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Py\sports_analytics\"/>
    </mc:Choice>
  </mc:AlternateContent>
  <bookViews>
    <workbookView xWindow="0" yWindow="0" windowWidth="19200" windowHeight="6680"/>
  </bookViews>
  <sheets>
    <sheet name="pbp" sheetId="1" r:id="rId1"/>
    <sheet name="games" sheetId="3" r:id="rId2"/>
    <sheet name="NFLGames" sheetId="4" r:id="rId3"/>
    <sheet name="Teams" sheetId="2" r:id="rId4"/>
  </sheets>
  <definedNames>
    <definedName name="_xlnm._FilterDatabase" localSheetId="1" hidden="1">games!$A$1:$R$40</definedName>
    <definedName name="_xlnm._FilterDatabase" localSheetId="0" hidden="1">pbp!$A$5:$AA$5522</definedName>
    <definedName name="games" localSheetId="2">NFLGames!$A$10:$K$555</definedName>
  </definedNames>
  <calcPr calcId="162913"/>
</workbook>
</file>

<file path=xl/calcChain.xml><?xml version="1.0" encoding="utf-8"?>
<calcChain xmlns="http://schemas.openxmlformats.org/spreadsheetml/2006/main">
  <c r="BA13" i="1" l="1"/>
  <c r="AZ13" i="1"/>
  <c r="AY13" i="1"/>
  <c r="AX13" i="1"/>
  <c r="AW13" i="1"/>
  <c r="AV13" i="1"/>
  <c r="AU13" i="1"/>
  <c r="AT13" i="1"/>
  <c r="BA12" i="1"/>
  <c r="AZ12" i="1"/>
  <c r="AY12" i="1"/>
  <c r="AX12" i="1"/>
  <c r="AW12" i="1"/>
  <c r="AV12" i="1"/>
  <c r="AU12" i="1"/>
  <c r="AT12" i="1"/>
  <c r="AS13" i="1"/>
  <c r="AS12" i="1"/>
  <c r="BA7" i="1"/>
  <c r="BA6" i="1"/>
  <c r="AD4" i="1"/>
  <c r="AC4" i="1"/>
  <c r="AB176" i="1"/>
  <c r="AK176" i="1" s="1"/>
  <c r="AB348" i="1"/>
  <c r="AK348" i="1" s="1"/>
  <c r="AB524" i="1"/>
  <c r="AK524" i="1" s="1"/>
  <c r="AB687" i="1"/>
  <c r="AK687" i="1" s="1"/>
  <c r="AB851" i="1"/>
  <c r="AK851" i="1" s="1"/>
  <c r="AB1012" i="1"/>
  <c r="AK1012" i="1" s="1"/>
  <c r="AB1205" i="1"/>
  <c r="AK1205" i="1" s="1"/>
  <c r="AB1365" i="1"/>
  <c r="AK1365" i="1" s="1"/>
  <c r="AB1551" i="1"/>
  <c r="AK1551" i="1" s="1"/>
  <c r="AB1722" i="1"/>
  <c r="AK1722" i="1" s="1"/>
  <c r="AB1900" i="1"/>
  <c r="AK1900" i="1" s="1"/>
  <c r="AB2083" i="1"/>
  <c r="AK2083" i="1" s="1"/>
  <c r="AB2264" i="1"/>
  <c r="AK2264" i="1" s="1"/>
  <c r="AB2422" i="1"/>
  <c r="AK2422" i="1" s="1"/>
  <c r="AB2598" i="1"/>
  <c r="AK2598" i="1" s="1"/>
  <c r="AB2772" i="1"/>
  <c r="AK2772" i="1" s="1"/>
  <c r="AB2955" i="1"/>
  <c r="AK2955" i="1" s="1"/>
  <c r="AB3130" i="1"/>
  <c r="AK3130" i="1" s="1"/>
  <c r="AB3290" i="1"/>
  <c r="AK3290" i="1" s="1"/>
  <c r="AB3451" i="1"/>
  <c r="AK3451" i="1" s="1"/>
  <c r="AB3645" i="1"/>
  <c r="AK3645" i="1" s="1"/>
  <c r="AB3791" i="1"/>
  <c r="AK3791" i="1" s="1"/>
  <c r="AB4000" i="1"/>
  <c r="AK4000" i="1" s="1"/>
  <c r="AB4153" i="1"/>
  <c r="AK4153" i="1" s="1"/>
  <c r="AB4324" i="1"/>
  <c r="AK4324" i="1" s="1"/>
  <c r="AB4495" i="1"/>
  <c r="AK4495" i="1" s="1"/>
  <c r="AB4639" i="1"/>
  <c r="AK4639" i="1" s="1"/>
  <c r="AB4824" i="1"/>
  <c r="AK4824" i="1" s="1"/>
  <c r="AB4998" i="1"/>
  <c r="AK4998" i="1" s="1"/>
  <c r="AB5190" i="1"/>
  <c r="AK5190" i="1" s="1"/>
  <c r="AB5365" i="1"/>
  <c r="AF5365" i="1" s="1"/>
  <c r="AJ5365" i="1" s="1"/>
  <c r="AB5522" i="1"/>
  <c r="AK5522" i="1" s="1"/>
  <c r="AG6" i="1"/>
  <c r="AH6" i="1" s="1"/>
  <c r="AG7" i="1"/>
  <c r="AH7" i="1" s="1"/>
  <c r="AG8" i="1"/>
  <c r="AH8" i="1" s="1"/>
  <c r="AG9" i="1"/>
  <c r="AH9" i="1" s="1"/>
  <c r="AG10" i="1"/>
  <c r="AH10" i="1" s="1"/>
  <c r="AG11" i="1"/>
  <c r="AH11" i="1" s="1"/>
  <c r="AG12" i="1"/>
  <c r="AH12" i="1" s="1"/>
  <c r="AG13" i="1"/>
  <c r="AH13" i="1" s="1"/>
  <c r="AG14" i="1"/>
  <c r="AH14" i="1" s="1"/>
  <c r="AG15" i="1"/>
  <c r="AH15" i="1" s="1"/>
  <c r="AG16" i="1"/>
  <c r="AH16" i="1" s="1"/>
  <c r="AG17" i="1"/>
  <c r="AH17" i="1" s="1"/>
  <c r="AG18" i="1"/>
  <c r="AH18" i="1" s="1"/>
  <c r="AG19" i="1"/>
  <c r="AH19" i="1" s="1"/>
  <c r="AG20" i="1"/>
  <c r="AH20" i="1" s="1"/>
  <c r="AG21" i="1"/>
  <c r="AH21" i="1" s="1"/>
  <c r="AG22" i="1"/>
  <c r="AH22" i="1" s="1"/>
  <c r="AG23" i="1"/>
  <c r="AH23" i="1" s="1"/>
  <c r="AG24" i="1"/>
  <c r="AH24" i="1" s="1"/>
  <c r="AG25" i="1"/>
  <c r="AH25" i="1" s="1"/>
  <c r="AG26" i="1"/>
  <c r="AH26" i="1" s="1"/>
  <c r="AG27" i="1"/>
  <c r="AH27" i="1" s="1"/>
  <c r="AG28" i="1"/>
  <c r="AH28" i="1" s="1"/>
  <c r="AG29" i="1"/>
  <c r="AH29" i="1" s="1"/>
  <c r="AG30" i="1"/>
  <c r="AH30" i="1" s="1"/>
  <c r="AG31" i="1"/>
  <c r="AH31" i="1" s="1"/>
  <c r="AG32" i="1"/>
  <c r="AH32" i="1" s="1"/>
  <c r="AG33" i="1"/>
  <c r="AH33" i="1" s="1"/>
  <c r="AG34" i="1"/>
  <c r="AH34" i="1" s="1"/>
  <c r="AG35" i="1"/>
  <c r="AH35" i="1" s="1"/>
  <c r="AG36" i="1"/>
  <c r="AH36" i="1" s="1"/>
  <c r="AG37" i="1"/>
  <c r="AH37" i="1" s="1"/>
  <c r="AG38" i="1"/>
  <c r="AH38" i="1" s="1"/>
  <c r="AG39" i="1"/>
  <c r="AH39" i="1" s="1"/>
  <c r="AG40" i="1"/>
  <c r="AH40" i="1" s="1"/>
  <c r="AG41" i="1"/>
  <c r="AH41" i="1" s="1"/>
  <c r="AG42" i="1"/>
  <c r="AH42" i="1" s="1"/>
  <c r="AG43" i="1"/>
  <c r="AH43" i="1" s="1"/>
  <c r="AG44" i="1"/>
  <c r="AH44" i="1" s="1"/>
  <c r="AG45" i="1"/>
  <c r="AH45" i="1" s="1"/>
  <c r="AG46" i="1"/>
  <c r="AH46" i="1" s="1"/>
  <c r="AG47" i="1"/>
  <c r="AH47" i="1" s="1"/>
  <c r="AG48" i="1"/>
  <c r="AH48" i="1" s="1"/>
  <c r="AG49" i="1"/>
  <c r="AH49" i="1" s="1"/>
  <c r="AG50" i="1"/>
  <c r="AH50" i="1" s="1"/>
  <c r="AG51" i="1"/>
  <c r="AH51" i="1" s="1"/>
  <c r="AG52" i="1"/>
  <c r="AH52" i="1" s="1"/>
  <c r="AG53" i="1"/>
  <c r="AH53" i="1" s="1"/>
  <c r="AG54" i="1"/>
  <c r="AH54" i="1" s="1"/>
  <c r="AG55" i="1"/>
  <c r="AH55" i="1" s="1"/>
  <c r="AG56" i="1"/>
  <c r="AH56" i="1" s="1"/>
  <c r="AG57" i="1"/>
  <c r="AH57" i="1" s="1"/>
  <c r="AG58" i="1"/>
  <c r="AH58" i="1" s="1"/>
  <c r="AG59" i="1"/>
  <c r="AH59" i="1" s="1"/>
  <c r="AG60" i="1"/>
  <c r="AH60" i="1" s="1"/>
  <c r="AG61" i="1"/>
  <c r="AH61" i="1" s="1"/>
  <c r="AG62" i="1"/>
  <c r="AH62" i="1" s="1"/>
  <c r="AG63" i="1"/>
  <c r="AH63" i="1" s="1"/>
  <c r="AG64" i="1"/>
  <c r="AH64" i="1" s="1"/>
  <c r="AG65" i="1"/>
  <c r="AH65" i="1" s="1"/>
  <c r="AG66" i="1"/>
  <c r="AH66" i="1" s="1"/>
  <c r="AG67" i="1"/>
  <c r="AH67" i="1" s="1"/>
  <c r="AG68" i="1"/>
  <c r="AH68" i="1" s="1"/>
  <c r="AG69" i="1"/>
  <c r="AH69" i="1" s="1"/>
  <c r="AG70" i="1"/>
  <c r="AH70" i="1" s="1"/>
  <c r="AG71" i="1"/>
  <c r="AH71" i="1" s="1"/>
  <c r="AG72" i="1"/>
  <c r="AH72" i="1" s="1"/>
  <c r="AG73" i="1"/>
  <c r="AH73" i="1" s="1"/>
  <c r="AG74" i="1"/>
  <c r="AH74" i="1" s="1"/>
  <c r="AG75" i="1"/>
  <c r="AH75" i="1" s="1"/>
  <c r="AG76" i="1"/>
  <c r="AH76" i="1" s="1"/>
  <c r="AG77" i="1"/>
  <c r="AH77" i="1" s="1"/>
  <c r="AG78" i="1"/>
  <c r="AH78" i="1" s="1"/>
  <c r="AG79" i="1"/>
  <c r="AH79" i="1" s="1"/>
  <c r="AG80" i="1"/>
  <c r="AH80" i="1" s="1"/>
  <c r="AG81" i="1"/>
  <c r="AH81" i="1" s="1"/>
  <c r="AG82" i="1"/>
  <c r="AH82" i="1" s="1"/>
  <c r="AG83" i="1"/>
  <c r="AH83" i="1" s="1"/>
  <c r="AG84" i="1"/>
  <c r="AH84" i="1" s="1"/>
  <c r="AG85" i="1"/>
  <c r="AH85" i="1" s="1"/>
  <c r="AG86" i="1"/>
  <c r="AH86" i="1" s="1"/>
  <c r="AG87" i="1"/>
  <c r="AH87" i="1" s="1"/>
  <c r="AG88" i="1"/>
  <c r="AH88" i="1" s="1"/>
  <c r="AG89" i="1"/>
  <c r="AH89" i="1" s="1"/>
  <c r="AG90" i="1"/>
  <c r="AH90" i="1" s="1"/>
  <c r="AG91" i="1"/>
  <c r="AH91" i="1" s="1"/>
  <c r="AG92" i="1"/>
  <c r="AH92" i="1" s="1"/>
  <c r="AG93" i="1"/>
  <c r="AH93" i="1" s="1"/>
  <c r="AG94" i="1"/>
  <c r="AH94" i="1" s="1"/>
  <c r="AG95" i="1"/>
  <c r="AH95" i="1" s="1"/>
  <c r="AG96" i="1"/>
  <c r="AH96" i="1" s="1"/>
  <c r="AG97" i="1"/>
  <c r="AH97" i="1" s="1"/>
  <c r="AG98" i="1"/>
  <c r="AH98" i="1" s="1"/>
  <c r="AG99" i="1"/>
  <c r="AH99" i="1" s="1"/>
  <c r="AG100" i="1"/>
  <c r="AH100" i="1" s="1"/>
  <c r="AG101" i="1"/>
  <c r="AH101" i="1" s="1"/>
  <c r="AG102" i="1"/>
  <c r="AH102" i="1" s="1"/>
  <c r="AG103" i="1"/>
  <c r="AH103" i="1" s="1"/>
  <c r="AG104" i="1"/>
  <c r="AH104" i="1" s="1"/>
  <c r="AG105" i="1"/>
  <c r="AH105" i="1" s="1"/>
  <c r="AG106" i="1"/>
  <c r="AH106" i="1" s="1"/>
  <c r="AG107" i="1"/>
  <c r="AH107" i="1" s="1"/>
  <c r="AG108" i="1"/>
  <c r="AH108" i="1" s="1"/>
  <c r="AG109" i="1"/>
  <c r="AH109" i="1" s="1"/>
  <c r="AG110" i="1"/>
  <c r="AH110" i="1" s="1"/>
  <c r="AG111" i="1"/>
  <c r="AH111" i="1" s="1"/>
  <c r="AG112" i="1"/>
  <c r="AH112" i="1" s="1"/>
  <c r="AG113" i="1"/>
  <c r="AH113" i="1" s="1"/>
  <c r="AG114" i="1"/>
  <c r="AH114" i="1" s="1"/>
  <c r="AG115" i="1"/>
  <c r="AH115" i="1" s="1"/>
  <c r="AG116" i="1"/>
  <c r="AH116" i="1" s="1"/>
  <c r="AG117" i="1"/>
  <c r="AH117" i="1" s="1"/>
  <c r="AG118" i="1"/>
  <c r="AH118" i="1" s="1"/>
  <c r="AG119" i="1"/>
  <c r="AH119" i="1" s="1"/>
  <c r="AG120" i="1"/>
  <c r="AH120" i="1" s="1"/>
  <c r="AG121" i="1"/>
  <c r="AH121" i="1" s="1"/>
  <c r="AG122" i="1"/>
  <c r="AH122" i="1" s="1"/>
  <c r="AG123" i="1"/>
  <c r="AH123" i="1" s="1"/>
  <c r="AG124" i="1"/>
  <c r="AH124" i="1" s="1"/>
  <c r="AG125" i="1"/>
  <c r="AH125" i="1" s="1"/>
  <c r="AG126" i="1"/>
  <c r="AH126" i="1" s="1"/>
  <c r="AG127" i="1"/>
  <c r="AH127" i="1" s="1"/>
  <c r="AG128" i="1"/>
  <c r="AH128" i="1" s="1"/>
  <c r="AG129" i="1"/>
  <c r="AH129" i="1" s="1"/>
  <c r="AG130" i="1"/>
  <c r="AH130" i="1" s="1"/>
  <c r="AG131" i="1"/>
  <c r="AH131" i="1" s="1"/>
  <c r="AG132" i="1"/>
  <c r="AH132" i="1" s="1"/>
  <c r="AG133" i="1"/>
  <c r="AH133" i="1" s="1"/>
  <c r="AG134" i="1"/>
  <c r="AH134" i="1" s="1"/>
  <c r="AG135" i="1"/>
  <c r="AH135" i="1" s="1"/>
  <c r="AG136" i="1"/>
  <c r="AH136" i="1" s="1"/>
  <c r="AG137" i="1"/>
  <c r="AH137" i="1" s="1"/>
  <c r="AG138" i="1"/>
  <c r="AH138" i="1" s="1"/>
  <c r="AG139" i="1"/>
  <c r="AH139" i="1" s="1"/>
  <c r="AG140" i="1"/>
  <c r="AH140" i="1" s="1"/>
  <c r="AG141" i="1"/>
  <c r="AH141" i="1" s="1"/>
  <c r="AG142" i="1"/>
  <c r="AH142" i="1" s="1"/>
  <c r="AG143" i="1"/>
  <c r="AH143" i="1" s="1"/>
  <c r="AG144" i="1"/>
  <c r="AH144" i="1" s="1"/>
  <c r="AG145" i="1"/>
  <c r="AH145" i="1" s="1"/>
  <c r="AG146" i="1"/>
  <c r="AH146" i="1" s="1"/>
  <c r="AG147" i="1"/>
  <c r="AH147" i="1" s="1"/>
  <c r="AG148" i="1"/>
  <c r="AH148" i="1" s="1"/>
  <c r="AG149" i="1"/>
  <c r="AH149" i="1" s="1"/>
  <c r="AG150" i="1"/>
  <c r="AH150" i="1" s="1"/>
  <c r="AG151" i="1"/>
  <c r="AH151" i="1" s="1"/>
  <c r="AG152" i="1"/>
  <c r="AH152" i="1" s="1"/>
  <c r="AG153" i="1"/>
  <c r="AH153" i="1" s="1"/>
  <c r="AG154" i="1"/>
  <c r="AH154" i="1" s="1"/>
  <c r="AG155" i="1"/>
  <c r="AH155" i="1" s="1"/>
  <c r="AG156" i="1"/>
  <c r="AH156" i="1" s="1"/>
  <c r="AG157" i="1"/>
  <c r="AH157" i="1" s="1"/>
  <c r="AG158" i="1"/>
  <c r="AH158" i="1" s="1"/>
  <c r="AG159" i="1"/>
  <c r="AH159" i="1" s="1"/>
  <c r="AG160" i="1"/>
  <c r="AH160" i="1" s="1"/>
  <c r="AG161" i="1"/>
  <c r="AH161" i="1" s="1"/>
  <c r="AG162" i="1"/>
  <c r="AH162" i="1" s="1"/>
  <c r="AG163" i="1"/>
  <c r="AH163" i="1" s="1"/>
  <c r="AG164" i="1"/>
  <c r="AH164" i="1" s="1"/>
  <c r="AG165" i="1"/>
  <c r="AH165" i="1" s="1"/>
  <c r="AG166" i="1"/>
  <c r="AH166" i="1" s="1"/>
  <c r="AG167" i="1"/>
  <c r="AH167" i="1" s="1"/>
  <c r="AG168" i="1"/>
  <c r="AH168" i="1" s="1"/>
  <c r="AG169" i="1"/>
  <c r="AH169" i="1" s="1"/>
  <c r="AG170" i="1"/>
  <c r="AH170" i="1" s="1"/>
  <c r="AG171" i="1"/>
  <c r="AH171" i="1" s="1"/>
  <c r="AG172" i="1"/>
  <c r="AH172" i="1" s="1"/>
  <c r="AG173" i="1"/>
  <c r="AH173" i="1" s="1"/>
  <c r="AG174" i="1"/>
  <c r="AH174" i="1" s="1"/>
  <c r="AG175" i="1"/>
  <c r="AH175" i="1" s="1"/>
  <c r="AG176" i="1"/>
  <c r="AH176" i="1" s="1"/>
  <c r="AG177" i="1"/>
  <c r="AH177" i="1" s="1"/>
  <c r="AG178" i="1"/>
  <c r="AH178" i="1" s="1"/>
  <c r="AG179" i="1"/>
  <c r="AH179" i="1" s="1"/>
  <c r="AG180" i="1"/>
  <c r="AH180" i="1" s="1"/>
  <c r="AG181" i="1"/>
  <c r="AH181" i="1" s="1"/>
  <c r="AG182" i="1"/>
  <c r="AH182" i="1" s="1"/>
  <c r="AG183" i="1"/>
  <c r="AH183" i="1" s="1"/>
  <c r="AG184" i="1"/>
  <c r="AH184" i="1" s="1"/>
  <c r="AG185" i="1"/>
  <c r="AH185" i="1" s="1"/>
  <c r="AG186" i="1"/>
  <c r="AH186" i="1" s="1"/>
  <c r="AG187" i="1"/>
  <c r="AH187" i="1" s="1"/>
  <c r="AG188" i="1"/>
  <c r="AH188" i="1" s="1"/>
  <c r="AG189" i="1"/>
  <c r="AH189" i="1" s="1"/>
  <c r="AG190" i="1"/>
  <c r="AH190" i="1" s="1"/>
  <c r="AG191" i="1"/>
  <c r="AH191" i="1" s="1"/>
  <c r="AG192" i="1"/>
  <c r="AH192" i="1" s="1"/>
  <c r="AG193" i="1"/>
  <c r="AH193" i="1" s="1"/>
  <c r="AG194" i="1"/>
  <c r="AH194" i="1" s="1"/>
  <c r="AG195" i="1"/>
  <c r="AH195" i="1" s="1"/>
  <c r="AG196" i="1"/>
  <c r="AH196" i="1" s="1"/>
  <c r="AG197" i="1"/>
  <c r="AH197" i="1" s="1"/>
  <c r="AG198" i="1"/>
  <c r="AH198" i="1" s="1"/>
  <c r="AG199" i="1"/>
  <c r="AH199" i="1" s="1"/>
  <c r="AG200" i="1"/>
  <c r="AH200" i="1" s="1"/>
  <c r="AG201" i="1"/>
  <c r="AH201" i="1" s="1"/>
  <c r="AG202" i="1"/>
  <c r="AH202" i="1" s="1"/>
  <c r="AG203" i="1"/>
  <c r="AH203" i="1" s="1"/>
  <c r="AG204" i="1"/>
  <c r="AH204" i="1" s="1"/>
  <c r="AG205" i="1"/>
  <c r="AH205" i="1" s="1"/>
  <c r="AG206" i="1"/>
  <c r="AH206" i="1" s="1"/>
  <c r="AG207" i="1"/>
  <c r="AH207" i="1" s="1"/>
  <c r="AG208" i="1"/>
  <c r="AH208" i="1" s="1"/>
  <c r="AG209" i="1"/>
  <c r="AH209" i="1" s="1"/>
  <c r="AG210" i="1"/>
  <c r="AH210" i="1" s="1"/>
  <c r="AG211" i="1"/>
  <c r="AH211" i="1" s="1"/>
  <c r="AG212" i="1"/>
  <c r="AH212" i="1" s="1"/>
  <c r="AG213" i="1"/>
  <c r="AH213" i="1" s="1"/>
  <c r="AG214" i="1"/>
  <c r="AH214" i="1" s="1"/>
  <c r="AG215" i="1"/>
  <c r="AH215" i="1" s="1"/>
  <c r="AG216" i="1"/>
  <c r="AH216" i="1" s="1"/>
  <c r="AG217" i="1"/>
  <c r="AH217" i="1" s="1"/>
  <c r="AG218" i="1"/>
  <c r="AH218" i="1" s="1"/>
  <c r="AG219" i="1"/>
  <c r="AH219" i="1" s="1"/>
  <c r="AG220" i="1"/>
  <c r="AH220" i="1" s="1"/>
  <c r="AG221" i="1"/>
  <c r="AH221" i="1" s="1"/>
  <c r="AG222" i="1"/>
  <c r="AH222" i="1" s="1"/>
  <c r="AG223" i="1"/>
  <c r="AH223" i="1" s="1"/>
  <c r="AG224" i="1"/>
  <c r="AH224" i="1" s="1"/>
  <c r="AG225" i="1"/>
  <c r="AH225" i="1" s="1"/>
  <c r="AG226" i="1"/>
  <c r="AH226" i="1" s="1"/>
  <c r="AG227" i="1"/>
  <c r="AH227" i="1" s="1"/>
  <c r="AG228" i="1"/>
  <c r="AH228" i="1" s="1"/>
  <c r="AG229" i="1"/>
  <c r="AH229" i="1" s="1"/>
  <c r="AG230" i="1"/>
  <c r="AH230" i="1" s="1"/>
  <c r="AG231" i="1"/>
  <c r="AH231" i="1" s="1"/>
  <c r="AG232" i="1"/>
  <c r="AH232" i="1" s="1"/>
  <c r="AG233" i="1"/>
  <c r="AH233" i="1" s="1"/>
  <c r="AG234" i="1"/>
  <c r="AH234" i="1" s="1"/>
  <c r="AG235" i="1"/>
  <c r="AH235" i="1" s="1"/>
  <c r="AG236" i="1"/>
  <c r="AH236" i="1" s="1"/>
  <c r="AG237" i="1"/>
  <c r="AH237" i="1" s="1"/>
  <c r="AG238" i="1"/>
  <c r="AH238" i="1" s="1"/>
  <c r="AG239" i="1"/>
  <c r="AH239" i="1" s="1"/>
  <c r="AG240" i="1"/>
  <c r="AH240" i="1" s="1"/>
  <c r="AG241" i="1"/>
  <c r="AH241" i="1" s="1"/>
  <c r="AG242" i="1"/>
  <c r="AH242" i="1" s="1"/>
  <c r="AG243" i="1"/>
  <c r="AH243" i="1" s="1"/>
  <c r="AG244" i="1"/>
  <c r="AH244" i="1" s="1"/>
  <c r="AG245" i="1"/>
  <c r="AH245" i="1" s="1"/>
  <c r="AG246" i="1"/>
  <c r="AH246" i="1" s="1"/>
  <c r="AG247" i="1"/>
  <c r="AH247" i="1" s="1"/>
  <c r="AG248" i="1"/>
  <c r="AH248" i="1" s="1"/>
  <c r="AG249" i="1"/>
  <c r="AH249" i="1" s="1"/>
  <c r="AG250" i="1"/>
  <c r="AH250" i="1" s="1"/>
  <c r="AG251" i="1"/>
  <c r="AH251" i="1" s="1"/>
  <c r="AG252" i="1"/>
  <c r="AH252" i="1" s="1"/>
  <c r="AG253" i="1"/>
  <c r="AH253" i="1" s="1"/>
  <c r="AG254" i="1"/>
  <c r="AH254" i="1" s="1"/>
  <c r="AG255" i="1"/>
  <c r="AH255" i="1" s="1"/>
  <c r="AG256" i="1"/>
  <c r="AH256" i="1" s="1"/>
  <c r="AG257" i="1"/>
  <c r="AH257" i="1" s="1"/>
  <c r="AG258" i="1"/>
  <c r="AH258" i="1" s="1"/>
  <c r="AG259" i="1"/>
  <c r="AH259" i="1" s="1"/>
  <c r="AG260" i="1"/>
  <c r="AH260" i="1" s="1"/>
  <c r="AG261" i="1"/>
  <c r="AH261" i="1" s="1"/>
  <c r="AG262" i="1"/>
  <c r="AH262" i="1" s="1"/>
  <c r="AG263" i="1"/>
  <c r="AH263" i="1" s="1"/>
  <c r="AG264" i="1"/>
  <c r="AH264" i="1" s="1"/>
  <c r="AG265" i="1"/>
  <c r="AH265" i="1" s="1"/>
  <c r="AG266" i="1"/>
  <c r="AH266" i="1" s="1"/>
  <c r="AG267" i="1"/>
  <c r="AH267" i="1" s="1"/>
  <c r="AG268" i="1"/>
  <c r="AH268" i="1" s="1"/>
  <c r="AG269" i="1"/>
  <c r="AH269" i="1" s="1"/>
  <c r="AG270" i="1"/>
  <c r="AH270" i="1" s="1"/>
  <c r="AG271" i="1"/>
  <c r="AH271" i="1" s="1"/>
  <c r="AG272" i="1"/>
  <c r="AH272" i="1" s="1"/>
  <c r="AG273" i="1"/>
  <c r="AH273" i="1" s="1"/>
  <c r="AG274" i="1"/>
  <c r="AH274" i="1" s="1"/>
  <c r="AG275" i="1"/>
  <c r="AH275" i="1" s="1"/>
  <c r="AG276" i="1"/>
  <c r="AH276" i="1" s="1"/>
  <c r="AG277" i="1"/>
  <c r="AH277" i="1" s="1"/>
  <c r="AG278" i="1"/>
  <c r="AH278" i="1" s="1"/>
  <c r="AG279" i="1"/>
  <c r="AH279" i="1" s="1"/>
  <c r="AG280" i="1"/>
  <c r="AH280" i="1" s="1"/>
  <c r="AG281" i="1"/>
  <c r="AH281" i="1" s="1"/>
  <c r="AG282" i="1"/>
  <c r="AH282" i="1" s="1"/>
  <c r="AG283" i="1"/>
  <c r="AH283" i="1" s="1"/>
  <c r="AG284" i="1"/>
  <c r="AH284" i="1" s="1"/>
  <c r="AG285" i="1"/>
  <c r="AH285" i="1" s="1"/>
  <c r="AG286" i="1"/>
  <c r="AH286" i="1" s="1"/>
  <c r="AG287" i="1"/>
  <c r="AH287" i="1" s="1"/>
  <c r="AG288" i="1"/>
  <c r="AH288" i="1" s="1"/>
  <c r="AG289" i="1"/>
  <c r="AH289" i="1" s="1"/>
  <c r="AG290" i="1"/>
  <c r="AH290" i="1" s="1"/>
  <c r="AG291" i="1"/>
  <c r="AH291" i="1" s="1"/>
  <c r="AG292" i="1"/>
  <c r="AH292" i="1" s="1"/>
  <c r="AG293" i="1"/>
  <c r="AH293" i="1" s="1"/>
  <c r="AG294" i="1"/>
  <c r="AH294" i="1" s="1"/>
  <c r="AG295" i="1"/>
  <c r="AH295" i="1" s="1"/>
  <c r="AG296" i="1"/>
  <c r="AH296" i="1" s="1"/>
  <c r="AG297" i="1"/>
  <c r="AH297" i="1" s="1"/>
  <c r="AG298" i="1"/>
  <c r="AH298" i="1" s="1"/>
  <c r="AG299" i="1"/>
  <c r="AH299" i="1" s="1"/>
  <c r="AG300" i="1"/>
  <c r="AH300" i="1" s="1"/>
  <c r="AG301" i="1"/>
  <c r="AH301" i="1" s="1"/>
  <c r="AG302" i="1"/>
  <c r="AH302" i="1" s="1"/>
  <c r="AG303" i="1"/>
  <c r="AH303" i="1" s="1"/>
  <c r="AG304" i="1"/>
  <c r="AH304" i="1" s="1"/>
  <c r="AG305" i="1"/>
  <c r="AH305" i="1" s="1"/>
  <c r="AG306" i="1"/>
  <c r="AH306" i="1" s="1"/>
  <c r="AG307" i="1"/>
  <c r="AH307" i="1" s="1"/>
  <c r="AG308" i="1"/>
  <c r="AH308" i="1" s="1"/>
  <c r="AG309" i="1"/>
  <c r="AH309" i="1" s="1"/>
  <c r="AG310" i="1"/>
  <c r="AH310" i="1" s="1"/>
  <c r="AG311" i="1"/>
  <c r="AH311" i="1" s="1"/>
  <c r="AG312" i="1"/>
  <c r="AH312" i="1" s="1"/>
  <c r="AG313" i="1"/>
  <c r="AH313" i="1" s="1"/>
  <c r="AG314" i="1"/>
  <c r="AH314" i="1" s="1"/>
  <c r="AG315" i="1"/>
  <c r="AH315" i="1" s="1"/>
  <c r="AG316" i="1"/>
  <c r="AH316" i="1" s="1"/>
  <c r="AG317" i="1"/>
  <c r="AH317" i="1" s="1"/>
  <c r="AG318" i="1"/>
  <c r="AH318" i="1" s="1"/>
  <c r="AG319" i="1"/>
  <c r="AH319" i="1" s="1"/>
  <c r="AG320" i="1"/>
  <c r="AH320" i="1" s="1"/>
  <c r="AG321" i="1"/>
  <c r="AH321" i="1" s="1"/>
  <c r="AG322" i="1"/>
  <c r="AH322" i="1" s="1"/>
  <c r="AG323" i="1"/>
  <c r="AH323" i="1" s="1"/>
  <c r="AG324" i="1"/>
  <c r="AH324" i="1" s="1"/>
  <c r="AG325" i="1"/>
  <c r="AH325" i="1" s="1"/>
  <c r="AG326" i="1"/>
  <c r="AH326" i="1" s="1"/>
  <c r="AG327" i="1"/>
  <c r="AH327" i="1" s="1"/>
  <c r="AG328" i="1"/>
  <c r="AH328" i="1" s="1"/>
  <c r="AG329" i="1"/>
  <c r="AH329" i="1" s="1"/>
  <c r="AG330" i="1"/>
  <c r="AH330" i="1" s="1"/>
  <c r="AG331" i="1"/>
  <c r="AH331" i="1" s="1"/>
  <c r="AG332" i="1"/>
  <c r="AH332" i="1" s="1"/>
  <c r="AG333" i="1"/>
  <c r="AH333" i="1" s="1"/>
  <c r="AG334" i="1"/>
  <c r="AH334" i="1" s="1"/>
  <c r="AG335" i="1"/>
  <c r="AH335" i="1" s="1"/>
  <c r="AG336" i="1"/>
  <c r="AH336" i="1" s="1"/>
  <c r="AG337" i="1"/>
  <c r="AH337" i="1" s="1"/>
  <c r="AG338" i="1"/>
  <c r="AH338" i="1" s="1"/>
  <c r="AG339" i="1"/>
  <c r="AH339" i="1" s="1"/>
  <c r="AG340" i="1"/>
  <c r="AH340" i="1" s="1"/>
  <c r="AG341" i="1"/>
  <c r="AH341" i="1" s="1"/>
  <c r="AG342" i="1"/>
  <c r="AH342" i="1" s="1"/>
  <c r="AG343" i="1"/>
  <c r="AH343" i="1" s="1"/>
  <c r="AG344" i="1"/>
  <c r="AH344" i="1" s="1"/>
  <c r="AG345" i="1"/>
  <c r="AH345" i="1" s="1"/>
  <c r="AG346" i="1"/>
  <c r="AH346" i="1" s="1"/>
  <c r="AG347" i="1"/>
  <c r="AH347" i="1" s="1"/>
  <c r="AG348" i="1"/>
  <c r="AH348" i="1" s="1"/>
  <c r="AG349" i="1"/>
  <c r="AH349" i="1" s="1"/>
  <c r="AG350" i="1"/>
  <c r="AH350" i="1" s="1"/>
  <c r="AG351" i="1"/>
  <c r="AH351" i="1" s="1"/>
  <c r="AG352" i="1"/>
  <c r="AH352" i="1" s="1"/>
  <c r="AG353" i="1"/>
  <c r="AH353" i="1" s="1"/>
  <c r="AG354" i="1"/>
  <c r="AH354" i="1" s="1"/>
  <c r="AG355" i="1"/>
  <c r="AH355" i="1" s="1"/>
  <c r="AG356" i="1"/>
  <c r="AH356" i="1" s="1"/>
  <c r="AG357" i="1"/>
  <c r="AH357" i="1" s="1"/>
  <c r="AG358" i="1"/>
  <c r="AH358" i="1" s="1"/>
  <c r="AG359" i="1"/>
  <c r="AH359" i="1" s="1"/>
  <c r="AG360" i="1"/>
  <c r="AH360" i="1" s="1"/>
  <c r="AG361" i="1"/>
  <c r="AH361" i="1" s="1"/>
  <c r="AG362" i="1"/>
  <c r="AH362" i="1" s="1"/>
  <c r="AG363" i="1"/>
  <c r="AH363" i="1" s="1"/>
  <c r="AG364" i="1"/>
  <c r="AH364" i="1" s="1"/>
  <c r="AG365" i="1"/>
  <c r="AH365" i="1" s="1"/>
  <c r="AG366" i="1"/>
  <c r="AH366" i="1" s="1"/>
  <c r="AG367" i="1"/>
  <c r="AH367" i="1" s="1"/>
  <c r="AG368" i="1"/>
  <c r="AH368" i="1" s="1"/>
  <c r="AG369" i="1"/>
  <c r="AH369" i="1" s="1"/>
  <c r="AG370" i="1"/>
  <c r="AH370" i="1" s="1"/>
  <c r="AG371" i="1"/>
  <c r="AH371" i="1" s="1"/>
  <c r="AG372" i="1"/>
  <c r="AH372" i="1" s="1"/>
  <c r="AG373" i="1"/>
  <c r="AH373" i="1" s="1"/>
  <c r="AG374" i="1"/>
  <c r="AH374" i="1" s="1"/>
  <c r="AG375" i="1"/>
  <c r="AH375" i="1" s="1"/>
  <c r="AG376" i="1"/>
  <c r="AH376" i="1" s="1"/>
  <c r="AG377" i="1"/>
  <c r="AH377" i="1" s="1"/>
  <c r="AG378" i="1"/>
  <c r="AH378" i="1" s="1"/>
  <c r="AG379" i="1"/>
  <c r="AH379" i="1" s="1"/>
  <c r="AG380" i="1"/>
  <c r="AH380" i="1" s="1"/>
  <c r="AG381" i="1"/>
  <c r="AH381" i="1" s="1"/>
  <c r="AG382" i="1"/>
  <c r="AH382" i="1" s="1"/>
  <c r="AG383" i="1"/>
  <c r="AH383" i="1" s="1"/>
  <c r="AG384" i="1"/>
  <c r="AH384" i="1" s="1"/>
  <c r="AG385" i="1"/>
  <c r="AH385" i="1" s="1"/>
  <c r="AG386" i="1"/>
  <c r="AH386" i="1" s="1"/>
  <c r="AG387" i="1"/>
  <c r="AH387" i="1" s="1"/>
  <c r="AG388" i="1"/>
  <c r="AH388" i="1" s="1"/>
  <c r="AG389" i="1"/>
  <c r="AH389" i="1" s="1"/>
  <c r="AG390" i="1"/>
  <c r="AH390" i="1" s="1"/>
  <c r="AG391" i="1"/>
  <c r="AH391" i="1" s="1"/>
  <c r="AG392" i="1"/>
  <c r="AH392" i="1" s="1"/>
  <c r="AG393" i="1"/>
  <c r="AH393" i="1" s="1"/>
  <c r="AG394" i="1"/>
  <c r="AH394" i="1" s="1"/>
  <c r="AG395" i="1"/>
  <c r="AH395" i="1" s="1"/>
  <c r="AG396" i="1"/>
  <c r="AH396" i="1" s="1"/>
  <c r="AG397" i="1"/>
  <c r="AH397" i="1" s="1"/>
  <c r="AG398" i="1"/>
  <c r="AH398" i="1" s="1"/>
  <c r="AG399" i="1"/>
  <c r="AH399" i="1" s="1"/>
  <c r="AG400" i="1"/>
  <c r="AH400" i="1" s="1"/>
  <c r="AG401" i="1"/>
  <c r="AH401" i="1" s="1"/>
  <c r="AG402" i="1"/>
  <c r="AH402" i="1" s="1"/>
  <c r="AG403" i="1"/>
  <c r="AH403" i="1" s="1"/>
  <c r="AG404" i="1"/>
  <c r="AH404" i="1" s="1"/>
  <c r="AG405" i="1"/>
  <c r="AH405" i="1" s="1"/>
  <c r="AG406" i="1"/>
  <c r="AH406" i="1" s="1"/>
  <c r="AG407" i="1"/>
  <c r="AH407" i="1" s="1"/>
  <c r="AG408" i="1"/>
  <c r="AH408" i="1" s="1"/>
  <c r="AG409" i="1"/>
  <c r="AH409" i="1" s="1"/>
  <c r="AG410" i="1"/>
  <c r="AH410" i="1" s="1"/>
  <c r="AG411" i="1"/>
  <c r="AH411" i="1" s="1"/>
  <c r="AG412" i="1"/>
  <c r="AH412" i="1" s="1"/>
  <c r="AG413" i="1"/>
  <c r="AH413" i="1" s="1"/>
  <c r="AG414" i="1"/>
  <c r="AH414" i="1" s="1"/>
  <c r="AG415" i="1"/>
  <c r="AH415" i="1" s="1"/>
  <c r="AG416" i="1"/>
  <c r="AH416" i="1" s="1"/>
  <c r="AG417" i="1"/>
  <c r="AH417" i="1" s="1"/>
  <c r="AG418" i="1"/>
  <c r="AH418" i="1" s="1"/>
  <c r="AG419" i="1"/>
  <c r="AH419" i="1" s="1"/>
  <c r="AG420" i="1"/>
  <c r="AH420" i="1" s="1"/>
  <c r="AG421" i="1"/>
  <c r="AH421" i="1" s="1"/>
  <c r="AG422" i="1"/>
  <c r="AH422" i="1" s="1"/>
  <c r="AG423" i="1"/>
  <c r="AH423" i="1" s="1"/>
  <c r="AG424" i="1"/>
  <c r="AH424" i="1" s="1"/>
  <c r="AG425" i="1"/>
  <c r="AH425" i="1" s="1"/>
  <c r="AG426" i="1"/>
  <c r="AH426" i="1" s="1"/>
  <c r="AG427" i="1"/>
  <c r="AH427" i="1" s="1"/>
  <c r="AG428" i="1"/>
  <c r="AH428" i="1" s="1"/>
  <c r="AG429" i="1"/>
  <c r="AH429" i="1" s="1"/>
  <c r="AG430" i="1"/>
  <c r="AH430" i="1" s="1"/>
  <c r="AG431" i="1"/>
  <c r="AH431" i="1" s="1"/>
  <c r="AG432" i="1"/>
  <c r="AH432" i="1" s="1"/>
  <c r="AG433" i="1"/>
  <c r="AH433" i="1" s="1"/>
  <c r="AG434" i="1"/>
  <c r="AH434" i="1" s="1"/>
  <c r="AG435" i="1"/>
  <c r="AH435" i="1" s="1"/>
  <c r="AG436" i="1"/>
  <c r="AH436" i="1" s="1"/>
  <c r="AG437" i="1"/>
  <c r="AH437" i="1" s="1"/>
  <c r="AG438" i="1"/>
  <c r="AH438" i="1" s="1"/>
  <c r="AG439" i="1"/>
  <c r="AH439" i="1" s="1"/>
  <c r="AG440" i="1"/>
  <c r="AH440" i="1" s="1"/>
  <c r="AG441" i="1"/>
  <c r="AH441" i="1" s="1"/>
  <c r="AG442" i="1"/>
  <c r="AH442" i="1" s="1"/>
  <c r="AG443" i="1"/>
  <c r="AH443" i="1" s="1"/>
  <c r="AG444" i="1"/>
  <c r="AH444" i="1" s="1"/>
  <c r="AG445" i="1"/>
  <c r="AH445" i="1" s="1"/>
  <c r="AG446" i="1"/>
  <c r="AH446" i="1" s="1"/>
  <c r="AG447" i="1"/>
  <c r="AH447" i="1" s="1"/>
  <c r="AG448" i="1"/>
  <c r="AH448" i="1" s="1"/>
  <c r="AG449" i="1"/>
  <c r="AH449" i="1" s="1"/>
  <c r="AG450" i="1"/>
  <c r="AH450" i="1" s="1"/>
  <c r="AG451" i="1"/>
  <c r="AH451" i="1" s="1"/>
  <c r="AG452" i="1"/>
  <c r="AH452" i="1" s="1"/>
  <c r="AG453" i="1"/>
  <c r="AH453" i="1" s="1"/>
  <c r="AG454" i="1"/>
  <c r="AH454" i="1" s="1"/>
  <c r="AG455" i="1"/>
  <c r="AH455" i="1" s="1"/>
  <c r="AG456" i="1"/>
  <c r="AH456" i="1" s="1"/>
  <c r="AG457" i="1"/>
  <c r="AH457" i="1" s="1"/>
  <c r="AG458" i="1"/>
  <c r="AH458" i="1" s="1"/>
  <c r="AG459" i="1"/>
  <c r="AH459" i="1" s="1"/>
  <c r="AG460" i="1"/>
  <c r="AH460" i="1" s="1"/>
  <c r="AG461" i="1"/>
  <c r="AH461" i="1" s="1"/>
  <c r="AG462" i="1"/>
  <c r="AH462" i="1" s="1"/>
  <c r="AG463" i="1"/>
  <c r="AH463" i="1" s="1"/>
  <c r="AG464" i="1"/>
  <c r="AH464" i="1" s="1"/>
  <c r="AG465" i="1"/>
  <c r="AH465" i="1" s="1"/>
  <c r="AG466" i="1"/>
  <c r="AH466" i="1" s="1"/>
  <c r="AG467" i="1"/>
  <c r="AH467" i="1" s="1"/>
  <c r="AG468" i="1"/>
  <c r="AH468" i="1" s="1"/>
  <c r="AG469" i="1"/>
  <c r="AH469" i="1" s="1"/>
  <c r="AG470" i="1"/>
  <c r="AH470" i="1" s="1"/>
  <c r="AG471" i="1"/>
  <c r="AH471" i="1" s="1"/>
  <c r="AG472" i="1"/>
  <c r="AH472" i="1" s="1"/>
  <c r="AG473" i="1"/>
  <c r="AH473" i="1" s="1"/>
  <c r="AG474" i="1"/>
  <c r="AH474" i="1" s="1"/>
  <c r="AG475" i="1"/>
  <c r="AH475" i="1" s="1"/>
  <c r="AG476" i="1"/>
  <c r="AH476" i="1" s="1"/>
  <c r="AG477" i="1"/>
  <c r="AH477" i="1" s="1"/>
  <c r="AG478" i="1"/>
  <c r="AH478" i="1" s="1"/>
  <c r="AG479" i="1"/>
  <c r="AH479" i="1" s="1"/>
  <c r="AG480" i="1"/>
  <c r="AH480" i="1" s="1"/>
  <c r="AG481" i="1"/>
  <c r="AH481" i="1" s="1"/>
  <c r="AG482" i="1"/>
  <c r="AH482" i="1" s="1"/>
  <c r="AG483" i="1"/>
  <c r="AH483" i="1" s="1"/>
  <c r="AG484" i="1"/>
  <c r="AH484" i="1" s="1"/>
  <c r="AG485" i="1"/>
  <c r="AH485" i="1" s="1"/>
  <c r="AG486" i="1"/>
  <c r="AH486" i="1" s="1"/>
  <c r="AG487" i="1"/>
  <c r="AH487" i="1" s="1"/>
  <c r="AG488" i="1"/>
  <c r="AH488" i="1" s="1"/>
  <c r="AG489" i="1"/>
  <c r="AH489" i="1" s="1"/>
  <c r="AG490" i="1"/>
  <c r="AH490" i="1" s="1"/>
  <c r="AG491" i="1"/>
  <c r="AH491" i="1" s="1"/>
  <c r="AG492" i="1"/>
  <c r="AH492" i="1" s="1"/>
  <c r="AG493" i="1"/>
  <c r="AH493" i="1" s="1"/>
  <c r="AG494" i="1"/>
  <c r="AH494" i="1" s="1"/>
  <c r="AG495" i="1"/>
  <c r="AH495" i="1" s="1"/>
  <c r="AG496" i="1"/>
  <c r="AH496" i="1" s="1"/>
  <c r="AG497" i="1"/>
  <c r="AH497" i="1" s="1"/>
  <c r="AG498" i="1"/>
  <c r="AH498" i="1" s="1"/>
  <c r="AG499" i="1"/>
  <c r="AH499" i="1" s="1"/>
  <c r="AG500" i="1"/>
  <c r="AH500" i="1" s="1"/>
  <c r="AG501" i="1"/>
  <c r="AH501" i="1" s="1"/>
  <c r="AG502" i="1"/>
  <c r="AH502" i="1" s="1"/>
  <c r="AG503" i="1"/>
  <c r="AH503" i="1" s="1"/>
  <c r="AG504" i="1"/>
  <c r="AH504" i="1" s="1"/>
  <c r="AG505" i="1"/>
  <c r="AH505" i="1" s="1"/>
  <c r="AG506" i="1"/>
  <c r="AH506" i="1" s="1"/>
  <c r="AG507" i="1"/>
  <c r="AH507" i="1" s="1"/>
  <c r="AG508" i="1"/>
  <c r="AH508" i="1" s="1"/>
  <c r="AG509" i="1"/>
  <c r="AH509" i="1" s="1"/>
  <c r="AG510" i="1"/>
  <c r="AH510" i="1" s="1"/>
  <c r="AG511" i="1"/>
  <c r="AH511" i="1" s="1"/>
  <c r="AG512" i="1"/>
  <c r="AH512" i="1" s="1"/>
  <c r="AG513" i="1"/>
  <c r="AH513" i="1" s="1"/>
  <c r="AG514" i="1"/>
  <c r="AH514" i="1" s="1"/>
  <c r="AG515" i="1"/>
  <c r="AH515" i="1" s="1"/>
  <c r="AG516" i="1"/>
  <c r="AH516" i="1" s="1"/>
  <c r="AG517" i="1"/>
  <c r="AH517" i="1" s="1"/>
  <c r="AG518" i="1"/>
  <c r="AH518" i="1" s="1"/>
  <c r="AG519" i="1"/>
  <c r="AH519" i="1" s="1"/>
  <c r="AG520" i="1"/>
  <c r="AH520" i="1" s="1"/>
  <c r="AG521" i="1"/>
  <c r="AH521" i="1" s="1"/>
  <c r="AG522" i="1"/>
  <c r="AH522" i="1" s="1"/>
  <c r="AG523" i="1"/>
  <c r="AH523" i="1" s="1"/>
  <c r="AG524" i="1"/>
  <c r="AH524" i="1" s="1"/>
  <c r="AG525" i="1"/>
  <c r="AH525" i="1" s="1"/>
  <c r="AG526" i="1"/>
  <c r="AH526" i="1" s="1"/>
  <c r="AG527" i="1"/>
  <c r="AH527" i="1" s="1"/>
  <c r="AG528" i="1"/>
  <c r="AH528" i="1" s="1"/>
  <c r="AG529" i="1"/>
  <c r="AH529" i="1" s="1"/>
  <c r="AG530" i="1"/>
  <c r="AH530" i="1" s="1"/>
  <c r="AG531" i="1"/>
  <c r="AH531" i="1" s="1"/>
  <c r="AG532" i="1"/>
  <c r="AH532" i="1" s="1"/>
  <c r="AG533" i="1"/>
  <c r="AH533" i="1" s="1"/>
  <c r="AG534" i="1"/>
  <c r="AH534" i="1" s="1"/>
  <c r="AG535" i="1"/>
  <c r="AH535" i="1" s="1"/>
  <c r="AG536" i="1"/>
  <c r="AH536" i="1" s="1"/>
  <c r="AG537" i="1"/>
  <c r="AH537" i="1" s="1"/>
  <c r="AG538" i="1"/>
  <c r="AH538" i="1" s="1"/>
  <c r="AG539" i="1"/>
  <c r="AH539" i="1" s="1"/>
  <c r="AG540" i="1"/>
  <c r="AH540" i="1" s="1"/>
  <c r="AG541" i="1"/>
  <c r="AH541" i="1" s="1"/>
  <c r="AG542" i="1"/>
  <c r="AH542" i="1" s="1"/>
  <c r="AG543" i="1"/>
  <c r="AH543" i="1" s="1"/>
  <c r="AG544" i="1"/>
  <c r="AH544" i="1" s="1"/>
  <c r="AG545" i="1"/>
  <c r="AH545" i="1" s="1"/>
  <c r="AG546" i="1"/>
  <c r="AH546" i="1" s="1"/>
  <c r="AG547" i="1"/>
  <c r="AH547" i="1" s="1"/>
  <c r="AG548" i="1"/>
  <c r="AH548" i="1" s="1"/>
  <c r="AG549" i="1"/>
  <c r="AH549" i="1" s="1"/>
  <c r="AG550" i="1"/>
  <c r="AH550" i="1" s="1"/>
  <c r="AG551" i="1"/>
  <c r="AH551" i="1" s="1"/>
  <c r="AG552" i="1"/>
  <c r="AH552" i="1" s="1"/>
  <c r="AG553" i="1"/>
  <c r="AH553" i="1" s="1"/>
  <c r="AG554" i="1"/>
  <c r="AH554" i="1" s="1"/>
  <c r="AG555" i="1"/>
  <c r="AH555" i="1" s="1"/>
  <c r="AG556" i="1"/>
  <c r="AH556" i="1" s="1"/>
  <c r="AG557" i="1"/>
  <c r="AH557" i="1" s="1"/>
  <c r="AG558" i="1"/>
  <c r="AH558" i="1" s="1"/>
  <c r="AG559" i="1"/>
  <c r="AH559" i="1" s="1"/>
  <c r="AG560" i="1"/>
  <c r="AH560" i="1" s="1"/>
  <c r="AG561" i="1"/>
  <c r="AH561" i="1" s="1"/>
  <c r="AG562" i="1"/>
  <c r="AH562" i="1" s="1"/>
  <c r="AG563" i="1"/>
  <c r="AH563" i="1" s="1"/>
  <c r="AG564" i="1"/>
  <c r="AH564" i="1" s="1"/>
  <c r="AG565" i="1"/>
  <c r="AH565" i="1" s="1"/>
  <c r="AG566" i="1"/>
  <c r="AH566" i="1" s="1"/>
  <c r="AG567" i="1"/>
  <c r="AH567" i="1" s="1"/>
  <c r="AG568" i="1"/>
  <c r="AH568" i="1" s="1"/>
  <c r="AG569" i="1"/>
  <c r="AH569" i="1" s="1"/>
  <c r="AG570" i="1"/>
  <c r="AH570" i="1" s="1"/>
  <c r="AG571" i="1"/>
  <c r="AH571" i="1" s="1"/>
  <c r="AG572" i="1"/>
  <c r="AH572" i="1" s="1"/>
  <c r="AG573" i="1"/>
  <c r="AH573" i="1" s="1"/>
  <c r="AG574" i="1"/>
  <c r="AH574" i="1" s="1"/>
  <c r="AG575" i="1"/>
  <c r="AH575" i="1" s="1"/>
  <c r="AG576" i="1"/>
  <c r="AH576" i="1" s="1"/>
  <c r="AG577" i="1"/>
  <c r="AH577" i="1" s="1"/>
  <c r="AG578" i="1"/>
  <c r="AH578" i="1" s="1"/>
  <c r="AG579" i="1"/>
  <c r="AH579" i="1" s="1"/>
  <c r="AG580" i="1"/>
  <c r="AH580" i="1" s="1"/>
  <c r="AG581" i="1"/>
  <c r="AH581" i="1" s="1"/>
  <c r="AG582" i="1"/>
  <c r="AH582" i="1" s="1"/>
  <c r="AG583" i="1"/>
  <c r="AH583" i="1" s="1"/>
  <c r="AG584" i="1"/>
  <c r="AH584" i="1" s="1"/>
  <c r="AG585" i="1"/>
  <c r="AH585" i="1" s="1"/>
  <c r="AG586" i="1"/>
  <c r="AH586" i="1" s="1"/>
  <c r="AG587" i="1"/>
  <c r="AH587" i="1" s="1"/>
  <c r="AG588" i="1"/>
  <c r="AH588" i="1" s="1"/>
  <c r="AG589" i="1"/>
  <c r="AH589" i="1" s="1"/>
  <c r="AG590" i="1"/>
  <c r="AH590" i="1" s="1"/>
  <c r="AG591" i="1"/>
  <c r="AH591" i="1" s="1"/>
  <c r="AG592" i="1"/>
  <c r="AH592" i="1" s="1"/>
  <c r="AG593" i="1"/>
  <c r="AH593" i="1" s="1"/>
  <c r="AG594" i="1"/>
  <c r="AH594" i="1" s="1"/>
  <c r="AG595" i="1"/>
  <c r="AH595" i="1" s="1"/>
  <c r="AG596" i="1"/>
  <c r="AH596" i="1" s="1"/>
  <c r="AG597" i="1"/>
  <c r="AH597" i="1" s="1"/>
  <c r="AG598" i="1"/>
  <c r="AH598" i="1" s="1"/>
  <c r="AG599" i="1"/>
  <c r="AH599" i="1" s="1"/>
  <c r="AG600" i="1"/>
  <c r="AH600" i="1" s="1"/>
  <c r="AG601" i="1"/>
  <c r="AH601" i="1" s="1"/>
  <c r="AG602" i="1"/>
  <c r="AH602" i="1" s="1"/>
  <c r="AG603" i="1"/>
  <c r="AH603" i="1" s="1"/>
  <c r="AG604" i="1"/>
  <c r="AH604" i="1" s="1"/>
  <c r="AG605" i="1"/>
  <c r="AH605" i="1" s="1"/>
  <c r="AG606" i="1"/>
  <c r="AH606" i="1" s="1"/>
  <c r="AG607" i="1"/>
  <c r="AH607" i="1" s="1"/>
  <c r="AG608" i="1"/>
  <c r="AH608" i="1" s="1"/>
  <c r="AG609" i="1"/>
  <c r="AH609" i="1" s="1"/>
  <c r="AG610" i="1"/>
  <c r="AH610" i="1" s="1"/>
  <c r="AG611" i="1"/>
  <c r="AH611" i="1" s="1"/>
  <c r="AG612" i="1"/>
  <c r="AH612" i="1" s="1"/>
  <c r="AG613" i="1"/>
  <c r="AH613" i="1" s="1"/>
  <c r="AG614" i="1"/>
  <c r="AH614" i="1" s="1"/>
  <c r="AG615" i="1"/>
  <c r="AH615" i="1" s="1"/>
  <c r="AG616" i="1"/>
  <c r="AH616" i="1" s="1"/>
  <c r="AG617" i="1"/>
  <c r="AH617" i="1" s="1"/>
  <c r="AG618" i="1"/>
  <c r="AH618" i="1" s="1"/>
  <c r="AG619" i="1"/>
  <c r="AH619" i="1" s="1"/>
  <c r="AG620" i="1"/>
  <c r="AH620" i="1" s="1"/>
  <c r="AG621" i="1"/>
  <c r="AH621" i="1" s="1"/>
  <c r="AG622" i="1"/>
  <c r="AH622" i="1" s="1"/>
  <c r="AG623" i="1"/>
  <c r="AH623" i="1" s="1"/>
  <c r="AG624" i="1"/>
  <c r="AH624" i="1" s="1"/>
  <c r="AG625" i="1"/>
  <c r="AH625" i="1" s="1"/>
  <c r="AG626" i="1"/>
  <c r="AH626" i="1" s="1"/>
  <c r="AG627" i="1"/>
  <c r="AH627" i="1" s="1"/>
  <c r="AG628" i="1"/>
  <c r="AH628" i="1" s="1"/>
  <c r="AG629" i="1"/>
  <c r="AH629" i="1" s="1"/>
  <c r="AG630" i="1"/>
  <c r="AH630" i="1" s="1"/>
  <c r="AG631" i="1"/>
  <c r="AH631" i="1" s="1"/>
  <c r="AG632" i="1"/>
  <c r="AH632" i="1" s="1"/>
  <c r="AG633" i="1"/>
  <c r="AH633" i="1" s="1"/>
  <c r="AG634" i="1"/>
  <c r="AH634" i="1" s="1"/>
  <c r="AG635" i="1"/>
  <c r="AH635" i="1" s="1"/>
  <c r="AG636" i="1"/>
  <c r="AH636" i="1" s="1"/>
  <c r="AG637" i="1"/>
  <c r="AH637" i="1" s="1"/>
  <c r="AG638" i="1"/>
  <c r="AH638" i="1" s="1"/>
  <c r="AG639" i="1"/>
  <c r="AH639" i="1" s="1"/>
  <c r="AG640" i="1"/>
  <c r="AH640" i="1" s="1"/>
  <c r="AG641" i="1"/>
  <c r="AH641" i="1" s="1"/>
  <c r="AG642" i="1"/>
  <c r="AH642" i="1" s="1"/>
  <c r="AG643" i="1"/>
  <c r="AH643" i="1" s="1"/>
  <c r="AG644" i="1"/>
  <c r="AH644" i="1" s="1"/>
  <c r="AG645" i="1"/>
  <c r="AH645" i="1" s="1"/>
  <c r="AG646" i="1"/>
  <c r="AH646" i="1" s="1"/>
  <c r="AG647" i="1"/>
  <c r="AH647" i="1" s="1"/>
  <c r="AG648" i="1"/>
  <c r="AH648" i="1" s="1"/>
  <c r="AG649" i="1"/>
  <c r="AH649" i="1" s="1"/>
  <c r="AG650" i="1"/>
  <c r="AH650" i="1" s="1"/>
  <c r="AG651" i="1"/>
  <c r="AH651" i="1" s="1"/>
  <c r="AG652" i="1"/>
  <c r="AH652" i="1" s="1"/>
  <c r="AG653" i="1"/>
  <c r="AH653" i="1" s="1"/>
  <c r="AG654" i="1"/>
  <c r="AH654" i="1" s="1"/>
  <c r="AG655" i="1"/>
  <c r="AH655" i="1" s="1"/>
  <c r="AG656" i="1"/>
  <c r="AH656" i="1" s="1"/>
  <c r="AG657" i="1"/>
  <c r="AH657" i="1" s="1"/>
  <c r="AG658" i="1"/>
  <c r="AH658" i="1" s="1"/>
  <c r="AG659" i="1"/>
  <c r="AH659" i="1" s="1"/>
  <c r="AG660" i="1"/>
  <c r="AH660" i="1" s="1"/>
  <c r="AG661" i="1"/>
  <c r="AH661" i="1" s="1"/>
  <c r="AG662" i="1"/>
  <c r="AH662" i="1" s="1"/>
  <c r="AG663" i="1"/>
  <c r="AH663" i="1" s="1"/>
  <c r="AG664" i="1"/>
  <c r="AH664" i="1" s="1"/>
  <c r="AG665" i="1"/>
  <c r="AH665" i="1" s="1"/>
  <c r="AG666" i="1"/>
  <c r="AH666" i="1" s="1"/>
  <c r="AG667" i="1"/>
  <c r="AH667" i="1" s="1"/>
  <c r="AG668" i="1"/>
  <c r="AH668" i="1" s="1"/>
  <c r="AG669" i="1"/>
  <c r="AH669" i="1" s="1"/>
  <c r="AG670" i="1"/>
  <c r="AH670" i="1" s="1"/>
  <c r="AG671" i="1"/>
  <c r="AH671" i="1" s="1"/>
  <c r="AG672" i="1"/>
  <c r="AH672" i="1" s="1"/>
  <c r="AG673" i="1"/>
  <c r="AH673" i="1" s="1"/>
  <c r="AG674" i="1"/>
  <c r="AH674" i="1" s="1"/>
  <c r="AG675" i="1"/>
  <c r="AH675" i="1" s="1"/>
  <c r="AG676" i="1"/>
  <c r="AH676" i="1" s="1"/>
  <c r="AG677" i="1"/>
  <c r="AH677" i="1" s="1"/>
  <c r="AG678" i="1"/>
  <c r="AH678" i="1" s="1"/>
  <c r="AG679" i="1"/>
  <c r="AH679" i="1" s="1"/>
  <c r="AG680" i="1"/>
  <c r="AH680" i="1" s="1"/>
  <c r="AG681" i="1"/>
  <c r="AH681" i="1" s="1"/>
  <c r="AG682" i="1"/>
  <c r="AH682" i="1" s="1"/>
  <c r="AG683" i="1"/>
  <c r="AH683" i="1" s="1"/>
  <c r="AG684" i="1"/>
  <c r="AH684" i="1" s="1"/>
  <c r="AG685" i="1"/>
  <c r="AH685" i="1" s="1"/>
  <c r="AG686" i="1"/>
  <c r="AH686" i="1" s="1"/>
  <c r="AG687" i="1"/>
  <c r="AH687" i="1" s="1"/>
  <c r="AG688" i="1"/>
  <c r="AH688" i="1" s="1"/>
  <c r="AG689" i="1"/>
  <c r="AH689" i="1" s="1"/>
  <c r="AG690" i="1"/>
  <c r="AH690" i="1" s="1"/>
  <c r="AG691" i="1"/>
  <c r="AH691" i="1" s="1"/>
  <c r="AG692" i="1"/>
  <c r="AH692" i="1" s="1"/>
  <c r="AG693" i="1"/>
  <c r="AH693" i="1" s="1"/>
  <c r="AG694" i="1"/>
  <c r="AH694" i="1" s="1"/>
  <c r="AG695" i="1"/>
  <c r="AH695" i="1" s="1"/>
  <c r="AG696" i="1"/>
  <c r="AH696" i="1" s="1"/>
  <c r="AG697" i="1"/>
  <c r="AH697" i="1" s="1"/>
  <c r="AG698" i="1"/>
  <c r="AH698" i="1" s="1"/>
  <c r="AG699" i="1"/>
  <c r="AH699" i="1" s="1"/>
  <c r="AG700" i="1"/>
  <c r="AH700" i="1" s="1"/>
  <c r="AG701" i="1"/>
  <c r="AH701" i="1" s="1"/>
  <c r="AG702" i="1"/>
  <c r="AH702" i="1" s="1"/>
  <c r="AG703" i="1"/>
  <c r="AH703" i="1" s="1"/>
  <c r="AG704" i="1"/>
  <c r="AH704" i="1" s="1"/>
  <c r="AG705" i="1"/>
  <c r="AH705" i="1" s="1"/>
  <c r="AG706" i="1"/>
  <c r="AH706" i="1" s="1"/>
  <c r="AG707" i="1"/>
  <c r="AH707" i="1" s="1"/>
  <c r="AG708" i="1"/>
  <c r="AH708" i="1" s="1"/>
  <c r="AG709" i="1"/>
  <c r="AH709" i="1" s="1"/>
  <c r="AG710" i="1"/>
  <c r="AH710" i="1" s="1"/>
  <c r="AG711" i="1"/>
  <c r="AH711" i="1" s="1"/>
  <c r="AG712" i="1"/>
  <c r="AH712" i="1" s="1"/>
  <c r="AG713" i="1"/>
  <c r="AH713" i="1" s="1"/>
  <c r="AG714" i="1"/>
  <c r="AH714" i="1" s="1"/>
  <c r="AG715" i="1"/>
  <c r="AH715" i="1" s="1"/>
  <c r="AG716" i="1"/>
  <c r="AH716" i="1" s="1"/>
  <c r="AG717" i="1"/>
  <c r="AH717" i="1" s="1"/>
  <c r="AG718" i="1"/>
  <c r="AH718" i="1" s="1"/>
  <c r="AG719" i="1"/>
  <c r="AH719" i="1" s="1"/>
  <c r="AG720" i="1"/>
  <c r="AH720" i="1" s="1"/>
  <c r="AG721" i="1"/>
  <c r="AH721" i="1" s="1"/>
  <c r="AG722" i="1"/>
  <c r="AH722" i="1" s="1"/>
  <c r="AG723" i="1"/>
  <c r="AH723" i="1" s="1"/>
  <c r="AG724" i="1"/>
  <c r="AH724" i="1" s="1"/>
  <c r="AG725" i="1"/>
  <c r="AH725" i="1" s="1"/>
  <c r="AG726" i="1"/>
  <c r="AH726" i="1" s="1"/>
  <c r="AG727" i="1"/>
  <c r="AH727" i="1" s="1"/>
  <c r="AG728" i="1"/>
  <c r="AH728" i="1" s="1"/>
  <c r="AG729" i="1"/>
  <c r="AH729" i="1" s="1"/>
  <c r="AG730" i="1"/>
  <c r="AH730" i="1" s="1"/>
  <c r="AG731" i="1"/>
  <c r="AH731" i="1" s="1"/>
  <c r="AG732" i="1"/>
  <c r="AH732" i="1" s="1"/>
  <c r="AG733" i="1"/>
  <c r="AH733" i="1" s="1"/>
  <c r="AG734" i="1"/>
  <c r="AH734" i="1" s="1"/>
  <c r="AG735" i="1"/>
  <c r="AH735" i="1" s="1"/>
  <c r="AG736" i="1"/>
  <c r="AH736" i="1" s="1"/>
  <c r="AG737" i="1"/>
  <c r="AH737" i="1" s="1"/>
  <c r="AG738" i="1"/>
  <c r="AH738" i="1" s="1"/>
  <c r="AG739" i="1"/>
  <c r="AH739" i="1" s="1"/>
  <c r="AG740" i="1"/>
  <c r="AH740" i="1" s="1"/>
  <c r="AG741" i="1"/>
  <c r="AH741" i="1" s="1"/>
  <c r="AG742" i="1"/>
  <c r="AH742" i="1" s="1"/>
  <c r="AG743" i="1"/>
  <c r="AH743" i="1" s="1"/>
  <c r="AG744" i="1"/>
  <c r="AH744" i="1" s="1"/>
  <c r="AG745" i="1"/>
  <c r="AH745" i="1" s="1"/>
  <c r="AG746" i="1"/>
  <c r="AH746" i="1" s="1"/>
  <c r="AG747" i="1"/>
  <c r="AH747" i="1" s="1"/>
  <c r="AG748" i="1"/>
  <c r="AH748" i="1" s="1"/>
  <c r="AG749" i="1"/>
  <c r="AH749" i="1" s="1"/>
  <c r="AG750" i="1"/>
  <c r="AH750" i="1" s="1"/>
  <c r="AG751" i="1"/>
  <c r="AH751" i="1" s="1"/>
  <c r="AG752" i="1"/>
  <c r="AH752" i="1" s="1"/>
  <c r="AG753" i="1"/>
  <c r="AH753" i="1" s="1"/>
  <c r="AG754" i="1"/>
  <c r="AH754" i="1" s="1"/>
  <c r="AG755" i="1"/>
  <c r="AH755" i="1" s="1"/>
  <c r="AG756" i="1"/>
  <c r="AH756" i="1" s="1"/>
  <c r="AG757" i="1"/>
  <c r="AH757" i="1" s="1"/>
  <c r="AG758" i="1"/>
  <c r="AH758" i="1" s="1"/>
  <c r="AG759" i="1"/>
  <c r="AH759" i="1" s="1"/>
  <c r="AG760" i="1"/>
  <c r="AH760" i="1" s="1"/>
  <c r="AG761" i="1"/>
  <c r="AH761" i="1" s="1"/>
  <c r="AG762" i="1"/>
  <c r="AH762" i="1" s="1"/>
  <c r="AG763" i="1"/>
  <c r="AH763" i="1" s="1"/>
  <c r="AG764" i="1"/>
  <c r="AH764" i="1" s="1"/>
  <c r="AG765" i="1"/>
  <c r="AH765" i="1" s="1"/>
  <c r="AG766" i="1"/>
  <c r="AH766" i="1" s="1"/>
  <c r="AG767" i="1"/>
  <c r="AH767" i="1" s="1"/>
  <c r="AG768" i="1"/>
  <c r="AH768" i="1" s="1"/>
  <c r="AG769" i="1"/>
  <c r="AH769" i="1" s="1"/>
  <c r="AG770" i="1"/>
  <c r="AH770" i="1" s="1"/>
  <c r="AG771" i="1"/>
  <c r="AH771" i="1" s="1"/>
  <c r="AG772" i="1"/>
  <c r="AH772" i="1" s="1"/>
  <c r="AG773" i="1"/>
  <c r="AH773" i="1" s="1"/>
  <c r="AG774" i="1"/>
  <c r="AH774" i="1" s="1"/>
  <c r="AG775" i="1"/>
  <c r="AH775" i="1" s="1"/>
  <c r="AG776" i="1"/>
  <c r="AH776" i="1" s="1"/>
  <c r="AG777" i="1"/>
  <c r="AH777" i="1" s="1"/>
  <c r="AG778" i="1"/>
  <c r="AH778" i="1" s="1"/>
  <c r="AB777" i="1" s="1"/>
  <c r="AK777" i="1" s="1"/>
  <c r="AG779" i="1"/>
  <c r="AH779" i="1" s="1"/>
  <c r="AG780" i="1"/>
  <c r="AH780" i="1" s="1"/>
  <c r="AG781" i="1"/>
  <c r="AH781" i="1" s="1"/>
  <c r="AG782" i="1"/>
  <c r="AH782" i="1" s="1"/>
  <c r="AG783" i="1"/>
  <c r="AH783" i="1" s="1"/>
  <c r="AG784" i="1"/>
  <c r="AH784" i="1" s="1"/>
  <c r="AG785" i="1"/>
  <c r="AH785" i="1" s="1"/>
  <c r="AG786" i="1"/>
  <c r="AH786" i="1" s="1"/>
  <c r="AB785" i="1" s="1"/>
  <c r="AK785" i="1" s="1"/>
  <c r="AG787" i="1"/>
  <c r="AH787" i="1" s="1"/>
  <c r="AG788" i="1"/>
  <c r="AH788" i="1" s="1"/>
  <c r="AG789" i="1"/>
  <c r="AH789" i="1" s="1"/>
  <c r="AG790" i="1"/>
  <c r="AH790" i="1" s="1"/>
  <c r="AG791" i="1"/>
  <c r="AH791" i="1" s="1"/>
  <c r="AG792" i="1"/>
  <c r="AH792" i="1" s="1"/>
  <c r="AG793" i="1"/>
  <c r="AH793" i="1" s="1"/>
  <c r="AG794" i="1"/>
  <c r="AH794" i="1" s="1"/>
  <c r="AB793" i="1" s="1"/>
  <c r="AK793" i="1" s="1"/>
  <c r="AG795" i="1"/>
  <c r="AH795" i="1" s="1"/>
  <c r="AG796" i="1"/>
  <c r="AH796" i="1" s="1"/>
  <c r="AG797" i="1"/>
  <c r="AH797" i="1" s="1"/>
  <c r="AG798" i="1"/>
  <c r="AH798" i="1" s="1"/>
  <c r="AG799" i="1"/>
  <c r="AH799" i="1" s="1"/>
  <c r="AG800" i="1"/>
  <c r="AH800" i="1" s="1"/>
  <c r="AG801" i="1"/>
  <c r="AH801" i="1" s="1"/>
  <c r="AG802" i="1"/>
  <c r="AH802" i="1" s="1"/>
  <c r="AB801" i="1" s="1"/>
  <c r="AK801" i="1" s="1"/>
  <c r="AG803" i="1"/>
  <c r="AH803" i="1" s="1"/>
  <c r="AG804" i="1"/>
  <c r="AH804" i="1" s="1"/>
  <c r="AG805" i="1"/>
  <c r="AH805" i="1" s="1"/>
  <c r="AG806" i="1"/>
  <c r="AH806" i="1" s="1"/>
  <c r="AG807" i="1"/>
  <c r="AH807" i="1" s="1"/>
  <c r="AG808" i="1"/>
  <c r="AH808" i="1" s="1"/>
  <c r="AG809" i="1"/>
  <c r="AH809" i="1" s="1"/>
  <c r="AG810" i="1"/>
  <c r="AH810" i="1" s="1"/>
  <c r="AB809" i="1" s="1"/>
  <c r="AK809" i="1" s="1"/>
  <c r="AG811" i="1"/>
  <c r="AH811" i="1" s="1"/>
  <c r="AG812" i="1"/>
  <c r="AH812" i="1" s="1"/>
  <c r="AG813" i="1"/>
  <c r="AH813" i="1" s="1"/>
  <c r="AG814" i="1"/>
  <c r="AH814" i="1" s="1"/>
  <c r="AG815" i="1"/>
  <c r="AH815" i="1" s="1"/>
  <c r="AG816" i="1"/>
  <c r="AH816" i="1" s="1"/>
  <c r="AG817" i="1"/>
  <c r="AH817" i="1" s="1"/>
  <c r="AG818" i="1"/>
  <c r="AH818" i="1" s="1"/>
  <c r="AB817" i="1" s="1"/>
  <c r="AK817" i="1" s="1"/>
  <c r="AG819" i="1"/>
  <c r="AH819" i="1" s="1"/>
  <c r="AG820" i="1"/>
  <c r="AH820" i="1" s="1"/>
  <c r="AG821" i="1"/>
  <c r="AH821" i="1" s="1"/>
  <c r="AG822" i="1"/>
  <c r="AH822" i="1" s="1"/>
  <c r="AG823" i="1"/>
  <c r="AH823" i="1" s="1"/>
  <c r="AG824" i="1"/>
  <c r="AH824" i="1" s="1"/>
  <c r="AG825" i="1"/>
  <c r="AH825" i="1" s="1"/>
  <c r="AG826" i="1"/>
  <c r="AH826" i="1" s="1"/>
  <c r="AB825" i="1" s="1"/>
  <c r="AK825" i="1" s="1"/>
  <c r="AG827" i="1"/>
  <c r="AH827" i="1" s="1"/>
  <c r="AG828" i="1"/>
  <c r="AH828" i="1" s="1"/>
  <c r="AG829" i="1"/>
  <c r="AH829" i="1" s="1"/>
  <c r="AG830" i="1"/>
  <c r="AH830" i="1" s="1"/>
  <c r="AG831" i="1"/>
  <c r="AH831" i="1" s="1"/>
  <c r="AG832" i="1"/>
  <c r="AH832" i="1" s="1"/>
  <c r="AG833" i="1"/>
  <c r="AH833" i="1" s="1"/>
  <c r="AG834" i="1"/>
  <c r="AH834" i="1" s="1"/>
  <c r="AB833" i="1" s="1"/>
  <c r="AK833" i="1" s="1"/>
  <c r="AG835" i="1"/>
  <c r="AH835" i="1" s="1"/>
  <c r="AG836" i="1"/>
  <c r="AH836" i="1" s="1"/>
  <c r="AG837" i="1"/>
  <c r="AH837" i="1" s="1"/>
  <c r="AG838" i="1"/>
  <c r="AH838" i="1" s="1"/>
  <c r="AG839" i="1"/>
  <c r="AH839" i="1" s="1"/>
  <c r="AG840" i="1"/>
  <c r="AH840" i="1" s="1"/>
  <c r="AG841" i="1"/>
  <c r="AH841" i="1" s="1"/>
  <c r="AG842" i="1"/>
  <c r="AH842" i="1" s="1"/>
  <c r="AB841" i="1" s="1"/>
  <c r="AK841" i="1" s="1"/>
  <c r="AG843" i="1"/>
  <c r="AH843" i="1" s="1"/>
  <c r="AG844" i="1"/>
  <c r="AH844" i="1" s="1"/>
  <c r="AG845" i="1"/>
  <c r="AH845" i="1" s="1"/>
  <c r="AG846" i="1"/>
  <c r="AH846" i="1" s="1"/>
  <c r="AG847" i="1"/>
  <c r="AH847" i="1" s="1"/>
  <c r="AG848" i="1"/>
  <c r="AH848" i="1" s="1"/>
  <c r="AG849" i="1"/>
  <c r="AH849" i="1" s="1"/>
  <c r="AG850" i="1"/>
  <c r="AH850" i="1" s="1"/>
  <c r="AB849" i="1" s="1"/>
  <c r="AK849" i="1" s="1"/>
  <c r="AG851" i="1"/>
  <c r="AH851" i="1" s="1"/>
  <c r="AG852" i="1"/>
  <c r="AH852" i="1" s="1"/>
  <c r="AG853" i="1"/>
  <c r="AH853" i="1" s="1"/>
  <c r="AG854" i="1"/>
  <c r="AH854" i="1" s="1"/>
  <c r="AG855" i="1"/>
  <c r="AH855" i="1" s="1"/>
  <c r="AG856" i="1"/>
  <c r="AH856" i="1" s="1"/>
  <c r="AG857" i="1"/>
  <c r="AH857" i="1" s="1"/>
  <c r="AG858" i="1"/>
  <c r="AH858" i="1" s="1"/>
  <c r="AB857" i="1" s="1"/>
  <c r="AK857" i="1" s="1"/>
  <c r="AG859" i="1"/>
  <c r="AH859" i="1" s="1"/>
  <c r="AG860" i="1"/>
  <c r="AH860" i="1" s="1"/>
  <c r="AG861" i="1"/>
  <c r="AH861" i="1" s="1"/>
  <c r="AG862" i="1"/>
  <c r="AH862" i="1" s="1"/>
  <c r="AG863" i="1"/>
  <c r="AH863" i="1" s="1"/>
  <c r="AG864" i="1"/>
  <c r="AH864" i="1" s="1"/>
  <c r="AG865" i="1"/>
  <c r="AH865" i="1" s="1"/>
  <c r="AG866" i="1"/>
  <c r="AH866" i="1" s="1"/>
  <c r="AG867" i="1"/>
  <c r="AH867" i="1" s="1"/>
  <c r="AG868" i="1"/>
  <c r="AH868" i="1" s="1"/>
  <c r="AG869" i="1"/>
  <c r="AH869" i="1" s="1"/>
  <c r="AG870" i="1"/>
  <c r="AH870" i="1" s="1"/>
  <c r="AG871" i="1"/>
  <c r="AH871" i="1" s="1"/>
  <c r="AG872" i="1"/>
  <c r="AH872" i="1" s="1"/>
  <c r="AG873" i="1"/>
  <c r="AH873" i="1" s="1"/>
  <c r="AG874" i="1"/>
  <c r="AH874" i="1" s="1"/>
  <c r="AG875" i="1"/>
  <c r="AH875" i="1" s="1"/>
  <c r="AG876" i="1"/>
  <c r="AH876" i="1" s="1"/>
  <c r="AG877" i="1"/>
  <c r="AH877" i="1" s="1"/>
  <c r="AG878" i="1"/>
  <c r="AH878" i="1" s="1"/>
  <c r="AG879" i="1"/>
  <c r="AH879" i="1" s="1"/>
  <c r="AG880" i="1"/>
  <c r="AH880" i="1" s="1"/>
  <c r="AG881" i="1"/>
  <c r="AH881" i="1" s="1"/>
  <c r="AG882" i="1"/>
  <c r="AH882" i="1" s="1"/>
  <c r="AG883" i="1"/>
  <c r="AH883" i="1" s="1"/>
  <c r="AG884" i="1"/>
  <c r="AH884" i="1" s="1"/>
  <c r="AG885" i="1"/>
  <c r="AH885" i="1" s="1"/>
  <c r="AG886" i="1"/>
  <c r="AH886" i="1" s="1"/>
  <c r="AG887" i="1"/>
  <c r="AH887" i="1" s="1"/>
  <c r="AG888" i="1"/>
  <c r="AH888" i="1" s="1"/>
  <c r="AG889" i="1"/>
  <c r="AH889" i="1" s="1"/>
  <c r="AG890" i="1"/>
  <c r="AH890" i="1" s="1"/>
  <c r="AG891" i="1"/>
  <c r="AH891" i="1" s="1"/>
  <c r="AG892" i="1"/>
  <c r="AH892" i="1" s="1"/>
  <c r="AG893" i="1"/>
  <c r="AH893" i="1" s="1"/>
  <c r="AG894" i="1"/>
  <c r="AH894" i="1" s="1"/>
  <c r="AG895" i="1"/>
  <c r="AH895" i="1" s="1"/>
  <c r="AG896" i="1"/>
  <c r="AH896" i="1" s="1"/>
  <c r="AG897" i="1"/>
  <c r="AH897" i="1" s="1"/>
  <c r="AG898" i="1"/>
  <c r="AH898" i="1" s="1"/>
  <c r="AG899" i="1"/>
  <c r="AH899" i="1" s="1"/>
  <c r="AG900" i="1"/>
  <c r="AH900" i="1" s="1"/>
  <c r="AG901" i="1"/>
  <c r="AH901" i="1" s="1"/>
  <c r="AG902" i="1"/>
  <c r="AH902" i="1" s="1"/>
  <c r="AG903" i="1"/>
  <c r="AH903" i="1" s="1"/>
  <c r="AG904" i="1"/>
  <c r="AH904" i="1" s="1"/>
  <c r="AG905" i="1"/>
  <c r="AH905" i="1" s="1"/>
  <c r="AG906" i="1"/>
  <c r="AH906" i="1" s="1"/>
  <c r="AG907" i="1"/>
  <c r="AH907" i="1" s="1"/>
  <c r="AG908" i="1"/>
  <c r="AH908" i="1" s="1"/>
  <c r="AG909" i="1"/>
  <c r="AH909" i="1" s="1"/>
  <c r="AG910" i="1"/>
  <c r="AH910" i="1" s="1"/>
  <c r="AG911" i="1"/>
  <c r="AH911" i="1" s="1"/>
  <c r="AG912" i="1"/>
  <c r="AH912" i="1" s="1"/>
  <c r="AG913" i="1"/>
  <c r="AH913" i="1" s="1"/>
  <c r="AG914" i="1"/>
  <c r="AH914" i="1" s="1"/>
  <c r="AG915" i="1"/>
  <c r="AH915" i="1" s="1"/>
  <c r="AG916" i="1"/>
  <c r="AH916" i="1" s="1"/>
  <c r="AG917" i="1"/>
  <c r="AH917" i="1" s="1"/>
  <c r="AG918" i="1"/>
  <c r="AH918" i="1" s="1"/>
  <c r="AG919" i="1"/>
  <c r="AH919" i="1" s="1"/>
  <c r="AG920" i="1"/>
  <c r="AH920" i="1" s="1"/>
  <c r="AG921" i="1"/>
  <c r="AH921" i="1" s="1"/>
  <c r="AG922" i="1"/>
  <c r="AH922" i="1" s="1"/>
  <c r="AG923" i="1"/>
  <c r="AH923" i="1" s="1"/>
  <c r="AG924" i="1"/>
  <c r="AH924" i="1" s="1"/>
  <c r="AG925" i="1"/>
  <c r="AH925" i="1" s="1"/>
  <c r="AG926" i="1"/>
  <c r="AH926" i="1" s="1"/>
  <c r="AG927" i="1"/>
  <c r="AH927" i="1" s="1"/>
  <c r="AG928" i="1"/>
  <c r="AH928" i="1" s="1"/>
  <c r="AG929" i="1"/>
  <c r="AH929" i="1" s="1"/>
  <c r="AG930" i="1"/>
  <c r="AH930" i="1" s="1"/>
  <c r="AG931" i="1"/>
  <c r="AH931" i="1" s="1"/>
  <c r="AG932" i="1"/>
  <c r="AH932" i="1" s="1"/>
  <c r="AG933" i="1"/>
  <c r="AH933" i="1" s="1"/>
  <c r="AG934" i="1"/>
  <c r="AH934" i="1" s="1"/>
  <c r="AG935" i="1"/>
  <c r="AH935" i="1" s="1"/>
  <c r="AG936" i="1"/>
  <c r="AH936" i="1" s="1"/>
  <c r="AG937" i="1"/>
  <c r="AH937" i="1" s="1"/>
  <c r="AG938" i="1"/>
  <c r="AH938" i="1" s="1"/>
  <c r="AG939" i="1"/>
  <c r="AH939" i="1" s="1"/>
  <c r="AG940" i="1"/>
  <c r="AH940" i="1" s="1"/>
  <c r="AG941" i="1"/>
  <c r="AH941" i="1" s="1"/>
  <c r="AG942" i="1"/>
  <c r="AH942" i="1" s="1"/>
  <c r="AG943" i="1"/>
  <c r="AH943" i="1" s="1"/>
  <c r="AG944" i="1"/>
  <c r="AH944" i="1" s="1"/>
  <c r="AG945" i="1"/>
  <c r="AH945" i="1" s="1"/>
  <c r="AG946" i="1"/>
  <c r="AH946" i="1" s="1"/>
  <c r="AG947" i="1"/>
  <c r="AH947" i="1" s="1"/>
  <c r="AG948" i="1"/>
  <c r="AH948" i="1" s="1"/>
  <c r="AG949" i="1"/>
  <c r="AH949" i="1" s="1"/>
  <c r="AG950" i="1"/>
  <c r="AH950" i="1" s="1"/>
  <c r="AG951" i="1"/>
  <c r="AH951" i="1" s="1"/>
  <c r="AG952" i="1"/>
  <c r="AH952" i="1" s="1"/>
  <c r="AG953" i="1"/>
  <c r="AH953" i="1" s="1"/>
  <c r="AG954" i="1"/>
  <c r="AH954" i="1" s="1"/>
  <c r="AG955" i="1"/>
  <c r="AH955" i="1" s="1"/>
  <c r="AG956" i="1"/>
  <c r="AH956" i="1" s="1"/>
  <c r="AG957" i="1"/>
  <c r="AH957" i="1" s="1"/>
  <c r="AG958" i="1"/>
  <c r="AH958" i="1" s="1"/>
  <c r="AG959" i="1"/>
  <c r="AH959" i="1" s="1"/>
  <c r="AG960" i="1"/>
  <c r="AH960" i="1" s="1"/>
  <c r="AG961" i="1"/>
  <c r="AH961" i="1" s="1"/>
  <c r="AG962" i="1"/>
  <c r="AH962" i="1" s="1"/>
  <c r="AG963" i="1"/>
  <c r="AH963" i="1" s="1"/>
  <c r="AG964" i="1"/>
  <c r="AH964" i="1" s="1"/>
  <c r="AG965" i="1"/>
  <c r="AH965" i="1" s="1"/>
  <c r="AG966" i="1"/>
  <c r="AH966" i="1" s="1"/>
  <c r="AG967" i="1"/>
  <c r="AH967" i="1" s="1"/>
  <c r="AG968" i="1"/>
  <c r="AH968" i="1" s="1"/>
  <c r="AG969" i="1"/>
  <c r="AH969" i="1" s="1"/>
  <c r="AG970" i="1"/>
  <c r="AH970" i="1" s="1"/>
  <c r="AG971" i="1"/>
  <c r="AH971" i="1" s="1"/>
  <c r="AG972" i="1"/>
  <c r="AH972" i="1" s="1"/>
  <c r="AG973" i="1"/>
  <c r="AH973" i="1" s="1"/>
  <c r="AG974" i="1"/>
  <c r="AH974" i="1" s="1"/>
  <c r="AG975" i="1"/>
  <c r="AH975" i="1" s="1"/>
  <c r="AG976" i="1"/>
  <c r="AH976" i="1" s="1"/>
  <c r="AG977" i="1"/>
  <c r="AH977" i="1" s="1"/>
  <c r="AG978" i="1"/>
  <c r="AH978" i="1" s="1"/>
  <c r="AG979" i="1"/>
  <c r="AH979" i="1" s="1"/>
  <c r="AG980" i="1"/>
  <c r="AH980" i="1" s="1"/>
  <c r="AG981" i="1"/>
  <c r="AH981" i="1" s="1"/>
  <c r="AG982" i="1"/>
  <c r="AH982" i="1" s="1"/>
  <c r="AG983" i="1"/>
  <c r="AH983" i="1" s="1"/>
  <c r="AG984" i="1"/>
  <c r="AH984" i="1" s="1"/>
  <c r="AG985" i="1"/>
  <c r="AH985" i="1" s="1"/>
  <c r="AG986" i="1"/>
  <c r="AH986" i="1" s="1"/>
  <c r="AG987" i="1"/>
  <c r="AH987" i="1" s="1"/>
  <c r="AG988" i="1"/>
  <c r="AH988" i="1" s="1"/>
  <c r="AG989" i="1"/>
  <c r="AH989" i="1" s="1"/>
  <c r="AG990" i="1"/>
  <c r="AH990" i="1" s="1"/>
  <c r="AG991" i="1"/>
  <c r="AH991" i="1" s="1"/>
  <c r="AG992" i="1"/>
  <c r="AH992" i="1" s="1"/>
  <c r="AG993" i="1"/>
  <c r="AH993" i="1" s="1"/>
  <c r="AG994" i="1"/>
  <c r="AH994" i="1" s="1"/>
  <c r="AG995" i="1"/>
  <c r="AH995" i="1" s="1"/>
  <c r="AG996" i="1"/>
  <c r="AH996" i="1" s="1"/>
  <c r="AG997" i="1"/>
  <c r="AH997" i="1" s="1"/>
  <c r="AG998" i="1"/>
  <c r="AH998" i="1" s="1"/>
  <c r="AG999" i="1"/>
  <c r="AH999" i="1" s="1"/>
  <c r="AG1000" i="1"/>
  <c r="AH1000" i="1" s="1"/>
  <c r="AG1001" i="1"/>
  <c r="AH1001" i="1" s="1"/>
  <c r="AG1002" i="1"/>
  <c r="AH1002" i="1" s="1"/>
  <c r="AG1003" i="1"/>
  <c r="AH1003" i="1" s="1"/>
  <c r="AG1004" i="1"/>
  <c r="AH1004" i="1" s="1"/>
  <c r="AG1005" i="1"/>
  <c r="AH1005" i="1" s="1"/>
  <c r="AG1006" i="1"/>
  <c r="AH1006" i="1" s="1"/>
  <c r="AG1007" i="1"/>
  <c r="AH1007" i="1" s="1"/>
  <c r="AG1008" i="1"/>
  <c r="AH1008" i="1" s="1"/>
  <c r="AG1009" i="1"/>
  <c r="AH1009" i="1" s="1"/>
  <c r="AG1010" i="1"/>
  <c r="AH1010" i="1" s="1"/>
  <c r="AG1011" i="1"/>
  <c r="AH1011" i="1" s="1"/>
  <c r="AG1012" i="1"/>
  <c r="AH1012" i="1" s="1"/>
  <c r="AG1013" i="1"/>
  <c r="AH1013" i="1" s="1"/>
  <c r="AG1014" i="1"/>
  <c r="AH1014" i="1" s="1"/>
  <c r="AG1015" i="1"/>
  <c r="AH1015" i="1" s="1"/>
  <c r="AG1016" i="1"/>
  <c r="AH1016" i="1" s="1"/>
  <c r="AG1017" i="1"/>
  <c r="AH1017" i="1" s="1"/>
  <c r="AG1018" i="1"/>
  <c r="AH1018" i="1" s="1"/>
  <c r="AG1019" i="1"/>
  <c r="AH1019" i="1" s="1"/>
  <c r="AG1020" i="1"/>
  <c r="AH1020" i="1" s="1"/>
  <c r="AG1021" i="1"/>
  <c r="AH1021" i="1" s="1"/>
  <c r="AG1022" i="1"/>
  <c r="AH1022" i="1" s="1"/>
  <c r="AG1023" i="1"/>
  <c r="AH1023" i="1" s="1"/>
  <c r="AG1024" i="1"/>
  <c r="AH1024" i="1" s="1"/>
  <c r="AG1025" i="1"/>
  <c r="AH1025" i="1" s="1"/>
  <c r="AG1026" i="1"/>
  <c r="AH1026" i="1" s="1"/>
  <c r="AG1027" i="1"/>
  <c r="AH1027" i="1" s="1"/>
  <c r="AG1028" i="1"/>
  <c r="AH1028" i="1" s="1"/>
  <c r="AG1029" i="1"/>
  <c r="AH1029" i="1" s="1"/>
  <c r="AG1030" i="1"/>
  <c r="AH1030" i="1" s="1"/>
  <c r="AG1031" i="1"/>
  <c r="AH1031" i="1" s="1"/>
  <c r="AG1032" i="1"/>
  <c r="AH1032" i="1" s="1"/>
  <c r="AG1033" i="1"/>
  <c r="AH1033" i="1" s="1"/>
  <c r="AG1034" i="1"/>
  <c r="AH1034" i="1" s="1"/>
  <c r="AG1035" i="1"/>
  <c r="AH1035" i="1" s="1"/>
  <c r="AG1036" i="1"/>
  <c r="AH1036" i="1" s="1"/>
  <c r="AG1037" i="1"/>
  <c r="AH1037" i="1" s="1"/>
  <c r="AG1038" i="1"/>
  <c r="AH1038" i="1" s="1"/>
  <c r="AG1039" i="1"/>
  <c r="AH1039" i="1" s="1"/>
  <c r="AG1040" i="1"/>
  <c r="AH1040" i="1" s="1"/>
  <c r="AG1041" i="1"/>
  <c r="AH1041" i="1" s="1"/>
  <c r="AG1042" i="1"/>
  <c r="AH1042" i="1" s="1"/>
  <c r="AG1043" i="1"/>
  <c r="AH1043" i="1" s="1"/>
  <c r="AG1044" i="1"/>
  <c r="AH1044" i="1" s="1"/>
  <c r="AG1045" i="1"/>
  <c r="AH1045" i="1" s="1"/>
  <c r="AG1046" i="1"/>
  <c r="AH1046" i="1" s="1"/>
  <c r="AG1047" i="1"/>
  <c r="AH1047" i="1" s="1"/>
  <c r="AG1048" i="1"/>
  <c r="AH1048" i="1" s="1"/>
  <c r="AG1049" i="1"/>
  <c r="AH1049" i="1" s="1"/>
  <c r="AG1050" i="1"/>
  <c r="AH1050" i="1" s="1"/>
  <c r="AG1051" i="1"/>
  <c r="AH1051" i="1" s="1"/>
  <c r="AG1052" i="1"/>
  <c r="AH1052" i="1" s="1"/>
  <c r="AG1053" i="1"/>
  <c r="AH1053" i="1" s="1"/>
  <c r="AG1054" i="1"/>
  <c r="AH1054" i="1" s="1"/>
  <c r="AG1055" i="1"/>
  <c r="AH1055" i="1" s="1"/>
  <c r="AG1056" i="1"/>
  <c r="AH1056" i="1" s="1"/>
  <c r="AG1057" i="1"/>
  <c r="AH1057" i="1" s="1"/>
  <c r="AG1058" i="1"/>
  <c r="AH1058" i="1" s="1"/>
  <c r="AG1059" i="1"/>
  <c r="AH1059" i="1" s="1"/>
  <c r="AG1060" i="1"/>
  <c r="AH1060" i="1" s="1"/>
  <c r="AG1061" i="1"/>
  <c r="AH1061" i="1" s="1"/>
  <c r="AG1062" i="1"/>
  <c r="AH1062" i="1" s="1"/>
  <c r="AG1063" i="1"/>
  <c r="AH1063" i="1" s="1"/>
  <c r="AG1064" i="1"/>
  <c r="AH1064" i="1" s="1"/>
  <c r="AG1065" i="1"/>
  <c r="AH1065" i="1" s="1"/>
  <c r="AG1066" i="1"/>
  <c r="AH1066" i="1" s="1"/>
  <c r="AG1067" i="1"/>
  <c r="AH1067" i="1" s="1"/>
  <c r="AG1068" i="1"/>
  <c r="AH1068" i="1" s="1"/>
  <c r="AG1069" i="1"/>
  <c r="AH1069" i="1" s="1"/>
  <c r="AG1070" i="1"/>
  <c r="AH1070" i="1" s="1"/>
  <c r="AG1071" i="1"/>
  <c r="AH1071" i="1" s="1"/>
  <c r="AG1072" i="1"/>
  <c r="AH1072" i="1" s="1"/>
  <c r="AG1073" i="1"/>
  <c r="AH1073" i="1" s="1"/>
  <c r="AG1074" i="1"/>
  <c r="AH1074" i="1" s="1"/>
  <c r="AG1075" i="1"/>
  <c r="AH1075" i="1" s="1"/>
  <c r="AG1076" i="1"/>
  <c r="AH1076" i="1" s="1"/>
  <c r="AG1077" i="1"/>
  <c r="AH1077" i="1" s="1"/>
  <c r="AG1078" i="1"/>
  <c r="AH1078" i="1" s="1"/>
  <c r="AG1079" i="1"/>
  <c r="AH1079" i="1" s="1"/>
  <c r="AG1080" i="1"/>
  <c r="AH1080" i="1" s="1"/>
  <c r="AG1081" i="1"/>
  <c r="AH1081" i="1" s="1"/>
  <c r="AG1082" i="1"/>
  <c r="AH1082" i="1" s="1"/>
  <c r="AG1083" i="1"/>
  <c r="AH1083" i="1" s="1"/>
  <c r="AG1084" i="1"/>
  <c r="AH1084" i="1" s="1"/>
  <c r="AG1085" i="1"/>
  <c r="AH1085" i="1" s="1"/>
  <c r="AG1086" i="1"/>
  <c r="AH1086" i="1" s="1"/>
  <c r="AG1087" i="1"/>
  <c r="AH1087" i="1" s="1"/>
  <c r="AG1088" i="1"/>
  <c r="AH1088" i="1" s="1"/>
  <c r="AG1089" i="1"/>
  <c r="AH1089" i="1" s="1"/>
  <c r="AG1090" i="1"/>
  <c r="AH1090" i="1" s="1"/>
  <c r="AG1091" i="1"/>
  <c r="AH1091" i="1" s="1"/>
  <c r="AG1092" i="1"/>
  <c r="AH1092" i="1" s="1"/>
  <c r="AG1093" i="1"/>
  <c r="AH1093" i="1" s="1"/>
  <c r="AG1094" i="1"/>
  <c r="AH1094" i="1" s="1"/>
  <c r="AG1095" i="1"/>
  <c r="AH1095" i="1" s="1"/>
  <c r="AG1096" i="1"/>
  <c r="AH1096" i="1" s="1"/>
  <c r="AG1097" i="1"/>
  <c r="AH1097" i="1" s="1"/>
  <c r="AG1098" i="1"/>
  <c r="AH1098" i="1" s="1"/>
  <c r="AG1099" i="1"/>
  <c r="AH1099" i="1" s="1"/>
  <c r="AG1100" i="1"/>
  <c r="AH1100" i="1" s="1"/>
  <c r="AG1101" i="1"/>
  <c r="AH1101" i="1" s="1"/>
  <c r="AG1102" i="1"/>
  <c r="AH1102" i="1" s="1"/>
  <c r="AG1103" i="1"/>
  <c r="AH1103" i="1" s="1"/>
  <c r="AG1104" i="1"/>
  <c r="AH1104" i="1" s="1"/>
  <c r="AG1105" i="1"/>
  <c r="AH1105" i="1" s="1"/>
  <c r="AG1106" i="1"/>
  <c r="AH1106" i="1" s="1"/>
  <c r="AG1107" i="1"/>
  <c r="AH1107" i="1" s="1"/>
  <c r="AG1108" i="1"/>
  <c r="AH1108" i="1" s="1"/>
  <c r="AG1109" i="1"/>
  <c r="AH1109" i="1" s="1"/>
  <c r="AG1110" i="1"/>
  <c r="AH1110" i="1" s="1"/>
  <c r="AG1111" i="1"/>
  <c r="AH1111" i="1" s="1"/>
  <c r="AG1112" i="1"/>
  <c r="AH1112" i="1" s="1"/>
  <c r="AG1113" i="1"/>
  <c r="AH1113" i="1" s="1"/>
  <c r="AG1114" i="1"/>
  <c r="AH1114" i="1" s="1"/>
  <c r="AG1115" i="1"/>
  <c r="AH1115" i="1" s="1"/>
  <c r="AG1116" i="1"/>
  <c r="AH1116" i="1" s="1"/>
  <c r="AG1117" i="1"/>
  <c r="AH1117" i="1" s="1"/>
  <c r="AG1118" i="1"/>
  <c r="AH1118" i="1" s="1"/>
  <c r="AG1119" i="1"/>
  <c r="AH1119" i="1" s="1"/>
  <c r="AG1120" i="1"/>
  <c r="AH1120" i="1" s="1"/>
  <c r="AG1121" i="1"/>
  <c r="AH1121" i="1" s="1"/>
  <c r="AG1122" i="1"/>
  <c r="AH1122" i="1" s="1"/>
  <c r="AG1123" i="1"/>
  <c r="AH1123" i="1" s="1"/>
  <c r="AG1124" i="1"/>
  <c r="AH1124" i="1" s="1"/>
  <c r="AG1125" i="1"/>
  <c r="AH1125" i="1" s="1"/>
  <c r="AG1126" i="1"/>
  <c r="AH1126" i="1" s="1"/>
  <c r="AG1127" i="1"/>
  <c r="AH1127" i="1" s="1"/>
  <c r="AG1128" i="1"/>
  <c r="AH1128" i="1" s="1"/>
  <c r="AG1129" i="1"/>
  <c r="AH1129" i="1" s="1"/>
  <c r="AG1130" i="1"/>
  <c r="AH1130" i="1" s="1"/>
  <c r="AG1131" i="1"/>
  <c r="AH1131" i="1" s="1"/>
  <c r="AG1132" i="1"/>
  <c r="AH1132" i="1" s="1"/>
  <c r="AG1133" i="1"/>
  <c r="AH1133" i="1" s="1"/>
  <c r="AG1134" i="1"/>
  <c r="AH1134" i="1" s="1"/>
  <c r="AG1135" i="1"/>
  <c r="AH1135" i="1" s="1"/>
  <c r="AG1136" i="1"/>
  <c r="AH1136" i="1" s="1"/>
  <c r="AG1137" i="1"/>
  <c r="AH1137" i="1" s="1"/>
  <c r="AG1138" i="1"/>
  <c r="AH1138" i="1" s="1"/>
  <c r="AG1139" i="1"/>
  <c r="AH1139" i="1" s="1"/>
  <c r="AG1140" i="1"/>
  <c r="AH1140" i="1" s="1"/>
  <c r="AG1141" i="1"/>
  <c r="AH1141" i="1" s="1"/>
  <c r="AG1142" i="1"/>
  <c r="AH1142" i="1" s="1"/>
  <c r="AG1143" i="1"/>
  <c r="AH1143" i="1" s="1"/>
  <c r="AG1144" i="1"/>
  <c r="AH1144" i="1" s="1"/>
  <c r="AG1145" i="1"/>
  <c r="AH1145" i="1" s="1"/>
  <c r="AG1146" i="1"/>
  <c r="AH1146" i="1" s="1"/>
  <c r="AG1147" i="1"/>
  <c r="AH1147" i="1" s="1"/>
  <c r="AG1148" i="1"/>
  <c r="AH1148" i="1" s="1"/>
  <c r="AG1149" i="1"/>
  <c r="AH1149" i="1" s="1"/>
  <c r="AG1150" i="1"/>
  <c r="AH1150" i="1" s="1"/>
  <c r="AG1151" i="1"/>
  <c r="AH1151" i="1" s="1"/>
  <c r="AG1152" i="1"/>
  <c r="AH1152" i="1" s="1"/>
  <c r="AG1153" i="1"/>
  <c r="AH1153" i="1" s="1"/>
  <c r="AG1154" i="1"/>
  <c r="AH1154" i="1" s="1"/>
  <c r="AG1155" i="1"/>
  <c r="AH1155" i="1" s="1"/>
  <c r="AG1156" i="1"/>
  <c r="AH1156" i="1" s="1"/>
  <c r="AG1157" i="1"/>
  <c r="AH1157" i="1" s="1"/>
  <c r="AG1158" i="1"/>
  <c r="AH1158" i="1" s="1"/>
  <c r="AG1159" i="1"/>
  <c r="AH1159" i="1" s="1"/>
  <c r="AG1160" i="1"/>
  <c r="AH1160" i="1" s="1"/>
  <c r="AG1161" i="1"/>
  <c r="AH1161" i="1" s="1"/>
  <c r="AG1162" i="1"/>
  <c r="AH1162" i="1" s="1"/>
  <c r="AG1163" i="1"/>
  <c r="AH1163" i="1" s="1"/>
  <c r="AG1164" i="1"/>
  <c r="AH1164" i="1" s="1"/>
  <c r="AG1165" i="1"/>
  <c r="AH1165" i="1" s="1"/>
  <c r="AG1166" i="1"/>
  <c r="AH1166" i="1" s="1"/>
  <c r="AG1167" i="1"/>
  <c r="AH1167" i="1" s="1"/>
  <c r="AG1168" i="1"/>
  <c r="AH1168" i="1" s="1"/>
  <c r="AG1169" i="1"/>
  <c r="AH1169" i="1" s="1"/>
  <c r="AG1170" i="1"/>
  <c r="AH1170" i="1" s="1"/>
  <c r="AG1171" i="1"/>
  <c r="AH1171" i="1" s="1"/>
  <c r="AG1172" i="1"/>
  <c r="AH1172" i="1" s="1"/>
  <c r="AG1173" i="1"/>
  <c r="AH1173" i="1" s="1"/>
  <c r="AG1174" i="1"/>
  <c r="AH1174" i="1" s="1"/>
  <c r="AG1175" i="1"/>
  <c r="AH1175" i="1" s="1"/>
  <c r="AG1176" i="1"/>
  <c r="AH1176" i="1" s="1"/>
  <c r="AG1177" i="1"/>
  <c r="AH1177" i="1" s="1"/>
  <c r="AG1178" i="1"/>
  <c r="AH1178" i="1" s="1"/>
  <c r="AG1179" i="1"/>
  <c r="AH1179" i="1" s="1"/>
  <c r="AG1180" i="1"/>
  <c r="AH1180" i="1" s="1"/>
  <c r="AG1181" i="1"/>
  <c r="AH1181" i="1" s="1"/>
  <c r="AG1182" i="1"/>
  <c r="AH1182" i="1" s="1"/>
  <c r="AG1183" i="1"/>
  <c r="AH1183" i="1" s="1"/>
  <c r="AG1184" i="1"/>
  <c r="AH1184" i="1" s="1"/>
  <c r="AG1185" i="1"/>
  <c r="AH1185" i="1" s="1"/>
  <c r="AG1186" i="1"/>
  <c r="AH1186" i="1" s="1"/>
  <c r="AG1187" i="1"/>
  <c r="AH1187" i="1" s="1"/>
  <c r="AG1188" i="1"/>
  <c r="AH1188" i="1" s="1"/>
  <c r="AG1189" i="1"/>
  <c r="AH1189" i="1" s="1"/>
  <c r="AG1190" i="1"/>
  <c r="AH1190" i="1" s="1"/>
  <c r="AG1191" i="1"/>
  <c r="AH1191" i="1" s="1"/>
  <c r="AG1192" i="1"/>
  <c r="AH1192" i="1" s="1"/>
  <c r="AG1193" i="1"/>
  <c r="AH1193" i="1" s="1"/>
  <c r="AG1194" i="1"/>
  <c r="AH1194" i="1" s="1"/>
  <c r="AG1195" i="1"/>
  <c r="AH1195" i="1" s="1"/>
  <c r="AG1196" i="1"/>
  <c r="AH1196" i="1" s="1"/>
  <c r="AG1197" i="1"/>
  <c r="AH1197" i="1" s="1"/>
  <c r="AG1198" i="1"/>
  <c r="AH1198" i="1" s="1"/>
  <c r="AG1199" i="1"/>
  <c r="AH1199" i="1" s="1"/>
  <c r="AG1200" i="1"/>
  <c r="AH1200" i="1" s="1"/>
  <c r="AG1201" i="1"/>
  <c r="AH1201" i="1" s="1"/>
  <c r="AG1202" i="1"/>
  <c r="AH1202" i="1" s="1"/>
  <c r="AG1203" i="1"/>
  <c r="AH1203" i="1" s="1"/>
  <c r="AG1204" i="1"/>
  <c r="AH1204" i="1" s="1"/>
  <c r="AG1205" i="1"/>
  <c r="AH1205" i="1" s="1"/>
  <c r="AG1206" i="1"/>
  <c r="AH1206" i="1" s="1"/>
  <c r="AG1207" i="1"/>
  <c r="AH1207" i="1" s="1"/>
  <c r="AG1208" i="1"/>
  <c r="AH1208" i="1" s="1"/>
  <c r="AG1209" i="1"/>
  <c r="AH1209" i="1" s="1"/>
  <c r="AG1210" i="1"/>
  <c r="AH1210" i="1" s="1"/>
  <c r="AG1211" i="1"/>
  <c r="AH1211" i="1" s="1"/>
  <c r="AG1212" i="1"/>
  <c r="AH1212" i="1" s="1"/>
  <c r="AG1213" i="1"/>
  <c r="AH1213" i="1" s="1"/>
  <c r="AG1214" i="1"/>
  <c r="AH1214" i="1" s="1"/>
  <c r="AG1215" i="1"/>
  <c r="AH1215" i="1" s="1"/>
  <c r="AG1216" i="1"/>
  <c r="AH1216" i="1" s="1"/>
  <c r="AG1217" i="1"/>
  <c r="AH1217" i="1" s="1"/>
  <c r="AG1218" i="1"/>
  <c r="AH1218" i="1" s="1"/>
  <c r="AG1219" i="1"/>
  <c r="AH1219" i="1" s="1"/>
  <c r="AG1220" i="1"/>
  <c r="AH1220" i="1" s="1"/>
  <c r="AG1221" i="1"/>
  <c r="AH1221" i="1" s="1"/>
  <c r="AG1222" i="1"/>
  <c r="AH1222" i="1" s="1"/>
  <c r="AG1223" i="1"/>
  <c r="AH1223" i="1" s="1"/>
  <c r="AG1224" i="1"/>
  <c r="AH1224" i="1" s="1"/>
  <c r="AG1225" i="1"/>
  <c r="AH1225" i="1" s="1"/>
  <c r="AG1226" i="1"/>
  <c r="AH1226" i="1" s="1"/>
  <c r="AG1227" i="1"/>
  <c r="AH1227" i="1" s="1"/>
  <c r="AG1228" i="1"/>
  <c r="AH1228" i="1" s="1"/>
  <c r="AG1229" i="1"/>
  <c r="AH1229" i="1" s="1"/>
  <c r="AG1230" i="1"/>
  <c r="AH1230" i="1" s="1"/>
  <c r="AG1231" i="1"/>
  <c r="AH1231" i="1" s="1"/>
  <c r="AG1232" i="1"/>
  <c r="AH1232" i="1" s="1"/>
  <c r="AG1233" i="1"/>
  <c r="AH1233" i="1" s="1"/>
  <c r="AG1234" i="1"/>
  <c r="AH1234" i="1" s="1"/>
  <c r="AG1235" i="1"/>
  <c r="AH1235" i="1" s="1"/>
  <c r="AG1236" i="1"/>
  <c r="AH1236" i="1" s="1"/>
  <c r="AG1237" i="1"/>
  <c r="AH1237" i="1" s="1"/>
  <c r="AG1238" i="1"/>
  <c r="AH1238" i="1" s="1"/>
  <c r="AG1239" i="1"/>
  <c r="AH1239" i="1" s="1"/>
  <c r="AG1240" i="1"/>
  <c r="AH1240" i="1" s="1"/>
  <c r="AG1241" i="1"/>
  <c r="AH1241" i="1" s="1"/>
  <c r="AG1242" i="1"/>
  <c r="AH1242" i="1" s="1"/>
  <c r="AG1243" i="1"/>
  <c r="AH1243" i="1" s="1"/>
  <c r="AG1244" i="1"/>
  <c r="AH1244" i="1" s="1"/>
  <c r="AG1245" i="1"/>
  <c r="AH1245" i="1" s="1"/>
  <c r="AG1246" i="1"/>
  <c r="AH1246" i="1" s="1"/>
  <c r="AG1247" i="1"/>
  <c r="AH1247" i="1" s="1"/>
  <c r="AG1248" i="1"/>
  <c r="AH1248" i="1" s="1"/>
  <c r="AG1249" i="1"/>
  <c r="AH1249" i="1" s="1"/>
  <c r="AG1250" i="1"/>
  <c r="AH1250" i="1" s="1"/>
  <c r="AG1251" i="1"/>
  <c r="AH1251" i="1" s="1"/>
  <c r="AG1252" i="1"/>
  <c r="AH1252" i="1" s="1"/>
  <c r="AG1253" i="1"/>
  <c r="AH1253" i="1" s="1"/>
  <c r="AG1254" i="1"/>
  <c r="AH1254" i="1" s="1"/>
  <c r="AG1255" i="1"/>
  <c r="AH1255" i="1" s="1"/>
  <c r="AG1256" i="1"/>
  <c r="AH1256" i="1" s="1"/>
  <c r="AG1257" i="1"/>
  <c r="AH1257" i="1" s="1"/>
  <c r="AG1258" i="1"/>
  <c r="AH1258" i="1" s="1"/>
  <c r="AG1259" i="1"/>
  <c r="AH1259" i="1" s="1"/>
  <c r="AG1260" i="1"/>
  <c r="AH1260" i="1" s="1"/>
  <c r="AG1261" i="1"/>
  <c r="AH1261" i="1" s="1"/>
  <c r="AG1262" i="1"/>
  <c r="AH1262" i="1" s="1"/>
  <c r="AG1263" i="1"/>
  <c r="AH1263" i="1" s="1"/>
  <c r="AG1264" i="1"/>
  <c r="AH1264" i="1" s="1"/>
  <c r="AG1265" i="1"/>
  <c r="AH1265" i="1" s="1"/>
  <c r="AG1266" i="1"/>
  <c r="AH1266" i="1" s="1"/>
  <c r="AG1267" i="1"/>
  <c r="AH1267" i="1" s="1"/>
  <c r="AG1268" i="1"/>
  <c r="AH1268" i="1" s="1"/>
  <c r="AG1269" i="1"/>
  <c r="AH1269" i="1" s="1"/>
  <c r="AG1270" i="1"/>
  <c r="AH1270" i="1" s="1"/>
  <c r="AG1271" i="1"/>
  <c r="AH1271" i="1" s="1"/>
  <c r="AG1272" i="1"/>
  <c r="AH1272" i="1" s="1"/>
  <c r="AG1273" i="1"/>
  <c r="AH1273" i="1" s="1"/>
  <c r="AG1274" i="1"/>
  <c r="AH1274" i="1" s="1"/>
  <c r="AG1275" i="1"/>
  <c r="AH1275" i="1" s="1"/>
  <c r="AG1276" i="1"/>
  <c r="AH1276" i="1" s="1"/>
  <c r="AG1277" i="1"/>
  <c r="AH1277" i="1" s="1"/>
  <c r="AG1278" i="1"/>
  <c r="AH1278" i="1" s="1"/>
  <c r="AG1279" i="1"/>
  <c r="AH1279" i="1" s="1"/>
  <c r="AG1280" i="1"/>
  <c r="AH1280" i="1" s="1"/>
  <c r="AG1281" i="1"/>
  <c r="AH1281" i="1" s="1"/>
  <c r="AG1282" i="1"/>
  <c r="AH1282" i="1" s="1"/>
  <c r="AG1283" i="1"/>
  <c r="AH1283" i="1" s="1"/>
  <c r="AG1284" i="1"/>
  <c r="AH1284" i="1" s="1"/>
  <c r="AG1285" i="1"/>
  <c r="AH1285" i="1" s="1"/>
  <c r="AG1286" i="1"/>
  <c r="AH1286" i="1" s="1"/>
  <c r="AG1287" i="1"/>
  <c r="AH1287" i="1" s="1"/>
  <c r="AG1288" i="1"/>
  <c r="AH1288" i="1" s="1"/>
  <c r="AG1289" i="1"/>
  <c r="AH1289" i="1" s="1"/>
  <c r="AG1290" i="1"/>
  <c r="AH1290" i="1" s="1"/>
  <c r="AG1291" i="1"/>
  <c r="AH1291" i="1" s="1"/>
  <c r="AG1292" i="1"/>
  <c r="AH1292" i="1" s="1"/>
  <c r="AG1293" i="1"/>
  <c r="AH1293" i="1" s="1"/>
  <c r="AG1294" i="1"/>
  <c r="AH1294" i="1" s="1"/>
  <c r="AG1295" i="1"/>
  <c r="AH1295" i="1" s="1"/>
  <c r="AG1296" i="1"/>
  <c r="AH1296" i="1" s="1"/>
  <c r="AG1297" i="1"/>
  <c r="AH1297" i="1" s="1"/>
  <c r="AG1298" i="1"/>
  <c r="AH1298" i="1" s="1"/>
  <c r="AG1299" i="1"/>
  <c r="AH1299" i="1" s="1"/>
  <c r="AG1300" i="1"/>
  <c r="AH1300" i="1" s="1"/>
  <c r="AG1301" i="1"/>
  <c r="AH1301" i="1" s="1"/>
  <c r="AG1302" i="1"/>
  <c r="AH1302" i="1" s="1"/>
  <c r="AG1303" i="1"/>
  <c r="AH1303" i="1" s="1"/>
  <c r="AG1304" i="1"/>
  <c r="AH1304" i="1" s="1"/>
  <c r="AG1305" i="1"/>
  <c r="AH1305" i="1" s="1"/>
  <c r="AG1306" i="1"/>
  <c r="AH1306" i="1" s="1"/>
  <c r="AG1307" i="1"/>
  <c r="AH1307" i="1" s="1"/>
  <c r="AG1308" i="1"/>
  <c r="AH1308" i="1" s="1"/>
  <c r="AG1309" i="1"/>
  <c r="AH1309" i="1" s="1"/>
  <c r="AG1310" i="1"/>
  <c r="AH1310" i="1" s="1"/>
  <c r="AG1311" i="1"/>
  <c r="AH1311" i="1" s="1"/>
  <c r="AG1312" i="1"/>
  <c r="AH1312" i="1" s="1"/>
  <c r="AG1313" i="1"/>
  <c r="AH1313" i="1" s="1"/>
  <c r="AG1314" i="1"/>
  <c r="AH1314" i="1" s="1"/>
  <c r="AG1315" i="1"/>
  <c r="AH1315" i="1" s="1"/>
  <c r="AG1316" i="1"/>
  <c r="AH1316" i="1" s="1"/>
  <c r="AG1317" i="1"/>
  <c r="AH1317" i="1" s="1"/>
  <c r="AG1318" i="1"/>
  <c r="AH1318" i="1" s="1"/>
  <c r="AG1319" i="1"/>
  <c r="AH1319" i="1" s="1"/>
  <c r="AG1320" i="1"/>
  <c r="AH1320" i="1" s="1"/>
  <c r="AG1321" i="1"/>
  <c r="AH1321" i="1" s="1"/>
  <c r="AG1322" i="1"/>
  <c r="AH1322" i="1" s="1"/>
  <c r="AG1323" i="1"/>
  <c r="AH1323" i="1" s="1"/>
  <c r="AG1324" i="1"/>
  <c r="AH1324" i="1" s="1"/>
  <c r="AG1325" i="1"/>
  <c r="AH1325" i="1" s="1"/>
  <c r="AG1326" i="1"/>
  <c r="AH1326" i="1" s="1"/>
  <c r="AG1327" i="1"/>
  <c r="AH1327" i="1" s="1"/>
  <c r="AG1328" i="1"/>
  <c r="AH1328" i="1" s="1"/>
  <c r="AG1329" i="1"/>
  <c r="AH1329" i="1" s="1"/>
  <c r="AG1330" i="1"/>
  <c r="AH1330" i="1" s="1"/>
  <c r="AG1331" i="1"/>
  <c r="AH1331" i="1" s="1"/>
  <c r="AG1332" i="1"/>
  <c r="AH1332" i="1" s="1"/>
  <c r="AG1333" i="1"/>
  <c r="AH1333" i="1" s="1"/>
  <c r="AG1334" i="1"/>
  <c r="AH1334" i="1" s="1"/>
  <c r="AG1335" i="1"/>
  <c r="AH1335" i="1" s="1"/>
  <c r="AG1336" i="1"/>
  <c r="AH1336" i="1" s="1"/>
  <c r="AG1337" i="1"/>
  <c r="AH1337" i="1" s="1"/>
  <c r="AG1338" i="1"/>
  <c r="AH1338" i="1" s="1"/>
  <c r="AG1339" i="1"/>
  <c r="AH1339" i="1" s="1"/>
  <c r="AG1340" i="1"/>
  <c r="AH1340" i="1" s="1"/>
  <c r="AG1341" i="1"/>
  <c r="AH1341" i="1" s="1"/>
  <c r="AG1342" i="1"/>
  <c r="AH1342" i="1" s="1"/>
  <c r="AG1343" i="1"/>
  <c r="AH1343" i="1" s="1"/>
  <c r="AG1344" i="1"/>
  <c r="AH1344" i="1" s="1"/>
  <c r="AG1345" i="1"/>
  <c r="AH1345" i="1" s="1"/>
  <c r="AG1346" i="1"/>
  <c r="AH1346" i="1" s="1"/>
  <c r="AG1347" i="1"/>
  <c r="AH1347" i="1" s="1"/>
  <c r="AG1348" i="1"/>
  <c r="AH1348" i="1" s="1"/>
  <c r="AG1349" i="1"/>
  <c r="AH1349" i="1" s="1"/>
  <c r="AG1350" i="1"/>
  <c r="AH1350" i="1" s="1"/>
  <c r="AG1351" i="1"/>
  <c r="AH1351" i="1" s="1"/>
  <c r="AG1352" i="1"/>
  <c r="AH1352" i="1" s="1"/>
  <c r="AG1353" i="1"/>
  <c r="AH1353" i="1" s="1"/>
  <c r="AG1354" i="1"/>
  <c r="AH1354" i="1" s="1"/>
  <c r="AG1355" i="1"/>
  <c r="AH1355" i="1" s="1"/>
  <c r="AG1356" i="1"/>
  <c r="AH1356" i="1" s="1"/>
  <c r="AG1357" i="1"/>
  <c r="AH1357" i="1" s="1"/>
  <c r="AG1358" i="1"/>
  <c r="AH1358" i="1" s="1"/>
  <c r="AG1359" i="1"/>
  <c r="AH1359" i="1" s="1"/>
  <c r="AG1360" i="1"/>
  <c r="AH1360" i="1" s="1"/>
  <c r="AG1361" i="1"/>
  <c r="AH1361" i="1" s="1"/>
  <c r="AG1362" i="1"/>
  <c r="AH1362" i="1" s="1"/>
  <c r="AG1363" i="1"/>
  <c r="AH1363" i="1" s="1"/>
  <c r="AG1364" i="1"/>
  <c r="AH1364" i="1" s="1"/>
  <c r="AG1365" i="1"/>
  <c r="AH1365" i="1" s="1"/>
  <c r="AG1366" i="1"/>
  <c r="AH1366" i="1" s="1"/>
  <c r="AG1367" i="1"/>
  <c r="AH1367" i="1" s="1"/>
  <c r="AG1368" i="1"/>
  <c r="AH1368" i="1" s="1"/>
  <c r="AG1369" i="1"/>
  <c r="AH1369" i="1" s="1"/>
  <c r="AG1370" i="1"/>
  <c r="AH1370" i="1" s="1"/>
  <c r="AG1371" i="1"/>
  <c r="AH1371" i="1" s="1"/>
  <c r="AG1372" i="1"/>
  <c r="AH1372" i="1" s="1"/>
  <c r="AG1373" i="1"/>
  <c r="AH1373" i="1" s="1"/>
  <c r="AG1374" i="1"/>
  <c r="AH1374" i="1" s="1"/>
  <c r="AG1375" i="1"/>
  <c r="AH1375" i="1" s="1"/>
  <c r="AG1376" i="1"/>
  <c r="AH1376" i="1" s="1"/>
  <c r="AG1377" i="1"/>
  <c r="AH1377" i="1" s="1"/>
  <c r="AG1378" i="1"/>
  <c r="AH1378" i="1" s="1"/>
  <c r="AG1379" i="1"/>
  <c r="AH1379" i="1" s="1"/>
  <c r="AG1380" i="1"/>
  <c r="AH1380" i="1" s="1"/>
  <c r="AG1381" i="1"/>
  <c r="AH1381" i="1" s="1"/>
  <c r="AG1382" i="1"/>
  <c r="AH1382" i="1" s="1"/>
  <c r="AG1383" i="1"/>
  <c r="AH1383" i="1" s="1"/>
  <c r="AG1384" i="1"/>
  <c r="AH1384" i="1" s="1"/>
  <c r="AG1385" i="1"/>
  <c r="AH1385" i="1" s="1"/>
  <c r="AG1386" i="1"/>
  <c r="AH1386" i="1" s="1"/>
  <c r="AG1387" i="1"/>
  <c r="AH1387" i="1" s="1"/>
  <c r="AG1388" i="1"/>
  <c r="AH1388" i="1" s="1"/>
  <c r="AG1389" i="1"/>
  <c r="AH1389" i="1" s="1"/>
  <c r="AG1390" i="1"/>
  <c r="AH1390" i="1" s="1"/>
  <c r="AG1391" i="1"/>
  <c r="AH1391" i="1" s="1"/>
  <c r="AG1392" i="1"/>
  <c r="AH1392" i="1" s="1"/>
  <c r="AG1393" i="1"/>
  <c r="AH1393" i="1" s="1"/>
  <c r="AG1394" i="1"/>
  <c r="AH1394" i="1" s="1"/>
  <c r="AG1395" i="1"/>
  <c r="AH1395" i="1" s="1"/>
  <c r="AG1396" i="1"/>
  <c r="AH1396" i="1" s="1"/>
  <c r="AG1397" i="1"/>
  <c r="AH1397" i="1" s="1"/>
  <c r="AG1398" i="1"/>
  <c r="AH1398" i="1" s="1"/>
  <c r="AG1399" i="1"/>
  <c r="AH1399" i="1" s="1"/>
  <c r="AG1400" i="1"/>
  <c r="AH1400" i="1" s="1"/>
  <c r="AG1401" i="1"/>
  <c r="AH1401" i="1" s="1"/>
  <c r="AG1402" i="1"/>
  <c r="AH1402" i="1" s="1"/>
  <c r="AG1403" i="1"/>
  <c r="AH1403" i="1" s="1"/>
  <c r="AG1404" i="1"/>
  <c r="AH1404" i="1" s="1"/>
  <c r="AG1405" i="1"/>
  <c r="AH1405" i="1" s="1"/>
  <c r="AG1406" i="1"/>
  <c r="AH1406" i="1" s="1"/>
  <c r="AG1407" i="1"/>
  <c r="AH1407" i="1" s="1"/>
  <c r="AG1408" i="1"/>
  <c r="AH1408" i="1" s="1"/>
  <c r="AG1409" i="1"/>
  <c r="AH1409" i="1" s="1"/>
  <c r="AG1410" i="1"/>
  <c r="AH1410" i="1" s="1"/>
  <c r="AG1411" i="1"/>
  <c r="AH1411" i="1" s="1"/>
  <c r="AG1412" i="1"/>
  <c r="AH1412" i="1" s="1"/>
  <c r="AG1413" i="1"/>
  <c r="AH1413" i="1" s="1"/>
  <c r="AG1414" i="1"/>
  <c r="AH1414" i="1" s="1"/>
  <c r="AG1415" i="1"/>
  <c r="AH1415" i="1" s="1"/>
  <c r="AG1416" i="1"/>
  <c r="AH1416" i="1" s="1"/>
  <c r="AG1417" i="1"/>
  <c r="AH1417" i="1" s="1"/>
  <c r="AG1418" i="1"/>
  <c r="AH1418" i="1" s="1"/>
  <c r="AG1419" i="1"/>
  <c r="AH1419" i="1" s="1"/>
  <c r="AG1420" i="1"/>
  <c r="AH1420" i="1" s="1"/>
  <c r="AG1421" i="1"/>
  <c r="AH1421" i="1" s="1"/>
  <c r="AG1422" i="1"/>
  <c r="AH1422" i="1" s="1"/>
  <c r="AG1423" i="1"/>
  <c r="AH1423" i="1" s="1"/>
  <c r="AG1424" i="1"/>
  <c r="AH1424" i="1" s="1"/>
  <c r="AG1425" i="1"/>
  <c r="AH1425" i="1" s="1"/>
  <c r="AG1426" i="1"/>
  <c r="AH1426" i="1" s="1"/>
  <c r="AG1427" i="1"/>
  <c r="AH1427" i="1" s="1"/>
  <c r="AG1428" i="1"/>
  <c r="AH1428" i="1" s="1"/>
  <c r="AG1429" i="1"/>
  <c r="AH1429" i="1" s="1"/>
  <c r="AG1430" i="1"/>
  <c r="AH1430" i="1" s="1"/>
  <c r="AG1431" i="1"/>
  <c r="AH1431" i="1" s="1"/>
  <c r="AG1432" i="1"/>
  <c r="AH1432" i="1" s="1"/>
  <c r="AG1433" i="1"/>
  <c r="AH1433" i="1" s="1"/>
  <c r="AG1434" i="1"/>
  <c r="AH1434" i="1" s="1"/>
  <c r="AG1435" i="1"/>
  <c r="AH1435" i="1" s="1"/>
  <c r="AG1436" i="1"/>
  <c r="AH1436" i="1" s="1"/>
  <c r="AG1437" i="1"/>
  <c r="AH1437" i="1" s="1"/>
  <c r="AG1438" i="1"/>
  <c r="AH1438" i="1" s="1"/>
  <c r="AG1439" i="1"/>
  <c r="AH1439" i="1" s="1"/>
  <c r="AG1440" i="1"/>
  <c r="AH1440" i="1" s="1"/>
  <c r="AG1441" i="1"/>
  <c r="AH1441" i="1" s="1"/>
  <c r="AG1442" i="1"/>
  <c r="AH1442" i="1" s="1"/>
  <c r="AG1443" i="1"/>
  <c r="AH1443" i="1" s="1"/>
  <c r="AG1444" i="1"/>
  <c r="AH1444" i="1" s="1"/>
  <c r="AG1445" i="1"/>
  <c r="AH1445" i="1" s="1"/>
  <c r="AG1446" i="1"/>
  <c r="AH1446" i="1" s="1"/>
  <c r="AG1447" i="1"/>
  <c r="AH1447" i="1" s="1"/>
  <c r="AG1448" i="1"/>
  <c r="AH1448" i="1" s="1"/>
  <c r="AG1449" i="1"/>
  <c r="AH1449" i="1" s="1"/>
  <c r="AG1450" i="1"/>
  <c r="AH1450" i="1" s="1"/>
  <c r="AG1451" i="1"/>
  <c r="AH1451" i="1" s="1"/>
  <c r="AG1452" i="1"/>
  <c r="AH1452" i="1" s="1"/>
  <c r="AG1453" i="1"/>
  <c r="AH1453" i="1" s="1"/>
  <c r="AG1454" i="1"/>
  <c r="AH1454" i="1" s="1"/>
  <c r="AG1455" i="1"/>
  <c r="AH1455" i="1" s="1"/>
  <c r="AG1456" i="1"/>
  <c r="AH1456" i="1" s="1"/>
  <c r="AG1457" i="1"/>
  <c r="AH1457" i="1" s="1"/>
  <c r="AG1458" i="1"/>
  <c r="AH1458" i="1" s="1"/>
  <c r="AG1459" i="1"/>
  <c r="AH1459" i="1" s="1"/>
  <c r="AG1460" i="1"/>
  <c r="AH1460" i="1" s="1"/>
  <c r="AG1461" i="1"/>
  <c r="AH1461" i="1" s="1"/>
  <c r="AG1462" i="1"/>
  <c r="AH1462" i="1" s="1"/>
  <c r="AG1463" i="1"/>
  <c r="AH1463" i="1" s="1"/>
  <c r="AG1464" i="1"/>
  <c r="AH1464" i="1" s="1"/>
  <c r="AG1465" i="1"/>
  <c r="AH1465" i="1" s="1"/>
  <c r="AG1466" i="1"/>
  <c r="AH1466" i="1" s="1"/>
  <c r="AG1467" i="1"/>
  <c r="AH1467" i="1" s="1"/>
  <c r="AG1468" i="1"/>
  <c r="AH1468" i="1" s="1"/>
  <c r="AG1469" i="1"/>
  <c r="AH1469" i="1" s="1"/>
  <c r="AG1470" i="1"/>
  <c r="AH1470" i="1" s="1"/>
  <c r="AG1471" i="1"/>
  <c r="AH1471" i="1" s="1"/>
  <c r="AG1472" i="1"/>
  <c r="AH1472" i="1" s="1"/>
  <c r="AG1473" i="1"/>
  <c r="AH1473" i="1" s="1"/>
  <c r="AG1474" i="1"/>
  <c r="AH1474" i="1" s="1"/>
  <c r="AG1475" i="1"/>
  <c r="AH1475" i="1" s="1"/>
  <c r="AG1476" i="1"/>
  <c r="AH1476" i="1" s="1"/>
  <c r="AG1477" i="1"/>
  <c r="AH1477" i="1" s="1"/>
  <c r="AG1478" i="1"/>
  <c r="AH1478" i="1" s="1"/>
  <c r="AG1479" i="1"/>
  <c r="AH1479" i="1" s="1"/>
  <c r="AG1480" i="1"/>
  <c r="AH1480" i="1" s="1"/>
  <c r="AG1481" i="1"/>
  <c r="AH1481" i="1" s="1"/>
  <c r="AG1482" i="1"/>
  <c r="AH1482" i="1" s="1"/>
  <c r="AG1483" i="1"/>
  <c r="AH1483" i="1" s="1"/>
  <c r="AG1484" i="1"/>
  <c r="AH1484" i="1" s="1"/>
  <c r="AG1485" i="1"/>
  <c r="AH1485" i="1" s="1"/>
  <c r="AG1486" i="1"/>
  <c r="AH1486" i="1" s="1"/>
  <c r="AG1487" i="1"/>
  <c r="AH1487" i="1" s="1"/>
  <c r="AG1488" i="1"/>
  <c r="AH1488" i="1" s="1"/>
  <c r="AG1489" i="1"/>
  <c r="AH1489" i="1" s="1"/>
  <c r="AG1490" i="1"/>
  <c r="AH1490" i="1" s="1"/>
  <c r="AG1491" i="1"/>
  <c r="AH1491" i="1" s="1"/>
  <c r="AG1492" i="1"/>
  <c r="AH1492" i="1" s="1"/>
  <c r="AG1493" i="1"/>
  <c r="AH1493" i="1" s="1"/>
  <c r="AG1494" i="1"/>
  <c r="AH1494" i="1" s="1"/>
  <c r="AG1495" i="1"/>
  <c r="AH1495" i="1" s="1"/>
  <c r="AG1496" i="1"/>
  <c r="AH1496" i="1" s="1"/>
  <c r="AG1497" i="1"/>
  <c r="AH1497" i="1" s="1"/>
  <c r="AG1498" i="1"/>
  <c r="AH1498" i="1" s="1"/>
  <c r="AG1499" i="1"/>
  <c r="AH1499" i="1" s="1"/>
  <c r="AG1500" i="1"/>
  <c r="AH1500" i="1" s="1"/>
  <c r="AG1501" i="1"/>
  <c r="AH1501" i="1" s="1"/>
  <c r="AG1502" i="1"/>
  <c r="AH1502" i="1" s="1"/>
  <c r="AG1503" i="1"/>
  <c r="AH1503" i="1" s="1"/>
  <c r="AG1504" i="1"/>
  <c r="AH1504" i="1" s="1"/>
  <c r="AG1505" i="1"/>
  <c r="AH1505" i="1" s="1"/>
  <c r="AG1506" i="1"/>
  <c r="AH1506" i="1" s="1"/>
  <c r="AG1507" i="1"/>
  <c r="AH1507" i="1" s="1"/>
  <c r="AG1508" i="1"/>
  <c r="AH1508" i="1" s="1"/>
  <c r="AG1509" i="1"/>
  <c r="AH1509" i="1" s="1"/>
  <c r="AG1510" i="1"/>
  <c r="AH1510" i="1" s="1"/>
  <c r="AG1511" i="1"/>
  <c r="AH1511" i="1" s="1"/>
  <c r="AG1512" i="1"/>
  <c r="AH1512" i="1" s="1"/>
  <c r="AG1513" i="1"/>
  <c r="AH1513" i="1" s="1"/>
  <c r="AG1514" i="1"/>
  <c r="AH1514" i="1" s="1"/>
  <c r="AG1515" i="1"/>
  <c r="AH1515" i="1" s="1"/>
  <c r="AG1516" i="1"/>
  <c r="AH1516" i="1" s="1"/>
  <c r="AG1517" i="1"/>
  <c r="AH1517" i="1" s="1"/>
  <c r="AG1518" i="1"/>
  <c r="AH1518" i="1" s="1"/>
  <c r="AG1519" i="1"/>
  <c r="AH1519" i="1" s="1"/>
  <c r="AG1520" i="1"/>
  <c r="AH1520" i="1" s="1"/>
  <c r="AG1521" i="1"/>
  <c r="AH1521" i="1" s="1"/>
  <c r="AG1522" i="1"/>
  <c r="AH1522" i="1" s="1"/>
  <c r="AG1523" i="1"/>
  <c r="AH1523" i="1" s="1"/>
  <c r="AG1524" i="1"/>
  <c r="AH1524" i="1" s="1"/>
  <c r="AG1525" i="1"/>
  <c r="AH1525" i="1" s="1"/>
  <c r="AG1526" i="1"/>
  <c r="AH1526" i="1" s="1"/>
  <c r="AG1527" i="1"/>
  <c r="AH1527" i="1" s="1"/>
  <c r="AG1528" i="1"/>
  <c r="AH1528" i="1" s="1"/>
  <c r="AG1529" i="1"/>
  <c r="AH1529" i="1" s="1"/>
  <c r="AG1530" i="1"/>
  <c r="AH1530" i="1" s="1"/>
  <c r="AG1531" i="1"/>
  <c r="AH1531" i="1" s="1"/>
  <c r="AG1532" i="1"/>
  <c r="AH1532" i="1" s="1"/>
  <c r="AG1533" i="1"/>
  <c r="AH1533" i="1" s="1"/>
  <c r="AG1534" i="1"/>
  <c r="AH1534" i="1" s="1"/>
  <c r="AG1535" i="1"/>
  <c r="AH1535" i="1" s="1"/>
  <c r="AG1536" i="1"/>
  <c r="AH1536" i="1" s="1"/>
  <c r="AG1537" i="1"/>
  <c r="AH1537" i="1" s="1"/>
  <c r="AG1538" i="1"/>
  <c r="AH1538" i="1" s="1"/>
  <c r="AG1539" i="1"/>
  <c r="AH1539" i="1" s="1"/>
  <c r="AG1540" i="1"/>
  <c r="AH1540" i="1" s="1"/>
  <c r="AG1541" i="1"/>
  <c r="AH1541" i="1" s="1"/>
  <c r="AG1542" i="1"/>
  <c r="AH1542" i="1" s="1"/>
  <c r="AG1543" i="1"/>
  <c r="AH1543" i="1" s="1"/>
  <c r="AG1544" i="1"/>
  <c r="AH1544" i="1" s="1"/>
  <c r="AG1545" i="1"/>
  <c r="AH1545" i="1" s="1"/>
  <c r="AG1546" i="1"/>
  <c r="AH1546" i="1" s="1"/>
  <c r="AG1547" i="1"/>
  <c r="AH1547" i="1" s="1"/>
  <c r="AG1548" i="1"/>
  <c r="AH1548" i="1" s="1"/>
  <c r="AG1549" i="1"/>
  <c r="AH1549" i="1" s="1"/>
  <c r="AG1550" i="1"/>
  <c r="AH1550" i="1" s="1"/>
  <c r="AG1551" i="1"/>
  <c r="AH1551" i="1" s="1"/>
  <c r="AG1552" i="1"/>
  <c r="AH1552" i="1" s="1"/>
  <c r="AG1553" i="1"/>
  <c r="AH1553" i="1" s="1"/>
  <c r="AG1554" i="1"/>
  <c r="AH1554" i="1" s="1"/>
  <c r="AG1555" i="1"/>
  <c r="AH1555" i="1" s="1"/>
  <c r="AG1556" i="1"/>
  <c r="AH1556" i="1" s="1"/>
  <c r="AG1557" i="1"/>
  <c r="AH1557" i="1" s="1"/>
  <c r="AG1558" i="1"/>
  <c r="AH1558" i="1" s="1"/>
  <c r="AG1559" i="1"/>
  <c r="AH1559" i="1" s="1"/>
  <c r="AG1560" i="1"/>
  <c r="AH1560" i="1" s="1"/>
  <c r="AG1561" i="1"/>
  <c r="AH1561" i="1" s="1"/>
  <c r="AG1562" i="1"/>
  <c r="AH1562" i="1" s="1"/>
  <c r="AG1563" i="1"/>
  <c r="AH1563" i="1" s="1"/>
  <c r="AG1564" i="1"/>
  <c r="AH1564" i="1" s="1"/>
  <c r="AG1565" i="1"/>
  <c r="AH1565" i="1" s="1"/>
  <c r="AG1566" i="1"/>
  <c r="AH1566" i="1" s="1"/>
  <c r="AG1567" i="1"/>
  <c r="AH1567" i="1" s="1"/>
  <c r="AG1568" i="1"/>
  <c r="AH1568" i="1" s="1"/>
  <c r="AG1569" i="1"/>
  <c r="AH1569" i="1" s="1"/>
  <c r="AG1570" i="1"/>
  <c r="AH1570" i="1" s="1"/>
  <c r="AG1571" i="1"/>
  <c r="AH1571" i="1" s="1"/>
  <c r="AG1572" i="1"/>
  <c r="AH1572" i="1" s="1"/>
  <c r="AG1573" i="1"/>
  <c r="AH1573" i="1" s="1"/>
  <c r="AG1574" i="1"/>
  <c r="AH1574" i="1" s="1"/>
  <c r="AG1575" i="1"/>
  <c r="AH1575" i="1" s="1"/>
  <c r="AG1576" i="1"/>
  <c r="AH1576" i="1" s="1"/>
  <c r="AG1577" i="1"/>
  <c r="AH1577" i="1" s="1"/>
  <c r="AG1578" i="1"/>
  <c r="AH1578" i="1" s="1"/>
  <c r="AG1579" i="1"/>
  <c r="AH1579" i="1" s="1"/>
  <c r="AG1580" i="1"/>
  <c r="AH1580" i="1" s="1"/>
  <c r="AG1581" i="1"/>
  <c r="AH1581" i="1" s="1"/>
  <c r="AG1582" i="1"/>
  <c r="AH1582" i="1" s="1"/>
  <c r="AG1583" i="1"/>
  <c r="AH1583" i="1" s="1"/>
  <c r="AG1584" i="1"/>
  <c r="AH1584" i="1" s="1"/>
  <c r="AG1585" i="1"/>
  <c r="AH1585" i="1" s="1"/>
  <c r="AG1586" i="1"/>
  <c r="AH1586" i="1" s="1"/>
  <c r="AG1587" i="1"/>
  <c r="AH1587" i="1" s="1"/>
  <c r="AG1588" i="1"/>
  <c r="AH1588" i="1" s="1"/>
  <c r="AG1589" i="1"/>
  <c r="AH1589" i="1" s="1"/>
  <c r="AG1590" i="1"/>
  <c r="AH1590" i="1" s="1"/>
  <c r="AG1591" i="1"/>
  <c r="AH1591" i="1" s="1"/>
  <c r="AG1592" i="1"/>
  <c r="AH1592" i="1" s="1"/>
  <c r="AG1593" i="1"/>
  <c r="AH1593" i="1" s="1"/>
  <c r="AG1594" i="1"/>
  <c r="AH1594" i="1" s="1"/>
  <c r="AG1595" i="1"/>
  <c r="AH1595" i="1" s="1"/>
  <c r="AG1596" i="1"/>
  <c r="AH1596" i="1" s="1"/>
  <c r="AG1597" i="1"/>
  <c r="AH1597" i="1" s="1"/>
  <c r="AG1598" i="1"/>
  <c r="AH1598" i="1" s="1"/>
  <c r="AG1599" i="1"/>
  <c r="AH1599" i="1" s="1"/>
  <c r="AG1600" i="1"/>
  <c r="AH1600" i="1" s="1"/>
  <c r="AG1601" i="1"/>
  <c r="AH1601" i="1" s="1"/>
  <c r="AG1602" i="1"/>
  <c r="AH1602" i="1" s="1"/>
  <c r="AG1603" i="1"/>
  <c r="AH1603" i="1" s="1"/>
  <c r="AG1604" i="1"/>
  <c r="AH1604" i="1" s="1"/>
  <c r="AG1605" i="1"/>
  <c r="AH1605" i="1" s="1"/>
  <c r="AG1606" i="1"/>
  <c r="AH1606" i="1" s="1"/>
  <c r="AG1607" i="1"/>
  <c r="AH1607" i="1" s="1"/>
  <c r="AG1608" i="1"/>
  <c r="AH1608" i="1" s="1"/>
  <c r="AG1609" i="1"/>
  <c r="AH1609" i="1" s="1"/>
  <c r="AG1610" i="1"/>
  <c r="AH1610" i="1" s="1"/>
  <c r="AG1611" i="1"/>
  <c r="AH1611" i="1" s="1"/>
  <c r="AG1612" i="1"/>
  <c r="AH1612" i="1" s="1"/>
  <c r="AG1613" i="1"/>
  <c r="AH1613" i="1" s="1"/>
  <c r="AG1614" i="1"/>
  <c r="AH1614" i="1" s="1"/>
  <c r="AG1615" i="1"/>
  <c r="AH1615" i="1" s="1"/>
  <c r="AG1616" i="1"/>
  <c r="AH1616" i="1" s="1"/>
  <c r="AG1617" i="1"/>
  <c r="AH1617" i="1" s="1"/>
  <c r="AG1618" i="1"/>
  <c r="AH1618" i="1" s="1"/>
  <c r="AG1619" i="1"/>
  <c r="AH1619" i="1" s="1"/>
  <c r="AG1620" i="1"/>
  <c r="AH1620" i="1" s="1"/>
  <c r="AG1621" i="1"/>
  <c r="AH1621" i="1" s="1"/>
  <c r="AG1622" i="1"/>
  <c r="AH1622" i="1" s="1"/>
  <c r="AG1623" i="1"/>
  <c r="AH1623" i="1" s="1"/>
  <c r="AG1624" i="1"/>
  <c r="AH1624" i="1" s="1"/>
  <c r="AG1625" i="1"/>
  <c r="AH1625" i="1" s="1"/>
  <c r="AG1626" i="1"/>
  <c r="AH1626" i="1" s="1"/>
  <c r="AG1627" i="1"/>
  <c r="AH1627" i="1" s="1"/>
  <c r="AG1628" i="1"/>
  <c r="AH1628" i="1" s="1"/>
  <c r="AG1629" i="1"/>
  <c r="AH1629" i="1" s="1"/>
  <c r="AG1630" i="1"/>
  <c r="AH1630" i="1" s="1"/>
  <c r="AG1631" i="1"/>
  <c r="AH1631" i="1" s="1"/>
  <c r="AG1632" i="1"/>
  <c r="AH1632" i="1" s="1"/>
  <c r="AG1633" i="1"/>
  <c r="AH1633" i="1" s="1"/>
  <c r="AG1634" i="1"/>
  <c r="AH1634" i="1" s="1"/>
  <c r="AG1635" i="1"/>
  <c r="AH1635" i="1" s="1"/>
  <c r="AG1636" i="1"/>
  <c r="AH1636" i="1" s="1"/>
  <c r="AG1637" i="1"/>
  <c r="AH1637" i="1" s="1"/>
  <c r="AG1638" i="1"/>
  <c r="AH1638" i="1" s="1"/>
  <c r="AG1639" i="1"/>
  <c r="AH1639" i="1" s="1"/>
  <c r="AG1640" i="1"/>
  <c r="AH1640" i="1" s="1"/>
  <c r="AG1641" i="1"/>
  <c r="AH1641" i="1" s="1"/>
  <c r="AG1642" i="1"/>
  <c r="AH1642" i="1" s="1"/>
  <c r="AG1643" i="1"/>
  <c r="AH1643" i="1" s="1"/>
  <c r="AG1644" i="1"/>
  <c r="AH1644" i="1" s="1"/>
  <c r="AG1645" i="1"/>
  <c r="AH1645" i="1" s="1"/>
  <c r="AG1646" i="1"/>
  <c r="AH1646" i="1" s="1"/>
  <c r="AG1647" i="1"/>
  <c r="AH1647" i="1" s="1"/>
  <c r="AG1648" i="1"/>
  <c r="AH1648" i="1" s="1"/>
  <c r="AG1649" i="1"/>
  <c r="AH1649" i="1" s="1"/>
  <c r="AG1650" i="1"/>
  <c r="AH1650" i="1" s="1"/>
  <c r="AG1651" i="1"/>
  <c r="AH1651" i="1" s="1"/>
  <c r="AG1652" i="1"/>
  <c r="AH1652" i="1" s="1"/>
  <c r="AG1653" i="1"/>
  <c r="AH1653" i="1" s="1"/>
  <c r="AG1654" i="1"/>
  <c r="AH1654" i="1" s="1"/>
  <c r="AG1655" i="1"/>
  <c r="AH1655" i="1" s="1"/>
  <c r="AG1656" i="1"/>
  <c r="AH1656" i="1" s="1"/>
  <c r="AG1657" i="1"/>
  <c r="AH1657" i="1" s="1"/>
  <c r="AG1658" i="1"/>
  <c r="AH1658" i="1" s="1"/>
  <c r="AG1659" i="1"/>
  <c r="AH1659" i="1" s="1"/>
  <c r="AG1660" i="1"/>
  <c r="AH1660" i="1" s="1"/>
  <c r="AG1661" i="1"/>
  <c r="AH1661" i="1" s="1"/>
  <c r="AG1662" i="1"/>
  <c r="AH1662" i="1" s="1"/>
  <c r="AG1663" i="1"/>
  <c r="AH1663" i="1" s="1"/>
  <c r="AG1664" i="1"/>
  <c r="AH1664" i="1" s="1"/>
  <c r="AG1665" i="1"/>
  <c r="AH1665" i="1" s="1"/>
  <c r="AG1666" i="1"/>
  <c r="AH1666" i="1" s="1"/>
  <c r="AG1667" i="1"/>
  <c r="AH1667" i="1" s="1"/>
  <c r="AG1668" i="1"/>
  <c r="AH1668" i="1" s="1"/>
  <c r="AG1669" i="1"/>
  <c r="AH1669" i="1" s="1"/>
  <c r="AG1670" i="1"/>
  <c r="AH1670" i="1" s="1"/>
  <c r="AG1671" i="1"/>
  <c r="AH1671" i="1" s="1"/>
  <c r="AG1672" i="1"/>
  <c r="AH1672" i="1" s="1"/>
  <c r="AG1673" i="1"/>
  <c r="AH1673" i="1" s="1"/>
  <c r="AG1674" i="1"/>
  <c r="AH1674" i="1" s="1"/>
  <c r="AG1675" i="1"/>
  <c r="AH1675" i="1" s="1"/>
  <c r="AG1676" i="1"/>
  <c r="AH1676" i="1" s="1"/>
  <c r="AG1677" i="1"/>
  <c r="AH1677" i="1" s="1"/>
  <c r="AG1678" i="1"/>
  <c r="AH1678" i="1" s="1"/>
  <c r="AG1679" i="1"/>
  <c r="AH1679" i="1" s="1"/>
  <c r="AG1680" i="1"/>
  <c r="AH1680" i="1" s="1"/>
  <c r="AG1681" i="1"/>
  <c r="AH1681" i="1" s="1"/>
  <c r="AG1682" i="1"/>
  <c r="AH1682" i="1" s="1"/>
  <c r="AG1683" i="1"/>
  <c r="AH1683" i="1" s="1"/>
  <c r="AG1684" i="1"/>
  <c r="AH1684" i="1" s="1"/>
  <c r="AG1685" i="1"/>
  <c r="AH1685" i="1" s="1"/>
  <c r="AG1686" i="1"/>
  <c r="AH1686" i="1" s="1"/>
  <c r="AG1687" i="1"/>
  <c r="AH1687" i="1" s="1"/>
  <c r="AG1688" i="1"/>
  <c r="AH1688" i="1" s="1"/>
  <c r="AG1689" i="1"/>
  <c r="AH1689" i="1" s="1"/>
  <c r="AG1690" i="1"/>
  <c r="AH1690" i="1" s="1"/>
  <c r="AG1691" i="1"/>
  <c r="AH1691" i="1" s="1"/>
  <c r="AG1692" i="1"/>
  <c r="AH1692" i="1" s="1"/>
  <c r="AG1693" i="1"/>
  <c r="AH1693" i="1" s="1"/>
  <c r="AG1694" i="1"/>
  <c r="AH1694" i="1" s="1"/>
  <c r="AG1695" i="1"/>
  <c r="AH1695" i="1" s="1"/>
  <c r="AG1696" i="1"/>
  <c r="AH1696" i="1" s="1"/>
  <c r="AG1697" i="1"/>
  <c r="AH1697" i="1" s="1"/>
  <c r="AG1698" i="1"/>
  <c r="AH1698" i="1" s="1"/>
  <c r="AG1699" i="1"/>
  <c r="AH1699" i="1" s="1"/>
  <c r="AG1700" i="1"/>
  <c r="AH1700" i="1" s="1"/>
  <c r="AG1701" i="1"/>
  <c r="AH1701" i="1" s="1"/>
  <c r="AG1702" i="1"/>
  <c r="AH1702" i="1" s="1"/>
  <c r="AG1703" i="1"/>
  <c r="AH1703" i="1" s="1"/>
  <c r="AG1704" i="1"/>
  <c r="AH1704" i="1" s="1"/>
  <c r="AG1705" i="1"/>
  <c r="AH1705" i="1" s="1"/>
  <c r="AG1706" i="1"/>
  <c r="AH1706" i="1" s="1"/>
  <c r="AG1707" i="1"/>
  <c r="AH1707" i="1" s="1"/>
  <c r="AG1708" i="1"/>
  <c r="AH1708" i="1" s="1"/>
  <c r="AG1709" i="1"/>
  <c r="AH1709" i="1" s="1"/>
  <c r="AG1710" i="1"/>
  <c r="AH1710" i="1" s="1"/>
  <c r="AG1711" i="1"/>
  <c r="AH1711" i="1" s="1"/>
  <c r="AG1712" i="1"/>
  <c r="AH1712" i="1" s="1"/>
  <c r="AG1713" i="1"/>
  <c r="AH1713" i="1" s="1"/>
  <c r="AG1714" i="1"/>
  <c r="AH1714" i="1" s="1"/>
  <c r="AG1715" i="1"/>
  <c r="AH1715" i="1" s="1"/>
  <c r="AG1716" i="1"/>
  <c r="AH1716" i="1" s="1"/>
  <c r="AG1717" i="1"/>
  <c r="AH1717" i="1" s="1"/>
  <c r="AG1718" i="1"/>
  <c r="AH1718" i="1" s="1"/>
  <c r="AG1719" i="1"/>
  <c r="AH1719" i="1" s="1"/>
  <c r="AG1720" i="1"/>
  <c r="AH1720" i="1" s="1"/>
  <c r="AG1721" i="1"/>
  <c r="AH1721" i="1" s="1"/>
  <c r="AG1722" i="1"/>
  <c r="AH1722" i="1" s="1"/>
  <c r="AG1723" i="1"/>
  <c r="AH1723" i="1" s="1"/>
  <c r="AG1724" i="1"/>
  <c r="AH1724" i="1" s="1"/>
  <c r="AG1725" i="1"/>
  <c r="AH1725" i="1" s="1"/>
  <c r="AG1726" i="1"/>
  <c r="AH1726" i="1" s="1"/>
  <c r="AG1727" i="1"/>
  <c r="AH1727" i="1" s="1"/>
  <c r="AG1728" i="1"/>
  <c r="AH1728" i="1" s="1"/>
  <c r="AG1729" i="1"/>
  <c r="AH1729" i="1" s="1"/>
  <c r="AG1730" i="1"/>
  <c r="AH1730" i="1" s="1"/>
  <c r="AG1731" i="1"/>
  <c r="AH1731" i="1" s="1"/>
  <c r="AG1732" i="1"/>
  <c r="AH1732" i="1" s="1"/>
  <c r="AG1733" i="1"/>
  <c r="AH1733" i="1" s="1"/>
  <c r="AG1734" i="1"/>
  <c r="AH1734" i="1" s="1"/>
  <c r="AG1735" i="1"/>
  <c r="AH1735" i="1" s="1"/>
  <c r="AG1736" i="1"/>
  <c r="AH1736" i="1" s="1"/>
  <c r="AG1737" i="1"/>
  <c r="AH1737" i="1" s="1"/>
  <c r="AG1738" i="1"/>
  <c r="AH1738" i="1" s="1"/>
  <c r="AG1739" i="1"/>
  <c r="AH1739" i="1" s="1"/>
  <c r="AG1740" i="1"/>
  <c r="AH1740" i="1" s="1"/>
  <c r="AG1741" i="1"/>
  <c r="AH1741" i="1" s="1"/>
  <c r="AG1742" i="1"/>
  <c r="AH1742" i="1" s="1"/>
  <c r="AG1743" i="1"/>
  <c r="AH1743" i="1" s="1"/>
  <c r="AG1744" i="1"/>
  <c r="AH1744" i="1" s="1"/>
  <c r="AG1745" i="1"/>
  <c r="AH1745" i="1" s="1"/>
  <c r="AG1746" i="1"/>
  <c r="AH1746" i="1" s="1"/>
  <c r="AG1747" i="1"/>
  <c r="AH1747" i="1" s="1"/>
  <c r="AG1748" i="1"/>
  <c r="AH1748" i="1" s="1"/>
  <c r="AG1749" i="1"/>
  <c r="AH1749" i="1" s="1"/>
  <c r="AG1750" i="1"/>
  <c r="AH1750" i="1" s="1"/>
  <c r="AG1751" i="1"/>
  <c r="AH1751" i="1" s="1"/>
  <c r="AG1752" i="1"/>
  <c r="AH1752" i="1" s="1"/>
  <c r="AG1753" i="1"/>
  <c r="AH1753" i="1" s="1"/>
  <c r="AG1754" i="1"/>
  <c r="AH1754" i="1" s="1"/>
  <c r="AG1755" i="1"/>
  <c r="AH1755" i="1" s="1"/>
  <c r="AG1756" i="1"/>
  <c r="AH1756" i="1" s="1"/>
  <c r="AG1757" i="1"/>
  <c r="AH1757" i="1" s="1"/>
  <c r="AG1758" i="1"/>
  <c r="AH1758" i="1" s="1"/>
  <c r="AG1759" i="1"/>
  <c r="AH1759" i="1" s="1"/>
  <c r="AG1760" i="1"/>
  <c r="AH1760" i="1" s="1"/>
  <c r="AG1761" i="1"/>
  <c r="AH1761" i="1" s="1"/>
  <c r="AG1762" i="1"/>
  <c r="AH1762" i="1" s="1"/>
  <c r="AG1763" i="1"/>
  <c r="AH1763" i="1" s="1"/>
  <c r="AG1764" i="1"/>
  <c r="AH1764" i="1" s="1"/>
  <c r="AG1765" i="1"/>
  <c r="AH1765" i="1" s="1"/>
  <c r="AG1766" i="1"/>
  <c r="AH1766" i="1" s="1"/>
  <c r="AG1767" i="1"/>
  <c r="AH1767" i="1" s="1"/>
  <c r="AG1768" i="1"/>
  <c r="AH1768" i="1" s="1"/>
  <c r="AG1769" i="1"/>
  <c r="AH1769" i="1" s="1"/>
  <c r="AG1770" i="1"/>
  <c r="AH1770" i="1" s="1"/>
  <c r="AG1771" i="1"/>
  <c r="AH1771" i="1" s="1"/>
  <c r="AG1772" i="1"/>
  <c r="AH1772" i="1" s="1"/>
  <c r="AG1773" i="1"/>
  <c r="AH1773" i="1" s="1"/>
  <c r="AG1774" i="1"/>
  <c r="AH1774" i="1" s="1"/>
  <c r="AG1775" i="1"/>
  <c r="AH1775" i="1" s="1"/>
  <c r="AG1776" i="1"/>
  <c r="AH1776" i="1" s="1"/>
  <c r="AG1777" i="1"/>
  <c r="AH1777" i="1" s="1"/>
  <c r="AG1778" i="1"/>
  <c r="AH1778" i="1" s="1"/>
  <c r="AG1779" i="1"/>
  <c r="AH1779" i="1" s="1"/>
  <c r="AG1780" i="1"/>
  <c r="AH1780" i="1" s="1"/>
  <c r="AG1781" i="1"/>
  <c r="AH1781" i="1" s="1"/>
  <c r="AG1782" i="1"/>
  <c r="AH1782" i="1" s="1"/>
  <c r="AG1783" i="1"/>
  <c r="AH1783" i="1" s="1"/>
  <c r="AG1784" i="1"/>
  <c r="AH1784" i="1" s="1"/>
  <c r="AG1785" i="1"/>
  <c r="AH1785" i="1" s="1"/>
  <c r="AG1786" i="1"/>
  <c r="AH1786" i="1" s="1"/>
  <c r="AG1787" i="1"/>
  <c r="AH1787" i="1" s="1"/>
  <c r="AG1788" i="1"/>
  <c r="AH1788" i="1" s="1"/>
  <c r="AG1789" i="1"/>
  <c r="AH1789" i="1" s="1"/>
  <c r="AG1790" i="1"/>
  <c r="AH1790" i="1" s="1"/>
  <c r="AG1791" i="1"/>
  <c r="AH1791" i="1" s="1"/>
  <c r="AG1792" i="1"/>
  <c r="AH1792" i="1" s="1"/>
  <c r="AG1793" i="1"/>
  <c r="AH1793" i="1" s="1"/>
  <c r="AG1794" i="1"/>
  <c r="AH1794" i="1" s="1"/>
  <c r="AG1795" i="1"/>
  <c r="AH1795" i="1" s="1"/>
  <c r="AG1796" i="1"/>
  <c r="AH1796" i="1" s="1"/>
  <c r="AG1797" i="1"/>
  <c r="AH1797" i="1" s="1"/>
  <c r="AG1798" i="1"/>
  <c r="AH1798" i="1" s="1"/>
  <c r="AG1799" i="1"/>
  <c r="AH1799" i="1" s="1"/>
  <c r="AG1800" i="1"/>
  <c r="AH1800" i="1" s="1"/>
  <c r="AG1801" i="1"/>
  <c r="AH1801" i="1" s="1"/>
  <c r="AG1802" i="1"/>
  <c r="AH1802" i="1" s="1"/>
  <c r="AG1803" i="1"/>
  <c r="AH1803" i="1" s="1"/>
  <c r="AG1804" i="1"/>
  <c r="AH1804" i="1" s="1"/>
  <c r="AG1805" i="1"/>
  <c r="AH1805" i="1" s="1"/>
  <c r="AG1806" i="1"/>
  <c r="AH1806" i="1" s="1"/>
  <c r="AG1807" i="1"/>
  <c r="AH1807" i="1" s="1"/>
  <c r="AG1808" i="1"/>
  <c r="AH1808" i="1" s="1"/>
  <c r="AG1809" i="1"/>
  <c r="AH1809" i="1" s="1"/>
  <c r="AG1810" i="1"/>
  <c r="AH1810" i="1" s="1"/>
  <c r="AG1811" i="1"/>
  <c r="AH1811" i="1" s="1"/>
  <c r="AG1812" i="1"/>
  <c r="AH1812" i="1" s="1"/>
  <c r="AG1813" i="1"/>
  <c r="AH1813" i="1" s="1"/>
  <c r="AG1814" i="1"/>
  <c r="AH1814" i="1" s="1"/>
  <c r="AG1815" i="1"/>
  <c r="AH1815" i="1" s="1"/>
  <c r="AG1816" i="1"/>
  <c r="AH1816" i="1" s="1"/>
  <c r="AG1817" i="1"/>
  <c r="AH1817" i="1" s="1"/>
  <c r="AG1818" i="1"/>
  <c r="AH1818" i="1" s="1"/>
  <c r="AG1819" i="1"/>
  <c r="AH1819" i="1" s="1"/>
  <c r="AG1820" i="1"/>
  <c r="AH1820" i="1" s="1"/>
  <c r="AG1821" i="1"/>
  <c r="AH1821" i="1" s="1"/>
  <c r="AG1822" i="1"/>
  <c r="AH1822" i="1" s="1"/>
  <c r="AG1823" i="1"/>
  <c r="AH1823" i="1" s="1"/>
  <c r="AG1824" i="1"/>
  <c r="AH1824" i="1" s="1"/>
  <c r="AG1825" i="1"/>
  <c r="AH1825" i="1" s="1"/>
  <c r="AG1826" i="1"/>
  <c r="AH1826" i="1" s="1"/>
  <c r="AG1827" i="1"/>
  <c r="AH1827" i="1" s="1"/>
  <c r="AG1828" i="1"/>
  <c r="AH1828" i="1" s="1"/>
  <c r="AG1829" i="1"/>
  <c r="AH1829" i="1" s="1"/>
  <c r="AG1830" i="1"/>
  <c r="AH1830" i="1" s="1"/>
  <c r="AG1831" i="1"/>
  <c r="AH1831" i="1" s="1"/>
  <c r="AG1832" i="1"/>
  <c r="AH1832" i="1" s="1"/>
  <c r="AG1833" i="1"/>
  <c r="AH1833" i="1" s="1"/>
  <c r="AG1834" i="1"/>
  <c r="AH1834" i="1" s="1"/>
  <c r="AG1835" i="1"/>
  <c r="AH1835" i="1" s="1"/>
  <c r="AG1836" i="1"/>
  <c r="AH1836" i="1" s="1"/>
  <c r="AG1837" i="1"/>
  <c r="AH1837" i="1" s="1"/>
  <c r="AG1838" i="1"/>
  <c r="AH1838" i="1" s="1"/>
  <c r="AG1839" i="1"/>
  <c r="AH1839" i="1" s="1"/>
  <c r="AG1840" i="1"/>
  <c r="AH1840" i="1" s="1"/>
  <c r="AG1841" i="1"/>
  <c r="AH1841" i="1" s="1"/>
  <c r="AG1842" i="1"/>
  <c r="AH1842" i="1" s="1"/>
  <c r="AG1843" i="1"/>
  <c r="AH1843" i="1" s="1"/>
  <c r="AG1844" i="1"/>
  <c r="AH1844" i="1" s="1"/>
  <c r="AG1845" i="1"/>
  <c r="AH1845" i="1" s="1"/>
  <c r="AG1846" i="1"/>
  <c r="AH1846" i="1" s="1"/>
  <c r="AG1847" i="1"/>
  <c r="AH1847" i="1" s="1"/>
  <c r="AG1848" i="1"/>
  <c r="AH1848" i="1" s="1"/>
  <c r="AG1849" i="1"/>
  <c r="AH1849" i="1" s="1"/>
  <c r="AG1850" i="1"/>
  <c r="AH1850" i="1" s="1"/>
  <c r="AG1851" i="1"/>
  <c r="AH1851" i="1" s="1"/>
  <c r="AG1852" i="1"/>
  <c r="AH1852" i="1" s="1"/>
  <c r="AG1853" i="1"/>
  <c r="AH1853" i="1" s="1"/>
  <c r="AG1854" i="1"/>
  <c r="AH1854" i="1" s="1"/>
  <c r="AG1855" i="1"/>
  <c r="AH1855" i="1" s="1"/>
  <c r="AG1856" i="1"/>
  <c r="AH1856" i="1" s="1"/>
  <c r="AG1857" i="1"/>
  <c r="AH1857" i="1" s="1"/>
  <c r="AG1858" i="1"/>
  <c r="AH1858" i="1" s="1"/>
  <c r="AG1859" i="1"/>
  <c r="AH1859" i="1" s="1"/>
  <c r="AG1860" i="1"/>
  <c r="AH1860" i="1" s="1"/>
  <c r="AG1861" i="1"/>
  <c r="AH1861" i="1" s="1"/>
  <c r="AG1862" i="1"/>
  <c r="AH1862" i="1" s="1"/>
  <c r="AG1863" i="1"/>
  <c r="AH1863" i="1" s="1"/>
  <c r="AG1864" i="1"/>
  <c r="AH1864" i="1" s="1"/>
  <c r="AG1865" i="1"/>
  <c r="AH1865" i="1" s="1"/>
  <c r="AG1866" i="1"/>
  <c r="AH1866" i="1" s="1"/>
  <c r="AG1867" i="1"/>
  <c r="AH1867" i="1" s="1"/>
  <c r="AG1868" i="1"/>
  <c r="AH1868" i="1" s="1"/>
  <c r="AG1869" i="1"/>
  <c r="AH1869" i="1" s="1"/>
  <c r="AG1870" i="1"/>
  <c r="AH1870" i="1" s="1"/>
  <c r="AG1871" i="1"/>
  <c r="AH1871" i="1" s="1"/>
  <c r="AG1872" i="1"/>
  <c r="AH1872" i="1" s="1"/>
  <c r="AG1873" i="1"/>
  <c r="AH1873" i="1" s="1"/>
  <c r="AG1874" i="1"/>
  <c r="AH1874" i="1" s="1"/>
  <c r="AG1875" i="1"/>
  <c r="AH1875" i="1" s="1"/>
  <c r="AG1876" i="1"/>
  <c r="AH1876" i="1" s="1"/>
  <c r="AG1877" i="1"/>
  <c r="AH1877" i="1" s="1"/>
  <c r="AG1878" i="1"/>
  <c r="AH1878" i="1" s="1"/>
  <c r="AG1879" i="1"/>
  <c r="AH1879" i="1" s="1"/>
  <c r="AG1880" i="1"/>
  <c r="AH1880" i="1" s="1"/>
  <c r="AG1881" i="1"/>
  <c r="AH1881" i="1" s="1"/>
  <c r="AG1882" i="1"/>
  <c r="AH1882" i="1" s="1"/>
  <c r="AG1883" i="1"/>
  <c r="AH1883" i="1" s="1"/>
  <c r="AG1884" i="1"/>
  <c r="AH1884" i="1" s="1"/>
  <c r="AG1885" i="1"/>
  <c r="AH1885" i="1" s="1"/>
  <c r="AG1886" i="1"/>
  <c r="AH1886" i="1" s="1"/>
  <c r="AG1887" i="1"/>
  <c r="AH1887" i="1" s="1"/>
  <c r="AG1888" i="1"/>
  <c r="AH1888" i="1" s="1"/>
  <c r="AG1889" i="1"/>
  <c r="AH1889" i="1" s="1"/>
  <c r="AG1890" i="1"/>
  <c r="AH1890" i="1" s="1"/>
  <c r="AG1891" i="1"/>
  <c r="AH1891" i="1" s="1"/>
  <c r="AG1892" i="1"/>
  <c r="AH1892" i="1" s="1"/>
  <c r="AG1893" i="1"/>
  <c r="AH1893" i="1" s="1"/>
  <c r="AG1894" i="1"/>
  <c r="AH1894" i="1" s="1"/>
  <c r="AG1895" i="1"/>
  <c r="AH1895" i="1" s="1"/>
  <c r="AG1896" i="1"/>
  <c r="AH1896" i="1" s="1"/>
  <c r="AG1897" i="1"/>
  <c r="AH1897" i="1" s="1"/>
  <c r="AG1898" i="1"/>
  <c r="AH1898" i="1" s="1"/>
  <c r="AG1899" i="1"/>
  <c r="AH1899" i="1" s="1"/>
  <c r="AG1900" i="1"/>
  <c r="AH1900" i="1" s="1"/>
  <c r="AG1901" i="1"/>
  <c r="AH1901" i="1" s="1"/>
  <c r="AG1902" i="1"/>
  <c r="AH1902" i="1" s="1"/>
  <c r="AG1903" i="1"/>
  <c r="AH1903" i="1" s="1"/>
  <c r="AG1904" i="1"/>
  <c r="AH1904" i="1" s="1"/>
  <c r="AG1905" i="1"/>
  <c r="AH1905" i="1" s="1"/>
  <c r="AG1906" i="1"/>
  <c r="AH1906" i="1" s="1"/>
  <c r="AG1907" i="1"/>
  <c r="AH1907" i="1" s="1"/>
  <c r="AG1908" i="1"/>
  <c r="AH1908" i="1" s="1"/>
  <c r="AG1909" i="1"/>
  <c r="AH1909" i="1" s="1"/>
  <c r="AG1910" i="1"/>
  <c r="AH1910" i="1" s="1"/>
  <c r="AG1911" i="1"/>
  <c r="AH1911" i="1" s="1"/>
  <c r="AG1912" i="1"/>
  <c r="AH1912" i="1" s="1"/>
  <c r="AG1913" i="1"/>
  <c r="AH1913" i="1" s="1"/>
  <c r="AG1914" i="1"/>
  <c r="AH1914" i="1" s="1"/>
  <c r="AG1915" i="1"/>
  <c r="AH1915" i="1" s="1"/>
  <c r="AG1916" i="1"/>
  <c r="AH1916" i="1" s="1"/>
  <c r="AG1917" i="1"/>
  <c r="AH1917" i="1" s="1"/>
  <c r="AG1918" i="1"/>
  <c r="AH1918" i="1" s="1"/>
  <c r="AG1919" i="1"/>
  <c r="AH1919" i="1" s="1"/>
  <c r="AG1920" i="1"/>
  <c r="AH1920" i="1" s="1"/>
  <c r="AG1921" i="1"/>
  <c r="AH1921" i="1" s="1"/>
  <c r="AG1922" i="1"/>
  <c r="AH1922" i="1" s="1"/>
  <c r="AG1923" i="1"/>
  <c r="AH1923" i="1" s="1"/>
  <c r="AG1924" i="1"/>
  <c r="AH1924" i="1" s="1"/>
  <c r="AG1925" i="1"/>
  <c r="AH1925" i="1" s="1"/>
  <c r="AG1926" i="1"/>
  <c r="AH1926" i="1" s="1"/>
  <c r="AG1927" i="1"/>
  <c r="AH1927" i="1" s="1"/>
  <c r="AG1928" i="1"/>
  <c r="AH1928" i="1" s="1"/>
  <c r="AG1929" i="1"/>
  <c r="AH1929" i="1" s="1"/>
  <c r="AG1930" i="1"/>
  <c r="AH1930" i="1" s="1"/>
  <c r="AG1931" i="1"/>
  <c r="AH1931" i="1" s="1"/>
  <c r="AG1932" i="1"/>
  <c r="AH1932" i="1" s="1"/>
  <c r="AG1933" i="1"/>
  <c r="AH1933" i="1" s="1"/>
  <c r="AG1934" i="1"/>
  <c r="AH1934" i="1" s="1"/>
  <c r="AG1935" i="1"/>
  <c r="AH1935" i="1" s="1"/>
  <c r="AG1936" i="1"/>
  <c r="AH1936" i="1" s="1"/>
  <c r="AG1937" i="1"/>
  <c r="AH1937" i="1" s="1"/>
  <c r="AG1938" i="1"/>
  <c r="AH1938" i="1" s="1"/>
  <c r="AG1939" i="1"/>
  <c r="AH1939" i="1" s="1"/>
  <c r="AG1940" i="1"/>
  <c r="AH1940" i="1" s="1"/>
  <c r="AG1941" i="1"/>
  <c r="AH1941" i="1" s="1"/>
  <c r="AG1942" i="1"/>
  <c r="AH1942" i="1" s="1"/>
  <c r="AG1943" i="1"/>
  <c r="AH1943" i="1" s="1"/>
  <c r="AG1944" i="1"/>
  <c r="AH1944" i="1" s="1"/>
  <c r="AG1945" i="1"/>
  <c r="AH1945" i="1" s="1"/>
  <c r="AG1946" i="1"/>
  <c r="AH1946" i="1" s="1"/>
  <c r="AG1947" i="1"/>
  <c r="AH1947" i="1" s="1"/>
  <c r="AG1948" i="1"/>
  <c r="AH1948" i="1" s="1"/>
  <c r="AG1949" i="1"/>
  <c r="AH1949" i="1" s="1"/>
  <c r="AG1950" i="1"/>
  <c r="AH1950" i="1" s="1"/>
  <c r="AG1951" i="1"/>
  <c r="AH1951" i="1" s="1"/>
  <c r="AG1952" i="1"/>
  <c r="AH1952" i="1" s="1"/>
  <c r="AG1953" i="1"/>
  <c r="AH1953" i="1" s="1"/>
  <c r="AG1954" i="1"/>
  <c r="AH1954" i="1" s="1"/>
  <c r="AG1955" i="1"/>
  <c r="AH1955" i="1" s="1"/>
  <c r="AG1956" i="1"/>
  <c r="AH1956" i="1" s="1"/>
  <c r="AG1957" i="1"/>
  <c r="AH1957" i="1" s="1"/>
  <c r="AG1958" i="1"/>
  <c r="AH1958" i="1" s="1"/>
  <c r="AG1959" i="1"/>
  <c r="AH1959" i="1" s="1"/>
  <c r="AG1960" i="1"/>
  <c r="AH1960" i="1" s="1"/>
  <c r="AG1961" i="1"/>
  <c r="AH1961" i="1" s="1"/>
  <c r="AG1962" i="1"/>
  <c r="AH1962" i="1" s="1"/>
  <c r="AG1963" i="1"/>
  <c r="AH1963" i="1" s="1"/>
  <c r="AG1964" i="1"/>
  <c r="AH1964" i="1" s="1"/>
  <c r="AG1965" i="1"/>
  <c r="AH1965" i="1" s="1"/>
  <c r="AG1966" i="1"/>
  <c r="AH1966" i="1" s="1"/>
  <c r="AG1967" i="1"/>
  <c r="AH1967" i="1" s="1"/>
  <c r="AG1968" i="1"/>
  <c r="AH1968" i="1" s="1"/>
  <c r="AG1969" i="1"/>
  <c r="AH1969" i="1" s="1"/>
  <c r="AG1970" i="1"/>
  <c r="AH1970" i="1" s="1"/>
  <c r="AG1971" i="1"/>
  <c r="AH1971" i="1" s="1"/>
  <c r="AG1972" i="1"/>
  <c r="AH1972" i="1" s="1"/>
  <c r="AG1973" i="1"/>
  <c r="AH1973" i="1" s="1"/>
  <c r="AG1974" i="1"/>
  <c r="AH1974" i="1" s="1"/>
  <c r="AG1975" i="1"/>
  <c r="AH1975" i="1" s="1"/>
  <c r="AG1976" i="1"/>
  <c r="AH1976" i="1" s="1"/>
  <c r="AG1977" i="1"/>
  <c r="AH1977" i="1" s="1"/>
  <c r="AG1978" i="1"/>
  <c r="AH1978" i="1" s="1"/>
  <c r="AG1979" i="1"/>
  <c r="AH1979" i="1" s="1"/>
  <c r="AG1980" i="1"/>
  <c r="AH1980" i="1" s="1"/>
  <c r="AG1981" i="1"/>
  <c r="AH1981" i="1" s="1"/>
  <c r="AG1982" i="1"/>
  <c r="AH1982" i="1" s="1"/>
  <c r="AG1983" i="1"/>
  <c r="AH1983" i="1" s="1"/>
  <c r="AG1984" i="1"/>
  <c r="AH1984" i="1" s="1"/>
  <c r="AG1985" i="1"/>
  <c r="AH1985" i="1" s="1"/>
  <c r="AG1986" i="1"/>
  <c r="AH1986" i="1" s="1"/>
  <c r="AG1987" i="1"/>
  <c r="AH1987" i="1" s="1"/>
  <c r="AG1988" i="1"/>
  <c r="AH1988" i="1" s="1"/>
  <c r="AG1989" i="1"/>
  <c r="AH1989" i="1" s="1"/>
  <c r="AG1990" i="1"/>
  <c r="AH1990" i="1" s="1"/>
  <c r="AG1991" i="1"/>
  <c r="AH1991" i="1" s="1"/>
  <c r="AG1992" i="1"/>
  <c r="AH1992" i="1" s="1"/>
  <c r="AG1993" i="1"/>
  <c r="AH1993" i="1" s="1"/>
  <c r="AG1994" i="1"/>
  <c r="AH1994" i="1" s="1"/>
  <c r="AG1995" i="1"/>
  <c r="AH1995" i="1" s="1"/>
  <c r="AG1996" i="1"/>
  <c r="AH1996" i="1" s="1"/>
  <c r="AG1997" i="1"/>
  <c r="AH1997" i="1" s="1"/>
  <c r="AG1998" i="1"/>
  <c r="AH1998" i="1" s="1"/>
  <c r="AG1999" i="1"/>
  <c r="AH1999" i="1" s="1"/>
  <c r="AG2000" i="1"/>
  <c r="AH2000" i="1" s="1"/>
  <c r="AG2001" i="1"/>
  <c r="AH2001" i="1" s="1"/>
  <c r="AG2002" i="1"/>
  <c r="AH2002" i="1" s="1"/>
  <c r="AG2003" i="1"/>
  <c r="AH2003" i="1" s="1"/>
  <c r="AG2004" i="1"/>
  <c r="AH2004" i="1" s="1"/>
  <c r="AG2005" i="1"/>
  <c r="AH2005" i="1" s="1"/>
  <c r="AG2006" i="1"/>
  <c r="AH2006" i="1" s="1"/>
  <c r="AG2007" i="1"/>
  <c r="AH2007" i="1" s="1"/>
  <c r="AG2008" i="1"/>
  <c r="AH2008" i="1" s="1"/>
  <c r="AG2009" i="1"/>
  <c r="AH2009" i="1" s="1"/>
  <c r="AG2010" i="1"/>
  <c r="AH2010" i="1" s="1"/>
  <c r="AG2011" i="1"/>
  <c r="AH2011" i="1" s="1"/>
  <c r="AG2012" i="1"/>
  <c r="AH2012" i="1" s="1"/>
  <c r="AG2013" i="1"/>
  <c r="AH2013" i="1" s="1"/>
  <c r="AG2014" i="1"/>
  <c r="AH2014" i="1" s="1"/>
  <c r="AG2015" i="1"/>
  <c r="AH2015" i="1" s="1"/>
  <c r="AG2016" i="1"/>
  <c r="AH2016" i="1" s="1"/>
  <c r="AG2017" i="1"/>
  <c r="AH2017" i="1" s="1"/>
  <c r="AG2018" i="1"/>
  <c r="AH2018" i="1" s="1"/>
  <c r="AG2019" i="1"/>
  <c r="AH2019" i="1" s="1"/>
  <c r="AG2020" i="1"/>
  <c r="AH2020" i="1" s="1"/>
  <c r="AG2021" i="1"/>
  <c r="AH2021" i="1" s="1"/>
  <c r="AG2022" i="1"/>
  <c r="AH2022" i="1" s="1"/>
  <c r="AG2023" i="1"/>
  <c r="AH2023" i="1" s="1"/>
  <c r="AG2024" i="1"/>
  <c r="AH2024" i="1" s="1"/>
  <c r="AG2025" i="1"/>
  <c r="AH2025" i="1" s="1"/>
  <c r="AG2026" i="1"/>
  <c r="AH2026" i="1" s="1"/>
  <c r="AG2027" i="1"/>
  <c r="AH2027" i="1" s="1"/>
  <c r="AG2028" i="1"/>
  <c r="AH2028" i="1" s="1"/>
  <c r="AG2029" i="1"/>
  <c r="AH2029" i="1" s="1"/>
  <c r="AG2030" i="1"/>
  <c r="AH2030" i="1" s="1"/>
  <c r="AG2031" i="1"/>
  <c r="AH2031" i="1" s="1"/>
  <c r="AG2032" i="1"/>
  <c r="AH2032" i="1" s="1"/>
  <c r="AG2033" i="1"/>
  <c r="AH2033" i="1" s="1"/>
  <c r="AG2034" i="1"/>
  <c r="AH2034" i="1" s="1"/>
  <c r="AG2035" i="1"/>
  <c r="AH2035" i="1" s="1"/>
  <c r="AG2036" i="1"/>
  <c r="AH2036" i="1" s="1"/>
  <c r="AG2037" i="1"/>
  <c r="AH2037" i="1" s="1"/>
  <c r="AG2038" i="1"/>
  <c r="AH2038" i="1" s="1"/>
  <c r="AG2039" i="1"/>
  <c r="AH2039" i="1" s="1"/>
  <c r="AG2040" i="1"/>
  <c r="AH2040" i="1" s="1"/>
  <c r="AG2041" i="1"/>
  <c r="AH2041" i="1" s="1"/>
  <c r="AG2042" i="1"/>
  <c r="AH2042" i="1" s="1"/>
  <c r="AG2043" i="1"/>
  <c r="AH2043" i="1" s="1"/>
  <c r="AG2044" i="1"/>
  <c r="AH2044" i="1" s="1"/>
  <c r="AG2045" i="1"/>
  <c r="AH2045" i="1" s="1"/>
  <c r="AG2046" i="1"/>
  <c r="AH2046" i="1" s="1"/>
  <c r="AG2047" i="1"/>
  <c r="AH2047" i="1" s="1"/>
  <c r="AG2048" i="1"/>
  <c r="AH2048" i="1" s="1"/>
  <c r="AG2049" i="1"/>
  <c r="AH2049" i="1" s="1"/>
  <c r="AG2050" i="1"/>
  <c r="AH2050" i="1" s="1"/>
  <c r="AG2051" i="1"/>
  <c r="AH2051" i="1" s="1"/>
  <c r="AG2052" i="1"/>
  <c r="AH2052" i="1" s="1"/>
  <c r="AG2053" i="1"/>
  <c r="AH2053" i="1" s="1"/>
  <c r="AG2054" i="1"/>
  <c r="AH2054" i="1" s="1"/>
  <c r="AG2055" i="1"/>
  <c r="AH2055" i="1" s="1"/>
  <c r="AG2056" i="1"/>
  <c r="AH2056" i="1" s="1"/>
  <c r="AG2057" i="1"/>
  <c r="AH2057" i="1" s="1"/>
  <c r="AG2058" i="1"/>
  <c r="AH2058" i="1" s="1"/>
  <c r="AG2059" i="1"/>
  <c r="AH2059" i="1" s="1"/>
  <c r="AG2060" i="1"/>
  <c r="AH2060" i="1" s="1"/>
  <c r="AG2061" i="1"/>
  <c r="AH2061" i="1" s="1"/>
  <c r="AG2062" i="1"/>
  <c r="AH2062" i="1" s="1"/>
  <c r="AG2063" i="1"/>
  <c r="AH2063" i="1" s="1"/>
  <c r="AG2064" i="1"/>
  <c r="AH2064" i="1" s="1"/>
  <c r="AG2065" i="1"/>
  <c r="AH2065" i="1" s="1"/>
  <c r="AG2066" i="1"/>
  <c r="AH2066" i="1" s="1"/>
  <c r="AG2067" i="1"/>
  <c r="AH2067" i="1" s="1"/>
  <c r="AG2068" i="1"/>
  <c r="AH2068" i="1" s="1"/>
  <c r="AG2069" i="1"/>
  <c r="AH2069" i="1" s="1"/>
  <c r="AG2070" i="1"/>
  <c r="AH2070" i="1" s="1"/>
  <c r="AG2071" i="1"/>
  <c r="AH2071" i="1" s="1"/>
  <c r="AG2072" i="1"/>
  <c r="AH2072" i="1" s="1"/>
  <c r="AG2073" i="1"/>
  <c r="AH2073" i="1" s="1"/>
  <c r="AG2074" i="1"/>
  <c r="AH2074" i="1" s="1"/>
  <c r="AG2075" i="1"/>
  <c r="AH2075" i="1" s="1"/>
  <c r="AG2076" i="1"/>
  <c r="AH2076" i="1" s="1"/>
  <c r="AG2077" i="1"/>
  <c r="AH2077" i="1" s="1"/>
  <c r="AG2078" i="1"/>
  <c r="AH2078" i="1" s="1"/>
  <c r="AG2079" i="1"/>
  <c r="AH2079" i="1" s="1"/>
  <c r="AG2080" i="1"/>
  <c r="AH2080" i="1" s="1"/>
  <c r="AG2081" i="1"/>
  <c r="AH2081" i="1" s="1"/>
  <c r="AG2082" i="1"/>
  <c r="AH2082" i="1" s="1"/>
  <c r="AG2083" i="1"/>
  <c r="AH2083" i="1" s="1"/>
  <c r="AG2084" i="1"/>
  <c r="AH2084" i="1" s="1"/>
  <c r="AG2085" i="1"/>
  <c r="AH2085" i="1" s="1"/>
  <c r="AG2086" i="1"/>
  <c r="AH2086" i="1" s="1"/>
  <c r="AG2087" i="1"/>
  <c r="AH2087" i="1" s="1"/>
  <c r="AG2088" i="1"/>
  <c r="AH2088" i="1" s="1"/>
  <c r="AG2089" i="1"/>
  <c r="AH2089" i="1" s="1"/>
  <c r="AG2090" i="1"/>
  <c r="AH2090" i="1" s="1"/>
  <c r="AG2091" i="1"/>
  <c r="AH2091" i="1" s="1"/>
  <c r="AG2092" i="1"/>
  <c r="AH2092" i="1" s="1"/>
  <c r="AG2093" i="1"/>
  <c r="AH2093" i="1" s="1"/>
  <c r="AG2094" i="1"/>
  <c r="AH2094" i="1" s="1"/>
  <c r="AG2095" i="1"/>
  <c r="AH2095" i="1" s="1"/>
  <c r="AG2096" i="1"/>
  <c r="AH2096" i="1" s="1"/>
  <c r="AG2097" i="1"/>
  <c r="AH2097" i="1" s="1"/>
  <c r="AG2098" i="1"/>
  <c r="AH2098" i="1" s="1"/>
  <c r="AG2099" i="1"/>
  <c r="AH2099" i="1" s="1"/>
  <c r="AG2100" i="1"/>
  <c r="AH2100" i="1" s="1"/>
  <c r="AG2101" i="1"/>
  <c r="AH2101" i="1" s="1"/>
  <c r="AG2102" i="1"/>
  <c r="AH2102" i="1" s="1"/>
  <c r="AG2103" i="1"/>
  <c r="AH2103" i="1" s="1"/>
  <c r="AG2104" i="1"/>
  <c r="AH2104" i="1" s="1"/>
  <c r="AG2105" i="1"/>
  <c r="AH2105" i="1" s="1"/>
  <c r="AG2106" i="1"/>
  <c r="AH2106" i="1" s="1"/>
  <c r="AG2107" i="1"/>
  <c r="AH2107" i="1" s="1"/>
  <c r="AG2108" i="1"/>
  <c r="AH2108" i="1" s="1"/>
  <c r="AG2109" i="1"/>
  <c r="AH2109" i="1" s="1"/>
  <c r="AG2110" i="1"/>
  <c r="AH2110" i="1" s="1"/>
  <c r="AG2111" i="1"/>
  <c r="AH2111" i="1" s="1"/>
  <c r="AG2112" i="1"/>
  <c r="AH2112" i="1" s="1"/>
  <c r="AG2113" i="1"/>
  <c r="AH2113" i="1" s="1"/>
  <c r="AG2114" i="1"/>
  <c r="AH2114" i="1" s="1"/>
  <c r="AG2115" i="1"/>
  <c r="AH2115" i="1" s="1"/>
  <c r="AG2116" i="1"/>
  <c r="AH2116" i="1" s="1"/>
  <c r="AG2117" i="1"/>
  <c r="AH2117" i="1" s="1"/>
  <c r="AG2118" i="1"/>
  <c r="AH2118" i="1" s="1"/>
  <c r="AG2119" i="1"/>
  <c r="AH2119" i="1" s="1"/>
  <c r="AG2120" i="1"/>
  <c r="AH2120" i="1" s="1"/>
  <c r="AG2121" i="1"/>
  <c r="AH2121" i="1" s="1"/>
  <c r="AG2122" i="1"/>
  <c r="AH2122" i="1" s="1"/>
  <c r="AG2123" i="1"/>
  <c r="AH2123" i="1" s="1"/>
  <c r="AG2124" i="1"/>
  <c r="AH2124" i="1" s="1"/>
  <c r="AG2125" i="1"/>
  <c r="AH2125" i="1" s="1"/>
  <c r="AG2126" i="1"/>
  <c r="AH2126" i="1" s="1"/>
  <c r="AG2127" i="1"/>
  <c r="AH2127" i="1" s="1"/>
  <c r="AG2128" i="1"/>
  <c r="AH2128" i="1" s="1"/>
  <c r="AG2129" i="1"/>
  <c r="AH2129" i="1" s="1"/>
  <c r="AG2130" i="1"/>
  <c r="AH2130" i="1" s="1"/>
  <c r="AG2131" i="1"/>
  <c r="AH2131" i="1" s="1"/>
  <c r="AG2132" i="1"/>
  <c r="AH2132" i="1" s="1"/>
  <c r="AG2133" i="1"/>
  <c r="AH2133" i="1" s="1"/>
  <c r="AG2134" i="1"/>
  <c r="AH2134" i="1" s="1"/>
  <c r="AG2135" i="1"/>
  <c r="AH2135" i="1" s="1"/>
  <c r="AG2136" i="1"/>
  <c r="AH2136" i="1" s="1"/>
  <c r="AG2137" i="1"/>
  <c r="AH2137" i="1" s="1"/>
  <c r="AG2138" i="1"/>
  <c r="AH2138" i="1" s="1"/>
  <c r="AG2139" i="1"/>
  <c r="AH2139" i="1" s="1"/>
  <c r="AG2140" i="1"/>
  <c r="AH2140" i="1" s="1"/>
  <c r="AG2141" i="1"/>
  <c r="AH2141" i="1" s="1"/>
  <c r="AG2142" i="1"/>
  <c r="AH2142" i="1" s="1"/>
  <c r="AG2143" i="1"/>
  <c r="AH2143" i="1" s="1"/>
  <c r="AG2144" i="1"/>
  <c r="AH2144" i="1" s="1"/>
  <c r="AG2145" i="1"/>
  <c r="AH2145" i="1" s="1"/>
  <c r="AG2146" i="1"/>
  <c r="AH2146" i="1" s="1"/>
  <c r="AG2147" i="1"/>
  <c r="AH2147" i="1" s="1"/>
  <c r="AG2148" i="1"/>
  <c r="AH2148" i="1" s="1"/>
  <c r="AG2149" i="1"/>
  <c r="AH2149" i="1" s="1"/>
  <c r="AG2150" i="1"/>
  <c r="AH2150" i="1" s="1"/>
  <c r="AG2151" i="1"/>
  <c r="AH2151" i="1" s="1"/>
  <c r="AG2152" i="1"/>
  <c r="AH2152" i="1" s="1"/>
  <c r="AG2153" i="1"/>
  <c r="AH2153" i="1" s="1"/>
  <c r="AG2154" i="1"/>
  <c r="AH2154" i="1" s="1"/>
  <c r="AG2155" i="1"/>
  <c r="AH2155" i="1" s="1"/>
  <c r="AG2156" i="1"/>
  <c r="AH2156" i="1" s="1"/>
  <c r="AG2157" i="1"/>
  <c r="AH2157" i="1" s="1"/>
  <c r="AG2158" i="1"/>
  <c r="AH2158" i="1" s="1"/>
  <c r="AG2159" i="1"/>
  <c r="AH2159" i="1" s="1"/>
  <c r="AG2160" i="1"/>
  <c r="AH2160" i="1" s="1"/>
  <c r="AG2161" i="1"/>
  <c r="AH2161" i="1" s="1"/>
  <c r="AG2162" i="1"/>
  <c r="AH2162" i="1" s="1"/>
  <c r="AG2163" i="1"/>
  <c r="AH2163" i="1" s="1"/>
  <c r="AG2164" i="1"/>
  <c r="AH2164" i="1" s="1"/>
  <c r="AG2165" i="1"/>
  <c r="AH2165" i="1" s="1"/>
  <c r="AG2166" i="1"/>
  <c r="AH2166" i="1" s="1"/>
  <c r="AG2167" i="1"/>
  <c r="AH2167" i="1" s="1"/>
  <c r="AG2168" i="1"/>
  <c r="AH2168" i="1" s="1"/>
  <c r="AG2169" i="1"/>
  <c r="AH2169" i="1" s="1"/>
  <c r="AG2170" i="1"/>
  <c r="AH2170" i="1" s="1"/>
  <c r="AG2171" i="1"/>
  <c r="AH2171" i="1" s="1"/>
  <c r="AG2172" i="1"/>
  <c r="AH2172" i="1" s="1"/>
  <c r="AG2173" i="1"/>
  <c r="AH2173" i="1" s="1"/>
  <c r="AG2174" i="1"/>
  <c r="AH2174" i="1" s="1"/>
  <c r="AG2175" i="1"/>
  <c r="AH2175" i="1" s="1"/>
  <c r="AG2176" i="1"/>
  <c r="AH2176" i="1" s="1"/>
  <c r="AG2177" i="1"/>
  <c r="AH2177" i="1" s="1"/>
  <c r="AG2178" i="1"/>
  <c r="AH2178" i="1" s="1"/>
  <c r="AG2179" i="1"/>
  <c r="AH2179" i="1" s="1"/>
  <c r="AG2180" i="1"/>
  <c r="AH2180" i="1" s="1"/>
  <c r="AG2181" i="1"/>
  <c r="AH2181" i="1" s="1"/>
  <c r="AG2182" i="1"/>
  <c r="AH2182" i="1" s="1"/>
  <c r="AG2183" i="1"/>
  <c r="AH2183" i="1" s="1"/>
  <c r="AG2184" i="1"/>
  <c r="AH2184" i="1" s="1"/>
  <c r="AG2185" i="1"/>
  <c r="AH2185" i="1" s="1"/>
  <c r="AG2186" i="1"/>
  <c r="AH2186" i="1" s="1"/>
  <c r="AG2187" i="1"/>
  <c r="AH2187" i="1" s="1"/>
  <c r="AG2188" i="1"/>
  <c r="AH2188" i="1" s="1"/>
  <c r="AG2189" i="1"/>
  <c r="AH2189" i="1" s="1"/>
  <c r="AG2190" i="1"/>
  <c r="AH2190" i="1" s="1"/>
  <c r="AG2191" i="1"/>
  <c r="AH2191" i="1" s="1"/>
  <c r="AG2192" i="1"/>
  <c r="AH2192" i="1" s="1"/>
  <c r="AG2193" i="1"/>
  <c r="AH2193" i="1" s="1"/>
  <c r="AG2194" i="1"/>
  <c r="AH2194" i="1" s="1"/>
  <c r="AG2195" i="1"/>
  <c r="AH2195" i="1" s="1"/>
  <c r="AG2196" i="1"/>
  <c r="AH2196" i="1" s="1"/>
  <c r="AG2197" i="1"/>
  <c r="AH2197" i="1" s="1"/>
  <c r="AG2198" i="1"/>
  <c r="AH2198" i="1" s="1"/>
  <c r="AG2199" i="1"/>
  <c r="AH2199" i="1" s="1"/>
  <c r="AG2200" i="1"/>
  <c r="AH2200" i="1" s="1"/>
  <c r="AG2201" i="1"/>
  <c r="AH2201" i="1" s="1"/>
  <c r="AG2202" i="1"/>
  <c r="AH2202" i="1" s="1"/>
  <c r="AG2203" i="1"/>
  <c r="AH2203" i="1" s="1"/>
  <c r="AG2204" i="1"/>
  <c r="AH2204" i="1" s="1"/>
  <c r="AG2205" i="1"/>
  <c r="AH2205" i="1" s="1"/>
  <c r="AG2206" i="1"/>
  <c r="AH2206" i="1" s="1"/>
  <c r="AG2207" i="1"/>
  <c r="AH2207" i="1" s="1"/>
  <c r="AG2208" i="1"/>
  <c r="AH2208" i="1" s="1"/>
  <c r="AG2209" i="1"/>
  <c r="AH2209" i="1" s="1"/>
  <c r="AG2210" i="1"/>
  <c r="AH2210" i="1" s="1"/>
  <c r="AG2211" i="1"/>
  <c r="AH2211" i="1" s="1"/>
  <c r="AG2212" i="1"/>
  <c r="AH2212" i="1" s="1"/>
  <c r="AG2213" i="1"/>
  <c r="AH2213" i="1" s="1"/>
  <c r="AG2214" i="1"/>
  <c r="AH2214" i="1" s="1"/>
  <c r="AG2215" i="1"/>
  <c r="AH2215" i="1" s="1"/>
  <c r="AG2216" i="1"/>
  <c r="AH2216" i="1" s="1"/>
  <c r="AG2217" i="1"/>
  <c r="AH2217" i="1" s="1"/>
  <c r="AG2218" i="1"/>
  <c r="AH2218" i="1" s="1"/>
  <c r="AG2219" i="1"/>
  <c r="AH2219" i="1" s="1"/>
  <c r="AG2220" i="1"/>
  <c r="AH2220" i="1" s="1"/>
  <c r="AG2221" i="1"/>
  <c r="AH2221" i="1" s="1"/>
  <c r="AG2222" i="1"/>
  <c r="AH2222" i="1" s="1"/>
  <c r="AG2223" i="1"/>
  <c r="AH2223" i="1" s="1"/>
  <c r="AG2224" i="1"/>
  <c r="AH2224" i="1" s="1"/>
  <c r="AG2225" i="1"/>
  <c r="AH2225" i="1" s="1"/>
  <c r="AG2226" i="1"/>
  <c r="AH2226" i="1" s="1"/>
  <c r="AG2227" i="1"/>
  <c r="AH2227" i="1" s="1"/>
  <c r="AG2228" i="1"/>
  <c r="AH2228" i="1" s="1"/>
  <c r="AG2229" i="1"/>
  <c r="AH2229" i="1" s="1"/>
  <c r="AG2230" i="1"/>
  <c r="AH2230" i="1" s="1"/>
  <c r="AG2231" i="1"/>
  <c r="AH2231" i="1" s="1"/>
  <c r="AG2232" i="1"/>
  <c r="AH2232" i="1" s="1"/>
  <c r="AG2233" i="1"/>
  <c r="AH2233" i="1" s="1"/>
  <c r="AG2234" i="1"/>
  <c r="AH2234" i="1" s="1"/>
  <c r="AG2235" i="1"/>
  <c r="AH2235" i="1" s="1"/>
  <c r="AG2236" i="1"/>
  <c r="AH2236" i="1" s="1"/>
  <c r="AG2237" i="1"/>
  <c r="AH2237" i="1" s="1"/>
  <c r="AG2238" i="1"/>
  <c r="AH2238" i="1" s="1"/>
  <c r="AG2239" i="1"/>
  <c r="AH2239" i="1" s="1"/>
  <c r="AG2240" i="1"/>
  <c r="AH2240" i="1" s="1"/>
  <c r="AG2241" i="1"/>
  <c r="AH2241" i="1" s="1"/>
  <c r="AG2242" i="1"/>
  <c r="AH2242" i="1" s="1"/>
  <c r="AG2243" i="1"/>
  <c r="AH2243" i="1" s="1"/>
  <c r="AG2244" i="1"/>
  <c r="AH2244" i="1" s="1"/>
  <c r="AG2245" i="1"/>
  <c r="AH2245" i="1" s="1"/>
  <c r="AG2246" i="1"/>
  <c r="AH2246" i="1" s="1"/>
  <c r="AG2247" i="1"/>
  <c r="AH2247" i="1" s="1"/>
  <c r="AG2248" i="1"/>
  <c r="AH2248" i="1" s="1"/>
  <c r="AG2249" i="1"/>
  <c r="AH2249" i="1" s="1"/>
  <c r="AG2250" i="1"/>
  <c r="AH2250" i="1" s="1"/>
  <c r="AG2251" i="1"/>
  <c r="AH2251" i="1" s="1"/>
  <c r="AG2252" i="1"/>
  <c r="AH2252" i="1" s="1"/>
  <c r="AG2253" i="1"/>
  <c r="AH2253" i="1" s="1"/>
  <c r="AG2254" i="1"/>
  <c r="AH2254" i="1" s="1"/>
  <c r="AG2255" i="1"/>
  <c r="AH2255" i="1" s="1"/>
  <c r="AG2256" i="1"/>
  <c r="AH2256" i="1" s="1"/>
  <c r="AG2257" i="1"/>
  <c r="AH2257" i="1" s="1"/>
  <c r="AG2258" i="1"/>
  <c r="AH2258" i="1" s="1"/>
  <c r="AG2259" i="1"/>
  <c r="AH2259" i="1" s="1"/>
  <c r="AG2260" i="1"/>
  <c r="AH2260" i="1" s="1"/>
  <c r="AG2261" i="1"/>
  <c r="AH2261" i="1" s="1"/>
  <c r="AG2262" i="1"/>
  <c r="AH2262" i="1" s="1"/>
  <c r="AG2263" i="1"/>
  <c r="AH2263" i="1" s="1"/>
  <c r="AG2264" i="1"/>
  <c r="AH2264" i="1" s="1"/>
  <c r="AG2265" i="1"/>
  <c r="AH2265" i="1" s="1"/>
  <c r="AG2266" i="1"/>
  <c r="AH2266" i="1" s="1"/>
  <c r="AG2267" i="1"/>
  <c r="AH2267" i="1" s="1"/>
  <c r="AG2268" i="1"/>
  <c r="AH2268" i="1" s="1"/>
  <c r="AG2269" i="1"/>
  <c r="AH2269" i="1" s="1"/>
  <c r="AG2270" i="1"/>
  <c r="AH2270" i="1" s="1"/>
  <c r="AG2271" i="1"/>
  <c r="AH2271" i="1" s="1"/>
  <c r="AG2272" i="1"/>
  <c r="AH2272" i="1" s="1"/>
  <c r="AG2273" i="1"/>
  <c r="AH2273" i="1" s="1"/>
  <c r="AG2274" i="1"/>
  <c r="AH2274" i="1" s="1"/>
  <c r="AG2275" i="1"/>
  <c r="AH2275" i="1" s="1"/>
  <c r="AG2276" i="1"/>
  <c r="AH2276" i="1" s="1"/>
  <c r="AG2277" i="1"/>
  <c r="AH2277" i="1" s="1"/>
  <c r="AG2278" i="1"/>
  <c r="AH2278" i="1" s="1"/>
  <c r="AG2279" i="1"/>
  <c r="AH2279" i="1" s="1"/>
  <c r="AG2280" i="1"/>
  <c r="AH2280" i="1" s="1"/>
  <c r="AG2281" i="1"/>
  <c r="AH2281" i="1" s="1"/>
  <c r="AG2282" i="1"/>
  <c r="AH2282" i="1" s="1"/>
  <c r="AG2283" i="1"/>
  <c r="AH2283" i="1" s="1"/>
  <c r="AG2284" i="1"/>
  <c r="AH2284" i="1" s="1"/>
  <c r="AG2285" i="1"/>
  <c r="AH2285" i="1" s="1"/>
  <c r="AG2286" i="1"/>
  <c r="AH2286" i="1" s="1"/>
  <c r="AG2287" i="1"/>
  <c r="AH2287" i="1" s="1"/>
  <c r="AG2288" i="1"/>
  <c r="AH2288" i="1" s="1"/>
  <c r="AG2289" i="1"/>
  <c r="AH2289" i="1" s="1"/>
  <c r="AG2290" i="1"/>
  <c r="AH2290" i="1" s="1"/>
  <c r="AG2291" i="1"/>
  <c r="AH2291" i="1" s="1"/>
  <c r="AG2292" i="1"/>
  <c r="AH2292" i="1" s="1"/>
  <c r="AG2293" i="1"/>
  <c r="AH2293" i="1" s="1"/>
  <c r="AG2294" i="1"/>
  <c r="AH2294" i="1" s="1"/>
  <c r="AG2295" i="1"/>
  <c r="AH2295" i="1" s="1"/>
  <c r="AG2296" i="1"/>
  <c r="AH2296" i="1" s="1"/>
  <c r="AG2297" i="1"/>
  <c r="AH2297" i="1" s="1"/>
  <c r="AG2298" i="1"/>
  <c r="AH2298" i="1" s="1"/>
  <c r="AG2299" i="1"/>
  <c r="AH2299" i="1" s="1"/>
  <c r="AG2300" i="1"/>
  <c r="AH2300" i="1" s="1"/>
  <c r="AG2301" i="1"/>
  <c r="AH2301" i="1" s="1"/>
  <c r="AG2302" i="1"/>
  <c r="AH2302" i="1" s="1"/>
  <c r="AG2303" i="1"/>
  <c r="AH2303" i="1" s="1"/>
  <c r="AG2304" i="1"/>
  <c r="AH2304" i="1" s="1"/>
  <c r="AG2305" i="1"/>
  <c r="AH2305" i="1" s="1"/>
  <c r="AG2306" i="1"/>
  <c r="AH2306" i="1" s="1"/>
  <c r="AG2307" i="1"/>
  <c r="AH2307" i="1" s="1"/>
  <c r="AG2308" i="1"/>
  <c r="AH2308" i="1" s="1"/>
  <c r="AG2309" i="1"/>
  <c r="AH2309" i="1" s="1"/>
  <c r="AG2310" i="1"/>
  <c r="AH2310" i="1" s="1"/>
  <c r="AG2311" i="1"/>
  <c r="AH2311" i="1" s="1"/>
  <c r="AG2312" i="1"/>
  <c r="AH2312" i="1" s="1"/>
  <c r="AG2313" i="1"/>
  <c r="AH2313" i="1" s="1"/>
  <c r="AG2314" i="1"/>
  <c r="AH2314" i="1" s="1"/>
  <c r="AG2315" i="1"/>
  <c r="AH2315" i="1" s="1"/>
  <c r="AG2316" i="1"/>
  <c r="AH2316" i="1" s="1"/>
  <c r="AG2317" i="1"/>
  <c r="AH2317" i="1" s="1"/>
  <c r="AG2318" i="1"/>
  <c r="AH2318" i="1" s="1"/>
  <c r="AG2319" i="1"/>
  <c r="AH2319" i="1" s="1"/>
  <c r="AG2320" i="1"/>
  <c r="AH2320" i="1" s="1"/>
  <c r="AG2321" i="1"/>
  <c r="AH2321" i="1" s="1"/>
  <c r="AG2322" i="1"/>
  <c r="AH2322" i="1" s="1"/>
  <c r="AG2323" i="1"/>
  <c r="AH2323" i="1" s="1"/>
  <c r="AG2324" i="1"/>
  <c r="AH2324" i="1" s="1"/>
  <c r="AG2325" i="1"/>
  <c r="AH2325" i="1" s="1"/>
  <c r="AG2326" i="1"/>
  <c r="AH2326" i="1" s="1"/>
  <c r="AG2327" i="1"/>
  <c r="AH2327" i="1" s="1"/>
  <c r="AG2328" i="1"/>
  <c r="AH2328" i="1" s="1"/>
  <c r="AG2329" i="1"/>
  <c r="AH2329" i="1" s="1"/>
  <c r="AG2330" i="1"/>
  <c r="AH2330" i="1" s="1"/>
  <c r="AG2331" i="1"/>
  <c r="AH2331" i="1" s="1"/>
  <c r="AG2332" i="1"/>
  <c r="AH2332" i="1" s="1"/>
  <c r="AG2333" i="1"/>
  <c r="AH2333" i="1" s="1"/>
  <c r="AG2334" i="1"/>
  <c r="AH2334" i="1" s="1"/>
  <c r="AG2335" i="1"/>
  <c r="AH2335" i="1" s="1"/>
  <c r="AG2336" i="1"/>
  <c r="AH2336" i="1" s="1"/>
  <c r="AG2337" i="1"/>
  <c r="AH2337" i="1" s="1"/>
  <c r="AG2338" i="1"/>
  <c r="AH2338" i="1" s="1"/>
  <c r="AG2339" i="1"/>
  <c r="AH2339" i="1" s="1"/>
  <c r="AG2340" i="1"/>
  <c r="AH2340" i="1" s="1"/>
  <c r="AG2341" i="1"/>
  <c r="AH2341" i="1" s="1"/>
  <c r="AG2342" i="1"/>
  <c r="AH2342" i="1" s="1"/>
  <c r="AG2343" i="1"/>
  <c r="AH2343" i="1" s="1"/>
  <c r="AG2344" i="1"/>
  <c r="AH2344" i="1" s="1"/>
  <c r="AG2345" i="1"/>
  <c r="AH2345" i="1" s="1"/>
  <c r="AG2346" i="1"/>
  <c r="AH2346" i="1" s="1"/>
  <c r="AG2347" i="1"/>
  <c r="AH2347" i="1" s="1"/>
  <c r="AG2348" i="1"/>
  <c r="AH2348" i="1" s="1"/>
  <c r="AG2349" i="1"/>
  <c r="AH2349" i="1" s="1"/>
  <c r="AG2350" i="1"/>
  <c r="AH2350" i="1" s="1"/>
  <c r="AG2351" i="1"/>
  <c r="AH2351" i="1" s="1"/>
  <c r="AG2352" i="1"/>
  <c r="AH2352" i="1" s="1"/>
  <c r="AG2353" i="1"/>
  <c r="AH2353" i="1" s="1"/>
  <c r="AG2354" i="1"/>
  <c r="AH2354" i="1" s="1"/>
  <c r="AG2355" i="1"/>
  <c r="AH2355" i="1" s="1"/>
  <c r="AG2356" i="1"/>
  <c r="AH2356" i="1" s="1"/>
  <c r="AG2357" i="1"/>
  <c r="AH2357" i="1" s="1"/>
  <c r="AG2358" i="1"/>
  <c r="AH2358" i="1" s="1"/>
  <c r="AG2359" i="1"/>
  <c r="AH2359" i="1" s="1"/>
  <c r="AG2360" i="1"/>
  <c r="AH2360" i="1" s="1"/>
  <c r="AG2361" i="1"/>
  <c r="AH2361" i="1" s="1"/>
  <c r="AG2362" i="1"/>
  <c r="AH2362" i="1" s="1"/>
  <c r="AG2363" i="1"/>
  <c r="AH2363" i="1" s="1"/>
  <c r="AG2364" i="1"/>
  <c r="AH2364" i="1" s="1"/>
  <c r="AG2365" i="1"/>
  <c r="AH2365" i="1" s="1"/>
  <c r="AG2366" i="1"/>
  <c r="AH2366" i="1" s="1"/>
  <c r="AG2367" i="1"/>
  <c r="AH2367" i="1" s="1"/>
  <c r="AG2368" i="1"/>
  <c r="AH2368" i="1" s="1"/>
  <c r="AG2369" i="1"/>
  <c r="AH2369" i="1" s="1"/>
  <c r="AG2370" i="1"/>
  <c r="AH2370" i="1" s="1"/>
  <c r="AG2371" i="1"/>
  <c r="AH2371" i="1" s="1"/>
  <c r="AG2372" i="1"/>
  <c r="AH2372" i="1" s="1"/>
  <c r="AG2373" i="1"/>
  <c r="AH2373" i="1" s="1"/>
  <c r="AG2374" i="1"/>
  <c r="AH2374" i="1" s="1"/>
  <c r="AG2375" i="1"/>
  <c r="AH2375" i="1" s="1"/>
  <c r="AG2376" i="1"/>
  <c r="AH2376" i="1" s="1"/>
  <c r="AG2377" i="1"/>
  <c r="AH2377" i="1" s="1"/>
  <c r="AG2378" i="1"/>
  <c r="AH2378" i="1" s="1"/>
  <c r="AG2379" i="1"/>
  <c r="AH2379" i="1" s="1"/>
  <c r="AG2380" i="1"/>
  <c r="AH2380" i="1" s="1"/>
  <c r="AG2381" i="1"/>
  <c r="AH2381" i="1" s="1"/>
  <c r="AG2382" i="1"/>
  <c r="AH2382" i="1" s="1"/>
  <c r="AG2383" i="1"/>
  <c r="AH2383" i="1" s="1"/>
  <c r="AG2384" i="1"/>
  <c r="AH2384" i="1" s="1"/>
  <c r="AG2385" i="1"/>
  <c r="AH2385" i="1" s="1"/>
  <c r="AG2386" i="1"/>
  <c r="AH2386" i="1" s="1"/>
  <c r="AG2387" i="1"/>
  <c r="AH2387" i="1" s="1"/>
  <c r="AG2388" i="1"/>
  <c r="AH2388" i="1" s="1"/>
  <c r="AG2389" i="1"/>
  <c r="AH2389" i="1" s="1"/>
  <c r="AG2390" i="1"/>
  <c r="AH2390" i="1" s="1"/>
  <c r="AG2391" i="1"/>
  <c r="AH2391" i="1" s="1"/>
  <c r="AG2392" i="1"/>
  <c r="AH2392" i="1" s="1"/>
  <c r="AG2393" i="1"/>
  <c r="AH2393" i="1" s="1"/>
  <c r="AG2394" i="1"/>
  <c r="AH2394" i="1" s="1"/>
  <c r="AG2395" i="1"/>
  <c r="AH2395" i="1" s="1"/>
  <c r="AG2396" i="1"/>
  <c r="AH2396" i="1" s="1"/>
  <c r="AG2397" i="1"/>
  <c r="AH2397" i="1" s="1"/>
  <c r="AG2398" i="1"/>
  <c r="AH2398" i="1" s="1"/>
  <c r="AG2399" i="1"/>
  <c r="AH2399" i="1" s="1"/>
  <c r="AG2400" i="1"/>
  <c r="AH2400" i="1" s="1"/>
  <c r="AG2401" i="1"/>
  <c r="AH2401" i="1" s="1"/>
  <c r="AG2402" i="1"/>
  <c r="AH2402" i="1" s="1"/>
  <c r="AG2403" i="1"/>
  <c r="AH2403" i="1" s="1"/>
  <c r="AG2404" i="1"/>
  <c r="AH2404" i="1" s="1"/>
  <c r="AG2405" i="1"/>
  <c r="AH2405" i="1" s="1"/>
  <c r="AG2406" i="1"/>
  <c r="AH2406" i="1" s="1"/>
  <c r="AG2407" i="1"/>
  <c r="AH2407" i="1" s="1"/>
  <c r="AG2408" i="1"/>
  <c r="AH2408" i="1" s="1"/>
  <c r="AG2409" i="1"/>
  <c r="AH2409" i="1" s="1"/>
  <c r="AG2410" i="1"/>
  <c r="AH2410" i="1" s="1"/>
  <c r="AG2411" i="1"/>
  <c r="AH2411" i="1" s="1"/>
  <c r="AG2412" i="1"/>
  <c r="AH2412" i="1" s="1"/>
  <c r="AG2413" i="1"/>
  <c r="AH2413" i="1" s="1"/>
  <c r="AG2414" i="1"/>
  <c r="AH2414" i="1" s="1"/>
  <c r="AG2415" i="1"/>
  <c r="AH2415" i="1" s="1"/>
  <c r="AG2416" i="1"/>
  <c r="AH2416" i="1" s="1"/>
  <c r="AG2417" i="1"/>
  <c r="AH2417" i="1" s="1"/>
  <c r="AG2418" i="1"/>
  <c r="AH2418" i="1" s="1"/>
  <c r="AG2419" i="1"/>
  <c r="AH2419" i="1" s="1"/>
  <c r="AG2420" i="1"/>
  <c r="AH2420" i="1" s="1"/>
  <c r="AG2421" i="1"/>
  <c r="AH2421" i="1" s="1"/>
  <c r="AG2422" i="1"/>
  <c r="AH2422" i="1" s="1"/>
  <c r="AG2423" i="1"/>
  <c r="AH2423" i="1" s="1"/>
  <c r="AG2424" i="1"/>
  <c r="AH2424" i="1" s="1"/>
  <c r="AG2425" i="1"/>
  <c r="AH2425" i="1" s="1"/>
  <c r="AG2426" i="1"/>
  <c r="AH2426" i="1" s="1"/>
  <c r="AG2427" i="1"/>
  <c r="AH2427" i="1" s="1"/>
  <c r="AG2428" i="1"/>
  <c r="AH2428" i="1" s="1"/>
  <c r="AG2429" i="1"/>
  <c r="AH2429" i="1" s="1"/>
  <c r="AG2430" i="1"/>
  <c r="AH2430" i="1" s="1"/>
  <c r="AG2431" i="1"/>
  <c r="AH2431" i="1" s="1"/>
  <c r="AG2432" i="1"/>
  <c r="AH2432" i="1" s="1"/>
  <c r="AG2433" i="1"/>
  <c r="AH2433" i="1" s="1"/>
  <c r="AG2434" i="1"/>
  <c r="AH2434" i="1" s="1"/>
  <c r="AG2435" i="1"/>
  <c r="AH2435" i="1" s="1"/>
  <c r="AG2436" i="1"/>
  <c r="AH2436" i="1" s="1"/>
  <c r="AG2437" i="1"/>
  <c r="AH2437" i="1" s="1"/>
  <c r="AG2438" i="1"/>
  <c r="AH2438" i="1" s="1"/>
  <c r="AG2439" i="1"/>
  <c r="AH2439" i="1" s="1"/>
  <c r="AG2440" i="1"/>
  <c r="AH2440" i="1" s="1"/>
  <c r="AG2441" i="1"/>
  <c r="AH2441" i="1" s="1"/>
  <c r="AG2442" i="1"/>
  <c r="AH2442" i="1" s="1"/>
  <c r="AG2443" i="1"/>
  <c r="AH2443" i="1" s="1"/>
  <c r="AG2444" i="1"/>
  <c r="AH2444" i="1" s="1"/>
  <c r="AG2445" i="1"/>
  <c r="AH2445" i="1" s="1"/>
  <c r="AG2446" i="1"/>
  <c r="AH2446" i="1" s="1"/>
  <c r="AG2447" i="1"/>
  <c r="AH2447" i="1" s="1"/>
  <c r="AG2448" i="1"/>
  <c r="AH2448" i="1" s="1"/>
  <c r="AG2449" i="1"/>
  <c r="AH2449" i="1" s="1"/>
  <c r="AG2450" i="1"/>
  <c r="AH2450" i="1" s="1"/>
  <c r="AG2451" i="1"/>
  <c r="AH2451" i="1" s="1"/>
  <c r="AG2452" i="1"/>
  <c r="AH2452" i="1" s="1"/>
  <c r="AG2453" i="1"/>
  <c r="AH2453" i="1" s="1"/>
  <c r="AG2454" i="1"/>
  <c r="AH2454" i="1" s="1"/>
  <c r="AG2455" i="1"/>
  <c r="AH2455" i="1" s="1"/>
  <c r="AG2456" i="1"/>
  <c r="AH2456" i="1" s="1"/>
  <c r="AG2457" i="1"/>
  <c r="AH2457" i="1" s="1"/>
  <c r="AG2458" i="1"/>
  <c r="AH2458" i="1" s="1"/>
  <c r="AG2459" i="1"/>
  <c r="AH2459" i="1" s="1"/>
  <c r="AG2460" i="1"/>
  <c r="AH2460" i="1" s="1"/>
  <c r="AG2461" i="1"/>
  <c r="AH2461" i="1" s="1"/>
  <c r="AG2462" i="1"/>
  <c r="AH2462" i="1" s="1"/>
  <c r="AG2463" i="1"/>
  <c r="AH2463" i="1" s="1"/>
  <c r="AG2464" i="1"/>
  <c r="AH2464" i="1" s="1"/>
  <c r="AG2465" i="1"/>
  <c r="AH2465" i="1" s="1"/>
  <c r="AG2466" i="1"/>
  <c r="AH2466" i="1" s="1"/>
  <c r="AG2467" i="1"/>
  <c r="AH2467" i="1" s="1"/>
  <c r="AG2468" i="1"/>
  <c r="AH2468" i="1" s="1"/>
  <c r="AG2469" i="1"/>
  <c r="AH2469" i="1" s="1"/>
  <c r="AG2470" i="1"/>
  <c r="AH2470" i="1" s="1"/>
  <c r="AG2471" i="1"/>
  <c r="AH2471" i="1" s="1"/>
  <c r="AG2472" i="1"/>
  <c r="AH2472" i="1" s="1"/>
  <c r="AG2473" i="1"/>
  <c r="AH2473" i="1" s="1"/>
  <c r="AG2474" i="1"/>
  <c r="AH2474" i="1" s="1"/>
  <c r="AG2475" i="1"/>
  <c r="AH2475" i="1" s="1"/>
  <c r="AG2476" i="1"/>
  <c r="AH2476" i="1" s="1"/>
  <c r="AG2477" i="1"/>
  <c r="AH2477" i="1" s="1"/>
  <c r="AG2478" i="1"/>
  <c r="AH2478" i="1" s="1"/>
  <c r="AG2479" i="1"/>
  <c r="AH2479" i="1" s="1"/>
  <c r="AG2480" i="1"/>
  <c r="AH2480" i="1" s="1"/>
  <c r="AG2481" i="1"/>
  <c r="AH2481" i="1" s="1"/>
  <c r="AG2482" i="1"/>
  <c r="AH2482" i="1" s="1"/>
  <c r="AG2483" i="1"/>
  <c r="AH2483" i="1" s="1"/>
  <c r="AG2484" i="1"/>
  <c r="AH2484" i="1" s="1"/>
  <c r="AG2485" i="1"/>
  <c r="AH2485" i="1" s="1"/>
  <c r="AG2486" i="1"/>
  <c r="AH2486" i="1" s="1"/>
  <c r="AG2487" i="1"/>
  <c r="AH2487" i="1" s="1"/>
  <c r="AG2488" i="1"/>
  <c r="AH2488" i="1" s="1"/>
  <c r="AG2489" i="1"/>
  <c r="AH2489" i="1" s="1"/>
  <c r="AG2490" i="1"/>
  <c r="AH2490" i="1" s="1"/>
  <c r="AG2491" i="1"/>
  <c r="AH2491" i="1" s="1"/>
  <c r="AG2492" i="1"/>
  <c r="AH2492" i="1" s="1"/>
  <c r="AG2493" i="1"/>
  <c r="AH2493" i="1" s="1"/>
  <c r="AG2494" i="1"/>
  <c r="AH2494" i="1" s="1"/>
  <c r="AG2495" i="1"/>
  <c r="AH2495" i="1" s="1"/>
  <c r="AG2496" i="1"/>
  <c r="AH2496" i="1" s="1"/>
  <c r="AG2497" i="1"/>
  <c r="AH2497" i="1" s="1"/>
  <c r="AG2498" i="1"/>
  <c r="AH2498" i="1" s="1"/>
  <c r="AG2499" i="1"/>
  <c r="AH2499" i="1" s="1"/>
  <c r="AG2500" i="1"/>
  <c r="AH2500" i="1" s="1"/>
  <c r="AG2501" i="1"/>
  <c r="AH2501" i="1" s="1"/>
  <c r="AG2502" i="1"/>
  <c r="AH2502" i="1" s="1"/>
  <c r="AG2503" i="1"/>
  <c r="AH2503" i="1" s="1"/>
  <c r="AG2504" i="1"/>
  <c r="AH2504" i="1" s="1"/>
  <c r="AG2505" i="1"/>
  <c r="AH2505" i="1" s="1"/>
  <c r="AG2506" i="1"/>
  <c r="AH2506" i="1" s="1"/>
  <c r="AG2507" i="1"/>
  <c r="AH2507" i="1" s="1"/>
  <c r="AG2508" i="1"/>
  <c r="AH2508" i="1" s="1"/>
  <c r="AG2509" i="1"/>
  <c r="AH2509" i="1" s="1"/>
  <c r="AG2510" i="1"/>
  <c r="AH2510" i="1" s="1"/>
  <c r="AG2511" i="1"/>
  <c r="AH2511" i="1" s="1"/>
  <c r="AG2512" i="1"/>
  <c r="AH2512" i="1" s="1"/>
  <c r="AG2513" i="1"/>
  <c r="AH2513" i="1" s="1"/>
  <c r="AG2514" i="1"/>
  <c r="AH2514" i="1" s="1"/>
  <c r="AG2515" i="1"/>
  <c r="AH2515" i="1" s="1"/>
  <c r="AG2516" i="1"/>
  <c r="AH2516" i="1" s="1"/>
  <c r="AG2517" i="1"/>
  <c r="AH2517" i="1" s="1"/>
  <c r="AG2518" i="1"/>
  <c r="AH2518" i="1" s="1"/>
  <c r="AG2519" i="1"/>
  <c r="AH2519" i="1" s="1"/>
  <c r="AG2520" i="1"/>
  <c r="AH2520" i="1" s="1"/>
  <c r="AG2521" i="1"/>
  <c r="AH2521" i="1" s="1"/>
  <c r="AG2522" i="1"/>
  <c r="AH2522" i="1" s="1"/>
  <c r="AG2523" i="1"/>
  <c r="AH2523" i="1" s="1"/>
  <c r="AG2524" i="1"/>
  <c r="AH2524" i="1" s="1"/>
  <c r="AG2525" i="1"/>
  <c r="AH2525" i="1" s="1"/>
  <c r="AG2526" i="1"/>
  <c r="AH2526" i="1" s="1"/>
  <c r="AG2527" i="1"/>
  <c r="AH2527" i="1" s="1"/>
  <c r="AG2528" i="1"/>
  <c r="AH2528" i="1" s="1"/>
  <c r="AG2529" i="1"/>
  <c r="AH2529" i="1" s="1"/>
  <c r="AG2530" i="1"/>
  <c r="AH2530" i="1" s="1"/>
  <c r="AG2531" i="1"/>
  <c r="AH2531" i="1" s="1"/>
  <c r="AG2532" i="1"/>
  <c r="AH2532" i="1" s="1"/>
  <c r="AG2533" i="1"/>
  <c r="AH2533" i="1" s="1"/>
  <c r="AG2534" i="1"/>
  <c r="AH2534" i="1" s="1"/>
  <c r="AG2535" i="1"/>
  <c r="AH2535" i="1" s="1"/>
  <c r="AG2536" i="1"/>
  <c r="AH2536" i="1" s="1"/>
  <c r="AG2537" i="1"/>
  <c r="AH2537" i="1" s="1"/>
  <c r="AG2538" i="1"/>
  <c r="AH2538" i="1" s="1"/>
  <c r="AG2539" i="1"/>
  <c r="AH2539" i="1" s="1"/>
  <c r="AG2540" i="1"/>
  <c r="AH2540" i="1" s="1"/>
  <c r="AG2541" i="1"/>
  <c r="AH2541" i="1" s="1"/>
  <c r="AG2542" i="1"/>
  <c r="AH2542" i="1" s="1"/>
  <c r="AG2543" i="1"/>
  <c r="AH2543" i="1" s="1"/>
  <c r="AG2544" i="1"/>
  <c r="AH2544" i="1" s="1"/>
  <c r="AG2545" i="1"/>
  <c r="AH2545" i="1" s="1"/>
  <c r="AG2546" i="1"/>
  <c r="AH2546" i="1" s="1"/>
  <c r="AG2547" i="1"/>
  <c r="AH2547" i="1" s="1"/>
  <c r="AG2548" i="1"/>
  <c r="AH2548" i="1" s="1"/>
  <c r="AG2549" i="1"/>
  <c r="AH2549" i="1" s="1"/>
  <c r="AG2550" i="1"/>
  <c r="AH2550" i="1" s="1"/>
  <c r="AG2551" i="1"/>
  <c r="AH2551" i="1" s="1"/>
  <c r="AG2552" i="1"/>
  <c r="AH2552" i="1" s="1"/>
  <c r="AG2553" i="1"/>
  <c r="AH2553" i="1" s="1"/>
  <c r="AG2554" i="1"/>
  <c r="AH2554" i="1" s="1"/>
  <c r="AG2555" i="1"/>
  <c r="AH2555" i="1" s="1"/>
  <c r="AG2556" i="1"/>
  <c r="AH2556" i="1" s="1"/>
  <c r="AG2557" i="1"/>
  <c r="AH2557" i="1" s="1"/>
  <c r="AG2558" i="1"/>
  <c r="AH2558" i="1" s="1"/>
  <c r="AG2559" i="1"/>
  <c r="AH2559" i="1" s="1"/>
  <c r="AG2560" i="1"/>
  <c r="AH2560" i="1" s="1"/>
  <c r="AG2561" i="1"/>
  <c r="AH2561" i="1" s="1"/>
  <c r="AG2562" i="1"/>
  <c r="AH2562" i="1" s="1"/>
  <c r="AG2563" i="1"/>
  <c r="AH2563" i="1" s="1"/>
  <c r="AG2564" i="1"/>
  <c r="AH2564" i="1" s="1"/>
  <c r="AG2565" i="1"/>
  <c r="AH2565" i="1" s="1"/>
  <c r="AG2566" i="1"/>
  <c r="AH2566" i="1" s="1"/>
  <c r="AG2567" i="1"/>
  <c r="AH2567" i="1" s="1"/>
  <c r="AG2568" i="1"/>
  <c r="AH2568" i="1" s="1"/>
  <c r="AG2569" i="1"/>
  <c r="AH2569" i="1" s="1"/>
  <c r="AG2570" i="1"/>
  <c r="AH2570" i="1" s="1"/>
  <c r="AG2571" i="1"/>
  <c r="AH2571" i="1" s="1"/>
  <c r="AG2572" i="1"/>
  <c r="AH2572" i="1" s="1"/>
  <c r="AG2573" i="1"/>
  <c r="AH2573" i="1" s="1"/>
  <c r="AG2574" i="1"/>
  <c r="AH2574" i="1" s="1"/>
  <c r="AG2575" i="1"/>
  <c r="AH2575" i="1" s="1"/>
  <c r="AG2576" i="1"/>
  <c r="AH2576" i="1" s="1"/>
  <c r="AG2577" i="1"/>
  <c r="AH2577" i="1" s="1"/>
  <c r="AG2578" i="1"/>
  <c r="AH2578" i="1" s="1"/>
  <c r="AG2579" i="1"/>
  <c r="AH2579" i="1" s="1"/>
  <c r="AG2580" i="1"/>
  <c r="AH2580" i="1" s="1"/>
  <c r="AG2581" i="1"/>
  <c r="AH2581" i="1" s="1"/>
  <c r="AG2582" i="1"/>
  <c r="AH2582" i="1" s="1"/>
  <c r="AG2583" i="1"/>
  <c r="AH2583" i="1" s="1"/>
  <c r="AG2584" i="1"/>
  <c r="AH2584" i="1" s="1"/>
  <c r="AG2585" i="1"/>
  <c r="AH2585" i="1" s="1"/>
  <c r="AG2586" i="1"/>
  <c r="AH2586" i="1" s="1"/>
  <c r="AG2587" i="1"/>
  <c r="AH2587" i="1" s="1"/>
  <c r="AG2588" i="1"/>
  <c r="AH2588" i="1" s="1"/>
  <c r="AG2589" i="1"/>
  <c r="AH2589" i="1" s="1"/>
  <c r="AG2590" i="1"/>
  <c r="AH2590" i="1" s="1"/>
  <c r="AG2591" i="1"/>
  <c r="AH2591" i="1" s="1"/>
  <c r="AG2592" i="1"/>
  <c r="AH2592" i="1" s="1"/>
  <c r="AG2593" i="1"/>
  <c r="AH2593" i="1" s="1"/>
  <c r="AG2594" i="1"/>
  <c r="AH2594" i="1" s="1"/>
  <c r="AG2595" i="1"/>
  <c r="AH2595" i="1" s="1"/>
  <c r="AG2596" i="1"/>
  <c r="AH2596" i="1" s="1"/>
  <c r="AG2597" i="1"/>
  <c r="AH2597" i="1" s="1"/>
  <c r="AG2598" i="1"/>
  <c r="AH2598" i="1" s="1"/>
  <c r="AG2599" i="1"/>
  <c r="AH2599" i="1" s="1"/>
  <c r="AG2600" i="1"/>
  <c r="AH2600" i="1" s="1"/>
  <c r="AG2601" i="1"/>
  <c r="AH2601" i="1" s="1"/>
  <c r="AG2602" i="1"/>
  <c r="AH2602" i="1" s="1"/>
  <c r="AG2603" i="1"/>
  <c r="AH2603" i="1" s="1"/>
  <c r="AG2604" i="1"/>
  <c r="AH2604" i="1" s="1"/>
  <c r="AG2605" i="1"/>
  <c r="AH2605" i="1" s="1"/>
  <c r="AG2606" i="1"/>
  <c r="AH2606" i="1" s="1"/>
  <c r="AG2607" i="1"/>
  <c r="AH2607" i="1" s="1"/>
  <c r="AG2608" i="1"/>
  <c r="AH2608" i="1" s="1"/>
  <c r="AG2609" i="1"/>
  <c r="AH2609" i="1" s="1"/>
  <c r="AG2610" i="1"/>
  <c r="AH2610" i="1" s="1"/>
  <c r="AG2611" i="1"/>
  <c r="AH2611" i="1" s="1"/>
  <c r="AG2612" i="1"/>
  <c r="AH2612" i="1" s="1"/>
  <c r="AG2613" i="1"/>
  <c r="AH2613" i="1" s="1"/>
  <c r="AG2614" i="1"/>
  <c r="AH2614" i="1" s="1"/>
  <c r="AG2615" i="1"/>
  <c r="AH2615" i="1" s="1"/>
  <c r="AG2616" i="1"/>
  <c r="AH2616" i="1" s="1"/>
  <c r="AG2617" i="1"/>
  <c r="AH2617" i="1" s="1"/>
  <c r="AG2618" i="1"/>
  <c r="AH2618" i="1" s="1"/>
  <c r="AG2619" i="1"/>
  <c r="AH2619" i="1" s="1"/>
  <c r="AG2620" i="1"/>
  <c r="AH2620" i="1" s="1"/>
  <c r="AG2621" i="1"/>
  <c r="AH2621" i="1" s="1"/>
  <c r="AG2622" i="1"/>
  <c r="AH2622" i="1" s="1"/>
  <c r="AG2623" i="1"/>
  <c r="AH2623" i="1" s="1"/>
  <c r="AG2624" i="1"/>
  <c r="AH2624" i="1" s="1"/>
  <c r="AG2625" i="1"/>
  <c r="AH2625" i="1" s="1"/>
  <c r="AG2626" i="1"/>
  <c r="AH2626" i="1" s="1"/>
  <c r="AG2627" i="1"/>
  <c r="AH2627" i="1" s="1"/>
  <c r="AG2628" i="1"/>
  <c r="AH2628" i="1" s="1"/>
  <c r="AG2629" i="1"/>
  <c r="AH2629" i="1" s="1"/>
  <c r="AG2630" i="1"/>
  <c r="AH2630" i="1" s="1"/>
  <c r="AG2631" i="1"/>
  <c r="AH2631" i="1" s="1"/>
  <c r="AG2632" i="1"/>
  <c r="AH2632" i="1" s="1"/>
  <c r="AG2633" i="1"/>
  <c r="AH2633" i="1" s="1"/>
  <c r="AG2634" i="1"/>
  <c r="AH2634" i="1" s="1"/>
  <c r="AG2635" i="1"/>
  <c r="AH2635" i="1" s="1"/>
  <c r="AG2636" i="1"/>
  <c r="AH2636" i="1" s="1"/>
  <c r="AG2637" i="1"/>
  <c r="AH2637" i="1" s="1"/>
  <c r="AG2638" i="1"/>
  <c r="AH2638" i="1" s="1"/>
  <c r="AG2639" i="1"/>
  <c r="AH2639" i="1" s="1"/>
  <c r="AG2640" i="1"/>
  <c r="AH2640" i="1" s="1"/>
  <c r="AG2641" i="1"/>
  <c r="AH2641" i="1" s="1"/>
  <c r="AG2642" i="1"/>
  <c r="AH2642" i="1" s="1"/>
  <c r="AG2643" i="1"/>
  <c r="AH2643" i="1" s="1"/>
  <c r="AG2644" i="1"/>
  <c r="AH2644" i="1" s="1"/>
  <c r="AG2645" i="1"/>
  <c r="AH2645" i="1" s="1"/>
  <c r="AG2646" i="1"/>
  <c r="AH2646" i="1" s="1"/>
  <c r="AG2647" i="1"/>
  <c r="AH2647" i="1" s="1"/>
  <c r="AG2648" i="1"/>
  <c r="AH2648" i="1" s="1"/>
  <c r="AG2649" i="1"/>
  <c r="AH2649" i="1" s="1"/>
  <c r="AG2650" i="1"/>
  <c r="AH2650" i="1" s="1"/>
  <c r="AG2651" i="1"/>
  <c r="AH2651" i="1" s="1"/>
  <c r="AG2652" i="1"/>
  <c r="AH2652" i="1" s="1"/>
  <c r="AG2653" i="1"/>
  <c r="AH2653" i="1" s="1"/>
  <c r="AG2654" i="1"/>
  <c r="AH2654" i="1" s="1"/>
  <c r="AG2655" i="1"/>
  <c r="AH2655" i="1" s="1"/>
  <c r="AG2656" i="1"/>
  <c r="AH2656" i="1" s="1"/>
  <c r="AG2657" i="1"/>
  <c r="AH2657" i="1" s="1"/>
  <c r="AG2658" i="1"/>
  <c r="AH2658" i="1" s="1"/>
  <c r="AG2659" i="1"/>
  <c r="AH2659" i="1" s="1"/>
  <c r="AG2660" i="1"/>
  <c r="AH2660" i="1" s="1"/>
  <c r="AG2661" i="1"/>
  <c r="AH2661" i="1" s="1"/>
  <c r="AG2662" i="1"/>
  <c r="AH2662" i="1" s="1"/>
  <c r="AG2663" i="1"/>
  <c r="AH2663" i="1" s="1"/>
  <c r="AG2664" i="1"/>
  <c r="AH2664" i="1" s="1"/>
  <c r="AG2665" i="1"/>
  <c r="AH2665" i="1" s="1"/>
  <c r="AG2666" i="1"/>
  <c r="AH2666" i="1" s="1"/>
  <c r="AG2667" i="1"/>
  <c r="AH2667" i="1" s="1"/>
  <c r="AG2668" i="1"/>
  <c r="AH2668" i="1" s="1"/>
  <c r="AG2669" i="1"/>
  <c r="AH2669" i="1" s="1"/>
  <c r="AG2670" i="1"/>
  <c r="AH2670" i="1" s="1"/>
  <c r="AG2671" i="1"/>
  <c r="AH2671" i="1" s="1"/>
  <c r="AG2672" i="1"/>
  <c r="AH2672" i="1" s="1"/>
  <c r="AG2673" i="1"/>
  <c r="AH2673" i="1" s="1"/>
  <c r="AG2674" i="1"/>
  <c r="AH2674" i="1" s="1"/>
  <c r="AG2675" i="1"/>
  <c r="AH2675" i="1" s="1"/>
  <c r="AG2676" i="1"/>
  <c r="AH2676" i="1" s="1"/>
  <c r="AG2677" i="1"/>
  <c r="AH2677" i="1" s="1"/>
  <c r="AG2678" i="1"/>
  <c r="AH2678" i="1" s="1"/>
  <c r="AG2679" i="1"/>
  <c r="AH2679" i="1" s="1"/>
  <c r="AG2680" i="1"/>
  <c r="AH2680" i="1" s="1"/>
  <c r="AG2681" i="1"/>
  <c r="AH2681" i="1" s="1"/>
  <c r="AG2682" i="1"/>
  <c r="AH2682" i="1" s="1"/>
  <c r="AG2683" i="1"/>
  <c r="AH2683" i="1" s="1"/>
  <c r="AG2684" i="1"/>
  <c r="AH2684" i="1" s="1"/>
  <c r="AG2685" i="1"/>
  <c r="AH2685" i="1" s="1"/>
  <c r="AG2686" i="1"/>
  <c r="AH2686" i="1" s="1"/>
  <c r="AG2687" i="1"/>
  <c r="AH2687" i="1" s="1"/>
  <c r="AG2688" i="1"/>
  <c r="AH2688" i="1" s="1"/>
  <c r="AG2689" i="1"/>
  <c r="AH2689" i="1" s="1"/>
  <c r="AG2690" i="1"/>
  <c r="AH2690" i="1" s="1"/>
  <c r="AG2691" i="1"/>
  <c r="AH2691" i="1" s="1"/>
  <c r="AG2692" i="1"/>
  <c r="AH2692" i="1" s="1"/>
  <c r="AG2693" i="1"/>
  <c r="AH2693" i="1" s="1"/>
  <c r="AG2694" i="1"/>
  <c r="AH2694" i="1" s="1"/>
  <c r="AG2695" i="1"/>
  <c r="AH2695" i="1" s="1"/>
  <c r="AG2696" i="1"/>
  <c r="AH2696" i="1" s="1"/>
  <c r="AG2697" i="1"/>
  <c r="AH2697" i="1" s="1"/>
  <c r="AG2698" i="1"/>
  <c r="AH2698" i="1" s="1"/>
  <c r="AG2699" i="1"/>
  <c r="AH2699" i="1" s="1"/>
  <c r="AG2700" i="1"/>
  <c r="AH2700" i="1" s="1"/>
  <c r="AG2701" i="1"/>
  <c r="AH2701" i="1" s="1"/>
  <c r="AG2702" i="1"/>
  <c r="AH2702" i="1" s="1"/>
  <c r="AG2703" i="1"/>
  <c r="AH2703" i="1" s="1"/>
  <c r="AG2704" i="1"/>
  <c r="AH2704" i="1" s="1"/>
  <c r="AG2705" i="1"/>
  <c r="AH2705" i="1" s="1"/>
  <c r="AG2706" i="1"/>
  <c r="AH2706" i="1" s="1"/>
  <c r="AG2707" i="1"/>
  <c r="AH2707" i="1" s="1"/>
  <c r="AG2708" i="1"/>
  <c r="AH2708" i="1" s="1"/>
  <c r="AG2709" i="1"/>
  <c r="AH2709" i="1" s="1"/>
  <c r="AG2710" i="1"/>
  <c r="AH2710" i="1" s="1"/>
  <c r="AG2711" i="1"/>
  <c r="AH2711" i="1" s="1"/>
  <c r="AG2712" i="1"/>
  <c r="AH2712" i="1" s="1"/>
  <c r="AG2713" i="1"/>
  <c r="AH2713" i="1" s="1"/>
  <c r="AG2714" i="1"/>
  <c r="AH2714" i="1" s="1"/>
  <c r="AG2715" i="1"/>
  <c r="AH2715" i="1" s="1"/>
  <c r="AG2716" i="1"/>
  <c r="AH2716" i="1" s="1"/>
  <c r="AG2717" i="1"/>
  <c r="AH2717" i="1" s="1"/>
  <c r="AG2718" i="1"/>
  <c r="AH2718" i="1" s="1"/>
  <c r="AG2719" i="1"/>
  <c r="AH2719" i="1" s="1"/>
  <c r="AG2720" i="1"/>
  <c r="AH2720" i="1" s="1"/>
  <c r="AG2721" i="1"/>
  <c r="AH2721" i="1" s="1"/>
  <c r="AG2722" i="1"/>
  <c r="AH2722" i="1" s="1"/>
  <c r="AG2723" i="1"/>
  <c r="AH2723" i="1" s="1"/>
  <c r="AG2724" i="1"/>
  <c r="AH2724" i="1" s="1"/>
  <c r="AG2725" i="1"/>
  <c r="AH2725" i="1" s="1"/>
  <c r="AG2726" i="1"/>
  <c r="AH2726" i="1" s="1"/>
  <c r="AG2727" i="1"/>
  <c r="AH2727" i="1" s="1"/>
  <c r="AG2728" i="1"/>
  <c r="AH2728" i="1" s="1"/>
  <c r="AG2729" i="1"/>
  <c r="AH2729" i="1" s="1"/>
  <c r="AG2730" i="1"/>
  <c r="AH2730" i="1" s="1"/>
  <c r="AG2731" i="1"/>
  <c r="AH2731" i="1" s="1"/>
  <c r="AG2732" i="1"/>
  <c r="AH2732" i="1" s="1"/>
  <c r="AG2733" i="1"/>
  <c r="AH2733" i="1" s="1"/>
  <c r="AG2734" i="1"/>
  <c r="AH2734" i="1" s="1"/>
  <c r="AG2735" i="1"/>
  <c r="AH2735" i="1" s="1"/>
  <c r="AG2736" i="1"/>
  <c r="AH2736" i="1" s="1"/>
  <c r="AG2737" i="1"/>
  <c r="AH2737" i="1" s="1"/>
  <c r="AG2738" i="1"/>
  <c r="AH2738" i="1" s="1"/>
  <c r="AG2739" i="1"/>
  <c r="AH2739" i="1" s="1"/>
  <c r="AG2740" i="1"/>
  <c r="AH2740" i="1" s="1"/>
  <c r="AG2741" i="1"/>
  <c r="AH2741" i="1" s="1"/>
  <c r="AG2742" i="1"/>
  <c r="AH2742" i="1" s="1"/>
  <c r="AG2743" i="1"/>
  <c r="AH2743" i="1" s="1"/>
  <c r="AG2744" i="1"/>
  <c r="AH2744" i="1" s="1"/>
  <c r="AG2745" i="1"/>
  <c r="AH2745" i="1" s="1"/>
  <c r="AG2746" i="1"/>
  <c r="AH2746" i="1" s="1"/>
  <c r="AB2745" i="1" s="1"/>
  <c r="AK2745" i="1" s="1"/>
  <c r="AG2747" i="1"/>
  <c r="AH2747" i="1" s="1"/>
  <c r="AG2748" i="1"/>
  <c r="AH2748" i="1" s="1"/>
  <c r="AG2749" i="1"/>
  <c r="AH2749" i="1" s="1"/>
  <c r="AG2750" i="1"/>
  <c r="AH2750" i="1" s="1"/>
  <c r="AG2751" i="1"/>
  <c r="AH2751" i="1" s="1"/>
  <c r="AG2752" i="1"/>
  <c r="AH2752" i="1" s="1"/>
  <c r="AG2753" i="1"/>
  <c r="AH2753" i="1" s="1"/>
  <c r="AG2754" i="1"/>
  <c r="AH2754" i="1" s="1"/>
  <c r="AB2753" i="1" s="1"/>
  <c r="AK2753" i="1" s="1"/>
  <c r="AG2755" i="1"/>
  <c r="AH2755" i="1" s="1"/>
  <c r="AG2756" i="1"/>
  <c r="AH2756" i="1" s="1"/>
  <c r="AG2757" i="1"/>
  <c r="AH2757" i="1" s="1"/>
  <c r="AG2758" i="1"/>
  <c r="AH2758" i="1" s="1"/>
  <c r="AG2759" i="1"/>
  <c r="AH2759" i="1" s="1"/>
  <c r="AG2760" i="1"/>
  <c r="AH2760" i="1" s="1"/>
  <c r="AG2761" i="1"/>
  <c r="AH2761" i="1" s="1"/>
  <c r="AG2762" i="1"/>
  <c r="AH2762" i="1" s="1"/>
  <c r="AB2761" i="1" s="1"/>
  <c r="AK2761" i="1" s="1"/>
  <c r="AG2763" i="1"/>
  <c r="AH2763" i="1" s="1"/>
  <c r="AG2764" i="1"/>
  <c r="AH2764" i="1" s="1"/>
  <c r="AG2765" i="1"/>
  <c r="AH2765" i="1" s="1"/>
  <c r="AG2766" i="1"/>
  <c r="AH2766" i="1" s="1"/>
  <c r="AG2767" i="1"/>
  <c r="AH2767" i="1" s="1"/>
  <c r="AG2768" i="1"/>
  <c r="AH2768" i="1" s="1"/>
  <c r="AG2769" i="1"/>
  <c r="AH2769" i="1" s="1"/>
  <c r="AG2770" i="1"/>
  <c r="AH2770" i="1" s="1"/>
  <c r="AB2769" i="1" s="1"/>
  <c r="AK2769" i="1" s="1"/>
  <c r="AG2771" i="1"/>
  <c r="AH2771" i="1" s="1"/>
  <c r="AG2772" i="1"/>
  <c r="AH2772" i="1" s="1"/>
  <c r="AG2773" i="1"/>
  <c r="AH2773" i="1" s="1"/>
  <c r="AG2774" i="1"/>
  <c r="AH2774" i="1" s="1"/>
  <c r="AG2775" i="1"/>
  <c r="AH2775" i="1" s="1"/>
  <c r="AG2776" i="1"/>
  <c r="AH2776" i="1" s="1"/>
  <c r="AG2777" i="1"/>
  <c r="AH2777" i="1" s="1"/>
  <c r="AG2778" i="1"/>
  <c r="AH2778" i="1" s="1"/>
  <c r="AB2777" i="1" s="1"/>
  <c r="AK2777" i="1" s="1"/>
  <c r="AG2779" i="1"/>
  <c r="AH2779" i="1" s="1"/>
  <c r="AG2780" i="1"/>
  <c r="AH2780" i="1" s="1"/>
  <c r="AG2781" i="1"/>
  <c r="AH2781" i="1" s="1"/>
  <c r="AG2782" i="1"/>
  <c r="AH2782" i="1" s="1"/>
  <c r="AG2783" i="1"/>
  <c r="AH2783" i="1" s="1"/>
  <c r="AG2784" i="1"/>
  <c r="AH2784" i="1" s="1"/>
  <c r="AG2785" i="1"/>
  <c r="AH2785" i="1" s="1"/>
  <c r="AG2786" i="1"/>
  <c r="AH2786" i="1" s="1"/>
  <c r="AB2785" i="1" s="1"/>
  <c r="AK2785" i="1" s="1"/>
  <c r="AG2787" i="1"/>
  <c r="AH2787" i="1" s="1"/>
  <c r="AG2788" i="1"/>
  <c r="AH2788" i="1" s="1"/>
  <c r="AG2789" i="1"/>
  <c r="AH2789" i="1" s="1"/>
  <c r="AG2790" i="1"/>
  <c r="AH2790" i="1" s="1"/>
  <c r="AG2791" i="1"/>
  <c r="AH2791" i="1" s="1"/>
  <c r="AG2792" i="1"/>
  <c r="AH2792" i="1" s="1"/>
  <c r="AG2793" i="1"/>
  <c r="AH2793" i="1" s="1"/>
  <c r="AG2794" i="1"/>
  <c r="AH2794" i="1" s="1"/>
  <c r="AB2793" i="1" s="1"/>
  <c r="AK2793" i="1" s="1"/>
  <c r="AG2795" i="1"/>
  <c r="AH2795" i="1" s="1"/>
  <c r="AG2796" i="1"/>
  <c r="AH2796" i="1" s="1"/>
  <c r="AG2797" i="1"/>
  <c r="AH2797" i="1" s="1"/>
  <c r="AG2798" i="1"/>
  <c r="AH2798" i="1" s="1"/>
  <c r="AG2799" i="1"/>
  <c r="AH2799" i="1" s="1"/>
  <c r="AG2800" i="1"/>
  <c r="AH2800" i="1" s="1"/>
  <c r="AG2801" i="1"/>
  <c r="AH2801" i="1" s="1"/>
  <c r="AG2802" i="1"/>
  <c r="AH2802" i="1" s="1"/>
  <c r="AB2801" i="1" s="1"/>
  <c r="AK2801" i="1" s="1"/>
  <c r="AG2803" i="1"/>
  <c r="AH2803" i="1" s="1"/>
  <c r="AG2804" i="1"/>
  <c r="AH2804" i="1" s="1"/>
  <c r="AG2805" i="1"/>
  <c r="AH2805" i="1" s="1"/>
  <c r="AG2806" i="1"/>
  <c r="AH2806" i="1" s="1"/>
  <c r="AG2807" i="1"/>
  <c r="AH2807" i="1" s="1"/>
  <c r="AG2808" i="1"/>
  <c r="AH2808" i="1" s="1"/>
  <c r="AG2809" i="1"/>
  <c r="AH2809" i="1" s="1"/>
  <c r="AG2810" i="1"/>
  <c r="AH2810" i="1" s="1"/>
  <c r="AB2809" i="1" s="1"/>
  <c r="AK2809" i="1" s="1"/>
  <c r="AG2811" i="1"/>
  <c r="AH2811" i="1" s="1"/>
  <c r="AG2812" i="1"/>
  <c r="AH2812" i="1" s="1"/>
  <c r="AG2813" i="1"/>
  <c r="AH2813" i="1" s="1"/>
  <c r="AG2814" i="1"/>
  <c r="AH2814" i="1" s="1"/>
  <c r="AG2815" i="1"/>
  <c r="AH2815" i="1" s="1"/>
  <c r="AG2816" i="1"/>
  <c r="AH2816" i="1" s="1"/>
  <c r="AG2817" i="1"/>
  <c r="AH2817" i="1" s="1"/>
  <c r="AG2818" i="1"/>
  <c r="AH2818" i="1" s="1"/>
  <c r="AB2817" i="1" s="1"/>
  <c r="AK2817" i="1" s="1"/>
  <c r="AG2819" i="1"/>
  <c r="AH2819" i="1" s="1"/>
  <c r="AG2820" i="1"/>
  <c r="AH2820" i="1" s="1"/>
  <c r="AG2821" i="1"/>
  <c r="AH2821" i="1" s="1"/>
  <c r="AG2822" i="1"/>
  <c r="AH2822" i="1" s="1"/>
  <c r="AG2823" i="1"/>
  <c r="AH2823" i="1" s="1"/>
  <c r="AG2824" i="1"/>
  <c r="AH2824" i="1" s="1"/>
  <c r="AG2825" i="1"/>
  <c r="AH2825" i="1" s="1"/>
  <c r="AG2826" i="1"/>
  <c r="AH2826" i="1" s="1"/>
  <c r="AB2825" i="1" s="1"/>
  <c r="AK2825" i="1" s="1"/>
  <c r="AG2827" i="1"/>
  <c r="AH2827" i="1" s="1"/>
  <c r="AG2828" i="1"/>
  <c r="AH2828" i="1" s="1"/>
  <c r="AG2829" i="1"/>
  <c r="AH2829" i="1" s="1"/>
  <c r="AG2830" i="1"/>
  <c r="AH2830" i="1" s="1"/>
  <c r="AG2831" i="1"/>
  <c r="AH2831" i="1" s="1"/>
  <c r="AG2832" i="1"/>
  <c r="AH2832" i="1" s="1"/>
  <c r="AG2833" i="1"/>
  <c r="AH2833" i="1" s="1"/>
  <c r="AG2834" i="1"/>
  <c r="AH2834" i="1" s="1"/>
  <c r="AB2833" i="1" s="1"/>
  <c r="AK2833" i="1" s="1"/>
  <c r="AG2835" i="1"/>
  <c r="AH2835" i="1" s="1"/>
  <c r="AG2836" i="1"/>
  <c r="AH2836" i="1" s="1"/>
  <c r="AG2837" i="1"/>
  <c r="AH2837" i="1" s="1"/>
  <c r="AG2838" i="1"/>
  <c r="AH2838" i="1" s="1"/>
  <c r="AG2839" i="1"/>
  <c r="AH2839" i="1" s="1"/>
  <c r="AG2840" i="1"/>
  <c r="AH2840" i="1" s="1"/>
  <c r="AG2841" i="1"/>
  <c r="AH2841" i="1" s="1"/>
  <c r="AG2842" i="1"/>
  <c r="AH2842" i="1" s="1"/>
  <c r="AB2841" i="1" s="1"/>
  <c r="AK2841" i="1" s="1"/>
  <c r="AG2843" i="1"/>
  <c r="AH2843" i="1" s="1"/>
  <c r="AG2844" i="1"/>
  <c r="AH2844" i="1" s="1"/>
  <c r="AG2845" i="1"/>
  <c r="AH2845" i="1" s="1"/>
  <c r="AG2846" i="1"/>
  <c r="AH2846" i="1" s="1"/>
  <c r="AG2847" i="1"/>
  <c r="AH2847" i="1" s="1"/>
  <c r="AG2848" i="1"/>
  <c r="AH2848" i="1" s="1"/>
  <c r="AG2849" i="1"/>
  <c r="AH2849" i="1" s="1"/>
  <c r="AG2850" i="1"/>
  <c r="AH2850" i="1" s="1"/>
  <c r="AB2849" i="1" s="1"/>
  <c r="AK2849" i="1" s="1"/>
  <c r="AG2851" i="1"/>
  <c r="AH2851" i="1" s="1"/>
  <c r="AG2852" i="1"/>
  <c r="AH2852" i="1" s="1"/>
  <c r="AG2853" i="1"/>
  <c r="AH2853" i="1" s="1"/>
  <c r="AG2854" i="1"/>
  <c r="AH2854" i="1" s="1"/>
  <c r="AG2855" i="1"/>
  <c r="AH2855" i="1" s="1"/>
  <c r="AG2856" i="1"/>
  <c r="AH2856" i="1" s="1"/>
  <c r="AG2857" i="1"/>
  <c r="AH2857" i="1" s="1"/>
  <c r="AG2858" i="1"/>
  <c r="AH2858" i="1" s="1"/>
  <c r="AB2857" i="1" s="1"/>
  <c r="AK2857" i="1" s="1"/>
  <c r="AG2859" i="1"/>
  <c r="AH2859" i="1" s="1"/>
  <c r="AG2860" i="1"/>
  <c r="AH2860" i="1" s="1"/>
  <c r="AG2861" i="1"/>
  <c r="AH2861" i="1" s="1"/>
  <c r="AG2862" i="1"/>
  <c r="AH2862" i="1" s="1"/>
  <c r="AG2863" i="1"/>
  <c r="AH2863" i="1" s="1"/>
  <c r="AG2864" i="1"/>
  <c r="AH2864" i="1" s="1"/>
  <c r="AG2865" i="1"/>
  <c r="AH2865" i="1" s="1"/>
  <c r="AG2866" i="1"/>
  <c r="AH2866" i="1" s="1"/>
  <c r="AB2865" i="1" s="1"/>
  <c r="AK2865" i="1" s="1"/>
  <c r="AG2867" i="1"/>
  <c r="AH2867" i="1" s="1"/>
  <c r="AG2868" i="1"/>
  <c r="AH2868" i="1" s="1"/>
  <c r="AG2869" i="1"/>
  <c r="AH2869" i="1" s="1"/>
  <c r="AG2870" i="1"/>
  <c r="AH2870" i="1" s="1"/>
  <c r="AG2871" i="1"/>
  <c r="AH2871" i="1" s="1"/>
  <c r="AG2872" i="1"/>
  <c r="AH2872" i="1" s="1"/>
  <c r="AG2873" i="1"/>
  <c r="AH2873" i="1" s="1"/>
  <c r="AG2874" i="1"/>
  <c r="AH2874" i="1" s="1"/>
  <c r="AB2873" i="1" s="1"/>
  <c r="AK2873" i="1" s="1"/>
  <c r="AG2875" i="1"/>
  <c r="AH2875" i="1" s="1"/>
  <c r="AG2876" i="1"/>
  <c r="AH2876" i="1" s="1"/>
  <c r="AG2877" i="1"/>
  <c r="AH2877" i="1" s="1"/>
  <c r="AG2878" i="1"/>
  <c r="AH2878" i="1" s="1"/>
  <c r="AG2879" i="1"/>
  <c r="AH2879" i="1" s="1"/>
  <c r="AG2880" i="1"/>
  <c r="AH2880" i="1" s="1"/>
  <c r="AG2881" i="1"/>
  <c r="AH2881" i="1" s="1"/>
  <c r="AG2882" i="1"/>
  <c r="AH2882" i="1" s="1"/>
  <c r="AB2881" i="1" s="1"/>
  <c r="AK2881" i="1" s="1"/>
  <c r="AG2883" i="1"/>
  <c r="AH2883" i="1" s="1"/>
  <c r="AG2884" i="1"/>
  <c r="AH2884" i="1" s="1"/>
  <c r="AG2885" i="1"/>
  <c r="AH2885" i="1" s="1"/>
  <c r="AG2886" i="1"/>
  <c r="AH2886" i="1" s="1"/>
  <c r="AG2887" i="1"/>
  <c r="AH2887" i="1" s="1"/>
  <c r="AG2888" i="1"/>
  <c r="AH2888" i="1" s="1"/>
  <c r="AG2889" i="1"/>
  <c r="AH2889" i="1" s="1"/>
  <c r="AG2890" i="1"/>
  <c r="AH2890" i="1" s="1"/>
  <c r="AB2889" i="1" s="1"/>
  <c r="AK2889" i="1" s="1"/>
  <c r="AG2891" i="1"/>
  <c r="AH2891" i="1" s="1"/>
  <c r="AG2892" i="1"/>
  <c r="AH2892" i="1" s="1"/>
  <c r="AG2893" i="1"/>
  <c r="AH2893" i="1" s="1"/>
  <c r="AG2894" i="1"/>
  <c r="AH2894" i="1" s="1"/>
  <c r="AG2895" i="1"/>
  <c r="AH2895" i="1" s="1"/>
  <c r="AG2896" i="1"/>
  <c r="AH2896" i="1" s="1"/>
  <c r="AG2897" i="1"/>
  <c r="AH2897" i="1" s="1"/>
  <c r="AG2898" i="1"/>
  <c r="AH2898" i="1" s="1"/>
  <c r="AB2897" i="1" s="1"/>
  <c r="AK2897" i="1" s="1"/>
  <c r="AG2899" i="1"/>
  <c r="AH2899" i="1" s="1"/>
  <c r="AG2900" i="1"/>
  <c r="AH2900" i="1" s="1"/>
  <c r="AG2901" i="1"/>
  <c r="AH2901" i="1" s="1"/>
  <c r="AG2902" i="1"/>
  <c r="AH2902" i="1" s="1"/>
  <c r="AG2903" i="1"/>
  <c r="AH2903" i="1" s="1"/>
  <c r="AG2904" i="1"/>
  <c r="AH2904" i="1" s="1"/>
  <c r="AG2905" i="1"/>
  <c r="AH2905" i="1" s="1"/>
  <c r="AG2906" i="1"/>
  <c r="AH2906" i="1" s="1"/>
  <c r="AB2905" i="1" s="1"/>
  <c r="AK2905" i="1" s="1"/>
  <c r="AG2907" i="1"/>
  <c r="AH2907" i="1" s="1"/>
  <c r="AG2908" i="1"/>
  <c r="AH2908" i="1" s="1"/>
  <c r="AG2909" i="1"/>
  <c r="AH2909" i="1" s="1"/>
  <c r="AG2910" i="1"/>
  <c r="AH2910" i="1" s="1"/>
  <c r="AG2911" i="1"/>
  <c r="AH2911" i="1" s="1"/>
  <c r="AG2912" i="1"/>
  <c r="AH2912" i="1" s="1"/>
  <c r="AG2913" i="1"/>
  <c r="AH2913" i="1" s="1"/>
  <c r="AG2914" i="1"/>
  <c r="AH2914" i="1" s="1"/>
  <c r="AB2913" i="1" s="1"/>
  <c r="AK2913" i="1" s="1"/>
  <c r="AG2915" i="1"/>
  <c r="AH2915" i="1" s="1"/>
  <c r="AG2916" i="1"/>
  <c r="AH2916" i="1" s="1"/>
  <c r="AG2917" i="1"/>
  <c r="AH2917" i="1" s="1"/>
  <c r="AG2918" i="1"/>
  <c r="AH2918" i="1" s="1"/>
  <c r="AG2919" i="1"/>
  <c r="AH2919" i="1" s="1"/>
  <c r="AG2920" i="1"/>
  <c r="AH2920" i="1" s="1"/>
  <c r="AG2921" i="1"/>
  <c r="AH2921" i="1" s="1"/>
  <c r="AG2922" i="1"/>
  <c r="AH2922" i="1" s="1"/>
  <c r="AB2921" i="1" s="1"/>
  <c r="AK2921" i="1" s="1"/>
  <c r="AG2923" i="1"/>
  <c r="AH2923" i="1" s="1"/>
  <c r="AG2924" i="1"/>
  <c r="AH2924" i="1" s="1"/>
  <c r="AG2925" i="1"/>
  <c r="AH2925" i="1" s="1"/>
  <c r="AG2926" i="1"/>
  <c r="AH2926" i="1" s="1"/>
  <c r="AG2927" i="1"/>
  <c r="AH2927" i="1" s="1"/>
  <c r="AG2928" i="1"/>
  <c r="AH2928" i="1" s="1"/>
  <c r="AG2929" i="1"/>
  <c r="AH2929" i="1" s="1"/>
  <c r="AG2930" i="1"/>
  <c r="AH2930" i="1" s="1"/>
  <c r="AB2929" i="1" s="1"/>
  <c r="AK2929" i="1" s="1"/>
  <c r="AG2931" i="1"/>
  <c r="AH2931" i="1" s="1"/>
  <c r="AG2932" i="1"/>
  <c r="AH2932" i="1" s="1"/>
  <c r="AG2933" i="1"/>
  <c r="AH2933" i="1" s="1"/>
  <c r="AG2934" i="1"/>
  <c r="AH2934" i="1" s="1"/>
  <c r="AG2935" i="1"/>
  <c r="AH2935" i="1" s="1"/>
  <c r="AG2936" i="1"/>
  <c r="AH2936" i="1" s="1"/>
  <c r="AG2937" i="1"/>
  <c r="AH2937" i="1" s="1"/>
  <c r="AG2938" i="1"/>
  <c r="AH2938" i="1" s="1"/>
  <c r="AB2937" i="1" s="1"/>
  <c r="AK2937" i="1" s="1"/>
  <c r="AG2939" i="1"/>
  <c r="AH2939" i="1" s="1"/>
  <c r="AG2940" i="1"/>
  <c r="AH2940" i="1" s="1"/>
  <c r="AG2941" i="1"/>
  <c r="AH2941" i="1" s="1"/>
  <c r="AG2942" i="1"/>
  <c r="AH2942" i="1" s="1"/>
  <c r="AG2943" i="1"/>
  <c r="AH2943" i="1" s="1"/>
  <c r="AG2944" i="1"/>
  <c r="AH2944" i="1" s="1"/>
  <c r="AG2945" i="1"/>
  <c r="AH2945" i="1" s="1"/>
  <c r="AG2946" i="1"/>
  <c r="AH2946" i="1" s="1"/>
  <c r="AB2945" i="1" s="1"/>
  <c r="AK2945" i="1" s="1"/>
  <c r="AG2947" i="1"/>
  <c r="AH2947" i="1" s="1"/>
  <c r="AG2948" i="1"/>
  <c r="AH2948" i="1" s="1"/>
  <c r="AG2949" i="1"/>
  <c r="AH2949" i="1" s="1"/>
  <c r="AG2950" i="1"/>
  <c r="AH2950" i="1" s="1"/>
  <c r="AG2951" i="1"/>
  <c r="AH2951" i="1" s="1"/>
  <c r="AG2952" i="1"/>
  <c r="AH2952" i="1" s="1"/>
  <c r="AG2953" i="1"/>
  <c r="AH2953" i="1" s="1"/>
  <c r="AG2954" i="1"/>
  <c r="AH2954" i="1" s="1"/>
  <c r="AB2953" i="1" s="1"/>
  <c r="AK2953" i="1" s="1"/>
  <c r="AG2955" i="1"/>
  <c r="AH2955" i="1" s="1"/>
  <c r="AG2956" i="1"/>
  <c r="AH2956" i="1" s="1"/>
  <c r="AG2957" i="1"/>
  <c r="AH2957" i="1" s="1"/>
  <c r="AG2958" i="1"/>
  <c r="AH2958" i="1" s="1"/>
  <c r="AG2959" i="1"/>
  <c r="AH2959" i="1" s="1"/>
  <c r="AG2960" i="1"/>
  <c r="AH2960" i="1" s="1"/>
  <c r="AG2961" i="1"/>
  <c r="AH2961" i="1" s="1"/>
  <c r="AG2962" i="1"/>
  <c r="AH2962" i="1" s="1"/>
  <c r="AB2961" i="1" s="1"/>
  <c r="AK2961" i="1" s="1"/>
  <c r="AG2963" i="1"/>
  <c r="AH2963" i="1" s="1"/>
  <c r="AG2964" i="1"/>
  <c r="AH2964" i="1" s="1"/>
  <c r="AG2965" i="1"/>
  <c r="AH2965" i="1" s="1"/>
  <c r="AG2966" i="1"/>
  <c r="AH2966" i="1" s="1"/>
  <c r="AG2967" i="1"/>
  <c r="AH2967" i="1" s="1"/>
  <c r="AG2968" i="1"/>
  <c r="AH2968" i="1" s="1"/>
  <c r="AG2969" i="1"/>
  <c r="AH2969" i="1" s="1"/>
  <c r="AG2970" i="1"/>
  <c r="AH2970" i="1" s="1"/>
  <c r="AB2969" i="1" s="1"/>
  <c r="AK2969" i="1" s="1"/>
  <c r="AG2971" i="1"/>
  <c r="AH2971" i="1" s="1"/>
  <c r="AG2972" i="1"/>
  <c r="AH2972" i="1" s="1"/>
  <c r="AG2973" i="1"/>
  <c r="AH2973" i="1" s="1"/>
  <c r="AG2974" i="1"/>
  <c r="AH2974" i="1" s="1"/>
  <c r="AG2975" i="1"/>
  <c r="AH2975" i="1" s="1"/>
  <c r="AG2976" i="1"/>
  <c r="AH2976" i="1" s="1"/>
  <c r="AG2977" i="1"/>
  <c r="AH2977" i="1" s="1"/>
  <c r="AG2978" i="1"/>
  <c r="AH2978" i="1" s="1"/>
  <c r="AB2977" i="1" s="1"/>
  <c r="AK2977" i="1" s="1"/>
  <c r="AG2979" i="1"/>
  <c r="AH2979" i="1" s="1"/>
  <c r="AG2980" i="1"/>
  <c r="AH2980" i="1" s="1"/>
  <c r="AG2981" i="1"/>
  <c r="AH2981" i="1" s="1"/>
  <c r="AG2982" i="1"/>
  <c r="AH2982" i="1" s="1"/>
  <c r="AG2983" i="1"/>
  <c r="AH2983" i="1" s="1"/>
  <c r="AG2984" i="1"/>
  <c r="AH2984" i="1" s="1"/>
  <c r="AG2985" i="1"/>
  <c r="AH2985" i="1" s="1"/>
  <c r="AG2986" i="1"/>
  <c r="AH2986" i="1" s="1"/>
  <c r="AB2985" i="1" s="1"/>
  <c r="AK2985" i="1" s="1"/>
  <c r="AG2987" i="1"/>
  <c r="AH2987" i="1" s="1"/>
  <c r="AG2988" i="1"/>
  <c r="AH2988" i="1" s="1"/>
  <c r="AG2989" i="1"/>
  <c r="AH2989" i="1" s="1"/>
  <c r="AG2990" i="1"/>
  <c r="AH2990" i="1" s="1"/>
  <c r="AG2991" i="1"/>
  <c r="AH2991" i="1" s="1"/>
  <c r="AG2992" i="1"/>
  <c r="AH2992" i="1" s="1"/>
  <c r="AG2993" i="1"/>
  <c r="AH2993" i="1" s="1"/>
  <c r="AG2994" i="1"/>
  <c r="AH2994" i="1" s="1"/>
  <c r="AB2993" i="1" s="1"/>
  <c r="AK2993" i="1" s="1"/>
  <c r="AG2995" i="1"/>
  <c r="AH2995" i="1" s="1"/>
  <c r="AG2996" i="1"/>
  <c r="AH2996" i="1" s="1"/>
  <c r="AG2997" i="1"/>
  <c r="AH2997" i="1" s="1"/>
  <c r="AG2998" i="1"/>
  <c r="AH2998" i="1" s="1"/>
  <c r="AG2999" i="1"/>
  <c r="AH2999" i="1" s="1"/>
  <c r="AG3000" i="1"/>
  <c r="AH3000" i="1" s="1"/>
  <c r="AG3001" i="1"/>
  <c r="AH3001" i="1" s="1"/>
  <c r="AG3002" i="1"/>
  <c r="AH3002" i="1" s="1"/>
  <c r="AB3001" i="1" s="1"/>
  <c r="AK3001" i="1" s="1"/>
  <c r="AG3003" i="1"/>
  <c r="AH3003" i="1" s="1"/>
  <c r="AG3004" i="1"/>
  <c r="AH3004" i="1" s="1"/>
  <c r="AG3005" i="1"/>
  <c r="AH3005" i="1" s="1"/>
  <c r="AG3006" i="1"/>
  <c r="AH3006" i="1" s="1"/>
  <c r="AG3007" i="1"/>
  <c r="AH3007" i="1" s="1"/>
  <c r="AG3008" i="1"/>
  <c r="AH3008" i="1" s="1"/>
  <c r="AG3009" i="1"/>
  <c r="AH3009" i="1" s="1"/>
  <c r="AG3010" i="1"/>
  <c r="AH3010" i="1" s="1"/>
  <c r="AB3009" i="1" s="1"/>
  <c r="AK3009" i="1" s="1"/>
  <c r="AG3011" i="1"/>
  <c r="AH3011" i="1" s="1"/>
  <c r="AG3012" i="1"/>
  <c r="AH3012" i="1" s="1"/>
  <c r="AG3013" i="1"/>
  <c r="AH3013" i="1" s="1"/>
  <c r="AG3014" i="1"/>
  <c r="AH3014" i="1" s="1"/>
  <c r="AG3015" i="1"/>
  <c r="AH3015" i="1" s="1"/>
  <c r="AG3016" i="1"/>
  <c r="AH3016" i="1" s="1"/>
  <c r="AG3017" i="1"/>
  <c r="AH3017" i="1" s="1"/>
  <c r="AG3018" i="1"/>
  <c r="AH3018" i="1" s="1"/>
  <c r="AB3017" i="1" s="1"/>
  <c r="AK3017" i="1" s="1"/>
  <c r="AG3019" i="1"/>
  <c r="AH3019" i="1" s="1"/>
  <c r="AG3020" i="1"/>
  <c r="AH3020" i="1" s="1"/>
  <c r="AG3021" i="1"/>
  <c r="AH3021" i="1" s="1"/>
  <c r="AG3022" i="1"/>
  <c r="AH3022" i="1" s="1"/>
  <c r="AG3023" i="1"/>
  <c r="AH3023" i="1" s="1"/>
  <c r="AG3024" i="1"/>
  <c r="AH3024" i="1" s="1"/>
  <c r="AG3025" i="1"/>
  <c r="AH3025" i="1" s="1"/>
  <c r="AG3026" i="1"/>
  <c r="AH3026" i="1" s="1"/>
  <c r="AB3025" i="1" s="1"/>
  <c r="AK3025" i="1" s="1"/>
  <c r="AG3027" i="1"/>
  <c r="AH3027" i="1" s="1"/>
  <c r="AG3028" i="1"/>
  <c r="AH3028" i="1" s="1"/>
  <c r="AG3029" i="1"/>
  <c r="AH3029" i="1" s="1"/>
  <c r="AG3030" i="1"/>
  <c r="AH3030" i="1" s="1"/>
  <c r="AG3031" i="1"/>
  <c r="AH3031" i="1" s="1"/>
  <c r="AG3032" i="1"/>
  <c r="AH3032" i="1" s="1"/>
  <c r="AG3033" i="1"/>
  <c r="AH3033" i="1" s="1"/>
  <c r="AG3034" i="1"/>
  <c r="AH3034" i="1" s="1"/>
  <c r="AB3033" i="1" s="1"/>
  <c r="AK3033" i="1" s="1"/>
  <c r="AG3035" i="1"/>
  <c r="AH3035" i="1" s="1"/>
  <c r="AG3036" i="1"/>
  <c r="AH3036" i="1" s="1"/>
  <c r="AG3037" i="1"/>
  <c r="AH3037" i="1" s="1"/>
  <c r="AG3038" i="1"/>
  <c r="AH3038" i="1" s="1"/>
  <c r="AG3039" i="1"/>
  <c r="AH3039" i="1" s="1"/>
  <c r="AG3040" i="1"/>
  <c r="AH3040" i="1" s="1"/>
  <c r="AG3041" i="1"/>
  <c r="AH3041" i="1" s="1"/>
  <c r="AG3042" i="1"/>
  <c r="AH3042" i="1" s="1"/>
  <c r="AB3041" i="1" s="1"/>
  <c r="AK3041" i="1" s="1"/>
  <c r="AG3043" i="1"/>
  <c r="AH3043" i="1" s="1"/>
  <c r="AG3044" i="1"/>
  <c r="AH3044" i="1" s="1"/>
  <c r="AG3045" i="1"/>
  <c r="AH3045" i="1" s="1"/>
  <c r="AG3046" i="1"/>
  <c r="AH3046" i="1" s="1"/>
  <c r="AG3047" i="1"/>
  <c r="AH3047" i="1" s="1"/>
  <c r="AG3048" i="1"/>
  <c r="AH3048" i="1" s="1"/>
  <c r="AG3049" i="1"/>
  <c r="AH3049" i="1" s="1"/>
  <c r="AG3050" i="1"/>
  <c r="AH3050" i="1" s="1"/>
  <c r="AB3049" i="1" s="1"/>
  <c r="AK3049" i="1" s="1"/>
  <c r="AG3051" i="1"/>
  <c r="AH3051" i="1" s="1"/>
  <c r="AG3052" i="1"/>
  <c r="AH3052" i="1" s="1"/>
  <c r="AG3053" i="1"/>
  <c r="AH3053" i="1" s="1"/>
  <c r="AG3054" i="1"/>
  <c r="AH3054" i="1" s="1"/>
  <c r="AG3055" i="1"/>
  <c r="AH3055" i="1" s="1"/>
  <c r="AG3056" i="1"/>
  <c r="AH3056" i="1" s="1"/>
  <c r="AG3057" i="1"/>
  <c r="AH3057" i="1" s="1"/>
  <c r="AG3058" i="1"/>
  <c r="AH3058" i="1" s="1"/>
  <c r="AB3057" i="1" s="1"/>
  <c r="AK3057" i="1" s="1"/>
  <c r="AG3059" i="1"/>
  <c r="AH3059" i="1" s="1"/>
  <c r="AG3060" i="1"/>
  <c r="AH3060" i="1" s="1"/>
  <c r="AG3061" i="1"/>
  <c r="AH3061" i="1" s="1"/>
  <c r="AG3062" i="1"/>
  <c r="AH3062" i="1" s="1"/>
  <c r="AG3063" i="1"/>
  <c r="AH3063" i="1" s="1"/>
  <c r="AG3064" i="1"/>
  <c r="AH3064" i="1" s="1"/>
  <c r="AG3065" i="1"/>
  <c r="AH3065" i="1" s="1"/>
  <c r="AG3066" i="1"/>
  <c r="AH3066" i="1" s="1"/>
  <c r="AB3065" i="1" s="1"/>
  <c r="AK3065" i="1" s="1"/>
  <c r="AG3067" i="1"/>
  <c r="AH3067" i="1" s="1"/>
  <c r="AG3068" i="1"/>
  <c r="AH3068" i="1" s="1"/>
  <c r="AG3069" i="1"/>
  <c r="AH3069" i="1" s="1"/>
  <c r="AG3070" i="1"/>
  <c r="AH3070" i="1" s="1"/>
  <c r="AG3071" i="1"/>
  <c r="AH3071" i="1" s="1"/>
  <c r="AG3072" i="1"/>
  <c r="AH3072" i="1" s="1"/>
  <c r="AG3073" i="1"/>
  <c r="AH3073" i="1" s="1"/>
  <c r="AG3074" i="1"/>
  <c r="AH3074" i="1" s="1"/>
  <c r="AB3073" i="1" s="1"/>
  <c r="AK3073" i="1" s="1"/>
  <c r="AG3075" i="1"/>
  <c r="AH3075" i="1" s="1"/>
  <c r="AG3076" i="1"/>
  <c r="AH3076" i="1" s="1"/>
  <c r="AG3077" i="1"/>
  <c r="AH3077" i="1" s="1"/>
  <c r="AG3078" i="1"/>
  <c r="AH3078" i="1" s="1"/>
  <c r="AG3079" i="1"/>
  <c r="AH3079" i="1" s="1"/>
  <c r="AG3080" i="1"/>
  <c r="AH3080" i="1" s="1"/>
  <c r="AG3081" i="1"/>
  <c r="AH3081" i="1" s="1"/>
  <c r="AG3082" i="1"/>
  <c r="AH3082" i="1" s="1"/>
  <c r="AG3083" i="1"/>
  <c r="AH3083" i="1" s="1"/>
  <c r="AG3084" i="1"/>
  <c r="AH3084" i="1" s="1"/>
  <c r="AG3085" i="1"/>
  <c r="AH3085" i="1" s="1"/>
  <c r="AG3086" i="1"/>
  <c r="AH3086" i="1" s="1"/>
  <c r="AG3087" i="1"/>
  <c r="AH3087" i="1" s="1"/>
  <c r="AG3088" i="1"/>
  <c r="AH3088" i="1" s="1"/>
  <c r="AG3089" i="1"/>
  <c r="AH3089" i="1" s="1"/>
  <c r="AG3090" i="1"/>
  <c r="AH3090" i="1" s="1"/>
  <c r="AB3089" i="1" s="1"/>
  <c r="AK3089" i="1" s="1"/>
  <c r="AG3091" i="1"/>
  <c r="AH3091" i="1" s="1"/>
  <c r="AG3092" i="1"/>
  <c r="AH3092" i="1" s="1"/>
  <c r="AG3093" i="1"/>
  <c r="AH3093" i="1" s="1"/>
  <c r="AG3094" i="1"/>
  <c r="AH3094" i="1" s="1"/>
  <c r="AG3095" i="1"/>
  <c r="AH3095" i="1" s="1"/>
  <c r="AG3096" i="1"/>
  <c r="AH3096" i="1" s="1"/>
  <c r="AG3097" i="1"/>
  <c r="AH3097" i="1" s="1"/>
  <c r="AG3098" i="1"/>
  <c r="AH3098" i="1" s="1"/>
  <c r="AB3097" i="1" s="1"/>
  <c r="AK3097" i="1" s="1"/>
  <c r="AG3099" i="1"/>
  <c r="AH3099" i="1" s="1"/>
  <c r="AG3100" i="1"/>
  <c r="AH3100" i="1" s="1"/>
  <c r="AG3101" i="1"/>
  <c r="AH3101" i="1" s="1"/>
  <c r="AG3102" i="1"/>
  <c r="AH3102" i="1" s="1"/>
  <c r="AG3103" i="1"/>
  <c r="AH3103" i="1" s="1"/>
  <c r="AG3104" i="1"/>
  <c r="AH3104" i="1" s="1"/>
  <c r="AG3105" i="1"/>
  <c r="AH3105" i="1" s="1"/>
  <c r="AG3106" i="1"/>
  <c r="AH3106" i="1" s="1"/>
  <c r="AB3105" i="1" s="1"/>
  <c r="AK3105" i="1" s="1"/>
  <c r="AG3107" i="1"/>
  <c r="AH3107" i="1" s="1"/>
  <c r="AG3108" i="1"/>
  <c r="AH3108" i="1" s="1"/>
  <c r="AG3109" i="1"/>
  <c r="AH3109" i="1" s="1"/>
  <c r="AG3110" i="1"/>
  <c r="AH3110" i="1" s="1"/>
  <c r="AG3111" i="1"/>
  <c r="AH3111" i="1" s="1"/>
  <c r="AG3112" i="1"/>
  <c r="AH3112" i="1" s="1"/>
  <c r="AG3113" i="1"/>
  <c r="AH3113" i="1" s="1"/>
  <c r="AG3114" i="1"/>
  <c r="AH3114" i="1" s="1"/>
  <c r="AB3113" i="1" s="1"/>
  <c r="AK3113" i="1" s="1"/>
  <c r="AG3115" i="1"/>
  <c r="AH3115" i="1" s="1"/>
  <c r="AG3116" i="1"/>
  <c r="AH3116" i="1" s="1"/>
  <c r="AG3117" i="1"/>
  <c r="AH3117" i="1" s="1"/>
  <c r="AG3118" i="1"/>
  <c r="AH3118" i="1" s="1"/>
  <c r="AG3119" i="1"/>
  <c r="AH3119" i="1" s="1"/>
  <c r="AG3120" i="1"/>
  <c r="AH3120" i="1" s="1"/>
  <c r="AG3121" i="1"/>
  <c r="AH3121" i="1" s="1"/>
  <c r="AG3122" i="1"/>
  <c r="AH3122" i="1" s="1"/>
  <c r="AB3121" i="1" s="1"/>
  <c r="AK3121" i="1" s="1"/>
  <c r="AG3123" i="1"/>
  <c r="AH3123" i="1" s="1"/>
  <c r="AG3124" i="1"/>
  <c r="AH3124" i="1" s="1"/>
  <c r="AG3125" i="1"/>
  <c r="AH3125" i="1" s="1"/>
  <c r="AG3126" i="1"/>
  <c r="AH3126" i="1" s="1"/>
  <c r="AG3127" i="1"/>
  <c r="AH3127" i="1" s="1"/>
  <c r="AG3128" i="1"/>
  <c r="AH3128" i="1" s="1"/>
  <c r="AG3129" i="1"/>
  <c r="AH3129" i="1" s="1"/>
  <c r="AG3130" i="1"/>
  <c r="AH3130" i="1" s="1"/>
  <c r="AB3129" i="1" s="1"/>
  <c r="AK3129" i="1" s="1"/>
  <c r="AG3131" i="1"/>
  <c r="AH3131" i="1" s="1"/>
  <c r="AG3132" i="1"/>
  <c r="AH3132" i="1" s="1"/>
  <c r="AG3133" i="1"/>
  <c r="AH3133" i="1" s="1"/>
  <c r="AG3134" i="1"/>
  <c r="AH3134" i="1" s="1"/>
  <c r="AG3135" i="1"/>
  <c r="AH3135" i="1" s="1"/>
  <c r="AG3136" i="1"/>
  <c r="AH3136" i="1" s="1"/>
  <c r="AG3137" i="1"/>
  <c r="AH3137" i="1" s="1"/>
  <c r="AG3138" i="1"/>
  <c r="AH3138" i="1" s="1"/>
  <c r="AB3137" i="1" s="1"/>
  <c r="AK3137" i="1" s="1"/>
  <c r="AG3139" i="1"/>
  <c r="AH3139" i="1" s="1"/>
  <c r="AG3140" i="1"/>
  <c r="AH3140" i="1" s="1"/>
  <c r="AG3141" i="1"/>
  <c r="AH3141" i="1" s="1"/>
  <c r="AG3142" i="1"/>
  <c r="AH3142" i="1" s="1"/>
  <c r="AG3143" i="1"/>
  <c r="AH3143" i="1" s="1"/>
  <c r="AG3144" i="1"/>
  <c r="AH3144" i="1" s="1"/>
  <c r="AG3145" i="1"/>
  <c r="AH3145" i="1" s="1"/>
  <c r="AG3146" i="1"/>
  <c r="AH3146" i="1" s="1"/>
  <c r="AB3145" i="1" s="1"/>
  <c r="AK3145" i="1" s="1"/>
  <c r="AG3147" i="1"/>
  <c r="AH3147" i="1" s="1"/>
  <c r="AG3148" i="1"/>
  <c r="AH3148" i="1" s="1"/>
  <c r="AG3149" i="1"/>
  <c r="AH3149" i="1" s="1"/>
  <c r="AG3150" i="1"/>
  <c r="AH3150" i="1" s="1"/>
  <c r="AG3151" i="1"/>
  <c r="AH3151" i="1" s="1"/>
  <c r="AG3152" i="1"/>
  <c r="AH3152" i="1" s="1"/>
  <c r="AG3153" i="1"/>
  <c r="AH3153" i="1" s="1"/>
  <c r="AG3154" i="1"/>
  <c r="AH3154" i="1" s="1"/>
  <c r="AB3153" i="1" s="1"/>
  <c r="AK3153" i="1" s="1"/>
  <c r="AG3155" i="1"/>
  <c r="AH3155" i="1" s="1"/>
  <c r="AG3156" i="1"/>
  <c r="AH3156" i="1" s="1"/>
  <c r="AG3157" i="1"/>
  <c r="AH3157" i="1" s="1"/>
  <c r="AG3158" i="1"/>
  <c r="AH3158" i="1" s="1"/>
  <c r="AG3159" i="1"/>
  <c r="AH3159" i="1" s="1"/>
  <c r="AG3160" i="1"/>
  <c r="AH3160" i="1" s="1"/>
  <c r="AG3161" i="1"/>
  <c r="AH3161" i="1" s="1"/>
  <c r="AG3162" i="1"/>
  <c r="AH3162" i="1" s="1"/>
  <c r="AB3161" i="1" s="1"/>
  <c r="AK3161" i="1" s="1"/>
  <c r="AG3163" i="1"/>
  <c r="AH3163" i="1" s="1"/>
  <c r="AG3164" i="1"/>
  <c r="AH3164" i="1" s="1"/>
  <c r="AG3165" i="1"/>
  <c r="AH3165" i="1" s="1"/>
  <c r="AG3166" i="1"/>
  <c r="AH3166" i="1" s="1"/>
  <c r="AG3167" i="1"/>
  <c r="AH3167" i="1" s="1"/>
  <c r="AG3168" i="1"/>
  <c r="AH3168" i="1" s="1"/>
  <c r="AG3169" i="1"/>
  <c r="AH3169" i="1" s="1"/>
  <c r="AG3170" i="1"/>
  <c r="AH3170" i="1" s="1"/>
  <c r="AB3169" i="1" s="1"/>
  <c r="AK3169" i="1" s="1"/>
  <c r="AG3171" i="1"/>
  <c r="AH3171" i="1" s="1"/>
  <c r="AG3172" i="1"/>
  <c r="AH3172" i="1" s="1"/>
  <c r="AG3173" i="1"/>
  <c r="AH3173" i="1" s="1"/>
  <c r="AG3174" i="1"/>
  <c r="AH3174" i="1" s="1"/>
  <c r="AG3175" i="1"/>
  <c r="AH3175" i="1" s="1"/>
  <c r="AG3176" i="1"/>
  <c r="AH3176" i="1" s="1"/>
  <c r="AG3177" i="1"/>
  <c r="AH3177" i="1" s="1"/>
  <c r="AG3178" i="1"/>
  <c r="AH3178" i="1" s="1"/>
  <c r="AB3177" i="1" s="1"/>
  <c r="AK3177" i="1" s="1"/>
  <c r="AG3179" i="1"/>
  <c r="AH3179" i="1" s="1"/>
  <c r="AG3180" i="1"/>
  <c r="AH3180" i="1" s="1"/>
  <c r="AG3181" i="1"/>
  <c r="AH3181" i="1" s="1"/>
  <c r="AG3182" i="1"/>
  <c r="AH3182" i="1" s="1"/>
  <c r="AG3183" i="1"/>
  <c r="AH3183" i="1" s="1"/>
  <c r="AG3184" i="1"/>
  <c r="AH3184" i="1" s="1"/>
  <c r="AG3185" i="1"/>
  <c r="AH3185" i="1" s="1"/>
  <c r="AG3186" i="1"/>
  <c r="AH3186" i="1" s="1"/>
  <c r="AB3185" i="1" s="1"/>
  <c r="AK3185" i="1" s="1"/>
  <c r="AG3187" i="1"/>
  <c r="AH3187" i="1" s="1"/>
  <c r="AG3188" i="1"/>
  <c r="AH3188" i="1" s="1"/>
  <c r="AG3189" i="1"/>
  <c r="AH3189" i="1" s="1"/>
  <c r="AG3190" i="1"/>
  <c r="AH3190" i="1" s="1"/>
  <c r="AG3191" i="1"/>
  <c r="AH3191" i="1" s="1"/>
  <c r="AG3192" i="1"/>
  <c r="AH3192" i="1" s="1"/>
  <c r="AG3193" i="1"/>
  <c r="AH3193" i="1" s="1"/>
  <c r="AG3194" i="1"/>
  <c r="AH3194" i="1" s="1"/>
  <c r="AB3193" i="1" s="1"/>
  <c r="AK3193" i="1" s="1"/>
  <c r="AG3195" i="1"/>
  <c r="AH3195" i="1" s="1"/>
  <c r="AG3196" i="1"/>
  <c r="AH3196" i="1" s="1"/>
  <c r="AG3197" i="1"/>
  <c r="AH3197" i="1" s="1"/>
  <c r="AG3198" i="1"/>
  <c r="AH3198" i="1" s="1"/>
  <c r="AG3199" i="1"/>
  <c r="AH3199" i="1" s="1"/>
  <c r="AG3200" i="1"/>
  <c r="AH3200" i="1" s="1"/>
  <c r="AG3201" i="1"/>
  <c r="AH3201" i="1" s="1"/>
  <c r="AG3202" i="1"/>
  <c r="AH3202" i="1" s="1"/>
  <c r="AB3201" i="1" s="1"/>
  <c r="AK3201" i="1" s="1"/>
  <c r="AG3203" i="1"/>
  <c r="AH3203" i="1" s="1"/>
  <c r="AG3204" i="1"/>
  <c r="AH3204" i="1" s="1"/>
  <c r="AG3205" i="1"/>
  <c r="AH3205" i="1" s="1"/>
  <c r="AG3206" i="1"/>
  <c r="AH3206" i="1" s="1"/>
  <c r="AG3207" i="1"/>
  <c r="AH3207" i="1" s="1"/>
  <c r="AG3208" i="1"/>
  <c r="AH3208" i="1" s="1"/>
  <c r="AG3209" i="1"/>
  <c r="AH3209" i="1" s="1"/>
  <c r="AG3210" i="1"/>
  <c r="AH3210" i="1" s="1"/>
  <c r="AB3209" i="1" s="1"/>
  <c r="AK3209" i="1" s="1"/>
  <c r="AG3211" i="1"/>
  <c r="AH3211" i="1" s="1"/>
  <c r="AG3212" i="1"/>
  <c r="AH3212" i="1" s="1"/>
  <c r="AG3213" i="1"/>
  <c r="AH3213" i="1" s="1"/>
  <c r="AG3214" i="1"/>
  <c r="AH3214" i="1" s="1"/>
  <c r="AG3215" i="1"/>
  <c r="AH3215" i="1" s="1"/>
  <c r="AG3216" i="1"/>
  <c r="AH3216" i="1" s="1"/>
  <c r="AG3217" i="1"/>
  <c r="AH3217" i="1" s="1"/>
  <c r="AG3218" i="1"/>
  <c r="AH3218" i="1" s="1"/>
  <c r="AB3217" i="1" s="1"/>
  <c r="AK3217" i="1" s="1"/>
  <c r="AG3219" i="1"/>
  <c r="AH3219" i="1" s="1"/>
  <c r="AG3220" i="1"/>
  <c r="AH3220" i="1" s="1"/>
  <c r="AG3221" i="1"/>
  <c r="AH3221" i="1" s="1"/>
  <c r="AG3222" i="1"/>
  <c r="AH3222" i="1" s="1"/>
  <c r="AG3223" i="1"/>
  <c r="AH3223" i="1" s="1"/>
  <c r="AG3224" i="1"/>
  <c r="AH3224" i="1" s="1"/>
  <c r="AG3225" i="1"/>
  <c r="AH3225" i="1" s="1"/>
  <c r="AG3226" i="1"/>
  <c r="AH3226" i="1" s="1"/>
  <c r="AB3225" i="1" s="1"/>
  <c r="AK3225" i="1" s="1"/>
  <c r="AG3227" i="1"/>
  <c r="AH3227" i="1" s="1"/>
  <c r="AG3228" i="1"/>
  <c r="AH3228" i="1" s="1"/>
  <c r="AG3229" i="1"/>
  <c r="AH3229" i="1" s="1"/>
  <c r="AG3230" i="1"/>
  <c r="AH3230" i="1" s="1"/>
  <c r="AG3231" i="1"/>
  <c r="AH3231" i="1" s="1"/>
  <c r="AG3232" i="1"/>
  <c r="AH3232" i="1" s="1"/>
  <c r="AG3233" i="1"/>
  <c r="AH3233" i="1" s="1"/>
  <c r="AG3234" i="1"/>
  <c r="AH3234" i="1" s="1"/>
  <c r="AB3233" i="1" s="1"/>
  <c r="AK3233" i="1" s="1"/>
  <c r="AG3235" i="1"/>
  <c r="AH3235" i="1" s="1"/>
  <c r="AG3236" i="1"/>
  <c r="AH3236" i="1" s="1"/>
  <c r="AG3237" i="1"/>
  <c r="AH3237" i="1" s="1"/>
  <c r="AG3238" i="1"/>
  <c r="AH3238" i="1" s="1"/>
  <c r="AG3239" i="1"/>
  <c r="AH3239" i="1" s="1"/>
  <c r="AG3240" i="1"/>
  <c r="AH3240" i="1" s="1"/>
  <c r="AG3241" i="1"/>
  <c r="AH3241" i="1" s="1"/>
  <c r="AG3242" i="1"/>
  <c r="AH3242" i="1" s="1"/>
  <c r="AB3241" i="1" s="1"/>
  <c r="AK3241" i="1" s="1"/>
  <c r="AG3243" i="1"/>
  <c r="AH3243" i="1" s="1"/>
  <c r="AG3244" i="1"/>
  <c r="AH3244" i="1" s="1"/>
  <c r="AG3245" i="1"/>
  <c r="AH3245" i="1" s="1"/>
  <c r="AG3246" i="1"/>
  <c r="AH3246" i="1" s="1"/>
  <c r="AG3247" i="1"/>
  <c r="AH3247" i="1" s="1"/>
  <c r="AG3248" i="1"/>
  <c r="AH3248" i="1" s="1"/>
  <c r="AG3249" i="1"/>
  <c r="AH3249" i="1" s="1"/>
  <c r="AG3250" i="1"/>
  <c r="AH3250" i="1" s="1"/>
  <c r="AB3249" i="1" s="1"/>
  <c r="AK3249" i="1" s="1"/>
  <c r="AG3251" i="1"/>
  <c r="AH3251" i="1" s="1"/>
  <c r="AG3252" i="1"/>
  <c r="AH3252" i="1" s="1"/>
  <c r="AG3253" i="1"/>
  <c r="AH3253" i="1" s="1"/>
  <c r="AG3254" i="1"/>
  <c r="AH3254" i="1" s="1"/>
  <c r="AG3255" i="1"/>
  <c r="AH3255" i="1" s="1"/>
  <c r="AG3256" i="1"/>
  <c r="AH3256" i="1" s="1"/>
  <c r="AG3257" i="1"/>
  <c r="AH3257" i="1" s="1"/>
  <c r="AG3258" i="1"/>
  <c r="AH3258" i="1" s="1"/>
  <c r="AB3257" i="1" s="1"/>
  <c r="AK3257" i="1" s="1"/>
  <c r="AG3259" i="1"/>
  <c r="AH3259" i="1" s="1"/>
  <c r="AG3260" i="1"/>
  <c r="AH3260" i="1" s="1"/>
  <c r="AG3261" i="1"/>
  <c r="AH3261" i="1" s="1"/>
  <c r="AG3262" i="1"/>
  <c r="AH3262" i="1" s="1"/>
  <c r="AG3263" i="1"/>
  <c r="AH3263" i="1" s="1"/>
  <c r="AG3264" i="1"/>
  <c r="AH3264" i="1" s="1"/>
  <c r="AG3265" i="1"/>
  <c r="AH3265" i="1" s="1"/>
  <c r="AG3266" i="1"/>
  <c r="AH3266" i="1" s="1"/>
  <c r="AB3265" i="1" s="1"/>
  <c r="AK3265" i="1" s="1"/>
  <c r="AG3267" i="1"/>
  <c r="AH3267" i="1" s="1"/>
  <c r="AG3268" i="1"/>
  <c r="AH3268" i="1" s="1"/>
  <c r="AG3269" i="1"/>
  <c r="AH3269" i="1" s="1"/>
  <c r="AG3270" i="1"/>
  <c r="AH3270" i="1" s="1"/>
  <c r="AG3271" i="1"/>
  <c r="AH3271" i="1" s="1"/>
  <c r="AG3272" i="1"/>
  <c r="AH3272" i="1" s="1"/>
  <c r="AG3273" i="1"/>
  <c r="AH3273" i="1" s="1"/>
  <c r="AG3274" i="1"/>
  <c r="AH3274" i="1" s="1"/>
  <c r="AB3273" i="1" s="1"/>
  <c r="AK3273" i="1" s="1"/>
  <c r="AG3275" i="1"/>
  <c r="AH3275" i="1" s="1"/>
  <c r="AG3276" i="1"/>
  <c r="AH3276" i="1" s="1"/>
  <c r="AG3277" i="1"/>
  <c r="AH3277" i="1" s="1"/>
  <c r="AG3278" i="1"/>
  <c r="AH3278" i="1" s="1"/>
  <c r="AG3279" i="1"/>
  <c r="AH3279" i="1" s="1"/>
  <c r="AG3280" i="1"/>
  <c r="AH3280" i="1" s="1"/>
  <c r="AG3281" i="1"/>
  <c r="AH3281" i="1" s="1"/>
  <c r="AG3282" i="1"/>
  <c r="AH3282" i="1" s="1"/>
  <c r="AB3281" i="1" s="1"/>
  <c r="AK3281" i="1" s="1"/>
  <c r="AG3283" i="1"/>
  <c r="AH3283" i="1" s="1"/>
  <c r="AG3284" i="1"/>
  <c r="AH3284" i="1" s="1"/>
  <c r="AG3285" i="1"/>
  <c r="AH3285" i="1" s="1"/>
  <c r="AG3286" i="1"/>
  <c r="AH3286" i="1" s="1"/>
  <c r="AG3287" i="1"/>
  <c r="AH3287" i="1" s="1"/>
  <c r="AG3288" i="1"/>
  <c r="AH3288" i="1" s="1"/>
  <c r="AG3289" i="1"/>
  <c r="AH3289" i="1" s="1"/>
  <c r="AG3290" i="1"/>
  <c r="AH3290" i="1" s="1"/>
  <c r="AB3289" i="1" s="1"/>
  <c r="AK3289" i="1" s="1"/>
  <c r="AG3291" i="1"/>
  <c r="AH3291" i="1" s="1"/>
  <c r="AG3292" i="1"/>
  <c r="AH3292" i="1" s="1"/>
  <c r="AG3293" i="1"/>
  <c r="AH3293" i="1" s="1"/>
  <c r="AG3294" i="1"/>
  <c r="AH3294" i="1" s="1"/>
  <c r="AG3295" i="1"/>
  <c r="AH3295" i="1" s="1"/>
  <c r="AG3296" i="1"/>
  <c r="AH3296" i="1" s="1"/>
  <c r="AG3297" i="1"/>
  <c r="AH3297" i="1" s="1"/>
  <c r="AG3298" i="1"/>
  <c r="AH3298" i="1" s="1"/>
  <c r="AB3297" i="1" s="1"/>
  <c r="AK3297" i="1" s="1"/>
  <c r="AG3299" i="1"/>
  <c r="AH3299" i="1" s="1"/>
  <c r="AG3300" i="1"/>
  <c r="AH3300" i="1" s="1"/>
  <c r="AG3301" i="1"/>
  <c r="AH3301" i="1" s="1"/>
  <c r="AG3302" i="1"/>
  <c r="AH3302" i="1" s="1"/>
  <c r="AG3303" i="1"/>
  <c r="AH3303" i="1" s="1"/>
  <c r="AG3304" i="1"/>
  <c r="AH3304" i="1" s="1"/>
  <c r="AG3305" i="1"/>
  <c r="AH3305" i="1" s="1"/>
  <c r="AG3306" i="1"/>
  <c r="AH3306" i="1" s="1"/>
  <c r="AB3305" i="1" s="1"/>
  <c r="AK3305" i="1" s="1"/>
  <c r="AG3307" i="1"/>
  <c r="AH3307" i="1" s="1"/>
  <c r="AG3308" i="1"/>
  <c r="AH3308" i="1" s="1"/>
  <c r="AG3309" i="1"/>
  <c r="AH3309" i="1" s="1"/>
  <c r="AG3310" i="1"/>
  <c r="AH3310" i="1" s="1"/>
  <c r="AG3311" i="1"/>
  <c r="AH3311" i="1" s="1"/>
  <c r="AG3312" i="1"/>
  <c r="AH3312" i="1" s="1"/>
  <c r="AG3313" i="1"/>
  <c r="AH3313" i="1" s="1"/>
  <c r="AG3314" i="1"/>
  <c r="AH3314" i="1" s="1"/>
  <c r="AB3313" i="1" s="1"/>
  <c r="AK3313" i="1" s="1"/>
  <c r="AG3315" i="1"/>
  <c r="AH3315" i="1" s="1"/>
  <c r="AG3316" i="1"/>
  <c r="AH3316" i="1" s="1"/>
  <c r="AG3317" i="1"/>
  <c r="AH3317" i="1" s="1"/>
  <c r="AG3318" i="1"/>
  <c r="AH3318" i="1" s="1"/>
  <c r="AG3319" i="1"/>
  <c r="AH3319" i="1" s="1"/>
  <c r="AG3320" i="1"/>
  <c r="AH3320" i="1" s="1"/>
  <c r="AG3321" i="1"/>
  <c r="AH3321" i="1" s="1"/>
  <c r="AG3322" i="1"/>
  <c r="AH3322" i="1" s="1"/>
  <c r="AB3321" i="1" s="1"/>
  <c r="AK3321" i="1" s="1"/>
  <c r="AG3323" i="1"/>
  <c r="AH3323" i="1" s="1"/>
  <c r="AG3324" i="1"/>
  <c r="AH3324" i="1" s="1"/>
  <c r="AG3325" i="1"/>
  <c r="AH3325" i="1" s="1"/>
  <c r="AG3326" i="1"/>
  <c r="AH3326" i="1" s="1"/>
  <c r="AG3327" i="1"/>
  <c r="AH3327" i="1" s="1"/>
  <c r="AG3328" i="1"/>
  <c r="AH3328" i="1" s="1"/>
  <c r="AG3329" i="1"/>
  <c r="AH3329" i="1" s="1"/>
  <c r="AG3330" i="1"/>
  <c r="AH3330" i="1" s="1"/>
  <c r="AB3329" i="1" s="1"/>
  <c r="AK3329" i="1" s="1"/>
  <c r="AG3331" i="1"/>
  <c r="AH3331" i="1" s="1"/>
  <c r="AG3332" i="1"/>
  <c r="AH3332" i="1" s="1"/>
  <c r="AG3333" i="1"/>
  <c r="AH3333" i="1" s="1"/>
  <c r="AG3334" i="1"/>
  <c r="AH3334" i="1" s="1"/>
  <c r="AG3335" i="1"/>
  <c r="AH3335" i="1" s="1"/>
  <c r="AG3336" i="1"/>
  <c r="AH3336" i="1" s="1"/>
  <c r="AG3337" i="1"/>
  <c r="AH3337" i="1" s="1"/>
  <c r="AG3338" i="1"/>
  <c r="AH3338" i="1" s="1"/>
  <c r="AB3337" i="1" s="1"/>
  <c r="AK3337" i="1" s="1"/>
  <c r="AG3339" i="1"/>
  <c r="AH3339" i="1" s="1"/>
  <c r="AG3340" i="1"/>
  <c r="AH3340" i="1" s="1"/>
  <c r="AG3341" i="1"/>
  <c r="AH3341" i="1" s="1"/>
  <c r="AG3342" i="1"/>
  <c r="AH3342" i="1" s="1"/>
  <c r="AG3343" i="1"/>
  <c r="AH3343" i="1" s="1"/>
  <c r="AG3344" i="1"/>
  <c r="AH3344" i="1" s="1"/>
  <c r="AG3345" i="1"/>
  <c r="AH3345" i="1" s="1"/>
  <c r="AG3346" i="1"/>
  <c r="AH3346" i="1" s="1"/>
  <c r="AB3345" i="1" s="1"/>
  <c r="AK3345" i="1" s="1"/>
  <c r="AG3347" i="1"/>
  <c r="AH3347" i="1" s="1"/>
  <c r="AG3348" i="1"/>
  <c r="AH3348" i="1" s="1"/>
  <c r="AG3349" i="1"/>
  <c r="AH3349" i="1" s="1"/>
  <c r="AG3350" i="1"/>
  <c r="AH3350" i="1" s="1"/>
  <c r="AG3351" i="1"/>
  <c r="AH3351" i="1" s="1"/>
  <c r="AG3352" i="1"/>
  <c r="AH3352" i="1" s="1"/>
  <c r="AG3353" i="1"/>
  <c r="AH3353" i="1" s="1"/>
  <c r="AG3354" i="1"/>
  <c r="AH3354" i="1" s="1"/>
  <c r="AB3353" i="1" s="1"/>
  <c r="AK3353" i="1" s="1"/>
  <c r="AG3355" i="1"/>
  <c r="AH3355" i="1" s="1"/>
  <c r="AG3356" i="1"/>
  <c r="AH3356" i="1" s="1"/>
  <c r="AG3357" i="1"/>
  <c r="AH3357" i="1" s="1"/>
  <c r="AG3358" i="1"/>
  <c r="AH3358" i="1" s="1"/>
  <c r="AG3359" i="1"/>
  <c r="AH3359" i="1" s="1"/>
  <c r="AG3360" i="1"/>
  <c r="AH3360" i="1" s="1"/>
  <c r="AG3361" i="1"/>
  <c r="AH3361" i="1" s="1"/>
  <c r="AG3362" i="1"/>
  <c r="AH3362" i="1" s="1"/>
  <c r="AB3361" i="1" s="1"/>
  <c r="AK3361" i="1" s="1"/>
  <c r="AG3363" i="1"/>
  <c r="AH3363" i="1" s="1"/>
  <c r="AG3364" i="1"/>
  <c r="AH3364" i="1" s="1"/>
  <c r="AG3365" i="1"/>
  <c r="AH3365" i="1" s="1"/>
  <c r="AG3366" i="1"/>
  <c r="AH3366" i="1" s="1"/>
  <c r="AG3367" i="1"/>
  <c r="AH3367" i="1" s="1"/>
  <c r="AG3368" i="1"/>
  <c r="AH3368" i="1" s="1"/>
  <c r="AG3369" i="1"/>
  <c r="AH3369" i="1" s="1"/>
  <c r="AG3370" i="1"/>
  <c r="AH3370" i="1" s="1"/>
  <c r="AB3369" i="1" s="1"/>
  <c r="AK3369" i="1" s="1"/>
  <c r="AG3371" i="1"/>
  <c r="AH3371" i="1" s="1"/>
  <c r="AG3372" i="1"/>
  <c r="AH3372" i="1" s="1"/>
  <c r="AG3373" i="1"/>
  <c r="AH3373" i="1" s="1"/>
  <c r="AG3374" i="1"/>
  <c r="AH3374" i="1" s="1"/>
  <c r="AG3375" i="1"/>
  <c r="AH3375" i="1" s="1"/>
  <c r="AG3376" i="1"/>
  <c r="AH3376" i="1" s="1"/>
  <c r="AG3377" i="1"/>
  <c r="AH3377" i="1" s="1"/>
  <c r="AG3378" i="1"/>
  <c r="AH3378" i="1" s="1"/>
  <c r="AB3377" i="1" s="1"/>
  <c r="AK3377" i="1" s="1"/>
  <c r="AG3379" i="1"/>
  <c r="AH3379" i="1" s="1"/>
  <c r="AG3380" i="1"/>
  <c r="AH3380" i="1" s="1"/>
  <c r="AG3381" i="1"/>
  <c r="AH3381" i="1" s="1"/>
  <c r="AG3382" i="1"/>
  <c r="AH3382" i="1" s="1"/>
  <c r="AG3383" i="1"/>
  <c r="AH3383" i="1" s="1"/>
  <c r="AG3384" i="1"/>
  <c r="AH3384" i="1" s="1"/>
  <c r="AG3385" i="1"/>
  <c r="AH3385" i="1" s="1"/>
  <c r="AG3386" i="1"/>
  <c r="AH3386" i="1" s="1"/>
  <c r="AB3385" i="1" s="1"/>
  <c r="AK3385" i="1" s="1"/>
  <c r="AG3387" i="1"/>
  <c r="AH3387" i="1" s="1"/>
  <c r="AG3388" i="1"/>
  <c r="AH3388" i="1" s="1"/>
  <c r="AG3389" i="1"/>
  <c r="AH3389" i="1" s="1"/>
  <c r="AG3390" i="1"/>
  <c r="AH3390" i="1" s="1"/>
  <c r="AG3391" i="1"/>
  <c r="AH3391" i="1" s="1"/>
  <c r="AG3392" i="1"/>
  <c r="AH3392" i="1" s="1"/>
  <c r="AG3393" i="1"/>
  <c r="AH3393" i="1" s="1"/>
  <c r="AG3394" i="1"/>
  <c r="AH3394" i="1" s="1"/>
  <c r="AB3393" i="1" s="1"/>
  <c r="AK3393" i="1" s="1"/>
  <c r="AG3395" i="1"/>
  <c r="AH3395" i="1" s="1"/>
  <c r="AG3396" i="1"/>
  <c r="AH3396" i="1" s="1"/>
  <c r="AG3397" i="1"/>
  <c r="AH3397" i="1" s="1"/>
  <c r="AG3398" i="1"/>
  <c r="AH3398" i="1" s="1"/>
  <c r="AG3399" i="1"/>
  <c r="AH3399" i="1" s="1"/>
  <c r="AG3400" i="1"/>
  <c r="AH3400" i="1" s="1"/>
  <c r="AG3401" i="1"/>
  <c r="AH3401" i="1" s="1"/>
  <c r="AG3402" i="1"/>
  <c r="AH3402" i="1" s="1"/>
  <c r="AB3401" i="1" s="1"/>
  <c r="AK3401" i="1" s="1"/>
  <c r="AG3403" i="1"/>
  <c r="AH3403" i="1" s="1"/>
  <c r="AG3404" i="1"/>
  <c r="AH3404" i="1" s="1"/>
  <c r="AG3405" i="1"/>
  <c r="AH3405" i="1" s="1"/>
  <c r="AG3406" i="1"/>
  <c r="AH3406" i="1" s="1"/>
  <c r="AG3407" i="1"/>
  <c r="AH3407" i="1" s="1"/>
  <c r="AG3408" i="1"/>
  <c r="AH3408" i="1" s="1"/>
  <c r="AG3409" i="1"/>
  <c r="AH3409" i="1" s="1"/>
  <c r="AG3410" i="1"/>
  <c r="AH3410" i="1" s="1"/>
  <c r="AB3409" i="1" s="1"/>
  <c r="AK3409" i="1" s="1"/>
  <c r="AG3411" i="1"/>
  <c r="AH3411" i="1" s="1"/>
  <c r="AG3412" i="1"/>
  <c r="AH3412" i="1" s="1"/>
  <c r="AG3413" i="1"/>
  <c r="AH3413" i="1" s="1"/>
  <c r="AG3414" i="1"/>
  <c r="AH3414" i="1" s="1"/>
  <c r="AG3415" i="1"/>
  <c r="AH3415" i="1" s="1"/>
  <c r="AG3416" i="1"/>
  <c r="AH3416" i="1" s="1"/>
  <c r="AG3417" i="1"/>
  <c r="AH3417" i="1" s="1"/>
  <c r="AG3418" i="1"/>
  <c r="AH3418" i="1" s="1"/>
  <c r="AB3417" i="1" s="1"/>
  <c r="AK3417" i="1" s="1"/>
  <c r="AG3419" i="1"/>
  <c r="AH3419" i="1" s="1"/>
  <c r="AG3420" i="1"/>
  <c r="AH3420" i="1" s="1"/>
  <c r="AG3421" i="1"/>
  <c r="AH3421" i="1" s="1"/>
  <c r="AG3422" i="1"/>
  <c r="AH3422" i="1" s="1"/>
  <c r="AG3423" i="1"/>
  <c r="AH3423" i="1" s="1"/>
  <c r="AG3424" i="1"/>
  <c r="AH3424" i="1" s="1"/>
  <c r="AG3425" i="1"/>
  <c r="AH3425" i="1" s="1"/>
  <c r="AG3426" i="1"/>
  <c r="AH3426" i="1" s="1"/>
  <c r="AB3425" i="1" s="1"/>
  <c r="AK3425" i="1" s="1"/>
  <c r="AG3427" i="1"/>
  <c r="AH3427" i="1" s="1"/>
  <c r="AG3428" i="1"/>
  <c r="AH3428" i="1" s="1"/>
  <c r="AG3429" i="1"/>
  <c r="AH3429" i="1" s="1"/>
  <c r="AG3430" i="1"/>
  <c r="AH3430" i="1" s="1"/>
  <c r="AG3431" i="1"/>
  <c r="AH3431" i="1" s="1"/>
  <c r="AG3432" i="1"/>
  <c r="AH3432" i="1" s="1"/>
  <c r="AG3433" i="1"/>
  <c r="AH3433" i="1" s="1"/>
  <c r="AG3434" i="1"/>
  <c r="AH3434" i="1" s="1"/>
  <c r="AB3433" i="1" s="1"/>
  <c r="AK3433" i="1" s="1"/>
  <c r="AG3435" i="1"/>
  <c r="AH3435" i="1" s="1"/>
  <c r="AG3436" i="1"/>
  <c r="AH3436" i="1" s="1"/>
  <c r="AG3437" i="1"/>
  <c r="AH3437" i="1" s="1"/>
  <c r="AG3438" i="1"/>
  <c r="AH3438" i="1" s="1"/>
  <c r="AG3439" i="1"/>
  <c r="AH3439" i="1" s="1"/>
  <c r="AG3440" i="1"/>
  <c r="AH3440" i="1" s="1"/>
  <c r="AG3441" i="1"/>
  <c r="AH3441" i="1" s="1"/>
  <c r="AG3442" i="1"/>
  <c r="AH3442" i="1" s="1"/>
  <c r="AB3441" i="1" s="1"/>
  <c r="AK3441" i="1" s="1"/>
  <c r="AG3443" i="1"/>
  <c r="AH3443" i="1" s="1"/>
  <c r="AG3444" i="1"/>
  <c r="AH3444" i="1" s="1"/>
  <c r="AG3445" i="1"/>
  <c r="AH3445" i="1" s="1"/>
  <c r="AG3446" i="1"/>
  <c r="AH3446" i="1" s="1"/>
  <c r="AG3447" i="1"/>
  <c r="AH3447" i="1" s="1"/>
  <c r="AG3448" i="1"/>
  <c r="AH3448" i="1" s="1"/>
  <c r="AG3449" i="1"/>
  <c r="AH3449" i="1" s="1"/>
  <c r="AG3450" i="1"/>
  <c r="AH3450" i="1" s="1"/>
  <c r="AB3449" i="1" s="1"/>
  <c r="AK3449" i="1" s="1"/>
  <c r="AG3451" i="1"/>
  <c r="AH3451" i="1" s="1"/>
  <c r="AG3452" i="1"/>
  <c r="AH3452" i="1" s="1"/>
  <c r="AG3453" i="1"/>
  <c r="AH3453" i="1" s="1"/>
  <c r="AG3454" i="1"/>
  <c r="AH3454" i="1" s="1"/>
  <c r="AG3455" i="1"/>
  <c r="AH3455" i="1" s="1"/>
  <c r="AG3456" i="1"/>
  <c r="AH3456" i="1" s="1"/>
  <c r="AG3457" i="1"/>
  <c r="AH3457" i="1" s="1"/>
  <c r="AG3458" i="1"/>
  <c r="AH3458" i="1" s="1"/>
  <c r="AB3457" i="1" s="1"/>
  <c r="AK3457" i="1" s="1"/>
  <c r="AG3459" i="1"/>
  <c r="AH3459" i="1" s="1"/>
  <c r="AG3460" i="1"/>
  <c r="AH3460" i="1" s="1"/>
  <c r="AG3461" i="1"/>
  <c r="AH3461" i="1" s="1"/>
  <c r="AG3462" i="1"/>
  <c r="AH3462" i="1" s="1"/>
  <c r="AG3463" i="1"/>
  <c r="AH3463" i="1" s="1"/>
  <c r="AG3464" i="1"/>
  <c r="AH3464" i="1" s="1"/>
  <c r="AG3465" i="1"/>
  <c r="AH3465" i="1" s="1"/>
  <c r="AG3466" i="1"/>
  <c r="AH3466" i="1" s="1"/>
  <c r="AB3465" i="1" s="1"/>
  <c r="AK3465" i="1" s="1"/>
  <c r="AG3467" i="1"/>
  <c r="AH3467" i="1" s="1"/>
  <c r="AG3468" i="1"/>
  <c r="AH3468" i="1" s="1"/>
  <c r="AG3469" i="1"/>
  <c r="AH3469" i="1" s="1"/>
  <c r="AG3470" i="1"/>
  <c r="AH3470" i="1" s="1"/>
  <c r="AG3471" i="1"/>
  <c r="AH3471" i="1" s="1"/>
  <c r="AG3472" i="1"/>
  <c r="AH3472" i="1" s="1"/>
  <c r="AG3473" i="1"/>
  <c r="AH3473" i="1" s="1"/>
  <c r="AG3474" i="1"/>
  <c r="AH3474" i="1" s="1"/>
  <c r="AB3473" i="1" s="1"/>
  <c r="AK3473" i="1" s="1"/>
  <c r="AG3475" i="1"/>
  <c r="AH3475" i="1" s="1"/>
  <c r="AG3476" i="1"/>
  <c r="AH3476" i="1" s="1"/>
  <c r="AG3477" i="1"/>
  <c r="AH3477" i="1" s="1"/>
  <c r="AG3478" i="1"/>
  <c r="AH3478" i="1" s="1"/>
  <c r="AG3479" i="1"/>
  <c r="AH3479" i="1" s="1"/>
  <c r="AG3480" i="1"/>
  <c r="AH3480" i="1" s="1"/>
  <c r="AG3481" i="1"/>
  <c r="AH3481" i="1" s="1"/>
  <c r="AG3482" i="1"/>
  <c r="AH3482" i="1" s="1"/>
  <c r="AB3481" i="1" s="1"/>
  <c r="AK3481" i="1" s="1"/>
  <c r="AG3483" i="1"/>
  <c r="AH3483" i="1" s="1"/>
  <c r="AG3484" i="1"/>
  <c r="AH3484" i="1" s="1"/>
  <c r="AG3485" i="1"/>
  <c r="AH3485" i="1" s="1"/>
  <c r="AG3486" i="1"/>
  <c r="AH3486" i="1" s="1"/>
  <c r="AG3487" i="1"/>
  <c r="AH3487" i="1" s="1"/>
  <c r="AG3488" i="1"/>
  <c r="AH3488" i="1" s="1"/>
  <c r="AG3489" i="1"/>
  <c r="AH3489" i="1" s="1"/>
  <c r="AG3490" i="1"/>
  <c r="AH3490" i="1" s="1"/>
  <c r="AB3489" i="1" s="1"/>
  <c r="AK3489" i="1" s="1"/>
  <c r="AG3491" i="1"/>
  <c r="AH3491" i="1" s="1"/>
  <c r="AG3492" i="1"/>
  <c r="AH3492" i="1" s="1"/>
  <c r="AG3493" i="1"/>
  <c r="AH3493" i="1" s="1"/>
  <c r="AG3494" i="1"/>
  <c r="AH3494" i="1" s="1"/>
  <c r="AG3495" i="1"/>
  <c r="AH3495" i="1" s="1"/>
  <c r="AG3496" i="1"/>
  <c r="AH3496" i="1" s="1"/>
  <c r="AG3497" i="1"/>
  <c r="AH3497" i="1" s="1"/>
  <c r="AG3498" i="1"/>
  <c r="AH3498" i="1" s="1"/>
  <c r="AB3497" i="1" s="1"/>
  <c r="AK3497" i="1" s="1"/>
  <c r="AG3499" i="1"/>
  <c r="AH3499" i="1" s="1"/>
  <c r="AG3500" i="1"/>
  <c r="AH3500" i="1" s="1"/>
  <c r="AG3501" i="1"/>
  <c r="AH3501" i="1" s="1"/>
  <c r="AG3502" i="1"/>
  <c r="AH3502" i="1" s="1"/>
  <c r="AG3503" i="1"/>
  <c r="AH3503" i="1" s="1"/>
  <c r="AG3504" i="1"/>
  <c r="AH3504" i="1" s="1"/>
  <c r="AG3505" i="1"/>
  <c r="AH3505" i="1" s="1"/>
  <c r="AG3506" i="1"/>
  <c r="AH3506" i="1" s="1"/>
  <c r="AB3505" i="1" s="1"/>
  <c r="AK3505" i="1" s="1"/>
  <c r="AG3507" i="1"/>
  <c r="AH3507" i="1" s="1"/>
  <c r="AG3508" i="1"/>
  <c r="AH3508" i="1" s="1"/>
  <c r="AG3509" i="1"/>
  <c r="AH3509" i="1" s="1"/>
  <c r="AG3510" i="1"/>
  <c r="AH3510" i="1" s="1"/>
  <c r="AG3511" i="1"/>
  <c r="AH3511" i="1" s="1"/>
  <c r="AG3512" i="1"/>
  <c r="AH3512" i="1" s="1"/>
  <c r="AG3513" i="1"/>
  <c r="AH3513" i="1" s="1"/>
  <c r="AG3514" i="1"/>
  <c r="AH3514" i="1" s="1"/>
  <c r="AB3513" i="1" s="1"/>
  <c r="AK3513" i="1" s="1"/>
  <c r="AG3515" i="1"/>
  <c r="AH3515" i="1" s="1"/>
  <c r="AG3516" i="1"/>
  <c r="AH3516" i="1" s="1"/>
  <c r="AG3517" i="1"/>
  <c r="AH3517" i="1" s="1"/>
  <c r="AG3518" i="1"/>
  <c r="AH3518" i="1" s="1"/>
  <c r="AG3519" i="1"/>
  <c r="AH3519" i="1" s="1"/>
  <c r="AG3520" i="1"/>
  <c r="AH3520" i="1" s="1"/>
  <c r="AG3521" i="1"/>
  <c r="AH3521" i="1" s="1"/>
  <c r="AG3522" i="1"/>
  <c r="AH3522" i="1" s="1"/>
  <c r="AB3521" i="1" s="1"/>
  <c r="AK3521" i="1" s="1"/>
  <c r="AG3523" i="1"/>
  <c r="AH3523" i="1" s="1"/>
  <c r="AG3524" i="1"/>
  <c r="AH3524" i="1" s="1"/>
  <c r="AG3525" i="1"/>
  <c r="AH3525" i="1" s="1"/>
  <c r="AG3526" i="1"/>
  <c r="AH3526" i="1" s="1"/>
  <c r="AG3527" i="1"/>
  <c r="AH3527" i="1" s="1"/>
  <c r="AG3528" i="1"/>
  <c r="AH3528" i="1" s="1"/>
  <c r="AG3529" i="1"/>
  <c r="AH3529" i="1" s="1"/>
  <c r="AG3530" i="1"/>
  <c r="AH3530" i="1" s="1"/>
  <c r="AB3529" i="1" s="1"/>
  <c r="AK3529" i="1" s="1"/>
  <c r="AG3531" i="1"/>
  <c r="AH3531" i="1" s="1"/>
  <c r="AG3532" i="1"/>
  <c r="AH3532" i="1" s="1"/>
  <c r="AG3533" i="1"/>
  <c r="AH3533" i="1" s="1"/>
  <c r="AG3534" i="1"/>
  <c r="AH3534" i="1" s="1"/>
  <c r="AG3535" i="1"/>
  <c r="AH3535" i="1" s="1"/>
  <c r="AG3536" i="1"/>
  <c r="AH3536" i="1" s="1"/>
  <c r="AG3537" i="1"/>
  <c r="AH3537" i="1" s="1"/>
  <c r="AG3538" i="1"/>
  <c r="AH3538" i="1" s="1"/>
  <c r="AB3537" i="1" s="1"/>
  <c r="AK3537" i="1" s="1"/>
  <c r="AG3539" i="1"/>
  <c r="AH3539" i="1" s="1"/>
  <c r="AG3540" i="1"/>
  <c r="AH3540" i="1" s="1"/>
  <c r="AG3541" i="1"/>
  <c r="AH3541" i="1" s="1"/>
  <c r="AG3542" i="1"/>
  <c r="AH3542" i="1" s="1"/>
  <c r="AG3543" i="1"/>
  <c r="AH3543" i="1" s="1"/>
  <c r="AG3544" i="1"/>
  <c r="AH3544" i="1" s="1"/>
  <c r="AG3545" i="1"/>
  <c r="AH3545" i="1" s="1"/>
  <c r="AG3546" i="1"/>
  <c r="AH3546" i="1" s="1"/>
  <c r="AB3545" i="1" s="1"/>
  <c r="AK3545" i="1" s="1"/>
  <c r="AG3547" i="1"/>
  <c r="AH3547" i="1" s="1"/>
  <c r="AG3548" i="1"/>
  <c r="AH3548" i="1" s="1"/>
  <c r="AG3549" i="1"/>
  <c r="AH3549" i="1" s="1"/>
  <c r="AG3550" i="1"/>
  <c r="AH3550" i="1" s="1"/>
  <c r="AG3551" i="1"/>
  <c r="AH3551" i="1" s="1"/>
  <c r="AG3552" i="1"/>
  <c r="AH3552" i="1" s="1"/>
  <c r="AG3553" i="1"/>
  <c r="AH3553" i="1" s="1"/>
  <c r="AG3554" i="1"/>
  <c r="AH3554" i="1" s="1"/>
  <c r="AB3553" i="1" s="1"/>
  <c r="AK3553" i="1" s="1"/>
  <c r="AG3555" i="1"/>
  <c r="AH3555" i="1" s="1"/>
  <c r="AG3556" i="1"/>
  <c r="AH3556" i="1" s="1"/>
  <c r="AG3557" i="1"/>
  <c r="AH3557" i="1" s="1"/>
  <c r="AG3558" i="1"/>
  <c r="AH3558" i="1" s="1"/>
  <c r="AG3559" i="1"/>
  <c r="AH3559" i="1" s="1"/>
  <c r="AG3560" i="1"/>
  <c r="AH3560" i="1" s="1"/>
  <c r="AG3561" i="1"/>
  <c r="AH3561" i="1" s="1"/>
  <c r="AG3562" i="1"/>
  <c r="AH3562" i="1" s="1"/>
  <c r="AB3561" i="1" s="1"/>
  <c r="AK3561" i="1" s="1"/>
  <c r="AG3563" i="1"/>
  <c r="AH3563" i="1" s="1"/>
  <c r="AG3564" i="1"/>
  <c r="AH3564" i="1" s="1"/>
  <c r="AG3565" i="1"/>
  <c r="AH3565" i="1" s="1"/>
  <c r="AG3566" i="1"/>
  <c r="AH3566" i="1" s="1"/>
  <c r="AG3567" i="1"/>
  <c r="AH3567" i="1" s="1"/>
  <c r="AG3568" i="1"/>
  <c r="AH3568" i="1" s="1"/>
  <c r="AG3569" i="1"/>
  <c r="AH3569" i="1" s="1"/>
  <c r="AG3570" i="1"/>
  <c r="AH3570" i="1" s="1"/>
  <c r="AB3569" i="1" s="1"/>
  <c r="AK3569" i="1" s="1"/>
  <c r="AG3571" i="1"/>
  <c r="AH3571" i="1" s="1"/>
  <c r="AG3572" i="1"/>
  <c r="AH3572" i="1" s="1"/>
  <c r="AG3573" i="1"/>
  <c r="AH3573" i="1" s="1"/>
  <c r="AG3574" i="1"/>
  <c r="AH3574" i="1" s="1"/>
  <c r="AG3575" i="1"/>
  <c r="AH3575" i="1" s="1"/>
  <c r="AG3576" i="1"/>
  <c r="AH3576" i="1" s="1"/>
  <c r="AG3577" i="1"/>
  <c r="AH3577" i="1" s="1"/>
  <c r="AG3578" i="1"/>
  <c r="AH3578" i="1" s="1"/>
  <c r="AB3577" i="1" s="1"/>
  <c r="AK3577" i="1" s="1"/>
  <c r="AG3579" i="1"/>
  <c r="AH3579" i="1" s="1"/>
  <c r="AG3580" i="1"/>
  <c r="AH3580" i="1" s="1"/>
  <c r="AG3581" i="1"/>
  <c r="AH3581" i="1" s="1"/>
  <c r="AG3582" i="1"/>
  <c r="AH3582" i="1" s="1"/>
  <c r="AG3583" i="1"/>
  <c r="AH3583" i="1" s="1"/>
  <c r="AG3584" i="1"/>
  <c r="AH3584" i="1" s="1"/>
  <c r="AG3585" i="1"/>
  <c r="AH3585" i="1" s="1"/>
  <c r="AG3586" i="1"/>
  <c r="AH3586" i="1" s="1"/>
  <c r="AB3585" i="1" s="1"/>
  <c r="AK3585" i="1" s="1"/>
  <c r="AG3587" i="1"/>
  <c r="AH3587" i="1" s="1"/>
  <c r="AG3588" i="1"/>
  <c r="AH3588" i="1" s="1"/>
  <c r="AG3589" i="1"/>
  <c r="AH3589" i="1" s="1"/>
  <c r="AG3590" i="1"/>
  <c r="AH3590" i="1" s="1"/>
  <c r="AG3591" i="1"/>
  <c r="AH3591" i="1" s="1"/>
  <c r="AG3592" i="1"/>
  <c r="AH3592" i="1" s="1"/>
  <c r="AG3593" i="1"/>
  <c r="AH3593" i="1" s="1"/>
  <c r="AG3594" i="1"/>
  <c r="AH3594" i="1" s="1"/>
  <c r="AB3593" i="1" s="1"/>
  <c r="AK3593" i="1" s="1"/>
  <c r="AG3595" i="1"/>
  <c r="AH3595" i="1" s="1"/>
  <c r="AG3596" i="1"/>
  <c r="AH3596" i="1" s="1"/>
  <c r="AG3597" i="1"/>
  <c r="AH3597" i="1" s="1"/>
  <c r="AG3598" i="1"/>
  <c r="AH3598" i="1" s="1"/>
  <c r="AG3599" i="1"/>
  <c r="AH3599" i="1" s="1"/>
  <c r="AG3600" i="1"/>
  <c r="AH3600" i="1" s="1"/>
  <c r="AG3601" i="1"/>
  <c r="AH3601" i="1" s="1"/>
  <c r="AG3602" i="1"/>
  <c r="AH3602" i="1" s="1"/>
  <c r="AB3601" i="1" s="1"/>
  <c r="AK3601" i="1" s="1"/>
  <c r="AG3603" i="1"/>
  <c r="AH3603" i="1" s="1"/>
  <c r="AG3604" i="1"/>
  <c r="AH3604" i="1" s="1"/>
  <c r="AG3605" i="1"/>
  <c r="AH3605" i="1" s="1"/>
  <c r="AG3606" i="1"/>
  <c r="AH3606" i="1" s="1"/>
  <c r="AG3607" i="1"/>
  <c r="AH3607" i="1" s="1"/>
  <c r="AG3608" i="1"/>
  <c r="AH3608" i="1" s="1"/>
  <c r="AG3609" i="1"/>
  <c r="AH3609" i="1" s="1"/>
  <c r="AG3610" i="1"/>
  <c r="AH3610" i="1" s="1"/>
  <c r="AB3609" i="1" s="1"/>
  <c r="AK3609" i="1" s="1"/>
  <c r="AG3611" i="1"/>
  <c r="AH3611" i="1" s="1"/>
  <c r="AG3612" i="1"/>
  <c r="AH3612" i="1" s="1"/>
  <c r="AG3613" i="1"/>
  <c r="AH3613" i="1" s="1"/>
  <c r="AG3614" i="1"/>
  <c r="AH3614" i="1" s="1"/>
  <c r="AG3615" i="1"/>
  <c r="AH3615" i="1" s="1"/>
  <c r="AG3616" i="1"/>
  <c r="AH3616" i="1" s="1"/>
  <c r="AG3617" i="1"/>
  <c r="AH3617" i="1" s="1"/>
  <c r="AG3618" i="1"/>
  <c r="AH3618" i="1" s="1"/>
  <c r="AB3617" i="1" s="1"/>
  <c r="AK3617" i="1" s="1"/>
  <c r="AG3619" i="1"/>
  <c r="AH3619" i="1" s="1"/>
  <c r="AG3620" i="1"/>
  <c r="AH3620" i="1" s="1"/>
  <c r="AG3621" i="1"/>
  <c r="AH3621" i="1" s="1"/>
  <c r="AG3622" i="1"/>
  <c r="AH3622" i="1" s="1"/>
  <c r="AG3623" i="1"/>
  <c r="AH3623" i="1" s="1"/>
  <c r="AG3624" i="1"/>
  <c r="AH3624" i="1" s="1"/>
  <c r="AG3625" i="1"/>
  <c r="AH3625" i="1" s="1"/>
  <c r="AG3626" i="1"/>
  <c r="AH3626" i="1" s="1"/>
  <c r="AB3625" i="1" s="1"/>
  <c r="AK3625" i="1" s="1"/>
  <c r="AG3627" i="1"/>
  <c r="AH3627" i="1" s="1"/>
  <c r="AG3628" i="1"/>
  <c r="AH3628" i="1" s="1"/>
  <c r="AG3629" i="1"/>
  <c r="AH3629" i="1" s="1"/>
  <c r="AG3630" i="1"/>
  <c r="AH3630" i="1" s="1"/>
  <c r="AG3631" i="1"/>
  <c r="AH3631" i="1" s="1"/>
  <c r="AG3632" i="1"/>
  <c r="AH3632" i="1" s="1"/>
  <c r="AG3633" i="1"/>
  <c r="AH3633" i="1" s="1"/>
  <c r="AG3634" i="1"/>
  <c r="AH3634" i="1" s="1"/>
  <c r="AB3633" i="1" s="1"/>
  <c r="AK3633" i="1" s="1"/>
  <c r="AG3635" i="1"/>
  <c r="AH3635" i="1" s="1"/>
  <c r="AG3636" i="1"/>
  <c r="AH3636" i="1" s="1"/>
  <c r="AG3637" i="1"/>
  <c r="AH3637" i="1" s="1"/>
  <c r="AG3638" i="1"/>
  <c r="AH3638" i="1" s="1"/>
  <c r="AG3639" i="1"/>
  <c r="AH3639" i="1" s="1"/>
  <c r="AG3640" i="1"/>
  <c r="AH3640" i="1" s="1"/>
  <c r="AG3641" i="1"/>
  <c r="AH3641" i="1" s="1"/>
  <c r="AG3642" i="1"/>
  <c r="AH3642" i="1" s="1"/>
  <c r="AB3641" i="1" s="1"/>
  <c r="AK3641" i="1" s="1"/>
  <c r="AG3643" i="1"/>
  <c r="AH3643" i="1" s="1"/>
  <c r="AG3644" i="1"/>
  <c r="AH3644" i="1" s="1"/>
  <c r="AG3645" i="1"/>
  <c r="AH3645" i="1" s="1"/>
  <c r="AG3646" i="1"/>
  <c r="AH3646" i="1" s="1"/>
  <c r="AG3647" i="1"/>
  <c r="AH3647" i="1" s="1"/>
  <c r="AG3648" i="1"/>
  <c r="AH3648" i="1" s="1"/>
  <c r="AG3649" i="1"/>
  <c r="AH3649" i="1" s="1"/>
  <c r="AG3650" i="1"/>
  <c r="AH3650" i="1" s="1"/>
  <c r="AB3649" i="1" s="1"/>
  <c r="AK3649" i="1" s="1"/>
  <c r="AG3651" i="1"/>
  <c r="AH3651" i="1" s="1"/>
  <c r="AG3652" i="1"/>
  <c r="AH3652" i="1" s="1"/>
  <c r="AG3653" i="1"/>
  <c r="AH3653" i="1" s="1"/>
  <c r="AG3654" i="1"/>
  <c r="AH3654" i="1" s="1"/>
  <c r="AG3655" i="1"/>
  <c r="AH3655" i="1" s="1"/>
  <c r="AG3656" i="1"/>
  <c r="AH3656" i="1" s="1"/>
  <c r="AG3657" i="1"/>
  <c r="AH3657" i="1" s="1"/>
  <c r="AG3658" i="1"/>
  <c r="AH3658" i="1" s="1"/>
  <c r="AB3657" i="1" s="1"/>
  <c r="AK3657" i="1" s="1"/>
  <c r="AG3659" i="1"/>
  <c r="AH3659" i="1" s="1"/>
  <c r="AG3660" i="1"/>
  <c r="AH3660" i="1" s="1"/>
  <c r="AG3661" i="1"/>
  <c r="AH3661" i="1" s="1"/>
  <c r="AG3662" i="1"/>
  <c r="AH3662" i="1" s="1"/>
  <c r="AG3663" i="1"/>
  <c r="AH3663" i="1" s="1"/>
  <c r="AG3664" i="1"/>
  <c r="AH3664" i="1" s="1"/>
  <c r="AG3665" i="1"/>
  <c r="AH3665" i="1" s="1"/>
  <c r="AG3666" i="1"/>
  <c r="AH3666" i="1" s="1"/>
  <c r="AB3665" i="1" s="1"/>
  <c r="AK3665" i="1" s="1"/>
  <c r="AG3667" i="1"/>
  <c r="AH3667" i="1" s="1"/>
  <c r="AG3668" i="1"/>
  <c r="AH3668" i="1" s="1"/>
  <c r="AG3669" i="1"/>
  <c r="AH3669" i="1" s="1"/>
  <c r="AG3670" i="1"/>
  <c r="AH3670" i="1" s="1"/>
  <c r="AG3671" i="1"/>
  <c r="AH3671" i="1" s="1"/>
  <c r="AG3672" i="1"/>
  <c r="AH3672" i="1" s="1"/>
  <c r="AG3673" i="1"/>
  <c r="AH3673" i="1" s="1"/>
  <c r="AG3674" i="1"/>
  <c r="AH3674" i="1" s="1"/>
  <c r="AB3673" i="1" s="1"/>
  <c r="AK3673" i="1" s="1"/>
  <c r="AG3675" i="1"/>
  <c r="AH3675" i="1" s="1"/>
  <c r="AG3676" i="1"/>
  <c r="AH3676" i="1" s="1"/>
  <c r="AG3677" i="1"/>
  <c r="AH3677" i="1" s="1"/>
  <c r="AG3678" i="1"/>
  <c r="AH3678" i="1" s="1"/>
  <c r="AG3679" i="1"/>
  <c r="AH3679" i="1" s="1"/>
  <c r="AG3680" i="1"/>
  <c r="AH3680" i="1" s="1"/>
  <c r="AG3681" i="1"/>
  <c r="AH3681" i="1" s="1"/>
  <c r="AG3682" i="1"/>
  <c r="AH3682" i="1" s="1"/>
  <c r="AB3681" i="1" s="1"/>
  <c r="AK3681" i="1" s="1"/>
  <c r="AG3683" i="1"/>
  <c r="AH3683" i="1" s="1"/>
  <c r="AG3684" i="1"/>
  <c r="AH3684" i="1" s="1"/>
  <c r="AG3685" i="1"/>
  <c r="AH3685" i="1" s="1"/>
  <c r="AG3686" i="1"/>
  <c r="AH3686" i="1" s="1"/>
  <c r="AG3687" i="1"/>
  <c r="AH3687" i="1" s="1"/>
  <c r="AG3688" i="1"/>
  <c r="AH3688" i="1" s="1"/>
  <c r="AG3689" i="1"/>
  <c r="AH3689" i="1" s="1"/>
  <c r="AG3690" i="1"/>
  <c r="AH3690" i="1" s="1"/>
  <c r="AB3689" i="1" s="1"/>
  <c r="AK3689" i="1" s="1"/>
  <c r="AG3691" i="1"/>
  <c r="AH3691" i="1" s="1"/>
  <c r="AG3692" i="1"/>
  <c r="AH3692" i="1" s="1"/>
  <c r="AG3693" i="1"/>
  <c r="AH3693" i="1" s="1"/>
  <c r="AG3694" i="1"/>
  <c r="AH3694" i="1" s="1"/>
  <c r="AG3695" i="1"/>
  <c r="AH3695" i="1" s="1"/>
  <c r="AG3696" i="1"/>
  <c r="AH3696" i="1" s="1"/>
  <c r="AG3697" i="1"/>
  <c r="AH3697" i="1" s="1"/>
  <c r="AG3698" i="1"/>
  <c r="AH3698" i="1" s="1"/>
  <c r="AB3697" i="1" s="1"/>
  <c r="AK3697" i="1" s="1"/>
  <c r="AG3699" i="1"/>
  <c r="AH3699" i="1" s="1"/>
  <c r="AG3700" i="1"/>
  <c r="AH3700" i="1" s="1"/>
  <c r="AG3701" i="1"/>
  <c r="AH3701" i="1" s="1"/>
  <c r="AG3702" i="1"/>
  <c r="AH3702" i="1" s="1"/>
  <c r="AG3703" i="1"/>
  <c r="AH3703" i="1" s="1"/>
  <c r="AG3704" i="1"/>
  <c r="AH3704" i="1" s="1"/>
  <c r="AG3705" i="1"/>
  <c r="AH3705" i="1" s="1"/>
  <c r="AG3706" i="1"/>
  <c r="AH3706" i="1" s="1"/>
  <c r="AB3705" i="1" s="1"/>
  <c r="AK3705" i="1" s="1"/>
  <c r="AG3707" i="1"/>
  <c r="AH3707" i="1" s="1"/>
  <c r="AG3708" i="1"/>
  <c r="AH3708" i="1" s="1"/>
  <c r="AG3709" i="1"/>
  <c r="AH3709" i="1" s="1"/>
  <c r="AG3710" i="1"/>
  <c r="AH3710" i="1" s="1"/>
  <c r="AG3711" i="1"/>
  <c r="AH3711" i="1" s="1"/>
  <c r="AG3712" i="1"/>
  <c r="AH3712" i="1" s="1"/>
  <c r="AG3713" i="1"/>
  <c r="AH3713" i="1" s="1"/>
  <c r="AG3714" i="1"/>
  <c r="AH3714" i="1" s="1"/>
  <c r="AB3713" i="1" s="1"/>
  <c r="AK3713" i="1" s="1"/>
  <c r="AG3715" i="1"/>
  <c r="AH3715" i="1" s="1"/>
  <c r="AG3716" i="1"/>
  <c r="AH3716" i="1" s="1"/>
  <c r="AG3717" i="1"/>
  <c r="AH3717" i="1" s="1"/>
  <c r="AG3718" i="1"/>
  <c r="AH3718" i="1" s="1"/>
  <c r="AG3719" i="1"/>
  <c r="AH3719" i="1" s="1"/>
  <c r="AG3720" i="1"/>
  <c r="AH3720" i="1" s="1"/>
  <c r="AG3721" i="1"/>
  <c r="AH3721" i="1" s="1"/>
  <c r="AG3722" i="1"/>
  <c r="AH3722" i="1" s="1"/>
  <c r="AB3721" i="1" s="1"/>
  <c r="AK3721" i="1" s="1"/>
  <c r="AG3723" i="1"/>
  <c r="AH3723" i="1" s="1"/>
  <c r="AG3724" i="1"/>
  <c r="AH3724" i="1" s="1"/>
  <c r="AG3725" i="1"/>
  <c r="AH3725" i="1" s="1"/>
  <c r="AG3726" i="1"/>
  <c r="AH3726" i="1" s="1"/>
  <c r="AG3727" i="1"/>
  <c r="AH3727" i="1" s="1"/>
  <c r="AG3728" i="1"/>
  <c r="AH3728" i="1" s="1"/>
  <c r="AG3729" i="1"/>
  <c r="AH3729" i="1" s="1"/>
  <c r="AG3730" i="1"/>
  <c r="AH3730" i="1" s="1"/>
  <c r="AB3729" i="1" s="1"/>
  <c r="AK3729" i="1" s="1"/>
  <c r="AG3731" i="1"/>
  <c r="AH3731" i="1" s="1"/>
  <c r="AG3732" i="1"/>
  <c r="AH3732" i="1" s="1"/>
  <c r="AG3733" i="1"/>
  <c r="AH3733" i="1" s="1"/>
  <c r="AG3734" i="1"/>
  <c r="AH3734" i="1" s="1"/>
  <c r="AG3735" i="1"/>
  <c r="AH3735" i="1" s="1"/>
  <c r="AG3736" i="1"/>
  <c r="AH3736" i="1" s="1"/>
  <c r="AG3737" i="1"/>
  <c r="AH3737" i="1" s="1"/>
  <c r="AG3738" i="1"/>
  <c r="AH3738" i="1" s="1"/>
  <c r="AB3737" i="1" s="1"/>
  <c r="AK3737" i="1" s="1"/>
  <c r="AG3739" i="1"/>
  <c r="AH3739" i="1" s="1"/>
  <c r="AG3740" i="1"/>
  <c r="AH3740" i="1" s="1"/>
  <c r="AG3741" i="1"/>
  <c r="AH3741" i="1" s="1"/>
  <c r="AG3742" i="1"/>
  <c r="AH3742" i="1" s="1"/>
  <c r="AG3743" i="1"/>
  <c r="AH3743" i="1" s="1"/>
  <c r="AG3744" i="1"/>
  <c r="AH3744" i="1" s="1"/>
  <c r="AG3745" i="1"/>
  <c r="AH3745" i="1" s="1"/>
  <c r="AG3746" i="1"/>
  <c r="AH3746" i="1" s="1"/>
  <c r="AB3745" i="1" s="1"/>
  <c r="AK3745" i="1" s="1"/>
  <c r="AG3747" i="1"/>
  <c r="AH3747" i="1" s="1"/>
  <c r="AG3748" i="1"/>
  <c r="AH3748" i="1" s="1"/>
  <c r="AG3749" i="1"/>
  <c r="AH3749" i="1" s="1"/>
  <c r="AG3750" i="1"/>
  <c r="AH3750" i="1" s="1"/>
  <c r="AG3751" i="1"/>
  <c r="AH3751" i="1" s="1"/>
  <c r="AG3752" i="1"/>
  <c r="AH3752" i="1" s="1"/>
  <c r="AG3753" i="1"/>
  <c r="AH3753" i="1" s="1"/>
  <c r="AG3754" i="1"/>
  <c r="AH3754" i="1" s="1"/>
  <c r="AB3753" i="1" s="1"/>
  <c r="AK3753" i="1" s="1"/>
  <c r="AG3755" i="1"/>
  <c r="AH3755" i="1" s="1"/>
  <c r="AG3756" i="1"/>
  <c r="AH3756" i="1" s="1"/>
  <c r="AG3757" i="1"/>
  <c r="AH3757" i="1" s="1"/>
  <c r="AG3758" i="1"/>
  <c r="AH3758" i="1" s="1"/>
  <c r="AG3759" i="1"/>
  <c r="AH3759" i="1" s="1"/>
  <c r="AG3760" i="1"/>
  <c r="AH3760" i="1" s="1"/>
  <c r="AG3761" i="1"/>
  <c r="AH3761" i="1" s="1"/>
  <c r="AG3762" i="1"/>
  <c r="AH3762" i="1" s="1"/>
  <c r="AB3761" i="1" s="1"/>
  <c r="AK3761" i="1" s="1"/>
  <c r="AG3763" i="1"/>
  <c r="AH3763" i="1" s="1"/>
  <c r="AG3764" i="1"/>
  <c r="AH3764" i="1" s="1"/>
  <c r="AG3765" i="1"/>
  <c r="AH3765" i="1" s="1"/>
  <c r="AG3766" i="1"/>
  <c r="AH3766" i="1" s="1"/>
  <c r="AG3767" i="1"/>
  <c r="AH3767" i="1" s="1"/>
  <c r="AG3768" i="1"/>
  <c r="AH3768" i="1" s="1"/>
  <c r="AG3769" i="1"/>
  <c r="AH3769" i="1" s="1"/>
  <c r="AG3770" i="1"/>
  <c r="AH3770" i="1" s="1"/>
  <c r="AB3769" i="1" s="1"/>
  <c r="AK3769" i="1" s="1"/>
  <c r="AG3771" i="1"/>
  <c r="AH3771" i="1" s="1"/>
  <c r="AG3772" i="1"/>
  <c r="AH3772" i="1" s="1"/>
  <c r="AG3773" i="1"/>
  <c r="AH3773" i="1" s="1"/>
  <c r="AG3774" i="1"/>
  <c r="AH3774" i="1" s="1"/>
  <c r="AG3775" i="1"/>
  <c r="AH3775" i="1" s="1"/>
  <c r="AG3776" i="1"/>
  <c r="AH3776" i="1" s="1"/>
  <c r="AG3777" i="1"/>
  <c r="AH3777" i="1" s="1"/>
  <c r="AG3778" i="1"/>
  <c r="AH3778" i="1" s="1"/>
  <c r="AB3777" i="1" s="1"/>
  <c r="AK3777" i="1" s="1"/>
  <c r="AG3779" i="1"/>
  <c r="AH3779" i="1" s="1"/>
  <c r="AG3780" i="1"/>
  <c r="AH3780" i="1" s="1"/>
  <c r="AG3781" i="1"/>
  <c r="AH3781" i="1" s="1"/>
  <c r="AG3782" i="1"/>
  <c r="AH3782" i="1" s="1"/>
  <c r="AG3783" i="1"/>
  <c r="AH3783" i="1" s="1"/>
  <c r="AG3784" i="1"/>
  <c r="AH3784" i="1" s="1"/>
  <c r="AG3785" i="1"/>
  <c r="AH3785" i="1" s="1"/>
  <c r="AG3786" i="1"/>
  <c r="AH3786" i="1" s="1"/>
  <c r="AB3785" i="1" s="1"/>
  <c r="AK3785" i="1" s="1"/>
  <c r="AG3787" i="1"/>
  <c r="AH3787" i="1" s="1"/>
  <c r="AG3788" i="1"/>
  <c r="AH3788" i="1" s="1"/>
  <c r="AG3789" i="1"/>
  <c r="AH3789" i="1" s="1"/>
  <c r="AG3790" i="1"/>
  <c r="AH3790" i="1" s="1"/>
  <c r="AG3791" i="1"/>
  <c r="AH3791" i="1" s="1"/>
  <c r="AG3792" i="1"/>
  <c r="AH3792" i="1" s="1"/>
  <c r="AG3793" i="1"/>
  <c r="AH3793" i="1" s="1"/>
  <c r="AG3794" i="1"/>
  <c r="AH3794" i="1" s="1"/>
  <c r="AB3793" i="1" s="1"/>
  <c r="AK3793" i="1" s="1"/>
  <c r="AG3795" i="1"/>
  <c r="AH3795" i="1" s="1"/>
  <c r="AG3796" i="1"/>
  <c r="AH3796" i="1" s="1"/>
  <c r="AG3797" i="1"/>
  <c r="AH3797" i="1" s="1"/>
  <c r="AG3798" i="1"/>
  <c r="AH3798" i="1" s="1"/>
  <c r="AG3799" i="1"/>
  <c r="AH3799" i="1" s="1"/>
  <c r="AG3800" i="1"/>
  <c r="AH3800" i="1" s="1"/>
  <c r="AG3801" i="1"/>
  <c r="AH3801" i="1" s="1"/>
  <c r="AG3802" i="1"/>
  <c r="AH3802" i="1" s="1"/>
  <c r="AB3801" i="1" s="1"/>
  <c r="AK3801" i="1" s="1"/>
  <c r="AG3803" i="1"/>
  <c r="AH3803" i="1" s="1"/>
  <c r="AG3804" i="1"/>
  <c r="AH3804" i="1" s="1"/>
  <c r="AG3805" i="1"/>
  <c r="AH3805" i="1" s="1"/>
  <c r="AG3806" i="1"/>
  <c r="AH3806" i="1" s="1"/>
  <c r="AG3807" i="1"/>
  <c r="AH3807" i="1" s="1"/>
  <c r="AG3808" i="1"/>
  <c r="AH3808" i="1" s="1"/>
  <c r="AG3809" i="1"/>
  <c r="AH3809" i="1" s="1"/>
  <c r="AG3810" i="1"/>
  <c r="AH3810" i="1" s="1"/>
  <c r="AB3809" i="1" s="1"/>
  <c r="AK3809" i="1" s="1"/>
  <c r="AG3811" i="1"/>
  <c r="AH3811" i="1" s="1"/>
  <c r="AG3812" i="1"/>
  <c r="AH3812" i="1" s="1"/>
  <c r="AG3813" i="1"/>
  <c r="AH3813" i="1" s="1"/>
  <c r="AG3814" i="1"/>
  <c r="AH3814" i="1" s="1"/>
  <c r="AG3815" i="1"/>
  <c r="AH3815" i="1" s="1"/>
  <c r="AG3816" i="1"/>
  <c r="AH3816" i="1" s="1"/>
  <c r="AG3817" i="1"/>
  <c r="AH3817" i="1" s="1"/>
  <c r="AG3818" i="1"/>
  <c r="AH3818" i="1" s="1"/>
  <c r="AB3817" i="1" s="1"/>
  <c r="AK3817" i="1" s="1"/>
  <c r="AG3819" i="1"/>
  <c r="AH3819" i="1" s="1"/>
  <c r="AG3820" i="1"/>
  <c r="AH3820" i="1" s="1"/>
  <c r="AG3821" i="1"/>
  <c r="AH3821" i="1" s="1"/>
  <c r="AG3822" i="1"/>
  <c r="AH3822" i="1" s="1"/>
  <c r="AG3823" i="1"/>
  <c r="AH3823" i="1" s="1"/>
  <c r="AG3824" i="1"/>
  <c r="AH3824" i="1" s="1"/>
  <c r="AG3825" i="1"/>
  <c r="AH3825" i="1" s="1"/>
  <c r="AG3826" i="1"/>
  <c r="AH3826" i="1" s="1"/>
  <c r="AB3825" i="1" s="1"/>
  <c r="AK3825" i="1" s="1"/>
  <c r="AG3827" i="1"/>
  <c r="AH3827" i="1" s="1"/>
  <c r="AG3828" i="1"/>
  <c r="AH3828" i="1" s="1"/>
  <c r="AG3829" i="1"/>
  <c r="AH3829" i="1" s="1"/>
  <c r="AG3830" i="1"/>
  <c r="AH3830" i="1" s="1"/>
  <c r="AG3831" i="1"/>
  <c r="AH3831" i="1" s="1"/>
  <c r="AG3832" i="1"/>
  <c r="AH3832" i="1" s="1"/>
  <c r="AG3833" i="1"/>
  <c r="AH3833" i="1" s="1"/>
  <c r="AG3834" i="1"/>
  <c r="AH3834" i="1" s="1"/>
  <c r="AB3833" i="1" s="1"/>
  <c r="AK3833" i="1" s="1"/>
  <c r="AG3835" i="1"/>
  <c r="AH3835" i="1" s="1"/>
  <c r="AG3836" i="1"/>
  <c r="AH3836" i="1" s="1"/>
  <c r="AG3837" i="1"/>
  <c r="AH3837" i="1" s="1"/>
  <c r="AG3838" i="1"/>
  <c r="AH3838" i="1" s="1"/>
  <c r="AG3839" i="1"/>
  <c r="AH3839" i="1" s="1"/>
  <c r="AG3840" i="1"/>
  <c r="AH3840" i="1" s="1"/>
  <c r="AG3841" i="1"/>
  <c r="AH3841" i="1" s="1"/>
  <c r="AG3842" i="1"/>
  <c r="AH3842" i="1" s="1"/>
  <c r="AB3841" i="1" s="1"/>
  <c r="AK3841" i="1" s="1"/>
  <c r="AG3843" i="1"/>
  <c r="AH3843" i="1" s="1"/>
  <c r="AG3844" i="1"/>
  <c r="AH3844" i="1" s="1"/>
  <c r="AG3845" i="1"/>
  <c r="AH3845" i="1" s="1"/>
  <c r="AG3846" i="1"/>
  <c r="AH3846" i="1" s="1"/>
  <c r="AG3847" i="1"/>
  <c r="AH3847" i="1" s="1"/>
  <c r="AG3848" i="1"/>
  <c r="AH3848" i="1" s="1"/>
  <c r="AG3849" i="1"/>
  <c r="AH3849" i="1" s="1"/>
  <c r="AG3850" i="1"/>
  <c r="AH3850" i="1" s="1"/>
  <c r="AB3849" i="1" s="1"/>
  <c r="AK3849" i="1" s="1"/>
  <c r="AG3851" i="1"/>
  <c r="AH3851" i="1" s="1"/>
  <c r="AG3852" i="1"/>
  <c r="AH3852" i="1" s="1"/>
  <c r="AG3853" i="1"/>
  <c r="AH3853" i="1" s="1"/>
  <c r="AG3854" i="1"/>
  <c r="AH3854" i="1" s="1"/>
  <c r="AG3855" i="1"/>
  <c r="AH3855" i="1" s="1"/>
  <c r="AG3856" i="1"/>
  <c r="AH3856" i="1" s="1"/>
  <c r="AG3857" i="1"/>
  <c r="AH3857" i="1" s="1"/>
  <c r="AG3858" i="1"/>
  <c r="AH3858" i="1" s="1"/>
  <c r="AB3857" i="1" s="1"/>
  <c r="AK3857" i="1" s="1"/>
  <c r="AG3859" i="1"/>
  <c r="AH3859" i="1" s="1"/>
  <c r="AG3860" i="1"/>
  <c r="AH3860" i="1" s="1"/>
  <c r="AG3861" i="1"/>
  <c r="AH3861" i="1" s="1"/>
  <c r="AG3862" i="1"/>
  <c r="AH3862" i="1" s="1"/>
  <c r="AG3863" i="1"/>
  <c r="AH3863" i="1" s="1"/>
  <c r="AG3864" i="1"/>
  <c r="AH3864" i="1" s="1"/>
  <c r="AG3865" i="1"/>
  <c r="AH3865" i="1" s="1"/>
  <c r="AG3866" i="1"/>
  <c r="AH3866" i="1" s="1"/>
  <c r="AB3865" i="1" s="1"/>
  <c r="AK3865" i="1" s="1"/>
  <c r="AG3867" i="1"/>
  <c r="AH3867" i="1" s="1"/>
  <c r="AG3868" i="1"/>
  <c r="AH3868" i="1" s="1"/>
  <c r="AG3869" i="1"/>
  <c r="AH3869" i="1" s="1"/>
  <c r="AG3870" i="1"/>
  <c r="AH3870" i="1" s="1"/>
  <c r="AG3871" i="1"/>
  <c r="AH3871" i="1" s="1"/>
  <c r="AG3872" i="1"/>
  <c r="AH3872" i="1" s="1"/>
  <c r="AG3873" i="1"/>
  <c r="AH3873" i="1" s="1"/>
  <c r="AG3874" i="1"/>
  <c r="AH3874" i="1" s="1"/>
  <c r="AB3873" i="1" s="1"/>
  <c r="AK3873" i="1" s="1"/>
  <c r="AG3875" i="1"/>
  <c r="AH3875" i="1" s="1"/>
  <c r="AG3876" i="1"/>
  <c r="AH3876" i="1" s="1"/>
  <c r="AG3877" i="1"/>
  <c r="AH3877" i="1" s="1"/>
  <c r="AG3878" i="1"/>
  <c r="AH3878" i="1" s="1"/>
  <c r="AG3879" i="1"/>
  <c r="AH3879" i="1" s="1"/>
  <c r="AG3880" i="1"/>
  <c r="AH3880" i="1" s="1"/>
  <c r="AG3881" i="1"/>
  <c r="AH3881" i="1" s="1"/>
  <c r="AG3882" i="1"/>
  <c r="AH3882" i="1" s="1"/>
  <c r="AB3881" i="1" s="1"/>
  <c r="AK3881" i="1" s="1"/>
  <c r="AG3883" i="1"/>
  <c r="AH3883" i="1" s="1"/>
  <c r="AG3884" i="1"/>
  <c r="AH3884" i="1" s="1"/>
  <c r="AG3885" i="1"/>
  <c r="AH3885" i="1" s="1"/>
  <c r="AG3886" i="1"/>
  <c r="AH3886" i="1" s="1"/>
  <c r="AG3887" i="1"/>
  <c r="AH3887" i="1" s="1"/>
  <c r="AG3888" i="1"/>
  <c r="AH3888" i="1" s="1"/>
  <c r="AG3889" i="1"/>
  <c r="AH3889" i="1" s="1"/>
  <c r="AG3890" i="1"/>
  <c r="AH3890" i="1" s="1"/>
  <c r="AB3889" i="1" s="1"/>
  <c r="AK3889" i="1" s="1"/>
  <c r="AG3891" i="1"/>
  <c r="AH3891" i="1" s="1"/>
  <c r="AG3892" i="1"/>
  <c r="AH3892" i="1" s="1"/>
  <c r="AG3893" i="1"/>
  <c r="AH3893" i="1" s="1"/>
  <c r="AG3894" i="1"/>
  <c r="AH3894" i="1" s="1"/>
  <c r="AG3895" i="1"/>
  <c r="AH3895" i="1" s="1"/>
  <c r="AG3896" i="1"/>
  <c r="AH3896" i="1" s="1"/>
  <c r="AG3897" i="1"/>
  <c r="AH3897" i="1" s="1"/>
  <c r="AG3898" i="1"/>
  <c r="AH3898" i="1" s="1"/>
  <c r="AB3897" i="1" s="1"/>
  <c r="AK3897" i="1" s="1"/>
  <c r="AG3899" i="1"/>
  <c r="AH3899" i="1" s="1"/>
  <c r="AG3900" i="1"/>
  <c r="AH3900" i="1" s="1"/>
  <c r="AG3901" i="1"/>
  <c r="AH3901" i="1" s="1"/>
  <c r="AG3902" i="1"/>
  <c r="AH3902" i="1" s="1"/>
  <c r="AG3903" i="1"/>
  <c r="AH3903" i="1" s="1"/>
  <c r="AG3904" i="1"/>
  <c r="AH3904" i="1" s="1"/>
  <c r="AG3905" i="1"/>
  <c r="AH3905" i="1" s="1"/>
  <c r="AG3906" i="1"/>
  <c r="AH3906" i="1" s="1"/>
  <c r="AB3905" i="1" s="1"/>
  <c r="AK3905" i="1" s="1"/>
  <c r="AG3907" i="1"/>
  <c r="AH3907" i="1" s="1"/>
  <c r="AG3908" i="1"/>
  <c r="AH3908" i="1" s="1"/>
  <c r="AG3909" i="1"/>
  <c r="AH3909" i="1" s="1"/>
  <c r="AG3910" i="1"/>
  <c r="AH3910" i="1" s="1"/>
  <c r="AG3911" i="1"/>
  <c r="AH3911" i="1" s="1"/>
  <c r="AG3912" i="1"/>
  <c r="AH3912" i="1" s="1"/>
  <c r="AG3913" i="1"/>
  <c r="AH3913" i="1" s="1"/>
  <c r="AG3914" i="1"/>
  <c r="AH3914" i="1" s="1"/>
  <c r="AB3913" i="1" s="1"/>
  <c r="AK3913" i="1" s="1"/>
  <c r="AG3915" i="1"/>
  <c r="AH3915" i="1" s="1"/>
  <c r="AG3916" i="1"/>
  <c r="AH3916" i="1" s="1"/>
  <c r="AG3917" i="1"/>
  <c r="AH3917" i="1" s="1"/>
  <c r="AG3918" i="1"/>
  <c r="AH3918" i="1" s="1"/>
  <c r="AG3919" i="1"/>
  <c r="AH3919" i="1" s="1"/>
  <c r="AG3920" i="1"/>
  <c r="AH3920" i="1" s="1"/>
  <c r="AG3921" i="1"/>
  <c r="AH3921" i="1" s="1"/>
  <c r="AG3922" i="1"/>
  <c r="AH3922" i="1" s="1"/>
  <c r="AB3921" i="1" s="1"/>
  <c r="AK3921" i="1" s="1"/>
  <c r="AG3923" i="1"/>
  <c r="AH3923" i="1" s="1"/>
  <c r="AG3924" i="1"/>
  <c r="AH3924" i="1" s="1"/>
  <c r="AG3925" i="1"/>
  <c r="AH3925" i="1" s="1"/>
  <c r="AG3926" i="1"/>
  <c r="AH3926" i="1" s="1"/>
  <c r="AG3927" i="1"/>
  <c r="AH3927" i="1" s="1"/>
  <c r="AG3928" i="1"/>
  <c r="AH3928" i="1" s="1"/>
  <c r="AG3929" i="1"/>
  <c r="AH3929" i="1" s="1"/>
  <c r="AG3930" i="1"/>
  <c r="AH3930" i="1" s="1"/>
  <c r="AB3929" i="1" s="1"/>
  <c r="AK3929" i="1" s="1"/>
  <c r="AG3931" i="1"/>
  <c r="AH3931" i="1" s="1"/>
  <c r="AG3932" i="1"/>
  <c r="AH3932" i="1" s="1"/>
  <c r="AG3933" i="1"/>
  <c r="AH3933" i="1" s="1"/>
  <c r="AG3934" i="1"/>
  <c r="AH3934" i="1" s="1"/>
  <c r="AG3935" i="1"/>
  <c r="AH3935" i="1" s="1"/>
  <c r="AG3936" i="1"/>
  <c r="AH3936" i="1" s="1"/>
  <c r="AG3937" i="1"/>
  <c r="AH3937" i="1" s="1"/>
  <c r="AG3938" i="1"/>
  <c r="AH3938" i="1" s="1"/>
  <c r="AB3937" i="1" s="1"/>
  <c r="AK3937" i="1" s="1"/>
  <c r="AG3939" i="1"/>
  <c r="AH3939" i="1" s="1"/>
  <c r="AG3940" i="1"/>
  <c r="AH3940" i="1" s="1"/>
  <c r="AG3941" i="1"/>
  <c r="AH3941" i="1" s="1"/>
  <c r="AG3942" i="1"/>
  <c r="AH3942" i="1" s="1"/>
  <c r="AG3943" i="1"/>
  <c r="AH3943" i="1" s="1"/>
  <c r="AG3944" i="1"/>
  <c r="AH3944" i="1" s="1"/>
  <c r="AG3945" i="1"/>
  <c r="AH3945" i="1" s="1"/>
  <c r="AG3946" i="1"/>
  <c r="AH3946" i="1" s="1"/>
  <c r="AB3945" i="1" s="1"/>
  <c r="AK3945" i="1" s="1"/>
  <c r="AG3947" i="1"/>
  <c r="AH3947" i="1" s="1"/>
  <c r="AG3948" i="1"/>
  <c r="AH3948" i="1" s="1"/>
  <c r="AG3949" i="1"/>
  <c r="AH3949" i="1" s="1"/>
  <c r="AG3950" i="1"/>
  <c r="AH3950" i="1" s="1"/>
  <c r="AG3951" i="1"/>
  <c r="AH3951" i="1" s="1"/>
  <c r="AG3952" i="1"/>
  <c r="AH3952" i="1" s="1"/>
  <c r="AG3953" i="1"/>
  <c r="AH3953" i="1" s="1"/>
  <c r="AG3954" i="1"/>
  <c r="AH3954" i="1" s="1"/>
  <c r="AB3953" i="1" s="1"/>
  <c r="AK3953" i="1" s="1"/>
  <c r="AG3955" i="1"/>
  <c r="AH3955" i="1" s="1"/>
  <c r="AG3956" i="1"/>
  <c r="AH3956" i="1" s="1"/>
  <c r="AG3957" i="1"/>
  <c r="AH3957" i="1" s="1"/>
  <c r="AG3958" i="1"/>
  <c r="AH3958" i="1" s="1"/>
  <c r="AG3959" i="1"/>
  <c r="AH3959" i="1" s="1"/>
  <c r="AG3960" i="1"/>
  <c r="AH3960" i="1" s="1"/>
  <c r="AG3961" i="1"/>
  <c r="AH3961" i="1" s="1"/>
  <c r="AG3962" i="1"/>
  <c r="AH3962" i="1" s="1"/>
  <c r="AG3963" i="1"/>
  <c r="AH3963" i="1" s="1"/>
  <c r="AG3964" i="1"/>
  <c r="AH3964" i="1" s="1"/>
  <c r="AG3965" i="1"/>
  <c r="AH3965" i="1" s="1"/>
  <c r="AG3966" i="1"/>
  <c r="AH3966" i="1" s="1"/>
  <c r="AG3967" i="1"/>
  <c r="AH3967" i="1" s="1"/>
  <c r="AG3968" i="1"/>
  <c r="AH3968" i="1" s="1"/>
  <c r="AG3969" i="1"/>
  <c r="AH3969" i="1" s="1"/>
  <c r="AG3970" i="1"/>
  <c r="AH3970" i="1" s="1"/>
  <c r="AG3971" i="1"/>
  <c r="AH3971" i="1" s="1"/>
  <c r="AG3972" i="1"/>
  <c r="AH3972" i="1" s="1"/>
  <c r="AG3973" i="1"/>
  <c r="AH3973" i="1" s="1"/>
  <c r="AG3974" i="1"/>
  <c r="AH3974" i="1" s="1"/>
  <c r="AG3975" i="1"/>
  <c r="AH3975" i="1" s="1"/>
  <c r="AG3976" i="1"/>
  <c r="AH3976" i="1" s="1"/>
  <c r="AG3977" i="1"/>
  <c r="AH3977" i="1" s="1"/>
  <c r="AG3978" i="1"/>
  <c r="AH3978" i="1" s="1"/>
  <c r="AG3979" i="1"/>
  <c r="AH3979" i="1" s="1"/>
  <c r="AG3980" i="1"/>
  <c r="AH3980" i="1" s="1"/>
  <c r="AG3981" i="1"/>
  <c r="AH3981" i="1" s="1"/>
  <c r="AG3982" i="1"/>
  <c r="AH3982" i="1" s="1"/>
  <c r="AG3983" i="1"/>
  <c r="AH3983" i="1" s="1"/>
  <c r="AG3984" i="1"/>
  <c r="AH3984" i="1" s="1"/>
  <c r="AG3985" i="1"/>
  <c r="AH3985" i="1" s="1"/>
  <c r="AG3986" i="1"/>
  <c r="AH3986" i="1" s="1"/>
  <c r="AG3987" i="1"/>
  <c r="AH3987" i="1" s="1"/>
  <c r="AG3988" i="1"/>
  <c r="AH3988" i="1" s="1"/>
  <c r="AG3989" i="1"/>
  <c r="AH3989" i="1" s="1"/>
  <c r="AG3990" i="1"/>
  <c r="AH3990" i="1" s="1"/>
  <c r="AG3991" i="1"/>
  <c r="AH3991" i="1" s="1"/>
  <c r="AG3992" i="1"/>
  <c r="AH3992" i="1" s="1"/>
  <c r="AG3993" i="1"/>
  <c r="AH3993" i="1" s="1"/>
  <c r="AG3994" i="1"/>
  <c r="AH3994" i="1" s="1"/>
  <c r="AG3995" i="1"/>
  <c r="AH3995" i="1" s="1"/>
  <c r="AG3996" i="1"/>
  <c r="AH3996" i="1" s="1"/>
  <c r="AG3997" i="1"/>
  <c r="AH3997" i="1" s="1"/>
  <c r="AG3998" i="1"/>
  <c r="AH3998" i="1" s="1"/>
  <c r="AG3999" i="1"/>
  <c r="AH3999" i="1" s="1"/>
  <c r="AG4000" i="1"/>
  <c r="AH4000" i="1" s="1"/>
  <c r="AG4001" i="1"/>
  <c r="AH4001" i="1" s="1"/>
  <c r="AG4002" i="1"/>
  <c r="AH4002" i="1" s="1"/>
  <c r="AG4003" i="1"/>
  <c r="AH4003" i="1" s="1"/>
  <c r="AG4004" i="1"/>
  <c r="AH4004" i="1" s="1"/>
  <c r="AG4005" i="1"/>
  <c r="AH4005" i="1" s="1"/>
  <c r="AG4006" i="1"/>
  <c r="AH4006" i="1" s="1"/>
  <c r="AG4007" i="1"/>
  <c r="AH4007" i="1" s="1"/>
  <c r="AG4008" i="1"/>
  <c r="AH4008" i="1" s="1"/>
  <c r="AG4009" i="1"/>
  <c r="AH4009" i="1" s="1"/>
  <c r="AG4010" i="1"/>
  <c r="AH4010" i="1" s="1"/>
  <c r="AG4011" i="1"/>
  <c r="AH4011" i="1" s="1"/>
  <c r="AG4012" i="1"/>
  <c r="AH4012" i="1" s="1"/>
  <c r="AG4013" i="1"/>
  <c r="AH4013" i="1" s="1"/>
  <c r="AG4014" i="1"/>
  <c r="AH4014" i="1" s="1"/>
  <c r="AG4015" i="1"/>
  <c r="AH4015" i="1" s="1"/>
  <c r="AG4016" i="1"/>
  <c r="AH4016" i="1" s="1"/>
  <c r="AG4017" i="1"/>
  <c r="AH4017" i="1" s="1"/>
  <c r="AG4018" i="1"/>
  <c r="AH4018" i="1" s="1"/>
  <c r="AG4019" i="1"/>
  <c r="AH4019" i="1" s="1"/>
  <c r="AG4020" i="1"/>
  <c r="AH4020" i="1" s="1"/>
  <c r="AG4021" i="1"/>
  <c r="AH4021" i="1" s="1"/>
  <c r="AG4022" i="1"/>
  <c r="AH4022" i="1" s="1"/>
  <c r="AG4023" i="1"/>
  <c r="AH4023" i="1" s="1"/>
  <c r="AG4024" i="1"/>
  <c r="AH4024" i="1" s="1"/>
  <c r="AG4025" i="1"/>
  <c r="AH4025" i="1" s="1"/>
  <c r="AG4026" i="1"/>
  <c r="AH4026" i="1" s="1"/>
  <c r="AG4027" i="1"/>
  <c r="AH4027" i="1" s="1"/>
  <c r="AG4028" i="1"/>
  <c r="AH4028" i="1" s="1"/>
  <c r="AG4029" i="1"/>
  <c r="AH4029" i="1" s="1"/>
  <c r="AG4030" i="1"/>
  <c r="AH4030" i="1" s="1"/>
  <c r="AG4031" i="1"/>
  <c r="AH4031" i="1" s="1"/>
  <c r="AG4032" i="1"/>
  <c r="AH4032" i="1" s="1"/>
  <c r="AG4033" i="1"/>
  <c r="AH4033" i="1" s="1"/>
  <c r="AG4034" i="1"/>
  <c r="AH4034" i="1" s="1"/>
  <c r="AG4035" i="1"/>
  <c r="AH4035" i="1" s="1"/>
  <c r="AG4036" i="1"/>
  <c r="AH4036" i="1" s="1"/>
  <c r="AG4037" i="1"/>
  <c r="AH4037" i="1" s="1"/>
  <c r="AG4038" i="1"/>
  <c r="AH4038" i="1" s="1"/>
  <c r="AG4039" i="1"/>
  <c r="AH4039" i="1" s="1"/>
  <c r="AG4040" i="1"/>
  <c r="AH4040" i="1" s="1"/>
  <c r="AG4041" i="1"/>
  <c r="AH4041" i="1" s="1"/>
  <c r="AG4042" i="1"/>
  <c r="AH4042" i="1" s="1"/>
  <c r="AG4043" i="1"/>
  <c r="AH4043" i="1" s="1"/>
  <c r="AG4044" i="1"/>
  <c r="AH4044" i="1" s="1"/>
  <c r="AG4045" i="1"/>
  <c r="AH4045" i="1" s="1"/>
  <c r="AG4046" i="1"/>
  <c r="AH4046" i="1" s="1"/>
  <c r="AG4047" i="1"/>
  <c r="AH4047" i="1" s="1"/>
  <c r="AG4048" i="1"/>
  <c r="AH4048" i="1" s="1"/>
  <c r="AG4049" i="1"/>
  <c r="AH4049" i="1" s="1"/>
  <c r="AG4050" i="1"/>
  <c r="AH4050" i="1" s="1"/>
  <c r="AG4051" i="1"/>
  <c r="AH4051" i="1" s="1"/>
  <c r="AG4052" i="1"/>
  <c r="AH4052" i="1" s="1"/>
  <c r="AG4053" i="1"/>
  <c r="AH4053" i="1" s="1"/>
  <c r="AG4054" i="1"/>
  <c r="AH4054" i="1" s="1"/>
  <c r="AG4055" i="1"/>
  <c r="AH4055" i="1" s="1"/>
  <c r="AG4056" i="1"/>
  <c r="AH4056" i="1" s="1"/>
  <c r="AG4057" i="1"/>
  <c r="AH4057" i="1" s="1"/>
  <c r="AG4058" i="1"/>
  <c r="AH4058" i="1" s="1"/>
  <c r="AG4059" i="1"/>
  <c r="AH4059" i="1" s="1"/>
  <c r="AG4060" i="1"/>
  <c r="AH4060" i="1" s="1"/>
  <c r="AG4061" i="1"/>
  <c r="AH4061" i="1" s="1"/>
  <c r="AG4062" i="1"/>
  <c r="AH4062" i="1" s="1"/>
  <c r="AG4063" i="1"/>
  <c r="AH4063" i="1" s="1"/>
  <c r="AG4064" i="1"/>
  <c r="AH4064" i="1" s="1"/>
  <c r="AG4065" i="1"/>
  <c r="AH4065" i="1" s="1"/>
  <c r="AG4066" i="1"/>
  <c r="AH4066" i="1" s="1"/>
  <c r="AG4067" i="1"/>
  <c r="AH4067" i="1" s="1"/>
  <c r="AG4068" i="1"/>
  <c r="AH4068" i="1" s="1"/>
  <c r="AG4069" i="1"/>
  <c r="AH4069" i="1" s="1"/>
  <c r="AG4070" i="1"/>
  <c r="AH4070" i="1" s="1"/>
  <c r="AG4071" i="1"/>
  <c r="AH4071" i="1" s="1"/>
  <c r="AG4072" i="1"/>
  <c r="AH4072" i="1" s="1"/>
  <c r="AG4073" i="1"/>
  <c r="AH4073" i="1" s="1"/>
  <c r="AG4074" i="1"/>
  <c r="AH4074" i="1" s="1"/>
  <c r="AG4075" i="1"/>
  <c r="AH4075" i="1" s="1"/>
  <c r="AG4076" i="1"/>
  <c r="AH4076" i="1" s="1"/>
  <c r="AG4077" i="1"/>
  <c r="AH4077" i="1" s="1"/>
  <c r="AG4078" i="1"/>
  <c r="AH4078" i="1" s="1"/>
  <c r="AG4079" i="1"/>
  <c r="AH4079" i="1" s="1"/>
  <c r="AG4080" i="1"/>
  <c r="AH4080" i="1" s="1"/>
  <c r="AG4081" i="1"/>
  <c r="AH4081" i="1" s="1"/>
  <c r="AG4082" i="1"/>
  <c r="AH4082" i="1" s="1"/>
  <c r="AG4083" i="1"/>
  <c r="AH4083" i="1" s="1"/>
  <c r="AG4084" i="1"/>
  <c r="AH4084" i="1" s="1"/>
  <c r="AG4085" i="1"/>
  <c r="AH4085" i="1" s="1"/>
  <c r="AG4086" i="1"/>
  <c r="AH4086" i="1" s="1"/>
  <c r="AG4087" i="1"/>
  <c r="AH4087" i="1" s="1"/>
  <c r="AG4088" i="1"/>
  <c r="AH4088" i="1" s="1"/>
  <c r="AG4089" i="1"/>
  <c r="AH4089" i="1" s="1"/>
  <c r="AG4090" i="1"/>
  <c r="AH4090" i="1" s="1"/>
  <c r="AG4091" i="1"/>
  <c r="AH4091" i="1" s="1"/>
  <c r="AG4092" i="1"/>
  <c r="AH4092" i="1" s="1"/>
  <c r="AG4093" i="1"/>
  <c r="AH4093" i="1" s="1"/>
  <c r="AG4094" i="1"/>
  <c r="AH4094" i="1" s="1"/>
  <c r="AG4095" i="1"/>
  <c r="AH4095" i="1" s="1"/>
  <c r="AG4096" i="1"/>
  <c r="AH4096" i="1" s="1"/>
  <c r="AG4097" i="1"/>
  <c r="AH4097" i="1" s="1"/>
  <c r="AG4098" i="1"/>
  <c r="AH4098" i="1" s="1"/>
  <c r="AG4099" i="1"/>
  <c r="AH4099" i="1" s="1"/>
  <c r="AG4100" i="1"/>
  <c r="AH4100" i="1" s="1"/>
  <c r="AG4101" i="1"/>
  <c r="AH4101" i="1" s="1"/>
  <c r="AG4102" i="1"/>
  <c r="AH4102" i="1" s="1"/>
  <c r="AG4103" i="1"/>
  <c r="AH4103" i="1" s="1"/>
  <c r="AG4104" i="1"/>
  <c r="AH4104" i="1" s="1"/>
  <c r="AG4105" i="1"/>
  <c r="AH4105" i="1" s="1"/>
  <c r="AG4106" i="1"/>
  <c r="AH4106" i="1" s="1"/>
  <c r="AG4107" i="1"/>
  <c r="AH4107" i="1" s="1"/>
  <c r="AG4108" i="1"/>
  <c r="AH4108" i="1" s="1"/>
  <c r="AG4109" i="1"/>
  <c r="AH4109" i="1" s="1"/>
  <c r="AG4110" i="1"/>
  <c r="AH4110" i="1" s="1"/>
  <c r="AG4111" i="1"/>
  <c r="AH4111" i="1" s="1"/>
  <c r="AG4112" i="1"/>
  <c r="AH4112" i="1" s="1"/>
  <c r="AG4113" i="1"/>
  <c r="AH4113" i="1" s="1"/>
  <c r="AG4114" i="1"/>
  <c r="AH4114" i="1" s="1"/>
  <c r="AG4115" i="1"/>
  <c r="AH4115" i="1" s="1"/>
  <c r="AG4116" i="1"/>
  <c r="AH4116" i="1" s="1"/>
  <c r="AG4117" i="1"/>
  <c r="AH4117" i="1" s="1"/>
  <c r="AG4118" i="1"/>
  <c r="AH4118" i="1" s="1"/>
  <c r="AG4119" i="1"/>
  <c r="AH4119" i="1" s="1"/>
  <c r="AG4120" i="1"/>
  <c r="AH4120" i="1" s="1"/>
  <c r="AG4121" i="1"/>
  <c r="AH4121" i="1" s="1"/>
  <c r="AG4122" i="1"/>
  <c r="AH4122" i="1" s="1"/>
  <c r="AG4123" i="1"/>
  <c r="AH4123" i="1" s="1"/>
  <c r="AG4124" i="1"/>
  <c r="AH4124" i="1" s="1"/>
  <c r="AG4125" i="1"/>
  <c r="AH4125" i="1" s="1"/>
  <c r="AG4126" i="1"/>
  <c r="AH4126" i="1" s="1"/>
  <c r="AG4127" i="1"/>
  <c r="AH4127" i="1" s="1"/>
  <c r="AG4128" i="1"/>
  <c r="AH4128" i="1" s="1"/>
  <c r="AG4129" i="1"/>
  <c r="AH4129" i="1" s="1"/>
  <c r="AG4130" i="1"/>
  <c r="AH4130" i="1" s="1"/>
  <c r="AG4131" i="1"/>
  <c r="AH4131" i="1" s="1"/>
  <c r="AG4132" i="1"/>
  <c r="AH4132" i="1" s="1"/>
  <c r="AG4133" i="1"/>
  <c r="AH4133" i="1" s="1"/>
  <c r="AG4134" i="1"/>
  <c r="AH4134" i="1" s="1"/>
  <c r="AG4135" i="1"/>
  <c r="AH4135" i="1" s="1"/>
  <c r="AG4136" i="1"/>
  <c r="AH4136" i="1" s="1"/>
  <c r="AG4137" i="1"/>
  <c r="AH4137" i="1" s="1"/>
  <c r="AG4138" i="1"/>
  <c r="AH4138" i="1" s="1"/>
  <c r="AG4139" i="1"/>
  <c r="AH4139" i="1" s="1"/>
  <c r="AG4140" i="1"/>
  <c r="AH4140" i="1" s="1"/>
  <c r="AG4141" i="1"/>
  <c r="AH4141" i="1" s="1"/>
  <c r="AG4142" i="1"/>
  <c r="AH4142" i="1" s="1"/>
  <c r="AG4143" i="1"/>
  <c r="AH4143" i="1" s="1"/>
  <c r="AG4144" i="1"/>
  <c r="AH4144" i="1" s="1"/>
  <c r="AG4145" i="1"/>
  <c r="AH4145" i="1" s="1"/>
  <c r="AG4146" i="1"/>
  <c r="AH4146" i="1" s="1"/>
  <c r="AG4147" i="1"/>
  <c r="AH4147" i="1" s="1"/>
  <c r="AG4148" i="1"/>
  <c r="AH4148" i="1" s="1"/>
  <c r="AG4149" i="1"/>
  <c r="AH4149" i="1" s="1"/>
  <c r="AG4150" i="1"/>
  <c r="AH4150" i="1" s="1"/>
  <c r="AG4151" i="1"/>
  <c r="AH4151" i="1" s="1"/>
  <c r="AG4152" i="1"/>
  <c r="AH4152" i="1" s="1"/>
  <c r="AG4153" i="1"/>
  <c r="AH4153" i="1" s="1"/>
  <c r="AG4154" i="1"/>
  <c r="AH4154" i="1" s="1"/>
  <c r="AG4155" i="1"/>
  <c r="AH4155" i="1" s="1"/>
  <c r="AG4156" i="1"/>
  <c r="AH4156" i="1" s="1"/>
  <c r="AG4157" i="1"/>
  <c r="AH4157" i="1" s="1"/>
  <c r="AG4158" i="1"/>
  <c r="AH4158" i="1" s="1"/>
  <c r="AG4159" i="1"/>
  <c r="AH4159" i="1" s="1"/>
  <c r="AG4160" i="1"/>
  <c r="AH4160" i="1" s="1"/>
  <c r="AG4161" i="1"/>
  <c r="AH4161" i="1" s="1"/>
  <c r="AG4162" i="1"/>
  <c r="AH4162" i="1" s="1"/>
  <c r="AG4163" i="1"/>
  <c r="AH4163" i="1" s="1"/>
  <c r="AG4164" i="1"/>
  <c r="AH4164" i="1" s="1"/>
  <c r="AG4165" i="1"/>
  <c r="AH4165" i="1" s="1"/>
  <c r="AG4166" i="1"/>
  <c r="AH4166" i="1" s="1"/>
  <c r="AG4167" i="1"/>
  <c r="AH4167" i="1" s="1"/>
  <c r="AG4168" i="1"/>
  <c r="AH4168" i="1" s="1"/>
  <c r="AG4169" i="1"/>
  <c r="AH4169" i="1" s="1"/>
  <c r="AG4170" i="1"/>
  <c r="AH4170" i="1" s="1"/>
  <c r="AG4171" i="1"/>
  <c r="AH4171" i="1" s="1"/>
  <c r="AG4172" i="1"/>
  <c r="AH4172" i="1" s="1"/>
  <c r="AG4173" i="1"/>
  <c r="AH4173" i="1" s="1"/>
  <c r="AG4174" i="1"/>
  <c r="AH4174" i="1" s="1"/>
  <c r="AG4175" i="1"/>
  <c r="AH4175" i="1" s="1"/>
  <c r="AG4176" i="1"/>
  <c r="AH4176" i="1" s="1"/>
  <c r="AG4177" i="1"/>
  <c r="AH4177" i="1" s="1"/>
  <c r="AG4178" i="1"/>
  <c r="AH4178" i="1" s="1"/>
  <c r="AG4179" i="1"/>
  <c r="AH4179" i="1" s="1"/>
  <c r="AG4180" i="1"/>
  <c r="AH4180" i="1" s="1"/>
  <c r="AG4181" i="1"/>
  <c r="AH4181" i="1" s="1"/>
  <c r="AG4182" i="1"/>
  <c r="AH4182" i="1" s="1"/>
  <c r="AG4183" i="1"/>
  <c r="AH4183" i="1" s="1"/>
  <c r="AG4184" i="1"/>
  <c r="AH4184" i="1" s="1"/>
  <c r="AG4185" i="1"/>
  <c r="AH4185" i="1" s="1"/>
  <c r="AG4186" i="1"/>
  <c r="AH4186" i="1" s="1"/>
  <c r="AG4187" i="1"/>
  <c r="AH4187" i="1" s="1"/>
  <c r="AG4188" i="1"/>
  <c r="AH4188" i="1" s="1"/>
  <c r="AG4189" i="1"/>
  <c r="AH4189" i="1" s="1"/>
  <c r="AG4190" i="1"/>
  <c r="AH4190" i="1" s="1"/>
  <c r="AG4191" i="1"/>
  <c r="AH4191" i="1" s="1"/>
  <c r="AG4192" i="1"/>
  <c r="AH4192" i="1" s="1"/>
  <c r="AG4193" i="1"/>
  <c r="AH4193" i="1" s="1"/>
  <c r="AG4194" i="1"/>
  <c r="AH4194" i="1" s="1"/>
  <c r="AG4195" i="1"/>
  <c r="AH4195" i="1" s="1"/>
  <c r="AG4196" i="1"/>
  <c r="AH4196" i="1" s="1"/>
  <c r="AG4197" i="1"/>
  <c r="AH4197" i="1" s="1"/>
  <c r="AG4198" i="1"/>
  <c r="AH4198" i="1" s="1"/>
  <c r="AG4199" i="1"/>
  <c r="AH4199" i="1" s="1"/>
  <c r="AG4200" i="1"/>
  <c r="AH4200" i="1" s="1"/>
  <c r="AG4201" i="1"/>
  <c r="AH4201" i="1" s="1"/>
  <c r="AG4202" i="1"/>
  <c r="AH4202" i="1" s="1"/>
  <c r="AG4203" i="1"/>
  <c r="AH4203" i="1" s="1"/>
  <c r="AG4204" i="1"/>
  <c r="AH4204" i="1" s="1"/>
  <c r="AG4205" i="1"/>
  <c r="AH4205" i="1" s="1"/>
  <c r="AG4206" i="1"/>
  <c r="AH4206" i="1" s="1"/>
  <c r="AG4207" i="1"/>
  <c r="AH4207" i="1" s="1"/>
  <c r="AG4208" i="1"/>
  <c r="AH4208" i="1" s="1"/>
  <c r="AG4209" i="1"/>
  <c r="AH4209" i="1" s="1"/>
  <c r="AG4210" i="1"/>
  <c r="AH4210" i="1" s="1"/>
  <c r="AG4211" i="1"/>
  <c r="AH4211" i="1" s="1"/>
  <c r="AG4212" i="1"/>
  <c r="AH4212" i="1" s="1"/>
  <c r="AG4213" i="1"/>
  <c r="AH4213" i="1" s="1"/>
  <c r="AG4214" i="1"/>
  <c r="AH4214" i="1" s="1"/>
  <c r="AG4215" i="1"/>
  <c r="AH4215" i="1" s="1"/>
  <c r="AG4216" i="1"/>
  <c r="AH4216" i="1" s="1"/>
  <c r="AG4217" i="1"/>
  <c r="AH4217" i="1" s="1"/>
  <c r="AG4218" i="1"/>
  <c r="AH4218" i="1" s="1"/>
  <c r="AG4219" i="1"/>
  <c r="AH4219" i="1" s="1"/>
  <c r="AG4220" i="1"/>
  <c r="AH4220" i="1" s="1"/>
  <c r="AG4221" i="1"/>
  <c r="AH4221" i="1" s="1"/>
  <c r="AG4222" i="1"/>
  <c r="AH4222" i="1" s="1"/>
  <c r="AG4223" i="1"/>
  <c r="AH4223" i="1" s="1"/>
  <c r="AG4224" i="1"/>
  <c r="AH4224" i="1" s="1"/>
  <c r="AG4225" i="1"/>
  <c r="AH4225" i="1" s="1"/>
  <c r="AG4226" i="1"/>
  <c r="AH4226" i="1" s="1"/>
  <c r="AG4227" i="1"/>
  <c r="AH4227" i="1" s="1"/>
  <c r="AG4228" i="1"/>
  <c r="AH4228" i="1" s="1"/>
  <c r="AG4229" i="1"/>
  <c r="AH4229" i="1" s="1"/>
  <c r="AG4230" i="1"/>
  <c r="AH4230" i="1" s="1"/>
  <c r="AG4231" i="1"/>
  <c r="AH4231" i="1" s="1"/>
  <c r="AG4232" i="1"/>
  <c r="AH4232" i="1" s="1"/>
  <c r="AG4233" i="1"/>
  <c r="AH4233" i="1" s="1"/>
  <c r="AG4234" i="1"/>
  <c r="AH4234" i="1" s="1"/>
  <c r="AG4235" i="1"/>
  <c r="AH4235" i="1" s="1"/>
  <c r="AG4236" i="1"/>
  <c r="AH4236" i="1" s="1"/>
  <c r="AG4237" i="1"/>
  <c r="AH4237" i="1" s="1"/>
  <c r="AG4238" i="1"/>
  <c r="AH4238" i="1" s="1"/>
  <c r="AG4239" i="1"/>
  <c r="AH4239" i="1" s="1"/>
  <c r="AG4240" i="1"/>
  <c r="AH4240" i="1" s="1"/>
  <c r="AG4241" i="1"/>
  <c r="AH4241" i="1" s="1"/>
  <c r="AG4242" i="1"/>
  <c r="AH4242" i="1" s="1"/>
  <c r="AG4243" i="1"/>
  <c r="AH4243" i="1" s="1"/>
  <c r="AG4244" i="1"/>
  <c r="AH4244" i="1" s="1"/>
  <c r="AG4245" i="1"/>
  <c r="AH4245" i="1" s="1"/>
  <c r="AG4246" i="1"/>
  <c r="AH4246" i="1" s="1"/>
  <c r="AG4247" i="1"/>
  <c r="AH4247" i="1" s="1"/>
  <c r="AG4248" i="1"/>
  <c r="AH4248" i="1" s="1"/>
  <c r="AG4249" i="1"/>
  <c r="AH4249" i="1" s="1"/>
  <c r="AG4250" i="1"/>
  <c r="AH4250" i="1" s="1"/>
  <c r="AG4251" i="1"/>
  <c r="AH4251" i="1" s="1"/>
  <c r="AG4252" i="1"/>
  <c r="AH4252" i="1" s="1"/>
  <c r="AG4253" i="1"/>
  <c r="AH4253" i="1" s="1"/>
  <c r="AG4254" i="1"/>
  <c r="AH4254" i="1" s="1"/>
  <c r="AG4255" i="1"/>
  <c r="AH4255" i="1" s="1"/>
  <c r="AG4256" i="1"/>
  <c r="AH4256" i="1" s="1"/>
  <c r="AG4257" i="1"/>
  <c r="AH4257" i="1" s="1"/>
  <c r="AG4258" i="1"/>
  <c r="AH4258" i="1" s="1"/>
  <c r="AG4259" i="1"/>
  <c r="AH4259" i="1" s="1"/>
  <c r="AG4260" i="1"/>
  <c r="AH4260" i="1" s="1"/>
  <c r="AG4261" i="1"/>
  <c r="AH4261" i="1" s="1"/>
  <c r="AG4262" i="1"/>
  <c r="AH4262" i="1" s="1"/>
  <c r="AG4263" i="1"/>
  <c r="AH4263" i="1" s="1"/>
  <c r="AG4264" i="1"/>
  <c r="AH4264" i="1" s="1"/>
  <c r="AG4265" i="1"/>
  <c r="AH4265" i="1" s="1"/>
  <c r="AG4266" i="1"/>
  <c r="AH4266" i="1" s="1"/>
  <c r="AG4267" i="1"/>
  <c r="AH4267" i="1" s="1"/>
  <c r="AG4268" i="1"/>
  <c r="AH4268" i="1" s="1"/>
  <c r="AG4269" i="1"/>
  <c r="AH4269" i="1" s="1"/>
  <c r="AG4270" i="1"/>
  <c r="AH4270" i="1" s="1"/>
  <c r="AG4271" i="1"/>
  <c r="AH4271" i="1" s="1"/>
  <c r="AG4272" i="1"/>
  <c r="AH4272" i="1" s="1"/>
  <c r="AG4273" i="1"/>
  <c r="AH4273" i="1" s="1"/>
  <c r="AG4274" i="1"/>
  <c r="AH4274" i="1" s="1"/>
  <c r="AG4275" i="1"/>
  <c r="AH4275" i="1" s="1"/>
  <c r="AG4276" i="1"/>
  <c r="AH4276" i="1" s="1"/>
  <c r="AG4277" i="1"/>
  <c r="AH4277" i="1" s="1"/>
  <c r="AG4278" i="1"/>
  <c r="AH4278" i="1" s="1"/>
  <c r="AG4279" i="1"/>
  <c r="AH4279" i="1" s="1"/>
  <c r="AG4280" i="1"/>
  <c r="AH4280" i="1" s="1"/>
  <c r="AG4281" i="1"/>
  <c r="AH4281" i="1" s="1"/>
  <c r="AG4282" i="1"/>
  <c r="AH4282" i="1" s="1"/>
  <c r="AG4283" i="1"/>
  <c r="AH4283" i="1" s="1"/>
  <c r="AG4284" i="1"/>
  <c r="AH4284" i="1" s="1"/>
  <c r="AG4285" i="1"/>
  <c r="AH4285" i="1" s="1"/>
  <c r="AG4286" i="1"/>
  <c r="AH4286" i="1" s="1"/>
  <c r="AG4287" i="1"/>
  <c r="AH4287" i="1" s="1"/>
  <c r="AG4288" i="1"/>
  <c r="AH4288" i="1" s="1"/>
  <c r="AG4289" i="1"/>
  <c r="AH4289" i="1" s="1"/>
  <c r="AG4290" i="1"/>
  <c r="AH4290" i="1" s="1"/>
  <c r="AG4291" i="1"/>
  <c r="AH4291" i="1" s="1"/>
  <c r="AG4292" i="1"/>
  <c r="AH4292" i="1" s="1"/>
  <c r="AG4293" i="1"/>
  <c r="AH4293" i="1" s="1"/>
  <c r="AG4294" i="1"/>
  <c r="AH4294" i="1" s="1"/>
  <c r="AG4295" i="1"/>
  <c r="AH4295" i="1" s="1"/>
  <c r="AG4296" i="1"/>
  <c r="AH4296" i="1" s="1"/>
  <c r="AG4297" i="1"/>
  <c r="AH4297" i="1" s="1"/>
  <c r="AG4298" i="1"/>
  <c r="AH4298" i="1" s="1"/>
  <c r="AG4299" i="1"/>
  <c r="AH4299" i="1" s="1"/>
  <c r="AG4300" i="1"/>
  <c r="AH4300" i="1" s="1"/>
  <c r="AG4301" i="1"/>
  <c r="AH4301" i="1" s="1"/>
  <c r="AG4302" i="1"/>
  <c r="AH4302" i="1" s="1"/>
  <c r="AG4303" i="1"/>
  <c r="AH4303" i="1" s="1"/>
  <c r="AG4304" i="1"/>
  <c r="AH4304" i="1" s="1"/>
  <c r="AG4305" i="1"/>
  <c r="AH4305" i="1" s="1"/>
  <c r="AG4306" i="1"/>
  <c r="AH4306" i="1" s="1"/>
  <c r="AG4307" i="1"/>
  <c r="AH4307" i="1" s="1"/>
  <c r="AG4308" i="1"/>
  <c r="AH4308" i="1" s="1"/>
  <c r="AG4309" i="1"/>
  <c r="AH4309" i="1" s="1"/>
  <c r="AG4310" i="1"/>
  <c r="AH4310" i="1" s="1"/>
  <c r="AG4311" i="1"/>
  <c r="AH4311" i="1" s="1"/>
  <c r="AG4312" i="1"/>
  <c r="AH4312" i="1" s="1"/>
  <c r="AG4313" i="1"/>
  <c r="AH4313" i="1" s="1"/>
  <c r="AG4314" i="1"/>
  <c r="AH4314" i="1" s="1"/>
  <c r="AG4315" i="1"/>
  <c r="AH4315" i="1" s="1"/>
  <c r="AG4316" i="1"/>
  <c r="AH4316" i="1" s="1"/>
  <c r="AG4317" i="1"/>
  <c r="AH4317" i="1" s="1"/>
  <c r="AG4318" i="1"/>
  <c r="AH4318" i="1" s="1"/>
  <c r="AG4319" i="1"/>
  <c r="AH4319" i="1" s="1"/>
  <c r="AG4320" i="1"/>
  <c r="AH4320" i="1" s="1"/>
  <c r="AG4321" i="1"/>
  <c r="AH4321" i="1" s="1"/>
  <c r="AG4322" i="1"/>
  <c r="AH4322" i="1" s="1"/>
  <c r="AG4323" i="1"/>
  <c r="AH4323" i="1" s="1"/>
  <c r="AG4324" i="1"/>
  <c r="AH4324" i="1" s="1"/>
  <c r="AG4325" i="1"/>
  <c r="AH4325" i="1" s="1"/>
  <c r="AG4326" i="1"/>
  <c r="AH4326" i="1" s="1"/>
  <c r="AG4327" i="1"/>
  <c r="AH4327" i="1" s="1"/>
  <c r="AG4328" i="1"/>
  <c r="AH4328" i="1" s="1"/>
  <c r="AG4329" i="1"/>
  <c r="AH4329" i="1" s="1"/>
  <c r="AG4330" i="1"/>
  <c r="AH4330" i="1" s="1"/>
  <c r="AG4331" i="1"/>
  <c r="AH4331" i="1" s="1"/>
  <c r="AG4332" i="1"/>
  <c r="AH4332" i="1" s="1"/>
  <c r="AG4333" i="1"/>
  <c r="AH4333" i="1" s="1"/>
  <c r="AG4334" i="1"/>
  <c r="AH4334" i="1" s="1"/>
  <c r="AG4335" i="1"/>
  <c r="AH4335" i="1" s="1"/>
  <c r="AG4336" i="1"/>
  <c r="AH4336" i="1" s="1"/>
  <c r="AG4337" i="1"/>
  <c r="AH4337" i="1" s="1"/>
  <c r="AG4338" i="1"/>
  <c r="AH4338" i="1" s="1"/>
  <c r="AG4339" i="1"/>
  <c r="AH4339" i="1" s="1"/>
  <c r="AG4340" i="1"/>
  <c r="AH4340" i="1" s="1"/>
  <c r="AG4341" i="1"/>
  <c r="AH4341" i="1" s="1"/>
  <c r="AG4342" i="1"/>
  <c r="AH4342" i="1" s="1"/>
  <c r="AG4343" i="1"/>
  <c r="AH4343" i="1" s="1"/>
  <c r="AG4344" i="1"/>
  <c r="AH4344" i="1" s="1"/>
  <c r="AG4345" i="1"/>
  <c r="AH4345" i="1" s="1"/>
  <c r="AG4346" i="1"/>
  <c r="AH4346" i="1" s="1"/>
  <c r="AG4347" i="1"/>
  <c r="AH4347" i="1" s="1"/>
  <c r="AG4348" i="1"/>
  <c r="AH4348" i="1" s="1"/>
  <c r="AG4349" i="1"/>
  <c r="AH4349" i="1" s="1"/>
  <c r="AG4350" i="1"/>
  <c r="AH4350" i="1" s="1"/>
  <c r="AG4351" i="1"/>
  <c r="AH4351" i="1" s="1"/>
  <c r="AG4352" i="1"/>
  <c r="AH4352" i="1" s="1"/>
  <c r="AG4353" i="1"/>
  <c r="AH4353" i="1" s="1"/>
  <c r="AG4354" i="1"/>
  <c r="AH4354" i="1" s="1"/>
  <c r="AG4355" i="1"/>
  <c r="AH4355" i="1" s="1"/>
  <c r="AG4356" i="1"/>
  <c r="AH4356" i="1" s="1"/>
  <c r="AG4357" i="1"/>
  <c r="AH4357" i="1" s="1"/>
  <c r="AG4358" i="1"/>
  <c r="AH4358" i="1" s="1"/>
  <c r="AG4359" i="1"/>
  <c r="AH4359" i="1" s="1"/>
  <c r="AG4360" i="1"/>
  <c r="AH4360" i="1" s="1"/>
  <c r="AG4361" i="1"/>
  <c r="AH4361" i="1" s="1"/>
  <c r="AG4362" i="1"/>
  <c r="AH4362" i="1" s="1"/>
  <c r="AG4363" i="1"/>
  <c r="AH4363" i="1" s="1"/>
  <c r="AG4364" i="1"/>
  <c r="AH4364" i="1" s="1"/>
  <c r="AG4365" i="1"/>
  <c r="AH4365" i="1" s="1"/>
  <c r="AG4366" i="1"/>
  <c r="AH4366" i="1" s="1"/>
  <c r="AG4367" i="1"/>
  <c r="AH4367" i="1" s="1"/>
  <c r="AG4368" i="1"/>
  <c r="AH4368" i="1" s="1"/>
  <c r="AG4369" i="1"/>
  <c r="AH4369" i="1" s="1"/>
  <c r="AG4370" i="1"/>
  <c r="AH4370" i="1" s="1"/>
  <c r="AG4371" i="1"/>
  <c r="AH4371" i="1" s="1"/>
  <c r="AG4372" i="1"/>
  <c r="AH4372" i="1" s="1"/>
  <c r="AG4373" i="1"/>
  <c r="AH4373" i="1" s="1"/>
  <c r="AG4374" i="1"/>
  <c r="AH4374" i="1" s="1"/>
  <c r="AG4375" i="1"/>
  <c r="AH4375" i="1" s="1"/>
  <c r="AG4376" i="1"/>
  <c r="AH4376" i="1" s="1"/>
  <c r="AG4377" i="1"/>
  <c r="AH4377" i="1" s="1"/>
  <c r="AG4378" i="1"/>
  <c r="AH4378" i="1" s="1"/>
  <c r="AG4379" i="1"/>
  <c r="AH4379" i="1" s="1"/>
  <c r="AG4380" i="1"/>
  <c r="AH4380" i="1" s="1"/>
  <c r="AG4381" i="1"/>
  <c r="AH4381" i="1" s="1"/>
  <c r="AG4382" i="1"/>
  <c r="AH4382" i="1" s="1"/>
  <c r="AG4383" i="1"/>
  <c r="AH4383" i="1" s="1"/>
  <c r="AG4384" i="1"/>
  <c r="AH4384" i="1" s="1"/>
  <c r="AG4385" i="1"/>
  <c r="AH4385" i="1" s="1"/>
  <c r="AG4386" i="1"/>
  <c r="AH4386" i="1" s="1"/>
  <c r="AG4387" i="1"/>
  <c r="AH4387" i="1" s="1"/>
  <c r="AG4388" i="1"/>
  <c r="AH4388" i="1" s="1"/>
  <c r="AG4389" i="1"/>
  <c r="AH4389" i="1" s="1"/>
  <c r="AG4390" i="1"/>
  <c r="AH4390" i="1" s="1"/>
  <c r="AG4391" i="1"/>
  <c r="AH4391" i="1" s="1"/>
  <c r="AG4392" i="1"/>
  <c r="AH4392" i="1" s="1"/>
  <c r="AG4393" i="1"/>
  <c r="AH4393" i="1" s="1"/>
  <c r="AG4394" i="1"/>
  <c r="AH4394" i="1" s="1"/>
  <c r="AG4395" i="1"/>
  <c r="AH4395" i="1" s="1"/>
  <c r="AG4396" i="1"/>
  <c r="AH4396" i="1" s="1"/>
  <c r="AG4397" i="1"/>
  <c r="AH4397" i="1" s="1"/>
  <c r="AG4398" i="1"/>
  <c r="AH4398" i="1" s="1"/>
  <c r="AG4399" i="1"/>
  <c r="AH4399" i="1" s="1"/>
  <c r="AG4400" i="1"/>
  <c r="AH4400" i="1" s="1"/>
  <c r="AG4401" i="1"/>
  <c r="AH4401" i="1" s="1"/>
  <c r="AG4402" i="1"/>
  <c r="AH4402" i="1" s="1"/>
  <c r="AG4403" i="1"/>
  <c r="AH4403" i="1" s="1"/>
  <c r="AG4404" i="1"/>
  <c r="AH4404" i="1" s="1"/>
  <c r="AG4405" i="1"/>
  <c r="AH4405" i="1" s="1"/>
  <c r="AG4406" i="1"/>
  <c r="AH4406" i="1" s="1"/>
  <c r="AG4407" i="1"/>
  <c r="AH4407" i="1" s="1"/>
  <c r="AG4408" i="1"/>
  <c r="AH4408" i="1" s="1"/>
  <c r="AG4409" i="1"/>
  <c r="AH4409" i="1" s="1"/>
  <c r="AG4410" i="1"/>
  <c r="AH4410" i="1" s="1"/>
  <c r="AG4411" i="1"/>
  <c r="AH4411" i="1" s="1"/>
  <c r="AG4412" i="1"/>
  <c r="AH4412" i="1" s="1"/>
  <c r="AG4413" i="1"/>
  <c r="AH4413" i="1" s="1"/>
  <c r="AG4414" i="1"/>
  <c r="AH4414" i="1" s="1"/>
  <c r="AG4415" i="1"/>
  <c r="AH4415" i="1" s="1"/>
  <c r="AG4416" i="1"/>
  <c r="AH4416" i="1" s="1"/>
  <c r="AG4417" i="1"/>
  <c r="AH4417" i="1" s="1"/>
  <c r="AG4418" i="1"/>
  <c r="AH4418" i="1" s="1"/>
  <c r="AG4419" i="1"/>
  <c r="AH4419" i="1" s="1"/>
  <c r="AG4420" i="1"/>
  <c r="AH4420" i="1" s="1"/>
  <c r="AG4421" i="1"/>
  <c r="AH4421" i="1" s="1"/>
  <c r="AG4422" i="1"/>
  <c r="AH4422" i="1" s="1"/>
  <c r="AG4423" i="1"/>
  <c r="AH4423" i="1" s="1"/>
  <c r="AG4424" i="1"/>
  <c r="AH4424" i="1" s="1"/>
  <c r="AG4425" i="1"/>
  <c r="AH4425" i="1" s="1"/>
  <c r="AG4426" i="1"/>
  <c r="AH4426" i="1" s="1"/>
  <c r="AG4427" i="1"/>
  <c r="AH4427" i="1" s="1"/>
  <c r="AG4428" i="1"/>
  <c r="AH4428" i="1" s="1"/>
  <c r="AG4429" i="1"/>
  <c r="AH4429" i="1" s="1"/>
  <c r="AG4430" i="1"/>
  <c r="AH4430" i="1" s="1"/>
  <c r="AG4431" i="1"/>
  <c r="AH4431" i="1" s="1"/>
  <c r="AG4432" i="1"/>
  <c r="AH4432" i="1" s="1"/>
  <c r="AG4433" i="1"/>
  <c r="AH4433" i="1" s="1"/>
  <c r="AG4434" i="1"/>
  <c r="AH4434" i="1" s="1"/>
  <c r="AG4435" i="1"/>
  <c r="AH4435" i="1" s="1"/>
  <c r="AG4436" i="1"/>
  <c r="AH4436" i="1" s="1"/>
  <c r="AG4437" i="1"/>
  <c r="AH4437" i="1" s="1"/>
  <c r="AG4438" i="1"/>
  <c r="AH4438" i="1" s="1"/>
  <c r="AG4439" i="1"/>
  <c r="AH4439" i="1" s="1"/>
  <c r="AG4440" i="1"/>
  <c r="AH4440" i="1" s="1"/>
  <c r="AG4441" i="1"/>
  <c r="AH4441" i="1" s="1"/>
  <c r="AG4442" i="1"/>
  <c r="AH4442" i="1" s="1"/>
  <c r="AG4443" i="1"/>
  <c r="AH4443" i="1" s="1"/>
  <c r="AG4444" i="1"/>
  <c r="AH4444" i="1" s="1"/>
  <c r="AG4445" i="1"/>
  <c r="AH4445" i="1" s="1"/>
  <c r="AG4446" i="1"/>
  <c r="AH4446" i="1" s="1"/>
  <c r="AG4447" i="1"/>
  <c r="AH4447" i="1" s="1"/>
  <c r="AG4448" i="1"/>
  <c r="AH4448" i="1" s="1"/>
  <c r="AG4449" i="1"/>
  <c r="AH4449" i="1" s="1"/>
  <c r="AG4450" i="1"/>
  <c r="AH4450" i="1" s="1"/>
  <c r="AG4451" i="1"/>
  <c r="AH4451" i="1" s="1"/>
  <c r="AG4452" i="1"/>
  <c r="AH4452" i="1" s="1"/>
  <c r="AG4453" i="1"/>
  <c r="AH4453" i="1" s="1"/>
  <c r="AG4454" i="1"/>
  <c r="AH4454" i="1" s="1"/>
  <c r="AG4455" i="1"/>
  <c r="AH4455" i="1" s="1"/>
  <c r="AG4456" i="1"/>
  <c r="AH4456" i="1" s="1"/>
  <c r="AG4457" i="1"/>
  <c r="AH4457" i="1" s="1"/>
  <c r="AG4458" i="1"/>
  <c r="AH4458" i="1" s="1"/>
  <c r="AG4459" i="1"/>
  <c r="AH4459" i="1" s="1"/>
  <c r="AG4460" i="1"/>
  <c r="AH4460" i="1" s="1"/>
  <c r="AG4461" i="1"/>
  <c r="AH4461" i="1" s="1"/>
  <c r="AG4462" i="1"/>
  <c r="AH4462" i="1" s="1"/>
  <c r="AG4463" i="1"/>
  <c r="AH4463" i="1" s="1"/>
  <c r="AG4464" i="1"/>
  <c r="AH4464" i="1" s="1"/>
  <c r="AG4465" i="1"/>
  <c r="AH4465" i="1" s="1"/>
  <c r="AG4466" i="1"/>
  <c r="AH4466" i="1" s="1"/>
  <c r="AG4467" i="1"/>
  <c r="AH4467" i="1" s="1"/>
  <c r="AG4468" i="1"/>
  <c r="AH4468" i="1" s="1"/>
  <c r="AG4469" i="1"/>
  <c r="AH4469" i="1" s="1"/>
  <c r="AG4470" i="1"/>
  <c r="AH4470" i="1" s="1"/>
  <c r="AG4471" i="1"/>
  <c r="AH4471" i="1" s="1"/>
  <c r="AG4472" i="1"/>
  <c r="AH4472" i="1" s="1"/>
  <c r="AG4473" i="1"/>
  <c r="AH4473" i="1" s="1"/>
  <c r="AG4474" i="1"/>
  <c r="AH4474" i="1" s="1"/>
  <c r="AG4475" i="1"/>
  <c r="AH4475" i="1" s="1"/>
  <c r="AG4476" i="1"/>
  <c r="AH4476" i="1" s="1"/>
  <c r="AG4477" i="1"/>
  <c r="AH4477" i="1" s="1"/>
  <c r="AG4478" i="1"/>
  <c r="AH4478" i="1" s="1"/>
  <c r="AG4479" i="1"/>
  <c r="AH4479" i="1" s="1"/>
  <c r="AG4480" i="1"/>
  <c r="AH4480" i="1" s="1"/>
  <c r="AG4481" i="1"/>
  <c r="AH4481" i="1" s="1"/>
  <c r="AG4482" i="1"/>
  <c r="AH4482" i="1" s="1"/>
  <c r="AG4483" i="1"/>
  <c r="AH4483" i="1" s="1"/>
  <c r="AG4484" i="1"/>
  <c r="AH4484" i="1" s="1"/>
  <c r="AG4485" i="1"/>
  <c r="AH4485" i="1" s="1"/>
  <c r="AG4486" i="1"/>
  <c r="AH4486" i="1" s="1"/>
  <c r="AG4487" i="1"/>
  <c r="AH4487" i="1" s="1"/>
  <c r="AG4488" i="1"/>
  <c r="AH4488" i="1" s="1"/>
  <c r="AG4489" i="1"/>
  <c r="AH4489" i="1" s="1"/>
  <c r="AG4490" i="1"/>
  <c r="AH4490" i="1" s="1"/>
  <c r="AG4491" i="1"/>
  <c r="AH4491" i="1" s="1"/>
  <c r="AG4492" i="1"/>
  <c r="AH4492" i="1" s="1"/>
  <c r="AG4493" i="1"/>
  <c r="AH4493" i="1" s="1"/>
  <c r="AG4494" i="1"/>
  <c r="AH4494" i="1" s="1"/>
  <c r="AG4495" i="1"/>
  <c r="AH4495" i="1" s="1"/>
  <c r="AG4496" i="1"/>
  <c r="AH4496" i="1" s="1"/>
  <c r="AG4497" i="1"/>
  <c r="AH4497" i="1" s="1"/>
  <c r="AG4498" i="1"/>
  <c r="AH4498" i="1" s="1"/>
  <c r="AG4499" i="1"/>
  <c r="AH4499" i="1" s="1"/>
  <c r="AG4500" i="1"/>
  <c r="AH4500" i="1" s="1"/>
  <c r="AG4501" i="1"/>
  <c r="AH4501" i="1" s="1"/>
  <c r="AG4502" i="1"/>
  <c r="AH4502" i="1" s="1"/>
  <c r="AG4503" i="1"/>
  <c r="AH4503" i="1" s="1"/>
  <c r="AG4504" i="1"/>
  <c r="AH4504" i="1" s="1"/>
  <c r="AG4505" i="1"/>
  <c r="AH4505" i="1" s="1"/>
  <c r="AG4506" i="1"/>
  <c r="AH4506" i="1" s="1"/>
  <c r="AG4507" i="1"/>
  <c r="AH4507" i="1" s="1"/>
  <c r="AG4508" i="1"/>
  <c r="AH4508" i="1" s="1"/>
  <c r="AG4509" i="1"/>
  <c r="AH4509" i="1" s="1"/>
  <c r="AG4510" i="1"/>
  <c r="AH4510" i="1" s="1"/>
  <c r="AG4511" i="1"/>
  <c r="AH4511" i="1" s="1"/>
  <c r="AG4512" i="1"/>
  <c r="AH4512" i="1" s="1"/>
  <c r="AG4513" i="1"/>
  <c r="AH4513" i="1" s="1"/>
  <c r="AG4514" i="1"/>
  <c r="AH4514" i="1" s="1"/>
  <c r="AG4515" i="1"/>
  <c r="AH4515" i="1" s="1"/>
  <c r="AG4516" i="1"/>
  <c r="AH4516" i="1" s="1"/>
  <c r="AG4517" i="1"/>
  <c r="AH4517" i="1" s="1"/>
  <c r="AG4518" i="1"/>
  <c r="AH4518" i="1" s="1"/>
  <c r="AG4519" i="1"/>
  <c r="AH4519" i="1" s="1"/>
  <c r="AG4520" i="1"/>
  <c r="AH4520" i="1" s="1"/>
  <c r="AG4521" i="1"/>
  <c r="AH4521" i="1" s="1"/>
  <c r="AG4522" i="1"/>
  <c r="AH4522" i="1" s="1"/>
  <c r="AG4523" i="1"/>
  <c r="AH4523" i="1" s="1"/>
  <c r="AG4524" i="1"/>
  <c r="AH4524" i="1" s="1"/>
  <c r="AG4525" i="1"/>
  <c r="AH4525" i="1" s="1"/>
  <c r="AG4526" i="1"/>
  <c r="AH4526" i="1" s="1"/>
  <c r="AG4527" i="1"/>
  <c r="AH4527" i="1" s="1"/>
  <c r="AG4528" i="1"/>
  <c r="AH4528" i="1" s="1"/>
  <c r="AG4529" i="1"/>
  <c r="AH4529" i="1" s="1"/>
  <c r="AG4530" i="1"/>
  <c r="AH4530" i="1" s="1"/>
  <c r="AG4531" i="1"/>
  <c r="AH4531" i="1" s="1"/>
  <c r="AG4532" i="1"/>
  <c r="AH4532" i="1" s="1"/>
  <c r="AG4533" i="1"/>
  <c r="AH4533" i="1" s="1"/>
  <c r="AG4534" i="1"/>
  <c r="AH4534" i="1" s="1"/>
  <c r="AG4535" i="1"/>
  <c r="AH4535" i="1" s="1"/>
  <c r="AG4536" i="1"/>
  <c r="AH4536" i="1" s="1"/>
  <c r="AG4537" i="1"/>
  <c r="AH4537" i="1" s="1"/>
  <c r="AG4538" i="1"/>
  <c r="AH4538" i="1" s="1"/>
  <c r="AG4539" i="1"/>
  <c r="AH4539" i="1" s="1"/>
  <c r="AG4540" i="1"/>
  <c r="AH4540" i="1" s="1"/>
  <c r="AG4541" i="1"/>
  <c r="AH4541" i="1" s="1"/>
  <c r="AG4542" i="1"/>
  <c r="AH4542" i="1" s="1"/>
  <c r="AG4543" i="1"/>
  <c r="AH4543" i="1" s="1"/>
  <c r="AG4544" i="1"/>
  <c r="AH4544" i="1" s="1"/>
  <c r="AG4545" i="1"/>
  <c r="AH4545" i="1" s="1"/>
  <c r="AG4546" i="1"/>
  <c r="AH4546" i="1" s="1"/>
  <c r="AG4547" i="1"/>
  <c r="AH4547" i="1" s="1"/>
  <c r="AG4548" i="1"/>
  <c r="AH4548" i="1" s="1"/>
  <c r="AG4549" i="1"/>
  <c r="AH4549" i="1" s="1"/>
  <c r="AG4550" i="1"/>
  <c r="AH4550" i="1" s="1"/>
  <c r="AG4551" i="1"/>
  <c r="AH4551" i="1" s="1"/>
  <c r="AG4552" i="1"/>
  <c r="AH4552" i="1" s="1"/>
  <c r="AG4553" i="1"/>
  <c r="AH4553" i="1" s="1"/>
  <c r="AG4554" i="1"/>
  <c r="AH4554" i="1" s="1"/>
  <c r="AG4555" i="1"/>
  <c r="AH4555" i="1" s="1"/>
  <c r="AG4556" i="1"/>
  <c r="AH4556" i="1" s="1"/>
  <c r="AG4557" i="1"/>
  <c r="AH4557" i="1" s="1"/>
  <c r="AG4558" i="1"/>
  <c r="AH4558" i="1" s="1"/>
  <c r="AG4559" i="1"/>
  <c r="AH4559" i="1" s="1"/>
  <c r="AG4560" i="1"/>
  <c r="AH4560" i="1" s="1"/>
  <c r="AG4561" i="1"/>
  <c r="AH4561" i="1" s="1"/>
  <c r="AG4562" i="1"/>
  <c r="AH4562" i="1" s="1"/>
  <c r="AG4563" i="1"/>
  <c r="AH4563" i="1" s="1"/>
  <c r="AG4564" i="1"/>
  <c r="AH4564" i="1" s="1"/>
  <c r="AG4565" i="1"/>
  <c r="AH4565" i="1" s="1"/>
  <c r="AG4566" i="1"/>
  <c r="AH4566" i="1" s="1"/>
  <c r="AG4567" i="1"/>
  <c r="AH4567" i="1" s="1"/>
  <c r="AG4568" i="1"/>
  <c r="AH4568" i="1" s="1"/>
  <c r="AG4569" i="1"/>
  <c r="AH4569" i="1" s="1"/>
  <c r="AG4570" i="1"/>
  <c r="AH4570" i="1" s="1"/>
  <c r="AG4571" i="1"/>
  <c r="AH4571" i="1" s="1"/>
  <c r="AG4572" i="1"/>
  <c r="AH4572" i="1" s="1"/>
  <c r="AG4573" i="1"/>
  <c r="AH4573" i="1" s="1"/>
  <c r="AG4574" i="1"/>
  <c r="AH4574" i="1" s="1"/>
  <c r="AG4575" i="1"/>
  <c r="AH4575" i="1" s="1"/>
  <c r="AG4576" i="1"/>
  <c r="AH4576" i="1" s="1"/>
  <c r="AG4577" i="1"/>
  <c r="AH4577" i="1" s="1"/>
  <c r="AG4578" i="1"/>
  <c r="AH4578" i="1" s="1"/>
  <c r="AG4579" i="1"/>
  <c r="AH4579" i="1" s="1"/>
  <c r="AG4580" i="1"/>
  <c r="AH4580" i="1" s="1"/>
  <c r="AG4581" i="1"/>
  <c r="AH4581" i="1" s="1"/>
  <c r="AG4582" i="1"/>
  <c r="AH4582" i="1" s="1"/>
  <c r="AG4583" i="1"/>
  <c r="AH4583" i="1" s="1"/>
  <c r="AG4584" i="1"/>
  <c r="AH4584" i="1" s="1"/>
  <c r="AG4585" i="1"/>
  <c r="AH4585" i="1" s="1"/>
  <c r="AG4586" i="1"/>
  <c r="AH4586" i="1" s="1"/>
  <c r="AG4587" i="1"/>
  <c r="AH4587" i="1" s="1"/>
  <c r="AG4588" i="1"/>
  <c r="AH4588" i="1" s="1"/>
  <c r="AG4589" i="1"/>
  <c r="AH4589" i="1" s="1"/>
  <c r="AG4590" i="1"/>
  <c r="AH4590" i="1" s="1"/>
  <c r="AG4591" i="1"/>
  <c r="AH4591" i="1" s="1"/>
  <c r="AG4592" i="1"/>
  <c r="AH4592" i="1" s="1"/>
  <c r="AG4593" i="1"/>
  <c r="AH4593" i="1" s="1"/>
  <c r="AG4594" i="1"/>
  <c r="AH4594" i="1" s="1"/>
  <c r="AG4595" i="1"/>
  <c r="AH4595" i="1" s="1"/>
  <c r="AG4596" i="1"/>
  <c r="AH4596" i="1" s="1"/>
  <c r="AG4597" i="1"/>
  <c r="AH4597" i="1" s="1"/>
  <c r="AG4598" i="1"/>
  <c r="AH4598" i="1" s="1"/>
  <c r="AG4599" i="1"/>
  <c r="AH4599" i="1" s="1"/>
  <c r="AG4600" i="1"/>
  <c r="AH4600" i="1" s="1"/>
  <c r="AG4601" i="1"/>
  <c r="AH4601" i="1" s="1"/>
  <c r="AG4602" i="1"/>
  <c r="AH4602" i="1" s="1"/>
  <c r="AG4603" i="1"/>
  <c r="AH4603" i="1" s="1"/>
  <c r="AG4604" i="1"/>
  <c r="AH4604" i="1" s="1"/>
  <c r="AG4605" i="1"/>
  <c r="AH4605" i="1" s="1"/>
  <c r="AG4606" i="1"/>
  <c r="AH4606" i="1" s="1"/>
  <c r="AG4607" i="1"/>
  <c r="AH4607" i="1" s="1"/>
  <c r="AG4608" i="1"/>
  <c r="AH4608" i="1" s="1"/>
  <c r="AG4609" i="1"/>
  <c r="AH4609" i="1" s="1"/>
  <c r="AG4610" i="1"/>
  <c r="AH4610" i="1" s="1"/>
  <c r="AG4611" i="1"/>
  <c r="AH4611" i="1" s="1"/>
  <c r="AG4612" i="1"/>
  <c r="AH4612" i="1" s="1"/>
  <c r="AG4613" i="1"/>
  <c r="AH4613" i="1" s="1"/>
  <c r="AG4614" i="1"/>
  <c r="AH4614" i="1" s="1"/>
  <c r="AG4615" i="1"/>
  <c r="AH4615" i="1" s="1"/>
  <c r="AG4616" i="1"/>
  <c r="AH4616" i="1" s="1"/>
  <c r="AG4617" i="1"/>
  <c r="AH4617" i="1" s="1"/>
  <c r="AG4618" i="1"/>
  <c r="AH4618" i="1" s="1"/>
  <c r="AG4619" i="1"/>
  <c r="AH4619" i="1" s="1"/>
  <c r="AG4620" i="1"/>
  <c r="AH4620" i="1" s="1"/>
  <c r="AG4621" i="1"/>
  <c r="AH4621" i="1" s="1"/>
  <c r="AG4622" i="1"/>
  <c r="AH4622" i="1" s="1"/>
  <c r="AG4623" i="1"/>
  <c r="AH4623" i="1" s="1"/>
  <c r="AG4624" i="1"/>
  <c r="AH4624" i="1" s="1"/>
  <c r="AG4625" i="1"/>
  <c r="AH4625" i="1" s="1"/>
  <c r="AG4626" i="1"/>
  <c r="AH4626" i="1" s="1"/>
  <c r="AG4627" i="1"/>
  <c r="AH4627" i="1" s="1"/>
  <c r="AG4628" i="1"/>
  <c r="AH4628" i="1" s="1"/>
  <c r="AG4629" i="1"/>
  <c r="AH4629" i="1" s="1"/>
  <c r="AG4630" i="1"/>
  <c r="AH4630" i="1" s="1"/>
  <c r="AG4631" i="1"/>
  <c r="AH4631" i="1" s="1"/>
  <c r="AG4632" i="1"/>
  <c r="AH4632" i="1" s="1"/>
  <c r="AG4633" i="1"/>
  <c r="AH4633" i="1" s="1"/>
  <c r="AG4634" i="1"/>
  <c r="AH4634" i="1" s="1"/>
  <c r="AG4635" i="1"/>
  <c r="AH4635" i="1" s="1"/>
  <c r="AG4636" i="1"/>
  <c r="AH4636" i="1" s="1"/>
  <c r="AG4637" i="1"/>
  <c r="AH4637" i="1" s="1"/>
  <c r="AG4638" i="1"/>
  <c r="AH4638" i="1" s="1"/>
  <c r="AG4639" i="1"/>
  <c r="AH4639" i="1" s="1"/>
  <c r="AG4640" i="1"/>
  <c r="AH4640" i="1" s="1"/>
  <c r="AG4641" i="1"/>
  <c r="AH4641" i="1" s="1"/>
  <c r="AG4642" i="1"/>
  <c r="AH4642" i="1" s="1"/>
  <c r="AG4643" i="1"/>
  <c r="AH4643" i="1" s="1"/>
  <c r="AG4644" i="1"/>
  <c r="AH4644" i="1" s="1"/>
  <c r="AG4645" i="1"/>
  <c r="AH4645" i="1" s="1"/>
  <c r="AG4646" i="1"/>
  <c r="AH4646" i="1" s="1"/>
  <c r="AG4647" i="1"/>
  <c r="AH4647" i="1" s="1"/>
  <c r="AG4648" i="1"/>
  <c r="AH4648" i="1" s="1"/>
  <c r="AG4649" i="1"/>
  <c r="AH4649" i="1" s="1"/>
  <c r="AG4650" i="1"/>
  <c r="AH4650" i="1" s="1"/>
  <c r="AG4651" i="1"/>
  <c r="AH4651" i="1" s="1"/>
  <c r="AG4652" i="1"/>
  <c r="AH4652" i="1" s="1"/>
  <c r="AG4653" i="1"/>
  <c r="AH4653" i="1" s="1"/>
  <c r="AG4654" i="1"/>
  <c r="AH4654" i="1" s="1"/>
  <c r="AG4655" i="1"/>
  <c r="AH4655" i="1" s="1"/>
  <c r="AG4656" i="1"/>
  <c r="AH4656" i="1" s="1"/>
  <c r="AG4657" i="1"/>
  <c r="AH4657" i="1" s="1"/>
  <c r="AG4658" i="1"/>
  <c r="AH4658" i="1" s="1"/>
  <c r="AG4659" i="1"/>
  <c r="AH4659" i="1" s="1"/>
  <c r="AG4660" i="1"/>
  <c r="AH4660" i="1" s="1"/>
  <c r="AG4661" i="1"/>
  <c r="AH4661" i="1" s="1"/>
  <c r="AG4662" i="1"/>
  <c r="AH4662" i="1" s="1"/>
  <c r="AG4663" i="1"/>
  <c r="AH4663" i="1" s="1"/>
  <c r="AG4664" i="1"/>
  <c r="AH4664" i="1" s="1"/>
  <c r="AG4665" i="1"/>
  <c r="AH4665" i="1" s="1"/>
  <c r="AG4666" i="1"/>
  <c r="AH4666" i="1" s="1"/>
  <c r="AG4667" i="1"/>
  <c r="AH4667" i="1" s="1"/>
  <c r="AG4668" i="1"/>
  <c r="AH4668" i="1" s="1"/>
  <c r="AG4669" i="1"/>
  <c r="AH4669" i="1" s="1"/>
  <c r="AG4670" i="1"/>
  <c r="AH4670" i="1" s="1"/>
  <c r="AG4671" i="1"/>
  <c r="AH4671" i="1" s="1"/>
  <c r="AG4672" i="1"/>
  <c r="AH4672" i="1" s="1"/>
  <c r="AG4673" i="1"/>
  <c r="AH4673" i="1" s="1"/>
  <c r="AG4674" i="1"/>
  <c r="AH4674" i="1" s="1"/>
  <c r="AG4675" i="1"/>
  <c r="AH4675" i="1" s="1"/>
  <c r="AG4676" i="1"/>
  <c r="AH4676" i="1" s="1"/>
  <c r="AG4677" i="1"/>
  <c r="AH4677" i="1" s="1"/>
  <c r="AG4678" i="1"/>
  <c r="AH4678" i="1" s="1"/>
  <c r="AG4679" i="1"/>
  <c r="AH4679" i="1" s="1"/>
  <c r="AG4680" i="1"/>
  <c r="AH4680" i="1" s="1"/>
  <c r="AG4681" i="1"/>
  <c r="AH4681" i="1" s="1"/>
  <c r="AG4682" i="1"/>
  <c r="AH4682" i="1" s="1"/>
  <c r="AG4683" i="1"/>
  <c r="AH4683" i="1" s="1"/>
  <c r="AG4684" i="1"/>
  <c r="AH4684" i="1" s="1"/>
  <c r="AG4685" i="1"/>
  <c r="AH4685" i="1" s="1"/>
  <c r="AG4686" i="1"/>
  <c r="AH4686" i="1" s="1"/>
  <c r="AG4687" i="1"/>
  <c r="AH4687" i="1" s="1"/>
  <c r="AG4688" i="1"/>
  <c r="AH4688" i="1" s="1"/>
  <c r="AG4689" i="1"/>
  <c r="AH4689" i="1" s="1"/>
  <c r="AG4690" i="1"/>
  <c r="AH4690" i="1" s="1"/>
  <c r="AG4691" i="1"/>
  <c r="AH4691" i="1" s="1"/>
  <c r="AG4692" i="1"/>
  <c r="AH4692" i="1" s="1"/>
  <c r="AG4693" i="1"/>
  <c r="AH4693" i="1" s="1"/>
  <c r="AG4694" i="1"/>
  <c r="AH4694" i="1" s="1"/>
  <c r="AG4695" i="1"/>
  <c r="AH4695" i="1" s="1"/>
  <c r="AG4696" i="1"/>
  <c r="AH4696" i="1" s="1"/>
  <c r="AG4697" i="1"/>
  <c r="AH4697" i="1" s="1"/>
  <c r="AG4698" i="1"/>
  <c r="AH4698" i="1" s="1"/>
  <c r="AG4699" i="1"/>
  <c r="AH4699" i="1" s="1"/>
  <c r="AG4700" i="1"/>
  <c r="AH4700" i="1" s="1"/>
  <c r="AG4701" i="1"/>
  <c r="AH4701" i="1" s="1"/>
  <c r="AG4702" i="1"/>
  <c r="AH4702" i="1" s="1"/>
  <c r="AG4703" i="1"/>
  <c r="AH4703" i="1" s="1"/>
  <c r="AG4704" i="1"/>
  <c r="AH4704" i="1" s="1"/>
  <c r="AG4705" i="1"/>
  <c r="AH4705" i="1" s="1"/>
  <c r="AG4706" i="1"/>
  <c r="AH4706" i="1" s="1"/>
  <c r="AG4707" i="1"/>
  <c r="AH4707" i="1" s="1"/>
  <c r="AG4708" i="1"/>
  <c r="AH4708" i="1" s="1"/>
  <c r="AG4709" i="1"/>
  <c r="AH4709" i="1" s="1"/>
  <c r="AG4710" i="1"/>
  <c r="AH4710" i="1" s="1"/>
  <c r="AG4711" i="1"/>
  <c r="AH4711" i="1" s="1"/>
  <c r="AG4712" i="1"/>
  <c r="AH4712" i="1" s="1"/>
  <c r="AG4713" i="1"/>
  <c r="AH4713" i="1" s="1"/>
  <c r="AG4714" i="1"/>
  <c r="AH4714" i="1" s="1"/>
  <c r="AG4715" i="1"/>
  <c r="AH4715" i="1" s="1"/>
  <c r="AG4716" i="1"/>
  <c r="AH4716" i="1" s="1"/>
  <c r="AG4717" i="1"/>
  <c r="AH4717" i="1" s="1"/>
  <c r="AG4718" i="1"/>
  <c r="AH4718" i="1" s="1"/>
  <c r="AG4719" i="1"/>
  <c r="AH4719" i="1" s="1"/>
  <c r="AG4720" i="1"/>
  <c r="AH4720" i="1" s="1"/>
  <c r="AG4721" i="1"/>
  <c r="AH4721" i="1" s="1"/>
  <c r="AG4722" i="1"/>
  <c r="AH4722" i="1" s="1"/>
  <c r="AG4723" i="1"/>
  <c r="AH4723" i="1" s="1"/>
  <c r="AG4724" i="1"/>
  <c r="AH4724" i="1" s="1"/>
  <c r="AG4725" i="1"/>
  <c r="AH4725" i="1" s="1"/>
  <c r="AG4726" i="1"/>
  <c r="AH4726" i="1" s="1"/>
  <c r="AG4727" i="1"/>
  <c r="AH4727" i="1" s="1"/>
  <c r="AG4728" i="1"/>
  <c r="AH4728" i="1" s="1"/>
  <c r="AG4729" i="1"/>
  <c r="AH4729" i="1" s="1"/>
  <c r="AG4730" i="1"/>
  <c r="AH4730" i="1" s="1"/>
  <c r="AG4731" i="1"/>
  <c r="AH4731" i="1" s="1"/>
  <c r="AG4732" i="1"/>
  <c r="AH4732" i="1" s="1"/>
  <c r="AG4733" i="1"/>
  <c r="AH4733" i="1" s="1"/>
  <c r="AG4734" i="1"/>
  <c r="AH4734" i="1" s="1"/>
  <c r="AG4735" i="1"/>
  <c r="AH4735" i="1" s="1"/>
  <c r="AG4736" i="1"/>
  <c r="AH4736" i="1" s="1"/>
  <c r="AG4737" i="1"/>
  <c r="AH4737" i="1" s="1"/>
  <c r="AG4738" i="1"/>
  <c r="AH4738" i="1" s="1"/>
  <c r="AG4739" i="1"/>
  <c r="AH4739" i="1" s="1"/>
  <c r="AG4740" i="1"/>
  <c r="AH4740" i="1" s="1"/>
  <c r="AG4741" i="1"/>
  <c r="AH4741" i="1" s="1"/>
  <c r="AG4742" i="1"/>
  <c r="AH4742" i="1" s="1"/>
  <c r="AG4743" i="1"/>
  <c r="AH4743" i="1" s="1"/>
  <c r="AG4744" i="1"/>
  <c r="AH4744" i="1" s="1"/>
  <c r="AG4745" i="1"/>
  <c r="AH4745" i="1" s="1"/>
  <c r="AG4746" i="1"/>
  <c r="AH4746" i="1" s="1"/>
  <c r="AG4747" i="1"/>
  <c r="AH4747" i="1" s="1"/>
  <c r="AG4748" i="1"/>
  <c r="AH4748" i="1" s="1"/>
  <c r="AG4749" i="1"/>
  <c r="AH4749" i="1" s="1"/>
  <c r="AG4750" i="1"/>
  <c r="AH4750" i="1" s="1"/>
  <c r="AG4751" i="1"/>
  <c r="AH4751" i="1" s="1"/>
  <c r="AG4752" i="1"/>
  <c r="AH4752" i="1" s="1"/>
  <c r="AG4753" i="1"/>
  <c r="AH4753" i="1" s="1"/>
  <c r="AG4754" i="1"/>
  <c r="AH4754" i="1" s="1"/>
  <c r="AG4755" i="1"/>
  <c r="AH4755" i="1" s="1"/>
  <c r="AG4756" i="1"/>
  <c r="AH4756" i="1" s="1"/>
  <c r="AG4757" i="1"/>
  <c r="AH4757" i="1" s="1"/>
  <c r="AG4758" i="1"/>
  <c r="AH4758" i="1" s="1"/>
  <c r="AG4759" i="1"/>
  <c r="AH4759" i="1" s="1"/>
  <c r="AG4760" i="1"/>
  <c r="AH4760" i="1" s="1"/>
  <c r="AG4761" i="1"/>
  <c r="AH4761" i="1" s="1"/>
  <c r="AG4762" i="1"/>
  <c r="AH4762" i="1" s="1"/>
  <c r="AG4763" i="1"/>
  <c r="AH4763" i="1" s="1"/>
  <c r="AG4764" i="1"/>
  <c r="AH4764" i="1" s="1"/>
  <c r="AG4765" i="1"/>
  <c r="AH4765" i="1" s="1"/>
  <c r="AG4766" i="1"/>
  <c r="AH4766" i="1" s="1"/>
  <c r="AG4767" i="1"/>
  <c r="AH4767" i="1" s="1"/>
  <c r="AG4768" i="1"/>
  <c r="AH4768" i="1" s="1"/>
  <c r="AG4769" i="1"/>
  <c r="AH4769" i="1" s="1"/>
  <c r="AG4770" i="1"/>
  <c r="AH4770" i="1" s="1"/>
  <c r="AG4771" i="1"/>
  <c r="AH4771" i="1" s="1"/>
  <c r="AG4772" i="1"/>
  <c r="AH4772" i="1" s="1"/>
  <c r="AG4773" i="1"/>
  <c r="AH4773" i="1" s="1"/>
  <c r="AG4774" i="1"/>
  <c r="AH4774" i="1" s="1"/>
  <c r="AG4775" i="1"/>
  <c r="AH4775" i="1" s="1"/>
  <c r="AG4776" i="1"/>
  <c r="AH4776" i="1" s="1"/>
  <c r="AG4777" i="1"/>
  <c r="AH4777" i="1" s="1"/>
  <c r="AG4778" i="1"/>
  <c r="AH4778" i="1" s="1"/>
  <c r="AG4779" i="1"/>
  <c r="AH4779" i="1" s="1"/>
  <c r="AG4780" i="1"/>
  <c r="AH4780" i="1" s="1"/>
  <c r="AG4781" i="1"/>
  <c r="AH4781" i="1" s="1"/>
  <c r="AG4782" i="1"/>
  <c r="AH4782" i="1" s="1"/>
  <c r="AG4783" i="1"/>
  <c r="AH4783" i="1" s="1"/>
  <c r="AG4784" i="1"/>
  <c r="AH4784" i="1" s="1"/>
  <c r="AG4785" i="1"/>
  <c r="AH4785" i="1" s="1"/>
  <c r="AG4786" i="1"/>
  <c r="AH4786" i="1" s="1"/>
  <c r="AG4787" i="1"/>
  <c r="AH4787" i="1" s="1"/>
  <c r="AG4788" i="1"/>
  <c r="AH4788" i="1" s="1"/>
  <c r="AG4789" i="1"/>
  <c r="AH4789" i="1" s="1"/>
  <c r="AG4790" i="1"/>
  <c r="AH4790" i="1" s="1"/>
  <c r="AG4791" i="1"/>
  <c r="AH4791" i="1" s="1"/>
  <c r="AG4792" i="1"/>
  <c r="AH4792" i="1" s="1"/>
  <c r="AG4793" i="1"/>
  <c r="AH4793" i="1" s="1"/>
  <c r="AG4794" i="1"/>
  <c r="AH4794" i="1" s="1"/>
  <c r="AG4795" i="1"/>
  <c r="AH4795" i="1" s="1"/>
  <c r="AG4796" i="1"/>
  <c r="AH4796" i="1" s="1"/>
  <c r="AG4797" i="1"/>
  <c r="AH4797" i="1" s="1"/>
  <c r="AG4798" i="1"/>
  <c r="AH4798" i="1" s="1"/>
  <c r="AG4799" i="1"/>
  <c r="AH4799" i="1" s="1"/>
  <c r="AG4800" i="1"/>
  <c r="AH4800" i="1" s="1"/>
  <c r="AG4801" i="1"/>
  <c r="AH4801" i="1" s="1"/>
  <c r="AG4802" i="1"/>
  <c r="AH4802" i="1" s="1"/>
  <c r="AG4803" i="1"/>
  <c r="AH4803" i="1" s="1"/>
  <c r="AG4804" i="1"/>
  <c r="AH4804" i="1" s="1"/>
  <c r="AG4805" i="1"/>
  <c r="AH4805" i="1" s="1"/>
  <c r="AG4806" i="1"/>
  <c r="AH4806" i="1" s="1"/>
  <c r="AG4807" i="1"/>
  <c r="AH4807" i="1" s="1"/>
  <c r="AG4808" i="1"/>
  <c r="AH4808" i="1" s="1"/>
  <c r="AG4809" i="1"/>
  <c r="AH4809" i="1" s="1"/>
  <c r="AG4810" i="1"/>
  <c r="AH4810" i="1" s="1"/>
  <c r="AG4811" i="1"/>
  <c r="AH4811" i="1" s="1"/>
  <c r="AG4812" i="1"/>
  <c r="AH4812" i="1" s="1"/>
  <c r="AG4813" i="1"/>
  <c r="AH4813" i="1" s="1"/>
  <c r="AG4814" i="1"/>
  <c r="AH4814" i="1" s="1"/>
  <c r="AG4815" i="1"/>
  <c r="AH4815" i="1" s="1"/>
  <c r="AG4816" i="1"/>
  <c r="AH4816" i="1" s="1"/>
  <c r="AG4817" i="1"/>
  <c r="AH4817" i="1" s="1"/>
  <c r="AG4818" i="1"/>
  <c r="AH4818" i="1" s="1"/>
  <c r="AG4819" i="1"/>
  <c r="AH4819" i="1" s="1"/>
  <c r="AG4820" i="1"/>
  <c r="AH4820" i="1" s="1"/>
  <c r="AG4821" i="1"/>
  <c r="AH4821" i="1" s="1"/>
  <c r="AG4822" i="1"/>
  <c r="AH4822" i="1" s="1"/>
  <c r="AG4823" i="1"/>
  <c r="AH4823" i="1" s="1"/>
  <c r="AG4824" i="1"/>
  <c r="AH4824" i="1" s="1"/>
  <c r="AG4825" i="1"/>
  <c r="AH4825" i="1" s="1"/>
  <c r="AG4826" i="1"/>
  <c r="AH4826" i="1" s="1"/>
  <c r="AG4827" i="1"/>
  <c r="AH4827" i="1" s="1"/>
  <c r="AG4828" i="1"/>
  <c r="AH4828" i="1" s="1"/>
  <c r="AG4829" i="1"/>
  <c r="AH4829" i="1" s="1"/>
  <c r="AG4830" i="1"/>
  <c r="AH4830" i="1" s="1"/>
  <c r="AG4831" i="1"/>
  <c r="AH4831" i="1" s="1"/>
  <c r="AG4832" i="1"/>
  <c r="AH4832" i="1" s="1"/>
  <c r="AG4833" i="1"/>
  <c r="AH4833" i="1" s="1"/>
  <c r="AG4834" i="1"/>
  <c r="AH4834" i="1" s="1"/>
  <c r="AG4835" i="1"/>
  <c r="AH4835" i="1" s="1"/>
  <c r="AG4836" i="1"/>
  <c r="AH4836" i="1" s="1"/>
  <c r="AG4837" i="1"/>
  <c r="AH4837" i="1" s="1"/>
  <c r="AG4838" i="1"/>
  <c r="AH4838" i="1" s="1"/>
  <c r="AG4839" i="1"/>
  <c r="AH4839" i="1" s="1"/>
  <c r="AG4840" i="1"/>
  <c r="AH4840" i="1" s="1"/>
  <c r="AG4841" i="1"/>
  <c r="AH4841" i="1" s="1"/>
  <c r="AG4842" i="1"/>
  <c r="AH4842" i="1" s="1"/>
  <c r="AG4843" i="1"/>
  <c r="AH4843" i="1" s="1"/>
  <c r="AG4844" i="1"/>
  <c r="AH4844" i="1" s="1"/>
  <c r="AG4845" i="1"/>
  <c r="AH4845" i="1" s="1"/>
  <c r="AG4846" i="1"/>
  <c r="AH4846" i="1" s="1"/>
  <c r="AG4847" i="1"/>
  <c r="AH4847" i="1" s="1"/>
  <c r="AG4848" i="1"/>
  <c r="AH4848" i="1" s="1"/>
  <c r="AG4849" i="1"/>
  <c r="AH4849" i="1" s="1"/>
  <c r="AG4850" i="1"/>
  <c r="AH4850" i="1" s="1"/>
  <c r="AG4851" i="1"/>
  <c r="AH4851" i="1" s="1"/>
  <c r="AG4852" i="1"/>
  <c r="AH4852" i="1" s="1"/>
  <c r="AG4853" i="1"/>
  <c r="AH4853" i="1" s="1"/>
  <c r="AG4854" i="1"/>
  <c r="AH4854" i="1" s="1"/>
  <c r="AG4855" i="1"/>
  <c r="AH4855" i="1" s="1"/>
  <c r="AG4856" i="1"/>
  <c r="AH4856" i="1" s="1"/>
  <c r="AG4857" i="1"/>
  <c r="AH4857" i="1" s="1"/>
  <c r="AG4858" i="1"/>
  <c r="AH4858" i="1" s="1"/>
  <c r="AG4859" i="1"/>
  <c r="AH4859" i="1" s="1"/>
  <c r="AG4860" i="1"/>
  <c r="AH4860" i="1" s="1"/>
  <c r="AG4861" i="1"/>
  <c r="AH4861" i="1" s="1"/>
  <c r="AG4862" i="1"/>
  <c r="AH4862" i="1" s="1"/>
  <c r="AG4863" i="1"/>
  <c r="AH4863" i="1" s="1"/>
  <c r="AG4864" i="1"/>
  <c r="AH4864" i="1" s="1"/>
  <c r="AG4865" i="1"/>
  <c r="AH4865" i="1" s="1"/>
  <c r="AG4866" i="1"/>
  <c r="AH4866" i="1" s="1"/>
  <c r="AG4867" i="1"/>
  <c r="AH4867" i="1" s="1"/>
  <c r="AG4868" i="1"/>
  <c r="AH4868" i="1" s="1"/>
  <c r="AG4869" i="1"/>
  <c r="AH4869" i="1" s="1"/>
  <c r="AG4870" i="1"/>
  <c r="AH4870" i="1" s="1"/>
  <c r="AG4871" i="1"/>
  <c r="AH4871" i="1" s="1"/>
  <c r="AG4872" i="1"/>
  <c r="AH4872" i="1" s="1"/>
  <c r="AG4873" i="1"/>
  <c r="AH4873" i="1" s="1"/>
  <c r="AG4874" i="1"/>
  <c r="AH4874" i="1" s="1"/>
  <c r="AG4875" i="1"/>
  <c r="AH4875" i="1" s="1"/>
  <c r="AG4876" i="1"/>
  <c r="AH4876" i="1" s="1"/>
  <c r="AG4877" i="1"/>
  <c r="AH4877" i="1" s="1"/>
  <c r="AG4878" i="1"/>
  <c r="AH4878" i="1" s="1"/>
  <c r="AG4879" i="1"/>
  <c r="AH4879" i="1" s="1"/>
  <c r="AG4880" i="1"/>
  <c r="AH4880" i="1" s="1"/>
  <c r="AG4881" i="1"/>
  <c r="AH4881" i="1" s="1"/>
  <c r="AG4882" i="1"/>
  <c r="AH4882" i="1" s="1"/>
  <c r="AG4883" i="1"/>
  <c r="AH4883" i="1" s="1"/>
  <c r="AG4884" i="1"/>
  <c r="AH4884" i="1" s="1"/>
  <c r="AG4885" i="1"/>
  <c r="AH4885" i="1" s="1"/>
  <c r="AG4886" i="1"/>
  <c r="AH4886" i="1" s="1"/>
  <c r="AG4887" i="1"/>
  <c r="AH4887" i="1" s="1"/>
  <c r="AG4888" i="1"/>
  <c r="AH4888" i="1" s="1"/>
  <c r="AG4889" i="1"/>
  <c r="AH4889" i="1" s="1"/>
  <c r="AG4890" i="1"/>
  <c r="AH4890" i="1" s="1"/>
  <c r="AG4891" i="1"/>
  <c r="AH4891" i="1" s="1"/>
  <c r="AG4892" i="1"/>
  <c r="AH4892" i="1" s="1"/>
  <c r="AG4893" i="1"/>
  <c r="AH4893" i="1" s="1"/>
  <c r="AG4894" i="1"/>
  <c r="AH4894" i="1" s="1"/>
  <c r="AG4895" i="1"/>
  <c r="AH4895" i="1" s="1"/>
  <c r="AG4896" i="1"/>
  <c r="AH4896" i="1" s="1"/>
  <c r="AG4897" i="1"/>
  <c r="AH4897" i="1" s="1"/>
  <c r="AG4898" i="1"/>
  <c r="AH4898" i="1" s="1"/>
  <c r="AG4899" i="1"/>
  <c r="AH4899" i="1" s="1"/>
  <c r="AG4900" i="1"/>
  <c r="AH4900" i="1" s="1"/>
  <c r="AG4901" i="1"/>
  <c r="AH4901" i="1" s="1"/>
  <c r="AG4902" i="1"/>
  <c r="AH4902" i="1" s="1"/>
  <c r="AG4903" i="1"/>
  <c r="AH4903" i="1" s="1"/>
  <c r="AG4904" i="1"/>
  <c r="AH4904" i="1" s="1"/>
  <c r="AG4905" i="1"/>
  <c r="AH4905" i="1" s="1"/>
  <c r="AG4906" i="1"/>
  <c r="AH4906" i="1" s="1"/>
  <c r="AG4907" i="1"/>
  <c r="AH4907" i="1" s="1"/>
  <c r="AG4908" i="1"/>
  <c r="AH4908" i="1" s="1"/>
  <c r="AG4909" i="1"/>
  <c r="AH4909" i="1" s="1"/>
  <c r="AG4910" i="1"/>
  <c r="AH4910" i="1" s="1"/>
  <c r="AG4911" i="1"/>
  <c r="AH4911" i="1" s="1"/>
  <c r="AG4912" i="1"/>
  <c r="AH4912" i="1" s="1"/>
  <c r="AG4913" i="1"/>
  <c r="AH4913" i="1" s="1"/>
  <c r="AG4914" i="1"/>
  <c r="AH4914" i="1" s="1"/>
  <c r="AG4915" i="1"/>
  <c r="AH4915" i="1" s="1"/>
  <c r="AG4916" i="1"/>
  <c r="AH4916" i="1" s="1"/>
  <c r="AG4917" i="1"/>
  <c r="AH4917" i="1" s="1"/>
  <c r="AG4918" i="1"/>
  <c r="AH4918" i="1" s="1"/>
  <c r="AG4919" i="1"/>
  <c r="AH4919" i="1" s="1"/>
  <c r="AG4920" i="1"/>
  <c r="AH4920" i="1" s="1"/>
  <c r="AG4921" i="1"/>
  <c r="AH4921" i="1" s="1"/>
  <c r="AG4922" i="1"/>
  <c r="AH4922" i="1" s="1"/>
  <c r="AG4923" i="1"/>
  <c r="AH4923" i="1" s="1"/>
  <c r="AG4924" i="1"/>
  <c r="AH4924" i="1" s="1"/>
  <c r="AG4925" i="1"/>
  <c r="AH4925" i="1" s="1"/>
  <c r="AG4926" i="1"/>
  <c r="AH4926" i="1" s="1"/>
  <c r="AG4927" i="1"/>
  <c r="AH4927" i="1" s="1"/>
  <c r="AG4928" i="1"/>
  <c r="AH4928" i="1" s="1"/>
  <c r="AG4929" i="1"/>
  <c r="AH4929" i="1" s="1"/>
  <c r="AG4930" i="1"/>
  <c r="AH4930" i="1" s="1"/>
  <c r="AG4931" i="1"/>
  <c r="AH4931" i="1" s="1"/>
  <c r="AG4932" i="1"/>
  <c r="AH4932" i="1" s="1"/>
  <c r="AG4933" i="1"/>
  <c r="AH4933" i="1" s="1"/>
  <c r="AG4934" i="1"/>
  <c r="AH4934" i="1" s="1"/>
  <c r="AG4935" i="1"/>
  <c r="AH4935" i="1" s="1"/>
  <c r="AG4936" i="1"/>
  <c r="AH4936" i="1" s="1"/>
  <c r="AG4937" i="1"/>
  <c r="AH4937" i="1" s="1"/>
  <c r="AG4938" i="1"/>
  <c r="AH4938" i="1" s="1"/>
  <c r="AG4939" i="1"/>
  <c r="AH4939" i="1" s="1"/>
  <c r="AG4940" i="1"/>
  <c r="AH4940" i="1" s="1"/>
  <c r="AG4941" i="1"/>
  <c r="AH4941" i="1" s="1"/>
  <c r="AG4942" i="1"/>
  <c r="AH4942" i="1" s="1"/>
  <c r="AG4943" i="1"/>
  <c r="AH4943" i="1" s="1"/>
  <c r="AG4944" i="1"/>
  <c r="AH4944" i="1" s="1"/>
  <c r="AG4945" i="1"/>
  <c r="AH4945" i="1" s="1"/>
  <c r="AG4946" i="1"/>
  <c r="AH4946" i="1" s="1"/>
  <c r="AG4947" i="1"/>
  <c r="AH4947" i="1" s="1"/>
  <c r="AG4948" i="1"/>
  <c r="AH4948" i="1" s="1"/>
  <c r="AG4949" i="1"/>
  <c r="AH4949" i="1" s="1"/>
  <c r="AG4950" i="1"/>
  <c r="AH4950" i="1" s="1"/>
  <c r="AG4951" i="1"/>
  <c r="AH4951" i="1" s="1"/>
  <c r="AG4952" i="1"/>
  <c r="AH4952" i="1" s="1"/>
  <c r="AG4953" i="1"/>
  <c r="AH4953" i="1" s="1"/>
  <c r="AG4954" i="1"/>
  <c r="AH4954" i="1" s="1"/>
  <c r="AG4955" i="1"/>
  <c r="AH4955" i="1" s="1"/>
  <c r="AG4956" i="1"/>
  <c r="AH4956" i="1" s="1"/>
  <c r="AG4957" i="1"/>
  <c r="AH4957" i="1" s="1"/>
  <c r="AG4958" i="1"/>
  <c r="AH4958" i="1" s="1"/>
  <c r="AG4959" i="1"/>
  <c r="AH4959" i="1" s="1"/>
  <c r="AG4960" i="1"/>
  <c r="AH4960" i="1" s="1"/>
  <c r="AG4961" i="1"/>
  <c r="AH4961" i="1" s="1"/>
  <c r="AG4962" i="1"/>
  <c r="AH4962" i="1" s="1"/>
  <c r="AG4963" i="1"/>
  <c r="AH4963" i="1" s="1"/>
  <c r="AG4964" i="1"/>
  <c r="AH4964" i="1" s="1"/>
  <c r="AG4965" i="1"/>
  <c r="AH4965" i="1" s="1"/>
  <c r="AG4966" i="1"/>
  <c r="AH4966" i="1" s="1"/>
  <c r="AG4967" i="1"/>
  <c r="AH4967" i="1" s="1"/>
  <c r="AG4968" i="1"/>
  <c r="AH4968" i="1" s="1"/>
  <c r="AG4969" i="1"/>
  <c r="AH4969" i="1" s="1"/>
  <c r="AG4970" i="1"/>
  <c r="AH4970" i="1" s="1"/>
  <c r="AG4971" i="1"/>
  <c r="AH4971" i="1" s="1"/>
  <c r="AG4972" i="1"/>
  <c r="AH4972" i="1" s="1"/>
  <c r="AG4973" i="1"/>
  <c r="AH4973" i="1" s="1"/>
  <c r="AG4974" i="1"/>
  <c r="AH4974" i="1" s="1"/>
  <c r="AG4975" i="1"/>
  <c r="AH4975" i="1" s="1"/>
  <c r="AG4976" i="1"/>
  <c r="AH4976" i="1" s="1"/>
  <c r="AG4977" i="1"/>
  <c r="AH4977" i="1" s="1"/>
  <c r="AG4978" i="1"/>
  <c r="AH4978" i="1" s="1"/>
  <c r="AG4979" i="1"/>
  <c r="AH4979" i="1" s="1"/>
  <c r="AG4980" i="1"/>
  <c r="AH4980" i="1" s="1"/>
  <c r="AG4981" i="1"/>
  <c r="AH4981" i="1" s="1"/>
  <c r="AG4982" i="1"/>
  <c r="AH4982" i="1" s="1"/>
  <c r="AG4983" i="1"/>
  <c r="AH4983" i="1" s="1"/>
  <c r="AG4984" i="1"/>
  <c r="AH4984" i="1" s="1"/>
  <c r="AG4985" i="1"/>
  <c r="AH4985" i="1" s="1"/>
  <c r="AG4986" i="1"/>
  <c r="AH4986" i="1" s="1"/>
  <c r="AG4987" i="1"/>
  <c r="AH4987" i="1" s="1"/>
  <c r="AG4988" i="1"/>
  <c r="AH4988" i="1" s="1"/>
  <c r="AG4989" i="1"/>
  <c r="AH4989" i="1" s="1"/>
  <c r="AG4990" i="1"/>
  <c r="AH4990" i="1" s="1"/>
  <c r="AG4991" i="1"/>
  <c r="AH4991" i="1" s="1"/>
  <c r="AG4992" i="1"/>
  <c r="AH4992" i="1" s="1"/>
  <c r="AG4993" i="1"/>
  <c r="AH4993" i="1" s="1"/>
  <c r="AG4994" i="1"/>
  <c r="AH4994" i="1" s="1"/>
  <c r="AG4995" i="1"/>
  <c r="AH4995" i="1" s="1"/>
  <c r="AG4996" i="1"/>
  <c r="AH4996" i="1" s="1"/>
  <c r="AG4997" i="1"/>
  <c r="AH4997" i="1" s="1"/>
  <c r="AG4998" i="1"/>
  <c r="AH4998" i="1" s="1"/>
  <c r="AG4999" i="1"/>
  <c r="AH4999" i="1" s="1"/>
  <c r="AG5000" i="1"/>
  <c r="AH5000" i="1" s="1"/>
  <c r="AG5001" i="1"/>
  <c r="AH5001" i="1" s="1"/>
  <c r="AG5002" i="1"/>
  <c r="AH5002" i="1" s="1"/>
  <c r="AG5003" i="1"/>
  <c r="AH5003" i="1" s="1"/>
  <c r="AG5004" i="1"/>
  <c r="AH5004" i="1" s="1"/>
  <c r="AG5005" i="1"/>
  <c r="AH5005" i="1" s="1"/>
  <c r="AG5006" i="1"/>
  <c r="AH5006" i="1" s="1"/>
  <c r="AG5007" i="1"/>
  <c r="AH5007" i="1" s="1"/>
  <c r="AG5008" i="1"/>
  <c r="AH5008" i="1" s="1"/>
  <c r="AG5009" i="1"/>
  <c r="AH5009" i="1" s="1"/>
  <c r="AG5010" i="1"/>
  <c r="AH5010" i="1" s="1"/>
  <c r="AG5011" i="1"/>
  <c r="AH5011" i="1" s="1"/>
  <c r="AG5012" i="1"/>
  <c r="AH5012" i="1" s="1"/>
  <c r="AG5013" i="1"/>
  <c r="AH5013" i="1" s="1"/>
  <c r="AG5014" i="1"/>
  <c r="AH5014" i="1" s="1"/>
  <c r="AG5015" i="1"/>
  <c r="AH5015" i="1" s="1"/>
  <c r="AG5016" i="1"/>
  <c r="AH5016" i="1" s="1"/>
  <c r="AG5017" i="1"/>
  <c r="AH5017" i="1" s="1"/>
  <c r="AG5018" i="1"/>
  <c r="AH5018" i="1" s="1"/>
  <c r="AG5019" i="1"/>
  <c r="AH5019" i="1" s="1"/>
  <c r="AG5020" i="1"/>
  <c r="AH5020" i="1" s="1"/>
  <c r="AG5021" i="1"/>
  <c r="AH5021" i="1" s="1"/>
  <c r="AG5022" i="1"/>
  <c r="AH5022" i="1" s="1"/>
  <c r="AG5023" i="1"/>
  <c r="AH5023" i="1" s="1"/>
  <c r="AG5024" i="1"/>
  <c r="AH5024" i="1" s="1"/>
  <c r="AG5025" i="1"/>
  <c r="AH5025" i="1" s="1"/>
  <c r="AG5026" i="1"/>
  <c r="AH5026" i="1" s="1"/>
  <c r="AG5027" i="1"/>
  <c r="AH5027" i="1" s="1"/>
  <c r="AG5028" i="1"/>
  <c r="AH5028" i="1" s="1"/>
  <c r="AG5029" i="1"/>
  <c r="AH5029" i="1" s="1"/>
  <c r="AG5030" i="1"/>
  <c r="AH5030" i="1" s="1"/>
  <c r="AG5031" i="1"/>
  <c r="AH5031" i="1" s="1"/>
  <c r="AG5032" i="1"/>
  <c r="AH5032" i="1" s="1"/>
  <c r="AG5033" i="1"/>
  <c r="AH5033" i="1" s="1"/>
  <c r="AG5034" i="1"/>
  <c r="AH5034" i="1" s="1"/>
  <c r="AG5035" i="1"/>
  <c r="AH5035" i="1" s="1"/>
  <c r="AG5036" i="1"/>
  <c r="AH5036" i="1" s="1"/>
  <c r="AG5037" i="1"/>
  <c r="AH5037" i="1" s="1"/>
  <c r="AG5038" i="1"/>
  <c r="AH5038" i="1" s="1"/>
  <c r="AG5039" i="1"/>
  <c r="AH5039" i="1" s="1"/>
  <c r="AG5040" i="1"/>
  <c r="AH5040" i="1" s="1"/>
  <c r="AG5041" i="1"/>
  <c r="AH5041" i="1" s="1"/>
  <c r="AG5042" i="1"/>
  <c r="AH5042" i="1" s="1"/>
  <c r="AG5043" i="1"/>
  <c r="AH5043" i="1" s="1"/>
  <c r="AG5044" i="1"/>
  <c r="AH5044" i="1" s="1"/>
  <c r="AG5045" i="1"/>
  <c r="AH5045" i="1" s="1"/>
  <c r="AG5046" i="1"/>
  <c r="AH5046" i="1" s="1"/>
  <c r="AG5047" i="1"/>
  <c r="AH5047" i="1" s="1"/>
  <c r="AG5048" i="1"/>
  <c r="AH5048" i="1" s="1"/>
  <c r="AG5049" i="1"/>
  <c r="AH5049" i="1" s="1"/>
  <c r="AG5050" i="1"/>
  <c r="AH5050" i="1" s="1"/>
  <c r="AG5051" i="1"/>
  <c r="AH5051" i="1" s="1"/>
  <c r="AG5052" i="1"/>
  <c r="AH5052" i="1" s="1"/>
  <c r="AG5053" i="1"/>
  <c r="AH5053" i="1" s="1"/>
  <c r="AG5054" i="1"/>
  <c r="AH5054" i="1" s="1"/>
  <c r="AG5055" i="1"/>
  <c r="AH5055" i="1" s="1"/>
  <c r="AG5056" i="1"/>
  <c r="AH5056" i="1" s="1"/>
  <c r="AG5057" i="1"/>
  <c r="AH5057" i="1" s="1"/>
  <c r="AG5058" i="1"/>
  <c r="AH5058" i="1" s="1"/>
  <c r="AG5059" i="1"/>
  <c r="AH5059" i="1" s="1"/>
  <c r="AG5060" i="1"/>
  <c r="AH5060" i="1" s="1"/>
  <c r="AG5061" i="1"/>
  <c r="AH5061" i="1" s="1"/>
  <c r="AG5062" i="1"/>
  <c r="AH5062" i="1" s="1"/>
  <c r="AG5063" i="1"/>
  <c r="AH5063" i="1" s="1"/>
  <c r="AG5064" i="1"/>
  <c r="AH5064" i="1" s="1"/>
  <c r="AG5065" i="1"/>
  <c r="AH5065" i="1" s="1"/>
  <c r="AG5066" i="1"/>
  <c r="AH5066" i="1" s="1"/>
  <c r="AG5067" i="1"/>
  <c r="AH5067" i="1" s="1"/>
  <c r="AG5068" i="1"/>
  <c r="AH5068" i="1" s="1"/>
  <c r="AG5069" i="1"/>
  <c r="AH5069" i="1" s="1"/>
  <c r="AG5070" i="1"/>
  <c r="AH5070" i="1" s="1"/>
  <c r="AG5071" i="1"/>
  <c r="AH5071" i="1" s="1"/>
  <c r="AG5072" i="1"/>
  <c r="AH5072" i="1" s="1"/>
  <c r="AG5073" i="1"/>
  <c r="AH5073" i="1" s="1"/>
  <c r="AG5074" i="1"/>
  <c r="AH5074" i="1" s="1"/>
  <c r="AG5075" i="1"/>
  <c r="AH5075" i="1" s="1"/>
  <c r="AG5076" i="1"/>
  <c r="AH5076" i="1" s="1"/>
  <c r="AG5077" i="1"/>
  <c r="AH5077" i="1" s="1"/>
  <c r="AG5078" i="1"/>
  <c r="AH5078" i="1" s="1"/>
  <c r="AG5079" i="1"/>
  <c r="AH5079" i="1" s="1"/>
  <c r="AG5080" i="1"/>
  <c r="AH5080" i="1" s="1"/>
  <c r="AG5081" i="1"/>
  <c r="AH5081" i="1" s="1"/>
  <c r="AG5082" i="1"/>
  <c r="AH5082" i="1" s="1"/>
  <c r="AG5083" i="1"/>
  <c r="AH5083" i="1" s="1"/>
  <c r="AG5084" i="1"/>
  <c r="AH5084" i="1" s="1"/>
  <c r="AG5085" i="1"/>
  <c r="AH5085" i="1" s="1"/>
  <c r="AG5086" i="1"/>
  <c r="AH5086" i="1" s="1"/>
  <c r="AG5087" i="1"/>
  <c r="AH5087" i="1" s="1"/>
  <c r="AG5088" i="1"/>
  <c r="AH5088" i="1" s="1"/>
  <c r="AG5089" i="1"/>
  <c r="AH5089" i="1" s="1"/>
  <c r="AG5090" i="1"/>
  <c r="AH5090" i="1" s="1"/>
  <c r="AG5091" i="1"/>
  <c r="AH5091" i="1" s="1"/>
  <c r="AG5092" i="1"/>
  <c r="AH5092" i="1" s="1"/>
  <c r="AG5093" i="1"/>
  <c r="AH5093" i="1" s="1"/>
  <c r="AG5094" i="1"/>
  <c r="AH5094" i="1" s="1"/>
  <c r="AG5095" i="1"/>
  <c r="AH5095" i="1" s="1"/>
  <c r="AG5096" i="1"/>
  <c r="AH5096" i="1" s="1"/>
  <c r="AG5097" i="1"/>
  <c r="AH5097" i="1" s="1"/>
  <c r="AG5098" i="1"/>
  <c r="AH5098" i="1" s="1"/>
  <c r="AG5099" i="1"/>
  <c r="AH5099" i="1" s="1"/>
  <c r="AG5100" i="1"/>
  <c r="AH5100" i="1" s="1"/>
  <c r="AG5101" i="1"/>
  <c r="AH5101" i="1" s="1"/>
  <c r="AG5102" i="1"/>
  <c r="AH5102" i="1" s="1"/>
  <c r="AG5103" i="1"/>
  <c r="AH5103" i="1" s="1"/>
  <c r="AG5104" i="1"/>
  <c r="AH5104" i="1" s="1"/>
  <c r="AG5105" i="1"/>
  <c r="AH5105" i="1" s="1"/>
  <c r="AG5106" i="1"/>
  <c r="AH5106" i="1" s="1"/>
  <c r="AG5107" i="1"/>
  <c r="AH5107" i="1" s="1"/>
  <c r="AG5108" i="1"/>
  <c r="AH5108" i="1" s="1"/>
  <c r="AG5109" i="1"/>
  <c r="AH5109" i="1" s="1"/>
  <c r="AG5110" i="1"/>
  <c r="AH5110" i="1" s="1"/>
  <c r="AG5111" i="1"/>
  <c r="AH5111" i="1" s="1"/>
  <c r="AG5112" i="1"/>
  <c r="AH5112" i="1" s="1"/>
  <c r="AG5113" i="1"/>
  <c r="AH5113" i="1" s="1"/>
  <c r="AG5114" i="1"/>
  <c r="AH5114" i="1" s="1"/>
  <c r="AG5115" i="1"/>
  <c r="AH5115" i="1" s="1"/>
  <c r="AG5116" i="1"/>
  <c r="AH5116" i="1" s="1"/>
  <c r="AG5117" i="1"/>
  <c r="AH5117" i="1" s="1"/>
  <c r="AG5118" i="1"/>
  <c r="AH5118" i="1" s="1"/>
  <c r="AG5119" i="1"/>
  <c r="AH5119" i="1" s="1"/>
  <c r="AG5120" i="1"/>
  <c r="AH5120" i="1" s="1"/>
  <c r="AG5121" i="1"/>
  <c r="AH5121" i="1" s="1"/>
  <c r="AG5122" i="1"/>
  <c r="AH5122" i="1" s="1"/>
  <c r="AG5123" i="1"/>
  <c r="AH5123" i="1" s="1"/>
  <c r="AG5124" i="1"/>
  <c r="AH5124" i="1" s="1"/>
  <c r="AG5125" i="1"/>
  <c r="AH5125" i="1" s="1"/>
  <c r="AG5126" i="1"/>
  <c r="AH5126" i="1" s="1"/>
  <c r="AG5127" i="1"/>
  <c r="AH5127" i="1" s="1"/>
  <c r="AG5128" i="1"/>
  <c r="AH5128" i="1" s="1"/>
  <c r="AG5129" i="1"/>
  <c r="AH5129" i="1" s="1"/>
  <c r="AG5130" i="1"/>
  <c r="AH5130" i="1" s="1"/>
  <c r="AG5131" i="1"/>
  <c r="AH5131" i="1" s="1"/>
  <c r="AG5132" i="1"/>
  <c r="AH5132" i="1" s="1"/>
  <c r="AG5133" i="1"/>
  <c r="AH5133" i="1" s="1"/>
  <c r="AG5134" i="1"/>
  <c r="AH5134" i="1" s="1"/>
  <c r="AG5135" i="1"/>
  <c r="AH5135" i="1" s="1"/>
  <c r="AG5136" i="1"/>
  <c r="AH5136" i="1" s="1"/>
  <c r="AG5137" i="1"/>
  <c r="AH5137" i="1" s="1"/>
  <c r="AG5138" i="1"/>
  <c r="AH5138" i="1" s="1"/>
  <c r="AG5139" i="1"/>
  <c r="AH5139" i="1" s="1"/>
  <c r="AG5140" i="1"/>
  <c r="AH5140" i="1" s="1"/>
  <c r="AG5141" i="1"/>
  <c r="AH5141" i="1" s="1"/>
  <c r="AG5142" i="1"/>
  <c r="AH5142" i="1" s="1"/>
  <c r="AG5143" i="1"/>
  <c r="AH5143" i="1" s="1"/>
  <c r="AG5144" i="1"/>
  <c r="AH5144" i="1" s="1"/>
  <c r="AG5145" i="1"/>
  <c r="AH5145" i="1" s="1"/>
  <c r="AG5146" i="1"/>
  <c r="AH5146" i="1" s="1"/>
  <c r="AG5147" i="1"/>
  <c r="AH5147" i="1" s="1"/>
  <c r="AG5148" i="1"/>
  <c r="AH5148" i="1" s="1"/>
  <c r="AG5149" i="1"/>
  <c r="AH5149" i="1" s="1"/>
  <c r="AG5150" i="1"/>
  <c r="AH5150" i="1" s="1"/>
  <c r="AG5151" i="1"/>
  <c r="AH5151" i="1" s="1"/>
  <c r="AG5152" i="1"/>
  <c r="AH5152" i="1" s="1"/>
  <c r="AG5153" i="1"/>
  <c r="AH5153" i="1" s="1"/>
  <c r="AG5154" i="1"/>
  <c r="AH5154" i="1" s="1"/>
  <c r="AG5155" i="1"/>
  <c r="AH5155" i="1" s="1"/>
  <c r="AG5156" i="1"/>
  <c r="AH5156" i="1" s="1"/>
  <c r="AG5157" i="1"/>
  <c r="AH5157" i="1" s="1"/>
  <c r="AG5158" i="1"/>
  <c r="AH5158" i="1" s="1"/>
  <c r="AG5159" i="1"/>
  <c r="AH5159" i="1" s="1"/>
  <c r="AG5160" i="1"/>
  <c r="AH5160" i="1" s="1"/>
  <c r="AG5161" i="1"/>
  <c r="AH5161" i="1" s="1"/>
  <c r="AG5162" i="1"/>
  <c r="AH5162" i="1" s="1"/>
  <c r="AG5163" i="1"/>
  <c r="AH5163" i="1" s="1"/>
  <c r="AG5164" i="1"/>
  <c r="AH5164" i="1" s="1"/>
  <c r="AG5165" i="1"/>
  <c r="AH5165" i="1" s="1"/>
  <c r="AG5166" i="1"/>
  <c r="AH5166" i="1" s="1"/>
  <c r="AG5167" i="1"/>
  <c r="AH5167" i="1" s="1"/>
  <c r="AG5168" i="1"/>
  <c r="AH5168" i="1" s="1"/>
  <c r="AG5169" i="1"/>
  <c r="AH5169" i="1" s="1"/>
  <c r="AG5170" i="1"/>
  <c r="AH5170" i="1" s="1"/>
  <c r="AG5171" i="1"/>
  <c r="AH5171" i="1" s="1"/>
  <c r="AG5172" i="1"/>
  <c r="AH5172" i="1" s="1"/>
  <c r="AG5173" i="1"/>
  <c r="AH5173" i="1" s="1"/>
  <c r="AG5174" i="1"/>
  <c r="AH5174" i="1" s="1"/>
  <c r="AG5175" i="1"/>
  <c r="AH5175" i="1" s="1"/>
  <c r="AG5176" i="1"/>
  <c r="AH5176" i="1" s="1"/>
  <c r="AG5177" i="1"/>
  <c r="AH5177" i="1" s="1"/>
  <c r="AG5178" i="1"/>
  <c r="AH5178" i="1" s="1"/>
  <c r="AG5179" i="1"/>
  <c r="AH5179" i="1" s="1"/>
  <c r="AG5180" i="1"/>
  <c r="AH5180" i="1" s="1"/>
  <c r="AG5181" i="1"/>
  <c r="AH5181" i="1" s="1"/>
  <c r="AG5182" i="1"/>
  <c r="AH5182" i="1" s="1"/>
  <c r="AG5183" i="1"/>
  <c r="AH5183" i="1" s="1"/>
  <c r="AG5184" i="1"/>
  <c r="AH5184" i="1" s="1"/>
  <c r="AG5185" i="1"/>
  <c r="AH5185" i="1" s="1"/>
  <c r="AG5186" i="1"/>
  <c r="AH5186" i="1" s="1"/>
  <c r="AG5187" i="1"/>
  <c r="AH5187" i="1" s="1"/>
  <c r="AG5188" i="1"/>
  <c r="AH5188" i="1" s="1"/>
  <c r="AG5189" i="1"/>
  <c r="AH5189" i="1" s="1"/>
  <c r="AG5190" i="1"/>
  <c r="AH5190" i="1" s="1"/>
  <c r="AG5191" i="1"/>
  <c r="AH5191" i="1" s="1"/>
  <c r="AG5192" i="1"/>
  <c r="AH5192" i="1" s="1"/>
  <c r="AG5193" i="1"/>
  <c r="AH5193" i="1" s="1"/>
  <c r="AG5194" i="1"/>
  <c r="AH5194" i="1" s="1"/>
  <c r="AG5195" i="1"/>
  <c r="AH5195" i="1" s="1"/>
  <c r="AG5196" i="1"/>
  <c r="AH5196" i="1" s="1"/>
  <c r="AG5197" i="1"/>
  <c r="AH5197" i="1" s="1"/>
  <c r="AG5198" i="1"/>
  <c r="AH5198" i="1" s="1"/>
  <c r="AG5199" i="1"/>
  <c r="AH5199" i="1" s="1"/>
  <c r="AG5200" i="1"/>
  <c r="AH5200" i="1" s="1"/>
  <c r="AG5201" i="1"/>
  <c r="AH5201" i="1" s="1"/>
  <c r="AG5202" i="1"/>
  <c r="AH5202" i="1" s="1"/>
  <c r="AG5203" i="1"/>
  <c r="AH5203" i="1" s="1"/>
  <c r="AG5204" i="1"/>
  <c r="AH5204" i="1" s="1"/>
  <c r="AG5205" i="1"/>
  <c r="AH5205" i="1" s="1"/>
  <c r="AG5206" i="1"/>
  <c r="AH5206" i="1" s="1"/>
  <c r="AG5207" i="1"/>
  <c r="AH5207" i="1" s="1"/>
  <c r="AG5208" i="1"/>
  <c r="AH5208" i="1" s="1"/>
  <c r="AG5209" i="1"/>
  <c r="AH5209" i="1" s="1"/>
  <c r="AG5210" i="1"/>
  <c r="AH5210" i="1" s="1"/>
  <c r="AG5211" i="1"/>
  <c r="AH5211" i="1" s="1"/>
  <c r="AG5212" i="1"/>
  <c r="AH5212" i="1" s="1"/>
  <c r="AG5213" i="1"/>
  <c r="AH5213" i="1" s="1"/>
  <c r="AG5214" i="1"/>
  <c r="AH5214" i="1" s="1"/>
  <c r="AG5215" i="1"/>
  <c r="AH5215" i="1" s="1"/>
  <c r="AG5216" i="1"/>
  <c r="AH5216" i="1" s="1"/>
  <c r="AG5217" i="1"/>
  <c r="AH5217" i="1" s="1"/>
  <c r="AG5218" i="1"/>
  <c r="AH5218" i="1" s="1"/>
  <c r="AG5219" i="1"/>
  <c r="AH5219" i="1" s="1"/>
  <c r="AG5220" i="1"/>
  <c r="AH5220" i="1" s="1"/>
  <c r="AG5221" i="1"/>
  <c r="AH5221" i="1" s="1"/>
  <c r="AG5222" i="1"/>
  <c r="AH5222" i="1" s="1"/>
  <c r="AG5223" i="1"/>
  <c r="AH5223" i="1" s="1"/>
  <c r="AG5224" i="1"/>
  <c r="AH5224" i="1" s="1"/>
  <c r="AG5225" i="1"/>
  <c r="AH5225" i="1" s="1"/>
  <c r="AG5226" i="1"/>
  <c r="AH5226" i="1" s="1"/>
  <c r="AG5227" i="1"/>
  <c r="AH5227" i="1" s="1"/>
  <c r="AG5228" i="1"/>
  <c r="AH5228" i="1" s="1"/>
  <c r="AG5229" i="1"/>
  <c r="AH5229" i="1" s="1"/>
  <c r="AG5230" i="1"/>
  <c r="AH5230" i="1" s="1"/>
  <c r="AG5231" i="1"/>
  <c r="AH5231" i="1" s="1"/>
  <c r="AG5232" i="1"/>
  <c r="AH5232" i="1" s="1"/>
  <c r="AG5233" i="1"/>
  <c r="AH5233" i="1" s="1"/>
  <c r="AG5234" i="1"/>
  <c r="AH5234" i="1" s="1"/>
  <c r="AG5235" i="1"/>
  <c r="AH5235" i="1" s="1"/>
  <c r="AG5236" i="1"/>
  <c r="AH5236" i="1" s="1"/>
  <c r="AG5237" i="1"/>
  <c r="AH5237" i="1" s="1"/>
  <c r="AG5238" i="1"/>
  <c r="AH5238" i="1" s="1"/>
  <c r="AG5239" i="1"/>
  <c r="AH5239" i="1" s="1"/>
  <c r="AG5240" i="1"/>
  <c r="AH5240" i="1" s="1"/>
  <c r="AG5241" i="1"/>
  <c r="AH5241" i="1" s="1"/>
  <c r="AG5242" i="1"/>
  <c r="AH5242" i="1" s="1"/>
  <c r="AG5243" i="1"/>
  <c r="AH5243" i="1" s="1"/>
  <c r="AG5244" i="1"/>
  <c r="AH5244" i="1" s="1"/>
  <c r="AG5245" i="1"/>
  <c r="AH5245" i="1" s="1"/>
  <c r="AG5246" i="1"/>
  <c r="AH5246" i="1" s="1"/>
  <c r="AG5247" i="1"/>
  <c r="AH5247" i="1" s="1"/>
  <c r="AG5248" i="1"/>
  <c r="AH5248" i="1" s="1"/>
  <c r="AG5249" i="1"/>
  <c r="AH5249" i="1" s="1"/>
  <c r="AG5250" i="1"/>
  <c r="AH5250" i="1" s="1"/>
  <c r="AB5249" i="1" s="1"/>
  <c r="AK5249" i="1" s="1"/>
  <c r="AG5251" i="1"/>
  <c r="AH5251" i="1" s="1"/>
  <c r="AG5252" i="1"/>
  <c r="AH5252" i="1" s="1"/>
  <c r="AG5253" i="1"/>
  <c r="AH5253" i="1" s="1"/>
  <c r="AG5254" i="1"/>
  <c r="AH5254" i="1" s="1"/>
  <c r="AG5255" i="1"/>
  <c r="AH5255" i="1" s="1"/>
  <c r="AG5256" i="1"/>
  <c r="AH5256" i="1" s="1"/>
  <c r="AG5257" i="1"/>
  <c r="AH5257" i="1" s="1"/>
  <c r="AG5258" i="1"/>
  <c r="AH5258" i="1" s="1"/>
  <c r="AB5257" i="1" s="1"/>
  <c r="AK5257" i="1" s="1"/>
  <c r="AG5259" i="1"/>
  <c r="AH5259" i="1" s="1"/>
  <c r="AG5260" i="1"/>
  <c r="AH5260" i="1" s="1"/>
  <c r="AG5261" i="1"/>
  <c r="AH5261" i="1" s="1"/>
  <c r="AG5262" i="1"/>
  <c r="AH5262" i="1" s="1"/>
  <c r="AG5263" i="1"/>
  <c r="AH5263" i="1" s="1"/>
  <c r="AG5264" i="1"/>
  <c r="AH5264" i="1" s="1"/>
  <c r="AG5265" i="1"/>
  <c r="AH5265" i="1" s="1"/>
  <c r="AG5266" i="1"/>
  <c r="AH5266" i="1" s="1"/>
  <c r="AB5265" i="1" s="1"/>
  <c r="AK5265" i="1" s="1"/>
  <c r="AG5267" i="1"/>
  <c r="AH5267" i="1" s="1"/>
  <c r="AG5268" i="1"/>
  <c r="AH5268" i="1" s="1"/>
  <c r="AG5269" i="1"/>
  <c r="AH5269" i="1" s="1"/>
  <c r="AG5270" i="1"/>
  <c r="AH5270" i="1" s="1"/>
  <c r="AG5271" i="1"/>
  <c r="AH5271" i="1" s="1"/>
  <c r="AG5272" i="1"/>
  <c r="AH5272" i="1" s="1"/>
  <c r="AG5273" i="1"/>
  <c r="AH5273" i="1" s="1"/>
  <c r="AG5274" i="1"/>
  <c r="AH5274" i="1" s="1"/>
  <c r="AB5273" i="1" s="1"/>
  <c r="AK5273" i="1" s="1"/>
  <c r="AG5275" i="1"/>
  <c r="AH5275" i="1" s="1"/>
  <c r="AG5276" i="1"/>
  <c r="AH5276" i="1" s="1"/>
  <c r="AG5277" i="1"/>
  <c r="AH5277" i="1" s="1"/>
  <c r="AG5278" i="1"/>
  <c r="AH5278" i="1" s="1"/>
  <c r="AG5279" i="1"/>
  <c r="AH5279" i="1" s="1"/>
  <c r="AG5280" i="1"/>
  <c r="AH5280" i="1" s="1"/>
  <c r="AG5281" i="1"/>
  <c r="AH5281" i="1" s="1"/>
  <c r="AG5282" i="1"/>
  <c r="AH5282" i="1" s="1"/>
  <c r="AB5281" i="1" s="1"/>
  <c r="AK5281" i="1" s="1"/>
  <c r="AG5283" i="1"/>
  <c r="AH5283" i="1" s="1"/>
  <c r="AG5284" i="1"/>
  <c r="AH5284" i="1" s="1"/>
  <c r="AG5285" i="1"/>
  <c r="AH5285" i="1" s="1"/>
  <c r="AG5286" i="1"/>
  <c r="AH5286" i="1" s="1"/>
  <c r="AG5287" i="1"/>
  <c r="AH5287" i="1" s="1"/>
  <c r="AG5288" i="1"/>
  <c r="AH5288" i="1" s="1"/>
  <c r="AG5289" i="1"/>
  <c r="AH5289" i="1" s="1"/>
  <c r="AG5290" i="1"/>
  <c r="AH5290" i="1" s="1"/>
  <c r="AB5289" i="1" s="1"/>
  <c r="AK5289" i="1" s="1"/>
  <c r="AG5291" i="1"/>
  <c r="AH5291" i="1" s="1"/>
  <c r="AG5292" i="1"/>
  <c r="AH5292" i="1" s="1"/>
  <c r="AG5293" i="1"/>
  <c r="AH5293" i="1" s="1"/>
  <c r="AG5294" i="1"/>
  <c r="AH5294" i="1" s="1"/>
  <c r="AG5295" i="1"/>
  <c r="AH5295" i="1" s="1"/>
  <c r="AG5296" i="1"/>
  <c r="AH5296" i="1" s="1"/>
  <c r="AG5297" i="1"/>
  <c r="AH5297" i="1" s="1"/>
  <c r="AG5298" i="1"/>
  <c r="AH5298" i="1" s="1"/>
  <c r="AB5297" i="1" s="1"/>
  <c r="AK5297" i="1" s="1"/>
  <c r="AG5299" i="1"/>
  <c r="AH5299" i="1" s="1"/>
  <c r="AG5300" i="1"/>
  <c r="AH5300" i="1" s="1"/>
  <c r="AG5301" i="1"/>
  <c r="AH5301" i="1" s="1"/>
  <c r="AG5302" i="1"/>
  <c r="AH5302" i="1" s="1"/>
  <c r="AG5303" i="1"/>
  <c r="AH5303" i="1" s="1"/>
  <c r="AG5304" i="1"/>
  <c r="AH5304" i="1" s="1"/>
  <c r="AG5305" i="1"/>
  <c r="AH5305" i="1" s="1"/>
  <c r="AG5306" i="1"/>
  <c r="AH5306" i="1" s="1"/>
  <c r="AB5305" i="1" s="1"/>
  <c r="AK5305" i="1" s="1"/>
  <c r="AG5307" i="1"/>
  <c r="AH5307" i="1" s="1"/>
  <c r="AG5308" i="1"/>
  <c r="AH5308" i="1" s="1"/>
  <c r="AG5309" i="1"/>
  <c r="AH5309" i="1" s="1"/>
  <c r="AG5310" i="1"/>
  <c r="AH5310" i="1" s="1"/>
  <c r="AG5311" i="1"/>
  <c r="AH5311" i="1" s="1"/>
  <c r="AG5312" i="1"/>
  <c r="AH5312" i="1" s="1"/>
  <c r="AG5313" i="1"/>
  <c r="AH5313" i="1" s="1"/>
  <c r="AG5314" i="1"/>
  <c r="AH5314" i="1" s="1"/>
  <c r="AB5313" i="1" s="1"/>
  <c r="AK5313" i="1" s="1"/>
  <c r="AG5315" i="1"/>
  <c r="AH5315" i="1" s="1"/>
  <c r="AG5316" i="1"/>
  <c r="AH5316" i="1" s="1"/>
  <c r="AG5317" i="1"/>
  <c r="AH5317" i="1" s="1"/>
  <c r="AG5318" i="1"/>
  <c r="AH5318" i="1" s="1"/>
  <c r="AG5319" i="1"/>
  <c r="AH5319" i="1" s="1"/>
  <c r="AG5320" i="1"/>
  <c r="AH5320" i="1" s="1"/>
  <c r="AG5321" i="1"/>
  <c r="AH5321" i="1" s="1"/>
  <c r="AG5322" i="1"/>
  <c r="AH5322" i="1" s="1"/>
  <c r="AB5321" i="1" s="1"/>
  <c r="AK5321" i="1" s="1"/>
  <c r="AG5323" i="1"/>
  <c r="AH5323" i="1" s="1"/>
  <c r="AG5324" i="1"/>
  <c r="AH5324" i="1" s="1"/>
  <c r="AG5325" i="1"/>
  <c r="AH5325" i="1" s="1"/>
  <c r="AG5326" i="1"/>
  <c r="AH5326" i="1" s="1"/>
  <c r="AG5327" i="1"/>
  <c r="AH5327" i="1" s="1"/>
  <c r="AG5328" i="1"/>
  <c r="AH5328" i="1" s="1"/>
  <c r="AG5329" i="1"/>
  <c r="AH5329" i="1" s="1"/>
  <c r="AG5330" i="1"/>
  <c r="AH5330" i="1" s="1"/>
  <c r="AB5329" i="1" s="1"/>
  <c r="AK5329" i="1" s="1"/>
  <c r="AG5331" i="1"/>
  <c r="AH5331" i="1" s="1"/>
  <c r="AG5332" i="1"/>
  <c r="AH5332" i="1" s="1"/>
  <c r="AG5333" i="1"/>
  <c r="AH5333" i="1" s="1"/>
  <c r="AG5334" i="1"/>
  <c r="AH5334" i="1" s="1"/>
  <c r="AG5335" i="1"/>
  <c r="AH5335" i="1" s="1"/>
  <c r="AG5336" i="1"/>
  <c r="AH5336" i="1" s="1"/>
  <c r="AG5337" i="1"/>
  <c r="AH5337" i="1" s="1"/>
  <c r="AG5338" i="1"/>
  <c r="AH5338" i="1" s="1"/>
  <c r="AB5337" i="1" s="1"/>
  <c r="AK5337" i="1" s="1"/>
  <c r="AG5339" i="1"/>
  <c r="AH5339" i="1" s="1"/>
  <c r="AG5340" i="1"/>
  <c r="AH5340" i="1" s="1"/>
  <c r="AG5341" i="1"/>
  <c r="AH5341" i="1" s="1"/>
  <c r="AG5342" i="1"/>
  <c r="AH5342" i="1" s="1"/>
  <c r="AG5343" i="1"/>
  <c r="AH5343" i="1" s="1"/>
  <c r="AG5344" i="1"/>
  <c r="AH5344" i="1" s="1"/>
  <c r="AG5345" i="1"/>
  <c r="AH5345" i="1" s="1"/>
  <c r="AG5346" i="1"/>
  <c r="AH5346" i="1" s="1"/>
  <c r="AB5345" i="1" s="1"/>
  <c r="AK5345" i="1" s="1"/>
  <c r="AG5347" i="1"/>
  <c r="AH5347" i="1" s="1"/>
  <c r="AG5348" i="1"/>
  <c r="AH5348" i="1" s="1"/>
  <c r="AG5349" i="1"/>
  <c r="AH5349" i="1" s="1"/>
  <c r="AG5350" i="1"/>
  <c r="AH5350" i="1" s="1"/>
  <c r="AG5351" i="1"/>
  <c r="AH5351" i="1" s="1"/>
  <c r="AG5352" i="1"/>
  <c r="AH5352" i="1" s="1"/>
  <c r="AG5353" i="1"/>
  <c r="AH5353" i="1" s="1"/>
  <c r="AG5354" i="1"/>
  <c r="AH5354" i="1" s="1"/>
  <c r="AB5353" i="1" s="1"/>
  <c r="AK5353" i="1" s="1"/>
  <c r="AG5355" i="1"/>
  <c r="AH5355" i="1" s="1"/>
  <c r="AG5356" i="1"/>
  <c r="AH5356" i="1" s="1"/>
  <c r="AG5357" i="1"/>
  <c r="AH5357" i="1" s="1"/>
  <c r="AG5358" i="1"/>
  <c r="AH5358" i="1" s="1"/>
  <c r="AG5359" i="1"/>
  <c r="AH5359" i="1" s="1"/>
  <c r="AG5360" i="1"/>
  <c r="AH5360" i="1" s="1"/>
  <c r="AG5361" i="1"/>
  <c r="AH5361" i="1" s="1"/>
  <c r="AG5362" i="1"/>
  <c r="AH5362" i="1" s="1"/>
  <c r="AB5361" i="1" s="1"/>
  <c r="AK5361" i="1" s="1"/>
  <c r="AG5363" i="1"/>
  <c r="AH5363" i="1" s="1"/>
  <c r="AG5364" i="1"/>
  <c r="AH5364" i="1" s="1"/>
  <c r="AG5365" i="1"/>
  <c r="AH5365" i="1" s="1"/>
  <c r="AG5366" i="1"/>
  <c r="AH5366" i="1" s="1"/>
  <c r="AG5367" i="1"/>
  <c r="AH5367" i="1" s="1"/>
  <c r="AG5368" i="1"/>
  <c r="AH5368" i="1" s="1"/>
  <c r="AG5369" i="1"/>
  <c r="AH5369" i="1" s="1"/>
  <c r="AG5370" i="1"/>
  <c r="AH5370" i="1" s="1"/>
  <c r="AB5369" i="1" s="1"/>
  <c r="AK5369" i="1" s="1"/>
  <c r="AG5371" i="1"/>
  <c r="AH5371" i="1" s="1"/>
  <c r="AG5372" i="1"/>
  <c r="AH5372" i="1" s="1"/>
  <c r="AG5373" i="1"/>
  <c r="AH5373" i="1" s="1"/>
  <c r="AG5374" i="1"/>
  <c r="AH5374" i="1" s="1"/>
  <c r="AG5375" i="1"/>
  <c r="AH5375" i="1" s="1"/>
  <c r="AG5376" i="1"/>
  <c r="AH5376" i="1" s="1"/>
  <c r="AG5377" i="1"/>
  <c r="AH5377" i="1" s="1"/>
  <c r="AG5378" i="1"/>
  <c r="AH5378" i="1" s="1"/>
  <c r="AB5377" i="1" s="1"/>
  <c r="AK5377" i="1" s="1"/>
  <c r="AG5379" i="1"/>
  <c r="AH5379" i="1" s="1"/>
  <c r="AG5380" i="1"/>
  <c r="AH5380" i="1" s="1"/>
  <c r="AG5381" i="1"/>
  <c r="AH5381" i="1" s="1"/>
  <c r="AG5382" i="1"/>
  <c r="AH5382" i="1" s="1"/>
  <c r="AG5383" i="1"/>
  <c r="AH5383" i="1" s="1"/>
  <c r="AG5384" i="1"/>
  <c r="AH5384" i="1" s="1"/>
  <c r="AG5385" i="1"/>
  <c r="AH5385" i="1" s="1"/>
  <c r="AG5386" i="1"/>
  <c r="AH5386" i="1" s="1"/>
  <c r="AB5385" i="1" s="1"/>
  <c r="AK5385" i="1" s="1"/>
  <c r="AG5387" i="1"/>
  <c r="AH5387" i="1" s="1"/>
  <c r="AG5388" i="1"/>
  <c r="AH5388" i="1" s="1"/>
  <c r="AG5389" i="1"/>
  <c r="AH5389" i="1" s="1"/>
  <c r="AG5390" i="1"/>
  <c r="AH5390" i="1" s="1"/>
  <c r="AG5391" i="1"/>
  <c r="AH5391" i="1" s="1"/>
  <c r="AG5392" i="1"/>
  <c r="AH5392" i="1" s="1"/>
  <c r="AG5393" i="1"/>
  <c r="AH5393" i="1" s="1"/>
  <c r="AG5394" i="1"/>
  <c r="AH5394" i="1" s="1"/>
  <c r="AB5393" i="1" s="1"/>
  <c r="AK5393" i="1" s="1"/>
  <c r="AG5395" i="1"/>
  <c r="AH5395" i="1" s="1"/>
  <c r="AG5396" i="1"/>
  <c r="AH5396" i="1" s="1"/>
  <c r="AG5397" i="1"/>
  <c r="AH5397" i="1" s="1"/>
  <c r="AG5398" i="1"/>
  <c r="AH5398" i="1" s="1"/>
  <c r="AG5399" i="1"/>
  <c r="AH5399" i="1" s="1"/>
  <c r="AG5400" i="1"/>
  <c r="AH5400" i="1" s="1"/>
  <c r="AG5401" i="1"/>
  <c r="AH5401" i="1" s="1"/>
  <c r="AG5402" i="1"/>
  <c r="AH5402" i="1" s="1"/>
  <c r="AB5401" i="1" s="1"/>
  <c r="AK5401" i="1" s="1"/>
  <c r="AG5403" i="1"/>
  <c r="AH5403" i="1" s="1"/>
  <c r="AG5404" i="1"/>
  <c r="AH5404" i="1" s="1"/>
  <c r="AG5405" i="1"/>
  <c r="AH5405" i="1" s="1"/>
  <c r="AG5406" i="1"/>
  <c r="AH5406" i="1" s="1"/>
  <c r="AG5407" i="1"/>
  <c r="AH5407" i="1" s="1"/>
  <c r="AG5408" i="1"/>
  <c r="AH5408" i="1" s="1"/>
  <c r="AG5409" i="1"/>
  <c r="AH5409" i="1" s="1"/>
  <c r="AG5410" i="1"/>
  <c r="AH5410" i="1" s="1"/>
  <c r="AB5409" i="1" s="1"/>
  <c r="AK5409" i="1" s="1"/>
  <c r="AG5411" i="1"/>
  <c r="AH5411" i="1" s="1"/>
  <c r="AG5412" i="1"/>
  <c r="AH5412" i="1" s="1"/>
  <c r="AG5413" i="1"/>
  <c r="AH5413" i="1" s="1"/>
  <c r="AG5414" i="1"/>
  <c r="AH5414" i="1" s="1"/>
  <c r="AG5415" i="1"/>
  <c r="AH5415" i="1" s="1"/>
  <c r="AG5416" i="1"/>
  <c r="AH5416" i="1" s="1"/>
  <c r="AG5417" i="1"/>
  <c r="AH5417" i="1" s="1"/>
  <c r="AG5418" i="1"/>
  <c r="AH5418" i="1" s="1"/>
  <c r="AB5417" i="1" s="1"/>
  <c r="AK5417" i="1" s="1"/>
  <c r="AG5419" i="1"/>
  <c r="AH5419" i="1" s="1"/>
  <c r="AG5420" i="1"/>
  <c r="AH5420" i="1" s="1"/>
  <c r="AG5421" i="1"/>
  <c r="AH5421" i="1" s="1"/>
  <c r="AG5422" i="1"/>
  <c r="AH5422" i="1" s="1"/>
  <c r="AG5423" i="1"/>
  <c r="AH5423" i="1" s="1"/>
  <c r="AG5424" i="1"/>
  <c r="AH5424" i="1" s="1"/>
  <c r="AG5425" i="1"/>
  <c r="AH5425" i="1" s="1"/>
  <c r="AG5426" i="1"/>
  <c r="AH5426" i="1" s="1"/>
  <c r="AB5425" i="1" s="1"/>
  <c r="AK5425" i="1" s="1"/>
  <c r="AG5427" i="1"/>
  <c r="AH5427" i="1" s="1"/>
  <c r="AG5428" i="1"/>
  <c r="AH5428" i="1" s="1"/>
  <c r="AG5429" i="1"/>
  <c r="AH5429" i="1" s="1"/>
  <c r="AG5430" i="1"/>
  <c r="AH5430" i="1" s="1"/>
  <c r="AG5431" i="1"/>
  <c r="AH5431" i="1" s="1"/>
  <c r="AG5432" i="1"/>
  <c r="AH5432" i="1" s="1"/>
  <c r="AG5433" i="1"/>
  <c r="AH5433" i="1" s="1"/>
  <c r="AG5434" i="1"/>
  <c r="AH5434" i="1" s="1"/>
  <c r="AB5433" i="1" s="1"/>
  <c r="AK5433" i="1" s="1"/>
  <c r="AG5435" i="1"/>
  <c r="AH5435" i="1" s="1"/>
  <c r="AG5436" i="1"/>
  <c r="AH5436" i="1" s="1"/>
  <c r="AG5437" i="1"/>
  <c r="AH5437" i="1" s="1"/>
  <c r="AG5438" i="1"/>
  <c r="AH5438" i="1" s="1"/>
  <c r="AG5439" i="1"/>
  <c r="AH5439" i="1" s="1"/>
  <c r="AG5440" i="1"/>
  <c r="AH5440" i="1" s="1"/>
  <c r="AG5441" i="1"/>
  <c r="AH5441" i="1" s="1"/>
  <c r="AG5442" i="1"/>
  <c r="AH5442" i="1" s="1"/>
  <c r="AB5441" i="1" s="1"/>
  <c r="AK5441" i="1" s="1"/>
  <c r="AG5443" i="1"/>
  <c r="AH5443" i="1" s="1"/>
  <c r="AG5444" i="1"/>
  <c r="AH5444" i="1" s="1"/>
  <c r="AG5445" i="1"/>
  <c r="AH5445" i="1" s="1"/>
  <c r="AG5446" i="1"/>
  <c r="AH5446" i="1" s="1"/>
  <c r="AG5447" i="1"/>
  <c r="AH5447" i="1" s="1"/>
  <c r="AG5448" i="1"/>
  <c r="AH5448" i="1" s="1"/>
  <c r="AG5449" i="1"/>
  <c r="AH5449" i="1" s="1"/>
  <c r="AG5450" i="1"/>
  <c r="AH5450" i="1" s="1"/>
  <c r="AB5449" i="1" s="1"/>
  <c r="AK5449" i="1" s="1"/>
  <c r="AG5451" i="1"/>
  <c r="AH5451" i="1" s="1"/>
  <c r="AG5452" i="1"/>
  <c r="AH5452" i="1" s="1"/>
  <c r="AG5453" i="1"/>
  <c r="AH5453" i="1" s="1"/>
  <c r="AG5454" i="1"/>
  <c r="AH5454" i="1" s="1"/>
  <c r="AG5455" i="1"/>
  <c r="AH5455" i="1" s="1"/>
  <c r="AG5456" i="1"/>
  <c r="AH5456" i="1" s="1"/>
  <c r="AG5457" i="1"/>
  <c r="AH5457" i="1" s="1"/>
  <c r="AG5458" i="1"/>
  <c r="AH5458" i="1" s="1"/>
  <c r="AB5457" i="1" s="1"/>
  <c r="AK5457" i="1" s="1"/>
  <c r="AG5459" i="1"/>
  <c r="AH5459" i="1" s="1"/>
  <c r="AG5460" i="1"/>
  <c r="AH5460" i="1" s="1"/>
  <c r="AG5461" i="1"/>
  <c r="AH5461" i="1" s="1"/>
  <c r="AG5462" i="1"/>
  <c r="AH5462" i="1" s="1"/>
  <c r="AG5463" i="1"/>
  <c r="AH5463" i="1" s="1"/>
  <c r="AG5464" i="1"/>
  <c r="AH5464" i="1" s="1"/>
  <c r="AG5465" i="1"/>
  <c r="AH5465" i="1" s="1"/>
  <c r="AG5466" i="1"/>
  <c r="AH5466" i="1" s="1"/>
  <c r="AB5465" i="1" s="1"/>
  <c r="AK5465" i="1" s="1"/>
  <c r="AG5467" i="1"/>
  <c r="AH5467" i="1" s="1"/>
  <c r="AG5468" i="1"/>
  <c r="AH5468" i="1" s="1"/>
  <c r="AG5469" i="1"/>
  <c r="AH5469" i="1" s="1"/>
  <c r="AG5470" i="1"/>
  <c r="AH5470" i="1" s="1"/>
  <c r="AG5471" i="1"/>
  <c r="AH5471" i="1" s="1"/>
  <c r="AG5472" i="1"/>
  <c r="AH5472" i="1" s="1"/>
  <c r="AG5473" i="1"/>
  <c r="AH5473" i="1" s="1"/>
  <c r="AG5474" i="1"/>
  <c r="AH5474" i="1" s="1"/>
  <c r="AB5473" i="1" s="1"/>
  <c r="AK5473" i="1" s="1"/>
  <c r="AG5475" i="1"/>
  <c r="AH5475" i="1" s="1"/>
  <c r="AG5476" i="1"/>
  <c r="AH5476" i="1" s="1"/>
  <c r="AG5477" i="1"/>
  <c r="AH5477" i="1" s="1"/>
  <c r="AG5478" i="1"/>
  <c r="AH5478" i="1" s="1"/>
  <c r="AG5479" i="1"/>
  <c r="AH5479" i="1" s="1"/>
  <c r="AG5480" i="1"/>
  <c r="AH5480" i="1" s="1"/>
  <c r="AG5481" i="1"/>
  <c r="AH5481" i="1" s="1"/>
  <c r="AG5482" i="1"/>
  <c r="AH5482" i="1" s="1"/>
  <c r="AB5481" i="1" s="1"/>
  <c r="AK5481" i="1" s="1"/>
  <c r="AG5483" i="1"/>
  <c r="AH5483" i="1" s="1"/>
  <c r="AG5484" i="1"/>
  <c r="AH5484" i="1" s="1"/>
  <c r="AG5485" i="1"/>
  <c r="AH5485" i="1" s="1"/>
  <c r="AG5486" i="1"/>
  <c r="AH5486" i="1" s="1"/>
  <c r="AG5487" i="1"/>
  <c r="AH5487" i="1" s="1"/>
  <c r="AG5488" i="1"/>
  <c r="AH5488" i="1" s="1"/>
  <c r="AG5489" i="1"/>
  <c r="AH5489" i="1" s="1"/>
  <c r="AG5490" i="1"/>
  <c r="AH5490" i="1" s="1"/>
  <c r="AB5489" i="1" s="1"/>
  <c r="AK5489" i="1" s="1"/>
  <c r="AG5491" i="1"/>
  <c r="AH5491" i="1" s="1"/>
  <c r="AG5492" i="1"/>
  <c r="AH5492" i="1" s="1"/>
  <c r="AG5493" i="1"/>
  <c r="AH5493" i="1" s="1"/>
  <c r="AG5494" i="1"/>
  <c r="AH5494" i="1" s="1"/>
  <c r="AG5495" i="1"/>
  <c r="AH5495" i="1" s="1"/>
  <c r="AG5496" i="1"/>
  <c r="AH5496" i="1" s="1"/>
  <c r="AG5497" i="1"/>
  <c r="AH5497" i="1" s="1"/>
  <c r="AG5498" i="1"/>
  <c r="AH5498" i="1" s="1"/>
  <c r="AB5497" i="1" s="1"/>
  <c r="AK5497" i="1" s="1"/>
  <c r="AG5499" i="1"/>
  <c r="AH5499" i="1" s="1"/>
  <c r="AG5500" i="1"/>
  <c r="AH5500" i="1" s="1"/>
  <c r="AG5501" i="1"/>
  <c r="AH5501" i="1" s="1"/>
  <c r="AG5502" i="1"/>
  <c r="AH5502" i="1" s="1"/>
  <c r="AG5503" i="1"/>
  <c r="AH5503" i="1" s="1"/>
  <c r="AG5504" i="1"/>
  <c r="AH5504" i="1" s="1"/>
  <c r="AG5505" i="1"/>
  <c r="AH5505" i="1" s="1"/>
  <c r="AG5506" i="1"/>
  <c r="AH5506" i="1" s="1"/>
  <c r="AB5505" i="1" s="1"/>
  <c r="AK5505" i="1" s="1"/>
  <c r="AG5507" i="1"/>
  <c r="AH5507" i="1" s="1"/>
  <c r="AG5508" i="1"/>
  <c r="AH5508" i="1" s="1"/>
  <c r="AG5509" i="1"/>
  <c r="AH5509" i="1" s="1"/>
  <c r="AG5510" i="1"/>
  <c r="AH5510" i="1" s="1"/>
  <c r="AG5511" i="1"/>
  <c r="AH5511" i="1" s="1"/>
  <c r="AG5512" i="1"/>
  <c r="AH5512" i="1" s="1"/>
  <c r="AG5513" i="1"/>
  <c r="AH5513" i="1" s="1"/>
  <c r="AG5514" i="1"/>
  <c r="AH5514" i="1" s="1"/>
  <c r="AB5513" i="1" s="1"/>
  <c r="AK5513" i="1" s="1"/>
  <c r="AG5515" i="1"/>
  <c r="AH5515" i="1" s="1"/>
  <c r="AG5516" i="1"/>
  <c r="AH5516" i="1" s="1"/>
  <c r="AG5517" i="1"/>
  <c r="AH5517" i="1" s="1"/>
  <c r="AG5518" i="1"/>
  <c r="AH5518" i="1" s="1"/>
  <c r="AG5519" i="1"/>
  <c r="AH5519" i="1" s="1"/>
  <c r="AG5520" i="1"/>
  <c r="AH5520" i="1" s="1"/>
  <c r="AG5521" i="1"/>
  <c r="AH5521" i="1" s="1"/>
  <c r="AG5522" i="1"/>
  <c r="AH5522" i="1" s="1"/>
  <c r="AB5521" i="1" s="1"/>
  <c r="AK5521" i="1" s="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F176" i="1"/>
  <c r="AF348" i="1"/>
  <c r="AF524" i="1"/>
  <c r="AF687" i="1"/>
  <c r="AF1012" i="1"/>
  <c r="AF1205" i="1"/>
  <c r="AF1365" i="1"/>
  <c r="AF1551" i="1"/>
  <c r="AF1722" i="1"/>
  <c r="AF1900" i="1"/>
  <c r="AF2083" i="1"/>
  <c r="AF2422" i="1"/>
  <c r="AF2598" i="1"/>
  <c r="AF2772" i="1"/>
  <c r="AF2955" i="1"/>
  <c r="AF3130" i="1"/>
  <c r="AF3290" i="1"/>
  <c r="AF3451" i="1"/>
  <c r="AF3791" i="1"/>
  <c r="AF4000" i="1"/>
  <c r="AF4153" i="1"/>
  <c r="AF4324" i="1"/>
  <c r="AF4495" i="1"/>
  <c r="AF4639" i="1"/>
  <c r="AF5190" i="1"/>
  <c r="AF5522" i="1"/>
  <c r="Y2773" i="1"/>
  <c r="AA2773" i="1" s="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H9" i="4"/>
  <c r="AB4216" i="1" l="1"/>
  <c r="AK4216" i="1" s="1"/>
  <c r="AB4208" i="1"/>
  <c r="AK4208" i="1" s="1"/>
  <c r="AB4200" i="1"/>
  <c r="AK4200" i="1" s="1"/>
  <c r="AB4192" i="1"/>
  <c r="AK4192" i="1" s="1"/>
  <c r="AB4184" i="1"/>
  <c r="AK4184" i="1" s="1"/>
  <c r="AB4176" i="1"/>
  <c r="AK4176" i="1" s="1"/>
  <c r="AB4168" i="1"/>
  <c r="AK4168" i="1" s="1"/>
  <c r="AB4160" i="1"/>
  <c r="AK4160" i="1" s="1"/>
  <c r="AB4152" i="1"/>
  <c r="AK4152" i="1" s="1"/>
  <c r="AB4144" i="1"/>
  <c r="AK4144" i="1" s="1"/>
  <c r="AB4136" i="1"/>
  <c r="AK4136" i="1" s="1"/>
  <c r="AB4128" i="1"/>
  <c r="AK4128" i="1" s="1"/>
  <c r="AB4120" i="1"/>
  <c r="AK4120" i="1" s="1"/>
  <c r="AB4112" i="1"/>
  <c r="AK4112" i="1" s="1"/>
  <c r="AB4104" i="1"/>
  <c r="AK4104" i="1" s="1"/>
  <c r="AB4096" i="1"/>
  <c r="AK4096" i="1" s="1"/>
  <c r="AB4088" i="1"/>
  <c r="AK4088" i="1" s="1"/>
  <c r="AB4080" i="1"/>
  <c r="AK4080" i="1" s="1"/>
  <c r="AB4072" i="1"/>
  <c r="AK4072" i="1" s="1"/>
  <c r="AB4064" i="1"/>
  <c r="AK4064" i="1" s="1"/>
  <c r="AB4056" i="1"/>
  <c r="AK4056" i="1" s="1"/>
  <c r="AB4048" i="1"/>
  <c r="AK4048" i="1" s="1"/>
  <c r="AB4040" i="1"/>
  <c r="AK4040" i="1" s="1"/>
  <c r="AB4032" i="1"/>
  <c r="AK4032" i="1" s="1"/>
  <c r="AB4024" i="1"/>
  <c r="AK4024" i="1" s="1"/>
  <c r="AB4016" i="1"/>
  <c r="AK4016" i="1" s="1"/>
  <c r="AB4008" i="1"/>
  <c r="AK4008" i="1" s="1"/>
  <c r="AB3992" i="1"/>
  <c r="AK3992" i="1" s="1"/>
  <c r="AB3984" i="1"/>
  <c r="AK3984" i="1" s="1"/>
  <c r="AB3976" i="1"/>
  <c r="AK3976" i="1" s="1"/>
  <c r="AB3968" i="1"/>
  <c r="AK3968" i="1" s="1"/>
  <c r="AB3960" i="1"/>
  <c r="AK3960" i="1" s="1"/>
  <c r="AB2737" i="1"/>
  <c r="AK2737" i="1" s="1"/>
  <c r="AB2729" i="1"/>
  <c r="AK2729" i="1" s="1"/>
  <c r="AB2721" i="1"/>
  <c r="AK2721" i="1" s="1"/>
  <c r="AB2713" i="1"/>
  <c r="AK2713" i="1" s="1"/>
  <c r="AB2705" i="1"/>
  <c r="AK2705" i="1" s="1"/>
  <c r="AB2697" i="1"/>
  <c r="AK2697" i="1" s="1"/>
  <c r="AB2689" i="1"/>
  <c r="AK2689" i="1" s="1"/>
  <c r="AB2681" i="1"/>
  <c r="AK2681" i="1" s="1"/>
  <c r="AB2673" i="1"/>
  <c r="AK2673" i="1" s="1"/>
  <c r="AB2665" i="1"/>
  <c r="AK2665" i="1" s="1"/>
  <c r="AB2657" i="1"/>
  <c r="AK2657" i="1" s="1"/>
  <c r="AB2649" i="1"/>
  <c r="AK2649" i="1" s="1"/>
  <c r="AB2641" i="1"/>
  <c r="AK2641" i="1" s="1"/>
  <c r="AB2633" i="1"/>
  <c r="AK2633" i="1" s="1"/>
  <c r="AB2625" i="1"/>
  <c r="AK2625" i="1" s="1"/>
  <c r="AB2617" i="1"/>
  <c r="AK2617" i="1" s="1"/>
  <c r="AB2609" i="1"/>
  <c r="AK2609" i="1" s="1"/>
  <c r="AB2601" i="1"/>
  <c r="AK2601" i="1" s="1"/>
  <c r="AB2593" i="1"/>
  <c r="AK2593" i="1" s="1"/>
  <c r="AB2585" i="1"/>
  <c r="AK2585" i="1" s="1"/>
  <c r="AB2577" i="1"/>
  <c r="AK2577" i="1" s="1"/>
  <c r="AB2569" i="1"/>
  <c r="AK2569" i="1" s="1"/>
  <c r="AB2561" i="1"/>
  <c r="AK2561" i="1" s="1"/>
  <c r="AB2553" i="1"/>
  <c r="AK2553" i="1" s="1"/>
  <c r="AB2545" i="1"/>
  <c r="AK2545" i="1" s="1"/>
  <c r="AB2537" i="1"/>
  <c r="AK2537" i="1" s="1"/>
  <c r="AB2529" i="1"/>
  <c r="AK2529" i="1" s="1"/>
  <c r="AB2521" i="1"/>
  <c r="AK2521" i="1" s="1"/>
  <c r="AB2513" i="1"/>
  <c r="AK2513" i="1" s="1"/>
  <c r="AB2505" i="1"/>
  <c r="AK2505" i="1" s="1"/>
  <c r="AB2497" i="1"/>
  <c r="AK2497" i="1" s="1"/>
  <c r="AB2489" i="1"/>
  <c r="AK2489" i="1" s="1"/>
  <c r="AB2481" i="1"/>
  <c r="AK2481" i="1" s="1"/>
  <c r="AB2473" i="1"/>
  <c r="AK2473" i="1" s="1"/>
  <c r="AB2465" i="1"/>
  <c r="AK2465" i="1" s="1"/>
  <c r="AB2457" i="1"/>
  <c r="AK2457" i="1" s="1"/>
  <c r="AB2449" i="1"/>
  <c r="AK2449" i="1" s="1"/>
  <c r="AB2441" i="1"/>
  <c r="AK2441" i="1" s="1"/>
  <c r="AB2433" i="1"/>
  <c r="AK2433" i="1" s="1"/>
  <c r="AB2425" i="1"/>
  <c r="AK2425" i="1" s="1"/>
  <c r="AB2417" i="1"/>
  <c r="AK2417" i="1" s="1"/>
  <c r="AB2409" i="1"/>
  <c r="AK2409" i="1" s="1"/>
  <c r="AB2401" i="1"/>
  <c r="AK2401" i="1" s="1"/>
  <c r="AB2393" i="1"/>
  <c r="AK2393" i="1" s="1"/>
  <c r="AB2385" i="1"/>
  <c r="AK2385" i="1" s="1"/>
  <c r="AB2377" i="1"/>
  <c r="AK2377" i="1" s="1"/>
  <c r="AB2369" i="1"/>
  <c r="AK2369" i="1" s="1"/>
  <c r="AB2361" i="1"/>
  <c r="AK2361" i="1" s="1"/>
  <c r="AB2353" i="1"/>
  <c r="AK2353" i="1" s="1"/>
  <c r="AB2345" i="1"/>
  <c r="AK2345" i="1" s="1"/>
  <c r="AB2337" i="1"/>
  <c r="AK2337" i="1" s="1"/>
  <c r="AB2329" i="1"/>
  <c r="AK2329" i="1" s="1"/>
  <c r="AB2321" i="1"/>
  <c r="AK2321" i="1" s="1"/>
  <c r="AB2313" i="1"/>
  <c r="AK2313" i="1" s="1"/>
  <c r="AB2305" i="1"/>
  <c r="AK2305" i="1" s="1"/>
  <c r="AB2297" i="1"/>
  <c r="AK2297" i="1" s="1"/>
  <c r="AB2289" i="1"/>
  <c r="AK2289" i="1" s="1"/>
  <c r="AB2281" i="1"/>
  <c r="AK2281" i="1" s="1"/>
  <c r="AB2273" i="1"/>
  <c r="AK2273" i="1" s="1"/>
  <c r="AB2265" i="1"/>
  <c r="AK2265" i="1" s="1"/>
  <c r="AB2257" i="1"/>
  <c r="AK2257" i="1" s="1"/>
  <c r="AB2249" i="1"/>
  <c r="AK2249" i="1" s="1"/>
  <c r="AB2241" i="1"/>
  <c r="AK2241" i="1" s="1"/>
  <c r="AB2233" i="1"/>
  <c r="AK2233" i="1" s="1"/>
  <c r="AB2225" i="1"/>
  <c r="AK2225" i="1" s="1"/>
  <c r="AB2217" i="1"/>
  <c r="AK2217" i="1" s="1"/>
  <c r="AB2209" i="1"/>
  <c r="AK2209" i="1" s="1"/>
  <c r="AB2201" i="1"/>
  <c r="AK2201" i="1" s="1"/>
  <c r="AB2193" i="1"/>
  <c r="AK2193" i="1" s="1"/>
  <c r="AB2185" i="1"/>
  <c r="AK2185" i="1" s="1"/>
  <c r="AB2177" i="1"/>
  <c r="AK2177" i="1" s="1"/>
  <c r="AB2169" i="1"/>
  <c r="AK2169" i="1" s="1"/>
  <c r="AB2161" i="1"/>
  <c r="AK2161" i="1" s="1"/>
  <c r="AB2153" i="1"/>
  <c r="AK2153" i="1" s="1"/>
  <c r="AB2145" i="1"/>
  <c r="AK2145" i="1" s="1"/>
  <c r="AB2137" i="1"/>
  <c r="AK2137" i="1" s="1"/>
  <c r="AB2129" i="1"/>
  <c r="AK2129" i="1" s="1"/>
  <c r="AB2121" i="1"/>
  <c r="AK2121" i="1" s="1"/>
  <c r="AB2113" i="1"/>
  <c r="AK2113" i="1" s="1"/>
  <c r="AB2105" i="1"/>
  <c r="AK2105" i="1" s="1"/>
  <c r="AB2097" i="1"/>
  <c r="AK2097" i="1" s="1"/>
  <c r="AB2089" i="1"/>
  <c r="AK2089" i="1" s="1"/>
  <c r="AB2081" i="1"/>
  <c r="AK2081" i="1" s="1"/>
  <c r="AB2073" i="1"/>
  <c r="AK2073" i="1" s="1"/>
  <c r="AB2065" i="1"/>
  <c r="AK2065" i="1" s="1"/>
  <c r="AB2057" i="1"/>
  <c r="AK2057" i="1" s="1"/>
  <c r="AB2049" i="1"/>
  <c r="AK2049" i="1" s="1"/>
  <c r="AB2041" i="1"/>
  <c r="AK2041" i="1" s="1"/>
  <c r="AB2033" i="1"/>
  <c r="AK2033" i="1" s="1"/>
  <c r="AB2025" i="1"/>
  <c r="AK2025" i="1" s="1"/>
  <c r="AB2017" i="1"/>
  <c r="AK2017" i="1" s="1"/>
  <c r="AB2009" i="1"/>
  <c r="AK2009" i="1" s="1"/>
  <c r="AB2001" i="1"/>
  <c r="AK2001" i="1" s="1"/>
  <c r="AB1993" i="1"/>
  <c r="AK1993" i="1" s="1"/>
  <c r="AB1985" i="1"/>
  <c r="AK1985" i="1" s="1"/>
  <c r="AB1977" i="1"/>
  <c r="AK1977" i="1" s="1"/>
  <c r="AB1969" i="1"/>
  <c r="AK1969" i="1" s="1"/>
  <c r="AB1961" i="1"/>
  <c r="AK1961" i="1" s="1"/>
  <c r="AB1953" i="1"/>
  <c r="AK1953" i="1" s="1"/>
  <c r="AB1945" i="1"/>
  <c r="AK1945" i="1" s="1"/>
  <c r="AB1937" i="1"/>
  <c r="AK1937" i="1" s="1"/>
  <c r="AB1929" i="1"/>
  <c r="AK1929" i="1" s="1"/>
  <c r="AB1921" i="1"/>
  <c r="AK1921" i="1" s="1"/>
  <c r="AB1913" i="1"/>
  <c r="AK1913" i="1" s="1"/>
  <c r="AB1905" i="1"/>
  <c r="AK1905" i="1" s="1"/>
  <c r="AB1897" i="1"/>
  <c r="AK1897" i="1" s="1"/>
  <c r="AB1889" i="1"/>
  <c r="AK1889" i="1" s="1"/>
  <c r="AB1881" i="1"/>
  <c r="AK1881" i="1" s="1"/>
  <c r="AB1873" i="1"/>
  <c r="AK1873" i="1" s="1"/>
  <c r="AB1865" i="1"/>
  <c r="AK1865" i="1" s="1"/>
  <c r="AB1857" i="1"/>
  <c r="AK1857" i="1" s="1"/>
  <c r="AB1849" i="1"/>
  <c r="AK1849" i="1" s="1"/>
  <c r="AB1841" i="1"/>
  <c r="AK1841" i="1" s="1"/>
  <c r="AB1833" i="1"/>
  <c r="AK1833" i="1" s="1"/>
  <c r="AB1825" i="1"/>
  <c r="AK1825" i="1" s="1"/>
  <c r="AB1817" i="1"/>
  <c r="AK1817" i="1" s="1"/>
  <c r="AB1809" i="1"/>
  <c r="AK1809" i="1" s="1"/>
  <c r="AB1801" i="1"/>
  <c r="AK1801" i="1" s="1"/>
  <c r="AB1793" i="1"/>
  <c r="AK1793" i="1" s="1"/>
  <c r="AB1785" i="1"/>
  <c r="AK1785" i="1" s="1"/>
  <c r="AB1777" i="1"/>
  <c r="AK1777" i="1" s="1"/>
  <c r="AB1769" i="1"/>
  <c r="AK1769" i="1" s="1"/>
  <c r="AB1761" i="1"/>
  <c r="AK1761" i="1" s="1"/>
  <c r="AB1753" i="1"/>
  <c r="AK1753" i="1" s="1"/>
  <c r="AB1745" i="1"/>
  <c r="AK1745" i="1" s="1"/>
  <c r="AB1737" i="1"/>
  <c r="AK1737" i="1" s="1"/>
  <c r="AB1729" i="1"/>
  <c r="AK1729" i="1" s="1"/>
  <c r="AB1721" i="1"/>
  <c r="AK1721" i="1" s="1"/>
  <c r="AB1713" i="1"/>
  <c r="AK1713" i="1" s="1"/>
  <c r="AB1705" i="1"/>
  <c r="AK1705" i="1" s="1"/>
  <c r="AB1697" i="1"/>
  <c r="AK1697" i="1" s="1"/>
  <c r="AB1689" i="1"/>
  <c r="AK1689" i="1" s="1"/>
  <c r="AB1681" i="1"/>
  <c r="AK1681" i="1" s="1"/>
  <c r="AB1673" i="1"/>
  <c r="AK1673" i="1" s="1"/>
  <c r="AB1665" i="1"/>
  <c r="AK1665" i="1" s="1"/>
  <c r="AB1657" i="1"/>
  <c r="AK1657" i="1" s="1"/>
  <c r="AB1649" i="1"/>
  <c r="AK1649" i="1" s="1"/>
  <c r="AB1641" i="1"/>
  <c r="AK1641" i="1" s="1"/>
  <c r="AB1633" i="1"/>
  <c r="AK1633" i="1" s="1"/>
  <c r="AB1625" i="1"/>
  <c r="AK1625" i="1" s="1"/>
  <c r="AB1617" i="1"/>
  <c r="AK1617" i="1" s="1"/>
  <c r="AB1609" i="1"/>
  <c r="AK1609" i="1" s="1"/>
  <c r="AB1601" i="1"/>
  <c r="AK1601" i="1" s="1"/>
  <c r="AB1593" i="1"/>
  <c r="AK1593" i="1" s="1"/>
  <c r="AB1585" i="1"/>
  <c r="AK1585" i="1" s="1"/>
  <c r="AB1577" i="1"/>
  <c r="AK1577" i="1" s="1"/>
  <c r="AB1569" i="1"/>
  <c r="AK1569" i="1" s="1"/>
  <c r="AB1561" i="1"/>
  <c r="AK1561" i="1" s="1"/>
  <c r="AB1553" i="1"/>
  <c r="AK1553" i="1" s="1"/>
  <c r="AB1545" i="1"/>
  <c r="AK1545" i="1" s="1"/>
  <c r="AB1537" i="1"/>
  <c r="AK1537" i="1" s="1"/>
  <c r="AB1529" i="1"/>
  <c r="AK1529" i="1" s="1"/>
  <c r="AB1521" i="1"/>
  <c r="AK1521" i="1" s="1"/>
  <c r="AB1513" i="1"/>
  <c r="AK1513" i="1" s="1"/>
  <c r="AB769" i="1"/>
  <c r="AK769" i="1" s="1"/>
  <c r="AB761" i="1"/>
  <c r="AK761" i="1" s="1"/>
  <c r="AB753" i="1"/>
  <c r="AK753" i="1" s="1"/>
  <c r="AB745" i="1"/>
  <c r="AK745" i="1" s="1"/>
  <c r="AB737" i="1"/>
  <c r="AK737" i="1" s="1"/>
  <c r="AB729" i="1"/>
  <c r="AK729" i="1" s="1"/>
  <c r="AB721" i="1"/>
  <c r="AK721" i="1" s="1"/>
  <c r="AB713" i="1"/>
  <c r="AK713" i="1" s="1"/>
  <c r="AB705" i="1"/>
  <c r="AK705" i="1" s="1"/>
  <c r="AB697" i="1"/>
  <c r="AK697" i="1" s="1"/>
  <c r="AB689" i="1"/>
  <c r="AK689" i="1" s="1"/>
  <c r="AB681" i="1"/>
  <c r="AK681" i="1" s="1"/>
  <c r="AB673" i="1"/>
  <c r="AK673" i="1" s="1"/>
  <c r="AF4048" i="1"/>
  <c r="AB3081" i="1"/>
  <c r="AK3081" i="1" s="1"/>
  <c r="AF4824" i="1"/>
  <c r="AF2264" i="1"/>
  <c r="AF851" i="1"/>
  <c r="AI851" i="1" s="1"/>
  <c r="AB665" i="1"/>
  <c r="AK665" i="1" s="1"/>
  <c r="AB657" i="1"/>
  <c r="AK657" i="1" s="1"/>
  <c r="AB649" i="1"/>
  <c r="AK649" i="1" s="1"/>
  <c r="AB641" i="1"/>
  <c r="AK641" i="1" s="1"/>
  <c r="AB633" i="1"/>
  <c r="AK633" i="1" s="1"/>
  <c r="AB625" i="1"/>
  <c r="AK625" i="1" s="1"/>
  <c r="AB617" i="1"/>
  <c r="AK617" i="1" s="1"/>
  <c r="AB609" i="1"/>
  <c r="AK609" i="1" s="1"/>
  <c r="AB601" i="1"/>
  <c r="AK601" i="1" s="1"/>
  <c r="AB593" i="1"/>
  <c r="AK593" i="1" s="1"/>
  <c r="AB585" i="1"/>
  <c r="AK585" i="1" s="1"/>
  <c r="AB577" i="1"/>
  <c r="AK577" i="1" s="1"/>
  <c r="AB569" i="1"/>
  <c r="AK569" i="1" s="1"/>
  <c r="AB561" i="1"/>
  <c r="AK561" i="1" s="1"/>
  <c r="AB553" i="1"/>
  <c r="AK553" i="1" s="1"/>
  <c r="AB545" i="1"/>
  <c r="AK545" i="1" s="1"/>
  <c r="AB537" i="1"/>
  <c r="AK537" i="1" s="1"/>
  <c r="AB529" i="1"/>
  <c r="AK529" i="1" s="1"/>
  <c r="AB521" i="1"/>
  <c r="AB513" i="1"/>
  <c r="AK513" i="1" s="1"/>
  <c r="AB505" i="1"/>
  <c r="AK505" i="1" s="1"/>
  <c r="AB497" i="1"/>
  <c r="AK497" i="1" s="1"/>
  <c r="AB489" i="1"/>
  <c r="AK489" i="1" s="1"/>
  <c r="AB481" i="1"/>
  <c r="AK481" i="1" s="1"/>
  <c r="AB473" i="1"/>
  <c r="AK473" i="1" s="1"/>
  <c r="AB465" i="1"/>
  <c r="AK465" i="1" s="1"/>
  <c r="AB457" i="1"/>
  <c r="AK457" i="1" s="1"/>
  <c r="AB449" i="1"/>
  <c r="AK449" i="1" s="1"/>
  <c r="AB441" i="1"/>
  <c r="AK441" i="1" s="1"/>
  <c r="AB433" i="1"/>
  <c r="AK433" i="1" s="1"/>
  <c r="AB425" i="1"/>
  <c r="AK425" i="1" s="1"/>
  <c r="AB417" i="1"/>
  <c r="AK417" i="1" s="1"/>
  <c r="AB409" i="1"/>
  <c r="AK409" i="1" s="1"/>
  <c r="AB401" i="1"/>
  <c r="AK401" i="1" s="1"/>
  <c r="AB393" i="1"/>
  <c r="AK393" i="1" s="1"/>
  <c r="AB385" i="1"/>
  <c r="AK385" i="1" s="1"/>
  <c r="AB377" i="1"/>
  <c r="AK377" i="1" s="1"/>
  <c r="AB369" i="1"/>
  <c r="AK369" i="1" s="1"/>
  <c r="AB361" i="1"/>
  <c r="AK361" i="1" s="1"/>
  <c r="AB353" i="1"/>
  <c r="AK353" i="1" s="1"/>
  <c r="AB345" i="1"/>
  <c r="AK345" i="1" s="1"/>
  <c r="AB337" i="1"/>
  <c r="AK337" i="1" s="1"/>
  <c r="AB329" i="1"/>
  <c r="AK329" i="1" s="1"/>
  <c r="AB321" i="1"/>
  <c r="AK321" i="1" s="1"/>
  <c r="AB313" i="1"/>
  <c r="AK313" i="1" s="1"/>
  <c r="AB305" i="1"/>
  <c r="AK305" i="1" s="1"/>
  <c r="AB297" i="1"/>
  <c r="AK297" i="1" s="1"/>
  <c r="AB289" i="1"/>
  <c r="AK289" i="1" s="1"/>
  <c r="AB281" i="1"/>
  <c r="AK281" i="1" s="1"/>
  <c r="AB273" i="1"/>
  <c r="AK273" i="1" s="1"/>
  <c r="AB265" i="1"/>
  <c r="AK265" i="1" s="1"/>
  <c r="AB257" i="1"/>
  <c r="AK257" i="1" s="1"/>
  <c r="AB249" i="1"/>
  <c r="AK249" i="1" s="1"/>
  <c r="AB241" i="1"/>
  <c r="AK241" i="1" s="1"/>
  <c r="AB233" i="1"/>
  <c r="AK233" i="1" s="1"/>
  <c r="AB225" i="1"/>
  <c r="AK225" i="1" s="1"/>
  <c r="AB217" i="1"/>
  <c r="AK217" i="1" s="1"/>
  <c r="AB209" i="1"/>
  <c r="AK209" i="1" s="1"/>
  <c r="AB201" i="1"/>
  <c r="AK201" i="1" s="1"/>
  <c r="AB193" i="1"/>
  <c r="AK193" i="1" s="1"/>
  <c r="AB185" i="1"/>
  <c r="AK185" i="1" s="1"/>
  <c r="AB177" i="1"/>
  <c r="AK177" i="1" s="1"/>
  <c r="AB169" i="1"/>
  <c r="AK169" i="1" s="1"/>
  <c r="AB161" i="1"/>
  <c r="AK161" i="1" s="1"/>
  <c r="AB153" i="1"/>
  <c r="AK153" i="1" s="1"/>
  <c r="AB145" i="1"/>
  <c r="AK145" i="1" s="1"/>
  <c r="AB137" i="1"/>
  <c r="AK137" i="1" s="1"/>
  <c r="AB129" i="1"/>
  <c r="AK129" i="1" s="1"/>
  <c r="AB121" i="1"/>
  <c r="AK121" i="1" s="1"/>
  <c r="AB113" i="1"/>
  <c r="AK113" i="1" s="1"/>
  <c r="AB105" i="1"/>
  <c r="AK105" i="1" s="1"/>
  <c r="AB97" i="1"/>
  <c r="AK97" i="1" s="1"/>
  <c r="AB89" i="1"/>
  <c r="AK89" i="1" s="1"/>
  <c r="AB81" i="1"/>
  <c r="AK81" i="1" s="1"/>
  <c r="AB73" i="1"/>
  <c r="AK73" i="1" s="1"/>
  <c r="AB65" i="1"/>
  <c r="AK65" i="1" s="1"/>
  <c r="AB57" i="1"/>
  <c r="AK57" i="1" s="1"/>
  <c r="AB49" i="1"/>
  <c r="AK49" i="1" s="1"/>
  <c r="AB41" i="1"/>
  <c r="AK41" i="1" s="1"/>
  <c r="AB33" i="1"/>
  <c r="AB25" i="1"/>
  <c r="AK25" i="1" s="1"/>
  <c r="AB17" i="1"/>
  <c r="AB9" i="1"/>
  <c r="AB286" i="1"/>
  <c r="AB278" i="1"/>
  <c r="AB270" i="1"/>
  <c r="AB254" i="1"/>
  <c r="AB238" i="1"/>
  <c r="AB230" i="1"/>
  <c r="AB214" i="1"/>
  <c r="AB206" i="1"/>
  <c r="AB198" i="1"/>
  <c r="AB190" i="1"/>
  <c r="AB182" i="1"/>
  <c r="AB174" i="1"/>
  <c r="AB166" i="1"/>
  <c r="AB158" i="1"/>
  <c r="AB150" i="1"/>
  <c r="AB142" i="1"/>
  <c r="AB134" i="1"/>
  <c r="AB126" i="1"/>
  <c r="AB118" i="1"/>
  <c r="AB110" i="1"/>
  <c r="AB102" i="1"/>
  <c r="AB94" i="1"/>
  <c r="AB86" i="1"/>
  <c r="AB78" i="1"/>
  <c r="AB70" i="1"/>
  <c r="AB62" i="1"/>
  <c r="AB54" i="1"/>
  <c r="AB46" i="1"/>
  <c r="AB38" i="1"/>
  <c r="AB30" i="1"/>
  <c r="AB22" i="1"/>
  <c r="AB14" i="1"/>
  <c r="AB6" i="1"/>
  <c r="AK5365" i="1"/>
  <c r="AF5513" i="1"/>
  <c r="AF5465" i="1"/>
  <c r="AF5417" i="1"/>
  <c r="AJ5417" i="1" s="1"/>
  <c r="AF5369" i="1"/>
  <c r="AJ5369" i="1" s="1"/>
  <c r="AF5329" i="1"/>
  <c r="AF5305" i="1"/>
  <c r="AF5265" i="1"/>
  <c r="AF3953" i="1"/>
  <c r="AF3913" i="1"/>
  <c r="AF3873" i="1"/>
  <c r="AF3825" i="1"/>
  <c r="AI3825" i="1" s="1"/>
  <c r="AF3777" i="1"/>
  <c r="AJ3777" i="1" s="1"/>
  <c r="AF3729" i="1"/>
  <c r="AF3681" i="1"/>
  <c r="AF3641" i="1"/>
  <c r="AF3593" i="1"/>
  <c r="AF3561" i="1"/>
  <c r="AF3529" i="1"/>
  <c r="AF3497" i="1"/>
  <c r="AJ3497" i="1" s="1"/>
  <c r="AF3481" i="1"/>
  <c r="AJ3481" i="1" s="1"/>
  <c r="AF3465" i="1"/>
  <c r="AF3449" i="1"/>
  <c r="AJ3449" i="1" s="1"/>
  <c r="AF3433" i="1"/>
  <c r="AF3425" i="1"/>
  <c r="AJ3425" i="1" s="1"/>
  <c r="AF3409" i="1"/>
  <c r="AF3401" i="1"/>
  <c r="AF3393" i="1"/>
  <c r="AJ3393" i="1" s="1"/>
  <c r="AF3385" i="1"/>
  <c r="AJ3385" i="1" s="1"/>
  <c r="AF3377" i="1"/>
  <c r="AF3369" i="1"/>
  <c r="AF3361" i="1"/>
  <c r="AJ3361" i="1" s="1"/>
  <c r="AF3353" i="1"/>
  <c r="AJ3353" i="1" s="1"/>
  <c r="AF3345" i="1"/>
  <c r="AF3337" i="1"/>
  <c r="AF3329" i="1"/>
  <c r="AJ3329" i="1" s="1"/>
  <c r="AF3321" i="1"/>
  <c r="AJ3321" i="1" s="1"/>
  <c r="AF3313" i="1"/>
  <c r="AF3305" i="1"/>
  <c r="AF3297" i="1"/>
  <c r="AF3289" i="1"/>
  <c r="AF3281" i="1"/>
  <c r="AF3249" i="1"/>
  <c r="AJ3249" i="1" s="1"/>
  <c r="AF3233" i="1"/>
  <c r="AJ3233" i="1" s="1"/>
  <c r="AF3225" i="1"/>
  <c r="AI3225" i="1" s="1"/>
  <c r="AF3217" i="1"/>
  <c r="AF3209" i="1"/>
  <c r="AJ3209" i="1" s="1"/>
  <c r="AF3201" i="1"/>
  <c r="AF3193" i="1"/>
  <c r="AF3185" i="1"/>
  <c r="AJ3185" i="1" s="1"/>
  <c r="AF3177" i="1"/>
  <c r="AF3169" i="1"/>
  <c r="AI3169" i="1" s="1"/>
  <c r="AF3161" i="1"/>
  <c r="AJ3161" i="1" s="1"/>
  <c r="AF3153" i="1"/>
  <c r="AF3145" i="1"/>
  <c r="AJ3145" i="1" s="1"/>
  <c r="AF3137" i="1"/>
  <c r="AF3129" i="1"/>
  <c r="AF3121" i="1"/>
  <c r="AF3113" i="1"/>
  <c r="AF3105" i="1"/>
  <c r="AI3105" i="1" s="1"/>
  <c r="AF3097" i="1"/>
  <c r="AJ3097" i="1" s="1"/>
  <c r="AF3089" i="1"/>
  <c r="AF3081" i="1"/>
  <c r="AJ3081" i="1" s="1"/>
  <c r="AF3073" i="1"/>
  <c r="AF3065" i="1"/>
  <c r="AF3057" i="1"/>
  <c r="AF3049" i="1"/>
  <c r="AF3033" i="1"/>
  <c r="AJ3033" i="1" s="1"/>
  <c r="AF3017" i="1"/>
  <c r="AJ3017" i="1" s="1"/>
  <c r="AF3001" i="1"/>
  <c r="AF2985" i="1"/>
  <c r="AF2969" i="1"/>
  <c r="AJ2969" i="1" s="1"/>
  <c r="AF2953" i="1"/>
  <c r="AF2937" i="1"/>
  <c r="AF2921" i="1"/>
  <c r="AF2905" i="1"/>
  <c r="AJ2905" i="1" s="1"/>
  <c r="AF2889" i="1"/>
  <c r="AJ2889" i="1" s="1"/>
  <c r="AF2873" i="1"/>
  <c r="AF2857" i="1"/>
  <c r="AF2841" i="1"/>
  <c r="AF2825" i="1"/>
  <c r="AJ2825" i="1" s="1"/>
  <c r="AF2809" i="1"/>
  <c r="AF2801" i="1"/>
  <c r="AJ2801" i="1" s="1"/>
  <c r="AF2785" i="1"/>
  <c r="AI2785" i="1" s="1"/>
  <c r="AF2769" i="1"/>
  <c r="AJ2769" i="1" s="1"/>
  <c r="AF2753" i="1"/>
  <c r="AF2737" i="1"/>
  <c r="AJ2737" i="1" s="1"/>
  <c r="AF2721" i="1"/>
  <c r="AF2689" i="1"/>
  <c r="AF2673" i="1"/>
  <c r="AF2657" i="1"/>
  <c r="AJ2657" i="1" s="1"/>
  <c r="AF2625" i="1"/>
  <c r="AF2609" i="1"/>
  <c r="AF2593" i="1"/>
  <c r="AF2561" i="1"/>
  <c r="AF2545" i="1"/>
  <c r="AJ2545" i="1" s="1"/>
  <c r="AF2529" i="1"/>
  <c r="AJ2529" i="1" s="1"/>
  <c r="AF2497" i="1"/>
  <c r="AF2481" i="1"/>
  <c r="AJ2481" i="1" s="1"/>
  <c r="AF2465" i="1"/>
  <c r="AJ2465" i="1" s="1"/>
  <c r="AF2457" i="1"/>
  <c r="AF2441" i="1"/>
  <c r="AF2425" i="1"/>
  <c r="AF2401" i="1"/>
  <c r="AJ2401" i="1" s="1"/>
  <c r="AF2369" i="1"/>
  <c r="AF2337" i="1"/>
  <c r="AJ2337" i="1" s="1"/>
  <c r="AF2305" i="1"/>
  <c r="AF2289" i="1"/>
  <c r="AF2273" i="1"/>
  <c r="AF2257" i="1"/>
  <c r="AJ2257" i="1" s="1"/>
  <c r="AF2233" i="1"/>
  <c r="AJ2233" i="1" s="1"/>
  <c r="AF2217" i="1"/>
  <c r="AF2201" i="1"/>
  <c r="AF2177" i="1"/>
  <c r="AF2161" i="1"/>
  <c r="AF2145" i="1"/>
  <c r="AF2129" i="1"/>
  <c r="AJ2129" i="1" s="1"/>
  <c r="AF2113" i="1"/>
  <c r="AJ2113" i="1" s="1"/>
  <c r="AF2097" i="1"/>
  <c r="AF2081" i="1"/>
  <c r="AF2049" i="1"/>
  <c r="AF2033" i="1"/>
  <c r="AF2017" i="1"/>
  <c r="AF2009" i="1"/>
  <c r="AF1993" i="1"/>
  <c r="AJ1993" i="1" s="1"/>
  <c r="AF1977" i="1"/>
  <c r="AJ1977" i="1" s="1"/>
  <c r="AF1961" i="1"/>
  <c r="AJ1961" i="1" s="1"/>
  <c r="AF1921" i="1"/>
  <c r="AF1905" i="1"/>
  <c r="AF1889" i="1"/>
  <c r="AF1881" i="1"/>
  <c r="AF1865" i="1"/>
  <c r="AJ1865" i="1" s="1"/>
  <c r="AF1849" i="1"/>
  <c r="AJ1849" i="1" s="1"/>
  <c r="AF1841" i="1"/>
  <c r="AF1825" i="1"/>
  <c r="AF1793" i="1"/>
  <c r="AF1785" i="1"/>
  <c r="AJ1785" i="1" s="1"/>
  <c r="AF1769" i="1"/>
  <c r="AJ1769" i="1" s="1"/>
  <c r="AF1753" i="1"/>
  <c r="AJ1753" i="1" s="1"/>
  <c r="AF1737" i="1"/>
  <c r="AJ1737" i="1" s="1"/>
  <c r="AF1721" i="1"/>
  <c r="AJ1721" i="1" s="1"/>
  <c r="AF1713" i="1"/>
  <c r="AF1697" i="1"/>
  <c r="AF1665" i="1"/>
  <c r="AF1649" i="1"/>
  <c r="AF1633" i="1"/>
  <c r="AJ1633" i="1" s="1"/>
  <c r="AF1625" i="1"/>
  <c r="AJ1625" i="1" s="1"/>
  <c r="AF1609" i="1"/>
  <c r="AF1601" i="1"/>
  <c r="AF1593" i="1"/>
  <c r="AF1585" i="1"/>
  <c r="AF1577" i="1"/>
  <c r="AJ1577" i="1" s="1"/>
  <c r="AF1569" i="1"/>
  <c r="AJ1569" i="1" s="1"/>
  <c r="AF1561" i="1"/>
  <c r="AJ1561" i="1" s="1"/>
  <c r="AF1545" i="1"/>
  <c r="AF1537" i="1"/>
  <c r="AF1529" i="1"/>
  <c r="AF1521" i="1"/>
  <c r="AF1513" i="1"/>
  <c r="AF857" i="1"/>
  <c r="AF849" i="1"/>
  <c r="AJ849" i="1" s="1"/>
  <c r="AF841" i="1"/>
  <c r="AJ841" i="1" s="1"/>
  <c r="AF833" i="1"/>
  <c r="AF825" i="1"/>
  <c r="AF817" i="1"/>
  <c r="AF809" i="1"/>
  <c r="AF801" i="1"/>
  <c r="AF777" i="1"/>
  <c r="AF769" i="1"/>
  <c r="AJ769" i="1" s="1"/>
  <c r="AF761" i="1"/>
  <c r="AJ761" i="1" s="1"/>
  <c r="AF745" i="1"/>
  <c r="AF737" i="1"/>
  <c r="AF729" i="1"/>
  <c r="AF721" i="1"/>
  <c r="AF713" i="1"/>
  <c r="AF705" i="1"/>
  <c r="AJ705" i="1" s="1"/>
  <c r="AF697" i="1"/>
  <c r="AJ697" i="1" s="1"/>
  <c r="AF681" i="1"/>
  <c r="AF673" i="1"/>
  <c r="AF2025" i="1"/>
  <c r="AF4216" i="1"/>
  <c r="AF4208" i="1"/>
  <c r="AF4200" i="1"/>
  <c r="AJ4200" i="1" s="1"/>
  <c r="AF4192" i="1"/>
  <c r="AJ4192" i="1" s="1"/>
  <c r="AF4176" i="1"/>
  <c r="AF4168" i="1"/>
  <c r="AF4160" i="1"/>
  <c r="AF4152" i="1"/>
  <c r="AF4144" i="1"/>
  <c r="AF4136" i="1"/>
  <c r="AJ4136" i="1" s="1"/>
  <c r="AF4128" i="1"/>
  <c r="AI4128" i="1" s="1"/>
  <c r="AF4112" i="1"/>
  <c r="AF4104" i="1"/>
  <c r="AF4096" i="1"/>
  <c r="AF4088" i="1"/>
  <c r="AF4080" i="1"/>
  <c r="AF4072" i="1"/>
  <c r="AJ4072" i="1" s="1"/>
  <c r="AF4064" i="1"/>
  <c r="AJ4064" i="1" s="1"/>
  <c r="AF4040" i="1"/>
  <c r="AF4032" i="1"/>
  <c r="AF4024" i="1"/>
  <c r="AF4016" i="1"/>
  <c r="AF5489" i="1"/>
  <c r="AF5441" i="1"/>
  <c r="AJ5441" i="1" s="1"/>
  <c r="AF5393" i="1"/>
  <c r="AI5393" i="1" s="1"/>
  <c r="AF5345" i="1"/>
  <c r="AF5273" i="1"/>
  <c r="AF3817" i="1"/>
  <c r="AF3769" i="1"/>
  <c r="AF3649" i="1"/>
  <c r="AF3609" i="1"/>
  <c r="AF3569" i="1"/>
  <c r="AJ3569" i="1" s="1"/>
  <c r="AF3521" i="1"/>
  <c r="AJ3521" i="1" s="1"/>
  <c r="AF3489" i="1"/>
  <c r="AF3473" i="1"/>
  <c r="AF3457" i="1"/>
  <c r="AJ3457" i="1" s="1"/>
  <c r="AF3441" i="1"/>
  <c r="AF3417" i="1"/>
  <c r="AJ3417" i="1" s="1"/>
  <c r="AF3041" i="1"/>
  <c r="AF3025" i="1"/>
  <c r="AJ3025" i="1" s="1"/>
  <c r="AF3009" i="1"/>
  <c r="AI3009" i="1" s="1"/>
  <c r="AF2993" i="1"/>
  <c r="AJ2993" i="1" s="1"/>
  <c r="AF2977" i="1"/>
  <c r="AF2961" i="1"/>
  <c r="AF2945" i="1"/>
  <c r="AJ2945" i="1" s="1"/>
  <c r="AF2929" i="1"/>
  <c r="AJ2929" i="1" s="1"/>
  <c r="AF2913" i="1"/>
  <c r="AF2897" i="1"/>
  <c r="AJ2897" i="1" s="1"/>
  <c r="AF2881" i="1"/>
  <c r="AJ2881" i="1" s="1"/>
  <c r="AF2865" i="1"/>
  <c r="AJ2865" i="1" s="1"/>
  <c r="AF2849" i="1"/>
  <c r="AF2833" i="1"/>
  <c r="AF2817" i="1"/>
  <c r="AF2793" i="1"/>
  <c r="AF2777" i="1"/>
  <c r="AF2761" i="1"/>
  <c r="AJ2761" i="1" s="1"/>
  <c r="AF2745" i="1"/>
  <c r="AJ2745" i="1" s="1"/>
  <c r="AF2729" i="1"/>
  <c r="AF2713" i="1"/>
  <c r="AF2697" i="1"/>
  <c r="AJ2697" i="1" s="1"/>
  <c r="AF2681" i="1"/>
  <c r="AI2681" i="1" s="1"/>
  <c r="AF2665" i="1"/>
  <c r="AF2649" i="1"/>
  <c r="AJ2649" i="1" s="1"/>
  <c r="AF2633" i="1"/>
  <c r="AJ2633" i="1" s="1"/>
  <c r="AF2617" i="1"/>
  <c r="AI2617" i="1" s="1"/>
  <c r="AF2601" i="1"/>
  <c r="AF2585" i="1"/>
  <c r="AJ2585" i="1" s="1"/>
  <c r="AF2569" i="1"/>
  <c r="AJ2569" i="1" s="1"/>
  <c r="AF2553" i="1"/>
  <c r="AF2537" i="1"/>
  <c r="AF2521" i="1"/>
  <c r="AF2505" i="1"/>
  <c r="AI2505" i="1" s="1"/>
  <c r="AF2489" i="1"/>
  <c r="AF2473" i="1"/>
  <c r="AF2433" i="1"/>
  <c r="AJ2433" i="1" s="1"/>
  <c r="AF2417" i="1"/>
  <c r="AJ2417" i="1" s="1"/>
  <c r="AF2409" i="1"/>
  <c r="AF2393" i="1"/>
  <c r="AF2377" i="1"/>
  <c r="AJ2377" i="1" s="1"/>
  <c r="AF2361" i="1"/>
  <c r="AF2345" i="1"/>
  <c r="AF2329" i="1"/>
  <c r="AF2313" i="1"/>
  <c r="AF2297" i="1"/>
  <c r="AJ2297" i="1" s="1"/>
  <c r="AF2281" i="1"/>
  <c r="AJ2281" i="1" s="1"/>
  <c r="AF2265" i="1"/>
  <c r="AF2249" i="1"/>
  <c r="AJ2249" i="1" s="1"/>
  <c r="AF2241" i="1"/>
  <c r="AJ2241" i="1" s="1"/>
  <c r="AF2225" i="1"/>
  <c r="AF2209" i="1"/>
  <c r="AF2185" i="1"/>
  <c r="AF2153" i="1"/>
  <c r="AF2137" i="1"/>
  <c r="AF2121" i="1"/>
  <c r="AF2105" i="1"/>
  <c r="AI2105" i="1" s="1"/>
  <c r="AF2089" i="1"/>
  <c r="AJ2089" i="1" s="1"/>
  <c r="AF2073" i="1"/>
  <c r="AF2057" i="1"/>
  <c r="AF2041" i="1"/>
  <c r="AJ2041" i="1" s="1"/>
  <c r="AF1985" i="1"/>
  <c r="AF1969" i="1"/>
  <c r="AF1953" i="1"/>
  <c r="AJ1953" i="1" s="1"/>
  <c r="AF1945" i="1"/>
  <c r="AJ1945" i="1" s="1"/>
  <c r="AF1929" i="1"/>
  <c r="AF1913" i="1"/>
  <c r="AJ1913" i="1" s="1"/>
  <c r="AF1897" i="1"/>
  <c r="AJ1897" i="1" s="1"/>
  <c r="AF1857" i="1"/>
  <c r="AF1833" i="1"/>
  <c r="AJ1833" i="1" s="1"/>
  <c r="AF1817" i="1"/>
  <c r="AI1817" i="1" s="1"/>
  <c r="AF1801" i="1"/>
  <c r="AJ1801" i="1" s="1"/>
  <c r="AF1777" i="1"/>
  <c r="AF1761" i="1"/>
  <c r="AF1729" i="1"/>
  <c r="AF1689" i="1"/>
  <c r="AF1673" i="1"/>
  <c r="AF1657" i="1"/>
  <c r="AJ1657" i="1" s="1"/>
  <c r="AF1641" i="1"/>
  <c r="AF785" i="1"/>
  <c r="AF3697" i="1"/>
  <c r="AB5519" i="1"/>
  <c r="AK5519" i="1" s="1"/>
  <c r="AB5511" i="1"/>
  <c r="AK5511" i="1" s="1"/>
  <c r="AB5503" i="1"/>
  <c r="AK5503" i="1" s="1"/>
  <c r="AB5495" i="1"/>
  <c r="AK5495" i="1" s="1"/>
  <c r="AB5487" i="1"/>
  <c r="AK5487" i="1" s="1"/>
  <c r="AB5479" i="1"/>
  <c r="AK5479" i="1" s="1"/>
  <c r="AB5471" i="1"/>
  <c r="AK5471" i="1" s="1"/>
  <c r="AB5463" i="1"/>
  <c r="AK5463" i="1" s="1"/>
  <c r="AB5455" i="1"/>
  <c r="AK5455" i="1" s="1"/>
  <c r="AB5447" i="1"/>
  <c r="AK5447" i="1" s="1"/>
  <c r="AB5439" i="1"/>
  <c r="AK5439" i="1" s="1"/>
  <c r="AB5431" i="1"/>
  <c r="AK5431" i="1" s="1"/>
  <c r="AB5423" i="1"/>
  <c r="AK5423" i="1" s="1"/>
  <c r="AB5415" i="1"/>
  <c r="AK5415" i="1" s="1"/>
  <c r="AB5407" i="1"/>
  <c r="AK5407" i="1" s="1"/>
  <c r="AB5399" i="1"/>
  <c r="AK5399" i="1" s="1"/>
  <c r="AB5391" i="1"/>
  <c r="AK5391" i="1" s="1"/>
  <c r="AB5383" i="1"/>
  <c r="AK5383" i="1" s="1"/>
  <c r="AB5375" i="1"/>
  <c r="AK5375" i="1" s="1"/>
  <c r="AB5367" i="1"/>
  <c r="AK5367" i="1" s="1"/>
  <c r="AB5359" i="1"/>
  <c r="AK5359" i="1" s="1"/>
  <c r="AB5351" i="1"/>
  <c r="AK5351" i="1" s="1"/>
  <c r="AB5343" i="1"/>
  <c r="AK5343" i="1" s="1"/>
  <c r="AB5335" i="1"/>
  <c r="AK5335" i="1" s="1"/>
  <c r="AB5327" i="1"/>
  <c r="AK5327" i="1" s="1"/>
  <c r="AB5319" i="1"/>
  <c r="AK5319" i="1" s="1"/>
  <c r="AB5311" i="1"/>
  <c r="AK5311" i="1" s="1"/>
  <c r="AB5303" i="1"/>
  <c r="AK5303" i="1" s="1"/>
  <c r="AB5295" i="1"/>
  <c r="AK5295" i="1" s="1"/>
  <c r="AB5287" i="1"/>
  <c r="AK5287" i="1" s="1"/>
  <c r="AB5279" i="1"/>
  <c r="AK5279" i="1" s="1"/>
  <c r="AB5271" i="1"/>
  <c r="AK5271" i="1" s="1"/>
  <c r="AB5263" i="1"/>
  <c r="AK5263" i="1" s="1"/>
  <c r="AB5255" i="1"/>
  <c r="AK5255" i="1" s="1"/>
  <c r="AB5247" i="1"/>
  <c r="AK5247" i="1" s="1"/>
  <c r="AB5239" i="1"/>
  <c r="AK5239" i="1" s="1"/>
  <c r="AB5231" i="1"/>
  <c r="AK5231" i="1" s="1"/>
  <c r="AB5223" i="1"/>
  <c r="AK5223" i="1" s="1"/>
  <c r="AB5215" i="1"/>
  <c r="AK5215" i="1" s="1"/>
  <c r="AB5207" i="1"/>
  <c r="AK5207" i="1" s="1"/>
  <c r="AB5199" i="1"/>
  <c r="AK5199" i="1" s="1"/>
  <c r="AB5191" i="1"/>
  <c r="AK5191" i="1" s="1"/>
  <c r="AB5183" i="1"/>
  <c r="AK5183" i="1" s="1"/>
  <c r="AB5175" i="1"/>
  <c r="AK5175" i="1" s="1"/>
  <c r="AB5167" i="1"/>
  <c r="AK5167" i="1" s="1"/>
  <c r="AB5159" i="1"/>
  <c r="AK5159" i="1" s="1"/>
  <c r="AB5151" i="1"/>
  <c r="AK5151" i="1" s="1"/>
  <c r="AB5143" i="1"/>
  <c r="AK5143" i="1" s="1"/>
  <c r="AB5135" i="1"/>
  <c r="AK5135" i="1" s="1"/>
  <c r="AB5127" i="1"/>
  <c r="AK5127" i="1" s="1"/>
  <c r="AB5119" i="1"/>
  <c r="AK5119" i="1" s="1"/>
  <c r="AB5111" i="1"/>
  <c r="AK5111" i="1" s="1"/>
  <c r="AB5103" i="1"/>
  <c r="AK5103" i="1" s="1"/>
  <c r="AB5095" i="1"/>
  <c r="AK5095" i="1" s="1"/>
  <c r="AB5087" i="1"/>
  <c r="AK5087" i="1" s="1"/>
  <c r="AB5079" i="1"/>
  <c r="AK5079" i="1" s="1"/>
  <c r="AB5071" i="1"/>
  <c r="AK5071" i="1" s="1"/>
  <c r="AB5063" i="1"/>
  <c r="AK5063" i="1" s="1"/>
  <c r="AB5055" i="1"/>
  <c r="AK5055" i="1" s="1"/>
  <c r="AB5047" i="1"/>
  <c r="AK5047" i="1" s="1"/>
  <c r="AB5039" i="1"/>
  <c r="AK5039" i="1" s="1"/>
  <c r="AB5031" i="1"/>
  <c r="AK5031" i="1" s="1"/>
  <c r="AB5023" i="1"/>
  <c r="AK5023" i="1" s="1"/>
  <c r="AB5015" i="1"/>
  <c r="AK5015" i="1" s="1"/>
  <c r="AB5007" i="1"/>
  <c r="AK5007" i="1" s="1"/>
  <c r="AB4999" i="1"/>
  <c r="AK4999" i="1" s="1"/>
  <c r="AB4991" i="1"/>
  <c r="AK4991" i="1" s="1"/>
  <c r="AB4983" i="1"/>
  <c r="AK4983" i="1" s="1"/>
  <c r="AB4975" i="1"/>
  <c r="AK4975" i="1" s="1"/>
  <c r="AB4967" i="1"/>
  <c r="AK4967" i="1" s="1"/>
  <c r="AB4959" i="1"/>
  <c r="AK4959" i="1" s="1"/>
  <c r="AB4951" i="1"/>
  <c r="AK4951" i="1" s="1"/>
  <c r="AB4943" i="1"/>
  <c r="AK4943" i="1" s="1"/>
  <c r="AB4935" i="1"/>
  <c r="AK4935" i="1" s="1"/>
  <c r="AB4927" i="1"/>
  <c r="AK4927" i="1" s="1"/>
  <c r="AB4919" i="1"/>
  <c r="AK4919" i="1" s="1"/>
  <c r="AB4911" i="1"/>
  <c r="AK4911" i="1" s="1"/>
  <c r="AB4903" i="1"/>
  <c r="AK4903" i="1" s="1"/>
  <c r="AB4895" i="1"/>
  <c r="AK4895" i="1" s="1"/>
  <c r="AB4887" i="1"/>
  <c r="AK4887" i="1" s="1"/>
  <c r="AB4879" i="1"/>
  <c r="AK4879" i="1" s="1"/>
  <c r="AB4871" i="1"/>
  <c r="AK4871" i="1" s="1"/>
  <c r="AB4863" i="1"/>
  <c r="AK4863" i="1" s="1"/>
  <c r="AB4855" i="1"/>
  <c r="AK4855" i="1" s="1"/>
  <c r="AB4847" i="1"/>
  <c r="AK4847" i="1" s="1"/>
  <c r="AB4839" i="1"/>
  <c r="AK4839" i="1" s="1"/>
  <c r="AB4831" i="1"/>
  <c r="AK4831" i="1" s="1"/>
  <c r="AB4823" i="1"/>
  <c r="AK4823" i="1" s="1"/>
  <c r="AB4815" i="1"/>
  <c r="AK4815" i="1" s="1"/>
  <c r="AB4807" i="1"/>
  <c r="AK4807" i="1" s="1"/>
  <c r="AB4799" i="1"/>
  <c r="AK4799" i="1" s="1"/>
  <c r="AB4791" i="1"/>
  <c r="AK4791" i="1" s="1"/>
  <c r="AB4783" i="1"/>
  <c r="AK4783" i="1" s="1"/>
  <c r="AB4775" i="1"/>
  <c r="AK4775" i="1" s="1"/>
  <c r="AB4767" i="1"/>
  <c r="AK4767" i="1" s="1"/>
  <c r="AB4759" i="1"/>
  <c r="AK4759" i="1" s="1"/>
  <c r="AB4751" i="1"/>
  <c r="AK4751" i="1" s="1"/>
  <c r="AB4743" i="1"/>
  <c r="AK4743" i="1" s="1"/>
  <c r="AB4735" i="1"/>
  <c r="AK4735" i="1" s="1"/>
  <c r="AB4727" i="1"/>
  <c r="AK4727" i="1" s="1"/>
  <c r="AB4719" i="1"/>
  <c r="AK4719" i="1" s="1"/>
  <c r="AB4711" i="1"/>
  <c r="AK4711" i="1" s="1"/>
  <c r="AB4703" i="1"/>
  <c r="AK4703" i="1" s="1"/>
  <c r="AB4695" i="1"/>
  <c r="AK4695" i="1" s="1"/>
  <c r="AB4687" i="1"/>
  <c r="AK4687" i="1" s="1"/>
  <c r="AB4679" i="1"/>
  <c r="AK4679" i="1" s="1"/>
  <c r="AB4671" i="1"/>
  <c r="AK4671" i="1" s="1"/>
  <c r="AB4663" i="1"/>
  <c r="AK4663" i="1" s="1"/>
  <c r="AB4655" i="1"/>
  <c r="AK4655" i="1" s="1"/>
  <c r="AB4647" i="1"/>
  <c r="AK4647" i="1" s="1"/>
  <c r="AB4631" i="1"/>
  <c r="AK4631" i="1" s="1"/>
  <c r="AB4623" i="1"/>
  <c r="AK4623" i="1" s="1"/>
  <c r="AB4615" i="1"/>
  <c r="AK4615" i="1" s="1"/>
  <c r="AB4607" i="1"/>
  <c r="AK4607" i="1" s="1"/>
  <c r="AB4599" i="1"/>
  <c r="AK4599" i="1" s="1"/>
  <c r="AB4591" i="1"/>
  <c r="AK4591" i="1" s="1"/>
  <c r="AB4583" i="1"/>
  <c r="AK4583" i="1" s="1"/>
  <c r="AB4575" i="1"/>
  <c r="AK4575" i="1" s="1"/>
  <c r="AB4567" i="1"/>
  <c r="AK4567" i="1" s="1"/>
  <c r="AB4559" i="1"/>
  <c r="AK4559" i="1" s="1"/>
  <c r="AB4551" i="1"/>
  <c r="AK4551" i="1" s="1"/>
  <c r="AB4543" i="1"/>
  <c r="AK4543" i="1" s="1"/>
  <c r="AB4535" i="1"/>
  <c r="AK4535" i="1" s="1"/>
  <c r="AF5497" i="1"/>
  <c r="AI5497" i="1" s="1"/>
  <c r="AF5433" i="1"/>
  <c r="AJ5433" i="1" s="1"/>
  <c r="AF5385" i="1"/>
  <c r="AF2353" i="1"/>
  <c r="AF793" i="1"/>
  <c r="AF5505" i="1"/>
  <c r="AF5457" i="1"/>
  <c r="AF5409" i="1"/>
  <c r="AJ5409" i="1" s="1"/>
  <c r="AF5361" i="1"/>
  <c r="AJ5361" i="1" s="1"/>
  <c r="AF5321" i="1"/>
  <c r="AF5289" i="1"/>
  <c r="AF3937" i="1"/>
  <c r="AF3897" i="1"/>
  <c r="AF3849" i="1"/>
  <c r="AF3801" i="1"/>
  <c r="AF3753" i="1"/>
  <c r="AI3753" i="1" s="1"/>
  <c r="AF3713" i="1"/>
  <c r="AJ3713" i="1" s="1"/>
  <c r="AF3665" i="1"/>
  <c r="AF3617" i="1"/>
  <c r="AF3545" i="1"/>
  <c r="AF3265" i="1"/>
  <c r="AF3257" i="1"/>
  <c r="AF2169" i="1"/>
  <c r="AF1705" i="1"/>
  <c r="AJ1705" i="1" s="1"/>
  <c r="AF5249" i="1"/>
  <c r="AJ5249" i="1" s="1"/>
  <c r="AF3921" i="1"/>
  <c r="AF3881" i="1"/>
  <c r="AF3841" i="1"/>
  <c r="AF3793" i="1"/>
  <c r="AF3745" i="1"/>
  <c r="AJ3745" i="1" s="1"/>
  <c r="AF3705" i="1"/>
  <c r="AF3657" i="1"/>
  <c r="AJ3657" i="1" s="1"/>
  <c r="AF3625" i="1"/>
  <c r="AJ3625" i="1" s="1"/>
  <c r="AF3577" i="1"/>
  <c r="AF3513" i="1"/>
  <c r="AF5521" i="1"/>
  <c r="AF5473" i="1"/>
  <c r="AF5425" i="1"/>
  <c r="AI5425" i="1" s="1"/>
  <c r="AF5337" i="1"/>
  <c r="AF5297" i="1"/>
  <c r="AI5297" i="1" s="1"/>
  <c r="AF5257" i="1"/>
  <c r="AJ5257" i="1" s="1"/>
  <c r="AF3945" i="1"/>
  <c r="AJ3945" i="1" s="1"/>
  <c r="AF3905" i="1"/>
  <c r="AF3865" i="1"/>
  <c r="AF3833" i="1"/>
  <c r="AF3785" i="1"/>
  <c r="AI3785" i="1" s="1"/>
  <c r="AF3737" i="1"/>
  <c r="AF3689" i="1"/>
  <c r="AJ3689" i="1" s="1"/>
  <c r="AF3633" i="1"/>
  <c r="AJ3633" i="1" s="1"/>
  <c r="AF3585" i="1"/>
  <c r="AF3553" i="1"/>
  <c r="AF3505" i="1"/>
  <c r="AF3273" i="1"/>
  <c r="AJ3273" i="1" s="1"/>
  <c r="AF5481" i="1"/>
  <c r="AF5449" i="1"/>
  <c r="AF5401" i="1"/>
  <c r="AJ5401" i="1" s="1"/>
  <c r="AF5353" i="1"/>
  <c r="AJ5353" i="1" s="1"/>
  <c r="AF5313" i="1"/>
  <c r="AJ5313" i="1" s="1"/>
  <c r="AF5281" i="1"/>
  <c r="AF3929" i="1"/>
  <c r="AF3889" i="1"/>
  <c r="AF3857" i="1"/>
  <c r="AF3809" i="1"/>
  <c r="AF3761" i="1"/>
  <c r="AI3761" i="1" s="1"/>
  <c r="AF3721" i="1"/>
  <c r="AI3721" i="1" s="1"/>
  <c r="AF3673" i="1"/>
  <c r="AJ3673" i="1" s="1"/>
  <c r="AF3601" i="1"/>
  <c r="AF3537" i="1"/>
  <c r="AF3241" i="1"/>
  <c r="AF5377" i="1"/>
  <c r="AJ5377" i="1" s="1"/>
  <c r="AB5242" i="1"/>
  <c r="AK5242" i="1" s="1"/>
  <c r="AB5234" i="1"/>
  <c r="AK5234" i="1" s="1"/>
  <c r="AB5226" i="1"/>
  <c r="AK5226" i="1" s="1"/>
  <c r="AB5218" i="1"/>
  <c r="AK5218" i="1" s="1"/>
  <c r="AB5210" i="1"/>
  <c r="AK5210" i="1" s="1"/>
  <c r="AB5202" i="1"/>
  <c r="AK5202" i="1" s="1"/>
  <c r="AB5194" i="1"/>
  <c r="AK5194" i="1" s="1"/>
  <c r="AB5186" i="1"/>
  <c r="AK5186" i="1" s="1"/>
  <c r="AB5178" i="1"/>
  <c r="AK5178" i="1" s="1"/>
  <c r="AB5170" i="1"/>
  <c r="AK5170" i="1" s="1"/>
  <c r="AB5162" i="1"/>
  <c r="AK5162" i="1" s="1"/>
  <c r="AB5154" i="1"/>
  <c r="AK5154" i="1" s="1"/>
  <c r="AB5146" i="1"/>
  <c r="AK5146" i="1" s="1"/>
  <c r="AB5138" i="1"/>
  <c r="AK5138" i="1" s="1"/>
  <c r="AB5130" i="1"/>
  <c r="AK5130" i="1" s="1"/>
  <c r="AB5122" i="1"/>
  <c r="AK5122" i="1" s="1"/>
  <c r="AB5114" i="1"/>
  <c r="AK5114" i="1" s="1"/>
  <c r="AB5106" i="1"/>
  <c r="AK5106" i="1" s="1"/>
  <c r="AB5098" i="1"/>
  <c r="AK5098" i="1" s="1"/>
  <c r="AB5090" i="1"/>
  <c r="AK5090" i="1" s="1"/>
  <c r="AB5082" i="1"/>
  <c r="AK5082" i="1" s="1"/>
  <c r="AB5074" i="1"/>
  <c r="AK5074" i="1" s="1"/>
  <c r="AB5066" i="1"/>
  <c r="AK5066" i="1" s="1"/>
  <c r="AB5058" i="1"/>
  <c r="AK5058" i="1" s="1"/>
  <c r="AB5050" i="1"/>
  <c r="AK5050" i="1" s="1"/>
  <c r="AB5042" i="1"/>
  <c r="AK5042" i="1" s="1"/>
  <c r="AB5034" i="1"/>
  <c r="AK5034" i="1" s="1"/>
  <c r="AB5026" i="1"/>
  <c r="AK5026" i="1" s="1"/>
  <c r="AB5018" i="1"/>
  <c r="AK5018" i="1" s="1"/>
  <c r="AB5010" i="1"/>
  <c r="AK5010" i="1" s="1"/>
  <c r="AB5002" i="1"/>
  <c r="AK5002" i="1" s="1"/>
  <c r="AB4994" i="1"/>
  <c r="AK4994" i="1" s="1"/>
  <c r="AB4986" i="1"/>
  <c r="AK4986" i="1" s="1"/>
  <c r="AB4978" i="1"/>
  <c r="AK4978" i="1" s="1"/>
  <c r="AB4970" i="1"/>
  <c r="AK4970" i="1" s="1"/>
  <c r="AB4962" i="1"/>
  <c r="AK4962" i="1" s="1"/>
  <c r="AB4954" i="1"/>
  <c r="AK4954" i="1" s="1"/>
  <c r="AB4946" i="1"/>
  <c r="AK4946" i="1" s="1"/>
  <c r="AB4938" i="1"/>
  <c r="AK4938" i="1" s="1"/>
  <c r="AB4930" i="1"/>
  <c r="AK4930" i="1" s="1"/>
  <c r="AB4922" i="1"/>
  <c r="AK4922" i="1" s="1"/>
  <c r="AB4914" i="1"/>
  <c r="AK4914" i="1" s="1"/>
  <c r="AF4008" i="1"/>
  <c r="AI4008" i="1" s="1"/>
  <c r="AF3992" i="1"/>
  <c r="AF3976" i="1"/>
  <c r="AF3968" i="1"/>
  <c r="AF3960" i="1"/>
  <c r="AB4527" i="1"/>
  <c r="AK4527" i="1" s="1"/>
  <c r="AB4519" i="1"/>
  <c r="AK4519" i="1" s="1"/>
  <c r="AB4511" i="1"/>
  <c r="AK4511" i="1" s="1"/>
  <c r="AB4503" i="1"/>
  <c r="AK4503" i="1" s="1"/>
  <c r="AB4487" i="1"/>
  <c r="AK4487" i="1" s="1"/>
  <c r="AB4479" i="1"/>
  <c r="AK4479" i="1" s="1"/>
  <c r="AB4471" i="1"/>
  <c r="AK4471" i="1" s="1"/>
  <c r="AB4463" i="1"/>
  <c r="AK4463" i="1" s="1"/>
  <c r="AB4455" i="1"/>
  <c r="AK4455" i="1" s="1"/>
  <c r="AB4447" i="1"/>
  <c r="AK4447" i="1" s="1"/>
  <c r="AB4439" i="1"/>
  <c r="AK4439" i="1" s="1"/>
  <c r="AB4431" i="1"/>
  <c r="AK4431" i="1" s="1"/>
  <c r="AB4423" i="1"/>
  <c r="AK4423" i="1" s="1"/>
  <c r="AB4415" i="1"/>
  <c r="AK4415" i="1" s="1"/>
  <c r="AB4407" i="1"/>
  <c r="AK4407" i="1" s="1"/>
  <c r="AB4399" i="1"/>
  <c r="AK4399" i="1" s="1"/>
  <c r="AB4391" i="1"/>
  <c r="AK4391" i="1" s="1"/>
  <c r="AB4383" i="1"/>
  <c r="AK4383" i="1" s="1"/>
  <c r="AB4375" i="1"/>
  <c r="AK4375" i="1" s="1"/>
  <c r="AB4367" i="1"/>
  <c r="AK4367" i="1" s="1"/>
  <c r="AB4359" i="1"/>
  <c r="AK4359" i="1" s="1"/>
  <c r="AB4351" i="1"/>
  <c r="AK4351" i="1" s="1"/>
  <c r="AB4343" i="1"/>
  <c r="AK4343" i="1" s="1"/>
  <c r="AB4335" i="1"/>
  <c r="AK4335" i="1" s="1"/>
  <c r="AB4327" i="1"/>
  <c r="AK4327" i="1" s="1"/>
  <c r="AB4319" i="1"/>
  <c r="AK4319" i="1" s="1"/>
  <c r="AB4311" i="1"/>
  <c r="AK4311" i="1" s="1"/>
  <c r="AB4303" i="1"/>
  <c r="AK4303" i="1" s="1"/>
  <c r="AB4295" i="1"/>
  <c r="AK4295" i="1" s="1"/>
  <c r="AB4287" i="1"/>
  <c r="AK4287" i="1" s="1"/>
  <c r="AB4279" i="1"/>
  <c r="AK4279" i="1" s="1"/>
  <c r="AB4271" i="1"/>
  <c r="AK4271" i="1" s="1"/>
  <c r="AB4263" i="1"/>
  <c r="AK4263" i="1" s="1"/>
  <c r="AB4255" i="1"/>
  <c r="AK4255" i="1" s="1"/>
  <c r="AB4247" i="1"/>
  <c r="AK4247" i="1" s="1"/>
  <c r="AB4239" i="1"/>
  <c r="AK4239" i="1" s="1"/>
  <c r="AB4231" i="1"/>
  <c r="AK4231" i="1" s="1"/>
  <c r="AB4223" i="1"/>
  <c r="AK4223" i="1" s="1"/>
  <c r="AB4215" i="1"/>
  <c r="AK4215" i="1" s="1"/>
  <c r="AB4207" i="1"/>
  <c r="AK4207" i="1" s="1"/>
  <c r="AB4199" i="1"/>
  <c r="AK4199" i="1" s="1"/>
  <c r="AB4191" i="1"/>
  <c r="AK4191" i="1" s="1"/>
  <c r="AB4183" i="1"/>
  <c r="AK4183" i="1" s="1"/>
  <c r="AB4175" i="1"/>
  <c r="AK4175" i="1" s="1"/>
  <c r="AB4167" i="1"/>
  <c r="AK4167" i="1" s="1"/>
  <c r="AB4159" i="1"/>
  <c r="AK4159" i="1" s="1"/>
  <c r="AB4151" i="1"/>
  <c r="AK4151" i="1" s="1"/>
  <c r="AB4143" i="1"/>
  <c r="AK4143" i="1" s="1"/>
  <c r="AB4135" i="1"/>
  <c r="AK4135" i="1" s="1"/>
  <c r="AB4127" i="1"/>
  <c r="AK4127" i="1" s="1"/>
  <c r="AB4119" i="1"/>
  <c r="AK4119" i="1" s="1"/>
  <c r="AB4111" i="1"/>
  <c r="AK4111" i="1" s="1"/>
  <c r="AB4103" i="1"/>
  <c r="AK4103" i="1" s="1"/>
  <c r="AB4095" i="1"/>
  <c r="AK4095" i="1" s="1"/>
  <c r="AB4087" i="1"/>
  <c r="AK4087" i="1" s="1"/>
  <c r="AB4079" i="1"/>
  <c r="AK4079" i="1" s="1"/>
  <c r="AB4071" i="1"/>
  <c r="AK4071" i="1" s="1"/>
  <c r="AB4063" i="1"/>
  <c r="AK4063" i="1" s="1"/>
  <c r="AB4055" i="1"/>
  <c r="AK4055" i="1" s="1"/>
  <c r="AB4047" i="1"/>
  <c r="AK4047" i="1" s="1"/>
  <c r="AB4039" i="1"/>
  <c r="AK4039" i="1" s="1"/>
  <c r="AB4031" i="1"/>
  <c r="AK4031" i="1" s="1"/>
  <c r="AB4023" i="1"/>
  <c r="AK4023" i="1" s="1"/>
  <c r="AB4015" i="1"/>
  <c r="AK4015" i="1" s="1"/>
  <c r="AB4007" i="1"/>
  <c r="AK4007" i="1" s="1"/>
  <c r="AB3999" i="1"/>
  <c r="AK3999" i="1" s="1"/>
  <c r="AB3991" i="1"/>
  <c r="AK3991" i="1" s="1"/>
  <c r="AB3983" i="1"/>
  <c r="AK3983" i="1" s="1"/>
  <c r="AB3975" i="1"/>
  <c r="AK3975" i="1" s="1"/>
  <c r="AB3967" i="1"/>
  <c r="AK3967" i="1" s="1"/>
  <c r="AB3959" i="1"/>
  <c r="AK3959" i="1" s="1"/>
  <c r="AB3951" i="1"/>
  <c r="AK3951" i="1" s="1"/>
  <c r="AB3943" i="1"/>
  <c r="AK3943" i="1" s="1"/>
  <c r="AB3935" i="1"/>
  <c r="AK3935" i="1" s="1"/>
  <c r="AB3927" i="1"/>
  <c r="AK3927" i="1" s="1"/>
  <c r="AB3919" i="1"/>
  <c r="AK3919" i="1" s="1"/>
  <c r="AB3911" i="1"/>
  <c r="AK3911" i="1" s="1"/>
  <c r="AB3903" i="1"/>
  <c r="AK3903" i="1" s="1"/>
  <c r="AB3895" i="1"/>
  <c r="AK3895" i="1" s="1"/>
  <c r="AB3887" i="1"/>
  <c r="AK3887" i="1" s="1"/>
  <c r="AB3879" i="1"/>
  <c r="AK3879" i="1" s="1"/>
  <c r="AB3871" i="1"/>
  <c r="AK3871" i="1" s="1"/>
  <c r="AB3863" i="1"/>
  <c r="AK3863" i="1" s="1"/>
  <c r="AB3855" i="1"/>
  <c r="AK3855" i="1" s="1"/>
  <c r="AB3847" i="1"/>
  <c r="AK3847" i="1" s="1"/>
  <c r="AB3839" i="1"/>
  <c r="AK3839" i="1" s="1"/>
  <c r="AB3831" i="1"/>
  <c r="AK3831" i="1" s="1"/>
  <c r="AB3823" i="1"/>
  <c r="AK3823" i="1" s="1"/>
  <c r="AB3815" i="1"/>
  <c r="AK3815" i="1" s="1"/>
  <c r="AB3807" i="1"/>
  <c r="AK3807" i="1" s="1"/>
  <c r="AB3799" i="1"/>
  <c r="AK3799" i="1" s="1"/>
  <c r="AB3783" i="1"/>
  <c r="AK3783" i="1" s="1"/>
  <c r="AB3775" i="1"/>
  <c r="AK3775" i="1" s="1"/>
  <c r="AB3767" i="1"/>
  <c r="AK3767" i="1" s="1"/>
  <c r="AB3759" i="1"/>
  <c r="AK3759" i="1" s="1"/>
  <c r="AB3751" i="1"/>
  <c r="AK3751" i="1" s="1"/>
  <c r="AB3743" i="1"/>
  <c r="AK3743" i="1" s="1"/>
  <c r="AB3735" i="1"/>
  <c r="AK3735" i="1" s="1"/>
  <c r="AB3727" i="1"/>
  <c r="AK3727" i="1" s="1"/>
  <c r="AB3719" i="1"/>
  <c r="AK3719" i="1" s="1"/>
  <c r="AB3711" i="1"/>
  <c r="AK3711" i="1" s="1"/>
  <c r="AB3703" i="1"/>
  <c r="AK3703" i="1" s="1"/>
  <c r="AB3695" i="1"/>
  <c r="AK3695" i="1" s="1"/>
  <c r="AB3687" i="1"/>
  <c r="AK3687" i="1" s="1"/>
  <c r="AB3679" i="1"/>
  <c r="AK3679" i="1" s="1"/>
  <c r="AB3671" i="1"/>
  <c r="AK3671" i="1" s="1"/>
  <c r="AB3663" i="1"/>
  <c r="AK3663" i="1" s="1"/>
  <c r="AB3655" i="1"/>
  <c r="AK3655" i="1" s="1"/>
  <c r="AB3647" i="1"/>
  <c r="AK3647" i="1" s="1"/>
  <c r="AB3639" i="1"/>
  <c r="AK3639" i="1" s="1"/>
  <c r="AB3631" i="1"/>
  <c r="AK3631" i="1" s="1"/>
  <c r="AB3623" i="1"/>
  <c r="AK3623" i="1" s="1"/>
  <c r="AB3615" i="1"/>
  <c r="AK3615" i="1" s="1"/>
  <c r="AB3607" i="1"/>
  <c r="AK3607" i="1" s="1"/>
  <c r="AB3599" i="1"/>
  <c r="AK3599" i="1" s="1"/>
  <c r="AB3591" i="1"/>
  <c r="AK3591" i="1" s="1"/>
  <c r="AB3583" i="1"/>
  <c r="AK3583" i="1" s="1"/>
  <c r="AB3575" i="1"/>
  <c r="AK3575" i="1" s="1"/>
  <c r="AB3567" i="1"/>
  <c r="AK3567" i="1" s="1"/>
  <c r="AB3559" i="1"/>
  <c r="AK3559" i="1" s="1"/>
  <c r="AB3551" i="1"/>
  <c r="AK3551" i="1" s="1"/>
  <c r="AB3543" i="1"/>
  <c r="AK3543" i="1" s="1"/>
  <c r="AB3535" i="1"/>
  <c r="AK3535" i="1" s="1"/>
  <c r="AB3527" i="1"/>
  <c r="AK3527" i="1" s="1"/>
  <c r="AB3519" i="1"/>
  <c r="AK3519" i="1" s="1"/>
  <c r="AB3511" i="1"/>
  <c r="AK3511" i="1" s="1"/>
  <c r="AB3503" i="1"/>
  <c r="AK3503" i="1" s="1"/>
  <c r="AB3495" i="1"/>
  <c r="AK3495" i="1" s="1"/>
  <c r="AB3487" i="1"/>
  <c r="AK3487" i="1" s="1"/>
  <c r="AB3479" i="1"/>
  <c r="AK3479" i="1" s="1"/>
  <c r="AB3471" i="1"/>
  <c r="AK3471" i="1" s="1"/>
  <c r="AB3463" i="1"/>
  <c r="AK3463" i="1" s="1"/>
  <c r="AB3455" i="1"/>
  <c r="AK3455" i="1" s="1"/>
  <c r="AB3447" i="1"/>
  <c r="AK3447" i="1" s="1"/>
  <c r="AB3439" i="1"/>
  <c r="AK3439" i="1" s="1"/>
  <c r="AB3431" i="1"/>
  <c r="AK3431" i="1" s="1"/>
  <c r="AB3423" i="1"/>
  <c r="AK3423" i="1" s="1"/>
  <c r="AB3415" i="1"/>
  <c r="AK3415" i="1" s="1"/>
  <c r="AB3407" i="1"/>
  <c r="AK3407" i="1" s="1"/>
  <c r="AB3399" i="1"/>
  <c r="AK3399" i="1" s="1"/>
  <c r="AB3391" i="1"/>
  <c r="AK3391" i="1" s="1"/>
  <c r="AB3383" i="1"/>
  <c r="AK3383" i="1" s="1"/>
  <c r="AB3375" i="1"/>
  <c r="AK3375" i="1" s="1"/>
  <c r="AB3367" i="1"/>
  <c r="AK3367" i="1" s="1"/>
  <c r="AB3359" i="1"/>
  <c r="AK3359" i="1" s="1"/>
  <c r="AB3351" i="1"/>
  <c r="AK3351" i="1" s="1"/>
  <c r="AB3343" i="1"/>
  <c r="AK3343" i="1" s="1"/>
  <c r="AB3335" i="1"/>
  <c r="AK3335" i="1" s="1"/>
  <c r="AB3327" i="1"/>
  <c r="AK3327" i="1" s="1"/>
  <c r="AB3319" i="1"/>
  <c r="AK3319" i="1" s="1"/>
  <c r="AB3311" i="1"/>
  <c r="AK3311" i="1" s="1"/>
  <c r="AB3303" i="1"/>
  <c r="AK3303" i="1" s="1"/>
  <c r="AB3295" i="1"/>
  <c r="AK3295" i="1" s="1"/>
  <c r="AB3287" i="1"/>
  <c r="AK3287" i="1" s="1"/>
  <c r="AB3279" i="1"/>
  <c r="AK3279" i="1" s="1"/>
  <c r="AB3271" i="1"/>
  <c r="AK3271" i="1" s="1"/>
  <c r="AB3263" i="1"/>
  <c r="AK3263" i="1" s="1"/>
  <c r="AB3255" i="1"/>
  <c r="AK3255" i="1" s="1"/>
  <c r="AB3247" i="1"/>
  <c r="AK3247" i="1" s="1"/>
  <c r="AB3239" i="1"/>
  <c r="AK3239" i="1" s="1"/>
  <c r="AB3231" i="1"/>
  <c r="AK3231" i="1" s="1"/>
  <c r="AB3223" i="1"/>
  <c r="AK3223" i="1" s="1"/>
  <c r="AB3215" i="1"/>
  <c r="AK3215" i="1" s="1"/>
  <c r="AB3207" i="1"/>
  <c r="AK3207" i="1" s="1"/>
  <c r="AB3199" i="1"/>
  <c r="AK3199" i="1" s="1"/>
  <c r="AB3191" i="1"/>
  <c r="AK3191" i="1" s="1"/>
  <c r="AB3183" i="1"/>
  <c r="AK3183" i="1" s="1"/>
  <c r="AB3175" i="1"/>
  <c r="AK3175" i="1" s="1"/>
  <c r="AB3167" i="1"/>
  <c r="AK3167" i="1" s="1"/>
  <c r="AB3159" i="1"/>
  <c r="AK3159" i="1" s="1"/>
  <c r="AB3151" i="1"/>
  <c r="AK3151" i="1" s="1"/>
  <c r="AB3143" i="1"/>
  <c r="AK3143" i="1" s="1"/>
  <c r="AB3135" i="1"/>
  <c r="AK3135" i="1" s="1"/>
  <c r="AB3127" i="1"/>
  <c r="AK3127" i="1" s="1"/>
  <c r="AB3119" i="1"/>
  <c r="AK3119" i="1" s="1"/>
  <c r="AB3111" i="1"/>
  <c r="AK3111" i="1" s="1"/>
  <c r="AB3103" i="1"/>
  <c r="AK3103" i="1" s="1"/>
  <c r="AB3095" i="1"/>
  <c r="AK3095" i="1" s="1"/>
  <c r="AB3087" i="1"/>
  <c r="AK3087" i="1" s="1"/>
  <c r="AB3079" i="1"/>
  <c r="AK3079" i="1" s="1"/>
  <c r="AB3071" i="1"/>
  <c r="AK3071" i="1" s="1"/>
  <c r="AB3063" i="1"/>
  <c r="AK3063" i="1" s="1"/>
  <c r="AB3055" i="1"/>
  <c r="AK3055" i="1" s="1"/>
  <c r="AB3047" i="1"/>
  <c r="AK3047" i="1" s="1"/>
  <c r="AB3039" i="1"/>
  <c r="AK3039" i="1" s="1"/>
  <c r="AB3031" i="1"/>
  <c r="AK3031" i="1" s="1"/>
  <c r="AB3023" i="1"/>
  <c r="AK3023" i="1" s="1"/>
  <c r="AB3015" i="1"/>
  <c r="AK3015" i="1" s="1"/>
  <c r="AB3007" i="1"/>
  <c r="AK3007" i="1" s="1"/>
  <c r="AB2999" i="1"/>
  <c r="AK2999" i="1" s="1"/>
  <c r="AB2991" i="1"/>
  <c r="AK2991" i="1" s="1"/>
  <c r="AB2983" i="1"/>
  <c r="AK2983" i="1" s="1"/>
  <c r="AB2975" i="1"/>
  <c r="AK2975" i="1" s="1"/>
  <c r="AB2967" i="1"/>
  <c r="AK2967" i="1" s="1"/>
  <c r="AB2959" i="1"/>
  <c r="AK2959" i="1" s="1"/>
  <c r="AB2951" i="1"/>
  <c r="AK2951" i="1" s="1"/>
  <c r="AB2943" i="1"/>
  <c r="AK2943" i="1" s="1"/>
  <c r="AB2935" i="1"/>
  <c r="AK2935" i="1" s="1"/>
  <c r="AB2927" i="1"/>
  <c r="AK2927" i="1" s="1"/>
  <c r="AB2919" i="1"/>
  <c r="AK2919" i="1" s="1"/>
  <c r="AB2911" i="1"/>
  <c r="AK2911" i="1" s="1"/>
  <c r="AB2903" i="1"/>
  <c r="AK2903" i="1" s="1"/>
  <c r="AB2895" i="1"/>
  <c r="AK2895" i="1" s="1"/>
  <c r="AB2887" i="1"/>
  <c r="AK2887" i="1" s="1"/>
  <c r="AB2879" i="1"/>
  <c r="AK2879" i="1" s="1"/>
  <c r="AB2871" i="1"/>
  <c r="AK2871" i="1" s="1"/>
  <c r="AB2863" i="1"/>
  <c r="AK2863" i="1" s="1"/>
  <c r="AB2855" i="1"/>
  <c r="AK2855" i="1" s="1"/>
  <c r="AB2847" i="1"/>
  <c r="AK2847" i="1" s="1"/>
  <c r="AB2839" i="1"/>
  <c r="AK2839" i="1" s="1"/>
  <c r="AB2831" i="1"/>
  <c r="AK2831" i="1" s="1"/>
  <c r="AB2823" i="1"/>
  <c r="AK2823" i="1" s="1"/>
  <c r="AB2815" i="1"/>
  <c r="AK2815" i="1" s="1"/>
  <c r="AB2807" i="1"/>
  <c r="AK2807" i="1" s="1"/>
  <c r="AB2799" i="1"/>
  <c r="AK2799" i="1" s="1"/>
  <c r="AB2791" i="1"/>
  <c r="AK2791" i="1" s="1"/>
  <c r="AB2783" i="1"/>
  <c r="AK2783" i="1" s="1"/>
  <c r="AB2775" i="1"/>
  <c r="AK2775" i="1" s="1"/>
  <c r="AB2767" i="1"/>
  <c r="AK2767" i="1" s="1"/>
  <c r="AB2759" i="1"/>
  <c r="AK2759" i="1" s="1"/>
  <c r="AB2751" i="1"/>
  <c r="AK2751" i="1" s="1"/>
  <c r="AB2743" i="1"/>
  <c r="AK2743" i="1" s="1"/>
  <c r="AB2735" i="1"/>
  <c r="AK2735" i="1" s="1"/>
  <c r="AB2727" i="1"/>
  <c r="AK2727" i="1" s="1"/>
  <c r="AB2719" i="1"/>
  <c r="AK2719" i="1" s="1"/>
  <c r="AB2711" i="1"/>
  <c r="AK2711" i="1" s="1"/>
  <c r="AB2703" i="1"/>
  <c r="AK2703" i="1" s="1"/>
  <c r="AB2695" i="1"/>
  <c r="AK2695" i="1" s="1"/>
  <c r="AB2687" i="1"/>
  <c r="AK2687" i="1" s="1"/>
  <c r="AB2679" i="1"/>
  <c r="AK2679" i="1" s="1"/>
  <c r="AB2671" i="1"/>
  <c r="AK2671" i="1" s="1"/>
  <c r="AB2663" i="1"/>
  <c r="AK2663" i="1" s="1"/>
  <c r="AB2655" i="1"/>
  <c r="AK2655" i="1" s="1"/>
  <c r="AB2647" i="1"/>
  <c r="AK2647" i="1" s="1"/>
  <c r="AB2639" i="1"/>
  <c r="AK2639" i="1" s="1"/>
  <c r="AB2631" i="1"/>
  <c r="AK2631" i="1" s="1"/>
  <c r="AB2623" i="1"/>
  <c r="AK2623" i="1" s="1"/>
  <c r="AB2615" i="1"/>
  <c r="AK2615" i="1" s="1"/>
  <c r="AB2607" i="1"/>
  <c r="AK2607" i="1" s="1"/>
  <c r="AB2599" i="1"/>
  <c r="AK2599" i="1" s="1"/>
  <c r="AB2591" i="1"/>
  <c r="AK2591" i="1" s="1"/>
  <c r="AB2583" i="1"/>
  <c r="AK2583" i="1" s="1"/>
  <c r="AB2575" i="1"/>
  <c r="AK2575" i="1" s="1"/>
  <c r="AB2567" i="1"/>
  <c r="AK2567" i="1" s="1"/>
  <c r="AB2559" i="1"/>
  <c r="AK2559" i="1" s="1"/>
  <c r="AB2551" i="1"/>
  <c r="AK2551" i="1" s="1"/>
  <c r="AB2543" i="1"/>
  <c r="AK2543" i="1" s="1"/>
  <c r="AB2535" i="1"/>
  <c r="AK2535" i="1" s="1"/>
  <c r="AB2527" i="1"/>
  <c r="AK2527" i="1" s="1"/>
  <c r="AB2519" i="1"/>
  <c r="AK2519" i="1" s="1"/>
  <c r="AB2511" i="1"/>
  <c r="AK2511" i="1" s="1"/>
  <c r="AB2503" i="1"/>
  <c r="AK2503" i="1" s="1"/>
  <c r="AB2495" i="1"/>
  <c r="AK2495" i="1" s="1"/>
  <c r="AB2487" i="1"/>
  <c r="AK2487" i="1" s="1"/>
  <c r="AB2479" i="1"/>
  <c r="AK2479" i="1" s="1"/>
  <c r="AB2471" i="1"/>
  <c r="AK2471" i="1" s="1"/>
  <c r="AB2463" i="1"/>
  <c r="AK2463" i="1" s="1"/>
  <c r="AB2455" i="1"/>
  <c r="AK2455" i="1" s="1"/>
  <c r="AB2447" i="1"/>
  <c r="AK2447" i="1" s="1"/>
  <c r="AB2439" i="1"/>
  <c r="AK2439" i="1" s="1"/>
  <c r="AB2431" i="1"/>
  <c r="AK2431" i="1" s="1"/>
  <c r="AB2423" i="1"/>
  <c r="AK2423" i="1" s="1"/>
  <c r="AB2415" i="1"/>
  <c r="AK2415" i="1" s="1"/>
  <c r="AB2407" i="1"/>
  <c r="AK2407" i="1" s="1"/>
  <c r="AB2399" i="1"/>
  <c r="AK2399" i="1" s="1"/>
  <c r="AB2391" i="1"/>
  <c r="AK2391" i="1" s="1"/>
  <c r="AB2383" i="1"/>
  <c r="AK2383" i="1" s="1"/>
  <c r="AB2375" i="1"/>
  <c r="AK2375" i="1" s="1"/>
  <c r="AB2367" i="1"/>
  <c r="AK2367" i="1" s="1"/>
  <c r="AB2359" i="1"/>
  <c r="AK2359" i="1" s="1"/>
  <c r="AB2351" i="1"/>
  <c r="AK2351" i="1" s="1"/>
  <c r="AB2343" i="1"/>
  <c r="AK2343" i="1" s="1"/>
  <c r="AB2335" i="1"/>
  <c r="AK2335" i="1" s="1"/>
  <c r="AB2327" i="1"/>
  <c r="AK2327" i="1" s="1"/>
  <c r="AB2319" i="1"/>
  <c r="AK2319" i="1" s="1"/>
  <c r="AB2311" i="1"/>
  <c r="AK2311" i="1" s="1"/>
  <c r="AB2303" i="1"/>
  <c r="AK2303" i="1" s="1"/>
  <c r="AB2295" i="1"/>
  <c r="AK2295" i="1" s="1"/>
  <c r="AB2287" i="1"/>
  <c r="AK2287" i="1" s="1"/>
  <c r="AB2279" i="1"/>
  <c r="AK2279" i="1" s="1"/>
  <c r="AB2271" i="1"/>
  <c r="AK2271" i="1" s="1"/>
  <c r="AB2263" i="1"/>
  <c r="AK2263" i="1" s="1"/>
  <c r="AB2255" i="1"/>
  <c r="AK2255" i="1" s="1"/>
  <c r="AB2247" i="1"/>
  <c r="AK2247" i="1" s="1"/>
  <c r="AB2239" i="1"/>
  <c r="AK2239" i="1" s="1"/>
  <c r="AB2231" i="1"/>
  <c r="AK2231" i="1" s="1"/>
  <c r="AB2223" i="1"/>
  <c r="AK2223" i="1" s="1"/>
  <c r="AB2215" i="1"/>
  <c r="AK2215" i="1" s="1"/>
  <c r="AB2207" i="1"/>
  <c r="AK2207" i="1" s="1"/>
  <c r="AB2199" i="1"/>
  <c r="AK2199" i="1" s="1"/>
  <c r="AB2191" i="1"/>
  <c r="AK2191" i="1" s="1"/>
  <c r="AB2183" i="1"/>
  <c r="AK2183" i="1" s="1"/>
  <c r="AB2175" i="1"/>
  <c r="AK2175" i="1" s="1"/>
  <c r="AB2167" i="1"/>
  <c r="AK2167" i="1" s="1"/>
  <c r="AB2159" i="1"/>
  <c r="AK2159" i="1" s="1"/>
  <c r="AB2151" i="1"/>
  <c r="AK2151" i="1" s="1"/>
  <c r="AB2143" i="1"/>
  <c r="AK2143" i="1" s="1"/>
  <c r="AB2135" i="1"/>
  <c r="AK2135" i="1" s="1"/>
  <c r="AB2127" i="1"/>
  <c r="AK2127" i="1" s="1"/>
  <c r="AB2119" i="1"/>
  <c r="AK2119" i="1" s="1"/>
  <c r="AB2111" i="1"/>
  <c r="AK2111" i="1" s="1"/>
  <c r="AB2103" i="1"/>
  <c r="AK2103" i="1" s="1"/>
  <c r="AB2095" i="1"/>
  <c r="AK2095" i="1" s="1"/>
  <c r="AB2087" i="1"/>
  <c r="AK2087" i="1" s="1"/>
  <c r="AB2079" i="1"/>
  <c r="AK2079" i="1" s="1"/>
  <c r="AB2071" i="1"/>
  <c r="AK2071" i="1" s="1"/>
  <c r="AB2063" i="1"/>
  <c r="AK2063" i="1" s="1"/>
  <c r="AB2055" i="1"/>
  <c r="AK2055" i="1" s="1"/>
  <c r="AB2047" i="1"/>
  <c r="AK2047" i="1" s="1"/>
  <c r="AB2039" i="1"/>
  <c r="AK2039" i="1" s="1"/>
  <c r="AB2031" i="1"/>
  <c r="AK2031" i="1" s="1"/>
  <c r="AB2023" i="1"/>
  <c r="AK2023" i="1" s="1"/>
  <c r="AB2015" i="1"/>
  <c r="AK2015" i="1" s="1"/>
  <c r="AB2007" i="1"/>
  <c r="AK2007" i="1" s="1"/>
  <c r="AB1999" i="1"/>
  <c r="AK1999" i="1" s="1"/>
  <c r="AB1991" i="1"/>
  <c r="AK1991" i="1" s="1"/>
  <c r="AB1983" i="1"/>
  <c r="AK1983" i="1" s="1"/>
  <c r="AB1975" i="1"/>
  <c r="AK1975" i="1" s="1"/>
  <c r="AB1967" i="1"/>
  <c r="AK1967" i="1" s="1"/>
  <c r="AB1959" i="1"/>
  <c r="AK1959" i="1" s="1"/>
  <c r="AB1951" i="1"/>
  <c r="AK1951" i="1" s="1"/>
  <c r="AB1943" i="1"/>
  <c r="AK1943" i="1" s="1"/>
  <c r="AB1935" i="1"/>
  <c r="AK1935" i="1" s="1"/>
  <c r="AB1927" i="1"/>
  <c r="AK1927" i="1" s="1"/>
  <c r="AB1919" i="1"/>
  <c r="AK1919" i="1" s="1"/>
  <c r="AB1911" i="1"/>
  <c r="AK1911" i="1" s="1"/>
  <c r="AB1903" i="1"/>
  <c r="AK1903" i="1" s="1"/>
  <c r="AB1895" i="1"/>
  <c r="AK1895" i="1" s="1"/>
  <c r="AB1887" i="1"/>
  <c r="AK1887" i="1" s="1"/>
  <c r="AB1879" i="1"/>
  <c r="AK1879" i="1" s="1"/>
  <c r="AB1871" i="1"/>
  <c r="AK1871" i="1" s="1"/>
  <c r="AB1863" i="1"/>
  <c r="AK1863" i="1" s="1"/>
  <c r="AB1855" i="1"/>
  <c r="AK1855" i="1" s="1"/>
  <c r="AB1847" i="1"/>
  <c r="AK1847" i="1" s="1"/>
  <c r="AB1839" i="1"/>
  <c r="AK1839" i="1" s="1"/>
  <c r="AB1831" i="1"/>
  <c r="AK1831" i="1" s="1"/>
  <c r="AB1823" i="1"/>
  <c r="AK1823" i="1" s="1"/>
  <c r="AB4906" i="1"/>
  <c r="AK4906" i="1" s="1"/>
  <c r="AB4898" i="1"/>
  <c r="AK4898" i="1" s="1"/>
  <c r="AB4890" i="1"/>
  <c r="AK4890" i="1" s="1"/>
  <c r="AB4882" i="1"/>
  <c r="AK4882" i="1" s="1"/>
  <c r="AB4874" i="1"/>
  <c r="AK4874" i="1" s="1"/>
  <c r="AB4866" i="1"/>
  <c r="AK4866" i="1" s="1"/>
  <c r="AB4858" i="1"/>
  <c r="AK4858" i="1" s="1"/>
  <c r="AB4850" i="1"/>
  <c r="AK4850" i="1" s="1"/>
  <c r="AB4842" i="1"/>
  <c r="AK4842" i="1" s="1"/>
  <c r="AB4834" i="1"/>
  <c r="AK4834" i="1" s="1"/>
  <c r="AB4826" i="1"/>
  <c r="AK4826" i="1" s="1"/>
  <c r="AB4818" i="1"/>
  <c r="AK4818" i="1" s="1"/>
  <c r="AB4810" i="1"/>
  <c r="AK4810" i="1" s="1"/>
  <c r="AB4802" i="1"/>
  <c r="AK4802" i="1" s="1"/>
  <c r="AB4794" i="1"/>
  <c r="AK4794" i="1" s="1"/>
  <c r="AB4786" i="1"/>
  <c r="AK4786" i="1" s="1"/>
  <c r="AB4778" i="1"/>
  <c r="AK4778" i="1" s="1"/>
  <c r="AB4770" i="1"/>
  <c r="AK4770" i="1" s="1"/>
  <c r="AB4762" i="1"/>
  <c r="AK4762" i="1" s="1"/>
  <c r="AB4754" i="1"/>
  <c r="AK4754" i="1" s="1"/>
  <c r="AB4746" i="1"/>
  <c r="AK4746" i="1" s="1"/>
  <c r="AB4738" i="1"/>
  <c r="AK4738" i="1" s="1"/>
  <c r="AB4730" i="1"/>
  <c r="AK4730" i="1" s="1"/>
  <c r="AB4722" i="1"/>
  <c r="AK4722" i="1" s="1"/>
  <c r="AB4714" i="1"/>
  <c r="AK4714" i="1" s="1"/>
  <c r="AB4706" i="1"/>
  <c r="AK4706" i="1" s="1"/>
  <c r="AB4698" i="1"/>
  <c r="AK4698" i="1" s="1"/>
  <c r="AB4690" i="1"/>
  <c r="AK4690" i="1" s="1"/>
  <c r="AB4682" i="1"/>
  <c r="AK4682" i="1" s="1"/>
  <c r="AB4674" i="1"/>
  <c r="AK4674" i="1" s="1"/>
  <c r="AB4666" i="1"/>
  <c r="AK4666" i="1" s="1"/>
  <c r="AB4658" i="1"/>
  <c r="AK4658" i="1" s="1"/>
  <c r="AB4650" i="1"/>
  <c r="AK4650" i="1" s="1"/>
  <c r="AB4642" i="1"/>
  <c r="AK4642" i="1" s="1"/>
  <c r="AB4634" i="1"/>
  <c r="AK4634" i="1" s="1"/>
  <c r="AB4626" i="1"/>
  <c r="AK4626" i="1" s="1"/>
  <c r="AB4618" i="1"/>
  <c r="AK4618" i="1" s="1"/>
  <c r="AB4610" i="1"/>
  <c r="AK4610" i="1" s="1"/>
  <c r="AB4602" i="1"/>
  <c r="AK4602" i="1" s="1"/>
  <c r="AB4594" i="1"/>
  <c r="AK4594" i="1" s="1"/>
  <c r="AB4586" i="1"/>
  <c r="AK4586" i="1" s="1"/>
  <c r="AB4578" i="1"/>
  <c r="AK4578" i="1" s="1"/>
  <c r="AB4570" i="1"/>
  <c r="AK4570" i="1" s="1"/>
  <c r="AB4562" i="1"/>
  <c r="AK4562" i="1" s="1"/>
  <c r="AB4554" i="1"/>
  <c r="AK4554" i="1" s="1"/>
  <c r="AB4546" i="1"/>
  <c r="AK4546" i="1" s="1"/>
  <c r="AB4538" i="1"/>
  <c r="AK4538" i="1" s="1"/>
  <c r="AB4530" i="1"/>
  <c r="AK4530" i="1" s="1"/>
  <c r="AB4522" i="1"/>
  <c r="AK4522" i="1" s="1"/>
  <c r="AB4514" i="1"/>
  <c r="AK4514" i="1" s="1"/>
  <c r="AB4506" i="1"/>
  <c r="AK4506" i="1" s="1"/>
  <c r="AB4498" i="1"/>
  <c r="AK4498" i="1" s="1"/>
  <c r="AB4490" i="1"/>
  <c r="AK4490" i="1" s="1"/>
  <c r="AB4482" i="1"/>
  <c r="AK4482" i="1" s="1"/>
  <c r="AB4474" i="1"/>
  <c r="AK4474" i="1" s="1"/>
  <c r="AB4466" i="1"/>
  <c r="AK4466" i="1" s="1"/>
  <c r="AB4458" i="1"/>
  <c r="AK4458" i="1" s="1"/>
  <c r="AB4450" i="1"/>
  <c r="AK4450" i="1" s="1"/>
  <c r="AB4442" i="1"/>
  <c r="AK4442" i="1" s="1"/>
  <c r="AB4434" i="1"/>
  <c r="AK4434" i="1" s="1"/>
  <c r="AB4426" i="1"/>
  <c r="AK4426" i="1" s="1"/>
  <c r="AB4418" i="1"/>
  <c r="AK4418" i="1" s="1"/>
  <c r="AB4410" i="1"/>
  <c r="AK4410" i="1" s="1"/>
  <c r="AB4402" i="1"/>
  <c r="AK4402" i="1" s="1"/>
  <c r="AB4394" i="1"/>
  <c r="AK4394" i="1" s="1"/>
  <c r="AB4386" i="1"/>
  <c r="AK4386" i="1" s="1"/>
  <c r="AB4378" i="1"/>
  <c r="AK4378" i="1" s="1"/>
  <c r="AB4370" i="1"/>
  <c r="AK4370" i="1" s="1"/>
  <c r="AB4362" i="1"/>
  <c r="AK4362" i="1" s="1"/>
  <c r="AB4354" i="1"/>
  <c r="AK4354" i="1" s="1"/>
  <c r="AB4346" i="1"/>
  <c r="AK4346" i="1" s="1"/>
  <c r="AB4338" i="1"/>
  <c r="AK4338" i="1" s="1"/>
  <c r="AB4330" i="1"/>
  <c r="AK4330" i="1" s="1"/>
  <c r="AB4322" i="1"/>
  <c r="AK4322" i="1" s="1"/>
  <c r="AB4314" i="1"/>
  <c r="AK4314" i="1" s="1"/>
  <c r="AB4306" i="1"/>
  <c r="AK4306" i="1" s="1"/>
  <c r="AB4298" i="1"/>
  <c r="AK4298" i="1" s="1"/>
  <c r="AB4290" i="1"/>
  <c r="AK4290" i="1" s="1"/>
  <c r="AB4282" i="1"/>
  <c r="AK4282" i="1" s="1"/>
  <c r="AB4274" i="1"/>
  <c r="AK4274" i="1" s="1"/>
  <c r="AB4266" i="1"/>
  <c r="AK4266" i="1" s="1"/>
  <c r="AB4258" i="1"/>
  <c r="AK4258" i="1" s="1"/>
  <c r="AB4250" i="1"/>
  <c r="AK4250" i="1" s="1"/>
  <c r="AB4242" i="1"/>
  <c r="AK4242" i="1" s="1"/>
  <c r="AB4234" i="1"/>
  <c r="AK4234" i="1" s="1"/>
  <c r="AF657" i="1"/>
  <c r="AF649" i="1"/>
  <c r="AF641" i="1"/>
  <c r="AF633" i="1"/>
  <c r="AF625" i="1"/>
  <c r="AJ625" i="1" s="1"/>
  <c r="AF617" i="1"/>
  <c r="AJ617" i="1" s="1"/>
  <c r="AF593" i="1"/>
  <c r="AF585" i="1"/>
  <c r="AF577" i="1"/>
  <c r="AF569" i="1"/>
  <c r="AF561" i="1"/>
  <c r="AJ561" i="1" s="1"/>
  <c r="AF553" i="1"/>
  <c r="AJ553" i="1" s="1"/>
  <c r="AF545" i="1"/>
  <c r="AJ545" i="1" s="1"/>
  <c r="AF529" i="1"/>
  <c r="AF513" i="1"/>
  <c r="AF505" i="1"/>
  <c r="AF497" i="1"/>
  <c r="AF489" i="1"/>
  <c r="AJ489" i="1" s="1"/>
  <c r="AF465" i="1"/>
  <c r="AI465" i="1" s="1"/>
  <c r="AF457" i="1"/>
  <c r="AJ457" i="1" s="1"/>
  <c r="AF449" i="1"/>
  <c r="AJ449" i="1" s="1"/>
  <c r="AF441" i="1"/>
  <c r="AF433" i="1"/>
  <c r="AF425" i="1"/>
  <c r="AJ425" i="1" s="1"/>
  <c r="AF401" i="1"/>
  <c r="AF393" i="1"/>
  <c r="AI393" i="1" s="1"/>
  <c r="AF385" i="1"/>
  <c r="AJ385" i="1" s="1"/>
  <c r="AF377" i="1"/>
  <c r="AF369" i="1"/>
  <c r="AJ369" i="1" s="1"/>
  <c r="AF361" i="1"/>
  <c r="AJ361" i="1" s="1"/>
  <c r="AF337" i="1"/>
  <c r="AF329" i="1"/>
  <c r="AF321" i="1"/>
  <c r="AJ321" i="1" s="1"/>
  <c r="AF313" i="1"/>
  <c r="AI313" i="1" s="1"/>
  <c r="AF305" i="1"/>
  <c r="AF297" i="1"/>
  <c r="AJ297" i="1" s="1"/>
  <c r="AF273" i="1"/>
  <c r="AI273" i="1" s="1"/>
  <c r="AF265" i="1"/>
  <c r="AF257" i="1"/>
  <c r="AF249" i="1"/>
  <c r="AJ249" i="1" s="1"/>
  <c r="AF241" i="1"/>
  <c r="AJ241" i="1" s="1"/>
  <c r="AF233" i="1"/>
  <c r="AJ233" i="1" s="1"/>
  <c r="AF209" i="1"/>
  <c r="AF201" i="1"/>
  <c r="AF193" i="1"/>
  <c r="AJ193" i="1" s="1"/>
  <c r="AF185" i="1"/>
  <c r="AF177" i="1"/>
  <c r="AJ177" i="1" s="1"/>
  <c r="AF169" i="1"/>
  <c r="AJ169" i="1" s="1"/>
  <c r="AF145" i="1"/>
  <c r="AF137" i="1"/>
  <c r="AF129" i="1"/>
  <c r="AF121" i="1"/>
  <c r="AF113" i="1"/>
  <c r="AJ113" i="1" s="1"/>
  <c r="AF105" i="1"/>
  <c r="AJ105" i="1" s="1"/>
  <c r="AF81" i="1"/>
  <c r="AF73" i="1"/>
  <c r="AF65" i="1"/>
  <c r="AF57" i="1"/>
  <c r="AF49" i="1"/>
  <c r="AF41" i="1"/>
  <c r="AJ41" i="1" s="1"/>
  <c r="AF4998" i="1"/>
  <c r="AJ4998" i="1" s="1"/>
  <c r="AF3645" i="1"/>
  <c r="AJ3645" i="1" s="1"/>
  <c r="AB1815" i="1"/>
  <c r="AK1815" i="1" s="1"/>
  <c r="AB1807" i="1"/>
  <c r="AK1807" i="1" s="1"/>
  <c r="AB1799" i="1"/>
  <c r="AK1799" i="1" s="1"/>
  <c r="AB1791" i="1"/>
  <c r="AK1791" i="1" s="1"/>
  <c r="AB1783" i="1"/>
  <c r="AK1783" i="1" s="1"/>
  <c r="AB1775" i="1"/>
  <c r="AK1775" i="1" s="1"/>
  <c r="AB1767" i="1"/>
  <c r="AK1767" i="1" s="1"/>
  <c r="AB1759" i="1"/>
  <c r="AK1759" i="1" s="1"/>
  <c r="AB1751" i="1"/>
  <c r="AK1751" i="1" s="1"/>
  <c r="AB1743" i="1"/>
  <c r="AK1743" i="1" s="1"/>
  <c r="AB1735" i="1"/>
  <c r="AK1735" i="1" s="1"/>
  <c r="AB1727" i="1"/>
  <c r="AK1727" i="1" s="1"/>
  <c r="AB1719" i="1"/>
  <c r="AK1719" i="1" s="1"/>
  <c r="AB1711" i="1"/>
  <c r="AK1711" i="1" s="1"/>
  <c r="AB1703" i="1"/>
  <c r="AK1703" i="1" s="1"/>
  <c r="AB1695" i="1"/>
  <c r="AK1695" i="1" s="1"/>
  <c r="AB1687" i="1"/>
  <c r="AK1687" i="1" s="1"/>
  <c r="AB1679" i="1"/>
  <c r="AK1679" i="1" s="1"/>
  <c r="AB1671" i="1"/>
  <c r="AK1671" i="1" s="1"/>
  <c r="AB1663" i="1"/>
  <c r="AK1663" i="1" s="1"/>
  <c r="AB1655" i="1"/>
  <c r="AK1655" i="1" s="1"/>
  <c r="AB1647" i="1"/>
  <c r="AK1647" i="1" s="1"/>
  <c r="AB1639" i="1"/>
  <c r="AK1639" i="1" s="1"/>
  <c r="AB1631" i="1"/>
  <c r="AK1631" i="1" s="1"/>
  <c r="AB1623" i="1"/>
  <c r="AK1623" i="1" s="1"/>
  <c r="AB1615" i="1"/>
  <c r="AK1615" i="1" s="1"/>
  <c r="AB1607" i="1"/>
  <c r="AK1607" i="1" s="1"/>
  <c r="AB1599" i="1"/>
  <c r="AK1599" i="1" s="1"/>
  <c r="AB1591" i="1"/>
  <c r="AK1591" i="1" s="1"/>
  <c r="AB1583" i="1"/>
  <c r="AK1583" i="1" s="1"/>
  <c r="AB1575" i="1"/>
  <c r="AK1575" i="1" s="1"/>
  <c r="AB1567" i="1"/>
  <c r="AK1567" i="1" s="1"/>
  <c r="AB1559" i="1"/>
  <c r="AK1559" i="1" s="1"/>
  <c r="AB1543" i="1"/>
  <c r="AK1543" i="1" s="1"/>
  <c r="AB1535" i="1"/>
  <c r="AK1535" i="1" s="1"/>
  <c r="AB1527" i="1"/>
  <c r="AK1527" i="1" s="1"/>
  <c r="AB1519" i="1"/>
  <c r="AK1519" i="1" s="1"/>
  <c r="AB1511" i="1"/>
  <c r="AK1511" i="1" s="1"/>
  <c r="AB1503" i="1"/>
  <c r="AK1503" i="1" s="1"/>
  <c r="AB1495" i="1"/>
  <c r="AK1495" i="1" s="1"/>
  <c r="AB1487" i="1"/>
  <c r="AK1487" i="1" s="1"/>
  <c r="AB1479" i="1"/>
  <c r="AK1479" i="1" s="1"/>
  <c r="AB1471" i="1"/>
  <c r="AK1471" i="1" s="1"/>
  <c r="AB1463" i="1"/>
  <c r="AK1463" i="1" s="1"/>
  <c r="AB1455" i="1"/>
  <c r="AK1455" i="1" s="1"/>
  <c r="AB1447" i="1"/>
  <c r="AK1447" i="1" s="1"/>
  <c r="AB1439" i="1"/>
  <c r="AK1439" i="1" s="1"/>
  <c r="AB1431" i="1"/>
  <c r="AK1431" i="1" s="1"/>
  <c r="AB1423" i="1"/>
  <c r="AK1423" i="1" s="1"/>
  <c r="AB1415" i="1"/>
  <c r="AK1415" i="1" s="1"/>
  <c r="AB1407" i="1"/>
  <c r="AK1407" i="1" s="1"/>
  <c r="AB1399" i="1"/>
  <c r="AK1399" i="1" s="1"/>
  <c r="AB1391" i="1"/>
  <c r="AK1391" i="1" s="1"/>
  <c r="AB1383" i="1"/>
  <c r="AK1383" i="1" s="1"/>
  <c r="AB1375" i="1"/>
  <c r="AK1375" i="1" s="1"/>
  <c r="AB1367" i="1"/>
  <c r="AK1367" i="1" s="1"/>
  <c r="AB1359" i="1"/>
  <c r="AK1359" i="1" s="1"/>
  <c r="AB1351" i="1"/>
  <c r="AK1351" i="1" s="1"/>
  <c r="AB1343" i="1"/>
  <c r="AK1343" i="1" s="1"/>
  <c r="AB1335" i="1"/>
  <c r="AK1335" i="1" s="1"/>
  <c r="AB1327" i="1"/>
  <c r="AK1327" i="1" s="1"/>
  <c r="AB1319" i="1"/>
  <c r="AK1319" i="1" s="1"/>
  <c r="AB1311" i="1"/>
  <c r="AK1311" i="1" s="1"/>
  <c r="AB1303" i="1"/>
  <c r="AK1303" i="1" s="1"/>
  <c r="AB1295" i="1"/>
  <c r="AK1295" i="1" s="1"/>
  <c r="AB1287" i="1"/>
  <c r="AK1287" i="1" s="1"/>
  <c r="AB1279" i="1"/>
  <c r="AK1279" i="1" s="1"/>
  <c r="AB1271" i="1"/>
  <c r="AK1271" i="1" s="1"/>
  <c r="AB1263" i="1"/>
  <c r="AK1263" i="1" s="1"/>
  <c r="AB1255" i="1"/>
  <c r="AK1255" i="1" s="1"/>
  <c r="AB1247" i="1"/>
  <c r="AK1247" i="1" s="1"/>
  <c r="AB1239" i="1"/>
  <c r="AK1239" i="1" s="1"/>
  <c r="AB1231" i="1"/>
  <c r="AK1231" i="1" s="1"/>
  <c r="AB1223" i="1"/>
  <c r="AK1223" i="1" s="1"/>
  <c r="AB1215" i="1"/>
  <c r="AK1215" i="1" s="1"/>
  <c r="AB1207" i="1"/>
  <c r="AK1207" i="1" s="1"/>
  <c r="AB1199" i="1"/>
  <c r="AK1199" i="1" s="1"/>
  <c r="AB1191" i="1"/>
  <c r="AK1191" i="1" s="1"/>
  <c r="AB1183" i="1"/>
  <c r="AK1183" i="1" s="1"/>
  <c r="AB1175" i="1"/>
  <c r="AK1175" i="1" s="1"/>
  <c r="AB1167" i="1"/>
  <c r="AK1167" i="1" s="1"/>
  <c r="AB1159" i="1"/>
  <c r="AK1159" i="1" s="1"/>
  <c r="AB1151" i="1"/>
  <c r="AK1151" i="1" s="1"/>
  <c r="AB1143" i="1"/>
  <c r="AK1143" i="1" s="1"/>
  <c r="AB1135" i="1"/>
  <c r="AK1135" i="1" s="1"/>
  <c r="AB1127" i="1"/>
  <c r="AK1127" i="1" s="1"/>
  <c r="AB1119" i="1"/>
  <c r="AK1119" i="1" s="1"/>
  <c r="AB1111" i="1"/>
  <c r="AK1111" i="1" s="1"/>
  <c r="AB1103" i="1"/>
  <c r="AK1103" i="1" s="1"/>
  <c r="AB1095" i="1"/>
  <c r="AK1095" i="1" s="1"/>
  <c r="AB1087" i="1"/>
  <c r="AK1087" i="1" s="1"/>
  <c r="AB1079" i="1"/>
  <c r="AK1079" i="1" s="1"/>
  <c r="AB1071" i="1"/>
  <c r="AK1071" i="1" s="1"/>
  <c r="AB1063" i="1"/>
  <c r="AK1063" i="1" s="1"/>
  <c r="AB1055" i="1"/>
  <c r="AK1055" i="1" s="1"/>
  <c r="AB1047" i="1"/>
  <c r="AK1047" i="1" s="1"/>
  <c r="AB1039" i="1"/>
  <c r="AK1039" i="1" s="1"/>
  <c r="AB1031" i="1"/>
  <c r="AK1031" i="1" s="1"/>
  <c r="AB1023" i="1"/>
  <c r="AK1023" i="1" s="1"/>
  <c r="AB1015" i="1"/>
  <c r="AK1015" i="1" s="1"/>
  <c r="AB1007" i="1"/>
  <c r="AK1007" i="1" s="1"/>
  <c r="AB999" i="1"/>
  <c r="AK999" i="1" s="1"/>
  <c r="AB991" i="1"/>
  <c r="AK991" i="1" s="1"/>
  <c r="AB983" i="1"/>
  <c r="AK983" i="1" s="1"/>
  <c r="AB975" i="1"/>
  <c r="AK975" i="1" s="1"/>
  <c r="AB967" i="1"/>
  <c r="AK967" i="1" s="1"/>
  <c r="AB959" i="1"/>
  <c r="AK959" i="1" s="1"/>
  <c r="AB951" i="1"/>
  <c r="AK951" i="1" s="1"/>
  <c r="AB943" i="1"/>
  <c r="AK943" i="1" s="1"/>
  <c r="AB935" i="1"/>
  <c r="AK935" i="1" s="1"/>
  <c r="AB927" i="1"/>
  <c r="AK927" i="1" s="1"/>
  <c r="AB919" i="1"/>
  <c r="AK919" i="1" s="1"/>
  <c r="AB911" i="1"/>
  <c r="AK911" i="1" s="1"/>
  <c r="AB903" i="1"/>
  <c r="AK903" i="1" s="1"/>
  <c r="AB895" i="1"/>
  <c r="AK895" i="1" s="1"/>
  <c r="AB887" i="1"/>
  <c r="AK887" i="1" s="1"/>
  <c r="AB879" i="1"/>
  <c r="AK879" i="1" s="1"/>
  <c r="AB871" i="1"/>
  <c r="AK871" i="1" s="1"/>
  <c r="AB863" i="1"/>
  <c r="AK863" i="1" s="1"/>
  <c r="AB855" i="1"/>
  <c r="AK855" i="1" s="1"/>
  <c r="AB847" i="1"/>
  <c r="AK847" i="1" s="1"/>
  <c r="AB839" i="1"/>
  <c r="AK839" i="1" s="1"/>
  <c r="AB831" i="1"/>
  <c r="AK831" i="1" s="1"/>
  <c r="AB823" i="1"/>
  <c r="AK823" i="1" s="1"/>
  <c r="AB815" i="1"/>
  <c r="AK815" i="1" s="1"/>
  <c r="AB807" i="1"/>
  <c r="AK807" i="1" s="1"/>
  <c r="AB799" i="1"/>
  <c r="AK799" i="1" s="1"/>
  <c r="AB791" i="1"/>
  <c r="AK791" i="1" s="1"/>
  <c r="AB783" i="1"/>
  <c r="AK783" i="1" s="1"/>
  <c r="AB775" i="1"/>
  <c r="AK775" i="1" s="1"/>
  <c r="AB767" i="1"/>
  <c r="AK767" i="1" s="1"/>
  <c r="AB759" i="1"/>
  <c r="AK759" i="1" s="1"/>
  <c r="AB751" i="1"/>
  <c r="AK751" i="1" s="1"/>
  <c r="AB743" i="1"/>
  <c r="AK743" i="1" s="1"/>
  <c r="AB735" i="1"/>
  <c r="AK735" i="1" s="1"/>
  <c r="AB727" i="1"/>
  <c r="AK727" i="1" s="1"/>
  <c r="AB719" i="1"/>
  <c r="AK719" i="1" s="1"/>
  <c r="AB711" i="1"/>
  <c r="AK711" i="1" s="1"/>
  <c r="AB703" i="1"/>
  <c r="AK703" i="1" s="1"/>
  <c r="AB695" i="1"/>
  <c r="AK695" i="1" s="1"/>
  <c r="AB679" i="1"/>
  <c r="AK679" i="1" s="1"/>
  <c r="AB671" i="1"/>
  <c r="AK671" i="1" s="1"/>
  <c r="AB663" i="1"/>
  <c r="AK663" i="1" s="1"/>
  <c r="AB655" i="1"/>
  <c r="AK655" i="1" s="1"/>
  <c r="AB647" i="1"/>
  <c r="AK647" i="1" s="1"/>
  <c r="AB639" i="1"/>
  <c r="AK639" i="1" s="1"/>
  <c r="AB631" i="1"/>
  <c r="AK631" i="1" s="1"/>
  <c r="AB623" i="1"/>
  <c r="AK623" i="1" s="1"/>
  <c r="AB615" i="1"/>
  <c r="AK615" i="1" s="1"/>
  <c r="AB607" i="1"/>
  <c r="AK607" i="1" s="1"/>
  <c r="AB16" i="1"/>
  <c r="AK16" i="1" s="1"/>
  <c r="AB8" i="1"/>
  <c r="AK8" i="1" s="1"/>
  <c r="AB599" i="1"/>
  <c r="AK599" i="1" s="1"/>
  <c r="AB591" i="1"/>
  <c r="AK591" i="1" s="1"/>
  <c r="AB583" i="1"/>
  <c r="AK583" i="1" s="1"/>
  <c r="AB575" i="1"/>
  <c r="AK575" i="1" s="1"/>
  <c r="AB567" i="1"/>
  <c r="AK567" i="1" s="1"/>
  <c r="AB559" i="1"/>
  <c r="AK559" i="1" s="1"/>
  <c r="AB551" i="1"/>
  <c r="AK551" i="1" s="1"/>
  <c r="AB543" i="1"/>
  <c r="AK543" i="1" s="1"/>
  <c r="AB535" i="1"/>
  <c r="AK535" i="1" s="1"/>
  <c r="AB527" i="1"/>
  <c r="AK527" i="1" s="1"/>
  <c r="AB519" i="1"/>
  <c r="AK519" i="1" s="1"/>
  <c r="AB511" i="1"/>
  <c r="AK511" i="1" s="1"/>
  <c r="AB503" i="1"/>
  <c r="AK503" i="1" s="1"/>
  <c r="AB495" i="1"/>
  <c r="AK495" i="1" s="1"/>
  <c r="AI5365" i="1"/>
  <c r="AJ2169" i="1"/>
  <c r="AI2169" i="1"/>
  <c r="AJ5190" i="1"/>
  <c r="AI5190" i="1"/>
  <c r="AJ4639" i="1"/>
  <c r="AI4639" i="1"/>
  <c r="AJ687" i="1"/>
  <c r="AI687" i="1"/>
  <c r="AB5514" i="1"/>
  <c r="AK5514" i="1" s="1"/>
  <c r="AB5506" i="1"/>
  <c r="AK5506" i="1" s="1"/>
  <c r="AB5498" i="1"/>
  <c r="AK5498" i="1" s="1"/>
  <c r="AB5490" i="1"/>
  <c r="AK5490" i="1" s="1"/>
  <c r="AB5482" i="1"/>
  <c r="AK5482" i="1" s="1"/>
  <c r="AB5474" i="1"/>
  <c r="AK5474" i="1" s="1"/>
  <c r="AB5466" i="1"/>
  <c r="AK5466" i="1" s="1"/>
  <c r="AB5458" i="1"/>
  <c r="AK5458" i="1" s="1"/>
  <c r="AB5450" i="1"/>
  <c r="AK5450" i="1" s="1"/>
  <c r="AB5442" i="1"/>
  <c r="AK5442" i="1" s="1"/>
  <c r="AB5434" i="1"/>
  <c r="AK5434" i="1" s="1"/>
  <c r="AB5426" i="1"/>
  <c r="AK5426" i="1" s="1"/>
  <c r="AB5418" i="1"/>
  <c r="AK5418" i="1" s="1"/>
  <c r="AB5410" i="1"/>
  <c r="AK5410" i="1" s="1"/>
  <c r="AB5402" i="1"/>
  <c r="AK5402" i="1" s="1"/>
  <c r="AB5394" i="1"/>
  <c r="AK5394" i="1" s="1"/>
  <c r="AB5386" i="1"/>
  <c r="AK5386" i="1" s="1"/>
  <c r="AB5378" i="1"/>
  <c r="AK5378" i="1" s="1"/>
  <c r="AB5370" i="1"/>
  <c r="AK5370" i="1" s="1"/>
  <c r="AB5362" i="1"/>
  <c r="AK5362" i="1" s="1"/>
  <c r="AB5354" i="1"/>
  <c r="AK5354" i="1" s="1"/>
  <c r="AB5346" i="1"/>
  <c r="AK5346" i="1" s="1"/>
  <c r="AB5338" i="1"/>
  <c r="AK5338" i="1" s="1"/>
  <c r="AB5330" i="1"/>
  <c r="AK5330" i="1" s="1"/>
  <c r="AB5322" i="1"/>
  <c r="AK5322" i="1" s="1"/>
  <c r="AB5314" i="1"/>
  <c r="AK5314" i="1" s="1"/>
  <c r="AB5306" i="1"/>
  <c r="AK5306" i="1" s="1"/>
  <c r="AB5298" i="1"/>
  <c r="AK5298" i="1" s="1"/>
  <c r="AB5290" i="1"/>
  <c r="AK5290" i="1" s="1"/>
  <c r="AB5282" i="1"/>
  <c r="AK5282" i="1" s="1"/>
  <c r="AB5274" i="1"/>
  <c r="AK5274" i="1" s="1"/>
  <c r="AB5266" i="1"/>
  <c r="AK5266" i="1" s="1"/>
  <c r="AB5258" i="1"/>
  <c r="AK5258" i="1" s="1"/>
  <c r="AB5250" i="1"/>
  <c r="AK5250" i="1" s="1"/>
  <c r="AB4226" i="1"/>
  <c r="AK4226" i="1" s="1"/>
  <c r="AB4218" i="1"/>
  <c r="AK4218" i="1" s="1"/>
  <c r="AB4210" i="1"/>
  <c r="AK4210" i="1" s="1"/>
  <c r="AB4202" i="1"/>
  <c r="AK4202" i="1" s="1"/>
  <c r="AB4194" i="1"/>
  <c r="AK4194" i="1" s="1"/>
  <c r="AB4186" i="1"/>
  <c r="AK4186" i="1" s="1"/>
  <c r="AB4178" i="1"/>
  <c r="AK4178" i="1" s="1"/>
  <c r="AB4170" i="1"/>
  <c r="AK4170" i="1" s="1"/>
  <c r="AB4162" i="1"/>
  <c r="AK4162" i="1" s="1"/>
  <c r="AB4154" i="1"/>
  <c r="AK4154" i="1" s="1"/>
  <c r="AB4146" i="1"/>
  <c r="AK4146" i="1" s="1"/>
  <c r="AB4138" i="1"/>
  <c r="AK4138" i="1" s="1"/>
  <c r="AB4130" i="1"/>
  <c r="AK4130" i="1" s="1"/>
  <c r="AB4122" i="1"/>
  <c r="AK4122" i="1" s="1"/>
  <c r="AB4114" i="1"/>
  <c r="AK4114" i="1" s="1"/>
  <c r="AB4106" i="1"/>
  <c r="AK4106" i="1" s="1"/>
  <c r="AB4098" i="1"/>
  <c r="AK4098" i="1" s="1"/>
  <c r="AB4090" i="1"/>
  <c r="AK4090" i="1" s="1"/>
  <c r="AB4082" i="1"/>
  <c r="AK4082" i="1" s="1"/>
  <c r="AB4074" i="1"/>
  <c r="AK4074" i="1" s="1"/>
  <c r="AB4066" i="1"/>
  <c r="AK4066" i="1" s="1"/>
  <c r="AB4058" i="1"/>
  <c r="AK4058" i="1" s="1"/>
  <c r="AB4050" i="1"/>
  <c r="AK4050" i="1" s="1"/>
  <c r="AB4042" i="1"/>
  <c r="AK4042" i="1" s="1"/>
  <c r="AB4034" i="1"/>
  <c r="AK4034" i="1" s="1"/>
  <c r="AB4026" i="1"/>
  <c r="AK4026" i="1" s="1"/>
  <c r="AB4018" i="1"/>
  <c r="AK4018" i="1" s="1"/>
  <c r="AB4010" i="1"/>
  <c r="AK4010" i="1" s="1"/>
  <c r="AB4002" i="1"/>
  <c r="AK4002" i="1" s="1"/>
  <c r="AB3994" i="1"/>
  <c r="AK3994" i="1" s="1"/>
  <c r="AB3986" i="1"/>
  <c r="AK3986" i="1" s="1"/>
  <c r="AB3978" i="1"/>
  <c r="AK3978" i="1" s="1"/>
  <c r="AB3970" i="1"/>
  <c r="AK3970" i="1" s="1"/>
  <c r="AB3962" i="1"/>
  <c r="AK3962" i="1" s="1"/>
  <c r="AB3954" i="1"/>
  <c r="AK3954" i="1" s="1"/>
  <c r="AB3946" i="1"/>
  <c r="AK3946" i="1" s="1"/>
  <c r="AB3938" i="1"/>
  <c r="AK3938" i="1" s="1"/>
  <c r="AB3930" i="1"/>
  <c r="AK3930" i="1" s="1"/>
  <c r="AB3922" i="1"/>
  <c r="AK3922" i="1" s="1"/>
  <c r="AB3914" i="1"/>
  <c r="AK3914" i="1" s="1"/>
  <c r="AB3906" i="1"/>
  <c r="AK3906" i="1" s="1"/>
  <c r="AB3898" i="1"/>
  <c r="AK3898" i="1" s="1"/>
  <c r="AB3890" i="1"/>
  <c r="AK3890" i="1" s="1"/>
  <c r="AB3882" i="1"/>
  <c r="AK3882" i="1" s="1"/>
  <c r="AB3874" i="1"/>
  <c r="AK3874" i="1" s="1"/>
  <c r="AB3866" i="1"/>
  <c r="AK3866" i="1" s="1"/>
  <c r="AB3858" i="1"/>
  <c r="AK3858" i="1" s="1"/>
  <c r="AB3850" i="1"/>
  <c r="AK3850" i="1" s="1"/>
  <c r="AB3842" i="1"/>
  <c r="AK3842" i="1" s="1"/>
  <c r="AB3834" i="1"/>
  <c r="AK3834" i="1" s="1"/>
  <c r="AB3826" i="1"/>
  <c r="AK3826" i="1" s="1"/>
  <c r="AB3818" i="1"/>
  <c r="AK3818" i="1" s="1"/>
  <c r="AB3810" i="1"/>
  <c r="AK3810" i="1" s="1"/>
  <c r="AB3802" i="1"/>
  <c r="AK3802" i="1" s="1"/>
  <c r="AB3794" i="1"/>
  <c r="AK3794" i="1" s="1"/>
  <c r="AB3786" i="1"/>
  <c r="AK3786" i="1" s="1"/>
  <c r="AB3778" i="1"/>
  <c r="AK3778" i="1" s="1"/>
  <c r="AB3770" i="1"/>
  <c r="AK3770" i="1" s="1"/>
  <c r="AB3762" i="1"/>
  <c r="AK3762" i="1" s="1"/>
  <c r="AB3754" i="1"/>
  <c r="AK3754" i="1" s="1"/>
  <c r="AB3746" i="1"/>
  <c r="AK3746" i="1" s="1"/>
  <c r="AB3738" i="1"/>
  <c r="AK3738" i="1" s="1"/>
  <c r="AB3730" i="1"/>
  <c r="AK3730" i="1" s="1"/>
  <c r="AB3722" i="1"/>
  <c r="AK3722" i="1" s="1"/>
  <c r="AB3714" i="1"/>
  <c r="AK3714" i="1" s="1"/>
  <c r="AB3706" i="1"/>
  <c r="AK3706" i="1" s="1"/>
  <c r="AB3698" i="1"/>
  <c r="AK3698" i="1" s="1"/>
  <c r="AB3690" i="1"/>
  <c r="AK3690" i="1" s="1"/>
  <c r="AB3682" i="1"/>
  <c r="AK3682" i="1" s="1"/>
  <c r="AB3674" i="1"/>
  <c r="AK3674" i="1" s="1"/>
  <c r="AB3666" i="1"/>
  <c r="AK3666" i="1" s="1"/>
  <c r="AB3658" i="1"/>
  <c r="AK3658" i="1" s="1"/>
  <c r="AB3650" i="1"/>
  <c r="AK3650" i="1" s="1"/>
  <c r="AB3642" i="1"/>
  <c r="AK3642" i="1" s="1"/>
  <c r="AB3634" i="1"/>
  <c r="AK3634" i="1" s="1"/>
  <c r="AB3626" i="1"/>
  <c r="AK3626" i="1" s="1"/>
  <c r="AB3618" i="1"/>
  <c r="AK3618" i="1" s="1"/>
  <c r="AB3610" i="1"/>
  <c r="AK3610" i="1" s="1"/>
  <c r="AB3602" i="1"/>
  <c r="AK3602" i="1" s="1"/>
  <c r="AB3594" i="1"/>
  <c r="AK3594" i="1" s="1"/>
  <c r="AB3586" i="1"/>
  <c r="AK3586" i="1" s="1"/>
  <c r="AB3578" i="1"/>
  <c r="AK3578" i="1" s="1"/>
  <c r="AB3570" i="1"/>
  <c r="AK3570" i="1" s="1"/>
  <c r="AB3562" i="1"/>
  <c r="AK3562" i="1" s="1"/>
  <c r="AB3554" i="1"/>
  <c r="AK3554" i="1" s="1"/>
  <c r="AB3546" i="1"/>
  <c r="AK3546" i="1" s="1"/>
  <c r="AB3538" i="1"/>
  <c r="AK3538" i="1" s="1"/>
  <c r="AB3530" i="1"/>
  <c r="AK3530" i="1" s="1"/>
  <c r="AB3522" i="1"/>
  <c r="AK3522" i="1" s="1"/>
  <c r="AB3514" i="1"/>
  <c r="AK3514" i="1" s="1"/>
  <c r="AB3506" i="1"/>
  <c r="AK3506" i="1" s="1"/>
  <c r="AB3498" i="1"/>
  <c r="AK3498" i="1" s="1"/>
  <c r="AB3490" i="1"/>
  <c r="AK3490" i="1" s="1"/>
  <c r="AB3482" i="1"/>
  <c r="AK3482" i="1" s="1"/>
  <c r="AB3474" i="1"/>
  <c r="AK3474" i="1" s="1"/>
  <c r="AB3466" i="1"/>
  <c r="AK3466" i="1" s="1"/>
  <c r="AB3458" i="1"/>
  <c r="AK3458" i="1" s="1"/>
  <c r="AB3450" i="1"/>
  <c r="AK3450" i="1" s="1"/>
  <c r="AB3442" i="1"/>
  <c r="AK3442" i="1" s="1"/>
  <c r="AB3434" i="1"/>
  <c r="AK3434" i="1" s="1"/>
  <c r="AB3426" i="1"/>
  <c r="AK3426" i="1" s="1"/>
  <c r="AB3418" i="1"/>
  <c r="AK3418" i="1" s="1"/>
  <c r="AB3410" i="1"/>
  <c r="AK3410" i="1" s="1"/>
  <c r="AB3402" i="1"/>
  <c r="AK3402" i="1" s="1"/>
  <c r="AB3394" i="1"/>
  <c r="AK3394" i="1" s="1"/>
  <c r="AB3386" i="1"/>
  <c r="AK3386" i="1" s="1"/>
  <c r="AB3378" i="1"/>
  <c r="AK3378" i="1" s="1"/>
  <c r="AB3370" i="1"/>
  <c r="AK3370" i="1" s="1"/>
  <c r="AB3362" i="1"/>
  <c r="AK3362" i="1" s="1"/>
  <c r="AB3354" i="1"/>
  <c r="AK3354" i="1" s="1"/>
  <c r="AB3346" i="1"/>
  <c r="AK3346" i="1" s="1"/>
  <c r="AB3338" i="1"/>
  <c r="AK3338" i="1" s="1"/>
  <c r="AB3330" i="1"/>
  <c r="AK3330" i="1" s="1"/>
  <c r="AB3322" i="1"/>
  <c r="AK3322" i="1" s="1"/>
  <c r="AB3314" i="1"/>
  <c r="AK3314" i="1" s="1"/>
  <c r="AB3306" i="1"/>
  <c r="AK3306" i="1" s="1"/>
  <c r="AB3298" i="1"/>
  <c r="AK3298" i="1" s="1"/>
  <c r="AB3282" i="1"/>
  <c r="AK3282" i="1" s="1"/>
  <c r="AB3274" i="1"/>
  <c r="AK3274" i="1" s="1"/>
  <c r="AB3266" i="1"/>
  <c r="AK3266" i="1" s="1"/>
  <c r="AB3258" i="1"/>
  <c r="AK3258" i="1" s="1"/>
  <c r="AB3250" i="1"/>
  <c r="AK3250" i="1" s="1"/>
  <c r="AB3242" i="1"/>
  <c r="AK3242" i="1" s="1"/>
  <c r="AB3234" i="1"/>
  <c r="AK3234" i="1" s="1"/>
  <c r="AB3226" i="1"/>
  <c r="AK3226" i="1" s="1"/>
  <c r="AB3218" i="1"/>
  <c r="AK3218" i="1" s="1"/>
  <c r="AB3210" i="1"/>
  <c r="AK3210" i="1" s="1"/>
  <c r="AB3202" i="1"/>
  <c r="AK3202" i="1" s="1"/>
  <c r="AB3194" i="1"/>
  <c r="AK3194" i="1" s="1"/>
  <c r="AB3186" i="1"/>
  <c r="AK3186" i="1" s="1"/>
  <c r="AB3178" i="1"/>
  <c r="AK3178" i="1" s="1"/>
  <c r="AB3170" i="1"/>
  <c r="AK3170" i="1" s="1"/>
  <c r="AB3162" i="1"/>
  <c r="AK3162" i="1" s="1"/>
  <c r="AB3154" i="1"/>
  <c r="AK3154" i="1" s="1"/>
  <c r="AB3146" i="1"/>
  <c r="AK3146" i="1" s="1"/>
  <c r="AB3138" i="1"/>
  <c r="AK3138" i="1" s="1"/>
  <c r="AB3122" i="1"/>
  <c r="AK3122" i="1" s="1"/>
  <c r="AB3114" i="1"/>
  <c r="AK3114" i="1" s="1"/>
  <c r="AB3106" i="1"/>
  <c r="AK3106" i="1" s="1"/>
  <c r="AB5241" i="1"/>
  <c r="AK5241" i="1" s="1"/>
  <c r="AB5233" i="1"/>
  <c r="AK5233" i="1" s="1"/>
  <c r="AB5225" i="1"/>
  <c r="AK5225" i="1" s="1"/>
  <c r="AB5217" i="1"/>
  <c r="AK5217" i="1" s="1"/>
  <c r="AB5209" i="1"/>
  <c r="AK5209" i="1" s="1"/>
  <c r="AB5201" i="1"/>
  <c r="AK5201" i="1" s="1"/>
  <c r="AB5193" i="1"/>
  <c r="AK5193" i="1" s="1"/>
  <c r="AB5185" i="1"/>
  <c r="AK5185" i="1" s="1"/>
  <c r="AB5177" i="1"/>
  <c r="AK5177" i="1" s="1"/>
  <c r="AB5169" i="1"/>
  <c r="AK5169" i="1" s="1"/>
  <c r="AB5161" i="1"/>
  <c r="AK5161" i="1" s="1"/>
  <c r="AB5153" i="1"/>
  <c r="AK5153" i="1" s="1"/>
  <c r="AB5145" i="1"/>
  <c r="AK5145" i="1" s="1"/>
  <c r="AB5137" i="1"/>
  <c r="AK5137" i="1" s="1"/>
  <c r="AB5129" i="1"/>
  <c r="AK5129" i="1" s="1"/>
  <c r="AB5121" i="1"/>
  <c r="AK5121" i="1" s="1"/>
  <c r="AB5113" i="1"/>
  <c r="AK5113" i="1" s="1"/>
  <c r="AB5105" i="1"/>
  <c r="AK5105" i="1" s="1"/>
  <c r="AB5097" i="1"/>
  <c r="AK5097" i="1" s="1"/>
  <c r="AB5089" i="1"/>
  <c r="AK5089" i="1" s="1"/>
  <c r="AB5081" i="1"/>
  <c r="AK5081" i="1" s="1"/>
  <c r="AB5073" i="1"/>
  <c r="AK5073" i="1" s="1"/>
  <c r="AB5065" i="1"/>
  <c r="AK5065" i="1" s="1"/>
  <c r="AB5057" i="1"/>
  <c r="AK5057" i="1" s="1"/>
  <c r="AB5049" i="1"/>
  <c r="AK5049" i="1" s="1"/>
  <c r="AB5041" i="1"/>
  <c r="AK5041" i="1" s="1"/>
  <c r="AB5033" i="1"/>
  <c r="AK5033" i="1" s="1"/>
  <c r="AB5025" i="1"/>
  <c r="AK5025" i="1" s="1"/>
  <c r="AB5017" i="1"/>
  <c r="AK5017" i="1" s="1"/>
  <c r="AB5009" i="1"/>
  <c r="AK5009" i="1" s="1"/>
  <c r="AB5001" i="1"/>
  <c r="AK5001" i="1" s="1"/>
  <c r="AB4993" i="1"/>
  <c r="AK4993" i="1" s="1"/>
  <c r="AB4985" i="1"/>
  <c r="AK4985" i="1" s="1"/>
  <c r="AB4977" i="1"/>
  <c r="AK4977" i="1" s="1"/>
  <c r="AB4969" i="1"/>
  <c r="AK4969" i="1" s="1"/>
  <c r="AB4961" i="1"/>
  <c r="AK4961" i="1" s="1"/>
  <c r="AB4953" i="1"/>
  <c r="AK4953" i="1" s="1"/>
  <c r="AB4945" i="1"/>
  <c r="AK4945" i="1" s="1"/>
  <c r="AB4937" i="1"/>
  <c r="AK4937" i="1" s="1"/>
  <c r="AB4929" i="1"/>
  <c r="AK4929" i="1" s="1"/>
  <c r="AB4921" i="1"/>
  <c r="AK4921" i="1" s="1"/>
  <c r="AB4913" i="1"/>
  <c r="AK4913" i="1" s="1"/>
  <c r="AB4905" i="1"/>
  <c r="AK4905" i="1" s="1"/>
  <c r="AB4897" i="1"/>
  <c r="AK4897" i="1" s="1"/>
  <c r="AB4889" i="1"/>
  <c r="AK4889" i="1" s="1"/>
  <c r="AB4881" i="1"/>
  <c r="AK4881" i="1" s="1"/>
  <c r="AB4873" i="1"/>
  <c r="AK4873" i="1" s="1"/>
  <c r="AB4865" i="1"/>
  <c r="AK4865" i="1" s="1"/>
  <c r="AB4857" i="1"/>
  <c r="AK4857" i="1" s="1"/>
  <c r="AB4849" i="1"/>
  <c r="AK4849" i="1" s="1"/>
  <c r="AB4841" i="1"/>
  <c r="AK4841" i="1" s="1"/>
  <c r="AB4833" i="1"/>
  <c r="AK4833" i="1" s="1"/>
  <c r="AB4825" i="1"/>
  <c r="AK4825" i="1" s="1"/>
  <c r="AB4817" i="1"/>
  <c r="AK4817" i="1" s="1"/>
  <c r="AB4809" i="1"/>
  <c r="AK4809" i="1" s="1"/>
  <c r="AB4801" i="1"/>
  <c r="AK4801" i="1" s="1"/>
  <c r="AB4793" i="1"/>
  <c r="AK4793" i="1" s="1"/>
  <c r="AB4785" i="1"/>
  <c r="AK4785" i="1" s="1"/>
  <c r="AB4777" i="1"/>
  <c r="AK4777" i="1" s="1"/>
  <c r="AB4769" i="1"/>
  <c r="AK4769" i="1" s="1"/>
  <c r="AB4761" i="1"/>
  <c r="AK4761" i="1" s="1"/>
  <c r="AB4753" i="1"/>
  <c r="AK4753" i="1" s="1"/>
  <c r="AB4745" i="1"/>
  <c r="AK4745" i="1" s="1"/>
  <c r="AB4737" i="1"/>
  <c r="AK4737" i="1" s="1"/>
  <c r="AB4729" i="1"/>
  <c r="AK4729" i="1" s="1"/>
  <c r="AB4721" i="1"/>
  <c r="AK4721" i="1" s="1"/>
  <c r="AB4713" i="1"/>
  <c r="AK4713" i="1" s="1"/>
  <c r="AB4705" i="1"/>
  <c r="AK4705" i="1" s="1"/>
  <c r="AB4697" i="1"/>
  <c r="AK4697" i="1" s="1"/>
  <c r="AB4689" i="1"/>
  <c r="AK4689" i="1" s="1"/>
  <c r="AB4681" i="1"/>
  <c r="AK4681" i="1" s="1"/>
  <c r="AB4673" i="1"/>
  <c r="AK4673" i="1" s="1"/>
  <c r="AB4665" i="1"/>
  <c r="AK4665" i="1" s="1"/>
  <c r="AB4657" i="1"/>
  <c r="AK4657" i="1" s="1"/>
  <c r="AB4649" i="1"/>
  <c r="AK4649" i="1" s="1"/>
  <c r="AB4641" i="1"/>
  <c r="AK4641" i="1" s="1"/>
  <c r="AB4633" i="1"/>
  <c r="AK4633" i="1" s="1"/>
  <c r="AB4625" i="1"/>
  <c r="AK4625" i="1" s="1"/>
  <c r="AB4617" i="1"/>
  <c r="AK4617" i="1" s="1"/>
  <c r="AB4609" i="1"/>
  <c r="AK4609" i="1" s="1"/>
  <c r="AB4601" i="1"/>
  <c r="AK4601" i="1" s="1"/>
  <c r="AB4593" i="1"/>
  <c r="AK4593" i="1" s="1"/>
  <c r="AB4585" i="1"/>
  <c r="AK4585" i="1" s="1"/>
  <c r="AB4577" i="1"/>
  <c r="AK4577" i="1" s="1"/>
  <c r="AB4569" i="1"/>
  <c r="AK4569" i="1" s="1"/>
  <c r="AB4561" i="1"/>
  <c r="AK4561" i="1" s="1"/>
  <c r="AB4553" i="1"/>
  <c r="AK4553" i="1" s="1"/>
  <c r="AB4545" i="1"/>
  <c r="AK4545" i="1" s="1"/>
  <c r="AB4537" i="1"/>
  <c r="AK4537" i="1" s="1"/>
  <c r="AB4529" i="1"/>
  <c r="AK4529" i="1" s="1"/>
  <c r="AB4521" i="1"/>
  <c r="AK4521" i="1" s="1"/>
  <c r="AB4513" i="1"/>
  <c r="AK4513" i="1" s="1"/>
  <c r="AB4505" i="1"/>
  <c r="AK4505" i="1" s="1"/>
  <c r="AB4497" i="1"/>
  <c r="AK4497" i="1" s="1"/>
  <c r="AB4489" i="1"/>
  <c r="AK4489" i="1" s="1"/>
  <c r="AB4481" i="1"/>
  <c r="AK4481" i="1" s="1"/>
  <c r="AB4473" i="1"/>
  <c r="AK4473" i="1" s="1"/>
  <c r="AB4465" i="1"/>
  <c r="AK4465" i="1" s="1"/>
  <c r="AB4457" i="1"/>
  <c r="AK4457" i="1" s="1"/>
  <c r="AB4449" i="1"/>
  <c r="AK4449" i="1" s="1"/>
  <c r="AB4441" i="1"/>
  <c r="AK4441" i="1" s="1"/>
  <c r="AB4433" i="1"/>
  <c r="AK4433" i="1" s="1"/>
  <c r="AB4425" i="1"/>
  <c r="AK4425" i="1" s="1"/>
  <c r="AB4417" i="1"/>
  <c r="AK4417" i="1" s="1"/>
  <c r="AB4409" i="1"/>
  <c r="AK4409" i="1" s="1"/>
  <c r="AB4401" i="1"/>
  <c r="AK4401" i="1" s="1"/>
  <c r="AB4393" i="1"/>
  <c r="AK4393" i="1" s="1"/>
  <c r="AB4385" i="1"/>
  <c r="AK4385" i="1" s="1"/>
  <c r="AB4377" i="1"/>
  <c r="AK4377" i="1" s="1"/>
  <c r="AB4369" i="1"/>
  <c r="AK4369" i="1" s="1"/>
  <c r="AB4361" i="1"/>
  <c r="AK4361" i="1" s="1"/>
  <c r="AB4353" i="1"/>
  <c r="AK4353" i="1" s="1"/>
  <c r="AB4345" i="1"/>
  <c r="AK4345" i="1" s="1"/>
  <c r="AB4337" i="1"/>
  <c r="AK4337" i="1" s="1"/>
  <c r="AB4329" i="1"/>
  <c r="AK4329" i="1" s="1"/>
  <c r="AB4321" i="1"/>
  <c r="AK4321" i="1" s="1"/>
  <c r="AB4313" i="1"/>
  <c r="AK4313" i="1" s="1"/>
  <c r="AB4305" i="1"/>
  <c r="AK4305" i="1" s="1"/>
  <c r="AB4297" i="1"/>
  <c r="AK4297" i="1" s="1"/>
  <c r="AB4289" i="1"/>
  <c r="AK4289" i="1" s="1"/>
  <c r="AB4281" i="1"/>
  <c r="AK4281" i="1" s="1"/>
  <c r="AB4273" i="1"/>
  <c r="AK4273" i="1" s="1"/>
  <c r="AB4265" i="1"/>
  <c r="AK4265" i="1" s="1"/>
  <c r="AB4257" i="1"/>
  <c r="AK4257" i="1" s="1"/>
  <c r="AB4249" i="1"/>
  <c r="AK4249" i="1" s="1"/>
  <c r="AB4241" i="1"/>
  <c r="AK4241" i="1" s="1"/>
  <c r="AB4233" i="1"/>
  <c r="AK4233" i="1" s="1"/>
  <c r="AB4225" i="1"/>
  <c r="AK4225" i="1" s="1"/>
  <c r="AB4217" i="1"/>
  <c r="AK4217" i="1" s="1"/>
  <c r="AB4209" i="1"/>
  <c r="AK4209" i="1" s="1"/>
  <c r="AB4201" i="1"/>
  <c r="AK4201" i="1" s="1"/>
  <c r="AB4193" i="1"/>
  <c r="AK4193" i="1" s="1"/>
  <c r="AB4185" i="1"/>
  <c r="AK4185" i="1" s="1"/>
  <c r="AB4177" i="1"/>
  <c r="AK4177" i="1" s="1"/>
  <c r="AB4169" i="1"/>
  <c r="AK4169" i="1" s="1"/>
  <c r="AB4161" i="1"/>
  <c r="AK4161" i="1" s="1"/>
  <c r="AB4145" i="1"/>
  <c r="AK4145" i="1" s="1"/>
  <c r="AB4137" i="1"/>
  <c r="AK4137" i="1" s="1"/>
  <c r="AB4129" i="1"/>
  <c r="AK4129" i="1" s="1"/>
  <c r="AB4121" i="1"/>
  <c r="AK4121" i="1" s="1"/>
  <c r="AB4113" i="1"/>
  <c r="AK4113" i="1" s="1"/>
  <c r="AB4105" i="1"/>
  <c r="AK4105" i="1" s="1"/>
  <c r="AB4097" i="1"/>
  <c r="AK4097" i="1" s="1"/>
  <c r="AB4089" i="1"/>
  <c r="AK4089" i="1" s="1"/>
  <c r="AB4081" i="1"/>
  <c r="AK4081" i="1" s="1"/>
  <c r="AB4073" i="1"/>
  <c r="AK4073" i="1" s="1"/>
  <c r="AB4065" i="1"/>
  <c r="AK4065" i="1" s="1"/>
  <c r="AB4057" i="1"/>
  <c r="AK4057" i="1" s="1"/>
  <c r="AB4049" i="1"/>
  <c r="AK4049" i="1" s="1"/>
  <c r="AB4041" i="1"/>
  <c r="AK4041" i="1" s="1"/>
  <c r="AB4033" i="1"/>
  <c r="AK4033" i="1" s="1"/>
  <c r="AB4025" i="1"/>
  <c r="AK4025" i="1" s="1"/>
  <c r="AB4017" i="1"/>
  <c r="AK4017" i="1" s="1"/>
  <c r="AB4009" i="1"/>
  <c r="AK4009" i="1" s="1"/>
  <c r="AB4001" i="1"/>
  <c r="AK4001" i="1" s="1"/>
  <c r="AB3993" i="1"/>
  <c r="AK3993" i="1" s="1"/>
  <c r="AB3985" i="1"/>
  <c r="AK3985" i="1" s="1"/>
  <c r="AB3977" i="1"/>
  <c r="AK3977" i="1" s="1"/>
  <c r="AB3969" i="1"/>
  <c r="AK3969" i="1" s="1"/>
  <c r="AB3961" i="1"/>
  <c r="AK3961" i="1" s="1"/>
  <c r="AJ3297" i="1"/>
  <c r="AI3297" i="1"/>
  <c r="AJ3289" i="1"/>
  <c r="AI3289" i="1"/>
  <c r="AJ3121" i="1"/>
  <c r="AI3121" i="1"/>
  <c r="AJ3057" i="1"/>
  <c r="AI3057" i="1"/>
  <c r="AJ2953" i="1"/>
  <c r="AI2953" i="1"/>
  <c r="AJ2841" i="1"/>
  <c r="AI2841" i="1"/>
  <c r="AJ2777" i="1"/>
  <c r="AI2777" i="1"/>
  <c r="AJ2713" i="1"/>
  <c r="AI2713" i="1"/>
  <c r="AJ2673" i="1"/>
  <c r="AI2673" i="1"/>
  <c r="AJ2609" i="1"/>
  <c r="AI2609" i="1"/>
  <c r="AJ2497" i="1"/>
  <c r="AI2497" i="1"/>
  <c r="AJ2369" i="1"/>
  <c r="AI2369" i="1"/>
  <c r="AJ2217" i="1"/>
  <c r="AI2217" i="1"/>
  <c r="AJ1593" i="1"/>
  <c r="AI1593" i="1"/>
  <c r="AJ1521" i="1"/>
  <c r="AI1521" i="1"/>
  <c r="AB3952" i="1"/>
  <c r="AK3952" i="1" s="1"/>
  <c r="AB3944" i="1"/>
  <c r="AK3944" i="1" s="1"/>
  <c r="AB3936" i="1"/>
  <c r="AK3936" i="1" s="1"/>
  <c r="AB3928" i="1"/>
  <c r="AK3928" i="1" s="1"/>
  <c r="AB3920" i="1"/>
  <c r="AK3920" i="1" s="1"/>
  <c r="AB3912" i="1"/>
  <c r="AK3912" i="1" s="1"/>
  <c r="AB3904" i="1"/>
  <c r="AK3904" i="1" s="1"/>
  <c r="AB3896" i="1"/>
  <c r="AK3896" i="1" s="1"/>
  <c r="AB3888" i="1"/>
  <c r="AK3888" i="1" s="1"/>
  <c r="AB3880" i="1"/>
  <c r="AK3880" i="1" s="1"/>
  <c r="AB3872" i="1"/>
  <c r="AK3872" i="1" s="1"/>
  <c r="AB3864" i="1"/>
  <c r="AK3864" i="1" s="1"/>
  <c r="AB3856" i="1"/>
  <c r="AK3856" i="1" s="1"/>
  <c r="AB3848" i="1"/>
  <c r="AK3848" i="1" s="1"/>
  <c r="AB3840" i="1"/>
  <c r="AK3840" i="1" s="1"/>
  <c r="AB3832" i="1"/>
  <c r="AK3832" i="1" s="1"/>
  <c r="AB3824" i="1"/>
  <c r="AK3824" i="1" s="1"/>
  <c r="AB3816" i="1"/>
  <c r="AK3816" i="1" s="1"/>
  <c r="AB3808" i="1"/>
  <c r="AK3808" i="1" s="1"/>
  <c r="AB3800" i="1"/>
  <c r="AK3800" i="1" s="1"/>
  <c r="AB3792" i="1"/>
  <c r="AK3792" i="1" s="1"/>
  <c r="AB3784" i="1"/>
  <c r="AK3784" i="1" s="1"/>
  <c r="AB3776" i="1"/>
  <c r="AK3776" i="1" s="1"/>
  <c r="AB3768" i="1"/>
  <c r="AK3768" i="1" s="1"/>
  <c r="AB3760" i="1"/>
  <c r="AK3760" i="1" s="1"/>
  <c r="AB3752" i="1"/>
  <c r="AK3752" i="1" s="1"/>
  <c r="AB3744" i="1"/>
  <c r="AK3744" i="1" s="1"/>
  <c r="AB3736" i="1"/>
  <c r="AK3736" i="1" s="1"/>
  <c r="AB3728" i="1"/>
  <c r="AK3728" i="1" s="1"/>
  <c r="AB3720" i="1"/>
  <c r="AK3720" i="1" s="1"/>
  <c r="AB3712" i="1"/>
  <c r="AK3712" i="1" s="1"/>
  <c r="AB3704" i="1"/>
  <c r="AK3704" i="1" s="1"/>
  <c r="AB3696" i="1"/>
  <c r="AK3696" i="1" s="1"/>
  <c r="AB3688" i="1"/>
  <c r="AK3688" i="1" s="1"/>
  <c r="AB3680" i="1"/>
  <c r="AK3680" i="1" s="1"/>
  <c r="AB3672" i="1"/>
  <c r="AK3672" i="1" s="1"/>
  <c r="AB3664" i="1"/>
  <c r="AK3664" i="1" s="1"/>
  <c r="AB3656" i="1"/>
  <c r="AK3656" i="1" s="1"/>
  <c r="AB3648" i="1"/>
  <c r="AK3648" i="1" s="1"/>
  <c r="AB3640" i="1"/>
  <c r="AK3640" i="1" s="1"/>
  <c r="AB3632" i="1"/>
  <c r="AK3632" i="1" s="1"/>
  <c r="AB3624" i="1"/>
  <c r="AK3624" i="1" s="1"/>
  <c r="AB3616" i="1"/>
  <c r="AK3616" i="1" s="1"/>
  <c r="AB3608" i="1"/>
  <c r="AK3608" i="1" s="1"/>
  <c r="AB3600" i="1"/>
  <c r="AK3600" i="1" s="1"/>
  <c r="AB3592" i="1"/>
  <c r="AK3592" i="1" s="1"/>
  <c r="AB3584" i="1"/>
  <c r="AK3584" i="1" s="1"/>
  <c r="AB3576" i="1"/>
  <c r="AK3576" i="1" s="1"/>
  <c r="AB3568" i="1"/>
  <c r="AK3568" i="1" s="1"/>
  <c r="AB3560" i="1"/>
  <c r="AK3560" i="1" s="1"/>
  <c r="AB3552" i="1"/>
  <c r="AK3552" i="1" s="1"/>
  <c r="AB3544" i="1"/>
  <c r="AK3544" i="1" s="1"/>
  <c r="AB3536" i="1"/>
  <c r="AK3536" i="1" s="1"/>
  <c r="AB3528" i="1"/>
  <c r="AK3528" i="1" s="1"/>
  <c r="AB3520" i="1"/>
  <c r="AK3520" i="1" s="1"/>
  <c r="AB3512" i="1"/>
  <c r="AK3512" i="1" s="1"/>
  <c r="AB3504" i="1"/>
  <c r="AK3504" i="1" s="1"/>
  <c r="AB3496" i="1"/>
  <c r="AK3496" i="1" s="1"/>
  <c r="AB3488" i="1"/>
  <c r="AK3488" i="1" s="1"/>
  <c r="AB3480" i="1"/>
  <c r="AK3480" i="1" s="1"/>
  <c r="AB3472" i="1"/>
  <c r="AK3472" i="1" s="1"/>
  <c r="AB3464" i="1"/>
  <c r="AK3464" i="1" s="1"/>
  <c r="AB3456" i="1"/>
  <c r="AK3456" i="1" s="1"/>
  <c r="AB3448" i="1"/>
  <c r="AK3448" i="1" s="1"/>
  <c r="AB3440" i="1"/>
  <c r="AK3440" i="1" s="1"/>
  <c r="AB3432" i="1"/>
  <c r="AK3432" i="1" s="1"/>
  <c r="AB3424" i="1"/>
  <c r="AK3424" i="1" s="1"/>
  <c r="AB3416" i="1"/>
  <c r="AK3416" i="1" s="1"/>
  <c r="AB3408" i="1"/>
  <c r="AK3408" i="1" s="1"/>
  <c r="AB3400" i="1"/>
  <c r="AK3400" i="1" s="1"/>
  <c r="AB3392" i="1"/>
  <c r="AK3392" i="1" s="1"/>
  <c r="AB3384" i="1"/>
  <c r="AK3384" i="1" s="1"/>
  <c r="AB3376" i="1"/>
  <c r="AK3376" i="1" s="1"/>
  <c r="AB3368" i="1"/>
  <c r="AK3368" i="1" s="1"/>
  <c r="AB3360" i="1"/>
  <c r="AK3360" i="1" s="1"/>
  <c r="AB3352" i="1"/>
  <c r="AK3352" i="1" s="1"/>
  <c r="AB3344" i="1"/>
  <c r="AK3344" i="1" s="1"/>
  <c r="AB3336" i="1"/>
  <c r="AK3336" i="1" s="1"/>
  <c r="AB3328" i="1"/>
  <c r="AK3328" i="1" s="1"/>
  <c r="AB3320" i="1"/>
  <c r="AK3320" i="1" s="1"/>
  <c r="AB3312" i="1"/>
  <c r="AK3312" i="1" s="1"/>
  <c r="AB3304" i="1"/>
  <c r="AK3304" i="1" s="1"/>
  <c r="AB3296" i="1"/>
  <c r="AK3296" i="1" s="1"/>
  <c r="AB3288" i="1"/>
  <c r="AK3288" i="1" s="1"/>
  <c r="AB1310" i="1"/>
  <c r="AK1310" i="1" s="1"/>
  <c r="AB1302" i="1"/>
  <c r="AK1302" i="1" s="1"/>
  <c r="AB1294" i="1"/>
  <c r="AK1294" i="1" s="1"/>
  <c r="AB1286" i="1"/>
  <c r="AK1286" i="1" s="1"/>
  <c r="AB1278" i="1"/>
  <c r="AK1278" i="1" s="1"/>
  <c r="AB1972" i="1"/>
  <c r="AK1972" i="1" s="1"/>
  <c r="AB1964" i="1"/>
  <c r="AK1964" i="1" s="1"/>
  <c r="AB1956" i="1"/>
  <c r="AK1956" i="1" s="1"/>
  <c r="AB1948" i="1"/>
  <c r="AK1948" i="1" s="1"/>
  <c r="AB1940" i="1"/>
  <c r="AK1940" i="1" s="1"/>
  <c r="AB1932" i="1"/>
  <c r="AK1932" i="1" s="1"/>
  <c r="AB1924" i="1"/>
  <c r="AK1924" i="1" s="1"/>
  <c r="AB1916" i="1"/>
  <c r="AK1916" i="1" s="1"/>
  <c r="AB1908" i="1"/>
  <c r="AK1908" i="1" s="1"/>
  <c r="AB1892" i="1"/>
  <c r="AK1892" i="1" s="1"/>
  <c r="AB1884" i="1"/>
  <c r="AK1884" i="1" s="1"/>
  <c r="AB1876" i="1"/>
  <c r="AK1876" i="1" s="1"/>
  <c r="AB1868" i="1"/>
  <c r="AK1868" i="1" s="1"/>
  <c r="AB1860" i="1"/>
  <c r="AK1860" i="1" s="1"/>
  <c r="AB1852" i="1"/>
  <c r="AK1852" i="1" s="1"/>
  <c r="AB1844" i="1"/>
  <c r="AK1844" i="1" s="1"/>
  <c r="AB1836" i="1"/>
  <c r="AK1836" i="1" s="1"/>
  <c r="AB1828" i="1"/>
  <c r="AK1828" i="1" s="1"/>
  <c r="AB1820" i="1"/>
  <c r="AK1820" i="1" s="1"/>
  <c r="AB1812" i="1"/>
  <c r="AK1812" i="1" s="1"/>
  <c r="AB1804" i="1"/>
  <c r="AK1804" i="1" s="1"/>
  <c r="AB1796" i="1"/>
  <c r="AK1796" i="1" s="1"/>
  <c r="AB1788" i="1"/>
  <c r="AK1788" i="1" s="1"/>
  <c r="AB1780" i="1"/>
  <c r="AK1780" i="1" s="1"/>
  <c r="AB1772" i="1"/>
  <c r="AK1772" i="1" s="1"/>
  <c r="AB1764" i="1"/>
  <c r="AK1764" i="1" s="1"/>
  <c r="AB1756" i="1"/>
  <c r="AK1756" i="1" s="1"/>
  <c r="AB1748" i="1"/>
  <c r="AK1748" i="1" s="1"/>
  <c r="AB1740" i="1"/>
  <c r="AK1740" i="1" s="1"/>
  <c r="AB1732" i="1"/>
  <c r="AK1732" i="1" s="1"/>
  <c r="AB1724" i="1"/>
  <c r="AK1724" i="1" s="1"/>
  <c r="AB1716" i="1"/>
  <c r="AK1716" i="1" s="1"/>
  <c r="AB1708" i="1"/>
  <c r="AK1708" i="1" s="1"/>
  <c r="AB1700" i="1"/>
  <c r="AK1700" i="1" s="1"/>
  <c r="AB1692" i="1"/>
  <c r="AK1692" i="1" s="1"/>
  <c r="AB1684" i="1"/>
  <c r="AK1684" i="1" s="1"/>
  <c r="AB1676" i="1"/>
  <c r="AK1676" i="1" s="1"/>
  <c r="AB1668" i="1"/>
  <c r="AK1668" i="1" s="1"/>
  <c r="AB1660" i="1"/>
  <c r="AK1660" i="1" s="1"/>
  <c r="AB1652" i="1"/>
  <c r="AK1652" i="1" s="1"/>
  <c r="AB1644" i="1"/>
  <c r="AK1644" i="1" s="1"/>
  <c r="AB1636" i="1"/>
  <c r="AK1636" i="1" s="1"/>
  <c r="AB1628" i="1"/>
  <c r="AK1628" i="1" s="1"/>
  <c r="AB1620" i="1"/>
  <c r="AK1620" i="1" s="1"/>
  <c r="AB1612" i="1"/>
  <c r="AK1612" i="1" s="1"/>
  <c r="AB1604" i="1"/>
  <c r="AK1604" i="1" s="1"/>
  <c r="AB1596" i="1"/>
  <c r="AK1596" i="1" s="1"/>
  <c r="AB1588" i="1"/>
  <c r="AK1588" i="1" s="1"/>
  <c r="AB1580" i="1"/>
  <c r="AK1580" i="1" s="1"/>
  <c r="AB1572" i="1"/>
  <c r="AK1572" i="1" s="1"/>
  <c r="AB1564" i="1"/>
  <c r="AK1564" i="1" s="1"/>
  <c r="AB1556" i="1"/>
  <c r="AK1556" i="1" s="1"/>
  <c r="AB1548" i="1"/>
  <c r="AK1548" i="1" s="1"/>
  <c r="AB1540" i="1"/>
  <c r="AK1540" i="1" s="1"/>
  <c r="AB1532" i="1"/>
  <c r="AK1532" i="1" s="1"/>
  <c r="AB1524" i="1"/>
  <c r="AK1524" i="1" s="1"/>
  <c r="AB1516" i="1"/>
  <c r="AK1516" i="1" s="1"/>
  <c r="AB1508" i="1"/>
  <c r="AK1508" i="1" s="1"/>
  <c r="AB1500" i="1"/>
  <c r="AK1500" i="1" s="1"/>
  <c r="AB1492" i="1"/>
  <c r="AK1492" i="1" s="1"/>
  <c r="AB1484" i="1"/>
  <c r="AK1484" i="1" s="1"/>
  <c r="AB1476" i="1"/>
  <c r="AK1476" i="1" s="1"/>
  <c r="AB1468" i="1"/>
  <c r="AK1468" i="1" s="1"/>
  <c r="AB1460" i="1"/>
  <c r="AK1460" i="1" s="1"/>
  <c r="AB1452" i="1"/>
  <c r="AK1452" i="1" s="1"/>
  <c r="AB1444" i="1"/>
  <c r="AK1444" i="1" s="1"/>
  <c r="AB1436" i="1"/>
  <c r="AK1436" i="1" s="1"/>
  <c r="AB1428" i="1"/>
  <c r="AK1428" i="1" s="1"/>
  <c r="AB1420" i="1"/>
  <c r="AK1420" i="1" s="1"/>
  <c r="AB1412" i="1"/>
  <c r="AK1412" i="1" s="1"/>
  <c r="AB1404" i="1"/>
  <c r="AK1404" i="1" s="1"/>
  <c r="AB1396" i="1"/>
  <c r="AK1396" i="1" s="1"/>
  <c r="AB1388" i="1"/>
  <c r="AK1388" i="1" s="1"/>
  <c r="AB1380" i="1"/>
  <c r="AK1380" i="1" s="1"/>
  <c r="AB1372" i="1"/>
  <c r="AK1372" i="1" s="1"/>
  <c r="AB1364" i="1"/>
  <c r="AK1364" i="1" s="1"/>
  <c r="AB1356" i="1"/>
  <c r="AK1356" i="1" s="1"/>
  <c r="AB1348" i="1"/>
  <c r="AK1348" i="1" s="1"/>
  <c r="AB1340" i="1"/>
  <c r="AK1340" i="1" s="1"/>
  <c r="AB1332" i="1"/>
  <c r="AK1332" i="1" s="1"/>
  <c r="AB1324" i="1"/>
  <c r="AK1324" i="1" s="1"/>
  <c r="AB1316" i="1"/>
  <c r="AK1316" i="1" s="1"/>
  <c r="AB1308" i="1"/>
  <c r="AK1308" i="1" s="1"/>
  <c r="AB1300" i="1"/>
  <c r="AK1300" i="1" s="1"/>
  <c r="AB1292" i="1"/>
  <c r="AK1292" i="1" s="1"/>
  <c r="AB1284" i="1"/>
  <c r="AK1284" i="1" s="1"/>
  <c r="AB1276" i="1"/>
  <c r="AK1276" i="1" s="1"/>
  <c r="AB1268" i="1"/>
  <c r="AK1268" i="1" s="1"/>
  <c r="AB1260" i="1"/>
  <c r="AK1260" i="1" s="1"/>
  <c r="AB1252" i="1"/>
  <c r="AK1252" i="1" s="1"/>
  <c r="AB1244" i="1"/>
  <c r="AK1244" i="1" s="1"/>
  <c r="AB1236" i="1"/>
  <c r="AK1236" i="1" s="1"/>
  <c r="AB1228" i="1"/>
  <c r="AK1228" i="1" s="1"/>
  <c r="AB1220" i="1"/>
  <c r="AK1220" i="1" s="1"/>
  <c r="AB1212" i="1"/>
  <c r="AK1212" i="1" s="1"/>
  <c r="AB1204" i="1"/>
  <c r="AK1204" i="1" s="1"/>
  <c r="AB1196" i="1"/>
  <c r="AK1196" i="1" s="1"/>
  <c r="AB1188" i="1"/>
  <c r="AK1188" i="1" s="1"/>
  <c r="AB1180" i="1"/>
  <c r="AK1180" i="1" s="1"/>
  <c r="AB1172" i="1"/>
  <c r="AK1172" i="1" s="1"/>
  <c r="AB1164" i="1"/>
  <c r="AK1164" i="1" s="1"/>
  <c r="AB1156" i="1"/>
  <c r="AK1156" i="1" s="1"/>
  <c r="AB1148" i="1"/>
  <c r="AK1148" i="1" s="1"/>
  <c r="AB1140" i="1"/>
  <c r="AK1140" i="1" s="1"/>
  <c r="AB1132" i="1"/>
  <c r="AK1132" i="1" s="1"/>
  <c r="AB1124" i="1"/>
  <c r="AK1124" i="1" s="1"/>
  <c r="AB1116" i="1"/>
  <c r="AK1116" i="1" s="1"/>
  <c r="AB1108" i="1"/>
  <c r="AK1108" i="1" s="1"/>
  <c r="AB1100" i="1"/>
  <c r="AK1100" i="1" s="1"/>
  <c r="AB1092" i="1"/>
  <c r="AK1092" i="1" s="1"/>
  <c r="AB1084" i="1"/>
  <c r="AK1084" i="1" s="1"/>
  <c r="AB1076" i="1"/>
  <c r="AK1076" i="1" s="1"/>
  <c r="AB1068" i="1"/>
  <c r="AK1068" i="1" s="1"/>
  <c r="AB1060" i="1"/>
  <c r="AK1060" i="1" s="1"/>
  <c r="AB1052" i="1"/>
  <c r="AK1052" i="1" s="1"/>
  <c r="AB1044" i="1"/>
  <c r="AK1044" i="1" s="1"/>
  <c r="AB1036" i="1"/>
  <c r="AK1036" i="1" s="1"/>
  <c r="AB1028" i="1"/>
  <c r="AK1028" i="1" s="1"/>
  <c r="AB1020" i="1"/>
  <c r="AK1020" i="1" s="1"/>
  <c r="AB1004" i="1"/>
  <c r="AK1004" i="1" s="1"/>
  <c r="AB996" i="1"/>
  <c r="AK996" i="1" s="1"/>
  <c r="AB988" i="1"/>
  <c r="AK988" i="1" s="1"/>
  <c r="AB980" i="1"/>
  <c r="AK980" i="1" s="1"/>
  <c r="AB972" i="1"/>
  <c r="AK972" i="1" s="1"/>
  <c r="AB964" i="1"/>
  <c r="AK964" i="1" s="1"/>
  <c r="AB956" i="1"/>
  <c r="AK956" i="1" s="1"/>
  <c r="AB948" i="1"/>
  <c r="AK948" i="1" s="1"/>
  <c r="AB940" i="1"/>
  <c r="AK940" i="1" s="1"/>
  <c r="AB932" i="1"/>
  <c r="AK932" i="1" s="1"/>
  <c r="AB924" i="1"/>
  <c r="AK924" i="1" s="1"/>
  <c r="AB916" i="1"/>
  <c r="AK916" i="1" s="1"/>
  <c r="AB908" i="1"/>
  <c r="AK908" i="1" s="1"/>
  <c r="AB900" i="1"/>
  <c r="AK900" i="1" s="1"/>
  <c r="AB892" i="1"/>
  <c r="AK892" i="1" s="1"/>
  <c r="AB884" i="1"/>
  <c r="AK884" i="1" s="1"/>
  <c r="AB876" i="1"/>
  <c r="AK876" i="1" s="1"/>
  <c r="AB868" i="1"/>
  <c r="AK868" i="1" s="1"/>
  <c r="AB860" i="1"/>
  <c r="AK860" i="1" s="1"/>
  <c r="AB852" i="1"/>
  <c r="AK852" i="1" s="1"/>
  <c r="AB844" i="1"/>
  <c r="AK844" i="1" s="1"/>
  <c r="AB836" i="1"/>
  <c r="AK836" i="1" s="1"/>
  <c r="AB828" i="1"/>
  <c r="AK828" i="1" s="1"/>
  <c r="AB820" i="1"/>
  <c r="AK820" i="1" s="1"/>
  <c r="AB812" i="1"/>
  <c r="AK812" i="1" s="1"/>
  <c r="AB804" i="1"/>
  <c r="AK804" i="1" s="1"/>
  <c r="AB796" i="1"/>
  <c r="AK796" i="1" s="1"/>
  <c r="AB788" i="1"/>
  <c r="AK788" i="1" s="1"/>
  <c r="AB780" i="1"/>
  <c r="AK780" i="1" s="1"/>
  <c r="AB772" i="1"/>
  <c r="AK772" i="1" s="1"/>
  <c r="AB764" i="1"/>
  <c r="AK764" i="1" s="1"/>
  <c r="AB756" i="1"/>
  <c r="AK756" i="1" s="1"/>
  <c r="AB748" i="1"/>
  <c r="AK748" i="1" s="1"/>
  <c r="AB740" i="1"/>
  <c r="AK740" i="1" s="1"/>
  <c r="AB732" i="1"/>
  <c r="AK732" i="1" s="1"/>
  <c r="AB724" i="1"/>
  <c r="AK724" i="1" s="1"/>
  <c r="AB716" i="1"/>
  <c r="AK716" i="1" s="1"/>
  <c r="AB708" i="1"/>
  <c r="AK708" i="1" s="1"/>
  <c r="AB700" i="1"/>
  <c r="AK700" i="1" s="1"/>
  <c r="AB692" i="1"/>
  <c r="AK692" i="1" s="1"/>
  <c r="AB684" i="1"/>
  <c r="AK684" i="1" s="1"/>
  <c r="AB676" i="1"/>
  <c r="AK676" i="1" s="1"/>
  <c r="AB668" i="1"/>
  <c r="AK668" i="1" s="1"/>
  <c r="AB660" i="1"/>
  <c r="AK660" i="1" s="1"/>
  <c r="AB1043" i="1"/>
  <c r="AK1043" i="1" s="1"/>
  <c r="AB1035" i="1"/>
  <c r="AK1035" i="1" s="1"/>
  <c r="AB1027" i="1"/>
  <c r="AK1027" i="1" s="1"/>
  <c r="AB1019" i="1"/>
  <c r="AK1019" i="1" s="1"/>
  <c r="AB1011" i="1"/>
  <c r="AK1011" i="1" s="1"/>
  <c r="AB1003" i="1"/>
  <c r="AK1003" i="1" s="1"/>
  <c r="AB995" i="1"/>
  <c r="AK995" i="1" s="1"/>
  <c r="AB987" i="1"/>
  <c r="AK987" i="1" s="1"/>
  <c r="AB979" i="1"/>
  <c r="AK979" i="1" s="1"/>
  <c r="AB971" i="1"/>
  <c r="AK971" i="1" s="1"/>
  <c r="AB963" i="1"/>
  <c r="AK963" i="1" s="1"/>
  <c r="AB1505" i="1"/>
  <c r="AK1505" i="1" s="1"/>
  <c r="AB1497" i="1"/>
  <c r="AK1497" i="1" s="1"/>
  <c r="AB1489" i="1"/>
  <c r="AK1489" i="1" s="1"/>
  <c r="AB1481" i="1"/>
  <c r="AK1481" i="1" s="1"/>
  <c r="AB1473" i="1"/>
  <c r="AK1473" i="1" s="1"/>
  <c r="AB1465" i="1"/>
  <c r="AK1465" i="1" s="1"/>
  <c r="AB1457" i="1"/>
  <c r="AK1457" i="1" s="1"/>
  <c r="AB1449" i="1"/>
  <c r="AK1449" i="1" s="1"/>
  <c r="AB1441" i="1"/>
  <c r="AK1441" i="1" s="1"/>
  <c r="AB1433" i="1"/>
  <c r="AK1433" i="1" s="1"/>
  <c r="AB1425" i="1"/>
  <c r="AK1425" i="1" s="1"/>
  <c r="AB1417" i="1"/>
  <c r="AK1417" i="1" s="1"/>
  <c r="AB1409" i="1"/>
  <c r="AK1409" i="1" s="1"/>
  <c r="AB1401" i="1"/>
  <c r="AK1401" i="1" s="1"/>
  <c r="AB1393" i="1"/>
  <c r="AK1393" i="1" s="1"/>
  <c r="AB1385" i="1"/>
  <c r="AK1385" i="1" s="1"/>
  <c r="AB1377" i="1"/>
  <c r="AK1377" i="1" s="1"/>
  <c r="AB1369" i="1"/>
  <c r="AK1369" i="1" s="1"/>
  <c r="AB1361" i="1"/>
  <c r="AK1361" i="1" s="1"/>
  <c r="AB1353" i="1"/>
  <c r="AK1353" i="1" s="1"/>
  <c r="AB1345" i="1"/>
  <c r="AK1345" i="1" s="1"/>
  <c r="AB1337" i="1"/>
  <c r="AK1337" i="1" s="1"/>
  <c r="AB1329" i="1"/>
  <c r="AK1329" i="1" s="1"/>
  <c r="AB1321" i="1"/>
  <c r="AK1321" i="1" s="1"/>
  <c r="AB1313" i="1"/>
  <c r="AK1313" i="1" s="1"/>
  <c r="AB1305" i="1"/>
  <c r="AK1305" i="1" s="1"/>
  <c r="AB1297" i="1"/>
  <c r="AK1297" i="1" s="1"/>
  <c r="AB1289" i="1"/>
  <c r="AK1289" i="1" s="1"/>
  <c r="AB1281" i="1"/>
  <c r="AK1281" i="1" s="1"/>
  <c r="AB1273" i="1"/>
  <c r="AK1273" i="1" s="1"/>
  <c r="AB1265" i="1"/>
  <c r="AK1265" i="1" s="1"/>
  <c r="AB1257" i="1"/>
  <c r="AK1257" i="1" s="1"/>
  <c r="AB1249" i="1"/>
  <c r="AK1249" i="1" s="1"/>
  <c r="AB1241" i="1"/>
  <c r="AK1241" i="1" s="1"/>
  <c r="AB1233" i="1"/>
  <c r="AK1233" i="1" s="1"/>
  <c r="AB1225" i="1"/>
  <c r="AK1225" i="1" s="1"/>
  <c r="AB1217" i="1"/>
  <c r="AK1217" i="1" s="1"/>
  <c r="AB1209" i="1"/>
  <c r="AK1209" i="1" s="1"/>
  <c r="AB1201" i="1"/>
  <c r="AK1201" i="1" s="1"/>
  <c r="AB1193" i="1"/>
  <c r="AK1193" i="1" s="1"/>
  <c r="AB1185" i="1"/>
  <c r="AK1185" i="1" s="1"/>
  <c r="AB1177" i="1"/>
  <c r="AK1177" i="1" s="1"/>
  <c r="AB1169" i="1"/>
  <c r="AK1169" i="1" s="1"/>
  <c r="AB1161" i="1"/>
  <c r="AK1161" i="1" s="1"/>
  <c r="AB1153" i="1"/>
  <c r="AK1153" i="1" s="1"/>
  <c r="AB1145" i="1"/>
  <c r="AK1145" i="1" s="1"/>
  <c r="AB1137" i="1"/>
  <c r="AK1137" i="1" s="1"/>
  <c r="AB1129" i="1"/>
  <c r="AK1129" i="1" s="1"/>
  <c r="AB1121" i="1"/>
  <c r="AK1121" i="1" s="1"/>
  <c r="AB1113" i="1"/>
  <c r="AK1113" i="1" s="1"/>
  <c r="AB1105" i="1"/>
  <c r="AK1105" i="1" s="1"/>
  <c r="AB1097" i="1"/>
  <c r="AK1097" i="1" s="1"/>
  <c r="AB1089" i="1"/>
  <c r="AK1089" i="1" s="1"/>
  <c r="AB1081" i="1"/>
  <c r="AK1081" i="1" s="1"/>
  <c r="AB1073" i="1"/>
  <c r="AK1073" i="1" s="1"/>
  <c r="AB1065" i="1"/>
  <c r="AK1065" i="1" s="1"/>
  <c r="AB1057" i="1"/>
  <c r="AK1057" i="1" s="1"/>
  <c r="AB1049" i="1"/>
  <c r="AK1049" i="1" s="1"/>
  <c r="AB1041" i="1"/>
  <c r="AK1041" i="1" s="1"/>
  <c r="AB1033" i="1"/>
  <c r="AK1033" i="1" s="1"/>
  <c r="AB1025" i="1"/>
  <c r="AK1025" i="1" s="1"/>
  <c r="AB1017" i="1"/>
  <c r="AK1017" i="1" s="1"/>
  <c r="AB1009" i="1"/>
  <c r="AK1009" i="1" s="1"/>
  <c r="AB1001" i="1"/>
  <c r="AK1001" i="1" s="1"/>
  <c r="AB993" i="1"/>
  <c r="AK993" i="1" s="1"/>
  <c r="AB985" i="1"/>
  <c r="AK985" i="1" s="1"/>
  <c r="AB977" i="1"/>
  <c r="AK977" i="1" s="1"/>
  <c r="AB969" i="1"/>
  <c r="AK969" i="1" s="1"/>
  <c r="AB961" i="1"/>
  <c r="AK961" i="1" s="1"/>
  <c r="AB953" i="1"/>
  <c r="AK953" i="1" s="1"/>
  <c r="AB945" i="1"/>
  <c r="AK945" i="1" s="1"/>
  <c r="AB937" i="1"/>
  <c r="AK937" i="1" s="1"/>
  <c r="AB929" i="1"/>
  <c r="AK929" i="1" s="1"/>
  <c r="AB921" i="1"/>
  <c r="AK921" i="1" s="1"/>
  <c r="AB913" i="1"/>
  <c r="AK913" i="1" s="1"/>
  <c r="AB905" i="1"/>
  <c r="AK905" i="1" s="1"/>
  <c r="AB897" i="1"/>
  <c r="AK897" i="1" s="1"/>
  <c r="AB889" i="1"/>
  <c r="AK889" i="1" s="1"/>
  <c r="AB881" i="1"/>
  <c r="AK881" i="1" s="1"/>
  <c r="AB873" i="1"/>
  <c r="AK873" i="1" s="1"/>
  <c r="AB865" i="1"/>
  <c r="AK865" i="1" s="1"/>
  <c r="AB582" i="1"/>
  <c r="AK582" i="1" s="1"/>
  <c r="AB574" i="1"/>
  <c r="AK574" i="1" s="1"/>
  <c r="AB566" i="1"/>
  <c r="AK566" i="1" s="1"/>
  <c r="AB558" i="1"/>
  <c r="AK558" i="1" s="1"/>
  <c r="AB550" i="1"/>
  <c r="AK550" i="1" s="1"/>
  <c r="AB542" i="1"/>
  <c r="AK542" i="1" s="1"/>
  <c r="AB534" i="1"/>
  <c r="AK534" i="1" s="1"/>
  <c r="AB526" i="1"/>
  <c r="AK526" i="1" s="1"/>
  <c r="AB518" i="1"/>
  <c r="AK518" i="1" s="1"/>
  <c r="AB510" i="1"/>
  <c r="AK510" i="1" s="1"/>
  <c r="AB502" i="1"/>
  <c r="AK502" i="1" s="1"/>
  <c r="AB494" i="1"/>
  <c r="AK494" i="1" s="1"/>
  <c r="AB652" i="1"/>
  <c r="AK652" i="1" s="1"/>
  <c r="AB644" i="1"/>
  <c r="AK644" i="1" s="1"/>
  <c r="AB636" i="1"/>
  <c r="AK636" i="1" s="1"/>
  <c r="AB628" i="1"/>
  <c r="AK628" i="1" s="1"/>
  <c r="AB620" i="1"/>
  <c r="AK620" i="1" s="1"/>
  <c r="AB612" i="1"/>
  <c r="AK612" i="1" s="1"/>
  <c r="AB604" i="1"/>
  <c r="AK604" i="1" s="1"/>
  <c r="AB596" i="1"/>
  <c r="AK596" i="1" s="1"/>
  <c r="AB588" i="1"/>
  <c r="AK588" i="1" s="1"/>
  <c r="AB580" i="1"/>
  <c r="AK580" i="1" s="1"/>
  <c r="AB572" i="1"/>
  <c r="AK572" i="1" s="1"/>
  <c r="AB564" i="1"/>
  <c r="AK564" i="1" s="1"/>
  <c r="AB556" i="1"/>
  <c r="AK556" i="1" s="1"/>
  <c r="AB548" i="1"/>
  <c r="AK548" i="1" s="1"/>
  <c r="AB540" i="1"/>
  <c r="AK540" i="1" s="1"/>
  <c r="AB532" i="1"/>
  <c r="AK532" i="1" s="1"/>
  <c r="AB516" i="1"/>
  <c r="AK516" i="1" s="1"/>
  <c r="AB508" i="1"/>
  <c r="AK508" i="1" s="1"/>
  <c r="AB500" i="1"/>
  <c r="AK500" i="1" s="1"/>
  <c r="AB492" i="1"/>
  <c r="AK492" i="1" s="1"/>
  <c r="AB484" i="1"/>
  <c r="AK484" i="1" s="1"/>
  <c r="AB476" i="1"/>
  <c r="AK476" i="1" s="1"/>
  <c r="AB468" i="1"/>
  <c r="AK468" i="1" s="1"/>
  <c r="AB460" i="1"/>
  <c r="AK460" i="1" s="1"/>
  <c r="AB452" i="1"/>
  <c r="AK452" i="1" s="1"/>
  <c r="AB444" i="1"/>
  <c r="AK444" i="1" s="1"/>
  <c r="AB436" i="1"/>
  <c r="AK436" i="1" s="1"/>
  <c r="AB428" i="1"/>
  <c r="AK428" i="1" s="1"/>
  <c r="AB420" i="1"/>
  <c r="AK420" i="1" s="1"/>
  <c r="AB412" i="1"/>
  <c r="AK412" i="1" s="1"/>
  <c r="AB404" i="1"/>
  <c r="AK404" i="1" s="1"/>
  <c r="AB396" i="1"/>
  <c r="AK396" i="1" s="1"/>
  <c r="AB388" i="1"/>
  <c r="AK388" i="1" s="1"/>
  <c r="AB380" i="1"/>
  <c r="AK380" i="1" s="1"/>
  <c r="AB372" i="1"/>
  <c r="AK372" i="1" s="1"/>
  <c r="AB364" i="1"/>
  <c r="AK364" i="1" s="1"/>
  <c r="AB356" i="1"/>
  <c r="AK356" i="1" s="1"/>
  <c r="AB340" i="1"/>
  <c r="AK340" i="1" s="1"/>
  <c r="AB332" i="1"/>
  <c r="AK332" i="1" s="1"/>
  <c r="AB324" i="1"/>
  <c r="AK324" i="1" s="1"/>
  <c r="AB316" i="1"/>
  <c r="AK316" i="1" s="1"/>
  <c r="AB308" i="1"/>
  <c r="AK308" i="1" s="1"/>
  <c r="AB300" i="1"/>
  <c r="AK300" i="1" s="1"/>
  <c r="AB292" i="1"/>
  <c r="AK292" i="1" s="1"/>
  <c r="AB284" i="1"/>
  <c r="AK284" i="1" s="1"/>
  <c r="AB276" i="1"/>
  <c r="AK276" i="1" s="1"/>
  <c r="AB268" i="1"/>
  <c r="AK268" i="1" s="1"/>
  <c r="AB260" i="1"/>
  <c r="AK260" i="1" s="1"/>
  <c r="AB252" i="1"/>
  <c r="AK252" i="1" s="1"/>
  <c r="AB244" i="1"/>
  <c r="AK244" i="1" s="1"/>
  <c r="AB236" i="1"/>
  <c r="AK236" i="1" s="1"/>
  <c r="AB228" i="1"/>
  <c r="AK228" i="1" s="1"/>
  <c r="AB220" i="1"/>
  <c r="AK220" i="1" s="1"/>
  <c r="AB212" i="1"/>
  <c r="AK212" i="1" s="1"/>
  <c r="AB204" i="1"/>
  <c r="AK204" i="1" s="1"/>
  <c r="AB196" i="1"/>
  <c r="AK196" i="1" s="1"/>
  <c r="AB188" i="1"/>
  <c r="AK188" i="1" s="1"/>
  <c r="AB180" i="1"/>
  <c r="AK180" i="1" s="1"/>
  <c r="AB172" i="1"/>
  <c r="AK172" i="1" s="1"/>
  <c r="AB164" i="1"/>
  <c r="AK164" i="1" s="1"/>
  <c r="AB156" i="1"/>
  <c r="AK156" i="1" s="1"/>
  <c r="AB148" i="1"/>
  <c r="AK148" i="1" s="1"/>
  <c r="AB140" i="1"/>
  <c r="AK140" i="1" s="1"/>
  <c r="AB132" i="1"/>
  <c r="AK132" i="1" s="1"/>
  <c r="AB124" i="1"/>
  <c r="AK124" i="1" s="1"/>
  <c r="AB116" i="1"/>
  <c r="AK116" i="1" s="1"/>
  <c r="AB108" i="1"/>
  <c r="AK108" i="1" s="1"/>
  <c r="AB100" i="1"/>
  <c r="AK100" i="1" s="1"/>
  <c r="AB92" i="1"/>
  <c r="AK92" i="1" s="1"/>
  <c r="AB84" i="1"/>
  <c r="AK84" i="1" s="1"/>
  <c r="AB76" i="1"/>
  <c r="AK76" i="1" s="1"/>
  <c r="AB68" i="1"/>
  <c r="AK68" i="1" s="1"/>
  <c r="AB60" i="1"/>
  <c r="AK60" i="1" s="1"/>
  <c r="AB52" i="1"/>
  <c r="AK52" i="1" s="1"/>
  <c r="AB44" i="1"/>
  <c r="AK44" i="1" s="1"/>
  <c r="AB36" i="1"/>
  <c r="AK36" i="1" s="1"/>
  <c r="AB28" i="1"/>
  <c r="AK28" i="1" s="1"/>
  <c r="AB20" i="1"/>
  <c r="AK20" i="1" s="1"/>
  <c r="AB12" i="1"/>
  <c r="AK12" i="1" s="1"/>
  <c r="AB323" i="1"/>
  <c r="AK323" i="1" s="1"/>
  <c r="AB315" i="1"/>
  <c r="AK315" i="1" s="1"/>
  <c r="AB307" i="1"/>
  <c r="AK307" i="1" s="1"/>
  <c r="AB299" i="1"/>
  <c r="AK299" i="1" s="1"/>
  <c r="AB291" i="1"/>
  <c r="AK291" i="1" s="1"/>
  <c r="AB283" i="1"/>
  <c r="AK283" i="1" s="1"/>
  <c r="AB275" i="1"/>
  <c r="AK275" i="1" s="1"/>
  <c r="AB267" i="1"/>
  <c r="AK267" i="1" s="1"/>
  <c r="AB259" i="1"/>
  <c r="AK259" i="1" s="1"/>
  <c r="AB251" i="1"/>
  <c r="AK251" i="1" s="1"/>
  <c r="AB171" i="1"/>
  <c r="AK171" i="1" s="1"/>
  <c r="AB163" i="1"/>
  <c r="AK163" i="1" s="1"/>
  <c r="AB155" i="1"/>
  <c r="AK155" i="1" s="1"/>
  <c r="AB27" i="1"/>
  <c r="AK27" i="1" s="1"/>
  <c r="AB11" i="1"/>
  <c r="AK11" i="1" s="1"/>
  <c r="AB487" i="1"/>
  <c r="AK487" i="1" s="1"/>
  <c r="AB479" i="1"/>
  <c r="AK479" i="1" s="1"/>
  <c r="AB471" i="1"/>
  <c r="AK471" i="1" s="1"/>
  <c r="AB463" i="1"/>
  <c r="AK463" i="1" s="1"/>
  <c r="AB455" i="1"/>
  <c r="AK455" i="1" s="1"/>
  <c r="AB447" i="1"/>
  <c r="AK447" i="1" s="1"/>
  <c r="AB439" i="1"/>
  <c r="AK439" i="1" s="1"/>
  <c r="AB431" i="1"/>
  <c r="AK431" i="1" s="1"/>
  <c r="AB423" i="1"/>
  <c r="AK423" i="1" s="1"/>
  <c r="AB415" i="1"/>
  <c r="AK415" i="1" s="1"/>
  <c r="AB407" i="1"/>
  <c r="AK407" i="1" s="1"/>
  <c r="AB399" i="1"/>
  <c r="AK399" i="1" s="1"/>
  <c r="AB391" i="1"/>
  <c r="AK391" i="1" s="1"/>
  <c r="AB383" i="1"/>
  <c r="AK383" i="1" s="1"/>
  <c r="AB375" i="1"/>
  <c r="AK375" i="1" s="1"/>
  <c r="AB367" i="1"/>
  <c r="AK367" i="1" s="1"/>
  <c r="AB359" i="1"/>
  <c r="AK359" i="1" s="1"/>
  <c r="AB351" i="1"/>
  <c r="AK351" i="1" s="1"/>
  <c r="AB343" i="1"/>
  <c r="AK343" i="1" s="1"/>
  <c r="AB335" i="1"/>
  <c r="AK335" i="1" s="1"/>
  <c r="AB327" i="1"/>
  <c r="AK327" i="1" s="1"/>
  <c r="AB319" i="1"/>
  <c r="AK319" i="1" s="1"/>
  <c r="AB311" i="1"/>
  <c r="AK311" i="1" s="1"/>
  <c r="AB303" i="1"/>
  <c r="AK303" i="1" s="1"/>
  <c r="AB295" i="1"/>
  <c r="AK295" i="1" s="1"/>
  <c r="AB287" i="1"/>
  <c r="AK287" i="1" s="1"/>
  <c r="AB279" i="1"/>
  <c r="AK279" i="1" s="1"/>
  <c r="AB271" i="1"/>
  <c r="AK271" i="1" s="1"/>
  <c r="AB263" i="1"/>
  <c r="AK263" i="1" s="1"/>
  <c r="AB255" i="1"/>
  <c r="AK255" i="1" s="1"/>
  <c r="AB247" i="1"/>
  <c r="AK247" i="1" s="1"/>
  <c r="AB239" i="1"/>
  <c r="AK239" i="1" s="1"/>
  <c r="AB231" i="1"/>
  <c r="AK231" i="1" s="1"/>
  <c r="AB223" i="1"/>
  <c r="AK223" i="1" s="1"/>
  <c r="AB215" i="1"/>
  <c r="AK215" i="1" s="1"/>
  <c r="AB207" i="1"/>
  <c r="AK207" i="1" s="1"/>
  <c r="AB199" i="1"/>
  <c r="AK199" i="1" s="1"/>
  <c r="AB191" i="1"/>
  <c r="AK191" i="1" s="1"/>
  <c r="AB183" i="1"/>
  <c r="AK183" i="1" s="1"/>
  <c r="AB175" i="1"/>
  <c r="AK175" i="1" s="1"/>
  <c r="AB167" i="1"/>
  <c r="AK167" i="1" s="1"/>
  <c r="AB159" i="1"/>
  <c r="AK159" i="1" s="1"/>
  <c r="AB151" i="1"/>
  <c r="AK151" i="1" s="1"/>
  <c r="AB143" i="1"/>
  <c r="AK143" i="1" s="1"/>
  <c r="AB135" i="1"/>
  <c r="AK135" i="1" s="1"/>
  <c r="AB127" i="1"/>
  <c r="AK127" i="1" s="1"/>
  <c r="AB119" i="1"/>
  <c r="AK119" i="1" s="1"/>
  <c r="AB111" i="1"/>
  <c r="AK111" i="1" s="1"/>
  <c r="AB103" i="1"/>
  <c r="AK103" i="1" s="1"/>
  <c r="AB95" i="1"/>
  <c r="AK95" i="1" s="1"/>
  <c r="AB87" i="1"/>
  <c r="AK87" i="1" s="1"/>
  <c r="AB79" i="1"/>
  <c r="AK79" i="1" s="1"/>
  <c r="AB71" i="1"/>
  <c r="AK71" i="1" s="1"/>
  <c r="AB63" i="1"/>
  <c r="AK63" i="1" s="1"/>
  <c r="AB55" i="1"/>
  <c r="AK55" i="1" s="1"/>
  <c r="AB47" i="1"/>
  <c r="AK47" i="1" s="1"/>
  <c r="AB39" i="1"/>
  <c r="AK39" i="1" s="1"/>
  <c r="AB31" i="1"/>
  <c r="AK31" i="1" s="1"/>
  <c r="AB23" i="1"/>
  <c r="AK23" i="1" s="1"/>
  <c r="AB15" i="1"/>
  <c r="AK15" i="1" s="1"/>
  <c r="AB7" i="1"/>
  <c r="AK7" i="1" s="1"/>
  <c r="AJ348" i="1"/>
  <c r="AI348" i="1"/>
  <c r="AJ5521" i="1"/>
  <c r="AI5521" i="1"/>
  <c r="AJ5465" i="1"/>
  <c r="AI5465" i="1"/>
  <c r="AJ5321" i="1"/>
  <c r="AI5321" i="1"/>
  <c r="AJ5289" i="1"/>
  <c r="AI5289" i="1"/>
  <c r="AJ4324" i="1"/>
  <c r="AI4324" i="1"/>
  <c r="AJ3791" i="1"/>
  <c r="AI3791" i="1"/>
  <c r="AJ2025" i="1"/>
  <c r="AI2025" i="1"/>
  <c r="AJ1205" i="1"/>
  <c r="AI1205" i="1"/>
  <c r="AJ1012" i="1"/>
  <c r="AI1012" i="1"/>
  <c r="AJ793" i="1"/>
  <c r="AI793" i="1"/>
  <c r="AJ5522" i="1"/>
  <c r="AI5522" i="1"/>
  <c r="AJ4495" i="1"/>
  <c r="AI4495" i="1"/>
  <c r="AJ2422" i="1"/>
  <c r="AI2422" i="1"/>
  <c r="AJ3290" i="1"/>
  <c r="AI3290" i="1"/>
  <c r="AJ176" i="1"/>
  <c r="AI176" i="1"/>
  <c r="AJ5505" i="1"/>
  <c r="AI5505" i="1"/>
  <c r="AJ5473" i="1"/>
  <c r="AI5473" i="1"/>
  <c r="AJ5329" i="1"/>
  <c r="AI5329" i="1"/>
  <c r="AJ5305" i="1"/>
  <c r="AI5305" i="1"/>
  <c r="AJ5265" i="1"/>
  <c r="AI5265" i="1"/>
  <c r="AJ2598" i="1"/>
  <c r="AI2598" i="1"/>
  <c r="AJ1900" i="1"/>
  <c r="AI1900" i="1"/>
  <c r="AJ1365" i="1"/>
  <c r="AI1365" i="1"/>
  <c r="AJ5489" i="1"/>
  <c r="AI5489" i="1"/>
  <c r="AJ5457" i="1"/>
  <c r="AI5457" i="1"/>
  <c r="AJ5425" i="1"/>
  <c r="AJ5385" i="1"/>
  <c r="AI5385" i="1"/>
  <c r="AJ5345" i="1"/>
  <c r="AI5345" i="1"/>
  <c r="AJ5281" i="1"/>
  <c r="AI5281" i="1"/>
  <c r="AJ5513" i="1"/>
  <c r="AI5513" i="1"/>
  <c r="AJ5449" i="1"/>
  <c r="AI5449" i="1"/>
  <c r="AJ5337" i="1"/>
  <c r="AI5337" i="1"/>
  <c r="AJ5273" i="1"/>
  <c r="AI5273" i="1"/>
  <c r="AI3185" i="1"/>
  <c r="AI2041" i="1"/>
  <c r="AI1577" i="1"/>
  <c r="AJ4000" i="1"/>
  <c r="AI4000" i="1"/>
  <c r="AJ3257" i="1"/>
  <c r="AI3257" i="1"/>
  <c r="AJ2955" i="1"/>
  <c r="AI2955" i="1"/>
  <c r="AJ2772" i="1"/>
  <c r="AI2772" i="1"/>
  <c r="AJ1551" i="1"/>
  <c r="AI1551" i="1"/>
  <c r="AI3457" i="1"/>
  <c r="AI3249" i="1"/>
  <c r="AI3081" i="1"/>
  <c r="AI2737" i="1"/>
  <c r="AI2569" i="1"/>
  <c r="AI2481" i="1"/>
  <c r="AJ4048" i="1"/>
  <c r="AI4048" i="1"/>
  <c r="AJ3697" i="1"/>
  <c r="AI3697" i="1"/>
  <c r="AJ3451" i="1"/>
  <c r="AI3451" i="1"/>
  <c r="AJ3130" i="1"/>
  <c r="AI3130" i="1"/>
  <c r="AJ524" i="1"/>
  <c r="AI524" i="1"/>
  <c r="AI3449" i="1"/>
  <c r="AI3425" i="1"/>
  <c r="AI3145" i="1"/>
  <c r="AI2969" i="1"/>
  <c r="AI2801" i="1"/>
  <c r="AI2433" i="1"/>
  <c r="AI1961" i="1"/>
  <c r="AI1913" i="1"/>
  <c r="AJ3929" i="1"/>
  <c r="AI3929" i="1"/>
  <c r="AJ3913" i="1"/>
  <c r="AI3913" i="1"/>
  <c r="AJ3897" i="1"/>
  <c r="AI3897" i="1"/>
  <c r="AJ3881" i="1"/>
  <c r="AI3881" i="1"/>
  <c r="AJ3865" i="1"/>
  <c r="AI3865" i="1"/>
  <c r="AJ3849" i="1"/>
  <c r="AI3849" i="1"/>
  <c r="AJ3833" i="1"/>
  <c r="AI3833" i="1"/>
  <c r="AJ3817" i="1"/>
  <c r="AI3817" i="1"/>
  <c r="AJ3801" i="1"/>
  <c r="AI3801" i="1"/>
  <c r="AJ3785" i="1"/>
  <c r="AI3745" i="1"/>
  <c r="AJ3729" i="1"/>
  <c r="AI3729" i="1"/>
  <c r="AI3713" i="1"/>
  <c r="AI3673" i="1"/>
  <c r="AJ3641" i="1"/>
  <c r="AI3641" i="1"/>
  <c r="AJ3617" i="1"/>
  <c r="AI3617" i="1"/>
  <c r="AJ3609" i="1"/>
  <c r="AI3609" i="1"/>
  <c r="AJ3593" i="1"/>
  <c r="AI3593" i="1"/>
  <c r="AJ3561" i="1"/>
  <c r="AI3561" i="1"/>
  <c r="AJ3545" i="1"/>
  <c r="AI3545" i="1"/>
  <c r="AJ3529" i="1"/>
  <c r="AI3529" i="1"/>
  <c r="AJ3513" i="1"/>
  <c r="AI3513" i="1"/>
  <c r="AJ3465" i="1"/>
  <c r="AI3465" i="1"/>
  <c r="AJ3433" i="1"/>
  <c r="AI3433" i="1"/>
  <c r="AJ3401" i="1"/>
  <c r="AI3401" i="1"/>
  <c r="AJ3369" i="1"/>
  <c r="AI3369" i="1"/>
  <c r="AJ3337" i="1"/>
  <c r="AI3337" i="1"/>
  <c r="AJ3265" i="1"/>
  <c r="AI3265" i="1"/>
  <c r="AJ3241" i="1"/>
  <c r="AI3241" i="1"/>
  <c r="AJ3193" i="1"/>
  <c r="AI3193" i="1"/>
  <c r="AJ3177" i="1"/>
  <c r="AI3177" i="1"/>
  <c r="AJ3089" i="1"/>
  <c r="AI3089" i="1"/>
  <c r="AJ3073" i="1"/>
  <c r="AI3073" i="1"/>
  <c r="AJ2961" i="1"/>
  <c r="AI2961" i="1"/>
  <c r="AI2945" i="1"/>
  <c r="AJ2937" i="1"/>
  <c r="AI2937" i="1"/>
  <c r="AJ2921" i="1"/>
  <c r="AI2921" i="1"/>
  <c r="AJ2873" i="1"/>
  <c r="AI2873" i="1"/>
  <c r="AJ2857" i="1"/>
  <c r="AI2857" i="1"/>
  <c r="AJ2849" i="1"/>
  <c r="AI2849" i="1"/>
  <c r="AJ2833" i="1"/>
  <c r="AI2833" i="1"/>
  <c r="AJ2689" i="1"/>
  <c r="AI2689" i="1"/>
  <c r="AJ2681" i="1"/>
  <c r="AJ2665" i="1"/>
  <c r="AI2665" i="1"/>
  <c r="AJ2625" i="1"/>
  <c r="AI2625" i="1"/>
  <c r="AJ2617" i="1"/>
  <c r="AJ2601" i="1"/>
  <c r="AI2601" i="1"/>
  <c r="AJ2593" i="1"/>
  <c r="AI2593" i="1"/>
  <c r="AJ2561" i="1"/>
  <c r="AI2561" i="1"/>
  <c r="AJ2537" i="1"/>
  <c r="AI2537" i="1"/>
  <c r="AJ2521" i="1"/>
  <c r="AI2521" i="1"/>
  <c r="AJ2473" i="1"/>
  <c r="AI2473" i="1"/>
  <c r="AJ2457" i="1"/>
  <c r="AI2457" i="1"/>
  <c r="AJ2441" i="1"/>
  <c r="AI2441" i="1"/>
  <c r="AJ2425" i="1"/>
  <c r="AI2425" i="1"/>
  <c r="AJ2409" i="1"/>
  <c r="AI2409" i="1"/>
  <c r="AJ2393" i="1"/>
  <c r="AI2393" i="1"/>
  <c r="AJ2345" i="1"/>
  <c r="AI2345" i="1"/>
  <c r="AJ2329" i="1"/>
  <c r="AI2329" i="1"/>
  <c r="AJ2313" i="1"/>
  <c r="AI2313" i="1"/>
  <c r="AJ2305" i="1"/>
  <c r="AI2305" i="1"/>
  <c r="AJ2289" i="1"/>
  <c r="AI2289" i="1"/>
  <c r="AJ2273" i="1"/>
  <c r="AI2273" i="1"/>
  <c r="AJ2265" i="1"/>
  <c r="AI2265" i="1"/>
  <c r="AI2249" i="1"/>
  <c r="AJ2225" i="1"/>
  <c r="AI2225" i="1"/>
  <c r="AJ2209" i="1"/>
  <c r="AI2209" i="1"/>
  <c r="AJ2201" i="1"/>
  <c r="AI2201" i="1"/>
  <c r="AJ2185" i="1"/>
  <c r="AI2185" i="1"/>
  <c r="AJ2177" i="1"/>
  <c r="AI2177" i="1"/>
  <c r="AJ2161" i="1"/>
  <c r="AI2161" i="1"/>
  <c r="AJ2145" i="1"/>
  <c r="AI2145" i="1"/>
  <c r="AJ2137" i="1"/>
  <c r="AI2137" i="1"/>
  <c r="AJ2121" i="1"/>
  <c r="AI2121" i="1"/>
  <c r="AJ2097" i="1"/>
  <c r="AI2097" i="1"/>
  <c r="AJ2081" i="1"/>
  <c r="AI2081" i="1"/>
  <c r="AJ2073" i="1"/>
  <c r="AI2073" i="1"/>
  <c r="AJ2057" i="1"/>
  <c r="AI2057" i="1"/>
  <c r="AJ2049" i="1"/>
  <c r="AI2049" i="1"/>
  <c r="AJ2033" i="1"/>
  <c r="AI2033" i="1"/>
  <c r="AJ2017" i="1"/>
  <c r="AI2017" i="1"/>
  <c r="AJ2009" i="1"/>
  <c r="AI2009" i="1"/>
  <c r="AJ1985" i="1"/>
  <c r="AI1985" i="1"/>
  <c r="AJ1969" i="1"/>
  <c r="AI1969" i="1"/>
  <c r="AJ1929" i="1"/>
  <c r="AI1929" i="1"/>
  <c r="AJ1921" i="1"/>
  <c r="AI1921" i="1"/>
  <c r="AJ1905" i="1"/>
  <c r="AI1905" i="1"/>
  <c r="AJ1889" i="1"/>
  <c r="AI1889" i="1"/>
  <c r="AJ1881" i="1"/>
  <c r="AI1881" i="1"/>
  <c r="AJ1857" i="1"/>
  <c r="AI1857" i="1"/>
  <c r="AJ1841" i="1"/>
  <c r="AI1841" i="1"/>
  <c r="AJ1825" i="1"/>
  <c r="AI1825" i="1"/>
  <c r="AJ1793" i="1"/>
  <c r="AI1793" i="1"/>
  <c r="AJ1777" i="1"/>
  <c r="AI1777" i="1"/>
  <c r="AJ1761" i="1"/>
  <c r="AI1761" i="1"/>
  <c r="AJ1713" i="1"/>
  <c r="AI1713" i="1"/>
  <c r="AJ1697" i="1"/>
  <c r="AI1697" i="1"/>
  <c r="AJ1689" i="1"/>
  <c r="AI1689" i="1"/>
  <c r="AJ1673" i="1"/>
  <c r="AI1673" i="1"/>
  <c r="AJ1665" i="1"/>
  <c r="AI1665" i="1"/>
  <c r="AJ1649" i="1"/>
  <c r="AI1649" i="1"/>
  <c r="AJ1609" i="1"/>
  <c r="AI1609" i="1"/>
  <c r="AJ1601" i="1"/>
  <c r="AI1601" i="1"/>
  <c r="AJ1585" i="1"/>
  <c r="AI1585" i="1"/>
  <c r="AJ1545" i="1"/>
  <c r="AI1545" i="1"/>
  <c r="AJ1537" i="1"/>
  <c r="AI1537" i="1"/>
  <c r="AJ1529" i="1"/>
  <c r="AI1529" i="1"/>
  <c r="AJ1513" i="1"/>
  <c r="AI1513" i="1"/>
  <c r="AJ857" i="1"/>
  <c r="AI857" i="1"/>
  <c r="AJ833" i="1"/>
  <c r="AI833" i="1"/>
  <c r="AJ825" i="1"/>
  <c r="AI825" i="1"/>
  <c r="AJ817" i="1"/>
  <c r="AI817" i="1"/>
  <c r="AJ809" i="1"/>
  <c r="AI809" i="1"/>
  <c r="AJ801" i="1"/>
  <c r="AI801" i="1"/>
  <c r="AJ785" i="1"/>
  <c r="AI785" i="1"/>
  <c r="AJ777" i="1"/>
  <c r="AI777" i="1"/>
  <c r="AI769" i="1"/>
  <c r="AJ745" i="1"/>
  <c r="AI745" i="1"/>
  <c r="AJ737" i="1"/>
  <c r="AI737" i="1"/>
  <c r="AJ729" i="1"/>
  <c r="AI729" i="1"/>
  <c r="AJ721" i="1"/>
  <c r="AI721" i="1"/>
  <c r="AJ713" i="1"/>
  <c r="AI713" i="1"/>
  <c r="AJ681" i="1"/>
  <c r="AI681" i="1"/>
  <c r="AJ673" i="1"/>
  <c r="AI673" i="1"/>
  <c r="AJ657" i="1"/>
  <c r="AI657" i="1"/>
  <c r="AJ649" i="1"/>
  <c r="AI649" i="1"/>
  <c r="AJ641" i="1"/>
  <c r="AI641" i="1"/>
  <c r="AJ633" i="1"/>
  <c r="AI633" i="1"/>
  <c r="AJ593" i="1"/>
  <c r="AI593" i="1"/>
  <c r="AJ585" i="1"/>
  <c r="AI585" i="1"/>
  <c r="AJ577" i="1"/>
  <c r="AI577" i="1"/>
  <c r="AJ569" i="1"/>
  <c r="AI569" i="1"/>
  <c r="AI561" i="1"/>
  <c r="AJ529" i="1"/>
  <c r="AI529" i="1"/>
  <c r="AJ513" i="1"/>
  <c r="AI513" i="1"/>
  <c r="AJ505" i="1"/>
  <c r="AI505" i="1"/>
  <c r="AJ497" i="1"/>
  <c r="AI497" i="1"/>
  <c r="AI489" i="1"/>
  <c r="AJ441" i="1"/>
  <c r="AI441" i="1"/>
  <c r="AJ433" i="1"/>
  <c r="AI433" i="1"/>
  <c r="AI425" i="1"/>
  <c r="AJ401" i="1"/>
  <c r="AI401" i="1"/>
  <c r="AJ393" i="1"/>
  <c r="AJ377" i="1"/>
  <c r="AI377" i="1"/>
  <c r="AJ337" i="1"/>
  <c r="AI337" i="1"/>
  <c r="AJ329" i="1"/>
  <c r="AI329" i="1"/>
  <c r="AI321" i="1"/>
  <c r="AJ313" i="1"/>
  <c r="AJ305" i="1"/>
  <c r="AI305" i="1"/>
  <c r="AJ265" i="1"/>
  <c r="AI265" i="1"/>
  <c r="AJ257" i="1"/>
  <c r="AI257" i="1"/>
  <c r="AJ209" i="1"/>
  <c r="AI209" i="1"/>
  <c r="AJ201" i="1"/>
  <c r="AI201" i="1"/>
  <c r="AJ185" i="1"/>
  <c r="AI185" i="1"/>
  <c r="AJ145" i="1"/>
  <c r="AI145" i="1"/>
  <c r="AJ137" i="1"/>
  <c r="AI137" i="1"/>
  <c r="AJ129" i="1"/>
  <c r="AI129" i="1"/>
  <c r="AJ121" i="1"/>
  <c r="AI121" i="1"/>
  <c r="AJ81" i="1"/>
  <c r="AI81" i="1"/>
  <c r="AJ73" i="1"/>
  <c r="AI73" i="1"/>
  <c r="AJ65" i="1"/>
  <c r="AI65" i="1"/>
  <c r="AJ57" i="1"/>
  <c r="AI57" i="1"/>
  <c r="AJ49" i="1"/>
  <c r="AI49" i="1"/>
  <c r="AI5377" i="1"/>
  <c r="AI3417" i="1"/>
  <c r="AI3393" i="1"/>
  <c r="AI3209" i="1"/>
  <c r="AI2865" i="1"/>
  <c r="AI2697" i="1"/>
  <c r="AI1897" i="1"/>
  <c r="AJ3953" i="1"/>
  <c r="AI3953" i="1"/>
  <c r="AJ3937" i="1"/>
  <c r="AI3937" i="1"/>
  <c r="AJ3921" i="1"/>
  <c r="AI3921" i="1"/>
  <c r="AJ3905" i="1"/>
  <c r="AI3905" i="1"/>
  <c r="AJ3889" i="1"/>
  <c r="AI3889" i="1"/>
  <c r="AJ3873" i="1"/>
  <c r="AI3873" i="1"/>
  <c r="AJ3857" i="1"/>
  <c r="AI3857" i="1"/>
  <c r="AJ3841" i="1"/>
  <c r="AI3841" i="1"/>
  <c r="AJ3809" i="1"/>
  <c r="AI3809" i="1"/>
  <c r="AJ3793" i="1"/>
  <c r="AI3793" i="1"/>
  <c r="AJ3737" i="1"/>
  <c r="AI3737" i="1"/>
  <c r="AJ3705" i="1"/>
  <c r="AI3705" i="1"/>
  <c r="AJ3681" i="1"/>
  <c r="AI3681" i="1"/>
  <c r="AJ3665" i="1"/>
  <c r="AI3665" i="1"/>
  <c r="AJ3649" i="1"/>
  <c r="AI3649" i="1"/>
  <c r="AJ3601" i="1"/>
  <c r="AI3601" i="1"/>
  <c r="AJ3585" i="1"/>
  <c r="AI3585" i="1"/>
  <c r="AJ3553" i="1"/>
  <c r="AI3553" i="1"/>
  <c r="AJ3537" i="1"/>
  <c r="AI3537" i="1"/>
  <c r="AI3521" i="1"/>
  <c r="AJ3505" i="1"/>
  <c r="AI3505" i="1"/>
  <c r="AJ3489" i="1"/>
  <c r="AI3489" i="1"/>
  <c r="AJ3473" i="1"/>
  <c r="AI3473" i="1"/>
  <c r="AJ3441" i="1"/>
  <c r="AI3441" i="1"/>
  <c r="AJ3409" i="1"/>
  <c r="AI3409" i="1"/>
  <c r="AJ3377" i="1"/>
  <c r="AI3377" i="1"/>
  <c r="AJ3345" i="1"/>
  <c r="AI3345" i="1"/>
  <c r="AJ3313" i="1"/>
  <c r="AI3313" i="1"/>
  <c r="AJ3305" i="1"/>
  <c r="AI3305" i="1"/>
  <c r="AJ3281" i="1"/>
  <c r="AI3281" i="1"/>
  <c r="AJ3217" i="1"/>
  <c r="AI3217" i="1"/>
  <c r="AJ3201" i="1"/>
  <c r="AI3201" i="1"/>
  <c r="AJ3153" i="1"/>
  <c r="AI3153" i="1"/>
  <c r="AJ3137" i="1"/>
  <c r="AI3137" i="1"/>
  <c r="AJ3129" i="1"/>
  <c r="AI3129" i="1"/>
  <c r="AJ3113" i="1"/>
  <c r="AI3113" i="1"/>
  <c r="AJ3065" i="1"/>
  <c r="AI3065" i="1"/>
  <c r="AJ3049" i="1"/>
  <c r="AI3049" i="1"/>
  <c r="AJ3041" i="1"/>
  <c r="AI3041" i="1"/>
  <c r="AJ3001" i="1"/>
  <c r="AI3001" i="1"/>
  <c r="AJ2985" i="1"/>
  <c r="AI2985" i="1"/>
  <c r="AJ2977" i="1"/>
  <c r="AI2977" i="1"/>
  <c r="AJ2913" i="1"/>
  <c r="AI2913" i="1"/>
  <c r="AJ2809" i="1"/>
  <c r="AI2809" i="1"/>
  <c r="AJ2793" i="1"/>
  <c r="AI2793" i="1"/>
  <c r="AJ2753" i="1"/>
  <c r="AI2753" i="1"/>
  <c r="AJ2729" i="1"/>
  <c r="AI2729" i="1"/>
  <c r="AJ2721" i="1"/>
  <c r="AI2721" i="1"/>
  <c r="AJ4824" i="1"/>
  <c r="AI4824" i="1"/>
  <c r="AJ4153" i="1"/>
  <c r="AI4153" i="1"/>
  <c r="AJ2264" i="1"/>
  <c r="AI2264" i="1"/>
  <c r="AJ4216" i="1"/>
  <c r="AI4216" i="1"/>
  <c r="AJ4208" i="1"/>
  <c r="AI4208" i="1"/>
  <c r="AJ4176" i="1"/>
  <c r="AI4176" i="1"/>
  <c r="AJ4168" i="1"/>
  <c r="AI4168" i="1"/>
  <c r="AJ4160" i="1"/>
  <c r="AI4160" i="1"/>
  <c r="AJ4152" i="1"/>
  <c r="AI4152" i="1"/>
  <c r="AJ4144" i="1"/>
  <c r="AI4144" i="1"/>
  <c r="AJ4112" i="1"/>
  <c r="AI4112" i="1"/>
  <c r="AJ4104" i="1"/>
  <c r="AI4104" i="1"/>
  <c r="AJ4096" i="1"/>
  <c r="AI4096" i="1"/>
  <c r="AJ4088" i="1"/>
  <c r="AI4088" i="1"/>
  <c r="AJ4080" i="1"/>
  <c r="AI4080" i="1"/>
  <c r="AJ4040" i="1"/>
  <c r="AI4040" i="1"/>
  <c r="AJ4032" i="1"/>
  <c r="AI4032" i="1"/>
  <c r="AJ4024" i="1"/>
  <c r="AI4024" i="1"/>
  <c r="AJ4016" i="1"/>
  <c r="AI4016" i="1"/>
  <c r="AJ3992" i="1"/>
  <c r="AI3992" i="1"/>
  <c r="AJ3976" i="1"/>
  <c r="AI3976" i="1"/>
  <c r="AJ3968" i="1"/>
  <c r="AI3968" i="1"/>
  <c r="AJ3960" i="1"/>
  <c r="AI3960" i="1"/>
  <c r="AI3361" i="1"/>
  <c r="AI3273" i="1"/>
  <c r="AI2929" i="1"/>
  <c r="AI2585" i="1"/>
  <c r="AI2465" i="1"/>
  <c r="AI2337" i="1"/>
  <c r="AI2297" i="1"/>
  <c r="AI1833" i="1"/>
  <c r="AI1785" i="1"/>
  <c r="AJ2083" i="1"/>
  <c r="AI2083" i="1"/>
  <c r="AJ1722" i="1"/>
  <c r="AI1722" i="1"/>
  <c r="AI3353" i="1"/>
  <c r="AI2993" i="1"/>
  <c r="AI2825" i="1"/>
  <c r="AI2649" i="1"/>
  <c r="AI2545" i="1"/>
  <c r="AI2417" i="1"/>
  <c r="AI2281" i="1"/>
  <c r="AI1769" i="1"/>
  <c r="AI1721" i="1"/>
  <c r="AB3098" i="1"/>
  <c r="AK3098" i="1" s="1"/>
  <c r="AB3090" i="1"/>
  <c r="AK3090" i="1" s="1"/>
  <c r="AB3082" i="1"/>
  <c r="AK3082" i="1" s="1"/>
  <c r="AB3074" i="1"/>
  <c r="AK3074" i="1" s="1"/>
  <c r="AB3066" i="1"/>
  <c r="AK3066" i="1" s="1"/>
  <c r="AB3058" i="1"/>
  <c r="AK3058" i="1" s="1"/>
  <c r="AB3050" i="1"/>
  <c r="AK3050" i="1" s="1"/>
  <c r="AB3042" i="1"/>
  <c r="AK3042" i="1" s="1"/>
  <c r="AB3034" i="1"/>
  <c r="AK3034" i="1" s="1"/>
  <c r="AB3026" i="1"/>
  <c r="AK3026" i="1" s="1"/>
  <c r="AB3018" i="1"/>
  <c r="AK3018" i="1" s="1"/>
  <c r="AB3010" i="1"/>
  <c r="AK3010" i="1" s="1"/>
  <c r="AB3002" i="1"/>
  <c r="AK3002" i="1" s="1"/>
  <c r="AB2994" i="1"/>
  <c r="AK2994" i="1" s="1"/>
  <c r="AB2986" i="1"/>
  <c r="AK2986" i="1" s="1"/>
  <c r="AB2978" i="1"/>
  <c r="AK2978" i="1" s="1"/>
  <c r="AB2970" i="1"/>
  <c r="AK2970" i="1" s="1"/>
  <c r="AB2962" i="1"/>
  <c r="AK2962" i="1" s="1"/>
  <c r="AB2954" i="1"/>
  <c r="AK2954" i="1" s="1"/>
  <c r="AB2946" i="1"/>
  <c r="AK2946" i="1" s="1"/>
  <c r="AB2938" i="1"/>
  <c r="AK2938" i="1" s="1"/>
  <c r="AB2930" i="1"/>
  <c r="AK2930" i="1" s="1"/>
  <c r="AB2922" i="1"/>
  <c r="AK2922" i="1" s="1"/>
  <c r="AB2914" i="1"/>
  <c r="AK2914" i="1" s="1"/>
  <c r="AB2906" i="1"/>
  <c r="AK2906" i="1" s="1"/>
  <c r="AB2898" i="1"/>
  <c r="AK2898" i="1" s="1"/>
  <c r="AB2890" i="1"/>
  <c r="AK2890" i="1" s="1"/>
  <c r="AB2882" i="1"/>
  <c r="AK2882" i="1" s="1"/>
  <c r="AB2874" i="1"/>
  <c r="AK2874" i="1" s="1"/>
  <c r="AB2866" i="1"/>
  <c r="AK2866" i="1" s="1"/>
  <c r="AB2858" i="1"/>
  <c r="AK2858" i="1" s="1"/>
  <c r="AB2850" i="1"/>
  <c r="AK2850" i="1" s="1"/>
  <c r="AB2842" i="1"/>
  <c r="AK2842" i="1" s="1"/>
  <c r="AB2834" i="1"/>
  <c r="AK2834" i="1" s="1"/>
  <c r="AB2826" i="1"/>
  <c r="AK2826" i="1" s="1"/>
  <c r="AB2818" i="1"/>
  <c r="AK2818" i="1" s="1"/>
  <c r="AB2810" i="1"/>
  <c r="AK2810" i="1" s="1"/>
  <c r="AB2802" i="1"/>
  <c r="AK2802" i="1" s="1"/>
  <c r="AB2794" i="1"/>
  <c r="AK2794" i="1" s="1"/>
  <c r="AB2786" i="1"/>
  <c r="AK2786" i="1" s="1"/>
  <c r="AB2778" i="1"/>
  <c r="AK2778" i="1" s="1"/>
  <c r="AB2770" i="1"/>
  <c r="AK2770" i="1" s="1"/>
  <c r="AB2762" i="1"/>
  <c r="AK2762" i="1" s="1"/>
  <c r="AB2754" i="1"/>
  <c r="AK2754" i="1" s="1"/>
  <c r="AB2746" i="1"/>
  <c r="AK2746" i="1" s="1"/>
  <c r="AB2738" i="1"/>
  <c r="AK2738" i="1" s="1"/>
  <c r="AB2730" i="1"/>
  <c r="AK2730" i="1" s="1"/>
  <c r="AB2722" i="1"/>
  <c r="AK2722" i="1" s="1"/>
  <c r="AB2714" i="1"/>
  <c r="AK2714" i="1" s="1"/>
  <c r="AB2706" i="1"/>
  <c r="AK2706" i="1" s="1"/>
  <c r="AB2698" i="1"/>
  <c r="AK2698" i="1" s="1"/>
  <c r="AB2690" i="1"/>
  <c r="AK2690" i="1" s="1"/>
  <c r="AB2682" i="1"/>
  <c r="AK2682" i="1" s="1"/>
  <c r="AB2674" i="1"/>
  <c r="AK2674" i="1" s="1"/>
  <c r="AB2666" i="1"/>
  <c r="AK2666" i="1" s="1"/>
  <c r="AB2658" i="1"/>
  <c r="AK2658" i="1" s="1"/>
  <c r="AB2650" i="1"/>
  <c r="AK2650" i="1" s="1"/>
  <c r="AB2642" i="1"/>
  <c r="AK2642" i="1" s="1"/>
  <c r="AB2634" i="1"/>
  <c r="AK2634" i="1" s="1"/>
  <c r="AB2626" i="1"/>
  <c r="AK2626" i="1" s="1"/>
  <c r="AB2618" i="1"/>
  <c r="AK2618" i="1" s="1"/>
  <c r="AB2610" i="1"/>
  <c r="AK2610" i="1" s="1"/>
  <c r="AB2602" i="1"/>
  <c r="AK2602" i="1" s="1"/>
  <c r="AB2594" i="1"/>
  <c r="AK2594" i="1" s="1"/>
  <c r="AB2586" i="1"/>
  <c r="AK2586" i="1" s="1"/>
  <c r="AB2578" i="1"/>
  <c r="AK2578" i="1" s="1"/>
  <c r="AB2570" i="1"/>
  <c r="AK2570" i="1" s="1"/>
  <c r="AB2562" i="1"/>
  <c r="AK2562" i="1" s="1"/>
  <c r="AB2554" i="1"/>
  <c r="AK2554" i="1" s="1"/>
  <c r="AB2546" i="1"/>
  <c r="AK2546" i="1" s="1"/>
  <c r="AB2538" i="1"/>
  <c r="AK2538" i="1" s="1"/>
  <c r="AB2530" i="1"/>
  <c r="AK2530" i="1" s="1"/>
  <c r="AB2522" i="1"/>
  <c r="AK2522" i="1" s="1"/>
  <c r="AB2514" i="1"/>
  <c r="AK2514" i="1" s="1"/>
  <c r="AB2506" i="1"/>
  <c r="AK2506" i="1" s="1"/>
  <c r="AB2498" i="1"/>
  <c r="AK2498" i="1" s="1"/>
  <c r="AB2490" i="1"/>
  <c r="AK2490" i="1" s="1"/>
  <c r="AB2482" i="1"/>
  <c r="AK2482" i="1" s="1"/>
  <c r="AB2474" i="1"/>
  <c r="AK2474" i="1" s="1"/>
  <c r="AB2466" i="1"/>
  <c r="AK2466" i="1" s="1"/>
  <c r="AB2458" i="1"/>
  <c r="AK2458" i="1" s="1"/>
  <c r="AB2450" i="1"/>
  <c r="AK2450" i="1" s="1"/>
  <c r="AB2442" i="1"/>
  <c r="AK2442" i="1" s="1"/>
  <c r="AB2434" i="1"/>
  <c r="AK2434" i="1" s="1"/>
  <c r="AB2426" i="1"/>
  <c r="AK2426" i="1" s="1"/>
  <c r="AB2418" i="1"/>
  <c r="AK2418" i="1" s="1"/>
  <c r="AB2410" i="1"/>
  <c r="AK2410" i="1" s="1"/>
  <c r="AB2402" i="1"/>
  <c r="AK2402" i="1" s="1"/>
  <c r="AB2394" i="1"/>
  <c r="AK2394" i="1" s="1"/>
  <c r="AB2386" i="1"/>
  <c r="AK2386" i="1" s="1"/>
  <c r="AB2378" i="1"/>
  <c r="AK2378" i="1" s="1"/>
  <c r="AB2370" i="1"/>
  <c r="AK2370" i="1" s="1"/>
  <c r="AB2362" i="1"/>
  <c r="AK2362" i="1" s="1"/>
  <c r="AB2354" i="1"/>
  <c r="AK2354" i="1" s="1"/>
  <c r="AB2346" i="1"/>
  <c r="AK2346" i="1" s="1"/>
  <c r="AB2338" i="1"/>
  <c r="AK2338" i="1" s="1"/>
  <c r="AB2330" i="1"/>
  <c r="AK2330" i="1" s="1"/>
  <c r="AB2322" i="1"/>
  <c r="AK2322" i="1" s="1"/>
  <c r="AB2314" i="1"/>
  <c r="AK2314" i="1" s="1"/>
  <c r="AB2306" i="1"/>
  <c r="AK2306" i="1" s="1"/>
  <c r="AB2298" i="1"/>
  <c r="AK2298" i="1" s="1"/>
  <c r="AB2290" i="1"/>
  <c r="AK2290" i="1" s="1"/>
  <c r="AB2282" i="1"/>
  <c r="AK2282" i="1" s="1"/>
  <c r="AB2274" i="1"/>
  <c r="AK2274" i="1" s="1"/>
  <c r="AB2266" i="1"/>
  <c r="AK2266" i="1" s="1"/>
  <c r="AB2258" i="1"/>
  <c r="AK2258" i="1" s="1"/>
  <c r="AB2250" i="1"/>
  <c r="AK2250" i="1" s="1"/>
  <c r="AB2242" i="1"/>
  <c r="AK2242" i="1" s="1"/>
  <c r="AB2234" i="1"/>
  <c r="AK2234" i="1" s="1"/>
  <c r="AB2226" i="1"/>
  <c r="AK2226" i="1" s="1"/>
  <c r="AB2218" i="1"/>
  <c r="AK2218" i="1" s="1"/>
  <c r="AB2210" i="1"/>
  <c r="AK2210" i="1" s="1"/>
  <c r="AB2202" i="1"/>
  <c r="AK2202" i="1" s="1"/>
  <c r="AB2194" i="1"/>
  <c r="AK2194" i="1" s="1"/>
  <c r="AB2186" i="1"/>
  <c r="AK2186" i="1" s="1"/>
  <c r="AB2178" i="1"/>
  <c r="AK2178" i="1" s="1"/>
  <c r="AB2170" i="1"/>
  <c r="AK2170" i="1" s="1"/>
  <c r="AB2162" i="1"/>
  <c r="AK2162" i="1" s="1"/>
  <c r="AB2154" i="1"/>
  <c r="AK2154" i="1" s="1"/>
  <c r="AB2146" i="1"/>
  <c r="AK2146" i="1" s="1"/>
  <c r="AB2138" i="1"/>
  <c r="AK2138" i="1" s="1"/>
  <c r="AB2130" i="1"/>
  <c r="AK2130" i="1" s="1"/>
  <c r="AB2122" i="1"/>
  <c r="AK2122" i="1" s="1"/>
  <c r="AB2114" i="1"/>
  <c r="AK2114" i="1" s="1"/>
  <c r="AB2106" i="1"/>
  <c r="AK2106" i="1" s="1"/>
  <c r="AB2098" i="1"/>
  <c r="AK2098" i="1" s="1"/>
  <c r="AB2090" i="1"/>
  <c r="AK2090" i="1" s="1"/>
  <c r="AB2082" i="1"/>
  <c r="AK2082" i="1" s="1"/>
  <c r="AB2074" i="1"/>
  <c r="AK2074" i="1" s="1"/>
  <c r="AB2066" i="1"/>
  <c r="AK2066" i="1" s="1"/>
  <c r="AB2058" i="1"/>
  <c r="AK2058" i="1" s="1"/>
  <c r="AB2050" i="1"/>
  <c r="AK2050" i="1" s="1"/>
  <c r="AB2042" i="1"/>
  <c r="AK2042" i="1" s="1"/>
  <c r="AB2034" i="1"/>
  <c r="AK2034" i="1" s="1"/>
  <c r="AB2026" i="1"/>
  <c r="AK2026" i="1" s="1"/>
  <c r="AB2018" i="1"/>
  <c r="AK2018" i="1" s="1"/>
  <c r="AB2010" i="1"/>
  <c r="AK2010" i="1" s="1"/>
  <c r="AB2002" i="1"/>
  <c r="AK2002" i="1" s="1"/>
  <c r="AB1994" i="1"/>
  <c r="AK1994" i="1" s="1"/>
  <c r="AB1986" i="1"/>
  <c r="AK1986" i="1" s="1"/>
  <c r="AB1978" i="1"/>
  <c r="AK1978" i="1" s="1"/>
  <c r="AB1970" i="1"/>
  <c r="AK1970" i="1" s="1"/>
  <c r="AB1962" i="1"/>
  <c r="AK1962" i="1" s="1"/>
  <c r="AB1954" i="1"/>
  <c r="AK1954" i="1" s="1"/>
  <c r="AB1946" i="1"/>
  <c r="AK1946" i="1" s="1"/>
  <c r="AB1938" i="1"/>
  <c r="AK1938" i="1" s="1"/>
  <c r="AB1930" i="1"/>
  <c r="AK1930" i="1" s="1"/>
  <c r="AB1922" i="1"/>
  <c r="AK1922" i="1" s="1"/>
  <c r="AB1914" i="1"/>
  <c r="AK1914" i="1" s="1"/>
  <c r="AB1906" i="1"/>
  <c r="AK1906" i="1" s="1"/>
  <c r="AB1898" i="1"/>
  <c r="AK1898" i="1" s="1"/>
  <c r="AB1890" i="1"/>
  <c r="AK1890" i="1" s="1"/>
  <c r="AB1882" i="1"/>
  <c r="AK1882" i="1" s="1"/>
  <c r="AB1874" i="1"/>
  <c r="AK1874" i="1" s="1"/>
  <c r="AB1866" i="1"/>
  <c r="AK1866" i="1" s="1"/>
  <c r="AB1858" i="1"/>
  <c r="AK1858" i="1" s="1"/>
  <c r="AB1850" i="1"/>
  <c r="AK1850" i="1" s="1"/>
  <c r="AB1842" i="1"/>
  <c r="AK1842" i="1" s="1"/>
  <c r="AB1834" i="1"/>
  <c r="AK1834" i="1" s="1"/>
  <c r="AB1826" i="1"/>
  <c r="AK1826" i="1" s="1"/>
  <c r="AB1818" i="1"/>
  <c r="AK1818" i="1" s="1"/>
  <c r="AB1810" i="1"/>
  <c r="AK1810" i="1" s="1"/>
  <c r="AB1802" i="1"/>
  <c r="AK1802" i="1" s="1"/>
  <c r="AB1794" i="1"/>
  <c r="AK1794" i="1" s="1"/>
  <c r="AB1786" i="1"/>
  <c r="AK1786" i="1" s="1"/>
  <c r="AB1778" i="1"/>
  <c r="AK1778" i="1" s="1"/>
  <c r="AB1770" i="1"/>
  <c r="AK1770" i="1" s="1"/>
  <c r="AB1762" i="1"/>
  <c r="AK1762" i="1" s="1"/>
  <c r="AB1754" i="1"/>
  <c r="AK1754" i="1" s="1"/>
  <c r="AB1746" i="1"/>
  <c r="AK1746" i="1" s="1"/>
  <c r="AB1738" i="1"/>
  <c r="AK1738" i="1" s="1"/>
  <c r="AB5517" i="1"/>
  <c r="AK5517" i="1" s="1"/>
  <c r="AB5509" i="1"/>
  <c r="AK5509" i="1" s="1"/>
  <c r="AB5501" i="1"/>
  <c r="AK5501" i="1" s="1"/>
  <c r="AB5493" i="1"/>
  <c r="AK5493" i="1" s="1"/>
  <c r="AB5485" i="1"/>
  <c r="AK5485" i="1" s="1"/>
  <c r="AB5477" i="1"/>
  <c r="AK5477" i="1" s="1"/>
  <c r="AB5469" i="1"/>
  <c r="AK5469" i="1" s="1"/>
  <c r="AB5461" i="1"/>
  <c r="AK5461" i="1" s="1"/>
  <c r="AB5453" i="1"/>
  <c r="AK5453" i="1" s="1"/>
  <c r="AB5445" i="1"/>
  <c r="AK5445" i="1" s="1"/>
  <c r="AB5437" i="1"/>
  <c r="AK5437" i="1" s="1"/>
  <c r="AB5429" i="1"/>
  <c r="AK5429" i="1" s="1"/>
  <c r="AB5421" i="1"/>
  <c r="AK5421" i="1" s="1"/>
  <c r="AB5413" i="1"/>
  <c r="AK5413" i="1" s="1"/>
  <c r="AB5405" i="1"/>
  <c r="AK5405" i="1" s="1"/>
  <c r="AB5397" i="1"/>
  <c r="AK5397" i="1" s="1"/>
  <c r="AB5389" i="1"/>
  <c r="AK5389" i="1" s="1"/>
  <c r="AB5381" i="1"/>
  <c r="AK5381" i="1" s="1"/>
  <c r="AB5373" i="1"/>
  <c r="AK5373" i="1" s="1"/>
  <c r="AB5357" i="1"/>
  <c r="AK5357" i="1" s="1"/>
  <c r="AB5349" i="1"/>
  <c r="AK5349" i="1" s="1"/>
  <c r="AB5341" i="1"/>
  <c r="AK5341" i="1" s="1"/>
  <c r="AB5333" i="1"/>
  <c r="AK5333" i="1" s="1"/>
  <c r="AB5325" i="1"/>
  <c r="AK5325" i="1" s="1"/>
  <c r="AB5317" i="1"/>
  <c r="AK5317" i="1" s="1"/>
  <c r="AB5309" i="1"/>
  <c r="AK5309" i="1" s="1"/>
  <c r="AB5301" i="1"/>
  <c r="AK5301" i="1" s="1"/>
  <c r="AB5293" i="1"/>
  <c r="AK5293" i="1" s="1"/>
  <c r="AB5285" i="1"/>
  <c r="AK5285" i="1" s="1"/>
  <c r="AB5277" i="1"/>
  <c r="AK5277" i="1" s="1"/>
  <c r="AB5269" i="1"/>
  <c r="AK5269" i="1" s="1"/>
  <c r="AB5261" i="1"/>
  <c r="AK5261" i="1" s="1"/>
  <c r="AB5253" i="1"/>
  <c r="AK5253" i="1" s="1"/>
  <c r="AB5245" i="1"/>
  <c r="AK5245" i="1" s="1"/>
  <c r="AB5237" i="1"/>
  <c r="AK5237" i="1" s="1"/>
  <c r="AB5229" i="1"/>
  <c r="AK5229" i="1" s="1"/>
  <c r="AB5221" i="1"/>
  <c r="AK5221" i="1" s="1"/>
  <c r="AB5213" i="1"/>
  <c r="AK5213" i="1" s="1"/>
  <c r="AB5205" i="1"/>
  <c r="AK5205" i="1" s="1"/>
  <c r="AB5197" i="1"/>
  <c r="AK5197" i="1" s="1"/>
  <c r="AB5189" i="1"/>
  <c r="AK5189" i="1" s="1"/>
  <c r="AB5181" i="1"/>
  <c r="AK5181" i="1" s="1"/>
  <c r="AB5173" i="1"/>
  <c r="AK5173" i="1" s="1"/>
  <c r="AB5165" i="1"/>
  <c r="AK5165" i="1" s="1"/>
  <c r="AB5157" i="1"/>
  <c r="AK5157" i="1" s="1"/>
  <c r="AB5149" i="1"/>
  <c r="AK5149" i="1" s="1"/>
  <c r="AB5141" i="1"/>
  <c r="AK5141" i="1" s="1"/>
  <c r="AB5133" i="1"/>
  <c r="AK5133" i="1" s="1"/>
  <c r="AB5125" i="1"/>
  <c r="AK5125" i="1" s="1"/>
  <c r="AB5117" i="1"/>
  <c r="AK5117" i="1" s="1"/>
  <c r="AB5109" i="1"/>
  <c r="AK5109" i="1" s="1"/>
  <c r="AB5101" i="1"/>
  <c r="AK5101" i="1" s="1"/>
  <c r="AB5093" i="1"/>
  <c r="AK5093" i="1" s="1"/>
  <c r="AB5085" i="1"/>
  <c r="AK5085" i="1" s="1"/>
  <c r="AB5077" i="1"/>
  <c r="AK5077" i="1" s="1"/>
  <c r="AB5069" i="1"/>
  <c r="AK5069" i="1" s="1"/>
  <c r="AB5061" i="1"/>
  <c r="AK5061" i="1" s="1"/>
  <c r="AB5053" i="1"/>
  <c r="AK5053" i="1" s="1"/>
  <c r="AB5045" i="1"/>
  <c r="AK5045" i="1" s="1"/>
  <c r="AB5037" i="1"/>
  <c r="AK5037" i="1" s="1"/>
  <c r="AB5029" i="1"/>
  <c r="AK5029" i="1" s="1"/>
  <c r="AB5021" i="1"/>
  <c r="AK5021" i="1" s="1"/>
  <c r="AB5013" i="1"/>
  <c r="AK5013" i="1" s="1"/>
  <c r="AB5005" i="1"/>
  <c r="AK5005" i="1" s="1"/>
  <c r="AB4997" i="1"/>
  <c r="AK4997" i="1" s="1"/>
  <c r="AB4989" i="1"/>
  <c r="AK4989" i="1" s="1"/>
  <c r="AB4981" i="1"/>
  <c r="AK4981" i="1" s="1"/>
  <c r="AB4973" i="1"/>
  <c r="AK4973" i="1" s="1"/>
  <c r="AB4965" i="1"/>
  <c r="AK4965" i="1" s="1"/>
  <c r="AB4957" i="1"/>
  <c r="AK4957" i="1" s="1"/>
  <c r="AB4949" i="1"/>
  <c r="AK4949" i="1" s="1"/>
  <c r="AB4941" i="1"/>
  <c r="AK4941" i="1" s="1"/>
  <c r="AB4933" i="1"/>
  <c r="AK4933" i="1" s="1"/>
  <c r="AB4925" i="1"/>
  <c r="AK4925" i="1" s="1"/>
  <c r="AB4917" i="1"/>
  <c r="AK4917" i="1" s="1"/>
  <c r="AB4909" i="1"/>
  <c r="AK4909" i="1" s="1"/>
  <c r="AB4901" i="1"/>
  <c r="AK4901" i="1" s="1"/>
  <c r="AB4893" i="1"/>
  <c r="AK4893" i="1" s="1"/>
  <c r="AB4885" i="1"/>
  <c r="AK4885" i="1" s="1"/>
  <c r="AB4877" i="1"/>
  <c r="AK4877" i="1" s="1"/>
  <c r="AB4869" i="1"/>
  <c r="AK4869" i="1" s="1"/>
  <c r="AB4861" i="1"/>
  <c r="AK4861" i="1" s="1"/>
  <c r="AB4853" i="1"/>
  <c r="AK4853" i="1" s="1"/>
  <c r="AB4845" i="1"/>
  <c r="AK4845" i="1" s="1"/>
  <c r="AB4837" i="1"/>
  <c r="AK4837" i="1" s="1"/>
  <c r="AB4829" i="1"/>
  <c r="AK4829" i="1" s="1"/>
  <c r="AB4821" i="1"/>
  <c r="AK4821" i="1" s="1"/>
  <c r="AB4813" i="1"/>
  <c r="AK4813" i="1" s="1"/>
  <c r="AB4805" i="1"/>
  <c r="AK4805" i="1" s="1"/>
  <c r="AB4797" i="1"/>
  <c r="AK4797" i="1" s="1"/>
  <c r="AB4789" i="1"/>
  <c r="AK4789" i="1" s="1"/>
  <c r="AB4781" i="1"/>
  <c r="AK4781" i="1" s="1"/>
  <c r="AB4773" i="1"/>
  <c r="AK4773" i="1" s="1"/>
  <c r="AB4765" i="1"/>
  <c r="AK4765" i="1" s="1"/>
  <c r="AB4757" i="1"/>
  <c r="AK4757" i="1" s="1"/>
  <c r="AB4749" i="1"/>
  <c r="AK4749" i="1" s="1"/>
  <c r="AB4741" i="1"/>
  <c r="AK4741" i="1" s="1"/>
  <c r="AB4733" i="1"/>
  <c r="AK4733" i="1" s="1"/>
  <c r="AB4725" i="1"/>
  <c r="AK4725" i="1" s="1"/>
  <c r="AB4717" i="1"/>
  <c r="AK4717" i="1" s="1"/>
  <c r="AB4709" i="1"/>
  <c r="AK4709" i="1" s="1"/>
  <c r="AB4701" i="1"/>
  <c r="AK4701" i="1" s="1"/>
  <c r="AB4693" i="1"/>
  <c r="AK4693" i="1" s="1"/>
  <c r="AB4685" i="1"/>
  <c r="AK4685" i="1" s="1"/>
  <c r="AB4677" i="1"/>
  <c r="AK4677" i="1" s="1"/>
  <c r="AB4669" i="1"/>
  <c r="AK4669" i="1" s="1"/>
  <c r="AB4661" i="1"/>
  <c r="AK4661" i="1" s="1"/>
  <c r="AB4653" i="1"/>
  <c r="AK4653" i="1" s="1"/>
  <c r="AB4645" i="1"/>
  <c r="AK4645" i="1" s="1"/>
  <c r="AB4637" i="1"/>
  <c r="AK4637" i="1" s="1"/>
  <c r="AB4629" i="1"/>
  <c r="AK4629" i="1" s="1"/>
  <c r="AB4621" i="1"/>
  <c r="AK4621" i="1" s="1"/>
  <c r="AB4613" i="1"/>
  <c r="AK4613" i="1" s="1"/>
  <c r="AB4605" i="1"/>
  <c r="AK4605" i="1" s="1"/>
  <c r="AB4597" i="1"/>
  <c r="AK4597" i="1" s="1"/>
  <c r="AB4589" i="1"/>
  <c r="AK4589" i="1" s="1"/>
  <c r="AB4581" i="1"/>
  <c r="AK4581" i="1" s="1"/>
  <c r="AB4573" i="1"/>
  <c r="AK4573" i="1" s="1"/>
  <c r="AB4565" i="1"/>
  <c r="AK4565" i="1" s="1"/>
  <c r="AB4557" i="1"/>
  <c r="AK4557" i="1" s="1"/>
  <c r="AB4549" i="1"/>
  <c r="AK4549" i="1" s="1"/>
  <c r="AB4541" i="1"/>
  <c r="AK4541" i="1" s="1"/>
  <c r="AB4533" i="1"/>
  <c r="AK4533" i="1" s="1"/>
  <c r="AB4525" i="1"/>
  <c r="AK4525" i="1" s="1"/>
  <c r="AB4517" i="1"/>
  <c r="AK4517" i="1" s="1"/>
  <c r="AB4509" i="1"/>
  <c r="AK4509" i="1" s="1"/>
  <c r="AB4501" i="1"/>
  <c r="AK4501" i="1" s="1"/>
  <c r="AB4493" i="1"/>
  <c r="AK4493" i="1" s="1"/>
  <c r="AB4485" i="1"/>
  <c r="AK4485" i="1" s="1"/>
  <c r="AB4477" i="1"/>
  <c r="AK4477" i="1" s="1"/>
  <c r="AB4469" i="1"/>
  <c r="AK4469" i="1" s="1"/>
  <c r="AB4461" i="1"/>
  <c r="AK4461" i="1" s="1"/>
  <c r="AB4453" i="1"/>
  <c r="AK4453" i="1" s="1"/>
  <c r="AB4445" i="1"/>
  <c r="AK4445" i="1" s="1"/>
  <c r="AB4437" i="1"/>
  <c r="AK4437" i="1" s="1"/>
  <c r="AB4429" i="1"/>
  <c r="AK4429" i="1" s="1"/>
  <c r="AB4421" i="1"/>
  <c r="AK4421" i="1" s="1"/>
  <c r="AB4413" i="1"/>
  <c r="AK4413" i="1" s="1"/>
  <c r="AB4405" i="1"/>
  <c r="AK4405" i="1" s="1"/>
  <c r="AB4397" i="1"/>
  <c r="AK4397" i="1" s="1"/>
  <c r="AB4389" i="1"/>
  <c r="AK4389" i="1" s="1"/>
  <c r="AB4381" i="1"/>
  <c r="AK4381" i="1" s="1"/>
  <c r="AB4373" i="1"/>
  <c r="AK4373" i="1" s="1"/>
  <c r="AB4365" i="1"/>
  <c r="AK4365" i="1" s="1"/>
  <c r="AB4357" i="1"/>
  <c r="AK4357" i="1" s="1"/>
  <c r="AB4349" i="1"/>
  <c r="AK4349" i="1" s="1"/>
  <c r="AB4341" i="1"/>
  <c r="AK4341" i="1" s="1"/>
  <c r="AB4333" i="1"/>
  <c r="AK4333" i="1" s="1"/>
  <c r="AB4325" i="1"/>
  <c r="AK4325" i="1" s="1"/>
  <c r="AB4317" i="1"/>
  <c r="AK4317" i="1" s="1"/>
  <c r="AB4309" i="1"/>
  <c r="AK4309" i="1" s="1"/>
  <c r="AB4301" i="1"/>
  <c r="AK4301" i="1" s="1"/>
  <c r="AB4293" i="1"/>
  <c r="AK4293" i="1" s="1"/>
  <c r="AB4285" i="1"/>
  <c r="AK4285" i="1" s="1"/>
  <c r="AB4277" i="1"/>
  <c r="AK4277" i="1" s="1"/>
  <c r="AB4269" i="1"/>
  <c r="AK4269" i="1" s="1"/>
  <c r="AB4261" i="1"/>
  <c r="AK4261" i="1" s="1"/>
  <c r="AB4253" i="1"/>
  <c r="AK4253" i="1" s="1"/>
  <c r="AB4245" i="1"/>
  <c r="AK4245" i="1" s="1"/>
  <c r="AB4237" i="1"/>
  <c r="AK4237" i="1" s="1"/>
  <c r="AB4229" i="1"/>
  <c r="AK4229" i="1" s="1"/>
  <c r="AB4221" i="1"/>
  <c r="AK4221" i="1" s="1"/>
  <c r="AB4213" i="1"/>
  <c r="AK4213" i="1" s="1"/>
  <c r="AB4205" i="1"/>
  <c r="AK4205" i="1" s="1"/>
  <c r="AB4197" i="1"/>
  <c r="AK4197" i="1" s="1"/>
  <c r="AB4189" i="1"/>
  <c r="AK4189" i="1" s="1"/>
  <c r="AB4181" i="1"/>
  <c r="AK4181" i="1" s="1"/>
  <c r="AB4173" i="1"/>
  <c r="AK4173" i="1" s="1"/>
  <c r="AB4165" i="1"/>
  <c r="AK4165" i="1" s="1"/>
  <c r="AB4157" i="1"/>
  <c r="AK4157" i="1" s="1"/>
  <c r="AB4149" i="1"/>
  <c r="AK4149" i="1" s="1"/>
  <c r="AB4141" i="1"/>
  <c r="AK4141" i="1" s="1"/>
  <c r="AB4133" i="1"/>
  <c r="AK4133" i="1" s="1"/>
  <c r="AB4125" i="1"/>
  <c r="AK4125" i="1" s="1"/>
  <c r="AB4117" i="1"/>
  <c r="AK4117" i="1" s="1"/>
  <c r="AB4109" i="1"/>
  <c r="AK4109" i="1" s="1"/>
  <c r="AB4101" i="1"/>
  <c r="AK4101" i="1" s="1"/>
  <c r="AB4093" i="1"/>
  <c r="AK4093" i="1" s="1"/>
  <c r="AB4085" i="1"/>
  <c r="AK4085" i="1" s="1"/>
  <c r="AB4077" i="1"/>
  <c r="AK4077" i="1" s="1"/>
  <c r="AB4069" i="1"/>
  <c r="AK4069" i="1" s="1"/>
  <c r="AB4061" i="1"/>
  <c r="AK4061" i="1" s="1"/>
  <c r="AB4053" i="1"/>
  <c r="AK4053" i="1" s="1"/>
  <c r="AB4045" i="1"/>
  <c r="AK4045" i="1" s="1"/>
  <c r="AB4037" i="1"/>
  <c r="AK4037" i="1" s="1"/>
  <c r="AB4029" i="1"/>
  <c r="AK4029" i="1" s="1"/>
  <c r="AB4021" i="1"/>
  <c r="AK4021" i="1" s="1"/>
  <c r="AB4013" i="1"/>
  <c r="AK4013" i="1" s="1"/>
  <c r="AB4005" i="1"/>
  <c r="AK4005" i="1" s="1"/>
  <c r="AB3997" i="1"/>
  <c r="AK3997" i="1" s="1"/>
  <c r="AB3280" i="1"/>
  <c r="AK3280" i="1" s="1"/>
  <c r="AB3272" i="1"/>
  <c r="AK3272" i="1" s="1"/>
  <c r="AB3264" i="1"/>
  <c r="AK3264" i="1" s="1"/>
  <c r="AB3256" i="1"/>
  <c r="AK3256" i="1" s="1"/>
  <c r="AB3248" i="1"/>
  <c r="AK3248" i="1" s="1"/>
  <c r="AB3240" i="1"/>
  <c r="AK3240" i="1" s="1"/>
  <c r="AB3232" i="1"/>
  <c r="AK3232" i="1" s="1"/>
  <c r="AB3224" i="1"/>
  <c r="AK3224" i="1" s="1"/>
  <c r="AB3216" i="1"/>
  <c r="AK3216" i="1" s="1"/>
  <c r="AB3208" i="1"/>
  <c r="AK3208" i="1" s="1"/>
  <c r="AB3200" i="1"/>
  <c r="AK3200" i="1" s="1"/>
  <c r="AB3192" i="1"/>
  <c r="AK3192" i="1" s="1"/>
  <c r="AB3184" i="1"/>
  <c r="AK3184" i="1" s="1"/>
  <c r="AB3176" i="1"/>
  <c r="AK3176" i="1" s="1"/>
  <c r="AB3168" i="1"/>
  <c r="AK3168" i="1" s="1"/>
  <c r="AB3160" i="1"/>
  <c r="AK3160" i="1" s="1"/>
  <c r="AB3152" i="1"/>
  <c r="AK3152" i="1" s="1"/>
  <c r="AB3144" i="1"/>
  <c r="AK3144" i="1" s="1"/>
  <c r="AB3136" i="1"/>
  <c r="AK3136" i="1" s="1"/>
  <c r="AB3128" i="1"/>
  <c r="AK3128" i="1" s="1"/>
  <c r="AB3120" i="1"/>
  <c r="AK3120" i="1" s="1"/>
  <c r="AB3112" i="1"/>
  <c r="AK3112" i="1" s="1"/>
  <c r="AB3104" i="1"/>
  <c r="AK3104" i="1" s="1"/>
  <c r="AB3096" i="1"/>
  <c r="AK3096" i="1" s="1"/>
  <c r="AB3088" i="1"/>
  <c r="AK3088" i="1" s="1"/>
  <c r="AB3080" i="1"/>
  <c r="AK3080" i="1" s="1"/>
  <c r="AB3072" i="1"/>
  <c r="AK3072" i="1" s="1"/>
  <c r="AB3064" i="1"/>
  <c r="AK3064" i="1" s="1"/>
  <c r="AB3056" i="1"/>
  <c r="AK3056" i="1" s="1"/>
  <c r="AB3048" i="1"/>
  <c r="AK3048" i="1" s="1"/>
  <c r="AB3040" i="1"/>
  <c r="AK3040" i="1" s="1"/>
  <c r="AB3032" i="1"/>
  <c r="AK3032" i="1" s="1"/>
  <c r="AB3024" i="1"/>
  <c r="AK3024" i="1" s="1"/>
  <c r="AB3016" i="1"/>
  <c r="AK3016" i="1" s="1"/>
  <c r="AB3008" i="1"/>
  <c r="AK3008" i="1" s="1"/>
  <c r="AB3000" i="1"/>
  <c r="AK3000" i="1" s="1"/>
  <c r="AB2992" i="1"/>
  <c r="AK2992" i="1" s="1"/>
  <c r="AB2984" i="1"/>
  <c r="AK2984" i="1" s="1"/>
  <c r="AB2976" i="1"/>
  <c r="AK2976" i="1" s="1"/>
  <c r="AB2968" i="1"/>
  <c r="AK2968" i="1" s="1"/>
  <c r="AB2960" i="1"/>
  <c r="AK2960" i="1" s="1"/>
  <c r="AB2952" i="1"/>
  <c r="AK2952" i="1" s="1"/>
  <c r="AB2944" i="1"/>
  <c r="AK2944" i="1" s="1"/>
  <c r="AB2936" i="1"/>
  <c r="AK2936" i="1" s="1"/>
  <c r="AB2928" i="1"/>
  <c r="AK2928" i="1" s="1"/>
  <c r="AB2920" i="1"/>
  <c r="AK2920" i="1" s="1"/>
  <c r="AB2912" i="1"/>
  <c r="AK2912" i="1" s="1"/>
  <c r="AB2904" i="1"/>
  <c r="AK2904" i="1" s="1"/>
  <c r="AB3989" i="1"/>
  <c r="AK3989" i="1" s="1"/>
  <c r="AB3981" i="1"/>
  <c r="AK3981" i="1" s="1"/>
  <c r="AB3973" i="1"/>
  <c r="AK3973" i="1" s="1"/>
  <c r="AB3965" i="1"/>
  <c r="AK3965" i="1" s="1"/>
  <c r="AB3957" i="1"/>
  <c r="AK3957" i="1" s="1"/>
  <c r="AB3949" i="1"/>
  <c r="AK3949" i="1" s="1"/>
  <c r="AB3941" i="1"/>
  <c r="AK3941" i="1" s="1"/>
  <c r="AB3933" i="1"/>
  <c r="AK3933" i="1" s="1"/>
  <c r="AB3925" i="1"/>
  <c r="AK3925" i="1" s="1"/>
  <c r="AB3917" i="1"/>
  <c r="AK3917" i="1" s="1"/>
  <c r="AB3909" i="1"/>
  <c r="AK3909" i="1" s="1"/>
  <c r="AB3901" i="1"/>
  <c r="AK3901" i="1" s="1"/>
  <c r="AB3893" i="1"/>
  <c r="AK3893" i="1" s="1"/>
  <c r="AB3885" i="1"/>
  <c r="AK3885" i="1" s="1"/>
  <c r="AB3877" i="1"/>
  <c r="AK3877" i="1" s="1"/>
  <c r="AB3869" i="1"/>
  <c r="AK3869" i="1" s="1"/>
  <c r="AB3861" i="1"/>
  <c r="AK3861" i="1" s="1"/>
  <c r="AB3853" i="1"/>
  <c r="AK3853" i="1" s="1"/>
  <c r="AB3845" i="1"/>
  <c r="AK3845" i="1" s="1"/>
  <c r="AB3837" i="1"/>
  <c r="AK3837" i="1" s="1"/>
  <c r="AB3829" i="1"/>
  <c r="AK3829" i="1" s="1"/>
  <c r="AB3821" i="1"/>
  <c r="AK3821" i="1" s="1"/>
  <c r="AB3813" i="1"/>
  <c r="AK3813" i="1" s="1"/>
  <c r="AB3805" i="1"/>
  <c r="AK3805" i="1" s="1"/>
  <c r="AB3797" i="1"/>
  <c r="AK3797" i="1" s="1"/>
  <c r="AB3789" i="1"/>
  <c r="AK3789" i="1" s="1"/>
  <c r="AB3781" i="1"/>
  <c r="AK3781" i="1" s="1"/>
  <c r="AB3773" i="1"/>
  <c r="AK3773" i="1" s="1"/>
  <c r="AB3765" i="1"/>
  <c r="AK3765" i="1" s="1"/>
  <c r="AB3757" i="1"/>
  <c r="AK3757" i="1" s="1"/>
  <c r="AB3749" i="1"/>
  <c r="AK3749" i="1" s="1"/>
  <c r="AB3741" i="1"/>
  <c r="AK3741" i="1" s="1"/>
  <c r="AB3733" i="1"/>
  <c r="AK3733" i="1" s="1"/>
  <c r="AB3725" i="1"/>
  <c r="AK3725" i="1" s="1"/>
  <c r="AB3717" i="1"/>
  <c r="AK3717" i="1" s="1"/>
  <c r="AB3709" i="1"/>
  <c r="AK3709" i="1" s="1"/>
  <c r="AB3701" i="1"/>
  <c r="AK3701" i="1" s="1"/>
  <c r="AB3693" i="1"/>
  <c r="AK3693" i="1" s="1"/>
  <c r="AB3685" i="1"/>
  <c r="AK3685" i="1" s="1"/>
  <c r="AB3677" i="1"/>
  <c r="AK3677" i="1" s="1"/>
  <c r="AB3669" i="1"/>
  <c r="AK3669" i="1" s="1"/>
  <c r="AB3661" i="1"/>
  <c r="AK3661" i="1" s="1"/>
  <c r="AB3653" i="1"/>
  <c r="AK3653" i="1" s="1"/>
  <c r="AB3637" i="1"/>
  <c r="AK3637" i="1" s="1"/>
  <c r="AB3629" i="1"/>
  <c r="AK3629" i="1" s="1"/>
  <c r="AB3621" i="1"/>
  <c r="AK3621" i="1" s="1"/>
  <c r="AB3613" i="1"/>
  <c r="AK3613" i="1" s="1"/>
  <c r="AB3605" i="1"/>
  <c r="AK3605" i="1" s="1"/>
  <c r="AB3597" i="1"/>
  <c r="AK3597" i="1" s="1"/>
  <c r="AB3589" i="1"/>
  <c r="AK3589" i="1" s="1"/>
  <c r="AB3581" i="1"/>
  <c r="AK3581" i="1" s="1"/>
  <c r="AB3573" i="1"/>
  <c r="AK3573" i="1" s="1"/>
  <c r="AB3565" i="1"/>
  <c r="AK3565" i="1" s="1"/>
  <c r="AB3557" i="1"/>
  <c r="AK3557" i="1" s="1"/>
  <c r="AB3549" i="1"/>
  <c r="AK3549" i="1" s="1"/>
  <c r="AB3541" i="1"/>
  <c r="AK3541" i="1" s="1"/>
  <c r="AB3533" i="1"/>
  <c r="AK3533" i="1" s="1"/>
  <c r="AB3525" i="1"/>
  <c r="AK3525" i="1" s="1"/>
  <c r="AB3517" i="1"/>
  <c r="AK3517" i="1" s="1"/>
  <c r="AB3509" i="1"/>
  <c r="AK3509" i="1" s="1"/>
  <c r="AB3501" i="1"/>
  <c r="AK3501" i="1" s="1"/>
  <c r="AB3493" i="1"/>
  <c r="AK3493" i="1" s="1"/>
  <c r="AB3485" i="1"/>
  <c r="AK3485" i="1" s="1"/>
  <c r="AB3477" i="1"/>
  <c r="AK3477" i="1" s="1"/>
  <c r="AB3469" i="1"/>
  <c r="AK3469" i="1" s="1"/>
  <c r="AB3461" i="1"/>
  <c r="AK3461" i="1" s="1"/>
  <c r="AB3453" i="1"/>
  <c r="AK3453" i="1" s="1"/>
  <c r="AB3445" i="1"/>
  <c r="AK3445" i="1" s="1"/>
  <c r="AB3437" i="1"/>
  <c r="AK3437" i="1" s="1"/>
  <c r="AB3429" i="1"/>
  <c r="AK3429" i="1" s="1"/>
  <c r="AB3421" i="1"/>
  <c r="AK3421" i="1" s="1"/>
  <c r="AB3413" i="1"/>
  <c r="AK3413" i="1" s="1"/>
  <c r="AB3405" i="1"/>
  <c r="AK3405" i="1" s="1"/>
  <c r="AB3397" i="1"/>
  <c r="AK3397" i="1" s="1"/>
  <c r="AB3389" i="1"/>
  <c r="AK3389" i="1" s="1"/>
  <c r="AB3381" i="1"/>
  <c r="AK3381" i="1" s="1"/>
  <c r="AB3373" i="1"/>
  <c r="AK3373" i="1" s="1"/>
  <c r="AB3365" i="1"/>
  <c r="AK3365" i="1" s="1"/>
  <c r="AB3357" i="1"/>
  <c r="AK3357" i="1" s="1"/>
  <c r="AB3349" i="1"/>
  <c r="AK3349" i="1" s="1"/>
  <c r="AB3341" i="1"/>
  <c r="AK3341" i="1" s="1"/>
  <c r="AB3333" i="1"/>
  <c r="AK3333" i="1" s="1"/>
  <c r="AB3325" i="1"/>
  <c r="AK3325" i="1" s="1"/>
  <c r="AB3317" i="1"/>
  <c r="AK3317" i="1" s="1"/>
  <c r="AB3309" i="1"/>
  <c r="AK3309" i="1" s="1"/>
  <c r="AB3301" i="1"/>
  <c r="AK3301" i="1" s="1"/>
  <c r="AB3293" i="1"/>
  <c r="AK3293" i="1" s="1"/>
  <c r="AB3285" i="1"/>
  <c r="AK3285" i="1" s="1"/>
  <c r="AB3277" i="1"/>
  <c r="AK3277" i="1" s="1"/>
  <c r="AB3269" i="1"/>
  <c r="AK3269" i="1" s="1"/>
  <c r="AB3261" i="1"/>
  <c r="AK3261" i="1" s="1"/>
  <c r="AB3253" i="1"/>
  <c r="AK3253" i="1" s="1"/>
  <c r="AB3245" i="1"/>
  <c r="AK3245" i="1" s="1"/>
  <c r="AB3237" i="1"/>
  <c r="AK3237" i="1" s="1"/>
  <c r="AB3229" i="1"/>
  <c r="AK3229" i="1" s="1"/>
  <c r="AB3221" i="1"/>
  <c r="AK3221" i="1" s="1"/>
  <c r="AB3213" i="1"/>
  <c r="AK3213" i="1" s="1"/>
  <c r="AB3205" i="1"/>
  <c r="AK3205" i="1" s="1"/>
  <c r="AB3197" i="1"/>
  <c r="AK3197" i="1" s="1"/>
  <c r="AB3189" i="1"/>
  <c r="AK3189" i="1" s="1"/>
  <c r="AB3181" i="1"/>
  <c r="AK3181" i="1" s="1"/>
  <c r="AB3173" i="1"/>
  <c r="AK3173" i="1" s="1"/>
  <c r="AB3165" i="1"/>
  <c r="AK3165" i="1" s="1"/>
  <c r="AB3157" i="1"/>
  <c r="AK3157" i="1" s="1"/>
  <c r="AB3149" i="1"/>
  <c r="AK3149" i="1" s="1"/>
  <c r="AB3141" i="1"/>
  <c r="AK3141" i="1" s="1"/>
  <c r="AB3133" i="1"/>
  <c r="AK3133" i="1" s="1"/>
  <c r="AB3125" i="1"/>
  <c r="AK3125" i="1" s="1"/>
  <c r="AB3117" i="1"/>
  <c r="AK3117" i="1" s="1"/>
  <c r="AB3109" i="1"/>
  <c r="AK3109" i="1" s="1"/>
  <c r="AB3101" i="1"/>
  <c r="AK3101" i="1" s="1"/>
  <c r="AB3093" i="1"/>
  <c r="AK3093" i="1" s="1"/>
  <c r="AB3085" i="1"/>
  <c r="AK3085" i="1" s="1"/>
  <c r="AB3077" i="1"/>
  <c r="AK3077" i="1" s="1"/>
  <c r="AB3069" i="1"/>
  <c r="AK3069" i="1" s="1"/>
  <c r="AB3061" i="1"/>
  <c r="AK3061" i="1" s="1"/>
  <c r="AB3053" i="1"/>
  <c r="AK3053" i="1" s="1"/>
  <c r="AB3045" i="1"/>
  <c r="AK3045" i="1" s="1"/>
  <c r="AB3037" i="1"/>
  <c r="AK3037" i="1" s="1"/>
  <c r="AB3029" i="1"/>
  <c r="AK3029" i="1" s="1"/>
  <c r="AB3021" i="1"/>
  <c r="AK3021" i="1" s="1"/>
  <c r="AB3013" i="1"/>
  <c r="AK3013" i="1" s="1"/>
  <c r="AB3005" i="1"/>
  <c r="AK3005" i="1" s="1"/>
  <c r="AB2997" i="1"/>
  <c r="AK2997" i="1" s="1"/>
  <c r="AB2989" i="1"/>
  <c r="AK2989" i="1" s="1"/>
  <c r="AB2981" i="1"/>
  <c r="AK2981" i="1" s="1"/>
  <c r="AB2973" i="1"/>
  <c r="AK2973" i="1" s="1"/>
  <c r="AB2965" i="1"/>
  <c r="AK2965" i="1" s="1"/>
  <c r="AB2957" i="1"/>
  <c r="AK2957" i="1" s="1"/>
  <c r="AB2949" i="1"/>
  <c r="AK2949" i="1" s="1"/>
  <c r="AB2941" i="1"/>
  <c r="AK2941" i="1" s="1"/>
  <c r="AB2933" i="1"/>
  <c r="AK2933" i="1" s="1"/>
  <c r="AB2925" i="1"/>
  <c r="AK2925" i="1" s="1"/>
  <c r="AB2917" i="1"/>
  <c r="AK2917" i="1" s="1"/>
  <c r="AB2909" i="1"/>
  <c r="AK2909" i="1" s="1"/>
  <c r="AB2901" i="1"/>
  <c r="AK2901" i="1" s="1"/>
  <c r="AB2893" i="1"/>
  <c r="AK2893" i="1" s="1"/>
  <c r="AB2885" i="1"/>
  <c r="AK2885" i="1" s="1"/>
  <c r="AB2877" i="1"/>
  <c r="AK2877" i="1" s="1"/>
  <c r="AB2869" i="1"/>
  <c r="AK2869" i="1" s="1"/>
  <c r="AB2861" i="1"/>
  <c r="AK2861" i="1" s="1"/>
  <c r="AB2853" i="1"/>
  <c r="AK2853" i="1" s="1"/>
  <c r="AB2845" i="1"/>
  <c r="AK2845" i="1" s="1"/>
  <c r="AB2837" i="1"/>
  <c r="AK2837" i="1" s="1"/>
  <c r="AB2829" i="1"/>
  <c r="AK2829" i="1" s="1"/>
  <c r="AB2821" i="1"/>
  <c r="AK2821" i="1" s="1"/>
  <c r="AB2813" i="1"/>
  <c r="AK2813" i="1" s="1"/>
  <c r="AB2805" i="1"/>
  <c r="AK2805" i="1" s="1"/>
  <c r="AB2797" i="1"/>
  <c r="AK2797" i="1" s="1"/>
  <c r="AB2789" i="1"/>
  <c r="AK2789" i="1" s="1"/>
  <c r="AB2781" i="1"/>
  <c r="AK2781" i="1" s="1"/>
  <c r="AB2773" i="1"/>
  <c r="AK2773" i="1" s="1"/>
  <c r="AB2765" i="1"/>
  <c r="AK2765" i="1" s="1"/>
  <c r="AB2757" i="1"/>
  <c r="AK2757" i="1" s="1"/>
  <c r="AB2749" i="1"/>
  <c r="AK2749" i="1" s="1"/>
  <c r="AB2741" i="1"/>
  <c r="AK2741" i="1" s="1"/>
  <c r="AB2733" i="1"/>
  <c r="AK2733" i="1" s="1"/>
  <c r="AB2725" i="1"/>
  <c r="AK2725" i="1" s="1"/>
  <c r="AB2717" i="1"/>
  <c r="AK2717" i="1" s="1"/>
  <c r="AB2709" i="1"/>
  <c r="AK2709" i="1" s="1"/>
  <c r="AB2701" i="1"/>
  <c r="AK2701" i="1" s="1"/>
  <c r="AB2693" i="1"/>
  <c r="AK2693" i="1" s="1"/>
  <c r="AB2685" i="1"/>
  <c r="AK2685" i="1" s="1"/>
  <c r="AB2677" i="1"/>
  <c r="AK2677" i="1" s="1"/>
  <c r="AB2669" i="1"/>
  <c r="AK2669" i="1" s="1"/>
  <c r="AB2661" i="1"/>
  <c r="AK2661" i="1" s="1"/>
  <c r="AB2653" i="1"/>
  <c r="AK2653" i="1" s="1"/>
  <c r="AB2645" i="1"/>
  <c r="AK2645" i="1" s="1"/>
  <c r="AB2637" i="1"/>
  <c r="AK2637" i="1" s="1"/>
  <c r="AB2629" i="1"/>
  <c r="AK2629" i="1" s="1"/>
  <c r="AB2621" i="1"/>
  <c r="AK2621" i="1" s="1"/>
  <c r="AB2613" i="1"/>
  <c r="AK2613" i="1" s="1"/>
  <c r="AB2605" i="1"/>
  <c r="AK2605" i="1" s="1"/>
  <c r="AB2597" i="1"/>
  <c r="AK2597" i="1" s="1"/>
  <c r="AB2589" i="1"/>
  <c r="AK2589" i="1" s="1"/>
  <c r="AB2581" i="1"/>
  <c r="AK2581" i="1" s="1"/>
  <c r="AB2573" i="1"/>
  <c r="AK2573" i="1" s="1"/>
  <c r="AB2565" i="1"/>
  <c r="AK2565" i="1" s="1"/>
  <c r="AB2557" i="1"/>
  <c r="AK2557" i="1" s="1"/>
  <c r="AB2549" i="1"/>
  <c r="AK2549" i="1" s="1"/>
  <c r="AB2541" i="1"/>
  <c r="AK2541" i="1" s="1"/>
  <c r="AB2533" i="1"/>
  <c r="AK2533" i="1" s="1"/>
  <c r="AB2525" i="1"/>
  <c r="AK2525" i="1" s="1"/>
  <c r="AB2517" i="1"/>
  <c r="AK2517" i="1" s="1"/>
  <c r="AB2509" i="1"/>
  <c r="AK2509" i="1" s="1"/>
  <c r="AB2501" i="1"/>
  <c r="AK2501" i="1" s="1"/>
  <c r="AB2493" i="1"/>
  <c r="AK2493" i="1" s="1"/>
  <c r="AB2485" i="1"/>
  <c r="AK2485" i="1" s="1"/>
  <c r="AB2477" i="1"/>
  <c r="AK2477" i="1" s="1"/>
  <c r="AB2469" i="1"/>
  <c r="AK2469" i="1" s="1"/>
  <c r="AB2461" i="1"/>
  <c r="AK2461" i="1" s="1"/>
  <c r="AB2453" i="1"/>
  <c r="AK2453" i="1" s="1"/>
  <c r="AB2445" i="1"/>
  <c r="AK2445" i="1" s="1"/>
  <c r="AB2437" i="1"/>
  <c r="AK2437" i="1" s="1"/>
  <c r="AB2429" i="1"/>
  <c r="AK2429" i="1" s="1"/>
  <c r="AB2421" i="1"/>
  <c r="AK2421" i="1" s="1"/>
  <c r="AB2413" i="1"/>
  <c r="AK2413" i="1" s="1"/>
  <c r="AB2405" i="1"/>
  <c r="AK2405" i="1" s="1"/>
  <c r="AB2397" i="1"/>
  <c r="AK2397" i="1" s="1"/>
  <c r="AB2389" i="1"/>
  <c r="AK2389" i="1" s="1"/>
  <c r="AB2381" i="1"/>
  <c r="AK2381" i="1" s="1"/>
  <c r="AB2373" i="1"/>
  <c r="AK2373" i="1" s="1"/>
  <c r="AB2365" i="1"/>
  <c r="AK2365" i="1" s="1"/>
  <c r="AB2357" i="1"/>
  <c r="AK2357" i="1" s="1"/>
  <c r="AB2349" i="1"/>
  <c r="AK2349" i="1" s="1"/>
  <c r="AB2341" i="1"/>
  <c r="AK2341" i="1" s="1"/>
  <c r="AB2333" i="1"/>
  <c r="AK2333" i="1" s="1"/>
  <c r="AB2325" i="1"/>
  <c r="AK2325" i="1" s="1"/>
  <c r="AB2317" i="1"/>
  <c r="AK2317" i="1" s="1"/>
  <c r="AB2309" i="1"/>
  <c r="AK2309" i="1" s="1"/>
  <c r="AB2301" i="1"/>
  <c r="AK2301" i="1" s="1"/>
  <c r="AB2293" i="1"/>
  <c r="AK2293" i="1" s="1"/>
  <c r="AB2285" i="1"/>
  <c r="AK2285" i="1" s="1"/>
  <c r="AB2277" i="1"/>
  <c r="AK2277" i="1" s="1"/>
  <c r="AB2269" i="1"/>
  <c r="AK2269" i="1" s="1"/>
  <c r="AB2261" i="1"/>
  <c r="AK2261" i="1" s="1"/>
  <c r="AB2253" i="1"/>
  <c r="AK2253" i="1" s="1"/>
  <c r="AB2245" i="1"/>
  <c r="AK2245" i="1" s="1"/>
  <c r="AB2237" i="1"/>
  <c r="AK2237" i="1" s="1"/>
  <c r="AB2229" i="1"/>
  <c r="AK2229" i="1" s="1"/>
  <c r="AB2221" i="1"/>
  <c r="AK2221" i="1" s="1"/>
  <c r="AB2213" i="1"/>
  <c r="AK2213" i="1" s="1"/>
  <c r="AB2205" i="1"/>
  <c r="AK2205" i="1" s="1"/>
  <c r="AB2197" i="1"/>
  <c r="AK2197" i="1" s="1"/>
  <c r="AB2189" i="1"/>
  <c r="AK2189" i="1" s="1"/>
  <c r="AB2181" i="1"/>
  <c r="AK2181" i="1" s="1"/>
  <c r="AB2173" i="1"/>
  <c r="AK2173" i="1" s="1"/>
  <c r="AB2165" i="1"/>
  <c r="AK2165" i="1" s="1"/>
  <c r="AB2157" i="1"/>
  <c r="AK2157" i="1" s="1"/>
  <c r="AB2149" i="1"/>
  <c r="AK2149" i="1" s="1"/>
  <c r="AB2141" i="1"/>
  <c r="AK2141" i="1" s="1"/>
  <c r="AB2133" i="1"/>
  <c r="AK2133" i="1" s="1"/>
  <c r="AB2125" i="1"/>
  <c r="AK2125" i="1" s="1"/>
  <c r="AB2117" i="1"/>
  <c r="AK2117" i="1" s="1"/>
  <c r="AB2109" i="1"/>
  <c r="AK2109" i="1" s="1"/>
  <c r="AB2101" i="1"/>
  <c r="AK2101" i="1" s="1"/>
  <c r="AB2093" i="1"/>
  <c r="AK2093" i="1" s="1"/>
  <c r="AB2085" i="1"/>
  <c r="AK2085" i="1" s="1"/>
  <c r="AB2077" i="1"/>
  <c r="AK2077" i="1" s="1"/>
  <c r="AB2069" i="1"/>
  <c r="AK2069" i="1" s="1"/>
  <c r="AB2061" i="1"/>
  <c r="AK2061" i="1" s="1"/>
  <c r="AB2053" i="1"/>
  <c r="AK2053" i="1" s="1"/>
  <c r="AB2045" i="1"/>
  <c r="AK2045" i="1" s="1"/>
  <c r="AB2037" i="1"/>
  <c r="AK2037" i="1" s="1"/>
  <c r="AB2029" i="1"/>
  <c r="AK2029" i="1" s="1"/>
  <c r="AB2021" i="1"/>
  <c r="AK2021" i="1" s="1"/>
  <c r="AB2013" i="1"/>
  <c r="AK2013" i="1" s="1"/>
  <c r="AB2005" i="1"/>
  <c r="AK2005" i="1" s="1"/>
  <c r="AB1997" i="1"/>
  <c r="AK1997" i="1" s="1"/>
  <c r="AB1989" i="1"/>
  <c r="AK1989" i="1" s="1"/>
  <c r="AB1981" i="1"/>
  <c r="AK1981" i="1" s="1"/>
  <c r="AB1973" i="1"/>
  <c r="AK1973" i="1" s="1"/>
  <c r="AB1965" i="1"/>
  <c r="AK1965" i="1" s="1"/>
  <c r="AB1957" i="1"/>
  <c r="AK1957" i="1" s="1"/>
  <c r="AB1949" i="1"/>
  <c r="AK1949" i="1" s="1"/>
  <c r="AB1730" i="1"/>
  <c r="AK1730" i="1" s="1"/>
  <c r="AB1714" i="1"/>
  <c r="AK1714" i="1" s="1"/>
  <c r="AB1706" i="1"/>
  <c r="AK1706" i="1" s="1"/>
  <c r="AB1698" i="1"/>
  <c r="AK1698" i="1" s="1"/>
  <c r="AB1690" i="1"/>
  <c r="AK1690" i="1" s="1"/>
  <c r="AB1682" i="1"/>
  <c r="AK1682" i="1" s="1"/>
  <c r="AB1674" i="1"/>
  <c r="AK1674" i="1" s="1"/>
  <c r="AB1666" i="1"/>
  <c r="AK1666" i="1" s="1"/>
  <c r="AB1658" i="1"/>
  <c r="AK1658" i="1" s="1"/>
  <c r="AB1650" i="1"/>
  <c r="AK1650" i="1" s="1"/>
  <c r="AB1642" i="1"/>
  <c r="AK1642" i="1" s="1"/>
  <c r="AB1634" i="1"/>
  <c r="AK1634" i="1" s="1"/>
  <c r="AB1626" i="1"/>
  <c r="AK1626" i="1" s="1"/>
  <c r="AB1618" i="1"/>
  <c r="AK1618" i="1" s="1"/>
  <c r="AB1610" i="1"/>
  <c r="AK1610" i="1" s="1"/>
  <c r="AB1602" i="1"/>
  <c r="AK1602" i="1" s="1"/>
  <c r="AB1594" i="1"/>
  <c r="AK1594" i="1" s="1"/>
  <c r="AB1586" i="1"/>
  <c r="AK1586" i="1" s="1"/>
  <c r="AB1578" i="1"/>
  <c r="AK1578" i="1" s="1"/>
  <c r="AB1570" i="1"/>
  <c r="AK1570" i="1" s="1"/>
  <c r="AB1562" i="1"/>
  <c r="AK1562" i="1" s="1"/>
  <c r="AB1554" i="1"/>
  <c r="AK1554" i="1" s="1"/>
  <c r="AB1546" i="1"/>
  <c r="AK1546" i="1" s="1"/>
  <c r="AB1538" i="1"/>
  <c r="AK1538" i="1" s="1"/>
  <c r="AB1530" i="1"/>
  <c r="AK1530" i="1" s="1"/>
  <c r="AB1522" i="1"/>
  <c r="AK1522" i="1" s="1"/>
  <c r="AB1514" i="1"/>
  <c r="AK1514" i="1" s="1"/>
  <c r="AB1506" i="1"/>
  <c r="AK1506" i="1" s="1"/>
  <c r="AB1498" i="1"/>
  <c r="AK1498" i="1" s="1"/>
  <c r="AB1490" i="1"/>
  <c r="AK1490" i="1" s="1"/>
  <c r="AB1482" i="1"/>
  <c r="AK1482" i="1" s="1"/>
  <c r="AB1474" i="1"/>
  <c r="AK1474" i="1" s="1"/>
  <c r="AB1466" i="1"/>
  <c r="AK1466" i="1" s="1"/>
  <c r="AB1458" i="1"/>
  <c r="AK1458" i="1" s="1"/>
  <c r="AB1450" i="1"/>
  <c r="AK1450" i="1" s="1"/>
  <c r="AB1442" i="1"/>
  <c r="AK1442" i="1" s="1"/>
  <c r="AB1434" i="1"/>
  <c r="AK1434" i="1" s="1"/>
  <c r="AB1426" i="1"/>
  <c r="AK1426" i="1" s="1"/>
  <c r="AB1418" i="1"/>
  <c r="AK1418" i="1" s="1"/>
  <c r="AB1410" i="1"/>
  <c r="AK1410" i="1" s="1"/>
  <c r="AB1402" i="1"/>
  <c r="AK1402" i="1" s="1"/>
  <c r="AB1394" i="1"/>
  <c r="AK1394" i="1" s="1"/>
  <c r="AB1386" i="1"/>
  <c r="AK1386" i="1" s="1"/>
  <c r="AB1378" i="1"/>
  <c r="AK1378" i="1" s="1"/>
  <c r="AB1370" i="1"/>
  <c r="AK1370" i="1" s="1"/>
  <c r="AB1362" i="1"/>
  <c r="AK1362" i="1" s="1"/>
  <c r="AB1354" i="1"/>
  <c r="AK1354" i="1" s="1"/>
  <c r="AB1346" i="1"/>
  <c r="AK1346" i="1" s="1"/>
  <c r="AB1338" i="1"/>
  <c r="AK1338" i="1" s="1"/>
  <c r="AB1330" i="1"/>
  <c r="AK1330" i="1" s="1"/>
  <c r="AB1322" i="1"/>
  <c r="AK1322" i="1" s="1"/>
  <c r="AB1314" i="1"/>
  <c r="AK1314" i="1" s="1"/>
  <c r="AB1306" i="1"/>
  <c r="AK1306" i="1" s="1"/>
  <c r="AB1298" i="1"/>
  <c r="AK1298" i="1" s="1"/>
  <c r="AB1290" i="1"/>
  <c r="AK1290" i="1" s="1"/>
  <c r="AB1282" i="1"/>
  <c r="AK1282" i="1" s="1"/>
  <c r="AB1274" i="1"/>
  <c r="AK1274" i="1" s="1"/>
  <c r="AB1266" i="1"/>
  <c r="AK1266" i="1" s="1"/>
  <c r="AB1258" i="1"/>
  <c r="AK1258" i="1" s="1"/>
  <c r="AB1250" i="1"/>
  <c r="AK1250" i="1" s="1"/>
  <c r="AB1242" i="1"/>
  <c r="AK1242" i="1" s="1"/>
  <c r="AB1234" i="1"/>
  <c r="AK1234" i="1" s="1"/>
  <c r="AB1226" i="1"/>
  <c r="AK1226" i="1" s="1"/>
  <c r="AB1218" i="1"/>
  <c r="AK1218" i="1" s="1"/>
  <c r="AB1210" i="1"/>
  <c r="AK1210" i="1" s="1"/>
  <c r="AB1202" i="1"/>
  <c r="AK1202" i="1" s="1"/>
  <c r="AB1194" i="1"/>
  <c r="AK1194" i="1" s="1"/>
  <c r="AB1186" i="1"/>
  <c r="AK1186" i="1" s="1"/>
  <c r="AB1178" i="1"/>
  <c r="AK1178" i="1" s="1"/>
  <c r="AB1170" i="1"/>
  <c r="AK1170" i="1" s="1"/>
  <c r="AB1162" i="1"/>
  <c r="AK1162" i="1" s="1"/>
  <c r="AB1154" i="1"/>
  <c r="AK1154" i="1" s="1"/>
  <c r="AB1146" i="1"/>
  <c r="AK1146" i="1" s="1"/>
  <c r="AB1138" i="1"/>
  <c r="AK1138" i="1" s="1"/>
  <c r="AB1130" i="1"/>
  <c r="AK1130" i="1" s="1"/>
  <c r="AB1122" i="1"/>
  <c r="AK1122" i="1" s="1"/>
  <c r="AB1114" i="1"/>
  <c r="AK1114" i="1" s="1"/>
  <c r="AB1106" i="1"/>
  <c r="AK1106" i="1" s="1"/>
  <c r="AB1098" i="1"/>
  <c r="AK1098" i="1" s="1"/>
  <c r="AB1090" i="1"/>
  <c r="AK1090" i="1" s="1"/>
  <c r="AB1082" i="1"/>
  <c r="AK1082" i="1" s="1"/>
  <c r="AB1074" i="1"/>
  <c r="AK1074" i="1" s="1"/>
  <c r="AB1066" i="1"/>
  <c r="AK1066" i="1" s="1"/>
  <c r="AB1058" i="1"/>
  <c r="AK1058" i="1" s="1"/>
  <c r="AB1050" i="1"/>
  <c r="AK1050" i="1" s="1"/>
  <c r="AB1270" i="1"/>
  <c r="AK1270" i="1" s="1"/>
  <c r="AB1262" i="1"/>
  <c r="AK1262" i="1" s="1"/>
  <c r="AB1254" i="1"/>
  <c r="AK1254" i="1" s="1"/>
  <c r="AB1246" i="1"/>
  <c r="AK1246" i="1" s="1"/>
  <c r="AB1238" i="1"/>
  <c r="AK1238" i="1" s="1"/>
  <c r="AB1230" i="1"/>
  <c r="AK1230" i="1" s="1"/>
  <c r="AB1222" i="1"/>
  <c r="AK1222" i="1" s="1"/>
  <c r="AB1214" i="1"/>
  <c r="AK1214" i="1" s="1"/>
  <c r="AB1206" i="1"/>
  <c r="AK1206" i="1" s="1"/>
  <c r="AB1198" i="1"/>
  <c r="AK1198" i="1" s="1"/>
  <c r="AB1190" i="1"/>
  <c r="AK1190" i="1" s="1"/>
  <c r="AB1182" i="1"/>
  <c r="AK1182" i="1" s="1"/>
  <c r="AB1174" i="1"/>
  <c r="AK1174" i="1" s="1"/>
  <c r="AB1166" i="1"/>
  <c r="AK1166" i="1" s="1"/>
  <c r="AB1158" i="1"/>
  <c r="AK1158" i="1" s="1"/>
  <c r="AB1150" i="1"/>
  <c r="AK1150" i="1" s="1"/>
  <c r="AB1142" i="1"/>
  <c r="AK1142" i="1" s="1"/>
  <c r="AB1134" i="1"/>
  <c r="AK1134" i="1" s="1"/>
  <c r="AB1126" i="1"/>
  <c r="AK1126" i="1" s="1"/>
  <c r="AB1118" i="1"/>
  <c r="AK1118" i="1" s="1"/>
  <c r="AB1110" i="1"/>
  <c r="AK1110" i="1" s="1"/>
  <c r="AB1102" i="1"/>
  <c r="AK1102" i="1" s="1"/>
  <c r="AB1094" i="1"/>
  <c r="AK1094" i="1" s="1"/>
  <c r="AB1086" i="1"/>
  <c r="AK1086" i="1" s="1"/>
  <c r="AB1078" i="1"/>
  <c r="AK1078" i="1" s="1"/>
  <c r="AB1070" i="1"/>
  <c r="AK1070" i="1" s="1"/>
  <c r="AB1062" i="1"/>
  <c r="AK1062" i="1" s="1"/>
  <c r="AB1054" i="1"/>
  <c r="AK1054" i="1" s="1"/>
  <c r="AB1046" i="1"/>
  <c r="AK1046" i="1" s="1"/>
  <c r="AB1038" i="1"/>
  <c r="AK1038" i="1" s="1"/>
  <c r="AB1030" i="1"/>
  <c r="AK1030" i="1" s="1"/>
  <c r="AB1022" i="1"/>
  <c r="AK1022" i="1" s="1"/>
  <c r="AB1014" i="1"/>
  <c r="AK1014" i="1" s="1"/>
  <c r="AB1006" i="1"/>
  <c r="AK1006" i="1" s="1"/>
  <c r="AB998" i="1"/>
  <c r="AK998" i="1" s="1"/>
  <c r="AB990" i="1"/>
  <c r="AK990" i="1" s="1"/>
  <c r="AB982" i="1"/>
  <c r="AK982" i="1" s="1"/>
  <c r="AB974" i="1"/>
  <c r="AK974" i="1" s="1"/>
  <c r="AB966" i="1"/>
  <c r="AK966" i="1" s="1"/>
  <c r="AB958" i="1"/>
  <c r="AK958" i="1" s="1"/>
  <c r="AB950" i="1"/>
  <c r="AK950" i="1" s="1"/>
  <c r="AB942" i="1"/>
  <c r="AK942" i="1" s="1"/>
  <c r="AB934" i="1"/>
  <c r="AK934" i="1" s="1"/>
  <c r="AB926" i="1"/>
  <c r="AK926" i="1" s="1"/>
  <c r="AB918" i="1"/>
  <c r="AK918" i="1" s="1"/>
  <c r="AB910" i="1"/>
  <c r="AK910" i="1" s="1"/>
  <c r="AB846" i="1"/>
  <c r="AK846" i="1" s="1"/>
  <c r="AB838" i="1"/>
  <c r="AK838" i="1" s="1"/>
  <c r="AB830" i="1"/>
  <c r="AK830" i="1" s="1"/>
  <c r="AB822" i="1"/>
  <c r="AK822" i="1" s="1"/>
  <c r="AB814" i="1"/>
  <c r="AK814" i="1" s="1"/>
  <c r="AB806" i="1"/>
  <c r="AK806" i="1" s="1"/>
  <c r="AB734" i="1"/>
  <c r="AK734" i="1" s="1"/>
  <c r="AB726" i="1"/>
  <c r="AK726" i="1" s="1"/>
  <c r="AB718" i="1"/>
  <c r="AK718" i="1" s="1"/>
  <c r="AB710" i="1"/>
  <c r="AK710" i="1" s="1"/>
  <c r="AB686" i="1"/>
  <c r="AK686" i="1" s="1"/>
  <c r="AB77" i="1"/>
  <c r="AK77" i="1" s="1"/>
  <c r="AB69" i="1"/>
  <c r="AK69" i="1" s="1"/>
  <c r="AB61" i="1"/>
  <c r="AK61" i="1" s="1"/>
  <c r="AB53" i="1"/>
  <c r="AK53" i="1" s="1"/>
  <c r="AB45" i="1"/>
  <c r="AK45" i="1" s="1"/>
  <c r="AB37" i="1"/>
  <c r="AK37" i="1" s="1"/>
  <c r="AB29" i="1"/>
  <c r="AK29" i="1" s="1"/>
  <c r="AB21" i="1"/>
  <c r="AK21" i="1" s="1"/>
  <c r="AB13" i="1"/>
  <c r="AK13" i="1" s="1"/>
  <c r="AB5502" i="1"/>
  <c r="AK5502" i="1" s="1"/>
  <c r="AB5438" i="1"/>
  <c r="AK5438" i="1" s="1"/>
  <c r="AB5516" i="1"/>
  <c r="AK5516" i="1" s="1"/>
  <c r="AB5508" i="1"/>
  <c r="AK5508" i="1" s="1"/>
  <c r="AB5500" i="1"/>
  <c r="AK5500" i="1" s="1"/>
  <c r="AB5492" i="1"/>
  <c r="AK5492" i="1" s="1"/>
  <c r="AB5484" i="1"/>
  <c r="AK5484" i="1" s="1"/>
  <c r="AB5476" i="1"/>
  <c r="AK5476" i="1" s="1"/>
  <c r="AB5468" i="1"/>
  <c r="AK5468" i="1" s="1"/>
  <c r="AB5460" i="1"/>
  <c r="AK5460" i="1" s="1"/>
  <c r="AB5452" i="1"/>
  <c r="AK5452" i="1" s="1"/>
  <c r="AB5444" i="1"/>
  <c r="AK5444" i="1" s="1"/>
  <c r="AB5436" i="1"/>
  <c r="AK5436" i="1" s="1"/>
  <c r="AB5428" i="1"/>
  <c r="AK5428" i="1" s="1"/>
  <c r="AB5420" i="1"/>
  <c r="AK5420" i="1" s="1"/>
  <c r="AB5412" i="1"/>
  <c r="AK5412" i="1" s="1"/>
  <c r="AB5404" i="1"/>
  <c r="AK5404" i="1" s="1"/>
  <c r="AB5396" i="1"/>
  <c r="AK5396" i="1" s="1"/>
  <c r="AB5388" i="1"/>
  <c r="AK5388" i="1" s="1"/>
  <c r="AB5380" i="1"/>
  <c r="AK5380" i="1" s="1"/>
  <c r="AB5372" i="1"/>
  <c r="AK5372" i="1" s="1"/>
  <c r="AB5364" i="1"/>
  <c r="AK5364" i="1" s="1"/>
  <c r="AB5356" i="1"/>
  <c r="AK5356" i="1" s="1"/>
  <c r="AB5348" i="1"/>
  <c r="AK5348" i="1" s="1"/>
  <c r="AB5340" i="1"/>
  <c r="AK5340" i="1" s="1"/>
  <c r="AB5332" i="1"/>
  <c r="AK5332" i="1" s="1"/>
  <c r="AB5324" i="1"/>
  <c r="AK5324" i="1" s="1"/>
  <c r="AB5316" i="1"/>
  <c r="AK5316" i="1" s="1"/>
  <c r="AB5308" i="1"/>
  <c r="AK5308" i="1" s="1"/>
  <c r="AB5300" i="1"/>
  <c r="AK5300" i="1" s="1"/>
  <c r="AB5292" i="1"/>
  <c r="AK5292" i="1" s="1"/>
  <c r="AB5284" i="1"/>
  <c r="AK5284" i="1" s="1"/>
  <c r="AB5276" i="1"/>
  <c r="AK5276" i="1" s="1"/>
  <c r="AB5268" i="1"/>
  <c r="AK5268" i="1" s="1"/>
  <c r="AB5260" i="1"/>
  <c r="AK5260" i="1" s="1"/>
  <c r="AB5252" i="1"/>
  <c r="AK5252" i="1" s="1"/>
  <c r="AB5244" i="1"/>
  <c r="AK5244" i="1" s="1"/>
  <c r="AB5236" i="1"/>
  <c r="AK5236" i="1" s="1"/>
  <c r="AB5228" i="1"/>
  <c r="AK5228" i="1" s="1"/>
  <c r="AB5220" i="1"/>
  <c r="AK5220" i="1" s="1"/>
  <c r="AB5212" i="1"/>
  <c r="AK5212" i="1" s="1"/>
  <c r="AB5204" i="1"/>
  <c r="AK5204" i="1" s="1"/>
  <c r="AB5196" i="1"/>
  <c r="AK5196" i="1" s="1"/>
  <c r="AB5188" i="1"/>
  <c r="AK5188" i="1" s="1"/>
  <c r="AB5180" i="1"/>
  <c r="AK5180" i="1" s="1"/>
  <c r="AB5172" i="1"/>
  <c r="AK5172" i="1" s="1"/>
  <c r="AB5164" i="1"/>
  <c r="AK5164" i="1" s="1"/>
  <c r="AB5156" i="1"/>
  <c r="AK5156" i="1" s="1"/>
  <c r="AB5148" i="1"/>
  <c r="AK5148" i="1" s="1"/>
  <c r="AB5140" i="1"/>
  <c r="AK5140" i="1" s="1"/>
  <c r="AB5132" i="1"/>
  <c r="AK5132" i="1" s="1"/>
  <c r="AB5124" i="1"/>
  <c r="AK5124" i="1" s="1"/>
  <c r="AB5116" i="1"/>
  <c r="AK5116" i="1" s="1"/>
  <c r="AB5108" i="1"/>
  <c r="AK5108" i="1" s="1"/>
  <c r="AB5100" i="1"/>
  <c r="AK5100" i="1" s="1"/>
  <c r="AB5092" i="1"/>
  <c r="AK5092" i="1" s="1"/>
  <c r="AB5084" i="1"/>
  <c r="AK5084" i="1" s="1"/>
  <c r="AB5076" i="1"/>
  <c r="AK5076" i="1" s="1"/>
  <c r="AB5068" i="1"/>
  <c r="AK5068" i="1" s="1"/>
  <c r="AB5060" i="1"/>
  <c r="AK5060" i="1" s="1"/>
  <c r="AB5052" i="1"/>
  <c r="AK5052" i="1" s="1"/>
  <c r="AB5044" i="1"/>
  <c r="AK5044" i="1" s="1"/>
  <c r="AB5036" i="1"/>
  <c r="AK5036" i="1" s="1"/>
  <c r="AB5028" i="1"/>
  <c r="AK5028" i="1" s="1"/>
  <c r="AB5020" i="1"/>
  <c r="AK5020" i="1" s="1"/>
  <c r="AB5012" i="1"/>
  <c r="AK5012" i="1" s="1"/>
  <c r="AB5004" i="1"/>
  <c r="AK5004" i="1" s="1"/>
  <c r="AB4996" i="1"/>
  <c r="AK4996" i="1" s="1"/>
  <c r="AB4988" i="1"/>
  <c r="AK4988" i="1" s="1"/>
  <c r="AB4980" i="1"/>
  <c r="AK4980" i="1" s="1"/>
  <c r="AB4972" i="1"/>
  <c r="AK4972" i="1" s="1"/>
  <c r="AB4964" i="1"/>
  <c r="AK4964" i="1" s="1"/>
  <c r="AB4956" i="1"/>
  <c r="AK4956" i="1" s="1"/>
  <c r="AB4948" i="1"/>
  <c r="AK4948" i="1" s="1"/>
  <c r="AB4940" i="1"/>
  <c r="AK4940" i="1" s="1"/>
  <c r="AB4932" i="1"/>
  <c r="AK4932" i="1" s="1"/>
  <c r="AB4924" i="1"/>
  <c r="AK4924" i="1" s="1"/>
  <c r="AB4916" i="1"/>
  <c r="AK4916" i="1" s="1"/>
  <c r="AB4908" i="1"/>
  <c r="AK4908" i="1" s="1"/>
  <c r="AB4900" i="1"/>
  <c r="AK4900" i="1" s="1"/>
  <c r="AB4892" i="1"/>
  <c r="AK4892" i="1" s="1"/>
  <c r="AB4884" i="1"/>
  <c r="AK4884" i="1" s="1"/>
  <c r="AB4876" i="1"/>
  <c r="AK4876" i="1" s="1"/>
  <c r="AB4868" i="1"/>
  <c r="AK4868" i="1" s="1"/>
  <c r="AB4860" i="1"/>
  <c r="AK4860" i="1" s="1"/>
  <c r="AB4852" i="1"/>
  <c r="AK4852" i="1" s="1"/>
  <c r="AB4844" i="1"/>
  <c r="AK4844" i="1" s="1"/>
  <c r="AB4836" i="1"/>
  <c r="AK4836" i="1" s="1"/>
  <c r="AB4828" i="1"/>
  <c r="AK4828" i="1" s="1"/>
  <c r="AB4820" i="1"/>
  <c r="AK4820" i="1" s="1"/>
  <c r="AB4812" i="1"/>
  <c r="AK4812" i="1" s="1"/>
  <c r="AB4804" i="1"/>
  <c r="AK4804" i="1" s="1"/>
  <c r="AB4796" i="1"/>
  <c r="AK4796" i="1" s="1"/>
  <c r="AB4788" i="1"/>
  <c r="AK4788" i="1" s="1"/>
  <c r="AB4780" i="1"/>
  <c r="AK4780" i="1" s="1"/>
  <c r="AB4772" i="1"/>
  <c r="AK4772" i="1" s="1"/>
  <c r="AB4764" i="1"/>
  <c r="AK4764" i="1" s="1"/>
  <c r="AB4756" i="1"/>
  <c r="AK4756" i="1" s="1"/>
  <c r="AB4748" i="1"/>
  <c r="AK4748" i="1" s="1"/>
  <c r="AB4740" i="1"/>
  <c r="AK4740" i="1" s="1"/>
  <c r="AB4732" i="1"/>
  <c r="AK4732" i="1" s="1"/>
  <c r="AB4724" i="1"/>
  <c r="AK4724" i="1" s="1"/>
  <c r="AB4716" i="1"/>
  <c r="AK4716" i="1" s="1"/>
  <c r="AB4708" i="1"/>
  <c r="AK4708" i="1" s="1"/>
  <c r="AB4700" i="1"/>
  <c r="AK4700" i="1" s="1"/>
  <c r="AB4692" i="1"/>
  <c r="AK4692" i="1" s="1"/>
  <c r="AB4684" i="1"/>
  <c r="AK4684" i="1" s="1"/>
  <c r="AB4676" i="1"/>
  <c r="AK4676" i="1" s="1"/>
  <c r="AB4668" i="1"/>
  <c r="AK4668" i="1" s="1"/>
  <c r="AB4660" i="1"/>
  <c r="AK4660" i="1" s="1"/>
  <c r="AB4652" i="1"/>
  <c r="AK4652" i="1" s="1"/>
  <c r="AB4644" i="1"/>
  <c r="AK4644" i="1" s="1"/>
  <c r="AB4636" i="1"/>
  <c r="AK4636" i="1" s="1"/>
  <c r="AB4628" i="1"/>
  <c r="AK4628" i="1" s="1"/>
  <c r="AB4620" i="1"/>
  <c r="AK4620" i="1" s="1"/>
  <c r="AB4612" i="1"/>
  <c r="AK4612" i="1" s="1"/>
  <c r="AB4604" i="1"/>
  <c r="AK4604" i="1" s="1"/>
  <c r="AB4596" i="1"/>
  <c r="AK4596" i="1" s="1"/>
  <c r="AB4588" i="1"/>
  <c r="AK4588" i="1" s="1"/>
  <c r="AB4580" i="1"/>
  <c r="AK4580" i="1" s="1"/>
  <c r="AB4572" i="1"/>
  <c r="AK4572" i="1" s="1"/>
  <c r="AB4564" i="1"/>
  <c r="AK4564" i="1" s="1"/>
  <c r="AB4556" i="1"/>
  <c r="AK4556" i="1" s="1"/>
  <c r="AB4548" i="1"/>
  <c r="AK4548" i="1" s="1"/>
  <c r="AB4540" i="1"/>
  <c r="AK4540" i="1" s="1"/>
  <c r="AB4532" i="1"/>
  <c r="AK4532" i="1" s="1"/>
  <c r="AB4524" i="1"/>
  <c r="AK4524" i="1" s="1"/>
  <c r="AB4516" i="1"/>
  <c r="AK4516" i="1" s="1"/>
  <c r="AB4508" i="1"/>
  <c r="AK4508" i="1" s="1"/>
  <c r="AB4500" i="1"/>
  <c r="AK4500" i="1" s="1"/>
  <c r="AB4492" i="1"/>
  <c r="AK4492" i="1" s="1"/>
  <c r="AB4484" i="1"/>
  <c r="AK4484" i="1" s="1"/>
  <c r="AB4476" i="1"/>
  <c r="AK4476" i="1" s="1"/>
  <c r="AB4468" i="1"/>
  <c r="AK4468" i="1" s="1"/>
  <c r="AB4460" i="1"/>
  <c r="AK4460" i="1" s="1"/>
  <c r="AB4452" i="1"/>
  <c r="AK4452" i="1" s="1"/>
  <c r="AB4444" i="1"/>
  <c r="AK4444" i="1" s="1"/>
  <c r="AB4436" i="1"/>
  <c r="AK4436" i="1" s="1"/>
  <c r="AB4428" i="1"/>
  <c r="AK4428" i="1" s="1"/>
  <c r="AB4420" i="1"/>
  <c r="AK4420" i="1" s="1"/>
  <c r="AB4412" i="1"/>
  <c r="AK4412" i="1" s="1"/>
  <c r="AB4404" i="1"/>
  <c r="AK4404" i="1" s="1"/>
  <c r="AB4396" i="1"/>
  <c r="AK4396" i="1" s="1"/>
  <c r="AB4388" i="1"/>
  <c r="AK4388" i="1" s="1"/>
  <c r="AB4380" i="1"/>
  <c r="AK4380" i="1" s="1"/>
  <c r="AB4372" i="1"/>
  <c r="AK4372" i="1" s="1"/>
  <c r="AB4364" i="1"/>
  <c r="AK4364" i="1" s="1"/>
  <c r="AB4356" i="1"/>
  <c r="AK4356" i="1" s="1"/>
  <c r="AB4348" i="1"/>
  <c r="AK4348" i="1" s="1"/>
  <c r="AB4340" i="1"/>
  <c r="AK4340" i="1" s="1"/>
  <c r="AB4332" i="1"/>
  <c r="AK4332" i="1" s="1"/>
  <c r="AB4316" i="1"/>
  <c r="AK4316" i="1" s="1"/>
  <c r="AB4308" i="1"/>
  <c r="AK4308" i="1" s="1"/>
  <c r="AB4300" i="1"/>
  <c r="AK4300" i="1" s="1"/>
  <c r="AB4292" i="1"/>
  <c r="AK4292" i="1" s="1"/>
  <c r="AB4284" i="1"/>
  <c r="AK4284" i="1" s="1"/>
  <c r="AB4276" i="1"/>
  <c r="AK4276" i="1" s="1"/>
  <c r="AB4268" i="1"/>
  <c r="AK4268" i="1" s="1"/>
  <c r="AB4260" i="1"/>
  <c r="AK4260" i="1" s="1"/>
  <c r="AB4252" i="1"/>
  <c r="AK4252" i="1" s="1"/>
  <c r="AB4244" i="1"/>
  <c r="AK4244" i="1" s="1"/>
  <c r="AB4236" i="1"/>
  <c r="AK4236" i="1" s="1"/>
  <c r="AB4228" i="1"/>
  <c r="AK4228" i="1" s="1"/>
  <c r="AB4220" i="1"/>
  <c r="AK4220" i="1" s="1"/>
  <c r="AB4212" i="1"/>
  <c r="AK4212" i="1" s="1"/>
  <c r="AB4204" i="1"/>
  <c r="AK4204" i="1" s="1"/>
  <c r="AB4196" i="1"/>
  <c r="AK4196" i="1" s="1"/>
  <c r="AB4188" i="1"/>
  <c r="AK4188" i="1" s="1"/>
  <c r="AB4180" i="1"/>
  <c r="AK4180" i="1" s="1"/>
  <c r="AB4172" i="1"/>
  <c r="AK4172" i="1" s="1"/>
  <c r="AB4164" i="1"/>
  <c r="AK4164" i="1" s="1"/>
  <c r="AB4156" i="1"/>
  <c r="AK4156" i="1" s="1"/>
  <c r="AB4148" i="1"/>
  <c r="AK4148" i="1" s="1"/>
  <c r="AB4140" i="1"/>
  <c r="AK4140" i="1" s="1"/>
  <c r="AB4132" i="1"/>
  <c r="AK4132" i="1" s="1"/>
  <c r="AB4124" i="1"/>
  <c r="AK4124" i="1" s="1"/>
  <c r="AB4116" i="1"/>
  <c r="AK4116" i="1" s="1"/>
  <c r="AB4108" i="1"/>
  <c r="AK4108" i="1" s="1"/>
  <c r="AB4100" i="1"/>
  <c r="AK4100" i="1" s="1"/>
  <c r="AB4092" i="1"/>
  <c r="AK4092" i="1" s="1"/>
  <c r="AB4084" i="1"/>
  <c r="AK4084" i="1" s="1"/>
  <c r="AB4076" i="1"/>
  <c r="AK4076" i="1" s="1"/>
  <c r="AB4068" i="1"/>
  <c r="AK4068" i="1" s="1"/>
  <c r="AB4060" i="1"/>
  <c r="AK4060" i="1" s="1"/>
  <c r="AB4052" i="1"/>
  <c r="AK4052" i="1" s="1"/>
  <c r="AB4044" i="1"/>
  <c r="AK4044" i="1" s="1"/>
  <c r="AB4036" i="1"/>
  <c r="AK4036" i="1" s="1"/>
  <c r="AB4028" i="1"/>
  <c r="AK4028" i="1" s="1"/>
  <c r="AB4020" i="1"/>
  <c r="AK4020" i="1" s="1"/>
  <c r="AB4012" i="1"/>
  <c r="AK4012" i="1" s="1"/>
  <c r="AB4004" i="1"/>
  <c r="AK4004" i="1" s="1"/>
  <c r="AB3996" i="1"/>
  <c r="AK3996" i="1" s="1"/>
  <c r="AB3988" i="1"/>
  <c r="AK3988" i="1" s="1"/>
  <c r="AB3980" i="1"/>
  <c r="AK3980" i="1" s="1"/>
  <c r="AB3972" i="1"/>
  <c r="AK3972" i="1" s="1"/>
  <c r="AB3964" i="1"/>
  <c r="AK3964" i="1" s="1"/>
  <c r="AB3956" i="1"/>
  <c r="AK3956" i="1" s="1"/>
  <c r="AB3948" i="1"/>
  <c r="AK3948" i="1" s="1"/>
  <c r="AB3940" i="1"/>
  <c r="AK3940" i="1" s="1"/>
  <c r="AB3932" i="1"/>
  <c r="AK3932" i="1" s="1"/>
  <c r="AB3924" i="1"/>
  <c r="AK3924" i="1" s="1"/>
  <c r="AB3916" i="1"/>
  <c r="AK3916" i="1" s="1"/>
  <c r="AB3908" i="1"/>
  <c r="AK3908" i="1" s="1"/>
  <c r="AB3900" i="1"/>
  <c r="AK3900" i="1" s="1"/>
  <c r="AB3892" i="1"/>
  <c r="AK3892" i="1" s="1"/>
  <c r="AB3884" i="1"/>
  <c r="AK3884" i="1" s="1"/>
  <c r="AB3876" i="1"/>
  <c r="AK3876" i="1" s="1"/>
  <c r="AB3868" i="1"/>
  <c r="AK3868" i="1" s="1"/>
  <c r="AB3860" i="1"/>
  <c r="AK3860" i="1" s="1"/>
  <c r="AB3852" i="1"/>
  <c r="AK3852" i="1" s="1"/>
  <c r="AB3844" i="1"/>
  <c r="AK3844" i="1" s="1"/>
  <c r="AB3836" i="1"/>
  <c r="AK3836" i="1" s="1"/>
  <c r="AB3828" i="1"/>
  <c r="AK3828" i="1" s="1"/>
  <c r="AB3820" i="1"/>
  <c r="AK3820" i="1" s="1"/>
  <c r="AB3812" i="1"/>
  <c r="AK3812" i="1" s="1"/>
  <c r="AB3804" i="1"/>
  <c r="AK3804" i="1" s="1"/>
  <c r="AB5515" i="1"/>
  <c r="AK5515" i="1" s="1"/>
  <c r="AB5507" i="1"/>
  <c r="AK5507" i="1" s="1"/>
  <c r="AB5499" i="1"/>
  <c r="AK5499" i="1" s="1"/>
  <c r="AB5491" i="1"/>
  <c r="AK5491" i="1" s="1"/>
  <c r="AB5483" i="1"/>
  <c r="AK5483" i="1" s="1"/>
  <c r="AB5475" i="1"/>
  <c r="AK5475" i="1" s="1"/>
  <c r="AB5467" i="1"/>
  <c r="AK5467" i="1" s="1"/>
  <c r="AB5459" i="1"/>
  <c r="AK5459" i="1" s="1"/>
  <c r="AB5451" i="1"/>
  <c r="AK5451" i="1" s="1"/>
  <c r="AB5443" i="1"/>
  <c r="AK5443" i="1" s="1"/>
  <c r="AB5435" i="1"/>
  <c r="AK5435" i="1" s="1"/>
  <c r="AB5427" i="1"/>
  <c r="AK5427" i="1" s="1"/>
  <c r="AB5419" i="1"/>
  <c r="AK5419" i="1" s="1"/>
  <c r="AB5411" i="1"/>
  <c r="AK5411" i="1" s="1"/>
  <c r="AB5403" i="1"/>
  <c r="AK5403" i="1" s="1"/>
  <c r="AB5395" i="1"/>
  <c r="AK5395" i="1" s="1"/>
  <c r="AB5387" i="1"/>
  <c r="AK5387" i="1" s="1"/>
  <c r="AB5379" i="1"/>
  <c r="AK5379" i="1" s="1"/>
  <c r="AB5371" i="1"/>
  <c r="AK5371" i="1" s="1"/>
  <c r="AB5363" i="1"/>
  <c r="AK5363" i="1" s="1"/>
  <c r="AB5355" i="1"/>
  <c r="AK5355" i="1" s="1"/>
  <c r="AB5347" i="1"/>
  <c r="AK5347" i="1" s="1"/>
  <c r="AB5339" i="1"/>
  <c r="AK5339" i="1" s="1"/>
  <c r="AB5331" i="1"/>
  <c r="AK5331" i="1" s="1"/>
  <c r="AB5323" i="1"/>
  <c r="AK5323" i="1" s="1"/>
  <c r="AB5315" i="1"/>
  <c r="AK5315" i="1" s="1"/>
  <c r="AB5307" i="1"/>
  <c r="AK5307" i="1" s="1"/>
  <c r="AB5299" i="1"/>
  <c r="AK5299" i="1" s="1"/>
  <c r="AB5291" i="1"/>
  <c r="AK5291" i="1" s="1"/>
  <c r="AB5283" i="1"/>
  <c r="AK5283" i="1" s="1"/>
  <c r="AB5275" i="1"/>
  <c r="AK5275" i="1" s="1"/>
  <c r="AB5267" i="1"/>
  <c r="AK5267" i="1" s="1"/>
  <c r="AB5259" i="1"/>
  <c r="AK5259" i="1" s="1"/>
  <c r="AB5251" i="1"/>
  <c r="AK5251" i="1" s="1"/>
  <c r="AB5243" i="1"/>
  <c r="AK5243" i="1" s="1"/>
  <c r="AB5235" i="1"/>
  <c r="AK5235" i="1" s="1"/>
  <c r="AB5227" i="1"/>
  <c r="AK5227" i="1" s="1"/>
  <c r="AB5219" i="1"/>
  <c r="AK5219" i="1" s="1"/>
  <c r="AB5211" i="1"/>
  <c r="AK5211" i="1" s="1"/>
  <c r="AB5203" i="1"/>
  <c r="AK5203" i="1" s="1"/>
  <c r="AB5195" i="1"/>
  <c r="AK5195" i="1" s="1"/>
  <c r="AB5187" i="1"/>
  <c r="AK5187" i="1" s="1"/>
  <c r="AB5179" i="1"/>
  <c r="AK5179" i="1" s="1"/>
  <c r="AB5171" i="1"/>
  <c r="AK5171" i="1" s="1"/>
  <c r="AB5163" i="1"/>
  <c r="AK5163" i="1" s="1"/>
  <c r="AB5155" i="1"/>
  <c r="AK5155" i="1" s="1"/>
  <c r="AB5147" i="1"/>
  <c r="AK5147" i="1" s="1"/>
  <c r="AB5139" i="1"/>
  <c r="AK5139" i="1" s="1"/>
  <c r="AB5131" i="1"/>
  <c r="AK5131" i="1" s="1"/>
  <c r="AB5123" i="1"/>
  <c r="AK5123" i="1" s="1"/>
  <c r="AB5115" i="1"/>
  <c r="AK5115" i="1" s="1"/>
  <c r="AB5107" i="1"/>
  <c r="AK5107" i="1" s="1"/>
  <c r="AB5099" i="1"/>
  <c r="AK5099" i="1" s="1"/>
  <c r="AB5091" i="1"/>
  <c r="AK5091" i="1" s="1"/>
  <c r="AB5083" i="1"/>
  <c r="AK5083" i="1" s="1"/>
  <c r="AB5075" i="1"/>
  <c r="AK5075" i="1" s="1"/>
  <c r="AB5067" i="1"/>
  <c r="AK5067" i="1" s="1"/>
  <c r="AB5059" i="1"/>
  <c r="AK5059" i="1" s="1"/>
  <c r="AB5051" i="1"/>
  <c r="AK5051" i="1" s="1"/>
  <c r="AB5043" i="1"/>
  <c r="AK5043" i="1" s="1"/>
  <c r="AB5035" i="1"/>
  <c r="AK5035" i="1" s="1"/>
  <c r="AB5027" i="1"/>
  <c r="AK5027" i="1" s="1"/>
  <c r="AB5019" i="1"/>
  <c r="AK5019" i="1" s="1"/>
  <c r="AB5011" i="1"/>
  <c r="AK5011" i="1" s="1"/>
  <c r="AB5003" i="1"/>
  <c r="AK5003" i="1" s="1"/>
  <c r="AB4995" i="1"/>
  <c r="AK4995" i="1" s="1"/>
  <c r="AB4987" i="1"/>
  <c r="AK4987" i="1" s="1"/>
  <c r="AB4979" i="1"/>
  <c r="AK4979" i="1" s="1"/>
  <c r="AB4971" i="1"/>
  <c r="AK4971" i="1" s="1"/>
  <c r="AB4963" i="1"/>
  <c r="AK4963" i="1" s="1"/>
  <c r="AB4955" i="1"/>
  <c r="AK4955" i="1" s="1"/>
  <c r="AB4947" i="1"/>
  <c r="AK4947" i="1" s="1"/>
  <c r="AB4939" i="1"/>
  <c r="AK4939" i="1" s="1"/>
  <c r="AB4931" i="1"/>
  <c r="AK4931" i="1" s="1"/>
  <c r="AB4923" i="1"/>
  <c r="AK4923" i="1" s="1"/>
  <c r="AB4915" i="1"/>
  <c r="AK4915" i="1" s="1"/>
  <c r="AB4907" i="1"/>
  <c r="AK4907" i="1" s="1"/>
  <c r="AB4899" i="1"/>
  <c r="AK4899" i="1" s="1"/>
  <c r="AB4891" i="1"/>
  <c r="AK4891" i="1" s="1"/>
  <c r="AB4883" i="1"/>
  <c r="AK4883" i="1" s="1"/>
  <c r="AB4875" i="1"/>
  <c r="AK4875" i="1" s="1"/>
  <c r="AB4867" i="1"/>
  <c r="AK4867" i="1" s="1"/>
  <c r="AB4859" i="1"/>
  <c r="AK4859" i="1" s="1"/>
  <c r="AB4851" i="1"/>
  <c r="AK4851" i="1" s="1"/>
  <c r="AB4843" i="1"/>
  <c r="AK4843" i="1" s="1"/>
  <c r="AB4835" i="1"/>
  <c r="AK4835" i="1" s="1"/>
  <c r="AB4827" i="1"/>
  <c r="AK4827" i="1" s="1"/>
  <c r="AB4819" i="1"/>
  <c r="AK4819" i="1" s="1"/>
  <c r="AB4811" i="1"/>
  <c r="AK4811" i="1" s="1"/>
  <c r="AB4803" i="1"/>
  <c r="AK4803" i="1" s="1"/>
  <c r="AB4795" i="1"/>
  <c r="AK4795" i="1" s="1"/>
  <c r="AB4787" i="1"/>
  <c r="AK4787" i="1" s="1"/>
  <c r="AB4779" i="1"/>
  <c r="AK4779" i="1" s="1"/>
  <c r="AB4771" i="1"/>
  <c r="AK4771" i="1" s="1"/>
  <c r="AB4763" i="1"/>
  <c r="AK4763" i="1" s="1"/>
  <c r="AB4755" i="1"/>
  <c r="AK4755" i="1" s="1"/>
  <c r="AB4747" i="1"/>
  <c r="AK4747" i="1" s="1"/>
  <c r="AB4739" i="1"/>
  <c r="AK4739" i="1" s="1"/>
  <c r="AB4731" i="1"/>
  <c r="AK4731" i="1" s="1"/>
  <c r="AB4723" i="1"/>
  <c r="AK4723" i="1" s="1"/>
  <c r="AB4715" i="1"/>
  <c r="AK4715" i="1" s="1"/>
  <c r="AB4707" i="1"/>
  <c r="AK4707" i="1" s="1"/>
  <c r="AB4699" i="1"/>
  <c r="AK4699" i="1" s="1"/>
  <c r="AB4691" i="1"/>
  <c r="AK4691" i="1" s="1"/>
  <c r="AB4683" i="1"/>
  <c r="AK4683" i="1" s="1"/>
  <c r="AB4675" i="1"/>
  <c r="AK4675" i="1" s="1"/>
  <c r="AB4667" i="1"/>
  <c r="AK4667" i="1" s="1"/>
  <c r="AB4659" i="1"/>
  <c r="AK4659" i="1" s="1"/>
  <c r="AB4651" i="1"/>
  <c r="AK4651" i="1" s="1"/>
  <c r="AB4643" i="1"/>
  <c r="AK4643" i="1" s="1"/>
  <c r="AB4635" i="1"/>
  <c r="AK4635" i="1" s="1"/>
  <c r="AB4627" i="1"/>
  <c r="AK4627" i="1" s="1"/>
  <c r="AB4619" i="1"/>
  <c r="AK4619" i="1" s="1"/>
  <c r="AB4611" i="1"/>
  <c r="AK4611" i="1" s="1"/>
  <c r="AB4603" i="1"/>
  <c r="AK4603" i="1" s="1"/>
  <c r="AB4595" i="1"/>
  <c r="AK4595" i="1" s="1"/>
  <c r="AB4587" i="1"/>
  <c r="AK4587" i="1" s="1"/>
  <c r="AB4579" i="1"/>
  <c r="AK4579" i="1" s="1"/>
  <c r="AB4571" i="1"/>
  <c r="AK4571" i="1" s="1"/>
  <c r="AB4563" i="1"/>
  <c r="AK4563" i="1" s="1"/>
  <c r="AB4555" i="1"/>
  <c r="AK4555" i="1" s="1"/>
  <c r="AB4547" i="1"/>
  <c r="AK4547" i="1" s="1"/>
  <c r="AB4539" i="1"/>
  <c r="AK4539" i="1" s="1"/>
  <c r="AB4531" i="1"/>
  <c r="AK4531" i="1" s="1"/>
  <c r="AB4523" i="1"/>
  <c r="AK4523" i="1" s="1"/>
  <c r="AB4515" i="1"/>
  <c r="AK4515" i="1" s="1"/>
  <c r="AB4507" i="1"/>
  <c r="AK4507" i="1" s="1"/>
  <c r="AB4499" i="1"/>
  <c r="AK4499" i="1" s="1"/>
  <c r="AB4491" i="1"/>
  <c r="AK4491" i="1" s="1"/>
  <c r="AB4483" i="1"/>
  <c r="AK4483" i="1" s="1"/>
  <c r="AB4475" i="1"/>
  <c r="AK4475" i="1" s="1"/>
  <c r="AB4467" i="1"/>
  <c r="AK4467" i="1" s="1"/>
  <c r="AB4459" i="1"/>
  <c r="AK4459" i="1" s="1"/>
  <c r="AB4451" i="1"/>
  <c r="AK4451" i="1" s="1"/>
  <c r="AB4443" i="1"/>
  <c r="AK4443" i="1" s="1"/>
  <c r="AB4435" i="1"/>
  <c r="AK4435" i="1" s="1"/>
  <c r="AB4427" i="1"/>
  <c r="AK4427" i="1" s="1"/>
  <c r="AB4419" i="1"/>
  <c r="AK4419" i="1" s="1"/>
  <c r="AB4411" i="1"/>
  <c r="AK4411" i="1" s="1"/>
  <c r="AB4403" i="1"/>
  <c r="AK4403" i="1" s="1"/>
  <c r="AB4395" i="1"/>
  <c r="AK4395" i="1" s="1"/>
  <c r="AB4387" i="1"/>
  <c r="AK4387" i="1" s="1"/>
  <c r="AB4379" i="1"/>
  <c r="AK4379" i="1" s="1"/>
  <c r="AB4371" i="1"/>
  <c r="AK4371" i="1" s="1"/>
  <c r="AB4363" i="1"/>
  <c r="AK4363" i="1" s="1"/>
  <c r="AB4355" i="1"/>
  <c r="AK4355" i="1" s="1"/>
  <c r="AB4347" i="1"/>
  <c r="AK4347" i="1" s="1"/>
  <c r="AB4339" i="1"/>
  <c r="AK4339" i="1" s="1"/>
  <c r="AB4331" i="1"/>
  <c r="AK4331" i="1" s="1"/>
  <c r="AB4323" i="1"/>
  <c r="AK4323" i="1" s="1"/>
  <c r="AB4315" i="1"/>
  <c r="AK4315" i="1" s="1"/>
  <c r="AB4307" i="1"/>
  <c r="AK4307" i="1" s="1"/>
  <c r="AB4299" i="1"/>
  <c r="AK4299" i="1" s="1"/>
  <c r="AB4291" i="1"/>
  <c r="AK4291" i="1" s="1"/>
  <c r="AB4283" i="1"/>
  <c r="AK4283" i="1" s="1"/>
  <c r="AB4275" i="1"/>
  <c r="AK4275" i="1" s="1"/>
  <c r="AB4267" i="1"/>
  <c r="AK4267" i="1" s="1"/>
  <c r="AB4259" i="1"/>
  <c r="AK4259" i="1" s="1"/>
  <c r="AB4251" i="1"/>
  <c r="AK4251" i="1" s="1"/>
  <c r="AB4243" i="1"/>
  <c r="AK4243" i="1" s="1"/>
  <c r="AB4235" i="1"/>
  <c r="AK4235" i="1" s="1"/>
  <c r="AB4227" i="1"/>
  <c r="AK4227" i="1" s="1"/>
  <c r="AB4219" i="1"/>
  <c r="AK4219" i="1" s="1"/>
  <c r="AB4211" i="1"/>
  <c r="AK4211" i="1" s="1"/>
  <c r="AB4203" i="1"/>
  <c r="AK4203" i="1" s="1"/>
  <c r="AB4195" i="1"/>
  <c r="AK4195" i="1" s="1"/>
  <c r="AB4187" i="1"/>
  <c r="AK4187" i="1" s="1"/>
  <c r="AB4179" i="1"/>
  <c r="AK4179" i="1" s="1"/>
  <c r="AB4171" i="1"/>
  <c r="AK4171" i="1" s="1"/>
  <c r="AB4163" i="1"/>
  <c r="AK4163" i="1" s="1"/>
  <c r="AB4155" i="1"/>
  <c r="AK4155" i="1" s="1"/>
  <c r="AB4147" i="1"/>
  <c r="AK4147" i="1" s="1"/>
  <c r="AB4139" i="1"/>
  <c r="AK4139" i="1" s="1"/>
  <c r="AB4131" i="1"/>
  <c r="AK4131" i="1" s="1"/>
  <c r="AB4123" i="1"/>
  <c r="AK4123" i="1" s="1"/>
  <c r="AB4115" i="1"/>
  <c r="AK4115" i="1" s="1"/>
  <c r="AB4107" i="1"/>
  <c r="AK4107" i="1" s="1"/>
  <c r="AB4099" i="1"/>
  <c r="AK4099" i="1" s="1"/>
  <c r="AB4091" i="1"/>
  <c r="AK4091" i="1" s="1"/>
  <c r="AB4083" i="1"/>
  <c r="AK4083" i="1" s="1"/>
  <c r="AB4075" i="1"/>
  <c r="AK4075" i="1" s="1"/>
  <c r="AB4067" i="1"/>
  <c r="AK4067" i="1" s="1"/>
  <c r="AB4059" i="1"/>
  <c r="AK4059" i="1" s="1"/>
  <c r="AB4051" i="1"/>
  <c r="AK4051" i="1" s="1"/>
  <c r="AB4043" i="1"/>
  <c r="AK4043" i="1" s="1"/>
  <c r="AB4035" i="1"/>
  <c r="AK4035" i="1" s="1"/>
  <c r="AB4027" i="1"/>
  <c r="AK4027" i="1" s="1"/>
  <c r="AB4019" i="1"/>
  <c r="AK4019" i="1" s="1"/>
  <c r="AB4011" i="1"/>
  <c r="AK4011" i="1" s="1"/>
  <c r="AB4003" i="1"/>
  <c r="AK4003" i="1" s="1"/>
  <c r="AB3995" i="1"/>
  <c r="AK3995" i="1" s="1"/>
  <c r="AB3987" i="1"/>
  <c r="AK3987" i="1" s="1"/>
  <c r="AB3979" i="1"/>
  <c r="AK3979" i="1" s="1"/>
  <c r="AB3971" i="1"/>
  <c r="AK3971" i="1" s="1"/>
  <c r="AB3963" i="1"/>
  <c r="AK3963" i="1" s="1"/>
  <c r="AB3955" i="1"/>
  <c r="AK3955" i="1" s="1"/>
  <c r="AB3947" i="1"/>
  <c r="AK3947" i="1" s="1"/>
  <c r="AB3939" i="1"/>
  <c r="AK3939" i="1" s="1"/>
  <c r="AB3931" i="1"/>
  <c r="AK3931" i="1" s="1"/>
  <c r="AB3923" i="1"/>
  <c r="AK3923" i="1" s="1"/>
  <c r="AB3915" i="1"/>
  <c r="AK3915" i="1" s="1"/>
  <c r="AB3907" i="1"/>
  <c r="AK3907" i="1" s="1"/>
  <c r="AB3899" i="1"/>
  <c r="AK3899" i="1" s="1"/>
  <c r="AB3891" i="1"/>
  <c r="AK3891" i="1" s="1"/>
  <c r="AB3883" i="1"/>
  <c r="AK3883" i="1" s="1"/>
  <c r="AB3875" i="1"/>
  <c r="AK3875" i="1" s="1"/>
  <c r="AB3867" i="1"/>
  <c r="AK3867" i="1" s="1"/>
  <c r="AB3859" i="1"/>
  <c r="AK3859" i="1" s="1"/>
  <c r="AB3851" i="1"/>
  <c r="AK3851" i="1" s="1"/>
  <c r="AB3843" i="1"/>
  <c r="AK3843" i="1" s="1"/>
  <c r="AB3835" i="1"/>
  <c r="AK3835" i="1" s="1"/>
  <c r="AB3827" i="1"/>
  <c r="AK3827" i="1" s="1"/>
  <c r="AB3819" i="1"/>
  <c r="AK3819" i="1" s="1"/>
  <c r="AB3811" i="1"/>
  <c r="AK3811" i="1" s="1"/>
  <c r="AB3803" i="1"/>
  <c r="AK3803" i="1" s="1"/>
  <c r="AB3795" i="1"/>
  <c r="AK3795" i="1" s="1"/>
  <c r="AB3787" i="1"/>
  <c r="AK3787" i="1" s="1"/>
  <c r="AB3779" i="1"/>
  <c r="AK3779" i="1" s="1"/>
  <c r="AB3771" i="1"/>
  <c r="AK3771" i="1" s="1"/>
  <c r="AB3763" i="1"/>
  <c r="AK3763" i="1" s="1"/>
  <c r="AB5520" i="1"/>
  <c r="AK5520" i="1" s="1"/>
  <c r="AB5512" i="1"/>
  <c r="AK5512" i="1" s="1"/>
  <c r="AB5504" i="1"/>
  <c r="AK5504" i="1" s="1"/>
  <c r="AB5496" i="1"/>
  <c r="AK5496" i="1" s="1"/>
  <c r="AB5488" i="1"/>
  <c r="AK5488" i="1" s="1"/>
  <c r="AB5480" i="1"/>
  <c r="AK5480" i="1" s="1"/>
  <c r="AB5472" i="1"/>
  <c r="AK5472" i="1" s="1"/>
  <c r="AB5464" i="1"/>
  <c r="AK5464" i="1" s="1"/>
  <c r="AB5456" i="1"/>
  <c r="AK5456" i="1" s="1"/>
  <c r="AB5448" i="1"/>
  <c r="AK5448" i="1" s="1"/>
  <c r="AB5440" i="1"/>
  <c r="AK5440" i="1" s="1"/>
  <c r="AB5432" i="1"/>
  <c r="AK5432" i="1" s="1"/>
  <c r="AB5424" i="1"/>
  <c r="AK5424" i="1" s="1"/>
  <c r="AB5416" i="1"/>
  <c r="AK5416" i="1" s="1"/>
  <c r="AB5408" i="1"/>
  <c r="AK5408" i="1" s="1"/>
  <c r="AB5400" i="1"/>
  <c r="AK5400" i="1" s="1"/>
  <c r="AB5392" i="1"/>
  <c r="AK5392" i="1" s="1"/>
  <c r="AB5384" i="1"/>
  <c r="AK5384" i="1" s="1"/>
  <c r="AB5376" i="1"/>
  <c r="AK5376" i="1" s="1"/>
  <c r="AB5368" i="1"/>
  <c r="AK5368" i="1" s="1"/>
  <c r="AB5360" i="1"/>
  <c r="AK5360" i="1" s="1"/>
  <c r="AB5352" i="1"/>
  <c r="AK5352" i="1" s="1"/>
  <c r="AB5344" i="1"/>
  <c r="AK5344" i="1" s="1"/>
  <c r="AB5336" i="1"/>
  <c r="AK5336" i="1" s="1"/>
  <c r="AB5328" i="1"/>
  <c r="AK5328" i="1" s="1"/>
  <c r="AB5320" i="1"/>
  <c r="AK5320" i="1" s="1"/>
  <c r="AB5312" i="1"/>
  <c r="AK5312" i="1" s="1"/>
  <c r="AB5304" i="1"/>
  <c r="AK5304" i="1" s="1"/>
  <c r="AB5296" i="1"/>
  <c r="AK5296" i="1" s="1"/>
  <c r="AB5288" i="1"/>
  <c r="AK5288" i="1" s="1"/>
  <c r="AB5280" i="1"/>
  <c r="AK5280" i="1" s="1"/>
  <c r="AB5272" i="1"/>
  <c r="AK5272" i="1" s="1"/>
  <c r="AB5264" i="1"/>
  <c r="AK5264" i="1" s="1"/>
  <c r="AB5256" i="1"/>
  <c r="AK5256" i="1" s="1"/>
  <c r="AB5248" i="1"/>
  <c r="AK5248" i="1" s="1"/>
  <c r="AB5240" i="1"/>
  <c r="AK5240" i="1" s="1"/>
  <c r="AB5232" i="1"/>
  <c r="AK5232" i="1" s="1"/>
  <c r="AB5224" i="1"/>
  <c r="AK5224" i="1" s="1"/>
  <c r="AB5216" i="1"/>
  <c r="AK5216" i="1" s="1"/>
  <c r="AB5208" i="1"/>
  <c r="AK5208" i="1" s="1"/>
  <c r="AB5200" i="1"/>
  <c r="AK5200" i="1" s="1"/>
  <c r="AB5192" i="1"/>
  <c r="AK5192" i="1" s="1"/>
  <c r="AB5184" i="1"/>
  <c r="AK5184" i="1" s="1"/>
  <c r="AB5176" i="1"/>
  <c r="AK5176" i="1" s="1"/>
  <c r="AB5168" i="1"/>
  <c r="AK5168" i="1" s="1"/>
  <c r="AB5160" i="1"/>
  <c r="AK5160" i="1" s="1"/>
  <c r="AB5152" i="1"/>
  <c r="AK5152" i="1" s="1"/>
  <c r="AB5144" i="1"/>
  <c r="AK5144" i="1" s="1"/>
  <c r="AB5136" i="1"/>
  <c r="AK5136" i="1" s="1"/>
  <c r="AB5128" i="1"/>
  <c r="AK5128" i="1" s="1"/>
  <c r="AB5120" i="1"/>
  <c r="AK5120" i="1" s="1"/>
  <c r="AB5112" i="1"/>
  <c r="AK5112" i="1" s="1"/>
  <c r="AB5104" i="1"/>
  <c r="AK5104" i="1" s="1"/>
  <c r="AB5096" i="1"/>
  <c r="AK5096" i="1" s="1"/>
  <c r="AB5088" i="1"/>
  <c r="AK5088" i="1" s="1"/>
  <c r="AB5080" i="1"/>
  <c r="AK5080" i="1" s="1"/>
  <c r="AB5072" i="1"/>
  <c r="AK5072" i="1" s="1"/>
  <c r="AB5064" i="1"/>
  <c r="AK5064" i="1" s="1"/>
  <c r="AB5056" i="1"/>
  <c r="AK5056" i="1" s="1"/>
  <c r="AB5048" i="1"/>
  <c r="AK5048" i="1" s="1"/>
  <c r="AB5040" i="1"/>
  <c r="AK5040" i="1" s="1"/>
  <c r="AB5032" i="1"/>
  <c r="AK5032" i="1" s="1"/>
  <c r="AB5024" i="1"/>
  <c r="AK5024" i="1" s="1"/>
  <c r="AB5016" i="1"/>
  <c r="AK5016" i="1" s="1"/>
  <c r="AB5008" i="1"/>
  <c r="AK5008" i="1" s="1"/>
  <c r="AB5000" i="1"/>
  <c r="AK5000" i="1" s="1"/>
  <c r="AB4992" i="1"/>
  <c r="AK4992" i="1" s="1"/>
  <c r="AB4984" i="1"/>
  <c r="AK4984" i="1" s="1"/>
  <c r="AB4976" i="1"/>
  <c r="AK4976" i="1" s="1"/>
  <c r="AB4968" i="1"/>
  <c r="AK4968" i="1" s="1"/>
  <c r="AB4960" i="1"/>
  <c r="AK4960" i="1" s="1"/>
  <c r="AB4952" i="1"/>
  <c r="AK4952" i="1" s="1"/>
  <c r="AB4944" i="1"/>
  <c r="AK4944" i="1" s="1"/>
  <c r="AB4936" i="1"/>
  <c r="AK4936" i="1" s="1"/>
  <c r="AB4928" i="1"/>
  <c r="AK4928" i="1" s="1"/>
  <c r="AB4920" i="1"/>
  <c r="AK4920" i="1" s="1"/>
  <c r="AB4912" i="1"/>
  <c r="AK4912" i="1" s="1"/>
  <c r="AB4904" i="1"/>
  <c r="AK4904" i="1" s="1"/>
  <c r="AB4896" i="1"/>
  <c r="AK4896" i="1" s="1"/>
  <c r="AB4888" i="1"/>
  <c r="AK4888" i="1" s="1"/>
  <c r="AB4880" i="1"/>
  <c r="AK4880" i="1" s="1"/>
  <c r="AB4872" i="1"/>
  <c r="AK4872" i="1" s="1"/>
  <c r="AB4864" i="1"/>
  <c r="AK4864" i="1" s="1"/>
  <c r="AB4856" i="1"/>
  <c r="AK4856" i="1" s="1"/>
  <c r="AB4848" i="1"/>
  <c r="AK4848" i="1" s="1"/>
  <c r="AB4840" i="1"/>
  <c r="AK4840" i="1" s="1"/>
  <c r="AB4832" i="1"/>
  <c r="AK4832" i="1" s="1"/>
  <c r="AB4816" i="1"/>
  <c r="AK4816" i="1" s="1"/>
  <c r="AB4808" i="1"/>
  <c r="AK4808" i="1" s="1"/>
  <c r="AB4800" i="1"/>
  <c r="AK4800" i="1" s="1"/>
  <c r="AB4792" i="1"/>
  <c r="AK4792" i="1" s="1"/>
  <c r="AB4784" i="1"/>
  <c r="AK4784" i="1" s="1"/>
  <c r="AB4776" i="1"/>
  <c r="AK4776" i="1" s="1"/>
  <c r="AB4768" i="1"/>
  <c r="AK4768" i="1" s="1"/>
  <c r="AB4760" i="1"/>
  <c r="AK4760" i="1" s="1"/>
  <c r="AB4752" i="1"/>
  <c r="AK4752" i="1" s="1"/>
  <c r="AB4744" i="1"/>
  <c r="AK4744" i="1" s="1"/>
  <c r="AB4736" i="1"/>
  <c r="AK4736" i="1" s="1"/>
  <c r="AB4728" i="1"/>
  <c r="AK4728" i="1" s="1"/>
  <c r="AB4720" i="1"/>
  <c r="AK4720" i="1" s="1"/>
  <c r="AB4712" i="1"/>
  <c r="AK4712" i="1" s="1"/>
  <c r="AB4704" i="1"/>
  <c r="AK4704" i="1" s="1"/>
  <c r="AB4696" i="1"/>
  <c r="AK4696" i="1" s="1"/>
  <c r="AB4688" i="1"/>
  <c r="AK4688" i="1" s="1"/>
  <c r="AB4680" i="1"/>
  <c r="AK4680" i="1" s="1"/>
  <c r="AB4672" i="1"/>
  <c r="AK4672" i="1" s="1"/>
  <c r="AB4664" i="1"/>
  <c r="AK4664" i="1" s="1"/>
  <c r="AB4656" i="1"/>
  <c r="AK4656" i="1" s="1"/>
  <c r="AB4648" i="1"/>
  <c r="AK4648" i="1" s="1"/>
  <c r="AB4640" i="1"/>
  <c r="AK4640" i="1" s="1"/>
  <c r="AB4632" i="1"/>
  <c r="AK4632" i="1" s="1"/>
  <c r="AB4624" i="1"/>
  <c r="AK4624" i="1" s="1"/>
  <c r="AB4616" i="1"/>
  <c r="AK4616" i="1" s="1"/>
  <c r="AB4608" i="1"/>
  <c r="AK4608" i="1" s="1"/>
  <c r="AB4600" i="1"/>
  <c r="AK4600" i="1" s="1"/>
  <c r="AB4592" i="1"/>
  <c r="AK4592" i="1" s="1"/>
  <c r="AB4584" i="1"/>
  <c r="AK4584" i="1" s="1"/>
  <c r="AB4576" i="1"/>
  <c r="AK4576" i="1" s="1"/>
  <c r="AB4568" i="1"/>
  <c r="AK4568" i="1" s="1"/>
  <c r="AB4560" i="1"/>
  <c r="AK4560" i="1" s="1"/>
  <c r="AB4552" i="1"/>
  <c r="AK4552" i="1" s="1"/>
  <c r="AB4544" i="1"/>
  <c r="AK4544" i="1" s="1"/>
  <c r="AB4536" i="1"/>
  <c r="AK4536" i="1" s="1"/>
  <c r="AB4528" i="1"/>
  <c r="AK4528" i="1" s="1"/>
  <c r="AB4520" i="1"/>
  <c r="AK4520" i="1" s="1"/>
  <c r="AB4512" i="1"/>
  <c r="AK4512" i="1" s="1"/>
  <c r="AB4504" i="1"/>
  <c r="AK4504" i="1" s="1"/>
  <c r="AB4496" i="1"/>
  <c r="AK4496" i="1" s="1"/>
  <c r="AB4488" i="1"/>
  <c r="AK4488" i="1" s="1"/>
  <c r="AB4480" i="1"/>
  <c r="AK4480" i="1" s="1"/>
  <c r="AB4472" i="1"/>
  <c r="AK4472" i="1" s="1"/>
  <c r="AB4464" i="1"/>
  <c r="AK4464" i="1" s="1"/>
  <c r="AB4456" i="1"/>
  <c r="AK4456" i="1" s="1"/>
  <c r="AB4448" i="1"/>
  <c r="AK4448" i="1" s="1"/>
  <c r="AB4440" i="1"/>
  <c r="AK4440" i="1" s="1"/>
  <c r="AB4432" i="1"/>
  <c r="AK4432" i="1" s="1"/>
  <c r="AB4424" i="1"/>
  <c r="AK4424" i="1" s="1"/>
  <c r="AB4416" i="1"/>
  <c r="AK4416" i="1" s="1"/>
  <c r="AB4408" i="1"/>
  <c r="AK4408" i="1" s="1"/>
  <c r="AB4400" i="1"/>
  <c r="AK4400" i="1" s="1"/>
  <c r="AB4392" i="1"/>
  <c r="AK4392" i="1" s="1"/>
  <c r="AB4384" i="1"/>
  <c r="AK4384" i="1" s="1"/>
  <c r="AB4376" i="1"/>
  <c r="AK4376" i="1" s="1"/>
  <c r="AB4368" i="1"/>
  <c r="AK4368" i="1" s="1"/>
  <c r="AB4360" i="1"/>
  <c r="AK4360" i="1" s="1"/>
  <c r="AB4352" i="1"/>
  <c r="AK4352" i="1" s="1"/>
  <c r="AB4344" i="1"/>
  <c r="AK4344" i="1" s="1"/>
  <c r="AB4336" i="1"/>
  <c r="AK4336" i="1" s="1"/>
  <c r="AB4328" i="1"/>
  <c r="AK4328" i="1" s="1"/>
  <c r="AB4320" i="1"/>
  <c r="AK4320" i="1" s="1"/>
  <c r="AB4312" i="1"/>
  <c r="AK4312" i="1" s="1"/>
  <c r="AB4304" i="1"/>
  <c r="AK4304" i="1" s="1"/>
  <c r="AB4296" i="1"/>
  <c r="AK4296" i="1" s="1"/>
  <c r="AB4288" i="1"/>
  <c r="AK4288" i="1" s="1"/>
  <c r="AB4280" i="1"/>
  <c r="AK4280" i="1" s="1"/>
  <c r="AB4272" i="1"/>
  <c r="AK4272" i="1" s="1"/>
  <c r="AB4264" i="1"/>
  <c r="AK4264" i="1" s="1"/>
  <c r="AB4256" i="1"/>
  <c r="AK4256" i="1" s="1"/>
  <c r="AB4248" i="1"/>
  <c r="AK4248" i="1" s="1"/>
  <c r="AB4240" i="1"/>
  <c r="AK4240" i="1" s="1"/>
  <c r="AB4232" i="1"/>
  <c r="AK4232" i="1" s="1"/>
  <c r="AB4224" i="1"/>
  <c r="AK4224" i="1" s="1"/>
  <c r="AB5518" i="1"/>
  <c r="AK5518" i="1" s="1"/>
  <c r="AB5510" i="1"/>
  <c r="AK5510" i="1" s="1"/>
  <c r="AB5494" i="1"/>
  <c r="AK5494" i="1" s="1"/>
  <c r="AB5486" i="1"/>
  <c r="AK5486" i="1" s="1"/>
  <c r="AB5478" i="1"/>
  <c r="AK5478" i="1" s="1"/>
  <c r="AB5470" i="1"/>
  <c r="AK5470" i="1" s="1"/>
  <c r="AB5462" i="1"/>
  <c r="AK5462" i="1" s="1"/>
  <c r="AB5454" i="1"/>
  <c r="AK5454" i="1" s="1"/>
  <c r="AB5446" i="1"/>
  <c r="AK5446" i="1" s="1"/>
  <c r="AB5430" i="1"/>
  <c r="AK5430" i="1" s="1"/>
  <c r="AB5422" i="1"/>
  <c r="AK5422" i="1" s="1"/>
  <c r="AB5414" i="1"/>
  <c r="AK5414" i="1" s="1"/>
  <c r="AB5406" i="1"/>
  <c r="AK5406" i="1" s="1"/>
  <c r="AB5398" i="1"/>
  <c r="AK5398" i="1" s="1"/>
  <c r="AB5390" i="1"/>
  <c r="AK5390" i="1" s="1"/>
  <c r="AB5382" i="1"/>
  <c r="AK5382" i="1" s="1"/>
  <c r="AB5374" i="1"/>
  <c r="AK5374" i="1" s="1"/>
  <c r="AB5366" i="1"/>
  <c r="AK5366" i="1" s="1"/>
  <c r="AB5358" i="1"/>
  <c r="AK5358" i="1" s="1"/>
  <c r="AB5350" i="1"/>
  <c r="AK5350" i="1" s="1"/>
  <c r="AB5342" i="1"/>
  <c r="AK5342" i="1" s="1"/>
  <c r="AB5334" i="1"/>
  <c r="AK5334" i="1" s="1"/>
  <c r="AB5326" i="1"/>
  <c r="AK5326" i="1" s="1"/>
  <c r="AB5318" i="1"/>
  <c r="AK5318" i="1" s="1"/>
  <c r="AB5310" i="1"/>
  <c r="AK5310" i="1" s="1"/>
  <c r="AB5302" i="1"/>
  <c r="AK5302" i="1" s="1"/>
  <c r="AB5294" i="1"/>
  <c r="AK5294" i="1" s="1"/>
  <c r="AB5286" i="1"/>
  <c r="AK5286" i="1" s="1"/>
  <c r="AB5278" i="1"/>
  <c r="AK5278" i="1" s="1"/>
  <c r="AB5270" i="1"/>
  <c r="AK5270" i="1" s="1"/>
  <c r="AB5262" i="1"/>
  <c r="AK5262" i="1" s="1"/>
  <c r="AB5254" i="1"/>
  <c r="AK5254" i="1" s="1"/>
  <c r="AB5246" i="1"/>
  <c r="AK5246" i="1" s="1"/>
  <c r="AB5238" i="1"/>
  <c r="AK5238" i="1" s="1"/>
  <c r="AB5230" i="1"/>
  <c r="AK5230" i="1" s="1"/>
  <c r="AB5222" i="1"/>
  <c r="AK5222" i="1" s="1"/>
  <c r="AB5214" i="1"/>
  <c r="AK5214" i="1" s="1"/>
  <c r="AB5206" i="1"/>
  <c r="AK5206" i="1" s="1"/>
  <c r="AB5198" i="1"/>
  <c r="AK5198" i="1" s="1"/>
  <c r="AB5182" i="1"/>
  <c r="AK5182" i="1" s="1"/>
  <c r="AB5174" i="1"/>
  <c r="AK5174" i="1" s="1"/>
  <c r="AB5166" i="1"/>
  <c r="AK5166" i="1" s="1"/>
  <c r="AB5158" i="1"/>
  <c r="AK5158" i="1" s="1"/>
  <c r="AB5150" i="1"/>
  <c r="AK5150" i="1" s="1"/>
  <c r="AB5142" i="1"/>
  <c r="AK5142" i="1" s="1"/>
  <c r="AB5134" i="1"/>
  <c r="AK5134" i="1" s="1"/>
  <c r="AB5126" i="1"/>
  <c r="AK5126" i="1" s="1"/>
  <c r="AB5118" i="1"/>
  <c r="AK5118" i="1" s="1"/>
  <c r="AB5110" i="1"/>
  <c r="AK5110" i="1" s="1"/>
  <c r="AB5102" i="1"/>
  <c r="AK5102" i="1" s="1"/>
  <c r="AB5094" i="1"/>
  <c r="AK5094" i="1" s="1"/>
  <c r="AB5086" i="1"/>
  <c r="AK5086" i="1" s="1"/>
  <c r="AB5078" i="1"/>
  <c r="AK5078" i="1" s="1"/>
  <c r="AB5070" i="1"/>
  <c r="AK5070" i="1" s="1"/>
  <c r="AB5062" i="1"/>
  <c r="AK5062" i="1" s="1"/>
  <c r="AB5054" i="1"/>
  <c r="AK5054" i="1" s="1"/>
  <c r="AB5046" i="1"/>
  <c r="AK5046" i="1" s="1"/>
  <c r="AB5038" i="1"/>
  <c r="AK5038" i="1" s="1"/>
  <c r="AB5030" i="1"/>
  <c r="AK5030" i="1" s="1"/>
  <c r="AB5022" i="1"/>
  <c r="AK5022" i="1" s="1"/>
  <c r="AB5014" i="1"/>
  <c r="AK5014" i="1" s="1"/>
  <c r="AB5006" i="1"/>
  <c r="AK5006" i="1" s="1"/>
  <c r="AB4990" i="1"/>
  <c r="AK4990" i="1" s="1"/>
  <c r="AB4982" i="1"/>
  <c r="AK4982" i="1" s="1"/>
  <c r="AB4974" i="1"/>
  <c r="AK4974" i="1" s="1"/>
  <c r="AB4966" i="1"/>
  <c r="AK4966" i="1" s="1"/>
  <c r="AB4958" i="1"/>
  <c r="AK4958" i="1" s="1"/>
  <c r="AB4950" i="1"/>
  <c r="AK4950" i="1" s="1"/>
  <c r="AB4942" i="1"/>
  <c r="AK4942" i="1" s="1"/>
  <c r="AB4934" i="1"/>
  <c r="AK4934" i="1" s="1"/>
  <c r="AB4926" i="1"/>
  <c r="AK4926" i="1" s="1"/>
  <c r="AB4918" i="1"/>
  <c r="AK4918" i="1" s="1"/>
  <c r="AB4910" i="1"/>
  <c r="AK4910" i="1" s="1"/>
  <c r="AB4902" i="1"/>
  <c r="AK4902" i="1" s="1"/>
  <c r="AB4894" i="1"/>
  <c r="AK4894" i="1" s="1"/>
  <c r="AB4886" i="1"/>
  <c r="AK4886" i="1" s="1"/>
  <c r="AB4878" i="1"/>
  <c r="AK4878" i="1" s="1"/>
  <c r="AB4870" i="1"/>
  <c r="AK4870" i="1" s="1"/>
  <c r="AB4862" i="1"/>
  <c r="AK4862" i="1" s="1"/>
  <c r="AB4854" i="1"/>
  <c r="AK4854" i="1" s="1"/>
  <c r="AB4846" i="1"/>
  <c r="AK4846" i="1" s="1"/>
  <c r="AB4838" i="1"/>
  <c r="AK4838" i="1" s="1"/>
  <c r="AB4830" i="1"/>
  <c r="AK4830" i="1" s="1"/>
  <c r="AB4822" i="1"/>
  <c r="AK4822" i="1" s="1"/>
  <c r="AB4814" i="1"/>
  <c r="AK4814" i="1" s="1"/>
  <c r="AB4806" i="1"/>
  <c r="AK4806" i="1" s="1"/>
  <c r="AB4798" i="1"/>
  <c r="AK4798" i="1" s="1"/>
  <c r="AB4790" i="1"/>
  <c r="AK4790" i="1" s="1"/>
  <c r="AB4782" i="1"/>
  <c r="AK4782" i="1" s="1"/>
  <c r="AB4774" i="1"/>
  <c r="AK4774" i="1" s="1"/>
  <c r="AB4766" i="1"/>
  <c r="AK4766" i="1" s="1"/>
  <c r="AB4758" i="1"/>
  <c r="AK4758" i="1" s="1"/>
  <c r="AB4750" i="1"/>
  <c r="AK4750" i="1" s="1"/>
  <c r="AB4742" i="1"/>
  <c r="AK4742" i="1" s="1"/>
  <c r="AB4734" i="1"/>
  <c r="AK4734" i="1" s="1"/>
  <c r="AB4726" i="1"/>
  <c r="AK4726" i="1" s="1"/>
  <c r="AB4718" i="1"/>
  <c r="AK4718" i="1" s="1"/>
  <c r="AB4710" i="1"/>
  <c r="AK4710" i="1" s="1"/>
  <c r="AB4702" i="1"/>
  <c r="AK4702" i="1" s="1"/>
  <c r="AB4694" i="1"/>
  <c r="AK4694" i="1" s="1"/>
  <c r="AB4686" i="1"/>
  <c r="AK4686" i="1" s="1"/>
  <c r="AB4678" i="1"/>
  <c r="AK4678" i="1" s="1"/>
  <c r="AB4670" i="1"/>
  <c r="AK4670" i="1" s="1"/>
  <c r="AB4662" i="1"/>
  <c r="AK4662" i="1" s="1"/>
  <c r="AB4654" i="1"/>
  <c r="AK4654" i="1" s="1"/>
  <c r="AB4646" i="1"/>
  <c r="AK4646" i="1" s="1"/>
  <c r="AB4638" i="1"/>
  <c r="AK4638" i="1" s="1"/>
  <c r="AB4630" i="1"/>
  <c r="AK4630" i="1" s="1"/>
  <c r="AB4622" i="1"/>
  <c r="AK4622" i="1" s="1"/>
  <c r="AB4614" i="1"/>
  <c r="AK4614" i="1" s="1"/>
  <c r="AB4606" i="1"/>
  <c r="AK4606" i="1" s="1"/>
  <c r="AB4598" i="1"/>
  <c r="AK4598" i="1" s="1"/>
  <c r="AB4590" i="1"/>
  <c r="AK4590" i="1" s="1"/>
  <c r="AB4582" i="1"/>
  <c r="AK4582" i="1" s="1"/>
  <c r="AB4574" i="1"/>
  <c r="AK4574" i="1" s="1"/>
  <c r="AB4566" i="1"/>
  <c r="AK4566" i="1" s="1"/>
  <c r="AB4558" i="1"/>
  <c r="AK4558" i="1" s="1"/>
  <c r="AB4550" i="1"/>
  <c r="AK4550" i="1" s="1"/>
  <c r="AB4542" i="1"/>
  <c r="AK4542" i="1" s="1"/>
  <c r="AB4534" i="1"/>
  <c r="AK4534" i="1" s="1"/>
  <c r="AB4526" i="1"/>
  <c r="AK4526" i="1" s="1"/>
  <c r="AB4518" i="1"/>
  <c r="AK4518" i="1" s="1"/>
  <c r="AB4510" i="1"/>
  <c r="AK4510" i="1" s="1"/>
  <c r="AB4502" i="1"/>
  <c r="AK4502" i="1" s="1"/>
  <c r="AB4494" i="1"/>
  <c r="AK4494" i="1" s="1"/>
  <c r="AB4486" i="1"/>
  <c r="AK4486" i="1" s="1"/>
  <c r="AB4478" i="1"/>
  <c r="AK4478" i="1" s="1"/>
  <c r="AB4470" i="1"/>
  <c r="AK4470" i="1" s="1"/>
  <c r="AB4462" i="1"/>
  <c r="AK4462" i="1" s="1"/>
  <c r="AB4454" i="1"/>
  <c r="AK4454" i="1" s="1"/>
  <c r="AB4446" i="1"/>
  <c r="AK4446" i="1" s="1"/>
  <c r="AB4438" i="1"/>
  <c r="AK4438" i="1" s="1"/>
  <c r="AB4430" i="1"/>
  <c r="AK4430" i="1" s="1"/>
  <c r="AB4422" i="1"/>
  <c r="AK4422" i="1" s="1"/>
  <c r="AB4414" i="1"/>
  <c r="AK4414" i="1" s="1"/>
  <c r="AB4406" i="1"/>
  <c r="AK4406" i="1" s="1"/>
  <c r="AB4398" i="1"/>
  <c r="AK4398" i="1" s="1"/>
  <c r="AB4390" i="1"/>
  <c r="AK4390" i="1" s="1"/>
  <c r="AB4382" i="1"/>
  <c r="AK4382" i="1" s="1"/>
  <c r="AB4374" i="1"/>
  <c r="AK4374" i="1" s="1"/>
  <c r="AB4366" i="1"/>
  <c r="AK4366" i="1" s="1"/>
  <c r="AB4358" i="1"/>
  <c r="AK4358" i="1" s="1"/>
  <c r="AB4350" i="1"/>
  <c r="AK4350" i="1" s="1"/>
  <c r="AB4342" i="1"/>
  <c r="AK4342" i="1" s="1"/>
  <c r="AB4334" i="1"/>
  <c r="AK4334" i="1" s="1"/>
  <c r="AB4326" i="1"/>
  <c r="AK4326" i="1" s="1"/>
  <c r="AB4318" i="1"/>
  <c r="AK4318" i="1" s="1"/>
  <c r="AB4310" i="1"/>
  <c r="AK4310" i="1" s="1"/>
  <c r="AB4302" i="1"/>
  <c r="AK4302" i="1" s="1"/>
  <c r="AB4294" i="1"/>
  <c r="AK4294" i="1" s="1"/>
  <c r="AB4286" i="1"/>
  <c r="AK4286" i="1" s="1"/>
  <c r="AB4278" i="1"/>
  <c r="AK4278" i="1" s="1"/>
  <c r="AB4270" i="1"/>
  <c r="AK4270" i="1" s="1"/>
  <c r="AB4262" i="1"/>
  <c r="AK4262" i="1" s="1"/>
  <c r="AB4254" i="1"/>
  <c r="AK4254" i="1" s="1"/>
  <c r="AB4246" i="1"/>
  <c r="AK4246" i="1" s="1"/>
  <c r="AB4238" i="1"/>
  <c r="AK4238" i="1" s="1"/>
  <c r="AB4230" i="1"/>
  <c r="AK4230" i="1" s="1"/>
  <c r="AB4222" i="1"/>
  <c r="AK4222" i="1" s="1"/>
  <c r="AB4214" i="1"/>
  <c r="AK4214" i="1" s="1"/>
  <c r="AB4206" i="1"/>
  <c r="AK4206" i="1" s="1"/>
  <c r="AB4198" i="1"/>
  <c r="AK4198" i="1" s="1"/>
  <c r="AB4190" i="1"/>
  <c r="AK4190" i="1" s="1"/>
  <c r="AB4182" i="1"/>
  <c r="AK4182" i="1" s="1"/>
  <c r="AB4174" i="1"/>
  <c r="AK4174" i="1" s="1"/>
  <c r="AB4166" i="1"/>
  <c r="AK4166" i="1" s="1"/>
  <c r="AB4158" i="1"/>
  <c r="AK4158" i="1" s="1"/>
  <c r="AB4150" i="1"/>
  <c r="AK4150" i="1" s="1"/>
  <c r="AB4142" i="1"/>
  <c r="AK4142" i="1" s="1"/>
  <c r="AB4134" i="1"/>
  <c r="AK4134" i="1" s="1"/>
  <c r="AB4126" i="1"/>
  <c r="AK4126" i="1" s="1"/>
  <c r="AB4118" i="1"/>
  <c r="AK4118" i="1" s="1"/>
  <c r="AB4110" i="1"/>
  <c r="AK4110" i="1" s="1"/>
  <c r="AB4102" i="1"/>
  <c r="AK4102" i="1" s="1"/>
  <c r="AB4094" i="1"/>
  <c r="AK4094" i="1" s="1"/>
  <c r="AB4086" i="1"/>
  <c r="AK4086" i="1" s="1"/>
  <c r="AB4078" i="1"/>
  <c r="AK4078" i="1" s="1"/>
  <c r="AB4070" i="1"/>
  <c r="AK4070" i="1" s="1"/>
  <c r="AB4062" i="1"/>
  <c r="AK4062" i="1" s="1"/>
  <c r="AB4054" i="1"/>
  <c r="AK4054" i="1" s="1"/>
  <c r="AB4046" i="1"/>
  <c r="AK4046" i="1" s="1"/>
  <c r="AB4038" i="1"/>
  <c r="AK4038" i="1" s="1"/>
  <c r="AB4030" i="1"/>
  <c r="AK4030" i="1" s="1"/>
  <c r="AB4022" i="1"/>
  <c r="AK4022" i="1" s="1"/>
  <c r="AB4014" i="1"/>
  <c r="AK4014" i="1" s="1"/>
  <c r="AB4006" i="1"/>
  <c r="AK4006" i="1" s="1"/>
  <c r="AB3998" i="1"/>
  <c r="AK3998" i="1" s="1"/>
  <c r="AB3990" i="1"/>
  <c r="AK3990" i="1" s="1"/>
  <c r="AB3982" i="1"/>
  <c r="AK3982" i="1" s="1"/>
  <c r="AB3974" i="1"/>
  <c r="AK3974" i="1" s="1"/>
  <c r="AB3966" i="1"/>
  <c r="AK3966" i="1" s="1"/>
  <c r="AB3958" i="1"/>
  <c r="AK3958" i="1" s="1"/>
  <c r="AB3950" i="1"/>
  <c r="AK3950" i="1" s="1"/>
  <c r="AB3942" i="1"/>
  <c r="AK3942" i="1" s="1"/>
  <c r="AB3934" i="1"/>
  <c r="AK3934" i="1" s="1"/>
  <c r="AB3926" i="1"/>
  <c r="AK3926" i="1" s="1"/>
  <c r="AB3918" i="1"/>
  <c r="AK3918" i="1" s="1"/>
  <c r="AB3910" i="1"/>
  <c r="AK3910" i="1" s="1"/>
  <c r="AB3902" i="1"/>
  <c r="AK3902" i="1" s="1"/>
  <c r="AB3894" i="1"/>
  <c r="AK3894" i="1" s="1"/>
  <c r="AB3886" i="1"/>
  <c r="AK3886" i="1" s="1"/>
  <c r="AB3878" i="1"/>
  <c r="AK3878" i="1" s="1"/>
  <c r="AB3870" i="1"/>
  <c r="AK3870" i="1" s="1"/>
  <c r="AB3862" i="1"/>
  <c r="AK3862" i="1" s="1"/>
  <c r="AB3854" i="1"/>
  <c r="AK3854" i="1" s="1"/>
  <c r="AB3846" i="1"/>
  <c r="AK3846" i="1" s="1"/>
  <c r="AB3838" i="1"/>
  <c r="AK3838" i="1" s="1"/>
  <c r="AB3830" i="1"/>
  <c r="AK3830" i="1" s="1"/>
  <c r="AB3822" i="1"/>
  <c r="AK3822" i="1" s="1"/>
  <c r="AB2896" i="1"/>
  <c r="AK2896" i="1" s="1"/>
  <c r="AB2888" i="1"/>
  <c r="AK2888" i="1" s="1"/>
  <c r="AB2880" i="1"/>
  <c r="AK2880" i="1" s="1"/>
  <c r="AB2872" i="1"/>
  <c r="AK2872" i="1" s="1"/>
  <c r="AB2864" i="1"/>
  <c r="AK2864" i="1" s="1"/>
  <c r="AB2856" i="1"/>
  <c r="AK2856" i="1" s="1"/>
  <c r="AB2848" i="1"/>
  <c r="AK2848" i="1" s="1"/>
  <c r="AB2840" i="1"/>
  <c r="AK2840" i="1" s="1"/>
  <c r="AB2832" i="1"/>
  <c r="AK2832" i="1" s="1"/>
  <c r="AB2824" i="1"/>
  <c r="AK2824" i="1" s="1"/>
  <c r="AB2816" i="1"/>
  <c r="AK2816" i="1" s="1"/>
  <c r="AB2808" i="1"/>
  <c r="AK2808" i="1" s="1"/>
  <c r="AB2800" i="1"/>
  <c r="AK2800" i="1" s="1"/>
  <c r="AB2792" i="1"/>
  <c r="AK2792" i="1" s="1"/>
  <c r="AB2784" i="1"/>
  <c r="AK2784" i="1" s="1"/>
  <c r="AB2776" i="1"/>
  <c r="AK2776" i="1" s="1"/>
  <c r="AB2768" i="1"/>
  <c r="AK2768" i="1" s="1"/>
  <c r="AB2760" i="1"/>
  <c r="AK2760" i="1" s="1"/>
  <c r="AB2752" i="1"/>
  <c r="AK2752" i="1" s="1"/>
  <c r="AB2744" i="1"/>
  <c r="AK2744" i="1" s="1"/>
  <c r="AB2736" i="1"/>
  <c r="AK2736" i="1" s="1"/>
  <c r="AB2728" i="1"/>
  <c r="AK2728" i="1" s="1"/>
  <c r="AB2720" i="1"/>
  <c r="AK2720" i="1" s="1"/>
  <c r="AB2712" i="1"/>
  <c r="AK2712" i="1" s="1"/>
  <c r="AB2704" i="1"/>
  <c r="AK2704" i="1" s="1"/>
  <c r="AB2696" i="1"/>
  <c r="AK2696" i="1" s="1"/>
  <c r="AB2688" i="1"/>
  <c r="AK2688" i="1" s="1"/>
  <c r="AB2680" i="1"/>
  <c r="AK2680" i="1" s="1"/>
  <c r="AB2672" i="1"/>
  <c r="AK2672" i="1" s="1"/>
  <c r="AB2664" i="1"/>
  <c r="AK2664" i="1" s="1"/>
  <c r="AB2656" i="1"/>
  <c r="AK2656" i="1" s="1"/>
  <c r="AB2648" i="1"/>
  <c r="AK2648" i="1" s="1"/>
  <c r="AB2640" i="1"/>
  <c r="AK2640" i="1" s="1"/>
  <c r="AB2632" i="1"/>
  <c r="AK2632" i="1" s="1"/>
  <c r="AB2624" i="1"/>
  <c r="AK2624" i="1" s="1"/>
  <c r="AB2616" i="1"/>
  <c r="AK2616" i="1" s="1"/>
  <c r="AB2608" i="1"/>
  <c r="AK2608" i="1" s="1"/>
  <c r="AB2600" i="1"/>
  <c r="AK2600" i="1" s="1"/>
  <c r="AB2592" i="1"/>
  <c r="AK2592" i="1" s="1"/>
  <c r="AB2584" i="1"/>
  <c r="AK2584" i="1" s="1"/>
  <c r="AB2576" i="1"/>
  <c r="AK2576" i="1" s="1"/>
  <c r="AB2568" i="1"/>
  <c r="AK2568" i="1" s="1"/>
  <c r="AB2560" i="1"/>
  <c r="AK2560" i="1" s="1"/>
  <c r="AB2552" i="1"/>
  <c r="AK2552" i="1" s="1"/>
  <c r="AB2544" i="1"/>
  <c r="AK2544" i="1" s="1"/>
  <c r="AB2536" i="1"/>
  <c r="AK2536" i="1" s="1"/>
  <c r="AB2528" i="1"/>
  <c r="AK2528" i="1" s="1"/>
  <c r="AB2520" i="1"/>
  <c r="AK2520" i="1" s="1"/>
  <c r="AB2512" i="1"/>
  <c r="AK2512" i="1" s="1"/>
  <c r="AB2504" i="1"/>
  <c r="AK2504" i="1" s="1"/>
  <c r="AB2496" i="1"/>
  <c r="AK2496" i="1" s="1"/>
  <c r="AB2488" i="1"/>
  <c r="AK2488" i="1" s="1"/>
  <c r="AB2480" i="1"/>
  <c r="AK2480" i="1" s="1"/>
  <c r="AB2472" i="1"/>
  <c r="AK2472" i="1" s="1"/>
  <c r="AB2464" i="1"/>
  <c r="AK2464" i="1" s="1"/>
  <c r="AB2456" i="1"/>
  <c r="AK2456" i="1" s="1"/>
  <c r="AB2448" i="1"/>
  <c r="AK2448" i="1" s="1"/>
  <c r="AB2440" i="1"/>
  <c r="AK2440" i="1" s="1"/>
  <c r="AB2432" i="1"/>
  <c r="AK2432" i="1" s="1"/>
  <c r="AB2424" i="1"/>
  <c r="AK2424" i="1" s="1"/>
  <c r="AB2416" i="1"/>
  <c r="AK2416" i="1" s="1"/>
  <c r="AB2408" i="1"/>
  <c r="AK2408" i="1" s="1"/>
  <c r="AB2400" i="1"/>
  <c r="AK2400" i="1" s="1"/>
  <c r="AB2392" i="1"/>
  <c r="AK2392" i="1" s="1"/>
  <c r="AB2384" i="1"/>
  <c r="AK2384" i="1" s="1"/>
  <c r="AB2376" i="1"/>
  <c r="AK2376" i="1" s="1"/>
  <c r="AB2368" i="1"/>
  <c r="AK2368" i="1" s="1"/>
  <c r="AB2360" i="1"/>
  <c r="AK2360" i="1" s="1"/>
  <c r="AB2352" i="1"/>
  <c r="AK2352" i="1" s="1"/>
  <c r="AB2344" i="1"/>
  <c r="AK2344" i="1" s="1"/>
  <c r="AB2336" i="1"/>
  <c r="AK2336" i="1" s="1"/>
  <c r="AB2328" i="1"/>
  <c r="AK2328" i="1" s="1"/>
  <c r="AB2320" i="1"/>
  <c r="AK2320" i="1" s="1"/>
  <c r="AB2312" i="1"/>
  <c r="AK2312" i="1" s="1"/>
  <c r="AB2304" i="1"/>
  <c r="AK2304" i="1" s="1"/>
  <c r="AB2296" i="1"/>
  <c r="AK2296" i="1" s="1"/>
  <c r="AB2288" i="1"/>
  <c r="AK2288" i="1" s="1"/>
  <c r="AB2280" i="1"/>
  <c r="AK2280" i="1" s="1"/>
  <c r="AB2272" i="1"/>
  <c r="AK2272" i="1" s="1"/>
  <c r="AB2256" i="1"/>
  <c r="AK2256" i="1" s="1"/>
  <c r="AB2248" i="1"/>
  <c r="AK2248" i="1" s="1"/>
  <c r="AB2240" i="1"/>
  <c r="AK2240" i="1" s="1"/>
  <c r="AB2232" i="1"/>
  <c r="AK2232" i="1" s="1"/>
  <c r="AB2224" i="1"/>
  <c r="AK2224" i="1" s="1"/>
  <c r="AB2216" i="1"/>
  <c r="AK2216" i="1" s="1"/>
  <c r="AB2208" i="1"/>
  <c r="AK2208" i="1" s="1"/>
  <c r="AB2200" i="1"/>
  <c r="AK2200" i="1" s="1"/>
  <c r="AB2192" i="1"/>
  <c r="AK2192" i="1" s="1"/>
  <c r="AB2184" i="1"/>
  <c r="AK2184" i="1" s="1"/>
  <c r="AB2176" i="1"/>
  <c r="AK2176" i="1" s="1"/>
  <c r="AB2168" i="1"/>
  <c r="AK2168" i="1" s="1"/>
  <c r="AB2160" i="1"/>
  <c r="AK2160" i="1" s="1"/>
  <c r="AB2152" i="1"/>
  <c r="AK2152" i="1" s="1"/>
  <c r="AB2144" i="1"/>
  <c r="AK2144" i="1" s="1"/>
  <c r="AB2136" i="1"/>
  <c r="AK2136" i="1" s="1"/>
  <c r="AB2128" i="1"/>
  <c r="AK2128" i="1" s="1"/>
  <c r="AB2120" i="1"/>
  <c r="AK2120" i="1" s="1"/>
  <c r="AB2112" i="1"/>
  <c r="AK2112" i="1" s="1"/>
  <c r="AB2104" i="1"/>
  <c r="AK2104" i="1" s="1"/>
  <c r="AB2096" i="1"/>
  <c r="AK2096" i="1" s="1"/>
  <c r="AB2088" i="1"/>
  <c r="AK2088" i="1" s="1"/>
  <c r="AB2080" i="1"/>
  <c r="AK2080" i="1" s="1"/>
  <c r="AB2072" i="1"/>
  <c r="AK2072" i="1" s="1"/>
  <c r="AB2064" i="1"/>
  <c r="AK2064" i="1" s="1"/>
  <c r="AB2056" i="1"/>
  <c r="AK2056" i="1" s="1"/>
  <c r="AB2048" i="1"/>
  <c r="AK2048" i="1" s="1"/>
  <c r="AB2040" i="1"/>
  <c r="AK2040" i="1" s="1"/>
  <c r="AB2032" i="1"/>
  <c r="AK2032" i="1" s="1"/>
  <c r="AB2024" i="1"/>
  <c r="AK2024" i="1" s="1"/>
  <c r="AB2016" i="1"/>
  <c r="AK2016" i="1" s="1"/>
  <c r="AB2008" i="1"/>
  <c r="AK2008" i="1" s="1"/>
  <c r="AB2000" i="1"/>
  <c r="AK2000" i="1" s="1"/>
  <c r="AB1992" i="1"/>
  <c r="AK1992" i="1" s="1"/>
  <c r="AB1984" i="1"/>
  <c r="AK1984" i="1" s="1"/>
  <c r="AB1976" i="1"/>
  <c r="AK1976" i="1" s="1"/>
  <c r="AB1968" i="1"/>
  <c r="AK1968" i="1" s="1"/>
  <c r="AB1960" i="1"/>
  <c r="AK1960" i="1" s="1"/>
  <c r="AB1952" i="1"/>
  <c r="AK1952" i="1" s="1"/>
  <c r="AB1944" i="1"/>
  <c r="AK1944" i="1" s="1"/>
  <c r="AB1936" i="1"/>
  <c r="AK1936" i="1" s="1"/>
  <c r="AB1928" i="1"/>
  <c r="AK1928" i="1" s="1"/>
  <c r="AB1920" i="1"/>
  <c r="AK1920" i="1" s="1"/>
  <c r="AB1912" i="1"/>
  <c r="AK1912" i="1" s="1"/>
  <c r="AB1904" i="1"/>
  <c r="AK1904" i="1" s="1"/>
  <c r="AB1896" i="1"/>
  <c r="AK1896" i="1" s="1"/>
  <c r="AB1888" i="1"/>
  <c r="AK1888" i="1" s="1"/>
  <c r="AB1880" i="1"/>
  <c r="AK1880" i="1" s="1"/>
  <c r="AB1872" i="1"/>
  <c r="AK1872" i="1" s="1"/>
  <c r="AB1864" i="1"/>
  <c r="AK1864" i="1" s="1"/>
  <c r="AB1856" i="1"/>
  <c r="AK1856" i="1" s="1"/>
  <c r="AB1848" i="1"/>
  <c r="AK1848" i="1" s="1"/>
  <c r="AB1840" i="1"/>
  <c r="AK1840" i="1" s="1"/>
  <c r="AB1832" i="1"/>
  <c r="AK1832" i="1" s="1"/>
  <c r="AB1824" i="1"/>
  <c r="AK1824" i="1" s="1"/>
  <c r="AB1816" i="1"/>
  <c r="AK1816" i="1" s="1"/>
  <c r="AB1808" i="1"/>
  <c r="AK1808" i="1" s="1"/>
  <c r="AB1800" i="1"/>
  <c r="AK1800" i="1" s="1"/>
  <c r="AB1792" i="1"/>
  <c r="AK1792" i="1" s="1"/>
  <c r="AB1784" i="1"/>
  <c r="AK1784" i="1" s="1"/>
  <c r="AB1776" i="1"/>
  <c r="AK1776" i="1" s="1"/>
  <c r="AB1768" i="1"/>
  <c r="AK1768" i="1" s="1"/>
  <c r="AB1760" i="1"/>
  <c r="AK1760" i="1" s="1"/>
  <c r="AB1752" i="1"/>
  <c r="AK1752" i="1" s="1"/>
  <c r="AB1744" i="1"/>
  <c r="AK1744" i="1" s="1"/>
  <c r="AB1736" i="1"/>
  <c r="AK1736" i="1" s="1"/>
  <c r="AB1728" i="1"/>
  <c r="AK1728" i="1" s="1"/>
  <c r="AB1720" i="1"/>
  <c r="AK1720" i="1" s="1"/>
  <c r="AB1712" i="1"/>
  <c r="AK1712" i="1" s="1"/>
  <c r="AB1704" i="1"/>
  <c r="AK1704" i="1" s="1"/>
  <c r="AB1696" i="1"/>
  <c r="AK1696" i="1" s="1"/>
  <c r="AB1688" i="1"/>
  <c r="AK1688" i="1" s="1"/>
  <c r="AB1680" i="1"/>
  <c r="AK1680" i="1" s="1"/>
  <c r="AB1672" i="1"/>
  <c r="AK1672" i="1" s="1"/>
  <c r="AB1664" i="1"/>
  <c r="AK1664" i="1" s="1"/>
  <c r="AB1656" i="1"/>
  <c r="AK1656" i="1" s="1"/>
  <c r="AB1648" i="1"/>
  <c r="AK1648" i="1" s="1"/>
  <c r="AB1640" i="1"/>
  <c r="AK1640" i="1" s="1"/>
  <c r="AB1632" i="1"/>
  <c r="AK1632" i="1" s="1"/>
  <c r="AB1624" i="1"/>
  <c r="AK1624" i="1" s="1"/>
  <c r="AB1616" i="1"/>
  <c r="AK1616" i="1" s="1"/>
  <c r="AB1608" i="1"/>
  <c r="AK1608" i="1" s="1"/>
  <c r="AB1600" i="1"/>
  <c r="AK1600" i="1" s="1"/>
  <c r="AB1592" i="1"/>
  <c r="AK1592" i="1" s="1"/>
  <c r="AB1584" i="1"/>
  <c r="AK1584" i="1" s="1"/>
  <c r="AB1576" i="1"/>
  <c r="AK1576" i="1" s="1"/>
  <c r="AB1568" i="1"/>
  <c r="AK1568" i="1" s="1"/>
  <c r="AB1560" i="1"/>
  <c r="AK1560" i="1" s="1"/>
  <c r="AB1552" i="1"/>
  <c r="AK1552" i="1" s="1"/>
  <c r="AB1544" i="1"/>
  <c r="AK1544" i="1" s="1"/>
  <c r="AB1536" i="1"/>
  <c r="AK1536" i="1" s="1"/>
  <c r="AB1528" i="1"/>
  <c r="AK1528" i="1" s="1"/>
  <c r="AB1520" i="1"/>
  <c r="AK1520" i="1" s="1"/>
  <c r="AB1512" i="1"/>
  <c r="AK1512" i="1" s="1"/>
  <c r="AB1504" i="1"/>
  <c r="AK1504" i="1" s="1"/>
  <c r="AB1496" i="1"/>
  <c r="AK1496" i="1" s="1"/>
  <c r="AB1488" i="1"/>
  <c r="AK1488" i="1" s="1"/>
  <c r="AB1480" i="1"/>
  <c r="AK1480" i="1" s="1"/>
  <c r="AB1472" i="1"/>
  <c r="AK1472" i="1" s="1"/>
  <c r="AB1464" i="1"/>
  <c r="AK1464" i="1" s="1"/>
  <c r="AB1456" i="1"/>
  <c r="AK1456" i="1" s="1"/>
  <c r="AB1448" i="1"/>
  <c r="AK1448" i="1" s="1"/>
  <c r="AB1440" i="1"/>
  <c r="AK1440" i="1" s="1"/>
  <c r="AB1432" i="1"/>
  <c r="AK1432" i="1" s="1"/>
  <c r="AB1424" i="1"/>
  <c r="AK1424" i="1" s="1"/>
  <c r="AB1416" i="1"/>
  <c r="AK1416" i="1" s="1"/>
  <c r="AB1408" i="1"/>
  <c r="AK1408" i="1" s="1"/>
  <c r="AB1400" i="1"/>
  <c r="AK1400" i="1" s="1"/>
  <c r="AB1392" i="1"/>
  <c r="AK1392" i="1" s="1"/>
  <c r="AB1384" i="1"/>
  <c r="AK1384" i="1" s="1"/>
  <c r="AB1376" i="1"/>
  <c r="AK1376" i="1" s="1"/>
  <c r="AB1368" i="1"/>
  <c r="AK1368" i="1" s="1"/>
  <c r="AB1360" i="1"/>
  <c r="AK1360" i="1" s="1"/>
  <c r="AB1352" i="1"/>
  <c r="AK1352" i="1" s="1"/>
  <c r="AB1344" i="1"/>
  <c r="AK1344" i="1" s="1"/>
  <c r="AB1336" i="1"/>
  <c r="AK1336" i="1" s="1"/>
  <c r="AB1328" i="1"/>
  <c r="AK1328" i="1" s="1"/>
  <c r="AB1320" i="1"/>
  <c r="AK1320" i="1" s="1"/>
  <c r="AB1312" i="1"/>
  <c r="AK1312" i="1" s="1"/>
  <c r="AB1304" i="1"/>
  <c r="AK1304" i="1" s="1"/>
  <c r="AB1296" i="1"/>
  <c r="AK1296" i="1" s="1"/>
  <c r="AB1288" i="1"/>
  <c r="AK1288" i="1" s="1"/>
  <c r="AB1280" i="1"/>
  <c r="AK1280" i="1" s="1"/>
  <c r="AB1272" i="1"/>
  <c r="AK1272" i="1" s="1"/>
  <c r="AB1264" i="1"/>
  <c r="AK1264" i="1" s="1"/>
  <c r="AB1256" i="1"/>
  <c r="AK1256" i="1" s="1"/>
  <c r="AB1248" i="1"/>
  <c r="AK1248" i="1" s="1"/>
  <c r="AB1240" i="1"/>
  <c r="AK1240" i="1" s="1"/>
  <c r="AB1232" i="1"/>
  <c r="AK1232" i="1" s="1"/>
  <c r="AB1224" i="1"/>
  <c r="AK1224" i="1" s="1"/>
  <c r="AB1216" i="1"/>
  <c r="AK1216" i="1" s="1"/>
  <c r="AB1208" i="1"/>
  <c r="AK1208" i="1" s="1"/>
  <c r="AB1200" i="1"/>
  <c r="AK1200" i="1" s="1"/>
  <c r="AB1192" i="1"/>
  <c r="AK1192" i="1" s="1"/>
  <c r="AB1184" i="1"/>
  <c r="AK1184" i="1" s="1"/>
  <c r="AB1176" i="1"/>
  <c r="AK1176" i="1" s="1"/>
  <c r="AB1168" i="1"/>
  <c r="AK1168" i="1" s="1"/>
  <c r="AB1160" i="1"/>
  <c r="AK1160" i="1" s="1"/>
  <c r="AB1152" i="1"/>
  <c r="AK1152" i="1" s="1"/>
  <c r="AB1144" i="1"/>
  <c r="AK1144" i="1" s="1"/>
  <c r="AB1136" i="1"/>
  <c r="AK1136" i="1" s="1"/>
  <c r="AB1128" i="1"/>
  <c r="AK1128" i="1" s="1"/>
  <c r="AB1120" i="1"/>
  <c r="AK1120" i="1" s="1"/>
  <c r="AB1112" i="1"/>
  <c r="AK1112" i="1" s="1"/>
  <c r="AB1104" i="1"/>
  <c r="AK1104" i="1" s="1"/>
  <c r="AB1096" i="1"/>
  <c r="AK1096" i="1" s="1"/>
  <c r="AB1088" i="1"/>
  <c r="AK1088" i="1" s="1"/>
  <c r="AB1080" i="1"/>
  <c r="AK1080" i="1" s="1"/>
  <c r="AB1072" i="1"/>
  <c r="AK1072" i="1" s="1"/>
  <c r="AB1064" i="1"/>
  <c r="AK1064" i="1" s="1"/>
  <c r="AB1056" i="1"/>
  <c r="AK1056" i="1" s="1"/>
  <c r="AB3814" i="1"/>
  <c r="AK3814" i="1" s="1"/>
  <c r="AB3806" i="1"/>
  <c r="AK3806" i="1" s="1"/>
  <c r="AB3798" i="1"/>
  <c r="AK3798" i="1" s="1"/>
  <c r="AB3790" i="1"/>
  <c r="AK3790" i="1" s="1"/>
  <c r="AB3782" i="1"/>
  <c r="AK3782" i="1" s="1"/>
  <c r="AB3774" i="1"/>
  <c r="AK3774" i="1" s="1"/>
  <c r="AB3766" i="1"/>
  <c r="AK3766" i="1" s="1"/>
  <c r="AB3758" i="1"/>
  <c r="AK3758" i="1" s="1"/>
  <c r="AB3750" i="1"/>
  <c r="AK3750" i="1" s="1"/>
  <c r="AB3742" i="1"/>
  <c r="AK3742" i="1" s="1"/>
  <c r="AB3734" i="1"/>
  <c r="AK3734" i="1" s="1"/>
  <c r="AB3726" i="1"/>
  <c r="AK3726" i="1" s="1"/>
  <c r="AB3718" i="1"/>
  <c r="AK3718" i="1" s="1"/>
  <c r="AB3710" i="1"/>
  <c r="AK3710" i="1" s="1"/>
  <c r="AB3702" i="1"/>
  <c r="AK3702" i="1" s="1"/>
  <c r="AB3694" i="1"/>
  <c r="AK3694" i="1" s="1"/>
  <c r="AB3686" i="1"/>
  <c r="AK3686" i="1" s="1"/>
  <c r="AB3678" i="1"/>
  <c r="AK3678" i="1" s="1"/>
  <c r="AB3670" i="1"/>
  <c r="AK3670" i="1" s="1"/>
  <c r="AB3662" i="1"/>
  <c r="AK3662" i="1" s="1"/>
  <c r="AB3654" i="1"/>
  <c r="AK3654" i="1" s="1"/>
  <c r="AB3646" i="1"/>
  <c r="AK3646" i="1" s="1"/>
  <c r="AB3638" i="1"/>
  <c r="AK3638" i="1" s="1"/>
  <c r="AB3630" i="1"/>
  <c r="AK3630" i="1" s="1"/>
  <c r="AB3622" i="1"/>
  <c r="AK3622" i="1" s="1"/>
  <c r="AB3614" i="1"/>
  <c r="AK3614" i="1" s="1"/>
  <c r="AB3606" i="1"/>
  <c r="AK3606" i="1" s="1"/>
  <c r="AB3598" i="1"/>
  <c r="AK3598" i="1" s="1"/>
  <c r="AB3590" i="1"/>
  <c r="AK3590" i="1" s="1"/>
  <c r="AB3582" i="1"/>
  <c r="AK3582" i="1" s="1"/>
  <c r="AB3574" i="1"/>
  <c r="AK3574" i="1" s="1"/>
  <c r="AB3566" i="1"/>
  <c r="AK3566" i="1" s="1"/>
  <c r="AB3558" i="1"/>
  <c r="AK3558" i="1" s="1"/>
  <c r="AB3550" i="1"/>
  <c r="AK3550" i="1" s="1"/>
  <c r="AB3542" i="1"/>
  <c r="AK3542" i="1" s="1"/>
  <c r="AB3534" i="1"/>
  <c r="AK3534" i="1" s="1"/>
  <c r="AB3526" i="1"/>
  <c r="AK3526" i="1" s="1"/>
  <c r="AB3518" i="1"/>
  <c r="AK3518" i="1" s="1"/>
  <c r="AB3510" i="1"/>
  <c r="AK3510" i="1" s="1"/>
  <c r="AB3502" i="1"/>
  <c r="AK3502" i="1" s="1"/>
  <c r="AB3494" i="1"/>
  <c r="AK3494" i="1" s="1"/>
  <c r="AB3486" i="1"/>
  <c r="AK3486" i="1" s="1"/>
  <c r="AB3478" i="1"/>
  <c r="AK3478" i="1" s="1"/>
  <c r="AB3470" i="1"/>
  <c r="AK3470" i="1" s="1"/>
  <c r="AB3462" i="1"/>
  <c r="AK3462" i="1" s="1"/>
  <c r="AB3454" i="1"/>
  <c r="AK3454" i="1" s="1"/>
  <c r="AB3446" i="1"/>
  <c r="AK3446" i="1" s="1"/>
  <c r="AB3438" i="1"/>
  <c r="AK3438" i="1" s="1"/>
  <c r="AB3430" i="1"/>
  <c r="AK3430" i="1" s="1"/>
  <c r="AB3422" i="1"/>
  <c r="AK3422" i="1" s="1"/>
  <c r="AB3414" i="1"/>
  <c r="AK3414" i="1" s="1"/>
  <c r="AB3406" i="1"/>
  <c r="AK3406" i="1" s="1"/>
  <c r="AB3398" i="1"/>
  <c r="AK3398" i="1" s="1"/>
  <c r="AB3390" i="1"/>
  <c r="AK3390" i="1" s="1"/>
  <c r="AB3382" i="1"/>
  <c r="AK3382" i="1" s="1"/>
  <c r="AB3374" i="1"/>
  <c r="AK3374" i="1" s="1"/>
  <c r="AB3366" i="1"/>
  <c r="AK3366" i="1" s="1"/>
  <c r="AB3358" i="1"/>
  <c r="AK3358" i="1" s="1"/>
  <c r="AB3350" i="1"/>
  <c r="AK3350" i="1" s="1"/>
  <c r="AB3342" i="1"/>
  <c r="AK3342" i="1" s="1"/>
  <c r="AB3334" i="1"/>
  <c r="AK3334" i="1" s="1"/>
  <c r="AB3326" i="1"/>
  <c r="AK3326" i="1" s="1"/>
  <c r="AB3318" i="1"/>
  <c r="AK3318" i="1" s="1"/>
  <c r="AB3310" i="1"/>
  <c r="AK3310" i="1" s="1"/>
  <c r="AB3302" i="1"/>
  <c r="AK3302" i="1" s="1"/>
  <c r="AB3294" i="1"/>
  <c r="AK3294" i="1" s="1"/>
  <c r="AB3286" i="1"/>
  <c r="AK3286" i="1" s="1"/>
  <c r="AB3278" i="1"/>
  <c r="AK3278" i="1" s="1"/>
  <c r="AB3270" i="1"/>
  <c r="AK3270" i="1" s="1"/>
  <c r="AB3262" i="1"/>
  <c r="AK3262" i="1" s="1"/>
  <c r="AB3254" i="1"/>
  <c r="AK3254" i="1" s="1"/>
  <c r="AB3246" i="1"/>
  <c r="AK3246" i="1" s="1"/>
  <c r="AB3238" i="1"/>
  <c r="AK3238" i="1" s="1"/>
  <c r="AB3230" i="1"/>
  <c r="AK3230" i="1" s="1"/>
  <c r="AB3222" i="1"/>
  <c r="AK3222" i="1" s="1"/>
  <c r="AB3214" i="1"/>
  <c r="AK3214" i="1" s="1"/>
  <c r="AB3206" i="1"/>
  <c r="AK3206" i="1" s="1"/>
  <c r="AB3198" i="1"/>
  <c r="AK3198" i="1" s="1"/>
  <c r="AB3190" i="1"/>
  <c r="AK3190" i="1" s="1"/>
  <c r="AB3182" i="1"/>
  <c r="AK3182" i="1" s="1"/>
  <c r="AB3174" i="1"/>
  <c r="AK3174" i="1" s="1"/>
  <c r="AB3166" i="1"/>
  <c r="AK3166" i="1" s="1"/>
  <c r="AB3158" i="1"/>
  <c r="AK3158" i="1" s="1"/>
  <c r="AB3150" i="1"/>
  <c r="AK3150" i="1" s="1"/>
  <c r="AB3142" i="1"/>
  <c r="AK3142" i="1" s="1"/>
  <c r="AB3134" i="1"/>
  <c r="AK3134" i="1" s="1"/>
  <c r="AB3126" i="1"/>
  <c r="AK3126" i="1" s="1"/>
  <c r="AB3118" i="1"/>
  <c r="AK3118" i="1" s="1"/>
  <c r="AB3110" i="1"/>
  <c r="AK3110" i="1" s="1"/>
  <c r="AB3102" i="1"/>
  <c r="AK3102" i="1" s="1"/>
  <c r="AB3094" i="1"/>
  <c r="AK3094" i="1" s="1"/>
  <c r="AB3086" i="1"/>
  <c r="AK3086" i="1" s="1"/>
  <c r="AB3078" i="1"/>
  <c r="AK3078" i="1" s="1"/>
  <c r="AB3070" i="1"/>
  <c r="AK3070" i="1" s="1"/>
  <c r="AB3062" i="1"/>
  <c r="AK3062" i="1" s="1"/>
  <c r="AB3054" i="1"/>
  <c r="AK3054" i="1" s="1"/>
  <c r="AB3046" i="1"/>
  <c r="AK3046" i="1" s="1"/>
  <c r="AB3038" i="1"/>
  <c r="AK3038" i="1" s="1"/>
  <c r="AB3030" i="1"/>
  <c r="AK3030" i="1" s="1"/>
  <c r="AB3022" i="1"/>
  <c r="AK3022" i="1" s="1"/>
  <c r="AB3014" i="1"/>
  <c r="AK3014" i="1" s="1"/>
  <c r="AB3006" i="1"/>
  <c r="AK3006" i="1" s="1"/>
  <c r="AB2998" i="1"/>
  <c r="AK2998" i="1" s="1"/>
  <c r="AB2990" i="1"/>
  <c r="AK2990" i="1" s="1"/>
  <c r="AB2982" i="1"/>
  <c r="AK2982" i="1" s="1"/>
  <c r="AB2974" i="1"/>
  <c r="AK2974" i="1" s="1"/>
  <c r="AB2966" i="1"/>
  <c r="AK2966" i="1" s="1"/>
  <c r="AB2958" i="1"/>
  <c r="AK2958" i="1" s="1"/>
  <c r="AB2950" i="1"/>
  <c r="AK2950" i="1" s="1"/>
  <c r="AB2942" i="1"/>
  <c r="AK2942" i="1" s="1"/>
  <c r="AB2934" i="1"/>
  <c r="AK2934" i="1" s="1"/>
  <c r="AB2926" i="1"/>
  <c r="AK2926" i="1" s="1"/>
  <c r="AB2918" i="1"/>
  <c r="AK2918" i="1" s="1"/>
  <c r="AB2910" i="1"/>
  <c r="AK2910" i="1" s="1"/>
  <c r="AB2902" i="1"/>
  <c r="AK2902" i="1" s="1"/>
  <c r="AB2894" i="1"/>
  <c r="AK2894" i="1" s="1"/>
  <c r="AB2886" i="1"/>
  <c r="AK2886" i="1" s="1"/>
  <c r="AB2878" i="1"/>
  <c r="AK2878" i="1" s="1"/>
  <c r="AB2870" i="1"/>
  <c r="AK2870" i="1" s="1"/>
  <c r="AB2862" i="1"/>
  <c r="AK2862" i="1" s="1"/>
  <c r="AB2854" i="1"/>
  <c r="AK2854" i="1" s="1"/>
  <c r="AB2846" i="1"/>
  <c r="AK2846" i="1" s="1"/>
  <c r="AB2838" i="1"/>
  <c r="AK2838" i="1" s="1"/>
  <c r="AB2830" i="1"/>
  <c r="AK2830" i="1" s="1"/>
  <c r="AB2822" i="1"/>
  <c r="AK2822" i="1" s="1"/>
  <c r="AB2814" i="1"/>
  <c r="AK2814" i="1" s="1"/>
  <c r="AB2806" i="1"/>
  <c r="AK2806" i="1" s="1"/>
  <c r="AB2798" i="1"/>
  <c r="AK2798" i="1" s="1"/>
  <c r="AB2790" i="1"/>
  <c r="AK2790" i="1" s="1"/>
  <c r="AB2782" i="1"/>
  <c r="AK2782" i="1" s="1"/>
  <c r="AB2774" i="1"/>
  <c r="AK2774" i="1" s="1"/>
  <c r="AB2766" i="1"/>
  <c r="AK2766" i="1" s="1"/>
  <c r="AB2758" i="1"/>
  <c r="AK2758" i="1" s="1"/>
  <c r="AB2750" i="1"/>
  <c r="AK2750" i="1" s="1"/>
  <c r="AB2742" i="1"/>
  <c r="AK2742" i="1" s="1"/>
  <c r="AB2734" i="1"/>
  <c r="AK2734" i="1" s="1"/>
  <c r="AB2726" i="1"/>
  <c r="AK2726" i="1" s="1"/>
  <c r="AB2718" i="1"/>
  <c r="AK2718" i="1" s="1"/>
  <c r="AB2710" i="1"/>
  <c r="AK2710" i="1" s="1"/>
  <c r="AB2702" i="1"/>
  <c r="AK2702" i="1" s="1"/>
  <c r="AB2694" i="1"/>
  <c r="AK2694" i="1" s="1"/>
  <c r="AB2686" i="1"/>
  <c r="AK2686" i="1" s="1"/>
  <c r="AB2678" i="1"/>
  <c r="AK2678" i="1" s="1"/>
  <c r="AB2670" i="1"/>
  <c r="AK2670" i="1" s="1"/>
  <c r="AB2662" i="1"/>
  <c r="AK2662" i="1" s="1"/>
  <c r="AB2654" i="1"/>
  <c r="AK2654" i="1" s="1"/>
  <c r="AB2646" i="1"/>
  <c r="AK2646" i="1" s="1"/>
  <c r="AB2638" i="1"/>
  <c r="AK2638" i="1" s="1"/>
  <c r="AB2630" i="1"/>
  <c r="AK2630" i="1" s="1"/>
  <c r="AB2622" i="1"/>
  <c r="AK2622" i="1" s="1"/>
  <c r="AB2614" i="1"/>
  <c r="AK2614" i="1" s="1"/>
  <c r="AB2606" i="1"/>
  <c r="AK2606" i="1" s="1"/>
  <c r="AB2590" i="1"/>
  <c r="AK2590" i="1" s="1"/>
  <c r="AB2582" i="1"/>
  <c r="AK2582" i="1" s="1"/>
  <c r="AB2574" i="1"/>
  <c r="AK2574" i="1" s="1"/>
  <c r="AB2566" i="1"/>
  <c r="AK2566" i="1" s="1"/>
  <c r="AB2558" i="1"/>
  <c r="AK2558" i="1" s="1"/>
  <c r="AB2550" i="1"/>
  <c r="AK2550" i="1" s="1"/>
  <c r="AB2542" i="1"/>
  <c r="AK2542" i="1" s="1"/>
  <c r="AB2534" i="1"/>
  <c r="AK2534" i="1" s="1"/>
  <c r="AB2526" i="1"/>
  <c r="AK2526" i="1" s="1"/>
  <c r="AB2518" i="1"/>
  <c r="AK2518" i="1" s="1"/>
  <c r="AB2510" i="1"/>
  <c r="AK2510" i="1" s="1"/>
  <c r="AB2502" i="1"/>
  <c r="AK2502" i="1" s="1"/>
  <c r="AB2494" i="1"/>
  <c r="AK2494" i="1" s="1"/>
  <c r="AB2486" i="1"/>
  <c r="AK2486" i="1" s="1"/>
  <c r="AB2478" i="1"/>
  <c r="AK2478" i="1" s="1"/>
  <c r="AB2470" i="1"/>
  <c r="AK2470" i="1" s="1"/>
  <c r="AB2462" i="1"/>
  <c r="AK2462" i="1" s="1"/>
  <c r="AB2454" i="1"/>
  <c r="AK2454" i="1" s="1"/>
  <c r="AB2446" i="1"/>
  <c r="AK2446" i="1" s="1"/>
  <c r="AB2438" i="1"/>
  <c r="AK2438" i="1" s="1"/>
  <c r="AB2430" i="1"/>
  <c r="AK2430" i="1" s="1"/>
  <c r="AB2414" i="1"/>
  <c r="AK2414" i="1" s="1"/>
  <c r="AB2406" i="1"/>
  <c r="AK2406" i="1" s="1"/>
  <c r="AB2398" i="1"/>
  <c r="AK2398" i="1" s="1"/>
  <c r="AB2390" i="1"/>
  <c r="AK2390" i="1" s="1"/>
  <c r="AB2382" i="1"/>
  <c r="AK2382" i="1" s="1"/>
  <c r="AB2374" i="1"/>
  <c r="AK2374" i="1" s="1"/>
  <c r="AB2366" i="1"/>
  <c r="AK2366" i="1" s="1"/>
  <c r="AB2358" i="1"/>
  <c r="AK2358" i="1" s="1"/>
  <c r="AB2350" i="1"/>
  <c r="AK2350" i="1" s="1"/>
  <c r="AB2342" i="1"/>
  <c r="AK2342" i="1" s="1"/>
  <c r="AB2334" i="1"/>
  <c r="AK2334" i="1" s="1"/>
  <c r="AB2326" i="1"/>
  <c r="AK2326" i="1" s="1"/>
  <c r="AB2318" i="1"/>
  <c r="AK2318" i="1" s="1"/>
  <c r="AB2310" i="1"/>
  <c r="AK2310" i="1" s="1"/>
  <c r="AB2302" i="1"/>
  <c r="AK2302" i="1" s="1"/>
  <c r="AB2294" i="1"/>
  <c r="AK2294" i="1" s="1"/>
  <c r="AB2286" i="1"/>
  <c r="AK2286" i="1" s="1"/>
  <c r="AB2278" i="1"/>
  <c r="AK2278" i="1" s="1"/>
  <c r="AB2270" i="1"/>
  <c r="AK2270" i="1" s="1"/>
  <c r="AB2262" i="1"/>
  <c r="AK2262" i="1" s="1"/>
  <c r="AB2254" i="1"/>
  <c r="AK2254" i="1" s="1"/>
  <c r="AB2246" i="1"/>
  <c r="AK2246" i="1" s="1"/>
  <c r="AB2238" i="1"/>
  <c r="AK2238" i="1" s="1"/>
  <c r="AB2230" i="1"/>
  <c r="AK2230" i="1" s="1"/>
  <c r="AB2222" i="1"/>
  <c r="AK2222" i="1" s="1"/>
  <c r="AB2214" i="1"/>
  <c r="AK2214" i="1" s="1"/>
  <c r="AB2206" i="1"/>
  <c r="AK2206" i="1" s="1"/>
  <c r="AB2198" i="1"/>
  <c r="AK2198" i="1" s="1"/>
  <c r="AB2190" i="1"/>
  <c r="AK2190" i="1" s="1"/>
  <c r="AB2182" i="1"/>
  <c r="AK2182" i="1" s="1"/>
  <c r="AB2174" i="1"/>
  <c r="AK2174" i="1" s="1"/>
  <c r="AB2166" i="1"/>
  <c r="AK2166" i="1" s="1"/>
  <c r="AB2158" i="1"/>
  <c r="AK2158" i="1" s="1"/>
  <c r="AB2150" i="1"/>
  <c r="AK2150" i="1" s="1"/>
  <c r="AB2142" i="1"/>
  <c r="AK2142" i="1" s="1"/>
  <c r="AB2134" i="1"/>
  <c r="AK2134" i="1" s="1"/>
  <c r="AB2126" i="1"/>
  <c r="AK2126" i="1" s="1"/>
  <c r="AB2118" i="1"/>
  <c r="AK2118" i="1" s="1"/>
  <c r="AB2110" i="1"/>
  <c r="AK2110" i="1" s="1"/>
  <c r="AB2102" i="1"/>
  <c r="AK2102" i="1" s="1"/>
  <c r="AB2094" i="1"/>
  <c r="AK2094" i="1" s="1"/>
  <c r="AB2086" i="1"/>
  <c r="AK2086" i="1" s="1"/>
  <c r="AB2078" i="1"/>
  <c r="AK2078" i="1" s="1"/>
  <c r="AB2070" i="1"/>
  <c r="AK2070" i="1" s="1"/>
  <c r="AB2062" i="1"/>
  <c r="AK2062" i="1" s="1"/>
  <c r="AB2054" i="1"/>
  <c r="AK2054" i="1" s="1"/>
  <c r="AB2046" i="1"/>
  <c r="AK2046" i="1" s="1"/>
  <c r="AB2038" i="1"/>
  <c r="AK2038" i="1" s="1"/>
  <c r="AB2030" i="1"/>
  <c r="AK2030" i="1" s="1"/>
  <c r="AB2022" i="1"/>
  <c r="AK2022" i="1" s="1"/>
  <c r="AB2014" i="1"/>
  <c r="AK2014" i="1" s="1"/>
  <c r="AB2006" i="1"/>
  <c r="AK2006" i="1" s="1"/>
  <c r="AB1998" i="1"/>
  <c r="AK1998" i="1" s="1"/>
  <c r="AB1990" i="1"/>
  <c r="AK1990" i="1" s="1"/>
  <c r="AB1982" i="1"/>
  <c r="AK1982" i="1" s="1"/>
  <c r="AB1974" i="1"/>
  <c r="AK1974" i="1" s="1"/>
  <c r="AB1966" i="1"/>
  <c r="AK1966" i="1" s="1"/>
  <c r="AB1958" i="1"/>
  <c r="AK1958" i="1" s="1"/>
  <c r="AB1950" i="1"/>
  <c r="AK1950" i="1" s="1"/>
  <c r="AB1942" i="1"/>
  <c r="AK1942" i="1" s="1"/>
  <c r="AB1934" i="1"/>
  <c r="AK1934" i="1" s="1"/>
  <c r="AB1926" i="1"/>
  <c r="AK1926" i="1" s="1"/>
  <c r="AB1918" i="1"/>
  <c r="AK1918" i="1" s="1"/>
  <c r="AB1910" i="1"/>
  <c r="AK1910" i="1" s="1"/>
  <c r="AB1902" i="1"/>
  <c r="AK1902" i="1" s="1"/>
  <c r="AB1894" i="1"/>
  <c r="AK1894" i="1" s="1"/>
  <c r="AB1886" i="1"/>
  <c r="AK1886" i="1" s="1"/>
  <c r="AB1878" i="1"/>
  <c r="AK1878" i="1" s="1"/>
  <c r="AB1870" i="1"/>
  <c r="AK1870" i="1" s="1"/>
  <c r="AB1862" i="1"/>
  <c r="AK1862" i="1" s="1"/>
  <c r="AB1854" i="1"/>
  <c r="AK1854" i="1" s="1"/>
  <c r="AB1846" i="1"/>
  <c r="AK1846" i="1" s="1"/>
  <c r="AB1838" i="1"/>
  <c r="AK1838" i="1" s="1"/>
  <c r="AB1830" i="1"/>
  <c r="AK1830" i="1" s="1"/>
  <c r="AB1822" i="1"/>
  <c r="AK1822" i="1" s="1"/>
  <c r="AB1814" i="1"/>
  <c r="AK1814" i="1" s="1"/>
  <c r="AB1806" i="1"/>
  <c r="AK1806" i="1" s="1"/>
  <c r="AB1798" i="1"/>
  <c r="AK1798" i="1" s="1"/>
  <c r="AB1790" i="1"/>
  <c r="AK1790" i="1" s="1"/>
  <c r="AB1782" i="1"/>
  <c r="AK1782" i="1" s="1"/>
  <c r="AB1774" i="1"/>
  <c r="AK1774" i="1" s="1"/>
  <c r="AB1766" i="1"/>
  <c r="AK1766" i="1" s="1"/>
  <c r="AB1758" i="1"/>
  <c r="AK1758" i="1" s="1"/>
  <c r="AB1750" i="1"/>
  <c r="AK1750" i="1" s="1"/>
  <c r="AB1742" i="1"/>
  <c r="AK1742" i="1" s="1"/>
  <c r="AB1734" i="1"/>
  <c r="AK1734" i="1" s="1"/>
  <c r="AB1726" i="1"/>
  <c r="AK1726" i="1" s="1"/>
  <c r="AB1718" i="1"/>
  <c r="AK1718" i="1" s="1"/>
  <c r="AB1710" i="1"/>
  <c r="AK1710" i="1" s="1"/>
  <c r="AB1702" i="1"/>
  <c r="AK1702" i="1" s="1"/>
  <c r="AB1694" i="1"/>
  <c r="AK1694" i="1" s="1"/>
  <c r="AB1686" i="1"/>
  <c r="AK1686" i="1" s="1"/>
  <c r="AB1678" i="1"/>
  <c r="AK1678" i="1" s="1"/>
  <c r="AB1670" i="1"/>
  <c r="AK1670" i="1" s="1"/>
  <c r="AB1662" i="1"/>
  <c r="AK1662" i="1" s="1"/>
  <c r="AB1654" i="1"/>
  <c r="AK1654" i="1" s="1"/>
  <c r="AB1646" i="1"/>
  <c r="AK1646" i="1" s="1"/>
  <c r="AB1638" i="1"/>
  <c r="AK1638" i="1" s="1"/>
  <c r="AB1630" i="1"/>
  <c r="AK1630" i="1" s="1"/>
  <c r="AB1622" i="1"/>
  <c r="AK1622" i="1" s="1"/>
  <c r="AB1614" i="1"/>
  <c r="AK1614" i="1" s="1"/>
  <c r="AB1606" i="1"/>
  <c r="AK1606" i="1" s="1"/>
  <c r="AB1598" i="1"/>
  <c r="AK1598" i="1" s="1"/>
  <c r="AB1590" i="1"/>
  <c r="AK1590" i="1" s="1"/>
  <c r="AB1582" i="1"/>
  <c r="AK1582" i="1" s="1"/>
  <c r="AB1574" i="1"/>
  <c r="AK1574" i="1" s="1"/>
  <c r="AB1566" i="1"/>
  <c r="AK1566" i="1" s="1"/>
  <c r="AB1558" i="1"/>
  <c r="AK1558" i="1" s="1"/>
  <c r="AB1550" i="1"/>
  <c r="AK1550" i="1" s="1"/>
  <c r="AB1542" i="1"/>
  <c r="AK1542" i="1" s="1"/>
  <c r="AB1534" i="1"/>
  <c r="AK1534" i="1" s="1"/>
  <c r="AB1526" i="1"/>
  <c r="AK1526" i="1" s="1"/>
  <c r="AB1518" i="1"/>
  <c r="AK1518" i="1" s="1"/>
  <c r="AB1510" i="1"/>
  <c r="AK1510" i="1" s="1"/>
  <c r="AB1502" i="1"/>
  <c r="AK1502" i="1" s="1"/>
  <c r="AB1494" i="1"/>
  <c r="AK1494" i="1" s="1"/>
  <c r="AB1486" i="1"/>
  <c r="AK1486" i="1" s="1"/>
  <c r="AB1478" i="1"/>
  <c r="AK1478" i="1" s="1"/>
  <c r="AB1470" i="1"/>
  <c r="AK1470" i="1" s="1"/>
  <c r="AB1462" i="1"/>
  <c r="AK1462" i="1" s="1"/>
  <c r="AB1454" i="1"/>
  <c r="AK1454" i="1" s="1"/>
  <c r="AB1446" i="1"/>
  <c r="AK1446" i="1" s="1"/>
  <c r="AB1438" i="1"/>
  <c r="AK1438" i="1" s="1"/>
  <c r="AB1430" i="1"/>
  <c r="AK1430" i="1" s="1"/>
  <c r="AB1422" i="1"/>
  <c r="AK1422" i="1" s="1"/>
  <c r="AB1414" i="1"/>
  <c r="AK1414" i="1" s="1"/>
  <c r="AB1406" i="1"/>
  <c r="AK1406" i="1" s="1"/>
  <c r="AB1398" i="1"/>
  <c r="AK1398" i="1" s="1"/>
  <c r="AB1390" i="1"/>
  <c r="AK1390" i="1" s="1"/>
  <c r="AB1382" i="1"/>
  <c r="AK1382" i="1" s="1"/>
  <c r="AB1374" i="1"/>
  <c r="AK1374" i="1" s="1"/>
  <c r="AB1366" i="1"/>
  <c r="AK1366" i="1" s="1"/>
  <c r="AB1358" i="1"/>
  <c r="AK1358" i="1" s="1"/>
  <c r="AB1350" i="1"/>
  <c r="AK1350" i="1" s="1"/>
  <c r="AB1342" i="1"/>
  <c r="AK1342" i="1" s="1"/>
  <c r="AB1334" i="1"/>
  <c r="AK1334" i="1" s="1"/>
  <c r="AB1326" i="1"/>
  <c r="AK1326" i="1" s="1"/>
  <c r="AB1318" i="1"/>
  <c r="AK1318" i="1" s="1"/>
  <c r="AB1941" i="1"/>
  <c r="AK1941" i="1" s="1"/>
  <c r="AB1933" i="1"/>
  <c r="AK1933" i="1" s="1"/>
  <c r="AB1925" i="1"/>
  <c r="AK1925" i="1" s="1"/>
  <c r="AB1917" i="1"/>
  <c r="AK1917" i="1" s="1"/>
  <c r="AB1909" i="1"/>
  <c r="AK1909" i="1" s="1"/>
  <c r="AB1901" i="1"/>
  <c r="AK1901" i="1" s="1"/>
  <c r="AB1893" i="1"/>
  <c r="AK1893" i="1" s="1"/>
  <c r="AB1885" i="1"/>
  <c r="AK1885" i="1" s="1"/>
  <c r="AB1877" i="1"/>
  <c r="AK1877" i="1" s="1"/>
  <c r="AB1869" i="1"/>
  <c r="AK1869" i="1" s="1"/>
  <c r="AB1861" i="1"/>
  <c r="AK1861" i="1" s="1"/>
  <c r="AB1853" i="1"/>
  <c r="AK1853" i="1" s="1"/>
  <c r="AB1845" i="1"/>
  <c r="AK1845" i="1" s="1"/>
  <c r="AB1837" i="1"/>
  <c r="AK1837" i="1" s="1"/>
  <c r="AB1829" i="1"/>
  <c r="AK1829" i="1" s="1"/>
  <c r="AB1821" i="1"/>
  <c r="AK1821" i="1" s="1"/>
  <c r="AB1813" i="1"/>
  <c r="AK1813" i="1" s="1"/>
  <c r="AB1805" i="1"/>
  <c r="AK1805" i="1" s="1"/>
  <c r="AB1797" i="1"/>
  <c r="AK1797" i="1" s="1"/>
  <c r="AB1789" i="1"/>
  <c r="AK1789" i="1" s="1"/>
  <c r="AB1781" i="1"/>
  <c r="AK1781" i="1" s="1"/>
  <c r="AB1773" i="1"/>
  <c r="AK1773" i="1" s="1"/>
  <c r="AB1765" i="1"/>
  <c r="AK1765" i="1" s="1"/>
  <c r="AB1757" i="1"/>
  <c r="AK1757" i="1" s="1"/>
  <c r="AB1749" i="1"/>
  <c r="AK1749" i="1" s="1"/>
  <c r="AB1741" i="1"/>
  <c r="AK1741" i="1" s="1"/>
  <c r="AB1733" i="1"/>
  <c r="AK1733" i="1" s="1"/>
  <c r="AB1725" i="1"/>
  <c r="AK1725" i="1" s="1"/>
  <c r="AB1717" i="1"/>
  <c r="AK1717" i="1" s="1"/>
  <c r="AB1709" i="1"/>
  <c r="AK1709" i="1" s="1"/>
  <c r="AB1701" i="1"/>
  <c r="AK1701" i="1" s="1"/>
  <c r="AB1693" i="1"/>
  <c r="AK1693" i="1" s="1"/>
  <c r="AB1685" i="1"/>
  <c r="AK1685" i="1" s="1"/>
  <c r="AB1677" i="1"/>
  <c r="AK1677" i="1" s="1"/>
  <c r="AB1669" i="1"/>
  <c r="AK1669" i="1" s="1"/>
  <c r="AB1661" i="1"/>
  <c r="AK1661" i="1" s="1"/>
  <c r="AB1653" i="1"/>
  <c r="AK1653" i="1" s="1"/>
  <c r="AB1645" i="1"/>
  <c r="AK1645" i="1" s="1"/>
  <c r="AB1637" i="1"/>
  <c r="AK1637" i="1" s="1"/>
  <c r="AB1629" i="1"/>
  <c r="AK1629" i="1" s="1"/>
  <c r="AB1621" i="1"/>
  <c r="AK1621" i="1" s="1"/>
  <c r="AB1613" i="1"/>
  <c r="AK1613" i="1" s="1"/>
  <c r="AB1605" i="1"/>
  <c r="AK1605" i="1" s="1"/>
  <c r="AB1597" i="1"/>
  <c r="AK1597" i="1" s="1"/>
  <c r="AB1589" i="1"/>
  <c r="AK1589" i="1" s="1"/>
  <c r="AB1581" i="1"/>
  <c r="AK1581" i="1" s="1"/>
  <c r="AB1573" i="1"/>
  <c r="AK1573" i="1" s="1"/>
  <c r="AB1565" i="1"/>
  <c r="AK1565" i="1" s="1"/>
  <c r="AB1557" i="1"/>
  <c r="AK1557" i="1" s="1"/>
  <c r="AB1549" i="1"/>
  <c r="AK1549" i="1" s="1"/>
  <c r="AB1541" i="1"/>
  <c r="AK1541" i="1" s="1"/>
  <c r="AB1533" i="1"/>
  <c r="AK1533" i="1" s="1"/>
  <c r="AB1525" i="1"/>
  <c r="AK1525" i="1" s="1"/>
  <c r="AB1517" i="1"/>
  <c r="AK1517" i="1" s="1"/>
  <c r="AB1509" i="1"/>
  <c r="AK1509" i="1" s="1"/>
  <c r="AB1501" i="1"/>
  <c r="AK1501" i="1" s="1"/>
  <c r="AB1493" i="1"/>
  <c r="AK1493" i="1" s="1"/>
  <c r="AB1485" i="1"/>
  <c r="AK1485" i="1" s="1"/>
  <c r="AB1477" i="1"/>
  <c r="AK1477" i="1" s="1"/>
  <c r="AB1469" i="1"/>
  <c r="AK1469" i="1" s="1"/>
  <c r="AB1461" i="1"/>
  <c r="AK1461" i="1" s="1"/>
  <c r="AB1453" i="1"/>
  <c r="AK1453" i="1" s="1"/>
  <c r="AB1445" i="1"/>
  <c r="AK1445" i="1" s="1"/>
  <c r="AB1437" i="1"/>
  <c r="AK1437" i="1" s="1"/>
  <c r="AB1429" i="1"/>
  <c r="AK1429" i="1" s="1"/>
  <c r="AB1421" i="1"/>
  <c r="AK1421" i="1" s="1"/>
  <c r="AB1413" i="1"/>
  <c r="AK1413" i="1" s="1"/>
  <c r="AB1405" i="1"/>
  <c r="AK1405" i="1" s="1"/>
  <c r="AB1397" i="1"/>
  <c r="AK1397" i="1" s="1"/>
  <c r="AB1389" i="1"/>
  <c r="AK1389" i="1" s="1"/>
  <c r="AB1381" i="1"/>
  <c r="AK1381" i="1" s="1"/>
  <c r="AB1373" i="1"/>
  <c r="AK1373" i="1" s="1"/>
  <c r="AB1357" i="1"/>
  <c r="AK1357" i="1" s="1"/>
  <c r="AB1349" i="1"/>
  <c r="AK1349" i="1" s="1"/>
  <c r="AB1341" i="1"/>
  <c r="AK1341" i="1" s="1"/>
  <c r="AB1333" i="1"/>
  <c r="AK1333" i="1" s="1"/>
  <c r="AB1325" i="1"/>
  <c r="AK1325" i="1" s="1"/>
  <c r="AB1317" i="1"/>
  <c r="AK1317" i="1" s="1"/>
  <c r="AB1309" i="1"/>
  <c r="AK1309" i="1" s="1"/>
  <c r="AB1301" i="1"/>
  <c r="AK1301" i="1" s="1"/>
  <c r="AB1293" i="1"/>
  <c r="AK1293" i="1" s="1"/>
  <c r="AB1285" i="1"/>
  <c r="AK1285" i="1" s="1"/>
  <c r="AB1277" i="1"/>
  <c r="AK1277" i="1" s="1"/>
  <c r="AB1269" i="1"/>
  <c r="AK1269" i="1" s="1"/>
  <c r="AB1261" i="1"/>
  <c r="AK1261" i="1" s="1"/>
  <c r="AB1253" i="1"/>
  <c r="AK1253" i="1" s="1"/>
  <c r="AB1245" i="1"/>
  <c r="AK1245" i="1" s="1"/>
  <c r="AB1237" i="1"/>
  <c r="AK1237" i="1" s="1"/>
  <c r="AB1229" i="1"/>
  <c r="AK1229" i="1" s="1"/>
  <c r="AB1221" i="1"/>
  <c r="AK1221" i="1" s="1"/>
  <c r="AB1213" i="1"/>
  <c r="AK1213" i="1" s="1"/>
  <c r="AB1197" i="1"/>
  <c r="AK1197" i="1" s="1"/>
  <c r="AB1189" i="1"/>
  <c r="AK1189" i="1" s="1"/>
  <c r="AB1181" i="1"/>
  <c r="AK1181" i="1" s="1"/>
  <c r="AB1173" i="1"/>
  <c r="AK1173" i="1" s="1"/>
  <c r="AB1165" i="1"/>
  <c r="AK1165" i="1" s="1"/>
  <c r="AB1157" i="1"/>
  <c r="AK1157" i="1" s="1"/>
  <c r="AB1149" i="1"/>
  <c r="AK1149" i="1" s="1"/>
  <c r="AB1141" i="1"/>
  <c r="AK1141" i="1" s="1"/>
  <c r="AB1133" i="1"/>
  <c r="AK1133" i="1" s="1"/>
  <c r="AB1125" i="1"/>
  <c r="AK1125" i="1" s="1"/>
  <c r="AB1117" i="1"/>
  <c r="AK1117" i="1" s="1"/>
  <c r="AB1109" i="1"/>
  <c r="AK1109" i="1" s="1"/>
  <c r="AB1101" i="1"/>
  <c r="AK1101" i="1" s="1"/>
  <c r="AB1093" i="1"/>
  <c r="AK1093" i="1" s="1"/>
  <c r="AB1085" i="1"/>
  <c r="AK1085" i="1" s="1"/>
  <c r="AB1077" i="1"/>
  <c r="AK1077" i="1" s="1"/>
  <c r="AB1069" i="1"/>
  <c r="AK1069" i="1" s="1"/>
  <c r="AB1061" i="1"/>
  <c r="AK1061" i="1" s="1"/>
  <c r="AB1053" i="1"/>
  <c r="AK1053" i="1" s="1"/>
  <c r="AB1045" i="1"/>
  <c r="AK1045" i="1" s="1"/>
  <c r="AB3796" i="1"/>
  <c r="AK3796" i="1" s="1"/>
  <c r="AB3788" i="1"/>
  <c r="AK3788" i="1" s="1"/>
  <c r="AB3780" i="1"/>
  <c r="AK3780" i="1" s="1"/>
  <c r="AB3772" i="1"/>
  <c r="AK3772" i="1" s="1"/>
  <c r="AB3764" i="1"/>
  <c r="AK3764" i="1" s="1"/>
  <c r="AB3756" i="1"/>
  <c r="AK3756" i="1" s="1"/>
  <c r="AB3748" i="1"/>
  <c r="AK3748" i="1" s="1"/>
  <c r="AB3740" i="1"/>
  <c r="AK3740" i="1" s="1"/>
  <c r="AB3732" i="1"/>
  <c r="AK3732" i="1" s="1"/>
  <c r="AB3724" i="1"/>
  <c r="AK3724" i="1" s="1"/>
  <c r="AB3716" i="1"/>
  <c r="AK3716" i="1" s="1"/>
  <c r="AB3708" i="1"/>
  <c r="AK3708" i="1" s="1"/>
  <c r="AB3700" i="1"/>
  <c r="AK3700" i="1" s="1"/>
  <c r="AB3692" i="1"/>
  <c r="AK3692" i="1" s="1"/>
  <c r="AB3684" i="1"/>
  <c r="AK3684" i="1" s="1"/>
  <c r="AB3676" i="1"/>
  <c r="AK3676" i="1" s="1"/>
  <c r="AB3668" i="1"/>
  <c r="AK3668" i="1" s="1"/>
  <c r="AB3660" i="1"/>
  <c r="AK3660" i="1" s="1"/>
  <c r="AB3652" i="1"/>
  <c r="AK3652" i="1" s="1"/>
  <c r="AB3644" i="1"/>
  <c r="AK3644" i="1" s="1"/>
  <c r="AB3636" i="1"/>
  <c r="AK3636" i="1" s="1"/>
  <c r="AB3628" i="1"/>
  <c r="AK3628" i="1" s="1"/>
  <c r="AB3620" i="1"/>
  <c r="AK3620" i="1" s="1"/>
  <c r="AB3612" i="1"/>
  <c r="AK3612" i="1" s="1"/>
  <c r="AB3604" i="1"/>
  <c r="AK3604" i="1" s="1"/>
  <c r="AB3596" i="1"/>
  <c r="AK3596" i="1" s="1"/>
  <c r="AB3588" i="1"/>
  <c r="AK3588" i="1" s="1"/>
  <c r="AB3580" i="1"/>
  <c r="AK3580" i="1" s="1"/>
  <c r="AB3572" i="1"/>
  <c r="AK3572" i="1" s="1"/>
  <c r="AB3564" i="1"/>
  <c r="AK3564" i="1" s="1"/>
  <c r="AB3556" i="1"/>
  <c r="AK3556" i="1" s="1"/>
  <c r="AB3548" i="1"/>
  <c r="AK3548" i="1" s="1"/>
  <c r="AB3540" i="1"/>
  <c r="AK3540" i="1" s="1"/>
  <c r="AB3532" i="1"/>
  <c r="AK3532" i="1" s="1"/>
  <c r="AB3524" i="1"/>
  <c r="AK3524" i="1" s="1"/>
  <c r="AB3516" i="1"/>
  <c r="AK3516" i="1" s="1"/>
  <c r="AB3508" i="1"/>
  <c r="AK3508" i="1" s="1"/>
  <c r="AB3500" i="1"/>
  <c r="AK3500" i="1" s="1"/>
  <c r="AB3492" i="1"/>
  <c r="AK3492" i="1" s="1"/>
  <c r="AB3484" i="1"/>
  <c r="AK3484" i="1" s="1"/>
  <c r="AB3476" i="1"/>
  <c r="AK3476" i="1" s="1"/>
  <c r="AB3468" i="1"/>
  <c r="AK3468" i="1" s="1"/>
  <c r="AB3460" i="1"/>
  <c r="AK3460" i="1" s="1"/>
  <c r="AB3452" i="1"/>
  <c r="AK3452" i="1" s="1"/>
  <c r="AB3444" i="1"/>
  <c r="AK3444" i="1" s="1"/>
  <c r="AB3436" i="1"/>
  <c r="AK3436" i="1" s="1"/>
  <c r="AB3428" i="1"/>
  <c r="AK3428" i="1" s="1"/>
  <c r="AB3420" i="1"/>
  <c r="AK3420" i="1" s="1"/>
  <c r="AB3412" i="1"/>
  <c r="AK3412" i="1" s="1"/>
  <c r="AB3404" i="1"/>
  <c r="AK3404" i="1" s="1"/>
  <c r="AB3396" i="1"/>
  <c r="AK3396" i="1" s="1"/>
  <c r="AB3388" i="1"/>
  <c r="AK3388" i="1" s="1"/>
  <c r="AB3380" i="1"/>
  <c r="AK3380" i="1" s="1"/>
  <c r="AB3372" i="1"/>
  <c r="AK3372" i="1" s="1"/>
  <c r="AB3364" i="1"/>
  <c r="AK3364" i="1" s="1"/>
  <c r="AB3356" i="1"/>
  <c r="AK3356" i="1" s="1"/>
  <c r="AB3348" i="1"/>
  <c r="AK3348" i="1" s="1"/>
  <c r="AB3340" i="1"/>
  <c r="AK3340" i="1" s="1"/>
  <c r="AB3332" i="1"/>
  <c r="AK3332" i="1" s="1"/>
  <c r="AB3324" i="1"/>
  <c r="AK3324" i="1" s="1"/>
  <c r="AB3316" i="1"/>
  <c r="AK3316" i="1" s="1"/>
  <c r="AB3308" i="1"/>
  <c r="AK3308" i="1" s="1"/>
  <c r="AB3300" i="1"/>
  <c r="AK3300" i="1" s="1"/>
  <c r="AB3292" i="1"/>
  <c r="AK3292" i="1" s="1"/>
  <c r="AB3284" i="1"/>
  <c r="AK3284" i="1" s="1"/>
  <c r="AB3276" i="1"/>
  <c r="AK3276" i="1" s="1"/>
  <c r="AB3268" i="1"/>
  <c r="AK3268" i="1" s="1"/>
  <c r="AB3260" i="1"/>
  <c r="AK3260" i="1" s="1"/>
  <c r="AB3252" i="1"/>
  <c r="AK3252" i="1" s="1"/>
  <c r="AB3244" i="1"/>
  <c r="AK3244" i="1" s="1"/>
  <c r="AB3236" i="1"/>
  <c r="AK3236" i="1" s="1"/>
  <c r="AB3228" i="1"/>
  <c r="AK3228" i="1" s="1"/>
  <c r="AB3220" i="1"/>
  <c r="AK3220" i="1" s="1"/>
  <c r="AB3212" i="1"/>
  <c r="AK3212" i="1" s="1"/>
  <c r="AB3204" i="1"/>
  <c r="AK3204" i="1" s="1"/>
  <c r="AB3196" i="1"/>
  <c r="AK3196" i="1" s="1"/>
  <c r="AB3188" i="1"/>
  <c r="AK3188" i="1" s="1"/>
  <c r="AB3180" i="1"/>
  <c r="AK3180" i="1" s="1"/>
  <c r="AB3172" i="1"/>
  <c r="AK3172" i="1" s="1"/>
  <c r="AB3164" i="1"/>
  <c r="AK3164" i="1" s="1"/>
  <c r="AB3156" i="1"/>
  <c r="AK3156" i="1" s="1"/>
  <c r="AB3148" i="1"/>
  <c r="AK3148" i="1" s="1"/>
  <c r="AB3140" i="1"/>
  <c r="AK3140" i="1" s="1"/>
  <c r="AB3132" i="1"/>
  <c r="AK3132" i="1" s="1"/>
  <c r="AB3124" i="1"/>
  <c r="AK3124" i="1" s="1"/>
  <c r="AB3116" i="1"/>
  <c r="AK3116" i="1" s="1"/>
  <c r="AB3108" i="1"/>
  <c r="AK3108" i="1" s="1"/>
  <c r="AB3100" i="1"/>
  <c r="AK3100" i="1" s="1"/>
  <c r="AB3092" i="1"/>
  <c r="AK3092" i="1" s="1"/>
  <c r="AB3084" i="1"/>
  <c r="AK3084" i="1" s="1"/>
  <c r="AB3076" i="1"/>
  <c r="AK3076" i="1" s="1"/>
  <c r="AB3068" i="1"/>
  <c r="AK3068" i="1" s="1"/>
  <c r="AB3060" i="1"/>
  <c r="AK3060" i="1" s="1"/>
  <c r="AB3052" i="1"/>
  <c r="AK3052" i="1" s="1"/>
  <c r="AB3044" i="1"/>
  <c r="AK3044" i="1" s="1"/>
  <c r="AB3036" i="1"/>
  <c r="AK3036" i="1" s="1"/>
  <c r="AB3028" i="1"/>
  <c r="AK3028" i="1" s="1"/>
  <c r="AB3020" i="1"/>
  <c r="AK3020" i="1" s="1"/>
  <c r="AB3012" i="1"/>
  <c r="AK3012" i="1" s="1"/>
  <c r="AB3004" i="1"/>
  <c r="AK3004" i="1" s="1"/>
  <c r="AB2996" i="1"/>
  <c r="AK2996" i="1" s="1"/>
  <c r="AB2988" i="1"/>
  <c r="AK2988" i="1" s="1"/>
  <c r="AB2980" i="1"/>
  <c r="AK2980" i="1" s="1"/>
  <c r="AB2972" i="1"/>
  <c r="AK2972" i="1" s="1"/>
  <c r="AB2964" i="1"/>
  <c r="AK2964" i="1" s="1"/>
  <c r="AB2956" i="1"/>
  <c r="AK2956" i="1" s="1"/>
  <c r="AB2948" i="1"/>
  <c r="AK2948" i="1" s="1"/>
  <c r="AB2940" i="1"/>
  <c r="AK2940" i="1" s="1"/>
  <c r="AB2932" i="1"/>
  <c r="AK2932" i="1" s="1"/>
  <c r="AB2924" i="1"/>
  <c r="AK2924" i="1" s="1"/>
  <c r="AB2916" i="1"/>
  <c r="AK2916" i="1" s="1"/>
  <c r="AB2908" i="1"/>
  <c r="AK2908" i="1" s="1"/>
  <c r="AB2900" i="1"/>
  <c r="AK2900" i="1" s="1"/>
  <c r="AB2892" i="1"/>
  <c r="AK2892" i="1" s="1"/>
  <c r="AB2884" i="1"/>
  <c r="AK2884" i="1" s="1"/>
  <c r="AB2876" i="1"/>
  <c r="AK2876" i="1" s="1"/>
  <c r="AB2868" i="1"/>
  <c r="AK2868" i="1" s="1"/>
  <c r="AB2860" i="1"/>
  <c r="AK2860" i="1" s="1"/>
  <c r="AB2852" i="1"/>
  <c r="AK2852" i="1" s="1"/>
  <c r="AB2844" i="1"/>
  <c r="AK2844" i="1" s="1"/>
  <c r="AB2836" i="1"/>
  <c r="AK2836" i="1" s="1"/>
  <c r="AB2828" i="1"/>
  <c r="AK2828" i="1" s="1"/>
  <c r="AB2820" i="1"/>
  <c r="AK2820" i="1" s="1"/>
  <c r="AB2812" i="1"/>
  <c r="AK2812" i="1" s="1"/>
  <c r="AB2804" i="1"/>
  <c r="AK2804" i="1" s="1"/>
  <c r="AB2796" i="1"/>
  <c r="AK2796" i="1" s="1"/>
  <c r="AB2788" i="1"/>
  <c r="AK2788" i="1" s="1"/>
  <c r="AB2780" i="1"/>
  <c r="AK2780" i="1" s="1"/>
  <c r="AB2764" i="1"/>
  <c r="AK2764" i="1" s="1"/>
  <c r="AB2756" i="1"/>
  <c r="AK2756" i="1" s="1"/>
  <c r="AB2748" i="1"/>
  <c r="AK2748" i="1" s="1"/>
  <c r="AB2740" i="1"/>
  <c r="AK2740" i="1" s="1"/>
  <c r="AB2732" i="1"/>
  <c r="AK2732" i="1" s="1"/>
  <c r="AB2724" i="1"/>
  <c r="AK2724" i="1" s="1"/>
  <c r="AB2716" i="1"/>
  <c r="AK2716" i="1" s="1"/>
  <c r="AB2708" i="1"/>
  <c r="AK2708" i="1" s="1"/>
  <c r="AB2700" i="1"/>
  <c r="AK2700" i="1" s="1"/>
  <c r="AB2692" i="1"/>
  <c r="AK2692" i="1" s="1"/>
  <c r="AB2684" i="1"/>
  <c r="AK2684" i="1" s="1"/>
  <c r="AB2676" i="1"/>
  <c r="AK2676" i="1" s="1"/>
  <c r="AB2668" i="1"/>
  <c r="AK2668" i="1" s="1"/>
  <c r="AB2660" i="1"/>
  <c r="AK2660" i="1" s="1"/>
  <c r="AB2652" i="1"/>
  <c r="AK2652" i="1" s="1"/>
  <c r="AB2644" i="1"/>
  <c r="AK2644" i="1" s="1"/>
  <c r="AB2636" i="1"/>
  <c r="AK2636" i="1" s="1"/>
  <c r="AB2628" i="1"/>
  <c r="AK2628" i="1" s="1"/>
  <c r="AB2620" i="1"/>
  <c r="AK2620" i="1" s="1"/>
  <c r="AB2612" i="1"/>
  <c r="AK2612" i="1" s="1"/>
  <c r="AB2604" i="1"/>
  <c r="AK2604" i="1" s="1"/>
  <c r="AB2596" i="1"/>
  <c r="AK2596" i="1" s="1"/>
  <c r="AB2588" i="1"/>
  <c r="AK2588" i="1" s="1"/>
  <c r="AB2580" i="1"/>
  <c r="AK2580" i="1" s="1"/>
  <c r="AB2572" i="1"/>
  <c r="AK2572" i="1" s="1"/>
  <c r="AB2564" i="1"/>
  <c r="AK2564" i="1" s="1"/>
  <c r="AB2556" i="1"/>
  <c r="AK2556" i="1" s="1"/>
  <c r="AB2548" i="1"/>
  <c r="AK2548" i="1" s="1"/>
  <c r="AB2540" i="1"/>
  <c r="AK2540" i="1" s="1"/>
  <c r="AB2532" i="1"/>
  <c r="AK2532" i="1" s="1"/>
  <c r="AB2524" i="1"/>
  <c r="AK2524" i="1" s="1"/>
  <c r="AB2516" i="1"/>
  <c r="AK2516" i="1" s="1"/>
  <c r="AB2508" i="1"/>
  <c r="AK2508" i="1" s="1"/>
  <c r="AB2500" i="1"/>
  <c r="AK2500" i="1" s="1"/>
  <c r="AB2492" i="1"/>
  <c r="AK2492" i="1" s="1"/>
  <c r="AB2484" i="1"/>
  <c r="AK2484" i="1" s="1"/>
  <c r="AB2476" i="1"/>
  <c r="AK2476" i="1" s="1"/>
  <c r="AB2468" i="1"/>
  <c r="AK2468" i="1" s="1"/>
  <c r="AB2460" i="1"/>
  <c r="AK2460" i="1" s="1"/>
  <c r="AB2452" i="1"/>
  <c r="AK2452" i="1" s="1"/>
  <c r="AB2444" i="1"/>
  <c r="AK2444" i="1" s="1"/>
  <c r="AB2436" i="1"/>
  <c r="AK2436" i="1" s="1"/>
  <c r="AB2428" i="1"/>
  <c r="AK2428" i="1" s="1"/>
  <c r="AB2420" i="1"/>
  <c r="AK2420" i="1" s="1"/>
  <c r="AB2412" i="1"/>
  <c r="AK2412" i="1" s="1"/>
  <c r="AB2404" i="1"/>
  <c r="AK2404" i="1" s="1"/>
  <c r="AB2396" i="1"/>
  <c r="AK2396" i="1" s="1"/>
  <c r="AB2388" i="1"/>
  <c r="AK2388" i="1" s="1"/>
  <c r="AB2380" i="1"/>
  <c r="AK2380" i="1" s="1"/>
  <c r="AB2372" i="1"/>
  <c r="AK2372" i="1" s="1"/>
  <c r="AB2364" i="1"/>
  <c r="AK2364" i="1" s="1"/>
  <c r="AB2356" i="1"/>
  <c r="AK2356" i="1" s="1"/>
  <c r="AB2348" i="1"/>
  <c r="AK2348" i="1" s="1"/>
  <c r="AB2340" i="1"/>
  <c r="AK2340" i="1" s="1"/>
  <c r="AB2332" i="1"/>
  <c r="AK2332" i="1" s="1"/>
  <c r="AB2324" i="1"/>
  <c r="AK2324" i="1" s="1"/>
  <c r="AB2316" i="1"/>
  <c r="AK2316" i="1" s="1"/>
  <c r="AB2308" i="1"/>
  <c r="AK2308" i="1" s="1"/>
  <c r="AB2300" i="1"/>
  <c r="AK2300" i="1" s="1"/>
  <c r="AB2292" i="1"/>
  <c r="AK2292" i="1" s="1"/>
  <c r="AB2284" i="1"/>
  <c r="AK2284" i="1" s="1"/>
  <c r="AB2276" i="1"/>
  <c r="AK2276" i="1" s="1"/>
  <c r="AB2268" i="1"/>
  <c r="AK2268" i="1" s="1"/>
  <c r="AB2260" i="1"/>
  <c r="AK2260" i="1" s="1"/>
  <c r="AB2252" i="1"/>
  <c r="AK2252" i="1" s="1"/>
  <c r="AB2244" i="1"/>
  <c r="AK2244" i="1" s="1"/>
  <c r="AB2236" i="1"/>
  <c r="AK2236" i="1" s="1"/>
  <c r="AB2228" i="1"/>
  <c r="AK2228" i="1" s="1"/>
  <c r="AB2220" i="1"/>
  <c r="AK2220" i="1" s="1"/>
  <c r="AB2212" i="1"/>
  <c r="AK2212" i="1" s="1"/>
  <c r="AB2204" i="1"/>
  <c r="AK2204" i="1" s="1"/>
  <c r="AB2196" i="1"/>
  <c r="AK2196" i="1" s="1"/>
  <c r="AB2188" i="1"/>
  <c r="AK2188" i="1" s="1"/>
  <c r="AB2180" i="1"/>
  <c r="AK2180" i="1" s="1"/>
  <c r="AB2172" i="1"/>
  <c r="AK2172" i="1" s="1"/>
  <c r="AB2164" i="1"/>
  <c r="AK2164" i="1" s="1"/>
  <c r="AB2156" i="1"/>
  <c r="AK2156" i="1" s="1"/>
  <c r="AB2148" i="1"/>
  <c r="AK2148" i="1" s="1"/>
  <c r="AB2140" i="1"/>
  <c r="AK2140" i="1" s="1"/>
  <c r="AB2132" i="1"/>
  <c r="AK2132" i="1" s="1"/>
  <c r="AB2124" i="1"/>
  <c r="AK2124" i="1" s="1"/>
  <c r="AB2116" i="1"/>
  <c r="AK2116" i="1" s="1"/>
  <c r="AB2108" i="1"/>
  <c r="AK2108" i="1" s="1"/>
  <c r="AB2100" i="1"/>
  <c r="AK2100" i="1" s="1"/>
  <c r="AB2092" i="1"/>
  <c r="AK2092" i="1" s="1"/>
  <c r="AB2084" i="1"/>
  <c r="AK2084" i="1" s="1"/>
  <c r="AB2076" i="1"/>
  <c r="AK2076" i="1" s="1"/>
  <c r="AB2068" i="1"/>
  <c r="AK2068" i="1" s="1"/>
  <c r="AB2060" i="1"/>
  <c r="AK2060" i="1" s="1"/>
  <c r="AB2052" i="1"/>
  <c r="AK2052" i="1" s="1"/>
  <c r="AB2044" i="1"/>
  <c r="AK2044" i="1" s="1"/>
  <c r="AB2036" i="1"/>
  <c r="AK2036" i="1" s="1"/>
  <c r="AB2028" i="1"/>
  <c r="AK2028" i="1" s="1"/>
  <c r="AB2020" i="1"/>
  <c r="AK2020" i="1" s="1"/>
  <c r="AB2012" i="1"/>
  <c r="AK2012" i="1" s="1"/>
  <c r="AB2004" i="1"/>
  <c r="AK2004" i="1" s="1"/>
  <c r="AB1996" i="1"/>
  <c r="AK1996" i="1" s="1"/>
  <c r="AB1988" i="1"/>
  <c r="AK1988" i="1" s="1"/>
  <c r="AB1980" i="1"/>
  <c r="AK1980" i="1" s="1"/>
  <c r="AB3755" i="1"/>
  <c r="AK3755" i="1" s="1"/>
  <c r="AB3747" i="1"/>
  <c r="AK3747" i="1" s="1"/>
  <c r="AB3739" i="1"/>
  <c r="AK3739" i="1" s="1"/>
  <c r="AB3731" i="1"/>
  <c r="AK3731" i="1" s="1"/>
  <c r="AB3723" i="1"/>
  <c r="AK3723" i="1" s="1"/>
  <c r="AB3715" i="1"/>
  <c r="AK3715" i="1" s="1"/>
  <c r="AB3707" i="1"/>
  <c r="AK3707" i="1" s="1"/>
  <c r="AB3699" i="1"/>
  <c r="AK3699" i="1" s="1"/>
  <c r="AB3691" i="1"/>
  <c r="AK3691" i="1" s="1"/>
  <c r="AB3683" i="1"/>
  <c r="AK3683" i="1" s="1"/>
  <c r="AB3675" i="1"/>
  <c r="AK3675" i="1" s="1"/>
  <c r="AB3667" i="1"/>
  <c r="AK3667" i="1" s="1"/>
  <c r="AB3659" i="1"/>
  <c r="AK3659" i="1" s="1"/>
  <c r="AB3651" i="1"/>
  <c r="AK3651" i="1" s="1"/>
  <c r="AB3643" i="1"/>
  <c r="AK3643" i="1" s="1"/>
  <c r="AB3635" i="1"/>
  <c r="AK3635" i="1" s="1"/>
  <c r="AB3627" i="1"/>
  <c r="AK3627" i="1" s="1"/>
  <c r="AB3619" i="1"/>
  <c r="AK3619" i="1" s="1"/>
  <c r="AB3611" i="1"/>
  <c r="AK3611" i="1" s="1"/>
  <c r="AB3603" i="1"/>
  <c r="AK3603" i="1" s="1"/>
  <c r="AB3595" i="1"/>
  <c r="AK3595" i="1" s="1"/>
  <c r="AB3587" i="1"/>
  <c r="AK3587" i="1" s="1"/>
  <c r="AB3579" i="1"/>
  <c r="AK3579" i="1" s="1"/>
  <c r="AB3571" i="1"/>
  <c r="AK3571" i="1" s="1"/>
  <c r="AB3563" i="1"/>
  <c r="AK3563" i="1" s="1"/>
  <c r="AB3555" i="1"/>
  <c r="AK3555" i="1" s="1"/>
  <c r="AB3547" i="1"/>
  <c r="AK3547" i="1" s="1"/>
  <c r="AB3539" i="1"/>
  <c r="AK3539" i="1" s="1"/>
  <c r="AB3531" i="1"/>
  <c r="AK3531" i="1" s="1"/>
  <c r="AB3523" i="1"/>
  <c r="AK3523" i="1" s="1"/>
  <c r="AB3515" i="1"/>
  <c r="AK3515" i="1" s="1"/>
  <c r="AB3507" i="1"/>
  <c r="AK3507" i="1" s="1"/>
  <c r="AB3499" i="1"/>
  <c r="AK3499" i="1" s="1"/>
  <c r="AB3491" i="1"/>
  <c r="AK3491" i="1" s="1"/>
  <c r="AB3483" i="1"/>
  <c r="AK3483" i="1" s="1"/>
  <c r="AB3475" i="1"/>
  <c r="AK3475" i="1" s="1"/>
  <c r="AB3467" i="1"/>
  <c r="AK3467" i="1" s="1"/>
  <c r="AB3459" i="1"/>
  <c r="AK3459" i="1" s="1"/>
  <c r="AB3443" i="1"/>
  <c r="AK3443" i="1" s="1"/>
  <c r="AB3435" i="1"/>
  <c r="AK3435" i="1" s="1"/>
  <c r="AB3427" i="1"/>
  <c r="AK3427" i="1" s="1"/>
  <c r="AB3419" i="1"/>
  <c r="AK3419" i="1" s="1"/>
  <c r="AB3411" i="1"/>
  <c r="AK3411" i="1" s="1"/>
  <c r="AB3403" i="1"/>
  <c r="AK3403" i="1" s="1"/>
  <c r="AB3395" i="1"/>
  <c r="AK3395" i="1" s="1"/>
  <c r="AB3387" i="1"/>
  <c r="AK3387" i="1" s="1"/>
  <c r="AB3379" i="1"/>
  <c r="AK3379" i="1" s="1"/>
  <c r="AB3371" i="1"/>
  <c r="AK3371" i="1" s="1"/>
  <c r="AB3363" i="1"/>
  <c r="AK3363" i="1" s="1"/>
  <c r="AB3355" i="1"/>
  <c r="AK3355" i="1" s="1"/>
  <c r="AB3347" i="1"/>
  <c r="AK3347" i="1" s="1"/>
  <c r="AB3339" i="1"/>
  <c r="AK3339" i="1" s="1"/>
  <c r="AB3331" i="1"/>
  <c r="AK3331" i="1" s="1"/>
  <c r="AB3323" i="1"/>
  <c r="AK3323" i="1" s="1"/>
  <c r="AB3315" i="1"/>
  <c r="AK3315" i="1" s="1"/>
  <c r="AB3307" i="1"/>
  <c r="AK3307" i="1" s="1"/>
  <c r="AB3299" i="1"/>
  <c r="AK3299" i="1" s="1"/>
  <c r="AB3291" i="1"/>
  <c r="AK3291" i="1" s="1"/>
  <c r="AB3283" i="1"/>
  <c r="AK3283" i="1" s="1"/>
  <c r="AB3275" i="1"/>
  <c r="AK3275" i="1" s="1"/>
  <c r="AB3267" i="1"/>
  <c r="AK3267" i="1" s="1"/>
  <c r="AB3259" i="1"/>
  <c r="AK3259" i="1" s="1"/>
  <c r="AB3251" i="1"/>
  <c r="AK3251" i="1" s="1"/>
  <c r="AB3243" i="1"/>
  <c r="AK3243" i="1" s="1"/>
  <c r="AB3235" i="1"/>
  <c r="AK3235" i="1" s="1"/>
  <c r="AB3227" i="1"/>
  <c r="AK3227" i="1" s="1"/>
  <c r="AB3219" i="1"/>
  <c r="AK3219" i="1" s="1"/>
  <c r="AB3211" i="1"/>
  <c r="AK3211" i="1" s="1"/>
  <c r="AB3203" i="1"/>
  <c r="AK3203" i="1" s="1"/>
  <c r="AB3195" i="1"/>
  <c r="AK3195" i="1" s="1"/>
  <c r="AB3187" i="1"/>
  <c r="AK3187" i="1" s="1"/>
  <c r="AB3179" i="1"/>
  <c r="AK3179" i="1" s="1"/>
  <c r="AB3171" i="1"/>
  <c r="AK3171" i="1" s="1"/>
  <c r="AB3163" i="1"/>
  <c r="AK3163" i="1" s="1"/>
  <c r="AB3155" i="1"/>
  <c r="AK3155" i="1" s="1"/>
  <c r="AB3147" i="1"/>
  <c r="AK3147" i="1" s="1"/>
  <c r="AB3139" i="1"/>
  <c r="AK3139" i="1" s="1"/>
  <c r="AB3131" i="1"/>
  <c r="AK3131" i="1" s="1"/>
  <c r="AB3123" i="1"/>
  <c r="AK3123" i="1" s="1"/>
  <c r="AB3115" i="1"/>
  <c r="AK3115" i="1" s="1"/>
  <c r="AB3107" i="1"/>
  <c r="AK3107" i="1" s="1"/>
  <c r="AB3099" i="1"/>
  <c r="AK3099" i="1" s="1"/>
  <c r="AB3091" i="1"/>
  <c r="AK3091" i="1" s="1"/>
  <c r="AB3083" i="1"/>
  <c r="AK3083" i="1" s="1"/>
  <c r="AB3075" i="1"/>
  <c r="AK3075" i="1" s="1"/>
  <c r="AB3067" i="1"/>
  <c r="AK3067" i="1" s="1"/>
  <c r="AB3059" i="1"/>
  <c r="AK3059" i="1" s="1"/>
  <c r="AB3051" i="1"/>
  <c r="AK3051" i="1" s="1"/>
  <c r="AB3043" i="1"/>
  <c r="AK3043" i="1" s="1"/>
  <c r="AB3035" i="1"/>
  <c r="AK3035" i="1" s="1"/>
  <c r="AB3027" i="1"/>
  <c r="AK3027" i="1" s="1"/>
  <c r="AB3019" i="1"/>
  <c r="AK3019" i="1" s="1"/>
  <c r="AB3011" i="1"/>
  <c r="AK3011" i="1" s="1"/>
  <c r="AB3003" i="1"/>
  <c r="AK3003" i="1" s="1"/>
  <c r="AB2995" i="1"/>
  <c r="AK2995" i="1" s="1"/>
  <c r="AB2987" i="1"/>
  <c r="AK2987" i="1" s="1"/>
  <c r="AB2979" i="1"/>
  <c r="AK2979" i="1" s="1"/>
  <c r="AB2971" i="1"/>
  <c r="AK2971" i="1" s="1"/>
  <c r="AB2963" i="1"/>
  <c r="AK2963" i="1" s="1"/>
  <c r="AB2947" i="1"/>
  <c r="AK2947" i="1" s="1"/>
  <c r="AB2939" i="1"/>
  <c r="AK2939" i="1" s="1"/>
  <c r="AB2931" i="1"/>
  <c r="AK2931" i="1" s="1"/>
  <c r="AB2923" i="1"/>
  <c r="AK2923" i="1" s="1"/>
  <c r="AB2915" i="1"/>
  <c r="AK2915" i="1" s="1"/>
  <c r="AB2907" i="1"/>
  <c r="AK2907" i="1" s="1"/>
  <c r="AB2899" i="1"/>
  <c r="AK2899" i="1" s="1"/>
  <c r="AB2891" i="1"/>
  <c r="AK2891" i="1" s="1"/>
  <c r="AB2883" i="1"/>
  <c r="AK2883" i="1" s="1"/>
  <c r="AB2875" i="1"/>
  <c r="AK2875" i="1" s="1"/>
  <c r="AB2867" i="1"/>
  <c r="AK2867" i="1" s="1"/>
  <c r="AB2859" i="1"/>
  <c r="AK2859" i="1" s="1"/>
  <c r="AB2851" i="1"/>
  <c r="AK2851" i="1" s="1"/>
  <c r="AB2843" i="1"/>
  <c r="AK2843" i="1" s="1"/>
  <c r="AB2835" i="1"/>
  <c r="AK2835" i="1" s="1"/>
  <c r="AB2827" i="1"/>
  <c r="AK2827" i="1" s="1"/>
  <c r="AB2819" i="1"/>
  <c r="AK2819" i="1" s="1"/>
  <c r="AB2811" i="1"/>
  <c r="AK2811" i="1" s="1"/>
  <c r="AB2803" i="1"/>
  <c r="AK2803" i="1" s="1"/>
  <c r="AB2795" i="1"/>
  <c r="AK2795" i="1" s="1"/>
  <c r="AB2787" i="1"/>
  <c r="AK2787" i="1" s="1"/>
  <c r="AB2779" i="1"/>
  <c r="AK2779" i="1" s="1"/>
  <c r="AB2771" i="1"/>
  <c r="AK2771" i="1" s="1"/>
  <c r="AB2763" i="1"/>
  <c r="AK2763" i="1" s="1"/>
  <c r="AB2755" i="1"/>
  <c r="AK2755" i="1" s="1"/>
  <c r="AB2747" i="1"/>
  <c r="AK2747" i="1" s="1"/>
  <c r="AB2739" i="1"/>
  <c r="AK2739" i="1" s="1"/>
  <c r="AB2731" i="1"/>
  <c r="AK2731" i="1" s="1"/>
  <c r="AB2723" i="1"/>
  <c r="AK2723" i="1" s="1"/>
  <c r="AB2715" i="1"/>
  <c r="AK2715" i="1" s="1"/>
  <c r="AB2707" i="1"/>
  <c r="AK2707" i="1" s="1"/>
  <c r="AB2699" i="1"/>
  <c r="AK2699" i="1" s="1"/>
  <c r="AB2691" i="1"/>
  <c r="AK2691" i="1" s="1"/>
  <c r="AB2683" i="1"/>
  <c r="AK2683" i="1" s="1"/>
  <c r="AB2675" i="1"/>
  <c r="AK2675" i="1" s="1"/>
  <c r="AB2667" i="1"/>
  <c r="AK2667" i="1" s="1"/>
  <c r="AB2659" i="1"/>
  <c r="AK2659" i="1" s="1"/>
  <c r="AB2651" i="1"/>
  <c r="AK2651" i="1" s="1"/>
  <c r="AB2643" i="1"/>
  <c r="AK2643" i="1" s="1"/>
  <c r="AB2635" i="1"/>
  <c r="AK2635" i="1" s="1"/>
  <c r="AB2627" i="1"/>
  <c r="AK2627" i="1" s="1"/>
  <c r="AB2619" i="1"/>
  <c r="AK2619" i="1" s="1"/>
  <c r="AB2611" i="1"/>
  <c r="AK2611" i="1" s="1"/>
  <c r="AB2603" i="1"/>
  <c r="AK2603" i="1" s="1"/>
  <c r="AB2595" i="1"/>
  <c r="AK2595" i="1" s="1"/>
  <c r="AB2587" i="1"/>
  <c r="AK2587" i="1" s="1"/>
  <c r="AB2579" i="1"/>
  <c r="AK2579" i="1" s="1"/>
  <c r="AB2571" i="1"/>
  <c r="AK2571" i="1" s="1"/>
  <c r="AB2563" i="1"/>
  <c r="AK2563" i="1" s="1"/>
  <c r="AB2555" i="1"/>
  <c r="AK2555" i="1" s="1"/>
  <c r="AB2547" i="1"/>
  <c r="AK2547" i="1" s="1"/>
  <c r="AB2539" i="1"/>
  <c r="AK2539" i="1" s="1"/>
  <c r="AB2531" i="1"/>
  <c r="AK2531" i="1" s="1"/>
  <c r="AB2523" i="1"/>
  <c r="AK2523" i="1" s="1"/>
  <c r="AB2515" i="1"/>
  <c r="AK2515" i="1" s="1"/>
  <c r="AB2507" i="1"/>
  <c r="AK2507" i="1" s="1"/>
  <c r="AB2499" i="1"/>
  <c r="AK2499" i="1" s="1"/>
  <c r="AB2491" i="1"/>
  <c r="AK2491" i="1" s="1"/>
  <c r="AB2483" i="1"/>
  <c r="AK2483" i="1" s="1"/>
  <c r="AB2475" i="1"/>
  <c r="AK2475" i="1" s="1"/>
  <c r="AB2467" i="1"/>
  <c r="AK2467" i="1" s="1"/>
  <c r="AB2459" i="1"/>
  <c r="AK2459" i="1" s="1"/>
  <c r="AB2451" i="1"/>
  <c r="AK2451" i="1" s="1"/>
  <c r="AB2443" i="1"/>
  <c r="AK2443" i="1" s="1"/>
  <c r="AB2435" i="1"/>
  <c r="AK2435" i="1" s="1"/>
  <c r="AB2427" i="1"/>
  <c r="AK2427" i="1" s="1"/>
  <c r="AB2419" i="1"/>
  <c r="AK2419" i="1" s="1"/>
  <c r="AB2411" i="1"/>
  <c r="AK2411" i="1" s="1"/>
  <c r="AB2403" i="1"/>
  <c r="AK2403" i="1" s="1"/>
  <c r="AB2395" i="1"/>
  <c r="AK2395" i="1" s="1"/>
  <c r="AB2387" i="1"/>
  <c r="AK2387" i="1" s="1"/>
  <c r="AB2379" i="1"/>
  <c r="AK2379" i="1" s="1"/>
  <c r="AB2371" i="1"/>
  <c r="AK2371" i="1" s="1"/>
  <c r="AB2363" i="1"/>
  <c r="AK2363" i="1" s="1"/>
  <c r="AB2355" i="1"/>
  <c r="AK2355" i="1" s="1"/>
  <c r="AB2347" i="1"/>
  <c r="AK2347" i="1" s="1"/>
  <c r="AB2339" i="1"/>
  <c r="AK2339" i="1" s="1"/>
  <c r="AB2331" i="1"/>
  <c r="AK2331" i="1" s="1"/>
  <c r="AB2323" i="1"/>
  <c r="AK2323" i="1" s="1"/>
  <c r="AB2315" i="1"/>
  <c r="AK2315" i="1" s="1"/>
  <c r="AB2307" i="1"/>
  <c r="AK2307" i="1" s="1"/>
  <c r="AB2299" i="1"/>
  <c r="AK2299" i="1" s="1"/>
  <c r="AB2291" i="1"/>
  <c r="AK2291" i="1" s="1"/>
  <c r="AB2283" i="1"/>
  <c r="AK2283" i="1" s="1"/>
  <c r="AB2275" i="1"/>
  <c r="AK2275" i="1" s="1"/>
  <c r="AB2267" i="1"/>
  <c r="AK2267" i="1" s="1"/>
  <c r="AB2259" i="1"/>
  <c r="AK2259" i="1" s="1"/>
  <c r="AB2251" i="1"/>
  <c r="AK2251" i="1" s="1"/>
  <c r="AB2243" i="1"/>
  <c r="AK2243" i="1" s="1"/>
  <c r="AB2235" i="1"/>
  <c r="AK2235" i="1" s="1"/>
  <c r="AB2227" i="1"/>
  <c r="AK2227" i="1" s="1"/>
  <c r="AB2219" i="1"/>
  <c r="AK2219" i="1" s="1"/>
  <c r="AB2211" i="1"/>
  <c r="AK2211" i="1" s="1"/>
  <c r="AB2203" i="1"/>
  <c r="AK2203" i="1" s="1"/>
  <c r="AB2195" i="1"/>
  <c r="AK2195" i="1" s="1"/>
  <c r="AB2187" i="1"/>
  <c r="AK2187" i="1" s="1"/>
  <c r="AB2179" i="1"/>
  <c r="AK2179" i="1" s="1"/>
  <c r="AB2171" i="1"/>
  <c r="AK2171" i="1" s="1"/>
  <c r="AB2163" i="1"/>
  <c r="AK2163" i="1" s="1"/>
  <c r="AB2155" i="1"/>
  <c r="AK2155" i="1" s="1"/>
  <c r="AB2147" i="1"/>
  <c r="AK2147" i="1" s="1"/>
  <c r="AB2139" i="1"/>
  <c r="AK2139" i="1" s="1"/>
  <c r="AB2131" i="1"/>
  <c r="AK2131" i="1" s="1"/>
  <c r="AB2123" i="1"/>
  <c r="AK2123" i="1" s="1"/>
  <c r="AB2115" i="1"/>
  <c r="AK2115" i="1" s="1"/>
  <c r="AB2107" i="1"/>
  <c r="AK2107" i="1" s="1"/>
  <c r="AB2099" i="1"/>
  <c r="AK2099" i="1" s="1"/>
  <c r="AB2091" i="1"/>
  <c r="AK2091" i="1" s="1"/>
  <c r="AB2075" i="1"/>
  <c r="AK2075" i="1" s="1"/>
  <c r="AB2067" i="1"/>
  <c r="AK2067" i="1" s="1"/>
  <c r="AB2059" i="1"/>
  <c r="AK2059" i="1" s="1"/>
  <c r="AB2051" i="1"/>
  <c r="AK2051" i="1" s="1"/>
  <c r="AB2043" i="1"/>
  <c r="AK2043" i="1" s="1"/>
  <c r="AB2035" i="1"/>
  <c r="AK2035" i="1" s="1"/>
  <c r="AB2027" i="1"/>
  <c r="AK2027" i="1" s="1"/>
  <c r="AB2019" i="1"/>
  <c r="AK2019" i="1" s="1"/>
  <c r="AB2011" i="1"/>
  <c r="AK2011" i="1" s="1"/>
  <c r="AB2003" i="1"/>
  <c r="AK2003" i="1" s="1"/>
  <c r="AB1995" i="1"/>
  <c r="AK1995" i="1" s="1"/>
  <c r="AB1987" i="1"/>
  <c r="AK1987" i="1" s="1"/>
  <c r="AB1979" i="1"/>
  <c r="AK1979" i="1" s="1"/>
  <c r="AB1971" i="1"/>
  <c r="AK1971" i="1" s="1"/>
  <c r="AB1963" i="1"/>
  <c r="AK1963" i="1" s="1"/>
  <c r="AB1955" i="1"/>
  <c r="AK1955" i="1" s="1"/>
  <c r="AB1947" i="1"/>
  <c r="AK1947" i="1" s="1"/>
  <c r="AB1939" i="1"/>
  <c r="AK1939" i="1" s="1"/>
  <c r="AB1931" i="1"/>
  <c r="AK1931" i="1" s="1"/>
  <c r="AB1923" i="1"/>
  <c r="AK1923" i="1" s="1"/>
  <c r="AB1915" i="1"/>
  <c r="AK1915" i="1" s="1"/>
  <c r="AB1907" i="1"/>
  <c r="AK1907" i="1" s="1"/>
  <c r="AB1899" i="1"/>
  <c r="AK1899" i="1" s="1"/>
  <c r="AB1891" i="1"/>
  <c r="AK1891" i="1" s="1"/>
  <c r="AB1883" i="1"/>
  <c r="AK1883" i="1" s="1"/>
  <c r="AB1875" i="1"/>
  <c r="AK1875" i="1" s="1"/>
  <c r="AB1867" i="1"/>
  <c r="AK1867" i="1" s="1"/>
  <c r="AB1859" i="1"/>
  <c r="AK1859" i="1" s="1"/>
  <c r="AB1851" i="1"/>
  <c r="AK1851" i="1" s="1"/>
  <c r="AB1843" i="1"/>
  <c r="AK1843" i="1" s="1"/>
  <c r="AB1835" i="1"/>
  <c r="AK1835" i="1" s="1"/>
  <c r="AB1827" i="1"/>
  <c r="AK1827" i="1" s="1"/>
  <c r="AB1819" i="1"/>
  <c r="AK1819" i="1" s="1"/>
  <c r="AB1811" i="1"/>
  <c r="AK1811" i="1" s="1"/>
  <c r="AB1803" i="1"/>
  <c r="AK1803" i="1" s="1"/>
  <c r="AB1795" i="1"/>
  <c r="AK1795" i="1" s="1"/>
  <c r="AB1787" i="1"/>
  <c r="AK1787" i="1" s="1"/>
  <c r="AB1779" i="1"/>
  <c r="AK1779" i="1" s="1"/>
  <c r="AB1771" i="1"/>
  <c r="AK1771" i="1" s="1"/>
  <c r="AB1763" i="1"/>
  <c r="AK1763" i="1" s="1"/>
  <c r="AB1755" i="1"/>
  <c r="AK1755" i="1" s="1"/>
  <c r="AB1747" i="1"/>
  <c r="AK1747" i="1" s="1"/>
  <c r="AB1739" i="1"/>
  <c r="AK1739" i="1" s="1"/>
  <c r="AB1731" i="1"/>
  <c r="AK1731" i="1" s="1"/>
  <c r="AB1723" i="1"/>
  <c r="AK1723" i="1" s="1"/>
  <c r="AB1715" i="1"/>
  <c r="AK1715" i="1" s="1"/>
  <c r="AB1707" i="1"/>
  <c r="AK1707" i="1" s="1"/>
  <c r="AB1699" i="1"/>
  <c r="AK1699" i="1" s="1"/>
  <c r="AB1691" i="1"/>
  <c r="AK1691" i="1" s="1"/>
  <c r="AB1683" i="1"/>
  <c r="AK1683" i="1" s="1"/>
  <c r="AB1675" i="1"/>
  <c r="AK1675" i="1" s="1"/>
  <c r="AB1667" i="1"/>
  <c r="AK1667" i="1" s="1"/>
  <c r="AB1659" i="1"/>
  <c r="AK1659" i="1" s="1"/>
  <c r="AB1651" i="1"/>
  <c r="AK1651" i="1" s="1"/>
  <c r="AB1643" i="1"/>
  <c r="AK1643" i="1" s="1"/>
  <c r="AB1635" i="1"/>
  <c r="AK1635" i="1" s="1"/>
  <c r="AB1627" i="1"/>
  <c r="AK1627" i="1" s="1"/>
  <c r="AB1619" i="1"/>
  <c r="AK1619" i="1" s="1"/>
  <c r="AB1611" i="1"/>
  <c r="AK1611" i="1" s="1"/>
  <c r="AB1603" i="1"/>
  <c r="AK1603" i="1" s="1"/>
  <c r="AB1595" i="1"/>
  <c r="AK1595" i="1" s="1"/>
  <c r="AB1587" i="1"/>
  <c r="AK1587" i="1" s="1"/>
  <c r="AB1579" i="1"/>
  <c r="AK1579" i="1" s="1"/>
  <c r="AB1571" i="1"/>
  <c r="AK1571" i="1" s="1"/>
  <c r="AB1563" i="1"/>
  <c r="AK1563" i="1" s="1"/>
  <c r="AB1555" i="1"/>
  <c r="AK1555" i="1" s="1"/>
  <c r="AB1547" i="1"/>
  <c r="AK1547" i="1" s="1"/>
  <c r="AB1539" i="1"/>
  <c r="AK1539" i="1" s="1"/>
  <c r="AB1531" i="1"/>
  <c r="AK1531" i="1" s="1"/>
  <c r="AB1523" i="1"/>
  <c r="AK1523" i="1" s="1"/>
  <c r="AB1515" i="1"/>
  <c r="AK1515" i="1" s="1"/>
  <c r="AB1507" i="1"/>
  <c r="AK1507" i="1" s="1"/>
  <c r="AB1499" i="1"/>
  <c r="AK1499" i="1" s="1"/>
  <c r="AB1491" i="1"/>
  <c r="AK1491" i="1" s="1"/>
  <c r="AB1483" i="1"/>
  <c r="AK1483" i="1" s="1"/>
  <c r="AB1475" i="1"/>
  <c r="AK1475" i="1" s="1"/>
  <c r="AB1467" i="1"/>
  <c r="AK1467" i="1" s="1"/>
  <c r="AB1459" i="1"/>
  <c r="AK1459" i="1" s="1"/>
  <c r="AB1451" i="1"/>
  <c r="AK1451" i="1" s="1"/>
  <c r="AB1443" i="1"/>
  <c r="AK1443" i="1" s="1"/>
  <c r="AB1435" i="1"/>
  <c r="AK1435" i="1" s="1"/>
  <c r="AB1427" i="1"/>
  <c r="AK1427" i="1" s="1"/>
  <c r="AB1419" i="1"/>
  <c r="AK1419" i="1" s="1"/>
  <c r="AB1411" i="1"/>
  <c r="AK1411" i="1" s="1"/>
  <c r="AB1403" i="1"/>
  <c r="AK1403" i="1" s="1"/>
  <c r="AB1395" i="1"/>
  <c r="AK1395" i="1" s="1"/>
  <c r="AB1387" i="1"/>
  <c r="AK1387" i="1" s="1"/>
  <c r="AB1379" i="1"/>
  <c r="AK1379" i="1" s="1"/>
  <c r="AB1371" i="1"/>
  <c r="AK1371" i="1" s="1"/>
  <c r="AB1363" i="1"/>
  <c r="AK1363" i="1" s="1"/>
  <c r="AB1355" i="1"/>
  <c r="AK1355" i="1" s="1"/>
  <c r="AB1347" i="1"/>
  <c r="AK1347" i="1" s="1"/>
  <c r="AB1339" i="1"/>
  <c r="AK1339" i="1" s="1"/>
  <c r="AB1331" i="1"/>
  <c r="AK1331" i="1" s="1"/>
  <c r="AB1323" i="1"/>
  <c r="AK1323" i="1" s="1"/>
  <c r="AB1315" i="1"/>
  <c r="AK1315" i="1" s="1"/>
  <c r="AB1307" i="1"/>
  <c r="AK1307" i="1" s="1"/>
  <c r="AB1299" i="1"/>
  <c r="AK1299" i="1" s="1"/>
  <c r="AB1291" i="1"/>
  <c r="AK1291" i="1" s="1"/>
  <c r="AB1283" i="1"/>
  <c r="AK1283" i="1" s="1"/>
  <c r="AB1275" i="1"/>
  <c r="AK1275" i="1" s="1"/>
  <c r="AB1267" i="1"/>
  <c r="AK1267" i="1" s="1"/>
  <c r="AB1259" i="1"/>
  <c r="AK1259" i="1" s="1"/>
  <c r="AB1251" i="1"/>
  <c r="AK1251" i="1" s="1"/>
  <c r="AB1243" i="1"/>
  <c r="AK1243" i="1" s="1"/>
  <c r="AB1235" i="1"/>
  <c r="AK1235" i="1" s="1"/>
  <c r="AB1227" i="1"/>
  <c r="AK1227" i="1" s="1"/>
  <c r="AB1219" i="1"/>
  <c r="AK1219" i="1" s="1"/>
  <c r="AB1211" i="1"/>
  <c r="AK1211" i="1" s="1"/>
  <c r="AB1203" i="1"/>
  <c r="AK1203" i="1" s="1"/>
  <c r="AB1195" i="1"/>
  <c r="AK1195" i="1" s="1"/>
  <c r="AB1187" i="1"/>
  <c r="AK1187" i="1" s="1"/>
  <c r="AB1179" i="1"/>
  <c r="AK1179" i="1" s="1"/>
  <c r="AB1171" i="1"/>
  <c r="AK1171" i="1" s="1"/>
  <c r="AB1163" i="1"/>
  <c r="AK1163" i="1" s="1"/>
  <c r="AB1155" i="1"/>
  <c r="AK1155" i="1" s="1"/>
  <c r="AB1147" i="1"/>
  <c r="AK1147" i="1" s="1"/>
  <c r="AB1139" i="1"/>
  <c r="AK1139" i="1" s="1"/>
  <c r="AB1131" i="1"/>
  <c r="AK1131" i="1" s="1"/>
  <c r="AB1123" i="1"/>
  <c r="AK1123" i="1" s="1"/>
  <c r="AB1115" i="1"/>
  <c r="AK1115" i="1" s="1"/>
  <c r="AB1107" i="1"/>
  <c r="AK1107" i="1" s="1"/>
  <c r="AB1099" i="1"/>
  <c r="AK1099" i="1" s="1"/>
  <c r="AB1091" i="1"/>
  <c r="AK1091" i="1" s="1"/>
  <c r="AB1083" i="1"/>
  <c r="AK1083" i="1" s="1"/>
  <c r="AB1075" i="1"/>
  <c r="AK1075" i="1" s="1"/>
  <c r="AB1067" i="1"/>
  <c r="AK1067" i="1" s="1"/>
  <c r="AB1059" i="1"/>
  <c r="AK1059" i="1" s="1"/>
  <c r="AB1051" i="1"/>
  <c r="AK1051" i="1" s="1"/>
  <c r="AB1048" i="1"/>
  <c r="AK1048" i="1" s="1"/>
  <c r="AB1040" i="1"/>
  <c r="AK1040" i="1" s="1"/>
  <c r="AB1032" i="1"/>
  <c r="AK1032" i="1" s="1"/>
  <c r="AB1024" i="1"/>
  <c r="AK1024" i="1" s="1"/>
  <c r="AB1016" i="1"/>
  <c r="AK1016" i="1" s="1"/>
  <c r="AB1008" i="1"/>
  <c r="AK1008" i="1" s="1"/>
  <c r="AB1000" i="1"/>
  <c r="AK1000" i="1" s="1"/>
  <c r="AB992" i="1"/>
  <c r="AK992" i="1" s="1"/>
  <c r="AB984" i="1"/>
  <c r="AK984" i="1" s="1"/>
  <c r="AB976" i="1"/>
  <c r="AK976" i="1" s="1"/>
  <c r="AB968" i="1"/>
  <c r="AK968" i="1" s="1"/>
  <c r="AB960" i="1"/>
  <c r="AK960" i="1" s="1"/>
  <c r="AB952" i="1"/>
  <c r="AK952" i="1" s="1"/>
  <c r="AB944" i="1"/>
  <c r="AK944" i="1" s="1"/>
  <c r="AB936" i="1"/>
  <c r="AK936" i="1" s="1"/>
  <c r="AB928" i="1"/>
  <c r="AK928" i="1" s="1"/>
  <c r="AB920" i="1"/>
  <c r="AK920" i="1" s="1"/>
  <c r="AB912" i="1"/>
  <c r="AK912" i="1" s="1"/>
  <c r="AB904" i="1"/>
  <c r="AK904" i="1" s="1"/>
  <c r="AB896" i="1"/>
  <c r="AK896" i="1" s="1"/>
  <c r="AB888" i="1"/>
  <c r="AK888" i="1" s="1"/>
  <c r="AB880" i="1"/>
  <c r="AK880" i="1" s="1"/>
  <c r="AB872" i="1"/>
  <c r="AK872" i="1" s="1"/>
  <c r="AB864" i="1"/>
  <c r="AK864" i="1" s="1"/>
  <c r="AB856" i="1"/>
  <c r="AK856" i="1" s="1"/>
  <c r="AB848" i="1"/>
  <c r="AK848" i="1" s="1"/>
  <c r="AB840" i="1"/>
  <c r="AK840" i="1" s="1"/>
  <c r="AB832" i="1"/>
  <c r="AK832" i="1" s="1"/>
  <c r="AB824" i="1"/>
  <c r="AK824" i="1" s="1"/>
  <c r="AB816" i="1"/>
  <c r="AK816" i="1" s="1"/>
  <c r="AB808" i="1"/>
  <c r="AK808" i="1" s="1"/>
  <c r="AB800" i="1"/>
  <c r="AK800" i="1" s="1"/>
  <c r="AB792" i="1"/>
  <c r="AK792" i="1" s="1"/>
  <c r="AB784" i="1"/>
  <c r="AK784" i="1" s="1"/>
  <c r="AB776" i="1"/>
  <c r="AK776" i="1" s="1"/>
  <c r="AB768" i="1"/>
  <c r="AK768" i="1" s="1"/>
  <c r="AB760" i="1"/>
  <c r="AK760" i="1" s="1"/>
  <c r="AB752" i="1"/>
  <c r="AK752" i="1" s="1"/>
  <c r="AB744" i="1"/>
  <c r="AK744" i="1" s="1"/>
  <c r="AB736" i="1"/>
  <c r="AK736" i="1" s="1"/>
  <c r="AB728" i="1"/>
  <c r="AK728" i="1" s="1"/>
  <c r="AB720" i="1"/>
  <c r="AK720" i="1" s="1"/>
  <c r="AB712" i="1"/>
  <c r="AK712" i="1" s="1"/>
  <c r="AB704" i="1"/>
  <c r="AK704" i="1" s="1"/>
  <c r="AB696" i="1"/>
  <c r="AK696" i="1" s="1"/>
  <c r="AB688" i="1"/>
  <c r="AK688" i="1" s="1"/>
  <c r="AB680" i="1"/>
  <c r="AK680" i="1" s="1"/>
  <c r="AB672" i="1"/>
  <c r="AK672" i="1" s="1"/>
  <c r="AB664" i="1"/>
  <c r="AK664" i="1" s="1"/>
  <c r="AB656" i="1"/>
  <c r="AK656" i="1" s="1"/>
  <c r="AB648" i="1"/>
  <c r="AK648" i="1" s="1"/>
  <c r="AB640" i="1"/>
  <c r="AK640" i="1" s="1"/>
  <c r="AB632" i="1"/>
  <c r="AK632" i="1" s="1"/>
  <c r="AB624" i="1"/>
  <c r="AK624" i="1" s="1"/>
  <c r="AB616" i="1"/>
  <c r="AK616" i="1" s="1"/>
  <c r="AB608" i="1"/>
  <c r="AK608" i="1" s="1"/>
  <c r="AB600" i="1"/>
  <c r="AK600" i="1" s="1"/>
  <c r="AB592" i="1"/>
  <c r="AK592" i="1" s="1"/>
  <c r="AB584" i="1"/>
  <c r="AK584" i="1" s="1"/>
  <c r="AB576" i="1"/>
  <c r="AK576" i="1" s="1"/>
  <c r="AB568" i="1"/>
  <c r="AK568" i="1" s="1"/>
  <c r="AB560" i="1"/>
  <c r="AK560" i="1" s="1"/>
  <c r="AB552" i="1"/>
  <c r="AK552" i="1" s="1"/>
  <c r="AB544" i="1"/>
  <c r="AK544" i="1" s="1"/>
  <c r="AB536" i="1"/>
  <c r="AK536" i="1" s="1"/>
  <c r="AB528" i="1"/>
  <c r="AK528" i="1" s="1"/>
  <c r="AB520" i="1"/>
  <c r="AK520" i="1" s="1"/>
  <c r="AB512" i="1"/>
  <c r="AK512" i="1" s="1"/>
  <c r="AB504" i="1"/>
  <c r="AK504" i="1" s="1"/>
  <c r="AB496" i="1"/>
  <c r="AK496" i="1" s="1"/>
  <c r="AB488" i="1"/>
  <c r="AK488" i="1" s="1"/>
  <c r="AB480" i="1"/>
  <c r="AK480" i="1" s="1"/>
  <c r="AB472" i="1"/>
  <c r="AK472" i="1" s="1"/>
  <c r="AB464" i="1"/>
  <c r="AK464" i="1" s="1"/>
  <c r="AB456" i="1"/>
  <c r="AK456" i="1" s="1"/>
  <c r="AB448" i="1"/>
  <c r="AK448" i="1" s="1"/>
  <c r="AB440" i="1"/>
  <c r="AK440" i="1" s="1"/>
  <c r="AB432" i="1"/>
  <c r="AK432" i="1" s="1"/>
  <c r="AB424" i="1"/>
  <c r="AK424" i="1" s="1"/>
  <c r="AB416" i="1"/>
  <c r="AK416" i="1" s="1"/>
  <c r="AB408" i="1"/>
  <c r="AK408" i="1" s="1"/>
  <c r="AB400" i="1"/>
  <c r="AK400" i="1" s="1"/>
  <c r="AB392" i="1"/>
  <c r="AK392" i="1" s="1"/>
  <c r="AB384" i="1"/>
  <c r="AK384" i="1" s="1"/>
  <c r="AB376" i="1"/>
  <c r="AK376" i="1" s="1"/>
  <c r="AB368" i="1"/>
  <c r="AK368" i="1" s="1"/>
  <c r="AB360" i="1"/>
  <c r="AK360" i="1" s="1"/>
  <c r="AB352" i="1"/>
  <c r="AK352" i="1" s="1"/>
  <c r="AB344" i="1"/>
  <c r="AK344" i="1" s="1"/>
  <c r="AB336" i="1"/>
  <c r="AK336" i="1" s="1"/>
  <c r="AB328" i="1"/>
  <c r="AK328" i="1" s="1"/>
  <c r="AB320" i="1"/>
  <c r="AK320" i="1" s="1"/>
  <c r="AB312" i="1"/>
  <c r="AK312" i="1" s="1"/>
  <c r="AB304" i="1"/>
  <c r="AK304" i="1" s="1"/>
  <c r="AB296" i="1"/>
  <c r="AK296" i="1" s="1"/>
  <c r="AB288" i="1"/>
  <c r="AK288" i="1" s="1"/>
  <c r="AB280" i="1"/>
  <c r="AK280" i="1" s="1"/>
  <c r="AB272" i="1"/>
  <c r="AK272" i="1" s="1"/>
  <c r="AB264" i="1"/>
  <c r="AK264" i="1" s="1"/>
  <c r="AB256" i="1"/>
  <c r="AK256" i="1" s="1"/>
  <c r="AB248" i="1"/>
  <c r="AK248" i="1" s="1"/>
  <c r="AB240" i="1"/>
  <c r="AK240" i="1" s="1"/>
  <c r="AB232" i="1"/>
  <c r="AK232" i="1" s="1"/>
  <c r="AB224" i="1"/>
  <c r="AK224" i="1" s="1"/>
  <c r="AB216" i="1"/>
  <c r="AK216" i="1" s="1"/>
  <c r="AB208" i="1"/>
  <c r="AK208" i="1" s="1"/>
  <c r="AB200" i="1"/>
  <c r="AK200" i="1" s="1"/>
  <c r="AB192" i="1"/>
  <c r="AK192" i="1" s="1"/>
  <c r="AB184" i="1"/>
  <c r="AK184" i="1" s="1"/>
  <c r="AB168" i="1"/>
  <c r="AK168" i="1" s="1"/>
  <c r="AB160" i="1"/>
  <c r="AK160" i="1" s="1"/>
  <c r="AB152" i="1"/>
  <c r="AK152" i="1" s="1"/>
  <c r="AB144" i="1"/>
  <c r="AK144" i="1" s="1"/>
  <c r="AB136" i="1"/>
  <c r="AK136" i="1" s="1"/>
  <c r="AB128" i="1"/>
  <c r="AK128" i="1" s="1"/>
  <c r="AB120" i="1"/>
  <c r="AK120" i="1" s="1"/>
  <c r="AB112" i="1"/>
  <c r="AK112" i="1" s="1"/>
  <c r="AB104" i="1"/>
  <c r="AK104" i="1" s="1"/>
  <c r="AB96" i="1"/>
  <c r="AK96" i="1" s="1"/>
  <c r="AB88" i="1"/>
  <c r="AK88" i="1" s="1"/>
  <c r="AB80" i="1"/>
  <c r="AK80" i="1" s="1"/>
  <c r="AB72" i="1"/>
  <c r="AK72" i="1" s="1"/>
  <c r="AB64" i="1"/>
  <c r="AK64" i="1" s="1"/>
  <c r="AB56" i="1"/>
  <c r="AK56" i="1" s="1"/>
  <c r="AB48" i="1"/>
  <c r="AK48" i="1" s="1"/>
  <c r="AB40" i="1"/>
  <c r="AK40" i="1" s="1"/>
  <c r="AB32" i="1"/>
  <c r="AK32" i="1" s="1"/>
  <c r="AB24" i="1"/>
  <c r="AK24" i="1" s="1"/>
  <c r="AB902" i="1"/>
  <c r="AK902" i="1" s="1"/>
  <c r="AB894" i="1"/>
  <c r="AK894" i="1" s="1"/>
  <c r="AB886" i="1"/>
  <c r="AK886" i="1" s="1"/>
  <c r="AB878" i="1"/>
  <c r="AK878" i="1" s="1"/>
  <c r="AB870" i="1"/>
  <c r="AK870" i="1" s="1"/>
  <c r="AB862" i="1"/>
  <c r="AK862" i="1" s="1"/>
  <c r="AB854" i="1"/>
  <c r="AK854" i="1" s="1"/>
  <c r="AB798" i="1"/>
  <c r="AK798" i="1" s="1"/>
  <c r="AB790" i="1"/>
  <c r="AK790" i="1" s="1"/>
  <c r="AB782" i="1"/>
  <c r="AK782" i="1" s="1"/>
  <c r="AB774" i="1"/>
  <c r="AK774" i="1" s="1"/>
  <c r="AB766" i="1"/>
  <c r="AK766" i="1" s="1"/>
  <c r="AB758" i="1"/>
  <c r="AK758" i="1" s="1"/>
  <c r="AB750" i="1"/>
  <c r="AK750" i="1" s="1"/>
  <c r="AB742" i="1"/>
  <c r="AK742" i="1" s="1"/>
  <c r="AB702" i="1"/>
  <c r="AK702" i="1" s="1"/>
  <c r="AB694" i="1"/>
  <c r="AK694" i="1" s="1"/>
  <c r="AB678" i="1"/>
  <c r="AK678" i="1" s="1"/>
  <c r="AB670" i="1"/>
  <c r="AK670" i="1" s="1"/>
  <c r="AB662" i="1"/>
  <c r="AK662" i="1" s="1"/>
  <c r="AB654" i="1"/>
  <c r="AK654" i="1" s="1"/>
  <c r="AB646" i="1"/>
  <c r="AK646" i="1" s="1"/>
  <c r="AB638" i="1"/>
  <c r="AK638" i="1" s="1"/>
  <c r="AB630" i="1"/>
  <c r="AK630" i="1" s="1"/>
  <c r="AB622" i="1"/>
  <c r="AK622" i="1" s="1"/>
  <c r="AB614" i="1"/>
  <c r="AK614" i="1" s="1"/>
  <c r="AB606" i="1"/>
  <c r="AK606" i="1" s="1"/>
  <c r="AB598" i="1"/>
  <c r="AK598" i="1" s="1"/>
  <c r="AB590" i="1"/>
  <c r="AK590" i="1" s="1"/>
  <c r="AB486" i="1"/>
  <c r="AK486" i="1" s="1"/>
  <c r="AB478" i="1"/>
  <c r="AK478" i="1" s="1"/>
  <c r="AB470" i="1"/>
  <c r="AK470" i="1" s="1"/>
  <c r="AB462" i="1"/>
  <c r="AK462" i="1" s="1"/>
  <c r="AB454" i="1"/>
  <c r="AK454" i="1" s="1"/>
  <c r="AB446" i="1"/>
  <c r="AK446" i="1" s="1"/>
  <c r="AB438" i="1"/>
  <c r="AK438" i="1" s="1"/>
  <c r="AB430" i="1"/>
  <c r="AK430" i="1" s="1"/>
  <c r="AB422" i="1"/>
  <c r="AK422" i="1" s="1"/>
  <c r="AB414" i="1"/>
  <c r="AK414" i="1" s="1"/>
  <c r="AB406" i="1"/>
  <c r="AK406" i="1" s="1"/>
  <c r="AB398" i="1"/>
  <c r="AK398" i="1" s="1"/>
  <c r="AB390" i="1"/>
  <c r="AK390" i="1" s="1"/>
  <c r="AB382" i="1"/>
  <c r="AK382" i="1" s="1"/>
  <c r="AB374" i="1"/>
  <c r="AK374" i="1" s="1"/>
  <c r="AB366" i="1"/>
  <c r="AK366" i="1" s="1"/>
  <c r="AB358" i="1"/>
  <c r="AK358" i="1" s="1"/>
  <c r="AB350" i="1"/>
  <c r="AK350" i="1" s="1"/>
  <c r="AB342" i="1"/>
  <c r="AK342" i="1" s="1"/>
  <c r="AB334" i="1"/>
  <c r="AK334" i="1" s="1"/>
  <c r="AB326" i="1"/>
  <c r="AK326" i="1" s="1"/>
  <c r="AB318" i="1"/>
  <c r="AK318" i="1" s="1"/>
  <c r="AB310" i="1"/>
  <c r="AK310" i="1" s="1"/>
  <c r="AB302" i="1"/>
  <c r="AK302" i="1" s="1"/>
  <c r="AB294" i="1"/>
  <c r="AK294" i="1" s="1"/>
  <c r="AB262" i="1"/>
  <c r="AK262" i="1" s="1"/>
  <c r="AB246" i="1"/>
  <c r="AK246" i="1" s="1"/>
  <c r="AB222" i="1"/>
  <c r="AK222" i="1" s="1"/>
  <c r="AB1037" i="1"/>
  <c r="AK1037" i="1" s="1"/>
  <c r="AB1029" i="1"/>
  <c r="AK1029" i="1" s="1"/>
  <c r="AB1021" i="1"/>
  <c r="AK1021" i="1" s="1"/>
  <c r="AB1013" i="1"/>
  <c r="AK1013" i="1" s="1"/>
  <c r="AB1005" i="1"/>
  <c r="AK1005" i="1" s="1"/>
  <c r="AB997" i="1"/>
  <c r="AK997" i="1" s="1"/>
  <c r="AB989" i="1"/>
  <c r="AK989" i="1" s="1"/>
  <c r="AB981" i="1"/>
  <c r="AK981" i="1" s="1"/>
  <c r="AB973" i="1"/>
  <c r="AK973" i="1" s="1"/>
  <c r="AB965" i="1"/>
  <c r="AK965" i="1" s="1"/>
  <c r="AB957" i="1"/>
  <c r="AK957" i="1" s="1"/>
  <c r="AB949" i="1"/>
  <c r="AK949" i="1" s="1"/>
  <c r="AB941" i="1"/>
  <c r="AK941" i="1" s="1"/>
  <c r="AB933" i="1"/>
  <c r="AK933" i="1" s="1"/>
  <c r="AB925" i="1"/>
  <c r="AK925" i="1" s="1"/>
  <c r="AB917" i="1"/>
  <c r="AK917" i="1" s="1"/>
  <c r="AB909" i="1"/>
  <c r="AK909" i="1" s="1"/>
  <c r="AB901" i="1"/>
  <c r="AK901" i="1" s="1"/>
  <c r="AB893" i="1"/>
  <c r="AK893" i="1" s="1"/>
  <c r="AB885" i="1"/>
  <c r="AK885" i="1" s="1"/>
  <c r="AB877" i="1"/>
  <c r="AK877" i="1" s="1"/>
  <c r="AB869" i="1"/>
  <c r="AK869" i="1" s="1"/>
  <c r="AB861" i="1"/>
  <c r="AK861" i="1" s="1"/>
  <c r="AB853" i="1"/>
  <c r="AK853" i="1" s="1"/>
  <c r="AB845" i="1"/>
  <c r="AK845" i="1" s="1"/>
  <c r="AB837" i="1"/>
  <c r="AK837" i="1" s="1"/>
  <c r="AB829" i="1"/>
  <c r="AK829" i="1" s="1"/>
  <c r="AB821" i="1"/>
  <c r="AK821" i="1" s="1"/>
  <c r="AB813" i="1"/>
  <c r="AK813" i="1" s="1"/>
  <c r="AB805" i="1"/>
  <c r="AK805" i="1" s="1"/>
  <c r="AB797" i="1"/>
  <c r="AK797" i="1" s="1"/>
  <c r="AB789" i="1"/>
  <c r="AK789" i="1" s="1"/>
  <c r="AB781" i="1"/>
  <c r="AK781" i="1" s="1"/>
  <c r="AB773" i="1"/>
  <c r="AK773" i="1" s="1"/>
  <c r="AB765" i="1"/>
  <c r="AK765" i="1" s="1"/>
  <c r="AB757" i="1"/>
  <c r="AK757" i="1" s="1"/>
  <c r="AB749" i="1"/>
  <c r="AK749" i="1" s="1"/>
  <c r="AB741" i="1"/>
  <c r="AK741" i="1" s="1"/>
  <c r="AB733" i="1"/>
  <c r="AK733" i="1" s="1"/>
  <c r="AB725" i="1"/>
  <c r="AK725" i="1" s="1"/>
  <c r="AB717" i="1"/>
  <c r="AK717" i="1" s="1"/>
  <c r="AB709" i="1"/>
  <c r="AK709" i="1" s="1"/>
  <c r="AB701" i="1"/>
  <c r="AK701" i="1" s="1"/>
  <c r="AB693" i="1"/>
  <c r="AK693" i="1" s="1"/>
  <c r="AB685" i="1"/>
  <c r="AK685" i="1" s="1"/>
  <c r="AB677" i="1"/>
  <c r="AK677" i="1" s="1"/>
  <c r="AB669" i="1"/>
  <c r="AK669" i="1" s="1"/>
  <c r="AB661" i="1"/>
  <c r="AK661" i="1" s="1"/>
  <c r="AB653" i="1"/>
  <c r="AK653" i="1" s="1"/>
  <c r="AB645" i="1"/>
  <c r="AK645" i="1" s="1"/>
  <c r="AB637" i="1"/>
  <c r="AK637" i="1" s="1"/>
  <c r="AB629" i="1"/>
  <c r="AK629" i="1" s="1"/>
  <c r="AB621" i="1"/>
  <c r="AK621" i="1" s="1"/>
  <c r="AB613" i="1"/>
  <c r="AK613" i="1" s="1"/>
  <c r="AB605" i="1"/>
  <c r="AK605" i="1" s="1"/>
  <c r="AB597" i="1"/>
  <c r="AK597" i="1" s="1"/>
  <c r="AB589" i="1"/>
  <c r="AK589" i="1" s="1"/>
  <c r="AB581" i="1"/>
  <c r="AK581" i="1" s="1"/>
  <c r="AB573" i="1"/>
  <c r="AK573" i="1" s="1"/>
  <c r="AB565" i="1"/>
  <c r="AK565" i="1" s="1"/>
  <c r="AB557" i="1"/>
  <c r="AK557" i="1" s="1"/>
  <c r="AB549" i="1"/>
  <c r="AK549" i="1" s="1"/>
  <c r="AB541" i="1"/>
  <c r="AK541" i="1" s="1"/>
  <c r="AB533" i="1"/>
  <c r="AK533" i="1" s="1"/>
  <c r="AB525" i="1"/>
  <c r="AK525" i="1" s="1"/>
  <c r="AB517" i="1"/>
  <c r="AK517" i="1" s="1"/>
  <c r="AB509" i="1"/>
  <c r="AK509" i="1" s="1"/>
  <c r="AB501" i="1"/>
  <c r="AK501" i="1" s="1"/>
  <c r="AB493" i="1"/>
  <c r="AK493" i="1" s="1"/>
  <c r="AB485" i="1"/>
  <c r="AK485" i="1" s="1"/>
  <c r="AB477" i="1"/>
  <c r="AK477" i="1" s="1"/>
  <c r="AB469" i="1"/>
  <c r="AK469" i="1" s="1"/>
  <c r="AB461" i="1"/>
  <c r="AK461" i="1" s="1"/>
  <c r="AB453" i="1"/>
  <c r="AK453" i="1" s="1"/>
  <c r="AB445" i="1"/>
  <c r="AK445" i="1" s="1"/>
  <c r="AB437" i="1"/>
  <c r="AK437" i="1" s="1"/>
  <c r="AB429" i="1"/>
  <c r="AK429" i="1" s="1"/>
  <c r="AB421" i="1"/>
  <c r="AK421" i="1" s="1"/>
  <c r="AB413" i="1"/>
  <c r="AK413" i="1" s="1"/>
  <c r="AB405" i="1"/>
  <c r="AK405" i="1" s="1"/>
  <c r="AB397" i="1"/>
  <c r="AK397" i="1" s="1"/>
  <c r="AB389" i="1"/>
  <c r="AK389" i="1" s="1"/>
  <c r="AB381" i="1"/>
  <c r="AK381" i="1" s="1"/>
  <c r="AB373" i="1"/>
  <c r="AK373" i="1" s="1"/>
  <c r="AB365" i="1"/>
  <c r="AK365" i="1" s="1"/>
  <c r="AB357" i="1"/>
  <c r="AK357" i="1" s="1"/>
  <c r="AB349" i="1"/>
  <c r="AK349" i="1" s="1"/>
  <c r="AB341" i="1"/>
  <c r="AK341" i="1" s="1"/>
  <c r="AB333" i="1"/>
  <c r="AK333" i="1" s="1"/>
  <c r="AB325" i="1"/>
  <c r="AK325" i="1" s="1"/>
  <c r="AB317" i="1"/>
  <c r="AK317" i="1" s="1"/>
  <c r="AB309" i="1"/>
  <c r="AK309" i="1" s="1"/>
  <c r="AB301" i="1"/>
  <c r="AK301" i="1" s="1"/>
  <c r="AB293" i="1"/>
  <c r="AK293" i="1" s="1"/>
  <c r="AB285" i="1"/>
  <c r="AK285" i="1" s="1"/>
  <c r="AB277" i="1"/>
  <c r="AK277" i="1" s="1"/>
  <c r="AB269" i="1"/>
  <c r="AK269" i="1" s="1"/>
  <c r="AB261" i="1"/>
  <c r="AK261" i="1" s="1"/>
  <c r="AB253" i="1"/>
  <c r="AK253" i="1" s="1"/>
  <c r="AB245" i="1"/>
  <c r="AK245" i="1" s="1"/>
  <c r="AB237" i="1"/>
  <c r="AK237" i="1" s="1"/>
  <c r="AB229" i="1"/>
  <c r="AK229" i="1" s="1"/>
  <c r="AB221" i="1"/>
  <c r="AK221" i="1" s="1"/>
  <c r="AB213" i="1"/>
  <c r="AK213" i="1" s="1"/>
  <c r="AB205" i="1"/>
  <c r="AK205" i="1" s="1"/>
  <c r="AB197" i="1"/>
  <c r="AK197" i="1" s="1"/>
  <c r="AB189" i="1"/>
  <c r="AK189" i="1" s="1"/>
  <c r="AB181" i="1"/>
  <c r="AK181" i="1" s="1"/>
  <c r="AB173" i="1"/>
  <c r="AK173" i="1" s="1"/>
  <c r="AB165" i="1"/>
  <c r="AK165" i="1" s="1"/>
  <c r="AB157" i="1"/>
  <c r="AK157" i="1" s="1"/>
  <c r="AB149" i="1"/>
  <c r="AK149" i="1" s="1"/>
  <c r="AB141" i="1"/>
  <c r="AK141" i="1" s="1"/>
  <c r="AB133" i="1"/>
  <c r="AK133" i="1" s="1"/>
  <c r="AB125" i="1"/>
  <c r="AK125" i="1" s="1"/>
  <c r="AB117" i="1"/>
  <c r="AK117" i="1" s="1"/>
  <c r="AB109" i="1"/>
  <c r="AK109" i="1" s="1"/>
  <c r="AB101" i="1"/>
  <c r="AK101" i="1" s="1"/>
  <c r="AB93" i="1"/>
  <c r="AK93" i="1" s="1"/>
  <c r="AB85" i="1"/>
  <c r="AK85" i="1" s="1"/>
  <c r="AB955" i="1"/>
  <c r="AK955" i="1" s="1"/>
  <c r="AB947" i="1"/>
  <c r="AK947" i="1" s="1"/>
  <c r="AB939" i="1"/>
  <c r="AK939" i="1" s="1"/>
  <c r="AB931" i="1"/>
  <c r="AK931" i="1" s="1"/>
  <c r="AB923" i="1"/>
  <c r="AK923" i="1" s="1"/>
  <c r="AB915" i="1"/>
  <c r="AK915" i="1" s="1"/>
  <c r="AB907" i="1"/>
  <c r="AK907" i="1" s="1"/>
  <c r="AB899" i="1"/>
  <c r="AK899" i="1" s="1"/>
  <c r="AB891" i="1"/>
  <c r="AK891" i="1" s="1"/>
  <c r="AB883" i="1"/>
  <c r="AK883" i="1" s="1"/>
  <c r="AB875" i="1"/>
  <c r="AK875" i="1" s="1"/>
  <c r="AB867" i="1"/>
  <c r="AK867" i="1" s="1"/>
  <c r="AB859" i="1"/>
  <c r="AK859" i="1" s="1"/>
  <c r="AB843" i="1"/>
  <c r="AK843" i="1" s="1"/>
  <c r="AB835" i="1"/>
  <c r="AK835" i="1" s="1"/>
  <c r="AB827" i="1"/>
  <c r="AK827" i="1" s="1"/>
  <c r="AB819" i="1"/>
  <c r="AK819" i="1" s="1"/>
  <c r="AB811" i="1"/>
  <c r="AK811" i="1" s="1"/>
  <c r="AB803" i="1"/>
  <c r="AK803" i="1" s="1"/>
  <c r="AB795" i="1"/>
  <c r="AK795" i="1" s="1"/>
  <c r="AB787" i="1"/>
  <c r="AK787" i="1" s="1"/>
  <c r="AB779" i="1"/>
  <c r="AK779" i="1" s="1"/>
  <c r="AB771" i="1"/>
  <c r="AK771" i="1" s="1"/>
  <c r="AB763" i="1"/>
  <c r="AK763" i="1" s="1"/>
  <c r="AB755" i="1"/>
  <c r="AK755" i="1" s="1"/>
  <c r="AB747" i="1"/>
  <c r="AK747" i="1" s="1"/>
  <c r="AB739" i="1"/>
  <c r="AK739" i="1" s="1"/>
  <c r="AB731" i="1"/>
  <c r="AK731" i="1" s="1"/>
  <c r="AB723" i="1"/>
  <c r="AK723" i="1" s="1"/>
  <c r="AB715" i="1"/>
  <c r="AK715" i="1" s="1"/>
  <c r="AB707" i="1"/>
  <c r="AK707" i="1" s="1"/>
  <c r="AB699" i="1"/>
  <c r="AK699" i="1" s="1"/>
  <c r="AB691" i="1"/>
  <c r="AK691" i="1" s="1"/>
  <c r="AB683" i="1"/>
  <c r="AK683" i="1" s="1"/>
  <c r="AB675" i="1"/>
  <c r="AK675" i="1" s="1"/>
  <c r="AB667" i="1"/>
  <c r="AK667" i="1" s="1"/>
  <c r="AB659" i="1"/>
  <c r="AK659" i="1" s="1"/>
  <c r="AB651" i="1"/>
  <c r="AK651" i="1" s="1"/>
  <c r="AB643" i="1"/>
  <c r="AK643" i="1" s="1"/>
  <c r="AB635" i="1"/>
  <c r="AK635" i="1" s="1"/>
  <c r="AB627" i="1"/>
  <c r="AK627" i="1" s="1"/>
  <c r="AB619" i="1"/>
  <c r="AK619" i="1" s="1"/>
  <c r="AB611" i="1"/>
  <c r="AK611" i="1" s="1"/>
  <c r="AB603" i="1"/>
  <c r="AK603" i="1" s="1"/>
  <c r="AB595" i="1"/>
  <c r="AK595" i="1" s="1"/>
  <c r="AB587" i="1"/>
  <c r="AK587" i="1" s="1"/>
  <c r="AB579" i="1"/>
  <c r="AK579" i="1" s="1"/>
  <c r="AB571" i="1"/>
  <c r="AK571" i="1" s="1"/>
  <c r="AB563" i="1"/>
  <c r="AK563" i="1" s="1"/>
  <c r="AB555" i="1"/>
  <c r="AK555" i="1" s="1"/>
  <c r="AB547" i="1"/>
  <c r="AK547" i="1" s="1"/>
  <c r="AB539" i="1"/>
  <c r="AK539" i="1" s="1"/>
  <c r="AB531" i="1"/>
  <c r="AK531" i="1" s="1"/>
  <c r="AB523" i="1"/>
  <c r="AK523" i="1" s="1"/>
  <c r="AB515" i="1"/>
  <c r="AK515" i="1" s="1"/>
  <c r="AB507" i="1"/>
  <c r="AK507" i="1" s="1"/>
  <c r="AB499" i="1"/>
  <c r="AK499" i="1" s="1"/>
  <c r="AB491" i="1"/>
  <c r="AK491" i="1" s="1"/>
  <c r="AB483" i="1"/>
  <c r="AK483" i="1" s="1"/>
  <c r="AB475" i="1"/>
  <c r="AK475" i="1" s="1"/>
  <c r="AB467" i="1"/>
  <c r="AK467" i="1" s="1"/>
  <c r="AB459" i="1"/>
  <c r="AK459" i="1" s="1"/>
  <c r="AB451" i="1"/>
  <c r="AK451" i="1" s="1"/>
  <c r="AB443" i="1"/>
  <c r="AK443" i="1" s="1"/>
  <c r="AB435" i="1"/>
  <c r="AK435" i="1" s="1"/>
  <c r="AB427" i="1"/>
  <c r="AK427" i="1" s="1"/>
  <c r="AB419" i="1"/>
  <c r="AK419" i="1" s="1"/>
  <c r="AB411" i="1"/>
  <c r="AK411" i="1" s="1"/>
  <c r="AB403" i="1"/>
  <c r="AK403" i="1" s="1"/>
  <c r="AB395" i="1"/>
  <c r="AK395" i="1" s="1"/>
  <c r="AB387" i="1"/>
  <c r="AK387" i="1" s="1"/>
  <c r="AB379" i="1"/>
  <c r="AK379" i="1" s="1"/>
  <c r="AB371" i="1"/>
  <c r="AK371" i="1" s="1"/>
  <c r="AB363" i="1"/>
  <c r="AK363" i="1" s="1"/>
  <c r="AB355" i="1"/>
  <c r="AK355" i="1" s="1"/>
  <c r="AB347" i="1"/>
  <c r="AK347" i="1" s="1"/>
  <c r="AB339" i="1"/>
  <c r="AK339" i="1" s="1"/>
  <c r="AB331" i="1"/>
  <c r="AK331" i="1" s="1"/>
  <c r="AB243" i="1"/>
  <c r="AK243" i="1" s="1"/>
  <c r="AB235" i="1"/>
  <c r="AK235" i="1" s="1"/>
  <c r="AB227" i="1"/>
  <c r="AK227" i="1" s="1"/>
  <c r="AB219" i="1"/>
  <c r="AK219" i="1" s="1"/>
  <c r="AB211" i="1"/>
  <c r="AK211" i="1" s="1"/>
  <c r="AB203" i="1"/>
  <c r="AK203" i="1" s="1"/>
  <c r="AB195" i="1"/>
  <c r="AK195" i="1" s="1"/>
  <c r="AB187" i="1"/>
  <c r="AK187" i="1" s="1"/>
  <c r="AB179" i="1"/>
  <c r="AK179" i="1" s="1"/>
  <c r="AB147" i="1"/>
  <c r="AK147" i="1" s="1"/>
  <c r="AB139" i="1"/>
  <c r="AK139" i="1" s="1"/>
  <c r="AB131" i="1"/>
  <c r="AK131" i="1" s="1"/>
  <c r="AB123" i="1"/>
  <c r="AK123" i="1" s="1"/>
  <c r="AB115" i="1"/>
  <c r="AK115" i="1" s="1"/>
  <c r="AB107" i="1"/>
  <c r="AK107" i="1" s="1"/>
  <c r="AB99" i="1"/>
  <c r="AK99" i="1" s="1"/>
  <c r="AB91" i="1"/>
  <c r="AK91" i="1" s="1"/>
  <c r="AB83" i="1"/>
  <c r="AK83" i="1" s="1"/>
  <c r="AB75" i="1"/>
  <c r="AK75" i="1" s="1"/>
  <c r="AB67" i="1"/>
  <c r="AK67" i="1" s="1"/>
  <c r="AB59" i="1"/>
  <c r="AK59" i="1" s="1"/>
  <c r="AB51" i="1"/>
  <c r="AK51" i="1" s="1"/>
  <c r="AB43" i="1"/>
  <c r="AK43" i="1" s="1"/>
  <c r="AB35" i="1"/>
  <c r="AK35" i="1" s="1"/>
  <c r="AB19" i="1"/>
  <c r="AK19" i="1" s="1"/>
  <c r="AB1042" i="1"/>
  <c r="AK1042" i="1" s="1"/>
  <c r="AB1034" i="1"/>
  <c r="AK1034" i="1" s="1"/>
  <c r="AB1026" i="1"/>
  <c r="AK1026" i="1" s="1"/>
  <c r="AB1018" i="1"/>
  <c r="AK1018" i="1" s="1"/>
  <c r="AB1010" i="1"/>
  <c r="AK1010" i="1" s="1"/>
  <c r="AB1002" i="1"/>
  <c r="AK1002" i="1" s="1"/>
  <c r="AB994" i="1"/>
  <c r="AK994" i="1" s="1"/>
  <c r="AB986" i="1"/>
  <c r="AK986" i="1" s="1"/>
  <c r="AB978" i="1"/>
  <c r="AK978" i="1" s="1"/>
  <c r="AB970" i="1"/>
  <c r="AK970" i="1" s="1"/>
  <c r="AB962" i="1"/>
  <c r="AK962" i="1" s="1"/>
  <c r="AB954" i="1"/>
  <c r="AK954" i="1" s="1"/>
  <c r="AB946" i="1"/>
  <c r="AK946" i="1" s="1"/>
  <c r="AB938" i="1"/>
  <c r="AK938" i="1" s="1"/>
  <c r="AB930" i="1"/>
  <c r="AK930" i="1" s="1"/>
  <c r="AB922" i="1"/>
  <c r="AK922" i="1" s="1"/>
  <c r="AB914" i="1"/>
  <c r="AK914" i="1" s="1"/>
  <c r="AB906" i="1"/>
  <c r="AK906" i="1" s="1"/>
  <c r="AB898" i="1"/>
  <c r="AK898" i="1" s="1"/>
  <c r="AB890" i="1"/>
  <c r="AK890" i="1" s="1"/>
  <c r="AB882" i="1"/>
  <c r="AK882" i="1" s="1"/>
  <c r="AB874" i="1"/>
  <c r="AK874" i="1" s="1"/>
  <c r="AB866" i="1"/>
  <c r="AK866" i="1" s="1"/>
  <c r="AB858" i="1"/>
  <c r="AK858" i="1" s="1"/>
  <c r="AB850" i="1"/>
  <c r="AK850" i="1" s="1"/>
  <c r="AB842" i="1"/>
  <c r="AK842" i="1" s="1"/>
  <c r="AB834" i="1"/>
  <c r="AK834" i="1" s="1"/>
  <c r="AB826" i="1"/>
  <c r="AK826" i="1" s="1"/>
  <c r="AB818" i="1"/>
  <c r="AK818" i="1" s="1"/>
  <c r="AB810" i="1"/>
  <c r="AK810" i="1" s="1"/>
  <c r="AB802" i="1"/>
  <c r="AK802" i="1" s="1"/>
  <c r="AB794" i="1"/>
  <c r="AK794" i="1" s="1"/>
  <c r="AB786" i="1"/>
  <c r="AK786" i="1" s="1"/>
  <c r="AB778" i="1"/>
  <c r="AK778" i="1" s="1"/>
  <c r="AB770" i="1"/>
  <c r="AK770" i="1" s="1"/>
  <c r="AB762" i="1"/>
  <c r="AK762" i="1" s="1"/>
  <c r="AB754" i="1"/>
  <c r="AK754" i="1" s="1"/>
  <c r="AB746" i="1"/>
  <c r="AK746" i="1" s="1"/>
  <c r="AB738" i="1"/>
  <c r="AK738" i="1" s="1"/>
  <c r="AB730" i="1"/>
  <c r="AK730" i="1" s="1"/>
  <c r="AB722" i="1"/>
  <c r="AK722" i="1" s="1"/>
  <c r="AB714" i="1"/>
  <c r="AK714" i="1" s="1"/>
  <c r="AB706" i="1"/>
  <c r="AK706" i="1" s="1"/>
  <c r="AB698" i="1"/>
  <c r="AK698" i="1" s="1"/>
  <c r="AB690" i="1"/>
  <c r="AK690" i="1" s="1"/>
  <c r="AB682" i="1"/>
  <c r="AK682" i="1" s="1"/>
  <c r="AB674" i="1"/>
  <c r="AK674" i="1" s="1"/>
  <c r="AB666" i="1"/>
  <c r="AK666" i="1" s="1"/>
  <c r="AB658" i="1"/>
  <c r="AK658" i="1" s="1"/>
  <c r="AB650" i="1"/>
  <c r="AK650" i="1" s="1"/>
  <c r="AB642" i="1"/>
  <c r="AK642" i="1" s="1"/>
  <c r="AB634" i="1"/>
  <c r="AK634" i="1" s="1"/>
  <c r="AB626" i="1"/>
  <c r="AK626" i="1" s="1"/>
  <c r="AB618" i="1"/>
  <c r="AK618" i="1" s="1"/>
  <c r="AB610" i="1"/>
  <c r="AK610" i="1" s="1"/>
  <c r="AB602" i="1"/>
  <c r="AK602" i="1" s="1"/>
  <c r="AB594" i="1"/>
  <c r="AK594" i="1" s="1"/>
  <c r="AB586" i="1"/>
  <c r="AK586" i="1" s="1"/>
  <c r="AB578" i="1"/>
  <c r="AK578" i="1" s="1"/>
  <c r="AB570" i="1"/>
  <c r="AK570" i="1" s="1"/>
  <c r="AB562" i="1"/>
  <c r="AK562" i="1" s="1"/>
  <c r="AB554" i="1"/>
  <c r="AK554" i="1" s="1"/>
  <c r="AB546" i="1"/>
  <c r="AK546" i="1" s="1"/>
  <c r="AB538" i="1"/>
  <c r="AK538" i="1" s="1"/>
  <c r="AB530" i="1"/>
  <c r="AK530" i="1" s="1"/>
  <c r="AB522" i="1"/>
  <c r="AK522" i="1" s="1"/>
  <c r="AB514" i="1"/>
  <c r="AK514" i="1" s="1"/>
  <c r="AB506" i="1"/>
  <c r="AK506" i="1" s="1"/>
  <c r="AB498" i="1"/>
  <c r="AK498" i="1" s="1"/>
  <c r="AB490" i="1"/>
  <c r="AK490" i="1" s="1"/>
  <c r="AB482" i="1"/>
  <c r="AK482" i="1" s="1"/>
  <c r="AB474" i="1"/>
  <c r="AK474" i="1" s="1"/>
  <c r="AB466" i="1"/>
  <c r="AK466" i="1" s="1"/>
  <c r="AB458" i="1"/>
  <c r="AK458" i="1" s="1"/>
  <c r="AB450" i="1"/>
  <c r="AK450" i="1" s="1"/>
  <c r="AB442" i="1"/>
  <c r="AK442" i="1" s="1"/>
  <c r="AB434" i="1"/>
  <c r="AK434" i="1" s="1"/>
  <c r="AB426" i="1"/>
  <c r="AK426" i="1" s="1"/>
  <c r="AB418" i="1"/>
  <c r="AK418" i="1" s="1"/>
  <c r="AB410" i="1"/>
  <c r="AK410" i="1" s="1"/>
  <c r="AB402" i="1"/>
  <c r="AK402" i="1" s="1"/>
  <c r="AB394" i="1"/>
  <c r="AK394" i="1" s="1"/>
  <c r="AB386" i="1"/>
  <c r="AK386" i="1" s="1"/>
  <c r="AB378" i="1"/>
  <c r="AK378" i="1" s="1"/>
  <c r="AB370" i="1"/>
  <c r="AK370" i="1" s="1"/>
  <c r="AB362" i="1"/>
  <c r="AK362" i="1" s="1"/>
  <c r="AB354" i="1"/>
  <c r="AK354" i="1" s="1"/>
  <c r="AB346" i="1"/>
  <c r="AK346" i="1" s="1"/>
  <c r="AB338" i="1"/>
  <c r="AK338" i="1" s="1"/>
  <c r="AB330" i="1"/>
  <c r="AK330" i="1" s="1"/>
  <c r="AB322" i="1"/>
  <c r="AK322" i="1" s="1"/>
  <c r="AB314" i="1"/>
  <c r="AK314" i="1" s="1"/>
  <c r="AB306" i="1"/>
  <c r="AK306" i="1" s="1"/>
  <c r="AB298" i="1"/>
  <c r="AK298" i="1" s="1"/>
  <c r="AB290" i="1"/>
  <c r="AK290" i="1" s="1"/>
  <c r="AB282" i="1"/>
  <c r="AK282" i="1" s="1"/>
  <c r="AB274" i="1"/>
  <c r="AK274" i="1" s="1"/>
  <c r="AB266" i="1"/>
  <c r="AK266" i="1" s="1"/>
  <c r="AB258" i="1"/>
  <c r="AK258" i="1" s="1"/>
  <c r="AB250" i="1"/>
  <c r="AK250" i="1" s="1"/>
  <c r="AB242" i="1"/>
  <c r="AK242" i="1" s="1"/>
  <c r="AB234" i="1"/>
  <c r="AK234" i="1" s="1"/>
  <c r="AB226" i="1"/>
  <c r="AK226" i="1" s="1"/>
  <c r="AB218" i="1"/>
  <c r="AK218" i="1" s="1"/>
  <c r="AB210" i="1"/>
  <c r="AK210" i="1" s="1"/>
  <c r="AB202" i="1"/>
  <c r="AK202" i="1" s="1"/>
  <c r="AB194" i="1"/>
  <c r="AK194" i="1" s="1"/>
  <c r="AB186" i="1"/>
  <c r="AK186" i="1" s="1"/>
  <c r="AB178" i="1"/>
  <c r="AK178" i="1" s="1"/>
  <c r="AB170" i="1"/>
  <c r="AK170" i="1" s="1"/>
  <c r="AB162" i="1"/>
  <c r="AK162" i="1" s="1"/>
  <c r="AB154" i="1"/>
  <c r="AK154" i="1" s="1"/>
  <c r="AB146" i="1"/>
  <c r="AK146" i="1" s="1"/>
  <c r="AB138" i="1"/>
  <c r="AK138" i="1" s="1"/>
  <c r="AB130" i="1"/>
  <c r="AK130" i="1" s="1"/>
  <c r="AB122" i="1"/>
  <c r="AK122" i="1" s="1"/>
  <c r="AB114" i="1"/>
  <c r="AK114" i="1" s="1"/>
  <c r="AB106" i="1"/>
  <c r="AK106" i="1" s="1"/>
  <c r="AB98" i="1"/>
  <c r="AK98" i="1" s="1"/>
  <c r="AB90" i="1"/>
  <c r="AK90" i="1" s="1"/>
  <c r="AB82" i="1"/>
  <c r="AK82" i="1" s="1"/>
  <c r="AB74" i="1"/>
  <c r="AK74" i="1" s="1"/>
  <c r="AB66" i="1"/>
  <c r="AK66" i="1" s="1"/>
  <c r="AB58" i="1"/>
  <c r="AK58" i="1" s="1"/>
  <c r="AB50" i="1"/>
  <c r="AK50" i="1" s="1"/>
  <c r="AB42" i="1"/>
  <c r="AK42" i="1" s="1"/>
  <c r="AB34" i="1"/>
  <c r="AK34" i="1" s="1"/>
  <c r="AB26" i="1"/>
  <c r="AK26" i="1" s="1"/>
  <c r="AB18" i="1"/>
  <c r="AK18" i="1" s="1"/>
  <c r="AB10" i="1"/>
  <c r="AK10" i="1" s="1"/>
  <c r="Z2720" i="1"/>
  <c r="AA2720" i="1"/>
  <c r="Z2704" i="1"/>
  <c r="AA2704" i="1"/>
  <c r="Z2688" i="1"/>
  <c r="AA2688" i="1"/>
  <c r="Z2672" i="1"/>
  <c r="AA2672" i="1"/>
  <c r="Z2656" i="1"/>
  <c r="AA2656" i="1"/>
  <c r="Z2640" i="1"/>
  <c r="AA2640" i="1"/>
  <c r="Z2624" i="1"/>
  <c r="AA2624" i="1"/>
  <c r="Z2608" i="1"/>
  <c r="AA2608" i="1"/>
  <c r="Z2592" i="1"/>
  <c r="AA2592" i="1"/>
  <c r="Z2576" i="1"/>
  <c r="AA2576" i="1"/>
  <c r="Z2767" i="1"/>
  <c r="AA2767" i="1"/>
  <c r="Z2759" i="1"/>
  <c r="AA2759" i="1"/>
  <c r="Z2751" i="1"/>
  <c r="AA2751" i="1"/>
  <c r="Z2743" i="1"/>
  <c r="AA2743" i="1"/>
  <c r="Z2735" i="1"/>
  <c r="AA2735" i="1"/>
  <c r="Z2727" i="1"/>
  <c r="AA2727" i="1"/>
  <c r="Z2719" i="1"/>
  <c r="AA2719" i="1"/>
  <c r="Z2711" i="1"/>
  <c r="AA2711" i="1"/>
  <c r="Z2703" i="1"/>
  <c r="AA2703" i="1"/>
  <c r="Z2695" i="1"/>
  <c r="AA2695" i="1"/>
  <c r="Z2687" i="1"/>
  <c r="AA2687" i="1"/>
  <c r="Z2679" i="1"/>
  <c r="AA2679" i="1"/>
  <c r="Z2671" i="1"/>
  <c r="AA2671" i="1"/>
  <c r="Z2663" i="1"/>
  <c r="AA2663" i="1"/>
  <c r="Z2655" i="1"/>
  <c r="AA2655" i="1"/>
  <c r="Z2647" i="1"/>
  <c r="AA2647" i="1"/>
  <c r="Z2639" i="1"/>
  <c r="AA2639" i="1"/>
  <c r="Z2631" i="1"/>
  <c r="AA2631" i="1"/>
  <c r="Z2623" i="1"/>
  <c r="AA2623" i="1"/>
  <c r="Z2615" i="1"/>
  <c r="AA2615" i="1"/>
  <c r="Z2607" i="1"/>
  <c r="AA2607" i="1"/>
  <c r="Z2599" i="1"/>
  <c r="AA2599" i="1"/>
  <c r="Z2591" i="1"/>
  <c r="AA2591" i="1"/>
  <c r="Z2583" i="1"/>
  <c r="AA2583" i="1"/>
  <c r="Z2575" i="1"/>
  <c r="AA2575" i="1"/>
  <c r="Z2567" i="1"/>
  <c r="AA2567" i="1"/>
  <c r="Z2559" i="1"/>
  <c r="AA2559" i="1"/>
  <c r="Z2551" i="1"/>
  <c r="AA2551" i="1"/>
  <c r="Z2543" i="1"/>
  <c r="AA2543" i="1"/>
  <c r="Z2535" i="1"/>
  <c r="AA2535" i="1"/>
  <c r="Z2527" i="1"/>
  <c r="AA2527" i="1"/>
  <c r="Z2519" i="1"/>
  <c r="AA2519" i="1"/>
  <c r="Z2511" i="1"/>
  <c r="AA2511" i="1"/>
  <c r="Z2503" i="1"/>
  <c r="AA2503" i="1"/>
  <c r="Z2495" i="1"/>
  <c r="AA2495" i="1"/>
  <c r="Z2487" i="1"/>
  <c r="AA2487" i="1"/>
  <c r="Z2479" i="1"/>
  <c r="AA2479" i="1"/>
  <c r="Z2471" i="1"/>
  <c r="AA2471" i="1"/>
  <c r="Z2463" i="1"/>
  <c r="AA2463" i="1"/>
  <c r="Z2455" i="1"/>
  <c r="AA2455" i="1"/>
  <c r="Z2447" i="1"/>
  <c r="AA2447" i="1"/>
  <c r="Z2439" i="1"/>
  <c r="AA2439" i="1"/>
  <c r="Z2431" i="1"/>
  <c r="AA2431" i="1"/>
  <c r="Z2423" i="1"/>
  <c r="AA2423" i="1"/>
  <c r="Z2415" i="1"/>
  <c r="AA2415" i="1"/>
  <c r="Z2407" i="1"/>
  <c r="AA2407" i="1"/>
  <c r="Z2399" i="1"/>
  <c r="AA2399" i="1"/>
  <c r="Z2391" i="1"/>
  <c r="AA2391" i="1"/>
  <c r="Z2383" i="1"/>
  <c r="AA2383" i="1"/>
  <c r="Z2375" i="1"/>
  <c r="AA2375" i="1"/>
  <c r="Z2367" i="1"/>
  <c r="AA2367" i="1"/>
  <c r="Z2359" i="1"/>
  <c r="AA2359" i="1"/>
  <c r="Z2351" i="1"/>
  <c r="AA2351" i="1"/>
  <c r="Z2343" i="1"/>
  <c r="AA2343" i="1"/>
  <c r="Z2335" i="1"/>
  <c r="AA2335" i="1"/>
  <c r="Z2327" i="1"/>
  <c r="AA2327" i="1"/>
  <c r="Z2319" i="1"/>
  <c r="AA2319" i="1"/>
  <c r="Z2311" i="1"/>
  <c r="AA2311" i="1"/>
  <c r="Z2303" i="1"/>
  <c r="AA2303" i="1"/>
  <c r="Z2295" i="1"/>
  <c r="AA2295" i="1"/>
  <c r="Z2287" i="1"/>
  <c r="AA2287" i="1"/>
  <c r="Z2279" i="1"/>
  <c r="AA2279" i="1"/>
  <c r="Z2271" i="1"/>
  <c r="AA2271" i="1"/>
  <c r="Z2263" i="1"/>
  <c r="AA2263" i="1"/>
  <c r="Z2255" i="1"/>
  <c r="AA2255" i="1"/>
  <c r="Z2247" i="1"/>
  <c r="AA2247" i="1"/>
  <c r="Z2239" i="1"/>
  <c r="AA2239" i="1"/>
  <c r="Z2231" i="1"/>
  <c r="AA2231" i="1"/>
  <c r="Z2223" i="1"/>
  <c r="AA2223" i="1"/>
  <c r="Z2215" i="1"/>
  <c r="AA2215" i="1"/>
  <c r="Z2207" i="1"/>
  <c r="AA2207" i="1"/>
  <c r="Z2199" i="1"/>
  <c r="AA2199" i="1"/>
  <c r="Z2191" i="1"/>
  <c r="AA2191" i="1"/>
  <c r="Z2183" i="1"/>
  <c r="AA2183" i="1"/>
  <c r="Z2175" i="1"/>
  <c r="AA2175" i="1"/>
  <c r="Z2167" i="1"/>
  <c r="AA2167" i="1"/>
  <c r="Z2159" i="1"/>
  <c r="AA2159" i="1"/>
  <c r="Z2151" i="1"/>
  <c r="AA2151" i="1"/>
  <c r="Z2143" i="1"/>
  <c r="AA2143" i="1"/>
  <c r="Z2135" i="1"/>
  <c r="AA2135" i="1"/>
  <c r="Z2127" i="1"/>
  <c r="AA2127" i="1"/>
  <c r="Z2119" i="1"/>
  <c r="AA2119" i="1"/>
  <c r="Z2111" i="1"/>
  <c r="AA2111" i="1"/>
  <c r="Z2103" i="1"/>
  <c r="AA2103" i="1"/>
  <c r="Z2095" i="1"/>
  <c r="AA2095" i="1"/>
  <c r="Z2087" i="1"/>
  <c r="AA2087" i="1"/>
  <c r="Z2079" i="1"/>
  <c r="AA2079" i="1"/>
  <c r="Z2071" i="1"/>
  <c r="AA2071" i="1"/>
  <c r="Z2063" i="1"/>
  <c r="AA2063" i="1"/>
  <c r="Z2055" i="1"/>
  <c r="AA2055" i="1"/>
  <c r="Z2047" i="1"/>
  <c r="AA2047" i="1"/>
  <c r="Z2039" i="1"/>
  <c r="AA2039" i="1"/>
  <c r="Z2031" i="1"/>
  <c r="AA2031" i="1"/>
  <c r="Z2023" i="1"/>
  <c r="AA2023" i="1"/>
  <c r="Z2015" i="1"/>
  <c r="AA2015" i="1"/>
  <c r="Z2007" i="1"/>
  <c r="AA2007" i="1"/>
  <c r="Z1999" i="1"/>
  <c r="AA1999" i="1"/>
  <c r="Z1991" i="1"/>
  <c r="AA1991" i="1"/>
  <c r="Z1983" i="1"/>
  <c r="AA1983" i="1"/>
  <c r="Z1975" i="1"/>
  <c r="AA1975" i="1"/>
  <c r="Z1967" i="1"/>
  <c r="AA1967" i="1"/>
  <c r="Z1959" i="1"/>
  <c r="AA1959" i="1"/>
  <c r="Z1951" i="1"/>
  <c r="AA1951" i="1"/>
  <c r="Z1943" i="1"/>
  <c r="AA1943" i="1"/>
  <c r="Z1935" i="1"/>
  <c r="AA1935" i="1"/>
  <c r="Z1927" i="1"/>
  <c r="AA1927" i="1"/>
  <c r="Z1919" i="1"/>
  <c r="AA1919" i="1"/>
  <c r="Z1911" i="1"/>
  <c r="AA1911" i="1"/>
  <c r="Z1903" i="1"/>
  <c r="AA1903" i="1"/>
  <c r="Z1895" i="1"/>
  <c r="AA1895" i="1"/>
  <c r="Z1887" i="1"/>
  <c r="AA1887" i="1"/>
  <c r="Z1879" i="1"/>
  <c r="AA1879" i="1"/>
  <c r="Z1871" i="1"/>
  <c r="AA1871" i="1"/>
  <c r="Z1863" i="1"/>
  <c r="AA1863" i="1"/>
  <c r="Z1855" i="1"/>
  <c r="AA1855" i="1"/>
  <c r="Z1847" i="1"/>
  <c r="AA1847" i="1"/>
  <c r="Z1839" i="1"/>
  <c r="AA1839" i="1"/>
  <c r="Z1831" i="1"/>
  <c r="AA1831" i="1"/>
  <c r="Z1823" i="1"/>
  <c r="AA1823" i="1"/>
  <c r="Z1815" i="1"/>
  <c r="AA1815" i="1"/>
  <c r="Z1807" i="1"/>
  <c r="AA1807" i="1"/>
  <c r="Z1799" i="1"/>
  <c r="AA1799" i="1"/>
  <c r="Z1791" i="1"/>
  <c r="AA1791" i="1"/>
  <c r="Z1783" i="1"/>
  <c r="AA1783" i="1"/>
  <c r="Z1775" i="1"/>
  <c r="AA1775" i="1"/>
  <c r="Z1767" i="1"/>
  <c r="AA1767" i="1"/>
  <c r="Z1759" i="1"/>
  <c r="AA1759" i="1"/>
  <c r="Z1751" i="1"/>
  <c r="AA1751" i="1"/>
  <c r="Z1743" i="1"/>
  <c r="AA1743" i="1"/>
  <c r="Z1735" i="1"/>
  <c r="AA1735" i="1"/>
  <c r="Z1727" i="1"/>
  <c r="AA1727" i="1"/>
  <c r="Z1719" i="1"/>
  <c r="AA1719" i="1"/>
  <c r="Z1711" i="1"/>
  <c r="AA1711" i="1"/>
  <c r="AA1703" i="1"/>
  <c r="Z1703" i="1"/>
  <c r="AA1695" i="1"/>
  <c r="Z1695" i="1"/>
  <c r="AA1687" i="1"/>
  <c r="Z1687" i="1"/>
  <c r="AA1679" i="1"/>
  <c r="Z1679" i="1"/>
  <c r="AA1671" i="1"/>
  <c r="Z1671" i="1"/>
  <c r="AA1663" i="1"/>
  <c r="Z1663" i="1"/>
  <c r="AA1655" i="1"/>
  <c r="Z1655" i="1"/>
  <c r="AA1647" i="1"/>
  <c r="Z1647" i="1"/>
  <c r="AA1639" i="1"/>
  <c r="Z1639" i="1"/>
  <c r="AA1631" i="1"/>
  <c r="Z1631" i="1"/>
  <c r="AA1623" i="1"/>
  <c r="Z1623" i="1"/>
  <c r="AA1615" i="1"/>
  <c r="Z1615" i="1"/>
  <c r="AA1607" i="1"/>
  <c r="Z1607" i="1"/>
  <c r="AA1599" i="1"/>
  <c r="Z1599" i="1"/>
  <c r="AA1591" i="1"/>
  <c r="Z1591" i="1"/>
  <c r="AA1583" i="1"/>
  <c r="Z1583" i="1"/>
  <c r="AA1575" i="1"/>
  <c r="Z1575" i="1"/>
  <c r="AA1567" i="1"/>
  <c r="Z1567" i="1"/>
  <c r="AA1559" i="1"/>
  <c r="Z1559" i="1"/>
  <c r="AA1551" i="1"/>
  <c r="Z1551" i="1"/>
  <c r="AA1543" i="1"/>
  <c r="Z1543" i="1"/>
  <c r="AA1535" i="1"/>
  <c r="Z1535" i="1"/>
  <c r="AA1527" i="1"/>
  <c r="Z1527" i="1"/>
  <c r="AA1519" i="1"/>
  <c r="Z1519" i="1"/>
  <c r="AA1511" i="1"/>
  <c r="Z1511" i="1"/>
  <c r="AA1503" i="1"/>
  <c r="Z1503" i="1"/>
  <c r="AA1495" i="1"/>
  <c r="Z1495" i="1"/>
  <c r="AA1487" i="1"/>
  <c r="Z1487" i="1"/>
  <c r="AA1479" i="1"/>
  <c r="Z1479" i="1"/>
  <c r="AA1471" i="1"/>
  <c r="Z1471" i="1"/>
  <c r="AA1463" i="1"/>
  <c r="Z1463" i="1"/>
  <c r="AA1455" i="1"/>
  <c r="Z1455" i="1"/>
  <c r="AA1447" i="1"/>
  <c r="Z1447" i="1"/>
  <c r="AA1439" i="1"/>
  <c r="Z1439" i="1"/>
  <c r="AA1431" i="1"/>
  <c r="Z1431" i="1"/>
  <c r="AA1423" i="1"/>
  <c r="Z1423" i="1"/>
  <c r="AA1415" i="1"/>
  <c r="Z1415" i="1"/>
  <c r="AA1407" i="1"/>
  <c r="Z1407" i="1"/>
  <c r="AA1399" i="1"/>
  <c r="Z1399" i="1"/>
  <c r="AA1391" i="1"/>
  <c r="Z1391" i="1"/>
  <c r="AA1383" i="1"/>
  <c r="Z1383" i="1"/>
  <c r="AA1375" i="1"/>
  <c r="Z1375" i="1"/>
  <c r="AA1367" i="1"/>
  <c r="Z1367" i="1"/>
  <c r="AA1359" i="1"/>
  <c r="Z1359" i="1"/>
  <c r="AA1351" i="1"/>
  <c r="Z1351" i="1"/>
  <c r="AA1343" i="1"/>
  <c r="Z1343" i="1"/>
  <c r="AA1335" i="1"/>
  <c r="Z1335" i="1"/>
  <c r="AA1327" i="1"/>
  <c r="Z1327" i="1"/>
  <c r="AA1319" i="1"/>
  <c r="Z1319" i="1"/>
  <c r="AA1311" i="1"/>
  <c r="Z1311" i="1"/>
  <c r="AA1303" i="1"/>
  <c r="Z1303" i="1"/>
  <c r="AA1295" i="1"/>
  <c r="Z1295" i="1"/>
  <c r="AA1287" i="1"/>
  <c r="Z1287" i="1"/>
  <c r="AA1279" i="1"/>
  <c r="Z1279" i="1"/>
  <c r="AA1271" i="1"/>
  <c r="Z1271" i="1"/>
  <c r="AA1263" i="1"/>
  <c r="Z1263" i="1"/>
  <c r="AA1255" i="1"/>
  <c r="Z1255" i="1"/>
  <c r="AA1247" i="1"/>
  <c r="Z1247" i="1"/>
  <c r="AA1239" i="1"/>
  <c r="Z1239" i="1"/>
  <c r="AA1231" i="1"/>
  <c r="Z1231" i="1"/>
  <c r="AA1223" i="1"/>
  <c r="Z1223" i="1"/>
  <c r="AA1215" i="1"/>
  <c r="Z1215" i="1"/>
  <c r="AA1207" i="1"/>
  <c r="Z1207" i="1"/>
  <c r="AA1199" i="1"/>
  <c r="Z1199" i="1"/>
  <c r="AA1191" i="1"/>
  <c r="Z1191" i="1"/>
  <c r="AA1183" i="1"/>
  <c r="Z1183" i="1"/>
  <c r="AA1175" i="1"/>
  <c r="Z1175" i="1"/>
  <c r="AA1167" i="1"/>
  <c r="Z1167" i="1"/>
  <c r="Z1159" i="1"/>
  <c r="AA1159" i="1"/>
  <c r="Z1151" i="1"/>
  <c r="AA1151" i="1"/>
  <c r="Z1143" i="1"/>
  <c r="AA1143" i="1"/>
  <c r="Z1135" i="1"/>
  <c r="AA1135" i="1"/>
  <c r="Z1127" i="1"/>
  <c r="AA1127" i="1"/>
  <c r="Z1119" i="1"/>
  <c r="AA1119" i="1"/>
  <c r="Z1111" i="1"/>
  <c r="AA1111" i="1"/>
  <c r="Z1103" i="1"/>
  <c r="AA1103" i="1"/>
  <c r="Z1095" i="1"/>
  <c r="AA1095" i="1"/>
  <c r="Z1087" i="1"/>
  <c r="AA1087" i="1"/>
  <c r="Z1079" i="1"/>
  <c r="AA1079" i="1"/>
  <c r="Z1071" i="1"/>
  <c r="AA1071" i="1"/>
  <c r="Z1063" i="1"/>
  <c r="AA1063" i="1"/>
  <c r="Z1055" i="1"/>
  <c r="AA1055" i="1"/>
  <c r="Z1047" i="1"/>
  <c r="AA1047" i="1"/>
  <c r="Z1039" i="1"/>
  <c r="AA1039" i="1"/>
  <c r="Z1031" i="1"/>
  <c r="AA1031" i="1"/>
  <c r="Z1023" i="1"/>
  <c r="AA1023" i="1"/>
  <c r="Z1015" i="1"/>
  <c r="AA1015" i="1"/>
  <c r="Z1007" i="1"/>
  <c r="AA1007" i="1"/>
  <c r="Z999" i="1"/>
  <c r="AA999" i="1"/>
  <c r="Z991" i="1"/>
  <c r="AA991" i="1"/>
  <c r="Z983" i="1"/>
  <c r="AA983" i="1"/>
  <c r="Z975" i="1"/>
  <c r="AA975" i="1"/>
  <c r="Z967" i="1"/>
  <c r="AA967" i="1"/>
  <c r="Z959" i="1"/>
  <c r="AA959" i="1"/>
  <c r="Z951" i="1"/>
  <c r="AA951" i="1"/>
  <c r="Z943" i="1"/>
  <c r="AA943" i="1"/>
  <c r="Z935" i="1"/>
  <c r="AA935" i="1"/>
  <c r="Z927" i="1"/>
  <c r="AA927" i="1"/>
  <c r="Z919" i="1"/>
  <c r="AA919" i="1"/>
  <c r="Z911" i="1"/>
  <c r="AA911" i="1"/>
  <c r="Z903" i="1"/>
  <c r="AA903" i="1"/>
  <c r="Z895" i="1"/>
  <c r="AA895" i="1"/>
  <c r="Z887" i="1"/>
  <c r="AA887" i="1"/>
  <c r="Z879" i="1"/>
  <c r="AA879" i="1"/>
  <c r="Z871" i="1"/>
  <c r="AA871" i="1"/>
  <c r="Z863" i="1"/>
  <c r="AA863" i="1"/>
  <c r="Z855" i="1"/>
  <c r="AA855" i="1"/>
  <c r="Z847" i="1"/>
  <c r="AA847" i="1"/>
  <c r="Z839" i="1"/>
  <c r="AA839" i="1"/>
  <c r="Z831" i="1"/>
  <c r="AA831" i="1"/>
  <c r="Z823" i="1"/>
  <c r="AA823" i="1"/>
  <c r="Z815" i="1"/>
  <c r="AA815" i="1"/>
  <c r="Z807" i="1"/>
  <c r="AA807" i="1"/>
  <c r="Z799" i="1"/>
  <c r="AA799" i="1"/>
  <c r="Z791" i="1"/>
  <c r="AA791" i="1"/>
  <c r="Z783" i="1"/>
  <c r="AA783" i="1"/>
  <c r="Z775" i="1"/>
  <c r="AA775" i="1"/>
  <c r="Z767" i="1"/>
  <c r="AA767" i="1"/>
  <c r="Z759" i="1"/>
  <c r="AA759" i="1"/>
  <c r="Z751" i="1"/>
  <c r="AA751" i="1"/>
  <c r="Z743" i="1"/>
  <c r="AA743" i="1"/>
  <c r="Z735" i="1"/>
  <c r="AA735" i="1"/>
  <c r="Z727" i="1"/>
  <c r="AA727" i="1"/>
  <c r="Z719" i="1"/>
  <c r="AA719" i="1"/>
  <c r="Z711" i="1"/>
  <c r="AA711" i="1"/>
  <c r="Z703" i="1"/>
  <c r="AA703" i="1"/>
  <c r="Z695" i="1"/>
  <c r="AA695" i="1"/>
  <c r="Z687" i="1"/>
  <c r="AA687" i="1"/>
  <c r="Z679" i="1"/>
  <c r="AA679" i="1"/>
  <c r="Z671" i="1"/>
  <c r="AA671" i="1"/>
  <c r="Z663" i="1"/>
  <c r="AA663" i="1"/>
  <c r="Z655" i="1"/>
  <c r="AA655" i="1"/>
  <c r="Z647" i="1"/>
  <c r="AA647" i="1"/>
  <c r="Z639" i="1"/>
  <c r="AA639" i="1"/>
  <c r="Z631" i="1"/>
  <c r="AA631" i="1"/>
  <c r="Z623" i="1"/>
  <c r="AA623" i="1"/>
  <c r="Z615" i="1"/>
  <c r="AA615" i="1"/>
  <c r="Z607" i="1"/>
  <c r="AA607" i="1"/>
  <c r="Z599" i="1"/>
  <c r="AA599" i="1"/>
  <c r="Z591" i="1"/>
  <c r="AA591" i="1"/>
  <c r="Z583" i="1"/>
  <c r="AA583" i="1"/>
  <c r="Z575" i="1"/>
  <c r="AA575" i="1"/>
  <c r="Z567" i="1"/>
  <c r="AA567" i="1"/>
  <c r="Z559" i="1"/>
  <c r="AA559" i="1"/>
  <c r="Z551" i="1"/>
  <c r="AA551" i="1"/>
  <c r="Z543" i="1"/>
  <c r="AA543" i="1"/>
  <c r="Z535" i="1"/>
  <c r="AA535" i="1"/>
  <c r="Z527" i="1"/>
  <c r="AA527" i="1"/>
  <c r="Z519" i="1"/>
  <c r="AA519" i="1"/>
  <c r="Z511" i="1"/>
  <c r="AA511" i="1"/>
  <c r="Z503" i="1"/>
  <c r="AA503" i="1"/>
  <c r="Z495" i="1"/>
  <c r="AA495" i="1"/>
  <c r="Z487" i="1"/>
  <c r="AA487" i="1"/>
  <c r="Z479" i="1"/>
  <c r="AA479" i="1"/>
  <c r="Z471" i="1"/>
  <c r="AA471" i="1"/>
  <c r="Z463" i="1"/>
  <c r="AA463" i="1"/>
  <c r="Z455" i="1"/>
  <c r="AA455" i="1"/>
  <c r="Z447" i="1"/>
  <c r="AA447" i="1"/>
  <c r="Z439" i="1"/>
  <c r="AA439" i="1"/>
  <c r="Z431" i="1"/>
  <c r="AA431" i="1"/>
  <c r="Z423" i="1"/>
  <c r="AA423" i="1"/>
  <c r="Z415" i="1"/>
  <c r="AA415" i="1"/>
  <c r="Z407" i="1"/>
  <c r="AA407" i="1"/>
  <c r="Z399" i="1"/>
  <c r="AA399" i="1"/>
  <c r="Z391" i="1"/>
  <c r="AA391" i="1"/>
  <c r="Z383" i="1"/>
  <c r="AA383" i="1"/>
  <c r="Z375" i="1"/>
  <c r="AA375" i="1"/>
  <c r="Z367" i="1"/>
  <c r="AA367" i="1"/>
  <c r="Z359" i="1"/>
  <c r="AA359" i="1"/>
  <c r="Z351" i="1"/>
  <c r="AA351" i="1"/>
  <c r="Z343" i="1"/>
  <c r="AA343" i="1"/>
  <c r="Z335" i="1"/>
  <c r="AA335" i="1"/>
  <c r="Z327" i="1"/>
  <c r="AA327" i="1"/>
  <c r="Z319" i="1"/>
  <c r="AA319" i="1"/>
  <c r="Z311" i="1"/>
  <c r="AA311" i="1"/>
  <c r="Z303" i="1"/>
  <c r="AA303" i="1"/>
  <c r="Z295" i="1"/>
  <c r="AA295" i="1"/>
  <c r="Z287" i="1"/>
  <c r="AA287" i="1"/>
  <c r="Z279" i="1"/>
  <c r="AA279" i="1"/>
  <c r="Z271" i="1"/>
  <c r="AA271" i="1"/>
  <c r="Z263" i="1"/>
  <c r="AA263" i="1"/>
  <c r="Z255" i="1"/>
  <c r="AA255" i="1"/>
  <c r="Z247" i="1"/>
  <c r="AA247" i="1"/>
  <c r="Z239" i="1"/>
  <c r="AA239" i="1"/>
  <c r="Z231" i="1"/>
  <c r="AA231" i="1"/>
  <c r="Z223" i="1"/>
  <c r="AA223" i="1"/>
  <c r="Z215" i="1"/>
  <c r="AA215" i="1"/>
  <c r="Z207" i="1"/>
  <c r="AA207" i="1"/>
  <c r="Z199" i="1"/>
  <c r="AA199" i="1"/>
  <c r="Z191" i="1"/>
  <c r="AA191" i="1"/>
  <c r="Z183" i="1"/>
  <c r="AA183" i="1"/>
  <c r="Z175" i="1"/>
  <c r="AA175" i="1"/>
  <c r="Z167" i="1"/>
  <c r="AA167" i="1"/>
  <c r="Z159" i="1"/>
  <c r="AA159" i="1"/>
  <c r="Z151" i="1"/>
  <c r="AA151" i="1"/>
  <c r="Z143" i="1"/>
  <c r="AA143" i="1"/>
  <c r="Z135" i="1"/>
  <c r="AA135" i="1"/>
  <c r="Z127" i="1"/>
  <c r="AA127" i="1"/>
  <c r="Z119" i="1"/>
  <c r="AA119" i="1"/>
  <c r="Z111" i="1"/>
  <c r="AA111" i="1"/>
  <c r="Z103" i="1"/>
  <c r="AA103" i="1"/>
  <c r="Z95" i="1"/>
  <c r="AA95" i="1"/>
  <c r="Z87" i="1"/>
  <c r="AA87" i="1"/>
  <c r="Z79" i="1"/>
  <c r="AA79" i="1"/>
  <c r="Z71" i="1"/>
  <c r="AA71" i="1"/>
  <c r="Z63" i="1"/>
  <c r="AA63" i="1"/>
  <c r="Z55" i="1"/>
  <c r="AA55" i="1"/>
  <c r="Z47" i="1"/>
  <c r="AA47" i="1"/>
  <c r="Z39" i="1"/>
  <c r="AA39" i="1"/>
  <c r="AA31" i="1"/>
  <c r="Z31" i="1"/>
  <c r="AA23" i="1"/>
  <c r="Z23" i="1"/>
  <c r="AA15" i="1"/>
  <c r="Z15" i="1"/>
  <c r="AA7" i="1"/>
  <c r="Z7" i="1"/>
  <c r="AA5516" i="1"/>
  <c r="Z5516" i="1"/>
  <c r="AA5508" i="1"/>
  <c r="Z5508" i="1"/>
  <c r="AA5500" i="1"/>
  <c r="Z5500" i="1"/>
  <c r="AA5492" i="1"/>
  <c r="Z5492" i="1"/>
  <c r="AA5484" i="1"/>
  <c r="Z5484" i="1"/>
  <c r="AA5476" i="1"/>
  <c r="Z5476" i="1"/>
  <c r="AA5468" i="1"/>
  <c r="Z5468" i="1"/>
  <c r="AA5460" i="1"/>
  <c r="Z5460" i="1"/>
  <c r="AA5452" i="1"/>
  <c r="Z5452" i="1"/>
  <c r="AA5444" i="1"/>
  <c r="Z5444" i="1"/>
  <c r="AA5436" i="1"/>
  <c r="Z5436" i="1"/>
  <c r="AA5428" i="1"/>
  <c r="Z5428" i="1"/>
  <c r="AA5420" i="1"/>
  <c r="Z5420" i="1"/>
  <c r="AA5412" i="1"/>
  <c r="Z5412" i="1"/>
  <c r="AA5404" i="1"/>
  <c r="Z5404" i="1"/>
  <c r="AA5396" i="1"/>
  <c r="Z5396" i="1"/>
  <c r="AA5388" i="1"/>
  <c r="Z5388" i="1"/>
  <c r="AA5380" i="1"/>
  <c r="Z5380" i="1"/>
  <c r="AA5372" i="1"/>
  <c r="Z5372" i="1"/>
  <c r="AA5364" i="1"/>
  <c r="Z5364" i="1"/>
  <c r="AA5356" i="1"/>
  <c r="Z5356" i="1"/>
  <c r="AA5348" i="1"/>
  <c r="Z5348" i="1"/>
  <c r="AA5340" i="1"/>
  <c r="Z5340" i="1"/>
  <c r="AA5332" i="1"/>
  <c r="Z5332" i="1"/>
  <c r="AA5324" i="1"/>
  <c r="Z5324" i="1"/>
  <c r="AA5316" i="1"/>
  <c r="Z5316" i="1"/>
  <c r="AA5308" i="1"/>
  <c r="Z5308" i="1"/>
  <c r="AA5300" i="1"/>
  <c r="Z5300" i="1"/>
  <c r="AA5292" i="1"/>
  <c r="Z5292" i="1"/>
  <c r="AA5284" i="1"/>
  <c r="Z5284" i="1"/>
  <c r="AA5276" i="1"/>
  <c r="Z5276" i="1"/>
  <c r="AA5268" i="1"/>
  <c r="Z5268" i="1"/>
  <c r="AA5260" i="1"/>
  <c r="Z5260" i="1"/>
  <c r="AA5252" i="1"/>
  <c r="Z5252" i="1"/>
  <c r="AA5244" i="1"/>
  <c r="Z5244" i="1"/>
  <c r="AA5236" i="1"/>
  <c r="Z5236" i="1"/>
  <c r="AA5228" i="1"/>
  <c r="Z5228" i="1"/>
  <c r="AA5220" i="1"/>
  <c r="Z5220" i="1"/>
  <c r="AA5212" i="1"/>
  <c r="Z5212" i="1"/>
  <c r="AA5204" i="1"/>
  <c r="Z5204" i="1"/>
  <c r="AA5196" i="1"/>
  <c r="Z5196" i="1"/>
  <c r="AA5188" i="1"/>
  <c r="Z5188" i="1"/>
  <c r="AA5180" i="1"/>
  <c r="Z5180" i="1"/>
  <c r="AA5172" i="1"/>
  <c r="Z5172" i="1"/>
  <c r="AA5164" i="1"/>
  <c r="Z5164" i="1"/>
  <c r="AA5156" i="1"/>
  <c r="Z5156" i="1"/>
  <c r="AA5148" i="1"/>
  <c r="Z5148" i="1"/>
  <c r="AA5140" i="1"/>
  <c r="Z5140" i="1"/>
  <c r="AA5132" i="1"/>
  <c r="Z5132" i="1"/>
  <c r="AA5124" i="1"/>
  <c r="Z5124" i="1"/>
  <c r="AA5116" i="1"/>
  <c r="Z5116" i="1"/>
  <c r="Z5108" i="1"/>
  <c r="AA5108" i="1"/>
  <c r="Z5100" i="1"/>
  <c r="AA5100" i="1"/>
  <c r="Z5092" i="1"/>
  <c r="AA5092" i="1"/>
  <c r="Z5084" i="1"/>
  <c r="AA5084" i="1"/>
  <c r="Z5076" i="1"/>
  <c r="AA5076" i="1"/>
  <c r="Z5068" i="1"/>
  <c r="AA5068" i="1"/>
  <c r="Z5060" i="1"/>
  <c r="AA5060" i="1"/>
  <c r="Z5052" i="1"/>
  <c r="AA5052" i="1"/>
  <c r="Z5044" i="1"/>
  <c r="AA5044" i="1"/>
  <c r="Z5036" i="1"/>
  <c r="AA5036" i="1"/>
  <c r="Z5028" i="1"/>
  <c r="AA5028" i="1"/>
  <c r="Z5020" i="1"/>
  <c r="AA5020" i="1"/>
  <c r="Z5012" i="1"/>
  <c r="AA5012" i="1"/>
  <c r="Z5004" i="1"/>
  <c r="AA5004" i="1"/>
  <c r="Z4996" i="1"/>
  <c r="AA4996" i="1"/>
  <c r="Z4988" i="1"/>
  <c r="AA4988" i="1"/>
  <c r="Z4980" i="1"/>
  <c r="AA4980" i="1"/>
  <c r="Z4972" i="1"/>
  <c r="AA4972" i="1"/>
  <c r="Z4964" i="1"/>
  <c r="AA4964" i="1"/>
  <c r="Z4956" i="1"/>
  <c r="AA4956" i="1"/>
  <c r="Z4948" i="1"/>
  <c r="AA4948" i="1"/>
  <c r="Z4940" i="1"/>
  <c r="AA4940" i="1"/>
  <c r="Z4932" i="1"/>
  <c r="AA4932" i="1"/>
  <c r="Z4924" i="1"/>
  <c r="AA4924" i="1"/>
  <c r="Z4916" i="1"/>
  <c r="AA4916" i="1"/>
  <c r="Z4908" i="1"/>
  <c r="AA4908" i="1"/>
  <c r="Z4900" i="1"/>
  <c r="AA4900" i="1"/>
  <c r="Z4892" i="1"/>
  <c r="AA4892" i="1"/>
  <c r="Z4884" i="1"/>
  <c r="AA4884" i="1"/>
  <c r="Z4876" i="1"/>
  <c r="AA4876" i="1"/>
  <c r="Z4868" i="1"/>
  <c r="AA4868" i="1"/>
  <c r="Z4860" i="1"/>
  <c r="AA4860" i="1"/>
  <c r="Z4852" i="1"/>
  <c r="AA4852" i="1"/>
  <c r="Z4844" i="1"/>
  <c r="AA4844" i="1"/>
  <c r="Z4836" i="1"/>
  <c r="AA4836" i="1"/>
  <c r="Z4828" i="1"/>
  <c r="AA4828" i="1"/>
  <c r="Z4820" i="1"/>
  <c r="AA4820" i="1"/>
  <c r="Z4812" i="1"/>
  <c r="AA4812" i="1"/>
  <c r="Z4804" i="1"/>
  <c r="AA4804" i="1"/>
  <c r="Z4796" i="1"/>
  <c r="AA4796" i="1"/>
  <c r="Z4788" i="1"/>
  <c r="AA4788" i="1"/>
  <c r="Z4780" i="1"/>
  <c r="AA4780" i="1"/>
  <c r="Z4772" i="1"/>
  <c r="AA4772" i="1"/>
  <c r="Z4764" i="1"/>
  <c r="AA4764" i="1"/>
  <c r="Z4756" i="1"/>
  <c r="AA4756" i="1"/>
  <c r="Z4748" i="1"/>
  <c r="AA4748" i="1"/>
  <c r="Z4740" i="1"/>
  <c r="AA4740" i="1"/>
  <c r="Z4732" i="1"/>
  <c r="AA4732" i="1"/>
  <c r="Z4724" i="1"/>
  <c r="AA4724" i="1"/>
  <c r="Z4716" i="1"/>
  <c r="AA4716" i="1"/>
  <c r="Z4708" i="1"/>
  <c r="AA4708" i="1"/>
  <c r="Z4700" i="1"/>
  <c r="AA4700" i="1"/>
  <c r="Z4692" i="1"/>
  <c r="AA4692" i="1"/>
  <c r="Z4684" i="1"/>
  <c r="AA4684" i="1"/>
  <c r="Z4676" i="1"/>
  <c r="AA4676" i="1"/>
  <c r="Z4668" i="1"/>
  <c r="AA4668" i="1"/>
  <c r="Z4660" i="1"/>
  <c r="AA4660" i="1"/>
  <c r="Z4652" i="1"/>
  <c r="AA4652" i="1"/>
  <c r="Z4644" i="1"/>
  <c r="AA4644" i="1"/>
  <c r="Z4636" i="1"/>
  <c r="AA4636" i="1"/>
  <c r="Z4628" i="1"/>
  <c r="AA4628" i="1"/>
  <c r="Z4620" i="1"/>
  <c r="AA4620" i="1"/>
  <c r="Z4612" i="1"/>
  <c r="AA4612" i="1"/>
  <c r="Z4604" i="1"/>
  <c r="AA4604" i="1"/>
  <c r="Z4596" i="1"/>
  <c r="AA4596" i="1"/>
  <c r="Z4588" i="1"/>
  <c r="AA4588" i="1"/>
  <c r="Z4580" i="1"/>
  <c r="AA4580" i="1"/>
  <c r="Z4572" i="1"/>
  <c r="AA4572" i="1"/>
  <c r="Z4564" i="1"/>
  <c r="AA4564" i="1"/>
  <c r="Z4556" i="1"/>
  <c r="AA4556" i="1"/>
  <c r="Z4548" i="1"/>
  <c r="AA4548" i="1"/>
  <c r="Z4540" i="1"/>
  <c r="AA4540" i="1"/>
  <c r="Z4532" i="1"/>
  <c r="AA4532" i="1"/>
  <c r="Z4524" i="1"/>
  <c r="AA4524" i="1"/>
  <c r="Z4516" i="1"/>
  <c r="AA4516" i="1"/>
  <c r="Z4508" i="1"/>
  <c r="AA4508" i="1"/>
  <c r="Z4500" i="1"/>
  <c r="AA4500" i="1"/>
  <c r="Z4492" i="1"/>
  <c r="AA4492" i="1"/>
  <c r="AA4484" i="1"/>
  <c r="Z4484" i="1"/>
  <c r="AA4476" i="1"/>
  <c r="Z4476" i="1"/>
  <c r="AA4468" i="1"/>
  <c r="Z4468" i="1"/>
  <c r="AA4460" i="1"/>
  <c r="Z4460" i="1"/>
  <c r="AA4452" i="1"/>
  <c r="Z4452" i="1"/>
  <c r="AA4444" i="1"/>
  <c r="Z4444" i="1"/>
  <c r="AA4436" i="1"/>
  <c r="Z4436" i="1"/>
  <c r="AA4428" i="1"/>
  <c r="Z4428" i="1"/>
  <c r="AA4420" i="1"/>
  <c r="Z4420" i="1"/>
  <c r="AA4412" i="1"/>
  <c r="Z4412" i="1"/>
  <c r="AA4404" i="1"/>
  <c r="Z4404" i="1"/>
  <c r="AA4396" i="1"/>
  <c r="Z4396" i="1"/>
  <c r="AA4388" i="1"/>
  <c r="Z4388" i="1"/>
  <c r="AA4380" i="1"/>
  <c r="Z4380" i="1"/>
  <c r="AA4372" i="1"/>
  <c r="Z4372" i="1"/>
  <c r="AA4364" i="1"/>
  <c r="Z4364" i="1"/>
  <c r="AA4356" i="1"/>
  <c r="Z4356" i="1"/>
  <c r="AA4348" i="1"/>
  <c r="Z4348" i="1"/>
  <c r="AA4340" i="1"/>
  <c r="Z4340" i="1"/>
  <c r="AA4332" i="1"/>
  <c r="Z4332" i="1"/>
  <c r="AA4324" i="1"/>
  <c r="Z4324" i="1"/>
  <c r="AA4316" i="1"/>
  <c r="Z4316" i="1"/>
  <c r="AA4308" i="1"/>
  <c r="Z4308" i="1"/>
  <c r="AA4300" i="1"/>
  <c r="Z4300" i="1"/>
  <c r="AA4292" i="1"/>
  <c r="Z4292" i="1"/>
  <c r="AA4284" i="1"/>
  <c r="Z4284" i="1"/>
  <c r="AA4276" i="1"/>
  <c r="Z4276" i="1"/>
  <c r="AA4268" i="1"/>
  <c r="Z4268" i="1"/>
  <c r="AA4260" i="1"/>
  <c r="Z4260" i="1"/>
  <c r="AA4252" i="1"/>
  <c r="Z4252" i="1"/>
  <c r="AA4244" i="1"/>
  <c r="Z4244" i="1"/>
  <c r="AA4236" i="1"/>
  <c r="Z4236" i="1"/>
  <c r="AA4228" i="1"/>
  <c r="Z4228" i="1"/>
  <c r="Z4220" i="1"/>
  <c r="AA4220" i="1"/>
  <c r="Z4212" i="1"/>
  <c r="AA4212" i="1"/>
  <c r="Z4204" i="1"/>
  <c r="AA4204" i="1"/>
  <c r="Z4196" i="1"/>
  <c r="AA4196" i="1"/>
  <c r="Z4188" i="1"/>
  <c r="AA4188" i="1"/>
  <c r="Z4180" i="1"/>
  <c r="AA4180" i="1"/>
  <c r="Z4172" i="1"/>
  <c r="AA4172" i="1"/>
  <c r="Z4164" i="1"/>
  <c r="AA4164" i="1"/>
  <c r="Z4156" i="1"/>
  <c r="AA4156" i="1"/>
  <c r="Z4148" i="1"/>
  <c r="AA4148" i="1"/>
  <c r="Z4140" i="1"/>
  <c r="AA4140" i="1"/>
  <c r="Z4132" i="1"/>
  <c r="AA4132" i="1"/>
  <c r="Z4124" i="1"/>
  <c r="AA4124" i="1"/>
  <c r="Z4116" i="1"/>
  <c r="AA4116" i="1"/>
  <c r="Z4108" i="1"/>
  <c r="AA4108" i="1"/>
  <c r="Z4100" i="1"/>
  <c r="AA4100" i="1"/>
  <c r="Z4092" i="1"/>
  <c r="AA4092" i="1"/>
  <c r="Z4084" i="1"/>
  <c r="AA4084" i="1"/>
  <c r="Z4076" i="1"/>
  <c r="AA4076" i="1"/>
  <c r="Z4068" i="1"/>
  <c r="AA4068" i="1"/>
  <c r="Z4060" i="1"/>
  <c r="AA4060" i="1"/>
  <c r="Z4052" i="1"/>
  <c r="AA4052" i="1"/>
  <c r="Z4044" i="1"/>
  <c r="AA4044" i="1"/>
  <c r="Z4036" i="1"/>
  <c r="AA4036" i="1"/>
  <c r="Z4028" i="1"/>
  <c r="AA4028" i="1"/>
  <c r="Z4020" i="1"/>
  <c r="AA4020" i="1"/>
  <c r="Z4012" i="1"/>
  <c r="AA4012" i="1"/>
  <c r="Z4004" i="1"/>
  <c r="AA4004" i="1"/>
  <c r="Z3996" i="1"/>
  <c r="AA3996" i="1"/>
  <c r="Z3988" i="1"/>
  <c r="AA3988" i="1"/>
  <c r="Z3980" i="1"/>
  <c r="AA3980" i="1"/>
  <c r="Z3972" i="1"/>
  <c r="AA3972" i="1"/>
  <c r="Z3964" i="1"/>
  <c r="AA3964" i="1"/>
  <c r="Z3956" i="1"/>
  <c r="AA3956" i="1"/>
  <c r="AA3948" i="1"/>
  <c r="Z3948" i="1"/>
  <c r="AA3940" i="1"/>
  <c r="Z3940" i="1"/>
  <c r="Z3932" i="1"/>
  <c r="AA3932" i="1"/>
  <c r="Z3924" i="1"/>
  <c r="AA3924" i="1"/>
  <c r="Z3916" i="1"/>
  <c r="AA3916" i="1"/>
  <c r="Z3908" i="1"/>
  <c r="AA3908" i="1"/>
  <c r="Z3900" i="1"/>
  <c r="AA3900" i="1"/>
  <c r="Z3892" i="1"/>
  <c r="AA3892" i="1"/>
  <c r="Z3884" i="1"/>
  <c r="AA3884" i="1"/>
  <c r="Z3876" i="1"/>
  <c r="AA3876" i="1"/>
  <c r="Z3868" i="1"/>
  <c r="AA3868" i="1"/>
  <c r="Z3860" i="1"/>
  <c r="AA3860" i="1"/>
  <c r="Z3852" i="1"/>
  <c r="AA3852" i="1"/>
  <c r="Z3844" i="1"/>
  <c r="AA3844" i="1"/>
  <c r="AA3836" i="1"/>
  <c r="Z3836" i="1"/>
  <c r="Z3828" i="1"/>
  <c r="AA3828" i="1"/>
  <c r="AA3820" i="1"/>
  <c r="Z3820" i="1"/>
  <c r="Z3812" i="1"/>
  <c r="AA3812" i="1"/>
  <c r="Z3804" i="1"/>
  <c r="AA3804" i="1"/>
  <c r="Z3796" i="1"/>
  <c r="AA3796" i="1"/>
  <c r="AA3788" i="1"/>
  <c r="Z3788" i="1"/>
  <c r="Z3780" i="1"/>
  <c r="AA3780" i="1"/>
  <c r="Z3772" i="1"/>
  <c r="AA3772" i="1"/>
  <c r="Z3764" i="1"/>
  <c r="AA3764" i="1"/>
  <c r="AA3756" i="1"/>
  <c r="Z3756" i="1"/>
  <c r="Z3748" i="1"/>
  <c r="AA3748" i="1"/>
  <c r="Z3740" i="1"/>
  <c r="AA3740" i="1"/>
  <c r="Z3732" i="1"/>
  <c r="AA3732" i="1"/>
  <c r="AA3724" i="1"/>
  <c r="Z3724" i="1"/>
  <c r="Z3716" i="1"/>
  <c r="AA3716" i="1"/>
  <c r="Z3708" i="1"/>
  <c r="AA3708" i="1"/>
  <c r="Z3700" i="1"/>
  <c r="AA3700" i="1"/>
  <c r="AA3692" i="1"/>
  <c r="Z3692" i="1"/>
  <c r="Z3684" i="1"/>
  <c r="AA3684" i="1"/>
  <c r="Z3676" i="1"/>
  <c r="AA3676" i="1"/>
  <c r="Z3668" i="1"/>
  <c r="AA3668" i="1"/>
  <c r="AA3660" i="1"/>
  <c r="Z3660" i="1"/>
  <c r="AA3652" i="1"/>
  <c r="Z3652" i="1"/>
  <c r="Z3644" i="1"/>
  <c r="AA3644" i="1"/>
  <c r="Z3636" i="1"/>
  <c r="AA3636" i="1"/>
  <c r="AA3628" i="1"/>
  <c r="Z3628" i="1"/>
  <c r="Z3620" i="1"/>
  <c r="AA3620" i="1"/>
  <c r="AA3612" i="1"/>
  <c r="Z3612" i="1"/>
  <c r="Z3604" i="1"/>
  <c r="AA3604" i="1"/>
  <c r="AA3596" i="1"/>
  <c r="Z3596" i="1"/>
  <c r="Z3588" i="1"/>
  <c r="AA3588" i="1"/>
  <c r="AA3580" i="1"/>
  <c r="Z3580" i="1"/>
  <c r="AA3572" i="1"/>
  <c r="Z3572" i="1"/>
  <c r="AA3564" i="1"/>
  <c r="Z3564" i="1"/>
  <c r="AA3556" i="1"/>
  <c r="Z3556" i="1"/>
  <c r="AA3548" i="1"/>
  <c r="Z3548" i="1"/>
  <c r="AA3540" i="1"/>
  <c r="Z3540" i="1"/>
  <c r="AA3532" i="1"/>
  <c r="Z3532" i="1"/>
  <c r="AA3524" i="1"/>
  <c r="Z3524" i="1"/>
  <c r="AA3516" i="1"/>
  <c r="Z3516" i="1"/>
  <c r="AA3508" i="1"/>
  <c r="Z3508" i="1"/>
  <c r="AA3500" i="1"/>
  <c r="Z3500" i="1"/>
  <c r="AA3492" i="1"/>
  <c r="Z3492" i="1"/>
  <c r="AA3484" i="1"/>
  <c r="Z3484" i="1"/>
  <c r="AA3476" i="1"/>
  <c r="Z3476" i="1"/>
  <c r="AA3468" i="1"/>
  <c r="Z3468" i="1"/>
  <c r="AA3460" i="1"/>
  <c r="Z3460" i="1"/>
  <c r="Z3452" i="1"/>
  <c r="AA3452" i="1"/>
  <c r="Z3444" i="1"/>
  <c r="AA3444" i="1"/>
  <c r="Z3436" i="1"/>
  <c r="AA3436" i="1"/>
  <c r="Z3428" i="1"/>
  <c r="AA3428" i="1"/>
  <c r="Z3420" i="1"/>
  <c r="AA3420" i="1"/>
  <c r="Z3412" i="1"/>
  <c r="AA3412" i="1"/>
  <c r="Z3404" i="1"/>
  <c r="AA3404" i="1"/>
  <c r="Z3396" i="1"/>
  <c r="AA3396" i="1"/>
  <c r="Z3388" i="1"/>
  <c r="AA3388" i="1"/>
  <c r="Z3380" i="1"/>
  <c r="AA3380" i="1"/>
  <c r="Z3372" i="1"/>
  <c r="AA3372" i="1"/>
  <c r="Z3364" i="1"/>
  <c r="AA3364" i="1"/>
  <c r="Z3356" i="1"/>
  <c r="AA3356" i="1"/>
  <c r="Z3348" i="1"/>
  <c r="AA3348" i="1"/>
  <c r="Z3340" i="1"/>
  <c r="AA3340" i="1"/>
  <c r="Z3332" i="1"/>
  <c r="AA3332" i="1"/>
  <c r="Z3324" i="1"/>
  <c r="AA3324" i="1"/>
  <c r="Z3316" i="1"/>
  <c r="AA3316" i="1"/>
  <c r="Z3308" i="1"/>
  <c r="AA3308" i="1"/>
  <c r="Z3300" i="1"/>
  <c r="AA3300" i="1"/>
  <c r="Z2736" i="1"/>
  <c r="AA2736" i="1"/>
  <c r="Z2726" i="1"/>
  <c r="AA2726" i="1"/>
  <c r="Z2678" i="1"/>
  <c r="AA2678" i="1"/>
  <c r="Z2638" i="1"/>
  <c r="AA2638" i="1"/>
  <c r="Z2598" i="1"/>
  <c r="AA2598" i="1"/>
  <c r="Z2558" i="1"/>
  <c r="AA2558" i="1"/>
  <c r="Z2526" i="1"/>
  <c r="AA2526" i="1"/>
  <c r="Z2478" i="1"/>
  <c r="AA2478" i="1"/>
  <c r="Z2446" i="1"/>
  <c r="AA2446" i="1"/>
  <c r="Z2406" i="1"/>
  <c r="AA2406" i="1"/>
  <c r="Z2366" i="1"/>
  <c r="AA2366" i="1"/>
  <c r="Z2358" i="1"/>
  <c r="AA2358" i="1"/>
  <c r="Z2350" i="1"/>
  <c r="AA2350" i="1"/>
  <c r="Z2342" i="1"/>
  <c r="AA2342" i="1"/>
  <c r="Z2334" i="1"/>
  <c r="AA2334" i="1"/>
  <c r="Z2326" i="1"/>
  <c r="AA2326" i="1"/>
  <c r="Z2318" i="1"/>
  <c r="AA2318" i="1"/>
  <c r="Z2310" i="1"/>
  <c r="AA2310" i="1"/>
  <c r="Z2302" i="1"/>
  <c r="AA2302" i="1"/>
  <c r="Z2294" i="1"/>
  <c r="AA2294" i="1"/>
  <c r="Z2286" i="1"/>
  <c r="AA2286" i="1"/>
  <c r="Z2278" i="1"/>
  <c r="AA2278" i="1"/>
  <c r="Z2270" i="1"/>
  <c r="AA2270" i="1"/>
  <c r="Z2262" i="1"/>
  <c r="AA2262" i="1"/>
  <c r="Z2254" i="1"/>
  <c r="AA2254" i="1"/>
  <c r="Z2246" i="1"/>
  <c r="AA2246" i="1"/>
  <c r="Z2238" i="1"/>
  <c r="AA2238" i="1"/>
  <c r="Z2230" i="1"/>
  <c r="AA2230" i="1"/>
  <c r="Z2222" i="1"/>
  <c r="AA2222" i="1"/>
  <c r="Z2214" i="1"/>
  <c r="AA2214" i="1"/>
  <c r="Z2206" i="1"/>
  <c r="AA2206" i="1"/>
  <c r="Z2198" i="1"/>
  <c r="AA2198" i="1"/>
  <c r="Z2190" i="1"/>
  <c r="AA2190" i="1"/>
  <c r="AA2182" i="1"/>
  <c r="Z2182" i="1"/>
  <c r="AA2174" i="1"/>
  <c r="Z2174" i="1"/>
  <c r="Z2166" i="1"/>
  <c r="AA2166" i="1"/>
  <c r="Z2158" i="1"/>
  <c r="AA2158" i="1"/>
  <c r="Z2150" i="1"/>
  <c r="AA2150" i="1"/>
  <c r="Z2142" i="1"/>
  <c r="AA2142" i="1"/>
  <c r="Z2134" i="1"/>
  <c r="AA2134" i="1"/>
  <c r="Z2126" i="1"/>
  <c r="AA2126" i="1"/>
  <c r="Z2118" i="1"/>
  <c r="AA2118" i="1"/>
  <c r="Z2110" i="1"/>
  <c r="AA2110" i="1"/>
  <c r="Z2102" i="1"/>
  <c r="AA2102" i="1"/>
  <c r="Z2094" i="1"/>
  <c r="AA2094" i="1"/>
  <c r="Z2086" i="1"/>
  <c r="AA2086" i="1"/>
  <c r="Z2078" i="1"/>
  <c r="AA2078" i="1"/>
  <c r="Z2070" i="1"/>
  <c r="AA2070" i="1"/>
  <c r="Z2062" i="1"/>
  <c r="AA2062" i="1"/>
  <c r="Z2054" i="1"/>
  <c r="AA2054" i="1"/>
  <c r="Z2046" i="1"/>
  <c r="AA2046" i="1"/>
  <c r="Z2038" i="1"/>
  <c r="AA2038" i="1"/>
  <c r="Z2030" i="1"/>
  <c r="AA2030" i="1"/>
  <c r="Z2022" i="1"/>
  <c r="AA2022" i="1"/>
  <c r="Z2014" i="1"/>
  <c r="AA2014" i="1"/>
  <c r="Z2006" i="1"/>
  <c r="AA2006" i="1"/>
  <c r="Z1998" i="1"/>
  <c r="AA1998" i="1"/>
  <c r="Z1990" i="1"/>
  <c r="AA1990" i="1"/>
  <c r="Z1982" i="1"/>
  <c r="AA1982" i="1"/>
  <c r="Z1974" i="1"/>
  <c r="AA1974" i="1"/>
  <c r="Z1966" i="1"/>
  <c r="AA1966" i="1"/>
  <c r="Z1958" i="1"/>
  <c r="AA1958" i="1"/>
  <c r="Z1950" i="1"/>
  <c r="AA1950" i="1"/>
  <c r="Z1942" i="1"/>
  <c r="AA1942" i="1"/>
  <c r="Z1934" i="1"/>
  <c r="AA1934" i="1"/>
  <c r="Z1926" i="1"/>
  <c r="AA1926" i="1"/>
  <c r="Z1918" i="1"/>
  <c r="AA1918" i="1"/>
  <c r="Z1910" i="1"/>
  <c r="AA1910" i="1"/>
  <c r="Z1902" i="1"/>
  <c r="AA1902" i="1"/>
  <c r="Z1894" i="1"/>
  <c r="AA1894" i="1"/>
  <c r="Z1886" i="1"/>
  <c r="AA1886" i="1"/>
  <c r="Z1878" i="1"/>
  <c r="AA1878" i="1"/>
  <c r="Z1870" i="1"/>
  <c r="AA1870" i="1"/>
  <c r="Z1862" i="1"/>
  <c r="AA1862" i="1"/>
  <c r="Z1854" i="1"/>
  <c r="AA1854" i="1"/>
  <c r="Z1846" i="1"/>
  <c r="AA1846" i="1"/>
  <c r="Z1838" i="1"/>
  <c r="AA1838" i="1"/>
  <c r="Z1830" i="1"/>
  <c r="AA1830" i="1"/>
  <c r="Z1822" i="1"/>
  <c r="AA1822" i="1"/>
  <c r="Z1814" i="1"/>
  <c r="AA1814" i="1"/>
  <c r="Z1806" i="1"/>
  <c r="AA1806" i="1"/>
  <c r="Z1798" i="1"/>
  <c r="AA1798" i="1"/>
  <c r="Z1790" i="1"/>
  <c r="AA1790" i="1"/>
  <c r="Z1782" i="1"/>
  <c r="AA1782" i="1"/>
  <c r="Z1774" i="1"/>
  <c r="AA1774" i="1"/>
  <c r="Z1766" i="1"/>
  <c r="AA1766" i="1"/>
  <c r="Z1758" i="1"/>
  <c r="AA1758" i="1"/>
  <c r="Z1750" i="1"/>
  <c r="AA1750" i="1"/>
  <c r="Z1742" i="1"/>
  <c r="AA1742" i="1"/>
  <c r="Z1734" i="1"/>
  <c r="AA1734" i="1"/>
  <c r="Z1726" i="1"/>
  <c r="AA1726" i="1"/>
  <c r="Z1718" i="1"/>
  <c r="AA1718" i="1"/>
  <c r="Z1710" i="1"/>
  <c r="AA1710" i="1"/>
  <c r="Z1702" i="1"/>
  <c r="AA1702" i="1"/>
  <c r="Z1694" i="1"/>
  <c r="AA1694" i="1"/>
  <c r="Z1686" i="1"/>
  <c r="AA1686" i="1"/>
  <c r="Z1678" i="1"/>
  <c r="AA1678" i="1"/>
  <c r="Z1670" i="1"/>
  <c r="AA1670" i="1"/>
  <c r="Z1662" i="1"/>
  <c r="AA1662" i="1"/>
  <c r="Z1654" i="1"/>
  <c r="AA1654" i="1"/>
  <c r="Z1646" i="1"/>
  <c r="AA1646" i="1"/>
  <c r="Z1638" i="1"/>
  <c r="AA1638" i="1"/>
  <c r="Z1630" i="1"/>
  <c r="AA1630" i="1"/>
  <c r="Z1622" i="1"/>
  <c r="AA1622" i="1"/>
  <c r="Z1614" i="1"/>
  <c r="AA1614" i="1"/>
  <c r="Z1606" i="1"/>
  <c r="AA1606" i="1"/>
  <c r="Z1598" i="1"/>
  <c r="AA1598" i="1"/>
  <c r="Z1590" i="1"/>
  <c r="AA1590" i="1"/>
  <c r="Z1582" i="1"/>
  <c r="AA1582" i="1"/>
  <c r="Z1574" i="1"/>
  <c r="AA1574" i="1"/>
  <c r="Z1566" i="1"/>
  <c r="AA1566" i="1"/>
  <c r="Z1558" i="1"/>
  <c r="AA1558" i="1"/>
  <c r="Z1550" i="1"/>
  <c r="AA1550" i="1"/>
  <c r="Z1542" i="1"/>
  <c r="AA1542" i="1"/>
  <c r="Z1534" i="1"/>
  <c r="AA1534" i="1"/>
  <c r="Z1526" i="1"/>
  <c r="AA1526" i="1"/>
  <c r="Z1518" i="1"/>
  <c r="AA1518" i="1"/>
  <c r="Z1510" i="1"/>
  <c r="AA1510" i="1"/>
  <c r="Z1502" i="1"/>
  <c r="AA1502" i="1"/>
  <c r="AA1494" i="1"/>
  <c r="Z1494" i="1"/>
  <c r="Z1486" i="1"/>
  <c r="AA1486" i="1"/>
  <c r="Z1478" i="1"/>
  <c r="AA1478" i="1"/>
  <c r="Z1470" i="1"/>
  <c r="AA1470" i="1"/>
  <c r="AA1462" i="1"/>
  <c r="Z1462" i="1"/>
  <c r="Z1454" i="1"/>
  <c r="AA1454" i="1"/>
  <c r="Z1446" i="1"/>
  <c r="AA1446" i="1"/>
  <c r="Z1438" i="1"/>
  <c r="AA1438" i="1"/>
  <c r="AA1430" i="1"/>
  <c r="Z1430" i="1"/>
  <c r="Z1422" i="1"/>
  <c r="AA1422" i="1"/>
  <c r="Z1414" i="1"/>
  <c r="AA1414" i="1"/>
  <c r="Z1406" i="1"/>
  <c r="AA1406" i="1"/>
  <c r="AA1398" i="1"/>
  <c r="Z1398" i="1"/>
  <c r="Z1390" i="1"/>
  <c r="AA1390" i="1"/>
  <c r="Z1382" i="1"/>
  <c r="AA1382" i="1"/>
  <c r="Z1374" i="1"/>
  <c r="AA1374" i="1"/>
  <c r="AA1366" i="1"/>
  <c r="Z1366" i="1"/>
  <c r="Z1358" i="1"/>
  <c r="AA1358" i="1"/>
  <c r="Z1350" i="1"/>
  <c r="AA1350" i="1"/>
  <c r="Z1342" i="1"/>
  <c r="AA1342" i="1"/>
  <c r="AA1334" i="1"/>
  <c r="Z1334" i="1"/>
  <c r="AA1326" i="1"/>
  <c r="Z1326" i="1"/>
  <c r="AA1318" i="1"/>
  <c r="Z1318" i="1"/>
  <c r="AA1310" i="1"/>
  <c r="Z1310" i="1"/>
  <c r="AA1302" i="1"/>
  <c r="Z1302" i="1"/>
  <c r="AA1294" i="1"/>
  <c r="Z1294" i="1"/>
  <c r="AA1286" i="1"/>
  <c r="Z1286" i="1"/>
  <c r="AA1278" i="1"/>
  <c r="Z1278" i="1"/>
  <c r="AA1270" i="1"/>
  <c r="Z1270" i="1"/>
  <c r="AA1262" i="1"/>
  <c r="Z1262" i="1"/>
  <c r="AA1254" i="1"/>
  <c r="Z1254" i="1"/>
  <c r="AA1246" i="1"/>
  <c r="Z1246" i="1"/>
  <c r="AA1238" i="1"/>
  <c r="Z1238" i="1"/>
  <c r="AA1230" i="1"/>
  <c r="Z1230" i="1"/>
  <c r="AA1222" i="1"/>
  <c r="Z1222" i="1"/>
  <c r="AA1214" i="1"/>
  <c r="Z1214" i="1"/>
  <c r="AA1206" i="1"/>
  <c r="Z1206" i="1"/>
  <c r="AA1198" i="1"/>
  <c r="Z1198" i="1"/>
  <c r="AA1190" i="1"/>
  <c r="Z1190" i="1"/>
  <c r="AA1182" i="1"/>
  <c r="Z1182" i="1"/>
  <c r="AA1174" i="1"/>
  <c r="Z1174" i="1"/>
  <c r="AA1166" i="1"/>
  <c r="Z1166" i="1"/>
  <c r="Z1158" i="1"/>
  <c r="AA1158" i="1"/>
  <c r="Z1150" i="1"/>
  <c r="AA1150" i="1"/>
  <c r="Z1142" i="1"/>
  <c r="AA1142" i="1"/>
  <c r="Z1134" i="1"/>
  <c r="AA1134" i="1"/>
  <c r="Z1126" i="1"/>
  <c r="AA1126" i="1"/>
  <c r="Z1118" i="1"/>
  <c r="AA1118" i="1"/>
  <c r="Z1110" i="1"/>
  <c r="AA1110" i="1"/>
  <c r="Z1102" i="1"/>
  <c r="AA1102" i="1"/>
  <c r="Z1094" i="1"/>
  <c r="AA1094" i="1"/>
  <c r="Z1086" i="1"/>
  <c r="AA1086" i="1"/>
  <c r="Z1078" i="1"/>
  <c r="AA1078" i="1"/>
  <c r="Z1070" i="1"/>
  <c r="AA1070" i="1"/>
  <c r="Z1062" i="1"/>
  <c r="AA1062" i="1"/>
  <c r="Z1054" i="1"/>
  <c r="AA1054" i="1"/>
  <c r="Z1046" i="1"/>
  <c r="AA1046" i="1"/>
  <c r="Z1038" i="1"/>
  <c r="AA1038" i="1"/>
  <c r="Z1030" i="1"/>
  <c r="AA1030" i="1"/>
  <c r="Z1022" i="1"/>
  <c r="AA1022" i="1"/>
  <c r="Z1014" i="1"/>
  <c r="AA1014" i="1"/>
  <c r="Z1006" i="1"/>
  <c r="AA1006" i="1"/>
  <c r="Z998" i="1"/>
  <c r="AA998" i="1"/>
  <c r="Z990" i="1"/>
  <c r="AA990" i="1"/>
  <c r="Z982" i="1"/>
  <c r="AA982" i="1"/>
  <c r="Z974" i="1"/>
  <c r="AA974" i="1"/>
  <c r="Z966" i="1"/>
  <c r="AA966" i="1"/>
  <c r="Z958" i="1"/>
  <c r="AA958" i="1"/>
  <c r="Z950" i="1"/>
  <c r="AA950" i="1"/>
  <c r="Z942" i="1"/>
  <c r="AA942" i="1"/>
  <c r="Z934" i="1"/>
  <c r="AA934" i="1"/>
  <c r="Z926" i="1"/>
  <c r="AA926" i="1"/>
  <c r="Z918" i="1"/>
  <c r="AA918" i="1"/>
  <c r="Z910" i="1"/>
  <c r="AA910" i="1"/>
  <c r="Z902" i="1"/>
  <c r="AA902" i="1"/>
  <c r="Z894" i="1"/>
  <c r="AA894" i="1"/>
  <c r="Z886" i="1"/>
  <c r="AA886" i="1"/>
  <c r="Z878" i="1"/>
  <c r="AA878" i="1"/>
  <c r="Z870" i="1"/>
  <c r="AA870" i="1"/>
  <c r="Z862" i="1"/>
  <c r="AA862" i="1"/>
  <c r="Z854" i="1"/>
  <c r="AA854" i="1"/>
  <c r="Z846" i="1"/>
  <c r="AA846" i="1"/>
  <c r="Z838" i="1"/>
  <c r="AA838" i="1"/>
  <c r="Z830" i="1"/>
  <c r="AA830" i="1"/>
  <c r="Z822" i="1"/>
  <c r="AA822" i="1"/>
  <c r="Z814" i="1"/>
  <c r="AA814" i="1"/>
  <c r="Z806" i="1"/>
  <c r="AA806" i="1"/>
  <c r="Z798" i="1"/>
  <c r="AA798" i="1"/>
  <c r="Z790" i="1"/>
  <c r="AA790" i="1"/>
  <c r="Z782" i="1"/>
  <c r="AA782" i="1"/>
  <c r="Z774" i="1"/>
  <c r="AA774" i="1"/>
  <c r="Z766" i="1"/>
  <c r="AA766" i="1"/>
  <c r="Z758" i="1"/>
  <c r="AA758" i="1"/>
  <c r="Z750" i="1"/>
  <c r="AA750" i="1"/>
  <c r="Z742" i="1"/>
  <c r="AA742" i="1"/>
  <c r="Z734" i="1"/>
  <c r="AA734" i="1"/>
  <c r="Z726" i="1"/>
  <c r="AA726" i="1"/>
  <c r="Z718" i="1"/>
  <c r="AA718" i="1"/>
  <c r="Z710" i="1"/>
  <c r="AA710" i="1"/>
  <c r="Z702" i="1"/>
  <c r="AA702" i="1"/>
  <c r="Z694" i="1"/>
  <c r="AA694" i="1"/>
  <c r="Z686" i="1"/>
  <c r="AA686" i="1"/>
  <c r="Z678" i="1"/>
  <c r="AA678" i="1"/>
  <c r="Z670" i="1"/>
  <c r="AA670" i="1"/>
  <c r="Z662" i="1"/>
  <c r="AA662" i="1"/>
  <c r="Z654" i="1"/>
  <c r="AA654" i="1"/>
  <c r="Z646" i="1"/>
  <c r="AA646" i="1"/>
  <c r="Z638" i="1"/>
  <c r="AA638" i="1"/>
  <c r="Z630" i="1"/>
  <c r="AA630" i="1"/>
  <c r="Z622" i="1"/>
  <c r="AA622" i="1"/>
  <c r="Z614" i="1"/>
  <c r="AA614" i="1"/>
  <c r="Z606" i="1"/>
  <c r="AA606" i="1"/>
  <c r="Z598" i="1"/>
  <c r="AA598" i="1"/>
  <c r="Z590" i="1"/>
  <c r="AA590" i="1"/>
  <c r="Z582" i="1"/>
  <c r="AA582" i="1"/>
  <c r="Z574" i="1"/>
  <c r="AA574" i="1"/>
  <c r="Z566" i="1"/>
  <c r="AA566" i="1"/>
  <c r="Z558" i="1"/>
  <c r="AA558" i="1"/>
  <c r="Z550" i="1"/>
  <c r="AA550" i="1"/>
  <c r="Z542" i="1"/>
  <c r="AA542" i="1"/>
  <c r="Z534" i="1"/>
  <c r="AA534" i="1"/>
  <c r="Z526" i="1"/>
  <c r="AA526" i="1"/>
  <c r="Z518" i="1"/>
  <c r="AA518" i="1"/>
  <c r="Z510" i="1"/>
  <c r="AA510" i="1"/>
  <c r="Z502" i="1"/>
  <c r="AA502" i="1"/>
  <c r="Z494" i="1"/>
  <c r="AA494" i="1"/>
  <c r="Z486" i="1"/>
  <c r="AA486" i="1"/>
  <c r="Z478" i="1"/>
  <c r="AA478" i="1"/>
  <c r="Z470" i="1"/>
  <c r="AA470" i="1"/>
  <c r="Z462" i="1"/>
  <c r="AA462" i="1"/>
  <c r="Z454" i="1"/>
  <c r="AA454" i="1"/>
  <c r="Z446" i="1"/>
  <c r="AA446" i="1"/>
  <c r="Z438" i="1"/>
  <c r="AA438" i="1"/>
  <c r="Z430" i="1"/>
  <c r="AA430" i="1"/>
  <c r="Z422" i="1"/>
  <c r="AA422" i="1"/>
  <c r="Z414" i="1"/>
  <c r="AA414" i="1"/>
  <c r="Z406" i="1"/>
  <c r="AA406" i="1"/>
  <c r="Z398" i="1"/>
  <c r="AA398" i="1"/>
  <c r="Z390" i="1"/>
  <c r="AA390" i="1"/>
  <c r="Z382" i="1"/>
  <c r="AA382" i="1"/>
  <c r="Z374" i="1"/>
  <c r="AA374" i="1"/>
  <c r="Z366" i="1"/>
  <c r="AA366" i="1"/>
  <c r="Z358" i="1"/>
  <c r="AA358" i="1"/>
  <c r="Z350" i="1"/>
  <c r="AA350" i="1"/>
  <c r="Z342" i="1"/>
  <c r="AA342" i="1"/>
  <c r="Z334" i="1"/>
  <c r="AA334" i="1"/>
  <c r="Z326" i="1"/>
  <c r="AA326" i="1"/>
  <c r="Z318" i="1"/>
  <c r="AA318" i="1"/>
  <c r="Z310" i="1"/>
  <c r="AA310" i="1"/>
  <c r="Z302" i="1"/>
  <c r="AA302" i="1"/>
  <c r="Z294" i="1"/>
  <c r="AA294" i="1"/>
  <c r="Z286" i="1"/>
  <c r="AA286" i="1"/>
  <c r="Z278" i="1"/>
  <c r="AA278" i="1"/>
  <c r="Z270" i="1"/>
  <c r="AA270" i="1"/>
  <c r="Z262" i="1"/>
  <c r="AA262" i="1"/>
  <c r="Z254" i="1"/>
  <c r="AA254" i="1"/>
  <c r="Z246" i="1"/>
  <c r="AA246" i="1"/>
  <c r="Z238" i="1"/>
  <c r="AA238" i="1"/>
  <c r="Z230" i="1"/>
  <c r="AA230" i="1"/>
  <c r="Z222" i="1"/>
  <c r="AA222" i="1"/>
  <c r="Z214" i="1"/>
  <c r="AA214" i="1"/>
  <c r="Z206" i="1"/>
  <c r="AA206" i="1"/>
  <c r="Z198" i="1"/>
  <c r="AA198" i="1"/>
  <c r="Z190" i="1"/>
  <c r="AA190" i="1"/>
  <c r="Z182" i="1"/>
  <c r="AA182" i="1"/>
  <c r="Z174" i="1"/>
  <c r="AA174" i="1"/>
  <c r="Z166" i="1"/>
  <c r="AA166" i="1"/>
  <c r="Z158" i="1"/>
  <c r="AA158" i="1"/>
  <c r="Z150" i="1"/>
  <c r="AA150" i="1"/>
  <c r="Z142" i="1"/>
  <c r="AA142" i="1"/>
  <c r="Z134" i="1"/>
  <c r="AA134" i="1"/>
  <c r="Z126" i="1"/>
  <c r="AA126" i="1"/>
  <c r="Z118" i="1"/>
  <c r="AA118" i="1"/>
  <c r="Z110" i="1"/>
  <c r="AA110" i="1"/>
  <c r="Z102" i="1"/>
  <c r="AA102" i="1"/>
  <c r="Z94" i="1"/>
  <c r="AA94" i="1"/>
  <c r="Z86" i="1"/>
  <c r="AA86" i="1"/>
  <c r="Z78" i="1"/>
  <c r="AA78" i="1"/>
  <c r="Z70" i="1"/>
  <c r="AA70" i="1"/>
  <c r="Z62" i="1"/>
  <c r="AA62" i="1"/>
  <c r="Z54" i="1"/>
  <c r="AA54" i="1"/>
  <c r="Z46" i="1"/>
  <c r="AA46" i="1"/>
  <c r="Z38" i="1"/>
  <c r="AA38" i="1"/>
  <c r="Z30" i="1"/>
  <c r="AA30" i="1"/>
  <c r="Z22" i="1"/>
  <c r="AA22" i="1"/>
  <c r="Z14" i="1"/>
  <c r="AA14" i="1"/>
  <c r="Z6" i="1"/>
  <c r="AA6" i="1"/>
  <c r="Z5515" i="1"/>
  <c r="AA5515" i="1"/>
  <c r="Z5507" i="1"/>
  <c r="AA5507" i="1"/>
  <c r="Z5499" i="1"/>
  <c r="AA5499" i="1"/>
  <c r="Z5491" i="1"/>
  <c r="AA5491" i="1"/>
  <c r="Z5483" i="1"/>
  <c r="AA5483" i="1"/>
  <c r="Z5475" i="1"/>
  <c r="AA5475" i="1"/>
  <c r="Z5467" i="1"/>
  <c r="AA5467" i="1"/>
  <c r="Z5459" i="1"/>
  <c r="AA5459" i="1"/>
  <c r="Z5451" i="1"/>
  <c r="AA5451" i="1"/>
  <c r="Z5443" i="1"/>
  <c r="AA5443" i="1"/>
  <c r="Z5435" i="1"/>
  <c r="AA5435" i="1"/>
  <c r="Z5427" i="1"/>
  <c r="AA5427" i="1"/>
  <c r="Z5419" i="1"/>
  <c r="AA5419" i="1"/>
  <c r="Z5411" i="1"/>
  <c r="AA5411" i="1"/>
  <c r="Z5403" i="1"/>
  <c r="AA5403" i="1"/>
  <c r="Z5395" i="1"/>
  <c r="AA5395" i="1"/>
  <c r="Z5387" i="1"/>
  <c r="AA5387" i="1"/>
  <c r="Z5379" i="1"/>
  <c r="AA5379" i="1"/>
  <c r="Z5371" i="1"/>
  <c r="AA5371" i="1"/>
  <c r="Z5363" i="1"/>
  <c r="AA5363" i="1"/>
  <c r="Z5355" i="1"/>
  <c r="AA5355" i="1"/>
  <c r="Z5347" i="1"/>
  <c r="AA5347" i="1"/>
  <c r="Z5339" i="1"/>
  <c r="AA5339" i="1"/>
  <c r="Z5331" i="1"/>
  <c r="AA5331" i="1"/>
  <c r="Z5323" i="1"/>
  <c r="AA5323" i="1"/>
  <c r="Z5315" i="1"/>
  <c r="AA5315" i="1"/>
  <c r="Z5307" i="1"/>
  <c r="AA5307" i="1"/>
  <c r="Z5299" i="1"/>
  <c r="AA5299" i="1"/>
  <c r="Z5291" i="1"/>
  <c r="AA5291" i="1"/>
  <c r="Z5283" i="1"/>
  <c r="AA5283" i="1"/>
  <c r="Z5275" i="1"/>
  <c r="AA5275" i="1"/>
  <c r="Z5267" i="1"/>
  <c r="AA5267" i="1"/>
  <c r="Z5259" i="1"/>
  <c r="AA5259" i="1"/>
  <c r="Z5251" i="1"/>
  <c r="AA5251" i="1"/>
  <c r="Z5243" i="1"/>
  <c r="AA5243" i="1"/>
  <c r="Z5235" i="1"/>
  <c r="AA5235" i="1"/>
  <c r="Z5227" i="1"/>
  <c r="AA5227" i="1"/>
  <c r="Z5219" i="1"/>
  <c r="AA5219" i="1"/>
  <c r="Z5211" i="1"/>
  <c r="AA5211" i="1"/>
  <c r="Z5203" i="1"/>
  <c r="AA5203" i="1"/>
  <c r="Z5195" i="1"/>
  <c r="AA5195" i="1"/>
  <c r="Z5187" i="1"/>
  <c r="AA5187" i="1"/>
  <c r="Z5179" i="1"/>
  <c r="AA5179" i="1"/>
  <c r="Z5171" i="1"/>
  <c r="AA5171" i="1"/>
  <c r="Z5163" i="1"/>
  <c r="AA5163" i="1"/>
  <c r="Z5155" i="1"/>
  <c r="AA5155" i="1"/>
  <c r="Z5147" i="1"/>
  <c r="AA5147" i="1"/>
  <c r="Z5139" i="1"/>
  <c r="AA5139" i="1"/>
  <c r="Z5131" i="1"/>
  <c r="AA5131" i="1"/>
  <c r="Z5123" i="1"/>
  <c r="AA5123" i="1"/>
  <c r="Z5115" i="1"/>
  <c r="AA5115" i="1"/>
  <c r="AA5107" i="1"/>
  <c r="Z5107" i="1"/>
  <c r="AA5099" i="1"/>
  <c r="Z5099" i="1"/>
  <c r="AA5091" i="1"/>
  <c r="Z5091" i="1"/>
  <c r="AA5083" i="1"/>
  <c r="Z5083" i="1"/>
  <c r="AA5075" i="1"/>
  <c r="Z5075" i="1"/>
  <c r="AA5067" i="1"/>
  <c r="Z5067" i="1"/>
  <c r="AA5059" i="1"/>
  <c r="Z5059" i="1"/>
  <c r="AA5051" i="1"/>
  <c r="Z5051" i="1"/>
  <c r="AA5043" i="1"/>
  <c r="Z5043" i="1"/>
  <c r="AA5035" i="1"/>
  <c r="Z5035" i="1"/>
  <c r="AA5027" i="1"/>
  <c r="Z5027" i="1"/>
  <c r="AA5019" i="1"/>
  <c r="Z5019" i="1"/>
  <c r="AA5011" i="1"/>
  <c r="Z5011" i="1"/>
  <c r="AA5003" i="1"/>
  <c r="Z5003" i="1"/>
  <c r="AA4995" i="1"/>
  <c r="Z4995" i="1"/>
  <c r="AA4987" i="1"/>
  <c r="Z4987" i="1"/>
  <c r="AA4979" i="1"/>
  <c r="Z4979" i="1"/>
  <c r="AA4971" i="1"/>
  <c r="Z4971" i="1"/>
  <c r="AA4963" i="1"/>
  <c r="Z4963" i="1"/>
  <c r="AA4955" i="1"/>
  <c r="Z4955" i="1"/>
  <c r="AA4947" i="1"/>
  <c r="Z4947" i="1"/>
  <c r="AA4939" i="1"/>
  <c r="Z4939" i="1"/>
  <c r="AA4931" i="1"/>
  <c r="Z4931" i="1"/>
  <c r="AA4923" i="1"/>
  <c r="Z4923" i="1"/>
  <c r="AA4915" i="1"/>
  <c r="Z4915" i="1"/>
  <c r="AA4907" i="1"/>
  <c r="Z4907" i="1"/>
  <c r="AA4899" i="1"/>
  <c r="Z4899" i="1"/>
  <c r="AA4891" i="1"/>
  <c r="Z4891" i="1"/>
  <c r="AA4883" i="1"/>
  <c r="Z4883" i="1"/>
  <c r="AA4875" i="1"/>
  <c r="Z4875" i="1"/>
  <c r="AA4867" i="1"/>
  <c r="Z4867" i="1"/>
  <c r="AA4859" i="1"/>
  <c r="Z4859" i="1"/>
  <c r="AA4851" i="1"/>
  <c r="Z4851" i="1"/>
  <c r="AA4843" i="1"/>
  <c r="Z4843" i="1"/>
  <c r="AA4835" i="1"/>
  <c r="Z4835" i="1"/>
  <c r="AA4827" i="1"/>
  <c r="Z4827" i="1"/>
  <c r="AA4819" i="1"/>
  <c r="Z4819" i="1"/>
  <c r="AA4811" i="1"/>
  <c r="Z4811" i="1"/>
  <c r="AA4803" i="1"/>
  <c r="Z4803" i="1"/>
  <c r="AA4795" i="1"/>
  <c r="Z4795" i="1"/>
  <c r="AA4787" i="1"/>
  <c r="Z4787" i="1"/>
  <c r="AA4779" i="1"/>
  <c r="Z4779" i="1"/>
  <c r="AA4771" i="1"/>
  <c r="Z4771" i="1"/>
  <c r="AA4763" i="1"/>
  <c r="Z4763" i="1"/>
  <c r="AA4755" i="1"/>
  <c r="Z4755" i="1"/>
  <c r="AA4747" i="1"/>
  <c r="Z4747" i="1"/>
  <c r="AA4739" i="1"/>
  <c r="Z4739" i="1"/>
  <c r="AA4731" i="1"/>
  <c r="Z4731" i="1"/>
  <c r="AA4723" i="1"/>
  <c r="Z4723" i="1"/>
  <c r="AA4715" i="1"/>
  <c r="Z4715" i="1"/>
  <c r="AA4707" i="1"/>
  <c r="Z4707" i="1"/>
  <c r="AA4699" i="1"/>
  <c r="Z4699" i="1"/>
  <c r="AA4691" i="1"/>
  <c r="Z4691" i="1"/>
  <c r="AA4683" i="1"/>
  <c r="Z4683" i="1"/>
  <c r="AA4675" i="1"/>
  <c r="Z4675" i="1"/>
  <c r="AA4667" i="1"/>
  <c r="Z4667" i="1"/>
  <c r="AA4659" i="1"/>
  <c r="Z4659" i="1"/>
  <c r="AA4651" i="1"/>
  <c r="Z4651" i="1"/>
  <c r="AA4643" i="1"/>
  <c r="Z4643" i="1"/>
  <c r="AA4635" i="1"/>
  <c r="Z4635" i="1"/>
  <c r="AA4627" i="1"/>
  <c r="Z4627" i="1"/>
  <c r="AA4619" i="1"/>
  <c r="Z4619" i="1"/>
  <c r="AA4611" i="1"/>
  <c r="Z4611" i="1"/>
  <c r="AA4603" i="1"/>
  <c r="Z4603" i="1"/>
  <c r="AA4595" i="1"/>
  <c r="Z4595" i="1"/>
  <c r="AA4587" i="1"/>
  <c r="Z4587" i="1"/>
  <c r="AA4579" i="1"/>
  <c r="Z4579" i="1"/>
  <c r="AA4571" i="1"/>
  <c r="Z4571" i="1"/>
  <c r="AA4563" i="1"/>
  <c r="Z4563" i="1"/>
  <c r="AA4555" i="1"/>
  <c r="Z4555" i="1"/>
  <c r="AA4547" i="1"/>
  <c r="Z4547" i="1"/>
  <c r="AA4539" i="1"/>
  <c r="Z4539" i="1"/>
  <c r="AA4531" i="1"/>
  <c r="Z4531" i="1"/>
  <c r="AA4523" i="1"/>
  <c r="Z4523" i="1"/>
  <c r="AA4515" i="1"/>
  <c r="Z4515" i="1"/>
  <c r="AA4507" i="1"/>
  <c r="Z4507" i="1"/>
  <c r="AA4499" i="1"/>
  <c r="Z4499" i="1"/>
  <c r="AA4491" i="1"/>
  <c r="Z4491" i="1"/>
  <c r="AA4483" i="1"/>
  <c r="Z4483" i="1"/>
  <c r="AA4475" i="1"/>
  <c r="Z4475" i="1"/>
  <c r="AA4467" i="1"/>
  <c r="Z4467" i="1"/>
  <c r="AA4459" i="1"/>
  <c r="Z4459" i="1"/>
  <c r="AA4451" i="1"/>
  <c r="Z4451" i="1"/>
  <c r="AA4443" i="1"/>
  <c r="Z4443" i="1"/>
  <c r="AA4435" i="1"/>
  <c r="Z4435" i="1"/>
  <c r="Z4427" i="1"/>
  <c r="AA4427" i="1"/>
  <c r="Z4419" i="1"/>
  <c r="AA4419" i="1"/>
  <c r="Z4411" i="1"/>
  <c r="AA4411" i="1"/>
  <c r="Z4403" i="1"/>
  <c r="AA4403" i="1"/>
  <c r="Z4395" i="1"/>
  <c r="AA4395" i="1"/>
  <c r="Z4387" i="1"/>
  <c r="AA4387" i="1"/>
  <c r="Z4379" i="1"/>
  <c r="AA4379" i="1"/>
  <c r="Z4371" i="1"/>
  <c r="AA4371" i="1"/>
  <c r="Z4363" i="1"/>
  <c r="AA4363" i="1"/>
  <c r="Z4355" i="1"/>
  <c r="AA4355" i="1"/>
  <c r="Z4347" i="1"/>
  <c r="AA4347" i="1"/>
  <c r="Z4339" i="1"/>
  <c r="AA4339" i="1"/>
  <c r="Z4331" i="1"/>
  <c r="AA4331" i="1"/>
  <c r="Z4323" i="1"/>
  <c r="AA4323" i="1"/>
  <c r="Z4315" i="1"/>
  <c r="AA4315" i="1"/>
  <c r="Z4307" i="1"/>
  <c r="AA4307" i="1"/>
  <c r="Z4299" i="1"/>
  <c r="AA4299" i="1"/>
  <c r="Z4291" i="1"/>
  <c r="AA4291" i="1"/>
  <c r="Z4283" i="1"/>
  <c r="AA4283" i="1"/>
  <c r="Z4275" i="1"/>
  <c r="AA4275" i="1"/>
  <c r="Z4267" i="1"/>
  <c r="AA4267" i="1"/>
  <c r="Z4259" i="1"/>
  <c r="AA4259" i="1"/>
  <c r="Z4251" i="1"/>
  <c r="AA4251" i="1"/>
  <c r="Z4243" i="1"/>
  <c r="AA4243" i="1"/>
  <c r="Z4235" i="1"/>
  <c r="AA4235" i="1"/>
  <c r="Z4227" i="1"/>
  <c r="AA4227" i="1"/>
  <c r="AA4219" i="1"/>
  <c r="Z4219" i="1"/>
  <c r="Z4211" i="1"/>
  <c r="AA4211" i="1"/>
  <c r="Z4203" i="1"/>
  <c r="AA4203" i="1"/>
  <c r="Z4195" i="1"/>
  <c r="AA4195" i="1"/>
  <c r="Z4187" i="1"/>
  <c r="AA4187" i="1"/>
  <c r="Z4179" i="1"/>
  <c r="AA4179" i="1"/>
  <c r="Z4171" i="1"/>
  <c r="AA4171" i="1"/>
  <c r="Z4163" i="1"/>
  <c r="AA4163" i="1"/>
  <c r="Z4155" i="1"/>
  <c r="AA4155" i="1"/>
  <c r="Z4147" i="1"/>
  <c r="AA4147" i="1"/>
  <c r="Z4139" i="1"/>
  <c r="AA4139" i="1"/>
  <c r="Z4131" i="1"/>
  <c r="AA4131" i="1"/>
  <c r="Z4123" i="1"/>
  <c r="AA4123" i="1"/>
  <c r="Z4115" i="1"/>
  <c r="AA4115" i="1"/>
  <c r="Z4107" i="1"/>
  <c r="AA4107" i="1"/>
  <c r="Z4099" i="1"/>
  <c r="AA4099" i="1"/>
  <c r="Z4091" i="1"/>
  <c r="AA4091" i="1"/>
  <c r="Z4083" i="1"/>
  <c r="AA4083" i="1"/>
  <c r="Z4075" i="1"/>
  <c r="AA4075" i="1"/>
  <c r="Z4067" i="1"/>
  <c r="AA4067" i="1"/>
  <c r="Z4059" i="1"/>
  <c r="AA4059" i="1"/>
  <c r="Z4051" i="1"/>
  <c r="AA4051" i="1"/>
  <c r="Z4043" i="1"/>
  <c r="AA4043" i="1"/>
  <c r="Z4035" i="1"/>
  <c r="AA4035" i="1"/>
  <c r="Z4027" i="1"/>
  <c r="AA4027" i="1"/>
  <c r="Z4019" i="1"/>
  <c r="AA4019" i="1"/>
  <c r="Z4011" i="1"/>
  <c r="AA4011" i="1"/>
  <c r="Z4003" i="1"/>
  <c r="AA4003" i="1"/>
  <c r="Z3995" i="1"/>
  <c r="AA3995" i="1"/>
  <c r="Z3987" i="1"/>
  <c r="AA3987" i="1"/>
  <c r="Z3979" i="1"/>
  <c r="AA3979" i="1"/>
  <c r="Z3971" i="1"/>
  <c r="AA3971" i="1"/>
  <c r="Z3963" i="1"/>
  <c r="AA3963" i="1"/>
  <c r="Z3955" i="1"/>
  <c r="AA3955" i="1"/>
  <c r="Z3947" i="1"/>
  <c r="AA3947" i="1"/>
  <c r="Z3939" i="1"/>
  <c r="AA3939" i="1"/>
  <c r="Z3931" i="1"/>
  <c r="AA3931" i="1"/>
  <c r="Z3923" i="1"/>
  <c r="AA3923" i="1"/>
  <c r="Z3915" i="1"/>
  <c r="AA3915" i="1"/>
  <c r="Z3907" i="1"/>
  <c r="AA3907" i="1"/>
  <c r="Z3899" i="1"/>
  <c r="AA3899" i="1"/>
  <c r="Z3891" i="1"/>
  <c r="AA3891" i="1"/>
  <c r="Z3883" i="1"/>
  <c r="AA3883" i="1"/>
  <c r="Z3875" i="1"/>
  <c r="AA3875" i="1"/>
  <c r="Z3867" i="1"/>
  <c r="AA3867" i="1"/>
  <c r="Z3859" i="1"/>
  <c r="AA3859" i="1"/>
  <c r="Z3851" i="1"/>
  <c r="AA3851" i="1"/>
  <c r="Z3843" i="1"/>
  <c r="AA3843" i="1"/>
  <c r="Z3835" i="1"/>
  <c r="AA3835" i="1"/>
  <c r="Z3827" i="1"/>
  <c r="AA3827" i="1"/>
  <c r="Z3819" i="1"/>
  <c r="AA3819" i="1"/>
  <c r="Z3811" i="1"/>
  <c r="AA3811" i="1"/>
  <c r="Z3803" i="1"/>
  <c r="AA3803" i="1"/>
  <c r="Z3795" i="1"/>
  <c r="AA3795" i="1"/>
  <c r="Z3787" i="1"/>
  <c r="AA3787" i="1"/>
  <c r="Z3779" i="1"/>
  <c r="AA3779" i="1"/>
  <c r="Z3771" i="1"/>
  <c r="AA3771" i="1"/>
  <c r="Z3763" i="1"/>
  <c r="AA3763" i="1"/>
  <c r="Z3755" i="1"/>
  <c r="AA3755" i="1"/>
  <c r="Z3747" i="1"/>
  <c r="AA3747" i="1"/>
  <c r="Z3739" i="1"/>
  <c r="AA3739" i="1"/>
  <c r="Z3731" i="1"/>
  <c r="AA3731" i="1"/>
  <c r="Z3723" i="1"/>
  <c r="AA3723" i="1"/>
  <c r="Z3715" i="1"/>
  <c r="AA3715" i="1"/>
  <c r="Z3707" i="1"/>
  <c r="AA3707" i="1"/>
  <c r="Z3699" i="1"/>
  <c r="AA3699" i="1"/>
  <c r="Z3691" i="1"/>
  <c r="AA3691" i="1"/>
  <c r="Z3683" i="1"/>
  <c r="AA3683" i="1"/>
  <c r="Z3675" i="1"/>
  <c r="AA3675" i="1"/>
  <c r="Z3667" i="1"/>
  <c r="AA3667" i="1"/>
  <c r="AA3659" i="1"/>
  <c r="Z3659" i="1"/>
  <c r="AA3651" i="1"/>
  <c r="Z3651" i="1"/>
  <c r="Z3643" i="1"/>
  <c r="AA3643" i="1"/>
  <c r="Z3635" i="1"/>
  <c r="AA3635" i="1"/>
  <c r="Z3627" i="1"/>
  <c r="AA3627" i="1"/>
  <c r="Z3619" i="1"/>
  <c r="AA3619" i="1"/>
  <c r="Z3611" i="1"/>
  <c r="AA3611" i="1"/>
  <c r="Z3603" i="1"/>
  <c r="AA3603" i="1"/>
  <c r="Z3595" i="1"/>
  <c r="AA3595" i="1"/>
  <c r="Z3587" i="1"/>
  <c r="AA3587" i="1"/>
  <c r="Z3579" i="1"/>
  <c r="AA3579" i="1"/>
  <c r="Z3571" i="1"/>
  <c r="AA3571" i="1"/>
  <c r="Z3563" i="1"/>
  <c r="AA3563" i="1"/>
  <c r="Z3555" i="1"/>
  <c r="AA3555" i="1"/>
  <c r="Z3547" i="1"/>
  <c r="AA3547" i="1"/>
  <c r="Z3539" i="1"/>
  <c r="AA3539" i="1"/>
  <c r="Z3531" i="1"/>
  <c r="AA3531" i="1"/>
  <c r="Z3523" i="1"/>
  <c r="AA3523" i="1"/>
  <c r="Z3515" i="1"/>
  <c r="AA3515" i="1"/>
  <c r="Z3507" i="1"/>
  <c r="AA3507" i="1"/>
  <c r="Z3499" i="1"/>
  <c r="AA3499" i="1"/>
  <c r="Z3491" i="1"/>
  <c r="AA3491" i="1"/>
  <c r="Z3483" i="1"/>
  <c r="AA3483" i="1"/>
  <c r="Z3475" i="1"/>
  <c r="AA3475" i="1"/>
  <c r="Z3467" i="1"/>
  <c r="AA3467" i="1"/>
  <c r="AA3459" i="1"/>
  <c r="Z3459" i="1"/>
  <c r="AA3451" i="1"/>
  <c r="Z3451" i="1"/>
  <c r="AA3443" i="1"/>
  <c r="Z3443" i="1"/>
  <c r="AA3435" i="1"/>
  <c r="Z3435" i="1"/>
  <c r="AA3427" i="1"/>
  <c r="Z3427" i="1"/>
  <c r="AA3419" i="1"/>
  <c r="Z3419" i="1"/>
  <c r="AA3411" i="1"/>
  <c r="Z3411" i="1"/>
  <c r="AA3403" i="1"/>
  <c r="Z3403" i="1"/>
  <c r="AA3395" i="1"/>
  <c r="Z3395" i="1"/>
  <c r="AA3387" i="1"/>
  <c r="Z3387" i="1"/>
  <c r="AA3379" i="1"/>
  <c r="Z3379" i="1"/>
  <c r="AA3371" i="1"/>
  <c r="Z3371" i="1"/>
  <c r="AA3363" i="1"/>
  <c r="Z3363" i="1"/>
  <c r="AA3355" i="1"/>
  <c r="Z3355" i="1"/>
  <c r="AA3347" i="1"/>
  <c r="Z3347" i="1"/>
  <c r="AA3339" i="1"/>
  <c r="Z3339" i="1"/>
  <c r="AA3331" i="1"/>
  <c r="Z3331" i="1"/>
  <c r="AA3323" i="1"/>
  <c r="Z3323" i="1"/>
  <c r="AA3315" i="1"/>
  <c r="Z3315" i="1"/>
  <c r="AA3307" i="1"/>
  <c r="Z3307" i="1"/>
  <c r="AA3299" i="1"/>
  <c r="Z3299" i="1"/>
  <c r="AA3291" i="1"/>
  <c r="Z3291" i="1"/>
  <c r="AA3283" i="1"/>
  <c r="Z3283" i="1"/>
  <c r="Z2768" i="1"/>
  <c r="AA2768" i="1"/>
  <c r="Z2758" i="1"/>
  <c r="AA2758" i="1"/>
  <c r="Z2702" i="1"/>
  <c r="AA2702" i="1"/>
  <c r="Z2654" i="1"/>
  <c r="AA2654" i="1"/>
  <c r="Z2614" i="1"/>
  <c r="AA2614" i="1"/>
  <c r="Z2574" i="1"/>
  <c r="AA2574" i="1"/>
  <c r="Z2534" i="1"/>
  <c r="AA2534" i="1"/>
  <c r="Z2494" i="1"/>
  <c r="AA2494" i="1"/>
  <c r="Z2454" i="1"/>
  <c r="AA2454" i="1"/>
  <c r="Z2414" i="1"/>
  <c r="AA2414" i="1"/>
  <c r="Z2374" i="1"/>
  <c r="AA2374" i="1"/>
  <c r="Z2757" i="1"/>
  <c r="AA2757" i="1"/>
  <c r="Z2749" i="1"/>
  <c r="AA2749" i="1"/>
  <c r="Z2741" i="1"/>
  <c r="AA2741" i="1"/>
  <c r="Z2733" i="1"/>
  <c r="AA2733" i="1"/>
  <c r="Z2725" i="1"/>
  <c r="AA2725" i="1"/>
  <c r="Z2717" i="1"/>
  <c r="AA2717" i="1"/>
  <c r="Z2709" i="1"/>
  <c r="AA2709" i="1"/>
  <c r="Z2701" i="1"/>
  <c r="AA2701" i="1"/>
  <c r="Z2693" i="1"/>
  <c r="AA2693" i="1"/>
  <c r="Z2685" i="1"/>
  <c r="AA2685" i="1"/>
  <c r="Z2677" i="1"/>
  <c r="AA2677" i="1"/>
  <c r="Z2669" i="1"/>
  <c r="AA2669" i="1"/>
  <c r="Z2661" i="1"/>
  <c r="AA2661" i="1"/>
  <c r="Z2653" i="1"/>
  <c r="AA2653" i="1"/>
  <c r="Z2645" i="1"/>
  <c r="AA2645" i="1"/>
  <c r="Z2637" i="1"/>
  <c r="AA2637" i="1"/>
  <c r="Z2629" i="1"/>
  <c r="AA2629" i="1"/>
  <c r="Z2621" i="1"/>
  <c r="AA2621" i="1"/>
  <c r="Z2613" i="1"/>
  <c r="AA2613" i="1"/>
  <c r="Z2605" i="1"/>
  <c r="AA2605" i="1"/>
  <c r="Z2597" i="1"/>
  <c r="AA2597" i="1"/>
  <c r="Z2589" i="1"/>
  <c r="AA2589" i="1"/>
  <c r="Z2581" i="1"/>
  <c r="AA2581" i="1"/>
  <c r="Z2573" i="1"/>
  <c r="AA2573" i="1"/>
  <c r="Z2565" i="1"/>
  <c r="AA2565" i="1"/>
  <c r="Z2557" i="1"/>
  <c r="AA2557" i="1"/>
  <c r="Z2549" i="1"/>
  <c r="AA2549" i="1"/>
  <c r="Z2541" i="1"/>
  <c r="AA2541" i="1"/>
  <c r="Z2533" i="1"/>
  <c r="AA2533" i="1"/>
  <c r="Z2525" i="1"/>
  <c r="AA2525" i="1"/>
  <c r="Z2517" i="1"/>
  <c r="AA2517" i="1"/>
  <c r="Z2509" i="1"/>
  <c r="AA2509" i="1"/>
  <c r="Z2501" i="1"/>
  <c r="AA2501" i="1"/>
  <c r="Z2493" i="1"/>
  <c r="AA2493" i="1"/>
  <c r="Z2485" i="1"/>
  <c r="AA2485" i="1"/>
  <c r="Z2477" i="1"/>
  <c r="AA2477" i="1"/>
  <c r="Z2469" i="1"/>
  <c r="AA2469" i="1"/>
  <c r="Z2461" i="1"/>
  <c r="AA2461" i="1"/>
  <c r="Z2453" i="1"/>
  <c r="AA2453" i="1"/>
  <c r="Z2445" i="1"/>
  <c r="AA2445" i="1"/>
  <c r="Z2437" i="1"/>
  <c r="AA2437" i="1"/>
  <c r="Z2429" i="1"/>
  <c r="AA2429" i="1"/>
  <c r="Z2421" i="1"/>
  <c r="AA2421" i="1"/>
  <c r="Z2413" i="1"/>
  <c r="AA2413" i="1"/>
  <c r="Z2405" i="1"/>
  <c r="AA2405" i="1"/>
  <c r="Z2397" i="1"/>
  <c r="AA2397" i="1"/>
  <c r="Z2389" i="1"/>
  <c r="AA2389" i="1"/>
  <c r="Z2381" i="1"/>
  <c r="AA2381" i="1"/>
  <c r="Z2373" i="1"/>
  <c r="AA2373" i="1"/>
  <c r="Z2365" i="1"/>
  <c r="AA2365" i="1"/>
  <c r="Z2357" i="1"/>
  <c r="AA2357" i="1"/>
  <c r="Z2349" i="1"/>
  <c r="AA2349" i="1"/>
  <c r="Z2341" i="1"/>
  <c r="AA2341" i="1"/>
  <c r="Z2333" i="1"/>
  <c r="AA2333" i="1"/>
  <c r="Z2325" i="1"/>
  <c r="AA2325" i="1"/>
  <c r="Z2317" i="1"/>
  <c r="AA2317" i="1"/>
  <c r="Z2309" i="1"/>
  <c r="AA2309" i="1"/>
  <c r="Z2301" i="1"/>
  <c r="AA2301" i="1"/>
  <c r="Z2293" i="1"/>
  <c r="AA2293" i="1"/>
  <c r="Z2285" i="1"/>
  <c r="AA2285" i="1"/>
  <c r="Z2277" i="1"/>
  <c r="AA2277" i="1"/>
  <c r="Z2269" i="1"/>
  <c r="AA2269" i="1"/>
  <c r="Z2261" i="1"/>
  <c r="AA2261" i="1"/>
  <c r="Z2253" i="1"/>
  <c r="AA2253" i="1"/>
  <c r="Z2245" i="1"/>
  <c r="AA2245" i="1"/>
  <c r="Z2237" i="1"/>
  <c r="AA2237" i="1"/>
  <c r="Z2229" i="1"/>
  <c r="AA2229" i="1"/>
  <c r="Z2221" i="1"/>
  <c r="AA2221" i="1"/>
  <c r="Z2213" i="1"/>
  <c r="AA2213" i="1"/>
  <c r="Z2205" i="1"/>
  <c r="AA2205" i="1"/>
  <c r="Z2197" i="1"/>
  <c r="AA2197" i="1"/>
  <c r="Z2189" i="1"/>
  <c r="AA2189" i="1"/>
  <c r="Z2181" i="1"/>
  <c r="AA2181" i="1"/>
  <c r="Z2173" i="1"/>
  <c r="AA2173" i="1"/>
  <c r="Z2165" i="1"/>
  <c r="AA2165" i="1"/>
  <c r="Z2157" i="1"/>
  <c r="AA2157" i="1"/>
  <c r="Z2149" i="1"/>
  <c r="AA2149" i="1"/>
  <c r="Z2141" i="1"/>
  <c r="AA2141" i="1"/>
  <c r="Z2133" i="1"/>
  <c r="AA2133" i="1"/>
  <c r="Z2125" i="1"/>
  <c r="AA2125" i="1"/>
  <c r="Z2117" i="1"/>
  <c r="AA2117" i="1"/>
  <c r="Z2109" i="1"/>
  <c r="AA2109" i="1"/>
  <c r="Z2101" i="1"/>
  <c r="AA2101" i="1"/>
  <c r="Z2093" i="1"/>
  <c r="AA2093" i="1"/>
  <c r="Z2085" i="1"/>
  <c r="AA2085" i="1"/>
  <c r="Z2077" i="1"/>
  <c r="AA2077" i="1"/>
  <c r="Z2069" i="1"/>
  <c r="AA2069" i="1"/>
  <c r="Z2061" i="1"/>
  <c r="AA2061" i="1"/>
  <c r="Z2053" i="1"/>
  <c r="AA2053" i="1"/>
  <c r="Z2045" i="1"/>
  <c r="AA2045" i="1"/>
  <c r="Z2037" i="1"/>
  <c r="AA2037" i="1"/>
  <c r="Z2029" i="1"/>
  <c r="AA2029" i="1"/>
  <c r="Z2021" i="1"/>
  <c r="AA2021" i="1"/>
  <c r="Z2013" i="1"/>
  <c r="AA2013" i="1"/>
  <c r="Z2005" i="1"/>
  <c r="AA2005" i="1"/>
  <c r="Z1997" i="1"/>
  <c r="AA1997" i="1"/>
  <c r="Z1989" i="1"/>
  <c r="AA1989" i="1"/>
  <c r="Z1981" i="1"/>
  <c r="AA1981" i="1"/>
  <c r="Z1973" i="1"/>
  <c r="AA1973" i="1"/>
  <c r="Z1965" i="1"/>
  <c r="AA1965" i="1"/>
  <c r="Z1957" i="1"/>
  <c r="AA1957" i="1"/>
  <c r="Z1949" i="1"/>
  <c r="AA1949" i="1"/>
  <c r="Z1941" i="1"/>
  <c r="AA1941" i="1"/>
  <c r="Z1933" i="1"/>
  <c r="AA1933" i="1"/>
  <c r="Z1925" i="1"/>
  <c r="AA1925" i="1"/>
  <c r="Z1917" i="1"/>
  <c r="AA1917" i="1"/>
  <c r="Z1909" i="1"/>
  <c r="AA1909" i="1"/>
  <c r="Z1901" i="1"/>
  <c r="AA1901" i="1"/>
  <c r="Z1893" i="1"/>
  <c r="AA1893" i="1"/>
  <c r="Z1885" i="1"/>
  <c r="AA1885" i="1"/>
  <c r="Z1877" i="1"/>
  <c r="AA1877" i="1"/>
  <c r="Z1869" i="1"/>
  <c r="AA1869" i="1"/>
  <c r="Z1861" i="1"/>
  <c r="AA1861" i="1"/>
  <c r="Z1853" i="1"/>
  <c r="AA1853" i="1"/>
  <c r="Z1845" i="1"/>
  <c r="AA1845" i="1"/>
  <c r="Z1837" i="1"/>
  <c r="AA1837" i="1"/>
  <c r="Z1829" i="1"/>
  <c r="AA1829" i="1"/>
  <c r="Z1821" i="1"/>
  <c r="AA1821" i="1"/>
  <c r="Z1813" i="1"/>
  <c r="AA1813" i="1"/>
  <c r="Z1805" i="1"/>
  <c r="AA1805" i="1"/>
  <c r="Z1797" i="1"/>
  <c r="AA1797" i="1"/>
  <c r="Z1789" i="1"/>
  <c r="AA1789" i="1"/>
  <c r="Z1781" i="1"/>
  <c r="AA1781" i="1"/>
  <c r="Z1773" i="1"/>
  <c r="AA1773" i="1"/>
  <c r="Z1765" i="1"/>
  <c r="AA1765" i="1"/>
  <c r="Z1757" i="1"/>
  <c r="AA1757" i="1"/>
  <c r="Z1749" i="1"/>
  <c r="AA1749" i="1"/>
  <c r="Z1741" i="1"/>
  <c r="AA1741" i="1"/>
  <c r="Z1733" i="1"/>
  <c r="AA1733" i="1"/>
  <c r="Z1725" i="1"/>
  <c r="AA1725" i="1"/>
  <c r="Z1717" i="1"/>
  <c r="AA1717" i="1"/>
  <c r="Z1709" i="1"/>
  <c r="AA1709" i="1"/>
  <c r="AA1701" i="1"/>
  <c r="Z1701" i="1"/>
  <c r="AA1693" i="1"/>
  <c r="Z1693" i="1"/>
  <c r="AA1685" i="1"/>
  <c r="Z1685" i="1"/>
  <c r="AA1677" i="1"/>
  <c r="Z1677" i="1"/>
  <c r="AA1669" i="1"/>
  <c r="Z1669" i="1"/>
  <c r="AA1661" i="1"/>
  <c r="Z1661" i="1"/>
  <c r="AA1653" i="1"/>
  <c r="Z1653" i="1"/>
  <c r="AA1645" i="1"/>
  <c r="Z1645" i="1"/>
  <c r="Z1637" i="1"/>
  <c r="AA1637" i="1"/>
  <c r="Z1629" i="1"/>
  <c r="AA1629" i="1"/>
  <c r="Z1621" i="1"/>
  <c r="AA1621" i="1"/>
  <c r="Z1613" i="1"/>
  <c r="AA1613" i="1"/>
  <c r="Z1605" i="1"/>
  <c r="AA1605" i="1"/>
  <c r="Z1597" i="1"/>
  <c r="AA1597" i="1"/>
  <c r="Z1589" i="1"/>
  <c r="AA1589" i="1"/>
  <c r="Z1581" i="1"/>
  <c r="AA1581" i="1"/>
  <c r="Z1573" i="1"/>
  <c r="AA1573" i="1"/>
  <c r="Z1565" i="1"/>
  <c r="AA1565" i="1"/>
  <c r="Z1557" i="1"/>
  <c r="AA1557" i="1"/>
  <c r="Z1549" i="1"/>
  <c r="AA1549" i="1"/>
  <c r="Z1541" i="1"/>
  <c r="AA1541" i="1"/>
  <c r="Z1533" i="1"/>
  <c r="AA1533" i="1"/>
  <c r="Z1525" i="1"/>
  <c r="AA1525" i="1"/>
  <c r="Z1517" i="1"/>
  <c r="AA1517" i="1"/>
  <c r="Z1509" i="1"/>
  <c r="AA1509" i="1"/>
  <c r="Z1501" i="1"/>
  <c r="AA1501" i="1"/>
  <c r="Z1493" i="1"/>
  <c r="AA1493" i="1"/>
  <c r="Z1485" i="1"/>
  <c r="AA1485" i="1"/>
  <c r="Z1477" i="1"/>
  <c r="AA1477" i="1"/>
  <c r="Z1469" i="1"/>
  <c r="AA1469" i="1"/>
  <c r="Z1461" i="1"/>
  <c r="AA1461" i="1"/>
  <c r="Z1453" i="1"/>
  <c r="AA1453" i="1"/>
  <c r="Z1445" i="1"/>
  <c r="AA1445" i="1"/>
  <c r="Z1437" i="1"/>
  <c r="AA1437" i="1"/>
  <c r="Z1429" i="1"/>
  <c r="AA1429" i="1"/>
  <c r="Z1421" i="1"/>
  <c r="AA1421" i="1"/>
  <c r="Z1413" i="1"/>
  <c r="AA1413" i="1"/>
  <c r="Z1405" i="1"/>
  <c r="AA1405" i="1"/>
  <c r="Z1397" i="1"/>
  <c r="AA1397" i="1"/>
  <c r="Z1389" i="1"/>
  <c r="AA1389" i="1"/>
  <c r="Z1381" i="1"/>
  <c r="AA1381" i="1"/>
  <c r="Z1373" i="1"/>
  <c r="AA1373" i="1"/>
  <c r="Z1365" i="1"/>
  <c r="AA1365" i="1"/>
  <c r="Z1357" i="1"/>
  <c r="AA1357" i="1"/>
  <c r="Z1349" i="1"/>
  <c r="AA1349" i="1"/>
  <c r="Z1341" i="1"/>
  <c r="AA1341" i="1"/>
  <c r="Z1333" i="1"/>
  <c r="AA1333" i="1"/>
  <c r="Z1325" i="1"/>
  <c r="AA1325" i="1"/>
  <c r="Z1317" i="1"/>
  <c r="AA1317" i="1"/>
  <c r="Z1309" i="1"/>
  <c r="AA1309" i="1"/>
  <c r="Z1301" i="1"/>
  <c r="AA1301" i="1"/>
  <c r="Z1293" i="1"/>
  <c r="AA1293" i="1"/>
  <c r="Z1285" i="1"/>
  <c r="AA1285" i="1"/>
  <c r="Z1277" i="1"/>
  <c r="AA1277" i="1"/>
  <c r="Z1269" i="1"/>
  <c r="AA1269" i="1"/>
  <c r="Z1261" i="1"/>
  <c r="AA1261" i="1"/>
  <c r="Z1253" i="1"/>
  <c r="AA1253" i="1"/>
  <c r="Z1245" i="1"/>
  <c r="AA1245" i="1"/>
  <c r="Z1237" i="1"/>
  <c r="AA1237" i="1"/>
  <c r="Z1229" i="1"/>
  <c r="AA1229" i="1"/>
  <c r="Z1221" i="1"/>
  <c r="AA1221" i="1"/>
  <c r="Z1213" i="1"/>
  <c r="AA1213" i="1"/>
  <c r="Z1205" i="1"/>
  <c r="AA1205" i="1"/>
  <c r="Z1197" i="1"/>
  <c r="AA1197" i="1"/>
  <c r="Z1189" i="1"/>
  <c r="AA1189" i="1"/>
  <c r="Z1181" i="1"/>
  <c r="AA1181" i="1"/>
  <c r="Z1173" i="1"/>
  <c r="AA1173" i="1"/>
  <c r="AA1165" i="1"/>
  <c r="Z1165" i="1"/>
  <c r="AA1157" i="1"/>
  <c r="Z1157" i="1"/>
  <c r="AA1149" i="1"/>
  <c r="Z1149" i="1"/>
  <c r="AA1141" i="1"/>
  <c r="Z1141" i="1"/>
  <c r="AA1133" i="1"/>
  <c r="Z1133" i="1"/>
  <c r="AA1125" i="1"/>
  <c r="Z1125" i="1"/>
  <c r="AA1117" i="1"/>
  <c r="Z1117" i="1"/>
  <c r="AA1109" i="1"/>
  <c r="Z1109" i="1"/>
  <c r="AA1101" i="1"/>
  <c r="Z1101" i="1"/>
  <c r="AA1093" i="1"/>
  <c r="Z1093" i="1"/>
  <c r="AA1085" i="1"/>
  <c r="Z1085" i="1"/>
  <c r="AA1077" i="1"/>
  <c r="Z1077" i="1"/>
  <c r="AA1069" i="1"/>
  <c r="Z1069" i="1"/>
  <c r="AA1061" i="1"/>
  <c r="Z1061" i="1"/>
  <c r="AA1053" i="1"/>
  <c r="Z1053" i="1"/>
  <c r="AA1045" i="1"/>
  <c r="Z1045" i="1"/>
  <c r="AA1037" i="1"/>
  <c r="Z1037" i="1"/>
  <c r="AA1029" i="1"/>
  <c r="Z1029" i="1"/>
  <c r="AA1021" i="1"/>
  <c r="Z1021" i="1"/>
  <c r="AA1013" i="1"/>
  <c r="Z1013" i="1"/>
  <c r="AA1005" i="1"/>
  <c r="Z1005" i="1"/>
  <c r="AA997" i="1"/>
  <c r="Z997" i="1"/>
  <c r="AA989" i="1"/>
  <c r="Z989" i="1"/>
  <c r="AA981" i="1"/>
  <c r="Z981" i="1"/>
  <c r="AA973" i="1"/>
  <c r="Z973" i="1"/>
  <c r="AA965" i="1"/>
  <c r="Z965" i="1"/>
  <c r="AA957" i="1"/>
  <c r="Z957" i="1"/>
  <c r="AA949" i="1"/>
  <c r="Z949" i="1"/>
  <c r="AA941" i="1"/>
  <c r="Z941" i="1"/>
  <c r="AA933" i="1"/>
  <c r="Z933" i="1"/>
  <c r="AA925" i="1"/>
  <c r="Z925" i="1"/>
  <c r="AA917" i="1"/>
  <c r="Z917" i="1"/>
  <c r="AA909" i="1"/>
  <c r="Z909" i="1"/>
  <c r="AA901" i="1"/>
  <c r="Z901" i="1"/>
  <c r="AA893" i="1"/>
  <c r="Z893" i="1"/>
  <c r="AA885" i="1"/>
  <c r="Z885" i="1"/>
  <c r="AA877" i="1"/>
  <c r="Z877" i="1"/>
  <c r="AA869" i="1"/>
  <c r="Z869" i="1"/>
  <c r="AA861" i="1"/>
  <c r="Z861" i="1"/>
  <c r="AA853" i="1"/>
  <c r="Z853" i="1"/>
  <c r="AA845" i="1"/>
  <c r="Z845" i="1"/>
  <c r="AA837" i="1"/>
  <c r="Z837" i="1"/>
  <c r="AA829" i="1"/>
  <c r="Z829" i="1"/>
  <c r="AA821" i="1"/>
  <c r="Z821" i="1"/>
  <c r="AA813" i="1"/>
  <c r="Z813" i="1"/>
  <c r="AA805" i="1"/>
  <c r="Z805" i="1"/>
  <c r="AA797" i="1"/>
  <c r="Z797" i="1"/>
  <c r="AA789" i="1"/>
  <c r="Z789" i="1"/>
  <c r="AA781" i="1"/>
  <c r="Z781" i="1"/>
  <c r="AA773" i="1"/>
  <c r="Z773" i="1"/>
  <c r="AA765" i="1"/>
  <c r="Z765" i="1"/>
  <c r="AA757" i="1"/>
  <c r="Z757" i="1"/>
  <c r="AA749" i="1"/>
  <c r="Z749" i="1"/>
  <c r="AA741" i="1"/>
  <c r="Z741" i="1"/>
  <c r="AA733" i="1"/>
  <c r="Z733" i="1"/>
  <c r="AA725" i="1"/>
  <c r="Z725" i="1"/>
  <c r="AA717" i="1"/>
  <c r="Z717" i="1"/>
  <c r="AA709" i="1"/>
  <c r="Z709" i="1"/>
  <c r="AA701" i="1"/>
  <c r="Z701" i="1"/>
  <c r="AA693" i="1"/>
  <c r="Z693" i="1"/>
  <c r="AA685" i="1"/>
  <c r="Z685" i="1"/>
  <c r="AA677" i="1"/>
  <c r="Z677" i="1"/>
  <c r="AA669" i="1"/>
  <c r="Z669" i="1"/>
  <c r="AA661" i="1"/>
  <c r="Z661" i="1"/>
  <c r="AA653" i="1"/>
  <c r="Z653" i="1"/>
  <c r="AA645" i="1"/>
  <c r="Z645" i="1"/>
  <c r="AA637" i="1"/>
  <c r="Z637" i="1"/>
  <c r="AA629" i="1"/>
  <c r="Z629" i="1"/>
  <c r="AA621" i="1"/>
  <c r="Z621" i="1"/>
  <c r="AA613" i="1"/>
  <c r="Z613" i="1"/>
  <c r="AA605" i="1"/>
  <c r="Z605" i="1"/>
  <c r="AA597" i="1"/>
  <c r="Z597" i="1"/>
  <c r="Z589" i="1"/>
  <c r="AA589" i="1"/>
  <c r="Z581" i="1"/>
  <c r="AA581" i="1"/>
  <c r="AA573" i="1"/>
  <c r="Z573" i="1"/>
  <c r="AA565" i="1"/>
  <c r="Z565" i="1"/>
  <c r="AA557" i="1"/>
  <c r="Z557" i="1"/>
  <c r="AA549" i="1"/>
  <c r="Z549" i="1"/>
  <c r="AA541" i="1"/>
  <c r="Z541" i="1"/>
  <c r="AA533" i="1"/>
  <c r="Z533" i="1"/>
  <c r="AA525" i="1"/>
  <c r="Z525" i="1"/>
  <c r="AA517" i="1"/>
  <c r="Z517" i="1"/>
  <c r="AA509" i="1"/>
  <c r="Z509" i="1"/>
  <c r="AA501" i="1"/>
  <c r="Z501" i="1"/>
  <c r="AA493" i="1"/>
  <c r="Z493" i="1"/>
  <c r="AA485" i="1"/>
  <c r="Z485" i="1"/>
  <c r="AA477" i="1"/>
  <c r="Z477" i="1"/>
  <c r="AA469" i="1"/>
  <c r="Z469" i="1"/>
  <c r="AA461" i="1"/>
  <c r="Z461" i="1"/>
  <c r="AA453" i="1"/>
  <c r="Z453" i="1"/>
  <c r="AA445" i="1"/>
  <c r="Z445" i="1"/>
  <c r="AA437" i="1"/>
  <c r="Z437" i="1"/>
  <c r="AA429" i="1"/>
  <c r="Z429" i="1"/>
  <c r="AA421" i="1"/>
  <c r="Z421" i="1"/>
  <c r="AA413" i="1"/>
  <c r="Z413" i="1"/>
  <c r="AA405" i="1"/>
  <c r="Z405" i="1"/>
  <c r="AA397" i="1"/>
  <c r="Z397" i="1"/>
  <c r="AA389" i="1"/>
  <c r="Z389" i="1"/>
  <c r="AA381" i="1"/>
  <c r="Z381" i="1"/>
  <c r="AA373" i="1"/>
  <c r="Z373" i="1"/>
  <c r="AA365" i="1"/>
  <c r="Z365" i="1"/>
  <c r="AA357" i="1"/>
  <c r="Z357" i="1"/>
  <c r="AA349" i="1"/>
  <c r="Z349" i="1"/>
  <c r="AA341" i="1"/>
  <c r="Z341" i="1"/>
  <c r="AA333" i="1"/>
  <c r="Z333" i="1"/>
  <c r="AA325" i="1"/>
  <c r="Z325" i="1"/>
  <c r="AA317" i="1"/>
  <c r="Z317" i="1"/>
  <c r="AA309" i="1"/>
  <c r="Z309" i="1"/>
  <c r="AA301" i="1"/>
  <c r="Z301" i="1"/>
  <c r="AA293" i="1"/>
  <c r="Z293" i="1"/>
  <c r="AA285" i="1"/>
  <c r="Z285" i="1"/>
  <c r="AA277" i="1"/>
  <c r="Z277" i="1"/>
  <c r="AA269" i="1"/>
  <c r="Z269" i="1"/>
  <c r="AA261" i="1"/>
  <c r="Z261" i="1"/>
  <c r="AA253" i="1"/>
  <c r="Z253" i="1"/>
  <c r="AA245" i="1"/>
  <c r="Z245" i="1"/>
  <c r="AA237" i="1"/>
  <c r="Z237" i="1"/>
  <c r="AA229" i="1"/>
  <c r="Z229" i="1"/>
  <c r="AA221" i="1"/>
  <c r="Z221" i="1"/>
  <c r="AA213" i="1"/>
  <c r="Z213" i="1"/>
  <c r="Z205" i="1"/>
  <c r="AA205" i="1"/>
  <c r="Z197" i="1"/>
  <c r="AA197" i="1"/>
  <c r="Z189" i="1"/>
  <c r="AA189" i="1"/>
  <c r="Z181" i="1"/>
  <c r="AA181" i="1"/>
  <c r="Z173" i="1"/>
  <c r="AA173" i="1"/>
  <c r="Z165" i="1"/>
  <c r="AA165" i="1"/>
  <c r="Z157" i="1"/>
  <c r="AA157" i="1"/>
  <c r="Z149" i="1"/>
  <c r="AA149" i="1"/>
  <c r="Z141" i="1"/>
  <c r="AA141" i="1"/>
  <c r="Z133" i="1"/>
  <c r="AA133" i="1"/>
  <c r="Z125" i="1"/>
  <c r="AA125" i="1"/>
  <c r="Z117" i="1"/>
  <c r="AA117" i="1"/>
  <c r="Z109" i="1"/>
  <c r="AA109" i="1"/>
  <c r="Z101" i="1"/>
  <c r="AA101" i="1"/>
  <c r="Z93" i="1"/>
  <c r="AA93" i="1"/>
  <c r="Z85" i="1"/>
  <c r="AA85" i="1"/>
  <c r="Z77" i="1"/>
  <c r="AA77" i="1"/>
  <c r="Z69" i="1"/>
  <c r="AA69" i="1"/>
  <c r="Z61" i="1"/>
  <c r="AA61" i="1"/>
  <c r="Z53" i="1"/>
  <c r="AA53" i="1"/>
  <c r="Z45" i="1"/>
  <c r="AA45" i="1"/>
  <c r="Z37" i="1"/>
  <c r="AA37" i="1"/>
  <c r="Z29" i="1"/>
  <c r="AA29" i="1"/>
  <c r="Z21" i="1"/>
  <c r="AA21" i="1"/>
  <c r="Z13" i="1"/>
  <c r="AA13" i="1"/>
  <c r="Z5522" i="1"/>
  <c r="AA5522" i="1"/>
  <c r="Z5514" i="1"/>
  <c r="AA5514" i="1"/>
  <c r="Z5506" i="1"/>
  <c r="AA5506" i="1"/>
  <c r="Z5498" i="1"/>
  <c r="AA5498" i="1"/>
  <c r="Z5490" i="1"/>
  <c r="AA5490" i="1"/>
  <c r="Z5482" i="1"/>
  <c r="AA5482" i="1"/>
  <c r="Z5474" i="1"/>
  <c r="AA5474" i="1"/>
  <c r="Z5466" i="1"/>
  <c r="AA5466" i="1"/>
  <c r="Z5458" i="1"/>
  <c r="AA5458" i="1"/>
  <c r="Z5450" i="1"/>
  <c r="AA5450" i="1"/>
  <c r="Z5442" i="1"/>
  <c r="AA5442" i="1"/>
  <c r="Z5434" i="1"/>
  <c r="AA5434" i="1"/>
  <c r="Z5426" i="1"/>
  <c r="AA5426" i="1"/>
  <c r="Z5418" i="1"/>
  <c r="AA5418" i="1"/>
  <c r="Z5410" i="1"/>
  <c r="AA5410" i="1"/>
  <c r="Z5402" i="1"/>
  <c r="AA5402" i="1"/>
  <c r="Z5394" i="1"/>
  <c r="AA5394" i="1"/>
  <c r="Z5386" i="1"/>
  <c r="AA5386" i="1"/>
  <c r="Z5378" i="1"/>
  <c r="AA5378" i="1"/>
  <c r="Z5370" i="1"/>
  <c r="AA5370" i="1"/>
  <c r="Z5362" i="1"/>
  <c r="AA5362" i="1"/>
  <c r="Z5354" i="1"/>
  <c r="AA5354" i="1"/>
  <c r="Z5346" i="1"/>
  <c r="AA5346" i="1"/>
  <c r="Z5338" i="1"/>
  <c r="AA5338" i="1"/>
  <c r="Z5330" i="1"/>
  <c r="AA5330" i="1"/>
  <c r="Z5322" i="1"/>
  <c r="AA5322" i="1"/>
  <c r="Z5314" i="1"/>
  <c r="AA5314" i="1"/>
  <c r="Z5306" i="1"/>
  <c r="AA5306" i="1"/>
  <c r="Z5298" i="1"/>
  <c r="AA5298" i="1"/>
  <c r="Z5290" i="1"/>
  <c r="AA5290" i="1"/>
  <c r="Z5282" i="1"/>
  <c r="AA5282" i="1"/>
  <c r="Z5274" i="1"/>
  <c r="AA5274" i="1"/>
  <c r="Z5266" i="1"/>
  <c r="AA5266" i="1"/>
  <c r="Z5258" i="1"/>
  <c r="AA5258" i="1"/>
  <c r="Z5250" i="1"/>
  <c r="AA5250" i="1"/>
  <c r="Z5242" i="1"/>
  <c r="AA5242" i="1"/>
  <c r="Z5234" i="1"/>
  <c r="AA5234" i="1"/>
  <c r="Z5226" i="1"/>
  <c r="AA5226" i="1"/>
  <c r="Z5218" i="1"/>
  <c r="AA5218" i="1"/>
  <c r="Z5210" i="1"/>
  <c r="AA5210" i="1"/>
  <c r="Z5202" i="1"/>
  <c r="AA5202" i="1"/>
  <c r="Z5194" i="1"/>
  <c r="AA5194" i="1"/>
  <c r="Z5186" i="1"/>
  <c r="AA5186" i="1"/>
  <c r="Z5178" i="1"/>
  <c r="AA5178" i="1"/>
  <c r="Z5170" i="1"/>
  <c r="AA5170" i="1"/>
  <c r="Z5162" i="1"/>
  <c r="AA5162" i="1"/>
  <c r="Z5154" i="1"/>
  <c r="AA5154" i="1"/>
  <c r="Z5146" i="1"/>
  <c r="AA5146" i="1"/>
  <c r="Z5138" i="1"/>
  <c r="AA5138" i="1"/>
  <c r="Z5130" i="1"/>
  <c r="AA5130" i="1"/>
  <c r="Z5122" i="1"/>
  <c r="AA5122" i="1"/>
  <c r="Z5114" i="1"/>
  <c r="AA5114" i="1"/>
  <c r="AA5106" i="1"/>
  <c r="Z5106" i="1"/>
  <c r="AA5098" i="1"/>
  <c r="Z5098" i="1"/>
  <c r="AA5090" i="1"/>
  <c r="Z5090" i="1"/>
  <c r="AA5082" i="1"/>
  <c r="Z5082" i="1"/>
  <c r="AA5074" i="1"/>
  <c r="Z5074" i="1"/>
  <c r="AA5066" i="1"/>
  <c r="Z5066" i="1"/>
  <c r="AA5058" i="1"/>
  <c r="Z5058" i="1"/>
  <c r="AA5050" i="1"/>
  <c r="Z5050" i="1"/>
  <c r="AA5042" i="1"/>
  <c r="Z5042" i="1"/>
  <c r="AA5034" i="1"/>
  <c r="Z5034" i="1"/>
  <c r="AA5026" i="1"/>
  <c r="Z5026" i="1"/>
  <c r="AA5018" i="1"/>
  <c r="Z5018" i="1"/>
  <c r="AA5010" i="1"/>
  <c r="Z5010" i="1"/>
  <c r="AA5002" i="1"/>
  <c r="Z5002" i="1"/>
  <c r="AA4994" i="1"/>
  <c r="Z4994" i="1"/>
  <c r="AA4986" i="1"/>
  <c r="Z4986" i="1"/>
  <c r="AA4978" i="1"/>
  <c r="Z4978" i="1"/>
  <c r="AA4970" i="1"/>
  <c r="Z4970" i="1"/>
  <c r="AA4962" i="1"/>
  <c r="Z4962" i="1"/>
  <c r="AA4954" i="1"/>
  <c r="Z4954" i="1"/>
  <c r="AA4946" i="1"/>
  <c r="Z4946" i="1"/>
  <c r="AA4938" i="1"/>
  <c r="Z4938" i="1"/>
  <c r="AA4930" i="1"/>
  <c r="Z4930" i="1"/>
  <c r="AA4922" i="1"/>
  <c r="Z4922" i="1"/>
  <c r="AA4914" i="1"/>
  <c r="Z4914" i="1"/>
  <c r="AA4906" i="1"/>
  <c r="Z4906" i="1"/>
  <c r="AA4898" i="1"/>
  <c r="Z4898" i="1"/>
  <c r="AA4890" i="1"/>
  <c r="Z4890" i="1"/>
  <c r="AA4882" i="1"/>
  <c r="Z4882" i="1"/>
  <c r="AA4874" i="1"/>
  <c r="Z4874" i="1"/>
  <c r="AA4866" i="1"/>
  <c r="Z4866" i="1"/>
  <c r="AA4858" i="1"/>
  <c r="Z4858" i="1"/>
  <c r="AA4850" i="1"/>
  <c r="Z4850" i="1"/>
  <c r="AA4842" i="1"/>
  <c r="Z4842" i="1"/>
  <c r="AA4834" i="1"/>
  <c r="Z4834" i="1"/>
  <c r="AA4826" i="1"/>
  <c r="Z4826" i="1"/>
  <c r="AA4818" i="1"/>
  <c r="Z4818" i="1"/>
  <c r="AA4810" i="1"/>
  <c r="Z4810" i="1"/>
  <c r="AA4802" i="1"/>
  <c r="Z4802" i="1"/>
  <c r="AA4794" i="1"/>
  <c r="Z4794" i="1"/>
  <c r="AA4786" i="1"/>
  <c r="Z4786" i="1"/>
  <c r="AA4778" i="1"/>
  <c r="Z4778" i="1"/>
  <c r="AA4770" i="1"/>
  <c r="Z4770" i="1"/>
  <c r="AA4762" i="1"/>
  <c r="Z4762" i="1"/>
  <c r="AA4754" i="1"/>
  <c r="Z4754" i="1"/>
  <c r="AA4746" i="1"/>
  <c r="Z4746" i="1"/>
  <c r="AA4738" i="1"/>
  <c r="Z4738" i="1"/>
  <c r="AA4730" i="1"/>
  <c r="Z4730" i="1"/>
  <c r="AA4722" i="1"/>
  <c r="Z4722" i="1"/>
  <c r="AA4714" i="1"/>
  <c r="Z4714" i="1"/>
  <c r="AA4706" i="1"/>
  <c r="Z4706" i="1"/>
  <c r="AA4698" i="1"/>
  <c r="Z4698" i="1"/>
  <c r="AA4690" i="1"/>
  <c r="Z4690" i="1"/>
  <c r="AA4682" i="1"/>
  <c r="Z4682" i="1"/>
  <c r="AA4674" i="1"/>
  <c r="Z4674" i="1"/>
  <c r="AA4666" i="1"/>
  <c r="Z4666" i="1"/>
  <c r="AA4658" i="1"/>
  <c r="Z4658" i="1"/>
  <c r="AA4650" i="1"/>
  <c r="Z4650" i="1"/>
  <c r="AA4642" i="1"/>
  <c r="Z4642" i="1"/>
  <c r="AA4634" i="1"/>
  <c r="Z4634" i="1"/>
  <c r="AA4626" i="1"/>
  <c r="Z4626" i="1"/>
  <c r="AA4618" i="1"/>
  <c r="Z4618" i="1"/>
  <c r="AA4610" i="1"/>
  <c r="Z4610" i="1"/>
  <c r="AA4602" i="1"/>
  <c r="Z4602" i="1"/>
  <c r="AA4594" i="1"/>
  <c r="Z4594" i="1"/>
  <c r="AA4586" i="1"/>
  <c r="Z4586" i="1"/>
  <c r="AA4578" i="1"/>
  <c r="Z4578" i="1"/>
  <c r="AA4570" i="1"/>
  <c r="Z4570" i="1"/>
  <c r="AA4562" i="1"/>
  <c r="Z4562" i="1"/>
  <c r="AA4554" i="1"/>
  <c r="Z4554" i="1"/>
  <c r="AA4546" i="1"/>
  <c r="Z4546" i="1"/>
  <c r="AA4538" i="1"/>
  <c r="Z4538" i="1"/>
  <c r="AA4530" i="1"/>
  <c r="Z4530" i="1"/>
  <c r="AA4522" i="1"/>
  <c r="Z4522" i="1"/>
  <c r="AA4514" i="1"/>
  <c r="Z4514" i="1"/>
  <c r="AA4506" i="1"/>
  <c r="Z4506" i="1"/>
  <c r="AA4498" i="1"/>
  <c r="Z4498" i="1"/>
  <c r="AA4490" i="1"/>
  <c r="Z4490" i="1"/>
  <c r="Z4482" i="1"/>
  <c r="AA4482" i="1"/>
  <c r="Z4474" i="1"/>
  <c r="AA4474" i="1"/>
  <c r="Z4466" i="1"/>
  <c r="AA4466" i="1"/>
  <c r="Z4458" i="1"/>
  <c r="AA4458" i="1"/>
  <c r="Z4450" i="1"/>
  <c r="AA4450" i="1"/>
  <c r="Z4442" i="1"/>
  <c r="AA4442" i="1"/>
  <c r="Z4434" i="1"/>
  <c r="AA4434" i="1"/>
  <c r="Z4426" i="1"/>
  <c r="AA4426" i="1"/>
  <c r="Z4418" i="1"/>
  <c r="AA4418" i="1"/>
  <c r="Z4410" i="1"/>
  <c r="AA4410" i="1"/>
  <c r="Z4402" i="1"/>
  <c r="AA4402" i="1"/>
  <c r="Z4394" i="1"/>
  <c r="AA4394" i="1"/>
  <c r="Z4386" i="1"/>
  <c r="AA4386" i="1"/>
  <c r="Z4378" i="1"/>
  <c r="AA4378" i="1"/>
  <c r="Z4370" i="1"/>
  <c r="AA4370" i="1"/>
  <c r="Z4362" i="1"/>
  <c r="AA4362" i="1"/>
  <c r="Z4354" i="1"/>
  <c r="AA4354" i="1"/>
  <c r="Z4346" i="1"/>
  <c r="AA4346" i="1"/>
  <c r="Z4338" i="1"/>
  <c r="AA4338" i="1"/>
  <c r="Z4330" i="1"/>
  <c r="AA4330" i="1"/>
  <c r="Z4322" i="1"/>
  <c r="AA4322" i="1"/>
  <c r="Z4314" i="1"/>
  <c r="AA4314" i="1"/>
  <c r="Z4306" i="1"/>
  <c r="AA4306" i="1"/>
  <c r="Z4298" i="1"/>
  <c r="AA4298" i="1"/>
  <c r="Z4290" i="1"/>
  <c r="AA4290" i="1"/>
  <c r="Z4282" i="1"/>
  <c r="AA4282" i="1"/>
  <c r="Z4274" i="1"/>
  <c r="AA4274" i="1"/>
  <c r="Z4266" i="1"/>
  <c r="AA4266" i="1"/>
  <c r="Z4258" i="1"/>
  <c r="AA4258" i="1"/>
  <c r="Z4250" i="1"/>
  <c r="AA4250" i="1"/>
  <c r="Z4242" i="1"/>
  <c r="AA4242" i="1"/>
  <c r="Z4234" i="1"/>
  <c r="AA4234" i="1"/>
  <c r="Z4226" i="1"/>
  <c r="AA4226" i="1"/>
  <c r="Z4218" i="1"/>
  <c r="AA4218" i="1"/>
  <c r="Z4210" i="1"/>
  <c r="AA4210" i="1"/>
  <c r="Z4202" i="1"/>
  <c r="AA4202" i="1"/>
  <c r="Z4194" i="1"/>
  <c r="AA4194" i="1"/>
  <c r="Z4186" i="1"/>
  <c r="AA4186" i="1"/>
  <c r="Z4178" i="1"/>
  <c r="AA4178" i="1"/>
  <c r="Z4170" i="1"/>
  <c r="AA4170" i="1"/>
  <c r="Z4162" i="1"/>
  <c r="AA4162" i="1"/>
  <c r="Z4154" i="1"/>
  <c r="AA4154" i="1"/>
  <c r="Z4146" i="1"/>
  <c r="AA4146" i="1"/>
  <c r="Z4138" i="1"/>
  <c r="AA4138" i="1"/>
  <c r="Z4130" i="1"/>
  <c r="AA4130" i="1"/>
  <c r="Z4122" i="1"/>
  <c r="AA4122" i="1"/>
  <c r="Z4114" i="1"/>
  <c r="AA4114" i="1"/>
  <c r="Z4106" i="1"/>
  <c r="AA4106" i="1"/>
  <c r="Z4098" i="1"/>
  <c r="AA4098" i="1"/>
  <c r="Z4090" i="1"/>
  <c r="AA4090" i="1"/>
  <c r="Z4082" i="1"/>
  <c r="AA4082" i="1"/>
  <c r="Z4074" i="1"/>
  <c r="AA4074" i="1"/>
  <c r="Z4066" i="1"/>
  <c r="AA4066" i="1"/>
  <c r="Z4058" i="1"/>
  <c r="AA4058" i="1"/>
  <c r="Z4050" i="1"/>
  <c r="AA4050" i="1"/>
  <c r="Z4042" i="1"/>
  <c r="AA4042" i="1"/>
  <c r="Z4034" i="1"/>
  <c r="AA4034" i="1"/>
  <c r="Z4026" i="1"/>
  <c r="AA4026" i="1"/>
  <c r="Z4018" i="1"/>
  <c r="AA4018" i="1"/>
  <c r="Z4010" i="1"/>
  <c r="AA4010" i="1"/>
  <c r="Z4002" i="1"/>
  <c r="AA4002" i="1"/>
  <c r="Z3994" i="1"/>
  <c r="AA3994" i="1"/>
  <c r="Z3986" i="1"/>
  <c r="AA3986" i="1"/>
  <c r="Z3978" i="1"/>
  <c r="AA3978" i="1"/>
  <c r="Z3970" i="1"/>
  <c r="AA3970" i="1"/>
  <c r="Z3962" i="1"/>
  <c r="AA3962" i="1"/>
  <c r="Z3954" i="1"/>
  <c r="AA3954" i="1"/>
  <c r="Z3946" i="1"/>
  <c r="AA3946" i="1"/>
  <c r="Z3938" i="1"/>
  <c r="AA3938" i="1"/>
  <c r="Z3930" i="1"/>
  <c r="AA3930" i="1"/>
  <c r="Z3922" i="1"/>
  <c r="AA3922" i="1"/>
  <c r="Z3914" i="1"/>
  <c r="AA3914" i="1"/>
  <c r="Z3906" i="1"/>
  <c r="AA3906" i="1"/>
  <c r="Z3898" i="1"/>
  <c r="AA3898" i="1"/>
  <c r="Z3890" i="1"/>
  <c r="AA3890" i="1"/>
  <c r="Z3882" i="1"/>
  <c r="AA3882" i="1"/>
  <c r="Z3874" i="1"/>
  <c r="AA3874" i="1"/>
  <c r="Z3866" i="1"/>
  <c r="AA3866" i="1"/>
  <c r="Z3858" i="1"/>
  <c r="AA3858" i="1"/>
  <c r="Z3850" i="1"/>
  <c r="AA3850" i="1"/>
  <c r="Z3842" i="1"/>
  <c r="AA3842" i="1"/>
  <c r="Z3834" i="1"/>
  <c r="AA3834" i="1"/>
  <c r="Z3826" i="1"/>
  <c r="AA3826" i="1"/>
  <c r="AA3818" i="1"/>
  <c r="Z3818" i="1"/>
  <c r="AA3810" i="1"/>
  <c r="Z3810" i="1"/>
  <c r="AA3802" i="1"/>
  <c r="Z3802" i="1"/>
  <c r="AA3794" i="1"/>
  <c r="Z3794" i="1"/>
  <c r="AA3786" i="1"/>
  <c r="Z3786" i="1"/>
  <c r="AA3778" i="1"/>
  <c r="Z3778" i="1"/>
  <c r="AA3770" i="1"/>
  <c r="Z3770" i="1"/>
  <c r="AA3762" i="1"/>
  <c r="Z3762" i="1"/>
  <c r="AA3754" i="1"/>
  <c r="Z3754" i="1"/>
  <c r="AA3746" i="1"/>
  <c r="Z3746" i="1"/>
  <c r="AA3738" i="1"/>
  <c r="Z3738" i="1"/>
  <c r="AA3730" i="1"/>
  <c r="Z3730" i="1"/>
  <c r="AA3722" i="1"/>
  <c r="Z3722" i="1"/>
  <c r="AA3714" i="1"/>
  <c r="Z3714" i="1"/>
  <c r="AA3706" i="1"/>
  <c r="Z3706" i="1"/>
  <c r="AA3698" i="1"/>
  <c r="Z3698" i="1"/>
  <c r="AA3690" i="1"/>
  <c r="Z3690" i="1"/>
  <c r="AA3682" i="1"/>
  <c r="Z3682" i="1"/>
  <c r="AA3674" i="1"/>
  <c r="Z3674" i="1"/>
  <c r="AA3666" i="1"/>
  <c r="Z3666" i="1"/>
  <c r="Z3658" i="1"/>
  <c r="AA3658" i="1"/>
  <c r="Z3650" i="1"/>
  <c r="AA3650" i="1"/>
  <c r="AA3642" i="1"/>
  <c r="Z3642" i="1"/>
  <c r="Z3634" i="1"/>
  <c r="AA3634" i="1"/>
  <c r="Z3626" i="1"/>
  <c r="AA3626" i="1"/>
  <c r="Z3618" i="1"/>
  <c r="AA3618" i="1"/>
  <c r="Z3610" i="1"/>
  <c r="AA3610" i="1"/>
  <c r="Z3602" i="1"/>
  <c r="AA3602" i="1"/>
  <c r="Z3594" i="1"/>
  <c r="AA3594" i="1"/>
  <c r="Z3586" i="1"/>
  <c r="AA3586" i="1"/>
  <c r="Z3578" i="1"/>
  <c r="AA3578" i="1"/>
  <c r="Z3570" i="1"/>
  <c r="AA3570" i="1"/>
  <c r="Z3562" i="1"/>
  <c r="AA3562" i="1"/>
  <c r="Z3554" i="1"/>
  <c r="AA3554" i="1"/>
  <c r="Z3546" i="1"/>
  <c r="AA3546" i="1"/>
  <c r="Z3538" i="1"/>
  <c r="AA3538" i="1"/>
  <c r="Z3530" i="1"/>
  <c r="AA3530" i="1"/>
  <c r="Z3522" i="1"/>
  <c r="AA3522" i="1"/>
  <c r="Z3514" i="1"/>
  <c r="AA3514" i="1"/>
  <c r="Z3506" i="1"/>
  <c r="AA3506" i="1"/>
  <c r="Z3498" i="1"/>
  <c r="AA3498" i="1"/>
  <c r="Z3490" i="1"/>
  <c r="AA3490" i="1"/>
  <c r="Z3482" i="1"/>
  <c r="AA3482" i="1"/>
  <c r="Z3474" i="1"/>
  <c r="AA3474" i="1"/>
  <c r="Z3466" i="1"/>
  <c r="AA3466" i="1"/>
  <c r="Z3458" i="1"/>
  <c r="AA3458" i="1"/>
  <c r="Z3450" i="1"/>
  <c r="AA3450" i="1"/>
  <c r="Z3442" i="1"/>
  <c r="AA3442" i="1"/>
  <c r="Z3434" i="1"/>
  <c r="AA3434" i="1"/>
  <c r="Z3426" i="1"/>
  <c r="AA3426" i="1"/>
  <c r="Z3418" i="1"/>
  <c r="AA3418" i="1"/>
  <c r="Z3410" i="1"/>
  <c r="AA3410" i="1"/>
  <c r="Z3402" i="1"/>
  <c r="AA3402" i="1"/>
  <c r="Z3394" i="1"/>
  <c r="AA3394" i="1"/>
  <c r="Z3386" i="1"/>
  <c r="AA3386" i="1"/>
  <c r="Z3378" i="1"/>
  <c r="AA3378" i="1"/>
  <c r="Z3370" i="1"/>
  <c r="AA3370" i="1"/>
  <c r="Z3362" i="1"/>
  <c r="AA3362" i="1"/>
  <c r="Z3354" i="1"/>
  <c r="AA3354" i="1"/>
  <c r="Z3346" i="1"/>
  <c r="AA3346" i="1"/>
  <c r="Z3338" i="1"/>
  <c r="AA3338" i="1"/>
  <c r="Z3330" i="1"/>
  <c r="AA3330" i="1"/>
  <c r="Z3322" i="1"/>
  <c r="AA3322" i="1"/>
  <c r="Z3314" i="1"/>
  <c r="AA3314" i="1"/>
  <c r="Z3306" i="1"/>
  <c r="AA3306" i="1"/>
  <c r="Z3298" i="1"/>
  <c r="AA3298" i="1"/>
  <c r="Z3290" i="1"/>
  <c r="AA3290" i="1"/>
  <c r="Z3282" i="1"/>
  <c r="AA3282" i="1"/>
  <c r="Z2766" i="1"/>
  <c r="AA2766" i="1"/>
  <c r="Z2718" i="1"/>
  <c r="AA2718" i="1"/>
  <c r="Z2670" i="1"/>
  <c r="AA2670" i="1"/>
  <c r="Z2630" i="1"/>
  <c r="AA2630" i="1"/>
  <c r="Z2590" i="1"/>
  <c r="AA2590" i="1"/>
  <c r="Z2550" i="1"/>
  <c r="AA2550" i="1"/>
  <c r="Z2510" i="1"/>
  <c r="AA2510" i="1"/>
  <c r="Z2470" i="1"/>
  <c r="AA2470" i="1"/>
  <c r="Z2430" i="1"/>
  <c r="AA2430" i="1"/>
  <c r="Z2390" i="1"/>
  <c r="AA2390" i="1"/>
  <c r="Z2764" i="1"/>
  <c r="AA2764" i="1"/>
  <c r="Z2756" i="1"/>
  <c r="AA2756" i="1"/>
  <c r="Z2748" i="1"/>
  <c r="AA2748" i="1"/>
  <c r="Z2740" i="1"/>
  <c r="AA2740" i="1"/>
  <c r="Z2732" i="1"/>
  <c r="AA2732" i="1"/>
  <c r="Z2724" i="1"/>
  <c r="AA2724" i="1"/>
  <c r="Z2716" i="1"/>
  <c r="AA2716" i="1"/>
  <c r="Z2708" i="1"/>
  <c r="AA2708" i="1"/>
  <c r="Z2700" i="1"/>
  <c r="AA2700" i="1"/>
  <c r="Z2692" i="1"/>
  <c r="AA2692" i="1"/>
  <c r="Z2684" i="1"/>
  <c r="AA2684" i="1"/>
  <c r="Z2676" i="1"/>
  <c r="AA2676" i="1"/>
  <c r="Z2668" i="1"/>
  <c r="AA2668" i="1"/>
  <c r="Z2660" i="1"/>
  <c r="AA2660" i="1"/>
  <c r="Z2652" i="1"/>
  <c r="AA2652" i="1"/>
  <c r="Z2644" i="1"/>
  <c r="AA2644" i="1"/>
  <c r="Z2636" i="1"/>
  <c r="AA2636" i="1"/>
  <c r="Z2628" i="1"/>
  <c r="AA2628" i="1"/>
  <c r="Z2620" i="1"/>
  <c r="AA2620" i="1"/>
  <c r="Z2612" i="1"/>
  <c r="AA2612" i="1"/>
  <c r="Z2604" i="1"/>
  <c r="AA2604" i="1"/>
  <c r="Z2596" i="1"/>
  <c r="AA2596" i="1"/>
  <c r="Z2588" i="1"/>
  <c r="AA2588" i="1"/>
  <c r="Z2580" i="1"/>
  <c r="AA2580" i="1"/>
  <c r="Z2572" i="1"/>
  <c r="AA2572" i="1"/>
  <c r="Z2564" i="1"/>
  <c r="AA2564" i="1"/>
  <c r="Z2556" i="1"/>
  <c r="AA2556" i="1"/>
  <c r="Z2548" i="1"/>
  <c r="AA2548" i="1"/>
  <c r="Z2540" i="1"/>
  <c r="AA2540" i="1"/>
  <c r="Z2532" i="1"/>
  <c r="AA2532" i="1"/>
  <c r="Z2524" i="1"/>
  <c r="AA2524" i="1"/>
  <c r="Z2516" i="1"/>
  <c r="AA2516" i="1"/>
  <c r="Z2508" i="1"/>
  <c r="AA2508" i="1"/>
  <c r="Z2500" i="1"/>
  <c r="AA2500" i="1"/>
  <c r="Z2492" i="1"/>
  <c r="AA2492" i="1"/>
  <c r="Z2484" i="1"/>
  <c r="AA2484" i="1"/>
  <c r="Z2476" i="1"/>
  <c r="AA2476" i="1"/>
  <c r="Z2468" i="1"/>
  <c r="AA2468" i="1"/>
  <c r="Z2460" i="1"/>
  <c r="AA2460" i="1"/>
  <c r="Z2452" i="1"/>
  <c r="AA2452" i="1"/>
  <c r="Z2444" i="1"/>
  <c r="AA2444" i="1"/>
  <c r="Z2436" i="1"/>
  <c r="AA2436" i="1"/>
  <c r="Z2428" i="1"/>
  <c r="AA2428" i="1"/>
  <c r="Z2420" i="1"/>
  <c r="AA2420" i="1"/>
  <c r="Z2412" i="1"/>
  <c r="AA2412" i="1"/>
  <c r="Z2404" i="1"/>
  <c r="AA2404" i="1"/>
  <c r="Z2396" i="1"/>
  <c r="AA2396" i="1"/>
  <c r="Z2388" i="1"/>
  <c r="AA2388" i="1"/>
  <c r="Z2380" i="1"/>
  <c r="AA2380" i="1"/>
  <c r="Z2372" i="1"/>
  <c r="AA2372" i="1"/>
  <c r="Z2364" i="1"/>
  <c r="AA2364" i="1"/>
  <c r="Z2356" i="1"/>
  <c r="AA2356" i="1"/>
  <c r="Z2348" i="1"/>
  <c r="AA2348" i="1"/>
  <c r="Z2340" i="1"/>
  <c r="AA2340" i="1"/>
  <c r="Z2332" i="1"/>
  <c r="AA2332" i="1"/>
  <c r="Z2324" i="1"/>
  <c r="AA2324" i="1"/>
  <c r="Z2316" i="1"/>
  <c r="AA2316" i="1"/>
  <c r="Z2308" i="1"/>
  <c r="AA2308" i="1"/>
  <c r="Z2300" i="1"/>
  <c r="AA2300" i="1"/>
  <c r="Z2292" i="1"/>
  <c r="AA2292" i="1"/>
  <c r="Z2284" i="1"/>
  <c r="AA2284" i="1"/>
  <c r="Z2276" i="1"/>
  <c r="AA2276" i="1"/>
  <c r="Z2268" i="1"/>
  <c r="AA2268" i="1"/>
  <c r="Z2260" i="1"/>
  <c r="AA2260" i="1"/>
  <c r="Z2252" i="1"/>
  <c r="AA2252" i="1"/>
  <c r="Z2244" i="1"/>
  <c r="AA2244" i="1"/>
  <c r="Z2236" i="1"/>
  <c r="AA2236" i="1"/>
  <c r="Z2228" i="1"/>
  <c r="AA2228" i="1"/>
  <c r="Z2220" i="1"/>
  <c r="AA2220" i="1"/>
  <c r="Z2212" i="1"/>
  <c r="AA2212" i="1"/>
  <c r="Z2204" i="1"/>
  <c r="AA2204" i="1"/>
  <c r="Z2196" i="1"/>
  <c r="AA2196" i="1"/>
  <c r="Z2188" i="1"/>
  <c r="AA2188" i="1"/>
  <c r="Z2180" i="1"/>
  <c r="AA2180" i="1"/>
  <c r="Z2172" i="1"/>
  <c r="AA2172" i="1"/>
  <c r="Z2164" i="1"/>
  <c r="AA2164" i="1"/>
  <c r="AA2156" i="1"/>
  <c r="Z2156" i="1"/>
  <c r="AA2148" i="1"/>
  <c r="Z2148" i="1"/>
  <c r="AA2140" i="1"/>
  <c r="Z2140" i="1"/>
  <c r="AA2132" i="1"/>
  <c r="Z2132" i="1"/>
  <c r="AA2124" i="1"/>
  <c r="Z2124" i="1"/>
  <c r="AA2116" i="1"/>
  <c r="Z2116" i="1"/>
  <c r="AA2108" i="1"/>
  <c r="Z2108" i="1"/>
  <c r="AA2100" i="1"/>
  <c r="Z2100" i="1"/>
  <c r="AA2092" i="1"/>
  <c r="Z2092" i="1"/>
  <c r="AA2084" i="1"/>
  <c r="Z2084" i="1"/>
  <c r="AA2076" i="1"/>
  <c r="Z2076" i="1"/>
  <c r="AA2068" i="1"/>
  <c r="Z2068" i="1"/>
  <c r="AA2060" i="1"/>
  <c r="Z2060" i="1"/>
  <c r="AA2052" i="1"/>
  <c r="Z2052" i="1"/>
  <c r="AA2044" i="1"/>
  <c r="Z2044" i="1"/>
  <c r="AA2036" i="1"/>
  <c r="Z2036" i="1"/>
  <c r="AA2028" i="1"/>
  <c r="Z2028" i="1"/>
  <c r="AA2020" i="1"/>
  <c r="Z2020" i="1"/>
  <c r="AA2012" i="1"/>
  <c r="Z2012" i="1"/>
  <c r="AA2004" i="1"/>
  <c r="Z2004" i="1"/>
  <c r="AA1996" i="1"/>
  <c r="Z1996" i="1"/>
  <c r="AA1988" i="1"/>
  <c r="Z1988" i="1"/>
  <c r="AA1980" i="1"/>
  <c r="Z1980" i="1"/>
  <c r="AA1972" i="1"/>
  <c r="Z1972" i="1"/>
  <c r="AA1964" i="1"/>
  <c r="Z1964" i="1"/>
  <c r="AA1956" i="1"/>
  <c r="Z1956" i="1"/>
  <c r="AA1948" i="1"/>
  <c r="Z1948" i="1"/>
  <c r="AA1940" i="1"/>
  <c r="Z1940" i="1"/>
  <c r="AA1932" i="1"/>
  <c r="Z1932" i="1"/>
  <c r="AA1924" i="1"/>
  <c r="Z1924" i="1"/>
  <c r="AA1916" i="1"/>
  <c r="Z1916" i="1"/>
  <c r="AA1908" i="1"/>
  <c r="Z1908" i="1"/>
  <c r="AA1900" i="1"/>
  <c r="Z1900" i="1"/>
  <c r="AA1892" i="1"/>
  <c r="Z1892" i="1"/>
  <c r="AA1884" i="1"/>
  <c r="Z1884" i="1"/>
  <c r="AA1876" i="1"/>
  <c r="Z1876" i="1"/>
  <c r="AA1868" i="1"/>
  <c r="Z1868" i="1"/>
  <c r="AA1860" i="1"/>
  <c r="Z1860" i="1"/>
  <c r="AA1852" i="1"/>
  <c r="Z1852" i="1"/>
  <c r="AA1844" i="1"/>
  <c r="Z1844" i="1"/>
  <c r="AA1836" i="1"/>
  <c r="Z1836" i="1"/>
  <c r="AA1828" i="1"/>
  <c r="Z1828" i="1"/>
  <c r="AA1820" i="1"/>
  <c r="Z1820" i="1"/>
  <c r="AA1812" i="1"/>
  <c r="Z1812" i="1"/>
  <c r="AA1804" i="1"/>
  <c r="Z1804" i="1"/>
  <c r="AA1796" i="1"/>
  <c r="Z1796" i="1"/>
  <c r="AA1788" i="1"/>
  <c r="Z1788" i="1"/>
  <c r="AA1780" i="1"/>
  <c r="Z1780" i="1"/>
  <c r="AA1772" i="1"/>
  <c r="Z1772" i="1"/>
  <c r="AA1764" i="1"/>
  <c r="Z1764" i="1"/>
  <c r="AA1756" i="1"/>
  <c r="Z1756" i="1"/>
  <c r="AA1748" i="1"/>
  <c r="Z1748" i="1"/>
  <c r="AA1740" i="1"/>
  <c r="Z1740" i="1"/>
  <c r="AA1732" i="1"/>
  <c r="Z1732" i="1"/>
  <c r="AA1724" i="1"/>
  <c r="Z1724" i="1"/>
  <c r="AA1716" i="1"/>
  <c r="Z1716" i="1"/>
  <c r="AA1708" i="1"/>
  <c r="Z1708" i="1"/>
  <c r="Z1700" i="1"/>
  <c r="AA1700" i="1"/>
  <c r="Z1692" i="1"/>
  <c r="AA1692" i="1"/>
  <c r="AA1684" i="1"/>
  <c r="Z1684" i="1"/>
  <c r="Z1676" i="1"/>
  <c r="AA1676" i="1"/>
  <c r="Z1668" i="1"/>
  <c r="AA1668" i="1"/>
  <c r="Z1660" i="1"/>
  <c r="AA1660" i="1"/>
  <c r="AA1652" i="1"/>
  <c r="Z1652" i="1"/>
  <c r="Z1644" i="1"/>
  <c r="AA1644" i="1"/>
  <c r="Z1636" i="1"/>
  <c r="AA1636" i="1"/>
  <c r="Z1628" i="1"/>
  <c r="AA1628" i="1"/>
  <c r="Z1620" i="1"/>
  <c r="AA1620" i="1"/>
  <c r="Z1612" i="1"/>
  <c r="AA1612" i="1"/>
  <c r="Z1604" i="1"/>
  <c r="AA1604" i="1"/>
  <c r="Z1596" i="1"/>
  <c r="AA1596" i="1"/>
  <c r="Z1588" i="1"/>
  <c r="AA1588" i="1"/>
  <c r="Z1580" i="1"/>
  <c r="AA1580" i="1"/>
  <c r="Z1572" i="1"/>
  <c r="AA1572" i="1"/>
  <c r="Z1564" i="1"/>
  <c r="AA1564" i="1"/>
  <c r="Z1556" i="1"/>
  <c r="AA1556" i="1"/>
  <c r="Z1548" i="1"/>
  <c r="AA1548" i="1"/>
  <c r="Z1540" i="1"/>
  <c r="AA1540" i="1"/>
  <c r="Z1532" i="1"/>
  <c r="AA1532" i="1"/>
  <c r="Z1524" i="1"/>
  <c r="AA1524" i="1"/>
  <c r="Z1516" i="1"/>
  <c r="AA1516" i="1"/>
  <c r="Z1508" i="1"/>
  <c r="AA1508" i="1"/>
  <c r="Z1500" i="1"/>
  <c r="AA1500" i="1"/>
  <c r="AA1492" i="1"/>
  <c r="Z1492" i="1"/>
  <c r="AA1484" i="1"/>
  <c r="Z1484" i="1"/>
  <c r="AA1476" i="1"/>
  <c r="Z1476" i="1"/>
  <c r="AA1468" i="1"/>
  <c r="Z1468" i="1"/>
  <c r="AA1460" i="1"/>
  <c r="Z1460" i="1"/>
  <c r="AA1452" i="1"/>
  <c r="Z1452" i="1"/>
  <c r="AA1444" i="1"/>
  <c r="Z1444" i="1"/>
  <c r="AA1436" i="1"/>
  <c r="Z1436" i="1"/>
  <c r="AA1428" i="1"/>
  <c r="Z1428" i="1"/>
  <c r="AA1420" i="1"/>
  <c r="Z1420" i="1"/>
  <c r="AA1412" i="1"/>
  <c r="Z1412" i="1"/>
  <c r="AA1404" i="1"/>
  <c r="Z1404" i="1"/>
  <c r="AA1396" i="1"/>
  <c r="Z1396" i="1"/>
  <c r="AA1388" i="1"/>
  <c r="Z1388" i="1"/>
  <c r="AA1380" i="1"/>
  <c r="Z1380" i="1"/>
  <c r="AA1372" i="1"/>
  <c r="Z1372" i="1"/>
  <c r="AA1364" i="1"/>
  <c r="Z1364" i="1"/>
  <c r="AA1356" i="1"/>
  <c r="Z1356" i="1"/>
  <c r="AA1348" i="1"/>
  <c r="Z1348" i="1"/>
  <c r="Z1340" i="1"/>
  <c r="AA1340" i="1"/>
  <c r="Z1332" i="1"/>
  <c r="AA1332" i="1"/>
  <c r="Z1324" i="1"/>
  <c r="AA1324" i="1"/>
  <c r="Z1316" i="1"/>
  <c r="AA1316" i="1"/>
  <c r="Z1308" i="1"/>
  <c r="AA1308" i="1"/>
  <c r="Z1300" i="1"/>
  <c r="AA1300" i="1"/>
  <c r="Z1292" i="1"/>
  <c r="AA1292" i="1"/>
  <c r="Z1284" i="1"/>
  <c r="AA1284" i="1"/>
  <c r="Z1276" i="1"/>
  <c r="AA1276" i="1"/>
  <c r="Z1268" i="1"/>
  <c r="AA1268" i="1"/>
  <c r="Z1260" i="1"/>
  <c r="AA1260" i="1"/>
  <c r="Z1252" i="1"/>
  <c r="AA1252" i="1"/>
  <c r="Z1244" i="1"/>
  <c r="AA1244" i="1"/>
  <c r="Z1236" i="1"/>
  <c r="AA1236" i="1"/>
  <c r="Z1228" i="1"/>
  <c r="AA1228" i="1"/>
  <c r="Z1220" i="1"/>
  <c r="AA1220" i="1"/>
  <c r="Z1212" i="1"/>
  <c r="AA1212" i="1"/>
  <c r="Z1204" i="1"/>
  <c r="AA1204" i="1"/>
  <c r="Z1196" i="1"/>
  <c r="AA1196" i="1"/>
  <c r="Z1188" i="1"/>
  <c r="AA1188" i="1"/>
  <c r="Z1180" i="1"/>
  <c r="AA1180" i="1"/>
  <c r="Z1172" i="1"/>
  <c r="AA1172" i="1"/>
  <c r="Z1164" i="1"/>
  <c r="AA1164" i="1"/>
  <c r="AA1156" i="1"/>
  <c r="Z1156" i="1"/>
  <c r="AA1148" i="1"/>
  <c r="Z1148" i="1"/>
  <c r="AA1140" i="1"/>
  <c r="Z1140" i="1"/>
  <c r="AA1132" i="1"/>
  <c r="Z1132" i="1"/>
  <c r="AA1124" i="1"/>
  <c r="Z1124" i="1"/>
  <c r="AA1116" i="1"/>
  <c r="Z1116" i="1"/>
  <c r="AA1108" i="1"/>
  <c r="Z1108" i="1"/>
  <c r="AA1100" i="1"/>
  <c r="Z1100" i="1"/>
  <c r="AA1092" i="1"/>
  <c r="Z1092" i="1"/>
  <c r="AA1084" i="1"/>
  <c r="Z1084" i="1"/>
  <c r="AA1076" i="1"/>
  <c r="Z1076" i="1"/>
  <c r="AA1068" i="1"/>
  <c r="Z1068" i="1"/>
  <c r="AA1060" i="1"/>
  <c r="Z1060" i="1"/>
  <c r="AA1052" i="1"/>
  <c r="Z1052" i="1"/>
  <c r="AA1044" i="1"/>
  <c r="Z1044" i="1"/>
  <c r="AA1036" i="1"/>
  <c r="Z1036" i="1"/>
  <c r="AA1028" i="1"/>
  <c r="Z1028" i="1"/>
  <c r="AA1020" i="1"/>
  <c r="Z1020" i="1"/>
  <c r="AA1012" i="1"/>
  <c r="Z1012" i="1"/>
  <c r="AA1004" i="1"/>
  <c r="Z1004" i="1"/>
  <c r="AA996" i="1"/>
  <c r="Z996" i="1"/>
  <c r="AA988" i="1"/>
  <c r="Z988" i="1"/>
  <c r="AA980" i="1"/>
  <c r="Z980" i="1"/>
  <c r="AA972" i="1"/>
  <c r="Z972" i="1"/>
  <c r="AA964" i="1"/>
  <c r="Z964" i="1"/>
  <c r="AA956" i="1"/>
  <c r="Z956" i="1"/>
  <c r="AA948" i="1"/>
  <c r="Z948" i="1"/>
  <c r="AA940" i="1"/>
  <c r="Z940" i="1"/>
  <c r="AA932" i="1"/>
  <c r="Z932" i="1"/>
  <c r="AA924" i="1"/>
  <c r="Z924" i="1"/>
  <c r="AA916" i="1"/>
  <c r="Z916" i="1"/>
  <c r="AA908" i="1"/>
  <c r="Z908" i="1"/>
  <c r="AA900" i="1"/>
  <c r="Z900" i="1"/>
  <c r="AA892" i="1"/>
  <c r="Z892" i="1"/>
  <c r="AA884" i="1"/>
  <c r="Z884" i="1"/>
  <c r="AA876" i="1"/>
  <c r="Z876" i="1"/>
  <c r="AA868" i="1"/>
  <c r="Z868" i="1"/>
  <c r="AA860" i="1"/>
  <c r="Z860" i="1"/>
  <c r="AA852" i="1"/>
  <c r="Z852" i="1"/>
  <c r="AA844" i="1"/>
  <c r="Z844" i="1"/>
  <c r="AA836" i="1"/>
  <c r="Z836" i="1"/>
  <c r="AA828" i="1"/>
  <c r="Z828" i="1"/>
  <c r="AA820" i="1"/>
  <c r="Z820" i="1"/>
  <c r="AA812" i="1"/>
  <c r="Z812" i="1"/>
  <c r="AA804" i="1"/>
  <c r="Z804" i="1"/>
  <c r="AA796" i="1"/>
  <c r="Z796" i="1"/>
  <c r="AA788" i="1"/>
  <c r="Z788" i="1"/>
  <c r="AA780" i="1"/>
  <c r="Z780" i="1"/>
  <c r="AA772" i="1"/>
  <c r="Z772" i="1"/>
  <c r="AA764" i="1"/>
  <c r="Z764" i="1"/>
  <c r="AA756" i="1"/>
  <c r="Z756" i="1"/>
  <c r="AA748" i="1"/>
  <c r="Z748" i="1"/>
  <c r="AA740" i="1"/>
  <c r="Z740" i="1"/>
  <c r="AA732" i="1"/>
  <c r="Z732" i="1"/>
  <c r="AA724" i="1"/>
  <c r="Z724" i="1"/>
  <c r="AA716" i="1"/>
  <c r="Z716" i="1"/>
  <c r="AA708" i="1"/>
  <c r="Z708" i="1"/>
  <c r="AA700" i="1"/>
  <c r="Z700" i="1"/>
  <c r="AA692" i="1"/>
  <c r="Z692" i="1"/>
  <c r="AA684" i="1"/>
  <c r="Z684" i="1"/>
  <c r="AA676" i="1"/>
  <c r="Z676" i="1"/>
  <c r="AA668" i="1"/>
  <c r="Z668" i="1"/>
  <c r="AA660" i="1"/>
  <c r="Z660" i="1"/>
  <c r="AA652" i="1"/>
  <c r="Z652" i="1"/>
  <c r="AA644" i="1"/>
  <c r="Z644" i="1"/>
  <c r="AA636" i="1"/>
  <c r="Z636" i="1"/>
  <c r="AA628" i="1"/>
  <c r="Z628" i="1"/>
  <c r="AA620" i="1"/>
  <c r="Z620" i="1"/>
  <c r="AA612" i="1"/>
  <c r="Z612" i="1"/>
  <c r="AA604" i="1"/>
  <c r="Z604" i="1"/>
  <c r="AA596" i="1"/>
  <c r="Z596" i="1"/>
  <c r="AA588" i="1"/>
  <c r="Z588" i="1"/>
  <c r="AA580" i="1"/>
  <c r="Z580" i="1"/>
  <c r="Z572" i="1"/>
  <c r="AA572" i="1"/>
  <c r="Z564" i="1"/>
  <c r="AA564" i="1"/>
  <c r="Z556" i="1"/>
  <c r="AA556" i="1"/>
  <c r="Z548" i="1"/>
  <c r="AA548" i="1"/>
  <c r="Z540" i="1"/>
  <c r="AA540" i="1"/>
  <c r="Z532" i="1"/>
  <c r="AA532" i="1"/>
  <c r="Z524" i="1"/>
  <c r="AA524" i="1"/>
  <c r="Z516" i="1"/>
  <c r="AA516" i="1"/>
  <c r="Z508" i="1"/>
  <c r="AA508" i="1"/>
  <c r="Z500" i="1"/>
  <c r="AA500" i="1"/>
  <c r="Z492" i="1"/>
  <c r="AA492" i="1"/>
  <c r="Z484" i="1"/>
  <c r="AA484" i="1"/>
  <c r="Z476" i="1"/>
  <c r="AA476" i="1"/>
  <c r="Z468" i="1"/>
  <c r="AA468" i="1"/>
  <c r="Z460" i="1"/>
  <c r="AA460" i="1"/>
  <c r="Z452" i="1"/>
  <c r="AA452" i="1"/>
  <c r="Z444" i="1"/>
  <c r="AA444" i="1"/>
  <c r="Z436" i="1"/>
  <c r="AA436" i="1"/>
  <c r="Z428" i="1"/>
  <c r="AA428" i="1"/>
  <c r="Z420" i="1"/>
  <c r="AA420" i="1"/>
  <c r="Z412" i="1"/>
  <c r="AA412" i="1"/>
  <c r="Z404" i="1"/>
  <c r="AA404" i="1"/>
  <c r="Z396" i="1"/>
  <c r="AA396" i="1"/>
  <c r="Z388" i="1"/>
  <c r="AA388" i="1"/>
  <c r="Z380" i="1"/>
  <c r="AA380" i="1"/>
  <c r="Z372" i="1"/>
  <c r="AA372" i="1"/>
  <c r="Z364" i="1"/>
  <c r="AA364" i="1"/>
  <c r="Z356" i="1"/>
  <c r="AA356" i="1"/>
  <c r="Z348" i="1"/>
  <c r="AA348" i="1"/>
  <c r="Z340" i="1"/>
  <c r="AA340" i="1"/>
  <c r="Z332" i="1"/>
  <c r="AA332" i="1"/>
  <c r="Z324" i="1"/>
  <c r="AA324" i="1"/>
  <c r="Z316" i="1"/>
  <c r="AA316" i="1"/>
  <c r="Z308" i="1"/>
  <c r="AA308" i="1"/>
  <c r="Z300" i="1"/>
  <c r="AA300" i="1"/>
  <c r="Z292" i="1"/>
  <c r="AA292" i="1"/>
  <c r="Z284" i="1"/>
  <c r="AA284" i="1"/>
  <c r="Z276" i="1"/>
  <c r="AA276" i="1"/>
  <c r="Z268" i="1"/>
  <c r="AA268" i="1"/>
  <c r="Z260" i="1"/>
  <c r="AA260" i="1"/>
  <c r="Z252" i="1"/>
  <c r="AA252" i="1"/>
  <c r="Z244" i="1"/>
  <c r="AA244" i="1"/>
  <c r="Z236" i="1"/>
  <c r="AA236" i="1"/>
  <c r="Z228" i="1"/>
  <c r="AA228" i="1"/>
  <c r="Z220" i="1"/>
  <c r="AA220" i="1"/>
  <c r="Z212" i="1"/>
  <c r="AA212" i="1"/>
  <c r="Z204" i="1"/>
  <c r="AA204" i="1"/>
  <c r="Z196" i="1"/>
  <c r="AA196" i="1"/>
  <c r="Z188" i="1"/>
  <c r="AA188" i="1"/>
  <c r="Z180" i="1"/>
  <c r="AA180" i="1"/>
  <c r="Z172" i="1"/>
  <c r="AA172" i="1"/>
  <c r="Z164" i="1"/>
  <c r="AA164" i="1"/>
  <c r="Z156" i="1"/>
  <c r="AA156" i="1"/>
  <c r="Z148" i="1"/>
  <c r="AA148" i="1"/>
  <c r="Z140" i="1"/>
  <c r="AA140" i="1"/>
  <c r="Z132" i="1"/>
  <c r="AA132" i="1"/>
  <c r="Z124" i="1"/>
  <c r="AA124" i="1"/>
  <c r="Z116" i="1"/>
  <c r="AA116" i="1"/>
  <c r="Z108" i="1"/>
  <c r="AA108" i="1"/>
  <c r="Z100" i="1"/>
  <c r="AA100" i="1"/>
  <c r="Z92" i="1"/>
  <c r="AA92" i="1"/>
  <c r="Z84" i="1"/>
  <c r="AA84" i="1"/>
  <c r="Z76" i="1"/>
  <c r="AA76" i="1"/>
  <c r="Z68" i="1"/>
  <c r="AA68" i="1"/>
  <c r="Z60" i="1"/>
  <c r="AA60" i="1"/>
  <c r="Z52" i="1"/>
  <c r="AA52" i="1"/>
  <c r="Z44" i="1"/>
  <c r="AA44" i="1"/>
  <c r="Z36" i="1"/>
  <c r="AA36" i="1"/>
  <c r="AA28" i="1"/>
  <c r="Z28" i="1"/>
  <c r="AA20" i="1"/>
  <c r="Z20" i="1"/>
  <c r="AA12" i="1"/>
  <c r="Z12" i="1"/>
  <c r="AA5521" i="1"/>
  <c r="Z5521" i="1"/>
  <c r="AA5513" i="1"/>
  <c r="Z5513" i="1"/>
  <c r="AA5505" i="1"/>
  <c r="Z5505" i="1"/>
  <c r="AA5497" i="1"/>
  <c r="Z5497" i="1"/>
  <c r="AA5489" i="1"/>
  <c r="Z5489" i="1"/>
  <c r="AA5481" i="1"/>
  <c r="Z5481" i="1"/>
  <c r="AA5473" i="1"/>
  <c r="Z5473" i="1"/>
  <c r="AA5465" i="1"/>
  <c r="Z5465" i="1"/>
  <c r="AA5457" i="1"/>
  <c r="Z5457" i="1"/>
  <c r="AA5449" i="1"/>
  <c r="Z5449" i="1"/>
  <c r="AA5441" i="1"/>
  <c r="Z5441" i="1"/>
  <c r="AA5433" i="1"/>
  <c r="Z5433" i="1"/>
  <c r="AA5425" i="1"/>
  <c r="Z5425" i="1"/>
  <c r="AA5417" i="1"/>
  <c r="Z5417" i="1"/>
  <c r="AA5409" i="1"/>
  <c r="Z5409" i="1"/>
  <c r="AA5401" i="1"/>
  <c r="Z5401" i="1"/>
  <c r="AA5393" i="1"/>
  <c r="Z5393" i="1"/>
  <c r="AA5385" i="1"/>
  <c r="Z5385" i="1"/>
  <c r="AA5377" i="1"/>
  <c r="Z5377" i="1"/>
  <c r="AA5369" i="1"/>
  <c r="Z5369" i="1"/>
  <c r="AA5361" i="1"/>
  <c r="Z5361" i="1"/>
  <c r="AA5353" i="1"/>
  <c r="Z5353" i="1"/>
  <c r="AA5345" i="1"/>
  <c r="Z5345" i="1"/>
  <c r="AA5337" i="1"/>
  <c r="Z5337" i="1"/>
  <c r="AA5329" i="1"/>
  <c r="Z5329" i="1"/>
  <c r="AA5321" i="1"/>
  <c r="Z5321" i="1"/>
  <c r="AA5313" i="1"/>
  <c r="Z5313" i="1"/>
  <c r="AA5305" i="1"/>
  <c r="Z5305" i="1"/>
  <c r="AA5297" i="1"/>
  <c r="Z5297" i="1"/>
  <c r="AA5289" i="1"/>
  <c r="Z5289" i="1"/>
  <c r="AA5281" i="1"/>
  <c r="Z5281" i="1"/>
  <c r="AA5273" i="1"/>
  <c r="Z5273" i="1"/>
  <c r="AA5265" i="1"/>
  <c r="Z5265" i="1"/>
  <c r="AA5257" i="1"/>
  <c r="Z5257" i="1"/>
  <c r="AA5249" i="1"/>
  <c r="Z5249" i="1"/>
  <c r="AA5241" i="1"/>
  <c r="Z5241" i="1"/>
  <c r="AA5233" i="1"/>
  <c r="Z5233" i="1"/>
  <c r="AA5225" i="1"/>
  <c r="Z5225" i="1"/>
  <c r="AA5217" i="1"/>
  <c r="Z5217" i="1"/>
  <c r="AA5209" i="1"/>
  <c r="Z5209" i="1"/>
  <c r="AA5201" i="1"/>
  <c r="Z5201" i="1"/>
  <c r="AA5193" i="1"/>
  <c r="Z5193" i="1"/>
  <c r="AA5185" i="1"/>
  <c r="Z5185" i="1"/>
  <c r="AA5177" i="1"/>
  <c r="Z5177" i="1"/>
  <c r="AA5169" i="1"/>
  <c r="Z5169" i="1"/>
  <c r="AA5161" i="1"/>
  <c r="Z5161" i="1"/>
  <c r="AA5153" i="1"/>
  <c r="Z5153" i="1"/>
  <c r="AA5145" i="1"/>
  <c r="Z5145" i="1"/>
  <c r="AA5137" i="1"/>
  <c r="Z5137" i="1"/>
  <c r="AA5129" i="1"/>
  <c r="Z5129" i="1"/>
  <c r="AA5121" i="1"/>
  <c r="Z5121" i="1"/>
  <c r="AA5113" i="1"/>
  <c r="Z5113" i="1"/>
  <c r="Z5105" i="1"/>
  <c r="AA5105" i="1"/>
  <c r="Z5097" i="1"/>
  <c r="AA5097" i="1"/>
  <c r="Z5089" i="1"/>
  <c r="AA5089" i="1"/>
  <c r="Z5081" i="1"/>
  <c r="AA5081" i="1"/>
  <c r="Z5073" i="1"/>
  <c r="AA5073" i="1"/>
  <c r="Z5065" i="1"/>
  <c r="AA5065" i="1"/>
  <c r="Z5057" i="1"/>
  <c r="AA5057" i="1"/>
  <c r="Z5049" i="1"/>
  <c r="AA5049" i="1"/>
  <c r="Z5041" i="1"/>
  <c r="AA5041" i="1"/>
  <c r="Z5033" i="1"/>
  <c r="AA5033" i="1"/>
  <c r="Z5025" i="1"/>
  <c r="AA5025" i="1"/>
  <c r="Z5017" i="1"/>
  <c r="AA5017" i="1"/>
  <c r="Z5009" i="1"/>
  <c r="AA5009" i="1"/>
  <c r="Z5001" i="1"/>
  <c r="AA5001" i="1"/>
  <c r="Z4993" i="1"/>
  <c r="AA4993" i="1"/>
  <c r="Z4985" i="1"/>
  <c r="AA4985" i="1"/>
  <c r="Z4977" i="1"/>
  <c r="AA4977" i="1"/>
  <c r="Z4969" i="1"/>
  <c r="AA4969" i="1"/>
  <c r="Z4961" i="1"/>
  <c r="AA4961" i="1"/>
  <c r="Z4953" i="1"/>
  <c r="AA4953" i="1"/>
  <c r="Z4945" i="1"/>
  <c r="AA4945" i="1"/>
  <c r="Z4937" i="1"/>
  <c r="AA4937" i="1"/>
  <c r="Z4929" i="1"/>
  <c r="AA4929" i="1"/>
  <c r="Z4921" i="1"/>
  <c r="AA4921" i="1"/>
  <c r="Z4913" i="1"/>
  <c r="AA4913" i="1"/>
  <c r="Z4905" i="1"/>
  <c r="AA4905" i="1"/>
  <c r="Z4897" i="1"/>
  <c r="AA4897" i="1"/>
  <c r="Z4889" i="1"/>
  <c r="AA4889" i="1"/>
  <c r="Z4881" i="1"/>
  <c r="AA4881" i="1"/>
  <c r="Z4873" i="1"/>
  <c r="AA4873" i="1"/>
  <c r="Z4865" i="1"/>
  <c r="AA4865" i="1"/>
  <c r="Z4857" i="1"/>
  <c r="AA4857" i="1"/>
  <c r="Z4849" i="1"/>
  <c r="AA4849" i="1"/>
  <c r="Z4841" i="1"/>
  <c r="AA4841" i="1"/>
  <c r="Z4833" i="1"/>
  <c r="AA4833" i="1"/>
  <c r="Z4825" i="1"/>
  <c r="AA4825" i="1"/>
  <c r="Z4817" i="1"/>
  <c r="AA4817" i="1"/>
  <c r="Z4809" i="1"/>
  <c r="AA4809" i="1"/>
  <c r="Z4801" i="1"/>
  <c r="AA4801" i="1"/>
  <c r="Z4793" i="1"/>
  <c r="AA4793" i="1"/>
  <c r="Z4785" i="1"/>
  <c r="AA4785" i="1"/>
  <c r="Z4777" i="1"/>
  <c r="AA4777" i="1"/>
  <c r="Z4769" i="1"/>
  <c r="AA4769" i="1"/>
  <c r="Z4761" i="1"/>
  <c r="AA4761" i="1"/>
  <c r="Z4753" i="1"/>
  <c r="AA4753" i="1"/>
  <c r="Z4745" i="1"/>
  <c r="AA4745" i="1"/>
  <c r="Z4737" i="1"/>
  <c r="AA4737" i="1"/>
  <c r="Z4729" i="1"/>
  <c r="AA4729" i="1"/>
  <c r="Z4721" i="1"/>
  <c r="AA4721" i="1"/>
  <c r="Z4713" i="1"/>
  <c r="AA4713" i="1"/>
  <c r="Z4705" i="1"/>
  <c r="AA4705" i="1"/>
  <c r="Z4697" i="1"/>
  <c r="AA4697" i="1"/>
  <c r="Z4689" i="1"/>
  <c r="AA4689" i="1"/>
  <c r="Z4681" i="1"/>
  <c r="AA4681" i="1"/>
  <c r="Z4673" i="1"/>
  <c r="AA4673" i="1"/>
  <c r="Z4665" i="1"/>
  <c r="AA4665" i="1"/>
  <c r="Z4657" i="1"/>
  <c r="AA4657" i="1"/>
  <c r="Z4649" i="1"/>
  <c r="AA4649" i="1"/>
  <c r="Z4641" i="1"/>
  <c r="AA4641" i="1"/>
  <c r="Z4633" i="1"/>
  <c r="AA4633" i="1"/>
  <c r="Z4625" i="1"/>
  <c r="AA4625" i="1"/>
  <c r="Z4617" i="1"/>
  <c r="AA4617" i="1"/>
  <c r="Z4609" i="1"/>
  <c r="AA4609" i="1"/>
  <c r="Z4601" i="1"/>
  <c r="AA4601" i="1"/>
  <c r="Z4593" i="1"/>
  <c r="AA4593" i="1"/>
  <c r="Z4585" i="1"/>
  <c r="AA4585" i="1"/>
  <c r="Z4577" i="1"/>
  <c r="AA4577" i="1"/>
  <c r="Z4569" i="1"/>
  <c r="AA4569" i="1"/>
  <c r="Z4561" i="1"/>
  <c r="AA4561" i="1"/>
  <c r="Z4553" i="1"/>
  <c r="AA4553" i="1"/>
  <c r="Z4545" i="1"/>
  <c r="AA4545" i="1"/>
  <c r="Z4537" i="1"/>
  <c r="AA4537" i="1"/>
  <c r="Z4529" i="1"/>
  <c r="AA4529" i="1"/>
  <c r="Z4521" i="1"/>
  <c r="AA4521" i="1"/>
  <c r="Z4513" i="1"/>
  <c r="AA4513" i="1"/>
  <c r="Z4505" i="1"/>
  <c r="AA4505" i="1"/>
  <c r="Z4497" i="1"/>
  <c r="AA4497" i="1"/>
  <c r="Z4489" i="1"/>
  <c r="AA4489" i="1"/>
  <c r="Z4481" i="1"/>
  <c r="AA4481" i="1"/>
  <c r="Z4473" i="1"/>
  <c r="AA4473" i="1"/>
  <c r="Z4465" i="1"/>
  <c r="AA4465" i="1"/>
  <c r="Z4457" i="1"/>
  <c r="AA4457" i="1"/>
  <c r="Z4449" i="1"/>
  <c r="AA4449" i="1"/>
  <c r="Z4441" i="1"/>
  <c r="AA4441" i="1"/>
  <c r="Z4433" i="1"/>
  <c r="AA4433" i="1"/>
  <c r="Z4425" i="1"/>
  <c r="AA4425" i="1"/>
  <c r="Z4417" i="1"/>
  <c r="AA4417" i="1"/>
  <c r="Z4409" i="1"/>
  <c r="AA4409" i="1"/>
  <c r="Z4401" i="1"/>
  <c r="AA4401" i="1"/>
  <c r="Z4393" i="1"/>
  <c r="AA4393" i="1"/>
  <c r="Z4385" i="1"/>
  <c r="AA4385" i="1"/>
  <c r="Z4377" i="1"/>
  <c r="AA4377" i="1"/>
  <c r="Z4369" i="1"/>
  <c r="AA4369" i="1"/>
  <c r="Z4361" i="1"/>
  <c r="AA4361" i="1"/>
  <c r="Z4353" i="1"/>
  <c r="AA4353" i="1"/>
  <c r="Z4345" i="1"/>
  <c r="AA4345" i="1"/>
  <c r="Z4337" i="1"/>
  <c r="AA4337" i="1"/>
  <c r="Z4329" i="1"/>
  <c r="AA4329" i="1"/>
  <c r="Z4321" i="1"/>
  <c r="AA4321" i="1"/>
  <c r="Z4313" i="1"/>
  <c r="AA4313" i="1"/>
  <c r="Z4305" i="1"/>
  <c r="AA4305" i="1"/>
  <c r="Z4297" i="1"/>
  <c r="AA4297" i="1"/>
  <c r="Z4289" i="1"/>
  <c r="AA4289" i="1"/>
  <c r="Z4281" i="1"/>
  <c r="AA4281" i="1"/>
  <c r="Z4273" i="1"/>
  <c r="AA4273" i="1"/>
  <c r="Z4265" i="1"/>
  <c r="AA4265" i="1"/>
  <c r="Z4257" i="1"/>
  <c r="AA4257" i="1"/>
  <c r="Z4249" i="1"/>
  <c r="AA4249" i="1"/>
  <c r="Z4241" i="1"/>
  <c r="AA4241" i="1"/>
  <c r="Z4233" i="1"/>
  <c r="AA4233" i="1"/>
  <c r="Z4225" i="1"/>
  <c r="AA4225" i="1"/>
  <c r="Z4217" i="1"/>
  <c r="AA4217" i="1"/>
  <c r="Z4209" i="1"/>
  <c r="AA4209" i="1"/>
  <c r="AA4201" i="1"/>
  <c r="Z4201" i="1"/>
  <c r="Z4193" i="1"/>
  <c r="AA4193" i="1"/>
  <c r="Z4185" i="1"/>
  <c r="AA4185" i="1"/>
  <c r="Z4177" i="1"/>
  <c r="AA4177" i="1"/>
  <c r="AA4169" i="1"/>
  <c r="Z4169" i="1"/>
  <c r="Z4161" i="1"/>
  <c r="AA4161" i="1"/>
  <c r="Z4153" i="1"/>
  <c r="AA4153" i="1"/>
  <c r="Z4145" i="1"/>
  <c r="AA4145" i="1"/>
  <c r="AA4137" i="1"/>
  <c r="Z4137" i="1"/>
  <c r="Z4129" i="1"/>
  <c r="AA4129" i="1"/>
  <c r="Z4121" i="1"/>
  <c r="AA4121" i="1"/>
  <c r="Z4113" i="1"/>
  <c r="AA4113" i="1"/>
  <c r="AA4105" i="1"/>
  <c r="Z4105" i="1"/>
  <c r="Z4097" i="1"/>
  <c r="AA4097" i="1"/>
  <c r="Z4089" i="1"/>
  <c r="AA4089" i="1"/>
  <c r="Z4081" i="1"/>
  <c r="AA4081" i="1"/>
  <c r="AA4073" i="1"/>
  <c r="Z4073" i="1"/>
  <c r="Z4065" i="1"/>
  <c r="AA4065" i="1"/>
  <c r="Z4057" i="1"/>
  <c r="AA4057" i="1"/>
  <c r="Z4049" i="1"/>
  <c r="AA4049" i="1"/>
  <c r="AA4041" i="1"/>
  <c r="Z4041" i="1"/>
  <c r="Z4033" i="1"/>
  <c r="AA4033" i="1"/>
  <c r="Z4025" i="1"/>
  <c r="AA4025" i="1"/>
  <c r="Z4017" i="1"/>
  <c r="AA4017" i="1"/>
  <c r="AA4009" i="1"/>
  <c r="Z4009" i="1"/>
  <c r="Z4001" i="1"/>
  <c r="AA4001" i="1"/>
  <c r="Z3993" i="1"/>
  <c r="AA3993" i="1"/>
  <c r="Z3985" i="1"/>
  <c r="AA3985" i="1"/>
  <c r="AA3977" i="1"/>
  <c r="Z3977" i="1"/>
  <c r="Z3969" i="1"/>
  <c r="AA3969" i="1"/>
  <c r="Z3961" i="1"/>
  <c r="AA3961" i="1"/>
  <c r="AA3953" i="1"/>
  <c r="Z3953" i="1"/>
  <c r="AA3945" i="1"/>
  <c r="Z3945" i="1"/>
  <c r="AA3937" i="1"/>
  <c r="Z3937" i="1"/>
  <c r="Z3929" i="1"/>
  <c r="AA3929" i="1"/>
  <c r="Z3921" i="1"/>
  <c r="AA3921" i="1"/>
  <c r="Z3913" i="1"/>
  <c r="AA3913" i="1"/>
  <c r="Z3905" i="1"/>
  <c r="AA3905" i="1"/>
  <c r="Z3897" i="1"/>
  <c r="AA3897" i="1"/>
  <c r="Z3889" i="1"/>
  <c r="AA3889" i="1"/>
  <c r="Z3881" i="1"/>
  <c r="AA3881" i="1"/>
  <c r="AA3873" i="1"/>
  <c r="Z3873" i="1"/>
  <c r="AA3865" i="1"/>
  <c r="Z3865" i="1"/>
  <c r="AA3857" i="1"/>
  <c r="Z3857" i="1"/>
  <c r="AA3849" i="1"/>
  <c r="Z3849" i="1"/>
  <c r="AA3841" i="1"/>
  <c r="Z3841" i="1"/>
  <c r="Z3833" i="1"/>
  <c r="AA3833" i="1"/>
  <c r="Z3825" i="1"/>
  <c r="AA3825" i="1"/>
  <c r="Z3817" i="1"/>
  <c r="AA3817" i="1"/>
  <c r="Z3809" i="1"/>
  <c r="AA3809" i="1"/>
  <c r="Z3801" i="1"/>
  <c r="AA3801" i="1"/>
  <c r="Z3793" i="1"/>
  <c r="AA3793" i="1"/>
  <c r="Z3785" i="1"/>
  <c r="AA3785" i="1"/>
  <c r="Z3777" i="1"/>
  <c r="AA3777" i="1"/>
  <c r="Z3769" i="1"/>
  <c r="AA3769" i="1"/>
  <c r="Z3761" i="1"/>
  <c r="AA3761" i="1"/>
  <c r="Z3753" i="1"/>
  <c r="AA3753" i="1"/>
  <c r="Z3745" i="1"/>
  <c r="AA3745" i="1"/>
  <c r="Z3737" i="1"/>
  <c r="AA3737" i="1"/>
  <c r="Z3729" i="1"/>
  <c r="AA3729" i="1"/>
  <c r="Z3721" i="1"/>
  <c r="AA3721" i="1"/>
  <c r="Z3713" i="1"/>
  <c r="AA3713" i="1"/>
  <c r="Z3705" i="1"/>
  <c r="AA3705" i="1"/>
  <c r="Z3697" i="1"/>
  <c r="AA3697" i="1"/>
  <c r="Z3689" i="1"/>
  <c r="AA3689" i="1"/>
  <c r="Z3681" i="1"/>
  <c r="AA3681" i="1"/>
  <c r="Z3673" i="1"/>
  <c r="AA3673" i="1"/>
  <c r="Z3665" i="1"/>
  <c r="AA3665" i="1"/>
  <c r="Z3657" i="1"/>
  <c r="AA3657" i="1"/>
  <c r="Z3649" i="1"/>
  <c r="AA3649" i="1"/>
  <c r="Z3641" i="1"/>
  <c r="AA3641" i="1"/>
  <c r="Z3633" i="1"/>
  <c r="AA3633" i="1"/>
  <c r="Z3625" i="1"/>
  <c r="AA3625" i="1"/>
  <c r="Z3617" i="1"/>
  <c r="AA3617" i="1"/>
  <c r="Z3609" i="1"/>
  <c r="AA3609" i="1"/>
  <c r="Z3601" i="1"/>
  <c r="AA3601" i="1"/>
  <c r="Z3593" i="1"/>
  <c r="AA3593" i="1"/>
  <c r="Z3585" i="1"/>
  <c r="AA3585" i="1"/>
  <c r="Z3577" i="1"/>
  <c r="AA3577" i="1"/>
  <c r="Z3569" i="1"/>
  <c r="AA3569" i="1"/>
  <c r="Z3561" i="1"/>
  <c r="AA3561" i="1"/>
  <c r="Z3553" i="1"/>
  <c r="AA3553" i="1"/>
  <c r="Z3545" i="1"/>
  <c r="AA3545" i="1"/>
  <c r="Z3537" i="1"/>
  <c r="AA3537" i="1"/>
  <c r="Z3529" i="1"/>
  <c r="AA3529" i="1"/>
  <c r="Z3521" i="1"/>
  <c r="AA3521" i="1"/>
  <c r="Z3513" i="1"/>
  <c r="AA3513" i="1"/>
  <c r="Z3505" i="1"/>
  <c r="AA3505" i="1"/>
  <c r="Z3497" i="1"/>
  <c r="AA3497" i="1"/>
  <c r="Z3489" i="1"/>
  <c r="AA3489" i="1"/>
  <c r="Z3481" i="1"/>
  <c r="AA3481" i="1"/>
  <c r="Z3473" i="1"/>
  <c r="AA3473" i="1"/>
  <c r="Z3465" i="1"/>
  <c r="AA3465" i="1"/>
  <c r="Z3457" i="1"/>
  <c r="AA3457" i="1"/>
  <c r="Z3449" i="1"/>
  <c r="AA3449" i="1"/>
  <c r="Z3441" i="1"/>
  <c r="AA3441" i="1"/>
  <c r="Z3433" i="1"/>
  <c r="AA3433" i="1"/>
  <c r="Z3425" i="1"/>
  <c r="AA3425" i="1"/>
  <c r="Z3417" i="1"/>
  <c r="AA3417" i="1"/>
  <c r="Z3409" i="1"/>
  <c r="AA3409" i="1"/>
  <c r="Z3401" i="1"/>
  <c r="AA3401" i="1"/>
  <c r="Z3393" i="1"/>
  <c r="AA3393" i="1"/>
  <c r="Z3385" i="1"/>
  <c r="AA3385" i="1"/>
  <c r="Z3377" i="1"/>
  <c r="AA3377" i="1"/>
  <c r="Z3369" i="1"/>
  <c r="AA3369" i="1"/>
  <c r="Z3361" i="1"/>
  <c r="AA3361" i="1"/>
  <c r="Z3353" i="1"/>
  <c r="AA3353" i="1"/>
  <c r="Z3345" i="1"/>
  <c r="AA3345" i="1"/>
  <c r="Z3337" i="1"/>
  <c r="AA3337" i="1"/>
  <c r="Z3329" i="1"/>
  <c r="AA3329" i="1"/>
  <c r="Z3321" i="1"/>
  <c r="AA3321" i="1"/>
  <c r="Z3313" i="1"/>
  <c r="AA3313" i="1"/>
  <c r="Z3305" i="1"/>
  <c r="AA3305" i="1"/>
  <c r="Z3297" i="1"/>
  <c r="AA3297" i="1"/>
  <c r="Z3289" i="1"/>
  <c r="AA3289" i="1"/>
  <c r="Z3281" i="1"/>
  <c r="AA3281" i="1"/>
  <c r="Z2728" i="1"/>
  <c r="AA2728" i="1"/>
  <c r="Z2734" i="1"/>
  <c r="AA2734" i="1"/>
  <c r="Z2686" i="1"/>
  <c r="AA2686" i="1"/>
  <c r="Z2646" i="1"/>
  <c r="AA2646" i="1"/>
  <c r="Z2606" i="1"/>
  <c r="AA2606" i="1"/>
  <c r="Z2566" i="1"/>
  <c r="AA2566" i="1"/>
  <c r="Z2518" i="1"/>
  <c r="AA2518" i="1"/>
  <c r="Z2486" i="1"/>
  <c r="AA2486" i="1"/>
  <c r="Z2438" i="1"/>
  <c r="AA2438" i="1"/>
  <c r="Z2382" i="1"/>
  <c r="AA2382" i="1"/>
  <c r="Z2772" i="1"/>
  <c r="AA2772" i="1"/>
  <c r="Z2763" i="1"/>
  <c r="AA2763" i="1"/>
  <c r="Z2747" i="1"/>
  <c r="AA2747" i="1"/>
  <c r="Z2739" i="1"/>
  <c r="AA2739" i="1"/>
  <c r="Z2731" i="1"/>
  <c r="AA2731" i="1"/>
  <c r="Z2723" i="1"/>
  <c r="AA2723" i="1"/>
  <c r="Z2715" i="1"/>
  <c r="AA2715" i="1"/>
  <c r="Z2707" i="1"/>
  <c r="AA2707" i="1"/>
  <c r="Z2699" i="1"/>
  <c r="AA2699" i="1"/>
  <c r="Z2691" i="1"/>
  <c r="AA2691" i="1"/>
  <c r="Z2683" i="1"/>
  <c r="AA2683" i="1"/>
  <c r="Z2675" i="1"/>
  <c r="AA2675" i="1"/>
  <c r="Z2667" i="1"/>
  <c r="AA2667" i="1"/>
  <c r="Z2659" i="1"/>
  <c r="AA2659" i="1"/>
  <c r="Z2651" i="1"/>
  <c r="AA2651" i="1"/>
  <c r="Z2643" i="1"/>
  <c r="AA2643" i="1"/>
  <c r="Z2635" i="1"/>
  <c r="AA2635" i="1"/>
  <c r="Z2627" i="1"/>
  <c r="AA2627" i="1"/>
  <c r="Z2619" i="1"/>
  <c r="AA2619" i="1"/>
  <c r="Z2611" i="1"/>
  <c r="AA2611" i="1"/>
  <c r="Z2603" i="1"/>
  <c r="AA2603" i="1"/>
  <c r="Z2595" i="1"/>
  <c r="AA2595" i="1"/>
  <c r="Z2587" i="1"/>
  <c r="AA2587" i="1"/>
  <c r="Z2579" i="1"/>
  <c r="AA2579" i="1"/>
  <c r="Z2571" i="1"/>
  <c r="AA2571" i="1"/>
  <c r="Z2563" i="1"/>
  <c r="AA2563" i="1"/>
  <c r="Z2555" i="1"/>
  <c r="AA2555" i="1"/>
  <c r="Z2547" i="1"/>
  <c r="AA2547" i="1"/>
  <c r="Z2539" i="1"/>
  <c r="AA2539" i="1"/>
  <c r="Z2531" i="1"/>
  <c r="AA2531" i="1"/>
  <c r="Z2523" i="1"/>
  <c r="AA2523" i="1"/>
  <c r="Z2515" i="1"/>
  <c r="AA2515" i="1"/>
  <c r="Z2507" i="1"/>
  <c r="AA2507" i="1"/>
  <c r="Z2499" i="1"/>
  <c r="AA2499" i="1"/>
  <c r="Z2491" i="1"/>
  <c r="AA2491" i="1"/>
  <c r="Z2483" i="1"/>
  <c r="AA2483" i="1"/>
  <c r="Z2475" i="1"/>
  <c r="AA2475" i="1"/>
  <c r="Z2467" i="1"/>
  <c r="AA2467" i="1"/>
  <c r="Z2459" i="1"/>
  <c r="AA2459" i="1"/>
  <c r="Z2451" i="1"/>
  <c r="AA2451" i="1"/>
  <c r="Z2443" i="1"/>
  <c r="AA2443" i="1"/>
  <c r="Z2435" i="1"/>
  <c r="AA2435" i="1"/>
  <c r="Z2427" i="1"/>
  <c r="AA2427" i="1"/>
  <c r="Z2419" i="1"/>
  <c r="AA2419" i="1"/>
  <c r="Z2411" i="1"/>
  <c r="AA2411" i="1"/>
  <c r="Z2403" i="1"/>
  <c r="AA2403" i="1"/>
  <c r="Z2395" i="1"/>
  <c r="AA2395" i="1"/>
  <c r="Z2387" i="1"/>
  <c r="AA2387" i="1"/>
  <c r="Z2379" i="1"/>
  <c r="AA2379" i="1"/>
  <c r="Z2371" i="1"/>
  <c r="AA2371" i="1"/>
  <c r="Z2363" i="1"/>
  <c r="AA2363" i="1"/>
  <c r="Z2355" i="1"/>
  <c r="AA2355" i="1"/>
  <c r="Z2347" i="1"/>
  <c r="AA2347" i="1"/>
  <c r="Z2339" i="1"/>
  <c r="AA2339" i="1"/>
  <c r="Z2331" i="1"/>
  <c r="AA2331" i="1"/>
  <c r="Z2323" i="1"/>
  <c r="AA2323" i="1"/>
  <c r="Z2315" i="1"/>
  <c r="AA2315" i="1"/>
  <c r="Z2307" i="1"/>
  <c r="AA2307" i="1"/>
  <c r="Z2299" i="1"/>
  <c r="AA2299" i="1"/>
  <c r="Z2291" i="1"/>
  <c r="AA2291" i="1"/>
  <c r="Z2283" i="1"/>
  <c r="AA2283" i="1"/>
  <c r="Z2275" i="1"/>
  <c r="AA2275" i="1"/>
  <c r="Z2267" i="1"/>
  <c r="AA2267" i="1"/>
  <c r="Z2259" i="1"/>
  <c r="AA2259" i="1"/>
  <c r="Z2251" i="1"/>
  <c r="AA2251" i="1"/>
  <c r="Z2243" i="1"/>
  <c r="AA2243" i="1"/>
  <c r="Z2235" i="1"/>
  <c r="AA2235" i="1"/>
  <c r="Z2227" i="1"/>
  <c r="AA2227" i="1"/>
  <c r="Z2219" i="1"/>
  <c r="AA2219" i="1"/>
  <c r="Z2211" i="1"/>
  <c r="AA2211" i="1"/>
  <c r="Z2203" i="1"/>
  <c r="AA2203" i="1"/>
  <c r="Z2195" i="1"/>
  <c r="AA2195" i="1"/>
  <c r="Z2187" i="1"/>
  <c r="AA2187" i="1"/>
  <c r="Z2179" i="1"/>
  <c r="AA2179" i="1"/>
  <c r="Z2171" i="1"/>
  <c r="AA2171" i="1"/>
  <c r="Z2163" i="1"/>
  <c r="AA2163" i="1"/>
  <c r="Z2155" i="1"/>
  <c r="AA2155" i="1"/>
  <c r="Z2147" i="1"/>
  <c r="AA2147" i="1"/>
  <c r="Z2139" i="1"/>
  <c r="AA2139" i="1"/>
  <c r="Z2131" i="1"/>
  <c r="AA2131" i="1"/>
  <c r="Z2123" i="1"/>
  <c r="AA2123" i="1"/>
  <c r="Z2115" i="1"/>
  <c r="AA2115" i="1"/>
  <c r="Z2107" i="1"/>
  <c r="AA2107" i="1"/>
  <c r="Z2099" i="1"/>
  <c r="AA2099" i="1"/>
  <c r="Z2091" i="1"/>
  <c r="AA2091" i="1"/>
  <c r="Z2083" i="1"/>
  <c r="AA2083" i="1"/>
  <c r="Z2075" i="1"/>
  <c r="AA2075" i="1"/>
  <c r="Z2067" i="1"/>
  <c r="AA2067" i="1"/>
  <c r="Z2059" i="1"/>
  <c r="AA2059" i="1"/>
  <c r="Z2051" i="1"/>
  <c r="AA2051" i="1"/>
  <c r="Z2043" i="1"/>
  <c r="AA2043" i="1"/>
  <c r="Z2035" i="1"/>
  <c r="AA2035" i="1"/>
  <c r="Z2027" i="1"/>
  <c r="AA2027" i="1"/>
  <c r="Z2019" i="1"/>
  <c r="AA2019" i="1"/>
  <c r="Z2011" i="1"/>
  <c r="AA2011" i="1"/>
  <c r="Z2003" i="1"/>
  <c r="AA2003" i="1"/>
  <c r="Z1995" i="1"/>
  <c r="AA1995" i="1"/>
  <c r="Z1987" i="1"/>
  <c r="AA1987" i="1"/>
  <c r="Z1979" i="1"/>
  <c r="AA1979" i="1"/>
  <c r="Z1971" i="1"/>
  <c r="AA1971" i="1"/>
  <c r="Z1963" i="1"/>
  <c r="AA1963" i="1"/>
  <c r="Z1955" i="1"/>
  <c r="AA1955" i="1"/>
  <c r="Z1947" i="1"/>
  <c r="AA1947" i="1"/>
  <c r="Z1939" i="1"/>
  <c r="AA1939" i="1"/>
  <c r="Z1931" i="1"/>
  <c r="AA1931" i="1"/>
  <c r="Z1923" i="1"/>
  <c r="AA1923" i="1"/>
  <c r="Z1915" i="1"/>
  <c r="AA1915" i="1"/>
  <c r="Z1907" i="1"/>
  <c r="AA1907" i="1"/>
  <c r="Z1899" i="1"/>
  <c r="AA1899" i="1"/>
  <c r="Z1891" i="1"/>
  <c r="AA1891" i="1"/>
  <c r="Z1883" i="1"/>
  <c r="AA1883" i="1"/>
  <c r="Z1875" i="1"/>
  <c r="AA1875" i="1"/>
  <c r="Z1867" i="1"/>
  <c r="AA1867" i="1"/>
  <c r="Z1859" i="1"/>
  <c r="AA1859" i="1"/>
  <c r="Z1851" i="1"/>
  <c r="AA1851" i="1"/>
  <c r="Z1843" i="1"/>
  <c r="AA1843" i="1"/>
  <c r="Z1835" i="1"/>
  <c r="AA1835" i="1"/>
  <c r="Z1827" i="1"/>
  <c r="AA1827" i="1"/>
  <c r="Z1819" i="1"/>
  <c r="AA1819" i="1"/>
  <c r="Z1811" i="1"/>
  <c r="AA1811" i="1"/>
  <c r="Z1803" i="1"/>
  <c r="AA1803" i="1"/>
  <c r="Z1795" i="1"/>
  <c r="AA1795" i="1"/>
  <c r="Z1787" i="1"/>
  <c r="AA1787" i="1"/>
  <c r="Z1779" i="1"/>
  <c r="AA1779" i="1"/>
  <c r="Z1771" i="1"/>
  <c r="AA1771" i="1"/>
  <c r="Z1763" i="1"/>
  <c r="AA1763" i="1"/>
  <c r="Z1755" i="1"/>
  <c r="AA1755" i="1"/>
  <c r="Z1747" i="1"/>
  <c r="AA1747" i="1"/>
  <c r="Z1739" i="1"/>
  <c r="AA1739" i="1"/>
  <c r="Z1731" i="1"/>
  <c r="AA1731" i="1"/>
  <c r="Z1723" i="1"/>
  <c r="AA1723" i="1"/>
  <c r="Z1715" i="1"/>
  <c r="AA1715" i="1"/>
  <c r="Z1707" i="1"/>
  <c r="AA1707" i="1"/>
  <c r="AA1699" i="1"/>
  <c r="Z1699" i="1"/>
  <c r="AA1691" i="1"/>
  <c r="Z1691" i="1"/>
  <c r="AA1683" i="1"/>
  <c r="Z1683" i="1"/>
  <c r="AA1675" i="1"/>
  <c r="Z1675" i="1"/>
  <c r="AA1667" i="1"/>
  <c r="Z1667" i="1"/>
  <c r="AA1659" i="1"/>
  <c r="Z1659" i="1"/>
  <c r="AA1651" i="1"/>
  <c r="Z1651" i="1"/>
  <c r="AA1643" i="1"/>
  <c r="Z1643" i="1"/>
  <c r="AA1635" i="1"/>
  <c r="Z1635" i="1"/>
  <c r="AA1627" i="1"/>
  <c r="Z1627" i="1"/>
  <c r="AA1619" i="1"/>
  <c r="Z1619" i="1"/>
  <c r="AA1611" i="1"/>
  <c r="Z1611" i="1"/>
  <c r="AA1603" i="1"/>
  <c r="Z1603" i="1"/>
  <c r="AA1595" i="1"/>
  <c r="Z1595" i="1"/>
  <c r="AA1587" i="1"/>
  <c r="Z1587" i="1"/>
  <c r="AA1579" i="1"/>
  <c r="Z1579" i="1"/>
  <c r="AA1571" i="1"/>
  <c r="Z1571" i="1"/>
  <c r="AA1563" i="1"/>
  <c r="Z1563" i="1"/>
  <c r="AA1555" i="1"/>
  <c r="Z1555" i="1"/>
  <c r="AA1547" i="1"/>
  <c r="Z1547" i="1"/>
  <c r="AA1539" i="1"/>
  <c r="Z1539" i="1"/>
  <c r="AA1531" i="1"/>
  <c r="Z1531" i="1"/>
  <c r="AA1523" i="1"/>
  <c r="Z1523" i="1"/>
  <c r="AA1515" i="1"/>
  <c r="Z1515" i="1"/>
  <c r="AA1507" i="1"/>
  <c r="Z1507" i="1"/>
  <c r="AA1499" i="1"/>
  <c r="Z1499" i="1"/>
  <c r="AA1491" i="1"/>
  <c r="Z1491" i="1"/>
  <c r="AA1483" i="1"/>
  <c r="Z1483" i="1"/>
  <c r="AA1475" i="1"/>
  <c r="Z1475" i="1"/>
  <c r="AA1467" i="1"/>
  <c r="Z1467" i="1"/>
  <c r="AA1459" i="1"/>
  <c r="Z1459" i="1"/>
  <c r="AA1451" i="1"/>
  <c r="Z1451" i="1"/>
  <c r="AA1443" i="1"/>
  <c r="Z1443" i="1"/>
  <c r="AA1435" i="1"/>
  <c r="Z1435" i="1"/>
  <c r="AA1427" i="1"/>
  <c r="Z1427" i="1"/>
  <c r="AA1419" i="1"/>
  <c r="Z1419" i="1"/>
  <c r="AA1411" i="1"/>
  <c r="Z1411" i="1"/>
  <c r="AA1403" i="1"/>
  <c r="Z1403" i="1"/>
  <c r="AA1395" i="1"/>
  <c r="Z1395" i="1"/>
  <c r="AA1387" i="1"/>
  <c r="Z1387" i="1"/>
  <c r="AA1379" i="1"/>
  <c r="Z1379" i="1"/>
  <c r="AA1371" i="1"/>
  <c r="Z1371" i="1"/>
  <c r="AA1363" i="1"/>
  <c r="Z1363" i="1"/>
  <c r="AA1355" i="1"/>
  <c r="Z1355" i="1"/>
  <c r="AA1347" i="1"/>
  <c r="Z1347" i="1"/>
  <c r="AA1339" i="1"/>
  <c r="Z1339" i="1"/>
  <c r="AA1331" i="1"/>
  <c r="Z1331" i="1"/>
  <c r="AA1323" i="1"/>
  <c r="Z1323" i="1"/>
  <c r="AA1315" i="1"/>
  <c r="Z1315" i="1"/>
  <c r="AA1307" i="1"/>
  <c r="Z1307" i="1"/>
  <c r="AA1299" i="1"/>
  <c r="Z1299" i="1"/>
  <c r="AA1291" i="1"/>
  <c r="Z1291" i="1"/>
  <c r="AA1283" i="1"/>
  <c r="Z1283" i="1"/>
  <c r="AA1275" i="1"/>
  <c r="Z1275" i="1"/>
  <c r="AA1267" i="1"/>
  <c r="Z1267" i="1"/>
  <c r="AA1259" i="1"/>
  <c r="Z1259" i="1"/>
  <c r="AA1251" i="1"/>
  <c r="Z1251" i="1"/>
  <c r="AA1243" i="1"/>
  <c r="Z1243" i="1"/>
  <c r="AA1235" i="1"/>
  <c r="Z1235" i="1"/>
  <c r="AA1227" i="1"/>
  <c r="Z1227" i="1"/>
  <c r="AA1219" i="1"/>
  <c r="Z1219" i="1"/>
  <c r="AA1211" i="1"/>
  <c r="Z1211" i="1"/>
  <c r="AA1203" i="1"/>
  <c r="Z1203" i="1"/>
  <c r="AA1195" i="1"/>
  <c r="Z1195" i="1"/>
  <c r="AA1187" i="1"/>
  <c r="Z1187" i="1"/>
  <c r="AA1179" i="1"/>
  <c r="Z1179" i="1"/>
  <c r="AA1171" i="1"/>
  <c r="Z1171" i="1"/>
  <c r="Z1163" i="1"/>
  <c r="AA1163" i="1"/>
  <c r="Z1155" i="1"/>
  <c r="AA1155" i="1"/>
  <c r="Z1147" i="1"/>
  <c r="AA1147" i="1"/>
  <c r="Z1139" i="1"/>
  <c r="AA1139" i="1"/>
  <c r="Z1131" i="1"/>
  <c r="AA1131" i="1"/>
  <c r="Z1123" i="1"/>
  <c r="AA1123" i="1"/>
  <c r="Z1115" i="1"/>
  <c r="AA1115" i="1"/>
  <c r="Z1107" i="1"/>
  <c r="AA1107" i="1"/>
  <c r="Z1099" i="1"/>
  <c r="AA1099" i="1"/>
  <c r="Z1091" i="1"/>
  <c r="AA1091" i="1"/>
  <c r="Z1083" i="1"/>
  <c r="AA1083" i="1"/>
  <c r="Z1075" i="1"/>
  <c r="AA1075" i="1"/>
  <c r="Z1067" i="1"/>
  <c r="AA1067" i="1"/>
  <c r="Z1059" i="1"/>
  <c r="AA1059" i="1"/>
  <c r="Z1051" i="1"/>
  <c r="AA1051" i="1"/>
  <c r="Z1043" i="1"/>
  <c r="AA1043" i="1"/>
  <c r="Z1035" i="1"/>
  <c r="AA1035" i="1"/>
  <c r="Z1027" i="1"/>
  <c r="AA1027" i="1"/>
  <c r="Z1019" i="1"/>
  <c r="AA1019" i="1"/>
  <c r="Z1011" i="1"/>
  <c r="AA1011" i="1"/>
  <c r="Z1003" i="1"/>
  <c r="AA1003" i="1"/>
  <c r="Z995" i="1"/>
  <c r="AA995" i="1"/>
  <c r="Z987" i="1"/>
  <c r="AA987" i="1"/>
  <c r="Z979" i="1"/>
  <c r="AA979" i="1"/>
  <c r="Z971" i="1"/>
  <c r="AA971" i="1"/>
  <c r="Z963" i="1"/>
  <c r="AA963" i="1"/>
  <c r="Z955" i="1"/>
  <c r="AA955" i="1"/>
  <c r="Z947" i="1"/>
  <c r="AA947" i="1"/>
  <c r="Z939" i="1"/>
  <c r="AA939" i="1"/>
  <c r="Z931" i="1"/>
  <c r="AA931" i="1"/>
  <c r="Z923" i="1"/>
  <c r="AA923" i="1"/>
  <c r="Z915" i="1"/>
  <c r="AA915" i="1"/>
  <c r="Z907" i="1"/>
  <c r="AA907" i="1"/>
  <c r="Z899" i="1"/>
  <c r="AA899" i="1"/>
  <c r="Z891" i="1"/>
  <c r="AA891" i="1"/>
  <c r="Z883" i="1"/>
  <c r="AA883" i="1"/>
  <c r="Z875" i="1"/>
  <c r="AA875" i="1"/>
  <c r="Z867" i="1"/>
  <c r="AA867" i="1"/>
  <c r="Z859" i="1"/>
  <c r="AA859" i="1"/>
  <c r="Z851" i="1"/>
  <c r="AA851" i="1"/>
  <c r="Z843" i="1"/>
  <c r="AA843" i="1"/>
  <c r="Z835" i="1"/>
  <c r="AA835" i="1"/>
  <c r="Z827" i="1"/>
  <c r="AA827" i="1"/>
  <c r="Z819" i="1"/>
  <c r="AA819" i="1"/>
  <c r="Z811" i="1"/>
  <c r="AA811" i="1"/>
  <c r="Z803" i="1"/>
  <c r="AA803" i="1"/>
  <c r="Z795" i="1"/>
  <c r="AA795" i="1"/>
  <c r="Z787" i="1"/>
  <c r="AA787" i="1"/>
  <c r="Z779" i="1"/>
  <c r="AA779" i="1"/>
  <c r="Z771" i="1"/>
  <c r="AA771" i="1"/>
  <c r="Z763" i="1"/>
  <c r="AA763" i="1"/>
  <c r="Z755" i="1"/>
  <c r="AA755" i="1"/>
  <c r="Z747" i="1"/>
  <c r="AA747" i="1"/>
  <c r="Z739" i="1"/>
  <c r="AA739" i="1"/>
  <c r="Z731" i="1"/>
  <c r="AA731" i="1"/>
  <c r="Z723" i="1"/>
  <c r="AA723" i="1"/>
  <c r="Z715" i="1"/>
  <c r="AA715" i="1"/>
  <c r="Z707" i="1"/>
  <c r="AA707" i="1"/>
  <c r="Z699" i="1"/>
  <c r="AA699" i="1"/>
  <c r="Z691" i="1"/>
  <c r="AA691" i="1"/>
  <c r="Z683" i="1"/>
  <c r="AA683" i="1"/>
  <c r="Z675" i="1"/>
  <c r="AA675" i="1"/>
  <c r="Z667" i="1"/>
  <c r="AA667" i="1"/>
  <c r="Z659" i="1"/>
  <c r="AA659" i="1"/>
  <c r="Z651" i="1"/>
  <c r="AA651" i="1"/>
  <c r="Z643" i="1"/>
  <c r="AA643" i="1"/>
  <c r="Z635" i="1"/>
  <c r="AA635" i="1"/>
  <c r="Z627" i="1"/>
  <c r="AA627" i="1"/>
  <c r="Z619" i="1"/>
  <c r="AA619" i="1"/>
  <c r="Z611" i="1"/>
  <c r="AA611" i="1"/>
  <c r="Z603" i="1"/>
  <c r="AA603" i="1"/>
  <c r="Z595" i="1"/>
  <c r="AA595" i="1"/>
  <c r="Z587" i="1"/>
  <c r="AA587" i="1"/>
  <c r="Z579" i="1"/>
  <c r="AA579" i="1"/>
  <c r="Z571" i="1"/>
  <c r="AA571" i="1"/>
  <c r="Z563" i="1"/>
  <c r="AA563" i="1"/>
  <c r="Z555" i="1"/>
  <c r="AA555" i="1"/>
  <c r="Z547" i="1"/>
  <c r="AA547" i="1"/>
  <c r="Z539" i="1"/>
  <c r="AA539" i="1"/>
  <c r="Z531" i="1"/>
  <c r="AA531" i="1"/>
  <c r="Z523" i="1"/>
  <c r="AA523" i="1"/>
  <c r="Z515" i="1"/>
  <c r="AA515" i="1"/>
  <c r="Z507" i="1"/>
  <c r="AA507" i="1"/>
  <c r="Z499" i="1"/>
  <c r="AA499" i="1"/>
  <c r="Z491" i="1"/>
  <c r="AA491" i="1"/>
  <c r="Z483" i="1"/>
  <c r="AA483" i="1"/>
  <c r="Z475" i="1"/>
  <c r="AA475" i="1"/>
  <c r="Z467" i="1"/>
  <c r="AA467" i="1"/>
  <c r="Z459" i="1"/>
  <c r="AA459" i="1"/>
  <c r="Z451" i="1"/>
  <c r="AA451" i="1"/>
  <c r="Z443" i="1"/>
  <c r="AA443" i="1"/>
  <c r="Z435" i="1"/>
  <c r="AA435" i="1"/>
  <c r="Z427" i="1"/>
  <c r="AA427" i="1"/>
  <c r="Z419" i="1"/>
  <c r="AA419" i="1"/>
  <c r="Z411" i="1"/>
  <c r="AA411" i="1"/>
  <c r="Z403" i="1"/>
  <c r="AA403" i="1"/>
  <c r="Z395" i="1"/>
  <c r="AA395" i="1"/>
  <c r="Z387" i="1"/>
  <c r="AA387" i="1"/>
  <c r="Z379" i="1"/>
  <c r="AA379" i="1"/>
  <c r="Z371" i="1"/>
  <c r="AA371" i="1"/>
  <c r="Z363" i="1"/>
  <c r="AA363" i="1"/>
  <c r="Z355" i="1"/>
  <c r="AA355" i="1"/>
  <c r="Z347" i="1"/>
  <c r="AA347" i="1"/>
  <c r="Z339" i="1"/>
  <c r="AA339" i="1"/>
  <c r="Z331" i="1"/>
  <c r="AA331" i="1"/>
  <c r="Z323" i="1"/>
  <c r="AA323" i="1"/>
  <c r="Z315" i="1"/>
  <c r="AA315" i="1"/>
  <c r="Z307" i="1"/>
  <c r="AA307" i="1"/>
  <c r="Z299" i="1"/>
  <c r="AA299" i="1"/>
  <c r="Z291" i="1"/>
  <c r="AA291" i="1"/>
  <c r="Z283" i="1"/>
  <c r="AA283" i="1"/>
  <c r="Z275" i="1"/>
  <c r="AA275" i="1"/>
  <c r="Z267" i="1"/>
  <c r="AA267" i="1"/>
  <c r="Z259" i="1"/>
  <c r="AA259" i="1"/>
  <c r="Z251" i="1"/>
  <c r="AA251" i="1"/>
  <c r="Z243" i="1"/>
  <c r="AA243" i="1"/>
  <c r="Z235" i="1"/>
  <c r="AA235" i="1"/>
  <c r="Z227" i="1"/>
  <c r="AA227" i="1"/>
  <c r="Z219" i="1"/>
  <c r="AA219" i="1"/>
  <c r="Z211" i="1"/>
  <c r="AA211" i="1"/>
  <c r="Z203" i="1"/>
  <c r="AA203" i="1"/>
  <c r="Z195" i="1"/>
  <c r="AA195" i="1"/>
  <c r="Z187" i="1"/>
  <c r="AA187" i="1"/>
  <c r="Z179" i="1"/>
  <c r="AA179" i="1"/>
  <c r="Z171" i="1"/>
  <c r="AA171" i="1"/>
  <c r="Z163" i="1"/>
  <c r="AA163" i="1"/>
  <c r="Z155" i="1"/>
  <c r="AA155" i="1"/>
  <c r="Z147" i="1"/>
  <c r="AA147" i="1"/>
  <c r="Z139" i="1"/>
  <c r="AA139" i="1"/>
  <c r="Z131" i="1"/>
  <c r="AA131" i="1"/>
  <c r="Z123" i="1"/>
  <c r="AA123" i="1"/>
  <c r="Z115" i="1"/>
  <c r="AA115" i="1"/>
  <c r="Z107" i="1"/>
  <c r="AA107" i="1"/>
  <c r="Z99" i="1"/>
  <c r="AA99" i="1"/>
  <c r="Z91" i="1"/>
  <c r="AA91" i="1"/>
  <c r="Z83" i="1"/>
  <c r="AA83" i="1"/>
  <c r="Z75" i="1"/>
  <c r="AA75" i="1"/>
  <c r="Z67" i="1"/>
  <c r="AA67" i="1"/>
  <c r="Z59" i="1"/>
  <c r="AA59" i="1"/>
  <c r="Z51" i="1"/>
  <c r="AA51" i="1"/>
  <c r="Z43" i="1"/>
  <c r="AA43" i="1"/>
  <c r="Z35" i="1"/>
  <c r="AA35" i="1"/>
  <c r="AA27" i="1"/>
  <c r="Z27" i="1"/>
  <c r="AA19" i="1"/>
  <c r="Z19" i="1"/>
  <c r="AA11" i="1"/>
  <c r="Z11" i="1"/>
  <c r="AA5520" i="1"/>
  <c r="Z5520" i="1"/>
  <c r="AA5512" i="1"/>
  <c r="Z5512" i="1"/>
  <c r="AA5504" i="1"/>
  <c r="Z5504" i="1"/>
  <c r="AA5496" i="1"/>
  <c r="Z5496" i="1"/>
  <c r="AA5488" i="1"/>
  <c r="Z5488" i="1"/>
  <c r="AA5480" i="1"/>
  <c r="Z5480" i="1"/>
  <c r="AA5472" i="1"/>
  <c r="Z5472" i="1"/>
  <c r="AA5464" i="1"/>
  <c r="Z5464" i="1"/>
  <c r="AA5456" i="1"/>
  <c r="Z5456" i="1"/>
  <c r="AA5448" i="1"/>
  <c r="Z5448" i="1"/>
  <c r="AA5440" i="1"/>
  <c r="Z5440" i="1"/>
  <c r="AA5432" i="1"/>
  <c r="Z5432" i="1"/>
  <c r="AA5424" i="1"/>
  <c r="Z5424" i="1"/>
  <c r="AA5416" i="1"/>
  <c r="Z5416" i="1"/>
  <c r="AA5408" i="1"/>
  <c r="Z5408" i="1"/>
  <c r="AA5400" i="1"/>
  <c r="Z5400" i="1"/>
  <c r="AA5392" i="1"/>
  <c r="Z5392" i="1"/>
  <c r="AA5384" i="1"/>
  <c r="Z5384" i="1"/>
  <c r="AA5376" i="1"/>
  <c r="Z5376" i="1"/>
  <c r="AA5368" i="1"/>
  <c r="Z5368" i="1"/>
  <c r="AA5360" i="1"/>
  <c r="Z5360" i="1"/>
  <c r="AA5352" i="1"/>
  <c r="Z5352" i="1"/>
  <c r="AA5344" i="1"/>
  <c r="Z5344" i="1"/>
  <c r="AA5336" i="1"/>
  <c r="Z5336" i="1"/>
  <c r="AA5328" i="1"/>
  <c r="Z5328" i="1"/>
  <c r="AA5320" i="1"/>
  <c r="Z5320" i="1"/>
  <c r="AA5312" i="1"/>
  <c r="Z5312" i="1"/>
  <c r="AA5304" i="1"/>
  <c r="Z5304" i="1"/>
  <c r="AA5296" i="1"/>
  <c r="Z5296" i="1"/>
  <c r="AA5288" i="1"/>
  <c r="Z5288" i="1"/>
  <c r="AA5280" i="1"/>
  <c r="Z5280" i="1"/>
  <c r="AA5272" i="1"/>
  <c r="Z5272" i="1"/>
  <c r="AA5264" i="1"/>
  <c r="Z5264" i="1"/>
  <c r="AA5256" i="1"/>
  <c r="Z5256" i="1"/>
  <c r="AA5248" i="1"/>
  <c r="Z5248" i="1"/>
  <c r="AA5240" i="1"/>
  <c r="Z5240" i="1"/>
  <c r="AA5232" i="1"/>
  <c r="Z5232" i="1"/>
  <c r="AA5224" i="1"/>
  <c r="Z5224" i="1"/>
  <c r="AA5216" i="1"/>
  <c r="Z5216" i="1"/>
  <c r="AA5208" i="1"/>
  <c r="Z5208" i="1"/>
  <c r="AA5200" i="1"/>
  <c r="Z5200" i="1"/>
  <c r="AA5192" i="1"/>
  <c r="Z5192" i="1"/>
  <c r="AA5184" i="1"/>
  <c r="Z5184" i="1"/>
  <c r="AA5176" i="1"/>
  <c r="Z5176" i="1"/>
  <c r="AA5168" i="1"/>
  <c r="Z5168" i="1"/>
  <c r="AA5160" i="1"/>
  <c r="Z5160" i="1"/>
  <c r="AA5152" i="1"/>
  <c r="Z5152" i="1"/>
  <c r="AA5144" i="1"/>
  <c r="Z5144" i="1"/>
  <c r="AA5136" i="1"/>
  <c r="Z5136" i="1"/>
  <c r="AA5128" i="1"/>
  <c r="Z5128" i="1"/>
  <c r="AA5120" i="1"/>
  <c r="Z5120" i="1"/>
  <c r="AA5112" i="1"/>
  <c r="Z5112" i="1"/>
  <c r="Z5104" i="1"/>
  <c r="AA5104" i="1"/>
  <c r="Z5096" i="1"/>
  <c r="AA5096" i="1"/>
  <c r="Z5088" i="1"/>
  <c r="AA5088" i="1"/>
  <c r="Z5080" i="1"/>
  <c r="AA5080" i="1"/>
  <c r="Z5072" i="1"/>
  <c r="AA5072" i="1"/>
  <c r="Z5064" i="1"/>
  <c r="AA5064" i="1"/>
  <c r="Z5056" i="1"/>
  <c r="AA5056" i="1"/>
  <c r="Z5048" i="1"/>
  <c r="AA5048" i="1"/>
  <c r="Z5040" i="1"/>
  <c r="AA5040" i="1"/>
  <c r="Z5032" i="1"/>
  <c r="AA5032" i="1"/>
  <c r="Z5024" i="1"/>
  <c r="AA5024" i="1"/>
  <c r="Z5016" i="1"/>
  <c r="AA5016" i="1"/>
  <c r="Z5008" i="1"/>
  <c r="AA5008" i="1"/>
  <c r="Z5000" i="1"/>
  <c r="AA5000" i="1"/>
  <c r="Z4992" i="1"/>
  <c r="AA4992" i="1"/>
  <c r="Z4984" i="1"/>
  <c r="AA4984" i="1"/>
  <c r="Z4976" i="1"/>
  <c r="AA4976" i="1"/>
  <c r="Z4968" i="1"/>
  <c r="AA4968" i="1"/>
  <c r="Z4960" i="1"/>
  <c r="AA4960" i="1"/>
  <c r="Z4952" i="1"/>
  <c r="AA4952" i="1"/>
  <c r="Z4944" i="1"/>
  <c r="AA4944" i="1"/>
  <c r="Z4936" i="1"/>
  <c r="AA4936" i="1"/>
  <c r="Z4928" i="1"/>
  <c r="AA4928" i="1"/>
  <c r="Z4920" i="1"/>
  <c r="AA4920" i="1"/>
  <c r="Z4912" i="1"/>
  <c r="AA4912" i="1"/>
  <c r="Z4904" i="1"/>
  <c r="AA4904" i="1"/>
  <c r="Z4896" i="1"/>
  <c r="AA4896" i="1"/>
  <c r="Z4888" i="1"/>
  <c r="AA4888" i="1"/>
  <c r="Z4880" i="1"/>
  <c r="AA4880" i="1"/>
  <c r="Z4872" i="1"/>
  <c r="AA4872" i="1"/>
  <c r="Z4864" i="1"/>
  <c r="AA4864" i="1"/>
  <c r="Z4856" i="1"/>
  <c r="AA4856" i="1"/>
  <c r="Z4848" i="1"/>
  <c r="AA4848" i="1"/>
  <c r="Z4840" i="1"/>
  <c r="AA4840" i="1"/>
  <c r="Z4832" i="1"/>
  <c r="AA4832" i="1"/>
  <c r="Z4824" i="1"/>
  <c r="AA4824" i="1"/>
  <c r="Z4816" i="1"/>
  <c r="AA4816" i="1"/>
  <c r="Z4808" i="1"/>
  <c r="AA4808" i="1"/>
  <c r="Z4800" i="1"/>
  <c r="AA4800" i="1"/>
  <c r="Z4792" i="1"/>
  <c r="AA4792" i="1"/>
  <c r="Z4784" i="1"/>
  <c r="AA4784" i="1"/>
  <c r="Z4776" i="1"/>
  <c r="AA4776" i="1"/>
  <c r="Z4768" i="1"/>
  <c r="AA4768" i="1"/>
  <c r="Z4760" i="1"/>
  <c r="AA4760" i="1"/>
  <c r="Z4752" i="1"/>
  <c r="AA4752" i="1"/>
  <c r="Z4744" i="1"/>
  <c r="AA4744" i="1"/>
  <c r="Z4736" i="1"/>
  <c r="AA4736" i="1"/>
  <c r="Z4728" i="1"/>
  <c r="AA4728" i="1"/>
  <c r="Z4720" i="1"/>
  <c r="AA4720" i="1"/>
  <c r="Z4712" i="1"/>
  <c r="AA4712" i="1"/>
  <c r="Z4704" i="1"/>
  <c r="AA4704" i="1"/>
  <c r="Z4696" i="1"/>
  <c r="AA4696" i="1"/>
  <c r="Z4688" i="1"/>
  <c r="AA4688" i="1"/>
  <c r="Z4680" i="1"/>
  <c r="AA4680" i="1"/>
  <c r="Z4672" i="1"/>
  <c r="AA4672" i="1"/>
  <c r="Z4664" i="1"/>
  <c r="AA4664" i="1"/>
  <c r="Z4656" i="1"/>
  <c r="AA4656" i="1"/>
  <c r="Z4648" i="1"/>
  <c r="AA4648" i="1"/>
  <c r="Z4640" i="1"/>
  <c r="AA4640" i="1"/>
  <c r="Z4632" i="1"/>
  <c r="AA4632" i="1"/>
  <c r="Z4624" i="1"/>
  <c r="AA4624" i="1"/>
  <c r="Z4616" i="1"/>
  <c r="AA4616" i="1"/>
  <c r="Z4608" i="1"/>
  <c r="AA4608" i="1"/>
  <c r="Z4600" i="1"/>
  <c r="AA4600" i="1"/>
  <c r="Z4592" i="1"/>
  <c r="AA4592" i="1"/>
  <c r="Z4584" i="1"/>
  <c r="AA4584" i="1"/>
  <c r="Z4576" i="1"/>
  <c r="AA4576" i="1"/>
  <c r="Z4568" i="1"/>
  <c r="AA4568" i="1"/>
  <c r="Z4560" i="1"/>
  <c r="AA4560" i="1"/>
  <c r="Z4552" i="1"/>
  <c r="AA4552" i="1"/>
  <c r="Z4544" i="1"/>
  <c r="AA4544" i="1"/>
  <c r="Z4536" i="1"/>
  <c r="AA4536" i="1"/>
  <c r="Z4528" i="1"/>
  <c r="AA4528" i="1"/>
  <c r="Z4520" i="1"/>
  <c r="AA4520" i="1"/>
  <c r="Z4512" i="1"/>
  <c r="AA4512" i="1"/>
  <c r="Z4504" i="1"/>
  <c r="AA4504" i="1"/>
  <c r="Z4496" i="1"/>
  <c r="AA4496" i="1"/>
  <c r="Z4488" i="1"/>
  <c r="AA4488" i="1"/>
  <c r="AA4480" i="1"/>
  <c r="Z4480" i="1"/>
  <c r="AA4472" i="1"/>
  <c r="Z4472" i="1"/>
  <c r="AA4464" i="1"/>
  <c r="Z4464" i="1"/>
  <c r="AA4456" i="1"/>
  <c r="Z4456" i="1"/>
  <c r="AA4448" i="1"/>
  <c r="Z4448" i="1"/>
  <c r="AA4440" i="1"/>
  <c r="Z4440" i="1"/>
  <c r="AA4432" i="1"/>
  <c r="Z4432" i="1"/>
  <c r="AA4424" i="1"/>
  <c r="Z4424" i="1"/>
  <c r="AA4416" i="1"/>
  <c r="Z4416" i="1"/>
  <c r="AA4408" i="1"/>
  <c r="Z4408" i="1"/>
  <c r="AA4400" i="1"/>
  <c r="Z4400" i="1"/>
  <c r="AA4392" i="1"/>
  <c r="Z4392" i="1"/>
  <c r="AA4384" i="1"/>
  <c r="Z4384" i="1"/>
  <c r="AA4376" i="1"/>
  <c r="Z4376" i="1"/>
  <c r="AA4368" i="1"/>
  <c r="Z4368" i="1"/>
  <c r="AA4360" i="1"/>
  <c r="Z4360" i="1"/>
  <c r="AA4352" i="1"/>
  <c r="Z4352" i="1"/>
  <c r="AA4344" i="1"/>
  <c r="Z4344" i="1"/>
  <c r="AA4336" i="1"/>
  <c r="Z4336" i="1"/>
  <c r="AA4328" i="1"/>
  <c r="Z4328" i="1"/>
  <c r="AA4320" i="1"/>
  <c r="Z4320" i="1"/>
  <c r="AA4312" i="1"/>
  <c r="Z4312" i="1"/>
  <c r="AA4304" i="1"/>
  <c r="Z4304" i="1"/>
  <c r="AA4296" i="1"/>
  <c r="Z4296" i="1"/>
  <c r="AA4288" i="1"/>
  <c r="Z4288" i="1"/>
  <c r="AA4280" i="1"/>
  <c r="Z4280" i="1"/>
  <c r="AA4272" i="1"/>
  <c r="Z4272" i="1"/>
  <c r="AA4264" i="1"/>
  <c r="Z4264" i="1"/>
  <c r="AA4256" i="1"/>
  <c r="Z4256" i="1"/>
  <c r="AA4248" i="1"/>
  <c r="Z4248" i="1"/>
  <c r="AA4240" i="1"/>
  <c r="Z4240" i="1"/>
  <c r="AA4232" i="1"/>
  <c r="Z4232" i="1"/>
  <c r="AA4224" i="1"/>
  <c r="Z4224" i="1"/>
  <c r="Z4216" i="1"/>
  <c r="AA4216" i="1"/>
  <c r="Z4208" i="1"/>
  <c r="AA4208" i="1"/>
  <c r="Z4200" i="1"/>
  <c r="AA4200" i="1"/>
  <c r="Z4192" i="1"/>
  <c r="AA4192" i="1"/>
  <c r="Z4184" i="1"/>
  <c r="AA4184" i="1"/>
  <c r="Z4176" i="1"/>
  <c r="AA4176" i="1"/>
  <c r="Z4168" i="1"/>
  <c r="AA4168" i="1"/>
  <c r="Z4160" i="1"/>
  <c r="AA4160" i="1"/>
  <c r="Z4152" i="1"/>
  <c r="AA4152" i="1"/>
  <c r="Z4144" i="1"/>
  <c r="AA4144" i="1"/>
  <c r="Z4136" i="1"/>
  <c r="AA4136" i="1"/>
  <c r="Z4128" i="1"/>
  <c r="AA4128" i="1"/>
  <c r="Z4120" i="1"/>
  <c r="AA4120" i="1"/>
  <c r="Z4112" i="1"/>
  <c r="AA4112" i="1"/>
  <c r="Z4104" i="1"/>
  <c r="AA4104" i="1"/>
  <c r="Z4096" i="1"/>
  <c r="AA4096" i="1"/>
  <c r="Z4088" i="1"/>
  <c r="AA4088" i="1"/>
  <c r="Z4080" i="1"/>
  <c r="AA4080" i="1"/>
  <c r="Z4072" i="1"/>
  <c r="AA4072" i="1"/>
  <c r="Z4064" i="1"/>
  <c r="AA4064" i="1"/>
  <c r="Z4056" i="1"/>
  <c r="AA4056" i="1"/>
  <c r="Z4048" i="1"/>
  <c r="AA4048" i="1"/>
  <c r="Z4040" i="1"/>
  <c r="AA4040" i="1"/>
  <c r="Z4032" i="1"/>
  <c r="AA4032" i="1"/>
  <c r="Z4024" i="1"/>
  <c r="AA4024" i="1"/>
  <c r="Z4016" i="1"/>
  <c r="AA4016" i="1"/>
  <c r="Z4008" i="1"/>
  <c r="AA4008" i="1"/>
  <c r="Z4000" i="1"/>
  <c r="AA4000" i="1"/>
  <c r="Z3992" i="1"/>
  <c r="AA3992" i="1"/>
  <c r="Z3984" i="1"/>
  <c r="AA3984" i="1"/>
  <c r="Z3976" i="1"/>
  <c r="AA3976" i="1"/>
  <c r="Z3968" i="1"/>
  <c r="AA3968" i="1"/>
  <c r="Z3960" i="1"/>
  <c r="AA3960" i="1"/>
  <c r="Z3952" i="1"/>
  <c r="AA3952" i="1"/>
  <c r="Z3944" i="1"/>
  <c r="AA3944" i="1"/>
  <c r="Z3936" i="1"/>
  <c r="AA3936" i="1"/>
  <c r="Z3928" i="1"/>
  <c r="AA3928" i="1"/>
  <c r="Z3920" i="1"/>
  <c r="AA3920" i="1"/>
  <c r="AA3912" i="1"/>
  <c r="Z3912" i="1"/>
  <c r="Z3904" i="1"/>
  <c r="AA3904" i="1"/>
  <c r="AA3896" i="1"/>
  <c r="Z3896" i="1"/>
  <c r="Z3888" i="1"/>
  <c r="AA3888" i="1"/>
  <c r="AA3880" i="1"/>
  <c r="Z3880" i="1"/>
  <c r="AA3872" i="1"/>
  <c r="Z3872" i="1"/>
  <c r="AA3864" i="1"/>
  <c r="Z3864" i="1"/>
  <c r="AA3856" i="1"/>
  <c r="Z3856" i="1"/>
  <c r="Z3848" i="1"/>
  <c r="AA3848" i="1"/>
  <c r="Z3840" i="1"/>
  <c r="AA3840" i="1"/>
  <c r="Z3832" i="1"/>
  <c r="AA3832" i="1"/>
  <c r="Z3824" i="1"/>
  <c r="AA3824" i="1"/>
  <c r="Z3816" i="1"/>
  <c r="AA3816" i="1"/>
  <c r="Z3808" i="1"/>
  <c r="AA3808" i="1"/>
  <c r="AA3800" i="1"/>
  <c r="Z3800" i="1"/>
  <c r="Z3792" i="1"/>
  <c r="AA3792" i="1"/>
  <c r="Z3784" i="1"/>
  <c r="AA3784" i="1"/>
  <c r="Z3776" i="1"/>
  <c r="AA3776" i="1"/>
  <c r="AA3768" i="1"/>
  <c r="Z3768" i="1"/>
  <c r="Z3760" i="1"/>
  <c r="AA3760" i="1"/>
  <c r="Z3752" i="1"/>
  <c r="AA3752" i="1"/>
  <c r="Z3744" i="1"/>
  <c r="AA3744" i="1"/>
  <c r="AA3736" i="1"/>
  <c r="Z3736" i="1"/>
  <c r="Z3728" i="1"/>
  <c r="AA3728" i="1"/>
  <c r="Z3720" i="1"/>
  <c r="AA3720" i="1"/>
  <c r="Z3712" i="1"/>
  <c r="AA3712" i="1"/>
  <c r="AA3704" i="1"/>
  <c r="Z3704" i="1"/>
  <c r="Z3696" i="1"/>
  <c r="AA3696" i="1"/>
  <c r="Z3688" i="1"/>
  <c r="AA3688" i="1"/>
  <c r="Z3680" i="1"/>
  <c r="AA3680" i="1"/>
  <c r="AA3672" i="1"/>
  <c r="Z3672" i="1"/>
  <c r="Z3664" i="1"/>
  <c r="AA3664" i="1"/>
  <c r="Z3656" i="1"/>
  <c r="AA3656" i="1"/>
  <c r="AA3648" i="1"/>
  <c r="Z3648" i="1"/>
  <c r="Z3640" i="1"/>
  <c r="AA3640" i="1"/>
  <c r="Z3632" i="1"/>
  <c r="AA3632" i="1"/>
  <c r="Z3624" i="1"/>
  <c r="AA3624" i="1"/>
  <c r="Z3616" i="1"/>
  <c r="AA3616" i="1"/>
  <c r="Z3608" i="1"/>
  <c r="AA3608" i="1"/>
  <c r="Z3600" i="1"/>
  <c r="AA3600" i="1"/>
  <c r="Z3592" i="1"/>
  <c r="AA3592" i="1"/>
  <c r="Z3584" i="1"/>
  <c r="AA3584" i="1"/>
  <c r="AA3576" i="1"/>
  <c r="Z3576" i="1"/>
  <c r="Z3568" i="1"/>
  <c r="AA3568" i="1"/>
  <c r="Z3560" i="1"/>
  <c r="AA3560" i="1"/>
  <c r="Z3552" i="1"/>
  <c r="AA3552" i="1"/>
  <c r="Z3544" i="1"/>
  <c r="AA3544" i="1"/>
  <c r="AA3536" i="1"/>
  <c r="Z3536" i="1"/>
  <c r="Z3528" i="1"/>
  <c r="AA3528" i="1"/>
  <c r="Z3520" i="1"/>
  <c r="AA3520" i="1"/>
  <c r="AA3512" i="1"/>
  <c r="Z3512" i="1"/>
  <c r="Z3504" i="1"/>
  <c r="AA3504" i="1"/>
  <c r="Z3496" i="1"/>
  <c r="AA3496" i="1"/>
  <c r="Z3488" i="1"/>
  <c r="AA3488" i="1"/>
  <c r="Z3480" i="1"/>
  <c r="AA3480" i="1"/>
  <c r="AA3472" i="1"/>
  <c r="Z3472" i="1"/>
  <c r="Z3464" i="1"/>
  <c r="AA3464" i="1"/>
  <c r="Z3456" i="1"/>
  <c r="AA3456" i="1"/>
  <c r="Z3448" i="1"/>
  <c r="AA3448" i="1"/>
  <c r="Z3440" i="1"/>
  <c r="AA3440" i="1"/>
  <c r="Z3432" i="1"/>
  <c r="AA3432" i="1"/>
  <c r="Z3424" i="1"/>
  <c r="AA3424" i="1"/>
  <c r="Z3416" i="1"/>
  <c r="AA3416" i="1"/>
  <c r="Z3408" i="1"/>
  <c r="AA3408" i="1"/>
  <c r="Z3400" i="1"/>
  <c r="AA3400" i="1"/>
  <c r="Z3392" i="1"/>
  <c r="AA3392" i="1"/>
  <c r="Z3384" i="1"/>
  <c r="AA3384" i="1"/>
  <c r="Z3376" i="1"/>
  <c r="AA3376" i="1"/>
  <c r="Z3368" i="1"/>
  <c r="AA3368" i="1"/>
  <c r="Z3360" i="1"/>
  <c r="AA3360" i="1"/>
  <c r="Z3352" i="1"/>
  <c r="AA3352" i="1"/>
  <c r="Z3344" i="1"/>
  <c r="AA3344" i="1"/>
  <c r="Z3336" i="1"/>
  <c r="AA3336" i="1"/>
  <c r="Z3328" i="1"/>
  <c r="AA3328" i="1"/>
  <c r="Z3320" i="1"/>
  <c r="AA3320" i="1"/>
  <c r="Z3312" i="1"/>
  <c r="AA3312" i="1"/>
  <c r="Z3304" i="1"/>
  <c r="AA3304" i="1"/>
  <c r="Z3296" i="1"/>
  <c r="AA3296" i="1"/>
  <c r="Z2760" i="1"/>
  <c r="AA2760" i="1"/>
  <c r="Z2750" i="1"/>
  <c r="AA2750" i="1"/>
  <c r="Z2710" i="1"/>
  <c r="AA2710" i="1"/>
  <c r="Z2662" i="1"/>
  <c r="AA2662" i="1"/>
  <c r="Z2622" i="1"/>
  <c r="AA2622" i="1"/>
  <c r="Z2582" i="1"/>
  <c r="AA2582" i="1"/>
  <c r="Z2542" i="1"/>
  <c r="AA2542" i="1"/>
  <c r="Z2502" i="1"/>
  <c r="AA2502" i="1"/>
  <c r="Z2462" i="1"/>
  <c r="AA2462" i="1"/>
  <c r="Z2422" i="1"/>
  <c r="AA2422" i="1"/>
  <c r="Z2398" i="1"/>
  <c r="AA2398" i="1"/>
  <c r="Z2765" i="1"/>
  <c r="AA2765" i="1"/>
  <c r="Z2771" i="1"/>
  <c r="AA2771" i="1"/>
  <c r="Z2755" i="1"/>
  <c r="AA2755" i="1"/>
  <c r="Z2770" i="1"/>
  <c r="AA2770" i="1"/>
  <c r="Z2762" i="1"/>
  <c r="AA2762" i="1"/>
  <c r="Z2754" i="1"/>
  <c r="AA2754" i="1"/>
  <c r="Z2746" i="1"/>
  <c r="AA2746" i="1"/>
  <c r="Z2738" i="1"/>
  <c r="AA2738" i="1"/>
  <c r="Z2730" i="1"/>
  <c r="AA2730" i="1"/>
  <c r="Z2722" i="1"/>
  <c r="AA2722" i="1"/>
  <c r="Z2714" i="1"/>
  <c r="AA2714" i="1"/>
  <c r="Z2706" i="1"/>
  <c r="AA2706" i="1"/>
  <c r="Z2698" i="1"/>
  <c r="AA2698" i="1"/>
  <c r="Z2690" i="1"/>
  <c r="AA2690" i="1"/>
  <c r="Z2682" i="1"/>
  <c r="AA2682" i="1"/>
  <c r="Z2674" i="1"/>
  <c r="AA2674" i="1"/>
  <c r="Z2666" i="1"/>
  <c r="AA2666" i="1"/>
  <c r="Z2658" i="1"/>
  <c r="AA2658" i="1"/>
  <c r="Z2650" i="1"/>
  <c r="AA2650" i="1"/>
  <c r="Z2642" i="1"/>
  <c r="AA2642" i="1"/>
  <c r="Z2634" i="1"/>
  <c r="AA2634" i="1"/>
  <c r="Z2626" i="1"/>
  <c r="AA2626" i="1"/>
  <c r="Z2618" i="1"/>
  <c r="AA2618" i="1"/>
  <c r="Z2610" i="1"/>
  <c r="AA2610" i="1"/>
  <c r="Z2602" i="1"/>
  <c r="AA2602" i="1"/>
  <c r="Z2594" i="1"/>
  <c r="AA2594" i="1"/>
  <c r="Z2586" i="1"/>
  <c r="AA2586" i="1"/>
  <c r="Z2578" i="1"/>
  <c r="AA2578" i="1"/>
  <c r="Z2570" i="1"/>
  <c r="AA2570" i="1"/>
  <c r="Z2562" i="1"/>
  <c r="AA2562" i="1"/>
  <c r="Z2554" i="1"/>
  <c r="AA2554" i="1"/>
  <c r="Z2546" i="1"/>
  <c r="AA2546" i="1"/>
  <c r="Z2538" i="1"/>
  <c r="AA2538" i="1"/>
  <c r="Z2530" i="1"/>
  <c r="AA2530" i="1"/>
  <c r="Z2522" i="1"/>
  <c r="AA2522" i="1"/>
  <c r="Z2514" i="1"/>
  <c r="AA2514" i="1"/>
  <c r="Z2506" i="1"/>
  <c r="AA2506" i="1"/>
  <c r="Z2498" i="1"/>
  <c r="AA2498" i="1"/>
  <c r="Z2490" i="1"/>
  <c r="AA2490" i="1"/>
  <c r="Z2482" i="1"/>
  <c r="AA2482" i="1"/>
  <c r="Z2474" i="1"/>
  <c r="AA2474" i="1"/>
  <c r="Z2466" i="1"/>
  <c r="AA2466" i="1"/>
  <c r="Z2458" i="1"/>
  <c r="AA2458" i="1"/>
  <c r="Z2450" i="1"/>
  <c r="AA2450" i="1"/>
  <c r="Z2442" i="1"/>
  <c r="AA2442" i="1"/>
  <c r="Z2434" i="1"/>
  <c r="AA2434" i="1"/>
  <c r="Z2426" i="1"/>
  <c r="AA2426" i="1"/>
  <c r="Z2418" i="1"/>
  <c r="AA2418" i="1"/>
  <c r="Z2410" i="1"/>
  <c r="AA2410" i="1"/>
  <c r="Z2402" i="1"/>
  <c r="AA2402" i="1"/>
  <c r="Z2394" i="1"/>
  <c r="AA2394" i="1"/>
  <c r="Z2386" i="1"/>
  <c r="AA2386" i="1"/>
  <c r="Z2378" i="1"/>
  <c r="AA2378" i="1"/>
  <c r="Z2370" i="1"/>
  <c r="AA2370" i="1"/>
  <c r="Z2362" i="1"/>
  <c r="AA2362" i="1"/>
  <c r="Z2354" i="1"/>
  <c r="AA2354" i="1"/>
  <c r="Z2346" i="1"/>
  <c r="AA2346" i="1"/>
  <c r="Z2338" i="1"/>
  <c r="AA2338" i="1"/>
  <c r="Z2330" i="1"/>
  <c r="AA2330" i="1"/>
  <c r="Z2322" i="1"/>
  <c r="AA2322" i="1"/>
  <c r="Z2314" i="1"/>
  <c r="AA2314" i="1"/>
  <c r="Z2306" i="1"/>
  <c r="AA2306" i="1"/>
  <c r="Z2298" i="1"/>
  <c r="AA2298" i="1"/>
  <c r="Z2290" i="1"/>
  <c r="AA2290" i="1"/>
  <c r="Z2282" i="1"/>
  <c r="AA2282" i="1"/>
  <c r="Z2274" i="1"/>
  <c r="AA2274" i="1"/>
  <c r="Z2266" i="1"/>
  <c r="AA2266" i="1"/>
  <c r="Z2258" i="1"/>
  <c r="AA2258" i="1"/>
  <c r="Z2250" i="1"/>
  <c r="AA2250" i="1"/>
  <c r="Z2242" i="1"/>
  <c r="AA2242" i="1"/>
  <c r="Z2234" i="1"/>
  <c r="AA2234" i="1"/>
  <c r="Z2226" i="1"/>
  <c r="AA2226" i="1"/>
  <c r="Z2218" i="1"/>
  <c r="AA2218" i="1"/>
  <c r="Z2210" i="1"/>
  <c r="AA2210" i="1"/>
  <c r="Z2202" i="1"/>
  <c r="AA2202" i="1"/>
  <c r="Z2194" i="1"/>
  <c r="AA2194" i="1"/>
  <c r="Z2186" i="1"/>
  <c r="AA2186" i="1"/>
  <c r="AA2178" i="1"/>
  <c r="Z2178" i="1"/>
  <c r="Z2170" i="1"/>
  <c r="AA2170" i="1"/>
  <c r="Z2162" i="1"/>
  <c r="AA2162" i="1"/>
  <c r="Z2154" i="1"/>
  <c r="AA2154" i="1"/>
  <c r="Z2146" i="1"/>
  <c r="AA2146" i="1"/>
  <c r="Z2138" i="1"/>
  <c r="AA2138" i="1"/>
  <c r="Z2130" i="1"/>
  <c r="AA2130" i="1"/>
  <c r="Z2122" i="1"/>
  <c r="AA2122" i="1"/>
  <c r="Z2114" i="1"/>
  <c r="AA2114" i="1"/>
  <c r="Z2106" i="1"/>
  <c r="AA2106" i="1"/>
  <c r="Z2098" i="1"/>
  <c r="AA2098" i="1"/>
  <c r="Z2090" i="1"/>
  <c r="AA2090" i="1"/>
  <c r="Z2082" i="1"/>
  <c r="AA2082" i="1"/>
  <c r="Z2074" i="1"/>
  <c r="AA2074" i="1"/>
  <c r="Z2066" i="1"/>
  <c r="AA2066" i="1"/>
  <c r="Z2058" i="1"/>
  <c r="AA2058" i="1"/>
  <c r="Z2050" i="1"/>
  <c r="AA2050" i="1"/>
  <c r="Z2042" i="1"/>
  <c r="AA2042" i="1"/>
  <c r="Z2034" i="1"/>
  <c r="AA2034" i="1"/>
  <c r="Z2026" i="1"/>
  <c r="AA2026" i="1"/>
  <c r="Z2018" i="1"/>
  <c r="AA2018" i="1"/>
  <c r="Z2010" i="1"/>
  <c r="AA2010" i="1"/>
  <c r="Z2002" i="1"/>
  <c r="AA2002" i="1"/>
  <c r="Z1994" i="1"/>
  <c r="AA1994" i="1"/>
  <c r="Z1986" i="1"/>
  <c r="AA1986" i="1"/>
  <c r="Z1978" i="1"/>
  <c r="AA1978" i="1"/>
  <c r="Z1970" i="1"/>
  <c r="AA1970" i="1"/>
  <c r="Z1962" i="1"/>
  <c r="AA1962" i="1"/>
  <c r="Z1954" i="1"/>
  <c r="AA1954" i="1"/>
  <c r="Z1946" i="1"/>
  <c r="AA1946" i="1"/>
  <c r="Z1938" i="1"/>
  <c r="AA1938" i="1"/>
  <c r="Z1930" i="1"/>
  <c r="AA1930" i="1"/>
  <c r="Z1922" i="1"/>
  <c r="AA1922" i="1"/>
  <c r="Z1914" i="1"/>
  <c r="AA1914" i="1"/>
  <c r="Z1906" i="1"/>
  <c r="AA1906" i="1"/>
  <c r="Z1898" i="1"/>
  <c r="AA1898" i="1"/>
  <c r="Z1890" i="1"/>
  <c r="AA1890" i="1"/>
  <c r="Z1882" i="1"/>
  <c r="AA1882" i="1"/>
  <c r="Z1874" i="1"/>
  <c r="AA1874" i="1"/>
  <c r="Z1866" i="1"/>
  <c r="AA1866" i="1"/>
  <c r="Z1858" i="1"/>
  <c r="AA1858" i="1"/>
  <c r="Z1850" i="1"/>
  <c r="AA1850" i="1"/>
  <c r="Z1842" i="1"/>
  <c r="AA1842" i="1"/>
  <c r="Z1834" i="1"/>
  <c r="AA1834" i="1"/>
  <c r="Z1826" i="1"/>
  <c r="AA1826" i="1"/>
  <c r="Z1818" i="1"/>
  <c r="AA1818" i="1"/>
  <c r="Z1810" i="1"/>
  <c r="AA1810" i="1"/>
  <c r="Z1802" i="1"/>
  <c r="AA1802" i="1"/>
  <c r="Z1794" i="1"/>
  <c r="AA1794" i="1"/>
  <c r="Z1786" i="1"/>
  <c r="AA1786" i="1"/>
  <c r="Z1778" i="1"/>
  <c r="AA1778" i="1"/>
  <c r="Z1770" i="1"/>
  <c r="AA1770" i="1"/>
  <c r="Z1762" i="1"/>
  <c r="AA1762" i="1"/>
  <c r="Z1754" i="1"/>
  <c r="AA1754" i="1"/>
  <c r="Z1746" i="1"/>
  <c r="AA1746" i="1"/>
  <c r="Z1738" i="1"/>
  <c r="AA1738" i="1"/>
  <c r="Z1730" i="1"/>
  <c r="AA1730" i="1"/>
  <c r="Z1722" i="1"/>
  <c r="AA1722" i="1"/>
  <c r="Z1714" i="1"/>
  <c r="AA1714" i="1"/>
  <c r="Z1706" i="1"/>
  <c r="AA1706" i="1"/>
  <c r="Z1698" i="1"/>
  <c r="AA1698" i="1"/>
  <c r="AA1690" i="1"/>
  <c r="Z1690" i="1"/>
  <c r="Z1682" i="1"/>
  <c r="AA1682" i="1"/>
  <c r="Z1674" i="1"/>
  <c r="AA1674" i="1"/>
  <c r="Z1666" i="1"/>
  <c r="AA1666" i="1"/>
  <c r="AA1658" i="1"/>
  <c r="Z1658" i="1"/>
  <c r="Z1650" i="1"/>
  <c r="AA1650" i="1"/>
  <c r="Z1642" i="1"/>
  <c r="AA1642" i="1"/>
  <c r="Z1634" i="1"/>
  <c r="AA1634" i="1"/>
  <c r="Z1626" i="1"/>
  <c r="AA1626" i="1"/>
  <c r="Z1618" i="1"/>
  <c r="AA1618" i="1"/>
  <c r="Z1610" i="1"/>
  <c r="AA1610" i="1"/>
  <c r="Z1602" i="1"/>
  <c r="AA1602" i="1"/>
  <c r="Z1594" i="1"/>
  <c r="AA1594" i="1"/>
  <c r="Z1586" i="1"/>
  <c r="AA1586" i="1"/>
  <c r="Z1578" i="1"/>
  <c r="AA1578" i="1"/>
  <c r="Z1570" i="1"/>
  <c r="AA1570" i="1"/>
  <c r="Z1562" i="1"/>
  <c r="AA1562" i="1"/>
  <c r="Z1554" i="1"/>
  <c r="AA1554" i="1"/>
  <c r="Z1546" i="1"/>
  <c r="AA1546" i="1"/>
  <c r="Z1538" i="1"/>
  <c r="AA1538" i="1"/>
  <c r="Z1530" i="1"/>
  <c r="AA1530" i="1"/>
  <c r="Z1522" i="1"/>
  <c r="AA1522" i="1"/>
  <c r="Z1514" i="1"/>
  <c r="AA1514" i="1"/>
  <c r="Z1506" i="1"/>
  <c r="AA1506" i="1"/>
  <c r="Z1498" i="1"/>
  <c r="AA1498" i="1"/>
  <c r="Z1490" i="1"/>
  <c r="AA1490" i="1"/>
  <c r="Z1482" i="1"/>
  <c r="AA1482" i="1"/>
  <c r="Z1474" i="1"/>
  <c r="AA1474" i="1"/>
  <c r="Z1466" i="1"/>
  <c r="AA1466" i="1"/>
  <c r="Z1458" i="1"/>
  <c r="AA1458" i="1"/>
  <c r="Z1450" i="1"/>
  <c r="AA1450" i="1"/>
  <c r="Z1442" i="1"/>
  <c r="AA1442" i="1"/>
  <c r="Z1434" i="1"/>
  <c r="AA1434" i="1"/>
  <c r="Z1426" i="1"/>
  <c r="AA1426" i="1"/>
  <c r="Z1418" i="1"/>
  <c r="AA1418" i="1"/>
  <c r="Z1410" i="1"/>
  <c r="AA1410" i="1"/>
  <c r="Z1402" i="1"/>
  <c r="AA1402" i="1"/>
  <c r="Z1394" i="1"/>
  <c r="AA1394" i="1"/>
  <c r="Z1386" i="1"/>
  <c r="AA1386" i="1"/>
  <c r="Z1378" i="1"/>
  <c r="AA1378" i="1"/>
  <c r="Z1370" i="1"/>
  <c r="AA1370" i="1"/>
  <c r="Z1362" i="1"/>
  <c r="AA1362" i="1"/>
  <c r="Z1354" i="1"/>
  <c r="AA1354" i="1"/>
  <c r="Z1346" i="1"/>
  <c r="AA1346" i="1"/>
  <c r="Z1338" i="1"/>
  <c r="AA1338" i="1"/>
  <c r="AA1330" i="1"/>
  <c r="Z1330" i="1"/>
  <c r="AA1322" i="1"/>
  <c r="Z1322" i="1"/>
  <c r="AA1314" i="1"/>
  <c r="Z1314" i="1"/>
  <c r="AA1306" i="1"/>
  <c r="Z1306" i="1"/>
  <c r="AA1298" i="1"/>
  <c r="Z1298" i="1"/>
  <c r="AA1290" i="1"/>
  <c r="Z1290" i="1"/>
  <c r="AA1282" i="1"/>
  <c r="Z1282" i="1"/>
  <c r="AA1274" i="1"/>
  <c r="Z1274" i="1"/>
  <c r="AA1266" i="1"/>
  <c r="Z1266" i="1"/>
  <c r="AA1258" i="1"/>
  <c r="Z1258" i="1"/>
  <c r="AA1250" i="1"/>
  <c r="Z1250" i="1"/>
  <c r="AA1242" i="1"/>
  <c r="Z1242" i="1"/>
  <c r="AA1234" i="1"/>
  <c r="Z1234" i="1"/>
  <c r="AA1226" i="1"/>
  <c r="Z1226" i="1"/>
  <c r="AA1218" i="1"/>
  <c r="Z1218" i="1"/>
  <c r="AA1210" i="1"/>
  <c r="Z1210" i="1"/>
  <c r="AA1202" i="1"/>
  <c r="Z1202" i="1"/>
  <c r="AA1194" i="1"/>
  <c r="Z1194" i="1"/>
  <c r="AA1186" i="1"/>
  <c r="Z1186" i="1"/>
  <c r="AA1178" i="1"/>
  <c r="Z1178" i="1"/>
  <c r="AA1170" i="1"/>
  <c r="Z1170" i="1"/>
  <c r="Z1162" i="1"/>
  <c r="AA1162" i="1"/>
  <c r="Z1154" i="1"/>
  <c r="AA1154" i="1"/>
  <c r="Z1146" i="1"/>
  <c r="AA1146" i="1"/>
  <c r="Z1138" i="1"/>
  <c r="AA1138" i="1"/>
  <c r="Z1130" i="1"/>
  <c r="AA1130" i="1"/>
  <c r="Z1122" i="1"/>
  <c r="AA1122" i="1"/>
  <c r="Z1114" i="1"/>
  <c r="AA1114" i="1"/>
  <c r="Z1106" i="1"/>
  <c r="AA1106" i="1"/>
  <c r="Z1098" i="1"/>
  <c r="AA1098" i="1"/>
  <c r="Z1090" i="1"/>
  <c r="AA1090" i="1"/>
  <c r="Z1082" i="1"/>
  <c r="AA1082" i="1"/>
  <c r="Z1074" i="1"/>
  <c r="AA1074" i="1"/>
  <c r="Z1066" i="1"/>
  <c r="AA1066" i="1"/>
  <c r="Z1058" i="1"/>
  <c r="AA1058" i="1"/>
  <c r="Z1050" i="1"/>
  <c r="AA1050" i="1"/>
  <c r="Z1042" i="1"/>
  <c r="AA1042" i="1"/>
  <c r="Z1034" i="1"/>
  <c r="AA1034" i="1"/>
  <c r="Z1026" i="1"/>
  <c r="AA1026" i="1"/>
  <c r="Z1018" i="1"/>
  <c r="AA1018" i="1"/>
  <c r="Z1010" i="1"/>
  <c r="AA1010" i="1"/>
  <c r="Z1002" i="1"/>
  <c r="AA1002" i="1"/>
  <c r="Z994" i="1"/>
  <c r="AA994" i="1"/>
  <c r="Z986" i="1"/>
  <c r="AA986" i="1"/>
  <c r="Z978" i="1"/>
  <c r="AA978" i="1"/>
  <c r="Z970" i="1"/>
  <c r="AA970" i="1"/>
  <c r="Z962" i="1"/>
  <c r="AA962" i="1"/>
  <c r="Z954" i="1"/>
  <c r="AA954" i="1"/>
  <c r="Z946" i="1"/>
  <c r="AA946" i="1"/>
  <c r="Z938" i="1"/>
  <c r="AA938" i="1"/>
  <c r="Z930" i="1"/>
  <c r="AA930" i="1"/>
  <c r="Z922" i="1"/>
  <c r="AA922" i="1"/>
  <c r="Z914" i="1"/>
  <c r="AA914" i="1"/>
  <c r="Z906" i="1"/>
  <c r="AA906" i="1"/>
  <c r="Z898" i="1"/>
  <c r="AA898" i="1"/>
  <c r="Z890" i="1"/>
  <c r="AA890" i="1"/>
  <c r="Z882" i="1"/>
  <c r="AA882" i="1"/>
  <c r="Z874" i="1"/>
  <c r="AA874" i="1"/>
  <c r="Z866" i="1"/>
  <c r="AA866" i="1"/>
  <c r="Z858" i="1"/>
  <c r="AA858" i="1"/>
  <c r="Z850" i="1"/>
  <c r="AA850" i="1"/>
  <c r="Z842" i="1"/>
  <c r="AA842" i="1"/>
  <c r="Z834" i="1"/>
  <c r="AA834" i="1"/>
  <c r="Z826" i="1"/>
  <c r="AA826" i="1"/>
  <c r="Z818" i="1"/>
  <c r="AA818" i="1"/>
  <c r="Z810" i="1"/>
  <c r="AA810" i="1"/>
  <c r="Z802" i="1"/>
  <c r="AA802" i="1"/>
  <c r="Z794" i="1"/>
  <c r="AA794" i="1"/>
  <c r="Z786" i="1"/>
  <c r="AA786" i="1"/>
  <c r="Z778" i="1"/>
  <c r="AA778" i="1"/>
  <c r="Z770" i="1"/>
  <c r="AA770" i="1"/>
  <c r="Z762" i="1"/>
  <c r="AA762" i="1"/>
  <c r="Z754" i="1"/>
  <c r="AA754" i="1"/>
  <c r="Z746" i="1"/>
  <c r="AA746" i="1"/>
  <c r="Z738" i="1"/>
  <c r="AA738" i="1"/>
  <c r="Z730" i="1"/>
  <c r="AA730" i="1"/>
  <c r="Z722" i="1"/>
  <c r="AA722" i="1"/>
  <c r="Z714" i="1"/>
  <c r="AA714" i="1"/>
  <c r="Z706" i="1"/>
  <c r="AA706" i="1"/>
  <c r="Z698" i="1"/>
  <c r="AA698" i="1"/>
  <c r="Z690" i="1"/>
  <c r="AA690" i="1"/>
  <c r="Z682" i="1"/>
  <c r="AA682" i="1"/>
  <c r="Z674" i="1"/>
  <c r="AA674" i="1"/>
  <c r="Z666" i="1"/>
  <c r="AA666" i="1"/>
  <c r="Z658" i="1"/>
  <c r="AA658" i="1"/>
  <c r="Z650" i="1"/>
  <c r="AA650" i="1"/>
  <c r="Z642" i="1"/>
  <c r="AA642" i="1"/>
  <c r="Z634" i="1"/>
  <c r="AA634" i="1"/>
  <c r="Z626" i="1"/>
  <c r="AA626" i="1"/>
  <c r="Z618" i="1"/>
  <c r="AA618" i="1"/>
  <c r="Z610" i="1"/>
  <c r="AA610" i="1"/>
  <c r="Z602" i="1"/>
  <c r="AA602" i="1"/>
  <c r="Z594" i="1"/>
  <c r="AA594" i="1"/>
  <c r="Z586" i="1"/>
  <c r="AA586" i="1"/>
  <c r="Z578" i="1"/>
  <c r="AA578" i="1"/>
  <c r="Z570" i="1"/>
  <c r="AA570" i="1"/>
  <c r="Z562" i="1"/>
  <c r="AA562" i="1"/>
  <c r="Z554" i="1"/>
  <c r="AA554" i="1"/>
  <c r="Z546" i="1"/>
  <c r="AA546" i="1"/>
  <c r="Z538" i="1"/>
  <c r="AA538" i="1"/>
  <c r="Z530" i="1"/>
  <c r="AA530" i="1"/>
  <c r="Z522" i="1"/>
  <c r="AA522" i="1"/>
  <c r="Z514" i="1"/>
  <c r="AA514" i="1"/>
  <c r="Z506" i="1"/>
  <c r="AA506" i="1"/>
  <c r="Z498" i="1"/>
  <c r="AA498" i="1"/>
  <c r="Z490" i="1"/>
  <c r="AA490" i="1"/>
  <c r="Z482" i="1"/>
  <c r="AA482" i="1"/>
  <c r="Z474" i="1"/>
  <c r="AA474" i="1"/>
  <c r="Z466" i="1"/>
  <c r="AA466" i="1"/>
  <c r="Z458" i="1"/>
  <c r="AA458" i="1"/>
  <c r="Z450" i="1"/>
  <c r="AA450" i="1"/>
  <c r="Z442" i="1"/>
  <c r="AA442" i="1"/>
  <c r="Z434" i="1"/>
  <c r="AA434" i="1"/>
  <c r="Z426" i="1"/>
  <c r="AA426" i="1"/>
  <c r="Z418" i="1"/>
  <c r="AA418" i="1"/>
  <c r="Z410" i="1"/>
  <c r="AA410" i="1"/>
  <c r="Z402" i="1"/>
  <c r="AA402" i="1"/>
  <c r="Z394" i="1"/>
  <c r="AA394" i="1"/>
  <c r="Z386" i="1"/>
  <c r="AA386" i="1"/>
  <c r="Z378" i="1"/>
  <c r="AA378" i="1"/>
  <c r="Z370" i="1"/>
  <c r="AA370" i="1"/>
  <c r="Z362" i="1"/>
  <c r="AA362" i="1"/>
  <c r="Z354" i="1"/>
  <c r="AA354" i="1"/>
  <c r="Z346" i="1"/>
  <c r="AA346" i="1"/>
  <c r="Z338" i="1"/>
  <c r="AA338" i="1"/>
  <c r="Z330" i="1"/>
  <c r="AA330" i="1"/>
  <c r="Z322" i="1"/>
  <c r="AA322" i="1"/>
  <c r="Z314" i="1"/>
  <c r="AA314" i="1"/>
  <c r="Z306" i="1"/>
  <c r="AA306" i="1"/>
  <c r="Z298" i="1"/>
  <c r="AA298" i="1"/>
  <c r="Z290" i="1"/>
  <c r="AA290" i="1"/>
  <c r="Z282" i="1"/>
  <c r="AA282" i="1"/>
  <c r="Z274" i="1"/>
  <c r="AA274" i="1"/>
  <c r="Z266" i="1"/>
  <c r="AA266" i="1"/>
  <c r="Z258" i="1"/>
  <c r="AA258" i="1"/>
  <c r="Z250" i="1"/>
  <c r="AA250" i="1"/>
  <c r="Z242" i="1"/>
  <c r="AA242" i="1"/>
  <c r="Z234" i="1"/>
  <c r="AA234" i="1"/>
  <c r="Z226" i="1"/>
  <c r="AA226" i="1"/>
  <c r="Z218" i="1"/>
  <c r="AA218" i="1"/>
  <c r="Z210" i="1"/>
  <c r="AA210" i="1"/>
  <c r="Z202" i="1"/>
  <c r="AA202" i="1"/>
  <c r="Z194" i="1"/>
  <c r="AA194" i="1"/>
  <c r="Z186" i="1"/>
  <c r="AA186" i="1"/>
  <c r="Z178" i="1"/>
  <c r="AA178" i="1"/>
  <c r="Z170" i="1"/>
  <c r="AA170" i="1"/>
  <c r="Z162" i="1"/>
  <c r="AA162" i="1"/>
  <c r="Z154" i="1"/>
  <c r="AA154" i="1"/>
  <c r="Z146" i="1"/>
  <c r="AA146" i="1"/>
  <c r="Z138" i="1"/>
  <c r="AA138" i="1"/>
  <c r="Z130" i="1"/>
  <c r="AA130" i="1"/>
  <c r="Z122" i="1"/>
  <c r="AA122" i="1"/>
  <c r="Z114" i="1"/>
  <c r="AA114" i="1"/>
  <c r="Z106" i="1"/>
  <c r="AA106" i="1"/>
  <c r="Z98" i="1"/>
  <c r="AA98" i="1"/>
  <c r="Z90" i="1"/>
  <c r="AA90" i="1"/>
  <c r="Z82" i="1"/>
  <c r="AA82" i="1"/>
  <c r="Z74" i="1"/>
  <c r="AA74" i="1"/>
  <c r="Z66" i="1"/>
  <c r="AA66" i="1"/>
  <c r="Z58" i="1"/>
  <c r="AA58" i="1"/>
  <c r="Z50" i="1"/>
  <c r="AA50" i="1"/>
  <c r="Z42" i="1"/>
  <c r="AA42" i="1"/>
  <c r="Z34" i="1"/>
  <c r="AA34" i="1"/>
  <c r="Z26" i="1"/>
  <c r="AA26" i="1"/>
  <c r="Z18" i="1"/>
  <c r="AA18" i="1"/>
  <c r="Z10" i="1"/>
  <c r="AA10" i="1"/>
  <c r="Z5519" i="1"/>
  <c r="AA5519" i="1"/>
  <c r="Z5511" i="1"/>
  <c r="AA5511" i="1"/>
  <c r="Z5503" i="1"/>
  <c r="AA5503" i="1"/>
  <c r="Z5495" i="1"/>
  <c r="AA5495" i="1"/>
  <c r="Z5487" i="1"/>
  <c r="AA5487" i="1"/>
  <c r="Z5479" i="1"/>
  <c r="AA5479" i="1"/>
  <c r="Z5471" i="1"/>
  <c r="AA5471" i="1"/>
  <c r="Z5463" i="1"/>
  <c r="AA5463" i="1"/>
  <c r="Z5455" i="1"/>
  <c r="AA5455" i="1"/>
  <c r="Z5447" i="1"/>
  <c r="AA5447" i="1"/>
  <c r="Z5439" i="1"/>
  <c r="AA5439" i="1"/>
  <c r="Z5431" i="1"/>
  <c r="AA5431" i="1"/>
  <c r="Z5423" i="1"/>
  <c r="AA5423" i="1"/>
  <c r="Z5415" i="1"/>
  <c r="AA5415" i="1"/>
  <c r="Z5407" i="1"/>
  <c r="AA5407" i="1"/>
  <c r="Z5399" i="1"/>
  <c r="AA5399" i="1"/>
  <c r="Z5391" i="1"/>
  <c r="AA5391" i="1"/>
  <c r="Z5383" i="1"/>
  <c r="AA5383" i="1"/>
  <c r="Z5375" i="1"/>
  <c r="AA5375" i="1"/>
  <c r="Z5367" i="1"/>
  <c r="AA5367" i="1"/>
  <c r="Z5359" i="1"/>
  <c r="AA5359" i="1"/>
  <c r="Z5351" i="1"/>
  <c r="AA5351" i="1"/>
  <c r="Z5343" i="1"/>
  <c r="AA5343" i="1"/>
  <c r="Z5335" i="1"/>
  <c r="AA5335" i="1"/>
  <c r="Z5327" i="1"/>
  <c r="AA5327" i="1"/>
  <c r="Z5319" i="1"/>
  <c r="AA5319" i="1"/>
  <c r="Z5311" i="1"/>
  <c r="AA5311" i="1"/>
  <c r="Z5303" i="1"/>
  <c r="AA5303" i="1"/>
  <c r="Z5295" i="1"/>
  <c r="AA5295" i="1"/>
  <c r="Z5287" i="1"/>
  <c r="AA5287" i="1"/>
  <c r="Z5279" i="1"/>
  <c r="AA5279" i="1"/>
  <c r="Z5271" i="1"/>
  <c r="AA5271" i="1"/>
  <c r="Z5263" i="1"/>
  <c r="AA5263" i="1"/>
  <c r="Z5255" i="1"/>
  <c r="AA5255" i="1"/>
  <c r="Z5247" i="1"/>
  <c r="AA5247" i="1"/>
  <c r="Z5239" i="1"/>
  <c r="AA5239" i="1"/>
  <c r="Z5231" i="1"/>
  <c r="AA5231" i="1"/>
  <c r="Z5223" i="1"/>
  <c r="AA5223" i="1"/>
  <c r="Z5215" i="1"/>
  <c r="AA5215" i="1"/>
  <c r="Z5207" i="1"/>
  <c r="AA5207" i="1"/>
  <c r="Z5199" i="1"/>
  <c r="AA5199" i="1"/>
  <c r="Z5191" i="1"/>
  <c r="AA5191" i="1"/>
  <c r="Z5183" i="1"/>
  <c r="AA5183" i="1"/>
  <c r="Z5175" i="1"/>
  <c r="AA5175" i="1"/>
  <c r="Z5167" i="1"/>
  <c r="AA5167" i="1"/>
  <c r="Z5159" i="1"/>
  <c r="AA5159" i="1"/>
  <c r="Z5151" i="1"/>
  <c r="AA5151" i="1"/>
  <c r="Z5143" i="1"/>
  <c r="AA5143" i="1"/>
  <c r="Z5135" i="1"/>
  <c r="AA5135" i="1"/>
  <c r="Z5127" i="1"/>
  <c r="AA5127" i="1"/>
  <c r="Z5119" i="1"/>
  <c r="AA5119" i="1"/>
  <c r="Z5111" i="1"/>
  <c r="AA5111" i="1"/>
  <c r="AA5103" i="1"/>
  <c r="Z5103" i="1"/>
  <c r="AA5095" i="1"/>
  <c r="Z5095" i="1"/>
  <c r="AA5087" i="1"/>
  <c r="Z5087" i="1"/>
  <c r="AA5079" i="1"/>
  <c r="Z5079" i="1"/>
  <c r="AA5071" i="1"/>
  <c r="Z5071" i="1"/>
  <c r="AA5063" i="1"/>
  <c r="Z5063" i="1"/>
  <c r="AA5055" i="1"/>
  <c r="Z5055" i="1"/>
  <c r="AA5047" i="1"/>
  <c r="Z5047" i="1"/>
  <c r="AA5039" i="1"/>
  <c r="Z5039" i="1"/>
  <c r="AA5031" i="1"/>
  <c r="Z5031" i="1"/>
  <c r="AA5023" i="1"/>
  <c r="Z5023" i="1"/>
  <c r="AA5015" i="1"/>
  <c r="Z5015" i="1"/>
  <c r="AA5007" i="1"/>
  <c r="Z5007" i="1"/>
  <c r="AA4999" i="1"/>
  <c r="Z4999" i="1"/>
  <c r="AA4991" i="1"/>
  <c r="Z4991" i="1"/>
  <c r="AA4983" i="1"/>
  <c r="Z4983" i="1"/>
  <c r="AA4975" i="1"/>
  <c r="Z4975" i="1"/>
  <c r="AA4967" i="1"/>
  <c r="Z4967" i="1"/>
  <c r="AA4959" i="1"/>
  <c r="Z4959" i="1"/>
  <c r="AA4951" i="1"/>
  <c r="Z4951" i="1"/>
  <c r="AA4943" i="1"/>
  <c r="Z4943" i="1"/>
  <c r="AA4935" i="1"/>
  <c r="Z4935" i="1"/>
  <c r="AA4927" i="1"/>
  <c r="Z4927" i="1"/>
  <c r="AA4919" i="1"/>
  <c r="Z4919" i="1"/>
  <c r="AA4911" i="1"/>
  <c r="Z4911" i="1"/>
  <c r="AA4903" i="1"/>
  <c r="Z4903" i="1"/>
  <c r="AA4895" i="1"/>
  <c r="Z4895" i="1"/>
  <c r="AA4887" i="1"/>
  <c r="Z4887" i="1"/>
  <c r="AA4879" i="1"/>
  <c r="Z4879" i="1"/>
  <c r="AA4871" i="1"/>
  <c r="Z4871" i="1"/>
  <c r="AA4863" i="1"/>
  <c r="Z4863" i="1"/>
  <c r="AA4855" i="1"/>
  <c r="Z4855" i="1"/>
  <c r="AA4847" i="1"/>
  <c r="Z4847" i="1"/>
  <c r="AA4839" i="1"/>
  <c r="Z4839" i="1"/>
  <c r="AA4831" i="1"/>
  <c r="Z4831" i="1"/>
  <c r="AA4823" i="1"/>
  <c r="Z4823" i="1"/>
  <c r="AA4815" i="1"/>
  <c r="Z4815" i="1"/>
  <c r="AA4807" i="1"/>
  <c r="Z4807" i="1"/>
  <c r="AA4799" i="1"/>
  <c r="Z4799" i="1"/>
  <c r="AA4791" i="1"/>
  <c r="Z4791" i="1"/>
  <c r="AA4783" i="1"/>
  <c r="Z4783" i="1"/>
  <c r="AA4775" i="1"/>
  <c r="Z4775" i="1"/>
  <c r="AA4767" i="1"/>
  <c r="Z4767" i="1"/>
  <c r="AA4759" i="1"/>
  <c r="Z4759" i="1"/>
  <c r="AA4751" i="1"/>
  <c r="Z4751" i="1"/>
  <c r="AA4743" i="1"/>
  <c r="Z4743" i="1"/>
  <c r="AA4735" i="1"/>
  <c r="Z4735" i="1"/>
  <c r="AA4727" i="1"/>
  <c r="Z4727" i="1"/>
  <c r="AA4719" i="1"/>
  <c r="Z4719" i="1"/>
  <c r="AA4711" i="1"/>
  <c r="Z4711" i="1"/>
  <c r="AA4703" i="1"/>
  <c r="Z4703" i="1"/>
  <c r="AA4695" i="1"/>
  <c r="Z4695" i="1"/>
  <c r="AA4687" i="1"/>
  <c r="Z4687" i="1"/>
  <c r="AA4679" i="1"/>
  <c r="Z4679" i="1"/>
  <c r="AA4671" i="1"/>
  <c r="Z4671" i="1"/>
  <c r="AA4663" i="1"/>
  <c r="Z4663" i="1"/>
  <c r="AA4655" i="1"/>
  <c r="Z4655" i="1"/>
  <c r="AA4647" i="1"/>
  <c r="Z4647" i="1"/>
  <c r="AA4639" i="1"/>
  <c r="Z4639" i="1"/>
  <c r="AA4631" i="1"/>
  <c r="Z4631" i="1"/>
  <c r="AA4623" i="1"/>
  <c r="Z4623" i="1"/>
  <c r="AA4615" i="1"/>
  <c r="Z4615" i="1"/>
  <c r="AA4607" i="1"/>
  <c r="Z4607" i="1"/>
  <c r="AA4599" i="1"/>
  <c r="Z4599" i="1"/>
  <c r="AA4591" i="1"/>
  <c r="Z4591" i="1"/>
  <c r="AA4583" i="1"/>
  <c r="Z4583" i="1"/>
  <c r="AA4575" i="1"/>
  <c r="Z4575" i="1"/>
  <c r="AA4567" i="1"/>
  <c r="Z4567" i="1"/>
  <c r="AA4559" i="1"/>
  <c r="Z4559" i="1"/>
  <c r="AA4551" i="1"/>
  <c r="Z4551" i="1"/>
  <c r="AA4543" i="1"/>
  <c r="Z4543" i="1"/>
  <c r="AA4535" i="1"/>
  <c r="Z4535" i="1"/>
  <c r="AA4527" i="1"/>
  <c r="Z4527" i="1"/>
  <c r="AA4519" i="1"/>
  <c r="Z4519" i="1"/>
  <c r="AA4511" i="1"/>
  <c r="Z4511" i="1"/>
  <c r="AA4503" i="1"/>
  <c r="Z4503" i="1"/>
  <c r="Z4495" i="1"/>
  <c r="AA4495" i="1"/>
  <c r="AA4487" i="1"/>
  <c r="Z4487" i="1"/>
  <c r="AA4479" i="1"/>
  <c r="Z4479" i="1"/>
  <c r="AA4471" i="1"/>
  <c r="Z4471" i="1"/>
  <c r="AA4463" i="1"/>
  <c r="Z4463" i="1"/>
  <c r="AA4455" i="1"/>
  <c r="Z4455" i="1"/>
  <c r="AA4447" i="1"/>
  <c r="Z4447" i="1"/>
  <c r="AA4439" i="1"/>
  <c r="Z4439" i="1"/>
  <c r="Z4431" i="1"/>
  <c r="AA4431" i="1"/>
  <c r="Z4423" i="1"/>
  <c r="AA4423" i="1"/>
  <c r="Z4415" i="1"/>
  <c r="AA4415" i="1"/>
  <c r="Z4407" i="1"/>
  <c r="AA4407" i="1"/>
  <c r="Z4399" i="1"/>
  <c r="AA4399" i="1"/>
  <c r="Z4391" i="1"/>
  <c r="AA4391" i="1"/>
  <c r="Z4383" i="1"/>
  <c r="AA4383" i="1"/>
  <c r="Z4375" i="1"/>
  <c r="AA4375" i="1"/>
  <c r="Z4367" i="1"/>
  <c r="AA4367" i="1"/>
  <c r="Z4359" i="1"/>
  <c r="AA4359" i="1"/>
  <c r="Z4351" i="1"/>
  <c r="AA4351" i="1"/>
  <c r="Z4343" i="1"/>
  <c r="AA4343" i="1"/>
  <c r="Z4335" i="1"/>
  <c r="AA4335" i="1"/>
  <c r="Z4327" i="1"/>
  <c r="AA4327" i="1"/>
  <c r="Z4319" i="1"/>
  <c r="AA4319" i="1"/>
  <c r="Z4311" i="1"/>
  <c r="AA4311" i="1"/>
  <c r="Z4303" i="1"/>
  <c r="AA4303" i="1"/>
  <c r="Z4295" i="1"/>
  <c r="AA4295" i="1"/>
  <c r="Z4287" i="1"/>
  <c r="AA4287" i="1"/>
  <c r="Z4279" i="1"/>
  <c r="AA4279" i="1"/>
  <c r="Z4271" i="1"/>
  <c r="AA4271" i="1"/>
  <c r="Z4263" i="1"/>
  <c r="AA4263" i="1"/>
  <c r="Z4255" i="1"/>
  <c r="AA4255" i="1"/>
  <c r="Z4247" i="1"/>
  <c r="AA4247" i="1"/>
  <c r="Z4239" i="1"/>
  <c r="AA4239" i="1"/>
  <c r="Z4231" i="1"/>
  <c r="AA4231" i="1"/>
  <c r="Z4223" i="1"/>
  <c r="AA4223" i="1"/>
  <c r="Z4215" i="1"/>
  <c r="AA4215" i="1"/>
  <c r="Z4207" i="1"/>
  <c r="AA4207" i="1"/>
  <c r="Z4199" i="1"/>
  <c r="AA4199" i="1"/>
  <c r="Z4191" i="1"/>
  <c r="AA4191" i="1"/>
  <c r="Z4183" i="1"/>
  <c r="AA4183" i="1"/>
  <c r="Z4175" i="1"/>
  <c r="AA4175" i="1"/>
  <c r="Z4167" i="1"/>
  <c r="AA4167" i="1"/>
  <c r="Z4159" i="1"/>
  <c r="AA4159" i="1"/>
  <c r="Z4151" i="1"/>
  <c r="AA4151" i="1"/>
  <c r="Z4143" i="1"/>
  <c r="AA4143" i="1"/>
  <c r="Z4135" i="1"/>
  <c r="AA4135" i="1"/>
  <c r="Z4127" i="1"/>
  <c r="AA4127" i="1"/>
  <c r="Z4119" i="1"/>
  <c r="AA4119" i="1"/>
  <c r="Z4111" i="1"/>
  <c r="AA4111" i="1"/>
  <c r="Z4103" i="1"/>
  <c r="AA4103" i="1"/>
  <c r="Z4095" i="1"/>
  <c r="AA4095" i="1"/>
  <c r="Z4087" i="1"/>
  <c r="AA4087" i="1"/>
  <c r="Z4079" i="1"/>
  <c r="AA4079" i="1"/>
  <c r="Z4071" i="1"/>
  <c r="AA4071" i="1"/>
  <c r="Z4063" i="1"/>
  <c r="AA4063" i="1"/>
  <c r="Z4055" i="1"/>
  <c r="AA4055" i="1"/>
  <c r="Z4047" i="1"/>
  <c r="AA4047" i="1"/>
  <c r="Z4039" i="1"/>
  <c r="AA4039" i="1"/>
  <c r="Z4031" i="1"/>
  <c r="AA4031" i="1"/>
  <c r="Z4023" i="1"/>
  <c r="AA4023" i="1"/>
  <c r="Z4015" i="1"/>
  <c r="AA4015" i="1"/>
  <c r="Z4007" i="1"/>
  <c r="AA4007" i="1"/>
  <c r="Z3999" i="1"/>
  <c r="AA3999" i="1"/>
  <c r="Z3991" i="1"/>
  <c r="AA3991" i="1"/>
  <c r="Z3983" i="1"/>
  <c r="AA3983" i="1"/>
  <c r="Z3975" i="1"/>
  <c r="AA3975" i="1"/>
  <c r="Z3967" i="1"/>
  <c r="AA3967" i="1"/>
  <c r="Z3959" i="1"/>
  <c r="AA3959" i="1"/>
  <c r="Z3951" i="1"/>
  <c r="AA3951" i="1"/>
  <c r="Z3943" i="1"/>
  <c r="AA3943" i="1"/>
  <c r="Z3935" i="1"/>
  <c r="AA3935" i="1"/>
  <c r="Z3927" i="1"/>
  <c r="AA3927" i="1"/>
  <c r="Z3919" i="1"/>
  <c r="AA3919" i="1"/>
  <c r="Z3911" i="1"/>
  <c r="AA3911" i="1"/>
  <c r="Z3903" i="1"/>
  <c r="AA3903" i="1"/>
  <c r="Z3895" i="1"/>
  <c r="AA3895" i="1"/>
  <c r="Z3887" i="1"/>
  <c r="AA3887" i="1"/>
  <c r="Z3879" i="1"/>
  <c r="AA3879" i="1"/>
  <c r="Z3871" i="1"/>
  <c r="AA3871" i="1"/>
  <c r="Z3863" i="1"/>
  <c r="AA3863" i="1"/>
  <c r="Z3855" i="1"/>
  <c r="AA3855" i="1"/>
  <c r="Z3847" i="1"/>
  <c r="AA3847" i="1"/>
  <c r="Z3839" i="1"/>
  <c r="AA3839" i="1"/>
  <c r="Z3831" i="1"/>
  <c r="AA3831" i="1"/>
  <c r="Z3823" i="1"/>
  <c r="AA3823" i="1"/>
  <c r="Z3815" i="1"/>
  <c r="AA3815" i="1"/>
  <c r="Z3807" i="1"/>
  <c r="AA3807" i="1"/>
  <c r="Z3799" i="1"/>
  <c r="AA3799" i="1"/>
  <c r="Z3791" i="1"/>
  <c r="AA3791" i="1"/>
  <c r="Z3783" i="1"/>
  <c r="AA3783" i="1"/>
  <c r="Z3775" i="1"/>
  <c r="AA3775" i="1"/>
  <c r="Z3767" i="1"/>
  <c r="AA3767" i="1"/>
  <c r="Z3759" i="1"/>
  <c r="AA3759" i="1"/>
  <c r="Z3751" i="1"/>
  <c r="AA3751" i="1"/>
  <c r="Z3743" i="1"/>
  <c r="AA3743" i="1"/>
  <c r="Z3735" i="1"/>
  <c r="AA3735" i="1"/>
  <c r="Z3727" i="1"/>
  <c r="AA3727" i="1"/>
  <c r="Z3719" i="1"/>
  <c r="AA3719" i="1"/>
  <c r="Z3711" i="1"/>
  <c r="AA3711" i="1"/>
  <c r="Z3703" i="1"/>
  <c r="AA3703" i="1"/>
  <c r="Z3695" i="1"/>
  <c r="AA3695" i="1"/>
  <c r="Z3687" i="1"/>
  <c r="AA3687" i="1"/>
  <c r="Z3679" i="1"/>
  <c r="AA3679" i="1"/>
  <c r="Z3671" i="1"/>
  <c r="AA3671" i="1"/>
  <c r="Z3663" i="1"/>
  <c r="AA3663" i="1"/>
  <c r="Z3655" i="1"/>
  <c r="AA3655" i="1"/>
  <c r="Z3647" i="1"/>
  <c r="AA3647" i="1"/>
  <c r="AA3639" i="1"/>
  <c r="Z3639" i="1"/>
  <c r="Z3631" i="1"/>
  <c r="AA3631" i="1"/>
  <c r="Z3623" i="1"/>
  <c r="AA3623" i="1"/>
  <c r="Z3615" i="1"/>
  <c r="AA3615" i="1"/>
  <c r="Z3607" i="1"/>
  <c r="AA3607" i="1"/>
  <c r="Z3599" i="1"/>
  <c r="AA3599" i="1"/>
  <c r="Z3591" i="1"/>
  <c r="AA3591" i="1"/>
  <c r="Z3583" i="1"/>
  <c r="AA3583" i="1"/>
  <c r="Z3575" i="1"/>
  <c r="AA3575" i="1"/>
  <c r="Z3567" i="1"/>
  <c r="AA3567" i="1"/>
  <c r="Z3559" i="1"/>
  <c r="AA3559" i="1"/>
  <c r="Z3551" i="1"/>
  <c r="AA3551" i="1"/>
  <c r="Z3543" i="1"/>
  <c r="AA3543" i="1"/>
  <c r="Z3535" i="1"/>
  <c r="AA3535" i="1"/>
  <c r="Z3527" i="1"/>
  <c r="AA3527" i="1"/>
  <c r="Z3519" i="1"/>
  <c r="AA3519" i="1"/>
  <c r="Z3511" i="1"/>
  <c r="AA3511" i="1"/>
  <c r="Z3503" i="1"/>
  <c r="AA3503" i="1"/>
  <c r="Z3495" i="1"/>
  <c r="AA3495" i="1"/>
  <c r="Z3487" i="1"/>
  <c r="AA3487" i="1"/>
  <c r="Z3479" i="1"/>
  <c r="AA3479" i="1"/>
  <c r="Z3471" i="1"/>
  <c r="AA3471" i="1"/>
  <c r="Z3463" i="1"/>
  <c r="AA3463" i="1"/>
  <c r="AA3455" i="1"/>
  <c r="Z3455" i="1"/>
  <c r="AA3447" i="1"/>
  <c r="Z3447" i="1"/>
  <c r="AA3439" i="1"/>
  <c r="Z3439" i="1"/>
  <c r="AA3431" i="1"/>
  <c r="Z3431" i="1"/>
  <c r="AA3423" i="1"/>
  <c r="Z3423" i="1"/>
  <c r="AA3415" i="1"/>
  <c r="Z3415" i="1"/>
  <c r="AA3407" i="1"/>
  <c r="Z3407" i="1"/>
  <c r="AA3399" i="1"/>
  <c r="Z3399" i="1"/>
  <c r="AA3391" i="1"/>
  <c r="Z3391" i="1"/>
  <c r="AA3383" i="1"/>
  <c r="Z3383" i="1"/>
  <c r="AA3375" i="1"/>
  <c r="Z3375" i="1"/>
  <c r="AA3367" i="1"/>
  <c r="Z3367" i="1"/>
  <c r="AA3359" i="1"/>
  <c r="Z3359" i="1"/>
  <c r="AA3351" i="1"/>
  <c r="Z3351" i="1"/>
  <c r="AA3343" i="1"/>
  <c r="Z3343" i="1"/>
  <c r="AA3335" i="1"/>
  <c r="Z3335" i="1"/>
  <c r="AA3327" i="1"/>
  <c r="Z3327" i="1"/>
  <c r="AA3319" i="1"/>
  <c r="Z3319" i="1"/>
  <c r="AA3311" i="1"/>
  <c r="Z3311" i="1"/>
  <c r="AA3303" i="1"/>
  <c r="Z3303" i="1"/>
  <c r="AA3295" i="1"/>
  <c r="Z3295" i="1"/>
  <c r="Z2744" i="1"/>
  <c r="AA2744" i="1"/>
  <c r="Z2742" i="1"/>
  <c r="AA2742" i="1"/>
  <c r="Z2694" i="1"/>
  <c r="AA2694" i="1"/>
  <c r="Z2769" i="1"/>
  <c r="AA2769" i="1"/>
  <c r="Z2761" i="1"/>
  <c r="AA2761" i="1"/>
  <c r="Z2753" i="1"/>
  <c r="AA2753" i="1"/>
  <c r="Z2745" i="1"/>
  <c r="AA2745" i="1"/>
  <c r="Z2737" i="1"/>
  <c r="AA2737" i="1"/>
  <c r="Z2729" i="1"/>
  <c r="AA2729" i="1"/>
  <c r="Z2721" i="1"/>
  <c r="AA2721" i="1"/>
  <c r="Z2713" i="1"/>
  <c r="AA2713" i="1"/>
  <c r="Z2705" i="1"/>
  <c r="AA2705" i="1"/>
  <c r="Z2697" i="1"/>
  <c r="AA2697" i="1"/>
  <c r="Z2689" i="1"/>
  <c r="AA2689" i="1"/>
  <c r="Z2681" i="1"/>
  <c r="AA2681" i="1"/>
  <c r="Z2673" i="1"/>
  <c r="AA2673" i="1"/>
  <c r="Z2665" i="1"/>
  <c r="AA2665" i="1"/>
  <c r="Z2657" i="1"/>
  <c r="AA2657" i="1"/>
  <c r="Z2649" i="1"/>
  <c r="AA2649" i="1"/>
  <c r="Z2641" i="1"/>
  <c r="AA2641" i="1"/>
  <c r="Z2633" i="1"/>
  <c r="AA2633" i="1"/>
  <c r="Z2625" i="1"/>
  <c r="AA2625" i="1"/>
  <c r="Z2617" i="1"/>
  <c r="AA2617" i="1"/>
  <c r="Z2609" i="1"/>
  <c r="AA2609" i="1"/>
  <c r="Z2601" i="1"/>
  <c r="AA2601" i="1"/>
  <c r="Z2593" i="1"/>
  <c r="AA2593" i="1"/>
  <c r="Z2585" i="1"/>
  <c r="AA2585" i="1"/>
  <c r="Z2577" i="1"/>
  <c r="AA2577" i="1"/>
  <c r="Z2569" i="1"/>
  <c r="AA2569" i="1"/>
  <c r="Z2561" i="1"/>
  <c r="AA2561" i="1"/>
  <c r="Z2553" i="1"/>
  <c r="AA2553" i="1"/>
  <c r="Z2545" i="1"/>
  <c r="AA2545" i="1"/>
  <c r="Z2537" i="1"/>
  <c r="AA2537" i="1"/>
  <c r="Z2529" i="1"/>
  <c r="AA2529" i="1"/>
  <c r="Z2521" i="1"/>
  <c r="AA2521" i="1"/>
  <c r="Z2513" i="1"/>
  <c r="AA2513" i="1"/>
  <c r="Z2505" i="1"/>
  <c r="AA2505" i="1"/>
  <c r="Z2497" i="1"/>
  <c r="AA2497" i="1"/>
  <c r="Z2489" i="1"/>
  <c r="AA2489" i="1"/>
  <c r="Z2481" i="1"/>
  <c r="AA2481" i="1"/>
  <c r="Z2473" i="1"/>
  <c r="AA2473" i="1"/>
  <c r="Z2465" i="1"/>
  <c r="AA2465" i="1"/>
  <c r="Z2457" i="1"/>
  <c r="AA2457" i="1"/>
  <c r="Z2449" i="1"/>
  <c r="AA2449" i="1"/>
  <c r="Z2441" i="1"/>
  <c r="AA2441" i="1"/>
  <c r="Z2433" i="1"/>
  <c r="AA2433" i="1"/>
  <c r="Z2425" i="1"/>
  <c r="AA2425" i="1"/>
  <c r="Z2417" i="1"/>
  <c r="AA2417" i="1"/>
  <c r="Z2409" i="1"/>
  <c r="AA2409" i="1"/>
  <c r="Z2401" i="1"/>
  <c r="AA2401" i="1"/>
  <c r="Z2393" i="1"/>
  <c r="AA2393" i="1"/>
  <c r="Z2385" i="1"/>
  <c r="AA2385" i="1"/>
  <c r="Z2377" i="1"/>
  <c r="AA2377" i="1"/>
  <c r="Z2369" i="1"/>
  <c r="AA2369" i="1"/>
  <c r="Z2361" i="1"/>
  <c r="AA2361" i="1"/>
  <c r="Z2353" i="1"/>
  <c r="AA2353" i="1"/>
  <c r="Z2345" i="1"/>
  <c r="AA2345" i="1"/>
  <c r="Z2337" i="1"/>
  <c r="AA2337" i="1"/>
  <c r="Z2329" i="1"/>
  <c r="AA2329" i="1"/>
  <c r="Z2321" i="1"/>
  <c r="AA2321" i="1"/>
  <c r="Z2313" i="1"/>
  <c r="AA2313" i="1"/>
  <c r="Z2305" i="1"/>
  <c r="AA2305" i="1"/>
  <c r="Z2297" i="1"/>
  <c r="AA2297" i="1"/>
  <c r="Z2289" i="1"/>
  <c r="AA2289" i="1"/>
  <c r="Z2281" i="1"/>
  <c r="AA2281" i="1"/>
  <c r="Z2273" i="1"/>
  <c r="AA2273" i="1"/>
  <c r="Z2265" i="1"/>
  <c r="AA2265" i="1"/>
  <c r="Z2257" i="1"/>
  <c r="AA2257" i="1"/>
  <c r="Z2249" i="1"/>
  <c r="AA2249" i="1"/>
  <c r="Z2241" i="1"/>
  <c r="AA2241" i="1"/>
  <c r="Z2233" i="1"/>
  <c r="AA2233" i="1"/>
  <c r="Z2225" i="1"/>
  <c r="AA2225" i="1"/>
  <c r="Z2217" i="1"/>
  <c r="AA2217" i="1"/>
  <c r="Z2209" i="1"/>
  <c r="AA2209" i="1"/>
  <c r="Z2201" i="1"/>
  <c r="AA2201" i="1"/>
  <c r="Z2193" i="1"/>
  <c r="AA2193" i="1"/>
  <c r="Z2185" i="1"/>
  <c r="AA2185" i="1"/>
  <c r="Z2177" i="1"/>
  <c r="AA2177" i="1"/>
  <c r="Z2169" i="1"/>
  <c r="AA2169" i="1"/>
  <c r="Z2161" i="1"/>
  <c r="AA2161" i="1"/>
  <c r="Z2153" i="1"/>
  <c r="AA2153" i="1"/>
  <c r="Z2145" i="1"/>
  <c r="AA2145" i="1"/>
  <c r="Z2137" i="1"/>
  <c r="AA2137" i="1"/>
  <c r="Z2129" i="1"/>
  <c r="AA2129" i="1"/>
  <c r="Z2121" i="1"/>
  <c r="AA2121" i="1"/>
  <c r="Z2113" i="1"/>
  <c r="AA2113" i="1"/>
  <c r="Z2105" i="1"/>
  <c r="AA2105" i="1"/>
  <c r="Z2097" i="1"/>
  <c r="AA2097" i="1"/>
  <c r="Z2089" i="1"/>
  <c r="AA2089" i="1"/>
  <c r="Z2081" i="1"/>
  <c r="AA2081" i="1"/>
  <c r="Z2073" i="1"/>
  <c r="AA2073" i="1"/>
  <c r="Z2065" i="1"/>
  <c r="AA2065" i="1"/>
  <c r="Z2057" i="1"/>
  <c r="AA2057" i="1"/>
  <c r="Z2049" i="1"/>
  <c r="AA2049" i="1"/>
  <c r="Z2041" i="1"/>
  <c r="AA2041" i="1"/>
  <c r="Z2033" i="1"/>
  <c r="AA2033" i="1"/>
  <c r="Z2025" i="1"/>
  <c r="AA2025" i="1"/>
  <c r="Z2017" i="1"/>
  <c r="AA2017" i="1"/>
  <c r="Z2009" i="1"/>
  <c r="AA2009" i="1"/>
  <c r="Z2001" i="1"/>
  <c r="AA2001" i="1"/>
  <c r="Z1993" i="1"/>
  <c r="AA1993" i="1"/>
  <c r="Z1985" i="1"/>
  <c r="AA1985" i="1"/>
  <c r="Z1977" i="1"/>
  <c r="AA1977" i="1"/>
  <c r="Z1969" i="1"/>
  <c r="AA1969" i="1"/>
  <c r="Z1961" i="1"/>
  <c r="AA1961" i="1"/>
  <c r="Z1953" i="1"/>
  <c r="AA1953" i="1"/>
  <c r="Z1945" i="1"/>
  <c r="AA1945" i="1"/>
  <c r="Z1937" i="1"/>
  <c r="AA1937" i="1"/>
  <c r="Z1929" i="1"/>
  <c r="AA1929" i="1"/>
  <c r="Z1921" i="1"/>
  <c r="AA1921" i="1"/>
  <c r="Z1913" i="1"/>
  <c r="AA1913" i="1"/>
  <c r="Z1905" i="1"/>
  <c r="AA1905" i="1"/>
  <c r="Z1897" i="1"/>
  <c r="AA1897" i="1"/>
  <c r="Z1889" i="1"/>
  <c r="AA1889" i="1"/>
  <c r="Z1881" i="1"/>
  <c r="AA1881" i="1"/>
  <c r="Z1873" i="1"/>
  <c r="AA1873" i="1"/>
  <c r="Z1865" i="1"/>
  <c r="AA1865" i="1"/>
  <c r="Z1857" i="1"/>
  <c r="AA1857" i="1"/>
  <c r="Z1849" i="1"/>
  <c r="AA1849" i="1"/>
  <c r="Z1841" i="1"/>
  <c r="AA1841" i="1"/>
  <c r="Z1833" i="1"/>
  <c r="AA1833" i="1"/>
  <c r="Z1825" i="1"/>
  <c r="AA1825" i="1"/>
  <c r="Z1817" i="1"/>
  <c r="AA1817" i="1"/>
  <c r="Z1809" i="1"/>
  <c r="AA1809" i="1"/>
  <c r="Z1801" i="1"/>
  <c r="AA1801" i="1"/>
  <c r="Z1793" i="1"/>
  <c r="AA1793" i="1"/>
  <c r="Z1785" i="1"/>
  <c r="AA1785" i="1"/>
  <c r="Z1777" i="1"/>
  <c r="AA1777" i="1"/>
  <c r="Z1769" i="1"/>
  <c r="AA1769" i="1"/>
  <c r="Z1761" i="1"/>
  <c r="AA1761" i="1"/>
  <c r="Z1753" i="1"/>
  <c r="AA1753" i="1"/>
  <c r="Z1745" i="1"/>
  <c r="AA1745" i="1"/>
  <c r="Z1737" i="1"/>
  <c r="AA1737" i="1"/>
  <c r="Z1729" i="1"/>
  <c r="AA1729" i="1"/>
  <c r="Z1721" i="1"/>
  <c r="AA1721" i="1"/>
  <c r="Z1713" i="1"/>
  <c r="AA1713" i="1"/>
  <c r="AA1705" i="1"/>
  <c r="Z1705" i="1"/>
  <c r="AA1697" i="1"/>
  <c r="Z1697" i="1"/>
  <c r="AA1689" i="1"/>
  <c r="Z1689" i="1"/>
  <c r="AA1681" i="1"/>
  <c r="Z1681" i="1"/>
  <c r="AA1673" i="1"/>
  <c r="Z1673" i="1"/>
  <c r="AA1665" i="1"/>
  <c r="Z1665" i="1"/>
  <c r="AA1657" i="1"/>
  <c r="Z1657" i="1"/>
  <c r="AA1649" i="1"/>
  <c r="Z1649" i="1"/>
  <c r="AA1641" i="1"/>
  <c r="Z1641" i="1"/>
  <c r="Z1633" i="1"/>
  <c r="AA1633" i="1"/>
  <c r="Z1625" i="1"/>
  <c r="AA1625" i="1"/>
  <c r="Z1617" i="1"/>
  <c r="AA1617" i="1"/>
  <c r="Z1609" i="1"/>
  <c r="AA1609" i="1"/>
  <c r="Z1601" i="1"/>
  <c r="AA1601" i="1"/>
  <c r="Z1593" i="1"/>
  <c r="AA1593" i="1"/>
  <c r="Z1585" i="1"/>
  <c r="AA1585" i="1"/>
  <c r="Z1577" i="1"/>
  <c r="AA1577" i="1"/>
  <c r="Z1569" i="1"/>
  <c r="AA1569" i="1"/>
  <c r="Z1561" i="1"/>
  <c r="AA1561" i="1"/>
  <c r="Z1553" i="1"/>
  <c r="AA1553" i="1"/>
  <c r="Z1545" i="1"/>
  <c r="AA1545" i="1"/>
  <c r="Z1537" i="1"/>
  <c r="AA1537" i="1"/>
  <c r="Z1529" i="1"/>
  <c r="AA1529" i="1"/>
  <c r="Z1521" i="1"/>
  <c r="AA1521" i="1"/>
  <c r="Z1513" i="1"/>
  <c r="AA1513" i="1"/>
  <c r="Z1505" i="1"/>
  <c r="AA1505" i="1"/>
  <c r="Z1497" i="1"/>
  <c r="AA1497" i="1"/>
  <c r="Z1489" i="1"/>
  <c r="AA1489" i="1"/>
  <c r="Z1481" i="1"/>
  <c r="AA1481" i="1"/>
  <c r="Z1473" i="1"/>
  <c r="AA1473" i="1"/>
  <c r="Z1465" i="1"/>
  <c r="AA1465" i="1"/>
  <c r="Z1457" i="1"/>
  <c r="AA1457" i="1"/>
  <c r="Z1449" i="1"/>
  <c r="AA1449" i="1"/>
  <c r="Z1441" i="1"/>
  <c r="AA1441" i="1"/>
  <c r="Z1433" i="1"/>
  <c r="AA1433" i="1"/>
  <c r="Z1425" i="1"/>
  <c r="AA1425" i="1"/>
  <c r="Z1417" i="1"/>
  <c r="AA1417" i="1"/>
  <c r="Z1409" i="1"/>
  <c r="AA1409" i="1"/>
  <c r="Z1401" i="1"/>
  <c r="AA1401" i="1"/>
  <c r="Z1393" i="1"/>
  <c r="AA1393" i="1"/>
  <c r="Z1385" i="1"/>
  <c r="AA1385" i="1"/>
  <c r="Z1377" i="1"/>
  <c r="AA1377" i="1"/>
  <c r="Z1369" i="1"/>
  <c r="AA1369" i="1"/>
  <c r="Z1361" i="1"/>
  <c r="AA1361" i="1"/>
  <c r="Z1353" i="1"/>
  <c r="AA1353" i="1"/>
  <c r="Z1345" i="1"/>
  <c r="AA1345" i="1"/>
  <c r="Z1337" i="1"/>
  <c r="AA1337" i="1"/>
  <c r="Z1329" i="1"/>
  <c r="AA1329" i="1"/>
  <c r="Z1321" i="1"/>
  <c r="AA1321" i="1"/>
  <c r="Z1313" i="1"/>
  <c r="AA1313" i="1"/>
  <c r="Z1305" i="1"/>
  <c r="AA1305" i="1"/>
  <c r="Z1297" i="1"/>
  <c r="AA1297" i="1"/>
  <c r="Z1289" i="1"/>
  <c r="AA1289" i="1"/>
  <c r="Z1281" i="1"/>
  <c r="AA1281" i="1"/>
  <c r="Z1273" i="1"/>
  <c r="AA1273" i="1"/>
  <c r="Z1265" i="1"/>
  <c r="AA1265" i="1"/>
  <c r="Z1257" i="1"/>
  <c r="AA1257" i="1"/>
  <c r="Z1249" i="1"/>
  <c r="AA1249" i="1"/>
  <c r="Z1241" i="1"/>
  <c r="AA1241" i="1"/>
  <c r="Z1233" i="1"/>
  <c r="AA1233" i="1"/>
  <c r="Z1225" i="1"/>
  <c r="AA1225" i="1"/>
  <c r="Z1217" i="1"/>
  <c r="AA1217" i="1"/>
  <c r="Z1209" i="1"/>
  <c r="AA1209" i="1"/>
  <c r="Z1201" i="1"/>
  <c r="AA1201" i="1"/>
  <c r="Z1193" i="1"/>
  <c r="AA1193" i="1"/>
  <c r="Z1185" i="1"/>
  <c r="AA1185" i="1"/>
  <c r="Z1177" i="1"/>
  <c r="AA1177" i="1"/>
  <c r="Z1169" i="1"/>
  <c r="AA1169" i="1"/>
  <c r="AA1161" i="1"/>
  <c r="Z1161" i="1"/>
  <c r="AA1153" i="1"/>
  <c r="Z1153" i="1"/>
  <c r="AA1145" i="1"/>
  <c r="Z1145" i="1"/>
  <c r="AA1137" i="1"/>
  <c r="Z1137" i="1"/>
  <c r="AA1129" i="1"/>
  <c r="Z1129" i="1"/>
  <c r="AA1121" i="1"/>
  <c r="Z1121" i="1"/>
  <c r="AA1113" i="1"/>
  <c r="Z1113" i="1"/>
  <c r="AA1105" i="1"/>
  <c r="Z1105" i="1"/>
  <c r="AA1097" i="1"/>
  <c r="Z1097" i="1"/>
  <c r="AA1089" i="1"/>
  <c r="Z1089" i="1"/>
  <c r="AA1081" i="1"/>
  <c r="Z1081" i="1"/>
  <c r="AA1073" i="1"/>
  <c r="Z1073" i="1"/>
  <c r="AA1065" i="1"/>
  <c r="Z1065" i="1"/>
  <c r="AA1057" i="1"/>
  <c r="Z1057" i="1"/>
  <c r="AA1049" i="1"/>
  <c r="Z1049" i="1"/>
  <c r="AA1041" i="1"/>
  <c r="Z1041" i="1"/>
  <c r="AA1033" i="1"/>
  <c r="Z1033" i="1"/>
  <c r="AA1025" i="1"/>
  <c r="Z1025" i="1"/>
  <c r="AA1017" i="1"/>
  <c r="Z1017" i="1"/>
  <c r="AA1009" i="1"/>
  <c r="Z1009" i="1"/>
  <c r="AA1001" i="1"/>
  <c r="Z1001" i="1"/>
  <c r="AA993" i="1"/>
  <c r="Z993" i="1"/>
  <c r="AA985" i="1"/>
  <c r="Z985" i="1"/>
  <c r="AA977" i="1"/>
  <c r="Z977" i="1"/>
  <c r="AA969" i="1"/>
  <c r="Z969" i="1"/>
  <c r="AA961" i="1"/>
  <c r="Z961" i="1"/>
  <c r="AA953" i="1"/>
  <c r="Z953" i="1"/>
  <c r="AA945" i="1"/>
  <c r="Z945" i="1"/>
  <c r="AA937" i="1"/>
  <c r="Z937" i="1"/>
  <c r="AA929" i="1"/>
  <c r="Z929" i="1"/>
  <c r="AA921" i="1"/>
  <c r="Z921" i="1"/>
  <c r="AA913" i="1"/>
  <c r="Z913" i="1"/>
  <c r="AA905" i="1"/>
  <c r="Z905" i="1"/>
  <c r="AA897" i="1"/>
  <c r="Z897" i="1"/>
  <c r="AA889" i="1"/>
  <c r="Z889" i="1"/>
  <c r="AA881" i="1"/>
  <c r="Z881" i="1"/>
  <c r="AA873" i="1"/>
  <c r="Z873" i="1"/>
  <c r="AA865" i="1"/>
  <c r="Z865" i="1"/>
  <c r="AA857" i="1"/>
  <c r="Z857" i="1"/>
  <c r="AA849" i="1"/>
  <c r="Z849" i="1"/>
  <c r="AA841" i="1"/>
  <c r="Z841" i="1"/>
  <c r="AA833" i="1"/>
  <c r="Z833" i="1"/>
  <c r="AA825" i="1"/>
  <c r="Z825" i="1"/>
  <c r="AA817" i="1"/>
  <c r="Z817" i="1"/>
  <c r="AA809" i="1"/>
  <c r="Z809" i="1"/>
  <c r="AA801" i="1"/>
  <c r="Z801" i="1"/>
  <c r="AA793" i="1"/>
  <c r="Z793" i="1"/>
  <c r="AA785" i="1"/>
  <c r="Z785" i="1"/>
  <c r="AA777" i="1"/>
  <c r="Z777" i="1"/>
  <c r="AA769" i="1"/>
  <c r="Z769" i="1"/>
  <c r="AA761" i="1"/>
  <c r="Z761" i="1"/>
  <c r="AA753" i="1"/>
  <c r="Z753" i="1"/>
  <c r="AA745" i="1"/>
  <c r="Z745" i="1"/>
  <c r="AA737" i="1"/>
  <c r="Z737" i="1"/>
  <c r="AA729" i="1"/>
  <c r="Z729" i="1"/>
  <c r="AA721" i="1"/>
  <c r="Z721" i="1"/>
  <c r="AA713" i="1"/>
  <c r="Z713" i="1"/>
  <c r="AA705" i="1"/>
  <c r="Z705" i="1"/>
  <c r="AA697" i="1"/>
  <c r="Z697" i="1"/>
  <c r="AA689" i="1"/>
  <c r="Z689" i="1"/>
  <c r="AA681" i="1"/>
  <c r="Z681" i="1"/>
  <c r="AA673" i="1"/>
  <c r="Z673" i="1"/>
  <c r="AA665" i="1"/>
  <c r="Z665" i="1"/>
  <c r="AA657" i="1"/>
  <c r="Z657" i="1"/>
  <c r="AA649" i="1"/>
  <c r="Z649" i="1"/>
  <c r="AA641" i="1"/>
  <c r="Z641" i="1"/>
  <c r="AA633" i="1"/>
  <c r="Z633" i="1"/>
  <c r="AA625" i="1"/>
  <c r="Z625" i="1"/>
  <c r="AA617" i="1"/>
  <c r="Z617" i="1"/>
  <c r="AA609" i="1"/>
  <c r="Z609" i="1"/>
  <c r="AA601" i="1"/>
  <c r="Z601" i="1"/>
  <c r="Z593" i="1"/>
  <c r="AA593" i="1"/>
  <c r="Z585" i="1"/>
  <c r="AA585" i="1"/>
  <c r="AA577" i="1"/>
  <c r="Z577" i="1"/>
  <c r="AA569" i="1"/>
  <c r="Z569" i="1"/>
  <c r="AA561" i="1"/>
  <c r="Z561" i="1"/>
  <c r="AA553" i="1"/>
  <c r="Z553" i="1"/>
  <c r="AA545" i="1"/>
  <c r="Z545" i="1"/>
  <c r="AA537" i="1"/>
  <c r="Z537" i="1"/>
  <c r="AA529" i="1"/>
  <c r="Z529" i="1"/>
  <c r="AA521" i="1"/>
  <c r="Z521" i="1"/>
  <c r="AA513" i="1"/>
  <c r="Z513" i="1"/>
  <c r="AA505" i="1"/>
  <c r="Z505" i="1"/>
  <c r="AA497" i="1"/>
  <c r="Z497" i="1"/>
  <c r="AA489" i="1"/>
  <c r="Z489" i="1"/>
  <c r="AA481" i="1"/>
  <c r="Z481" i="1"/>
  <c r="AA473" i="1"/>
  <c r="Z473" i="1"/>
  <c r="AA465" i="1"/>
  <c r="Z465" i="1"/>
  <c r="AA457" i="1"/>
  <c r="Z457" i="1"/>
  <c r="AA449" i="1"/>
  <c r="Z449" i="1"/>
  <c r="AA441" i="1"/>
  <c r="Z441" i="1"/>
  <c r="AA433" i="1"/>
  <c r="Z433" i="1"/>
  <c r="AA425" i="1"/>
  <c r="Z425" i="1"/>
  <c r="AA417" i="1"/>
  <c r="Z417" i="1"/>
  <c r="AA409" i="1"/>
  <c r="Z409" i="1"/>
  <c r="AA401" i="1"/>
  <c r="Z401" i="1"/>
  <c r="AA393" i="1"/>
  <c r="Z393" i="1"/>
  <c r="AA385" i="1"/>
  <c r="Z385" i="1"/>
  <c r="AA377" i="1"/>
  <c r="Z377" i="1"/>
  <c r="AA369" i="1"/>
  <c r="Z369" i="1"/>
  <c r="AA361" i="1"/>
  <c r="Z361" i="1"/>
  <c r="AA353" i="1"/>
  <c r="Z353" i="1"/>
  <c r="AA345" i="1"/>
  <c r="Z345" i="1"/>
  <c r="AA337" i="1"/>
  <c r="Z337" i="1"/>
  <c r="AA329" i="1"/>
  <c r="Z329" i="1"/>
  <c r="AA321" i="1"/>
  <c r="Z321" i="1"/>
  <c r="AA313" i="1"/>
  <c r="Z313" i="1"/>
  <c r="AA305" i="1"/>
  <c r="Z305" i="1"/>
  <c r="AA297" i="1"/>
  <c r="Z297" i="1"/>
  <c r="AA289" i="1"/>
  <c r="Z289" i="1"/>
  <c r="AA281" i="1"/>
  <c r="Z281" i="1"/>
  <c r="AA273" i="1"/>
  <c r="Z273" i="1"/>
  <c r="AA265" i="1"/>
  <c r="Z265" i="1"/>
  <c r="AA257" i="1"/>
  <c r="Z257" i="1"/>
  <c r="AA249" i="1"/>
  <c r="Z249" i="1"/>
  <c r="AA241" i="1"/>
  <c r="Z241" i="1"/>
  <c r="AA233" i="1"/>
  <c r="Z233" i="1"/>
  <c r="AA225" i="1"/>
  <c r="Z225" i="1"/>
  <c r="AA217" i="1"/>
  <c r="Z217" i="1"/>
  <c r="AA209" i="1"/>
  <c r="Z209" i="1"/>
  <c r="Z201" i="1"/>
  <c r="AA201" i="1"/>
  <c r="Z193" i="1"/>
  <c r="AA193" i="1"/>
  <c r="Z185" i="1"/>
  <c r="AA185" i="1"/>
  <c r="Z177" i="1"/>
  <c r="AA177" i="1"/>
  <c r="Z169" i="1"/>
  <c r="AA169" i="1"/>
  <c r="Z161" i="1"/>
  <c r="AA161" i="1"/>
  <c r="Z153" i="1"/>
  <c r="AA153" i="1"/>
  <c r="Z145" i="1"/>
  <c r="AA145" i="1"/>
  <c r="Z137" i="1"/>
  <c r="AA137" i="1"/>
  <c r="Z129" i="1"/>
  <c r="AA129" i="1"/>
  <c r="Z121" i="1"/>
  <c r="AA121" i="1"/>
  <c r="Z113" i="1"/>
  <c r="AA113" i="1"/>
  <c r="Z105" i="1"/>
  <c r="AA105" i="1"/>
  <c r="Z97" i="1"/>
  <c r="AA97" i="1"/>
  <c r="Z89" i="1"/>
  <c r="AA89" i="1"/>
  <c r="Z81" i="1"/>
  <c r="AA81" i="1"/>
  <c r="Z73" i="1"/>
  <c r="AA73" i="1"/>
  <c r="Z65" i="1"/>
  <c r="AA65" i="1"/>
  <c r="Z57" i="1"/>
  <c r="AA57" i="1"/>
  <c r="Z49" i="1"/>
  <c r="AA49" i="1"/>
  <c r="Z41" i="1"/>
  <c r="AA41" i="1"/>
  <c r="AA33" i="1"/>
  <c r="Z33" i="1"/>
  <c r="Z25" i="1"/>
  <c r="AA25" i="1"/>
  <c r="Z17" i="1"/>
  <c r="AA17" i="1"/>
  <c r="Z9" i="1"/>
  <c r="AA9" i="1"/>
  <c r="Z5518" i="1"/>
  <c r="AA5518" i="1"/>
  <c r="Z5510" i="1"/>
  <c r="AA5510" i="1"/>
  <c r="Z5502" i="1"/>
  <c r="AA5502" i="1"/>
  <c r="Z5494" i="1"/>
  <c r="AA5494" i="1"/>
  <c r="Z5486" i="1"/>
  <c r="AA5486" i="1"/>
  <c r="Z5478" i="1"/>
  <c r="AA5478" i="1"/>
  <c r="Z5470" i="1"/>
  <c r="AA5470" i="1"/>
  <c r="Z5462" i="1"/>
  <c r="AA5462" i="1"/>
  <c r="Z5454" i="1"/>
  <c r="AA5454" i="1"/>
  <c r="Z5446" i="1"/>
  <c r="AA5446" i="1"/>
  <c r="Z5438" i="1"/>
  <c r="AA5438" i="1"/>
  <c r="Z5430" i="1"/>
  <c r="AA5430" i="1"/>
  <c r="Z5422" i="1"/>
  <c r="AA5422" i="1"/>
  <c r="Z5414" i="1"/>
  <c r="AA5414" i="1"/>
  <c r="Z5406" i="1"/>
  <c r="AA5406" i="1"/>
  <c r="Z5398" i="1"/>
  <c r="AA5398" i="1"/>
  <c r="Z5390" i="1"/>
  <c r="AA5390" i="1"/>
  <c r="Z5382" i="1"/>
  <c r="AA5382" i="1"/>
  <c r="Z5374" i="1"/>
  <c r="AA5374" i="1"/>
  <c r="Z5366" i="1"/>
  <c r="AA5366" i="1"/>
  <c r="Z5358" i="1"/>
  <c r="AA5358" i="1"/>
  <c r="Z5350" i="1"/>
  <c r="AA5350" i="1"/>
  <c r="Z5342" i="1"/>
  <c r="AA5342" i="1"/>
  <c r="Z5334" i="1"/>
  <c r="AA5334" i="1"/>
  <c r="Z5326" i="1"/>
  <c r="AA5326" i="1"/>
  <c r="Z5318" i="1"/>
  <c r="AA5318" i="1"/>
  <c r="Z5310" i="1"/>
  <c r="AA5310" i="1"/>
  <c r="Z5302" i="1"/>
  <c r="AA5302" i="1"/>
  <c r="Z5294" i="1"/>
  <c r="AA5294" i="1"/>
  <c r="Z5286" i="1"/>
  <c r="AA5286" i="1"/>
  <c r="Z5278" i="1"/>
  <c r="AA5278" i="1"/>
  <c r="Z5270" i="1"/>
  <c r="AA5270" i="1"/>
  <c r="Z5262" i="1"/>
  <c r="AA5262" i="1"/>
  <c r="Z5254" i="1"/>
  <c r="AA5254" i="1"/>
  <c r="Z5246" i="1"/>
  <c r="AA5246" i="1"/>
  <c r="Z5238" i="1"/>
  <c r="AA5238" i="1"/>
  <c r="Z5230" i="1"/>
  <c r="AA5230" i="1"/>
  <c r="Z5222" i="1"/>
  <c r="AA5222" i="1"/>
  <c r="Z5214" i="1"/>
  <c r="AA5214" i="1"/>
  <c r="Z5206" i="1"/>
  <c r="AA5206" i="1"/>
  <c r="Z5198" i="1"/>
  <c r="AA5198" i="1"/>
  <c r="Z5190" i="1"/>
  <c r="AA5190" i="1"/>
  <c r="Z5182" i="1"/>
  <c r="AA5182" i="1"/>
  <c r="Z5174" i="1"/>
  <c r="AA5174" i="1"/>
  <c r="Z5166" i="1"/>
  <c r="AA5166" i="1"/>
  <c r="Z5158" i="1"/>
  <c r="AA5158" i="1"/>
  <c r="Z5150" i="1"/>
  <c r="AA5150" i="1"/>
  <c r="Z5142" i="1"/>
  <c r="AA5142" i="1"/>
  <c r="Z5134" i="1"/>
  <c r="AA5134" i="1"/>
  <c r="Z5126" i="1"/>
  <c r="AA5126" i="1"/>
  <c r="Z5118" i="1"/>
  <c r="AA5118" i="1"/>
  <c r="AA5110" i="1"/>
  <c r="Z5110" i="1"/>
  <c r="AA5102" i="1"/>
  <c r="Z5102" i="1"/>
  <c r="AA5094" i="1"/>
  <c r="Z5094" i="1"/>
  <c r="AA5086" i="1"/>
  <c r="Z5086" i="1"/>
  <c r="AA5078" i="1"/>
  <c r="Z5078" i="1"/>
  <c r="AA5070" i="1"/>
  <c r="Z5070" i="1"/>
  <c r="AA5062" i="1"/>
  <c r="Z5062" i="1"/>
  <c r="AA5054" i="1"/>
  <c r="Z5054" i="1"/>
  <c r="AA5046" i="1"/>
  <c r="Z5046" i="1"/>
  <c r="AA5038" i="1"/>
  <c r="Z5038" i="1"/>
  <c r="AA5030" i="1"/>
  <c r="Z5030" i="1"/>
  <c r="AA5022" i="1"/>
  <c r="Z5022" i="1"/>
  <c r="AA5014" i="1"/>
  <c r="Z5014" i="1"/>
  <c r="AA5006" i="1"/>
  <c r="Z5006" i="1"/>
  <c r="AA4998" i="1"/>
  <c r="Z4998" i="1"/>
  <c r="AA4990" i="1"/>
  <c r="Z4990" i="1"/>
  <c r="AA4982" i="1"/>
  <c r="Z4982" i="1"/>
  <c r="AA4974" i="1"/>
  <c r="Z4974" i="1"/>
  <c r="AA4966" i="1"/>
  <c r="Z4966" i="1"/>
  <c r="AA4958" i="1"/>
  <c r="Z4958" i="1"/>
  <c r="AA4950" i="1"/>
  <c r="Z4950" i="1"/>
  <c r="AA4942" i="1"/>
  <c r="Z4942" i="1"/>
  <c r="AA4934" i="1"/>
  <c r="Z4934" i="1"/>
  <c r="AA4926" i="1"/>
  <c r="Z4926" i="1"/>
  <c r="AA4918" i="1"/>
  <c r="Z4918" i="1"/>
  <c r="AA4910" i="1"/>
  <c r="Z4910" i="1"/>
  <c r="AA4902" i="1"/>
  <c r="Z4902" i="1"/>
  <c r="AA4894" i="1"/>
  <c r="Z4894" i="1"/>
  <c r="AA4886" i="1"/>
  <c r="Z4886" i="1"/>
  <c r="AA4878" i="1"/>
  <c r="Z4878" i="1"/>
  <c r="AA4870" i="1"/>
  <c r="Z4870" i="1"/>
  <c r="AA4862" i="1"/>
  <c r="Z4862" i="1"/>
  <c r="AA4854" i="1"/>
  <c r="Z4854" i="1"/>
  <c r="AA4846" i="1"/>
  <c r="Z4846" i="1"/>
  <c r="AA4838" i="1"/>
  <c r="Z4838" i="1"/>
  <c r="AA4830" i="1"/>
  <c r="Z4830" i="1"/>
  <c r="AA4822" i="1"/>
  <c r="Z4822" i="1"/>
  <c r="AA4814" i="1"/>
  <c r="Z4814" i="1"/>
  <c r="AA4806" i="1"/>
  <c r="Z4806" i="1"/>
  <c r="AA4798" i="1"/>
  <c r="Z4798" i="1"/>
  <c r="AA4790" i="1"/>
  <c r="Z4790" i="1"/>
  <c r="AA4782" i="1"/>
  <c r="Z4782" i="1"/>
  <c r="AA4774" i="1"/>
  <c r="Z4774" i="1"/>
  <c r="AA4766" i="1"/>
  <c r="Z4766" i="1"/>
  <c r="AA4758" i="1"/>
  <c r="Z4758" i="1"/>
  <c r="AA4750" i="1"/>
  <c r="Z4750" i="1"/>
  <c r="AA4742" i="1"/>
  <c r="Z4742" i="1"/>
  <c r="AA4734" i="1"/>
  <c r="Z4734" i="1"/>
  <c r="AA4726" i="1"/>
  <c r="Z4726" i="1"/>
  <c r="AA4718" i="1"/>
  <c r="Z4718" i="1"/>
  <c r="AA4710" i="1"/>
  <c r="Z4710" i="1"/>
  <c r="AA4702" i="1"/>
  <c r="Z4702" i="1"/>
  <c r="AA4694" i="1"/>
  <c r="Z4694" i="1"/>
  <c r="AA4686" i="1"/>
  <c r="Z4686" i="1"/>
  <c r="AA4678" i="1"/>
  <c r="Z4678" i="1"/>
  <c r="AA4670" i="1"/>
  <c r="Z4670" i="1"/>
  <c r="AA4662" i="1"/>
  <c r="Z4662" i="1"/>
  <c r="AA4654" i="1"/>
  <c r="Z4654" i="1"/>
  <c r="AA4646" i="1"/>
  <c r="Z4646" i="1"/>
  <c r="AA4638" i="1"/>
  <c r="Z4638" i="1"/>
  <c r="AA4630" i="1"/>
  <c r="Z4630" i="1"/>
  <c r="AA4622" i="1"/>
  <c r="Z4622" i="1"/>
  <c r="AA4614" i="1"/>
  <c r="Z4614" i="1"/>
  <c r="AA4606" i="1"/>
  <c r="Z4606" i="1"/>
  <c r="AA4598" i="1"/>
  <c r="Z4598" i="1"/>
  <c r="AA4590" i="1"/>
  <c r="Z4590" i="1"/>
  <c r="AA4582" i="1"/>
  <c r="Z4582" i="1"/>
  <c r="AA4574" i="1"/>
  <c r="Z4574" i="1"/>
  <c r="AA4566" i="1"/>
  <c r="Z4566" i="1"/>
  <c r="AA4558" i="1"/>
  <c r="Z4558" i="1"/>
  <c r="AA4550" i="1"/>
  <c r="Z4550" i="1"/>
  <c r="AA4542" i="1"/>
  <c r="Z4542" i="1"/>
  <c r="AA4534" i="1"/>
  <c r="Z4534" i="1"/>
  <c r="AA4526" i="1"/>
  <c r="Z4526" i="1"/>
  <c r="AA4518" i="1"/>
  <c r="Z4518" i="1"/>
  <c r="AA4510" i="1"/>
  <c r="Z4510" i="1"/>
  <c r="AA4502" i="1"/>
  <c r="Z4502" i="1"/>
  <c r="AA4494" i="1"/>
  <c r="Z4494" i="1"/>
  <c r="Z4486" i="1"/>
  <c r="AA4486" i="1"/>
  <c r="Z4478" i="1"/>
  <c r="AA4478" i="1"/>
  <c r="Z4470" i="1"/>
  <c r="AA4470" i="1"/>
  <c r="Z4462" i="1"/>
  <c r="AA4462" i="1"/>
  <c r="Z4454" i="1"/>
  <c r="AA4454" i="1"/>
  <c r="Z4446" i="1"/>
  <c r="AA4446" i="1"/>
  <c r="Z4438" i="1"/>
  <c r="AA4438" i="1"/>
  <c r="Z4430" i="1"/>
  <c r="AA4430" i="1"/>
  <c r="Z4422" i="1"/>
  <c r="AA4422" i="1"/>
  <c r="Z4414" i="1"/>
  <c r="AA4414" i="1"/>
  <c r="Z4406" i="1"/>
  <c r="AA4406" i="1"/>
  <c r="Z4398" i="1"/>
  <c r="AA4398" i="1"/>
  <c r="Z4390" i="1"/>
  <c r="AA4390" i="1"/>
  <c r="Z4382" i="1"/>
  <c r="AA4382" i="1"/>
  <c r="Z4374" i="1"/>
  <c r="AA4374" i="1"/>
  <c r="Z4366" i="1"/>
  <c r="AA4366" i="1"/>
  <c r="Z4358" i="1"/>
  <c r="AA4358" i="1"/>
  <c r="Z4350" i="1"/>
  <c r="AA4350" i="1"/>
  <c r="Z4342" i="1"/>
  <c r="AA4342" i="1"/>
  <c r="Z4334" i="1"/>
  <c r="AA4334" i="1"/>
  <c r="Z4326" i="1"/>
  <c r="AA4326" i="1"/>
  <c r="Z4318" i="1"/>
  <c r="AA4318" i="1"/>
  <c r="Z4310" i="1"/>
  <c r="AA4310" i="1"/>
  <c r="Z4302" i="1"/>
  <c r="AA4302" i="1"/>
  <c r="Z4294" i="1"/>
  <c r="AA4294" i="1"/>
  <c r="Z4286" i="1"/>
  <c r="AA4286" i="1"/>
  <c r="Z4278" i="1"/>
  <c r="AA4278" i="1"/>
  <c r="Z4270" i="1"/>
  <c r="AA4270" i="1"/>
  <c r="Z4262" i="1"/>
  <c r="AA4262" i="1"/>
  <c r="Z4254" i="1"/>
  <c r="AA4254" i="1"/>
  <c r="Z4246" i="1"/>
  <c r="AA4246" i="1"/>
  <c r="Z4238" i="1"/>
  <c r="AA4238" i="1"/>
  <c r="Z4230" i="1"/>
  <c r="AA4230" i="1"/>
  <c r="Z4222" i="1"/>
  <c r="AA4222" i="1"/>
  <c r="Z4214" i="1"/>
  <c r="AA4214" i="1"/>
  <c r="Z4206" i="1"/>
  <c r="AA4206" i="1"/>
  <c r="Z4198" i="1"/>
  <c r="AA4198" i="1"/>
  <c r="Z4190" i="1"/>
  <c r="AA4190" i="1"/>
  <c r="Z4182" i="1"/>
  <c r="AA4182" i="1"/>
  <c r="Z4174" i="1"/>
  <c r="AA4174" i="1"/>
  <c r="Z4166" i="1"/>
  <c r="AA4166" i="1"/>
  <c r="Z4158" i="1"/>
  <c r="AA4158" i="1"/>
  <c r="Z4150" i="1"/>
  <c r="AA4150" i="1"/>
  <c r="Z4142" i="1"/>
  <c r="AA4142" i="1"/>
  <c r="Z4134" i="1"/>
  <c r="AA4134" i="1"/>
  <c r="Z4126" i="1"/>
  <c r="AA4126" i="1"/>
  <c r="Z4118" i="1"/>
  <c r="AA4118" i="1"/>
  <c r="Z4110" i="1"/>
  <c r="AA4110" i="1"/>
  <c r="Z4102" i="1"/>
  <c r="AA4102" i="1"/>
  <c r="Z4094" i="1"/>
  <c r="AA4094" i="1"/>
  <c r="Z4086" i="1"/>
  <c r="AA4086" i="1"/>
  <c r="Z4078" i="1"/>
  <c r="AA4078" i="1"/>
  <c r="Z4070" i="1"/>
  <c r="AA4070" i="1"/>
  <c r="Z4062" i="1"/>
  <c r="AA4062" i="1"/>
  <c r="Z4054" i="1"/>
  <c r="AA4054" i="1"/>
  <c r="Z4046" i="1"/>
  <c r="AA4046" i="1"/>
  <c r="Z4038" i="1"/>
  <c r="AA4038" i="1"/>
  <c r="Z4030" i="1"/>
  <c r="AA4030" i="1"/>
  <c r="Z4022" i="1"/>
  <c r="AA4022" i="1"/>
  <c r="Z4014" i="1"/>
  <c r="AA4014" i="1"/>
  <c r="Z4006" i="1"/>
  <c r="AA4006" i="1"/>
  <c r="Z3998" i="1"/>
  <c r="AA3998" i="1"/>
  <c r="Z3990" i="1"/>
  <c r="AA3990" i="1"/>
  <c r="Z3982" i="1"/>
  <c r="AA3982" i="1"/>
  <c r="Z3974" i="1"/>
  <c r="AA3974" i="1"/>
  <c r="Z3966" i="1"/>
  <c r="AA3966" i="1"/>
  <c r="Z3958" i="1"/>
  <c r="AA3958" i="1"/>
  <c r="Z3950" i="1"/>
  <c r="AA3950" i="1"/>
  <c r="Z3942" i="1"/>
  <c r="AA3942" i="1"/>
  <c r="Z3934" i="1"/>
  <c r="AA3934" i="1"/>
  <c r="Z3926" i="1"/>
  <c r="AA3926" i="1"/>
  <c r="Z3918" i="1"/>
  <c r="AA3918" i="1"/>
  <c r="Z3910" i="1"/>
  <c r="AA3910" i="1"/>
  <c r="Z3902" i="1"/>
  <c r="AA3902" i="1"/>
  <c r="Z3894" i="1"/>
  <c r="AA3894" i="1"/>
  <c r="Z3886" i="1"/>
  <c r="AA3886" i="1"/>
  <c r="Z3878" i="1"/>
  <c r="AA3878" i="1"/>
  <c r="Z3870" i="1"/>
  <c r="AA3870" i="1"/>
  <c r="Z3862" i="1"/>
  <c r="AA3862" i="1"/>
  <c r="Z3854" i="1"/>
  <c r="AA3854" i="1"/>
  <c r="Z3846" i="1"/>
  <c r="AA3846" i="1"/>
  <c r="Z3838" i="1"/>
  <c r="AA3838" i="1"/>
  <c r="AA3830" i="1"/>
  <c r="Z3830" i="1"/>
  <c r="Z3822" i="1"/>
  <c r="AA3822" i="1"/>
  <c r="AA3814" i="1"/>
  <c r="Z3814" i="1"/>
  <c r="AA3806" i="1"/>
  <c r="Z3806" i="1"/>
  <c r="AA3798" i="1"/>
  <c r="Z3798" i="1"/>
  <c r="AA3790" i="1"/>
  <c r="Z3790" i="1"/>
  <c r="AA3782" i="1"/>
  <c r="Z3782" i="1"/>
  <c r="AA3774" i="1"/>
  <c r="Z3774" i="1"/>
  <c r="AA3766" i="1"/>
  <c r="Z3766" i="1"/>
  <c r="AA3758" i="1"/>
  <c r="Z3758" i="1"/>
  <c r="AA3750" i="1"/>
  <c r="Z3750" i="1"/>
  <c r="AA3742" i="1"/>
  <c r="Z3742" i="1"/>
  <c r="AA3734" i="1"/>
  <c r="Z3734" i="1"/>
  <c r="AA3726" i="1"/>
  <c r="Z3726" i="1"/>
  <c r="AA3718" i="1"/>
  <c r="Z3718" i="1"/>
  <c r="AA3710" i="1"/>
  <c r="Z3710" i="1"/>
  <c r="AA3702" i="1"/>
  <c r="Z3702" i="1"/>
  <c r="AA3694" i="1"/>
  <c r="Z3694" i="1"/>
  <c r="AA3686" i="1"/>
  <c r="Z3686" i="1"/>
  <c r="AA3678" i="1"/>
  <c r="Z3678" i="1"/>
  <c r="AA3670" i="1"/>
  <c r="Z3670" i="1"/>
  <c r="AA3662" i="1"/>
  <c r="Z3662" i="1"/>
  <c r="Z3654" i="1"/>
  <c r="AA3654" i="1"/>
  <c r="Z3646" i="1"/>
  <c r="AA3646" i="1"/>
  <c r="Z3638" i="1"/>
  <c r="AA3638" i="1"/>
  <c r="AA3630" i="1"/>
  <c r="Z3630" i="1"/>
  <c r="AA3622" i="1"/>
  <c r="Z3622" i="1"/>
  <c r="AA3614" i="1"/>
  <c r="Z3614" i="1"/>
  <c r="Z3606" i="1"/>
  <c r="AA3606" i="1"/>
  <c r="AA3598" i="1"/>
  <c r="Z3598" i="1"/>
  <c r="Z3590" i="1"/>
  <c r="AA3590" i="1"/>
  <c r="Z3582" i="1"/>
  <c r="AA3582" i="1"/>
  <c r="Z3574" i="1"/>
  <c r="AA3574" i="1"/>
  <c r="Z3566" i="1"/>
  <c r="AA3566" i="1"/>
  <c r="Z3558" i="1"/>
  <c r="AA3558" i="1"/>
  <c r="Z3550" i="1"/>
  <c r="AA3550" i="1"/>
  <c r="Z3542" i="1"/>
  <c r="AA3542" i="1"/>
  <c r="Z3534" i="1"/>
  <c r="AA3534" i="1"/>
  <c r="Z3526" i="1"/>
  <c r="AA3526" i="1"/>
  <c r="Z3518" i="1"/>
  <c r="AA3518" i="1"/>
  <c r="Z3510" i="1"/>
  <c r="AA3510" i="1"/>
  <c r="Z3502" i="1"/>
  <c r="AA3502" i="1"/>
  <c r="Z3494" i="1"/>
  <c r="AA3494" i="1"/>
  <c r="Z3486" i="1"/>
  <c r="AA3486" i="1"/>
  <c r="Z3478" i="1"/>
  <c r="AA3478" i="1"/>
  <c r="Z3470" i="1"/>
  <c r="AA3470" i="1"/>
  <c r="Z3462" i="1"/>
  <c r="AA3462" i="1"/>
  <c r="Z3454" i="1"/>
  <c r="AA3454" i="1"/>
  <c r="Z3446" i="1"/>
  <c r="AA3446" i="1"/>
  <c r="Z3438" i="1"/>
  <c r="AA3438" i="1"/>
  <c r="Z3430" i="1"/>
  <c r="AA3430" i="1"/>
  <c r="Z3422" i="1"/>
  <c r="AA3422" i="1"/>
  <c r="Z3414" i="1"/>
  <c r="AA3414" i="1"/>
  <c r="Z3406" i="1"/>
  <c r="AA3406" i="1"/>
  <c r="Z3398" i="1"/>
  <c r="AA3398" i="1"/>
  <c r="Z3390" i="1"/>
  <c r="AA3390" i="1"/>
  <c r="Z3382" i="1"/>
  <c r="AA3382" i="1"/>
  <c r="Z3374" i="1"/>
  <c r="AA3374" i="1"/>
  <c r="Z3366" i="1"/>
  <c r="AA3366" i="1"/>
  <c r="Z3358" i="1"/>
  <c r="AA3358" i="1"/>
  <c r="Z3350" i="1"/>
  <c r="AA3350" i="1"/>
  <c r="Z3342" i="1"/>
  <c r="AA3342" i="1"/>
  <c r="Z3334" i="1"/>
  <c r="AA3334" i="1"/>
  <c r="Z3326" i="1"/>
  <c r="AA3326" i="1"/>
  <c r="Z3318" i="1"/>
  <c r="AA3318" i="1"/>
  <c r="Z3310" i="1"/>
  <c r="AA3310" i="1"/>
  <c r="Z3302" i="1"/>
  <c r="AA3302" i="1"/>
  <c r="Z3294" i="1"/>
  <c r="AA3294" i="1"/>
  <c r="Z3286" i="1"/>
  <c r="AA3286" i="1"/>
  <c r="Z3278" i="1"/>
  <c r="AA3278" i="1"/>
  <c r="Z2752" i="1"/>
  <c r="AA2752" i="1"/>
  <c r="Z2712" i="1"/>
  <c r="AA2712" i="1"/>
  <c r="Z2696" i="1"/>
  <c r="AA2696" i="1"/>
  <c r="Z2680" i="1"/>
  <c r="AA2680" i="1"/>
  <c r="Z2664" i="1"/>
  <c r="AA2664" i="1"/>
  <c r="Z2648" i="1"/>
  <c r="AA2648" i="1"/>
  <c r="Z2632" i="1"/>
  <c r="AA2632" i="1"/>
  <c r="Z2616" i="1"/>
  <c r="AA2616" i="1"/>
  <c r="Z2600" i="1"/>
  <c r="AA2600" i="1"/>
  <c r="Z2584" i="1"/>
  <c r="AA2584" i="1"/>
  <c r="Z2568" i="1"/>
  <c r="AA2568" i="1"/>
  <c r="Z2560" i="1"/>
  <c r="AA2560" i="1"/>
  <c r="Z2552" i="1"/>
  <c r="AA2552" i="1"/>
  <c r="Z2544" i="1"/>
  <c r="AA2544" i="1"/>
  <c r="Z2536" i="1"/>
  <c r="AA2536" i="1"/>
  <c r="Z2528" i="1"/>
  <c r="AA2528" i="1"/>
  <c r="Z2520" i="1"/>
  <c r="AA2520" i="1"/>
  <c r="Z2512" i="1"/>
  <c r="AA2512" i="1"/>
  <c r="Z2504" i="1"/>
  <c r="AA2504" i="1"/>
  <c r="Z2496" i="1"/>
  <c r="AA2496" i="1"/>
  <c r="Z2488" i="1"/>
  <c r="AA2488" i="1"/>
  <c r="Z2480" i="1"/>
  <c r="AA2480" i="1"/>
  <c r="Z2472" i="1"/>
  <c r="AA2472" i="1"/>
  <c r="Z2464" i="1"/>
  <c r="AA2464" i="1"/>
  <c r="Z2456" i="1"/>
  <c r="AA2456" i="1"/>
  <c r="Z2448" i="1"/>
  <c r="AA2448" i="1"/>
  <c r="Z2440" i="1"/>
  <c r="AA2440" i="1"/>
  <c r="Z2432" i="1"/>
  <c r="AA2432" i="1"/>
  <c r="Z2424" i="1"/>
  <c r="AA2424" i="1"/>
  <c r="Z2416" i="1"/>
  <c r="AA2416" i="1"/>
  <c r="Z2408" i="1"/>
  <c r="AA2408" i="1"/>
  <c r="Z2400" i="1"/>
  <c r="AA2400" i="1"/>
  <c r="Z2392" i="1"/>
  <c r="AA2392" i="1"/>
  <c r="Z2384" i="1"/>
  <c r="AA2384" i="1"/>
  <c r="Z2376" i="1"/>
  <c r="AA2376" i="1"/>
  <c r="Z2368" i="1"/>
  <c r="AA2368" i="1"/>
  <c r="Z2360" i="1"/>
  <c r="AA2360" i="1"/>
  <c r="Z2352" i="1"/>
  <c r="AA2352" i="1"/>
  <c r="Z2344" i="1"/>
  <c r="AA2344" i="1"/>
  <c r="Z2336" i="1"/>
  <c r="AA2336" i="1"/>
  <c r="Z2328" i="1"/>
  <c r="AA2328" i="1"/>
  <c r="Z2320" i="1"/>
  <c r="AA2320" i="1"/>
  <c r="Z2312" i="1"/>
  <c r="AA2312" i="1"/>
  <c r="Z2304" i="1"/>
  <c r="AA2304" i="1"/>
  <c r="Z2296" i="1"/>
  <c r="AA2296" i="1"/>
  <c r="Z2288" i="1"/>
  <c r="AA2288" i="1"/>
  <c r="Z2280" i="1"/>
  <c r="AA2280" i="1"/>
  <c r="Z2272" i="1"/>
  <c r="AA2272" i="1"/>
  <c r="Z2264" i="1"/>
  <c r="AA2264" i="1"/>
  <c r="Z2256" i="1"/>
  <c r="AA2256" i="1"/>
  <c r="Z2248" i="1"/>
  <c r="AA2248" i="1"/>
  <c r="Z2240" i="1"/>
  <c r="AA2240" i="1"/>
  <c r="Z2232" i="1"/>
  <c r="AA2232" i="1"/>
  <c r="Z2224" i="1"/>
  <c r="AA2224" i="1"/>
  <c r="Z2216" i="1"/>
  <c r="AA2216" i="1"/>
  <c r="Z2208" i="1"/>
  <c r="AA2208" i="1"/>
  <c r="Z2200" i="1"/>
  <c r="AA2200" i="1"/>
  <c r="Z2192" i="1"/>
  <c r="AA2192" i="1"/>
  <c r="Z2184" i="1"/>
  <c r="AA2184" i="1"/>
  <c r="Z2176" i="1"/>
  <c r="AA2176" i="1"/>
  <c r="Z2168" i="1"/>
  <c r="AA2168" i="1"/>
  <c r="AA2160" i="1"/>
  <c r="Z2160" i="1"/>
  <c r="AA2152" i="1"/>
  <c r="Z2152" i="1"/>
  <c r="AA2144" i="1"/>
  <c r="Z2144" i="1"/>
  <c r="AA2136" i="1"/>
  <c r="Z2136" i="1"/>
  <c r="AA2128" i="1"/>
  <c r="Z2128" i="1"/>
  <c r="AA2120" i="1"/>
  <c r="Z2120" i="1"/>
  <c r="AA2112" i="1"/>
  <c r="Z2112" i="1"/>
  <c r="AA2104" i="1"/>
  <c r="Z2104" i="1"/>
  <c r="AA2096" i="1"/>
  <c r="Z2096" i="1"/>
  <c r="AA2088" i="1"/>
  <c r="Z2088" i="1"/>
  <c r="AA2080" i="1"/>
  <c r="Z2080" i="1"/>
  <c r="AA2072" i="1"/>
  <c r="Z2072" i="1"/>
  <c r="AA2064" i="1"/>
  <c r="Z2064" i="1"/>
  <c r="AA2056" i="1"/>
  <c r="Z2056" i="1"/>
  <c r="AA2048" i="1"/>
  <c r="Z2048" i="1"/>
  <c r="AA2040" i="1"/>
  <c r="Z2040" i="1"/>
  <c r="AA2032" i="1"/>
  <c r="Z2032" i="1"/>
  <c r="AA2024" i="1"/>
  <c r="Z2024" i="1"/>
  <c r="AA2016" i="1"/>
  <c r="Z2016" i="1"/>
  <c r="AA2008" i="1"/>
  <c r="Z2008" i="1"/>
  <c r="AA2000" i="1"/>
  <c r="Z2000" i="1"/>
  <c r="AA1992" i="1"/>
  <c r="Z1992" i="1"/>
  <c r="AA1984" i="1"/>
  <c r="Z1984" i="1"/>
  <c r="AA1976" i="1"/>
  <c r="Z1976" i="1"/>
  <c r="AA1968" i="1"/>
  <c r="Z1968" i="1"/>
  <c r="AA1960" i="1"/>
  <c r="Z1960" i="1"/>
  <c r="AA1952" i="1"/>
  <c r="Z1952" i="1"/>
  <c r="AA1944" i="1"/>
  <c r="Z1944" i="1"/>
  <c r="AA1936" i="1"/>
  <c r="Z1936" i="1"/>
  <c r="AA1928" i="1"/>
  <c r="Z1928" i="1"/>
  <c r="AA1920" i="1"/>
  <c r="Z1920" i="1"/>
  <c r="AA1912" i="1"/>
  <c r="Z1912" i="1"/>
  <c r="AA1904" i="1"/>
  <c r="Z1904" i="1"/>
  <c r="AA1896" i="1"/>
  <c r="Z1896" i="1"/>
  <c r="AA1888" i="1"/>
  <c r="Z1888" i="1"/>
  <c r="AA1880" i="1"/>
  <c r="Z1880" i="1"/>
  <c r="AA1872" i="1"/>
  <c r="Z1872" i="1"/>
  <c r="AA1864" i="1"/>
  <c r="Z1864" i="1"/>
  <c r="AA1856" i="1"/>
  <c r="Z1856" i="1"/>
  <c r="AA1848" i="1"/>
  <c r="Z1848" i="1"/>
  <c r="AA1840" i="1"/>
  <c r="Z1840" i="1"/>
  <c r="AA1832" i="1"/>
  <c r="Z1832" i="1"/>
  <c r="AA1824" i="1"/>
  <c r="Z1824" i="1"/>
  <c r="AA1816" i="1"/>
  <c r="Z1816" i="1"/>
  <c r="AA1808" i="1"/>
  <c r="Z1808" i="1"/>
  <c r="AA1800" i="1"/>
  <c r="Z1800" i="1"/>
  <c r="AA1792" i="1"/>
  <c r="Z1792" i="1"/>
  <c r="AA1784" i="1"/>
  <c r="Z1784" i="1"/>
  <c r="AA1776" i="1"/>
  <c r="Z1776" i="1"/>
  <c r="AA1768" i="1"/>
  <c r="Z1768" i="1"/>
  <c r="AA1760" i="1"/>
  <c r="Z1760" i="1"/>
  <c r="AA1752" i="1"/>
  <c r="Z1752" i="1"/>
  <c r="AA1744" i="1"/>
  <c r="Z1744" i="1"/>
  <c r="AA1736" i="1"/>
  <c r="Z1736" i="1"/>
  <c r="AA1728" i="1"/>
  <c r="Z1728" i="1"/>
  <c r="AA1720" i="1"/>
  <c r="Z1720" i="1"/>
  <c r="AA1712" i="1"/>
  <c r="Z1712" i="1"/>
  <c r="Z1704" i="1"/>
  <c r="AA1704" i="1"/>
  <c r="Z1696" i="1"/>
  <c r="AA1696" i="1"/>
  <c r="Z1688" i="1"/>
  <c r="AA1688" i="1"/>
  <c r="Z1680" i="1"/>
  <c r="AA1680" i="1"/>
  <c r="Z1672" i="1"/>
  <c r="AA1672" i="1"/>
  <c r="Z1664" i="1"/>
  <c r="AA1664" i="1"/>
  <c r="Z1656" i="1"/>
  <c r="AA1656" i="1"/>
  <c r="Z1648" i="1"/>
  <c r="AA1648" i="1"/>
  <c r="Z1640" i="1"/>
  <c r="AA1640" i="1"/>
  <c r="Z1632" i="1"/>
  <c r="AA1632" i="1"/>
  <c r="Z1624" i="1"/>
  <c r="AA1624" i="1"/>
  <c r="Z1616" i="1"/>
  <c r="AA1616" i="1"/>
  <c r="Z1608" i="1"/>
  <c r="AA1608" i="1"/>
  <c r="Z1600" i="1"/>
  <c r="AA1600" i="1"/>
  <c r="Z1592" i="1"/>
  <c r="AA1592" i="1"/>
  <c r="Z1584" i="1"/>
  <c r="AA1584" i="1"/>
  <c r="Z1576" i="1"/>
  <c r="AA1576" i="1"/>
  <c r="Z1568" i="1"/>
  <c r="AA1568" i="1"/>
  <c r="Z1560" i="1"/>
  <c r="AA1560" i="1"/>
  <c r="Z1552" i="1"/>
  <c r="AA1552" i="1"/>
  <c r="Z1544" i="1"/>
  <c r="AA1544" i="1"/>
  <c r="Z1536" i="1"/>
  <c r="AA1536" i="1"/>
  <c r="Z1528" i="1"/>
  <c r="AA1528" i="1"/>
  <c r="Z1520" i="1"/>
  <c r="AA1520" i="1"/>
  <c r="Z1512" i="1"/>
  <c r="AA1512" i="1"/>
  <c r="Z1504" i="1"/>
  <c r="AA1504" i="1"/>
  <c r="AA1496" i="1"/>
  <c r="Z1496" i="1"/>
  <c r="AA1488" i="1"/>
  <c r="Z1488" i="1"/>
  <c r="AA1480" i="1"/>
  <c r="Z1480" i="1"/>
  <c r="AA1472" i="1"/>
  <c r="Z1472" i="1"/>
  <c r="AA1464" i="1"/>
  <c r="Z1464" i="1"/>
  <c r="AA1456" i="1"/>
  <c r="Z1456" i="1"/>
  <c r="AA1448" i="1"/>
  <c r="Z1448" i="1"/>
  <c r="AA1440" i="1"/>
  <c r="Z1440" i="1"/>
  <c r="AA1432" i="1"/>
  <c r="Z1432" i="1"/>
  <c r="AA1424" i="1"/>
  <c r="Z1424" i="1"/>
  <c r="AA1416" i="1"/>
  <c r="Z1416" i="1"/>
  <c r="AA1408" i="1"/>
  <c r="Z1408" i="1"/>
  <c r="AA1400" i="1"/>
  <c r="Z1400" i="1"/>
  <c r="AA1392" i="1"/>
  <c r="Z1392" i="1"/>
  <c r="AA1384" i="1"/>
  <c r="Z1384" i="1"/>
  <c r="AA1376" i="1"/>
  <c r="Z1376" i="1"/>
  <c r="AA1368" i="1"/>
  <c r="Z1368" i="1"/>
  <c r="AA1360" i="1"/>
  <c r="Z1360" i="1"/>
  <c r="AA1352" i="1"/>
  <c r="Z1352" i="1"/>
  <c r="AA1344" i="1"/>
  <c r="Z1344" i="1"/>
  <c r="Z1336" i="1"/>
  <c r="AA1336" i="1"/>
  <c r="Z1328" i="1"/>
  <c r="AA1328" i="1"/>
  <c r="Z1320" i="1"/>
  <c r="AA1320" i="1"/>
  <c r="Z1312" i="1"/>
  <c r="AA1312" i="1"/>
  <c r="Z1304" i="1"/>
  <c r="AA1304" i="1"/>
  <c r="Z1296" i="1"/>
  <c r="AA1296" i="1"/>
  <c r="Z1288" i="1"/>
  <c r="AA1288" i="1"/>
  <c r="Z1280" i="1"/>
  <c r="AA1280" i="1"/>
  <c r="Z1272" i="1"/>
  <c r="AA1272" i="1"/>
  <c r="Z1264" i="1"/>
  <c r="AA1264" i="1"/>
  <c r="Z1256" i="1"/>
  <c r="AA1256" i="1"/>
  <c r="Z1248" i="1"/>
  <c r="AA1248" i="1"/>
  <c r="Z1240" i="1"/>
  <c r="AA1240" i="1"/>
  <c r="Z1232" i="1"/>
  <c r="AA1232" i="1"/>
  <c r="Z1224" i="1"/>
  <c r="AA1224" i="1"/>
  <c r="Z1216" i="1"/>
  <c r="AA1216" i="1"/>
  <c r="Z1208" i="1"/>
  <c r="AA1208" i="1"/>
  <c r="Z1200" i="1"/>
  <c r="AA1200" i="1"/>
  <c r="Z1192" i="1"/>
  <c r="AA1192" i="1"/>
  <c r="Z1184" i="1"/>
  <c r="AA1184" i="1"/>
  <c r="Z1176" i="1"/>
  <c r="AA1176" i="1"/>
  <c r="Z1168" i="1"/>
  <c r="AA1168" i="1"/>
  <c r="AA1160" i="1"/>
  <c r="Z1160" i="1"/>
  <c r="AA1152" i="1"/>
  <c r="Z1152" i="1"/>
  <c r="AA1144" i="1"/>
  <c r="Z1144" i="1"/>
  <c r="AA1136" i="1"/>
  <c r="Z1136" i="1"/>
  <c r="AA1128" i="1"/>
  <c r="Z1128" i="1"/>
  <c r="AA1120" i="1"/>
  <c r="Z1120" i="1"/>
  <c r="AA1112" i="1"/>
  <c r="Z1112" i="1"/>
  <c r="AA1104" i="1"/>
  <c r="Z1104" i="1"/>
  <c r="AA1096" i="1"/>
  <c r="Z1096" i="1"/>
  <c r="AA1088" i="1"/>
  <c r="Z1088" i="1"/>
  <c r="AA1080" i="1"/>
  <c r="Z1080" i="1"/>
  <c r="AA1072" i="1"/>
  <c r="Z1072" i="1"/>
  <c r="AA1064" i="1"/>
  <c r="Z1064" i="1"/>
  <c r="AA1056" i="1"/>
  <c r="Z1056" i="1"/>
  <c r="AA1048" i="1"/>
  <c r="Z1048" i="1"/>
  <c r="AA1040" i="1"/>
  <c r="Z1040" i="1"/>
  <c r="AA1032" i="1"/>
  <c r="Z1032" i="1"/>
  <c r="AA1024" i="1"/>
  <c r="Z1024" i="1"/>
  <c r="AA1016" i="1"/>
  <c r="Z1016" i="1"/>
  <c r="AA1008" i="1"/>
  <c r="Z1008" i="1"/>
  <c r="AA1000" i="1"/>
  <c r="Z1000" i="1"/>
  <c r="AA992" i="1"/>
  <c r="Z992" i="1"/>
  <c r="AA984" i="1"/>
  <c r="Z984" i="1"/>
  <c r="AA976" i="1"/>
  <c r="Z976" i="1"/>
  <c r="AA968" i="1"/>
  <c r="Z968" i="1"/>
  <c r="AA960" i="1"/>
  <c r="Z960" i="1"/>
  <c r="AA952" i="1"/>
  <c r="Z952" i="1"/>
  <c r="AA944" i="1"/>
  <c r="Z944" i="1"/>
  <c r="AA936" i="1"/>
  <c r="Z936" i="1"/>
  <c r="AA928" i="1"/>
  <c r="Z928" i="1"/>
  <c r="AA920" i="1"/>
  <c r="Z920" i="1"/>
  <c r="AA912" i="1"/>
  <c r="Z912" i="1"/>
  <c r="AA904" i="1"/>
  <c r="Z904" i="1"/>
  <c r="AA896" i="1"/>
  <c r="Z896" i="1"/>
  <c r="AA888" i="1"/>
  <c r="Z888" i="1"/>
  <c r="AA880" i="1"/>
  <c r="Z880" i="1"/>
  <c r="AA872" i="1"/>
  <c r="Z872" i="1"/>
  <c r="AA864" i="1"/>
  <c r="Z864" i="1"/>
  <c r="AA856" i="1"/>
  <c r="Z856" i="1"/>
  <c r="AA848" i="1"/>
  <c r="Z848" i="1"/>
  <c r="AA840" i="1"/>
  <c r="Z840" i="1"/>
  <c r="AA832" i="1"/>
  <c r="Z832" i="1"/>
  <c r="AA824" i="1"/>
  <c r="Z824" i="1"/>
  <c r="AA816" i="1"/>
  <c r="Z816" i="1"/>
  <c r="AA808" i="1"/>
  <c r="Z808" i="1"/>
  <c r="AA800" i="1"/>
  <c r="Z800" i="1"/>
  <c r="AA792" i="1"/>
  <c r="Z792" i="1"/>
  <c r="AA784" i="1"/>
  <c r="Z784" i="1"/>
  <c r="AA776" i="1"/>
  <c r="Z776" i="1"/>
  <c r="AA768" i="1"/>
  <c r="Z768" i="1"/>
  <c r="AA760" i="1"/>
  <c r="Z760" i="1"/>
  <c r="AA752" i="1"/>
  <c r="Z752" i="1"/>
  <c r="AA744" i="1"/>
  <c r="Z744" i="1"/>
  <c r="AA736" i="1"/>
  <c r="Z736" i="1"/>
  <c r="AA728" i="1"/>
  <c r="Z728" i="1"/>
  <c r="AA720" i="1"/>
  <c r="Z720" i="1"/>
  <c r="AA712" i="1"/>
  <c r="Z712" i="1"/>
  <c r="AA704" i="1"/>
  <c r="Z704" i="1"/>
  <c r="AA696" i="1"/>
  <c r="Z696" i="1"/>
  <c r="AA688" i="1"/>
  <c r="Z688" i="1"/>
  <c r="AA680" i="1"/>
  <c r="Z680" i="1"/>
  <c r="AA672" i="1"/>
  <c r="Z672" i="1"/>
  <c r="AA664" i="1"/>
  <c r="Z664" i="1"/>
  <c r="AA656" i="1"/>
  <c r="Z656" i="1"/>
  <c r="AA648" i="1"/>
  <c r="Z648" i="1"/>
  <c r="AA640" i="1"/>
  <c r="Z640" i="1"/>
  <c r="AA632" i="1"/>
  <c r="Z632" i="1"/>
  <c r="AA624" i="1"/>
  <c r="Z624" i="1"/>
  <c r="AA616" i="1"/>
  <c r="Z616" i="1"/>
  <c r="AA608" i="1"/>
  <c r="Z608" i="1"/>
  <c r="AA600" i="1"/>
  <c r="Z600" i="1"/>
  <c r="AA592" i="1"/>
  <c r="Z592" i="1"/>
  <c r="AA584" i="1"/>
  <c r="Z584" i="1"/>
  <c r="Z576" i="1"/>
  <c r="AA576" i="1"/>
  <c r="Z568" i="1"/>
  <c r="AA568" i="1"/>
  <c r="Z560" i="1"/>
  <c r="AA560" i="1"/>
  <c r="Z552" i="1"/>
  <c r="AA552" i="1"/>
  <c r="Z544" i="1"/>
  <c r="AA544" i="1"/>
  <c r="Z536" i="1"/>
  <c r="AA536" i="1"/>
  <c r="Z528" i="1"/>
  <c r="AA528" i="1"/>
  <c r="Z520" i="1"/>
  <c r="AA520" i="1"/>
  <c r="Z512" i="1"/>
  <c r="AA512" i="1"/>
  <c r="Z504" i="1"/>
  <c r="AA504" i="1"/>
  <c r="Z496" i="1"/>
  <c r="AA496" i="1"/>
  <c r="Z488" i="1"/>
  <c r="AA488" i="1"/>
  <c r="Z480" i="1"/>
  <c r="AA480" i="1"/>
  <c r="Z472" i="1"/>
  <c r="AA472" i="1"/>
  <c r="Z464" i="1"/>
  <c r="AA464" i="1"/>
  <c r="Z456" i="1"/>
  <c r="AA456" i="1"/>
  <c r="Z448" i="1"/>
  <c r="AA448" i="1"/>
  <c r="Z440" i="1"/>
  <c r="AA440" i="1"/>
  <c r="Z432" i="1"/>
  <c r="AA432" i="1"/>
  <c r="Z424" i="1"/>
  <c r="AA424" i="1"/>
  <c r="Z416" i="1"/>
  <c r="AA416" i="1"/>
  <c r="Z408" i="1"/>
  <c r="AA408" i="1"/>
  <c r="Z400" i="1"/>
  <c r="AA400" i="1"/>
  <c r="Z392" i="1"/>
  <c r="AA392" i="1"/>
  <c r="Z384" i="1"/>
  <c r="AA384" i="1"/>
  <c r="Z376" i="1"/>
  <c r="AA376" i="1"/>
  <c r="Z368" i="1"/>
  <c r="AA368" i="1"/>
  <c r="Z360" i="1"/>
  <c r="AA360" i="1"/>
  <c r="Z352" i="1"/>
  <c r="AA352" i="1"/>
  <c r="Z344" i="1"/>
  <c r="AA344" i="1"/>
  <c r="Z336" i="1"/>
  <c r="AA336" i="1"/>
  <c r="Z328" i="1"/>
  <c r="AA328" i="1"/>
  <c r="Z320" i="1"/>
  <c r="AA320" i="1"/>
  <c r="Z312" i="1"/>
  <c r="AA312" i="1"/>
  <c r="Z304" i="1"/>
  <c r="AA304" i="1"/>
  <c r="Z296" i="1"/>
  <c r="AA296" i="1"/>
  <c r="Z288" i="1"/>
  <c r="AA288" i="1"/>
  <c r="Z280" i="1"/>
  <c r="AA280" i="1"/>
  <c r="Z272" i="1"/>
  <c r="AA272" i="1"/>
  <c r="Z264" i="1"/>
  <c r="AA264" i="1"/>
  <c r="Z256" i="1"/>
  <c r="AA256" i="1"/>
  <c r="Z248" i="1"/>
  <c r="AA248" i="1"/>
  <c r="Z240" i="1"/>
  <c r="AA240" i="1"/>
  <c r="Z232" i="1"/>
  <c r="AA232" i="1"/>
  <c r="Z224" i="1"/>
  <c r="AA224" i="1"/>
  <c r="Z216" i="1"/>
  <c r="AA216" i="1"/>
  <c r="Z208" i="1"/>
  <c r="AA208" i="1"/>
  <c r="Z200" i="1"/>
  <c r="AA200" i="1"/>
  <c r="Z192" i="1"/>
  <c r="AA192" i="1"/>
  <c r="Z184" i="1"/>
  <c r="AA184" i="1"/>
  <c r="Z176" i="1"/>
  <c r="AA176" i="1"/>
  <c r="Z168" i="1"/>
  <c r="AA168" i="1"/>
  <c r="Z160" i="1"/>
  <c r="AA160" i="1"/>
  <c r="Z152" i="1"/>
  <c r="AA152" i="1"/>
  <c r="Z144" i="1"/>
  <c r="AA144" i="1"/>
  <c r="Z136" i="1"/>
  <c r="AA136" i="1"/>
  <c r="Z128" i="1"/>
  <c r="AA128" i="1"/>
  <c r="Z120" i="1"/>
  <c r="AA120" i="1"/>
  <c r="Z112" i="1"/>
  <c r="AA112" i="1"/>
  <c r="Z104" i="1"/>
  <c r="AA104" i="1"/>
  <c r="Z96" i="1"/>
  <c r="AA96" i="1"/>
  <c r="Z88" i="1"/>
  <c r="AA88" i="1"/>
  <c r="Z80" i="1"/>
  <c r="AA80" i="1"/>
  <c r="Z72" i="1"/>
  <c r="AA72" i="1"/>
  <c r="Z64" i="1"/>
  <c r="AA64" i="1"/>
  <c r="Z56" i="1"/>
  <c r="AA56" i="1"/>
  <c r="Z48" i="1"/>
  <c r="AA48" i="1"/>
  <c r="Z40" i="1"/>
  <c r="AA40" i="1"/>
  <c r="AA32" i="1"/>
  <c r="Z32" i="1"/>
  <c r="AA24" i="1"/>
  <c r="Z24" i="1"/>
  <c r="AA16" i="1"/>
  <c r="Z16" i="1"/>
  <c r="AA8" i="1"/>
  <c r="Z8" i="1"/>
  <c r="AA5517" i="1"/>
  <c r="Z5517" i="1"/>
  <c r="AA5509" i="1"/>
  <c r="Z5509" i="1"/>
  <c r="AA5501" i="1"/>
  <c r="Z5501" i="1"/>
  <c r="AA5493" i="1"/>
  <c r="Z5493" i="1"/>
  <c r="AA5485" i="1"/>
  <c r="Z5485" i="1"/>
  <c r="AA5477" i="1"/>
  <c r="Z5477" i="1"/>
  <c r="AA5469" i="1"/>
  <c r="Z5469" i="1"/>
  <c r="AA5461" i="1"/>
  <c r="Z5461" i="1"/>
  <c r="AA5453" i="1"/>
  <c r="Z5453" i="1"/>
  <c r="AA5445" i="1"/>
  <c r="Z5445" i="1"/>
  <c r="AA5437" i="1"/>
  <c r="Z5437" i="1"/>
  <c r="AA5429" i="1"/>
  <c r="Z5429" i="1"/>
  <c r="AA5421" i="1"/>
  <c r="Z5421" i="1"/>
  <c r="AA5413" i="1"/>
  <c r="Z5413" i="1"/>
  <c r="AA5405" i="1"/>
  <c r="Z5405" i="1"/>
  <c r="AA5397" i="1"/>
  <c r="Z5397" i="1"/>
  <c r="AA5389" i="1"/>
  <c r="Z5389" i="1"/>
  <c r="AA5381" i="1"/>
  <c r="Z5381" i="1"/>
  <c r="AA5373" i="1"/>
  <c r="Z5373" i="1"/>
  <c r="AA5365" i="1"/>
  <c r="Z5365" i="1"/>
  <c r="AA5357" i="1"/>
  <c r="Z5357" i="1"/>
  <c r="AA5349" i="1"/>
  <c r="Z5349" i="1"/>
  <c r="AA5341" i="1"/>
  <c r="Z5341" i="1"/>
  <c r="AA5333" i="1"/>
  <c r="Z5333" i="1"/>
  <c r="AA5325" i="1"/>
  <c r="Z5325" i="1"/>
  <c r="AA5317" i="1"/>
  <c r="Z5317" i="1"/>
  <c r="AA5309" i="1"/>
  <c r="Z5309" i="1"/>
  <c r="AA5301" i="1"/>
  <c r="Z5301" i="1"/>
  <c r="AA5293" i="1"/>
  <c r="Z5293" i="1"/>
  <c r="AA5285" i="1"/>
  <c r="Z5285" i="1"/>
  <c r="AA5277" i="1"/>
  <c r="Z5277" i="1"/>
  <c r="AA5269" i="1"/>
  <c r="Z5269" i="1"/>
  <c r="AA5261" i="1"/>
  <c r="Z5261" i="1"/>
  <c r="AA5253" i="1"/>
  <c r="Z5253" i="1"/>
  <c r="AA5245" i="1"/>
  <c r="Z5245" i="1"/>
  <c r="AA5237" i="1"/>
  <c r="Z5237" i="1"/>
  <c r="AA5229" i="1"/>
  <c r="Z5229" i="1"/>
  <c r="AA5221" i="1"/>
  <c r="Z5221" i="1"/>
  <c r="AA5213" i="1"/>
  <c r="Z5213" i="1"/>
  <c r="AA5205" i="1"/>
  <c r="Z5205" i="1"/>
  <c r="AA5197" i="1"/>
  <c r="Z5197" i="1"/>
  <c r="AA5189" i="1"/>
  <c r="Z5189" i="1"/>
  <c r="AA5181" i="1"/>
  <c r="Z5181" i="1"/>
  <c r="AA5173" i="1"/>
  <c r="Z5173" i="1"/>
  <c r="AA5165" i="1"/>
  <c r="Z5165" i="1"/>
  <c r="AA5157" i="1"/>
  <c r="Z5157" i="1"/>
  <c r="AA5149" i="1"/>
  <c r="Z5149" i="1"/>
  <c r="AA5141" i="1"/>
  <c r="Z5141" i="1"/>
  <c r="AA5133" i="1"/>
  <c r="Z5133" i="1"/>
  <c r="AA5125" i="1"/>
  <c r="Z5125" i="1"/>
  <c r="AA5117" i="1"/>
  <c r="Z5117" i="1"/>
  <c r="Z5109" i="1"/>
  <c r="AA5109" i="1"/>
  <c r="Z5101" i="1"/>
  <c r="AA5101" i="1"/>
  <c r="Z5093" i="1"/>
  <c r="AA5093" i="1"/>
  <c r="Z5085" i="1"/>
  <c r="AA5085" i="1"/>
  <c r="Z5077" i="1"/>
  <c r="AA5077" i="1"/>
  <c r="Z5069" i="1"/>
  <c r="AA5069" i="1"/>
  <c r="Z5061" i="1"/>
  <c r="AA5061" i="1"/>
  <c r="Z5053" i="1"/>
  <c r="AA5053" i="1"/>
  <c r="Z5045" i="1"/>
  <c r="AA5045" i="1"/>
  <c r="Z5037" i="1"/>
  <c r="AA5037" i="1"/>
  <c r="Z5029" i="1"/>
  <c r="AA5029" i="1"/>
  <c r="Z5021" i="1"/>
  <c r="AA5021" i="1"/>
  <c r="Z5013" i="1"/>
  <c r="AA5013" i="1"/>
  <c r="Z5005" i="1"/>
  <c r="AA5005" i="1"/>
  <c r="Z4997" i="1"/>
  <c r="AA4997" i="1"/>
  <c r="Z4989" i="1"/>
  <c r="AA4989" i="1"/>
  <c r="Z4981" i="1"/>
  <c r="AA4981" i="1"/>
  <c r="Z4973" i="1"/>
  <c r="AA4973" i="1"/>
  <c r="Z4965" i="1"/>
  <c r="AA4965" i="1"/>
  <c r="Z4957" i="1"/>
  <c r="AA4957" i="1"/>
  <c r="Z4949" i="1"/>
  <c r="AA4949" i="1"/>
  <c r="Z4941" i="1"/>
  <c r="AA4941" i="1"/>
  <c r="Z4933" i="1"/>
  <c r="AA4933" i="1"/>
  <c r="Z4925" i="1"/>
  <c r="AA4925" i="1"/>
  <c r="Z4917" i="1"/>
  <c r="AA4917" i="1"/>
  <c r="Z4909" i="1"/>
  <c r="AA4909" i="1"/>
  <c r="Z4901" i="1"/>
  <c r="AA4901" i="1"/>
  <c r="Z4893" i="1"/>
  <c r="AA4893" i="1"/>
  <c r="Z4885" i="1"/>
  <c r="AA4885" i="1"/>
  <c r="Z4877" i="1"/>
  <c r="AA4877" i="1"/>
  <c r="Z4869" i="1"/>
  <c r="AA4869" i="1"/>
  <c r="Z4861" i="1"/>
  <c r="AA4861" i="1"/>
  <c r="Z4853" i="1"/>
  <c r="AA4853" i="1"/>
  <c r="Z4845" i="1"/>
  <c r="AA4845" i="1"/>
  <c r="Z4837" i="1"/>
  <c r="AA4837" i="1"/>
  <c r="Z4829" i="1"/>
  <c r="AA4829" i="1"/>
  <c r="Z4821" i="1"/>
  <c r="AA4821" i="1"/>
  <c r="Z4813" i="1"/>
  <c r="AA4813" i="1"/>
  <c r="Z4805" i="1"/>
  <c r="AA4805" i="1"/>
  <c r="Z4797" i="1"/>
  <c r="AA4797" i="1"/>
  <c r="Z4789" i="1"/>
  <c r="AA4789" i="1"/>
  <c r="Z4781" i="1"/>
  <c r="AA4781" i="1"/>
  <c r="Z4773" i="1"/>
  <c r="AA4773" i="1"/>
  <c r="Z4765" i="1"/>
  <c r="AA4765" i="1"/>
  <c r="Z4757" i="1"/>
  <c r="AA4757" i="1"/>
  <c r="Z4749" i="1"/>
  <c r="AA4749" i="1"/>
  <c r="Z4741" i="1"/>
  <c r="AA4741" i="1"/>
  <c r="Z4733" i="1"/>
  <c r="AA4733" i="1"/>
  <c r="Z4725" i="1"/>
  <c r="AA4725" i="1"/>
  <c r="Z4717" i="1"/>
  <c r="AA4717" i="1"/>
  <c r="Z4709" i="1"/>
  <c r="AA4709" i="1"/>
  <c r="Z4701" i="1"/>
  <c r="AA4701" i="1"/>
  <c r="Z4693" i="1"/>
  <c r="AA4693" i="1"/>
  <c r="Z4685" i="1"/>
  <c r="AA4685" i="1"/>
  <c r="Z4677" i="1"/>
  <c r="AA4677" i="1"/>
  <c r="Z4669" i="1"/>
  <c r="AA4669" i="1"/>
  <c r="Z4661" i="1"/>
  <c r="AA4661" i="1"/>
  <c r="Z4653" i="1"/>
  <c r="AA4653" i="1"/>
  <c r="Z4645" i="1"/>
  <c r="AA4645" i="1"/>
  <c r="Z4637" i="1"/>
  <c r="AA4637" i="1"/>
  <c r="Z4629" i="1"/>
  <c r="AA4629" i="1"/>
  <c r="Z4621" i="1"/>
  <c r="AA4621" i="1"/>
  <c r="Z4613" i="1"/>
  <c r="AA4613" i="1"/>
  <c r="Z4605" i="1"/>
  <c r="AA4605" i="1"/>
  <c r="Z4597" i="1"/>
  <c r="AA4597" i="1"/>
  <c r="Z4589" i="1"/>
  <c r="AA4589" i="1"/>
  <c r="Z4581" i="1"/>
  <c r="AA4581" i="1"/>
  <c r="Z4573" i="1"/>
  <c r="AA4573" i="1"/>
  <c r="Z4565" i="1"/>
  <c r="AA4565" i="1"/>
  <c r="Z4557" i="1"/>
  <c r="AA4557" i="1"/>
  <c r="Z4549" i="1"/>
  <c r="AA4549" i="1"/>
  <c r="Z4541" i="1"/>
  <c r="AA4541" i="1"/>
  <c r="Z4533" i="1"/>
  <c r="AA4533" i="1"/>
  <c r="Z4525" i="1"/>
  <c r="AA4525" i="1"/>
  <c r="Z4517" i="1"/>
  <c r="AA4517" i="1"/>
  <c r="Z4509" i="1"/>
  <c r="AA4509" i="1"/>
  <c r="Z4501" i="1"/>
  <c r="AA4501" i="1"/>
  <c r="Z4493" i="1"/>
  <c r="AA4493" i="1"/>
  <c r="Z4485" i="1"/>
  <c r="AA4485" i="1"/>
  <c r="Z4477" i="1"/>
  <c r="AA4477" i="1"/>
  <c r="Z4469" i="1"/>
  <c r="AA4469" i="1"/>
  <c r="Z4461" i="1"/>
  <c r="AA4461" i="1"/>
  <c r="Z4453" i="1"/>
  <c r="AA4453" i="1"/>
  <c r="Z4445" i="1"/>
  <c r="AA4445" i="1"/>
  <c r="Z4437" i="1"/>
  <c r="AA4437" i="1"/>
  <c r="Z4429" i="1"/>
  <c r="AA4429" i="1"/>
  <c r="Z4421" i="1"/>
  <c r="AA4421" i="1"/>
  <c r="Z4413" i="1"/>
  <c r="AA4413" i="1"/>
  <c r="Z4405" i="1"/>
  <c r="AA4405" i="1"/>
  <c r="Z4397" i="1"/>
  <c r="AA4397" i="1"/>
  <c r="Z4389" i="1"/>
  <c r="AA4389" i="1"/>
  <c r="Z4381" i="1"/>
  <c r="AA4381" i="1"/>
  <c r="Z4373" i="1"/>
  <c r="AA4373" i="1"/>
  <c r="Z4365" i="1"/>
  <c r="AA4365" i="1"/>
  <c r="Z4357" i="1"/>
  <c r="AA4357" i="1"/>
  <c r="Z4349" i="1"/>
  <c r="AA4349" i="1"/>
  <c r="Z4341" i="1"/>
  <c r="AA4341" i="1"/>
  <c r="Z4333" i="1"/>
  <c r="AA4333" i="1"/>
  <c r="Z4325" i="1"/>
  <c r="AA4325" i="1"/>
  <c r="Z4317" i="1"/>
  <c r="AA4317" i="1"/>
  <c r="Z4309" i="1"/>
  <c r="AA4309" i="1"/>
  <c r="Z4301" i="1"/>
  <c r="AA4301" i="1"/>
  <c r="Z4293" i="1"/>
  <c r="AA4293" i="1"/>
  <c r="Z4285" i="1"/>
  <c r="AA4285" i="1"/>
  <c r="Z4277" i="1"/>
  <c r="AA4277" i="1"/>
  <c r="Z4269" i="1"/>
  <c r="AA4269" i="1"/>
  <c r="Z4261" i="1"/>
  <c r="AA4261" i="1"/>
  <c r="Z4253" i="1"/>
  <c r="AA4253" i="1"/>
  <c r="Z4245" i="1"/>
  <c r="AA4245" i="1"/>
  <c r="Z4237" i="1"/>
  <c r="AA4237" i="1"/>
  <c r="Z4229" i="1"/>
  <c r="AA4229" i="1"/>
  <c r="Z4221" i="1"/>
  <c r="AA4221" i="1"/>
  <c r="Z4213" i="1"/>
  <c r="AA4213" i="1"/>
  <c r="Z4205" i="1"/>
  <c r="AA4205" i="1"/>
  <c r="Z4197" i="1"/>
  <c r="AA4197" i="1"/>
  <c r="Z4189" i="1"/>
  <c r="AA4189" i="1"/>
  <c r="Z4181" i="1"/>
  <c r="AA4181" i="1"/>
  <c r="Z4173" i="1"/>
  <c r="AA4173" i="1"/>
  <c r="Z4165" i="1"/>
  <c r="AA4165" i="1"/>
  <c r="Z4157" i="1"/>
  <c r="AA4157" i="1"/>
  <c r="Z4149" i="1"/>
  <c r="AA4149" i="1"/>
  <c r="Z4141" i="1"/>
  <c r="AA4141" i="1"/>
  <c r="Z4133" i="1"/>
  <c r="AA4133" i="1"/>
  <c r="Z4125" i="1"/>
  <c r="AA4125" i="1"/>
  <c r="Z4117" i="1"/>
  <c r="AA4117" i="1"/>
  <c r="Z4109" i="1"/>
  <c r="AA4109" i="1"/>
  <c r="Z4101" i="1"/>
  <c r="AA4101" i="1"/>
  <c r="Z4093" i="1"/>
  <c r="AA4093" i="1"/>
  <c r="Z4085" i="1"/>
  <c r="AA4085" i="1"/>
  <c r="Z4077" i="1"/>
  <c r="AA4077" i="1"/>
  <c r="Z4069" i="1"/>
  <c r="AA4069" i="1"/>
  <c r="Z4061" i="1"/>
  <c r="AA4061" i="1"/>
  <c r="Z4053" i="1"/>
  <c r="AA4053" i="1"/>
  <c r="Z4045" i="1"/>
  <c r="AA4045" i="1"/>
  <c r="Z4037" i="1"/>
  <c r="AA4037" i="1"/>
  <c r="Z4029" i="1"/>
  <c r="AA4029" i="1"/>
  <c r="Z4021" i="1"/>
  <c r="AA4021" i="1"/>
  <c r="Z4013" i="1"/>
  <c r="AA4013" i="1"/>
  <c r="Z4005" i="1"/>
  <c r="AA4005" i="1"/>
  <c r="Z3997" i="1"/>
  <c r="AA3997" i="1"/>
  <c r="Z3989" i="1"/>
  <c r="AA3989" i="1"/>
  <c r="Z3981" i="1"/>
  <c r="AA3981" i="1"/>
  <c r="Z3973" i="1"/>
  <c r="AA3973" i="1"/>
  <c r="Z3965" i="1"/>
  <c r="AA3965" i="1"/>
  <c r="Z3957" i="1"/>
  <c r="AA3957" i="1"/>
  <c r="Z3949" i="1"/>
  <c r="AA3949" i="1"/>
  <c r="Z3941" i="1"/>
  <c r="AA3941" i="1"/>
  <c r="Z3933" i="1"/>
  <c r="AA3933" i="1"/>
  <c r="Z3925" i="1"/>
  <c r="AA3925" i="1"/>
  <c r="Z3917" i="1"/>
  <c r="AA3917" i="1"/>
  <c r="Z3909" i="1"/>
  <c r="AA3909" i="1"/>
  <c r="Z3901" i="1"/>
  <c r="AA3901" i="1"/>
  <c r="Z3893" i="1"/>
  <c r="AA3893" i="1"/>
  <c r="Z3885" i="1"/>
  <c r="AA3885" i="1"/>
  <c r="AA3877" i="1"/>
  <c r="Z3877" i="1"/>
  <c r="AA3869" i="1"/>
  <c r="Z3869" i="1"/>
  <c r="AA3861" i="1"/>
  <c r="Z3861" i="1"/>
  <c r="AA3853" i="1"/>
  <c r="Z3853" i="1"/>
  <c r="AA3845" i="1"/>
  <c r="Z3845" i="1"/>
  <c r="Z3837" i="1"/>
  <c r="AA3837" i="1"/>
  <c r="Z3829" i="1"/>
  <c r="AA3829" i="1"/>
  <c r="Z3821" i="1"/>
  <c r="AA3821" i="1"/>
  <c r="Z3813" i="1"/>
  <c r="AA3813" i="1"/>
  <c r="Z3805" i="1"/>
  <c r="AA3805" i="1"/>
  <c r="Z3797" i="1"/>
  <c r="AA3797" i="1"/>
  <c r="Z3789" i="1"/>
  <c r="AA3789" i="1"/>
  <c r="Z3781" i="1"/>
  <c r="AA3781" i="1"/>
  <c r="Z3773" i="1"/>
  <c r="AA3773" i="1"/>
  <c r="Z3765" i="1"/>
  <c r="AA3765" i="1"/>
  <c r="Z3757" i="1"/>
  <c r="AA3757" i="1"/>
  <c r="Z3749" i="1"/>
  <c r="AA3749" i="1"/>
  <c r="Z3741" i="1"/>
  <c r="AA3741" i="1"/>
  <c r="Z3733" i="1"/>
  <c r="AA3733" i="1"/>
  <c r="Z3725" i="1"/>
  <c r="AA3725" i="1"/>
  <c r="Z3717" i="1"/>
  <c r="AA3717" i="1"/>
  <c r="Z3709" i="1"/>
  <c r="AA3709" i="1"/>
  <c r="Z3701" i="1"/>
  <c r="AA3701" i="1"/>
  <c r="Z3693" i="1"/>
  <c r="AA3693" i="1"/>
  <c r="Z3685" i="1"/>
  <c r="AA3685" i="1"/>
  <c r="Z3677" i="1"/>
  <c r="AA3677" i="1"/>
  <c r="Z3669" i="1"/>
  <c r="AA3669" i="1"/>
  <c r="Z3661" i="1"/>
  <c r="AA3661" i="1"/>
  <c r="Z3653" i="1"/>
  <c r="AA3653" i="1"/>
  <c r="Z3645" i="1"/>
  <c r="AA3645" i="1"/>
  <c r="Z3637" i="1"/>
  <c r="AA3637" i="1"/>
  <c r="Z3629" i="1"/>
  <c r="AA3629" i="1"/>
  <c r="Z3621" i="1"/>
  <c r="AA3621" i="1"/>
  <c r="Z3613" i="1"/>
  <c r="AA3613" i="1"/>
  <c r="Z3605" i="1"/>
  <c r="AA3605" i="1"/>
  <c r="Z3597" i="1"/>
  <c r="AA3597" i="1"/>
  <c r="Z3589" i="1"/>
  <c r="AA3589" i="1"/>
  <c r="Z3581" i="1"/>
  <c r="AA3581" i="1"/>
  <c r="Z3573" i="1"/>
  <c r="AA3573" i="1"/>
  <c r="Z3565" i="1"/>
  <c r="AA3565" i="1"/>
  <c r="Z3557" i="1"/>
  <c r="AA3557" i="1"/>
  <c r="Z3549" i="1"/>
  <c r="AA3549" i="1"/>
  <c r="Z3541" i="1"/>
  <c r="AA3541" i="1"/>
  <c r="Z3533" i="1"/>
  <c r="AA3533" i="1"/>
  <c r="Z3525" i="1"/>
  <c r="AA3525" i="1"/>
  <c r="Z3517" i="1"/>
  <c r="AA3517" i="1"/>
  <c r="Z3509" i="1"/>
  <c r="AA3509" i="1"/>
  <c r="Z3501" i="1"/>
  <c r="AA3501" i="1"/>
  <c r="Z3493" i="1"/>
  <c r="AA3493" i="1"/>
  <c r="Z3485" i="1"/>
  <c r="AA3485" i="1"/>
  <c r="Z3477" i="1"/>
  <c r="AA3477" i="1"/>
  <c r="Z3469" i="1"/>
  <c r="AA3469" i="1"/>
  <c r="AA3461" i="1"/>
  <c r="Z3461" i="1"/>
  <c r="Z3453" i="1"/>
  <c r="AA3453" i="1"/>
  <c r="AA3445" i="1"/>
  <c r="Z3445" i="1"/>
  <c r="AA3437" i="1"/>
  <c r="Z3437" i="1"/>
  <c r="AA3429" i="1"/>
  <c r="Z3429" i="1"/>
  <c r="Z3421" i="1"/>
  <c r="AA3421" i="1"/>
  <c r="AA3413" i="1"/>
  <c r="Z3413" i="1"/>
  <c r="Z3405" i="1"/>
  <c r="AA3405" i="1"/>
  <c r="AA3397" i="1"/>
  <c r="Z3397" i="1"/>
  <c r="Z3389" i="1"/>
  <c r="AA3389" i="1"/>
  <c r="AA3381" i="1"/>
  <c r="Z3381" i="1"/>
  <c r="Z3373" i="1"/>
  <c r="AA3373" i="1"/>
  <c r="AA3365" i="1"/>
  <c r="Z3365" i="1"/>
  <c r="AA3357" i="1"/>
  <c r="Z3357" i="1"/>
  <c r="AA3349" i="1"/>
  <c r="Z3349" i="1"/>
  <c r="Z3341" i="1"/>
  <c r="AA3341" i="1"/>
  <c r="AA3333" i="1"/>
  <c r="Z3333" i="1"/>
  <c r="Z3325" i="1"/>
  <c r="AA3325" i="1"/>
  <c r="AA3317" i="1"/>
  <c r="Z3317" i="1"/>
  <c r="AA3309" i="1"/>
  <c r="Z3309" i="1"/>
  <c r="Z3301" i="1"/>
  <c r="AA3301" i="1"/>
  <c r="AA3293" i="1"/>
  <c r="Z3293" i="1"/>
  <c r="Z3270" i="1"/>
  <c r="AA3270" i="1"/>
  <c r="Z3262" i="1"/>
  <c r="AA3262" i="1"/>
  <c r="Z3254" i="1"/>
  <c r="AA3254" i="1"/>
  <c r="Z3246" i="1"/>
  <c r="AA3246" i="1"/>
  <c r="Z3238" i="1"/>
  <c r="AA3238" i="1"/>
  <c r="Z3230" i="1"/>
  <c r="AA3230" i="1"/>
  <c r="Z3222" i="1"/>
  <c r="AA3222" i="1"/>
  <c r="Z3214" i="1"/>
  <c r="AA3214" i="1"/>
  <c r="Z3206" i="1"/>
  <c r="AA3206" i="1"/>
  <c r="Z3198" i="1"/>
  <c r="AA3198" i="1"/>
  <c r="Z3190" i="1"/>
  <c r="AA3190" i="1"/>
  <c r="Z3182" i="1"/>
  <c r="AA3182" i="1"/>
  <c r="Z3174" i="1"/>
  <c r="AA3174" i="1"/>
  <c r="Z3166" i="1"/>
  <c r="AA3166" i="1"/>
  <c r="Z3158" i="1"/>
  <c r="AA3158" i="1"/>
  <c r="Z3150" i="1"/>
  <c r="AA3150" i="1"/>
  <c r="Z3142" i="1"/>
  <c r="AA3142" i="1"/>
  <c r="Z3134" i="1"/>
  <c r="AA3134" i="1"/>
  <c r="Z3126" i="1"/>
  <c r="AA3126" i="1"/>
  <c r="Z3118" i="1"/>
  <c r="AA3118" i="1"/>
  <c r="Z3110" i="1"/>
  <c r="AA3110" i="1"/>
  <c r="AA3102" i="1"/>
  <c r="Z3102" i="1"/>
  <c r="Z3094" i="1"/>
  <c r="AA3094" i="1"/>
  <c r="Z3086" i="1"/>
  <c r="AA3086" i="1"/>
  <c r="Z3078" i="1"/>
  <c r="AA3078" i="1"/>
  <c r="Z3070" i="1"/>
  <c r="AA3070" i="1"/>
  <c r="Z3062" i="1"/>
  <c r="AA3062" i="1"/>
  <c r="Z3054" i="1"/>
  <c r="AA3054" i="1"/>
  <c r="AA3046" i="1"/>
  <c r="Z3046" i="1"/>
  <c r="Z3038" i="1"/>
  <c r="AA3038" i="1"/>
  <c r="AA3030" i="1"/>
  <c r="Z3030" i="1"/>
  <c r="Z3022" i="1"/>
  <c r="AA3022" i="1"/>
  <c r="AA3014" i="1"/>
  <c r="Z3014" i="1"/>
  <c r="Z3006" i="1"/>
  <c r="AA3006" i="1"/>
  <c r="AA2998" i="1"/>
  <c r="Z2998" i="1"/>
  <c r="Z2990" i="1"/>
  <c r="AA2990" i="1"/>
  <c r="AA2982" i="1"/>
  <c r="Z2982" i="1"/>
  <c r="Z2974" i="1"/>
  <c r="AA2974" i="1"/>
  <c r="AA2966" i="1"/>
  <c r="Z2966" i="1"/>
  <c r="Z2958" i="1"/>
  <c r="AA2958" i="1"/>
  <c r="AA2950" i="1"/>
  <c r="Z2950" i="1"/>
  <c r="Z2942" i="1"/>
  <c r="AA2942" i="1"/>
  <c r="AA2934" i="1"/>
  <c r="Z2934" i="1"/>
  <c r="Z2926" i="1"/>
  <c r="AA2926" i="1"/>
  <c r="AA2918" i="1"/>
  <c r="Z2918" i="1"/>
  <c r="Z2910" i="1"/>
  <c r="AA2910" i="1"/>
  <c r="AA2902" i="1"/>
  <c r="Z2902" i="1"/>
  <c r="Z2894" i="1"/>
  <c r="AA2894" i="1"/>
  <c r="AA2886" i="1"/>
  <c r="Z2886" i="1"/>
  <c r="Z2878" i="1"/>
  <c r="AA2878" i="1"/>
  <c r="AA2870" i="1"/>
  <c r="Z2870" i="1"/>
  <c r="Z2862" i="1"/>
  <c r="AA2862" i="1"/>
  <c r="AA2854" i="1"/>
  <c r="Z2854" i="1"/>
  <c r="Z2846" i="1"/>
  <c r="AA2846" i="1"/>
  <c r="Z2838" i="1"/>
  <c r="AA2838" i="1"/>
  <c r="Z2830" i="1"/>
  <c r="AA2830" i="1"/>
  <c r="AA2822" i="1"/>
  <c r="Z2822" i="1"/>
  <c r="Z2814" i="1"/>
  <c r="AA2814" i="1"/>
  <c r="Z2806" i="1"/>
  <c r="AA2806" i="1"/>
  <c r="Z2798" i="1"/>
  <c r="AA2798" i="1"/>
  <c r="AA2790" i="1"/>
  <c r="Z2790" i="1"/>
  <c r="Z2782" i="1"/>
  <c r="AA2782" i="1"/>
  <c r="Z2774" i="1"/>
  <c r="AA2774" i="1"/>
  <c r="Z3285" i="1"/>
  <c r="AA3285" i="1"/>
  <c r="Z3277" i="1"/>
  <c r="AA3277" i="1"/>
  <c r="Z3269" i="1"/>
  <c r="AA3269" i="1"/>
  <c r="AA3261" i="1"/>
  <c r="Z3261" i="1"/>
  <c r="Z3253" i="1"/>
  <c r="AA3253" i="1"/>
  <c r="Z3245" i="1"/>
  <c r="AA3245" i="1"/>
  <c r="Z3237" i="1"/>
  <c r="AA3237" i="1"/>
  <c r="AA3229" i="1"/>
  <c r="Z3229" i="1"/>
  <c r="Z3221" i="1"/>
  <c r="AA3221" i="1"/>
  <c r="Z3213" i="1"/>
  <c r="AA3213" i="1"/>
  <c r="Z3205" i="1"/>
  <c r="AA3205" i="1"/>
  <c r="Z3197" i="1"/>
  <c r="AA3197" i="1"/>
  <c r="Z3189" i="1"/>
  <c r="AA3189" i="1"/>
  <c r="Z3181" i="1"/>
  <c r="AA3181" i="1"/>
  <c r="Z3173" i="1"/>
  <c r="AA3173" i="1"/>
  <c r="Z3165" i="1"/>
  <c r="AA3165" i="1"/>
  <c r="Z3157" i="1"/>
  <c r="AA3157" i="1"/>
  <c r="Z3149" i="1"/>
  <c r="AA3149" i="1"/>
  <c r="Z3141" i="1"/>
  <c r="AA3141" i="1"/>
  <c r="Z3133" i="1"/>
  <c r="AA3133" i="1"/>
  <c r="Z3125" i="1"/>
  <c r="AA3125" i="1"/>
  <c r="Z3117" i="1"/>
  <c r="AA3117" i="1"/>
  <c r="AA3109" i="1"/>
  <c r="Z3109" i="1"/>
  <c r="AA3101" i="1"/>
  <c r="Z3101" i="1"/>
  <c r="AA3093" i="1"/>
  <c r="Z3093" i="1"/>
  <c r="AA3085" i="1"/>
  <c r="Z3085" i="1"/>
  <c r="AA3077" i="1"/>
  <c r="Z3077" i="1"/>
  <c r="AA3069" i="1"/>
  <c r="Z3069" i="1"/>
  <c r="AA3061" i="1"/>
  <c r="Z3061" i="1"/>
  <c r="AA3053" i="1"/>
  <c r="Z3053" i="1"/>
  <c r="AA3045" i="1"/>
  <c r="Z3045" i="1"/>
  <c r="AA3037" i="1"/>
  <c r="Z3037" i="1"/>
  <c r="AA3029" i="1"/>
  <c r="Z3029" i="1"/>
  <c r="AA3021" i="1"/>
  <c r="Z3021" i="1"/>
  <c r="AA3013" i="1"/>
  <c r="Z3013" i="1"/>
  <c r="AA3005" i="1"/>
  <c r="Z3005" i="1"/>
  <c r="AA2997" i="1"/>
  <c r="Z2997" i="1"/>
  <c r="AA2989" i="1"/>
  <c r="Z2989" i="1"/>
  <c r="AA2981" i="1"/>
  <c r="Z2981" i="1"/>
  <c r="AA2973" i="1"/>
  <c r="Z2973" i="1"/>
  <c r="AA2965" i="1"/>
  <c r="Z2965" i="1"/>
  <c r="AA2957" i="1"/>
  <c r="Z2957" i="1"/>
  <c r="AA2949" i="1"/>
  <c r="Z2949" i="1"/>
  <c r="AA2941" i="1"/>
  <c r="Z2941" i="1"/>
  <c r="AA2933" i="1"/>
  <c r="Z2933" i="1"/>
  <c r="AA2925" i="1"/>
  <c r="Z2925" i="1"/>
  <c r="AA2917" i="1"/>
  <c r="Z2917" i="1"/>
  <c r="AA2909" i="1"/>
  <c r="Z2909" i="1"/>
  <c r="AA2901" i="1"/>
  <c r="Z2901" i="1"/>
  <c r="AA2893" i="1"/>
  <c r="Z2893" i="1"/>
  <c r="AA2885" i="1"/>
  <c r="Z2885" i="1"/>
  <c r="AA2877" i="1"/>
  <c r="Z2877" i="1"/>
  <c r="AA2869" i="1"/>
  <c r="Z2869" i="1"/>
  <c r="AA2861" i="1"/>
  <c r="Z2861" i="1"/>
  <c r="AA2853" i="1"/>
  <c r="Z2853" i="1"/>
  <c r="AA2845" i="1"/>
  <c r="Z2845" i="1"/>
  <c r="AA2837" i="1"/>
  <c r="Z2837" i="1"/>
  <c r="AA2829" i="1"/>
  <c r="Z2829" i="1"/>
  <c r="AA2821" i="1"/>
  <c r="Z2821" i="1"/>
  <c r="AA2813" i="1"/>
  <c r="Z2813" i="1"/>
  <c r="AA2805" i="1"/>
  <c r="Z2805" i="1"/>
  <c r="AA2797" i="1"/>
  <c r="Z2797" i="1"/>
  <c r="AA2789" i="1"/>
  <c r="Z2789" i="1"/>
  <c r="AA2781" i="1"/>
  <c r="Z2781" i="1"/>
  <c r="Z3292" i="1"/>
  <c r="AA3292" i="1"/>
  <c r="Z3284" i="1"/>
  <c r="AA3284" i="1"/>
  <c r="Z3276" i="1"/>
  <c r="AA3276" i="1"/>
  <c r="Z3268" i="1"/>
  <c r="AA3268" i="1"/>
  <c r="Z3260" i="1"/>
  <c r="AA3260" i="1"/>
  <c r="Z3252" i="1"/>
  <c r="AA3252" i="1"/>
  <c r="Z3244" i="1"/>
  <c r="AA3244" i="1"/>
  <c r="Z3236" i="1"/>
  <c r="AA3236" i="1"/>
  <c r="Z3228" i="1"/>
  <c r="AA3228" i="1"/>
  <c r="Z3220" i="1"/>
  <c r="AA3220" i="1"/>
  <c r="Z3212" i="1"/>
  <c r="AA3212" i="1"/>
  <c r="Z3204" i="1"/>
  <c r="AA3204" i="1"/>
  <c r="AA3196" i="1"/>
  <c r="Z3196" i="1"/>
  <c r="AA3188" i="1"/>
  <c r="Z3188" i="1"/>
  <c r="AA3180" i="1"/>
  <c r="Z3180" i="1"/>
  <c r="AA3172" i="1"/>
  <c r="Z3172" i="1"/>
  <c r="AA3164" i="1"/>
  <c r="Z3164" i="1"/>
  <c r="AA3156" i="1"/>
  <c r="Z3156" i="1"/>
  <c r="AA3148" i="1"/>
  <c r="Z3148" i="1"/>
  <c r="AA3140" i="1"/>
  <c r="Z3140" i="1"/>
  <c r="AA3132" i="1"/>
  <c r="Z3132" i="1"/>
  <c r="AA3124" i="1"/>
  <c r="Z3124" i="1"/>
  <c r="AA3116" i="1"/>
  <c r="Z3116" i="1"/>
  <c r="Z3108" i="1"/>
  <c r="AA3108" i="1"/>
  <c r="Z3100" i="1"/>
  <c r="AA3100" i="1"/>
  <c r="Z3092" i="1"/>
  <c r="AA3092" i="1"/>
  <c r="AA3084" i="1"/>
  <c r="Z3084" i="1"/>
  <c r="Z3076" i="1"/>
  <c r="AA3076" i="1"/>
  <c r="Z3068" i="1"/>
  <c r="AA3068" i="1"/>
  <c r="Z3060" i="1"/>
  <c r="AA3060" i="1"/>
  <c r="AA3052" i="1"/>
  <c r="Z3052" i="1"/>
  <c r="AA3044" i="1"/>
  <c r="Z3044" i="1"/>
  <c r="AA3036" i="1"/>
  <c r="Z3036" i="1"/>
  <c r="AA3028" i="1"/>
  <c r="Z3028" i="1"/>
  <c r="AA3020" i="1"/>
  <c r="Z3020" i="1"/>
  <c r="AA3012" i="1"/>
  <c r="Z3012" i="1"/>
  <c r="AA3004" i="1"/>
  <c r="Z3004" i="1"/>
  <c r="AA2996" i="1"/>
  <c r="Z2996" i="1"/>
  <c r="AA2988" i="1"/>
  <c r="Z2988" i="1"/>
  <c r="AA2980" i="1"/>
  <c r="Z2980" i="1"/>
  <c r="AA2972" i="1"/>
  <c r="Z2972" i="1"/>
  <c r="AA2964" i="1"/>
  <c r="Z2964" i="1"/>
  <c r="AA2956" i="1"/>
  <c r="Z2956" i="1"/>
  <c r="AA2948" i="1"/>
  <c r="Z2948" i="1"/>
  <c r="AA2940" i="1"/>
  <c r="Z2940" i="1"/>
  <c r="AA2932" i="1"/>
  <c r="Z2932" i="1"/>
  <c r="AA2924" i="1"/>
  <c r="Z2924" i="1"/>
  <c r="AA2916" i="1"/>
  <c r="Z2916" i="1"/>
  <c r="AA2908" i="1"/>
  <c r="Z2908" i="1"/>
  <c r="AA2900" i="1"/>
  <c r="Z2900" i="1"/>
  <c r="AA2892" i="1"/>
  <c r="Z2892" i="1"/>
  <c r="AA2884" i="1"/>
  <c r="Z2884" i="1"/>
  <c r="AA2876" i="1"/>
  <c r="Z2876" i="1"/>
  <c r="AA2868" i="1"/>
  <c r="Z2868" i="1"/>
  <c r="AA2860" i="1"/>
  <c r="Z2860" i="1"/>
  <c r="AA2852" i="1"/>
  <c r="Z2852" i="1"/>
  <c r="AA2844" i="1"/>
  <c r="Z2844" i="1"/>
  <c r="AA2836" i="1"/>
  <c r="Z2836" i="1"/>
  <c r="AA2828" i="1"/>
  <c r="Z2828" i="1"/>
  <c r="AA2820" i="1"/>
  <c r="Z2820" i="1"/>
  <c r="AA2812" i="1"/>
  <c r="Z2812" i="1"/>
  <c r="AA2804" i="1"/>
  <c r="Z2804" i="1"/>
  <c r="AA2796" i="1"/>
  <c r="Z2796" i="1"/>
  <c r="AA2788" i="1"/>
  <c r="Z2788" i="1"/>
  <c r="AA2780" i="1"/>
  <c r="Z2780" i="1"/>
  <c r="Z2773" i="1"/>
  <c r="AA3275" i="1"/>
  <c r="Z3275" i="1"/>
  <c r="AA3267" i="1"/>
  <c r="Z3267" i="1"/>
  <c r="AA3259" i="1"/>
  <c r="Z3259" i="1"/>
  <c r="AA3251" i="1"/>
  <c r="Z3251" i="1"/>
  <c r="AA3243" i="1"/>
  <c r="Z3243" i="1"/>
  <c r="AA3235" i="1"/>
  <c r="Z3235" i="1"/>
  <c r="AA3227" i="1"/>
  <c r="Z3227" i="1"/>
  <c r="AA3219" i="1"/>
  <c r="Z3219" i="1"/>
  <c r="AA3211" i="1"/>
  <c r="Z3211" i="1"/>
  <c r="Z3203" i="1"/>
  <c r="AA3203" i="1"/>
  <c r="Z3195" i="1"/>
  <c r="AA3195" i="1"/>
  <c r="Z3187" i="1"/>
  <c r="AA3187" i="1"/>
  <c r="Z3179" i="1"/>
  <c r="AA3179" i="1"/>
  <c r="Z3171" i="1"/>
  <c r="AA3171" i="1"/>
  <c r="Z3163" i="1"/>
  <c r="AA3163" i="1"/>
  <c r="Z3155" i="1"/>
  <c r="AA3155" i="1"/>
  <c r="Z3147" i="1"/>
  <c r="AA3147" i="1"/>
  <c r="Z3139" i="1"/>
  <c r="AA3139" i="1"/>
  <c r="Z3131" i="1"/>
  <c r="AA3131" i="1"/>
  <c r="Z3123" i="1"/>
  <c r="AA3123" i="1"/>
  <c r="Z3115" i="1"/>
  <c r="AA3115" i="1"/>
  <c r="AA3107" i="1"/>
  <c r="Z3107" i="1"/>
  <c r="Z3099" i="1"/>
  <c r="AA3099" i="1"/>
  <c r="Z3091" i="1"/>
  <c r="AA3091" i="1"/>
  <c r="Z3083" i="1"/>
  <c r="AA3083" i="1"/>
  <c r="AA3075" i="1"/>
  <c r="Z3075" i="1"/>
  <c r="Z3067" i="1"/>
  <c r="AA3067" i="1"/>
  <c r="Z3059" i="1"/>
  <c r="AA3059" i="1"/>
  <c r="AA3051" i="1"/>
  <c r="Z3051" i="1"/>
  <c r="Z3043" i="1"/>
  <c r="AA3043" i="1"/>
  <c r="AA3035" i="1"/>
  <c r="Z3035" i="1"/>
  <c r="Z3027" i="1"/>
  <c r="AA3027" i="1"/>
  <c r="AA3019" i="1"/>
  <c r="Z3019" i="1"/>
  <c r="Z3011" i="1"/>
  <c r="AA3011" i="1"/>
  <c r="AA3003" i="1"/>
  <c r="Z3003" i="1"/>
  <c r="Z2995" i="1"/>
  <c r="AA2995" i="1"/>
  <c r="AA2987" i="1"/>
  <c r="Z2987" i="1"/>
  <c r="Z2979" i="1"/>
  <c r="AA2979" i="1"/>
  <c r="AA2971" i="1"/>
  <c r="Z2971" i="1"/>
  <c r="Z2963" i="1"/>
  <c r="AA2963" i="1"/>
  <c r="AA2955" i="1"/>
  <c r="Z2955" i="1"/>
  <c r="Z2947" i="1"/>
  <c r="AA2947" i="1"/>
  <c r="AA2939" i="1"/>
  <c r="Z2939" i="1"/>
  <c r="Z2931" i="1"/>
  <c r="AA2931" i="1"/>
  <c r="AA2923" i="1"/>
  <c r="Z2923" i="1"/>
  <c r="Z2915" i="1"/>
  <c r="AA2915" i="1"/>
  <c r="AA2907" i="1"/>
  <c r="Z2907" i="1"/>
  <c r="Z2899" i="1"/>
  <c r="AA2899" i="1"/>
  <c r="AA2891" i="1"/>
  <c r="Z2891" i="1"/>
  <c r="Z2883" i="1"/>
  <c r="AA2883" i="1"/>
  <c r="AA2875" i="1"/>
  <c r="Z2875" i="1"/>
  <c r="Z2867" i="1"/>
  <c r="AA2867" i="1"/>
  <c r="AA2859" i="1"/>
  <c r="Z2859" i="1"/>
  <c r="AA2851" i="1"/>
  <c r="Z2851" i="1"/>
  <c r="AA2843" i="1"/>
  <c r="Z2843" i="1"/>
  <c r="AA2835" i="1"/>
  <c r="Z2835" i="1"/>
  <c r="AA2827" i="1"/>
  <c r="Z2827" i="1"/>
  <c r="AA2819" i="1"/>
  <c r="Z2819" i="1"/>
  <c r="AA2811" i="1"/>
  <c r="Z2811" i="1"/>
  <c r="AA2803" i="1"/>
  <c r="Z2803" i="1"/>
  <c r="AA2795" i="1"/>
  <c r="Z2795" i="1"/>
  <c r="AA2787" i="1"/>
  <c r="Z2787" i="1"/>
  <c r="AA2779" i="1"/>
  <c r="Z2779" i="1"/>
  <c r="Z3274" i="1"/>
  <c r="AA3274" i="1"/>
  <c r="Z3266" i="1"/>
  <c r="AA3266" i="1"/>
  <c r="Z3258" i="1"/>
  <c r="AA3258" i="1"/>
  <c r="Z3250" i="1"/>
  <c r="AA3250" i="1"/>
  <c r="Z3242" i="1"/>
  <c r="AA3242" i="1"/>
  <c r="Z3234" i="1"/>
  <c r="AA3234" i="1"/>
  <c r="Z3226" i="1"/>
  <c r="AA3226" i="1"/>
  <c r="Z3218" i="1"/>
  <c r="AA3218" i="1"/>
  <c r="Z3210" i="1"/>
  <c r="AA3210" i="1"/>
  <c r="Z3202" i="1"/>
  <c r="AA3202" i="1"/>
  <c r="Z3194" i="1"/>
  <c r="AA3194" i="1"/>
  <c r="Z3186" i="1"/>
  <c r="AA3186" i="1"/>
  <c r="Z3178" i="1"/>
  <c r="AA3178" i="1"/>
  <c r="Z3170" i="1"/>
  <c r="AA3170" i="1"/>
  <c r="Z3162" i="1"/>
  <c r="AA3162" i="1"/>
  <c r="Z3154" i="1"/>
  <c r="AA3154" i="1"/>
  <c r="Z3146" i="1"/>
  <c r="AA3146" i="1"/>
  <c r="Z3138" i="1"/>
  <c r="AA3138" i="1"/>
  <c r="Z3130" i="1"/>
  <c r="AA3130" i="1"/>
  <c r="Z3122" i="1"/>
  <c r="AA3122" i="1"/>
  <c r="Z3114" i="1"/>
  <c r="AA3114" i="1"/>
  <c r="Z3106" i="1"/>
  <c r="AA3106" i="1"/>
  <c r="AA3098" i="1"/>
  <c r="Z3098" i="1"/>
  <c r="Z3090" i="1"/>
  <c r="AA3090" i="1"/>
  <c r="Z3082" i="1"/>
  <c r="AA3082" i="1"/>
  <c r="Z3074" i="1"/>
  <c r="AA3074" i="1"/>
  <c r="AA3066" i="1"/>
  <c r="Z3066" i="1"/>
  <c r="Z3058" i="1"/>
  <c r="AA3058" i="1"/>
  <c r="Z3050" i="1"/>
  <c r="AA3050" i="1"/>
  <c r="Z3042" i="1"/>
  <c r="AA3042" i="1"/>
  <c r="Z3034" i="1"/>
  <c r="AA3034" i="1"/>
  <c r="Z3026" i="1"/>
  <c r="AA3026" i="1"/>
  <c r="Z3018" i="1"/>
  <c r="AA3018" i="1"/>
  <c r="Z3010" i="1"/>
  <c r="AA3010" i="1"/>
  <c r="Z3002" i="1"/>
  <c r="AA3002" i="1"/>
  <c r="Z2994" i="1"/>
  <c r="AA2994" i="1"/>
  <c r="Z2986" i="1"/>
  <c r="AA2986" i="1"/>
  <c r="Z2978" i="1"/>
  <c r="AA2978" i="1"/>
  <c r="Z2970" i="1"/>
  <c r="AA2970" i="1"/>
  <c r="Z2962" i="1"/>
  <c r="AA2962" i="1"/>
  <c r="Z2954" i="1"/>
  <c r="AA2954" i="1"/>
  <c r="Z2946" i="1"/>
  <c r="AA2946" i="1"/>
  <c r="Z2938" i="1"/>
  <c r="AA2938" i="1"/>
  <c r="Z2930" i="1"/>
  <c r="AA2930" i="1"/>
  <c r="Z2922" i="1"/>
  <c r="AA2922" i="1"/>
  <c r="Z2914" i="1"/>
  <c r="AA2914" i="1"/>
  <c r="Z2906" i="1"/>
  <c r="AA2906" i="1"/>
  <c r="Z2898" i="1"/>
  <c r="AA2898" i="1"/>
  <c r="Z2890" i="1"/>
  <c r="AA2890" i="1"/>
  <c r="Z2882" i="1"/>
  <c r="AA2882" i="1"/>
  <c r="Z2874" i="1"/>
  <c r="AA2874" i="1"/>
  <c r="Z2866" i="1"/>
  <c r="AA2866" i="1"/>
  <c r="Z2858" i="1"/>
  <c r="AA2858" i="1"/>
  <c r="Z2850" i="1"/>
  <c r="AA2850" i="1"/>
  <c r="Z2842" i="1"/>
  <c r="AA2842" i="1"/>
  <c r="Z2834" i="1"/>
  <c r="AA2834" i="1"/>
  <c r="Z2826" i="1"/>
  <c r="AA2826" i="1"/>
  <c r="Z2818" i="1"/>
  <c r="AA2818" i="1"/>
  <c r="Z2810" i="1"/>
  <c r="AA2810" i="1"/>
  <c r="AA2802" i="1"/>
  <c r="Z2802" i="1"/>
  <c r="Z2794" i="1"/>
  <c r="AA2794" i="1"/>
  <c r="Z2786" i="1"/>
  <c r="AA2786" i="1"/>
  <c r="Z2778" i="1"/>
  <c r="AA2778" i="1"/>
  <c r="Z3273" i="1"/>
  <c r="AA3273" i="1"/>
  <c r="Z3265" i="1"/>
  <c r="AA3265" i="1"/>
  <c r="Z3257" i="1"/>
  <c r="AA3257" i="1"/>
  <c r="Z3249" i="1"/>
  <c r="AA3249" i="1"/>
  <c r="Z3241" i="1"/>
  <c r="AA3241" i="1"/>
  <c r="Z3233" i="1"/>
  <c r="AA3233" i="1"/>
  <c r="Z3225" i="1"/>
  <c r="AA3225" i="1"/>
  <c r="Z3217" i="1"/>
  <c r="AA3217" i="1"/>
  <c r="Z3209" i="1"/>
  <c r="AA3209" i="1"/>
  <c r="Z3201" i="1"/>
  <c r="AA3201" i="1"/>
  <c r="Z3193" i="1"/>
  <c r="AA3193" i="1"/>
  <c r="Z3185" i="1"/>
  <c r="AA3185" i="1"/>
  <c r="Z3177" i="1"/>
  <c r="AA3177" i="1"/>
  <c r="Z3169" i="1"/>
  <c r="AA3169" i="1"/>
  <c r="Z3161" i="1"/>
  <c r="AA3161" i="1"/>
  <c r="Z3153" i="1"/>
  <c r="AA3153" i="1"/>
  <c r="Z3145" i="1"/>
  <c r="AA3145" i="1"/>
  <c r="Z3137" i="1"/>
  <c r="AA3137" i="1"/>
  <c r="Z3129" i="1"/>
  <c r="AA3129" i="1"/>
  <c r="Z3121" i="1"/>
  <c r="AA3121" i="1"/>
  <c r="AA3113" i="1"/>
  <c r="Z3113" i="1"/>
  <c r="AA3105" i="1"/>
  <c r="Z3105" i="1"/>
  <c r="AA3097" i="1"/>
  <c r="Z3097" i="1"/>
  <c r="AA3089" i="1"/>
  <c r="Z3089" i="1"/>
  <c r="AA3081" i="1"/>
  <c r="Z3081" i="1"/>
  <c r="AA3073" i="1"/>
  <c r="Z3073" i="1"/>
  <c r="AA3065" i="1"/>
  <c r="Z3065" i="1"/>
  <c r="AA3057" i="1"/>
  <c r="Z3057" i="1"/>
  <c r="AA3049" i="1"/>
  <c r="Z3049" i="1"/>
  <c r="AA3041" i="1"/>
  <c r="Z3041" i="1"/>
  <c r="AA3033" i="1"/>
  <c r="Z3033" i="1"/>
  <c r="AA3025" i="1"/>
  <c r="Z3025" i="1"/>
  <c r="AA3017" i="1"/>
  <c r="Z3017" i="1"/>
  <c r="AA3009" i="1"/>
  <c r="Z3009" i="1"/>
  <c r="AA3001" i="1"/>
  <c r="Z3001" i="1"/>
  <c r="AA2993" i="1"/>
  <c r="Z2993" i="1"/>
  <c r="AA2985" i="1"/>
  <c r="Z2985" i="1"/>
  <c r="AA2977" i="1"/>
  <c r="Z2977" i="1"/>
  <c r="AA2969" i="1"/>
  <c r="Z2969" i="1"/>
  <c r="AA2961" i="1"/>
  <c r="Z2961" i="1"/>
  <c r="AA2953" i="1"/>
  <c r="Z2953" i="1"/>
  <c r="AA2945" i="1"/>
  <c r="Z2945" i="1"/>
  <c r="AA2937" i="1"/>
  <c r="Z2937" i="1"/>
  <c r="AA2929" i="1"/>
  <c r="Z2929" i="1"/>
  <c r="AA2921" i="1"/>
  <c r="Z2921" i="1"/>
  <c r="AA2913" i="1"/>
  <c r="Z2913" i="1"/>
  <c r="AA2905" i="1"/>
  <c r="Z2905" i="1"/>
  <c r="AA2897" i="1"/>
  <c r="Z2897" i="1"/>
  <c r="AA2889" i="1"/>
  <c r="Z2889" i="1"/>
  <c r="AA2881" i="1"/>
  <c r="Z2881" i="1"/>
  <c r="AA2873" i="1"/>
  <c r="Z2873" i="1"/>
  <c r="AA2865" i="1"/>
  <c r="Z2865" i="1"/>
  <c r="AA2857" i="1"/>
  <c r="Z2857" i="1"/>
  <c r="AA2849" i="1"/>
  <c r="Z2849" i="1"/>
  <c r="AA2841" i="1"/>
  <c r="Z2841" i="1"/>
  <c r="AA2833" i="1"/>
  <c r="Z2833" i="1"/>
  <c r="AA2825" i="1"/>
  <c r="Z2825" i="1"/>
  <c r="AA2817" i="1"/>
  <c r="Z2817" i="1"/>
  <c r="AA2809" i="1"/>
  <c r="Z2809" i="1"/>
  <c r="AA2801" i="1"/>
  <c r="Z2801" i="1"/>
  <c r="AA2793" i="1"/>
  <c r="Z2793" i="1"/>
  <c r="AA2785" i="1"/>
  <c r="Z2785" i="1"/>
  <c r="Z2777" i="1"/>
  <c r="AA2777" i="1"/>
  <c r="Z3288" i="1"/>
  <c r="AA3288" i="1"/>
  <c r="Z3280" i="1"/>
  <c r="AA3280" i="1"/>
  <c r="Z3272" i="1"/>
  <c r="AA3272" i="1"/>
  <c r="Z3264" i="1"/>
  <c r="AA3264" i="1"/>
  <c r="Z3256" i="1"/>
  <c r="AA3256" i="1"/>
  <c r="Z3248" i="1"/>
  <c r="AA3248" i="1"/>
  <c r="Z3240" i="1"/>
  <c r="AA3240" i="1"/>
  <c r="Z3232" i="1"/>
  <c r="AA3232" i="1"/>
  <c r="Z3224" i="1"/>
  <c r="AA3224" i="1"/>
  <c r="Z3216" i="1"/>
  <c r="AA3216" i="1"/>
  <c r="Z3208" i="1"/>
  <c r="AA3208" i="1"/>
  <c r="AA3200" i="1"/>
  <c r="Z3200" i="1"/>
  <c r="AA3192" i="1"/>
  <c r="Z3192" i="1"/>
  <c r="AA3184" i="1"/>
  <c r="Z3184" i="1"/>
  <c r="AA3176" i="1"/>
  <c r="Z3176" i="1"/>
  <c r="AA3168" i="1"/>
  <c r="Z3168" i="1"/>
  <c r="AA3160" i="1"/>
  <c r="Z3160" i="1"/>
  <c r="AA3152" i="1"/>
  <c r="Z3152" i="1"/>
  <c r="AA3144" i="1"/>
  <c r="Z3144" i="1"/>
  <c r="AA3136" i="1"/>
  <c r="Z3136" i="1"/>
  <c r="AA3128" i="1"/>
  <c r="Z3128" i="1"/>
  <c r="AA3120" i="1"/>
  <c r="Z3120" i="1"/>
  <c r="Z3112" i="1"/>
  <c r="AA3112" i="1"/>
  <c r="Z3104" i="1"/>
  <c r="AA3104" i="1"/>
  <c r="Z3096" i="1"/>
  <c r="AA3096" i="1"/>
  <c r="Z3088" i="1"/>
  <c r="AA3088" i="1"/>
  <c r="Z3080" i="1"/>
  <c r="AA3080" i="1"/>
  <c r="Z3072" i="1"/>
  <c r="AA3072" i="1"/>
  <c r="Z3064" i="1"/>
  <c r="AA3064" i="1"/>
  <c r="AA3056" i="1"/>
  <c r="Z3056" i="1"/>
  <c r="AA3048" i="1"/>
  <c r="Z3048" i="1"/>
  <c r="AA3040" i="1"/>
  <c r="Z3040" i="1"/>
  <c r="AA3032" i="1"/>
  <c r="Z3032" i="1"/>
  <c r="AA3024" i="1"/>
  <c r="Z3024" i="1"/>
  <c r="AA3016" i="1"/>
  <c r="Z3016" i="1"/>
  <c r="AA3008" i="1"/>
  <c r="Z3008" i="1"/>
  <c r="AA3000" i="1"/>
  <c r="Z3000" i="1"/>
  <c r="AA2992" i="1"/>
  <c r="Z2992" i="1"/>
  <c r="AA2984" i="1"/>
  <c r="Z2984" i="1"/>
  <c r="AA2976" i="1"/>
  <c r="Z2976" i="1"/>
  <c r="AA2968" i="1"/>
  <c r="Z2968" i="1"/>
  <c r="AA2960" i="1"/>
  <c r="Z2960" i="1"/>
  <c r="AA2952" i="1"/>
  <c r="Z2952" i="1"/>
  <c r="AA2944" i="1"/>
  <c r="Z2944" i="1"/>
  <c r="AA2936" i="1"/>
  <c r="Z2936" i="1"/>
  <c r="AA2928" i="1"/>
  <c r="Z2928" i="1"/>
  <c r="AA2920" i="1"/>
  <c r="Z2920" i="1"/>
  <c r="AA2912" i="1"/>
  <c r="Z2912" i="1"/>
  <c r="AA2904" i="1"/>
  <c r="Z2904" i="1"/>
  <c r="AA2896" i="1"/>
  <c r="Z2896" i="1"/>
  <c r="AA2888" i="1"/>
  <c r="Z2888" i="1"/>
  <c r="AA2880" i="1"/>
  <c r="Z2880" i="1"/>
  <c r="AA2872" i="1"/>
  <c r="Z2872" i="1"/>
  <c r="AA2864" i="1"/>
  <c r="Z2864" i="1"/>
  <c r="AA2856" i="1"/>
  <c r="Z2856" i="1"/>
  <c r="AA2848" i="1"/>
  <c r="Z2848" i="1"/>
  <c r="AA2840" i="1"/>
  <c r="Z2840" i="1"/>
  <c r="AA2832" i="1"/>
  <c r="Z2832" i="1"/>
  <c r="AA2824" i="1"/>
  <c r="Z2824" i="1"/>
  <c r="AA2816" i="1"/>
  <c r="Z2816" i="1"/>
  <c r="AA2808" i="1"/>
  <c r="Z2808" i="1"/>
  <c r="AA2800" i="1"/>
  <c r="Z2800" i="1"/>
  <c r="AA2792" i="1"/>
  <c r="Z2792" i="1"/>
  <c r="AA2784" i="1"/>
  <c r="Z2784" i="1"/>
  <c r="Z2776" i="1"/>
  <c r="AA2776" i="1"/>
  <c r="AA3287" i="1"/>
  <c r="Z3287" i="1"/>
  <c r="AA3279" i="1"/>
  <c r="Z3279" i="1"/>
  <c r="AA3271" i="1"/>
  <c r="Z3271" i="1"/>
  <c r="AA3263" i="1"/>
  <c r="Z3263" i="1"/>
  <c r="AA3255" i="1"/>
  <c r="Z3255" i="1"/>
  <c r="AA3247" i="1"/>
  <c r="Z3247" i="1"/>
  <c r="AA3239" i="1"/>
  <c r="Z3239" i="1"/>
  <c r="AA3231" i="1"/>
  <c r="Z3231" i="1"/>
  <c r="AA3223" i="1"/>
  <c r="Z3223" i="1"/>
  <c r="AA3215" i="1"/>
  <c r="Z3215" i="1"/>
  <c r="AA3207" i="1"/>
  <c r="Z3207" i="1"/>
  <c r="Z3199" i="1"/>
  <c r="AA3199" i="1"/>
  <c r="Z3191" i="1"/>
  <c r="AA3191" i="1"/>
  <c r="Z3183" i="1"/>
  <c r="AA3183" i="1"/>
  <c r="Z3175" i="1"/>
  <c r="AA3175" i="1"/>
  <c r="Z3167" i="1"/>
  <c r="AA3167" i="1"/>
  <c r="Z3159" i="1"/>
  <c r="AA3159" i="1"/>
  <c r="Z3151" i="1"/>
  <c r="AA3151" i="1"/>
  <c r="Z3143" i="1"/>
  <c r="AA3143" i="1"/>
  <c r="Z3135" i="1"/>
  <c r="AA3135" i="1"/>
  <c r="Z3127" i="1"/>
  <c r="AA3127" i="1"/>
  <c r="Z3119" i="1"/>
  <c r="AA3119" i="1"/>
  <c r="Z3111" i="1"/>
  <c r="AA3111" i="1"/>
  <c r="Z3103" i="1"/>
  <c r="AA3103" i="1"/>
  <c r="Z3095" i="1"/>
  <c r="AA3095" i="1"/>
  <c r="Z3087" i="1"/>
  <c r="AA3087" i="1"/>
  <c r="Z3079" i="1"/>
  <c r="AA3079" i="1"/>
  <c r="Z3071" i="1"/>
  <c r="AA3071" i="1"/>
  <c r="Z3063" i="1"/>
  <c r="AA3063" i="1"/>
  <c r="Z3055" i="1"/>
  <c r="AA3055" i="1"/>
  <c r="Z3047" i="1"/>
  <c r="AA3047" i="1"/>
  <c r="Z3039" i="1"/>
  <c r="AA3039" i="1"/>
  <c r="Z3031" i="1"/>
  <c r="AA3031" i="1"/>
  <c r="Z3023" i="1"/>
  <c r="AA3023" i="1"/>
  <c r="Z3015" i="1"/>
  <c r="AA3015" i="1"/>
  <c r="Z3007" i="1"/>
  <c r="AA3007" i="1"/>
  <c r="Z2999" i="1"/>
  <c r="AA2999" i="1"/>
  <c r="Z2991" i="1"/>
  <c r="AA2991" i="1"/>
  <c r="Z2983" i="1"/>
  <c r="AA2983" i="1"/>
  <c r="Z2975" i="1"/>
  <c r="AA2975" i="1"/>
  <c r="Z2967" i="1"/>
  <c r="AA2967" i="1"/>
  <c r="Z2959" i="1"/>
  <c r="AA2959" i="1"/>
  <c r="Z2951" i="1"/>
  <c r="AA2951" i="1"/>
  <c r="Z2943" i="1"/>
  <c r="AA2943" i="1"/>
  <c r="Z2935" i="1"/>
  <c r="AA2935" i="1"/>
  <c r="Z2927" i="1"/>
  <c r="AA2927" i="1"/>
  <c r="Z2919" i="1"/>
  <c r="AA2919" i="1"/>
  <c r="Z2911" i="1"/>
  <c r="AA2911" i="1"/>
  <c r="Z2903" i="1"/>
  <c r="AA2903" i="1"/>
  <c r="Z2895" i="1"/>
  <c r="AA2895" i="1"/>
  <c r="Z2887" i="1"/>
  <c r="AA2887" i="1"/>
  <c r="Z2879" i="1"/>
  <c r="AA2879" i="1"/>
  <c r="Z2871" i="1"/>
  <c r="AA2871" i="1"/>
  <c r="Z2863" i="1"/>
  <c r="AA2863" i="1"/>
  <c r="Z2855" i="1"/>
  <c r="AA2855" i="1"/>
  <c r="AA2847" i="1"/>
  <c r="Z2847" i="1"/>
  <c r="AA2839" i="1"/>
  <c r="Z2839" i="1"/>
  <c r="AA2831" i="1"/>
  <c r="Z2831" i="1"/>
  <c r="AA2823" i="1"/>
  <c r="Z2823" i="1"/>
  <c r="AA2815" i="1"/>
  <c r="Z2815" i="1"/>
  <c r="AA2807" i="1"/>
  <c r="Z2807" i="1"/>
  <c r="AA2799" i="1"/>
  <c r="Z2799" i="1"/>
  <c r="AA2791" i="1"/>
  <c r="Z2791" i="1"/>
  <c r="AA2783" i="1"/>
  <c r="Z2783" i="1"/>
  <c r="Z2775" i="1"/>
  <c r="AA2775" i="1"/>
  <c r="AJ273" i="1" l="1"/>
  <c r="AF2449" i="1"/>
  <c r="AF1937" i="1"/>
  <c r="AZ7" i="1"/>
  <c r="AS7" i="1"/>
  <c r="AY7" i="1"/>
  <c r="AX7" i="1"/>
  <c r="AW7" i="1"/>
  <c r="AV7" i="1"/>
  <c r="AU7" i="1"/>
  <c r="AT7" i="1"/>
  <c r="AI113" i="1"/>
  <c r="AI369" i="1"/>
  <c r="AF97" i="1"/>
  <c r="AF1553" i="1"/>
  <c r="AF4056" i="1"/>
  <c r="AF4120" i="1"/>
  <c r="AF4184" i="1"/>
  <c r="AF689" i="1"/>
  <c r="AF753" i="1"/>
  <c r="AF1617" i="1"/>
  <c r="AI849" i="1"/>
  <c r="AF2385" i="1"/>
  <c r="AF2513" i="1"/>
  <c r="AJ2513" i="1" s="1"/>
  <c r="AF2641" i="1"/>
  <c r="AI2641" i="1" s="1"/>
  <c r="AT6" i="1"/>
  <c r="AU6" i="1"/>
  <c r="AV6" i="1"/>
  <c r="AW6" i="1"/>
  <c r="AX6" i="1"/>
  <c r="AY6" i="1"/>
  <c r="AS6" i="1"/>
  <c r="AZ6" i="1"/>
  <c r="AJ3825" i="1"/>
  <c r="AI193" i="1"/>
  <c r="AI449" i="1"/>
  <c r="AJ851" i="1"/>
  <c r="AF1873" i="1"/>
  <c r="AF2001" i="1"/>
  <c r="AF1681" i="1"/>
  <c r="AF2577" i="1"/>
  <c r="AF2705" i="1"/>
  <c r="AF2065" i="1"/>
  <c r="AF1745" i="1"/>
  <c r="AF1809" i="1"/>
  <c r="AF2193" i="1"/>
  <c r="AF2321" i="1"/>
  <c r="AF3984" i="1"/>
  <c r="AJ4008" i="1"/>
  <c r="AJ4128" i="1"/>
  <c r="AJ2785" i="1"/>
  <c r="AJ3009" i="1"/>
  <c r="AJ3105" i="1"/>
  <c r="AJ3721" i="1"/>
  <c r="AJ465" i="1"/>
  <c r="AI2241" i="1"/>
  <c r="AI2377" i="1"/>
  <c r="AJ3169" i="1"/>
  <c r="AI3689" i="1"/>
  <c r="AJ3225" i="1"/>
  <c r="AF161" i="1"/>
  <c r="AF609" i="1"/>
  <c r="AI241" i="1"/>
  <c r="AI4064" i="1"/>
  <c r="AI1945" i="1"/>
  <c r="AI2745" i="1"/>
  <c r="AI3625" i="1"/>
  <c r="AJ3761" i="1"/>
  <c r="AI617" i="1"/>
  <c r="AI2905" i="1"/>
  <c r="AJ5297" i="1"/>
  <c r="AF481" i="1"/>
  <c r="AI2129" i="1"/>
  <c r="AI3645" i="1"/>
  <c r="AI249" i="1"/>
  <c r="AI545" i="1"/>
  <c r="AI705" i="1"/>
  <c r="AI1753" i="1"/>
  <c r="AI1801" i="1"/>
  <c r="AI1865" i="1"/>
  <c r="AI1993" i="1"/>
  <c r="AJ2641" i="1"/>
  <c r="AI2401" i="1"/>
  <c r="AI5249" i="1"/>
  <c r="AI5353" i="1"/>
  <c r="AF417" i="1"/>
  <c r="AI4192" i="1"/>
  <c r="AI2657" i="1"/>
  <c r="AI2881" i="1"/>
  <c r="AI3633" i="1"/>
  <c r="AI457" i="1"/>
  <c r="AI625" i="1"/>
  <c r="AJ1817" i="1"/>
  <c r="AI3233" i="1"/>
  <c r="AI3497" i="1"/>
  <c r="AI2529" i="1"/>
  <c r="AI5361" i="1"/>
  <c r="AI4998" i="1"/>
  <c r="AJ2105" i="1"/>
  <c r="AF353" i="1"/>
  <c r="AI177" i="1"/>
  <c r="AI385" i="1"/>
  <c r="AI553" i="1"/>
  <c r="AI1569" i="1"/>
  <c r="AI1633" i="1"/>
  <c r="AJ3753" i="1"/>
  <c r="AI5417" i="1"/>
  <c r="AI5257" i="1"/>
  <c r="AI5433" i="1"/>
  <c r="AF289" i="1"/>
  <c r="AI3329" i="1"/>
  <c r="AI3033" i="1"/>
  <c r="AI2257" i="1"/>
  <c r="AI5409" i="1"/>
  <c r="AF225" i="1"/>
  <c r="AI2761" i="1"/>
  <c r="AJ2505" i="1"/>
  <c r="AJ5497" i="1"/>
  <c r="AF25" i="1"/>
  <c r="AI3161" i="1"/>
  <c r="AI3097" i="1"/>
  <c r="AI4136" i="1"/>
  <c r="AI4200" i="1"/>
  <c r="AI3025" i="1"/>
  <c r="AI3569" i="1"/>
  <c r="AI3777" i="1"/>
  <c r="AI3481" i="1"/>
  <c r="AI2633" i="1"/>
  <c r="AI3017" i="1"/>
  <c r="AI2233" i="1"/>
  <c r="AI1849" i="1"/>
  <c r="AI41" i="1"/>
  <c r="AI105" i="1"/>
  <c r="AI169" i="1"/>
  <c r="AI233" i="1"/>
  <c r="AI297" i="1"/>
  <c r="AI697" i="1"/>
  <c r="AI761" i="1"/>
  <c r="AI1561" i="1"/>
  <c r="AI1977" i="1"/>
  <c r="AI5441" i="1"/>
  <c r="AI1705" i="1"/>
  <c r="AI4072" i="1"/>
  <c r="AI2769" i="1"/>
  <c r="AI1953" i="1"/>
  <c r="AI2113" i="1"/>
  <c r="AI5401" i="1"/>
  <c r="AI5369" i="1"/>
  <c r="AI1657" i="1"/>
  <c r="AI3385" i="1"/>
  <c r="AI841" i="1"/>
  <c r="AI1625" i="1"/>
  <c r="AI1737" i="1"/>
  <c r="AF665" i="1"/>
  <c r="AI2897" i="1"/>
  <c r="AI3657" i="1"/>
  <c r="AI361" i="1"/>
  <c r="AI2889" i="1"/>
  <c r="AI3321" i="1"/>
  <c r="AF537" i="1"/>
  <c r="AF601" i="1"/>
  <c r="AI2513" i="1"/>
  <c r="AF89" i="1"/>
  <c r="AF153" i="1"/>
  <c r="AF217" i="1"/>
  <c r="AF281" i="1"/>
  <c r="AF345" i="1"/>
  <c r="AF409" i="1"/>
  <c r="AF473" i="1"/>
  <c r="AK38" i="1"/>
  <c r="AF38" i="1"/>
  <c r="AK102" i="1"/>
  <c r="AF102" i="1"/>
  <c r="AK166" i="1"/>
  <c r="AF166" i="1"/>
  <c r="AK238" i="1"/>
  <c r="AF238" i="1"/>
  <c r="AK33" i="1"/>
  <c r="AF33" i="1"/>
  <c r="AK46" i="1"/>
  <c r="AF46" i="1"/>
  <c r="AK110" i="1"/>
  <c r="AF110" i="1"/>
  <c r="AK174" i="1"/>
  <c r="AF174" i="1"/>
  <c r="AK254" i="1"/>
  <c r="AF254" i="1"/>
  <c r="AK54" i="1"/>
  <c r="AF54" i="1"/>
  <c r="AK118" i="1"/>
  <c r="AF118" i="1"/>
  <c r="AK182" i="1"/>
  <c r="AF182" i="1"/>
  <c r="AK270" i="1"/>
  <c r="AF270" i="1"/>
  <c r="AK62" i="1"/>
  <c r="AF62" i="1"/>
  <c r="AK126" i="1"/>
  <c r="AF126" i="1"/>
  <c r="AK190" i="1"/>
  <c r="AF190" i="1"/>
  <c r="AK278" i="1"/>
  <c r="AF278" i="1"/>
  <c r="AK6" i="1"/>
  <c r="AF6" i="1"/>
  <c r="AK70" i="1"/>
  <c r="AF70" i="1"/>
  <c r="AK134" i="1"/>
  <c r="AF134" i="1"/>
  <c r="AK198" i="1"/>
  <c r="AF198" i="1"/>
  <c r="AK286" i="1"/>
  <c r="AF286" i="1"/>
  <c r="AK14" i="1"/>
  <c r="AF14" i="1"/>
  <c r="AK78" i="1"/>
  <c r="AF78" i="1"/>
  <c r="AK142" i="1"/>
  <c r="AF142" i="1"/>
  <c r="AK206" i="1"/>
  <c r="AF206" i="1"/>
  <c r="AK9" i="1"/>
  <c r="AF9" i="1"/>
  <c r="AK521" i="1"/>
  <c r="AF521" i="1"/>
  <c r="AK22" i="1"/>
  <c r="AF22" i="1"/>
  <c r="AK86" i="1"/>
  <c r="AF86" i="1"/>
  <c r="AK150" i="1"/>
  <c r="AF150" i="1"/>
  <c r="AK214" i="1"/>
  <c r="AF214" i="1"/>
  <c r="AK17" i="1"/>
  <c r="AF17" i="1"/>
  <c r="AK30" i="1"/>
  <c r="AF30" i="1"/>
  <c r="AK94" i="1"/>
  <c r="AF94" i="1"/>
  <c r="AK158" i="1"/>
  <c r="AF158" i="1"/>
  <c r="AK230" i="1"/>
  <c r="AF230" i="1"/>
  <c r="AF794" i="1"/>
  <c r="AF34" i="1"/>
  <c r="AF98" i="1"/>
  <c r="AF162" i="1"/>
  <c r="AF226" i="1"/>
  <c r="AF290" i="1"/>
  <c r="AF354" i="1"/>
  <c r="AF418" i="1"/>
  <c r="AF482" i="1"/>
  <c r="AF546" i="1"/>
  <c r="AF610" i="1"/>
  <c r="AF674" i="1"/>
  <c r="AF738" i="1"/>
  <c r="AF802" i="1"/>
  <c r="AF866" i="1"/>
  <c r="AF930" i="1"/>
  <c r="AF994" i="1"/>
  <c r="AF35" i="1"/>
  <c r="AF99" i="1"/>
  <c r="AF187" i="1"/>
  <c r="AF331" i="1"/>
  <c r="AF395" i="1"/>
  <c r="AF459" i="1"/>
  <c r="AF523" i="1"/>
  <c r="AF587" i="1"/>
  <c r="AF651" i="1"/>
  <c r="AF715" i="1"/>
  <c r="AF779" i="1"/>
  <c r="AF843" i="1"/>
  <c r="AF915" i="1"/>
  <c r="AF101" i="1"/>
  <c r="AF165" i="1"/>
  <c r="AF229" i="1"/>
  <c r="AF293" i="1"/>
  <c r="AF357" i="1"/>
  <c r="AF421" i="1"/>
  <c r="AF485" i="1"/>
  <c r="AF549" i="1"/>
  <c r="AF613" i="1"/>
  <c r="AF677" i="1"/>
  <c r="AF741" i="1"/>
  <c r="AF805" i="1"/>
  <c r="AF869" i="1"/>
  <c r="AF933" i="1"/>
  <c r="AF997" i="1"/>
  <c r="AF262" i="1"/>
  <c r="AF350" i="1"/>
  <c r="AF414" i="1"/>
  <c r="AF478" i="1"/>
  <c r="AF638" i="1"/>
  <c r="AF742" i="1"/>
  <c r="AF854" i="1"/>
  <c r="AF32" i="1"/>
  <c r="AF96" i="1"/>
  <c r="AF160" i="1"/>
  <c r="AF232" i="1"/>
  <c r="AF296" i="1"/>
  <c r="AF360" i="1"/>
  <c r="AF424" i="1"/>
  <c r="AF488" i="1"/>
  <c r="AF552" i="1"/>
  <c r="AF616" i="1"/>
  <c r="AF680" i="1"/>
  <c r="AF744" i="1"/>
  <c r="AF808" i="1"/>
  <c r="AF872" i="1"/>
  <c r="AF936" i="1"/>
  <c r="AF1000" i="1"/>
  <c r="AF1059" i="1"/>
  <c r="AF1123" i="1"/>
  <c r="AF1187" i="1"/>
  <c r="AF1251" i="1"/>
  <c r="AF1315" i="1"/>
  <c r="AF1379" i="1"/>
  <c r="AF1443" i="1"/>
  <c r="AF1507" i="1"/>
  <c r="AF1571" i="1"/>
  <c r="AF1635" i="1"/>
  <c r="AF1699" i="1"/>
  <c r="AF1763" i="1"/>
  <c r="AF1827" i="1"/>
  <c r="AF1891" i="1"/>
  <c r="AF1955" i="1"/>
  <c r="AF2019" i="1"/>
  <c r="AF2091" i="1"/>
  <c r="AF2155" i="1"/>
  <c r="AF2219" i="1"/>
  <c r="AF2283" i="1"/>
  <c r="AF2347" i="1"/>
  <c r="AF2411" i="1"/>
  <c r="AF2475" i="1"/>
  <c r="AF2539" i="1"/>
  <c r="AF2603" i="1"/>
  <c r="AF2667" i="1"/>
  <c r="AF2731" i="1"/>
  <c r="AF2795" i="1"/>
  <c r="AF2859" i="1"/>
  <c r="AF2923" i="1"/>
  <c r="AF2995" i="1"/>
  <c r="AF3059" i="1"/>
  <c r="AF3123" i="1"/>
  <c r="AF3187" i="1"/>
  <c r="AF3251" i="1"/>
  <c r="AF3315" i="1"/>
  <c r="AF3379" i="1"/>
  <c r="AF3443" i="1"/>
  <c r="AF3515" i="1"/>
  <c r="AF3579" i="1"/>
  <c r="AF3643" i="1"/>
  <c r="AF3707" i="1"/>
  <c r="AF1988" i="1"/>
  <c r="AF2052" i="1"/>
  <c r="AF2116" i="1"/>
  <c r="AF2180" i="1"/>
  <c r="AF2244" i="1"/>
  <c r="AF2308" i="1"/>
  <c r="AF2372" i="1"/>
  <c r="AF2436" i="1"/>
  <c r="AF2500" i="1"/>
  <c r="AF2564" i="1"/>
  <c r="AF2628" i="1"/>
  <c r="AF2692" i="1"/>
  <c r="AF2756" i="1"/>
  <c r="AF2828" i="1"/>
  <c r="AF2892" i="1"/>
  <c r="AF2956" i="1"/>
  <c r="AF3020" i="1"/>
  <c r="AF3084" i="1"/>
  <c r="AF3148" i="1"/>
  <c r="AF3212" i="1"/>
  <c r="AF3276" i="1"/>
  <c r="AF3340" i="1"/>
  <c r="AF3404" i="1"/>
  <c r="AF3468" i="1"/>
  <c r="AF3532" i="1"/>
  <c r="AF3596" i="1"/>
  <c r="AF3660" i="1"/>
  <c r="AF3724" i="1"/>
  <c r="AF3788" i="1"/>
  <c r="AF1093" i="1"/>
  <c r="AF1157" i="1"/>
  <c r="AF1229" i="1"/>
  <c r="AF1293" i="1"/>
  <c r="AF1357" i="1"/>
  <c r="AF1429" i="1"/>
  <c r="AF1493" i="1"/>
  <c r="AF1557" i="1"/>
  <c r="AF1621" i="1"/>
  <c r="AF1685" i="1"/>
  <c r="AF1749" i="1"/>
  <c r="AF1813" i="1"/>
  <c r="AF1877" i="1"/>
  <c r="AF1941" i="1"/>
  <c r="AF1374" i="1"/>
  <c r="AF1438" i="1"/>
  <c r="AF1502" i="1"/>
  <c r="AF1566" i="1"/>
  <c r="AF1630" i="1"/>
  <c r="AF1694" i="1"/>
  <c r="AF1758" i="1"/>
  <c r="AF1822" i="1"/>
  <c r="AF1886" i="1"/>
  <c r="AF1950" i="1"/>
  <c r="AF2014" i="1"/>
  <c r="AF2078" i="1"/>
  <c r="AF2142" i="1"/>
  <c r="AF2206" i="1"/>
  <c r="AF2270" i="1"/>
  <c r="AF2334" i="1"/>
  <c r="AF2398" i="1"/>
  <c r="AF2470" i="1"/>
  <c r="AF2534" i="1"/>
  <c r="AF2606" i="1"/>
  <c r="AF2670" i="1"/>
  <c r="AF2734" i="1"/>
  <c r="AF2798" i="1"/>
  <c r="AF2862" i="1"/>
  <c r="AF2926" i="1"/>
  <c r="AF2990" i="1"/>
  <c r="AF3054" i="1"/>
  <c r="AF3118" i="1"/>
  <c r="AF3182" i="1"/>
  <c r="AF3246" i="1"/>
  <c r="AF3310" i="1"/>
  <c r="AF3374" i="1"/>
  <c r="AF3438" i="1"/>
  <c r="AF3502" i="1"/>
  <c r="AF3566" i="1"/>
  <c r="AF3630" i="1"/>
  <c r="AF3694" i="1"/>
  <c r="AF3758" i="1"/>
  <c r="AF1056" i="1"/>
  <c r="AF1120" i="1"/>
  <c r="AF1184" i="1"/>
  <c r="AF1248" i="1"/>
  <c r="AF1312" i="1"/>
  <c r="AF1376" i="1"/>
  <c r="AF1440" i="1"/>
  <c r="AF1504" i="1"/>
  <c r="AF1568" i="1"/>
  <c r="AF1632" i="1"/>
  <c r="AF1696" i="1"/>
  <c r="AF1760" i="1"/>
  <c r="AF1824" i="1"/>
  <c r="AF1888" i="1"/>
  <c r="AF1952" i="1"/>
  <c r="AF2016" i="1"/>
  <c r="AF2080" i="1"/>
  <c r="AF2144" i="1"/>
  <c r="AF2208" i="1"/>
  <c r="AF2280" i="1"/>
  <c r="AF2344" i="1"/>
  <c r="AF2408" i="1"/>
  <c r="AF2472" i="1"/>
  <c r="AF2536" i="1"/>
  <c r="AF2600" i="1"/>
  <c r="AF2664" i="1"/>
  <c r="AF2728" i="1"/>
  <c r="AF2792" i="1"/>
  <c r="AF2856" i="1"/>
  <c r="AF3838" i="1"/>
  <c r="AF3902" i="1"/>
  <c r="AF3966" i="1"/>
  <c r="AF4030" i="1"/>
  <c r="AF4094" i="1"/>
  <c r="AF4158" i="1"/>
  <c r="AF4222" i="1"/>
  <c r="AF4286" i="1"/>
  <c r="AF4350" i="1"/>
  <c r="AF4414" i="1"/>
  <c r="AF4478" i="1"/>
  <c r="AF4542" i="1"/>
  <c r="AF4606" i="1"/>
  <c r="AF4670" i="1"/>
  <c r="AF4734" i="1"/>
  <c r="AF4798" i="1"/>
  <c r="AF4862" i="1"/>
  <c r="AF4926" i="1"/>
  <c r="AF4990" i="1"/>
  <c r="AF5062" i="1"/>
  <c r="AF5126" i="1"/>
  <c r="AF5198" i="1"/>
  <c r="AF5262" i="1"/>
  <c r="AF5326" i="1"/>
  <c r="AF5390" i="1"/>
  <c r="AF5462" i="1"/>
  <c r="AF4232" i="1"/>
  <c r="AF4296" i="1"/>
  <c r="AF4360" i="1"/>
  <c r="AF4424" i="1"/>
  <c r="AF4488" i="1"/>
  <c r="AF4552" i="1"/>
  <c r="AF4616" i="1"/>
  <c r="AF4680" i="1"/>
  <c r="AF4744" i="1"/>
  <c r="AF4808" i="1"/>
  <c r="AF4880" i="1"/>
  <c r="AF4944" i="1"/>
  <c r="AF5008" i="1"/>
  <c r="AF5072" i="1"/>
  <c r="AF5136" i="1"/>
  <c r="AF5200" i="1"/>
  <c r="AF5264" i="1"/>
  <c r="AF5328" i="1"/>
  <c r="AF5392" i="1"/>
  <c r="AF5456" i="1"/>
  <c r="AF5520" i="1"/>
  <c r="AF3819" i="1"/>
  <c r="AF3883" i="1"/>
  <c r="AF3947" i="1"/>
  <c r="AF4011" i="1"/>
  <c r="AF4075" i="1"/>
  <c r="AF4139" i="1"/>
  <c r="AF4203" i="1"/>
  <c r="AF4267" i="1"/>
  <c r="AF4331" i="1"/>
  <c r="AF4395" i="1"/>
  <c r="AF4459" i="1"/>
  <c r="AF4523" i="1"/>
  <c r="AF4587" i="1"/>
  <c r="AF4651" i="1"/>
  <c r="AF4715" i="1"/>
  <c r="AF4779" i="1"/>
  <c r="AF4843" i="1"/>
  <c r="AF4907" i="1"/>
  <c r="AF4971" i="1"/>
  <c r="AF5035" i="1"/>
  <c r="AF5099" i="1"/>
  <c r="AF5163" i="1"/>
  <c r="AF5227" i="1"/>
  <c r="AF5291" i="1"/>
  <c r="AF5355" i="1"/>
  <c r="AF5419" i="1"/>
  <c r="AF5483" i="1"/>
  <c r="AF3828" i="1"/>
  <c r="AF3892" i="1"/>
  <c r="AF3956" i="1"/>
  <c r="AF4020" i="1"/>
  <c r="AF4084" i="1"/>
  <c r="AF4148" i="1"/>
  <c r="AF4212" i="1"/>
  <c r="AF4276" i="1"/>
  <c r="AF4348" i="1"/>
  <c r="AF4412" i="1"/>
  <c r="AF4476" i="1"/>
  <c r="AF4540" i="1"/>
  <c r="AF4604" i="1"/>
  <c r="AF4668" i="1"/>
  <c r="AF4732" i="1"/>
  <c r="AF4796" i="1"/>
  <c r="AF4860" i="1"/>
  <c r="AF4924" i="1"/>
  <c r="AF4988" i="1"/>
  <c r="AF5052" i="1"/>
  <c r="AF5116" i="1"/>
  <c r="AF5180" i="1"/>
  <c r="AF5244" i="1"/>
  <c r="AF5308" i="1"/>
  <c r="AF5372" i="1"/>
  <c r="AF5436" i="1"/>
  <c r="AF5500" i="1"/>
  <c r="AF37" i="1"/>
  <c r="AF718" i="1"/>
  <c r="AF846" i="1"/>
  <c r="AF966" i="1"/>
  <c r="AF1030" i="1"/>
  <c r="AF1094" i="1"/>
  <c r="AF1158" i="1"/>
  <c r="AF1222" i="1"/>
  <c r="AF1058" i="1"/>
  <c r="AF1122" i="1"/>
  <c r="AF1186" i="1"/>
  <c r="AF1250" i="1"/>
  <c r="AF1314" i="1"/>
  <c r="AF1378" i="1"/>
  <c r="AF1442" i="1"/>
  <c r="AF1506" i="1"/>
  <c r="AF1570" i="1"/>
  <c r="AF1634" i="1"/>
  <c r="AF1698" i="1"/>
  <c r="AF1981" i="1"/>
  <c r="AF2045" i="1"/>
  <c r="AF2109" i="1"/>
  <c r="AF2173" i="1"/>
  <c r="AF2237" i="1"/>
  <c r="AF2301" i="1"/>
  <c r="AF2365" i="1"/>
  <c r="AF2429" i="1"/>
  <c r="AF2493" i="1"/>
  <c r="AF2557" i="1"/>
  <c r="AF2621" i="1"/>
  <c r="AF2685" i="1"/>
  <c r="AF2749" i="1"/>
  <c r="AF2813" i="1"/>
  <c r="AF2877" i="1"/>
  <c r="AF2941" i="1"/>
  <c r="AF3005" i="1"/>
  <c r="AF3069" i="1"/>
  <c r="AF3133" i="1"/>
  <c r="AF3197" i="1"/>
  <c r="AF3261" i="1"/>
  <c r="AF3325" i="1"/>
  <c r="AF3389" i="1"/>
  <c r="AF3453" i="1"/>
  <c r="AF3517" i="1"/>
  <c r="AF3581" i="1"/>
  <c r="AF3653" i="1"/>
  <c r="AF3717" i="1"/>
  <c r="AF3781" i="1"/>
  <c r="AF3845" i="1"/>
  <c r="AF3909" i="1"/>
  <c r="AF3973" i="1"/>
  <c r="AF2944" i="1"/>
  <c r="AF3008" i="1"/>
  <c r="AF3072" i="1"/>
  <c r="AF3136" i="1"/>
  <c r="AF3200" i="1"/>
  <c r="AF26" i="1"/>
  <c r="AF218" i="1"/>
  <c r="AF346" i="1"/>
  <c r="AI346" i="1" s="1"/>
  <c r="AF474" i="1"/>
  <c r="AF602" i="1"/>
  <c r="AF730" i="1"/>
  <c r="AF19" i="1"/>
  <c r="AF50" i="1"/>
  <c r="AI50" i="1" s="1"/>
  <c r="AF114" i="1"/>
  <c r="AF178" i="1"/>
  <c r="AI178" i="1" s="1"/>
  <c r="AF242" i="1"/>
  <c r="AF306" i="1"/>
  <c r="AF370" i="1"/>
  <c r="AJ370" i="1" s="1"/>
  <c r="AF434" i="1"/>
  <c r="AF498" i="1"/>
  <c r="AF562" i="1"/>
  <c r="AJ562" i="1" s="1"/>
  <c r="AF626" i="1"/>
  <c r="AF690" i="1"/>
  <c r="AJ690" i="1" s="1"/>
  <c r="AF754" i="1"/>
  <c r="AF818" i="1"/>
  <c r="AF882" i="1"/>
  <c r="AF946" i="1"/>
  <c r="AI946" i="1" s="1"/>
  <c r="AF1010" i="1"/>
  <c r="AF51" i="1"/>
  <c r="AF154" i="1"/>
  <c r="AF922" i="1"/>
  <c r="AF58" i="1"/>
  <c r="AI58" i="1" s="1"/>
  <c r="AF122" i="1"/>
  <c r="AF186" i="1"/>
  <c r="AJ186" i="1" s="1"/>
  <c r="AF250" i="1"/>
  <c r="AF314" i="1"/>
  <c r="AF378" i="1"/>
  <c r="AJ378" i="1" s="1"/>
  <c r="AF442" i="1"/>
  <c r="AF506" i="1"/>
  <c r="AI506" i="1" s="1"/>
  <c r="AF570" i="1"/>
  <c r="AF634" i="1"/>
  <c r="AF698" i="1"/>
  <c r="AJ698" i="1" s="1"/>
  <c r="AF762" i="1"/>
  <c r="AF826" i="1"/>
  <c r="AF890" i="1"/>
  <c r="AF954" i="1"/>
  <c r="AF1018" i="1"/>
  <c r="AF59" i="1"/>
  <c r="AF123" i="1"/>
  <c r="AF211" i="1"/>
  <c r="AJ211" i="1" s="1"/>
  <c r="AF355" i="1"/>
  <c r="AF419" i="1"/>
  <c r="AF90" i="1"/>
  <c r="AF282" i="1"/>
  <c r="AF410" i="1"/>
  <c r="AF538" i="1"/>
  <c r="AF666" i="1"/>
  <c r="AF858" i="1"/>
  <c r="AF986" i="1"/>
  <c r="AF66" i="1"/>
  <c r="AF130" i="1"/>
  <c r="AF194" i="1"/>
  <c r="AF258" i="1"/>
  <c r="AF322" i="1"/>
  <c r="AF386" i="1"/>
  <c r="AF10" i="1"/>
  <c r="AF74" i="1"/>
  <c r="AF138" i="1"/>
  <c r="AF202" i="1"/>
  <c r="AF266" i="1"/>
  <c r="AF330" i="1"/>
  <c r="AI330" i="1" s="1"/>
  <c r="AF394" i="1"/>
  <c r="AF458" i="1"/>
  <c r="AF522" i="1"/>
  <c r="AF586" i="1"/>
  <c r="AF650" i="1"/>
  <c r="AF18" i="1"/>
  <c r="AF82" i="1"/>
  <c r="AF146" i="1"/>
  <c r="AI146" i="1" s="1"/>
  <c r="AF210" i="1"/>
  <c r="AF274" i="1"/>
  <c r="AF338" i="1"/>
  <c r="AF402" i="1"/>
  <c r="AF466" i="1"/>
  <c r="AF530" i="1"/>
  <c r="AF594" i="1"/>
  <c r="AF658" i="1"/>
  <c r="AI658" i="1" s="1"/>
  <c r="AF722" i="1"/>
  <c r="AF786" i="1"/>
  <c r="AF850" i="1"/>
  <c r="AF914" i="1"/>
  <c r="AF978" i="1"/>
  <c r="AF1042" i="1"/>
  <c r="AF83" i="1"/>
  <c r="AF147" i="1"/>
  <c r="AI147" i="1" s="1"/>
  <c r="AF235" i="1"/>
  <c r="AF379" i="1"/>
  <c r="AF443" i="1"/>
  <c r="AF507" i="1"/>
  <c r="AF571" i="1"/>
  <c r="AF635" i="1"/>
  <c r="AF699" i="1"/>
  <c r="AF763" i="1"/>
  <c r="AI763" i="1" s="1"/>
  <c r="AF827" i="1"/>
  <c r="AF899" i="1"/>
  <c r="AF85" i="1"/>
  <c r="AF149" i="1"/>
  <c r="AF213" i="1"/>
  <c r="AF277" i="1"/>
  <c r="AF341" i="1"/>
  <c r="AF405" i="1"/>
  <c r="AF469" i="1"/>
  <c r="AI469" i="1" s="1"/>
  <c r="AF533" i="1"/>
  <c r="AF597" i="1"/>
  <c r="AF661" i="1"/>
  <c r="AF725" i="1"/>
  <c r="AF789" i="1"/>
  <c r="AF42" i="1"/>
  <c r="AF106" i="1"/>
  <c r="AJ106" i="1" s="1"/>
  <c r="AF170" i="1"/>
  <c r="AF234" i="1"/>
  <c r="AF298" i="1"/>
  <c r="AF362" i="1"/>
  <c r="AF426" i="1"/>
  <c r="AF490" i="1"/>
  <c r="AF554" i="1"/>
  <c r="AF618" i="1"/>
  <c r="AJ618" i="1" s="1"/>
  <c r="AF682" i="1"/>
  <c r="AF746" i="1"/>
  <c r="AF810" i="1"/>
  <c r="AF874" i="1"/>
  <c r="AF938" i="1"/>
  <c r="AF1002" i="1"/>
  <c r="AI1002" i="1" s="1"/>
  <c r="AF43" i="1"/>
  <c r="AF107" i="1"/>
  <c r="AI107" i="1" s="1"/>
  <c r="AF195" i="1"/>
  <c r="AF339" i="1"/>
  <c r="AF403" i="1"/>
  <c r="AF467" i="1"/>
  <c r="AF531" i="1"/>
  <c r="AF595" i="1"/>
  <c r="AI595" i="1" s="1"/>
  <c r="AF659" i="1"/>
  <c r="AF723" i="1"/>
  <c r="AJ723" i="1" s="1"/>
  <c r="AF787" i="1"/>
  <c r="AF859" i="1"/>
  <c r="AF923" i="1"/>
  <c r="AF109" i="1"/>
  <c r="AF173" i="1"/>
  <c r="AF237" i="1"/>
  <c r="AF301" i="1"/>
  <c r="AF365" i="1"/>
  <c r="AJ365" i="1" s="1"/>
  <c r="AF429" i="1"/>
  <c r="AF493" i="1"/>
  <c r="AF557" i="1"/>
  <c r="AF621" i="1"/>
  <c r="AF685" i="1"/>
  <c r="AF749" i="1"/>
  <c r="AI749" i="1" s="1"/>
  <c r="AF813" i="1"/>
  <c r="AF877" i="1"/>
  <c r="AI877" i="1" s="1"/>
  <c r="AF941" i="1"/>
  <c r="AF1005" i="1"/>
  <c r="AF294" i="1"/>
  <c r="AF358" i="1"/>
  <c r="AI358" i="1" s="1"/>
  <c r="AF422" i="1"/>
  <c r="AF486" i="1"/>
  <c r="AF646" i="1"/>
  <c r="AF750" i="1"/>
  <c r="AF862" i="1"/>
  <c r="AF40" i="1"/>
  <c r="AF104" i="1"/>
  <c r="AF168" i="1"/>
  <c r="AF240" i="1"/>
  <c r="AF304" i="1"/>
  <c r="AI304" i="1" s="1"/>
  <c r="AF368" i="1"/>
  <c r="AF432" i="1"/>
  <c r="AI432" i="1" s="1"/>
  <c r="AF496" i="1"/>
  <c r="AF560" i="1"/>
  <c r="AF624" i="1"/>
  <c r="AF688" i="1"/>
  <c r="AF752" i="1"/>
  <c r="AF816" i="1"/>
  <c r="AI816" i="1" s="1"/>
  <c r="AF880" i="1"/>
  <c r="AF944" i="1"/>
  <c r="AJ944" i="1" s="1"/>
  <c r="AF1008" i="1"/>
  <c r="AF1067" i="1"/>
  <c r="AF1131" i="1"/>
  <c r="AF1195" i="1"/>
  <c r="AF1259" i="1"/>
  <c r="AF1323" i="1"/>
  <c r="AF1387" i="1"/>
  <c r="AF1451" i="1"/>
  <c r="AF1515" i="1"/>
  <c r="AF1579" i="1"/>
  <c r="AF1643" i="1"/>
  <c r="AF1707" i="1"/>
  <c r="AF1771" i="1"/>
  <c r="AF1835" i="1"/>
  <c r="AF1899" i="1"/>
  <c r="AF1963" i="1"/>
  <c r="AJ1963" i="1" s="1"/>
  <c r="AF2027" i="1"/>
  <c r="AF2099" i="1"/>
  <c r="AF2163" i="1"/>
  <c r="AF2227" i="1"/>
  <c r="AI2227" i="1" s="1"/>
  <c r="AF2291" i="1"/>
  <c r="AF2355" i="1"/>
  <c r="AF2419" i="1"/>
  <c r="AF2483" i="1"/>
  <c r="AJ2483" i="1" s="1"/>
  <c r="AF2547" i="1"/>
  <c r="AF2611" i="1"/>
  <c r="AF2675" i="1"/>
  <c r="AF2739" i="1"/>
  <c r="AF2803" i="1"/>
  <c r="AF2867" i="1"/>
  <c r="AF2931" i="1"/>
  <c r="AF3003" i="1"/>
  <c r="AJ3003" i="1" s="1"/>
  <c r="AF3067" i="1"/>
  <c r="AI3067" i="1" s="1"/>
  <c r="AF3131" i="1"/>
  <c r="AF3195" i="1"/>
  <c r="AF3259" i="1"/>
  <c r="AF3323" i="1"/>
  <c r="AF3387" i="1"/>
  <c r="AF3459" i="1"/>
  <c r="AF3523" i="1"/>
  <c r="AF3587" i="1"/>
  <c r="AI3587" i="1" s="1"/>
  <c r="AF3651" i="1"/>
  <c r="AF3715" i="1"/>
  <c r="AF1996" i="1"/>
  <c r="AF2060" i="1"/>
  <c r="AF2124" i="1"/>
  <c r="AI2124" i="1" s="1"/>
  <c r="AF2188" i="1"/>
  <c r="AF2252" i="1"/>
  <c r="AI2252" i="1" s="1"/>
  <c r="AF2316" i="1"/>
  <c r="AF2380" i="1"/>
  <c r="AF2444" i="1"/>
  <c r="AF2508" i="1"/>
  <c r="AF2572" i="1"/>
  <c r="AF2636" i="1"/>
  <c r="AI2636" i="1" s="1"/>
  <c r="AF2700" i="1"/>
  <c r="AF2764" i="1"/>
  <c r="AJ2764" i="1" s="1"/>
  <c r="AF2836" i="1"/>
  <c r="AF2900" i="1"/>
  <c r="AF2964" i="1"/>
  <c r="AF3028" i="1"/>
  <c r="AF3092" i="1"/>
  <c r="AF3156" i="1"/>
  <c r="AF3220" i="1"/>
  <c r="AF3284" i="1"/>
  <c r="AF3348" i="1"/>
  <c r="AF3412" i="1"/>
  <c r="AF3476" i="1"/>
  <c r="AF3540" i="1"/>
  <c r="AF3604" i="1"/>
  <c r="AF3668" i="1"/>
  <c r="AJ3668" i="1" s="1"/>
  <c r="AF3732" i="1"/>
  <c r="AF3796" i="1"/>
  <c r="AI3796" i="1" s="1"/>
  <c r="AF1101" i="1"/>
  <c r="AF1165" i="1"/>
  <c r="AF1237" i="1"/>
  <c r="AF1301" i="1"/>
  <c r="AF1373" i="1"/>
  <c r="AF1437" i="1"/>
  <c r="AF1501" i="1"/>
  <c r="AF1565" i="1"/>
  <c r="AI1565" i="1" s="1"/>
  <c r="AF1629" i="1"/>
  <c r="AF1693" i="1"/>
  <c r="AF1757" i="1"/>
  <c r="AF1821" i="1"/>
  <c r="AF1885" i="1"/>
  <c r="AF1318" i="1"/>
  <c r="AJ1318" i="1" s="1"/>
  <c r="AF1382" i="1"/>
  <c r="AF1446" i="1"/>
  <c r="AF1510" i="1"/>
  <c r="AF1574" i="1"/>
  <c r="AF1638" i="1"/>
  <c r="AF1702" i="1"/>
  <c r="AF1766" i="1"/>
  <c r="AF1830" i="1"/>
  <c r="AF1894" i="1"/>
  <c r="AF1958" i="1"/>
  <c r="AJ1958" i="1" s="1"/>
  <c r="AF2022" i="1"/>
  <c r="AF2086" i="1"/>
  <c r="AF2150" i="1"/>
  <c r="AF2214" i="1"/>
  <c r="AF2278" i="1"/>
  <c r="AF2342" i="1"/>
  <c r="AI2342" i="1" s="1"/>
  <c r="AF2406" i="1"/>
  <c r="AF2478" i="1"/>
  <c r="AI2478" i="1" s="1"/>
  <c r="AF2542" i="1"/>
  <c r="AF2614" i="1"/>
  <c r="AF2678" i="1"/>
  <c r="AF2742" i="1"/>
  <c r="AF2806" i="1"/>
  <c r="AF2870" i="1"/>
  <c r="AI2870" i="1" s="1"/>
  <c r="AF2934" i="1"/>
  <c r="AF2998" i="1"/>
  <c r="AF3062" i="1"/>
  <c r="AF3126" i="1"/>
  <c r="AF3190" i="1"/>
  <c r="AF3254" i="1"/>
  <c r="AF3318" i="1"/>
  <c r="AF3382" i="1"/>
  <c r="AF3446" i="1"/>
  <c r="AF3510" i="1"/>
  <c r="AJ3510" i="1" s="1"/>
  <c r="AF3574" i="1"/>
  <c r="AF3638" i="1"/>
  <c r="AF3702" i="1"/>
  <c r="AF3766" i="1"/>
  <c r="AF1064" i="1"/>
  <c r="AF1128" i="1"/>
  <c r="AJ1128" i="1" s="1"/>
  <c r="AF1192" i="1"/>
  <c r="AF1256" i="1"/>
  <c r="AJ1256" i="1" s="1"/>
  <c r="AF1320" i="1"/>
  <c r="AJ1320" i="1" s="1"/>
  <c r="AF1384" i="1"/>
  <c r="AF1448" i="1"/>
  <c r="AF1512" i="1"/>
  <c r="AF1576" i="1"/>
  <c r="AF1640" i="1"/>
  <c r="AF1704" i="1"/>
  <c r="AF1768" i="1"/>
  <c r="AJ1768" i="1" s="1"/>
  <c r="AF1832" i="1"/>
  <c r="AF1896" i="1"/>
  <c r="AF1960" i="1"/>
  <c r="AF2024" i="1"/>
  <c r="AF2088" i="1"/>
  <c r="AF2152" i="1"/>
  <c r="AJ2152" i="1" s="1"/>
  <c r="AF2216" i="1"/>
  <c r="AF2288" i="1"/>
  <c r="AF2352" i="1"/>
  <c r="AF2416" i="1"/>
  <c r="AF2480" i="1"/>
  <c r="AF2544" i="1"/>
  <c r="AF2608" i="1"/>
  <c r="AF2672" i="1"/>
  <c r="AF2736" i="1"/>
  <c r="AF2800" i="1"/>
  <c r="AI2800" i="1" s="1"/>
  <c r="AF2864" i="1"/>
  <c r="AF3846" i="1"/>
  <c r="AF3910" i="1"/>
  <c r="AF3974" i="1"/>
  <c r="AF4038" i="1"/>
  <c r="AF4102" i="1"/>
  <c r="AJ4102" i="1" s="1"/>
  <c r="AF4166" i="1"/>
  <c r="AF4230" i="1"/>
  <c r="AJ4230" i="1" s="1"/>
  <c r="AF4294" i="1"/>
  <c r="AF4358" i="1"/>
  <c r="AF4422" i="1"/>
  <c r="AF4486" i="1"/>
  <c r="AF4550" i="1"/>
  <c r="AF4614" i="1"/>
  <c r="AF4678" i="1"/>
  <c r="AF4742" i="1"/>
  <c r="AF4806" i="1"/>
  <c r="AF4870" i="1"/>
  <c r="AF4934" i="1"/>
  <c r="AF5006" i="1"/>
  <c r="AF5070" i="1"/>
  <c r="AF5134" i="1"/>
  <c r="AJ5134" i="1" s="1"/>
  <c r="AF5206" i="1"/>
  <c r="AF5270" i="1"/>
  <c r="AI5270" i="1" s="1"/>
  <c r="AF5334" i="1"/>
  <c r="AF5398" i="1"/>
  <c r="AF5470" i="1"/>
  <c r="AF4240" i="1"/>
  <c r="AF4304" i="1"/>
  <c r="AF4368" i="1"/>
  <c r="AF4432" i="1"/>
  <c r="AF4496" i="1"/>
  <c r="AI4496" i="1" s="1"/>
  <c r="AF4560" i="1"/>
  <c r="AF4624" i="1"/>
  <c r="AF4688" i="1"/>
  <c r="AF4752" i="1"/>
  <c r="AF4816" i="1"/>
  <c r="AF4888" i="1"/>
  <c r="AJ4888" i="1" s="1"/>
  <c r="AF4952" i="1"/>
  <c r="AF5016" i="1"/>
  <c r="AF5080" i="1"/>
  <c r="AF5144" i="1"/>
  <c r="AF5208" i="1"/>
  <c r="AF5272" i="1"/>
  <c r="AF5336" i="1"/>
  <c r="AF5400" i="1"/>
  <c r="AF5464" i="1"/>
  <c r="AF3763" i="1"/>
  <c r="AJ3763" i="1" s="1"/>
  <c r="AF3827" i="1"/>
  <c r="AF3891" i="1"/>
  <c r="AF3955" i="1"/>
  <c r="AF4019" i="1"/>
  <c r="AF4083" i="1"/>
  <c r="AF4147" i="1"/>
  <c r="AJ4147" i="1" s="1"/>
  <c r="AF4211" i="1"/>
  <c r="AF4275" i="1"/>
  <c r="AI4275" i="1" s="1"/>
  <c r="AF4339" i="1"/>
  <c r="AF4403" i="1"/>
  <c r="AF4467" i="1"/>
  <c r="AF4531" i="1"/>
  <c r="AF4595" i="1"/>
  <c r="AF4659" i="1"/>
  <c r="AF4723" i="1"/>
  <c r="AF4787" i="1"/>
  <c r="AI4787" i="1" s="1"/>
  <c r="AF4851" i="1"/>
  <c r="AF4915" i="1"/>
  <c r="AF4979" i="1"/>
  <c r="AF5043" i="1"/>
  <c r="AF5107" i="1"/>
  <c r="AF5171" i="1"/>
  <c r="AJ5171" i="1" s="1"/>
  <c r="AF5235" i="1"/>
  <c r="AF5299" i="1"/>
  <c r="AJ5299" i="1" s="1"/>
  <c r="AF5363" i="1"/>
  <c r="AF5427" i="1"/>
  <c r="AF5491" i="1"/>
  <c r="AF3836" i="1"/>
  <c r="AF3900" i="1"/>
  <c r="AF3964" i="1"/>
  <c r="AF4028" i="1"/>
  <c r="AF4092" i="1"/>
  <c r="AJ4092" i="1" s="1"/>
  <c r="AF4156" i="1"/>
  <c r="AF4220" i="1"/>
  <c r="AF4284" i="1"/>
  <c r="AF4356" i="1"/>
  <c r="AF4420" i="1"/>
  <c r="AF4484" i="1"/>
  <c r="AJ4484" i="1" s="1"/>
  <c r="AF4548" i="1"/>
  <c r="AF4612" i="1"/>
  <c r="AJ4612" i="1" s="1"/>
  <c r="AF4676" i="1"/>
  <c r="AF4740" i="1"/>
  <c r="AF4804" i="1"/>
  <c r="AF4868" i="1"/>
  <c r="AF4932" i="1"/>
  <c r="AF4996" i="1"/>
  <c r="AF5060" i="1"/>
  <c r="AF5124" i="1"/>
  <c r="AF5188" i="1"/>
  <c r="AF5252" i="1"/>
  <c r="AF5316" i="1"/>
  <c r="AF5380" i="1"/>
  <c r="AF5444" i="1"/>
  <c r="AF5508" i="1"/>
  <c r="AJ5508" i="1" s="1"/>
  <c r="AF45" i="1"/>
  <c r="AF726" i="1"/>
  <c r="AJ726" i="1" s="1"/>
  <c r="AF910" i="1"/>
  <c r="AF974" i="1"/>
  <c r="AF1038" i="1"/>
  <c r="AF1102" i="1"/>
  <c r="AF1166" i="1"/>
  <c r="AF1230" i="1"/>
  <c r="AF1066" i="1"/>
  <c r="AF1130" i="1"/>
  <c r="AJ1130" i="1" s="1"/>
  <c r="AF1194" i="1"/>
  <c r="AF1258" i="1"/>
  <c r="AF1322" i="1"/>
  <c r="AF1386" i="1"/>
  <c r="AF1450" i="1"/>
  <c r="AF1514" i="1"/>
  <c r="AJ1514" i="1" s="1"/>
  <c r="AF1578" i="1"/>
  <c r="AF1642" i="1"/>
  <c r="AI1642" i="1" s="1"/>
  <c r="AF1706" i="1"/>
  <c r="AF1989" i="1"/>
  <c r="AF2053" i="1"/>
  <c r="AF2117" i="1"/>
  <c r="AF2181" i="1"/>
  <c r="AF2245" i="1"/>
  <c r="AF2309" i="1"/>
  <c r="AF2373" i="1"/>
  <c r="AF2437" i="1"/>
  <c r="AF2501" i="1"/>
  <c r="AF2565" i="1"/>
  <c r="AF2629" i="1"/>
  <c r="AF2693" i="1"/>
  <c r="AF2757" i="1"/>
  <c r="AJ2757" i="1" s="1"/>
  <c r="AF2821" i="1"/>
  <c r="AF2885" i="1"/>
  <c r="AJ2885" i="1" s="1"/>
  <c r="AF2949" i="1"/>
  <c r="AF3013" i="1"/>
  <c r="AF3077" i="1"/>
  <c r="AF3141" i="1"/>
  <c r="AF3205" i="1"/>
  <c r="AF3269" i="1"/>
  <c r="AF3333" i="1"/>
  <c r="AF3397" i="1"/>
  <c r="AJ3397" i="1" s="1"/>
  <c r="AF3461" i="1"/>
  <c r="AF3525" i="1"/>
  <c r="AF3589" i="1"/>
  <c r="AF3661" i="1"/>
  <c r="AF3725" i="1"/>
  <c r="AF3789" i="1"/>
  <c r="AJ3789" i="1" s="1"/>
  <c r="AF3853" i="1"/>
  <c r="AF3917" i="1"/>
  <c r="AF3981" i="1"/>
  <c r="AF115" i="1"/>
  <c r="AF203" i="1"/>
  <c r="AI203" i="1" s="1"/>
  <c r="AF347" i="1"/>
  <c r="AF411" i="1"/>
  <c r="AF475" i="1"/>
  <c r="AJ475" i="1" s="1"/>
  <c r="AF539" i="1"/>
  <c r="AF603" i="1"/>
  <c r="AJ603" i="1" s="1"/>
  <c r="AF667" i="1"/>
  <c r="AF731" i="1"/>
  <c r="AF795" i="1"/>
  <c r="AJ795" i="1" s="1"/>
  <c r="AF867" i="1"/>
  <c r="AF931" i="1"/>
  <c r="AF117" i="1"/>
  <c r="AF181" i="1"/>
  <c r="AF245" i="1"/>
  <c r="AJ245" i="1" s="1"/>
  <c r="AF309" i="1"/>
  <c r="AF373" i="1"/>
  <c r="AF437" i="1"/>
  <c r="AJ437" i="1" s="1"/>
  <c r="AF501" i="1"/>
  <c r="AF565" i="1"/>
  <c r="AF629" i="1"/>
  <c r="AF693" i="1"/>
  <c r="AF757" i="1"/>
  <c r="AF821" i="1"/>
  <c r="AJ821" i="1" s="1"/>
  <c r="AF885" i="1"/>
  <c r="AF949" i="1"/>
  <c r="AI949" i="1" s="1"/>
  <c r="AF1013" i="1"/>
  <c r="AF302" i="1"/>
  <c r="AF366" i="1"/>
  <c r="AI366" i="1" s="1"/>
  <c r="AF430" i="1"/>
  <c r="AF590" i="1"/>
  <c r="AI590" i="1" s="1"/>
  <c r="AF654" i="1"/>
  <c r="AI654" i="1" s="1"/>
  <c r="AF758" i="1"/>
  <c r="AF870" i="1"/>
  <c r="AJ870" i="1" s="1"/>
  <c r="AF48" i="1"/>
  <c r="AF112" i="1"/>
  <c r="AF184" i="1"/>
  <c r="AI184" i="1" s="1"/>
  <c r="AF248" i="1"/>
  <c r="AF312" i="1"/>
  <c r="AF376" i="1"/>
  <c r="AF440" i="1"/>
  <c r="AF504" i="1"/>
  <c r="AF568" i="1"/>
  <c r="AF632" i="1"/>
  <c r="AF696" i="1"/>
  <c r="AJ696" i="1" s="1"/>
  <c r="AF760" i="1"/>
  <c r="AF824" i="1"/>
  <c r="AJ824" i="1" s="1"/>
  <c r="AF888" i="1"/>
  <c r="AI888" i="1" s="1"/>
  <c r="AF952" i="1"/>
  <c r="AF1016" i="1"/>
  <c r="AF1075" i="1"/>
  <c r="AF1139" i="1"/>
  <c r="AF1203" i="1"/>
  <c r="AF1267" i="1"/>
  <c r="AF1331" i="1"/>
  <c r="AF1395" i="1"/>
  <c r="AI1395" i="1" s="1"/>
  <c r="AF1459" i="1"/>
  <c r="AF1523" i="1"/>
  <c r="AJ1523" i="1" s="1"/>
  <c r="AF1587" i="1"/>
  <c r="AF1651" i="1"/>
  <c r="AF1715" i="1"/>
  <c r="AI1715" i="1" s="1"/>
  <c r="AF1779" i="1"/>
  <c r="AF1843" i="1"/>
  <c r="AI1843" i="1" s="1"/>
  <c r="AF1907" i="1"/>
  <c r="AI1907" i="1" s="1"/>
  <c r="AF1971" i="1"/>
  <c r="AF2035" i="1"/>
  <c r="AF2107" i="1"/>
  <c r="AF2171" i="1"/>
  <c r="AF2235" i="1"/>
  <c r="AJ2235" i="1" s="1"/>
  <c r="AF2299" i="1"/>
  <c r="AF2363" i="1"/>
  <c r="AI2363" i="1" s="1"/>
  <c r="AF2427" i="1"/>
  <c r="AF2491" i="1"/>
  <c r="AF2555" i="1"/>
  <c r="AJ2555" i="1" s="1"/>
  <c r="AF2619" i="1"/>
  <c r="AF2683" i="1"/>
  <c r="AF2747" i="1"/>
  <c r="AF2811" i="1"/>
  <c r="AF2875" i="1"/>
  <c r="AF2939" i="1"/>
  <c r="AF3011" i="1"/>
  <c r="AF3075" i="1"/>
  <c r="AJ3075" i="1" s="1"/>
  <c r="AF3139" i="1"/>
  <c r="AF3203" i="1"/>
  <c r="AF3267" i="1"/>
  <c r="AF3331" i="1"/>
  <c r="AF3395" i="1"/>
  <c r="AI3395" i="1" s="1"/>
  <c r="AF3467" i="1"/>
  <c r="AF3531" i="1"/>
  <c r="AF3595" i="1"/>
  <c r="AJ3595" i="1" s="1"/>
  <c r="AF3659" i="1"/>
  <c r="AF3723" i="1"/>
  <c r="AF2004" i="1"/>
  <c r="AF2068" i="1"/>
  <c r="AF2132" i="1"/>
  <c r="AF2196" i="1"/>
  <c r="AF2260" i="1"/>
  <c r="AF2324" i="1"/>
  <c r="AJ2324" i="1" s="1"/>
  <c r="AF2388" i="1"/>
  <c r="AF2452" i="1"/>
  <c r="AF2516" i="1"/>
  <c r="AF2580" i="1"/>
  <c r="AF2644" i="1"/>
  <c r="AJ2644" i="1" s="1"/>
  <c r="AF2708" i="1"/>
  <c r="AF2780" i="1"/>
  <c r="AF2844" i="1"/>
  <c r="AJ2844" i="1" s="1"/>
  <c r="AF2908" i="1"/>
  <c r="AF2972" i="1"/>
  <c r="AF3036" i="1"/>
  <c r="AI3036" i="1" s="1"/>
  <c r="AF3100" i="1"/>
  <c r="AF3164" i="1"/>
  <c r="AI3164" i="1" s="1"/>
  <c r="AF3228" i="1"/>
  <c r="AF3292" i="1"/>
  <c r="AF3356" i="1"/>
  <c r="AF3420" i="1"/>
  <c r="AF3484" i="1"/>
  <c r="AF3548" i="1"/>
  <c r="AF3612" i="1"/>
  <c r="AF3676" i="1"/>
  <c r="AI3676" i="1" s="1"/>
  <c r="AF3740" i="1"/>
  <c r="AI3740" i="1" s="1"/>
  <c r="AF1045" i="1"/>
  <c r="AF1109" i="1"/>
  <c r="AF1173" i="1"/>
  <c r="AF1245" i="1"/>
  <c r="AF1309" i="1"/>
  <c r="AI1309" i="1" s="1"/>
  <c r="AF1381" i="1"/>
  <c r="AF1445" i="1"/>
  <c r="AJ1445" i="1" s="1"/>
  <c r="AF1509" i="1"/>
  <c r="AF1573" i="1"/>
  <c r="AF1637" i="1"/>
  <c r="AF1701" i="1"/>
  <c r="AF1765" i="1"/>
  <c r="AF1829" i="1"/>
  <c r="AF1893" i="1"/>
  <c r="AF1326" i="1"/>
  <c r="AJ1326" i="1" s="1"/>
  <c r="AF1390" i="1"/>
  <c r="AF1454" i="1"/>
  <c r="AF1518" i="1"/>
  <c r="AF1582" i="1"/>
  <c r="AF1646" i="1"/>
  <c r="AF1710" i="1"/>
  <c r="AJ1710" i="1" s="1"/>
  <c r="AF1774" i="1"/>
  <c r="AF1838" i="1"/>
  <c r="AJ1838" i="1" s="1"/>
  <c r="AF1902" i="1"/>
  <c r="AF1966" i="1"/>
  <c r="AF2030" i="1"/>
  <c r="AF2094" i="1"/>
  <c r="AF2158" i="1"/>
  <c r="AF2222" i="1"/>
  <c r="AJ2222" i="1" s="1"/>
  <c r="AF2286" i="1"/>
  <c r="AF2350" i="1"/>
  <c r="AJ2350" i="1" s="1"/>
  <c r="AF2414" i="1"/>
  <c r="AF2486" i="1"/>
  <c r="AF2550" i="1"/>
  <c r="AF2622" i="1"/>
  <c r="AF2686" i="1"/>
  <c r="AF2750" i="1"/>
  <c r="AJ2750" i="1" s="1"/>
  <c r="AF2814" i="1"/>
  <c r="AF2878" i="1"/>
  <c r="AJ2878" i="1" s="1"/>
  <c r="AF2942" i="1"/>
  <c r="AF3006" i="1"/>
  <c r="AF3070" i="1"/>
  <c r="AF3134" i="1"/>
  <c r="AF3198" i="1"/>
  <c r="AF3262" i="1"/>
  <c r="AF3326" i="1"/>
  <c r="AF3390" i="1"/>
  <c r="AI3390" i="1" s="1"/>
  <c r="AF3454" i="1"/>
  <c r="AJ3454" i="1" s="1"/>
  <c r="AF3518" i="1"/>
  <c r="AF3582" i="1"/>
  <c r="AF3646" i="1"/>
  <c r="AF3710" i="1"/>
  <c r="AF3774" i="1"/>
  <c r="AF1072" i="1"/>
  <c r="AF1136" i="1"/>
  <c r="AJ1136" i="1" s="1"/>
  <c r="AF1200" i="1"/>
  <c r="AF1264" i="1"/>
  <c r="AF1328" i="1"/>
  <c r="AF1392" i="1"/>
  <c r="AF1456" i="1"/>
  <c r="AF1520" i="1"/>
  <c r="AJ1520" i="1" s="1"/>
  <c r="AF1584" i="1"/>
  <c r="AF1648" i="1"/>
  <c r="AF1712" i="1"/>
  <c r="AF1776" i="1"/>
  <c r="AF1840" i="1"/>
  <c r="AF1904" i="1"/>
  <c r="AF1968" i="1"/>
  <c r="AF2032" i="1"/>
  <c r="AF2096" i="1"/>
  <c r="AF2160" i="1"/>
  <c r="AJ2160" i="1" s="1"/>
  <c r="AF2224" i="1"/>
  <c r="AI2224" i="1" s="1"/>
  <c r="AF2296" i="1"/>
  <c r="AF2360" i="1"/>
  <c r="AI2360" i="1" s="1"/>
  <c r="AF2424" i="1"/>
  <c r="AF2488" i="1"/>
  <c r="AF2552" i="1"/>
  <c r="AI2552" i="1" s="1"/>
  <c r="AF2616" i="1"/>
  <c r="AF2680" i="1"/>
  <c r="AJ2680" i="1" s="1"/>
  <c r="AF2744" i="1"/>
  <c r="AF2808" i="1"/>
  <c r="AF2872" i="1"/>
  <c r="AF3854" i="1"/>
  <c r="AF3918" i="1"/>
  <c r="AF3982" i="1"/>
  <c r="AF4046" i="1"/>
  <c r="AF4110" i="1"/>
  <c r="AJ4110" i="1" s="1"/>
  <c r="AF4174" i="1"/>
  <c r="AF4238" i="1"/>
  <c r="AF4302" i="1"/>
  <c r="AF4366" i="1"/>
  <c r="AF4430" i="1"/>
  <c r="AF4494" i="1"/>
  <c r="AF4558" i="1"/>
  <c r="AF4622" i="1"/>
  <c r="AI4622" i="1" s="1"/>
  <c r="AF4686" i="1"/>
  <c r="AF4750" i="1"/>
  <c r="AF4814" i="1"/>
  <c r="AI4814" i="1" s="1"/>
  <c r="AF4878" i="1"/>
  <c r="AF4942" i="1"/>
  <c r="AF5014" i="1"/>
  <c r="AJ5014" i="1" s="1"/>
  <c r="AF5078" i="1"/>
  <c r="AF5142" i="1"/>
  <c r="AI5142" i="1" s="1"/>
  <c r="AF5214" i="1"/>
  <c r="AF5278" i="1"/>
  <c r="AF5342" i="1"/>
  <c r="AF5406" i="1"/>
  <c r="AI5406" i="1" s="1"/>
  <c r="AF5478" i="1"/>
  <c r="AF4248" i="1"/>
  <c r="AF4312" i="1"/>
  <c r="AF4376" i="1"/>
  <c r="AF4440" i="1"/>
  <c r="AF4504" i="1"/>
  <c r="AF4568" i="1"/>
  <c r="AF4632" i="1"/>
  <c r="AI4632" i="1" s="1"/>
  <c r="AF4696" i="1"/>
  <c r="AF4760" i="1"/>
  <c r="AF4832" i="1"/>
  <c r="AF4896" i="1"/>
  <c r="AF4960" i="1"/>
  <c r="AI4960" i="1" s="1"/>
  <c r="AF5024" i="1"/>
  <c r="AF5088" i="1"/>
  <c r="AF5152" i="1"/>
  <c r="AF5216" i="1"/>
  <c r="AF5280" i="1"/>
  <c r="AI5280" i="1" s="1"/>
  <c r="AF5344" i="1"/>
  <c r="AF5408" i="1"/>
  <c r="AI5408" i="1" s="1"/>
  <c r="AF5472" i="1"/>
  <c r="AJ5472" i="1" s="1"/>
  <c r="AF3771" i="1"/>
  <c r="AF3835" i="1"/>
  <c r="AF3899" i="1"/>
  <c r="AF3963" i="1"/>
  <c r="AF4027" i="1"/>
  <c r="AF4091" i="1"/>
  <c r="AF4155" i="1"/>
  <c r="AI4155" i="1" s="1"/>
  <c r="AF4219" i="1"/>
  <c r="AF4283" i="1"/>
  <c r="AF4347" i="1"/>
  <c r="AF4411" i="1"/>
  <c r="AF4475" i="1"/>
  <c r="AF4539" i="1"/>
  <c r="AJ4539" i="1" s="1"/>
  <c r="AF4603" i="1"/>
  <c r="AF4667" i="1"/>
  <c r="AI4667" i="1" s="1"/>
  <c r="AF4731" i="1"/>
  <c r="AF4795" i="1"/>
  <c r="AF4859" i="1"/>
  <c r="AF4923" i="1"/>
  <c r="AF4987" i="1"/>
  <c r="AF5051" i="1"/>
  <c r="AF5115" i="1"/>
  <c r="AF5179" i="1"/>
  <c r="AI5179" i="1" s="1"/>
  <c r="AF5243" i="1"/>
  <c r="AF5307" i="1"/>
  <c r="AF5371" i="1"/>
  <c r="AF5435" i="1"/>
  <c r="AF5499" i="1"/>
  <c r="AF3844" i="1"/>
  <c r="AJ3844" i="1" s="1"/>
  <c r="AF3908" i="1"/>
  <c r="AF3972" i="1"/>
  <c r="AI3972" i="1" s="1"/>
  <c r="AF4036" i="1"/>
  <c r="AI4036" i="1" s="1"/>
  <c r="AF4100" i="1"/>
  <c r="AF4164" i="1"/>
  <c r="AJ4164" i="1" s="1"/>
  <c r="AF4228" i="1"/>
  <c r="AF4292" i="1"/>
  <c r="AF4364" i="1"/>
  <c r="AJ4364" i="1" s="1"/>
  <c r="AF4428" i="1"/>
  <c r="AF4492" i="1"/>
  <c r="AI4492" i="1" s="1"/>
  <c r="AF4556" i="1"/>
  <c r="AF4620" i="1"/>
  <c r="AF4684" i="1"/>
  <c r="AI4684" i="1" s="1"/>
  <c r="AF4748" i="1"/>
  <c r="AF4812" i="1"/>
  <c r="AF4876" i="1"/>
  <c r="AI4876" i="1" s="1"/>
  <c r="AF4940" i="1"/>
  <c r="AF5004" i="1"/>
  <c r="AJ5004" i="1" s="1"/>
  <c r="AF5068" i="1"/>
  <c r="AF5132" i="1"/>
  <c r="AF5196" i="1"/>
  <c r="AF5260" i="1"/>
  <c r="AI5260" i="1" s="1"/>
  <c r="AF5324" i="1"/>
  <c r="AF5388" i="1"/>
  <c r="AI5388" i="1" s="1"/>
  <c r="AF5452" i="1"/>
  <c r="AF5516" i="1"/>
  <c r="AF53" i="1"/>
  <c r="AJ53" i="1" s="1"/>
  <c r="AF734" i="1"/>
  <c r="AF918" i="1"/>
  <c r="AF982" i="1"/>
  <c r="AF1046" i="1"/>
  <c r="AF1110" i="1"/>
  <c r="AJ1110" i="1" s="1"/>
  <c r="AF1174" i="1"/>
  <c r="AF1238" i="1"/>
  <c r="AI1238" i="1" s="1"/>
  <c r="AF1074" i="1"/>
  <c r="AF1138" i="1"/>
  <c r="AF1202" i="1"/>
  <c r="AI1202" i="1" s="1"/>
  <c r="AF1266" i="1"/>
  <c r="AF1330" i="1"/>
  <c r="AF1394" i="1"/>
  <c r="AJ1394" i="1" s="1"/>
  <c r="AF1458" i="1"/>
  <c r="AF1522" i="1"/>
  <c r="AI1522" i="1" s="1"/>
  <c r="AF1586" i="1"/>
  <c r="AF1650" i="1"/>
  <c r="AF1714" i="1"/>
  <c r="AJ1714" i="1" s="1"/>
  <c r="AF1997" i="1"/>
  <c r="AF2061" i="1"/>
  <c r="AF2125" i="1"/>
  <c r="AI2125" i="1" s="1"/>
  <c r="AF2189" i="1"/>
  <c r="AF2253" i="1"/>
  <c r="AJ2253" i="1" s="1"/>
  <c r="AF2317" i="1"/>
  <c r="AF2381" i="1"/>
  <c r="AF2445" i="1"/>
  <c r="AF2509" i="1"/>
  <c r="AF2573" i="1"/>
  <c r="AF2637" i="1"/>
  <c r="AF2701" i="1"/>
  <c r="AF2765" i="1"/>
  <c r="AI2765" i="1" s="1"/>
  <c r="AF2829" i="1"/>
  <c r="AJ2829" i="1" s="1"/>
  <c r="AF2893" i="1"/>
  <c r="AF2957" i="1"/>
  <c r="AI2957" i="1" s="1"/>
  <c r="AF3021" i="1"/>
  <c r="AF3085" i="1"/>
  <c r="AF3149" i="1"/>
  <c r="AF3213" i="1"/>
  <c r="AF3277" i="1"/>
  <c r="AI3277" i="1" s="1"/>
  <c r="AF3341" i="1"/>
  <c r="AF3405" i="1"/>
  <c r="AF3469" i="1"/>
  <c r="AF3533" i="1"/>
  <c r="AF3597" i="1"/>
  <c r="AF3669" i="1"/>
  <c r="AI3669" i="1" s="1"/>
  <c r="AF3733" i="1"/>
  <c r="AF3797" i="1"/>
  <c r="AF3861" i="1"/>
  <c r="AJ3861" i="1" s="1"/>
  <c r="AF3925" i="1"/>
  <c r="AF3989" i="1"/>
  <c r="AF483" i="1"/>
  <c r="AF547" i="1"/>
  <c r="AF611" i="1"/>
  <c r="AF675" i="1"/>
  <c r="AF739" i="1"/>
  <c r="AF803" i="1"/>
  <c r="AJ803" i="1" s="1"/>
  <c r="AF875" i="1"/>
  <c r="AF939" i="1"/>
  <c r="AI939" i="1" s="1"/>
  <c r="AF125" i="1"/>
  <c r="AF189" i="1"/>
  <c r="AF253" i="1"/>
  <c r="AF317" i="1"/>
  <c r="AF381" i="1"/>
  <c r="AI381" i="1" s="1"/>
  <c r="AF445" i="1"/>
  <c r="AF509" i="1"/>
  <c r="AF573" i="1"/>
  <c r="AF637" i="1"/>
  <c r="AF701" i="1"/>
  <c r="AF765" i="1"/>
  <c r="AF829" i="1"/>
  <c r="AF893" i="1"/>
  <c r="AF957" i="1"/>
  <c r="AJ957" i="1" s="1"/>
  <c r="AF1021" i="1"/>
  <c r="AF310" i="1"/>
  <c r="AI310" i="1" s="1"/>
  <c r="AF374" i="1"/>
  <c r="AI374" i="1" s="1"/>
  <c r="AF438" i="1"/>
  <c r="AF598" i="1"/>
  <c r="AI598" i="1" s="1"/>
  <c r="AF662" i="1"/>
  <c r="AF766" i="1"/>
  <c r="AJ766" i="1" s="1"/>
  <c r="AF878" i="1"/>
  <c r="AF56" i="1"/>
  <c r="AF120" i="1"/>
  <c r="AF192" i="1"/>
  <c r="AF256" i="1"/>
  <c r="AF320" i="1"/>
  <c r="AF384" i="1"/>
  <c r="AF448" i="1"/>
  <c r="AJ448" i="1" s="1"/>
  <c r="AF512" i="1"/>
  <c r="AF576" i="1"/>
  <c r="AF640" i="1"/>
  <c r="AF704" i="1"/>
  <c r="AF768" i="1"/>
  <c r="AF832" i="1"/>
  <c r="AJ832" i="1" s="1"/>
  <c r="AF896" i="1"/>
  <c r="AF960" i="1"/>
  <c r="AJ960" i="1" s="1"/>
  <c r="AF1024" i="1"/>
  <c r="AF1083" i="1"/>
  <c r="AF1147" i="1"/>
  <c r="AF1211" i="1"/>
  <c r="AI1211" i="1" s="1"/>
  <c r="AF1275" i="1"/>
  <c r="AF1339" i="1"/>
  <c r="AJ1339" i="1" s="1"/>
  <c r="AF1403" i="1"/>
  <c r="AF1467" i="1"/>
  <c r="AF1531" i="1"/>
  <c r="AF1595" i="1"/>
  <c r="AF1659" i="1"/>
  <c r="AI1659" i="1" s="1"/>
  <c r="AF1723" i="1"/>
  <c r="AF1787" i="1"/>
  <c r="AF1851" i="1"/>
  <c r="AJ1851" i="1" s="1"/>
  <c r="AF1915" i="1"/>
  <c r="AF1979" i="1"/>
  <c r="AF2043" i="1"/>
  <c r="AF2115" i="1"/>
  <c r="AF2179" i="1"/>
  <c r="AF2243" i="1"/>
  <c r="AF2307" i="1"/>
  <c r="AF2371" i="1"/>
  <c r="AF2435" i="1"/>
  <c r="AF2499" i="1"/>
  <c r="AI2499" i="1" s="1"/>
  <c r="AF2563" i="1"/>
  <c r="AI2563" i="1" s="1"/>
  <c r="AF2627" i="1"/>
  <c r="AF2691" i="1"/>
  <c r="AF2755" i="1"/>
  <c r="AI2755" i="1" s="1"/>
  <c r="AF2819" i="1"/>
  <c r="AF2883" i="1"/>
  <c r="AI2883" i="1" s="1"/>
  <c r="AF2947" i="1"/>
  <c r="AF3019" i="1"/>
  <c r="AI3019" i="1" s="1"/>
  <c r="AF3083" i="1"/>
  <c r="AJ3083" i="1" s="1"/>
  <c r="AF3147" i="1"/>
  <c r="AF3211" i="1"/>
  <c r="AF3275" i="1"/>
  <c r="AF3339" i="1"/>
  <c r="AF3403" i="1"/>
  <c r="AF3475" i="1"/>
  <c r="AF3539" i="1"/>
  <c r="AF3603" i="1"/>
  <c r="AI3603" i="1" s="1"/>
  <c r="AF3667" i="1"/>
  <c r="AF3731" i="1"/>
  <c r="AI3731" i="1" s="1"/>
  <c r="AF2012" i="1"/>
  <c r="AF2076" i="1"/>
  <c r="AF2140" i="1"/>
  <c r="AF2204" i="1"/>
  <c r="AF2268" i="1"/>
  <c r="AI2268" i="1" s="1"/>
  <c r="AF2332" i="1"/>
  <c r="AF2396" i="1"/>
  <c r="AF2460" i="1"/>
  <c r="AF2524" i="1"/>
  <c r="AF2588" i="1"/>
  <c r="AF2652" i="1"/>
  <c r="AF2716" i="1"/>
  <c r="AF2788" i="1"/>
  <c r="AJ2788" i="1" s="1"/>
  <c r="AF2852" i="1"/>
  <c r="AF2916" i="1"/>
  <c r="AF2980" i="1"/>
  <c r="AF3044" i="1"/>
  <c r="AF3108" i="1"/>
  <c r="AF3172" i="1"/>
  <c r="AF3236" i="1"/>
  <c r="AF3300" i="1"/>
  <c r="AI3300" i="1" s="1"/>
  <c r="AF3364" i="1"/>
  <c r="AF3428" i="1"/>
  <c r="AF3492" i="1"/>
  <c r="AF3556" i="1"/>
  <c r="AF3620" i="1"/>
  <c r="AF3684" i="1"/>
  <c r="AI3684" i="1" s="1"/>
  <c r="AF3748" i="1"/>
  <c r="AF1053" i="1"/>
  <c r="AJ1053" i="1" s="1"/>
  <c r="AF1117" i="1"/>
  <c r="AI1117" i="1" s="1"/>
  <c r="AF1181" i="1"/>
  <c r="AF1253" i="1"/>
  <c r="AF1317" i="1"/>
  <c r="AF1389" i="1"/>
  <c r="AF1453" i="1"/>
  <c r="AF1517" i="1"/>
  <c r="AF1581" i="1"/>
  <c r="AF1645" i="1"/>
  <c r="AI1645" i="1" s="1"/>
  <c r="AF1709" i="1"/>
  <c r="AF1773" i="1"/>
  <c r="AF1837" i="1"/>
  <c r="AJ1837" i="1" s="1"/>
  <c r="AF1901" i="1"/>
  <c r="AF1334" i="1"/>
  <c r="AF1398" i="1"/>
  <c r="AF1462" i="1"/>
  <c r="AF1526" i="1"/>
  <c r="AF1590" i="1"/>
  <c r="AF1654" i="1"/>
  <c r="AF1718" i="1"/>
  <c r="AF1782" i="1"/>
  <c r="AF1846" i="1"/>
  <c r="AF1910" i="1"/>
  <c r="AF1974" i="1"/>
  <c r="AI1974" i="1" s="1"/>
  <c r="AF2038" i="1"/>
  <c r="AI2038" i="1" s="1"/>
  <c r="AF2102" i="1"/>
  <c r="AF2166" i="1"/>
  <c r="AF2230" i="1"/>
  <c r="AF2294" i="1"/>
  <c r="AF2358" i="1"/>
  <c r="AF2430" i="1"/>
  <c r="AF2494" i="1"/>
  <c r="AI2494" i="1" s="1"/>
  <c r="AF2558" i="1"/>
  <c r="AI2558" i="1" s="1"/>
  <c r="AF2630" i="1"/>
  <c r="AF2694" i="1"/>
  <c r="AF2758" i="1"/>
  <c r="AF2822" i="1"/>
  <c r="AF2886" i="1"/>
  <c r="AF2950" i="1"/>
  <c r="AF3014" i="1"/>
  <c r="AI3014" i="1" s="1"/>
  <c r="AF3078" i="1"/>
  <c r="AJ3078" i="1" s="1"/>
  <c r="AF3142" i="1"/>
  <c r="AF3206" i="1"/>
  <c r="AF3270" i="1"/>
  <c r="AF3334" i="1"/>
  <c r="AF3398" i="1"/>
  <c r="AF3462" i="1"/>
  <c r="AF3526" i="1"/>
  <c r="AJ3526" i="1" s="1"/>
  <c r="AF3590" i="1"/>
  <c r="AI3590" i="1" s="1"/>
  <c r="AF3654" i="1"/>
  <c r="AF3718" i="1"/>
  <c r="AF3782" i="1"/>
  <c r="AF1080" i="1"/>
  <c r="AF1144" i="1"/>
  <c r="AF1208" i="1"/>
  <c r="AF1272" i="1"/>
  <c r="AJ1272" i="1" s="1"/>
  <c r="AF1336" i="1"/>
  <c r="AF1400" i="1"/>
  <c r="AF1464" i="1"/>
  <c r="AF1528" i="1"/>
  <c r="AF1592" i="1"/>
  <c r="AF1656" i="1"/>
  <c r="AF1720" i="1"/>
  <c r="AF1784" i="1"/>
  <c r="AJ1784" i="1" s="1"/>
  <c r="AF1848" i="1"/>
  <c r="AF1912" i="1"/>
  <c r="AF1976" i="1"/>
  <c r="AF2040" i="1"/>
  <c r="AF2104" i="1"/>
  <c r="AF2168" i="1"/>
  <c r="AI2168" i="1" s="1"/>
  <c r="AF2232" i="1"/>
  <c r="AF2304" i="1"/>
  <c r="AI2304" i="1" s="1"/>
  <c r="AF2368" i="1"/>
  <c r="AJ2368" i="1" s="1"/>
  <c r="AF2432" i="1"/>
  <c r="AF2496" i="1"/>
  <c r="AF2560" i="1"/>
  <c r="AJ2560" i="1" s="1"/>
  <c r="AF2624" i="1"/>
  <c r="AF2688" i="1"/>
  <c r="AF2752" i="1"/>
  <c r="AF2816" i="1"/>
  <c r="AF2880" i="1"/>
  <c r="AF3862" i="1"/>
  <c r="AF3926" i="1"/>
  <c r="AI3926" i="1" s="1"/>
  <c r="AF3990" i="1"/>
  <c r="AI3990" i="1" s="1"/>
  <c r="AF4054" i="1"/>
  <c r="AF4118" i="1"/>
  <c r="AF4182" i="1"/>
  <c r="AF4246" i="1"/>
  <c r="AF4310" i="1"/>
  <c r="AF4374" i="1"/>
  <c r="AF4438" i="1"/>
  <c r="AJ4438" i="1" s="1"/>
  <c r="AF4502" i="1"/>
  <c r="AF4566" i="1"/>
  <c r="AF4630" i="1"/>
  <c r="AF4694" i="1"/>
  <c r="AF4758" i="1"/>
  <c r="AJ4758" i="1" s="1"/>
  <c r="AF4822" i="1"/>
  <c r="AF4886" i="1"/>
  <c r="AF4950" i="1"/>
  <c r="AI4950" i="1" s="1"/>
  <c r="AF5022" i="1"/>
  <c r="AF5086" i="1"/>
  <c r="AF5150" i="1"/>
  <c r="AI5150" i="1" s="1"/>
  <c r="AF5222" i="1"/>
  <c r="AF5286" i="1"/>
  <c r="AJ5286" i="1" s="1"/>
  <c r="AF5350" i="1"/>
  <c r="AF5414" i="1"/>
  <c r="AF5486" i="1"/>
  <c r="AF4256" i="1"/>
  <c r="AF4320" i="1"/>
  <c r="AF4384" i="1"/>
  <c r="AF4448" i="1"/>
  <c r="AF4512" i="1"/>
  <c r="AJ4512" i="1" s="1"/>
  <c r="AF4576" i="1"/>
  <c r="AF4640" i="1"/>
  <c r="AF4704" i="1"/>
  <c r="AF4768" i="1"/>
  <c r="AF4840" i="1"/>
  <c r="AF4904" i="1"/>
  <c r="AI4904" i="1" s="1"/>
  <c r="AF4968" i="1"/>
  <c r="AF5032" i="1"/>
  <c r="AJ5032" i="1" s="1"/>
  <c r="AF5096" i="1"/>
  <c r="AF5160" i="1"/>
  <c r="AF5224" i="1"/>
  <c r="AF5288" i="1"/>
  <c r="AF5352" i="1"/>
  <c r="AF5416" i="1"/>
  <c r="AF5480" i="1"/>
  <c r="AF3779" i="1"/>
  <c r="AJ3779" i="1" s="1"/>
  <c r="AF3843" i="1"/>
  <c r="AF3907" i="1"/>
  <c r="AF3971" i="1"/>
  <c r="AF4035" i="1"/>
  <c r="AF4099" i="1"/>
  <c r="AF4163" i="1"/>
  <c r="AI4163" i="1" s="1"/>
  <c r="AF4227" i="1"/>
  <c r="AF4291" i="1"/>
  <c r="AF4355" i="1"/>
  <c r="AI4355" i="1" s="1"/>
  <c r="AF4419" i="1"/>
  <c r="AF4483" i="1"/>
  <c r="AF4547" i="1"/>
  <c r="AF4611" i="1"/>
  <c r="AF4675" i="1"/>
  <c r="AJ4675" i="1" s="1"/>
  <c r="AF4739" i="1"/>
  <c r="AF4803" i="1"/>
  <c r="AJ4803" i="1" s="1"/>
  <c r="AF4867" i="1"/>
  <c r="AF4931" i="1"/>
  <c r="AF4995" i="1"/>
  <c r="AF5059" i="1"/>
  <c r="AF5123" i="1"/>
  <c r="AF5187" i="1"/>
  <c r="AJ5187" i="1" s="1"/>
  <c r="AF5251" i="1"/>
  <c r="AF5315" i="1"/>
  <c r="AF5379" i="1"/>
  <c r="AI5379" i="1" s="1"/>
  <c r="AF5443" i="1"/>
  <c r="AF5507" i="1"/>
  <c r="AF3852" i="1"/>
  <c r="AF3916" i="1"/>
  <c r="AF3980" i="1"/>
  <c r="AI3980" i="1" s="1"/>
  <c r="AF4044" i="1"/>
  <c r="AF4108" i="1"/>
  <c r="AF4172" i="1"/>
  <c r="AF4236" i="1"/>
  <c r="AF4300" i="1"/>
  <c r="AJ4300" i="1" s="1"/>
  <c r="AF4372" i="1"/>
  <c r="AF4436" i="1"/>
  <c r="AF4500" i="1"/>
  <c r="AF4564" i="1"/>
  <c r="AF4628" i="1"/>
  <c r="AI4628" i="1" s="1"/>
  <c r="AF4692" i="1"/>
  <c r="AI4692" i="1" s="1"/>
  <c r="AF4756" i="1"/>
  <c r="AF4820" i="1"/>
  <c r="AF4884" i="1"/>
  <c r="AF4948" i="1"/>
  <c r="AF5012" i="1"/>
  <c r="AI5012" i="1" s="1"/>
  <c r="AF5076" i="1"/>
  <c r="AF5140" i="1"/>
  <c r="AF5204" i="1"/>
  <c r="AF5268" i="1"/>
  <c r="AF5332" i="1"/>
  <c r="AF5396" i="1"/>
  <c r="AI5396" i="1" s="1"/>
  <c r="AF5460" i="1"/>
  <c r="AF5438" i="1"/>
  <c r="AF61" i="1"/>
  <c r="AF806" i="1"/>
  <c r="AI806" i="1" s="1"/>
  <c r="AF926" i="1"/>
  <c r="AF990" i="1"/>
  <c r="AF1054" i="1"/>
  <c r="AF1118" i="1"/>
  <c r="AF1182" i="1"/>
  <c r="AF1246" i="1"/>
  <c r="AI1246" i="1" s="1"/>
  <c r="AF1082" i="1"/>
  <c r="AF1146" i="1"/>
  <c r="AJ1146" i="1" s="1"/>
  <c r="AF1210" i="1"/>
  <c r="AJ1210" i="1" s="1"/>
  <c r="AF1274" i="1"/>
  <c r="AF1338" i="1"/>
  <c r="AF1402" i="1"/>
  <c r="AF1466" i="1"/>
  <c r="AF1530" i="1"/>
  <c r="AI1530" i="1" s="1"/>
  <c r="AF1594" i="1"/>
  <c r="AF1658" i="1"/>
  <c r="AJ1658" i="1" s="1"/>
  <c r="AF1730" i="1"/>
  <c r="AJ1730" i="1" s="1"/>
  <c r="AF2005" i="1"/>
  <c r="AF2069" i="1"/>
  <c r="AF2133" i="1"/>
  <c r="AF2197" i="1"/>
  <c r="AF2261" i="1"/>
  <c r="AF2325" i="1"/>
  <c r="AF2389" i="1"/>
  <c r="AJ2389" i="1" s="1"/>
  <c r="AF2453" i="1"/>
  <c r="AJ2453" i="1" s="1"/>
  <c r="AF2517" i="1"/>
  <c r="AF2581" i="1"/>
  <c r="AF2645" i="1"/>
  <c r="AF2709" i="1"/>
  <c r="AF2773" i="1"/>
  <c r="AF2837" i="1"/>
  <c r="AF2901" i="1"/>
  <c r="AJ2901" i="1" s="1"/>
  <c r="AF2965" i="1"/>
  <c r="AI2965" i="1" s="1"/>
  <c r="AF3029" i="1"/>
  <c r="AF3093" i="1"/>
  <c r="AF3157" i="1"/>
  <c r="AF3221" i="1"/>
  <c r="AF3285" i="1"/>
  <c r="AF3349" i="1"/>
  <c r="AF3413" i="1"/>
  <c r="AF3477" i="1"/>
  <c r="AF3541" i="1"/>
  <c r="AF3605" i="1"/>
  <c r="AF3677" i="1"/>
  <c r="AF450" i="1"/>
  <c r="AF514" i="1"/>
  <c r="AF578" i="1"/>
  <c r="AF642" i="1"/>
  <c r="AJ642" i="1" s="1"/>
  <c r="AF706" i="1"/>
  <c r="AF770" i="1"/>
  <c r="AF834" i="1"/>
  <c r="AF898" i="1"/>
  <c r="AF962" i="1"/>
  <c r="AF1026" i="1"/>
  <c r="AI1026" i="1" s="1"/>
  <c r="AF67" i="1"/>
  <c r="AF131" i="1"/>
  <c r="AJ131" i="1" s="1"/>
  <c r="AF219" i="1"/>
  <c r="AJ219" i="1" s="1"/>
  <c r="AF363" i="1"/>
  <c r="AF427" i="1"/>
  <c r="AF491" i="1"/>
  <c r="AI491" i="1" s="1"/>
  <c r="AF555" i="1"/>
  <c r="AF619" i="1"/>
  <c r="AI619" i="1" s="1"/>
  <c r="AF683" i="1"/>
  <c r="AF747" i="1"/>
  <c r="AI747" i="1" s="1"/>
  <c r="AF811" i="1"/>
  <c r="AF883" i="1"/>
  <c r="AF947" i="1"/>
  <c r="AF133" i="1"/>
  <c r="AF197" i="1"/>
  <c r="AF261" i="1"/>
  <c r="AJ261" i="1" s="1"/>
  <c r="AF325" i="1"/>
  <c r="AF389" i="1"/>
  <c r="AF453" i="1"/>
  <c r="AJ453" i="1" s="1"/>
  <c r="AF517" i="1"/>
  <c r="AF581" i="1"/>
  <c r="AF645" i="1"/>
  <c r="AF709" i="1"/>
  <c r="AF773" i="1"/>
  <c r="AF837" i="1"/>
  <c r="AF901" i="1"/>
  <c r="AF965" i="1"/>
  <c r="AI965" i="1" s="1"/>
  <c r="AF1029" i="1"/>
  <c r="AF318" i="1"/>
  <c r="AF382" i="1"/>
  <c r="AF446" i="1"/>
  <c r="AF606" i="1"/>
  <c r="AI606" i="1" s="1"/>
  <c r="AF670" i="1"/>
  <c r="AF774" i="1"/>
  <c r="AF886" i="1"/>
  <c r="AF64" i="1"/>
  <c r="AF128" i="1"/>
  <c r="AF200" i="1"/>
  <c r="AF264" i="1"/>
  <c r="AF328" i="1"/>
  <c r="AF392" i="1"/>
  <c r="AF456" i="1"/>
  <c r="AF520" i="1"/>
  <c r="AJ520" i="1" s="1"/>
  <c r="AF584" i="1"/>
  <c r="AF648" i="1"/>
  <c r="AF712" i="1"/>
  <c r="AF776" i="1"/>
  <c r="AF840" i="1"/>
  <c r="AF904" i="1"/>
  <c r="AF968" i="1"/>
  <c r="AI968" i="1" s="1"/>
  <c r="AF1032" i="1"/>
  <c r="AF1091" i="1"/>
  <c r="AF1155" i="1"/>
  <c r="AF1219" i="1"/>
  <c r="AF1283" i="1"/>
  <c r="AF1347" i="1"/>
  <c r="AI1347" i="1" s="1"/>
  <c r="AF1411" i="1"/>
  <c r="AF1475" i="1"/>
  <c r="AI1475" i="1" s="1"/>
  <c r="AF1539" i="1"/>
  <c r="AJ1539" i="1" s="1"/>
  <c r="AF1603" i="1"/>
  <c r="AF1667" i="1"/>
  <c r="AF1731" i="1"/>
  <c r="AF1795" i="1"/>
  <c r="AF1859" i="1"/>
  <c r="AI1859" i="1" s="1"/>
  <c r="AF1923" i="1"/>
  <c r="AF1987" i="1"/>
  <c r="AJ1987" i="1" s="1"/>
  <c r="AF2051" i="1"/>
  <c r="AJ2051" i="1" s="1"/>
  <c r="AF2123" i="1"/>
  <c r="AF2187" i="1"/>
  <c r="AF2251" i="1"/>
  <c r="AF2315" i="1"/>
  <c r="AF2379" i="1"/>
  <c r="AJ2379" i="1" s="1"/>
  <c r="AF2443" i="1"/>
  <c r="AF2507" i="1"/>
  <c r="AI2507" i="1" s="1"/>
  <c r="AF2571" i="1"/>
  <c r="AF2635" i="1"/>
  <c r="AF2699" i="1"/>
  <c r="AF2763" i="1"/>
  <c r="AJ2763" i="1" s="1"/>
  <c r="AF2827" i="1"/>
  <c r="AF2891" i="1"/>
  <c r="AF2963" i="1"/>
  <c r="AF3027" i="1"/>
  <c r="AF3091" i="1"/>
  <c r="AI3091" i="1" s="1"/>
  <c r="AF3155" i="1"/>
  <c r="AF3219" i="1"/>
  <c r="AF3283" i="1"/>
  <c r="AF3347" i="1"/>
  <c r="AF3411" i="1"/>
  <c r="AI3411" i="1" s="1"/>
  <c r="AF3483" i="1"/>
  <c r="AF3547" i="1"/>
  <c r="AJ3547" i="1" s="1"/>
  <c r="AF3611" i="1"/>
  <c r="AF3675" i="1"/>
  <c r="AF3739" i="1"/>
  <c r="AF2020" i="1"/>
  <c r="AF2084" i="1"/>
  <c r="AF2148" i="1"/>
  <c r="AF2212" i="1"/>
  <c r="AF2276" i="1"/>
  <c r="AJ2276" i="1" s="1"/>
  <c r="AF2340" i="1"/>
  <c r="AF2404" i="1"/>
  <c r="AF2468" i="1"/>
  <c r="AF2532" i="1"/>
  <c r="AI2532" i="1" s="1"/>
  <c r="AF2596" i="1"/>
  <c r="AF2660" i="1"/>
  <c r="AJ2660" i="1" s="1"/>
  <c r="AF2724" i="1"/>
  <c r="AF2796" i="1"/>
  <c r="AJ2796" i="1" s="1"/>
  <c r="AF2860" i="1"/>
  <c r="AF2924" i="1"/>
  <c r="AF2988" i="1"/>
  <c r="AF3052" i="1"/>
  <c r="AF3116" i="1"/>
  <c r="AF3180" i="1"/>
  <c r="AF3244" i="1"/>
  <c r="AF3308" i="1"/>
  <c r="AJ3308" i="1" s="1"/>
  <c r="AF3372" i="1"/>
  <c r="AJ3372" i="1" s="1"/>
  <c r="AF3436" i="1"/>
  <c r="AF3500" i="1"/>
  <c r="AF3564" i="1"/>
  <c r="AF3628" i="1"/>
  <c r="AF3692" i="1"/>
  <c r="AF3756" i="1"/>
  <c r="AF1061" i="1"/>
  <c r="AF1125" i="1"/>
  <c r="AF1189" i="1"/>
  <c r="AF1261" i="1"/>
  <c r="AF1325" i="1"/>
  <c r="AF1397" i="1"/>
  <c r="AF1461" i="1"/>
  <c r="AI1461" i="1" s="1"/>
  <c r="AF1525" i="1"/>
  <c r="AF1589" i="1"/>
  <c r="AI1589" i="1" s="1"/>
  <c r="AF1653" i="1"/>
  <c r="AF1717" i="1"/>
  <c r="AF1781" i="1"/>
  <c r="AF1845" i="1"/>
  <c r="AF1909" i="1"/>
  <c r="AF1342" i="1"/>
  <c r="AJ1342" i="1" s="1"/>
  <c r="AF1406" i="1"/>
  <c r="AF1470" i="1"/>
  <c r="AJ1470" i="1" s="1"/>
  <c r="AF1534" i="1"/>
  <c r="AJ1534" i="1" s="1"/>
  <c r="AF1598" i="1"/>
  <c r="AF1662" i="1"/>
  <c r="AF1726" i="1"/>
  <c r="AF1790" i="1"/>
  <c r="AF1854" i="1"/>
  <c r="AF1918" i="1"/>
  <c r="AF1982" i="1"/>
  <c r="AF2046" i="1"/>
  <c r="AJ2046" i="1" s="1"/>
  <c r="AF2110" i="1"/>
  <c r="AF2174" i="1"/>
  <c r="AF2238" i="1"/>
  <c r="AF2302" i="1"/>
  <c r="AF2366" i="1"/>
  <c r="AJ2366" i="1" s="1"/>
  <c r="AF2438" i="1"/>
  <c r="AF2502" i="1"/>
  <c r="AI2502" i="1" s="1"/>
  <c r="AF2566" i="1"/>
  <c r="AJ2566" i="1" s="1"/>
  <c r="AF2638" i="1"/>
  <c r="AF2702" i="1"/>
  <c r="AF2766" i="1"/>
  <c r="AF2830" i="1"/>
  <c r="AF2894" i="1"/>
  <c r="AF2958" i="1"/>
  <c r="AF3022" i="1"/>
  <c r="AI3022" i="1" s="1"/>
  <c r="AF3086" i="1"/>
  <c r="AJ3086" i="1" s="1"/>
  <c r="AF3150" i="1"/>
  <c r="AF3214" i="1"/>
  <c r="AF3278" i="1"/>
  <c r="AF3342" i="1"/>
  <c r="AF3406" i="1"/>
  <c r="AI3406" i="1" s="1"/>
  <c r="AF3470" i="1"/>
  <c r="AF3534" i="1"/>
  <c r="AF3598" i="1"/>
  <c r="AJ3598" i="1" s="1"/>
  <c r="AF3662" i="1"/>
  <c r="AF3726" i="1"/>
  <c r="AF3790" i="1"/>
  <c r="AF1088" i="1"/>
  <c r="AF1152" i="1"/>
  <c r="AF1216" i="1"/>
  <c r="AF1280" i="1"/>
  <c r="AJ1280" i="1" s="1"/>
  <c r="AF1344" i="1"/>
  <c r="AJ1344" i="1" s="1"/>
  <c r="AF1408" i="1"/>
  <c r="AF1472" i="1"/>
  <c r="AF1536" i="1"/>
  <c r="AF1600" i="1"/>
  <c r="AF1664" i="1"/>
  <c r="AI1664" i="1" s="1"/>
  <c r="AF1728" i="1"/>
  <c r="AF1792" i="1"/>
  <c r="AI1792" i="1" s="1"/>
  <c r="AF1856" i="1"/>
  <c r="AJ1856" i="1" s="1"/>
  <c r="AF1920" i="1"/>
  <c r="AF1984" i="1"/>
  <c r="AF2048" i="1"/>
  <c r="AF2112" i="1"/>
  <c r="AF2176" i="1"/>
  <c r="AF2240" i="1"/>
  <c r="AF2312" i="1"/>
  <c r="AI2312" i="1" s="1"/>
  <c r="AF2376" i="1"/>
  <c r="AJ2376" i="1" s="1"/>
  <c r="AF2440" i="1"/>
  <c r="AF2504" i="1"/>
  <c r="AF2568" i="1"/>
  <c r="AF2632" i="1"/>
  <c r="AF2696" i="1"/>
  <c r="AJ2696" i="1" s="1"/>
  <c r="AF2760" i="1"/>
  <c r="AF2824" i="1"/>
  <c r="AJ2824" i="1" s="1"/>
  <c r="AF2888" i="1"/>
  <c r="AJ2888" i="1" s="1"/>
  <c r="AF3870" i="1"/>
  <c r="AF3934" i="1"/>
  <c r="AF3998" i="1"/>
  <c r="AF4062" i="1"/>
  <c r="AF4126" i="1"/>
  <c r="AF4190" i="1"/>
  <c r="AF4254" i="1"/>
  <c r="AJ4254" i="1" s="1"/>
  <c r="AF4318" i="1"/>
  <c r="AJ4318" i="1" s="1"/>
  <c r="AF4382" i="1"/>
  <c r="AF4446" i="1"/>
  <c r="AF4510" i="1"/>
  <c r="AF4574" i="1"/>
  <c r="AF4638" i="1"/>
  <c r="AJ4638" i="1" s="1"/>
  <c r="AF4702" i="1"/>
  <c r="AF4766" i="1"/>
  <c r="AI4766" i="1" s="1"/>
  <c r="AF4830" i="1"/>
  <c r="AJ4830" i="1" s="1"/>
  <c r="AF4894" i="1"/>
  <c r="AF4958" i="1"/>
  <c r="AF5030" i="1"/>
  <c r="AF5094" i="1"/>
  <c r="AF5158" i="1"/>
  <c r="AF5230" i="1"/>
  <c r="AF5294" i="1"/>
  <c r="AI5294" i="1" s="1"/>
  <c r="AF5358" i="1"/>
  <c r="AF5422" i="1"/>
  <c r="AF5494" i="1"/>
  <c r="AF4264" i="1"/>
  <c r="AF4328" i="1"/>
  <c r="AF4392" i="1"/>
  <c r="AF4456" i="1"/>
  <c r="AF4520" i="1"/>
  <c r="AI4520" i="1" s="1"/>
  <c r="AF4584" i="1"/>
  <c r="AF4648" i="1"/>
  <c r="AF4712" i="1"/>
  <c r="AF4776" i="1"/>
  <c r="AF4848" i="1"/>
  <c r="AF4912" i="1"/>
  <c r="AI4912" i="1" s="1"/>
  <c r="AF4976" i="1"/>
  <c r="AF5040" i="1"/>
  <c r="AJ5040" i="1" s="1"/>
  <c r="AF5104" i="1"/>
  <c r="AF5168" i="1"/>
  <c r="AF5232" i="1"/>
  <c r="AF5296" i="1"/>
  <c r="AJ5296" i="1" s="1"/>
  <c r="AF5360" i="1"/>
  <c r="AF5424" i="1"/>
  <c r="AF5488" i="1"/>
  <c r="AF3787" i="1"/>
  <c r="AJ3787" i="1" s="1"/>
  <c r="AF3851" i="1"/>
  <c r="AF3915" i="1"/>
  <c r="AF3979" i="1"/>
  <c r="AF4043" i="1"/>
  <c r="AI4043" i="1" s="1"/>
  <c r="AF4107" i="1"/>
  <c r="AF4171" i="1"/>
  <c r="AJ4171" i="1" s="1"/>
  <c r="AF4235" i="1"/>
  <c r="AF4299" i="1"/>
  <c r="AI4299" i="1" s="1"/>
  <c r="AF4363" i="1"/>
  <c r="AF4427" i="1"/>
  <c r="AF4491" i="1"/>
  <c r="AF4555" i="1"/>
  <c r="AF4619" i="1"/>
  <c r="AF4683" i="1"/>
  <c r="AF4747" i="1"/>
  <c r="AF4811" i="1"/>
  <c r="AF4875" i="1"/>
  <c r="AF4939" i="1"/>
  <c r="AF5003" i="1"/>
  <c r="AF5067" i="1"/>
  <c r="AF5131" i="1"/>
  <c r="AF5195" i="1"/>
  <c r="AJ5195" i="1" s="1"/>
  <c r="AF5259" i="1"/>
  <c r="AF5323" i="1"/>
  <c r="AJ5323" i="1" s="1"/>
  <c r="AF5387" i="1"/>
  <c r="AF5451" i="1"/>
  <c r="AF5515" i="1"/>
  <c r="AF3860" i="1"/>
  <c r="AJ3860" i="1" s="1"/>
  <c r="AF3924" i="1"/>
  <c r="AF3988" i="1"/>
  <c r="AF4052" i="1"/>
  <c r="AF4116" i="1"/>
  <c r="AJ4116" i="1" s="1"/>
  <c r="AF4180" i="1"/>
  <c r="AF4244" i="1"/>
  <c r="AF4308" i="1"/>
  <c r="AF4380" i="1"/>
  <c r="AI4380" i="1" s="1"/>
  <c r="AF4444" i="1"/>
  <c r="AF4508" i="1"/>
  <c r="AI4508" i="1" s="1"/>
  <c r="AF4572" i="1"/>
  <c r="AF4636" i="1"/>
  <c r="AF4700" i="1"/>
  <c r="AF4764" i="1"/>
  <c r="AF4828" i="1"/>
  <c r="AF4892" i="1"/>
  <c r="AF4956" i="1"/>
  <c r="AF5020" i="1"/>
  <c r="AF5084" i="1"/>
  <c r="AF5148" i="1"/>
  <c r="AI5148" i="1" s="1"/>
  <c r="AF5212" i="1"/>
  <c r="AF5276" i="1"/>
  <c r="AF5340" i="1"/>
  <c r="AF5404" i="1"/>
  <c r="AF5468" i="1"/>
  <c r="AF5502" i="1"/>
  <c r="AI5502" i="1" s="1"/>
  <c r="AF69" i="1"/>
  <c r="AF814" i="1"/>
  <c r="AJ814" i="1" s="1"/>
  <c r="AF934" i="1"/>
  <c r="AF998" i="1"/>
  <c r="AF1062" i="1"/>
  <c r="AF1126" i="1"/>
  <c r="AJ1126" i="1" s="1"/>
  <c r="AF1190" i="1"/>
  <c r="AF1254" i="1"/>
  <c r="AF1090" i="1"/>
  <c r="AF1154" i="1"/>
  <c r="AF1218" i="1"/>
  <c r="AF1282" i="1"/>
  <c r="AF1346" i="1"/>
  <c r="AF1410" i="1"/>
  <c r="AI1410" i="1" s="1"/>
  <c r="AF1474" i="1"/>
  <c r="AF1538" i="1"/>
  <c r="AJ1538" i="1" s="1"/>
  <c r="AF1602" i="1"/>
  <c r="AF1666" i="1"/>
  <c r="AI1666" i="1" s="1"/>
  <c r="AF1949" i="1"/>
  <c r="AF2013" i="1"/>
  <c r="AF2077" i="1"/>
  <c r="AF2141" i="1"/>
  <c r="AF2205" i="1"/>
  <c r="AF2269" i="1"/>
  <c r="AF2333" i="1"/>
  <c r="AF2397" i="1"/>
  <c r="AI2397" i="1" s="1"/>
  <c r="AF2461" i="1"/>
  <c r="AF2525" i="1"/>
  <c r="AF2589" i="1"/>
  <c r="AF2653" i="1"/>
  <c r="AF2717" i="1"/>
  <c r="AF2781" i="1"/>
  <c r="AJ2781" i="1" s="1"/>
  <c r="AF2845" i="1"/>
  <c r="AF2909" i="1"/>
  <c r="AJ2909" i="1" s="1"/>
  <c r="AF2973" i="1"/>
  <c r="AF3037" i="1"/>
  <c r="AF3101" i="1"/>
  <c r="AF3165" i="1"/>
  <c r="AJ3165" i="1" s="1"/>
  <c r="AF3229" i="1"/>
  <c r="AF3293" i="1"/>
  <c r="AF3357" i="1"/>
  <c r="AF3421" i="1"/>
  <c r="AJ3421" i="1" s="1"/>
  <c r="AF3485" i="1"/>
  <c r="AF3549" i="1"/>
  <c r="AF3613" i="1"/>
  <c r="AF3685" i="1"/>
  <c r="AI3685" i="1" s="1"/>
  <c r="AF714" i="1"/>
  <c r="AF778" i="1"/>
  <c r="AF842" i="1"/>
  <c r="AF906" i="1"/>
  <c r="AI906" i="1" s="1"/>
  <c r="AF970" i="1"/>
  <c r="AF1034" i="1"/>
  <c r="AF75" i="1"/>
  <c r="AF139" i="1"/>
  <c r="AF227" i="1"/>
  <c r="AF371" i="1"/>
  <c r="AJ371" i="1" s="1"/>
  <c r="AF435" i="1"/>
  <c r="AF499" i="1"/>
  <c r="AJ499" i="1" s="1"/>
  <c r="AF563" i="1"/>
  <c r="AF627" i="1"/>
  <c r="AF691" i="1"/>
  <c r="AF755" i="1"/>
  <c r="AF819" i="1"/>
  <c r="AF891" i="1"/>
  <c r="AF955" i="1"/>
  <c r="AF141" i="1"/>
  <c r="AF205" i="1"/>
  <c r="AF269" i="1"/>
  <c r="AF333" i="1"/>
  <c r="AF397" i="1"/>
  <c r="AF461" i="1"/>
  <c r="AF525" i="1"/>
  <c r="AJ525" i="1" s="1"/>
  <c r="AF589" i="1"/>
  <c r="AF653" i="1"/>
  <c r="AI653" i="1" s="1"/>
  <c r="AF717" i="1"/>
  <c r="AF781" i="1"/>
  <c r="AF845" i="1"/>
  <c r="AF909" i="1"/>
  <c r="AF973" i="1"/>
  <c r="AF1037" i="1"/>
  <c r="AF326" i="1"/>
  <c r="AF390" i="1"/>
  <c r="AI390" i="1" s="1"/>
  <c r="AF454" i="1"/>
  <c r="AF614" i="1"/>
  <c r="AF678" i="1"/>
  <c r="AF782" i="1"/>
  <c r="AJ782" i="1" s="1"/>
  <c r="AF894" i="1"/>
  <c r="AF72" i="1"/>
  <c r="AJ72" i="1" s="1"/>
  <c r="AF136" i="1"/>
  <c r="AF208" i="1"/>
  <c r="AF272" i="1"/>
  <c r="AF336" i="1"/>
  <c r="AF400" i="1"/>
  <c r="AF464" i="1"/>
  <c r="AJ464" i="1" s="1"/>
  <c r="AF528" i="1"/>
  <c r="AF592" i="1"/>
  <c r="AF656" i="1"/>
  <c r="AF720" i="1"/>
  <c r="AJ720" i="1" s="1"/>
  <c r="AF784" i="1"/>
  <c r="AF848" i="1"/>
  <c r="AF912" i="1"/>
  <c r="AF976" i="1"/>
  <c r="AJ976" i="1" s="1"/>
  <c r="AF1040" i="1"/>
  <c r="AF1099" i="1"/>
  <c r="AJ1099" i="1" s="1"/>
  <c r="AF1163" i="1"/>
  <c r="AF1227" i="1"/>
  <c r="AI1227" i="1" s="1"/>
  <c r="AF1291" i="1"/>
  <c r="AF1355" i="1"/>
  <c r="AF1419" i="1"/>
  <c r="AF1483" i="1"/>
  <c r="AJ1483" i="1" s="1"/>
  <c r="AF1547" i="1"/>
  <c r="AF1611" i="1"/>
  <c r="AF1675" i="1"/>
  <c r="AF1739" i="1"/>
  <c r="AI1739" i="1" s="1"/>
  <c r="AF1803" i="1"/>
  <c r="AF1867" i="1"/>
  <c r="AF1931" i="1"/>
  <c r="AF1995" i="1"/>
  <c r="AJ1995" i="1" s="1"/>
  <c r="AF2059" i="1"/>
  <c r="AF2131" i="1"/>
  <c r="AI2131" i="1" s="1"/>
  <c r="AF2195" i="1"/>
  <c r="AF2259" i="1"/>
  <c r="AI2259" i="1" s="1"/>
  <c r="AF2323" i="1"/>
  <c r="AF2387" i="1"/>
  <c r="AF2451" i="1"/>
  <c r="AF2515" i="1"/>
  <c r="AJ2515" i="1" s="1"/>
  <c r="AF2579" i="1"/>
  <c r="AF2643" i="1"/>
  <c r="AJ2643" i="1" s="1"/>
  <c r="AF2707" i="1"/>
  <c r="AF2771" i="1"/>
  <c r="AI2771" i="1" s="1"/>
  <c r="AF2835" i="1"/>
  <c r="AF2899" i="1"/>
  <c r="AF2971" i="1"/>
  <c r="AF3035" i="1"/>
  <c r="AJ3035" i="1" s="1"/>
  <c r="AF3099" i="1"/>
  <c r="AF3163" i="1"/>
  <c r="AF3227" i="1"/>
  <c r="AF3291" i="1"/>
  <c r="AF3355" i="1"/>
  <c r="AF3419" i="1"/>
  <c r="AF3491" i="1"/>
  <c r="AF3555" i="1"/>
  <c r="AJ3555" i="1" s="1"/>
  <c r="AF3619" i="1"/>
  <c r="AF3683" i="1"/>
  <c r="AI3683" i="1" s="1"/>
  <c r="AF3747" i="1"/>
  <c r="AF2028" i="1"/>
  <c r="AJ2028" i="1" s="1"/>
  <c r="AF2092" i="1"/>
  <c r="AF2156" i="1"/>
  <c r="AF2220" i="1"/>
  <c r="AF2284" i="1"/>
  <c r="AJ2284" i="1" s="1"/>
  <c r="AF2348" i="1"/>
  <c r="AF2412" i="1"/>
  <c r="AF2476" i="1"/>
  <c r="AF2540" i="1"/>
  <c r="AJ2540" i="1" s="1"/>
  <c r="AF2604" i="1"/>
  <c r="AF2668" i="1"/>
  <c r="AF2732" i="1"/>
  <c r="AF2804" i="1"/>
  <c r="AJ2804" i="1" s="1"/>
  <c r="AF2868" i="1"/>
  <c r="AF2932" i="1"/>
  <c r="AI2932" i="1" s="1"/>
  <c r="AF2996" i="1"/>
  <c r="AF3060" i="1"/>
  <c r="AF3124" i="1"/>
  <c r="AF3188" i="1"/>
  <c r="AF3252" i="1"/>
  <c r="AF3316" i="1"/>
  <c r="AJ3316" i="1" s="1"/>
  <c r="AF3380" i="1"/>
  <c r="AF3444" i="1"/>
  <c r="AF3508" i="1"/>
  <c r="AF3572" i="1"/>
  <c r="AI3572" i="1" s="1"/>
  <c r="AF3636" i="1"/>
  <c r="AF3700" i="1"/>
  <c r="AF3764" i="1"/>
  <c r="AF1069" i="1"/>
  <c r="AJ1069" i="1" s="1"/>
  <c r="AF1133" i="1"/>
  <c r="AF1197" i="1"/>
  <c r="AI1197" i="1" s="1"/>
  <c r="AF1269" i="1"/>
  <c r="AF1333" i="1"/>
  <c r="AJ1333" i="1" s="1"/>
  <c r="AF1405" i="1"/>
  <c r="AF1469" i="1"/>
  <c r="AF1533" i="1"/>
  <c r="AF1597" i="1"/>
  <c r="AJ1597" i="1" s="1"/>
  <c r="AF1661" i="1"/>
  <c r="AF1725" i="1"/>
  <c r="AF1789" i="1"/>
  <c r="AF1853" i="1"/>
  <c r="AF1917" i="1"/>
  <c r="AF1350" i="1"/>
  <c r="AF1414" i="1"/>
  <c r="AF1478" i="1"/>
  <c r="AJ1478" i="1" s="1"/>
  <c r="AF1542" i="1"/>
  <c r="AF1606" i="1"/>
  <c r="AI1606" i="1" s="1"/>
  <c r="AF1670" i="1"/>
  <c r="AF1734" i="1"/>
  <c r="AJ1734" i="1" s="1"/>
  <c r="AF1798" i="1"/>
  <c r="AF1862" i="1"/>
  <c r="AF1926" i="1"/>
  <c r="AF1990" i="1"/>
  <c r="AJ1990" i="1" s="1"/>
  <c r="AF2054" i="1"/>
  <c r="AF2118" i="1"/>
  <c r="AJ2118" i="1" s="1"/>
  <c r="AF2182" i="1"/>
  <c r="AF2246" i="1"/>
  <c r="AI2246" i="1" s="1"/>
  <c r="AF2310" i="1"/>
  <c r="AF2374" i="1"/>
  <c r="AF2446" i="1"/>
  <c r="AF2510" i="1"/>
  <c r="AJ2510" i="1" s="1"/>
  <c r="AF2574" i="1"/>
  <c r="AF2646" i="1"/>
  <c r="AF2710" i="1"/>
  <c r="AF2774" i="1"/>
  <c r="AJ2774" i="1" s="1"/>
  <c r="AF2838" i="1"/>
  <c r="AF2902" i="1"/>
  <c r="AF2966" i="1"/>
  <c r="AF3030" i="1"/>
  <c r="AJ3030" i="1" s="1"/>
  <c r="AF3094" i="1"/>
  <c r="AF3158" i="1"/>
  <c r="AI3158" i="1" s="1"/>
  <c r="AF3222" i="1"/>
  <c r="AF3286" i="1"/>
  <c r="AI3286" i="1" s="1"/>
  <c r="AF3350" i="1"/>
  <c r="AF3414" i="1"/>
  <c r="AF3478" i="1"/>
  <c r="AF3542" i="1"/>
  <c r="AJ3542" i="1" s="1"/>
  <c r="AF3606" i="1"/>
  <c r="AF3670" i="1"/>
  <c r="AF3734" i="1"/>
  <c r="AF3798" i="1"/>
  <c r="AI3798" i="1" s="1"/>
  <c r="AF1096" i="1"/>
  <c r="AF1160" i="1"/>
  <c r="AF1224" i="1"/>
  <c r="AF1288" i="1"/>
  <c r="AJ1288" i="1" s="1"/>
  <c r="AF1352" i="1"/>
  <c r="AF1416" i="1"/>
  <c r="AJ1416" i="1" s="1"/>
  <c r="AF1480" i="1"/>
  <c r="AF1544" i="1"/>
  <c r="AF1608" i="1"/>
  <c r="AF1672" i="1"/>
  <c r="AF1736" i="1"/>
  <c r="AF1800" i="1"/>
  <c r="AJ1800" i="1" s="1"/>
  <c r="AF1864" i="1"/>
  <c r="AF1928" i="1"/>
  <c r="AF1992" i="1"/>
  <c r="AF2056" i="1"/>
  <c r="AI2056" i="1" s="1"/>
  <c r="AF2120" i="1"/>
  <c r="AF2184" i="1"/>
  <c r="AF2248" i="1"/>
  <c r="AF2320" i="1"/>
  <c r="AJ2320" i="1" s="1"/>
  <c r="AF2384" i="1"/>
  <c r="AF2448" i="1"/>
  <c r="AI2448" i="1" s="1"/>
  <c r="AF2512" i="1"/>
  <c r="AF2576" i="1"/>
  <c r="AI2576" i="1" s="1"/>
  <c r="AF2640" i="1"/>
  <c r="AF2704" i="1"/>
  <c r="AF2768" i="1"/>
  <c r="AF2832" i="1"/>
  <c r="AJ2832" i="1" s="1"/>
  <c r="AF2896" i="1"/>
  <c r="AF3878" i="1"/>
  <c r="AF3942" i="1"/>
  <c r="AF4006" i="1"/>
  <c r="AJ4006" i="1" s="1"/>
  <c r="AF4070" i="1"/>
  <c r="AF4134" i="1"/>
  <c r="AF4198" i="1"/>
  <c r="AF4262" i="1"/>
  <c r="AJ4262" i="1" s="1"/>
  <c r="AF4326" i="1"/>
  <c r="AF4390" i="1"/>
  <c r="AJ4390" i="1" s="1"/>
  <c r="AF4454" i="1"/>
  <c r="AF4518" i="1"/>
  <c r="AI4518" i="1" s="1"/>
  <c r="AF4582" i="1"/>
  <c r="AF4646" i="1"/>
  <c r="AF4710" i="1"/>
  <c r="AF4774" i="1"/>
  <c r="AJ4774" i="1" s="1"/>
  <c r="AF4838" i="1"/>
  <c r="AF4902" i="1"/>
  <c r="AJ4902" i="1" s="1"/>
  <c r="AF4966" i="1"/>
  <c r="AF5038" i="1"/>
  <c r="AF5102" i="1"/>
  <c r="AF5166" i="1"/>
  <c r="AF5238" i="1"/>
  <c r="AF5302" i="1"/>
  <c r="AJ5302" i="1" s="1"/>
  <c r="AF5366" i="1"/>
  <c r="AF5430" i="1"/>
  <c r="AI5430" i="1" s="1"/>
  <c r="AF5510" i="1"/>
  <c r="AF4272" i="1"/>
  <c r="AI4272" i="1" s="1"/>
  <c r="AF4336" i="1"/>
  <c r="AF4400" i="1"/>
  <c r="AF4464" i="1"/>
  <c r="AF4528" i="1"/>
  <c r="AJ4528" i="1" s="1"/>
  <c r="AF4592" i="1"/>
  <c r="AF4656" i="1"/>
  <c r="AJ4656" i="1" s="1"/>
  <c r="AF4720" i="1"/>
  <c r="AF4784" i="1"/>
  <c r="AJ4784" i="1" s="1"/>
  <c r="AF4856" i="1"/>
  <c r="AF4920" i="1"/>
  <c r="AF4984" i="1"/>
  <c r="AF5048" i="1"/>
  <c r="AF5112" i="1"/>
  <c r="AF5176" i="1"/>
  <c r="AF5240" i="1"/>
  <c r="AF5304" i="1"/>
  <c r="AJ5304" i="1" s="1"/>
  <c r="AF5368" i="1"/>
  <c r="AF5432" i="1"/>
  <c r="AF5496" i="1"/>
  <c r="AF3795" i="1"/>
  <c r="AI3795" i="1" s="1"/>
  <c r="AF3859" i="1"/>
  <c r="AF3923" i="1"/>
  <c r="AJ3923" i="1" s="1"/>
  <c r="AF3987" i="1"/>
  <c r="AF4051" i="1"/>
  <c r="AJ4051" i="1" s="1"/>
  <c r="AF4115" i="1"/>
  <c r="AF4179" i="1"/>
  <c r="AF4243" i="1"/>
  <c r="AF4307" i="1"/>
  <c r="AJ4307" i="1" s="1"/>
  <c r="AF4371" i="1"/>
  <c r="AF4435" i="1"/>
  <c r="AF4499" i="1"/>
  <c r="AF4563" i="1"/>
  <c r="AF4627" i="1"/>
  <c r="AF4691" i="1"/>
  <c r="AF4755" i="1"/>
  <c r="AF4819" i="1"/>
  <c r="AJ4819" i="1" s="1"/>
  <c r="AF4883" i="1"/>
  <c r="AF4947" i="1"/>
  <c r="AJ4947" i="1" s="1"/>
  <c r="AF5011" i="1"/>
  <c r="AF5075" i="1"/>
  <c r="AI5075" i="1" s="1"/>
  <c r="AF5139" i="1"/>
  <c r="AF5203" i="1"/>
  <c r="AF5267" i="1"/>
  <c r="AF5331" i="1"/>
  <c r="AF5395" i="1"/>
  <c r="AF5459" i="1"/>
  <c r="AJ5459" i="1" s="1"/>
  <c r="AF3804" i="1"/>
  <c r="AF3868" i="1"/>
  <c r="AF3932" i="1"/>
  <c r="AF3996" i="1"/>
  <c r="AF4060" i="1"/>
  <c r="AF4124" i="1"/>
  <c r="AI4124" i="1" s="1"/>
  <c r="AF4188" i="1"/>
  <c r="AF4252" i="1"/>
  <c r="AF4316" i="1"/>
  <c r="AF4388" i="1"/>
  <c r="AI4388" i="1" s="1"/>
  <c r="AF4452" i="1"/>
  <c r="AF4516" i="1"/>
  <c r="AF4580" i="1"/>
  <c r="AF4644" i="1"/>
  <c r="AJ4644" i="1" s="1"/>
  <c r="AF4708" i="1"/>
  <c r="AF4772" i="1"/>
  <c r="AI4772" i="1" s="1"/>
  <c r="AF4836" i="1"/>
  <c r="AF4900" i="1"/>
  <c r="AI4900" i="1" s="1"/>
  <c r="AF4964" i="1"/>
  <c r="AF5028" i="1"/>
  <c r="AF5092" i="1"/>
  <c r="AF5156" i="1"/>
  <c r="AJ5156" i="1" s="1"/>
  <c r="AF5220" i="1"/>
  <c r="AF5284" i="1"/>
  <c r="AF5348" i="1"/>
  <c r="AF5412" i="1"/>
  <c r="AI5412" i="1" s="1"/>
  <c r="AF5476" i="1"/>
  <c r="AF13" i="1"/>
  <c r="AF77" i="1"/>
  <c r="AF822" i="1"/>
  <c r="AF942" i="1"/>
  <c r="AF1006" i="1"/>
  <c r="AI1006" i="1" s="1"/>
  <c r="AF1070" i="1"/>
  <c r="AF1134" i="1"/>
  <c r="AJ1134" i="1" s="1"/>
  <c r="AF1198" i="1"/>
  <c r="AF1262" i="1"/>
  <c r="AF1098" i="1"/>
  <c r="AF1162" i="1"/>
  <c r="AI1162" i="1" s="1"/>
  <c r="AF1226" i="1"/>
  <c r="AF1290" i="1"/>
  <c r="AJ1290" i="1" s="1"/>
  <c r="AF1354" i="1"/>
  <c r="AF1418" i="1"/>
  <c r="AF1482" i="1"/>
  <c r="AF1546" i="1"/>
  <c r="AF1610" i="1"/>
  <c r="AF1674" i="1"/>
  <c r="AJ1674" i="1" s="1"/>
  <c r="AF1957" i="1"/>
  <c r="AF2021" i="1"/>
  <c r="AF2085" i="1"/>
  <c r="AF2149" i="1"/>
  <c r="AJ2149" i="1" s="1"/>
  <c r="AF2213" i="1"/>
  <c r="AF2277" i="1"/>
  <c r="AF2341" i="1"/>
  <c r="AF2405" i="1"/>
  <c r="AJ2405" i="1" s="1"/>
  <c r="AF2469" i="1"/>
  <c r="AF2533" i="1"/>
  <c r="AJ2533" i="1" s="1"/>
  <c r="AF2597" i="1"/>
  <c r="AF2661" i="1"/>
  <c r="AI2661" i="1" s="1"/>
  <c r="AF2725" i="1"/>
  <c r="AF2789" i="1"/>
  <c r="AF2853" i="1"/>
  <c r="AF2917" i="1"/>
  <c r="AJ2917" i="1" s="1"/>
  <c r="AF2981" i="1"/>
  <c r="AF3045" i="1"/>
  <c r="AF3109" i="1"/>
  <c r="AF3173" i="1"/>
  <c r="AI3173" i="1" s="1"/>
  <c r="AF3237" i="1"/>
  <c r="AF3301" i="1"/>
  <c r="AF3365" i="1"/>
  <c r="AF3429" i="1"/>
  <c r="AJ3429" i="1" s="1"/>
  <c r="AF3493" i="1"/>
  <c r="AF3557" i="1"/>
  <c r="AF3621" i="1"/>
  <c r="AF3693" i="1"/>
  <c r="AF3757" i="1"/>
  <c r="AJ3757" i="1" s="1"/>
  <c r="AF3821" i="1"/>
  <c r="AF3885" i="1"/>
  <c r="AF3949" i="1"/>
  <c r="AJ3949" i="1" s="1"/>
  <c r="AF2920" i="1"/>
  <c r="AF2984" i="1"/>
  <c r="AJ2984" i="1" s="1"/>
  <c r="AF3048" i="1"/>
  <c r="AF3112" i="1"/>
  <c r="AJ3112" i="1" s="1"/>
  <c r="AF3176" i="1"/>
  <c r="AJ3176" i="1" s="1"/>
  <c r="AF3240" i="1"/>
  <c r="AF4013" i="1"/>
  <c r="AF4077" i="1"/>
  <c r="AJ4077" i="1" s="1"/>
  <c r="AF4141" i="1"/>
  <c r="AF4205" i="1"/>
  <c r="AJ4205" i="1" s="1"/>
  <c r="AF4269" i="1"/>
  <c r="AF4333" i="1"/>
  <c r="AI4333" i="1" s="1"/>
  <c r="AF4397" i="1"/>
  <c r="AF4461" i="1"/>
  <c r="AF4525" i="1"/>
  <c r="AF4589" i="1"/>
  <c r="AJ4589" i="1" s="1"/>
  <c r="AF4653" i="1"/>
  <c r="AF4717" i="1"/>
  <c r="AF4781" i="1"/>
  <c r="AF4845" i="1"/>
  <c r="AF4909" i="1"/>
  <c r="AF4973" i="1"/>
  <c r="AF5037" i="1"/>
  <c r="AF5101" i="1"/>
  <c r="AJ5101" i="1" s="1"/>
  <c r="AF5165" i="1"/>
  <c r="AF5229" i="1"/>
  <c r="AF5293" i="1"/>
  <c r="AF5357" i="1"/>
  <c r="AI5357" i="1" s="1"/>
  <c r="AF5429" i="1"/>
  <c r="AJ5429" i="1" s="1"/>
  <c r="AF5493" i="1"/>
  <c r="AF1770" i="1"/>
  <c r="AF1834" i="1"/>
  <c r="AJ1834" i="1" s="1"/>
  <c r="AF1898" i="1"/>
  <c r="AF1962" i="1"/>
  <c r="AJ1962" i="1" s="1"/>
  <c r="AF2026" i="1"/>
  <c r="AF2090" i="1"/>
  <c r="AJ2090" i="1" s="1"/>
  <c r="AF2154" i="1"/>
  <c r="AJ2154" i="1" s="1"/>
  <c r="AF2218" i="1"/>
  <c r="AF2282" i="1"/>
  <c r="AF2346" i="1"/>
  <c r="AJ2346" i="1" s="1"/>
  <c r="AF2410" i="1"/>
  <c r="AF2474" i="1"/>
  <c r="AJ2474" i="1" s="1"/>
  <c r="AF2538" i="1"/>
  <c r="AF2602" i="1"/>
  <c r="AF2666" i="1"/>
  <c r="AF2730" i="1"/>
  <c r="AF2794" i="1"/>
  <c r="AF2858" i="1"/>
  <c r="AJ2858" i="1" s="1"/>
  <c r="AF2922" i="1"/>
  <c r="AF2986" i="1"/>
  <c r="AF3050" i="1"/>
  <c r="AF853" i="1"/>
  <c r="AJ853" i="1" s="1"/>
  <c r="AF917" i="1"/>
  <c r="AF981" i="1"/>
  <c r="AF222" i="1"/>
  <c r="AF334" i="1"/>
  <c r="AJ334" i="1" s="1"/>
  <c r="AF398" i="1"/>
  <c r="AF462" i="1"/>
  <c r="AJ462" i="1" s="1"/>
  <c r="AF622" i="1"/>
  <c r="AF694" i="1"/>
  <c r="AF790" i="1"/>
  <c r="AJ790" i="1" s="1"/>
  <c r="AF902" i="1"/>
  <c r="AF80" i="1"/>
  <c r="AF144" i="1"/>
  <c r="AJ144" i="1" s="1"/>
  <c r="AF216" i="1"/>
  <c r="AF280" i="1"/>
  <c r="AJ280" i="1" s="1"/>
  <c r="AF344" i="1"/>
  <c r="AF408" i="1"/>
  <c r="AI408" i="1" s="1"/>
  <c r="AF472" i="1"/>
  <c r="AJ472" i="1" s="1"/>
  <c r="AF536" i="1"/>
  <c r="AF600" i="1"/>
  <c r="AF664" i="1"/>
  <c r="AJ664" i="1" s="1"/>
  <c r="AF728" i="1"/>
  <c r="AF792" i="1"/>
  <c r="AF856" i="1"/>
  <c r="AF920" i="1"/>
  <c r="AI920" i="1" s="1"/>
  <c r="AF984" i="1"/>
  <c r="AI984" i="1" s="1"/>
  <c r="AF1048" i="1"/>
  <c r="AF1107" i="1"/>
  <c r="AF1171" i="1"/>
  <c r="AJ1171" i="1" s="1"/>
  <c r="AF1235" i="1"/>
  <c r="AF1299" i="1"/>
  <c r="AI1299" i="1" s="1"/>
  <c r="AF1363" i="1"/>
  <c r="AF1427" i="1"/>
  <c r="AI1427" i="1" s="1"/>
  <c r="AF1491" i="1"/>
  <c r="AF1555" i="1"/>
  <c r="AF1619" i="1"/>
  <c r="AF1683" i="1"/>
  <c r="AJ1683" i="1" s="1"/>
  <c r="AF1747" i="1"/>
  <c r="AF1811" i="1"/>
  <c r="AJ1811" i="1" s="1"/>
  <c r="AF1875" i="1"/>
  <c r="AF1939" i="1"/>
  <c r="AI1939" i="1" s="1"/>
  <c r="AF2003" i="1"/>
  <c r="AJ2003" i="1" s="1"/>
  <c r="AF2067" i="1"/>
  <c r="AF2139" i="1"/>
  <c r="AF2203" i="1"/>
  <c r="AJ2203" i="1" s="1"/>
  <c r="AF2267" i="1"/>
  <c r="AF2331" i="1"/>
  <c r="AJ2331" i="1" s="1"/>
  <c r="AF2395" i="1"/>
  <c r="AF2459" i="1"/>
  <c r="AF2523" i="1"/>
  <c r="AJ2523" i="1" s="1"/>
  <c r="AF2587" i="1"/>
  <c r="AF2651" i="1"/>
  <c r="AF2715" i="1"/>
  <c r="AJ2715" i="1" s="1"/>
  <c r="AF2779" i="1"/>
  <c r="AF2843" i="1"/>
  <c r="AF2907" i="1"/>
  <c r="AF2979" i="1"/>
  <c r="AJ2979" i="1" s="1"/>
  <c r="AF3043" i="1"/>
  <c r="AI3043" i="1" s="1"/>
  <c r="AF3107" i="1"/>
  <c r="AF3171" i="1"/>
  <c r="AF3235" i="1"/>
  <c r="AJ3235" i="1" s="1"/>
  <c r="AF3299" i="1"/>
  <c r="AF3363" i="1"/>
  <c r="AI3363" i="1" s="1"/>
  <c r="AF3427" i="1"/>
  <c r="AF3499" i="1"/>
  <c r="AF3563" i="1"/>
  <c r="AF3627" i="1"/>
  <c r="AF3691" i="1"/>
  <c r="AF3755" i="1"/>
  <c r="AJ3755" i="1" s="1"/>
  <c r="AF2036" i="1"/>
  <c r="AF2100" i="1"/>
  <c r="AF2164" i="1"/>
  <c r="AF2228" i="1"/>
  <c r="AJ2228" i="1" s="1"/>
  <c r="AF2292" i="1"/>
  <c r="AJ2292" i="1" s="1"/>
  <c r="AF2356" i="1"/>
  <c r="AF2420" i="1"/>
  <c r="AF2484" i="1"/>
  <c r="AJ2484" i="1" s="1"/>
  <c r="AF2548" i="1"/>
  <c r="AF2612" i="1"/>
  <c r="AJ2612" i="1" s="1"/>
  <c r="AF2676" i="1"/>
  <c r="AF2740" i="1"/>
  <c r="AI2740" i="1" s="1"/>
  <c r="AF2812" i="1"/>
  <c r="AJ2812" i="1" s="1"/>
  <c r="AF2876" i="1"/>
  <c r="AF2940" i="1"/>
  <c r="AF3004" i="1"/>
  <c r="AJ3004" i="1" s="1"/>
  <c r="AF3068" i="1"/>
  <c r="AF3132" i="1"/>
  <c r="AF3196" i="1"/>
  <c r="AF3260" i="1"/>
  <c r="AF3324" i="1"/>
  <c r="AI3324" i="1" s="1"/>
  <c r="AF3388" i="1"/>
  <c r="AF3452" i="1"/>
  <c r="AF3516" i="1"/>
  <c r="AJ3516" i="1" s="1"/>
  <c r="AF3580" i="1"/>
  <c r="AF3644" i="1"/>
  <c r="AI3644" i="1" s="1"/>
  <c r="AF3708" i="1"/>
  <c r="AF3772" i="1"/>
  <c r="AI3772" i="1" s="1"/>
  <c r="AF1077" i="1"/>
  <c r="AF1141" i="1"/>
  <c r="AF1213" i="1"/>
  <c r="AF1277" i="1"/>
  <c r="AJ1277" i="1" s="1"/>
  <c r="AF1341" i="1"/>
  <c r="AF1413" i="1"/>
  <c r="AF1477" i="1"/>
  <c r="AF1541" i="1"/>
  <c r="AI1541" i="1" s="1"/>
  <c r="AF1605" i="1"/>
  <c r="AJ1605" i="1" s="1"/>
  <c r="AF1669" i="1"/>
  <c r="AF1733" i="1"/>
  <c r="AF1797" i="1"/>
  <c r="AJ1797" i="1" s="1"/>
  <c r="AF1861" i="1"/>
  <c r="AF1925" i="1"/>
  <c r="AJ1925" i="1" s="1"/>
  <c r="AF1358" i="1"/>
  <c r="AF1422" i="1"/>
  <c r="AJ1422" i="1" s="1"/>
  <c r="AF1486" i="1"/>
  <c r="AJ1486" i="1" s="1"/>
  <c r="AF1550" i="1"/>
  <c r="AF1614" i="1"/>
  <c r="AF1678" i="1"/>
  <c r="AJ1678" i="1" s="1"/>
  <c r="AF1742" i="1"/>
  <c r="AF1806" i="1"/>
  <c r="AF1870" i="1"/>
  <c r="AF1934" i="1"/>
  <c r="AJ1934" i="1" s="1"/>
  <c r="AF1998" i="1"/>
  <c r="AI1998" i="1" s="1"/>
  <c r="AF2062" i="1"/>
  <c r="AF2126" i="1"/>
  <c r="AF2190" i="1"/>
  <c r="AJ2190" i="1" s="1"/>
  <c r="AF2254" i="1"/>
  <c r="AF2318" i="1"/>
  <c r="AI2318" i="1" s="1"/>
  <c r="AF2382" i="1"/>
  <c r="AF2454" i="1"/>
  <c r="AJ2454" i="1" s="1"/>
  <c r="AF2518" i="1"/>
  <c r="AF2582" i="1"/>
  <c r="AF2654" i="1"/>
  <c r="AF2718" i="1"/>
  <c r="AJ2718" i="1" s="1"/>
  <c r="AF2782" i="1"/>
  <c r="AF2846" i="1"/>
  <c r="AF2910" i="1"/>
  <c r="AF2974" i="1"/>
  <c r="AJ2974" i="1" s="1"/>
  <c r="AF3038" i="1"/>
  <c r="AJ3038" i="1" s="1"/>
  <c r="AF3102" i="1"/>
  <c r="AF3166" i="1"/>
  <c r="AF3230" i="1"/>
  <c r="AJ3230" i="1" s="1"/>
  <c r="AF3294" i="1"/>
  <c r="AF3358" i="1"/>
  <c r="AJ3358" i="1" s="1"/>
  <c r="AF3422" i="1"/>
  <c r="AF3486" i="1"/>
  <c r="AI3486" i="1" s="1"/>
  <c r="AF3550" i="1"/>
  <c r="AJ3550" i="1" s="1"/>
  <c r="AF3614" i="1"/>
  <c r="AF3678" i="1"/>
  <c r="AF3742" i="1"/>
  <c r="AJ3742" i="1" s="1"/>
  <c r="AF3806" i="1"/>
  <c r="AF1104" i="1"/>
  <c r="AF1168" i="1"/>
  <c r="AF1232" i="1"/>
  <c r="AI1232" i="1" s="1"/>
  <c r="AF1296" i="1"/>
  <c r="AI1296" i="1" s="1"/>
  <c r="AF1360" i="1"/>
  <c r="AF1424" i="1"/>
  <c r="AF1488" i="1"/>
  <c r="AJ1488" i="1" s="1"/>
  <c r="AF1552" i="1"/>
  <c r="AF1616" i="1"/>
  <c r="AI1616" i="1" s="1"/>
  <c r="AF1680" i="1"/>
  <c r="AF1744" i="1"/>
  <c r="AI1744" i="1" s="1"/>
  <c r="AF1808" i="1"/>
  <c r="AF1872" i="1"/>
  <c r="AF1936" i="1"/>
  <c r="AF2000" i="1"/>
  <c r="AJ2000" i="1" s="1"/>
  <c r="AF2064" i="1"/>
  <c r="AF2128" i="1"/>
  <c r="AF2192" i="1"/>
  <c r="AF2256" i="1"/>
  <c r="AF2328" i="1"/>
  <c r="AJ2328" i="1" s="1"/>
  <c r="AF2392" i="1"/>
  <c r="AF2456" i="1"/>
  <c r="AF2520" i="1"/>
  <c r="AJ2520" i="1" s="1"/>
  <c r="AF2584" i="1"/>
  <c r="AF2648" i="1"/>
  <c r="AJ2648" i="1" s="1"/>
  <c r="AF2712" i="1"/>
  <c r="AF2776" i="1"/>
  <c r="AJ2776" i="1" s="1"/>
  <c r="AF2840" i="1"/>
  <c r="AJ2840" i="1" s="1"/>
  <c r="AF3822" i="1"/>
  <c r="AF3886" i="1"/>
  <c r="AF3950" i="1"/>
  <c r="AJ3950" i="1" s="1"/>
  <c r="AF4014" i="1"/>
  <c r="AF4078" i="1"/>
  <c r="AF4142" i="1"/>
  <c r="AF4206" i="1"/>
  <c r="AF4270" i="1"/>
  <c r="AI4270" i="1" s="1"/>
  <c r="AF4334" i="1"/>
  <c r="AF4398" i="1"/>
  <c r="AF4462" i="1"/>
  <c r="AJ4462" i="1" s="1"/>
  <c r="AF4526" i="1"/>
  <c r="AF4590" i="1"/>
  <c r="AI4590" i="1" s="1"/>
  <c r="AF4654" i="1"/>
  <c r="AF4718" i="1"/>
  <c r="AJ4718" i="1" s="1"/>
  <c r="AF4782" i="1"/>
  <c r="AF4846" i="1"/>
  <c r="AF4910" i="1"/>
  <c r="AF4974" i="1"/>
  <c r="AJ4974" i="1" s="1"/>
  <c r="AF5046" i="1"/>
  <c r="AF5110" i="1"/>
  <c r="AF5174" i="1"/>
  <c r="AF5246" i="1"/>
  <c r="AJ5246" i="1" s="1"/>
  <c r="AF5310" i="1"/>
  <c r="AJ5310" i="1" s="1"/>
  <c r="AF5374" i="1"/>
  <c r="AF5446" i="1"/>
  <c r="AF5518" i="1"/>
  <c r="AJ5518" i="1" s="1"/>
  <c r="AF4280" i="1"/>
  <c r="AF4344" i="1"/>
  <c r="AJ4344" i="1" s="1"/>
  <c r="AF4408" i="1"/>
  <c r="AF4472" i="1"/>
  <c r="AF4536" i="1"/>
  <c r="AJ4536" i="1" s="1"/>
  <c r="AF4600" i="1"/>
  <c r="AF4664" i="1"/>
  <c r="AF4728" i="1"/>
  <c r="AJ4728" i="1" s="1"/>
  <c r="AF4792" i="1"/>
  <c r="AF4864" i="1"/>
  <c r="AF4928" i="1"/>
  <c r="AF4992" i="1"/>
  <c r="AI4992" i="1" s="1"/>
  <c r="AF5056" i="1"/>
  <c r="AI5056" i="1" s="1"/>
  <c r="AF5120" i="1"/>
  <c r="AF5184" i="1"/>
  <c r="AF5248" i="1"/>
  <c r="AJ5248" i="1" s="1"/>
  <c r="AF5312" i="1"/>
  <c r="AF5376" i="1"/>
  <c r="AI5376" i="1" s="1"/>
  <c r="AF5440" i="1"/>
  <c r="AF5504" i="1"/>
  <c r="AF3803" i="1"/>
  <c r="AF3867" i="1"/>
  <c r="AF3931" i="1"/>
  <c r="AF3995" i="1"/>
  <c r="AJ3995" i="1" s="1"/>
  <c r="AF4059" i="1"/>
  <c r="AF4123" i="1"/>
  <c r="AF4187" i="1"/>
  <c r="AF4251" i="1"/>
  <c r="AI4251" i="1" s="1"/>
  <c r="AF4315" i="1"/>
  <c r="AJ4315" i="1" s="1"/>
  <c r="AF4379" i="1"/>
  <c r="AF4443" i="1"/>
  <c r="AF4507" i="1"/>
  <c r="AJ4507" i="1" s="1"/>
  <c r="AF4571" i="1"/>
  <c r="AF4635" i="1"/>
  <c r="AJ4635" i="1" s="1"/>
  <c r="AF4699" i="1"/>
  <c r="AF4763" i="1"/>
  <c r="AJ4763" i="1" s="1"/>
  <c r="AF4827" i="1"/>
  <c r="AJ4827" i="1" s="1"/>
  <c r="AF4891" i="1"/>
  <c r="AF4955" i="1"/>
  <c r="AF5019" i="1"/>
  <c r="AJ5019" i="1" s="1"/>
  <c r="AF5083" i="1"/>
  <c r="AF5147" i="1"/>
  <c r="AF5211" i="1"/>
  <c r="AF5275" i="1"/>
  <c r="AJ5275" i="1" s="1"/>
  <c r="AF5339" i="1"/>
  <c r="AI5339" i="1" s="1"/>
  <c r="AF5403" i="1"/>
  <c r="AF5467" i="1"/>
  <c r="AF3812" i="1"/>
  <c r="AJ3812" i="1" s="1"/>
  <c r="AF3876" i="1"/>
  <c r="AF3940" i="1"/>
  <c r="AI3940" i="1" s="1"/>
  <c r="AF4004" i="1"/>
  <c r="AF4068" i="1"/>
  <c r="AJ4068" i="1" s="1"/>
  <c r="AF4132" i="1"/>
  <c r="AF4196" i="1"/>
  <c r="AF4260" i="1"/>
  <c r="AF4332" i="1"/>
  <c r="AJ4332" i="1" s="1"/>
  <c r="AF4396" i="1"/>
  <c r="AF4460" i="1"/>
  <c r="AF4524" i="1"/>
  <c r="AF4588" i="1"/>
  <c r="AF4652" i="1"/>
  <c r="AJ4652" i="1" s="1"/>
  <c r="AF4716" i="1"/>
  <c r="AF4780" i="1"/>
  <c r="AF4844" i="1"/>
  <c r="AJ4844" i="1" s="1"/>
  <c r="AF4908" i="1"/>
  <c r="AF4972" i="1"/>
  <c r="AJ4972" i="1" s="1"/>
  <c r="AF5036" i="1"/>
  <c r="AF5100" i="1"/>
  <c r="AI5100" i="1" s="1"/>
  <c r="AF5164" i="1"/>
  <c r="AJ5164" i="1" s="1"/>
  <c r="AF5228" i="1"/>
  <c r="AF5292" i="1"/>
  <c r="AF5356" i="1"/>
  <c r="AJ5356" i="1" s="1"/>
  <c r="AF5420" i="1"/>
  <c r="AF5484" i="1"/>
  <c r="AF21" i="1"/>
  <c r="AF686" i="1"/>
  <c r="AI686" i="1" s="1"/>
  <c r="AF830" i="1"/>
  <c r="AI830" i="1" s="1"/>
  <c r="AF950" i="1"/>
  <c r="AF1014" i="1"/>
  <c r="AF1078" i="1"/>
  <c r="AJ1078" i="1" s="1"/>
  <c r="AF1142" i="1"/>
  <c r="AF1206" i="1"/>
  <c r="AI1206" i="1" s="1"/>
  <c r="AF1270" i="1"/>
  <c r="AF1106" i="1"/>
  <c r="AI1106" i="1" s="1"/>
  <c r="AF1170" i="1"/>
  <c r="AF1234" i="1"/>
  <c r="AF1298" i="1"/>
  <c r="AF1362" i="1"/>
  <c r="AJ1362" i="1" s="1"/>
  <c r="AF1426" i="1"/>
  <c r="AF1490" i="1"/>
  <c r="AF1554" i="1"/>
  <c r="AF1618" i="1"/>
  <c r="AI1618" i="1" s="1"/>
  <c r="AF1682" i="1"/>
  <c r="AJ1682" i="1" s="1"/>
  <c r="AF1965" i="1"/>
  <c r="AF2029" i="1"/>
  <c r="AF2093" i="1"/>
  <c r="AJ2093" i="1" s="1"/>
  <c r="AF2157" i="1"/>
  <c r="AF2221" i="1"/>
  <c r="AJ2221" i="1" s="1"/>
  <c r="AF2285" i="1"/>
  <c r="AF2349" i="1"/>
  <c r="AF2413" i="1"/>
  <c r="AJ2413" i="1" s="1"/>
  <c r="AF2477" i="1"/>
  <c r="AF2541" i="1"/>
  <c r="AF2605" i="1"/>
  <c r="AJ2605" i="1" s="1"/>
  <c r="AF2669" i="1"/>
  <c r="AF2733" i="1"/>
  <c r="AF2797" i="1"/>
  <c r="AF2861" i="1"/>
  <c r="AJ2861" i="1" s="1"/>
  <c r="AF2925" i="1"/>
  <c r="AI2925" i="1" s="1"/>
  <c r="AF2989" i="1"/>
  <c r="AF3053" i="1"/>
  <c r="AF3117" i="1"/>
  <c r="AJ3117" i="1" s="1"/>
  <c r="AF3181" i="1"/>
  <c r="AF3245" i="1"/>
  <c r="AI3245" i="1" s="1"/>
  <c r="AF3309" i="1"/>
  <c r="AF3373" i="1"/>
  <c r="AF3437" i="1"/>
  <c r="AF3501" i="1"/>
  <c r="AF3565" i="1"/>
  <c r="AF3629" i="1"/>
  <c r="AJ3629" i="1" s="1"/>
  <c r="AF3701" i="1"/>
  <c r="AF3765" i="1"/>
  <c r="AF3829" i="1"/>
  <c r="AF3893" i="1"/>
  <c r="AJ3893" i="1" s="1"/>
  <c r="AF3957" i="1"/>
  <c r="AJ3957" i="1" s="1"/>
  <c r="AF2928" i="1"/>
  <c r="AF2992" i="1"/>
  <c r="AF3056" i="1"/>
  <c r="AJ3056" i="1" s="1"/>
  <c r="AF3120" i="1"/>
  <c r="AF3184" i="1"/>
  <c r="AJ3184" i="1" s="1"/>
  <c r="AF3248" i="1"/>
  <c r="AF4021" i="1"/>
  <c r="AI4021" i="1" s="1"/>
  <c r="AF4085" i="1"/>
  <c r="AJ4085" i="1" s="1"/>
  <c r="AF4149" i="1"/>
  <c r="AF4213" i="1"/>
  <c r="AF4277" i="1"/>
  <c r="AJ4277" i="1" s="1"/>
  <c r="AF4341" i="1"/>
  <c r="AF4405" i="1"/>
  <c r="AF4469" i="1"/>
  <c r="AF4533" i="1"/>
  <c r="AF4597" i="1"/>
  <c r="AI4597" i="1" s="1"/>
  <c r="AF4661" i="1"/>
  <c r="AF4725" i="1"/>
  <c r="AF4789" i="1"/>
  <c r="AJ4789" i="1" s="1"/>
  <c r="AF4853" i="1"/>
  <c r="AF4917" i="1"/>
  <c r="AI4917" i="1" s="1"/>
  <c r="AF4981" i="1"/>
  <c r="AF5045" i="1"/>
  <c r="AJ5045" i="1" s="1"/>
  <c r="AF5109" i="1"/>
  <c r="AF5173" i="1"/>
  <c r="AF5237" i="1"/>
  <c r="AF5301" i="1"/>
  <c r="AJ5301" i="1" s="1"/>
  <c r="AF5373" i="1"/>
  <c r="AF5437" i="1"/>
  <c r="AF5501" i="1"/>
  <c r="AF1778" i="1"/>
  <c r="AI1778" i="1" s="1"/>
  <c r="AF1842" i="1"/>
  <c r="AJ1842" i="1" s="1"/>
  <c r="AF1906" i="1"/>
  <c r="AF1970" i="1"/>
  <c r="AF2034" i="1"/>
  <c r="AJ2034" i="1" s="1"/>
  <c r="AF2098" i="1"/>
  <c r="AF2162" i="1"/>
  <c r="AJ2162" i="1" s="1"/>
  <c r="AF2226" i="1"/>
  <c r="AF2290" i="1"/>
  <c r="AJ2290" i="1" s="1"/>
  <c r="AF2354" i="1"/>
  <c r="AJ2354" i="1" s="1"/>
  <c r="AF2418" i="1"/>
  <c r="AF2482" i="1"/>
  <c r="AF2546" i="1"/>
  <c r="AJ2546" i="1" s="1"/>
  <c r="AF2610" i="1"/>
  <c r="AF2674" i="1"/>
  <c r="AF2738" i="1"/>
  <c r="AF2802" i="1"/>
  <c r="AI2802" i="1" s="1"/>
  <c r="AF2866" i="1"/>
  <c r="AI2866" i="1" s="1"/>
  <c r="AF2930" i="1"/>
  <c r="AF2994" i="1"/>
  <c r="AF3058" i="1"/>
  <c r="AJ3058" i="1" s="1"/>
  <c r="AF91" i="1"/>
  <c r="AF179" i="1"/>
  <c r="AF243" i="1"/>
  <c r="AF387" i="1"/>
  <c r="AJ387" i="1" s="1"/>
  <c r="AF451" i="1"/>
  <c r="AI451" i="1" s="1"/>
  <c r="AF515" i="1"/>
  <c r="AF579" i="1"/>
  <c r="AF643" i="1"/>
  <c r="AF707" i="1"/>
  <c r="AF771" i="1"/>
  <c r="AF835" i="1"/>
  <c r="AF907" i="1"/>
  <c r="AI907" i="1" s="1"/>
  <c r="AF93" i="1"/>
  <c r="AI93" i="1" s="1"/>
  <c r="AF157" i="1"/>
  <c r="AF221" i="1"/>
  <c r="AF285" i="1"/>
  <c r="AF349" i="1"/>
  <c r="AF413" i="1"/>
  <c r="AF477" i="1"/>
  <c r="AF541" i="1"/>
  <c r="AF605" i="1"/>
  <c r="AI605" i="1" s="1"/>
  <c r="AF669" i="1"/>
  <c r="AF733" i="1"/>
  <c r="AF797" i="1"/>
  <c r="AF861" i="1"/>
  <c r="AF925" i="1"/>
  <c r="AF989" i="1"/>
  <c r="AF246" i="1"/>
  <c r="AI246" i="1" s="1"/>
  <c r="AF342" i="1"/>
  <c r="AI342" i="1" s="1"/>
  <c r="AF406" i="1"/>
  <c r="AF470" i="1"/>
  <c r="AF630" i="1"/>
  <c r="AF702" i="1"/>
  <c r="AF798" i="1"/>
  <c r="AF24" i="1"/>
  <c r="AF88" i="1"/>
  <c r="AJ88" i="1" s="1"/>
  <c r="AF152" i="1"/>
  <c r="AI152" i="1" s="1"/>
  <c r="AF224" i="1"/>
  <c r="AF288" i="1"/>
  <c r="AF352" i="1"/>
  <c r="AF416" i="1"/>
  <c r="AF480" i="1"/>
  <c r="AF544" i="1"/>
  <c r="AF608" i="1"/>
  <c r="AI608" i="1" s="1"/>
  <c r="AF672" i="1"/>
  <c r="AI672" i="1" s="1"/>
  <c r="AF736" i="1"/>
  <c r="AF800" i="1"/>
  <c r="AF864" i="1"/>
  <c r="AF928" i="1"/>
  <c r="AF992" i="1"/>
  <c r="AF1051" i="1"/>
  <c r="AF1115" i="1"/>
  <c r="AF1179" i="1"/>
  <c r="AI1179" i="1" s="1"/>
  <c r="AF1243" i="1"/>
  <c r="AF1307" i="1"/>
  <c r="AF1371" i="1"/>
  <c r="AF1435" i="1"/>
  <c r="AF1499" i="1"/>
  <c r="AF1563" i="1"/>
  <c r="AF1627" i="1"/>
  <c r="AJ1627" i="1" s="1"/>
  <c r="AF1691" i="1"/>
  <c r="AI1691" i="1" s="1"/>
  <c r="AF1755" i="1"/>
  <c r="AF1819" i="1"/>
  <c r="AF1883" i="1"/>
  <c r="AF1947" i="1"/>
  <c r="AF2011" i="1"/>
  <c r="AF2075" i="1"/>
  <c r="AF2147" i="1"/>
  <c r="AJ2147" i="1" s="1"/>
  <c r="AF2211" i="1"/>
  <c r="AI2211" i="1" s="1"/>
  <c r="AF2275" i="1"/>
  <c r="AF2339" i="1"/>
  <c r="AF2403" i="1"/>
  <c r="AF2467" i="1"/>
  <c r="AF2531" i="1"/>
  <c r="AF2595" i="1"/>
  <c r="AF2659" i="1"/>
  <c r="AJ2659" i="1" s="1"/>
  <c r="AF2723" i="1"/>
  <c r="AI2723" i="1" s="1"/>
  <c r="AF2787" i="1"/>
  <c r="AF2851" i="1"/>
  <c r="AF2915" i="1"/>
  <c r="AF2987" i="1"/>
  <c r="AF3051" i="1"/>
  <c r="AF3115" i="1"/>
  <c r="AF3179" i="1"/>
  <c r="AF3243" i="1"/>
  <c r="AI3243" i="1" s="1"/>
  <c r="AF3307" i="1"/>
  <c r="AF3371" i="1"/>
  <c r="AF3435" i="1"/>
  <c r="AF3507" i="1"/>
  <c r="AF3571" i="1"/>
  <c r="AF3635" i="1"/>
  <c r="AF3699" i="1"/>
  <c r="AJ3699" i="1" s="1"/>
  <c r="AF1980" i="1"/>
  <c r="AI1980" i="1" s="1"/>
  <c r="AF2044" i="1"/>
  <c r="AF2108" i="1"/>
  <c r="AF2172" i="1"/>
  <c r="AF2236" i="1"/>
  <c r="AF2300" i="1"/>
  <c r="AF2364" i="1"/>
  <c r="AF2428" i="1"/>
  <c r="AJ2428" i="1" s="1"/>
  <c r="AF2492" i="1"/>
  <c r="AI2492" i="1" s="1"/>
  <c r="AF2556" i="1"/>
  <c r="AF2620" i="1"/>
  <c r="AF2684" i="1"/>
  <c r="AF2748" i="1"/>
  <c r="AF2820" i="1"/>
  <c r="AF2884" i="1"/>
  <c r="AF2948" i="1"/>
  <c r="AJ2948" i="1" s="1"/>
  <c r="AF3012" i="1"/>
  <c r="AI3012" i="1" s="1"/>
  <c r="AF3076" i="1"/>
  <c r="AF3140" i="1"/>
  <c r="AF3204" i="1"/>
  <c r="AF3268" i="1"/>
  <c r="AF3332" i="1"/>
  <c r="AF3396" i="1"/>
  <c r="AF3460" i="1"/>
  <c r="AF3524" i="1"/>
  <c r="AI3524" i="1" s="1"/>
  <c r="AF3588" i="1"/>
  <c r="AF3652" i="1"/>
  <c r="AF3716" i="1"/>
  <c r="AF3780" i="1"/>
  <c r="AF1085" i="1"/>
  <c r="AF1149" i="1"/>
  <c r="AF1221" i="1"/>
  <c r="AF1285" i="1"/>
  <c r="AI1285" i="1" s="1"/>
  <c r="AF1349" i="1"/>
  <c r="AF1421" i="1"/>
  <c r="AF1485" i="1"/>
  <c r="AF1549" i="1"/>
  <c r="AF1613" i="1"/>
  <c r="AF1677" i="1"/>
  <c r="AF1741" i="1"/>
  <c r="AI1741" i="1" s="1"/>
  <c r="AF1805" i="1"/>
  <c r="AI1805" i="1" s="1"/>
  <c r="AF1869" i="1"/>
  <c r="AF1933" i="1"/>
  <c r="AF1366" i="1"/>
  <c r="AF1430" i="1"/>
  <c r="AF1494" i="1"/>
  <c r="AF1558" i="1"/>
  <c r="AF1622" i="1"/>
  <c r="AJ1622" i="1" s="1"/>
  <c r="AF1686" i="1"/>
  <c r="AI1686" i="1" s="1"/>
  <c r="AF1750" i="1"/>
  <c r="AF1814" i="1"/>
  <c r="AF1878" i="1"/>
  <c r="AF1942" i="1"/>
  <c r="AF2006" i="1"/>
  <c r="AF2070" i="1"/>
  <c r="AF2134" i="1"/>
  <c r="AI2134" i="1" s="1"/>
  <c r="AF2198" i="1"/>
  <c r="AI2198" i="1" s="1"/>
  <c r="AF2262" i="1"/>
  <c r="AF2326" i="1"/>
  <c r="AF2390" i="1"/>
  <c r="AF2462" i="1"/>
  <c r="AF2526" i="1"/>
  <c r="AF2590" i="1"/>
  <c r="AF2662" i="1"/>
  <c r="AF2726" i="1"/>
  <c r="AI2726" i="1" s="1"/>
  <c r="AF2790" i="1"/>
  <c r="AF2854" i="1"/>
  <c r="AF2918" i="1"/>
  <c r="AF2982" i="1"/>
  <c r="AF3046" i="1"/>
  <c r="AF3110" i="1"/>
  <c r="AF3174" i="1"/>
  <c r="AI3174" i="1" s="1"/>
  <c r="AF3238" i="1"/>
  <c r="AI3238" i="1" s="1"/>
  <c r="AF3302" i="1"/>
  <c r="AF3366" i="1"/>
  <c r="AF3430" i="1"/>
  <c r="AF3494" i="1"/>
  <c r="AF3558" i="1"/>
  <c r="AF3622" i="1"/>
  <c r="AF3686" i="1"/>
  <c r="AJ3686" i="1" s="1"/>
  <c r="AF3750" i="1"/>
  <c r="AI3750" i="1" s="1"/>
  <c r="AF3814" i="1"/>
  <c r="AF1112" i="1"/>
  <c r="AF1176" i="1"/>
  <c r="AF1240" i="1"/>
  <c r="AF1304" i="1"/>
  <c r="AF1368" i="1"/>
  <c r="AF1432" i="1"/>
  <c r="AI1432" i="1" s="1"/>
  <c r="AF1496" i="1"/>
  <c r="AI1496" i="1" s="1"/>
  <c r="AF1560" i="1"/>
  <c r="AF1624" i="1"/>
  <c r="AF1688" i="1"/>
  <c r="AF1752" i="1"/>
  <c r="AF1816" i="1"/>
  <c r="AF1880" i="1"/>
  <c r="AF1944" i="1"/>
  <c r="AF2008" i="1"/>
  <c r="AI2008" i="1" s="1"/>
  <c r="AF2072" i="1"/>
  <c r="AF2136" i="1"/>
  <c r="AF2200" i="1"/>
  <c r="AF2272" i="1"/>
  <c r="AF2336" i="1"/>
  <c r="AF2400" i="1"/>
  <c r="AF2464" i="1"/>
  <c r="AJ2464" i="1" s="1"/>
  <c r="AF2528" i="1"/>
  <c r="AI2528" i="1" s="1"/>
  <c r="AF2592" i="1"/>
  <c r="AF2656" i="1"/>
  <c r="AF2720" i="1"/>
  <c r="AF2784" i="1"/>
  <c r="AF2848" i="1"/>
  <c r="AF3830" i="1"/>
  <c r="AF3894" i="1"/>
  <c r="AJ3894" i="1" s="1"/>
  <c r="AF3958" i="1"/>
  <c r="AI3958" i="1" s="1"/>
  <c r="AF4022" i="1"/>
  <c r="AF4086" i="1"/>
  <c r="AF4150" i="1"/>
  <c r="AF4214" i="1"/>
  <c r="AF4278" i="1"/>
  <c r="AF4342" i="1"/>
  <c r="AF4406" i="1"/>
  <c r="AJ4406" i="1" s="1"/>
  <c r="AF4470" i="1"/>
  <c r="AI4470" i="1" s="1"/>
  <c r="AF4534" i="1"/>
  <c r="AF4598" i="1"/>
  <c r="AF4662" i="1"/>
  <c r="AF4726" i="1"/>
  <c r="AF4790" i="1"/>
  <c r="AF4854" i="1"/>
  <c r="AF4918" i="1"/>
  <c r="AF4982" i="1"/>
  <c r="AI4982" i="1" s="1"/>
  <c r="AF5054" i="1"/>
  <c r="AF5118" i="1"/>
  <c r="AF5182" i="1"/>
  <c r="AF5254" i="1"/>
  <c r="AF5318" i="1"/>
  <c r="AF5382" i="1"/>
  <c r="AF5454" i="1"/>
  <c r="AJ5454" i="1" s="1"/>
  <c r="AF4224" i="1"/>
  <c r="AI4224" i="1" s="1"/>
  <c r="AF4288" i="1"/>
  <c r="AF4352" i="1"/>
  <c r="AF4416" i="1"/>
  <c r="AF4480" i="1"/>
  <c r="AF4544" i="1"/>
  <c r="AF4608" i="1"/>
  <c r="AF4672" i="1"/>
  <c r="AJ4672" i="1" s="1"/>
  <c r="AF4736" i="1"/>
  <c r="AI4736" i="1" s="1"/>
  <c r="AF4800" i="1"/>
  <c r="AF4872" i="1"/>
  <c r="AF4936" i="1"/>
  <c r="AF5000" i="1"/>
  <c r="AF5064" i="1"/>
  <c r="AF5128" i="1"/>
  <c r="AF5192" i="1"/>
  <c r="AJ5192" i="1" s="1"/>
  <c r="AF5256" i="1"/>
  <c r="AI5256" i="1" s="1"/>
  <c r="AF5320" i="1"/>
  <c r="AF5384" i="1"/>
  <c r="AF5448" i="1"/>
  <c r="AF5512" i="1"/>
  <c r="AF3811" i="1"/>
  <c r="AF3875" i="1"/>
  <c r="AF3939" i="1"/>
  <c r="AI3939" i="1" s="1"/>
  <c r="AF4003" i="1"/>
  <c r="AJ4003" i="1" s="1"/>
  <c r="AF4067" i="1"/>
  <c r="AF4131" i="1"/>
  <c r="AF4195" i="1"/>
  <c r="AF4259" i="1"/>
  <c r="AF4323" i="1"/>
  <c r="AF4387" i="1"/>
  <c r="AF4451" i="1"/>
  <c r="AF4515" i="1"/>
  <c r="AJ4515" i="1" s="1"/>
  <c r="AF4579" i="1"/>
  <c r="AF4643" i="1"/>
  <c r="AF4707" i="1"/>
  <c r="AF4771" i="1"/>
  <c r="AF4835" i="1"/>
  <c r="AF4899" i="1"/>
  <c r="AF4963" i="1"/>
  <c r="AF5027" i="1"/>
  <c r="AJ5027" i="1" s="1"/>
  <c r="AF5091" i="1"/>
  <c r="AF5155" i="1"/>
  <c r="AF5219" i="1"/>
  <c r="AF5283" i="1"/>
  <c r="AF5347" i="1"/>
  <c r="AF5411" i="1"/>
  <c r="AF5475" i="1"/>
  <c r="AJ5475" i="1" s="1"/>
  <c r="AF3820" i="1"/>
  <c r="AJ3820" i="1" s="1"/>
  <c r="AF3884" i="1"/>
  <c r="AF3948" i="1"/>
  <c r="AF4012" i="1"/>
  <c r="AF4076" i="1"/>
  <c r="AF4140" i="1"/>
  <c r="AF4204" i="1"/>
  <c r="AF4268" i="1"/>
  <c r="AI4268" i="1" s="1"/>
  <c r="AF4340" i="1"/>
  <c r="AJ4340" i="1" s="1"/>
  <c r="AF4404" i="1"/>
  <c r="AF4468" i="1"/>
  <c r="AF4532" i="1"/>
  <c r="AF4596" i="1"/>
  <c r="AF4660" i="1"/>
  <c r="AF4724" i="1"/>
  <c r="AF4788" i="1"/>
  <c r="AJ4788" i="1" s="1"/>
  <c r="AF4852" i="1"/>
  <c r="AJ4852" i="1" s="1"/>
  <c r="AF4916" i="1"/>
  <c r="AF4980" i="1"/>
  <c r="AF5044" i="1"/>
  <c r="AF5108" i="1"/>
  <c r="AF5172" i="1"/>
  <c r="AF5236" i="1"/>
  <c r="AF5300" i="1"/>
  <c r="AI5300" i="1" s="1"/>
  <c r="AF5364" i="1"/>
  <c r="AJ5364" i="1" s="1"/>
  <c r="AF5428" i="1"/>
  <c r="AF5492" i="1"/>
  <c r="AF29" i="1"/>
  <c r="AF710" i="1"/>
  <c r="AF838" i="1"/>
  <c r="AF958" i="1"/>
  <c r="AF1022" i="1"/>
  <c r="AJ1022" i="1" s="1"/>
  <c r="AF1086" i="1"/>
  <c r="AJ1086" i="1" s="1"/>
  <c r="AF1150" i="1"/>
  <c r="AF1214" i="1"/>
  <c r="AF1050" i="1"/>
  <c r="AF1114" i="1"/>
  <c r="AF1178" i="1"/>
  <c r="AF1242" i="1"/>
  <c r="AF1306" i="1"/>
  <c r="AI1306" i="1" s="1"/>
  <c r="AF1370" i="1"/>
  <c r="AJ1370" i="1" s="1"/>
  <c r="AF1434" i="1"/>
  <c r="AF1498" i="1"/>
  <c r="AF1562" i="1"/>
  <c r="AF1626" i="1"/>
  <c r="AF1690" i="1"/>
  <c r="AF1973" i="1"/>
  <c r="AF2037" i="1"/>
  <c r="AF2101" i="1"/>
  <c r="AJ2101" i="1" s="1"/>
  <c r="AF2165" i="1"/>
  <c r="AF2229" i="1"/>
  <c r="AF2293" i="1"/>
  <c r="AF2357" i="1"/>
  <c r="AF2421" i="1"/>
  <c r="AF2485" i="1"/>
  <c r="AF2549" i="1"/>
  <c r="AF2613" i="1"/>
  <c r="AJ2613" i="1" s="1"/>
  <c r="AF2677" i="1"/>
  <c r="AF2741" i="1"/>
  <c r="AF2805" i="1"/>
  <c r="AF2869" i="1"/>
  <c r="AF2933" i="1"/>
  <c r="AF2997" i="1"/>
  <c r="AF3061" i="1"/>
  <c r="AJ3061" i="1" s="1"/>
  <c r="AF3125" i="1"/>
  <c r="AJ3125" i="1" s="1"/>
  <c r="AF3189" i="1"/>
  <c r="AF3253" i="1"/>
  <c r="AF3317" i="1"/>
  <c r="AF3381" i="1"/>
  <c r="AF3445" i="1"/>
  <c r="AF3509" i="1"/>
  <c r="AF3573" i="1"/>
  <c r="AI3573" i="1" s="1"/>
  <c r="AF3637" i="1"/>
  <c r="AJ3637" i="1" s="1"/>
  <c r="AF3709" i="1"/>
  <c r="AF3773" i="1"/>
  <c r="AF3837" i="1"/>
  <c r="AF3901" i="1"/>
  <c r="AF3965" i="1"/>
  <c r="AF2936" i="1"/>
  <c r="AF3000" i="1"/>
  <c r="AJ3000" i="1" s="1"/>
  <c r="AF3064" i="1"/>
  <c r="AJ3064" i="1" s="1"/>
  <c r="AF3128" i="1"/>
  <c r="AF3192" i="1"/>
  <c r="AF3256" i="1"/>
  <c r="AF4029" i="1"/>
  <c r="AF4093" i="1"/>
  <c r="AF4157" i="1"/>
  <c r="AF4221" i="1"/>
  <c r="AI4221" i="1" s="1"/>
  <c r="AF4285" i="1"/>
  <c r="AJ4285" i="1" s="1"/>
  <c r="AF4349" i="1"/>
  <c r="AF4413" i="1"/>
  <c r="AF4477" i="1"/>
  <c r="AF4541" i="1"/>
  <c r="AF4605" i="1"/>
  <c r="AF4669" i="1"/>
  <c r="AF4733" i="1"/>
  <c r="AJ4733" i="1" s="1"/>
  <c r="AF4797" i="1"/>
  <c r="AJ4797" i="1" s="1"/>
  <c r="AF4861" i="1"/>
  <c r="AF4925" i="1"/>
  <c r="AF4989" i="1"/>
  <c r="AF5053" i="1"/>
  <c r="AF5117" i="1"/>
  <c r="AF5181" i="1"/>
  <c r="AF5245" i="1"/>
  <c r="AI5245" i="1" s="1"/>
  <c r="AF5309" i="1"/>
  <c r="AJ5309" i="1" s="1"/>
  <c r="AF5381" i="1"/>
  <c r="AF5445" i="1"/>
  <c r="AF5509" i="1"/>
  <c r="AF1786" i="1"/>
  <c r="AF1850" i="1"/>
  <c r="AF1914" i="1"/>
  <c r="AF1978" i="1"/>
  <c r="AF2042" i="1"/>
  <c r="AJ2042" i="1" s="1"/>
  <c r="AF2106" i="1"/>
  <c r="AF2170" i="1"/>
  <c r="AF2234" i="1"/>
  <c r="AF2298" i="1"/>
  <c r="AF2362" i="1"/>
  <c r="AF2426" i="1"/>
  <c r="AF2490" i="1"/>
  <c r="AF2554" i="1"/>
  <c r="AJ2554" i="1" s="1"/>
  <c r="AF2618" i="1"/>
  <c r="AF2682" i="1"/>
  <c r="AF2746" i="1"/>
  <c r="AF2810" i="1"/>
  <c r="AF2874" i="1"/>
  <c r="AF2938" i="1"/>
  <c r="AF3002" i="1"/>
  <c r="AJ3002" i="1" s="1"/>
  <c r="AF3066" i="1"/>
  <c r="AJ3066" i="1" s="1"/>
  <c r="AF495" i="1"/>
  <c r="AF559" i="1"/>
  <c r="AF607" i="1"/>
  <c r="AF671" i="1"/>
  <c r="AF743" i="1"/>
  <c r="AF807" i="1"/>
  <c r="AF871" i="1"/>
  <c r="AF935" i="1"/>
  <c r="AF999" i="1"/>
  <c r="AF1063" i="1"/>
  <c r="AF1127" i="1"/>
  <c r="AF1191" i="1"/>
  <c r="AF1255" i="1"/>
  <c r="AF1319" i="1"/>
  <c r="AF1383" i="1"/>
  <c r="AF1447" i="1"/>
  <c r="AF1511" i="1"/>
  <c r="AF1583" i="1"/>
  <c r="AF1647" i="1"/>
  <c r="AF1711" i="1"/>
  <c r="AF1775" i="1"/>
  <c r="AF4250" i="1"/>
  <c r="AF4314" i="1"/>
  <c r="AF4378" i="1"/>
  <c r="AF4442" i="1"/>
  <c r="AF4506" i="1"/>
  <c r="AF4570" i="1"/>
  <c r="AF4634" i="1"/>
  <c r="AF4698" i="1"/>
  <c r="AF4762" i="1"/>
  <c r="AF4826" i="1"/>
  <c r="AF4890" i="1"/>
  <c r="AF1863" i="1"/>
  <c r="AF1927" i="1"/>
  <c r="AF1991" i="1"/>
  <c r="AF2055" i="1"/>
  <c r="AF2119" i="1"/>
  <c r="AF2183" i="1"/>
  <c r="AF2247" i="1"/>
  <c r="AF2311" i="1"/>
  <c r="AF2375" i="1"/>
  <c r="AF2439" i="1"/>
  <c r="AF2503" i="1"/>
  <c r="AF2567" i="1"/>
  <c r="AF2631" i="1"/>
  <c r="AF2695" i="1"/>
  <c r="AF2759" i="1"/>
  <c r="AF2823" i="1"/>
  <c r="AF2887" i="1"/>
  <c r="AF2951" i="1"/>
  <c r="AF3015" i="1"/>
  <c r="AF3079" i="1"/>
  <c r="AF3143" i="1"/>
  <c r="AF3207" i="1"/>
  <c r="AF3271" i="1"/>
  <c r="AF3335" i="1"/>
  <c r="AF3399" i="1"/>
  <c r="AF3463" i="1"/>
  <c r="AF3527" i="1"/>
  <c r="AF3591" i="1"/>
  <c r="AF3655" i="1"/>
  <c r="AF3719" i="1"/>
  <c r="AF3783" i="1"/>
  <c r="AF3855" i="1"/>
  <c r="AF3919" i="1"/>
  <c r="AF3983" i="1"/>
  <c r="AF4047" i="1"/>
  <c r="AF4111" i="1"/>
  <c r="AF4175" i="1"/>
  <c r="AF4239" i="1"/>
  <c r="AF4303" i="1"/>
  <c r="AF4367" i="1"/>
  <c r="AF4431" i="1"/>
  <c r="AF4503" i="1"/>
  <c r="AF4930" i="1"/>
  <c r="AF4994" i="1"/>
  <c r="AF5058" i="1"/>
  <c r="AF5122" i="1"/>
  <c r="AF5186" i="1"/>
  <c r="AJ5481" i="1"/>
  <c r="AI5481" i="1"/>
  <c r="AJ3577" i="1"/>
  <c r="AI3577" i="1"/>
  <c r="AJ2353" i="1"/>
  <c r="AI2353" i="1"/>
  <c r="AF4543" i="1"/>
  <c r="AF4607" i="1"/>
  <c r="AF4679" i="1"/>
  <c r="AF4743" i="1"/>
  <c r="AF4807" i="1"/>
  <c r="AF4871" i="1"/>
  <c r="AF4935" i="1"/>
  <c r="AF4999" i="1"/>
  <c r="AF5063" i="1"/>
  <c r="AF5127" i="1"/>
  <c r="AF5191" i="1"/>
  <c r="AF5255" i="1"/>
  <c r="AF5319" i="1"/>
  <c r="AF5383" i="1"/>
  <c r="AF5447" i="1"/>
  <c r="AF5511" i="1"/>
  <c r="AI1641" i="1"/>
  <c r="AJ1641" i="1"/>
  <c r="AJ1729" i="1"/>
  <c r="AI1729" i="1"/>
  <c r="AJ1873" i="1"/>
  <c r="AI1873" i="1"/>
  <c r="AJ2153" i="1"/>
  <c r="AI2153" i="1"/>
  <c r="AJ2361" i="1"/>
  <c r="AI2361" i="1"/>
  <c r="AJ2489" i="1"/>
  <c r="AI2489" i="1"/>
  <c r="AJ2553" i="1"/>
  <c r="AI2553" i="1"/>
  <c r="AJ2817" i="1"/>
  <c r="AI2817" i="1"/>
  <c r="AJ3769" i="1"/>
  <c r="AI3769" i="1"/>
  <c r="AF3264" i="1"/>
  <c r="AJ3264" i="1" s="1"/>
  <c r="AF4037" i="1"/>
  <c r="AF4101" i="1"/>
  <c r="AF4165" i="1"/>
  <c r="AF4229" i="1"/>
  <c r="AF4293" i="1"/>
  <c r="AF4357" i="1"/>
  <c r="AF4421" i="1"/>
  <c r="AJ4421" i="1" s="1"/>
  <c r="AF4485" i="1"/>
  <c r="AJ4485" i="1" s="1"/>
  <c r="AF4549" i="1"/>
  <c r="AF4613" i="1"/>
  <c r="AF4677" i="1"/>
  <c r="AF4741" i="1"/>
  <c r="AF4805" i="1"/>
  <c r="AF4869" i="1"/>
  <c r="AF4933" i="1"/>
  <c r="AJ4933" i="1" s="1"/>
  <c r="AF4997" i="1"/>
  <c r="AJ4997" i="1" s="1"/>
  <c r="AF5061" i="1"/>
  <c r="AF5125" i="1"/>
  <c r="AF5189" i="1"/>
  <c r="AF5253" i="1"/>
  <c r="AF5317" i="1"/>
  <c r="AF5389" i="1"/>
  <c r="AF5453" i="1"/>
  <c r="AF5517" i="1"/>
  <c r="AJ5517" i="1" s="1"/>
  <c r="AF1794" i="1"/>
  <c r="AF1858" i="1"/>
  <c r="AF1922" i="1"/>
  <c r="AF1986" i="1"/>
  <c r="AF2050" i="1"/>
  <c r="AF2114" i="1"/>
  <c r="AF2178" i="1"/>
  <c r="AJ2178" i="1" s="1"/>
  <c r="AF2242" i="1"/>
  <c r="AJ2242" i="1" s="1"/>
  <c r="AF2306" i="1"/>
  <c r="AF2370" i="1"/>
  <c r="AF2434" i="1"/>
  <c r="AF2498" i="1"/>
  <c r="AF2562" i="1"/>
  <c r="AF2626" i="1"/>
  <c r="AF2690" i="1"/>
  <c r="AF2754" i="1"/>
  <c r="AJ2754" i="1" s="1"/>
  <c r="AF2818" i="1"/>
  <c r="AF2882" i="1"/>
  <c r="AF2946" i="1"/>
  <c r="AF3010" i="1"/>
  <c r="AF3074" i="1"/>
  <c r="AI5313" i="1"/>
  <c r="AF2952" i="1"/>
  <c r="AI2952" i="1" s="1"/>
  <c r="AF3016" i="1"/>
  <c r="AI3016" i="1" s="1"/>
  <c r="AF3080" i="1"/>
  <c r="AF3144" i="1"/>
  <c r="AJ3144" i="1" s="1"/>
  <c r="AF3208" i="1"/>
  <c r="AF3272" i="1"/>
  <c r="AF4045" i="1"/>
  <c r="AF4109" i="1"/>
  <c r="AF4173" i="1"/>
  <c r="AI4173" i="1" s="1"/>
  <c r="AF4237" i="1"/>
  <c r="AF4301" i="1"/>
  <c r="AF4365" i="1"/>
  <c r="AJ4365" i="1" s="1"/>
  <c r="AF4429" i="1"/>
  <c r="AF4493" i="1"/>
  <c r="AF4557" i="1"/>
  <c r="AI4557" i="1" s="1"/>
  <c r="AF4621" i="1"/>
  <c r="AF4685" i="1"/>
  <c r="AI4685" i="1" s="1"/>
  <c r="AF4749" i="1"/>
  <c r="AF4813" i="1"/>
  <c r="AF4877" i="1"/>
  <c r="AJ4877" i="1" s="1"/>
  <c r="AF4941" i="1"/>
  <c r="AF5005" i="1"/>
  <c r="AF5069" i="1"/>
  <c r="AF5133" i="1"/>
  <c r="AF5197" i="1"/>
  <c r="AI5197" i="1" s="1"/>
  <c r="AF5261" i="1"/>
  <c r="AJ5261" i="1" s="1"/>
  <c r="AF5325" i="1"/>
  <c r="AF5397" i="1"/>
  <c r="AJ5397" i="1" s="1"/>
  <c r="AF5461" i="1"/>
  <c r="AI5461" i="1" s="1"/>
  <c r="AF1738" i="1"/>
  <c r="AF1802" i="1"/>
  <c r="AF1866" i="1"/>
  <c r="AF1930" i="1"/>
  <c r="AJ1930" i="1" s="1"/>
  <c r="AF1994" i="1"/>
  <c r="AF2058" i="1"/>
  <c r="AF2122" i="1"/>
  <c r="AJ2122" i="1" s="1"/>
  <c r="AF2186" i="1"/>
  <c r="AI2186" i="1" s="1"/>
  <c r="AF2250" i="1"/>
  <c r="AF2314" i="1"/>
  <c r="AF2378" i="1"/>
  <c r="AF2442" i="1"/>
  <c r="AI2442" i="1" s="1"/>
  <c r="AF2506" i="1"/>
  <c r="AF2570" i="1"/>
  <c r="AF2634" i="1"/>
  <c r="AJ2634" i="1" s="1"/>
  <c r="AF2698" i="1"/>
  <c r="AF2762" i="1"/>
  <c r="AF2826" i="1"/>
  <c r="AF2890" i="1"/>
  <c r="AF2954" i="1"/>
  <c r="AI2954" i="1" s="1"/>
  <c r="AF3018" i="1"/>
  <c r="AF3082" i="1"/>
  <c r="AF2960" i="1"/>
  <c r="AF3024" i="1"/>
  <c r="AF3088" i="1"/>
  <c r="AF3152" i="1"/>
  <c r="AF3216" i="1"/>
  <c r="AF3280" i="1"/>
  <c r="AI3280" i="1" s="1"/>
  <c r="AF4053" i="1"/>
  <c r="AF4117" i="1"/>
  <c r="AF4181" i="1"/>
  <c r="AI4181" i="1" s="1"/>
  <c r="AF4245" i="1"/>
  <c r="AF4309" i="1"/>
  <c r="AF4373" i="1"/>
  <c r="AF4437" i="1"/>
  <c r="AF4501" i="1"/>
  <c r="AF4565" i="1"/>
  <c r="AF4629" i="1"/>
  <c r="AF4693" i="1"/>
  <c r="AF4757" i="1"/>
  <c r="AF4821" i="1"/>
  <c r="AF4885" i="1"/>
  <c r="AJ4885" i="1" s="1"/>
  <c r="AF4949" i="1"/>
  <c r="AF5013" i="1"/>
  <c r="AF5077" i="1"/>
  <c r="AF5141" i="1"/>
  <c r="AF5205" i="1"/>
  <c r="AJ5205" i="1" s="1"/>
  <c r="AF5269" i="1"/>
  <c r="AF5333" i="1"/>
  <c r="AF5405" i="1"/>
  <c r="AF5469" i="1"/>
  <c r="AF1746" i="1"/>
  <c r="AJ1746" i="1" s="1"/>
  <c r="AF1810" i="1"/>
  <c r="AF1874" i="1"/>
  <c r="AF1938" i="1"/>
  <c r="AF2002" i="1"/>
  <c r="AF2066" i="1"/>
  <c r="AF2130" i="1"/>
  <c r="AF2194" i="1"/>
  <c r="AF2258" i="1"/>
  <c r="AI2258" i="1" s="1"/>
  <c r="AF2322" i="1"/>
  <c r="AF2386" i="1"/>
  <c r="AF2450" i="1"/>
  <c r="AJ2450" i="1" s="1"/>
  <c r="AF2514" i="1"/>
  <c r="AF2578" i="1"/>
  <c r="AF2642" i="1"/>
  <c r="AF2706" i="1"/>
  <c r="AF2770" i="1"/>
  <c r="AF2834" i="1"/>
  <c r="AF2898" i="1"/>
  <c r="AF2962" i="1"/>
  <c r="AI2962" i="1" s="1"/>
  <c r="AF3026" i="1"/>
  <c r="AF3090" i="1"/>
  <c r="AF3741" i="1"/>
  <c r="AJ3741" i="1" s="1"/>
  <c r="AF3805" i="1"/>
  <c r="AF3869" i="1"/>
  <c r="AJ3869" i="1" s="1"/>
  <c r="AF3933" i="1"/>
  <c r="AF2904" i="1"/>
  <c r="AF2968" i="1"/>
  <c r="AF3032" i="1"/>
  <c r="AF3096" i="1"/>
  <c r="AF3160" i="1"/>
  <c r="AF3224" i="1"/>
  <c r="AF3997" i="1"/>
  <c r="AJ3997" i="1" s="1"/>
  <c r="AF4061" i="1"/>
  <c r="AF4125" i="1"/>
  <c r="AF4189" i="1"/>
  <c r="AJ4189" i="1" s="1"/>
  <c r="AF4253" i="1"/>
  <c r="AF4317" i="1"/>
  <c r="AF4381" i="1"/>
  <c r="AJ4381" i="1" s="1"/>
  <c r="AF4445" i="1"/>
  <c r="AF4509" i="1"/>
  <c r="AF4573" i="1"/>
  <c r="AI4573" i="1" s="1"/>
  <c r="AF4637" i="1"/>
  <c r="AF4701" i="1"/>
  <c r="AF4765" i="1"/>
  <c r="AI4765" i="1" s="1"/>
  <c r="AF4829" i="1"/>
  <c r="AF4893" i="1"/>
  <c r="AF4957" i="1"/>
  <c r="AF5021" i="1"/>
  <c r="AJ5021" i="1" s="1"/>
  <c r="AF5085" i="1"/>
  <c r="AF5149" i="1"/>
  <c r="AF5213" i="1"/>
  <c r="AJ5213" i="1" s="1"/>
  <c r="AF5277" i="1"/>
  <c r="AJ5277" i="1" s="1"/>
  <c r="AF5341" i="1"/>
  <c r="AF5413" i="1"/>
  <c r="AF5477" i="1"/>
  <c r="AF1754" i="1"/>
  <c r="AF1818" i="1"/>
  <c r="AJ1818" i="1" s="1"/>
  <c r="AF1882" i="1"/>
  <c r="AF1946" i="1"/>
  <c r="AF2010" i="1"/>
  <c r="AJ2010" i="1" s="1"/>
  <c r="AF2074" i="1"/>
  <c r="AF2138" i="1"/>
  <c r="AF2202" i="1"/>
  <c r="AF2266" i="1"/>
  <c r="AI2266" i="1" s="1"/>
  <c r="AF2330" i="1"/>
  <c r="AF2394" i="1"/>
  <c r="AF2458" i="1"/>
  <c r="AF2522" i="1"/>
  <c r="AF2586" i="1"/>
  <c r="AF2650" i="1"/>
  <c r="AF2714" i="1"/>
  <c r="AF2778" i="1"/>
  <c r="AJ2778" i="1" s="1"/>
  <c r="AF2842" i="1"/>
  <c r="AF2906" i="1"/>
  <c r="AF2970" i="1"/>
  <c r="AF3034" i="1"/>
  <c r="AJ3034" i="1" s="1"/>
  <c r="AF3098" i="1"/>
  <c r="AI2089" i="1"/>
  <c r="AF3749" i="1"/>
  <c r="AF3813" i="1"/>
  <c r="AI3813" i="1" s="1"/>
  <c r="AF3877" i="1"/>
  <c r="AF3941" i="1"/>
  <c r="AF2912" i="1"/>
  <c r="AF2976" i="1"/>
  <c r="AF3040" i="1"/>
  <c r="AF3104" i="1"/>
  <c r="AF3168" i="1"/>
  <c r="AF3232" i="1"/>
  <c r="AI3232" i="1" s="1"/>
  <c r="AF4005" i="1"/>
  <c r="AF4069" i="1"/>
  <c r="AF4133" i="1"/>
  <c r="AF4197" i="1"/>
  <c r="AF4261" i="1"/>
  <c r="AF4325" i="1"/>
  <c r="AF4389" i="1"/>
  <c r="AF4453" i="1"/>
  <c r="AF4517" i="1"/>
  <c r="AJ4517" i="1" s="1"/>
  <c r="AF4581" i="1"/>
  <c r="AF4645" i="1"/>
  <c r="AF4709" i="1"/>
  <c r="AF4773" i="1"/>
  <c r="AF4837" i="1"/>
  <c r="AF4901" i="1"/>
  <c r="AF4965" i="1"/>
  <c r="AI4965" i="1" s="1"/>
  <c r="AF5029" i="1"/>
  <c r="AI5029" i="1" s="1"/>
  <c r="AF5093" i="1"/>
  <c r="AF5157" i="1"/>
  <c r="AF5221" i="1"/>
  <c r="AF5285" i="1"/>
  <c r="AF5349" i="1"/>
  <c r="AF5421" i="1"/>
  <c r="AF5485" i="1"/>
  <c r="AI5485" i="1" s="1"/>
  <c r="AF1762" i="1"/>
  <c r="AF1826" i="1"/>
  <c r="AF1890" i="1"/>
  <c r="AF1954" i="1"/>
  <c r="AF2018" i="1"/>
  <c r="AF2082" i="1"/>
  <c r="AF2146" i="1"/>
  <c r="AF2210" i="1"/>
  <c r="AI2210" i="1" s="1"/>
  <c r="AF2274" i="1"/>
  <c r="AF2338" i="1"/>
  <c r="AF2402" i="1"/>
  <c r="AF2466" i="1"/>
  <c r="AF2530" i="1"/>
  <c r="AF2594" i="1"/>
  <c r="AF2658" i="1"/>
  <c r="AF2722" i="1"/>
  <c r="AF2786" i="1"/>
  <c r="AJ2786" i="1" s="1"/>
  <c r="AF2850" i="1"/>
  <c r="AF2914" i="1"/>
  <c r="AF2978" i="1"/>
  <c r="AF3042" i="1"/>
  <c r="AI3945" i="1"/>
  <c r="AJ5393" i="1"/>
  <c r="AF4017" i="1"/>
  <c r="AF4081" i="1"/>
  <c r="AF4145" i="1"/>
  <c r="AF4217" i="1"/>
  <c r="AF4281" i="1"/>
  <c r="AF4345" i="1"/>
  <c r="AF4409" i="1"/>
  <c r="AF4473" i="1"/>
  <c r="AF4537" i="1"/>
  <c r="AF4601" i="1"/>
  <c r="AF4665" i="1"/>
  <c r="AF4729" i="1"/>
  <c r="AF4793" i="1"/>
  <c r="AF4857" i="1"/>
  <c r="AF4921" i="1"/>
  <c r="AF4985" i="1"/>
  <c r="AF5049" i="1"/>
  <c r="AF5113" i="1"/>
  <c r="AF5177" i="1"/>
  <c r="AF5241" i="1"/>
  <c r="AF3170" i="1"/>
  <c r="AF3234" i="1"/>
  <c r="AF3306" i="1"/>
  <c r="AF3370" i="1"/>
  <c r="AF3434" i="1"/>
  <c r="AF3498" i="1"/>
  <c r="AF3562" i="1"/>
  <c r="AF3626" i="1"/>
  <c r="AF3690" i="1"/>
  <c r="AF3754" i="1"/>
  <c r="AF3818" i="1"/>
  <c r="AF3882" i="1"/>
  <c r="AF3946" i="1"/>
  <c r="AF4010" i="1"/>
  <c r="AF4074" i="1"/>
  <c r="AF4138" i="1"/>
  <c r="AI4138" i="1" s="1"/>
  <c r="AF4202" i="1"/>
  <c r="AF5282" i="1"/>
  <c r="AF5346" i="1"/>
  <c r="AF5410" i="1"/>
  <c r="AF5474" i="1"/>
  <c r="AF7" i="1"/>
  <c r="AF71" i="1"/>
  <c r="AF135" i="1"/>
  <c r="AF199" i="1"/>
  <c r="AF263" i="1"/>
  <c r="AF327" i="1"/>
  <c r="AF391" i="1"/>
  <c r="AF455" i="1"/>
  <c r="AF163" i="1"/>
  <c r="AF299" i="1"/>
  <c r="AF44" i="1"/>
  <c r="AF108" i="1"/>
  <c r="AF172" i="1"/>
  <c r="AF236" i="1"/>
  <c r="AF300" i="1"/>
  <c r="AF372" i="1"/>
  <c r="AF436" i="1"/>
  <c r="AF500" i="1"/>
  <c r="AF572" i="1"/>
  <c r="AF636" i="1"/>
  <c r="AF534" i="1"/>
  <c r="AF905" i="1"/>
  <c r="AF969" i="1"/>
  <c r="AF1033" i="1"/>
  <c r="AF1097" i="1"/>
  <c r="AF1161" i="1"/>
  <c r="AF1225" i="1"/>
  <c r="AF1289" i="1"/>
  <c r="AF1353" i="1"/>
  <c r="AF1417" i="1"/>
  <c r="AF1481" i="1"/>
  <c r="AF995" i="1"/>
  <c r="AF668" i="1"/>
  <c r="AF732" i="1"/>
  <c r="AF796" i="1"/>
  <c r="AF860" i="1"/>
  <c r="AF924" i="1"/>
  <c r="AF988" i="1"/>
  <c r="AF1060" i="1"/>
  <c r="AF1124" i="1"/>
  <c r="AF1188" i="1"/>
  <c r="AF1252" i="1"/>
  <c r="AF1316" i="1"/>
  <c r="AF1380" i="1"/>
  <c r="AF1444" i="1"/>
  <c r="AF1508" i="1"/>
  <c r="AF1572" i="1"/>
  <c r="AF1636" i="1"/>
  <c r="AF1700" i="1"/>
  <c r="AF1764" i="1"/>
  <c r="AF1828" i="1"/>
  <c r="AF1892" i="1"/>
  <c r="AF1964" i="1"/>
  <c r="AF3296" i="1"/>
  <c r="AF3360" i="1"/>
  <c r="AF3424" i="1"/>
  <c r="AF3488" i="1"/>
  <c r="AF3552" i="1"/>
  <c r="AF3616" i="1"/>
  <c r="AF3680" i="1"/>
  <c r="AF3744" i="1"/>
  <c r="AF3808" i="1"/>
  <c r="AF3872" i="1"/>
  <c r="AF3936" i="1"/>
  <c r="AF15" i="1"/>
  <c r="AF79" i="1"/>
  <c r="AF143" i="1"/>
  <c r="AF207" i="1"/>
  <c r="AF271" i="1"/>
  <c r="AF335" i="1"/>
  <c r="AF399" i="1"/>
  <c r="AF463" i="1"/>
  <c r="AF171" i="1"/>
  <c r="AF307" i="1"/>
  <c r="AF52" i="1"/>
  <c r="AF116" i="1"/>
  <c r="AF180" i="1"/>
  <c r="AF244" i="1"/>
  <c r="AF308" i="1"/>
  <c r="AF380" i="1"/>
  <c r="AF444" i="1"/>
  <c r="AF508" i="1"/>
  <c r="AF580" i="1"/>
  <c r="AF644" i="1"/>
  <c r="AF542" i="1"/>
  <c r="AF913" i="1"/>
  <c r="AF977" i="1"/>
  <c r="AF1041" i="1"/>
  <c r="AF1105" i="1"/>
  <c r="AF1169" i="1"/>
  <c r="AF1233" i="1"/>
  <c r="AF1297" i="1"/>
  <c r="AF1361" i="1"/>
  <c r="AF1425" i="1"/>
  <c r="AF1489" i="1"/>
  <c r="AF1003" i="1"/>
  <c r="AF676" i="1"/>
  <c r="AF740" i="1"/>
  <c r="AF804" i="1"/>
  <c r="AF868" i="1"/>
  <c r="AF932" i="1"/>
  <c r="AF996" i="1"/>
  <c r="AF1068" i="1"/>
  <c r="AF1132" i="1"/>
  <c r="AF1196" i="1"/>
  <c r="AF1260" i="1"/>
  <c r="AF1324" i="1"/>
  <c r="AF1388" i="1"/>
  <c r="AF1452" i="1"/>
  <c r="AF1516" i="1"/>
  <c r="AF1580" i="1"/>
  <c r="AF1644" i="1"/>
  <c r="AF1708" i="1"/>
  <c r="AF1772" i="1"/>
  <c r="AF1836" i="1"/>
  <c r="AF1908" i="1"/>
  <c r="AF1972" i="1"/>
  <c r="AF3304" i="1"/>
  <c r="AF3368" i="1"/>
  <c r="AF3432" i="1"/>
  <c r="AF3496" i="1"/>
  <c r="AF3560" i="1"/>
  <c r="AF3624" i="1"/>
  <c r="AF3688" i="1"/>
  <c r="AF3752" i="1"/>
  <c r="AF3816" i="1"/>
  <c r="AF3880" i="1"/>
  <c r="AF3944" i="1"/>
  <c r="AF3961" i="1"/>
  <c r="AF4025" i="1"/>
  <c r="AF4089" i="1"/>
  <c r="AF4161" i="1"/>
  <c r="AF4225" i="1"/>
  <c r="AF4289" i="1"/>
  <c r="AF4353" i="1"/>
  <c r="AF4417" i="1"/>
  <c r="AF4481" i="1"/>
  <c r="AF4545" i="1"/>
  <c r="AF4609" i="1"/>
  <c r="AF4673" i="1"/>
  <c r="AF4737" i="1"/>
  <c r="AF4801" i="1"/>
  <c r="AF4865" i="1"/>
  <c r="AF4929" i="1"/>
  <c r="AF4993" i="1"/>
  <c r="AF5057" i="1"/>
  <c r="AF5121" i="1"/>
  <c r="AF5185" i="1"/>
  <c r="AF3106" i="1"/>
  <c r="AF3178" i="1"/>
  <c r="AF3242" i="1"/>
  <c r="AF3314" i="1"/>
  <c r="AF3378" i="1"/>
  <c r="AF3442" i="1"/>
  <c r="AF3506" i="1"/>
  <c r="AJ3506" i="1" s="1"/>
  <c r="AF3570" i="1"/>
  <c r="AF3634" i="1"/>
  <c r="AF3698" i="1"/>
  <c r="AF3762" i="1"/>
  <c r="AF3826" i="1"/>
  <c r="AF3890" i="1"/>
  <c r="AI3890" i="1" s="1"/>
  <c r="AF3954" i="1"/>
  <c r="AJ3954" i="1" s="1"/>
  <c r="AF4018" i="1"/>
  <c r="AF4082" i="1"/>
  <c r="AF4146" i="1"/>
  <c r="AF4210" i="1"/>
  <c r="AF5290" i="1"/>
  <c r="AF5354" i="1"/>
  <c r="AF5418" i="1"/>
  <c r="AF5482" i="1"/>
  <c r="AF503" i="1"/>
  <c r="AF567" i="1"/>
  <c r="AF615" i="1"/>
  <c r="AF679" i="1"/>
  <c r="AF751" i="1"/>
  <c r="AF815" i="1"/>
  <c r="AF879" i="1"/>
  <c r="AF943" i="1"/>
  <c r="AF1007" i="1"/>
  <c r="AF1071" i="1"/>
  <c r="AF1135" i="1"/>
  <c r="AF1199" i="1"/>
  <c r="AF1263" i="1"/>
  <c r="AF1327" i="1"/>
  <c r="AF1391" i="1"/>
  <c r="AF1455" i="1"/>
  <c r="AF1519" i="1"/>
  <c r="AF1591" i="1"/>
  <c r="AF1655" i="1"/>
  <c r="AF1719" i="1"/>
  <c r="AF1783" i="1"/>
  <c r="AF4258" i="1"/>
  <c r="AF4322" i="1"/>
  <c r="AF4386" i="1"/>
  <c r="AF4450" i="1"/>
  <c r="AF4514" i="1"/>
  <c r="AF4578" i="1"/>
  <c r="AF4642" i="1"/>
  <c r="AF4706" i="1"/>
  <c r="AF4770" i="1"/>
  <c r="AF4834" i="1"/>
  <c r="AF4898" i="1"/>
  <c r="AF1871" i="1"/>
  <c r="AF1935" i="1"/>
  <c r="AF1999" i="1"/>
  <c r="AF2063" i="1"/>
  <c r="AF2127" i="1"/>
  <c r="AF2191" i="1"/>
  <c r="AF2255" i="1"/>
  <c r="AF2319" i="1"/>
  <c r="AF2383" i="1"/>
  <c r="AF2447" i="1"/>
  <c r="AF2511" i="1"/>
  <c r="AF2575" i="1"/>
  <c r="AF2639" i="1"/>
  <c r="AF2703" i="1"/>
  <c r="AF2767" i="1"/>
  <c r="AF2831" i="1"/>
  <c r="AF2895" i="1"/>
  <c r="AF2959" i="1"/>
  <c r="AF3023" i="1"/>
  <c r="AF3087" i="1"/>
  <c r="AF3151" i="1"/>
  <c r="AF3215" i="1"/>
  <c r="AF3279" i="1"/>
  <c r="AF3343" i="1"/>
  <c r="AF3407" i="1"/>
  <c r="AF3471" i="1"/>
  <c r="AF3535" i="1"/>
  <c r="AF3599" i="1"/>
  <c r="AF3663" i="1"/>
  <c r="AF3727" i="1"/>
  <c r="AF3799" i="1"/>
  <c r="AF3863" i="1"/>
  <c r="AF3927" i="1"/>
  <c r="AF3991" i="1"/>
  <c r="AF4055" i="1"/>
  <c r="AF4119" i="1"/>
  <c r="AF4183" i="1"/>
  <c r="AF4247" i="1"/>
  <c r="AF4311" i="1"/>
  <c r="AF4375" i="1"/>
  <c r="AF4439" i="1"/>
  <c r="AF4511" i="1"/>
  <c r="AF4938" i="1"/>
  <c r="AF5002" i="1"/>
  <c r="AF5066" i="1"/>
  <c r="AF5130" i="1"/>
  <c r="AF5194" i="1"/>
  <c r="AF4551" i="1"/>
  <c r="AF4615" i="1"/>
  <c r="AF4687" i="1"/>
  <c r="AF4751" i="1"/>
  <c r="AF4815" i="1"/>
  <c r="AF4879" i="1"/>
  <c r="AF4943" i="1"/>
  <c r="AF5007" i="1"/>
  <c r="AF5071" i="1"/>
  <c r="AF5135" i="1"/>
  <c r="AF5199" i="1"/>
  <c r="AF5263" i="1"/>
  <c r="AF5327" i="1"/>
  <c r="AF5391" i="1"/>
  <c r="AF5455" i="1"/>
  <c r="AF5519" i="1"/>
  <c r="AF23" i="1"/>
  <c r="AF87" i="1"/>
  <c r="AF151" i="1"/>
  <c r="AF215" i="1"/>
  <c r="AF279" i="1"/>
  <c r="AF343" i="1"/>
  <c r="AF407" i="1"/>
  <c r="AF471" i="1"/>
  <c r="AF251" i="1"/>
  <c r="AF315" i="1"/>
  <c r="AF60" i="1"/>
  <c r="AF124" i="1"/>
  <c r="AF188" i="1"/>
  <c r="AF252" i="1"/>
  <c r="AF316" i="1"/>
  <c r="AF388" i="1"/>
  <c r="AF452" i="1"/>
  <c r="AF516" i="1"/>
  <c r="AF588" i="1"/>
  <c r="AF652" i="1"/>
  <c r="AF550" i="1"/>
  <c r="AF921" i="1"/>
  <c r="AF985" i="1"/>
  <c r="AF1049" i="1"/>
  <c r="AF1113" i="1"/>
  <c r="AF1177" i="1"/>
  <c r="AF1241" i="1"/>
  <c r="AF1305" i="1"/>
  <c r="AF1369" i="1"/>
  <c r="AF1433" i="1"/>
  <c r="AF1497" i="1"/>
  <c r="AF1011" i="1"/>
  <c r="AF684" i="1"/>
  <c r="AF748" i="1"/>
  <c r="AF812" i="1"/>
  <c r="AF876" i="1"/>
  <c r="AF940" i="1"/>
  <c r="AF1004" i="1"/>
  <c r="AF1076" i="1"/>
  <c r="AF1140" i="1"/>
  <c r="AF1204" i="1"/>
  <c r="AF1268" i="1"/>
  <c r="AF1332" i="1"/>
  <c r="AF1396" i="1"/>
  <c r="AF1460" i="1"/>
  <c r="AF1524" i="1"/>
  <c r="AF1588" i="1"/>
  <c r="AF1652" i="1"/>
  <c r="AF1716" i="1"/>
  <c r="AF1780" i="1"/>
  <c r="AF1844" i="1"/>
  <c r="AF1916" i="1"/>
  <c r="AF1278" i="1"/>
  <c r="AF3312" i="1"/>
  <c r="AF3376" i="1"/>
  <c r="AF3440" i="1"/>
  <c r="AF3504" i="1"/>
  <c r="AF3568" i="1"/>
  <c r="AF3632" i="1"/>
  <c r="AF3696" i="1"/>
  <c r="AF3760" i="1"/>
  <c r="AF3824" i="1"/>
  <c r="AF3888" i="1"/>
  <c r="AF3952" i="1"/>
  <c r="AF3969" i="1"/>
  <c r="AF4033" i="1"/>
  <c r="AF4097" i="1"/>
  <c r="AF4169" i="1"/>
  <c r="AF4233" i="1"/>
  <c r="AF4297" i="1"/>
  <c r="AF4361" i="1"/>
  <c r="AF4425" i="1"/>
  <c r="AF4489" i="1"/>
  <c r="AF4553" i="1"/>
  <c r="AF4617" i="1"/>
  <c r="AF4681" i="1"/>
  <c r="AF4745" i="1"/>
  <c r="AF4809" i="1"/>
  <c r="AF4873" i="1"/>
  <c r="AF4937" i="1"/>
  <c r="AF5001" i="1"/>
  <c r="AF5065" i="1"/>
  <c r="AF5129" i="1"/>
  <c r="AF5193" i="1"/>
  <c r="AF3114" i="1"/>
  <c r="AF3186" i="1"/>
  <c r="AF3250" i="1"/>
  <c r="AF3322" i="1"/>
  <c r="AF3386" i="1"/>
  <c r="AF3450" i="1"/>
  <c r="AF3514" i="1"/>
  <c r="AF3578" i="1"/>
  <c r="AF3642" i="1"/>
  <c r="AF3706" i="1"/>
  <c r="AF3770" i="1"/>
  <c r="AF3834" i="1"/>
  <c r="AF3898" i="1"/>
  <c r="AF3962" i="1"/>
  <c r="AF4026" i="1"/>
  <c r="AF4090" i="1"/>
  <c r="AF4154" i="1"/>
  <c r="AF4218" i="1"/>
  <c r="AI4218" i="1" s="1"/>
  <c r="AF5298" i="1"/>
  <c r="AF5362" i="1"/>
  <c r="AF5426" i="1"/>
  <c r="AF5490" i="1"/>
  <c r="AF511" i="1"/>
  <c r="AF575" i="1"/>
  <c r="AF623" i="1"/>
  <c r="AF695" i="1"/>
  <c r="AF759" i="1"/>
  <c r="AF823" i="1"/>
  <c r="AF887" i="1"/>
  <c r="AF951" i="1"/>
  <c r="AF1015" i="1"/>
  <c r="AF1079" i="1"/>
  <c r="AF1143" i="1"/>
  <c r="AF1207" i="1"/>
  <c r="AF1271" i="1"/>
  <c r="AF1335" i="1"/>
  <c r="AF1399" i="1"/>
  <c r="AF1463" i="1"/>
  <c r="AF1527" i="1"/>
  <c r="AF1599" i="1"/>
  <c r="AF1663" i="1"/>
  <c r="AF1727" i="1"/>
  <c r="AF1791" i="1"/>
  <c r="AF4266" i="1"/>
  <c r="AF4330" i="1"/>
  <c r="AF4394" i="1"/>
  <c r="AF4458" i="1"/>
  <c r="AF4522" i="1"/>
  <c r="AF4586" i="1"/>
  <c r="AF4650" i="1"/>
  <c r="AF4714" i="1"/>
  <c r="AF4778" i="1"/>
  <c r="AF4842" i="1"/>
  <c r="AF4906" i="1"/>
  <c r="AF1879" i="1"/>
  <c r="AF1943" i="1"/>
  <c r="AF2007" i="1"/>
  <c r="AF2071" i="1"/>
  <c r="AF2135" i="1"/>
  <c r="AF2199" i="1"/>
  <c r="AF2263" i="1"/>
  <c r="AF2327" i="1"/>
  <c r="AF2391" i="1"/>
  <c r="AF2455" i="1"/>
  <c r="AF2519" i="1"/>
  <c r="AF2583" i="1"/>
  <c r="AF2647" i="1"/>
  <c r="AF2711" i="1"/>
  <c r="AF2775" i="1"/>
  <c r="AF2839" i="1"/>
  <c r="AF2903" i="1"/>
  <c r="AF2967" i="1"/>
  <c r="AF3031" i="1"/>
  <c r="AF3095" i="1"/>
  <c r="AF3159" i="1"/>
  <c r="AF3223" i="1"/>
  <c r="AF3287" i="1"/>
  <c r="AF3351" i="1"/>
  <c r="AF3415" i="1"/>
  <c r="AF3479" i="1"/>
  <c r="AF3543" i="1"/>
  <c r="AF3607" i="1"/>
  <c r="AF3671" i="1"/>
  <c r="AF3735" i="1"/>
  <c r="AF3807" i="1"/>
  <c r="AF3871" i="1"/>
  <c r="AF3935" i="1"/>
  <c r="AF3999" i="1"/>
  <c r="AF4063" i="1"/>
  <c r="AF4127" i="1"/>
  <c r="AF4191" i="1"/>
  <c r="AF4255" i="1"/>
  <c r="AF4319" i="1"/>
  <c r="AF4383" i="1"/>
  <c r="AF4447" i="1"/>
  <c r="AF4519" i="1"/>
  <c r="AF4946" i="1"/>
  <c r="AF5010" i="1"/>
  <c r="AF5074" i="1"/>
  <c r="AF5138" i="1"/>
  <c r="AF5202" i="1"/>
  <c r="AF4559" i="1"/>
  <c r="AF4623" i="1"/>
  <c r="AF4695" i="1"/>
  <c r="AF4759" i="1"/>
  <c r="AF4823" i="1"/>
  <c r="AF4887" i="1"/>
  <c r="AF4951" i="1"/>
  <c r="AF5015" i="1"/>
  <c r="AF5079" i="1"/>
  <c r="AF5143" i="1"/>
  <c r="AF5207" i="1"/>
  <c r="AF5271" i="1"/>
  <c r="AF5335" i="1"/>
  <c r="AF5399" i="1"/>
  <c r="AF5463" i="1"/>
  <c r="AF31" i="1"/>
  <c r="AF95" i="1"/>
  <c r="AF159" i="1"/>
  <c r="AF223" i="1"/>
  <c r="AF287" i="1"/>
  <c r="AF351" i="1"/>
  <c r="AF415" i="1"/>
  <c r="AF479" i="1"/>
  <c r="AF259" i="1"/>
  <c r="AF323" i="1"/>
  <c r="AF68" i="1"/>
  <c r="AF132" i="1"/>
  <c r="AF196" i="1"/>
  <c r="AF260" i="1"/>
  <c r="AF324" i="1"/>
  <c r="AF396" i="1"/>
  <c r="AF460" i="1"/>
  <c r="AF532" i="1"/>
  <c r="AF596" i="1"/>
  <c r="AF494" i="1"/>
  <c r="AF558" i="1"/>
  <c r="AF865" i="1"/>
  <c r="AF929" i="1"/>
  <c r="AF993" i="1"/>
  <c r="AF1057" i="1"/>
  <c r="AF1121" i="1"/>
  <c r="AF1185" i="1"/>
  <c r="AF1249" i="1"/>
  <c r="AF1313" i="1"/>
  <c r="AF1377" i="1"/>
  <c r="AF1441" i="1"/>
  <c r="AF1505" i="1"/>
  <c r="AF1019" i="1"/>
  <c r="AF692" i="1"/>
  <c r="AF756" i="1"/>
  <c r="AF820" i="1"/>
  <c r="AF884" i="1"/>
  <c r="AF948" i="1"/>
  <c r="AF1020" i="1"/>
  <c r="AF1084" i="1"/>
  <c r="AF1148" i="1"/>
  <c r="AF1212" i="1"/>
  <c r="AF1276" i="1"/>
  <c r="AF1340" i="1"/>
  <c r="AF1404" i="1"/>
  <c r="AF1468" i="1"/>
  <c r="AF1532" i="1"/>
  <c r="AF1596" i="1"/>
  <c r="AF1660" i="1"/>
  <c r="AF1724" i="1"/>
  <c r="AF1788" i="1"/>
  <c r="AF1852" i="1"/>
  <c r="AF1924" i="1"/>
  <c r="AF1286" i="1"/>
  <c r="AF3320" i="1"/>
  <c r="AF3384" i="1"/>
  <c r="AF3448" i="1"/>
  <c r="AF3512" i="1"/>
  <c r="AF3576" i="1"/>
  <c r="AF3640" i="1"/>
  <c r="AF3704" i="1"/>
  <c r="AF3768" i="1"/>
  <c r="AF3832" i="1"/>
  <c r="AF3896" i="1"/>
  <c r="AF3977" i="1"/>
  <c r="AF4041" i="1"/>
  <c r="AF4105" i="1"/>
  <c r="AF4177" i="1"/>
  <c r="AF4241" i="1"/>
  <c r="AF4305" i="1"/>
  <c r="AF4369" i="1"/>
  <c r="AF4433" i="1"/>
  <c r="AF4497" i="1"/>
  <c r="AF4561" i="1"/>
  <c r="AF4625" i="1"/>
  <c r="AF4689" i="1"/>
  <c r="AF4753" i="1"/>
  <c r="AF4817" i="1"/>
  <c r="AF4881" i="1"/>
  <c r="AF4945" i="1"/>
  <c r="AF5009" i="1"/>
  <c r="AF5073" i="1"/>
  <c r="AF5137" i="1"/>
  <c r="AF5201" i="1"/>
  <c r="AF3122" i="1"/>
  <c r="AF3194" i="1"/>
  <c r="AF3258" i="1"/>
  <c r="AF3330" i="1"/>
  <c r="AF3394" i="1"/>
  <c r="AF3458" i="1"/>
  <c r="AF3522" i="1"/>
  <c r="AF3586" i="1"/>
  <c r="AF3650" i="1"/>
  <c r="AF3714" i="1"/>
  <c r="AJ3714" i="1" s="1"/>
  <c r="AF3778" i="1"/>
  <c r="AI3778" i="1" s="1"/>
  <c r="AF3842" i="1"/>
  <c r="AF3906" i="1"/>
  <c r="AI3906" i="1" s="1"/>
  <c r="AF3970" i="1"/>
  <c r="AF4034" i="1"/>
  <c r="AF4098" i="1"/>
  <c r="AF4162" i="1"/>
  <c r="AF4226" i="1"/>
  <c r="AF5306" i="1"/>
  <c r="AF5370" i="1"/>
  <c r="AF5434" i="1"/>
  <c r="AF5498" i="1"/>
  <c r="AF519" i="1"/>
  <c r="AF583" i="1"/>
  <c r="AF631" i="1"/>
  <c r="AF703" i="1"/>
  <c r="AF767" i="1"/>
  <c r="AF831" i="1"/>
  <c r="AF895" i="1"/>
  <c r="AF959" i="1"/>
  <c r="AF1023" i="1"/>
  <c r="AF1087" i="1"/>
  <c r="AF1151" i="1"/>
  <c r="AF1215" i="1"/>
  <c r="AF1279" i="1"/>
  <c r="AF1343" i="1"/>
  <c r="AF1407" i="1"/>
  <c r="AF1471" i="1"/>
  <c r="AF1535" i="1"/>
  <c r="AF1607" i="1"/>
  <c r="AF1671" i="1"/>
  <c r="AF1735" i="1"/>
  <c r="AF1799" i="1"/>
  <c r="AF4274" i="1"/>
  <c r="AF4338" i="1"/>
  <c r="AF4402" i="1"/>
  <c r="AF4466" i="1"/>
  <c r="AF4530" i="1"/>
  <c r="AF4594" i="1"/>
  <c r="AF4658" i="1"/>
  <c r="AF4722" i="1"/>
  <c r="AF4786" i="1"/>
  <c r="AF4850" i="1"/>
  <c r="AF1823" i="1"/>
  <c r="AF1887" i="1"/>
  <c r="AF1951" i="1"/>
  <c r="AF2015" i="1"/>
  <c r="AF2079" i="1"/>
  <c r="AF2143" i="1"/>
  <c r="AF2207" i="1"/>
  <c r="AF2271" i="1"/>
  <c r="AF2335" i="1"/>
  <c r="AF2399" i="1"/>
  <c r="AF2463" i="1"/>
  <c r="AF2527" i="1"/>
  <c r="AF2591" i="1"/>
  <c r="AF2655" i="1"/>
  <c r="AF2719" i="1"/>
  <c r="AF2783" i="1"/>
  <c r="AF2847" i="1"/>
  <c r="AF2911" i="1"/>
  <c r="AF2975" i="1"/>
  <c r="AF3039" i="1"/>
  <c r="AF3103" i="1"/>
  <c r="AF3167" i="1"/>
  <c r="AF3231" i="1"/>
  <c r="AF3295" i="1"/>
  <c r="AF3359" i="1"/>
  <c r="AF3423" i="1"/>
  <c r="AF3487" i="1"/>
  <c r="AF3551" i="1"/>
  <c r="AF3615" i="1"/>
  <c r="AF3679" i="1"/>
  <c r="AF3743" i="1"/>
  <c r="AF3815" i="1"/>
  <c r="AF3879" i="1"/>
  <c r="AF3943" i="1"/>
  <c r="AF4007" i="1"/>
  <c r="AF4071" i="1"/>
  <c r="AF4135" i="1"/>
  <c r="AF4199" i="1"/>
  <c r="AF4263" i="1"/>
  <c r="AF4327" i="1"/>
  <c r="AF4391" i="1"/>
  <c r="AF4455" i="1"/>
  <c r="AF4527" i="1"/>
  <c r="AF4954" i="1"/>
  <c r="AF5018" i="1"/>
  <c r="AF5082" i="1"/>
  <c r="AF5146" i="1"/>
  <c r="AF5210" i="1"/>
  <c r="AF4567" i="1"/>
  <c r="AF4631" i="1"/>
  <c r="AF4703" i="1"/>
  <c r="AF4767" i="1"/>
  <c r="AF4831" i="1"/>
  <c r="AF4895" i="1"/>
  <c r="AF4959" i="1"/>
  <c r="AF5023" i="1"/>
  <c r="AF5087" i="1"/>
  <c r="AF5151" i="1"/>
  <c r="AF5215" i="1"/>
  <c r="AF5279" i="1"/>
  <c r="AF5343" i="1"/>
  <c r="AF5407" i="1"/>
  <c r="AF5471" i="1"/>
  <c r="AF39" i="1"/>
  <c r="AF103" i="1"/>
  <c r="AF167" i="1"/>
  <c r="AF231" i="1"/>
  <c r="AF295" i="1"/>
  <c r="AF359" i="1"/>
  <c r="AF423" i="1"/>
  <c r="AF487" i="1"/>
  <c r="AF267" i="1"/>
  <c r="AF12" i="1"/>
  <c r="AF76" i="1"/>
  <c r="AF140" i="1"/>
  <c r="AF204" i="1"/>
  <c r="AF268" i="1"/>
  <c r="AF332" i="1"/>
  <c r="AF404" i="1"/>
  <c r="AF468" i="1"/>
  <c r="AF540" i="1"/>
  <c r="AF604" i="1"/>
  <c r="AF502" i="1"/>
  <c r="AF566" i="1"/>
  <c r="AF873" i="1"/>
  <c r="AF937" i="1"/>
  <c r="AF1001" i="1"/>
  <c r="AF1065" i="1"/>
  <c r="AF1129" i="1"/>
  <c r="AF1193" i="1"/>
  <c r="AF1257" i="1"/>
  <c r="AF1321" i="1"/>
  <c r="AF1385" i="1"/>
  <c r="AF1449" i="1"/>
  <c r="AF963" i="1"/>
  <c r="AF1027" i="1"/>
  <c r="AF700" i="1"/>
  <c r="AF764" i="1"/>
  <c r="AF828" i="1"/>
  <c r="AF892" i="1"/>
  <c r="AF956" i="1"/>
  <c r="AF1028" i="1"/>
  <c r="AF1092" i="1"/>
  <c r="AF1156" i="1"/>
  <c r="AF1220" i="1"/>
  <c r="AF1284" i="1"/>
  <c r="AF1348" i="1"/>
  <c r="AF1412" i="1"/>
  <c r="AF1476" i="1"/>
  <c r="AF1540" i="1"/>
  <c r="AF1604" i="1"/>
  <c r="AF1668" i="1"/>
  <c r="AF1732" i="1"/>
  <c r="AF1796" i="1"/>
  <c r="AF1860" i="1"/>
  <c r="AF1932" i="1"/>
  <c r="AF1294" i="1"/>
  <c r="AF3328" i="1"/>
  <c r="AF3392" i="1"/>
  <c r="AF3456" i="1"/>
  <c r="AF3520" i="1"/>
  <c r="AF3584" i="1"/>
  <c r="AF3648" i="1"/>
  <c r="AF3712" i="1"/>
  <c r="AF3776" i="1"/>
  <c r="AF3840" i="1"/>
  <c r="AF3904" i="1"/>
  <c r="AF3985" i="1"/>
  <c r="AF4049" i="1"/>
  <c r="AF4113" i="1"/>
  <c r="AF4185" i="1"/>
  <c r="AF4249" i="1"/>
  <c r="AF4313" i="1"/>
  <c r="AF4377" i="1"/>
  <c r="AF4441" i="1"/>
  <c r="AF4505" i="1"/>
  <c r="AF4569" i="1"/>
  <c r="AF4633" i="1"/>
  <c r="AF4697" i="1"/>
  <c r="AF4761" i="1"/>
  <c r="AF4825" i="1"/>
  <c r="AF4889" i="1"/>
  <c r="AF4953" i="1"/>
  <c r="AF5017" i="1"/>
  <c r="AF5081" i="1"/>
  <c r="AF5145" i="1"/>
  <c r="AF5209" i="1"/>
  <c r="AF3138" i="1"/>
  <c r="AF3202" i="1"/>
  <c r="AF3266" i="1"/>
  <c r="AF3338" i="1"/>
  <c r="AF3402" i="1"/>
  <c r="AF3466" i="1"/>
  <c r="AF3530" i="1"/>
  <c r="AF3594" i="1"/>
  <c r="AF3658" i="1"/>
  <c r="AF3722" i="1"/>
  <c r="AJ3722" i="1" s="1"/>
  <c r="AF3786" i="1"/>
  <c r="AJ3786" i="1" s="1"/>
  <c r="AF3850" i="1"/>
  <c r="AF3914" i="1"/>
  <c r="AI3914" i="1" s="1"/>
  <c r="AF3978" i="1"/>
  <c r="AF4042" i="1"/>
  <c r="AF4106" i="1"/>
  <c r="AF4170" i="1"/>
  <c r="AF5250" i="1"/>
  <c r="AF5314" i="1"/>
  <c r="AF5378" i="1"/>
  <c r="AF5442" i="1"/>
  <c r="AF5506" i="1"/>
  <c r="AF527" i="1"/>
  <c r="AF591" i="1"/>
  <c r="AF639" i="1"/>
  <c r="AF711" i="1"/>
  <c r="AF775" i="1"/>
  <c r="AF839" i="1"/>
  <c r="AF903" i="1"/>
  <c r="AF967" i="1"/>
  <c r="AF1031" i="1"/>
  <c r="AF1095" i="1"/>
  <c r="AF1159" i="1"/>
  <c r="AF1223" i="1"/>
  <c r="AF1287" i="1"/>
  <c r="AF1351" i="1"/>
  <c r="AF1415" i="1"/>
  <c r="AF1479" i="1"/>
  <c r="AF1543" i="1"/>
  <c r="AF1615" i="1"/>
  <c r="AF1679" i="1"/>
  <c r="AF1743" i="1"/>
  <c r="AF1807" i="1"/>
  <c r="AF4282" i="1"/>
  <c r="AF4346" i="1"/>
  <c r="AF4410" i="1"/>
  <c r="AF4474" i="1"/>
  <c r="AF4538" i="1"/>
  <c r="AF4602" i="1"/>
  <c r="AF4666" i="1"/>
  <c r="AF4730" i="1"/>
  <c r="AF4794" i="1"/>
  <c r="AF4858" i="1"/>
  <c r="AF1831" i="1"/>
  <c r="AF1895" i="1"/>
  <c r="AF1959" i="1"/>
  <c r="AF2023" i="1"/>
  <c r="AF2087" i="1"/>
  <c r="AF2151" i="1"/>
  <c r="AF2215" i="1"/>
  <c r="AF2279" i="1"/>
  <c r="AF2343" i="1"/>
  <c r="AF2407" i="1"/>
  <c r="AF2471" i="1"/>
  <c r="AF2535" i="1"/>
  <c r="AF2599" i="1"/>
  <c r="AF2663" i="1"/>
  <c r="AF2727" i="1"/>
  <c r="AF2791" i="1"/>
  <c r="AF2855" i="1"/>
  <c r="AF2919" i="1"/>
  <c r="AF2983" i="1"/>
  <c r="AF3047" i="1"/>
  <c r="AF3111" i="1"/>
  <c r="AF3175" i="1"/>
  <c r="AF3239" i="1"/>
  <c r="AF3303" i="1"/>
  <c r="AF3367" i="1"/>
  <c r="AF3431" i="1"/>
  <c r="AF3495" i="1"/>
  <c r="AF3559" i="1"/>
  <c r="AF3623" i="1"/>
  <c r="AF3687" i="1"/>
  <c r="AF3751" i="1"/>
  <c r="AF3823" i="1"/>
  <c r="AF3887" i="1"/>
  <c r="AF3951" i="1"/>
  <c r="AF4015" i="1"/>
  <c r="AF4079" i="1"/>
  <c r="AF4143" i="1"/>
  <c r="AF4207" i="1"/>
  <c r="AF4271" i="1"/>
  <c r="AF4335" i="1"/>
  <c r="AF4399" i="1"/>
  <c r="AF4463" i="1"/>
  <c r="AF4962" i="1"/>
  <c r="AF5026" i="1"/>
  <c r="AF5090" i="1"/>
  <c r="AF5154" i="1"/>
  <c r="AF5218" i="1"/>
  <c r="AF4575" i="1"/>
  <c r="AF4647" i="1"/>
  <c r="AF4711" i="1"/>
  <c r="AF4775" i="1"/>
  <c r="AF4839" i="1"/>
  <c r="AF4903" i="1"/>
  <c r="AF4967" i="1"/>
  <c r="AF5031" i="1"/>
  <c r="AF5095" i="1"/>
  <c r="AF5159" i="1"/>
  <c r="AF5223" i="1"/>
  <c r="AF5287" i="1"/>
  <c r="AF5351" i="1"/>
  <c r="AF5415" i="1"/>
  <c r="AF5479" i="1"/>
  <c r="AF47" i="1"/>
  <c r="AF111" i="1"/>
  <c r="AF175" i="1"/>
  <c r="AF239" i="1"/>
  <c r="AF303" i="1"/>
  <c r="AF367" i="1"/>
  <c r="AF431" i="1"/>
  <c r="AF11" i="1"/>
  <c r="AF275" i="1"/>
  <c r="AF20" i="1"/>
  <c r="AF84" i="1"/>
  <c r="AF148" i="1"/>
  <c r="AF212" i="1"/>
  <c r="AF276" i="1"/>
  <c r="AF340" i="1"/>
  <c r="AF412" i="1"/>
  <c r="AF476" i="1"/>
  <c r="AF548" i="1"/>
  <c r="AF612" i="1"/>
  <c r="AF510" i="1"/>
  <c r="AF574" i="1"/>
  <c r="AF881" i="1"/>
  <c r="AF945" i="1"/>
  <c r="AF1009" i="1"/>
  <c r="AF1073" i="1"/>
  <c r="AF1137" i="1"/>
  <c r="AF1201" i="1"/>
  <c r="AF1265" i="1"/>
  <c r="AF1329" i="1"/>
  <c r="AF1393" i="1"/>
  <c r="AF1457" i="1"/>
  <c r="AF971" i="1"/>
  <c r="AF1035" i="1"/>
  <c r="AF708" i="1"/>
  <c r="AF772" i="1"/>
  <c r="AF836" i="1"/>
  <c r="AF900" i="1"/>
  <c r="AF964" i="1"/>
  <c r="AF1036" i="1"/>
  <c r="AF1100" i="1"/>
  <c r="AF1164" i="1"/>
  <c r="AF1228" i="1"/>
  <c r="AF1292" i="1"/>
  <c r="AF1356" i="1"/>
  <c r="AF1420" i="1"/>
  <c r="AF1484" i="1"/>
  <c r="AF1548" i="1"/>
  <c r="AF1612" i="1"/>
  <c r="AF1676" i="1"/>
  <c r="AF1740" i="1"/>
  <c r="AF1804" i="1"/>
  <c r="AF1868" i="1"/>
  <c r="AF1940" i="1"/>
  <c r="AF1302" i="1"/>
  <c r="AF3336" i="1"/>
  <c r="AF3400" i="1"/>
  <c r="AF3464" i="1"/>
  <c r="AF3528" i="1"/>
  <c r="AF3592" i="1"/>
  <c r="AF3656" i="1"/>
  <c r="AF3720" i="1"/>
  <c r="AF3784" i="1"/>
  <c r="AF3848" i="1"/>
  <c r="AF3912" i="1"/>
  <c r="AF3993" i="1"/>
  <c r="AF4057" i="1"/>
  <c r="AF4121" i="1"/>
  <c r="AF4193" i="1"/>
  <c r="AF4257" i="1"/>
  <c r="AF4321" i="1"/>
  <c r="AF4385" i="1"/>
  <c r="AF4449" i="1"/>
  <c r="AF4513" i="1"/>
  <c r="AF4577" i="1"/>
  <c r="AF4641" i="1"/>
  <c r="AF4705" i="1"/>
  <c r="AF4769" i="1"/>
  <c r="AF4833" i="1"/>
  <c r="AF4897" i="1"/>
  <c r="AF4961" i="1"/>
  <c r="AF5025" i="1"/>
  <c r="AF5089" i="1"/>
  <c r="AF5153" i="1"/>
  <c r="AF5217" i="1"/>
  <c r="AF3146" i="1"/>
  <c r="AF3210" i="1"/>
  <c r="AF3274" i="1"/>
  <c r="AF3346" i="1"/>
  <c r="AF3410" i="1"/>
  <c r="AF3474" i="1"/>
  <c r="AF3538" i="1"/>
  <c r="AF3602" i="1"/>
  <c r="AF3666" i="1"/>
  <c r="AF3730" i="1"/>
  <c r="AF3794" i="1"/>
  <c r="AF3858" i="1"/>
  <c r="AF3922" i="1"/>
  <c r="AF3986" i="1"/>
  <c r="AF4050" i="1"/>
  <c r="AF4114" i="1"/>
  <c r="AF4178" i="1"/>
  <c r="AF5258" i="1"/>
  <c r="AF5322" i="1"/>
  <c r="AF5386" i="1"/>
  <c r="AF5450" i="1"/>
  <c r="AF5514" i="1"/>
  <c r="AF535" i="1"/>
  <c r="AF599" i="1"/>
  <c r="AF647" i="1"/>
  <c r="AF719" i="1"/>
  <c r="AF783" i="1"/>
  <c r="AF847" i="1"/>
  <c r="AF911" i="1"/>
  <c r="AF975" i="1"/>
  <c r="AF1039" i="1"/>
  <c r="AF1103" i="1"/>
  <c r="AF1167" i="1"/>
  <c r="AF1231" i="1"/>
  <c r="AF1295" i="1"/>
  <c r="AF1359" i="1"/>
  <c r="AF1423" i="1"/>
  <c r="AF1487" i="1"/>
  <c r="AF1559" i="1"/>
  <c r="AF1623" i="1"/>
  <c r="AF1687" i="1"/>
  <c r="AF1751" i="1"/>
  <c r="AF1815" i="1"/>
  <c r="AF4290" i="1"/>
  <c r="AF4354" i="1"/>
  <c r="AF4418" i="1"/>
  <c r="AF4482" i="1"/>
  <c r="AF4546" i="1"/>
  <c r="AF4610" i="1"/>
  <c r="AF4674" i="1"/>
  <c r="AF4738" i="1"/>
  <c r="AF4802" i="1"/>
  <c r="AF4866" i="1"/>
  <c r="AF1839" i="1"/>
  <c r="AF1903" i="1"/>
  <c r="AF1967" i="1"/>
  <c r="AF2031" i="1"/>
  <c r="AF2095" i="1"/>
  <c r="AF2159" i="1"/>
  <c r="AF2223" i="1"/>
  <c r="AF2287" i="1"/>
  <c r="AF2351" i="1"/>
  <c r="AF2415" i="1"/>
  <c r="AF2479" i="1"/>
  <c r="AF2543" i="1"/>
  <c r="AF2607" i="1"/>
  <c r="AF2671" i="1"/>
  <c r="AF2735" i="1"/>
  <c r="AF2799" i="1"/>
  <c r="AF2863" i="1"/>
  <c r="AF2927" i="1"/>
  <c r="AF2991" i="1"/>
  <c r="AF3055" i="1"/>
  <c r="AF3119" i="1"/>
  <c r="AF3183" i="1"/>
  <c r="AF3247" i="1"/>
  <c r="AF3311" i="1"/>
  <c r="AF3375" i="1"/>
  <c r="AF3439" i="1"/>
  <c r="AF3503" i="1"/>
  <c r="AF3567" i="1"/>
  <c r="AF3631" i="1"/>
  <c r="AF3695" i="1"/>
  <c r="AF3759" i="1"/>
  <c r="AF3831" i="1"/>
  <c r="AF3895" i="1"/>
  <c r="AF3959" i="1"/>
  <c r="AF4023" i="1"/>
  <c r="AF4087" i="1"/>
  <c r="AF4151" i="1"/>
  <c r="AF4215" i="1"/>
  <c r="AF4279" i="1"/>
  <c r="AF4343" i="1"/>
  <c r="AF4407" i="1"/>
  <c r="AF4471" i="1"/>
  <c r="AF4970" i="1"/>
  <c r="AF5034" i="1"/>
  <c r="AF5098" i="1"/>
  <c r="AF5162" i="1"/>
  <c r="AF5226" i="1"/>
  <c r="AF4583" i="1"/>
  <c r="AF4655" i="1"/>
  <c r="AF4719" i="1"/>
  <c r="AF4783" i="1"/>
  <c r="AF4847" i="1"/>
  <c r="AF4911" i="1"/>
  <c r="AF4975" i="1"/>
  <c r="AF5039" i="1"/>
  <c r="AF5103" i="1"/>
  <c r="AF5167" i="1"/>
  <c r="AF5231" i="1"/>
  <c r="AF5295" i="1"/>
  <c r="AF5359" i="1"/>
  <c r="AF5423" i="1"/>
  <c r="AF5487" i="1"/>
  <c r="AF55" i="1"/>
  <c r="AF119" i="1"/>
  <c r="AF183" i="1"/>
  <c r="AF247" i="1"/>
  <c r="AF311" i="1"/>
  <c r="AF375" i="1"/>
  <c r="AF439" i="1"/>
  <c r="AF27" i="1"/>
  <c r="AF283" i="1"/>
  <c r="AF28" i="1"/>
  <c r="AF92" i="1"/>
  <c r="AF156" i="1"/>
  <c r="AJ156" i="1" s="1"/>
  <c r="AF220" i="1"/>
  <c r="AF284" i="1"/>
  <c r="AF356" i="1"/>
  <c r="AF420" i="1"/>
  <c r="AF484" i="1"/>
  <c r="AF556" i="1"/>
  <c r="AF620" i="1"/>
  <c r="AF518" i="1"/>
  <c r="AF582" i="1"/>
  <c r="AF889" i="1"/>
  <c r="AF953" i="1"/>
  <c r="AF1017" i="1"/>
  <c r="AF1081" i="1"/>
  <c r="AF1145" i="1"/>
  <c r="AF1209" i="1"/>
  <c r="AF1273" i="1"/>
  <c r="AF1337" i="1"/>
  <c r="AF1401" i="1"/>
  <c r="AF1465" i="1"/>
  <c r="AF979" i="1"/>
  <c r="AF1043" i="1"/>
  <c r="AF716" i="1"/>
  <c r="AF780" i="1"/>
  <c r="AF844" i="1"/>
  <c r="AF908" i="1"/>
  <c r="AF972" i="1"/>
  <c r="AF1044" i="1"/>
  <c r="AF1108" i="1"/>
  <c r="AF1172" i="1"/>
  <c r="AF1236" i="1"/>
  <c r="AF1300" i="1"/>
  <c r="AF1364" i="1"/>
  <c r="AF1428" i="1"/>
  <c r="AF1492" i="1"/>
  <c r="AF1556" i="1"/>
  <c r="AF1620" i="1"/>
  <c r="AF1684" i="1"/>
  <c r="AF1748" i="1"/>
  <c r="AF1812" i="1"/>
  <c r="AF1876" i="1"/>
  <c r="AF1948" i="1"/>
  <c r="AF1310" i="1"/>
  <c r="AF3344" i="1"/>
  <c r="AF3408" i="1"/>
  <c r="AF3472" i="1"/>
  <c r="AF3536" i="1"/>
  <c r="AF3600" i="1"/>
  <c r="AF3664" i="1"/>
  <c r="AF3728" i="1"/>
  <c r="AF3792" i="1"/>
  <c r="AF3856" i="1"/>
  <c r="AF3920" i="1"/>
  <c r="AF4001" i="1"/>
  <c r="AF4065" i="1"/>
  <c r="AF4129" i="1"/>
  <c r="AF4201" i="1"/>
  <c r="AF4265" i="1"/>
  <c r="AF4329" i="1"/>
  <c r="AF4393" i="1"/>
  <c r="AF4457" i="1"/>
  <c r="AF4521" i="1"/>
  <c r="AF4585" i="1"/>
  <c r="AF4649" i="1"/>
  <c r="AF4713" i="1"/>
  <c r="AF4777" i="1"/>
  <c r="AF4841" i="1"/>
  <c r="AF4905" i="1"/>
  <c r="AF4969" i="1"/>
  <c r="AF5033" i="1"/>
  <c r="AF5097" i="1"/>
  <c r="AF5161" i="1"/>
  <c r="AF5225" i="1"/>
  <c r="AF3154" i="1"/>
  <c r="AF3218" i="1"/>
  <c r="AF3282" i="1"/>
  <c r="AF3354" i="1"/>
  <c r="AF3418" i="1"/>
  <c r="AF3482" i="1"/>
  <c r="AF3546" i="1"/>
  <c r="AJ3546" i="1" s="1"/>
  <c r="AF3610" i="1"/>
  <c r="AF3674" i="1"/>
  <c r="AF3738" i="1"/>
  <c r="AF3802" i="1"/>
  <c r="AF3866" i="1"/>
  <c r="AI3866" i="1" s="1"/>
  <c r="AF3930" i="1"/>
  <c r="AJ3930" i="1" s="1"/>
  <c r="AF3994" i="1"/>
  <c r="AF4058" i="1"/>
  <c r="AF4122" i="1"/>
  <c r="AJ4122" i="1" s="1"/>
  <c r="AF4186" i="1"/>
  <c r="AF5266" i="1"/>
  <c r="AF5330" i="1"/>
  <c r="AF5394" i="1"/>
  <c r="AF5458" i="1"/>
  <c r="AF543" i="1"/>
  <c r="AF8" i="1"/>
  <c r="AF655" i="1"/>
  <c r="AF727" i="1"/>
  <c r="AF791" i="1"/>
  <c r="AF855" i="1"/>
  <c r="AF919" i="1"/>
  <c r="AF983" i="1"/>
  <c r="AF1047" i="1"/>
  <c r="AF1111" i="1"/>
  <c r="AF1175" i="1"/>
  <c r="AF1239" i="1"/>
  <c r="AF1303" i="1"/>
  <c r="AF1367" i="1"/>
  <c r="AF1431" i="1"/>
  <c r="AF1495" i="1"/>
  <c r="AF1567" i="1"/>
  <c r="AF1631" i="1"/>
  <c r="AF1695" i="1"/>
  <c r="AF1759" i="1"/>
  <c r="AF4234" i="1"/>
  <c r="AF4298" i="1"/>
  <c r="AF4362" i="1"/>
  <c r="AF4426" i="1"/>
  <c r="AF4490" i="1"/>
  <c r="AF4554" i="1"/>
  <c r="AF4618" i="1"/>
  <c r="AF4682" i="1"/>
  <c r="AF4746" i="1"/>
  <c r="AF4810" i="1"/>
  <c r="AF4874" i="1"/>
  <c r="AF1847" i="1"/>
  <c r="AF1911" i="1"/>
  <c r="AF1975" i="1"/>
  <c r="AF2039" i="1"/>
  <c r="AF2103" i="1"/>
  <c r="AF2167" i="1"/>
  <c r="AF2231" i="1"/>
  <c r="AF2295" i="1"/>
  <c r="AF2359" i="1"/>
  <c r="AF2423" i="1"/>
  <c r="AF2487" i="1"/>
  <c r="AF2551" i="1"/>
  <c r="AF2615" i="1"/>
  <c r="AF2679" i="1"/>
  <c r="AF2743" i="1"/>
  <c r="AF2807" i="1"/>
  <c r="AF2871" i="1"/>
  <c r="AF2935" i="1"/>
  <c r="AF2999" i="1"/>
  <c r="AF3063" i="1"/>
  <c r="AF3127" i="1"/>
  <c r="AF3191" i="1"/>
  <c r="AF3255" i="1"/>
  <c r="AF3319" i="1"/>
  <c r="AF3383" i="1"/>
  <c r="AF3447" i="1"/>
  <c r="AF3511" i="1"/>
  <c r="AF3575" i="1"/>
  <c r="AF3639" i="1"/>
  <c r="AF3703" i="1"/>
  <c r="AF3767" i="1"/>
  <c r="AF3839" i="1"/>
  <c r="AF3903" i="1"/>
  <c r="AF3967" i="1"/>
  <c r="AF4031" i="1"/>
  <c r="AF4095" i="1"/>
  <c r="AF4159" i="1"/>
  <c r="AF4223" i="1"/>
  <c r="AF4287" i="1"/>
  <c r="AF4351" i="1"/>
  <c r="AF4415" i="1"/>
  <c r="AF4479" i="1"/>
  <c r="AF4914" i="1"/>
  <c r="AF4978" i="1"/>
  <c r="AF5042" i="1"/>
  <c r="AF5106" i="1"/>
  <c r="AF5170" i="1"/>
  <c r="AF5234" i="1"/>
  <c r="AF4591" i="1"/>
  <c r="AF4663" i="1"/>
  <c r="AF4727" i="1"/>
  <c r="AF4791" i="1"/>
  <c r="AF4855" i="1"/>
  <c r="AF4919" i="1"/>
  <c r="AF4983" i="1"/>
  <c r="AF5047" i="1"/>
  <c r="AF5111" i="1"/>
  <c r="AF5175" i="1"/>
  <c r="AF5239" i="1"/>
  <c r="AF5303" i="1"/>
  <c r="AF5367" i="1"/>
  <c r="AF5431" i="1"/>
  <c r="AF5495" i="1"/>
  <c r="AF63" i="1"/>
  <c r="AF127" i="1"/>
  <c r="AF191" i="1"/>
  <c r="AF255" i="1"/>
  <c r="AF319" i="1"/>
  <c r="AF383" i="1"/>
  <c r="AF447" i="1"/>
  <c r="AF155" i="1"/>
  <c r="AF291" i="1"/>
  <c r="AF36" i="1"/>
  <c r="AF100" i="1"/>
  <c r="AF164" i="1"/>
  <c r="AF228" i="1"/>
  <c r="AF292" i="1"/>
  <c r="AF364" i="1"/>
  <c r="AF428" i="1"/>
  <c r="AF492" i="1"/>
  <c r="AF564" i="1"/>
  <c r="AF628" i="1"/>
  <c r="AF526" i="1"/>
  <c r="AF897" i="1"/>
  <c r="AF961" i="1"/>
  <c r="AF1025" i="1"/>
  <c r="AF1089" i="1"/>
  <c r="AF1153" i="1"/>
  <c r="AF1217" i="1"/>
  <c r="AF1281" i="1"/>
  <c r="AF1345" i="1"/>
  <c r="AF1409" i="1"/>
  <c r="AF1473" i="1"/>
  <c r="AF987" i="1"/>
  <c r="AF660" i="1"/>
  <c r="AF724" i="1"/>
  <c r="AF788" i="1"/>
  <c r="AF852" i="1"/>
  <c r="AF916" i="1"/>
  <c r="AF980" i="1"/>
  <c r="AF1052" i="1"/>
  <c r="AF1116" i="1"/>
  <c r="AF1180" i="1"/>
  <c r="AF1244" i="1"/>
  <c r="AF1308" i="1"/>
  <c r="AF1372" i="1"/>
  <c r="AF1436" i="1"/>
  <c r="AF1500" i="1"/>
  <c r="AF1564" i="1"/>
  <c r="AF1628" i="1"/>
  <c r="AF1692" i="1"/>
  <c r="AF1756" i="1"/>
  <c r="AF1820" i="1"/>
  <c r="AF1884" i="1"/>
  <c r="AF1956" i="1"/>
  <c r="AF3288" i="1"/>
  <c r="AF3352" i="1"/>
  <c r="AF3416" i="1"/>
  <c r="AF3480" i="1"/>
  <c r="AF3544" i="1"/>
  <c r="AF3608" i="1"/>
  <c r="AF3672" i="1"/>
  <c r="AF3736" i="1"/>
  <c r="AF3800" i="1"/>
  <c r="AF3864" i="1"/>
  <c r="AF3928" i="1"/>
  <c r="AF4009" i="1"/>
  <c r="AF4073" i="1"/>
  <c r="AF4137" i="1"/>
  <c r="AF4209" i="1"/>
  <c r="AF4273" i="1"/>
  <c r="AF4337" i="1"/>
  <c r="AF4401" i="1"/>
  <c r="AF4465" i="1"/>
  <c r="AF4529" i="1"/>
  <c r="AF4593" i="1"/>
  <c r="AF4657" i="1"/>
  <c r="AF4721" i="1"/>
  <c r="AF4785" i="1"/>
  <c r="AF4849" i="1"/>
  <c r="AF4913" i="1"/>
  <c r="AF4977" i="1"/>
  <c r="AF5041" i="1"/>
  <c r="AF5105" i="1"/>
  <c r="AF5169" i="1"/>
  <c r="AF5233" i="1"/>
  <c r="AF3162" i="1"/>
  <c r="AF3226" i="1"/>
  <c r="AF3298" i="1"/>
  <c r="AF3362" i="1"/>
  <c r="AF3426" i="1"/>
  <c r="AF3490" i="1"/>
  <c r="AF3554" i="1"/>
  <c r="AF3618" i="1"/>
  <c r="AF3682" i="1"/>
  <c r="AF3746" i="1"/>
  <c r="AF3810" i="1"/>
  <c r="AF3874" i="1"/>
  <c r="AF3938" i="1"/>
  <c r="AF4002" i="1"/>
  <c r="AF4066" i="1"/>
  <c r="AF4130" i="1"/>
  <c r="AF4194" i="1"/>
  <c r="AF5274" i="1"/>
  <c r="AF5338" i="1"/>
  <c r="AF5402" i="1"/>
  <c r="AF5466" i="1"/>
  <c r="AF551" i="1"/>
  <c r="AF16" i="1"/>
  <c r="AF663" i="1"/>
  <c r="AF735" i="1"/>
  <c r="AF799" i="1"/>
  <c r="AF863" i="1"/>
  <c r="AF927" i="1"/>
  <c r="AF991" i="1"/>
  <c r="AF1055" i="1"/>
  <c r="AF1119" i="1"/>
  <c r="AF1183" i="1"/>
  <c r="AF1247" i="1"/>
  <c r="AF1311" i="1"/>
  <c r="AF1375" i="1"/>
  <c r="AF1439" i="1"/>
  <c r="AF1503" i="1"/>
  <c r="AF1575" i="1"/>
  <c r="AF1639" i="1"/>
  <c r="AF1703" i="1"/>
  <c r="AF1767" i="1"/>
  <c r="AF4242" i="1"/>
  <c r="AF4306" i="1"/>
  <c r="AF4370" i="1"/>
  <c r="AF4434" i="1"/>
  <c r="AF4498" i="1"/>
  <c r="AF4562" i="1"/>
  <c r="AF4626" i="1"/>
  <c r="AF4690" i="1"/>
  <c r="AF4754" i="1"/>
  <c r="AF4818" i="1"/>
  <c r="AF4882" i="1"/>
  <c r="AF1855" i="1"/>
  <c r="AF1919" i="1"/>
  <c r="AF1983" i="1"/>
  <c r="AF2047" i="1"/>
  <c r="AF2111" i="1"/>
  <c r="AF2175" i="1"/>
  <c r="AF2239" i="1"/>
  <c r="AF2303" i="1"/>
  <c r="AF2367" i="1"/>
  <c r="AF2431" i="1"/>
  <c r="AF2495" i="1"/>
  <c r="AF2559" i="1"/>
  <c r="AF2623" i="1"/>
  <c r="AF2687" i="1"/>
  <c r="AF2751" i="1"/>
  <c r="AF2815" i="1"/>
  <c r="AF2879" i="1"/>
  <c r="AF2943" i="1"/>
  <c r="AF3007" i="1"/>
  <c r="AF3071" i="1"/>
  <c r="AF3135" i="1"/>
  <c r="AF3199" i="1"/>
  <c r="AF3263" i="1"/>
  <c r="AF3327" i="1"/>
  <c r="AF3391" i="1"/>
  <c r="AF3455" i="1"/>
  <c r="AF3519" i="1"/>
  <c r="AF3583" i="1"/>
  <c r="AF3647" i="1"/>
  <c r="AF3711" i="1"/>
  <c r="AF3775" i="1"/>
  <c r="AF3847" i="1"/>
  <c r="AF3911" i="1"/>
  <c r="AF3975" i="1"/>
  <c r="AF4039" i="1"/>
  <c r="AF4103" i="1"/>
  <c r="AF4167" i="1"/>
  <c r="AF4231" i="1"/>
  <c r="AF4295" i="1"/>
  <c r="AF4359" i="1"/>
  <c r="AF4423" i="1"/>
  <c r="AF4487" i="1"/>
  <c r="AF4922" i="1"/>
  <c r="AF4986" i="1"/>
  <c r="AF5050" i="1"/>
  <c r="AF5114" i="1"/>
  <c r="AF5178" i="1"/>
  <c r="AF5242" i="1"/>
  <c r="AF4535" i="1"/>
  <c r="AF4599" i="1"/>
  <c r="AF4671" i="1"/>
  <c r="AF4735" i="1"/>
  <c r="AF4799" i="1"/>
  <c r="AF4863" i="1"/>
  <c r="AF4927" i="1"/>
  <c r="AF4991" i="1"/>
  <c r="AF5055" i="1"/>
  <c r="AF5119" i="1"/>
  <c r="AF5183" i="1"/>
  <c r="AF5247" i="1"/>
  <c r="AF5311" i="1"/>
  <c r="AF5375" i="1"/>
  <c r="AF5439" i="1"/>
  <c r="AF5503" i="1"/>
  <c r="AJ3738" i="1"/>
  <c r="AI3738" i="1"/>
  <c r="AJ3866" i="1"/>
  <c r="AI4122" i="1"/>
  <c r="AJ4074" i="1"/>
  <c r="AI4074" i="1"/>
  <c r="AI3506" i="1"/>
  <c r="AJ3634" i="1"/>
  <c r="AI3634" i="1"/>
  <c r="AJ3762" i="1"/>
  <c r="AI3762" i="1"/>
  <c r="AJ4090" i="1"/>
  <c r="AI4090" i="1"/>
  <c r="AJ4218" i="1"/>
  <c r="AJ3586" i="1"/>
  <c r="AI3586" i="1"/>
  <c r="AJ3906" i="1"/>
  <c r="AJ3594" i="1"/>
  <c r="AI3594" i="1"/>
  <c r="AI3786" i="1"/>
  <c r="AJ3914" i="1"/>
  <c r="AJ4106" i="1"/>
  <c r="AI4106" i="1"/>
  <c r="AJ178" i="1"/>
  <c r="AJ498" i="1"/>
  <c r="AI498" i="1"/>
  <c r="AJ818" i="1"/>
  <c r="AI818" i="1"/>
  <c r="AJ411" i="1"/>
  <c r="AI411" i="1"/>
  <c r="AJ731" i="1"/>
  <c r="AI731" i="1"/>
  <c r="AJ885" i="1"/>
  <c r="AI885" i="1"/>
  <c r="AJ430" i="1"/>
  <c r="AI430" i="1"/>
  <c r="AI696" i="1"/>
  <c r="AJ1459" i="1"/>
  <c r="AI1459" i="1"/>
  <c r="AJ1779" i="1"/>
  <c r="AI1779" i="1"/>
  <c r="AJ2491" i="1"/>
  <c r="AI2491" i="1"/>
  <c r="AJ2811" i="1"/>
  <c r="AI2811" i="1"/>
  <c r="AJ3203" i="1"/>
  <c r="AI3203" i="1"/>
  <c r="AI3595" i="1"/>
  <c r="AJ2452" i="1"/>
  <c r="AI2452" i="1"/>
  <c r="AJ3036" i="1"/>
  <c r="AJ3356" i="1"/>
  <c r="AI3356" i="1"/>
  <c r="AJ1045" i="1"/>
  <c r="AI1045" i="1"/>
  <c r="AI1445" i="1"/>
  <c r="AJ1765" i="1"/>
  <c r="AI1765" i="1"/>
  <c r="AJ1518" i="1"/>
  <c r="AI1518" i="1"/>
  <c r="AI2222" i="1"/>
  <c r="AJ3006" i="1"/>
  <c r="AI3006" i="1"/>
  <c r="AJ3390" i="1"/>
  <c r="AJ1072" i="1"/>
  <c r="AI1072" i="1"/>
  <c r="AJ1456" i="1"/>
  <c r="AI1456" i="1"/>
  <c r="AJ1840" i="1"/>
  <c r="AI1840" i="1"/>
  <c r="AJ2616" i="1"/>
  <c r="AI2616" i="1"/>
  <c r="AJ3918" i="1"/>
  <c r="AI3918" i="1"/>
  <c r="AJ4238" i="1"/>
  <c r="AI4238" i="1"/>
  <c r="AJ4750" i="1"/>
  <c r="AI4750" i="1"/>
  <c r="AJ5478" i="1"/>
  <c r="AI5478" i="1"/>
  <c r="AJ4504" i="1"/>
  <c r="AI4504" i="1"/>
  <c r="AJ4283" i="1"/>
  <c r="AI4283" i="1"/>
  <c r="AJ4603" i="1"/>
  <c r="AI4603" i="1"/>
  <c r="AJ5179" i="1"/>
  <c r="AJ5499" i="1"/>
  <c r="AI5499" i="1"/>
  <c r="AI4164" i="1"/>
  <c r="AJ1174" i="1"/>
  <c r="AI1174" i="1"/>
  <c r="AJ2189" i="1"/>
  <c r="AI2189" i="1"/>
  <c r="AJ2957" i="1"/>
  <c r="AJ3733" i="1"/>
  <c r="AI3733" i="1"/>
  <c r="AJ4821" i="1"/>
  <c r="AI4821" i="1"/>
  <c r="AJ2194" i="1"/>
  <c r="AI2194" i="1"/>
  <c r="AJ122" i="1"/>
  <c r="AI122" i="1"/>
  <c r="AJ442" i="1"/>
  <c r="AI442" i="1"/>
  <c r="AI698" i="1"/>
  <c r="AJ547" i="1"/>
  <c r="AI547" i="1"/>
  <c r="AJ675" i="1"/>
  <c r="AI675" i="1"/>
  <c r="AJ875" i="1"/>
  <c r="AI875" i="1"/>
  <c r="AJ189" i="1"/>
  <c r="AI189" i="1"/>
  <c r="AJ509" i="1"/>
  <c r="AI509" i="1"/>
  <c r="AJ701" i="1"/>
  <c r="AI701" i="1"/>
  <c r="AI766" i="1"/>
  <c r="AJ1915" i="1"/>
  <c r="AI1915" i="1"/>
  <c r="AJ1659" i="1"/>
  <c r="AI370" i="1"/>
  <c r="AJ115" i="1"/>
  <c r="AI115" i="1"/>
  <c r="AJ693" i="1"/>
  <c r="AI693" i="1"/>
  <c r="AJ302" i="1"/>
  <c r="AI302" i="1"/>
  <c r="AJ504" i="1"/>
  <c r="AI504" i="1"/>
  <c r="AI824" i="1"/>
  <c r="AI1523" i="1"/>
  <c r="AJ3331" i="1"/>
  <c r="AI3331" i="1"/>
  <c r="AJ2068" i="1"/>
  <c r="AI2068" i="1"/>
  <c r="AJ2780" i="1"/>
  <c r="AI2780" i="1"/>
  <c r="AJ3100" i="1"/>
  <c r="AI3100" i="1"/>
  <c r="AJ3676" i="1"/>
  <c r="AJ1309" i="1"/>
  <c r="AI1326" i="1"/>
  <c r="AJ1646" i="1"/>
  <c r="AI1646" i="1"/>
  <c r="AJ2158" i="1"/>
  <c r="AI2158" i="1"/>
  <c r="AJ2486" i="1"/>
  <c r="AI2486" i="1"/>
  <c r="AI2878" i="1"/>
  <c r="AJ1264" i="1"/>
  <c r="AI1264" i="1"/>
  <c r="AJ1968" i="1"/>
  <c r="AI1968" i="1"/>
  <c r="AJ2360" i="1"/>
  <c r="AJ4046" i="1"/>
  <c r="AI4046" i="1"/>
  <c r="AJ4814" i="1"/>
  <c r="AJ5278" i="1"/>
  <c r="AI5278" i="1"/>
  <c r="AJ4312" i="1"/>
  <c r="AI4312" i="1"/>
  <c r="AJ4632" i="1"/>
  <c r="AJ4832" i="1"/>
  <c r="AI4832" i="1"/>
  <c r="AJ5216" i="1"/>
  <c r="AI5216" i="1"/>
  <c r="AJ4347" i="1"/>
  <c r="AI4347" i="1"/>
  <c r="AJ3972" i="1"/>
  <c r="AJ4292" i="1"/>
  <c r="AI4292" i="1"/>
  <c r="AJ4684" i="1"/>
  <c r="AJ5452" i="1"/>
  <c r="AI5452" i="1"/>
  <c r="AJ1046" i="1"/>
  <c r="AI1046" i="1"/>
  <c r="AJ1202" i="1"/>
  <c r="AJ2061" i="1"/>
  <c r="AI2061" i="1"/>
  <c r="AJ2445" i="1"/>
  <c r="AI2445" i="1"/>
  <c r="AJ2765" i="1"/>
  <c r="AJ3213" i="1"/>
  <c r="AI3213" i="1"/>
  <c r="AJ3597" i="1"/>
  <c r="AI3597" i="1"/>
  <c r="AJ3925" i="1"/>
  <c r="AI3925" i="1"/>
  <c r="AJ3280" i="1"/>
  <c r="AJ4309" i="1"/>
  <c r="AI4309" i="1"/>
  <c r="AJ4629" i="1"/>
  <c r="AI4629" i="1"/>
  <c r="AJ2386" i="1"/>
  <c r="AI2386" i="1"/>
  <c r="AJ634" i="1"/>
  <c r="AI634" i="1"/>
  <c r="AJ381" i="1"/>
  <c r="AJ1403" i="1"/>
  <c r="AI1403" i="1"/>
  <c r="AI1851" i="1"/>
  <c r="AJ114" i="1"/>
  <c r="AI114" i="1"/>
  <c r="AI690" i="1"/>
  <c r="AJ1010" i="1"/>
  <c r="AI1010" i="1"/>
  <c r="AJ373" i="1"/>
  <c r="AI373" i="1"/>
  <c r="AJ949" i="1"/>
  <c r="AJ590" i="1"/>
  <c r="AJ184" i="1"/>
  <c r="AJ632" i="1"/>
  <c r="AI632" i="1"/>
  <c r="AJ952" i="1"/>
  <c r="AI952" i="1"/>
  <c r="AJ1267" i="1"/>
  <c r="AI1267" i="1"/>
  <c r="AJ2035" i="1"/>
  <c r="AI2035" i="1"/>
  <c r="AJ2299" i="1"/>
  <c r="AI2299" i="1"/>
  <c r="AI3075" i="1"/>
  <c r="AI2844" i="1"/>
  <c r="AJ3612" i="1"/>
  <c r="AI3612" i="1"/>
  <c r="AJ1573" i="1"/>
  <c r="AI1573" i="1"/>
  <c r="AJ1966" i="1"/>
  <c r="AI1966" i="1"/>
  <c r="AJ1776" i="1"/>
  <c r="AI1776" i="1"/>
  <c r="AJ2096" i="1"/>
  <c r="AI2096" i="1"/>
  <c r="AJ2488" i="1"/>
  <c r="AI2488" i="1"/>
  <c r="AJ4558" i="1"/>
  <c r="AI4558" i="1"/>
  <c r="AJ4568" i="1"/>
  <c r="AI4568" i="1"/>
  <c r="AJ3771" i="1"/>
  <c r="AI3771" i="1"/>
  <c r="AJ4091" i="1"/>
  <c r="AI4091" i="1"/>
  <c r="AJ4475" i="1"/>
  <c r="AI4475" i="1"/>
  <c r="AJ5115" i="1"/>
  <c r="AI5115" i="1"/>
  <c r="AI4364" i="1"/>
  <c r="AJ4620" i="1"/>
  <c r="AI4620" i="1"/>
  <c r="AJ4940" i="1"/>
  <c r="AI4940" i="1"/>
  <c r="AI1394" i="1"/>
  <c r="AJ3088" i="1"/>
  <c r="AI3088" i="1"/>
  <c r="AJ5141" i="1"/>
  <c r="AI5141" i="1"/>
  <c r="AJ2066" i="1"/>
  <c r="AI2066" i="1"/>
  <c r="AJ2962" i="1"/>
  <c r="AJ314" i="1"/>
  <c r="AI314" i="1"/>
  <c r="AJ826" i="1"/>
  <c r="AI826" i="1"/>
  <c r="AJ954" i="1"/>
  <c r="AI954" i="1"/>
  <c r="AJ939" i="1"/>
  <c r="AJ829" i="1"/>
  <c r="AI829" i="1"/>
  <c r="AJ1021" i="1"/>
  <c r="AI1021" i="1"/>
  <c r="AJ438" i="1"/>
  <c r="AI438" i="1"/>
  <c r="AJ662" i="1"/>
  <c r="AI662" i="1"/>
  <c r="AJ56" i="1"/>
  <c r="AI56" i="1"/>
  <c r="AJ256" i="1"/>
  <c r="AI256" i="1"/>
  <c r="AJ384" i="1"/>
  <c r="AI384" i="1"/>
  <c r="AJ576" i="1"/>
  <c r="AI576" i="1"/>
  <c r="AJ1147" i="1"/>
  <c r="AI1147" i="1"/>
  <c r="AJ1275" i="1"/>
  <c r="AI1275" i="1"/>
  <c r="AJ1787" i="1"/>
  <c r="AI1787" i="1"/>
  <c r="AI562" i="1"/>
  <c r="AJ946" i="1"/>
  <c r="AI603" i="1"/>
  <c r="AJ931" i="1"/>
  <c r="AI931" i="1"/>
  <c r="AJ565" i="1"/>
  <c r="AI565" i="1"/>
  <c r="AJ366" i="1"/>
  <c r="AJ758" i="1"/>
  <c r="AI758" i="1"/>
  <c r="AJ248" i="1"/>
  <c r="AI248" i="1"/>
  <c r="AJ1139" i="1"/>
  <c r="AI1139" i="1"/>
  <c r="AJ1651" i="1"/>
  <c r="AI1651" i="1"/>
  <c r="AJ1971" i="1"/>
  <c r="AI1971" i="1"/>
  <c r="AJ2363" i="1"/>
  <c r="AJ3395" i="1"/>
  <c r="AI2324" i="1"/>
  <c r="AI2644" i="1"/>
  <c r="AJ2972" i="1"/>
  <c r="AI2972" i="1"/>
  <c r="AJ3292" i="1"/>
  <c r="AI3292" i="1"/>
  <c r="AJ1109" i="1"/>
  <c r="AI1109" i="1"/>
  <c r="AJ1381" i="1"/>
  <c r="AI1381" i="1"/>
  <c r="AJ1893" i="1"/>
  <c r="AI1893" i="1"/>
  <c r="AJ1774" i="1"/>
  <c r="AI1774" i="1"/>
  <c r="AJ2286" i="1"/>
  <c r="AI2286" i="1"/>
  <c r="AJ2686" i="1"/>
  <c r="AI2686" i="1"/>
  <c r="AJ3198" i="1"/>
  <c r="AI3198" i="1"/>
  <c r="AJ3518" i="1"/>
  <c r="AI3518" i="1"/>
  <c r="AJ3710" i="1"/>
  <c r="AI3710" i="1"/>
  <c r="AJ2296" i="1"/>
  <c r="AI2296" i="1"/>
  <c r="AJ2552" i="1"/>
  <c r="AJ2808" i="1"/>
  <c r="AI2808" i="1"/>
  <c r="AJ4622" i="1"/>
  <c r="AJ4942" i="1"/>
  <c r="AI4942" i="1"/>
  <c r="AJ5078" i="1"/>
  <c r="AI5078" i="1"/>
  <c r="AJ4696" i="1"/>
  <c r="AI4696" i="1"/>
  <c r="AJ5024" i="1"/>
  <c r="AI5024" i="1"/>
  <c r="AJ5408" i="1"/>
  <c r="AJ3963" i="1"/>
  <c r="AI3963" i="1"/>
  <c r="AJ4155" i="1"/>
  <c r="AJ4987" i="1"/>
  <c r="AI4987" i="1"/>
  <c r="AJ5371" i="1"/>
  <c r="AI5371" i="1"/>
  <c r="AJ3908" i="1"/>
  <c r="AI3908" i="1"/>
  <c r="AJ4492" i="1"/>
  <c r="AJ4812" i="1"/>
  <c r="AI4812" i="1"/>
  <c r="AJ5132" i="1"/>
  <c r="AI5132" i="1"/>
  <c r="AJ5324" i="1"/>
  <c r="AI5324" i="1"/>
  <c r="AJ734" i="1"/>
  <c r="AI734" i="1"/>
  <c r="AJ1138" i="1"/>
  <c r="AI1138" i="1"/>
  <c r="AJ1458" i="1"/>
  <c r="AI1458" i="1"/>
  <c r="AI1714" i="1"/>
  <c r="AI2253" i="1"/>
  <c r="AJ2573" i="1"/>
  <c r="AI2573" i="1"/>
  <c r="AJ2893" i="1"/>
  <c r="AI2893" i="1"/>
  <c r="AJ3085" i="1"/>
  <c r="AI3085" i="1"/>
  <c r="AJ3405" i="1"/>
  <c r="AI3405" i="1"/>
  <c r="AJ3216" i="1"/>
  <c r="AI3216" i="1"/>
  <c r="AJ4181" i="1"/>
  <c r="AJ5333" i="1"/>
  <c r="AI5333" i="1"/>
  <c r="AJ1874" i="1"/>
  <c r="AI1874" i="1"/>
  <c r="AJ2578" i="1"/>
  <c r="AI2578" i="1"/>
  <c r="AJ2898" i="1"/>
  <c r="AI2898" i="1"/>
  <c r="AI186" i="1"/>
  <c r="AI378" i="1"/>
  <c r="AJ506" i="1"/>
  <c r="AJ123" i="1"/>
  <c r="AI123" i="1"/>
  <c r="AJ419" i="1"/>
  <c r="AI419" i="1"/>
  <c r="AJ317" i="1"/>
  <c r="AI317" i="1"/>
  <c r="AJ310" i="1"/>
  <c r="AJ120" i="1"/>
  <c r="AI120" i="1"/>
  <c r="AI448" i="1"/>
  <c r="AJ640" i="1"/>
  <c r="AI640" i="1"/>
  <c r="AJ768" i="1"/>
  <c r="AI768" i="1"/>
  <c r="AJ896" i="1"/>
  <c r="AI896" i="1"/>
  <c r="AI960" i="1"/>
  <c r="AJ1083" i="1"/>
  <c r="AI1083" i="1"/>
  <c r="AI1339" i="1"/>
  <c r="AJ1595" i="1"/>
  <c r="AI1595" i="1"/>
  <c r="AJ306" i="1"/>
  <c r="AI306" i="1"/>
  <c r="AJ626" i="1"/>
  <c r="AI626" i="1"/>
  <c r="AJ882" i="1"/>
  <c r="AI882" i="1"/>
  <c r="AJ203" i="1"/>
  <c r="AJ539" i="1"/>
  <c r="AI539" i="1"/>
  <c r="AI795" i="1"/>
  <c r="AJ181" i="1"/>
  <c r="AI181" i="1"/>
  <c r="AJ112" i="1"/>
  <c r="AI112" i="1"/>
  <c r="AJ440" i="1"/>
  <c r="AI440" i="1"/>
  <c r="AJ760" i="1"/>
  <c r="AI760" i="1"/>
  <c r="AJ1016" i="1"/>
  <c r="AI1016" i="1"/>
  <c r="AJ2171" i="1"/>
  <c r="AI2171" i="1"/>
  <c r="AJ2683" i="1"/>
  <c r="AI2683" i="1"/>
  <c r="AJ3011" i="1"/>
  <c r="AI3011" i="1"/>
  <c r="AJ3531" i="1"/>
  <c r="AI3531" i="1"/>
  <c r="AJ3723" i="1"/>
  <c r="AI3723" i="1"/>
  <c r="AJ2260" i="1"/>
  <c r="AI2260" i="1"/>
  <c r="AJ2580" i="1"/>
  <c r="AI2580" i="1"/>
  <c r="AJ3164" i="1"/>
  <c r="AJ3484" i="1"/>
  <c r="AI3484" i="1"/>
  <c r="AJ1245" i="1"/>
  <c r="AI1245" i="1"/>
  <c r="AJ1454" i="1"/>
  <c r="AI1454" i="1"/>
  <c r="AI1710" i="1"/>
  <c r="AI2350" i="1"/>
  <c r="AJ2550" i="1"/>
  <c r="AI2550" i="1"/>
  <c r="AJ2814" i="1"/>
  <c r="AI2814" i="1"/>
  <c r="AJ3326" i="1"/>
  <c r="AI3326" i="1"/>
  <c r="AJ3582" i="1"/>
  <c r="AI3582" i="1"/>
  <c r="AJ1584" i="1"/>
  <c r="AI1584" i="1"/>
  <c r="AI2160" i="1"/>
  <c r="AI4110" i="1"/>
  <c r="AJ4430" i="1"/>
  <c r="AI4430" i="1"/>
  <c r="AJ5088" i="1"/>
  <c r="AI5088" i="1"/>
  <c r="AJ5344" i="1"/>
  <c r="AI5344" i="1"/>
  <c r="AJ4795" i="1"/>
  <c r="AI4795" i="1"/>
  <c r="AJ5307" i="1"/>
  <c r="AI5307" i="1"/>
  <c r="AJ4100" i="1"/>
  <c r="AI4100" i="1"/>
  <c r="AJ4428" i="1"/>
  <c r="AI4428" i="1"/>
  <c r="AJ5260" i="1"/>
  <c r="AJ1238" i="1"/>
  <c r="AJ1330" i="1"/>
  <c r="AI1330" i="1"/>
  <c r="AJ1650" i="1"/>
  <c r="AI1650" i="1"/>
  <c r="AJ2381" i="1"/>
  <c r="AI2381" i="1"/>
  <c r="AJ2701" i="1"/>
  <c r="AI2701" i="1"/>
  <c r="AJ3277" i="1"/>
  <c r="AJ3469" i="1"/>
  <c r="AI3469" i="1"/>
  <c r="AJ4117" i="1"/>
  <c r="AI4117" i="1"/>
  <c r="AJ4437" i="1"/>
  <c r="AI4437" i="1"/>
  <c r="AJ4949" i="1"/>
  <c r="AI4949" i="1"/>
  <c r="AJ5469" i="1"/>
  <c r="AI5469" i="1"/>
  <c r="AI2450" i="1"/>
  <c r="AJ2706" i="1"/>
  <c r="AI2706" i="1"/>
  <c r="AJ3090" i="1"/>
  <c r="AI3090" i="1"/>
  <c r="AJ3147" i="1"/>
  <c r="AI3147" i="1"/>
  <c r="AJ3731" i="1"/>
  <c r="AJ2268" i="1"/>
  <c r="AJ2588" i="1"/>
  <c r="AI2588" i="1"/>
  <c r="AJ2916" i="1"/>
  <c r="AI2916" i="1"/>
  <c r="AJ3620" i="1"/>
  <c r="AI3620" i="1"/>
  <c r="AJ1181" i="1"/>
  <c r="AI1181" i="1"/>
  <c r="AJ1389" i="1"/>
  <c r="AI1389" i="1"/>
  <c r="AJ1709" i="1"/>
  <c r="AI1709" i="1"/>
  <c r="AJ1398" i="1"/>
  <c r="AI1398" i="1"/>
  <c r="AJ2494" i="1"/>
  <c r="AJ2950" i="1"/>
  <c r="AI2950" i="1"/>
  <c r="AJ3654" i="1"/>
  <c r="AI3654" i="1"/>
  <c r="AJ1400" i="1"/>
  <c r="AI1400" i="1"/>
  <c r="AI2560" i="1"/>
  <c r="AJ2752" i="1"/>
  <c r="AI2752" i="1"/>
  <c r="AJ3926" i="1"/>
  <c r="AJ4182" i="1"/>
  <c r="AI4182" i="1"/>
  <c r="AI4438" i="1"/>
  <c r="AJ4694" i="1"/>
  <c r="AI4694" i="1"/>
  <c r="AJ4950" i="1"/>
  <c r="AJ4320" i="1"/>
  <c r="AI4320" i="1"/>
  <c r="AJ4968" i="1"/>
  <c r="AI4968" i="1"/>
  <c r="AJ5480" i="1"/>
  <c r="AI5480" i="1"/>
  <c r="AJ4419" i="1"/>
  <c r="AI4419" i="1"/>
  <c r="AJ5123" i="1"/>
  <c r="AI5123" i="1"/>
  <c r="AJ4044" i="1"/>
  <c r="AI4044" i="1"/>
  <c r="AI4300" i="1"/>
  <c r="AJ4564" i="1"/>
  <c r="AI4564" i="1"/>
  <c r="AJ5268" i="1"/>
  <c r="AI5268" i="1"/>
  <c r="AJ990" i="1"/>
  <c r="AI990" i="1"/>
  <c r="AJ1466" i="1"/>
  <c r="AI1466" i="1"/>
  <c r="AJ2709" i="1"/>
  <c r="AI2709" i="1"/>
  <c r="AJ3221" i="1"/>
  <c r="AI3221" i="1"/>
  <c r="AJ3805" i="1"/>
  <c r="AI3805" i="1"/>
  <c r="AJ3224" i="1"/>
  <c r="AI3224" i="1"/>
  <c r="AJ4445" i="1"/>
  <c r="AI4445" i="1"/>
  <c r="AJ4957" i="1"/>
  <c r="AI4957" i="1"/>
  <c r="AJ5477" i="1"/>
  <c r="AI5477" i="1"/>
  <c r="AJ2202" i="1"/>
  <c r="AI2202" i="1"/>
  <c r="AJ3098" i="1"/>
  <c r="AI3098" i="1"/>
  <c r="AJ42" i="1"/>
  <c r="AI42" i="1"/>
  <c r="AI106" i="1"/>
  <c r="AJ234" i="1"/>
  <c r="AI234" i="1"/>
  <c r="AJ298" i="1"/>
  <c r="AI298" i="1"/>
  <c r="AJ426" i="1"/>
  <c r="AI426" i="1"/>
  <c r="AJ554" i="1"/>
  <c r="AI554" i="1"/>
  <c r="AI618" i="1"/>
  <c r="AJ746" i="1"/>
  <c r="AI746" i="1"/>
  <c r="AJ810" i="1"/>
  <c r="AI810" i="1"/>
  <c r="AJ938" i="1"/>
  <c r="AI938" i="1"/>
  <c r="AJ1002" i="1"/>
  <c r="AJ43" i="1"/>
  <c r="AI43" i="1"/>
  <c r="AJ107" i="1"/>
  <c r="AJ339" i="1"/>
  <c r="AI339" i="1"/>
  <c r="AJ403" i="1"/>
  <c r="AI403" i="1"/>
  <c r="AJ531" i="1"/>
  <c r="AI531" i="1"/>
  <c r="AJ595" i="1"/>
  <c r="AJ659" i="1"/>
  <c r="AI659" i="1"/>
  <c r="AI723" i="1"/>
  <c r="AJ859" i="1"/>
  <c r="AI859" i="1"/>
  <c r="AJ923" i="1"/>
  <c r="AI923" i="1"/>
  <c r="AJ173" i="1"/>
  <c r="AI173" i="1"/>
  <c r="AJ301" i="1"/>
  <c r="AI301" i="1"/>
  <c r="AI365" i="1"/>
  <c r="AJ493" i="1"/>
  <c r="AI493" i="1"/>
  <c r="AJ557" i="1"/>
  <c r="AI557" i="1"/>
  <c r="AJ685" i="1"/>
  <c r="AI685" i="1"/>
  <c r="AJ749" i="1"/>
  <c r="AJ813" i="1"/>
  <c r="AI813" i="1"/>
  <c r="AJ877" i="1"/>
  <c r="AJ1005" i="1"/>
  <c r="AI1005" i="1"/>
  <c r="AJ294" i="1"/>
  <c r="AI294" i="1"/>
  <c r="AJ422" i="1"/>
  <c r="AI422" i="1"/>
  <c r="AJ646" i="1"/>
  <c r="AI646" i="1"/>
  <c r="AJ40" i="1"/>
  <c r="AI40" i="1"/>
  <c r="AJ104" i="1"/>
  <c r="AI104" i="1"/>
  <c r="AJ240" i="1"/>
  <c r="AI240" i="1"/>
  <c r="AJ368" i="1"/>
  <c r="AI368" i="1"/>
  <c r="AJ432" i="1"/>
  <c r="AJ560" i="1"/>
  <c r="AI560" i="1"/>
  <c r="AJ624" i="1"/>
  <c r="AI624" i="1"/>
  <c r="AJ752" i="1"/>
  <c r="AI752" i="1"/>
  <c r="AJ816" i="1"/>
  <c r="AJ880" i="1"/>
  <c r="AI880" i="1"/>
  <c r="AI944" i="1"/>
  <c r="AJ1067" i="1"/>
  <c r="AI1067" i="1"/>
  <c r="AJ1131" i="1"/>
  <c r="AI1131" i="1"/>
  <c r="AJ1259" i="1"/>
  <c r="AI1259" i="1"/>
  <c r="AJ1387" i="1"/>
  <c r="AI1387" i="1"/>
  <c r="AJ1579" i="1"/>
  <c r="AI1579" i="1"/>
  <c r="AJ1643" i="1"/>
  <c r="AI1643" i="1"/>
  <c r="AJ1771" i="1"/>
  <c r="AI1771" i="1"/>
  <c r="AJ1899" i="1"/>
  <c r="AI1899" i="1"/>
  <c r="AI1963" i="1"/>
  <c r="AJ2099" i="1"/>
  <c r="AI2099" i="1"/>
  <c r="AJ2163" i="1"/>
  <c r="AI2163" i="1"/>
  <c r="AJ2291" i="1"/>
  <c r="AI2291" i="1"/>
  <c r="AJ2419" i="1"/>
  <c r="AI2419" i="1"/>
  <c r="AI2483" i="1"/>
  <c r="AJ2611" i="1"/>
  <c r="AI2611" i="1"/>
  <c r="AJ2675" i="1"/>
  <c r="AI2675" i="1"/>
  <c r="AJ2803" i="1"/>
  <c r="AI2803" i="1"/>
  <c r="AJ2931" i="1"/>
  <c r="AI2931" i="1"/>
  <c r="AI3003" i="1"/>
  <c r="AJ3131" i="1"/>
  <c r="AI3131" i="1"/>
  <c r="AJ3195" i="1"/>
  <c r="AI3195" i="1"/>
  <c r="AJ3323" i="1"/>
  <c r="AI3323" i="1"/>
  <c r="AJ3459" i="1"/>
  <c r="AI3459" i="1"/>
  <c r="AJ3651" i="1"/>
  <c r="AI3651" i="1"/>
  <c r="AJ3715" i="1"/>
  <c r="AI3715" i="1"/>
  <c r="AJ2060" i="1"/>
  <c r="AI2060" i="1"/>
  <c r="AJ2124" i="1"/>
  <c r="AJ2188" i="1"/>
  <c r="AI2188" i="1"/>
  <c r="AJ2252" i="1"/>
  <c r="AJ2380" i="1"/>
  <c r="AI2380" i="1"/>
  <c r="AJ2444" i="1"/>
  <c r="AI2444" i="1"/>
  <c r="AJ2572" i="1"/>
  <c r="AI2572" i="1"/>
  <c r="AJ2636" i="1"/>
  <c r="AJ2700" i="1"/>
  <c r="AI2700" i="1"/>
  <c r="AI2764" i="1"/>
  <c r="AJ2900" i="1"/>
  <c r="AI2900" i="1"/>
  <c r="AJ2964" i="1"/>
  <c r="AI2964" i="1"/>
  <c r="AJ3092" i="1"/>
  <c r="AI3092" i="1"/>
  <c r="AJ3220" i="1"/>
  <c r="AI3220" i="1"/>
  <c r="AJ3412" i="1"/>
  <c r="AI3412" i="1"/>
  <c r="AJ3476" i="1"/>
  <c r="AI3476" i="1"/>
  <c r="AJ3604" i="1"/>
  <c r="AI3604" i="1"/>
  <c r="AI3668" i="1"/>
  <c r="AJ3732" i="1"/>
  <c r="AI3732" i="1"/>
  <c r="AJ3796" i="1"/>
  <c r="AJ1165" i="1"/>
  <c r="AI1165" i="1"/>
  <c r="AJ1237" i="1"/>
  <c r="AI1237" i="1"/>
  <c r="AJ1373" i="1"/>
  <c r="AI1373" i="1"/>
  <c r="AJ1501" i="1"/>
  <c r="AI1501" i="1"/>
  <c r="AJ1565" i="1"/>
  <c r="AJ1693" i="1"/>
  <c r="AI1693" i="1"/>
  <c r="AJ1757" i="1"/>
  <c r="AI1757" i="1"/>
  <c r="AJ1885" i="1"/>
  <c r="AI1885" i="1"/>
  <c r="AI1318" i="1"/>
  <c r="AJ1382" i="1"/>
  <c r="AI1382" i="1"/>
  <c r="AJ1574" i="1"/>
  <c r="AI1574" i="1"/>
  <c r="AJ1638" i="1"/>
  <c r="AI1638" i="1"/>
  <c r="AJ1766" i="1"/>
  <c r="AI1766" i="1"/>
  <c r="AJ1894" i="1"/>
  <c r="AI1894" i="1"/>
  <c r="AI1958" i="1"/>
  <c r="AJ2086" i="1"/>
  <c r="AI2086" i="1"/>
  <c r="AJ2150" i="1"/>
  <c r="AI2150" i="1"/>
  <c r="AJ2278" i="1"/>
  <c r="AI2278" i="1"/>
  <c r="AJ2342" i="1"/>
  <c r="AJ2406" i="1"/>
  <c r="AI2406" i="1"/>
  <c r="AJ2478" i="1"/>
  <c r="AJ2614" i="1"/>
  <c r="AI2614" i="1"/>
  <c r="AJ2678" i="1"/>
  <c r="AI2678" i="1"/>
  <c r="AJ2806" i="1"/>
  <c r="AI2806" i="1"/>
  <c r="AJ2870" i="1"/>
  <c r="AJ2934" i="1"/>
  <c r="AI2934" i="1"/>
  <c r="AJ3126" i="1"/>
  <c r="AI3126" i="1"/>
  <c r="AJ3190" i="1"/>
  <c r="AI3190" i="1"/>
  <c r="AJ3318" i="1"/>
  <c r="AI3318" i="1"/>
  <c r="AJ3446" i="1"/>
  <c r="AI3446" i="1"/>
  <c r="AI3510" i="1"/>
  <c r="AJ3638" i="1"/>
  <c r="AI3638" i="1"/>
  <c r="AJ3702" i="1"/>
  <c r="AI3702" i="1"/>
  <c r="AJ1064" i="1"/>
  <c r="AI1064" i="1"/>
  <c r="AJ1192" i="1"/>
  <c r="AI1192" i="1"/>
  <c r="AI1256" i="1"/>
  <c r="AJ1384" i="1"/>
  <c r="AI1384" i="1"/>
  <c r="AJ1448" i="1"/>
  <c r="AI1448" i="1"/>
  <c r="AJ1576" i="1"/>
  <c r="AI1576" i="1"/>
  <c r="AJ1704" i="1"/>
  <c r="AI1704" i="1"/>
  <c r="AI1768" i="1"/>
  <c r="AJ1896" i="1"/>
  <c r="AI1896" i="1"/>
  <c r="AJ1960" i="1"/>
  <c r="AI1960" i="1"/>
  <c r="AJ2088" i="1"/>
  <c r="AI2088" i="1"/>
  <c r="AI2152" i="1"/>
  <c r="AJ2216" i="1"/>
  <c r="AI2216" i="1"/>
  <c r="AJ2416" i="1"/>
  <c r="AI2416" i="1"/>
  <c r="AJ2480" i="1"/>
  <c r="AI2480" i="1"/>
  <c r="AJ2608" i="1"/>
  <c r="AI2608" i="1"/>
  <c r="AJ2736" i="1"/>
  <c r="AI2736" i="1"/>
  <c r="AJ2800" i="1"/>
  <c r="AJ3846" i="1"/>
  <c r="AI3846" i="1"/>
  <c r="AJ3910" i="1"/>
  <c r="AI3910" i="1"/>
  <c r="AJ4038" i="1"/>
  <c r="AI4038" i="1"/>
  <c r="AI4102" i="1"/>
  <c r="AJ4166" i="1"/>
  <c r="AI4166" i="1"/>
  <c r="AI4230" i="1"/>
  <c r="AJ4358" i="1"/>
  <c r="AI4358" i="1"/>
  <c r="AJ4422" i="1"/>
  <c r="AI4422" i="1"/>
  <c r="AJ4550" i="1"/>
  <c r="AI4550" i="1"/>
  <c r="AJ4678" i="1"/>
  <c r="AI4678" i="1"/>
  <c r="AJ4870" i="1"/>
  <c r="AI4870" i="1"/>
  <c r="AJ4934" i="1"/>
  <c r="AI4934" i="1"/>
  <c r="AJ5070" i="1"/>
  <c r="AI5070" i="1"/>
  <c r="AI5134" i="1"/>
  <c r="AJ5206" i="1"/>
  <c r="AI5206" i="1"/>
  <c r="AJ5270" i="1"/>
  <c r="AJ5398" i="1"/>
  <c r="AI5398" i="1"/>
  <c r="AJ5470" i="1"/>
  <c r="AI5470" i="1"/>
  <c r="AJ4304" i="1"/>
  <c r="AI4304" i="1"/>
  <c r="AJ4432" i="1"/>
  <c r="AI4432" i="1"/>
  <c r="AJ4496" i="1"/>
  <c r="AJ4624" i="1"/>
  <c r="AI4624" i="1"/>
  <c r="AJ4688" i="1"/>
  <c r="AI4688" i="1"/>
  <c r="AJ4816" i="1"/>
  <c r="AI4816" i="1"/>
  <c r="AI4888" i="1"/>
  <c r="AJ4952" i="1"/>
  <c r="AI4952" i="1"/>
  <c r="AJ5144" i="1"/>
  <c r="AI5144" i="1"/>
  <c r="AJ5208" i="1"/>
  <c r="AI5208" i="1"/>
  <c r="AJ5336" i="1"/>
  <c r="AI5336" i="1"/>
  <c r="AJ5464" i="1"/>
  <c r="AI5464" i="1"/>
  <c r="AI3763" i="1"/>
  <c r="AJ3891" i="1"/>
  <c r="AI3891" i="1"/>
  <c r="AJ3955" i="1"/>
  <c r="AI3955" i="1"/>
  <c r="AJ4083" i="1"/>
  <c r="AI4083" i="1"/>
  <c r="AI4147" i="1"/>
  <c r="AJ4211" i="1"/>
  <c r="AI4211" i="1"/>
  <c r="AJ4275" i="1"/>
  <c r="AJ4403" i="1"/>
  <c r="AI4403" i="1"/>
  <c r="AJ4467" i="1"/>
  <c r="AI4467" i="1"/>
  <c r="AJ4595" i="1"/>
  <c r="AI4595" i="1"/>
  <c r="AJ4723" i="1"/>
  <c r="AI4723" i="1"/>
  <c r="AJ4787" i="1"/>
  <c r="AJ4915" i="1"/>
  <c r="AI4915" i="1"/>
  <c r="AJ4979" i="1"/>
  <c r="AI4979" i="1"/>
  <c r="AJ5107" i="1"/>
  <c r="AI5107" i="1"/>
  <c r="AI5171" i="1"/>
  <c r="AJ5235" i="1"/>
  <c r="AI5235" i="1"/>
  <c r="AI5299" i="1"/>
  <c r="AJ5427" i="1"/>
  <c r="AI5427" i="1"/>
  <c r="AJ5491" i="1"/>
  <c r="AI5491" i="1"/>
  <c r="AJ3900" i="1"/>
  <c r="AI3900" i="1"/>
  <c r="AJ4028" i="1"/>
  <c r="AI4028" i="1"/>
  <c r="AI4092" i="1"/>
  <c r="AJ4220" i="1"/>
  <c r="AI4220" i="1"/>
  <c r="AJ4284" i="1"/>
  <c r="AI4284" i="1"/>
  <c r="AJ4420" i="1"/>
  <c r="AI4420" i="1"/>
  <c r="AJ4548" i="1"/>
  <c r="AI4548" i="1"/>
  <c r="AI4612" i="1"/>
  <c r="AJ4740" i="1"/>
  <c r="AI4740" i="1"/>
  <c r="AJ4804" i="1"/>
  <c r="AI4804" i="1"/>
  <c r="AJ4932" i="1"/>
  <c r="AI4932" i="1"/>
  <c r="AJ5060" i="1"/>
  <c r="AI5060" i="1"/>
  <c r="AJ5252" i="1"/>
  <c r="AI5252" i="1"/>
  <c r="AJ5316" i="1"/>
  <c r="AI5316" i="1"/>
  <c r="AJ5444" i="1"/>
  <c r="AI5444" i="1"/>
  <c r="AJ45" i="1"/>
  <c r="AI45" i="1"/>
  <c r="AI726" i="1"/>
  <c r="AJ974" i="1"/>
  <c r="AI974" i="1"/>
  <c r="AJ1038" i="1"/>
  <c r="AI1038" i="1"/>
  <c r="AJ1166" i="1"/>
  <c r="AI1166" i="1"/>
  <c r="AJ1066" i="1"/>
  <c r="AI1066" i="1"/>
  <c r="AI1130" i="1"/>
  <c r="AJ1258" i="1"/>
  <c r="AI1258" i="1"/>
  <c r="AJ1322" i="1"/>
  <c r="AI1322" i="1"/>
  <c r="AJ1450" i="1"/>
  <c r="AI1450" i="1"/>
  <c r="AI1514" i="1"/>
  <c r="AJ1578" i="1"/>
  <c r="AI1578" i="1"/>
  <c r="AJ1642" i="1"/>
  <c r="AJ1989" i="1"/>
  <c r="AI1989" i="1"/>
  <c r="AJ2053" i="1"/>
  <c r="AI2053" i="1"/>
  <c r="AJ2181" i="1"/>
  <c r="AI2181" i="1"/>
  <c r="AJ2309" i="1"/>
  <c r="AI2309" i="1"/>
  <c r="AJ2501" i="1"/>
  <c r="AI2501" i="1"/>
  <c r="AJ2565" i="1"/>
  <c r="AI2565" i="1"/>
  <c r="AJ2693" i="1"/>
  <c r="AI2693" i="1"/>
  <c r="AI2757" i="1"/>
  <c r="AJ2821" i="1"/>
  <c r="AI2821" i="1"/>
  <c r="AI2885" i="1"/>
  <c r="AJ3013" i="1"/>
  <c r="AI3013" i="1"/>
  <c r="AJ3077" i="1"/>
  <c r="AI3077" i="1"/>
  <c r="AJ3205" i="1"/>
  <c r="AI3205" i="1"/>
  <c r="AJ3333" i="1"/>
  <c r="AI3333" i="1"/>
  <c r="AI3397" i="1"/>
  <c r="AJ3525" i="1"/>
  <c r="AI3525" i="1"/>
  <c r="AJ3589" i="1"/>
  <c r="AI3589" i="1"/>
  <c r="AJ3725" i="1"/>
  <c r="AI3725" i="1"/>
  <c r="AI3789" i="1"/>
  <c r="AJ3853" i="1"/>
  <c r="AI3853" i="1"/>
  <c r="AJ2952" i="1"/>
  <c r="AJ3080" i="1"/>
  <c r="AI3080" i="1"/>
  <c r="AJ3272" i="1"/>
  <c r="AI3272" i="1"/>
  <c r="AJ4109" i="1"/>
  <c r="AI4109" i="1"/>
  <c r="AJ4301" i="1"/>
  <c r="AI4301" i="1"/>
  <c r="AJ4493" i="1"/>
  <c r="AI4493" i="1"/>
  <c r="AJ4621" i="1"/>
  <c r="AI4621" i="1"/>
  <c r="AJ4813" i="1"/>
  <c r="AI4813" i="1"/>
  <c r="AJ5005" i="1"/>
  <c r="AI5005" i="1"/>
  <c r="AJ5133" i="1"/>
  <c r="AI5133" i="1"/>
  <c r="AJ5325" i="1"/>
  <c r="AI5325" i="1"/>
  <c r="AJ5461" i="1"/>
  <c r="AJ1738" i="1"/>
  <c r="AI1738" i="1"/>
  <c r="AJ1866" i="1"/>
  <c r="AI1866" i="1"/>
  <c r="AJ2058" i="1"/>
  <c r="AI2058" i="1"/>
  <c r="AJ2250" i="1"/>
  <c r="AI2250" i="1"/>
  <c r="AJ2378" i="1"/>
  <c r="AI2378" i="1"/>
  <c r="AJ2570" i="1"/>
  <c r="AI2570" i="1"/>
  <c r="AJ2762" i="1"/>
  <c r="AI2762" i="1"/>
  <c r="AJ2890" i="1"/>
  <c r="AI2890" i="1"/>
  <c r="AJ3082" i="1"/>
  <c r="AI3082" i="1"/>
  <c r="AJ770" i="1"/>
  <c r="AI770" i="1"/>
  <c r="AJ363" i="1"/>
  <c r="AI363" i="1"/>
  <c r="AJ747" i="1"/>
  <c r="AJ709" i="1"/>
  <c r="AI709" i="1"/>
  <c r="AJ1029" i="1"/>
  <c r="AI1029" i="1"/>
  <c r="AJ670" i="1"/>
  <c r="AI670" i="1"/>
  <c r="AJ128" i="1"/>
  <c r="AI128" i="1"/>
  <c r="AJ392" i="1"/>
  <c r="AI392" i="1"/>
  <c r="AJ648" i="1"/>
  <c r="AI648" i="1"/>
  <c r="AJ1155" i="1"/>
  <c r="AI1155" i="1"/>
  <c r="AJ1667" i="1"/>
  <c r="AI1667" i="1"/>
  <c r="AJ1795" i="1"/>
  <c r="AI1795" i="1"/>
  <c r="AJ1923" i="1"/>
  <c r="AI1923" i="1"/>
  <c r="AJ2187" i="1"/>
  <c r="AI2187" i="1"/>
  <c r="AJ2315" i="1"/>
  <c r="AI2315" i="1"/>
  <c r="AJ2635" i="1"/>
  <c r="AI2635" i="1"/>
  <c r="AJ2827" i="1"/>
  <c r="AI2827" i="1"/>
  <c r="AJ3219" i="1"/>
  <c r="AI3219" i="1"/>
  <c r="AJ3347" i="1"/>
  <c r="AI3347" i="1"/>
  <c r="AJ3411" i="1"/>
  <c r="AJ3483" i="1"/>
  <c r="AI3483" i="1"/>
  <c r="AJ3675" i="1"/>
  <c r="AI3675" i="1"/>
  <c r="AJ3739" i="1"/>
  <c r="AI3739" i="1"/>
  <c r="AJ2084" i="1"/>
  <c r="AI2084" i="1"/>
  <c r="AI2276" i="1"/>
  <c r="AJ2404" i="1"/>
  <c r="AI2404" i="1"/>
  <c r="AJ2468" i="1"/>
  <c r="AI2468" i="1"/>
  <c r="AJ2532" i="1"/>
  <c r="AJ2596" i="1"/>
  <c r="AI2596" i="1"/>
  <c r="AI2660" i="1"/>
  <c r="AJ2724" i="1"/>
  <c r="AI2724" i="1"/>
  <c r="AI2796" i="1"/>
  <c r="AJ2924" i="1"/>
  <c r="AI2924" i="1"/>
  <c r="AJ2988" i="1"/>
  <c r="AI2988" i="1"/>
  <c r="AJ3116" i="1"/>
  <c r="AI3116" i="1"/>
  <c r="AI3308" i="1"/>
  <c r="AJ3436" i="1"/>
  <c r="AI3436" i="1"/>
  <c r="AJ3500" i="1"/>
  <c r="AI3500" i="1"/>
  <c r="AJ3628" i="1"/>
  <c r="AI3628" i="1"/>
  <c r="AJ3756" i="1"/>
  <c r="AI3756" i="1"/>
  <c r="AJ1189" i="1"/>
  <c r="AI1189" i="1"/>
  <c r="AJ1261" i="1"/>
  <c r="AI1261" i="1"/>
  <c r="AJ1397" i="1"/>
  <c r="AI1397" i="1"/>
  <c r="AJ1461" i="1"/>
  <c r="AJ1525" i="1"/>
  <c r="AI1525" i="1"/>
  <c r="AJ1589" i="1"/>
  <c r="AJ1717" i="1"/>
  <c r="AI1717" i="1"/>
  <c r="AJ1781" i="1"/>
  <c r="AI1781" i="1"/>
  <c r="AJ1909" i="1"/>
  <c r="AI1909" i="1"/>
  <c r="AI1342" i="1"/>
  <c r="AJ1406" i="1"/>
  <c r="AI1406" i="1"/>
  <c r="AI1470" i="1"/>
  <c r="AJ1598" i="1"/>
  <c r="AI1598" i="1"/>
  <c r="AJ1662" i="1"/>
  <c r="AI1662" i="1"/>
  <c r="AJ1790" i="1"/>
  <c r="AI1790" i="1"/>
  <c r="AJ1918" i="1"/>
  <c r="AI1918" i="1"/>
  <c r="AJ2110" i="1"/>
  <c r="AI2110" i="1"/>
  <c r="AJ2174" i="1"/>
  <c r="AI2174" i="1"/>
  <c r="AJ2302" i="1"/>
  <c r="AI2302" i="1"/>
  <c r="AI2366" i="1"/>
  <c r="AJ2438" i="1"/>
  <c r="AI2438" i="1"/>
  <c r="AJ2502" i="1"/>
  <c r="AJ2638" i="1"/>
  <c r="AI2638" i="1"/>
  <c r="AJ2702" i="1"/>
  <c r="AI2702" i="1"/>
  <c r="AJ2830" i="1"/>
  <c r="AI2830" i="1"/>
  <c r="AJ2958" i="1"/>
  <c r="AI2958" i="1"/>
  <c r="AJ3150" i="1"/>
  <c r="AI3150" i="1"/>
  <c r="AJ3214" i="1"/>
  <c r="AI3214" i="1"/>
  <c r="AJ3342" i="1"/>
  <c r="AI3342" i="1"/>
  <c r="AJ3406" i="1"/>
  <c r="AJ3470" i="1"/>
  <c r="AI3470" i="1"/>
  <c r="AJ3662" i="1"/>
  <c r="AI3662" i="1"/>
  <c r="AJ3726" i="1"/>
  <c r="AI3726" i="1"/>
  <c r="AJ1088" i="1"/>
  <c r="AI1088" i="1"/>
  <c r="AJ1216" i="1"/>
  <c r="AI1216" i="1"/>
  <c r="AI1280" i="1"/>
  <c r="AJ1408" i="1"/>
  <c r="AI1408" i="1"/>
  <c r="AJ1472" i="1"/>
  <c r="AI1472" i="1"/>
  <c r="AJ1600" i="1"/>
  <c r="AI1600" i="1"/>
  <c r="AJ1664" i="1"/>
  <c r="AJ1728" i="1"/>
  <c r="AI1728" i="1"/>
  <c r="AJ1920" i="1"/>
  <c r="AI1920" i="1"/>
  <c r="AJ1984" i="1"/>
  <c r="AI1984" i="1"/>
  <c r="AJ2112" i="1"/>
  <c r="AI2112" i="1"/>
  <c r="AJ2240" i="1"/>
  <c r="AI2240" i="1"/>
  <c r="AJ2312" i="1"/>
  <c r="AJ2440" i="1"/>
  <c r="AI2440" i="1"/>
  <c r="AJ2504" i="1"/>
  <c r="AI2504" i="1"/>
  <c r="AJ2632" i="1"/>
  <c r="AI2632" i="1"/>
  <c r="AI2696" i="1"/>
  <c r="AJ2760" i="1"/>
  <c r="AI2760" i="1"/>
  <c r="AI2824" i="1"/>
  <c r="AJ3870" i="1"/>
  <c r="AI3870" i="1"/>
  <c r="AJ3934" i="1"/>
  <c r="AI3934" i="1"/>
  <c r="AJ4062" i="1"/>
  <c r="AI4062" i="1"/>
  <c r="AJ4190" i="1"/>
  <c r="AI4190" i="1"/>
  <c r="AJ4382" i="1"/>
  <c r="AI4382" i="1"/>
  <c r="AJ4446" i="1"/>
  <c r="AI4446" i="1"/>
  <c r="AJ4574" i="1"/>
  <c r="AI4574" i="1"/>
  <c r="AI4638" i="1"/>
  <c r="AJ4702" i="1"/>
  <c r="AI4702" i="1"/>
  <c r="AJ4766" i="1"/>
  <c r="AJ4894" i="1"/>
  <c r="AI4894" i="1"/>
  <c r="AJ4958" i="1"/>
  <c r="AI4958" i="1"/>
  <c r="AJ5094" i="1"/>
  <c r="AI5094" i="1"/>
  <c r="AJ5422" i="1"/>
  <c r="AI5422" i="1"/>
  <c r="AJ5494" i="1"/>
  <c r="AI5494" i="1"/>
  <c r="AJ4328" i="1"/>
  <c r="AI4328" i="1"/>
  <c r="AJ4456" i="1"/>
  <c r="AI4456" i="1"/>
  <c r="AJ4520" i="1"/>
  <c r="AJ4648" i="1"/>
  <c r="AI4648" i="1"/>
  <c r="AJ4712" i="1"/>
  <c r="AI4712" i="1"/>
  <c r="AJ4848" i="1"/>
  <c r="AI4848" i="1"/>
  <c r="AJ4912" i="1"/>
  <c r="AJ4976" i="1"/>
  <c r="AI4976" i="1"/>
  <c r="AI5040" i="1"/>
  <c r="AJ5168" i="1"/>
  <c r="AI5168" i="1"/>
  <c r="AJ5232" i="1"/>
  <c r="AI5232" i="1"/>
  <c r="AJ5360" i="1"/>
  <c r="AI5360" i="1"/>
  <c r="AJ5488" i="1"/>
  <c r="AI5488" i="1"/>
  <c r="AJ3915" i="1"/>
  <c r="AI3915" i="1"/>
  <c r="AJ3979" i="1"/>
  <c r="AI3979" i="1"/>
  <c r="AJ4107" i="1"/>
  <c r="AI4107" i="1"/>
  <c r="AI4171" i="1"/>
  <c r="AJ4235" i="1"/>
  <c r="AI4235" i="1"/>
  <c r="AJ4427" i="1"/>
  <c r="AI4427" i="1"/>
  <c r="AJ4491" i="1"/>
  <c r="AI4491" i="1"/>
  <c r="AJ4619" i="1"/>
  <c r="AI4619" i="1"/>
  <c r="AJ4747" i="1"/>
  <c r="AI4747" i="1"/>
  <c r="AJ4939" i="1"/>
  <c r="AI4939" i="1"/>
  <c r="AJ5003" i="1"/>
  <c r="AI5003" i="1"/>
  <c r="AJ5131" i="1"/>
  <c r="AI5131" i="1"/>
  <c r="AI5195" i="1"/>
  <c r="AJ5259" i="1"/>
  <c r="AI5259" i="1"/>
  <c r="AJ5451" i="1"/>
  <c r="AI5451" i="1"/>
  <c r="AJ5515" i="1"/>
  <c r="AI5515" i="1"/>
  <c r="AJ3924" i="1"/>
  <c r="AI3924" i="1"/>
  <c r="AJ4052" i="1"/>
  <c r="AI4052" i="1"/>
  <c r="AI4116" i="1"/>
  <c r="AJ4244" i="1"/>
  <c r="AI4244" i="1"/>
  <c r="AJ4308" i="1"/>
  <c r="AI4308" i="1"/>
  <c r="AJ4444" i="1"/>
  <c r="AI4444" i="1"/>
  <c r="AJ4508" i="1"/>
  <c r="AJ4572" i="1"/>
  <c r="AI4572" i="1"/>
  <c r="AJ4764" i="1"/>
  <c r="AI4764" i="1"/>
  <c r="AJ4828" i="1"/>
  <c r="AI4828" i="1"/>
  <c r="AJ4956" i="1"/>
  <c r="AI4956" i="1"/>
  <c r="AJ5084" i="1"/>
  <c r="AI5084" i="1"/>
  <c r="AJ5148" i="1"/>
  <c r="AJ5276" i="1"/>
  <c r="AI5276" i="1"/>
  <c r="AJ5340" i="1"/>
  <c r="AI5340" i="1"/>
  <c r="AJ5468" i="1"/>
  <c r="AI5468" i="1"/>
  <c r="AJ5502" i="1"/>
  <c r="AJ69" i="1"/>
  <c r="AI69" i="1"/>
  <c r="AJ998" i="1"/>
  <c r="AI998" i="1"/>
  <c r="AJ1062" i="1"/>
  <c r="AI1062" i="1"/>
  <c r="AI1126" i="1"/>
  <c r="AJ1190" i="1"/>
  <c r="AI1190" i="1"/>
  <c r="AJ1090" i="1"/>
  <c r="AI1090" i="1"/>
  <c r="AJ1282" i="1"/>
  <c r="AI1282" i="1"/>
  <c r="AJ1346" i="1"/>
  <c r="AI1346" i="1"/>
  <c r="AJ1410" i="1"/>
  <c r="AJ1474" i="1"/>
  <c r="AI1474" i="1"/>
  <c r="AI1538" i="1"/>
  <c r="AJ1602" i="1"/>
  <c r="AI1602" i="1"/>
  <c r="AJ1666" i="1"/>
  <c r="AJ2013" i="1"/>
  <c r="AI2013" i="1"/>
  <c r="AJ2077" i="1"/>
  <c r="AI2077" i="1"/>
  <c r="AJ2205" i="1"/>
  <c r="AI2205" i="1"/>
  <c r="AJ2333" i="1"/>
  <c r="AI2333" i="1"/>
  <c r="AJ2397" i="1"/>
  <c r="AJ2525" i="1"/>
  <c r="AI2525" i="1"/>
  <c r="AJ2589" i="1"/>
  <c r="AI2589" i="1"/>
  <c r="AJ2717" i="1"/>
  <c r="AI2717" i="1"/>
  <c r="AI2781" i="1"/>
  <c r="AJ2845" i="1"/>
  <c r="AI2845" i="1"/>
  <c r="AJ3037" i="1"/>
  <c r="AI3037" i="1"/>
  <c r="AJ3101" i="1"/>
  <c r="AI3101" i="1"/>
  <c r="AJ3229" i="1"/>
  <c r="AI3229" i="1"/>
  <c r="AJ3357" i="1"/>
  <c r="AI3357" i="1"/>
  <c r="AJ3549" i="1"/>
  <c r="AI3549" i="1"/>
  <c r="AJ3613" i="1"/>
  <c r="AI3613" i="1"/>
  <c r="AJ3685" i="1"/>
  <c r="AJ3749" i="1"/>
  <c r="AI3749" i="1"/>
  <c r="AJ3941" i="1"/>
  <c r="AI3941" i="1"/>
  <c r="AJ2912" i="1"/>
  <c r="AI2912" i="1"/>
  <c r="AJ3040" i="1"/>
  <c r="AI3040" i="1"/>
  <c r="AJ3168" i="1"/>
  <c r="AI3168" i="1"/>
  <c r="AJ4069" i="1"/>
  <c r="AI4069" i="1"/>
  <c r="AJ4133" i="1"/>
  <c r="AI4133" i="1"/>
  <c r="AJ4261" i="1"/>
  <c r="AI4261" i="1"/>
  <c r="AJ4389" i="1"/>
  <c r="AI4389" i="1"/>
  <c r="AJ4581" i="1"/>
  <c r="AI4581" i="1"/>
  <c r="AJ4645" i="1"/>
  <c r="AI4645" i="1"/>
  <c r="AJ4773" i="1"/>
  <c r="AI4773" i="1"/>
  <c r="AJ4901" i="1"/>
  <c r="AI4901" i="1"/>
  <c r="AJ5093" i="1"/>
  <c r="AI5093" i="1"/>
  <c r="AJ5157" i="1"/>
  <c r="AI5157" i="1"/>
  <c r="AJ5285" i="1"/>
  <c r="AI5285" i="1"/>
  <c r="AJ5421" i="1"/>
  <c r="AI5421" i="1"/>
  <c r="AJ1826" i="1"/>
  <c r="AI1826" i="1"/>
  <c r="AJ1890" i="1"/>
  <c r="AI1890" i="1"/>
  <c r="AJ2018" i="1"/>
  <c r="AI2018" i="1"/>
  <c r="AJ2146" i="1"/>
  <c r="AI2146" i="1"/>
  <c r="AJ2210" i="1"/>
  <c r="AJ2338" i="1"/>
  <c r="AI2338" i="1"/>
  <c r="AJ2402" i="1"/>
  <c r="AI2402" i="1"/>
  <c r="AJ2530" i="1"/>
  <c r="AI2530" i="1"/>
  <c r="AJ2658" i="1"/>
  <c r="AI2658" i="1"/>
  <c r="AJ2850" i="1"/>
  <c r="AI2850" i="1"/>
  <c r="AJ2914" i="1"/>
  <c r="AI2914" i="1"/>
  <c r="AJ3042" i="1"/>
  <c r="AI3042" i="1"/>
  <c r="AJ2179" i="1"/>
  <c r="AI2179" i="1"/>
  <c r="AJ2499" i="1"/>
  <c r="AJ2819" i="1"/>
  <c r="AI2819" i="1"/>
  <c r="AJ3211" i="1"/>
  <c r="AI3211" i="1"/>
  <c r="AJ3475" i="1"/>
  <c r="AI3475" i="1"/>
  <c r="AJ2980" i="1"/>
  <c r="AI2980" i="1"/>
  <c r="AJ3300" i="1"/>
  <c r="AJ1253" i="1"/>
  <c r="AI1253" i="1"/>
  <c r="AJ1901" i="1"/>
  <c r="AI1901" i="1"/>
  <c r="AJ1782" i="1"/>
  <c r="AI1782" i="1"/>
  <c r="AJ2102" i="1"/>
  <c r="AI2102" i="1"/>
  <c r="AJ2430" i="1"/>
  <c r="AI2430" i="1"/>
  <c r="AJ2694" i="1"/>
  <c r="AI2694" i="1"/>
  <c r="AJ3334" i="1"/>
  <c r="AI3334" i="1"/>
  <c r="AJ3462" i="1"/>
  <c r="AI3462" i="1"/>
  <c r="AJ3718" i="1"/>
  <c r="AI3718" i="1"/>
  <c r="AJ1208" i="1"/>
  <c r="AI1208" i="1"/>
  <c r="AJ1464" i="1"/>
  <c r="AI1464" i="1"/>
  <c r="AJ1720" i="1"/>
  <c r="AI1720" i="1"/>
  <c r="AJ1976" i="1"/>
  <c r="AI1976" i="1"/>
  <c r="AJ2168" i="1"/>
  <c r="AJ2624" i="1"/>
  <c r="AI2624" i="1"/>
  <c r="AI4758" i="1"/>
  <c r="AI5286" i="1"/>
  <c r="AJ4704" i="1"/>
  <c r="AI4704" i="1"/>
  <c r="AJ4904" i="1"/>
  <c r="AJ5160" i="1"/>
  <c r="AI5160" i="1"/>
  <c r="AJ3907" i="1"/>
  <c r="AI3907" i="1"/>
  <c r="AJ4739" i="1"/>
  <c r="AI4739" i="1"/>
  <c r="AJ4931" i="1"/>
  <c r="AI4931" i="1"/>
  <c r="AJ5443" i="1"/>
  <c r="AI5443" i="1"/>
  <c r="AJ4628" i="1"/>
  <c r="AJ4948" i="1"/>
  <c r="AI4948" i="1"/>
  <c r="AJ5460" i="1"/>
  <c r="AI5460" i="1"/>
  <c r="AJ1082" i="1"/>
  <c r="AI1082" i="1"/>
  <c r="AJ1338" i="1"/>
  <c r="AI1338" i="1"/>
  <c r="AJ1530" i="1"/>
  <c r="AJ2005" i="1"/>
  <c r="AI2005" i="1"/>
  <c r="AJ2197" i="1"/>
  <c r="AI2197" i="1"/>
  <c r="AI2901" i="1"/>
  <c r="AJ3093" i="1"/>
  <c r="AI3093" i="1"/>
  <c r="AJ3349" i="1"/>
  <c r="AI3349" i="1"/>
  <c r="AJ3605" i="1"/>
  <c r="AI3605" i="1"/>
  <c r="AJ4637" i="1"/>
  <c r="AI4637" i="1"/>
  <c r="AJ5149" i="1"/>
  <c r="AI5149" i="1"/>
  <c r="AJ1882" i="1"/>
  <c r="AI1882" i="1"/>
  <c r="AJ2586" i="1"/>
  <c r="AI2586" i="1"/>
  <c r="AJ2714" i="1"/>
  <c r="AI2714" i="1"/>
  <c r="AJ2970" i="1"/>
  <c r="AI2970" i="1"/>
  <c r="AJ66" i="1"/>
  <c r="AI66" i="1"/>
  <c r="AJ578" i="1"/>
  <c r="AI578" i="1"/>
  <c r="AJ67" i="1"/>
  <c r="AI67" i="1"/>
  <c r="AJ427" i="1"/>
  <c r="AI427" i="1"/>
  <c r="AJ619" i="1"/>
  <c r="AJ197" i="1"/>
  <c r="AI197" i="1"/>
  <c r="AJ837" i="1"/>
  <c r="AI837" i="1"/>
  <c r="AJ318" i="1"/>
  <c r="AI318" i="1"/>
  <c r="AJ64" i="1"/>
  <c r="AI64" i="1"/>
  <c r="AJ264" i="1"/>
  <c r="AI264" i="1"/>
  <c r="AJ584" i="1"/>
  <c r="AI584" i="1"/>
  <c r="AJ776" i="1"/>
  <c r="AI776" i="1"/>
  <c r="AJ1091" i="1"/>
  <c r="AI1091" i="1"/>
  <c r="AJ1283" i="1"/>
  <c r="AI1283" i="1"/>
  <c r="AJ1411" i="1"/>
  <c r="AI1411" i="1"/>
  <c r="AJ1475" i="1"/>
  <c r="AJ1603" i="1"/>
  <c r="AI1603" i="1"/>
  <c r="AJ1859" i="1"/>
  <c r="AI1987" i="1"/>
  <c r="AJ2123" i="1"/>
  <c r="AI2123" i="1"/>
  <c r="AI2379" i="1"/>
  <c r="AJ2443" i="1"/>
  <c r="AI2443" i="1"/>
  <c r="AJ2963" i="1"/>
  <c r="AI2963" i="1"/>
  <c r="AJ3155" i="1"/>
  <c r="AI3155" i="1"/>
  <c r="AJ2212" i="1"/>
  <c r="AI2212" i="1"/>
  <c r="AJ10" i="1"/>
  <c r="AI10" i="1"/>
  <c r="AJ138" i="1"/>
  <c r="AI138" i="1"/>
  <c r="AJ266" i="1"/>
  <c r="AI266" i="1"/>
  <c r="AJ330" i="1"/>
  <c r="AJ458" i="1"/>
  <c r="AI458" i="1"/>
  <c r="AJ522" i="1"/>
  <c r="AI522" i="1"/>
  <c r="AJ650" i="1"/>
  <c r="AI650" i="1"/>
  <c r="AJ714" i="1"/>
  <c r="AI714" i="1"/>
  <c r="AJ842" i="1"/>
  <c r="AI842" i="1"/>
  <c r="AJ1034" i="1"/>
  <c r="AI1034" i="1"/>
  <c r="AJ75" i="1"/>
  <c r="AI75" i="1"/>
  <c r="AJ227" i="1"/>
  <c r="AI227" i="1"/>
  <c r="AI371" i="1"/>
  <c r="AJ435" i="1"/>
  <c r="AI435" i="1"/>
  <c r="AJ627" i="1"/>
  <c r="AI627" i="1"/>
  <c r="AJ691" i="1"/>
  <c r="AI691" i="1"/>
  <c r="AJ819" i="1"/>
  <c r="AI819" i="1"/>
  <c r="AJ955" i="1"/>
  <c r="AI955" i="1"/>
  <c r="AJ269" i="1"/>
  <c r="AI269" i="1"/>
  <c r="AJ333" i="1"/>
  <c r="AI333" i="1"/>
  <c r="AJ461" i="1"/>
  <c r="AI461" i="1"/>
  <c r="AI525" i="1"/>
  <c r="AJ589" i="1"/>
  <c r="AI589" i="1"/>
  <c r="AJ781" i="1"/>
  <c r="AI781" i="1"/>
  <c r="AJ845" i="1"/>
  <c r="AI845" i="1"/>
  <c r="AJ973" i="1"/>
  <c r="AI973" i="1"/>
  <c r="AJ326" i="1"/>
  <c r="AI326" i="1"/>
  <c r="AJ390" i="1"/>
  <c r="AJ614" i="1"/>
  <c r="AI614" i="1"/>
  <c r="AJ678" i="1"/>
  <c r="AI678" i="1"/>
  <c r="AJ894" i="1"/>
  <c r="AI894" i="1"/>
  <c r="AI72" i="1"/>
  <c r="AJ136" i="1"/>
  <c r="AI136" i="1"/>
  <c r="AJ336" i="1"/>
  <c r="AI336" i="1"/>
  <c r="AJ400" i="1"/>
  <c r="AI400" i="1"/>
  <c r="AJ528" i="1"/>
  <c r="AI528" i="1"/>
  <c r="AJ656" i="1"/>
  <c r="AI656" i="1"/>
  <c r="AI720" i="1"/>
  <c r="AJ848" i="1"/>
  <c r="AI848" i="1"/>
  <c r="AJ912" i="1"/>
  <c r="AI912" i="1"/>
  <c r="AJ1040" i="1"/>
  <c r="AI1040" i="1"/>
  <c r="AI1099" i="1"/>
  <c r="AJ1163" i="1"/>
  <c r="AI1163" i="1"/>
  <c r="AJ1227" i="1"/>
  <c r="AJ1355" i="1"/>
  <c r="AI1355" i="1"/>
  <c r="AJ1419" i="1"/>
  <c r="AI1419" i="1"/>
  <c r="AJ1547" i="1"/>
  <c r="AI1547" i="1"/>
  <c r="AJ1675" i="1"/>
  <c r="AI1675" i="1"/>
  <c r="AJ1867" i="1"/>
  <c r="AI1867" i="1"/>
  <c r="AJ1931" i="1"/>
  <c r="AI1931" i="1"/>
  <c r="AI1995" i="1"/>
  <c r="AJ2059" i="1"/>
  <c r="AI2059" i="1"/>
  <c r="AJ2131" i="1"/>
  <c r="AJ2195" i="1"/>
  <c r="AI2195" i="1"/>
  <c r="AJ2259" i="1"/>
  <c r="AJ2387" i="1"/>
  <c r="AI2387" i="1"/>
  <c r="AJ2451" i="1"/>
  <c r="AI2451" i="1"/>
  <c r="AI2515" i="1"/>
  <c r="AJ2579" i="1"/>
  <c r="AI2579" i="1"/>
  <c r="AI2643" i="1"/>
  <c r="AJ2707" i="1"/>
  <c r="AI2707" i="1"/>
  <c r="AJ2899" i="1"/>
  <c r="AI2899" i="1"/>
  <c r="AJ2971" i="1"/>
  <c r="AI2971" i="1"/>
  <c r="AJ3099" i="1"/>
  <c r="AI3099" i="1"/>
  <c r="AJ3227" i="1"/>
  <c r="AI3227" i="1"/>
  <c r="AJ3419" i="1"/>
  <c r="AI3419" i="1"/>
  <c r="AJ3491" i="1"/>
  <c r="AI3491" i="1"/>
  <c r="AI3555" i="1"/>
  <c r="AJ3619" i="1"/>
  <c r="AI3619" i="1"/>
  <c r="AJ3747" i="1"/>
  <c r="AI3747" i="1"/>
  <c r="AJ2156" i="1"/>
  <c r="AI2156" i="1"/>
  <c r="AJ2220" i="1"/>
  <c r="AI2220" i="1"/>
  <c r="AJ2348" i="1"/>
  <c r="AI2348" i="1"/>
  <c r="AJ2476" i="1"/>
  <c r="AI2476" i="1"/>
  <c r="AI2540" i="1"/>
  <c r="AJ2668" i="1"/>
  <c r="AI2668" i="1"/>
  <c r="AJ2732" i="1"/>
  <c r="AI2732" i="1"/>
  <c r="AJ2868" i="1"/>
  <c r="AI2868" i="1"/>
  <c r="AJ2932" i="1"/>
  <c r="AJ2996" i="1"/>
  <c r="AI2996" i="1"/>
  <c r="AJ3188" i="1"/>
  <c r="AI3188" i="1"/>
  <c r="AJ3252" i="1"/>
  <c r="AI3252" i="1"/>
  <c r="AJ3380" i="1"/>
  <c r="AI3380" i="1"/>
  <c r="AJ3508" i="1"/>
  <c r="AI3508" i="1"/>
  <c r="AJ3572" i="1"/>
  <c r="AJ3700" i="1"/>
  <c r="AI3700" i="1"/>
  <c r="AJ3764" i="1"/>
  <c r="AI3764" i="1"/>
  <c r="AJ1133" i="1"/>
  <c r="AI1133" i="1"/>
  <c r="AJ1197" i="1"/>
  <c r="AJ1269" i="1"/>
  <c r="AI1269" i="1"/>
  <c r="AI1333" i="1"/>
  <c r="AJ1469" i="1"/>
  <c r="AI1469" i="1"/>
  <c r="AJ1533" i="1"/>
  <c r="AI1533" i="1"/>
  <c r="AI1597" i="1"/>
  <c r="AJ1661" i="1"/>
  <c r="AI1661" i="1"/>
  <c r="AJ1789" i="1"/>
  <c r="AI1789" i="1"/>
  <c r="AJ1350" i="1"/>
  <c r="AI1350" i="1"/>
  <c r="AJ1414" i="1"/>
  <c r="AI1414" i="1"/>
  <c r="AI1478" i="1"/>
  <c r="AJ1542" i="1"/>
  <c r="AI1542" i="1"/>
  <c r="AJ1670" i="1"/>
  <c r="AI1670" i="1"/>
  <c r="AJ1862" i="1"/>
  <c r="AI1862" i="1"/>
  <c r="AJ1926" i="1"/>
  <c r="AI1926" i="1"/>
  <c r="AJ2054" i="1"/>
  <c r="AI2054" i="1"/>
  <c r="AI2118" i="1"/>
  <c r="AJ2182" i="1"/>
  <c r="AI2182" i="1"/>
  <c r="AJ2374" i="1"/>
  <c r="AI2374" i="1"/>
  <c r="AJ2446" i="1"/>
  <c r="AI2446" i="1"/>
  <c r="AI2510" i="1"/>
  <c r="AJ2574" i="1"/>
  <c r="AI2574" i="1"/>
  <c r="AJ2710" i="1"/>
  <c r="AI2710" i="1"/>
  <c r="AI2774" i="1"/>
  <c r="AJ2902" i="1"/>
  <c r="AI2902" i="1"/>
  <c r="AJ2966" i="1"/>
  <c r="AI2966" i="1"/>
  <c r="AJ3094" i="1"/>
  <c r="AI3094" i="1"/>
  <c r="AJ3158" i="1"/>
  <c r="AJ3222" i="1"/>
  <c r="AI3222" i="1"/>
  <c r="AJ3414" i="1"/>
  <c r="AI3414" i="1"/>
  <c r="AJ3478" i="1"/>
  <c r="AI3478" i="1"/>
  <c r="AJ3606" i="1"/>
  <c r="AI3606" i="1"/>
  <c r="AJ3734" i="1"/>
  <c r="AI3734" i="1"/>
  <c r="AJ1160" i="1"/>
  <c r="AI1160" i="1"/>
  <c r="AJ1224" i="1"/>
  <c r="AI1224" i="1"/>
  <c r="AJ1352" i="1"/>
  <c r="AI1352" i="1"/>
  <c r="AJ1480" i="1"/>
  <c r="AI1480" i="1"/>
  <c r="AJ1672" i="1"/>
  <c r="AI1672" i="1"/>
  <c r="AJ1736" i="1"/>
  <c r="AI1736" i="1"/>
  <c r="AJ1864" i="1"/>
  <c r="AI1864" i="1"/>
  <c r="AJ1992" i="1"/>
  <c r="AI1992" i="1"/>
  <c r="AJ2184" i="1"/>
  <c r="AI2184" i="1"/>
  <c r="AJ2248" i="1"/>
  <c r="AI2248" i="1"/>
  <c r="AI2320" i="1"/>
  <c r="AJ2384" i="1"/>
  <c r="AI2384" i="1"/>
  <c r="AJ2448" i="1"/>
  <c r="AJ2512" i="1"/>
  <c r="AI2512" i="1"/>
  <c r="AJ2576" i="1"/>
  <c r="AJ2704" i="1"/>
  <c r="AI2704" i="1"/>
  <c r="AJ2768" i="1"/>
  <c r="AI2768" i="1"/>
  <c r="AI2832" i="1"/>
  <c r="AJ2896" i="1"/>
  <c r="AI2896" i="1"/>
  <c r="AJ3942" i="1"/>
  <c r="AI3942" i="1"/>
  <c r="AI4006" i="1"/>
  <c r="AJ4134" i="1"/>
  <c r="AI4134" i="1"/>
  <c r="AJ4198" i="1"/>
  <c r="AI4198" i="1"/>
  <c r="AJ4326" i="1"/>
  <c r="AI4326" i="1"/>
  <c r="AI4390" i="1"/>
  <c r="AJ4454" i="1"/>
  <c r="AI4454" i="1"/>
  <c r="AJ4646" i="1"/>
  <c r="AI4646" i="1"/>
  <c r="AJ4710" i="1"/>
  <c r="AI4710" i="1"/>
  <c r="AI4774" i="1"/>
  <c r="AJ4838" i="1"/>
  <c r="AI4838" i="1"/>
  <c r="AJ4966" i="1"/>
  <c r="AI4966" i="1"/>
  <c r="AJ5166" i="1"/>
  <c r="AI5166" i="1"/>
  <c r="AJ5238" i="1"/>
  <c r="AI5238" i="1"/>
  <c r="AJ5366" i="1"/>
  <c r="AI5366" i="1"/>
  <c r="AJ5430" i="1"/>
  <c r="AJ5510" i="1"/>
  <c r="AI5510" i="1"/>
  <c r="AJ4400" i="1"/>
  <c r="AI4400" i="1"/>
  <c r="AJ4464" i="1"/>
  <c r="AI4464" i="1"/>
  <c r="AJ4592" i="1"/>
  <c r="AI4592" i="1"/>
  <c r="AI4656" i="1"/>
  <c r="AJ4720" i="1"/>
  <c r="AI4720" i="1"/>
  <c r="AI4784" i="1"/>
  <c r="AJ4920" i="1"/>
  <c r="AI4920" i="1"/>
  <c r="AJ4984" i="1"/>
  <c r="AI4984" i="1"/>
  <c r="AJ5048" i="1"/>
  <c r="AI5048" i="1"/>
  <c r="AJ5112" i="1"/>
  <c r="AI5112" i="1"/>
  <c r="AJ5240" i="1"/>
  <c r="AI5240" i="1"/>
  <c r="AJ5432" i="1"/>
  <c r="AI5432" i="1"/>
  <c r="AJ5496" i="1"/>
  <c r="AI5496" i="1"/>
  <c r="AJ3795" i="1"/>
  <c r="AJ3859" i="1"/>
  <c r="AI3859" i="1"/>
  <c r="AI3923" i="1"/>
  <c r="AJ3987" i="1"/>
  <c r="AI3987" i="1"/>
  <c r="AJ4179" i="1"/>
  <c r="AI4179" i="1"/>
  <c r="AJ4243" i="1"/>
  <c r="AI4243" i="1"/>
  <c r="AJ4371" i="1"/>
  <c r="AI4371" i="1"/>
  <c r="AJ4499" i="1"/>
  <c r="AI4499" i="1"/>
  <c r="AJ4691" i="1"/>
  <c r="AI4691" i="1"/>
  <c r="AJ4755" i="1"/>
  <c r="AI4755" i="1"/>
  <c r="AJ4883" i="1"/>
  <c r="AI4883" i="1"/>
  <c r="AI4947" i="1"/>
  <c r="AJ5011" i="1"/>
  <c r="AI5011" i="1"/>
  <c r="AJ5075" i="1"/>
  <c r="AJ5203" i="1"/>
  <c r="AI5203" i="1"/>
  <c r="AJ5267" i="1"/>
  <c r="AI5267" i="1"/>
  <c r="AJ5331" i="1"/>
  <c r="AI5331" i="1"/>
  <c r="AJ5395" i="1"/>
  <c r="AI5395" i="1"/>
  <c r="AI5459" i="1"/>
  <c r="AJ3804" i="1"/>
  <c r="AI3804" i="1"/>
  <c r="AJ3996" i="1"/>
  <c r="AI3996" i="1"/>
  <c r="AJ4060" i="1"/>
  <c r="AI4060" i="1"/>
  <c r="AJ4124" i="1"/>
  <c r="AJ4188" i="1"/>
  <c r="AI4188" i="1"/>
  <c r="AJ4316" i="1"/>
  <c r="AI4316" i="1"/>
  <c r="AJ4388" i="1"/>
  <c r="AJ4516" i="1"/>
  <c r="AI4516" i="1"/>
  <c r="AJ4580" i="1"/>
  <c r="AI4580" i="1"/>
  <c r="AJ4708" i="1"/>
  <c r="AI4708" i="1"/>
  <c r="AJ4836" i="1"/>
  <c r="AI4836" i="1"/>
  <c r="AJ5028" i="1"/>
  <c r="AI5028" i="1"/>
  <c r="AJ5092" i="1"/>
  <c r="AI5092" i="1"/>
  <c r="AJ5220" i="1"/>
  <c r="AI5220" i="1"/>
  <c r="AJ5348" i="1"/>
  <c r="AI5348" i="1"/>
  <c r="AJ5412" i="1"/>
  <c r="AJ13" i="1"/>
  <c r="AI13" i="1"/>
  <c r="AJ77" i="1"/>
  <c r="AI77" i="1"/>
  <c r="AJ822" i="1"/>
  <c r="AI822" i="1"/>
  <c r="AJ942" i="1"/>
  <c r="AI942" i="1"/>
  <c r="AJ1006" i="1"/>
  <c r="AJ1070" i="1"/>
  <c r="AI1070" i="1"/>
  <c r="AJ1262" i="1"/>
  <c r="AI1262" i="1"/>
  <c r="AJ1098" i="1"/>
  <c r="AI1098" i="1"/>
  <c r="AJ1162" i="1"/>
  <c r="AJ1226" i="1"/>
  <c r="AI1226" i="1"/>
  <c r="AI1290" i="1"/>
  <c r="AJ1354" i="1"/>
  <c r="AI1354" i="1"/>
  <c r="AJ1546" i="1"/>
  <c r="AI1546" i="1"/>
  <c r="AJ1610" i="1"/>
  <c r="AI1610" i="1"/>
  <c r="AJ1957" i="1"/>
  <c r="AI1957" i="1"/>
  <c r="AJ2085" i="1"/>
  <c r="AI2085" i="1"/>
  <c r="AJ2277" i="1"/>
  <c r="AI2277" i="1"/>
  <c r="AJ2341" i="1"/>
  <c r="AI2341" i="1"/>
  <c r="AJ2469" i="1"/>
  <c r="AI2469" i="1"/>
  <c r="AI2533" i="1"/>
  <c r="AJ2597" i="1"/>
  <c r="AI2597" i="1"/>
  <c r="AJ2661" i="1"/>
  <c r="AJ2789" i="1"/>
  <c r="AI2789" i="1"/>
  <c r="AJ2853" i="1"/>
  <c r="AI2853" i="1"/>
  <c r="AJ2981" i="1"/>
  <c r="AI2981" i="1"/>
  <c r="AJ3109" i="1"/>
  <c r="AI3109" i="1"/>
  <c r="AJ3173" i="1"/>
  <c r="AJ3301" i="1"/>
  <c r="AI3301" i="1"/>
  <c r="AJ3365" i="1"/>
  <c r="AI3365" i="1"/>
  <c r="AJ3493" i="1"/>
  <c r="AI3493" i="1"/>
  <c r="AJ3621" i="1"/>
  <c r="AI3621" i="1"/>
  <c r="AJ3821" i="1"/>
  <c r="AI3821" i="1"/>
  <c r="AJ3885" i="1"/>
  <c r="AI3885" i="1"/>
  <c r="AJ2920" i="1"/>
  <c r="AI2920" i="1"/>
  <c r="AI2984" i="1"/>
  <c r="AJ3048" i="1"/>
  <c r="AI3048" i="1"/>
  <c r="AJ3240" i="1"/>
  <c r="AI3240" i="1"/>
  <c r="AJ4013" i="1"/>
  <c r="AI4013" i="1"/>
  <c r="AJ4141" i="1"/>
  <c r="AI4141" i="1"/>
  <c r="AI4205" i="1"/>
  <c r="AJ4269" i="1"/>
  <c r="AI4269" i="1"/>
  <c r="AJ4333" i="1"/>
  <c r="AJ4461" i="1"/>
  <c r="AI4461" i="1"/>
  <c r="AJ4525" i="1"/>
  <c r="AI4525" i="1"/>
  <c r="AJ4653" i="1"/>
  <c r="AI4653" i="1"/>
  <c r="AJ4781" i="1"/>
  <c r="AI4781" i="1"/>
  <c r="AJ4973" i="1"/>
  <c r="AI4973" i="1"/>
  <c r="AJ5037" i="1"/>
  <c r="AI5037" i="1"/>
  <c r="AJ5165" i="1"/>
  <c r="AI5165" i="1"/>
  <c r="AJ5293" i="1"/>
  <c r="AI5293" i="1"/>
  <c r="AJ5493" i="1"/>
  <c r="AI5493" i="1"/>
  <c r="AJ1770" i="1"/>
  <c r="AI1770" i="1"/>
  <c r="AJ1898" i="1"/>
  <c r="AI1898" i="1"/>
  <c r="AI1962" i="1"/>
  <c r="AJ2026" i="1"/>
  <c r="AI2026" i="1"/>
  <c r="AI2090" i="1"/>
  <c r="AJ2218" i="1"/>
  <c r="AI2218" i="1"/>
  <c r="AJ2282" i="1"/>
  <c r="AI2282" i="1"/>
  <c r="AJ2410" i="1"/>
  <c r="AI2410" i="1"/>
  <c r="AI2474" i="1"/>
  <c r="AJ2538" i="1"/>
  <c r="AI2538" i="1"/>
  <c r="AJ2730" i="1"/>
  <c r="AI2730" i="1"/>
  <c r="AJ2794" i="1"/>
  <c r="AI2794" i="1"/>
  <c r="AJ2922" i="1"/>
  <c r="AI2922" i="1"/>
  <c r="AJ3050" i="1"/>
  <c r="AI3050" i="1"/>
  <c r="AJ2115" i="1"/>
  <c r="AI2115" i="1"/>
  <c r="AJ2435" i="1"/>
  <c r="AI2435" i="1"/>
  <c r="AJ2755" i="1"/>
  <c r="AJ2076" i="1"/>
  <c r="AI2076" i="1"/>
  <c r="AJ2460" i="1"/>
  <c r="AI2460" i="1"/>
  <c r="AI2788" i="1"/>
  <c r="AJ3108" i="1"/>
  <c r="AI3108" i="1"/>
  <c r="AJ3492" i="1"/>
  <c r="AI3492" i="1"/>
  <c r="AI1053" i="1"/>
  <c r="AJ1517" i="1"/>
  <c r="AI1517" i="1"/>
  <c r="AJ1654" i="1"/>
  <c r="AI1654" i="1"/>
  <c r="AJ2822" i="1"/>
  <c r="AI2822" i="1"/>
  <c r="AJ3142" i="1"/>
  <c r="AI3142" i="1"/>
  <c r="AI3526" i="1"/>
  <c r="AJ1080" i="1"/>
  <c r="AI1080" i="1"/>
  <c r="AI1784" i="1"/>
  <c r="AJ2104" i="1"/>
  <c r="AI2104" i="1"/>
  <c r="AJ2496" i="1"/>
  <c r="AI2496" i="1"/>
  <c r="AJ4054" i="1"/>
  <c r="AI4054" i="1"/>
  <c r="AJ4566" i="1"/>
  <c r="AI4566" i="1"/>
  <c r="AJ5086" i="1"/>
  <c r="AI5086" i="1"/>
  <c r="AJ5414" i="1"/>
  <c r="AI5414" i="1"/>
  <c r="AJ4640" i="1"/>
  <c r="AI4640" i="1"/>
  <c r="AI5032" i="1"/>
  <c r="AJ5352" i="1"/>
  <c r="AI5352" i="1"/>
  <c r="AJ4227" i="1"/>
  <c r="AI4227" i="1"/>
  <c r="AJ4483" i="1"/>
  <c r="AI4483" i="1"/>
  <c r="AJ5059" i="1"/>
  <c r="AI5059" i="1"/>
  <c r="AJ3916" i="1"/>
  <c r="AI3916" i="1"/>
  <c r="AJ4236" i="1"/>
  <c r="AI4236" i="1"/>
  <c r="AJ4820" i="1"/>
  <c r="AI4820" i="1"/>
  <c r="AJ5396" i="1"/>
  <c r="AJ1182" i="1"/>
  <c r="AI1182" i="1"/>
  <c r="AJ1274" i="1"/>
  <c r="AI1274" i="1"/>
  <c r="AJ1594" i="1"/>
  <c r="AI1594" i="1"/>
  <c r="AJ2069" i="1"/>
  <c r="AI2069" i="1"/>
  <c r="AJ2325" i="1"/>
  <c r="AI2325" i="1"/>
  <c r="AJ2581" i="1"/>
  <c r="AI2581" i="1"/>
  <c r="AJ2837" i="1"/>
  <c r="AI2837" i="1"/>
  <c r="AJ3157" i="1"/>
  <c r="AI3157" i="1"/>
  <c r="AJ2904" i="1"/>
  <c r="AI2904" i="1"/>
  <c r="AJ4125" i="1"/>
  <c r="AI4125" i="1"/>
  <c r="AI5021" i="1"/>
  <c r="AJ2074" i="1"/>
  <c r="AI2074" i="1"/>
  <c r="AJ2394" i="1"/>
  <c r="AI2394" i="1"/>
  <c r="AJ2906" i="1"/>
  <c r="AI2906" i="1"/>
  <c r="AJ194" i="1"/>
  <c r="AI194" i="1"/>
  <c r="AJ450" i="1"/>
  <c r="AI450" i="1"/>
  <c r="AJ834" i="1"/>
  <c r="AI834" i="1"/>
  <c r="AI131" i="1"/>
  <c r="AJ491" i="1"/>
  <c r="AJ683" i="1"/>
  <c r="AI683" i="1"/>
  <c r="AJ883" i="1"/>
  <c r="AI883" i="1"/>
  <c r="AI261" i="1"/>
  <c r="AJ517" i="1"/>
  <c r="AI517" i="1"/>
  <c r="AJ965" i="1"/>
  <c r="AJ446" i="1"/>
  <c r="AI446" i="1"/>
  <c r="AJ904" i="1"/>
  <c r="AI904" i="1"/>
  <c r="AJ2699" i="1"/>
  <c r="AI2699" i="1"/>
  <c r="AJ5294" i="1"/>
  <c r="AJ82" i="1"/>
  <c r="AI82" i="1"/>
  <c r="AJ146" i="1"/>
  <c r="AJ274" i="1"/>
  <c r="AI274" i="1"/>
  <c r="AJ338" i="1"/>
  <c r="AI338" i="1"/>
  <c r="AJ402" i="1"/>
  <c r="AI402" i="1"/>
  <c r="AJ466" i="1"/>
  <c r="AI466" i="1"/>
  <c r="AJ594" i="1"/>
  <c r="AI594" i="1"/>
  <c r="AJ658" i="1"/>
  <c r="AJ786" i="1"/>
  <c r="AI786" i="1"/>
  <c r="AJ850" i="1"/>
  <c r="AI850" i="1"/>
  <c r="AJ914" i="1"/>
  <c r="AI914" i="1"/>
  <c r="AJ978" i="1"/>
  <c r="AI978" i="1"/>
  <c r="AJ83" i="1"/>
  <c r="AI83" i="1"/>
  <c r="AJ147" i="1"/>
  <c r="AJ379" i="1"/>
  <c r="AI379" i="1"/>
  <c r="AJ443" i="1"/>
  <c r="AI443" i="1"/>
  <c r="AJ507" i="1"/>
  <c r="AI507" i="1"/>
  <c r="AJ571" i="1"/>
  <c r="AI571" i="1"/>
  <c r="AJ699" i="1"/>
  <c r="AI699" i="1"/>
  <c r="AJ763" i="1"/>
  <c r="AJ899" i="1"/>
  <c r="AI899" i="1"/>
  <c r="AJ85" i="1"/>
  <c r="AI85" i="1"/>
  <c r="AJ149" i="1"/>
  <c r="AI149" i="1"/>
  <c r="AJ213" i="1"/>
  <c r="AI213" i="1"/>
  <c r="AJ277" i="1"/>
  <c r="AI277" i="1"/>
  <c r="AJ341" i="1"/>
  <c r="AI341" i="1"/>
  <c r="AJ469" i="1"/>
  <c r="AJ533" i="1"/>
  <c r="AI533" i="1"/>
  <c r="AJ597" i="1"/>
  <c r="AI597" i="1"/>
  <c r="AJ661" i="1"/>
  <c r="AI661" i="1"/>
  <c r="AJ725" i="1"/>
  <c r="AI725" i="1"/>
  <c r="AJ789" i="1"/>
  <c r="AI789" i="1"/>
  <c r="AJ981" i="1"/>
  <c r="AI981" i="1"/>
  <c r="AJ222" i="1"/>
  <c r="AI222" i="1"/>
  <c r="AJ398" i="1"/>
  <c r="AI398" i="1"/>
  <c r="AJ622" i="1"/>
  <c r="AI622" i="1"/>
  <c r="AJ902" i="1"/>
  <c r="AI902" i="1"/>
  <c r="AJ80" i="1"/>
  <c r="AI80" i="1"/>
  <c r="AJ216" i="1"/>
  <c r="AI216" i="1"/>
  <c r="AI280" i="1"/>
  <c r="AJ344" i="1"/>
  <c r="AI344" i="1"/>
  <c r="AJ408" i="1"/>
  <c r="AJ536" i="1"/>
  <c r="AI536" i="1"/>
  <c r="AJ600" i="1"/>
  <c r="AI600" i="1"/>
  <c r="AJ728" i="1"/>
  <c r="AI728" i="1"/>
  <c r="AJ792" i="1"/>
  <c r="AI792" i="1"/>
  <c r="AJ856" i="1"/>
  <c r="AI856" i="1"/>
  <c r="AJ920" i="1"/>
  <c r="AJ984" i="1"/>
  <c r="AJ1048" i="1"/>
  <c r="AI1048" i="1"/>
  <c r="AJ1107" i="1"/>
  <c r="AI1107" i="1"/>
  <c r="AJ1235" i="1"/>
  <c r="AI1235" i="1"/>
  <c r="AJ1299" i="1"/>
  <c r="AJ1363" i="1"/>
  <c r="AI1363" i="1"/>
  <c r="AJ1555" i="1"/>
  <c r="AI1555" i="1"/>
  <c r="AJ1619" i="1"/>
  <c r="AI1619" i="1"/>
  <c r="AJ1747" i="1"/>
  <c r="AI1747" i="1"/>
  <c r="AJ1875" i="1"/>
  <c r="AI1875" i="1"/>
  <c r="AJ2067" i="1"/>
  <c r="AI2067" i="1"/>
  <c r="AJ2139" i="1"/>
  <c r="AI2139" i="1"/>
  <c r="AJ2267" i="1"/>
  <c r="AI2267" i="1"/>
  <c r="AI2331" i="1"/>
  <c r="AJ2395" i="1"/>
  <c r="AI2395" i="1"/>
  <c r="AJ2587" i="1"/>
  <c r="AI2587" i="1"/>
  <c r="AJ2651" i="1"/>
  <c r="AI2651" i="1"/>
  <c r="AJ2779" i="1"/>
  <c r="AI2779" i="1"/>
  <c r="AJ2843" i="1"/>
  <c r="AI2843" i="1"/>
  <c r="AJ2907" i="1"/>
  <c r="AI2907" i="1"/>
  <c r="AI2979" i="1"/>
  <c r="AJ3043" i="1"/>
  <c r="AJ3107" i="1"/>
  <c r="AI3107" i="1"/>
  <c r="AJ3171" i="1"/>
  <c r="AI3171" i="1"/>
  <c r="AJ3299" i="1"/>
  <c r="AI3299" i="1"/>
  <c r="AJ3363" i="1"/>
  <c r="AJ3427" i="1"/>
  <c r="AI3427" i="1"/>
  <c r="AJ3627" i="1"/>
  <c r="AI3627" i="1"/>
  <c r="AJ3691" i="1"/>
  <c r="AI3691" i="1"/>
  <c r="AJ2036" i="1"/>
  <c r="AI2036" i="1"/>
  <c r="AJ2164" i="1"/>
  <c r="AI2164" i="1"/>
  <c r="AJ2356" i="1"/>
  <c r="AI2356" i="1"/>
  <c r="AJ2420" i="1"/>
  <c r="AI2420" i="1"/>
  <c r="AJ2548" i="1"/>
  <c r="AI2548" i="1"/>
  <c r="AI2612" i="1"/>
  <c r="AJ2676" i="1"/>
  <c r="AI2676" i="1"/>
  <c r="AJ2740" i="1"/>
  <c r="AJ2876" i="1"/>
  <c r="AI2876" i="1"/>
  <c r="AJ2940" i="1"/>
  <c r="AI2940" i="1"/>
  <c r="AJ3068" i="1"/>
  <c r="AI3068" i="1"/>
  <c r="AJ3132" i="1"/>
  <c r="AI3132" i="1"/>
  <c r="AJ3196" i="1"/>
  <c r="AI3196" i="1"/>
  <c r="AJ3324" i="1"/>
  <c r="AJ3388" i="1"/>
  <c r="AI3388" i="1"/>
  <c r="AJ3452" i="1"/>
  <c r="AI3452" i="1"/>
  <c r="AJ3580" i="1"/>
  <c r="AI3580" i="1"/>
  <c r="AJ3644" i="1"/>
  <c r="AJ3708" i="1"/>
  <c r="AI3708" i="1"/>
  <c r="AJ1141" i="1"/>
  <c r="AI1141" i="1"/>
  <c r="AJ1213" i="1"/>
  <c r="AI1213" i="1"/>
  <c r="AJ1341" i="1"/>
  <c r="AI1341" i="1"/>
  <c r="AJ1477" i="1"/>
  <c r="AI1477" i="1"/>
  <c r="AJ1669" i="1"/>
  <c r="AI1669" i="1"/>
  <c r="AJ1733" i="1"/>
  <c r="AI1733" i="1"/>
  <c r="AJ1861" i="1"/>
  <c r="AI1861" i="1"/>
  <c r="AI1925" i="1"/>
  <c r="AJ1358" i="1"/>
  <c r="AI1358" i="1"/>
  <c r="AI1422" i="1"/>
  <c r="AJ1550" i="1"/>
  <c r="AI1550" i="1"/>
  <c r="AJ1614" i="1"/>
  <c r="AI1614" i="1"/>
  <c r="AJ1742" i="1"/>
  <c r="AI1742" i="1"/>
  <c r="AJ1806" i="1"/>
  <c r="AI1806" i="1"/>
  <c r="AJ1870" i="1"/>
  <c r="AI1870" i="1"/>
  <c r="AI1934" i="1"/>
  <c r="AJ1998" i="1"/>
  <c r="AJ2062" i="1"/>
  <c r="AI2062" i="1"/>
  <c r="AJ2126" i="1"/>
  <c r="AI2126" i="1"/>
  <c r="AJ2254" i="1"/>
  <c r="AI2254" i="1"/>
  <c r="AJ2318" i="1"/>
  <c r="AJ2382" i="1"/>
  <c r="AI2382" i="1"/>
  <c r="AJ2582" i="1"/>
  <c r="AI2582" i="1"/>
  <c r="AJ2654" i="1"/>
  <c r="AI2654" i="1"/>
  <c r="AJ2782" i="1"/>
  <c r="AI2782" i="1"/>
  <c r="AJ2910" i="1"/>
  <c r="AI2910" i="1"/>
  <c r="AJ3102" i="1"/>
  <c r="AI3102" i="1"/>
  <c r="AJ3166" i="1"/>
  <c r="AI3166" i="1"/>
  <c r="AJ3294" i="1"/>
  <c r="AI3294" i="1"/>
  <c r="AI3358" i="1"/>
  <c r="AJ3422" i="1"/>
  <c r="AI3422" i="1"/>
  <c r="AJ3614" i="1"/>
  <c r="AI3614" i="1"/>
  <c r="AJ3678" i="1"/>
  <c r="AI3678" i="1"/>
  <c r="AJ3806" i="1"/>
  <c r="AI3806" i="1"/>
  <c r="AJ1104" i="1"/>
  <c r="AI1104" i="1"/>
  <c r="AJ1168" i="1"/>
  <c r="AI1168" i="1"/>
  <c r="AJ1232" i="1"/>
  <c r="AJ1296" i="1"/>
  <c r="AJ1360" i="1"/>
  <c r="AI1360" i="1"/>
  <c r="AJ1424" i="1"/>
  <c r="AI1424" i="1"/>
  <c r="AJ1552" i="1"/>
  <c r="AI1552" i="1"/>
  <c r="AJ1616" i="1"/>
  <c r="AJ1680" i="1"/>
  <c r="AI1680" i="1"/>
  <c r="AJ1872" i="1"/>
  <c r="AI1872" i="1"/>
  <c r="AJ1936" i="1"/>
  <c r="AI1936" i="1"/>
  <c r="AJ2064" i="1"/>
  <c r="AI2064" i="1"/>
  <c r="AJ2192" i="1"/>
  <c r="AI2192" i="1"/>
  <c r="AJ2392" i="1"/>
  <c r="AI2392" i="1"/>
  <c r="AJ2456" i="1"/>
  <c r="AI2456" i="1"/>
  <c r="AJ2584" i="1"/>
  <c r="AI2584" i="1"/>
  <c r="AI2648" i="1"/>
  <c r="AJ2712" i="1"/>
  <c r="AI2712" i="1"/>
  <c r="AJ3822" i="1"/>
  <c r="AI3822" i="1"/>
  <c r="AJ3886" i="1"/>
  <c r="AI3886" i="1"/>
  <c r="AJ4014" i="1"/>
  <c r="AI4014" i="1"/>
  <c r="AJ4078" i="1"/>
  <c r="AI4078" i="1"/>
  <c r="AJ4142" i="1"/>
  <c r="AI4142" i="1"/>
  <c r="AJ4270" i="1"/>
  <c r="AJ4334" i="1"/>
  <c r="AI4334" i="1"/>
  <c r="AJ4398" i="1"/>
  <c r="AI4398" i="1"/>
  <c r="AJ4526" i="1"/>
  <c r="AI4526" i="1"/>
  <c r="AJ4590" i="1"/>
  <c r="AJ4654" i="1"/>
  <c r="AI4654" i="1"/>
  <c r="AJ4846" i="1"/>
  <c r="AI4846" i="1"/>
  <c r="AJ4910" i="1"/>
  <c r="AI4910" i="1"/>
  <c r="AJ5046" i="1"/>
  <c r="AI5046" i="1"/>
  <c r="AJ5174" i="1"/>
  <c r="AI5174" i="1"/>
  <c r="AJ5374" i="1"/>
  <c r="AI5374" i="1"/>
  <c r="AJ5446" i="1"/>
  <c r="AI5446" i="1"/>
  <c r="AJ4280" i="1"/>
  <c r="AI4280" i="1"/>
  <c r="AI4344" i="1"/>
  <c r="AJ4408" i="1"/>
  <c r="AI4408" i="1"/>
  <c r="AJ4600" i="1"/>
  <c r="AI4600" i="1"/>
  <c r="AJ4664" i="1"/>
  <c r="AI4664" i="1"/>
  <c r="AJ4792" i="1"/>
  <c r="AI4792" i="1"/>
  <c r="AJ4864" i="1"/>
  <c r="AI4864" i="1"/>
  <c r="AJ4928" i="1"/>
  <c r="AI4928" i="1"/>
  <c r="AJ4992" i="1"/>
  <c r="AJ5056" i="1"/>
  <c r="AJ5120" i="1"/>
  <c r="AI5120" i="1"/>
  <c r="AJ5184" i="1"/>
  <c r="AI5184" i="1"/>
  <c r="AJ5312" i="1"/>
  <c r="AI5312" i="1"/>
  <c r="AJ5376" i="1"/>
  <c r="AJ5440" i="1"/>
  <c r="AI5440" i="1"/>
  <c r="AJ3867" i="1"/>
  <c r="AI3867" i="1"/>
  <c r="AJ3931" i="1"/>
  <c r="AI3931" i="1"/>
  <c r="AJ4059" i="1"/>
  <c r="AI4059" i="1"/>
  <c r="AJ4187" i="1"/>
  <c r="AI4187" i="1"/>
  <c r="AJ4379" i="1"/>
  <c r="AI4379" i="1"/>
  <c r="AJ4443" i="1"/>
  <c r="AI4443" i="1"/>
  <c r="AJ4571" i="1"/>
  <c r="AI4571" i="1"/>
  <c r="AI4635" i="1"/>
  <c r="AJ4699" i="1"/>
  <c r="AI4699" i="1"/>
  <c r="AI4763" i="1"/>
  <c r="AJ4891" i="1"/>
  <c r="AI4891" i="1"/>
  <c r="AJ4955" i="1"/>
  <c r="AI4955" i="1"/>
  <c r="AJ5083" i="1"/>
  <c r="AI5083" i="1"/>
  <c r="AJ5147" i="1"/>
  <c r="AI5147" i="1"/>
  <c r="AJ5211" i="1"/>
  <c r="AI5211" i="1"/>
  <c r="AI5275" i="1"/>
  <c r="AJ5339" i="1"/>
  <c r="AJ5403" i="1"/>
  <c r="AI5403" i="1"/>
  <c r="AJ5467" i="1"/>
  <c r="AI5467" i="1"/>
  <c r="AJ3876" i="1"/>
  <c r="AI3876" i="1"/>
  <c r="AJ3940" i="1"/>
  <c r="AJ4004" i="1"/>
  <c r="AI4004" i="1"/>
  <c r="AJ4196" i="1"/>
  <c r="AI4196" i="1"/>
  <c r="AJ4260" i="1"/>
  <c r="AI4260" i="1"/>
  <c r="AJ4396" i="1"/>
  <c r="AI4396" i="1"/>
  <c r="AJ4524" i="1"/>
  <c r="AI4524" i="1"/>
  <c r="AJ4716" i="1"/>
  <c r="AI4716" i="1"/>
  <c r="AJ4780" i="1"/>
  <c r="AI4780" i="1"/>
  <c r="AJ4908" i="1"/>
  <c r="AI4908" i="1"/>
  <c r="AI4972" i="1"/>
  <c r="AJ5036" i="1"/>
  <c r="AI5036" i="1"/>
  <c r="AJ5100" i="1"/>
  <c r="AJ5228" i="1"/>
  <c r="AI5228" i="1"/>
  <c r="AJ5292" i="1"/>
  <c r="AI5292" i="1"/>
  <c r="AJ5420" i="1"/>
  <c r="AI5420" i="1"/>
  <c r="AJ5484" i="1"/>
  <c r="AI5484" i="1"/>
  <c r="AJ21" i="1"/>
  <c r="AI21" i="1"/>
  <c r="AJ686" i="1"/>
  <c r="AJ830" i="1"/>
  <c r="AJ950" i="1"/>
  <c r="AI950" i="1"/>
  <c r="AJ1014" i="1"/>
  <c r="AI1014" i="1"/>
  <c r="AJ1142" i="1"/>
  <c r="AI1142" i="1"/>
  <c r="AJ1206" i="1"/>
  <c r="AJ1270" i="1"/>
  <c r="AI1270" i="1"/>
  <c r="AJ1234" i="1"/>
  <c r="AI1234" i="1"/>
  <c r="AJ1298" i="1"/>
  <c r="AI1298" i="1"/>
  <c r="AJ1426" i="1"/>
  <c r="AI1426" i="1"/>
  <c r="AJ1554" i="1"/>
  <c r="AI1554" i="1"/>
  <c r="AJ1965" i="1"/>
  <c r="AI1965" i="1"/>
  <c r="AJ2029" i="1"/>
  <c r="AI2029" i="1"/>
  <c r="AJ2157" i="1"/>
  <c r="AI2157" i="1"/>
  <c r="AI2221" i="1"/>
  <c r="AJ2285" i="1"/>
  <c r="AI2285" i="1"/>
  <c r="AJ2477" i="1"/>
  <c r="AI2477" i="1"/>
  <c r="AJ2541" i="1"/>
  <c r="AI2541" i="1"/>
  <c r="AJ2669" i="1"/>
  <c r="AI2669" i="1"/>
  <c r="AJ2733" i="1"/>
  <c r="AI2733" i="1"/>
  <c r="AJ2797" i="1"/>
  <c r="AI2797" i="1"/>
  <c r="AI2861" i="1"/>
  <c r="AJ2925" i="1"/>
  <c r="AJ2989" i="1"/>
  <c r="AI2989" i="1"/>
  <c r="AJ3053" i="1"/>
  <c r="AI3053" i="1"/>
  <c r="AJ3181" i="1"/>
  <c r="AI3181" i="1"/>
  <c r="AJ3245" i="1"/>
  <c r="AJ3309" i="1"/>
  <c r="AI3309" i="1"/>
  <c r="AJ3501" i="1"/>
  <c r="AI3501" i="1"/>
  <c r="AJ3565" i="1"/>
  <c r="AI3565" i="1"/>
  <c r="AJ3701" i="1"/>
  <c r="AI3701" i="1"/>
  <c r="AJ3829" i="1"/>
  <c r="AI3829" i="1"/>
  <c r="AJ2928" i="1"/>
  <c r="AI2928" i="1"/>
  <c r="AJ2992" i="1"/>
  <c r="AI2992" i="1"/>
  <c r="AJ3120" i="1"/>
  <c r="AI3120" i="1"/>
  <c r="AI3184" i="1"/>
  <c r="AJ3248" i="1"/>
  <c r="AI3248" i="1"/>
  <c r="AJ4021" i="1"/>
  <c r="AJ4149" i="1"/>
  <c r="AI4149" i="1"/>
  <c r="AJ4213" i="1"/>
  <c r="AI4213" i="1"/>
  <c r="AJ4341" i="1"/>
  <c r="AI4341" i="1"/>
  <c r="AJ4405" i="1"/>
  <c r="AI4405" i="1"/>
  <c r="AJ4469" i="1"/>
  <c r="AI4469" i="1"/>
  <c r="AJ4597" i="1"/>
  <c r="AJ4661" i="1"/>
  <c r="AI4661" i="1"/>
  <c r="AJ4725" i="1"/>
  <c r="AI4725" i="1"/>
  <c r="AJ4853" i="1"/>
  <c r="AI4853" i="1"/>
  <c r="AJ4917" i="1"/>
  <c r="AJ4981" i="1"/>
  <c r="AI4981" i="1"/>
  <c r="AJ5173" i="1"/>
  <c r="AI5173" i="1"/>
  <c r="AJ5237" i="1"/>
  <c r="AI5237" i="1"/>
  <c r="AJ5373" i="1"/>
  <c r="AI5373" i="1"/>
  <c r="AJ5501" i="1"/>
  <c r="AI5501" i="1"/>
  <c r="AJ1906" i="1"/>
  <c r="AI1906" i="1"/>
  <c r="AJ1970" i="1"/>
  <c r="AI1970" i="1"/>
  <c r="AJ2098" i="1"/>
  <c r="AI2098" i="1"/>
  <c r="AI2162" i="1"/>
  <c r="AJ2226" i="1"/>
  <c r="AI2226" i="1"/>
  <c r="AJ2418" i="1"/>
  <c r="AI2418" i="1"/>
  <c r="AJ2482" i="1"/>
  <c r="AI2482" i="1"/>
  <c r="AJ2610" i="1"/>
  <c r="AI2610" i="1"/>
  <c r="AJ2674" i="1"/>
  <c r="AI2674" i="1"/>
  <c r="AJ2738" i="1"/>
  <c r="AI2738" i="1"/>
  <c r="AJ2802" i="1"/>
  <c r="AJ2866" i="1"/>
  <c r="AJ2930" i="1"/>
  <c r="AI2930" i="1"/>
  <c r="AJ2994" i="1"/>
  <c r="AI2994" i="1"/>
  <c r="AJ1979" i="1"/>
  <c r="AI1979" i="1"/>
  <c r="AJ2307" i="1"/>
  <c r="AI2307" i="1"/>
  <c r="AJ2627" i="1"/>
  <c r="AI2627" i="1"/>
  <c r="AJ3019" i="1"/>
  <c r="AJ3339" i="1"/>
  <c r="AI3339" i="1"/>
  <c r="AJ2204" i="1"/>
  <c r="AI2204" i="1"/>
  <c r="AJ2524" i="1"/>
  <c r="AI2524" i="1"/>
  <c r="AJ3236" i="1"/>
  <c r="AI3236" i="1"/>
  <c r="AJ3428" i="1"/>
  <c r="AI3428" i="1"/>
  <c r="AJ3748" i="1"/>
  <c r="AI3748" i="1"/>
  <c r="AJ1317" i="1"/>
  <c r="AI1317" i="1"/>
  <c r="AJ1334" i="1"/>
  <c r="AI1334" i="1"/>
  <c r="AJ1590" i="1"/>
  <c r="AI1590" i="1"/>
  <c r="AJ1910" i="1"/>
  <c r="AI1910" i="1"/>
  <c r="AJ2294" i="1"/>
  <c r="AI2294" i="1"/>
  <c r="AJ2558" i="1"/>
  <c r="AJ2886" i="1"/>
  <c r="AI2886" i="1"/>
  <c r="AJ3270" i="1"/>
  <c r="AI3270" i="1"/>
  <c r="AJ3782" i="1"/>
  <c r="AI3782" i="1"/>
  <c r="AI1272" i="1"/>
  <c r="AJ1528" i="1"/>
  <c r="AI1528" i="1"/>
  <c r="AJ1912" i="1"/>
  <c r="AI1912" i="1"/>
  <c r="AJ2232" i="1"/>
  <c r="AI2232" i="1"/>
  <c r="AJ2432" i="1"/>
  <c r="AI2432" i="1"/>
  <c r="AJ2688" i="1"/>
  <c r="AI2688" i="1"/>
  <c r="AJ3862" i="1"/>
  <c r="AI3862" i="1"/>
  <c r="AJ4118" i="1"/>
  <c r="AI4118" i="1"/>
  <c r="AJ4374" i="1"/>
  <c r="AI4374" i="1"/>
  <c r="AJ4630" i="1"/>
  <c r="AI4630" i="1"/>
  <c r="AJ4886" i="1"/>
  <c r="AI4886" i="1"/>
  <c r="AJ5222" i="1"/>
  <c r="AI5222" i="1"/>
  <c r="AJ5486" i="1"/>
  <c r="AI5486" i="1"/>
  <c r="AJ4448" i="1"/>
  <c r="AI4448" i="1"/>
  <c r="AJ4840" i="1"/>
  <c r="AI4840" i="1"/>
  <c r="AJ5224" i="1"/>
  <c r="AI5224" i="1"/>
  <c r="AI3779" i="1"/>
  <c r="AJ4035" i="1"/>
  <c r="AI4035" i="1"/>
  <c r="AJ4611" i="1"/>
  <c r="AI4611" i="1"/>
  <c r="AJ4995" i="1"/>
  <c r="AI4995" i="1"/>
  <c r="AJ5251" i="1"/>
  <c r="AI5251" i="1"/>
  <c r="AJ5507" i="1"/>
  <c r="AI5507" i="1"/>
  <c r="AJ4108" i="1"/>
  <c r="AI4108" i="1"/>
  <c r="AJ4436" i="1"/>
  <c r="AI4436" i="1"/>
  <c r="AJ4756" i="1"/>
  <c r="AI4756" i="1"/>
  <c r="AJ5076" i="1"/>
  <c r="AI5076" i="1"/>
  <c r="AJ5332" i="1"/>
  <c r="AI5332" i="1"/>
  <c r="AJ61" i="1"/>
  <c r="AI61" i="1"/>
  <c r="AJ1054" i="1"/>
  <c r="AI1054" i="1"/>
  <c r="AI1146" i="1"/>
  <c r="AJ1402" i="1"/>
  <c r="AI1402" i="1"/>
  <c r="AI1730" i="1"/>
  <c r="AJ2261" i="1"/>
  <c r="AI2261" i="1"/>
  <c r="AJ2517" i="1"/>
  <c r="AI2517" i="1"/>
  <c r="AJ2773" i="1"/>
  <c r="AI2773" i="1"/>
  <c r="AJ3029" i="1"/>
  <c r="AI3029" i="1"/>
  <c r="AJ3285" i="1"/>
  <c r="AI3285" i="1"/>
  <c r="AJ3541" i="1"/>
  <c r="AI3541" i="1"/>
  <c r="AJ3096" i="1"/>
  <c r="AI3096" i="1"/>
  <c r="AJ4317" i="1"/>
  <c r="AI4317" i="1"/>
  <c r="AJ4573" i="1"/>
  <c r="AJ4829" i="1"/>
  <c r="AI4829" i="1"/>
  <c r="AJ5341" i="1"/>
  <c r="AI5341" i="1"/>
  <c r="AJ1754" i="1"/>
  <c r="AI1754" i="1"/>
  <c r="AJ2266" i="1"/>
  <c r="AJ2458" i="1"/>
  <c r="AI2458" i="1"/>
  <c r="AJ130" i="1"/>
  <c r="AI130" i="1"/>
  <c r="AJ386" i="1"/>
  <c r="AI386" i="1"/>
  <c r="AJ962" i="1"/>
  <c r="AI962" i="1"/>
  <c r="AI219" i="1"/>
  <c r="AJ555" i="1"/>
  <c r="AI555" i="1"/>
  <c r="AJ947" i="1"/>
  <c r="AI947" i="1"/>
  <c r="AJ325" i="1"/>
  <c r="AI325" i="1"/>
  <c r="AJ581" i="1"/>
  <c r="AI581" i="1"/>
  <c r="AJ901" i="1"/>
  <c r="AI901" i="1"/>
  <c r="AJ382" i="1"/>
  <c r="AI382" i="1"/>
  <c r="AJ774" i="1"/>
  <c r="AI774" i="1"/>
  <c r="AJ200" i="1"/>
  <c r="AI200" i="1"/>
  <c r="AJ712" i="1"/>
  <c r="AI712" i="1"/>
  <c r="AJ1219" i="1"/>
  <c r="AI1219" i="1"/>
  <c r="AJ2891" i="1"/>
  <c r="AI2891" i="1"/>
  <c r="AJ5230" i="1"/>
  <c r="AI5230" i="1"/>
  <c r="AJ26" i="1"/>
  <c r="AI26" i="1"/>
  <c r="AJ90" i="1"/>
  <c r="AI90" i="1"/>
  <c r="AJ154" i="1"/>
  <c r="AI154" i="1"/>
  <c r="AJ218" i="1"/>
  <c r="AI218" i="1"/>
  <c r="AJ282" i="1"/>
  <c r="AI282" i="1"/>
  <c r="AJ346" i="1"/>
  <c r="AJ410" i="1"/>
  <c r="AI410" i="1"/>
  <c r="AJ474" i="1"/>
  <c r="AI474" i="1"/>
  <c r="AJ602" i="1"/>
  <c r="AI602" i="1"/>
  <c r="AJ666" i="1"/>
  <c r="AI666" i="1"/>
  <c r="AJ730" i="1"/>
  <c r="AI730" i="1"/>
  <c r="AJ794" i="1"/>
  <c r="AI794" i="1"/>
  <c r="AJ858" i="1"/>
  <c r="AI858" i="1"/>
  <c r="AJ922" i="1"/>
  <c r="AI922" i="1"/>
  <c r="AJ986" i="1"/>
  <c r="AI986" i="1"/>
  <c r="AJ19" i="1"/>
  <c r="AI19" i="1"/>
  <c r="AJ91" i="1"/>
  <c r="AI91" i="1"/>
  <c r="AJ179" i="1"/>
  <c r="AI179" i="1"/>
  <c r="AJ243" i="1"/>
  <c r="AI243" i="1"/>
  <c r="AJ515" i="1"/>
  <c r="AI515" i="1"/>
  <c r="AJ579" i="1"/>
  <c r="AI579" i="1"/>
  <c r="AJ643" i="1"/>
  <c r="AI643" i="1"/>
  <c r="AJ707" i="1"/>
  <c r="AI707" i="1"/>
  <c r="AJ771" i="1"/>
  <c r="AI771" i="1"/>
  <c r="AJ835" i="1"/>
  <c r="AI835" i="1"/>
  <c r="AJ907" i="1"/>
  <c r="AJ157" i="1"/>
  <c r="AI157" i="1"/>
  <c r="AJ221" i="1"/>
  <c r="AI221" i="1"/>
  <c r="AJ285" i="1"/>
  <c r="AI285" i="1"/>
  <c r="AJ349" i="1"/>
  <c r="AI349" i="1"/>
  <c r="AJ413" i="1"/>
  <c r="AI413" i="1"/>
  <c r="AJ477" i="1"/>
  <c r="AI477" i="1"/>
  <c r="AJ541" i="1"/>
  <c r="AI541" i="1"/>
  <c r="AJ669" i="1"/>
  <c r="AI669" i="1"/>
  <c r="AJ733" i="1"/>
  <c r="AI733" i="1"/>
  <c r="AJ797" i="1"/>
  <c r="AI797" i="1"/>
  <c r="AJ861" i="1"/>
  <c r="AI861" i="1"/>
  <c r="AJ925" i="1"/>
  <c r="AI925" i="1"/>
  <c r="AJ989" i="1"/>
  <c r="AI989" i="1"/>
  <c r="AJ246" i="1"/>
  <c r="AJ406" i="1"/>
  <c r="AI406" i="1"/>
  <c r="AJ470" i="1"/>
  <c r="AI470" i="1"/>
  <c r="AJ630" i="1"/>
  <c r="AI630" i="1"/>
  <c r="AJ702" i="1"/>
  <c r="AI702" i="1"/>
  <c r="AJ798" i="1"/>
  <c r="AI798" i="1"/>
  <c r="AJ24" i="1"/>
  <c r="AI24" i="1"/>
  <c r="AJ224" i="1"/>
  <c r="AI224" i="1"/>
  <c r="AJ288" i="1"/>
  <c r="AI288" i="1"/>
  <c r="AJ352" i="1"/>
  <c r="AI352" i="1"/>
  <c r="AJ416" i="1"/>
  <c r="AI416" i="1"/>
  <c r="AJ480" i="1"/>
  <c r="AI480" i="1"/>
  <c r="AJ544" i="1"/>
  <c r="AI544" i="1"/>
  <c r="AJ608" i="1"/>
  <c r="AJ736" i="1"/>
  <c r="AI736" i="1"/>
  <c r="AJ800" i="1"/>
  <c r="AI800" i="1"/>
  <c r="AJ864" i="1"/>
  <c r="AI864" i="1"/>
  <c r="AJ928" i="1"/>
  <c r="AI928" i="1"/>
  <c r="AJ992" i="1"/>
  <c r="AI992" i="1"/>
  <c r="AJ1051" i="1"/>
  <c r="AI1051" i="1"/>
  <c r="AJ1115" i="1"/>
  <c r="AI1115" i="1"/>
  <c r="AJ1179" i="1"/>
  <c r="AJ1243" i="1"/>
  <c r="AI1243" i="1"/>
  <c r="AJ1307" i="1"/>
  <c r="AI1307" i="1"/>
  <c r="AJ1371" i="1"/>
  <c r="AI1371" i="1"/>
  <c r="AJ1435" i="1"/>
  <c r="AI1435" i="1"/>
  <c r="AJ1499" i="1"/>
  <c r="AI1499" i="1"/>
  <c r="AJ1563" i="1"/>
  <c r="AI1563" i="1"/>
  <c r="AI1627" i="1"/>
  <c r="AJ1755" i="1"/>
  <c r="AI1755" i="1"/>
  <c r="AJ1819" i="1"/>
  <c r="AI1819" i="1"/>
  <c r="AJ1883" i="1"/>
  <c r="AI1883" i="1"/>
  <c r="AJ1947" i="1"/>
  <c r="AI1947" i="1"/>
  <c r="AJ2011" i="1"/>
  <c r="AI2011" i="1"/>
  <c r="AJ2075" i="1"/>
  <c r="AI2075" i="1"/>
  <c r="AI2147" i="1"/>
  <c r="AJ2275" i="1"/>
  <c r="AI2275" i="1"/>
  <c r="AJ2339" i="1"/>
  <c r="AI2339" i="1"/>
  <c r="AJ2403" i="1"/>
  <c r="AI2403" i="1"/>
  <c r="AJ2467" i="1"/>
  <c r="AI2467" i="1"/>
  <c r="AJ2531" i="1"/>
  <c r="AI2531" i="1"/>
  <c r="AJ2595" i="1"/>
  <c r="AI2595" i="1"/>
  <c r="AJ2787" i="1"/>
  <c r="AI2787" i="1"/>
  <c r="AJ2851" i="1"/>
  <c r="AI2851" i="1"/>
  <c r="AJ2915" i="1"/>
  <c r="AI2915" i="1"/>
  <c r="AJ2987" i="1"/>
  <c r="AI2987" i="1"/>
  <c r="AJ3051" i="1"/>
  <c r="AI3051" i="1"/>
  <c r="AJ3115" i="1"/>
  <c r="AI3115" i="1"/>
  <c r="AJ3179" i="1"/>
  <c r="AI3179" i="1"/>
  <c r="AJ3307" i="1"/>
  <c r="AI3307" i="1"/>
  <c r="AJ3371" i="1"/>
  <c r="AI3371" i="1"/>
  <c r="AJ3435" i="1"/>
  <c r="AI3435" i="1"/>
  <c r="AJ3507" i="1"/>
  <c r="AI3507" i="1"/>
  <c r="AJ3571" i="1"/>
  <c r="AI3571" i="1"/>
  <c r="AJ3635" i="1"/>
  <c r="AI3635" i="1"/>
  <c r="AI3699" i="1"/>
  <c r="AJ2044" i="1"/>
  <c r="AI2044" i="1"/>
  <c r="AJ2108" i="1"/>
  <c r="AI2108" i="1"/>
  <c r="AJ2172" i="1"/>
  <c r="AI2172" i="1"/>
  <c r="AJ2236" i="1"/>
  <c r="AI2236" i="1"/>
  <c r="AJ2300" i="1"/>
  <c r="AI2300" i="1"/>
  <c r="AJ2364" i="1"/>
  <c r="AI2364" i="1"/>
  <c r="AI2428" i="1"/>
  <c r="AJ2556" i="1"/>
  <c r="AI2556" i="1"/>
  <c r="AJ2620" i="1"/>
  <c r="AI2620" i="1"/>
  <c r="AJ2684" i="1"/>
  <c r="AI2684" i="1"/>
  <c r="AJ2748" i="1"/>
  <c r="AI2748" i="1"/>
  <c r="AJ2820" i="1"/>
  <c r="AI2820" i="1"/>
  <c r="AJ2884" i="1"/>
  <c r="AI2884" i="1"/>
  <c r="AJ3076" i="1"/>
  <c r="AI3076" i="1"/>
  <c r="AJ3140" i="1"/>
  <c r="AI3140" i="1"/>
  <c r="AJ3204" i="1"/>
  <c r="AI3204" i="1"/>
  <c r="AJ3268" i="1"/>
  <c r="AI3268" i="1"/>
  <c r="AJ3332" i="1"/>
  <c r="AI3332" i="1"/>
  <c r="AJ3396" i="1"/>
  <c r="AI3396" i="1"/>
  <c r="AJ3460" i="1"/>
  <c r="AI3460" i="1"/>
  <c r="AJ3524" i="1"/>
  <c r="AJ3588" i="1"/>
  <c r="AI3588" i="1"/>
  <c r="AJ3652" i="1"/>
  <c r="AI3652" i="1"/>
  <c r="AJ3716" i="1"/>
  <c r="AI3716" i="1"/>
  <c r="AJ3780" i="1"/>
  <c r="AI3780" i="1"/>
  <c r="AJ1085" i="1"/>
  <c r="AI1085" i="1"/>
  <c r="AJ1149" i="1"/>
  <c r="AI1149" i="1"/>
  <c r="AJ1221" i="1"/>
  <c r="AI1221" i="1"/>
  <c r="AJ1349" i="1"/>
  <c r="AI1349" i="1"/>
  <c r="AJ1421" i="1"/>
  <c r="AI1421" i="1"/>
  <c r="AJ1485" i="1"/>
  <c r="AI1485" i="1"/>
  <c r="AJ1549" i="1"/>
  <c r="AI1549" i="1"/>
  <c r="AJ1613" i="1"/>
  <c r="AI1613" i="1"/>
  <c r="AJ1677" i="1"/>
  <c r="AI1677" i="1"/>
  <c r="AJ1741" i="1"/>
  <c r="AJ1869" i="1"/>
  <c r="AI1869" i="1"/>
  <c r="AJ1933" i="1"/>
  <c r="AI1933" i="1"/>
  <c r="AJ1366" i="1"/>
  <c r="AI1366" i="1"/>
  <c r="AJ1430" i="1"/>
  <c r="AI1430" i="1"/>
  <c r="AJ1494" i="1"/>
  <c r="AI1494" i="1"/>
  <c r="AJ1558" i="1"/>
  <c r="AI1558" i="1"/>
  <c r="AJ1750" i="1"/>
  <c r="AI1750" i="1"/>
  <c r="AJ1814" i="1"/>
  <c r="AI1814" i="1"/>
  <c r="AJ1878" i="1"/>
  <c r="AI1878" i="1"/>
  <c r="AJ1942" i="1"/>
  <c r="AI1942" i="1"/>
  <c r="AJ2006" i="1"/>
  <c r="AI2006" i="1"/>
  <c r="AJ2070" i="1"/>
  <c r="AI2070" i="1"/>
  <c r="AJ2134" i="1"/>
  <c r="AJ2262" i="1"/>
  <c r="AI2262" i="1"/>
  <c r="AJ2326" i="1"/>
  <c r="AI2326" i="1"/>
  <c r="AJ2390" i="1"/>
  <c r="AI2390" i="1"/>
  <c r="AJ2462" i="1"/>
  <c r="AI2462" i="1"/>
  <c r="AJ2526" i="1"/>
  <c r="AI2526" i="1"/>
  <c r="AJ2590" i="1"/>
  <c r="AI2590" i="1"/>
  <c r="AJ2662" i="1"/>
  <c r="AI2662" i="1"/>
  <c r="AJ2790" i="1"/>
  <c r="AI2790" i="1"/>
  <c r="AJ2854" i="1"/>
  <c r="AI2854" i="1"/>
  <c r="AJ2918" i="1"/>
  <c r="AI2918" i="1"/>
  <c r="AJ2982" i="1"/>
  <c r="AI2982" i="1"/>
  <c r="AJ3046" i="1"/>
  <c r="AI3046" i="1"/>
  <c r="AJ3110" i="1"/>
  <c r="AI3110" i="1"/>
  <c r="AJ3174" i="1"/>
  <c r="AJ3302" i="1"/>
  <c r="AI3302" i="1"/>
  <c r="AJ3366" i="1"/>
  <c r="AI3366" i="1"/>
  <c r="AJ3430" i="1"/>
  <c r="AI3430" i="1"/>
  <c r="AJ3494" i="1"/>
  <c r="AI3494" i="1"/>
  <c r="AJ3558" i="1"/>
  <c r="AI3558" i="1"/>
  <c r="AJ3622" i="1"/>
  <c r="AI3622" i="1"/>
  <c r="AJ3814" i="1"/>
  <c r="AI3814" i="1"/>
  <c r="AJ1112" i="1"/>
  <c r="AI1112" i="1"/>
  <c r="AJ1176" i="1"/>
  <c r="AI1176" i="1"/>
  <c r="AJ1240" i="1"/>
  <c r="AI1240" i="1"/>
  <c r="AJ1304" i="1"/>
  <c r="AI1304" i="1"/>
  <c r="AJ1368" i="1"/>
  <c r="AI1368" i="1"/>
  <c r="AJ1432" i="1"/>
  <c r="AJ1496" i="1"/>
  <c r="AJ1560" i="1"/>
  <c r="AI1560" i="1"/>
  <c r="AJ1624" i="1"/>
  <c r="AI1624" i="1"/>
  <c r="AJ1688" i="1"/>
  <c r="AI1688" i="1"/>
  <c r="AJ1752" i="1"/>
  <c r="AI1752" i="1"/>
  <c r="AJ1816" i="1"/>
  <c r="AI1816" i="1"/>
  <c r="AJ1880" i="1"/>
  <c r="AI1880" i="1"/>
  <c r="AJ1944" i="1"/>
  <c r="AI1944" i="1"/>
  <c r="AJ2072" i="1"/>
  <c r="AI2072" i="1"/>
  <c r="AJ2136" i="1"/>
  <c r="AI2136" i="1"/>
  <c r="AJ2200" i="1"/>
  <c r="AI2200" i="1"/>
  <c r="AJ2272" i="1"/>
  <c r="AI2272" i="1"/>
  <c r="AJ2336" i="1"/>
  <c r="AI2336" i="1"/>
  <c r="AJ2400" i="1"/>
  <c r="AI2400" i="1"/>
  <c r="AI2464" i="1"/>
  <c r="AJ2592" i="1"/>
  <c r="AI2592" i="1"/>
  <c r="AJ2656" i="1"/>
  <c r="AI2656" i="1"/>
  <c r="AJ2720" i="1"/>
  <c r="AI2720" i="1"/>
  <c r="AJ2784" i="1"/>
  <c r="AI2784" i="1"/>
  <c r="AJ2848" i="1"/>
  <c r="AI2848" i="1"/>
  <c r="AJ3830" i="1"/>
  <c r="AI3830" i="1"/>
  <c r="AI3894" i="1"/>
  <c r="AJ4022" i="1"/>
  <c r="AI4022" i="1"/>
  <c r="AJ4086" i="1"/>
  <c r="AI4086" i="1"/>
  <c r="AJ4150" i="1"/>
  <c r="AI4150" i="1"/>
  <c r="AJ4214" i="1"/>
  <c r="AI4214" i="1"/>
  <c r="AJ4278" i="1"/>
  <c r="AI4278" i="1"/>
  <c r="AJ4342" i="1"/>
  <c r="AI4342" i="1"/>
  <c r="AI4406" i="1"/>
  <c r="AJ4534" i="1"/>
  <c r="AI4534" i="1"/>
  <c r="AJ4598" i="1"/>
  <c r="AI4598" i="1"/>
  <c r="AJ4662" i="1"/>
  <c r="AI4662" i="1"/>
  <c r="AJ4726" i="1"/>
  <c r="AI4726" i="1"/>
  <c r="AJ4790" i="1"/>
  <c r="AI4790" i="1"/>
  <c r="AJ4854" i="1"/>
  <c r="AI4854" i="1"/>
  <c r="AJ4918" i="1"/>
  <c r="AI4918" i="1"/>
  <c r="AJ5054" i="1"/>
  <c r="AI5054" i="1"/>
  <c r="AJ5118" i="1"/>
  <c r="AI5118" i="1"/>
  <c r="AJ5182" i="1"/>
  <c r="AI5182" i="1"/>
  <c r="AJ5254" i="1"/>
  <c r="AI5254" i="1"/>
  <c r="AJ5318" i="1"/>
  <c r="AI5318" i="1"/>
  <c r="AJ5382" i="1"/>
  <c r="AI5382" i="1"/>
  <c r="AI5454" i="1"/>
  <c r="AJ4288" i="1"/>
  <c r="AI4288" i="1"/>
  <c r="AJ4352" i="1"/>
  <c r="AI4352" i="1"/>
  <c r="AJ4416" i="1"/>
  <c r="AI4416" i="1"/>
  <c r="AJ4480" i="1"/>
  <c r="AI4480" i="1"/>
  <c r="AJ4544" i="1"/>
  <c r="AI4544" i="1"/>
  <c r="AJ4608" i="1"/>
  <c r="AI4608" i="1"/>
  <c r="AI4672" i="1"/>
  <c r="AJ4800" i="1"/>
  <c r="AI4800" i="1"/>
  <c r="AJ4872" i="1"/>
  <c r="AI4872" i="1"/>
  <c r="AJ4936" i="1"/>
  <c r="AI4936" i="1"/>
  <c r="AJ5000" i="1"/>
  <c r="AI5000" i="1"/>
  <c r="AJ5064" i="1"/>
  <c r="AI5064" i="1"/>
  <c r="AJ5128" i="1"/>
  <c r="AI5128" i="1"/>
  <c r="AI5192" i="1"/>
  <c r="AJ5256" i="1"/>
  <c r="AJ5320" i="1"/>
  <c r="AI5320" i="1"/>
  <c r="AJ5384" i="1"/>
  <c r="AI5384" i="1"/>
  <c r="AJ5448" i="1"/>
  <c r="AI5448" i="1"/>
  <c r="AJ5512" i="1"/>
  <c r="AI5512" i="1"/>
  <c r="AJ3811" i="1"/>
  <c r="AI3811" i="1"/>
  <c r="AJ3875" i="1"/>
  <c r="AI3875" i="1"/>
  <c r="AJ3939" i="1"/>
  <c r="AI4003" i="1"/>
  <c r="AJ4067" i="1"/>
  <c r="AI4067" i="1"/>
  <c r="AJ4131" i="1"/>
  <c r="AI4131" i="1"/>
  <c r="AJ4195" i="1"/>
  <c r="AI4195" i="1"/>
  <c r="AJ4259" i="1"/>
  <c r="AI4259" i="1"/>
  <c r="AJ4323" i="1"/>
  <c r="AI4323" i="1"/>
  <c r="AJ4387" i="1"/>
  <c r="AI4387" i="1"/>
  <c r="AJ4451" i="1"/>
  <c r="AI4451" i="1"/>
  <c r="AI4515" i="1"/>
  <c r="AJ4579" i="1"/>
  <c r="AI4579" i="1"/>
  <c r="AJ4643" i="1"/>
  <c r="AI4643" i="1"/>
  <c r="AJ4707" i="1"/>
  <c r="AI4707" i="1"/>
  <c r="AJ4771" i="1"/>
  <c r="AI4771" i="1"/>
  <c r="AJ4835" i="1"/>
  <c r="AI4835" i="1"/>
  <c r="AJ4899" i="1"/>
  <c r="AI4899" i="1"/>
  <c r="AJ4963" i="1"/>
  <c r="AI4963" i="1"/>
  <c r="AI5027" i="1"/>
  <c r="AJ5091" i="1"/>
  <c r="AI5091" i="1"/>
  <c r="AJ5155" i="1"/>
  <c r="AI5155" i="1"/>
  <c r="AJ5219" i="1"/>
  <c r="AI5219" i="1"/>
  <c r="AJ5283" i="1"/>
  <c r="AI5283" i="1"/>
  <c r="AJ5347" i="1"/>
  <c r="AI5347" i="1"/>
  <c r="AJ5411" i="1"/>
  <c r="AI5411" i="1"/>
  <c r="AI5475" i="1"/>
  <c r="AI3820" i="1"/>
  <c r="AJ3884" i="1"/>
  <c r="AI3884" i="1"/>
  <c r="AJ3948" i="1"/>
  <c r="AI3948" i="1"/>
  <c r="AJ4012" i="1"/>
  <c r="AI4012" i="1"/>
  <c r="AJ4076" i="1"/>
  <c r="AI4076" i="1"/>
  <c r="AJ4140" i="1"/>
  <c r="AI4140" i="1"/>
  <c r="AJ4204" i="1"/>
  <c r="AI4204" i="1"/>
  <c r="AJ4268" i="1"/>
  <c r="AI4340" i="1"/>
  <c r="AJ4404" i="1"/>
  <c r="AI4404" i="1"/>
  <c r="AJ4468" i="1"/>
  <c r="AI4468" i="1"/>
  <c r="AJ4532" i="1"/>
  <c r="AI4532" i="1"/>
  <c r="AJ4596" i="1"/>
  <c r="AI4596" i="1"/>
  <c r="AJ4660" i="1"/>
  <c r="AI4660" i="1"/>
  <c r="AJ4724" i="1"/>
  <c r="AI4724" i="1"/>
  <c r="AI4788" i="1"/>
  <c r="AI4852" i="1"/>
  <c r="AJ4916" i="1"/>
  <c r="AI4916" i="1"/>
  <c r="AJ4980" i="1"/>
  <c r="AI4980" i="1"/>
  <c r="AJ5044" i="1"/>
  <c r="AI5044" i="1"/>
  <c r="AJ5108" i="1"/>
  <c r="AI5108" i="1"/>
  <c r="AJ5172" i="1"/>
  <c r="AI5172" i="1"/>
  <c r="AJ5236" i="1"/>
  <c r="AI5236" i="1"/>
  <c r="AJ5300" i="1"/>
  <c r="AI5364" i="1"/>
  <c r="AJ5428" i="1"/>
  <c r="AI5428" i="1"/>
  <c r="AJ5492" i="1"/>
  <c r="AI5492" i="1"/>
  <c r="AJ29" i="1"/>
  <c r="AI29" i="1"/>
  <c r="AJ710" i="1"/>
  <c r="AI710" i="1"/>
  <c r="AJ838" i="1"/>
  <c r="AI838" i="1"/>
  <c r="AJ958" i="1"/>
  <c r="AI958" i="1"/>
  <c r="AI1022" i="1"/>
  <c r="AI1086" i="1"/>
  <c r="AJ1150" i="1"/>
  <c r="AI1150" i="1"/>
  <c r="AJ1214" i="1"/>
  <c r="AI1214" i="1"/>
  <c r="AJ1050" i="1"/>
  <c r="AI1050" i="1"/>
  <c r="AJ1114" i="1"/>
  <c r="AI1114" i="1"/>
  <c r="AJ1178" i="1"/>
  <c r="AI1178" i="1"/>
  <c r="AJ1242" i="1"/>
  <c r="AI1242" i="1"/>
  <c r="AJ1306" i="1"/>
  <c r="AI1370" i="1"/>
  <c r="AJ1434" i="1"/>
  <c r="AI1434" i="1"/>
  <c r="AJ1498" i="1"/>
  <c r="AI1498" i="1"/>
  <c r="AJ1562" i="1"/>
  <c r="AI1562" i="1"/>
  <c r="AJ1626" i="1"/>
  <c r="AI1626" i="1"/>
  <c r="AJ1690" i="1"/>
  <c r="AI1690" i="1"/>
  <c r="AJ1973" i="1"/>
  <c r="AI1973" i="1"/>
  <c r="AJ2037" i="1"/>
  <c r="AI2037" i="1"/>
  <c r="AI2101" i="1"/>
  <c r="AJ2165" i="1"/>
  <c r="AI2165" i="1"/>
  <c r="AJ2229" i="1"/>
  <c r="AI2229" i="1"/>
  <c r="AJ2293" i="1"/>
  <c r="AI2293" i="1"/>
  <c r="AJ2357" i="1"/>
  <c r="AI2357" i="1"/>
  <c r="AJ2421" i="1"/>
  <c r="AI2421" i="1"/>
  <c r="AJ2485" i="1"/>
  <c r="AI2485" i="1"/>
  <c r="AJ2549" i="1"/>
  <c r="AI2549" i="1"/>
  <c r="AI2613" i="1"/>
  <c r="AJ2677" i="1"/>
  <c r="AI2677" i="1"/>
  <c r="AJ2741" i="1"/>
  <c r="AI2741" i="1"/>
  <c r="AJ2805" i="1"/>
  <c r="AI2805" i="1"/>
  <c r="AJ2869" i="1"/>
  <c r="AI2869" i="1"/>
  <c r="AJ2933" i="1"/>
  <c r="AI2933" i="1"/>
  <c r="AJ2997" i="1"/>
  <c r="AI2997" i="1"/>
  <c r="AI3061" i="1"/>
  <c r="AI3125" i="1"/>
  <c r="AJ3189" i="1"/>
  <c r="AI3189" i="1"/>
  <c r="AJ3253" i="1"/>
  <c r="AI3253" i="1"/>
  <c r="AJ3317" i="1"/>
  <c r="AI3317" i="1"/>
  <c r="AJ3381" i="1"/>
  <c r="AI3381" i="1"/>
  <c r="AJ3445" i="1"/>
  <c r="AI3445" i="1"/>
  <c r="AJ3509" i="1"/>
  <c r="AI3509" i="1"/>
  <c r="AJ3573" i="1"/>
  <c r="AI3637" i="1"/>
  <c r="AJ3709" i="1"/>
  <c r="AI3709" i="1"/>
  <c r="AJ3773" i="1"/>
  <c r="AI3773" i="1"/>
  <c r="AJ3837" i="1"/>
  <c r="AI3837" i="1"/>
  <c r="AJ3901" i="1"/>
  <c r="AI3901" i="1"/>
  <c r="AJ3965" i="1"/>
  <c r="AI3965" i="1"/>
  <c r="AJ2936" i="1"/>
  <c r="AI2936" i="1"/>
  <c r="AI3000" i="1"/>
  <c r="AI3064" i="1"/>
  <c r="AJ3128" i="1"/>
  <c r="AI3128" i="1"/>
  <c r="AJ3192" i="1"/>
  <c r="AI3192" i="1"/>
  <c r="AJ3256" i="1"/>
  <c r="AI3256" i="1"/>
  <c r="AJ4029" i="1"/>
  <c r="AI4029" i="1"/>
  <c r="AJ4093" i="1"/>
  <c r="AI4093" i="1"/>
  <c r="AJ4157" i="1"/>
  <c r="AI4157" i="1"/>
  <c r="AJ4221" i="1"/>
  <c r="AI4285" i="1"/>
  <c r="AJ4349" i="1"/>
  <c r="AI4349" i="1"/>
  <c r="AJ4413" i="1"/>
  <c r="AI4413" i="1"/>
  <c r="AJ4477" i="1"/>
  <c r="AI4477" i="1"/>
  <c r="AJ4541" i="1"/>
  <c r="AI4541" i="1"/>
  <c r="AJ4605" i="1"/>
  <c r="AI4605" i="1"/>
  <c r="AJ4669" i="1"/>
  <c r="AI4669" i="1"/>
  <c r="AI4733" i="1"/>
  <c r="AI4797" i="1"/>
  <c r="AJ4861" i="1"/>
  <c r="AI4861" i="1"/>
  <c r="AJ4925" i="1"/>
  <c r="AI4925" i="1"/>
  <c r="AJ4989" i="1"/>
  <c r="AI4989" i="1"/>
  <c r="AJ5053" i="1"/>
  <c r="AI5053" i="1"/>
  <c r="AJ5117" i="1"/>
  <c r="AI5117" i="1"/>
  <c r="AJ5181" i="1"/>
  <c r="AI5181" i="1"/>
  <c r="AJ5245" i="1"/>
  <c r="AI5309" i="1"/>
  <c r="AJ5381" i="1"/>
  <c r="AI5381" i="1"/>
  <c r="AJ5445" i="1"/>
  <c r="AI5445" i="1"/>
  <c r="AJ5509" i="1"/>
  <c r="AI5509" i="1"/>
  <c r="AJ1786" i="1"/>
  <c r="AI1786" i="1"/>
  <c r="AJ1850" i="1"/>
  <c r="AI1850" i="1"/>
  <c r="AJ1914" i="1"/>
  <c r="AI1914" i="1"/>
  <c r="AJ1978" i="1"/>
  <c r="AI1978" i="1"/>
  <c r="AI2042" i="1"/>
  <c r="AJ2106" i="1"/>
  <c r="AI2106" i="1"/>
  <c r="AJ2170" i="1"/>
  <c r="AI2170" i="1"/>
  <c r="AJ2234" i="1"/>
  <c r="AI2234" i="1"/>
  <c r="AJ2298" i="1"/>
  <c r="AI2298" i="1"/>
  <c r="AJ2362" i="1"/>
  <c r="AI2362" i="1"/>
  <c r="AJ2426" i="1"/>
  <c r="AI2426" i="1"/>
  <c r="AJ2490" i="1"/>
  <c r="AI2490" i="1"/>
  <c r="AI2554" i="1"/>
  <c r="AJ2618" i="1"/>
  <c r="AI2618" i="1"/>
  <c r="AJ2682" i="1"/>
  <c r="AI2682" i="1"/>
  <c r="AJ2746" i="1"/>
  <c r="AI2746" i="1"/>
  <c r="AJ2810" i="1"/>
  <c r="AI2810" i="1"/>
  <c r="AJ2874" i="1"/>
  <c r="AI2874" i="1"/>
  <c r="AJ2938" i="1"/>
  <c r="AI2938" i="1"/>
  <c r="AI3002" i="1"/>
  <c r="AI3066" i="1"/>
  <c r="AJ2371" i="1"/>
  <c r="AI2371" i="1"/>
  <c r="AJ2691" i="1"/>
  <c r="AI2691" i="1"/>
  <c r="AJ2947" i="1"/>
  <c r="AI2947" i="1"/>
  <c r="AJ3275" i="1"/>
  <c r="AI3275" i="1"/>
  <c r="AJ3667" i="1"/>
  <c r="AI3667" i="1"/>
  <c r="AJ2140" i="1"/>
  <c r="AI2140" i="1"/>
  <c r="AJ2396" i="1"/>
  <c r="AI2396" i="1"/>
  <c r="AJ2716" i="1"/>
  <c r="AI2716" i="1"/>
  <c r="AJ3172" i="1"/>
  <c r="AI3172" i="1"/>
  <c r="AJ3556" i="1"/>
  <c r="AI3556" i="1"/>
  <c r="AJ1117" i="1"/>
  <c r="AJ1453" i="1"/>
  <c r="AI1453" i="1"/>
  <c r="AJ1773" i="1"/>
  <c r="AI1773" i="1"/>
  <c r="AJ1462" i="1"/>
  <c r="AI1462" i="1"/>
  <c r="AJ1846" i="1"/>
  <c r="AI1846" i="1"/>
  <c r="AJ2230" i="1"/>
  <c r="AI2230" i="1"/>
  <c r="AJ2630" i="1"/>
  <c r="AI2630" i="1"/>
  <c r="AJ1592" i="1"/>
  <c r="AI1592" i="1"/>
  <c r="AJ4099" i="1"/>
  <c r="AI4099" i="1"/>
  <c r="AJ3244" i="1"/>
  <c r="AI3244" i="1"/>
  <c r="AJ34" i="1"/>
  <c r="AI34" i="1"/>
  <c r="AJ98" i="1"/>
  <c r="AI98" i="1"/>
  <c r="AJ162" i="1"/>
  <c r="AI162" i="1"/>
  <c r="AJ226" i="1"/>
  <c r="AI226" i="1"/>
  <c r="AJ290" i="1"/>
  <c r="AI290" i="1"/>
  <c r="AJ354" i="1"/>
  <c r="AI354" i="1"/>
  <c r="AJ418" i="1"/>
  <c r="AI418" i="1"/>
  <c r="AJ482" i="1"/>
  <c r="AI482" i="1"/>
  <c r="AJ546" i="1"/>
  <c r="AI546" i="1"/>
  <c r="AJ610" i="1"/>
  <c r="AI610" i="1"/>
  <c r="AJ674" i="1"/>
  <c r="AI674" i="1"/>
  <c r="AJ738" i="1"/>
  <c r="AI738" i="1"/>
  <c r="AJ802" i="1"/>
  <c r="AI802" i="1"/>
  <c r="AJ866" i="1"/>
  <c r="AI866" i="1"/>
  <c r="AJ930" i="1"/>
  <c r="AI930" i="1"/>
  <c r="AJ994" i="1"/>
  <c r="AI994" i="1"/>
  <c r="AJ35" i="1"/>
  <c r="AI35" i="1"/>
  <c r="AJ99" i="1"/>
  <c r="AI99" i="1"/>
  <c r="AJ187" i="1"/>
  <c r="AI187" i="1"/>
  <c r="AJ331" i="1"/>
  <c r="AI331" i="1"/>
  <c r="AJ395" i="1"/>
  <c r="AI395" i="1"/>
  <c r="AJ459" i="1"/>
  <c r="AI459" i="1"/>
  <c r="AJ523" i="1"/>
  <c r="AI523" i="1"/>
  <c r="AJ587" i="1"/>
  <c r="AI587" i="1"/>
  <c r="AJ651" i="1"/>
  <c r="AI651" i="1"/>
  <c r="AJ715" i="1"/>
  <c r="AI715" i="1"/>
  <c r="AJ779" i="1"/>
  <c r="AI779" i="1"/>
  <c r="AJ843" i="1"/>
  <c r="AI843" i="1"/>
  <c r="AJ915" i="1"/>
  <c r="AI915" i="1"/>
  <c r="AJ101" i="1"/>
  <c r="AI101" i="1"/>
  <c r="AJ165" i="1"/>
  <c r="AI165" i="1"/>
  <c r="AJ229" i="1"/>
  <c r="AI229" i="1"/>
  <c r="AJ293" i="1"/>
  <c r="AI293" i="1"/>
  <c r="AJ357" i="1"/>
  <c r="AI357" i="1"/>
  <c r="AJ421" i="1"/>
  <c r="AI421" i="1"/>
  <c r="AJ485" i="1"/>
  <c r="AI485" i="1"/>
  <c r="AJ549" i="1"/>
  <c r="AI549" i="1"/>
  <c r="AJ613" i="1"/>
  <c r="AI613" i="1"/>
  <c r="AJ677" i="1"/>
  <c r="AI677" i="1"/>
  <c r="AJ741" i="1"/>
  <c r="AI741" i="1"/>
  <c r="AJ805" i="1"/>
  <c r="AI805" i="1"/>
  <c r="AJ869" i="1"/>
  <c r="AI869" i="1"/>
  <c r="AJ933" i="1"/>
  <c r="AI933" i="1"/>
  <c r="AJ997" i="1"/>
  <c r="AI997" i="1"/>
  <c r="AJ262" i="1"/>
  <c r="AI262" i="1"/>
  <c r="AJ350" i="1"/>
  <c r="AI350" i="1"/>
  <c r="AJ414" i="1"/>
  <c r="AI414" i="1"/>
  <c r="AJ478" i="1"/>
  <c r="AI478" i="1"/>
  <c r="AJ638" i="1"/>
  <c r="AI638" i="1"/>
  <c r="AJ742" i="1"/>
  <c r="AI742" i="1"/>
  <c r="AJ854" i="1"/>
  <c r="AI854" i="1"/>
  <c r="AJ32" i="1"/>
  <c r="AI32" i="1"/>
  <c r="AJ96" i="1"/>
  <c r="AI96" i="1"/>
  <c r="AJ160" i="1"/>
  <c r="AI160" i="1"/>
  <c r="AJ232" i="1"/>
  <c r="AI232" i="1"/>
  <c r="AJ296" i="1"/>
  <c r="AI296" i="1"/>
  <c r="AJ360" i="1"/>
  <c r="AI360" i="1"/>
  <c r="AJ424" i="1"/>
  <c r="AI424" i="1"/>
  <c r="AJ488" i="1"/>
  <c r="AI488" i="1"/>
  <c r="AJ552" i="1"/>
  <c r="AI552" i="1"/>
  <c r="AJ616" i="1"/>
  <c r="AI616" i="1"/>
  <c r="AJ680" i="1"/>
  <c r="AI680" i="1"/>
  <c r="AJ744" i="1"/>
  <c r="AI744" i="1"/>
  <c r="AJ808" i="1"/>
  <c r="AI808" i="1"/>
  <c r="AJ872" i="1"/>
  <c r="AI872" i="1"/>
  <c r="AJ936" i="1"/>
  <c r="AI936" i="1"/>
  <c r="AJ1000" i="1"/>
  <c r="AI1000" i="1"/>
  <c r="AJ1059" i="1"/>
  <c r="AI1059" i="1"/>
  <c r="AJ1123" i="1"/>
  <c r="AI1123" i="1"/>
  <c r="AJ1187" i="1"/>
  <c r="AI1187" i="1"/>
  <c r="AJ1251" i="1"/>
  <c r="AI1251" i="1"/>
  <c r="AJ1315" i="1"/>
  <c r="AI1315" i="1"/>
  <c r="AJ1379" i="1"/>
  <c r="AI1379" i="1"/>
  <c r="AJ1443" i="1"/>
  <c r="AI1443" i="1"/>
  <c r="AJ1507" i="1"/>
  <c r="AI1507" i="1"/>
  <c r="AJ1571" i="1"/>
  <c r="AI1571" i="1"/>
  <c r="AJ1635" i="1"/>
  <c r="AI1635" i="1"/>
  <c r="AJ1699" i="1"/>
  <c r="AI1699" i="1"/>
  <c r="AJ1763" i="1"/>
  <c r="AI1763" i="1"/>
  <c r="AJ1827" i="1"/>
  <c r="AI1827" i="1"/>
  <c r="AJ1891" i="1"/>
  <c r="AI1891" i="1"/>
  <c r="AJ1955" i="1"/>
  <c r="AI1955" i="1"/>
  <c r="AJ2019" i="1"/>
  <c r="AI2019" i="1"/>
  <c r="AJ2091" i="1"/>
  <c r="AI2091" i="1"/>
  <c r="AJ2155" i="1"/>
  <c r="AI2155" i="1"/>
  <c r="AJ2219" i="1"/>
  <c r="AI2219" i="1"/>
  <c r="AJ2283" i="1"/>
  <c r="AI2283" i="1"/>
  <c r="AJ2347" i="1"/>
  <c r="AI2347" i="1"/>
  <c r="AJ2411" i="1"/>
  <c r="AI2411" i="1"/>
  <c r="AJ2475" i="1"/>
  <c r="AI2475" i="1"/>
  <c r="AJ2539" i="1"/>
  <c r="AI2539" i="1"/>
  <c r="AJ2603" i="1"/>
  <c r="AI2603" i="1"/>
  <c r="AJ2667" i="1"/>
  <c r="AI2667" i="1"/>
  <c r="AJ2731" i="1"/>
  <c r="AI2731" i="1"/>
  <c r="AJ2795" i="1"/>
  <c r="AI2795" i="1"/>
  <c r="AJ2859" i="1"/>
  <c r="AI2859" i="1"/>
  <c r="AJ2923" i="1"/>
  <c r="AI2923" i="1"/>
  <c r="AJ2995" i="1"/>
  <c r="AI2995" i="1"/>
  <c r="AJ3059" i="1"/>
  <c r="AI3059" i="1"/>
  <c r="AJ3123" i="1"/>
  <c r="AI3123" i="1"/>
  <c r="AJ3187" i="1"/>
  <c r="AI3187" i="1"/>
  <c r="AJ3251" i="1"/>
  <c r="AI3251" i="1"/>
  <c r="AJ3315" i="1"/>
  <c r="AI3315" i="1"/>
  <c r="AJ3379" i="1"/>
  <c r="AI3379" i="1"/>
  <c r="AJ3443" i="1"/>
  <c r="AI3443" i="1"/>
  <c r="AJ3515" i="1"/>
  <c r="AI3515" i="1"/>
  <c r="AJ3579" i="1"/>
  <c r="AI3579" i="1"/>
  <c r="AJ3643" i="1"/>
  <c r="AI3643" i="1"/>
  <c r="AJ3707" i="1"/>
  <c r="AI3707" i="1"/>
  <c r="AJ1988" i="1"/>
  <c r="AI1988" i="1"/>
  <c r="AJ2052" i="1"/>
  <c r="AI2052" i="1"/>
  <c r="AJ2116" i="1"/>
  <c r="AI2116" i="1"/>
  <c r="AJ2180" i="1"/>
  <c r="AI2180" i="1"/>
  <c r="AJ2244" i="1"/>
  <c r="AI2244" i="1"/>
  <c r="AJ2308" i="1"/>
  <c r="AI2308" i="1"/>
  <c r="AJ2372" i="1"/>
  <c r="AI2372" i="1"/>
  <c r="AJ2436" i="1"/>
  <c r="AI2436" i="1"/>
  <c r="AJ2500" i="1"/>
  <c r="AI2500" i="1"/>
  <c r="AJ2564" i="1"/>
  <c r="AI2564" i="1"/>
  <c r="AJ2628" i="1"/>
  <c r="AI2628" i="1"/>
  <c r="AJ2692" i="1"/>
  <c r="AI2692" i="1"/>
  <c r="AJ2756" i="1"/>
  <c r="AI2756" i="1"/>
  <c r="AJ2828" i="1"/>
  <c r="AI2828" i="1"/>
  <c r="AJ2892" i="1"/>
  <c r="AI2892" i="1"/>
  <c r="AJ2956" i="1"/>
  <c r="AI2956" i="1"/>
  <c r="AJ3020" i="1"/>
  <c r="AI3020" i="1"/>
  <c r="AJ3084" i="1"/>
  <c r="AI3084" i="1"/>
  <c r="AJ3148" i="1"/>
  <c r="AI3148" i="1"/>
  <c r="AJ3212" i="1"/>
  <c r="AI3212" i="1"/>
  <c r="AJ3276" i="1"/>
  <c r="AI3276" i="1"/>
  <c r="AJ3340" i="1"/>
  <c r="AI3340" i="1"/>
  <c r="AJ3404" i="1"/>
  <c r="AI3404" i="1"/>
  <c r="AJ3468" i="1"/>
  <c r="AI3468" i="1"/>
  <c r="AJ3532" i="1"/>
  <c r="AI3532" i="1"/>
  <c r="AJ3596" i="1"/>
  <c r="AI3596" i="1"/>
  <c r="AJ3660" i="1"/>
  <c r="AI3660" i="1"/>
  <c r="AJ3724" i="1"/>
  <c r="AI3724" i="1"/>
  <c r="AJ3788" i="1"/>
  <c r="AI3788" i="1"/>
  <c r="AJ1093" i="1"/>
  <c r="AI1093" i="1"/>
  <c r="AJ1157" i="1"/>
  <c r="AI1157" i="1"/>
  <c r="AJ1229" i="1"/>
  <c r="AI1229" i="1"/>
  <c r="AJ1293" i="1"/>
  <c r="AI1293" i="1"/>
  <c r="AJ1357" i="1"/>
  <c r="AI1357" i="1"/>
  <c r="AJ1429" i="1"/>
  <c r="AI1429" i="1"/>
  <c r="AJ1493" i="1"/>
  <c r="AI1493" i="1"/>
  <c r="AJ1557" i="1"/>
  <c r="AI1557" i="1"/>
  <c r="AJ1621" i="1"/>
  <c r="AI1621" i="1"/>
  <c r="AJ1685" i="1"/>
  <c r="AI1685" i="1"/>
  <c r="AJ1749" i="1"/>
  <c r="AI1749" i="1"/>
  <c r="AJ1813" i="1"/>
  <c r="AI1813" i="1"/>
  <c r="AJ1877" i="1"/>
  <c r="AI1877" i="1"/>
  <c r="AJ1941" i="1"/>
  <c r="AI1941" i="1"/>
  <c r="AJ1374" i="1"/>
  <c r="AI1374" i="1"/>
  <c r="AJ1438" i="1"/>
  <c r="AI1438" i="1"/>
  <c r="AJ1502" i="1"/>
  <c r="AI1502" i="1"/>
  <c r="AJ1566" i="1"/>
  <c r="AI1566" i="1"/>
  <c r="AJ1630" i="1"/>
  <c r="AI1630" i="1"/>
  <c r="AJ1694" i="1"/>
  <c r="AI1694" i="1"/>
  <c r="AJ1758" i="1"/>
  <c r="AI1758" i="1"/>
  <c r="AJ1822" i="1"/>
  <c r="AI1822" i="1"/>
  <c r="AJ1886" i="1"/>
  <c r="AI1886" i="1"/>
  <c r="AJ1950" i="1"/>
  <c r="AI1950" i="1"/>
  <c r="AJ2014" i="1"/>
  <c r="AI2014" i="1"/>
  <c r="AJ2078" i="1"/>
  <c r="AI2078" i="1"/>
  <c r="AJ2142" i="1"/>
  <c r="AI2142" i="1"/>
  <c r="AJ2206" i="1"/>
  <c r="AI2206" i="1"/>
  <c r="AJ2270" i="1"/>
  <c r="AI2270" i="1"/>
  <c r="AJ2334" i="1"/>
  <c r="AI2334" i="1"/>
  <c r="AJ2398" i="1"/>
  <c r="AI2398" i="1"/>
  <c r="AJ2470" i="1"/>
  <c r="AI2470" i="1"/>
  <c r="AJ2534" i="1"/>
  <c r="AI2534" i="1"/>
  <c r="AJ2606" i="1"/>
  <c r="AI2606" i="1"/>
  <c r="AJ2670" i="1"/>
  <c r="AI2670" i="1"/>
  <c r="AJ2734" i="1"/>
  <c r="AI2734" i="1"/>
  <c r="AJ2798" i="1"/>
  <c r="AI2798" i="1"/>
  <c r="AJ2862" i="1"/>
  <c r="AI2862" i="1"/>
  <c r="AJ2926" i="1"/>
  <c r="AI2926" i="1"/>
  <c r="AJ2990" i="1"/>
  <c r="AI2990" i="1"/>
  <c r="AJ3054" i="1"/>
  <c r="AI3054" i="1"/>
  <c r="AJ3118" i="1"/>
  <c r="AI3118" i="1"/>
  <c r="AJ3182" i="1"/>
  <c r="AI3182" i="1"/>
  <c r="AJ3246" i="1"/>
  <c r="AI3246" i="1"/>
  <c r="AJ3310" i="1"/>
  <c r="AI3310" i="1"/>
  <c r="AJ3374" i="1"/>
  <c r="AI3374" i="1"/>
  <c r="AJ3438" i="1"/>
  <c r="AI3438" i="1"/>
  <c r="AJ3502" i="1"/>
  <c r="AI3502" i="1"/>
  <c r="AJ3566" i="1"/>
  <c r="AI3566" i="1"/>
  <c r="AJ3630" i="1"/>
  <c r="AI3630" i="1"/>
  <c r="AJ3694" i="1"/>
  <c r="AI3694" i="1"/>
  <c r="AJ3758" i="1"/>
  <c r="AI3758" i="1"/>
  <c r="AJ1056" i="1"/>
  <c r="AI1056" i="1"/>
  <c r="AJ1120" i="1"/>
  <c r="AI1120" i="1"/>
  <c r="AJ1184" i="1"/>
  <c r="AI1184" i="1"/>
  <c r="AJ1248" i="1"/>
  <c r="AI1248" i="1"/>
  <c r="AJ1312" i="1"/>
  <c r="AI1312" i="1"/>
  <c r="AJ1376" i="1"/>
  <c r="AI1376" i="1"/>
  <c r="AJ1440" i="1"/>
  <c r="AI1440" i="1"/>
  <c r="AJ1504" i="1"/>
  <c r="AI1504" i="1"/>
  <c r="AJ1568" i="1"/>
  <c r="AI1568" i="1"/>
  <c r="AJ1632" i="1"/>
  <c r="AI1632" i="1"/>
  <c r="AJ1696" i="1"/>
  <c r="AI1696" i="1"/>
  <c r="AJ1760" i="1"/>
  <c r="AI1760" i="1"/>
  <c r="AJ1824" i="1"/>
  <c r="AI1824" i="1"/>
  <c r="AJ1888" i="1"/>
  <c r="AI1888" i="1"/>
  <c r="AJ1952" i="1"/>
  <c r="AI1952" i="1"/>
  <c r="AJ2016" i="1"/>
  <c r="AI2016" i="1"/>
  <c r="AJ2080" i="1"/>
  <c r="AI2080" i="1"/>
  <c r="AJ2144" i="1"/>
  <c r="AI2144" i="1"/>
  <c r="AJ2208" i="1"/>
  <c r="AI2208" i="1"/>
  <c r="AJ2280" i="1"/>
  <c r="AI2280" i="1"/>
  <c r="AJ2344" i="1"/>
  <c r="AI2344" i="1"/>
  <c r="AJ2408" i="1"/>
  <c r="AI2408" i="1"/>
  <c r="AJ2472" i="1"/>
  <c r="AI2472" i="1"/>
  <c r="AJ2536" i="1"/>
  <c r="AI2536" i="1"/>
  <c r="AJ2600" i="1"/>
  <c r="AI2600" i="1"/>
  <c r="AJ2664" i="1"/>
  <c r="AI2664" i="1"/>
  <c r="AJ2728" i="1"/>
  <c r="AI2728" i="1"/>
  <c r="AJ2792" i="1"/>
  <c r="AI2792" i="1"/>
  <c r="AJ2856" i="1"/>
  <c r="AI2856" i="1"/>
  <c r="AJ3838" i="1"/>
  <c r="AI3838" i="1"/>
  <c r="AJ3902" i="1"/>
  <c r="AI3902" i="1"/>
  <c r="AJ3966" i="1"/>
  <c r="AI3966" i="1"/>
  <c r="AJ4030" i="1"/>
  <c r="AI4030" i="1"/>
  <c r="AJ4094" i="1"/>
  <c r="AI4094" i="1"/>
  <c r="AJ4158" i="1"/>
  <c r="AI4158" i="1"/>
  <c r="AJ4222" i="1"/>
  <c r="AI4222" i="1"/>
  <c r="AJ4286" i="1"/>
  <c r="AI4286" i="1"/>
  <c r="AJ4350" i="1"/>
  <c r="AI4350" i="1"/>
  <c r="AJ4414" i="1"/>
  <c r="AI4414" i="1"/>
  <c r="AJ4478" i="1"/>
  <c r="AI4478" i="1"/>
  <c r="AJ4542" i="1"/>
  <c r="AI4542" i="1"/>
  <c r="AJ4606" i="1"/>
  <c r="AI4606" i="1"/>
  <c r="AJ4670" i="1"/>
  <c r="AI4670" i="1"/>
  <c r="AJ4734" i="1"/>
  <c r="AI4734" i="1"/>
  <c r="AJ4798" i="1"/>
  <c r="AI4798" i="1"/>
  <c r="AJ4862" i="1"/>
  <c r="AI4862" i="1"/>
  <c r="AJ4926" i="1"/>
  <c r="AI4926" i="1"/>
  <c r="AJ4990" i="1"/>
  <c r="AI4990" i="1"/>
  <c r="AJ5062" i="1"/>
  <c r="AI5062" i="1"/>
  <c r="AJ5126" i="1"/>
  <c r="AI5126" i="1"/>
  <c r="AJ5198" i="1"/>
  <c r="AI5198" i="1"/>
  <c r="AJ5262" i="1"/>
  <c r="AI5262" i="1"/>
  <c r="AJ5326" i="1"/>
  <c r="AI5326" i="1"/>
  <c r="AJ5390" i="1"/>
  <c r="AI5390" i="1"/>
  <c r="AJ5462" i="1"/>
  <c r="AI5462" i="1"/>
  <c r="AJ4232" i="1"/>
  <c r="AI4232" i="1"/>
  <c r="AJ4296" i="1"/>
  <c r="AI4296" i="1"/>
  <c r="AJ4360" i="1"/>
  <c r="AI4360" i="1"/>
  <c r="AJ4424" i="1"/>
  <c r="AI4424" i="1"/>
  <c r="AJ4488" i="1"/>
  <c r="AI4488" i="1"/>
  <c r="AJ4552" i="1"/>
  <c r="AI4552" i="1"/>
  <c r="AJ4616" i="1"/>
  <c r="AI4616" i="1"/>
  <c r="AJ4680" i="1"/>
  <c r="AI4680" i="1"/>
  <c r="AJ4744" i="1"/>
  <c r="AI4744" i="1"/>
  <c r="AJ4808" i="1"/>
  <c r="AI4808" i="1"/>
  <c r="AJ4880" i="1"/>
  <c r="AI4880" i="1"/>
  <c r="AJ4944" i="1"/>
  <c r="AI4944" i="1"/>
  <c r="AJ5008" i="1"/>
  <c r="AI5008" i="1"/>
  <c r="AJ5072" i="1"/>
  <c r="AI5072" i="1"/>
  <c r="AJ5136" i="1"/>
  <c r="AI5136" i="1"/>
  <c r="AJ5200" i="1"/>
  <c r="AI5200" i="1"/>
  <c r="AJ5264" i="1"/>
  <c r="AI5264" i="1"/>
  <c r="AJ5328" i="1"/>
  <c r="AI5328" i="1"/>
  <c r="AJ5392" i="1"/>
  <c r="AI5392" i="1"/>
  <c r="AJ5456" i="1"/>
  <c r="AI5456" i="1"/>
  <c r="AJ5520" i="1"/>
  <c r="AI5520" i="1"/>
  <c r="AJ3819" i="1"/>
  <c r="AI3819" i="1"/>
  <c r="AJ3883" i="1"/>
  <c r="AI3883" i="1"/>
  <c r="AJ3947" i="1"/>
  <c r="AI3947" i="1"/>
  <c r="AJ4011" i="1"/>
  <c r="AI4011" i="1"/>
  <c r="AJ4075" i="1"/>
  <c r="AI4075" i="1"/>
  <c r="AJ4139" i="1"/>
  <c r="AI4139" i="1"/>
  <c r="AJ4203" i="1"/>
  <c r="AI4203" i="1"/>
  <c r="AJ4267" i="1"/>
  <c r="AI4267" i="1"/>
  <c r="AJ4331" i="1"/>
  <c r="AI4331" i="1"/>
  <c r="AJ4395" i="1"/>
  <c r="AI4395" i="1"/>
  <c r="AJ4459" i="1"/>
  <c r="AI4459" i="1"/>
  <c r="AJ4523" i="1"/>
  <c r="AI4523" i="1"/>
  <c r="AJ4587" i="1"/>
  <c r="AI4587" i="1"/>
  <c r="AJ4651" i="1"/>
  <c r="AI4651" i="1"/>
  <c r="AJ4715" i="1"/>
  <c r="AI4715" i="1"/>
  <c r="AJ4779" i="1"/>
  <c r="AI4779" i="1"/>
  <c r="AJ4843" i="1"/>
  <c r="AI4843" i="1"/>
  <c r="AJ4907" i="1"/>
  <c r="AI4907" i="1"/>
  <c r="AJ4971" i="1"/>
  <c r="AI4971" i="1"/>
  <c r="AJ5035" i="1"/>
  <c r="AI5035" i="1"/>
  <c r="AJ5099" i="1"/>
  <c r="AI5099" i="1"/>
  <c r="AJ5163" i="1"/>
  <c r="AI5163" i="1"/>
  <c r="AJ5227" i="1"/>
  <c r="AI5227" i="1"/>
  <c r="AJ5291" i="1"/>
  <c r="AI5291" i="1"/>
  <c r="AJ5355" i="1"/>
  <c r="AI5355" i="1"/>
  <c r="AJ5419" i="1"/>
  <c r="AI5419" i="1"/>
  <c r="AJ5483" i="1"/>
  <c r="AI5483" i="1"/>
  <c r="AJ3828" i="1"/>
  <c r="AI3828" i="1"/>
  <c r="AJ3892" i="1"/>
  <c r="AI3892" i="1"/>
  <c r="AJ3956" i="1"/>
  <c r="AI3956" i="1"/>
  <c r="AJ4020" i="1"/>
  <c r="AI4020" i="1"/>
  <c r="AJ4084" i="1"/>
  <c r="AI4084" i="1"/>
  <c r="AJ4148" i="1"/>
  <c r="AI4148" i="1"/>
  <c r="AJ4212" i="1"/>
  <c r="AI4212" i="1"/>
  <c r="AJ4276" i="1"/>
  <c r="AI4276" i="1"/>
  <c r="AJ4348" i="1"/>
  <c r="AI4348" i="1"/>
  <c r="AJ4412" i="1"/>
  <c r="AI4412" i="1"/>
  <c r="AJ4476" i="1"/>
  <c r="AI4476" i="1"/>
  <c r="AJ4540" i="1"/>
  <c r="AI4540" i="1"/>
  <c r="AJ4604" i="1"/>
  <c r="AI4604" i="1"/>
  <c r="AJ4668" i="1"/>
  <c r="AI4668" i="1"/>
  <c r="AJ4732" i="1"/>
  <c r="AI4732" i="1"/>
  <c r="AJ4796" i="1"/>
  <c r="AI4796" i="1"/>
  <c r="AJ4860" i="1"/>
  <c r="AI4860" i="1"/>
  <c r="AJ4924" i="1"/>
  <c r="AI4924" i="1"/>
  <c r="AJ4988" i="1"/>
  <c r="AI4988" i="1"/>
  <c r="AJ5052" i="1"/>
  <c r="AI5052" i="1"/>
  <c r="AJ5116" i="1"/>
  <c r="AI5116" i="1"/>
  <c r="AJ5180" i="1"/>
  <c r="AI5180" i="1"/>
  <c r="AJ5244" i="1"/>
  <c r="AI5244" i="1"/>
  <c r="AJ5308" i="1"/>
  <c r="AI5308" i="1"/>
  <c r="AJ5372" i="1"/>
  <c r="AI5372" i="1"/>
  <c r="AJ5436" i="1"/>
  <c r="AI5436" i="1"/>
  <c r="AJ5500" i="1"/>
  <c r="AI5500" i="1"/>
  <c r="AJ37" i="1"/>
  <c r="AI37" i="1"/>
  <c r="AJ718" i="1"/>
  <c r="AI718" i="1"/>
  <c r="AJ846" i="1"/>
  <c r="AI846" i="1"/>
  <c r="AJ966" i="1"/>
  <c r="AI966" i="1"/>
  <c r="AJ1030" i="1"/>
  <c r="AI1030" i="1"/>
  <c r="AJ1094" i="1"/>
  <c r="AI1094" i="1"/>
  <c r="AJ1158" i="1"/>
  <c r="AI1158" i="1"/>
  <c r="AJ1222" i="1"/>
  <c r="AI1222" i="1"/>
  <c r="AJ1058" i="1"/>
  <c r="AI1058" i="1"/>
  <c r="AJ1122" i="1"/>
  <c r="AI1122" i="1"/>
  <c r="AJ1186" i="1"/>
  <c r="AI1186" i="1"/>
  <c r="AJ1250" i="1"/>
  <c r="AI1250" i="1"/>
  <c r="AJ1314" i="1"/>
  <c r="AI1314" i="1"/>
  <c r="AJ1378" i="1"/>
  <c r="AI1378" i="1"/>
  <c r="AJ1442" i="1"/>
  <c r="AI1442" i="1"/>
  <c r="AJ1506" i="1"/>
  <c r="AI1506" i="1"/>
  <c r="AJ1570" i="1"/>
  <c r="AI1570" i="1"/>
  <c r="AJ1634" i="1"/>
  <c r="AI1634" i="1"/>
  <c r="AJ1698" i="1"/>
  <c r="AI1698" i="1"/>
  <c r="AJ1981" i="1"/>
  <c r="AI1981" i="1"/>
  <c r="AJ2045" i="1"/>
  <c r="AI2045" i="1"/>
  <c r="AJ2109" i="1"/>
  <c r="AI2109" i="1"/>
  <c r="AJ2173" i="1"/>
  <c r="AI2173" i="1"/>
  <c r="AJ2237" i="1"/>
  <c r="AI2237" i="1"/>
  <c r="AJ2301" i="1"/>
  <c r="AI2301" i="1"/>
  <c r="AJ2365" i="1"/>
  <c r="AI2365" i="1"/>
  <c r="AJ2429" i="1"/>
  <c r="AI2429" i="1"/>
  <c r="AJ2493" i="1"/>
  <c r="AI2493" i="1"/>
  <c r="AJ2557" i="1"/>
  <c r="AI2557" i="1"/>
  <c r="AJ2621" i="1"/>
  <c r="AI2621" i="1"/>
  <c r="AJ2685" i="1"/>
  <c r="AI2685" i="1"/>
  <c r="AJ2749" i="1"/>
  <c r="AI2749" i="1"/>
  <c r="AJ2813" i="1"/>
  <c r="AI2813" i="1"/>
  <c r="AJ2877" i="1"/>
  <c r="AI2877" i="1"/>
  <c r="AJ2941" i="1"/>
  <c r="AI2941" i="1"/>
  <c r="AJ3005" i="1"/>
  <c r="AI3005" i="1"/>
  <c r="AJ3069" i="1"/>
  <c r="AI3069" i="1"/>
  <c r="AJ3133" i="1"/>
  <c r="AI3133" i="1"/>
  <c r="AJ3197" i="1"/>
  <c r="AI3197" i="1"/>
  <c r="AJ3261" i="1"/>
  <c r="AI3261" i="1"/>
  <c r="AJ3325" i="1"/>
  <c r="AI3325" i="1"/>
  <c r="AJ3389" i="1"/>
  <c r="AI3389" i="1"/>
  <c r="AJ3453" i="1"/>
  <c r="AI3453" i="1"/>
  <c r="AJ3517" i="1"/>
  <c r="AI3517" i="1"/>
  <c r="AJ3581" i="1"/>
  <c r="AI3581" i="1"/>
  <c r="AJ3653" i="1"/>
  <c r="AI3653" i="1"/>
  <c r="AJ3717" i="1"/>
  <c r="AI3717" i="1"/>
  <c r="AJ3781" i="1"/>
  <c r="AI3781" i="1"/>
  <c r="AJ3845" i="1"/>
  <c r="AI3845" i="1"/>
  <c r="AJ3909" i="1"/>
  <c r="AI3909" i="1"/>
  <c r="AJ3973" i="1"/>
  <c r="AI3973" i="1"/>
  <c r="AJ2944" i="1"/>
  <c r="AI2944" i="1"/>
  <c r="AJ3008" i="1"/>
  <c r="AI3008" i="1"/>
  <c r="AJ3072" i="1"/>
  <c r="AI3072" i="1"/>
  <c r="AJ3136" i="1"/>
  <c r="AI3136" i="1"/>
  <c r="AJ3200" i="1"/>
  <c r="AI3200" i="1"/>
  <c r="AJ4037" i="1"/>
  <c r="AI4037" i="1"/>
  <c r="AJ4101" i="1"/>
  <c r="AI4101" i="1"/>
  <c r="AJ4165" i="1"/>
  <c r="AI4165" i="1"/>
  <c r="AJ4229" i="1"/>
  <c r="AI4229" i="1"/>
  <c r="AJ4293" i="1"/>
  <c r="AI4293" i="1"/>
  <c r="AJ4357" i="1"/>
  <c r="AI4357" i="1"/>
  <c r="AI4421" i="1"/>
  <c r="AJ4549" i="1"/>
  <c r="AI4549" i="1"/>
  <c r="AJ4613" i="1"/>
  <c r="AI4613" i="1"/>
  <c r="AJ4677" i="1"/>
  <c r="AI4677" i="1"/>
  <c r="AJ4741" i="1"/>
  <c r="AI4741" i="1"/>
  <c r="AJ4805" i="1"/>
  <c r="AI4805" i="1"/>
  <c r="AJ4869" i="1"/>
  <c r="AI4869" i="1"/>
  <c r="AI4933" i="1"/>
  <c r="AJ5061" i="1"/>
  <c r="AI5061" i="1"/>
  <c r="AJ5125" i="1"/>
  <c r="AI5125" i="1"/>
  <c r="AJ5189" i="1"/>
  <c r="AI5189" i="1"/>
  <c r="AJ5253" i="1"/>
  <c r="AI5253" i="1"/>
  <c r="AJ5317" i="1"/>
  <c r="AI5317" i="1"/>
  <c r="AJ5389" i="1"/>
  <c r="AI5389" i="1"/>
  <c r="AJ5453" i="1"/>
  <c r="AI5453" i="1"/>
  <c r="AJ1794" i="1"/>
  <c r="AI1794" i="1"/>
  <c r="AJ1858" i="1"/>
  <c r="AI1858" i="1"/>
  <c r="AJ1922" i="1"/>
  <c r="AI1922" i="1"/>
  <c r="AJ1986" i="1"/>
  <c r="AI1986" i="1"/>
  <c r="AJ2050" i="1"/>
  <c r="AI2050" i="1"/>
  <c r="AJ2114" i="1"/>
  <c r="AI2114" i="1"/>
  <c r="AI2178" i="1"/>
  <c r="AJ2306" i="1"/>
  <c r="AI2306" i="1"/>
  <c r="AJ2370" i="1"/>
  <c r="AI2370" i="1"/>
  <c r="AJ2434" i="1"/>
  <c r="AI2434" i="1"/>
  <c r="AJ2498" i="1"/>
  <c r="AI2498" i="1"/>
  <c r="AJ2562" i="1"/>
  <c r="AI2562" i="1"/>
  <c r="AJ2626" i="1"/>
  <c r="AI2626" i="1"/>
  <c r="AJ2690" i="1"/>
  <c r="AI2690" i="1"/>
  <c r="AJ2818" i="1"/>
  <c r="AI2818" i="1"/>
  <c r="AJ2882" i="1"/>
  <c r="AI2882" i="1"/>
  <c r="AJ2946" i="1"/>
  <c r="AI2946" i="1"/>
  <c r="AJ3010" i="1"/>
  <c r="AI3010" i="1"/>
  <c r="AJ3074" i="1"/>
  <c r="AI3074" i="1"/>
  <c r="AJ2385" i="1" l="1"/>
  <c r="AI2385" i="1"/>
  <c r="AI3826" i="1"/>
  <c r="AJ3826" i="1"/>
  <c r="AJ2722" i="1"/>
  <c r="AI2722" i="1"/>
  <c r="AJ4453" i="1"/>
  <c r="AI4453" i="1"/>
  <c r="AI4509" i="1"/>
  <c r="AJ4509" i="1"/>
  <c r="AJ2770" i="1"/>
  <c r="AI2770" i="1"/>
  <c r="AJ5013" i="1"/>
  <c r="AI5013" i="1"/>
  <c r="AJ4501" i="1"/>
  <c r="AI4501" i="1"/>
  <c r="AJ4533" i="1"/>
  <c r="AI4533" i="1"/>
  <c r="AI3373" i="1"/>
  <c r="AJ3373" i="1"/>
  <c r="AI2349" i="1"/>
  <c r="AJ2349" i="1"/>
  <c r="AI4588" i="1"/>
  <c r="AJ4588" i="1"/>
  <c r="AJ5504" i="1"/>
  <c r="AI5504" i="1"/>
  <c r="AJ4472" i="1"/>
  <c r="AI4472" i="1"/>
  <c r="AI4206" i="1"/>
  <c r="AJ4206" i="1"/>
  <c r="AJ2256" i="1"/>
  <c r="AI2256" i="1"/>
  <c r="AJ3260" i="1"/>
  <c r="AI3260" i="1"/>
  <c r="AI3499" i="1"/>
  <c r="AJ3499" i="1"/>
  <c r="AI2459" i="1"/>
  <c r="AJ2459" i="1"/>
  <c r="AI694" i="1"/>
  <c r="AJ694" i="1"/>
  <c r="AJ2602" i="1"/>
  <c r="AI2602" i="1"/>
  <c r="AJ4845" i="1"/>
  <c r="AI4845" i="1"/>
  <c r="AJ3693" i="1"/>
  <c r="AI3693" i="1"/>
  <c r="AI1418" i="1"/>
  <c r="AJ1418" i="1"/>
  <c r="AI3868" i="1"/>
  <c r="AJ3868" i="1"/>
  <c r="AI4563" i="1"/>
  <c r="AJ4563" i="1"/>
  <c r="AI5038" i="1"/>
  <c r="AJ5038" i="1"/>
  <c r="AJ1544" i="1"/>
  <c r="AI1544" i="1"/>
  <c r="AJ1853" i="1"/>
  <c r="AI1853" i="1"/>
  <c r="AJ3060" i="1"/>
  <c r="AI3060" i="1"/>
  <c r="AJ3291" i="1"/>
  <c r="AI3291" i="1"/>
  <c r="AI208" i="1"/>
  <c r="AJ208" i="1"/>
  <c r="AI141" i="1"/>
  <c r="AJ141" i="1"/>
  <c r="AJ1154" i="1"/>
  <c r="AI1154" i="1"/>
  <c r="AJ4636" i="1"/>
  <c r="AI4636" i="1"/>
  <c r="AJ4811" i="1"/>
  <c r="AI4811" i="1"/>
  <c r="AI3534" i="1"/>
  <c r="AJ3534" i="1"/>
  <c r="AI1982" i="1"/>
  <c r="AJ1982" i="1"/>
  <c r="AI1061" i="1"/>
  <c r="AJ1061" i="1"/>
  <c r="AJ3027" i="1"/>
  <c r="AI3027" i="1"/>
  <c r="AJ456" i="1"/>
  <c r="AI456" i="1"/>
  <c r="AJ389" i="1"/>
  <c r="AI389" i="1"/>
  <c r="AI3413" i="1"/>
  <c r="AJ3413" i="1"/>
  <c r="AI5140" i="1"/>
  <c r="AJ5140" i="1"/>
  <c r="AI5315" i="1"/>
  <c r="AJ5315" i="1"/>
  <c r="AJ4291" i="1"/>
  <c r="AI4291" i="1"/>
  <c r="AI4246" i="1"/>
  <c r="AJ4246" i="1"/>
  <c r="AI2816" i="1"/>
  <c r="AJ2816" i="1"/>
  <c r="AJ1581" i="1"/>
  <c r="AI1581" i="1"/>
  <c r="AI3539" i="1"/>
  <c r="AJ3539" i="1"/>
  <c r="AJ1467" i="1"/>
  <c r="AI1467" i="1"/>
  <c r="AI893" i="1"/>
  <c r="AJ893" i="1"/>
  <c r="AJ739" i="1"/>
  <c r="AI739" i="1"/>
  <c r="AJ3797" i="1"/>
  <c r="AI3797" i="1"/>
  <c r="AJ5516" i="1"/>
  <c r="AI5516" i="1"/>
  <c r="AJ4896" i="1"/>
  <c r="AI4896" i="1"/>
  <c r="AJ4376" i="1"/>
  <c r="AI4376" i="1"/>
  <c r="AI1648" i="1"/>
  <c r="AJ1648" i="1"/>
  <c r="AJ2132" i="1"/>
  <c r="AI2132" i="1"/>
  <c r="AJ2875" i="1"/>
  <c r="AI2875" i="1"/>
  <c r="AJ1331" i="1"/>
  <c r="AI1331" i="1"/>
  <c r="AI312" i="1"/>
  <c r="AJ312" i="1"/>
  <c r="AJ757" i="1"/>
  <c r="AI757" i="1"/>
  <c r="AJ3917" i="1"/>
  <c r="AI3917" i="1"/>
  <c r="AJ2373" i="1"/>
  <c r="AI2373" i="1"/>
  <c r="AI5124" i="1"/>
  <c r="AJ5124" i="1"/>
  <c r="AI5016" i="1"/>
  <c r="AJ5016" i="1"/>
  <c r="AI4742" i="1"/>
  <c r="AJ4742" i="1"/>
  <c r="AJ2288" i="1"/>
  <c r="AI2288" i="1"/>
  <c r="AI2998" i="1"/>
  <c r="AJ2998" i="1"/>
  <c r="AI1446" i="1"/>
  <c r="AJ1446" i="1"/>
  <c r="AI3284" i="1"/>
  <c r="AJ3284" i="1"/>
  <c r="AI3523" i="1"/>
  <c r="AJ3523" i="1"/>
  <c r="AI1451" i="1"/>
  <c r="AJ1451" i="1"/>
  <c r="AJ750" i="1"/>
  <c r="AI750" i="1"/>
  <c r="AJ405" i="1"/>
  <c r="AI405" i="1"/>
  <c r="AJ258" i="1"/>
  <c r="AI258" i="1"/>
  <c r="AJ1018" i="1"/>
  <c r="AI1018" i="1"/>
  <c r="AI2778" i="1"/>
  <c r="AI2290" i="1"/>
  <c r="AI2776" i="1"/>
  <c r="AJ3486" i="1"/>
  <c r="AJ5357" i="1"/>
  <c r="AI2149" i="1"/>
  <c r="AJ4900" i="1"/>
  <c r="AI4051" i="1"/>
  <c r="AJ4272" i="1"/>
  <c r="AJ2246" i="1"/>
  <c r="AJ653" i="1"/>
  <c r="AI3997" i="1"/>
  <c r="AI2389" i="1"/>
  <c r="AJ3014" i="1"/>
  <c r="AJ5485" i="1"/>
  <c r="AI5323" i="1"/>
  <c r="AI4254" i="1"/>
  <c r="AJ3022" i="1"/>
  <c r="AI3547" i="1"/>
  <c r="AJ4173" i="1"/>
  <c r="AI5004" i="1"/>
  <c r="AI2680" i="1"/>
  <c r="AJ2321" i="1"/>
  <c r="AI2321" i="1"/>
  <c r="AI3869" i="1"/>
  <c r="AJ4965" i="1"/>
  <c r="AJ4685" i="1"/>
  <c r="AI1746" i="1"/>
  <c r="AJ3778" i="1"/>
  <c r="AI3686" i="1"/>
  <c r="AI1622" i="1"/>
  <c r="AI88" i="1"/>
  <c r="AI387" i="1"/>
  <c r="AJ1778" i="1"/>
  <c r="AJ1618" i="1"/>
  <c r="AI5246" i="1"/>
  <c r="AJ1744" i="1"/>
  <c r="AI2974" i="1"/>
  <c r="AJ1939" i="1"/>
  <c r="AI642" i="1"/>
  <c r="AJ806" i="1"/>
  <c r="AJ2056" i="1"/>
  <c r="AI1734" i="1"/>
  <c r="AI2028" i="1"/>
  <c r="AJ1739" i="1"/>
  <c r="AI499" i="1"/>
  <c r="AJ3232" i="1"/>
  <c r="AJ4299" i="1"/>
  <c r="AI1930" i="1"/>
  <c r="AJ5197" i="1"/>
  <c r="AI1658" i="1"/>
  <c r="AJ2304" i="1"/>
  <c r="AJ1974" i="1"/>
  <c r="AJ2258" i="1"/>
  <c r="AJ4667" i="1"/>
  <c r="AJ1522" i="1"/>
  <c r="AI245" i="1"/>
  <c r="AJ5142" i="1"/>
  <c r="AJ2001" i="1"/>
  <c r="AI2001" i="1"/>
  <c r="AI2948" i="1"/>
  <c r="AI2659" i="1"/>
  <c r="AI5045" i="1"/>
  <c r="AI3893" i="1"/>
  <c r="AJ1106" i="1"/>
  <c r="AI4068" i="1"/>
  <c r="AJ4251" i="1"/>
  <c r="AI4718" i="1"/>
  <c r="AI2454" i="1"/>
  <c r="AJ1541" i="1"/>
  <c r="AI2228" i="1"/>
  <c r="AJ1427" i="1"/>
  <c r="AI853" i="1"/>
  <c r="AI3112" i="1"/>
  <c r="AI1134" i="1"/>
  <c r="AI5304" i="1"/>
  <c r="AJ4518" i="1"/>
  <c r="AJ3798" i="1"/>
  <c r="AJ3813" i="1"/>
  <c r="AI3421" i="1"/>
  <c r="AI814" i="1"/>
  <c r="AJ2442" i="1"/>
  <c r="AJ1553" i="1"/>
  <c r="AI1553" i="1"/>
  <c r="AJ3772" i="1"/>
  <c r="AI4803" i="1"/>
  <c r="AJ3286" i="1"/>
  <c r="AJ2771" i="1"/>
  <c r="AJ906" i="1"/>
  <c r="AJ968" i="1"/>
  <c r="AI4512" i="1"/>
  <c r="AI2909" i="1"/>
  <c r="AI3787" i="1"/>
  <c r="AJ1792" i="1"/>
  <c r="AJ2507" i="1"/>
  <c r="AJ2954" i="1"/>
  <c r="AI1136" i="1"/>
  <c r="AJ1843" i="1"/>
  <c r="AI1838" i="1"/>
  <c r="AJ2186" i="1"/>
  <c r="AJ3984" i="1"/>
  <c r="AI3984" i="1"/>
  <c r="AJ1681" i="1"/>
  <c r="AI1681" i="1"/>
  <c r="AI4056" i="1"/>
  <c r="AJ4056" i="1"/>
  <c r="AJ2193" i="1"/>
  <c r="AI2193" i="1"/>
  <c r="AI97" i="1"/>
  <c r="AJ97" i="1"/>
  <c r="AJ1809" i="1"/>
  <c r="AI1809" i="1"/>
  <c r="AJ1617" i="1"/>
  <c r="AI1617" i="1"/>
  <c r="AJ1745" i="1"/>
  <c r="AI1745" i="1"/>
  <c r="AJ753" i="1"/>
  <c r="AI753" i="1"/>
  <c r="AJ2065" i="1"/>
  <c r="AI2065" i="1"/>
  <c r="AJ689" i="1"/>
  <c r="AI689" i="1"/>
  <c r="AJ1937" i="1"/>
  <c r="AI1937" i="1"/>
  <c r="AI2705" i="1"/>
  <c r="AJ2705" i="1"/>
  <c r="AJ4184" i="1"/>
  <c r="AI4184" i="1"/>
  <c r="AJ2449" i="1"/>
  <c r="AI2449" i="1"/>
  <c r="AJ4765" i="1"/>
  <c r="AJ2577" i="1"/>
  <c r="AI2577" i="1"/>
  <c r="AJ4120" i="1"/>
  <c r="AI4120" i="1"/>
  <c r="AJ4061" i="1"/>
  <c r="AI4061" i="1"/>
  <c r="AJ5109" i="1"/>
  <c r="AI5109" i="1"/>
  <c r="AJ3437" i="1"/>
  <c r="AI3437" i="1"/>
  <c r="AJ1170" i="1"/>
  <c r="AI1170" i="1"/>
  <c r="AJ4132" i="1"/>
  <c r="AI4132" i="1"/>
  <c r="AJ3803" i="1"/>
  <c r="AI3803" i="1"/>
  <c r="AJ4782" i="1"/>
  <c r="AI4782" i="1"/>
  <c r="AJ1808" i="1"/>
  <c r="AI1808" i="1"/>
  <c r="AJ2518" i="1"/>
  <c r="AI2518" i="1"/>
  <c r="AJ1077" i="1"/>
  <c r="AI1077" i="1"/>
  <c r="AJ3563" i="1"/>
  <c r="AI3563" i="1"/>
  <c r="AJ1491" i="1"/>
  <c r="AI1491" i="1"/>
  <c r="AJ917" i="1"/>
  <c r="AI917" i="1"/>
  <c r="AJ2666" i="1"/>
  <c r="AI2666" i="1"/>
  <c r="AJ4909" i="1"/>
  <c r="AI4909" i="1"/>
  <c r="AJ4397" i="1"/>
  <c r="AI4397" i="1"/>
  <c r="AJ3237" i="1"/>
  <c r="AI3237" i="1"/>
  <c r="AJ2725" i="1"/>
  <c r="AI2725" i="1"/>
  <c r="AI205" i="1"/>
  <c r="AJ205" i="1"/>
  <c r="AJ563" i="1"/>
  <c r="AI563" i="1"/>
  <c r="AJ5358" i="1"/>
  <c r="AI5358" i="1"/>
  <c r="AJ1653" i="1"/>
  <c r="AI1653" i="1"/>
  <c r="AI1125" i="1"/>
  <c r="AJ1125" i="1"/>
  <c r="AJ886" i="1"/>
  <c r="AI886" i="1"/>
  <c r="AJ706" i="1"/>
  <c r="AI706" i="1"/>
  <c r="AJ3477" i="1"/>
  <c r="AI3477" i="1"/>
  <c r="AJ5204" i="1"/>
  <c r="AI5204" i="1"/>
  <c r="AJ4172" i="1"/>
  <c r="AI4172" i="1"/>
  <c r="AJ3843" i="1"/>
  <c r="AI3843" i="1"/>
  <c r="AJ4822" i="1"/>
  <c r="AI4822" i="1"/>
  <c r="AI4310" i="1"/>
  <c r="AJ4310" i="1"/>
  <c r="AJ1336" i="1"/>
  <c r="AI1336" i="1"/>
  <c r="AJ2852" i="1"/>
  <c r="AI2852" i="1"/>
  <c r="AJ445" i="1"/>
  <c r="AI445" i="1"/>
  <c r="AJ4174" i="1"/>
  <c r="AI4174" i="1"/>
  <c r="AJ2414" i="1"/>
  <c r="AI2414" i="1"/>
  <c r="AI1390" i="1"/>
  <c r="AJ1390" i="1"/>
  <c r="AI2196" i="1"/>
  <c r="AJ2196" i="1"/>
  <c r="AI3574" i="1"/>
  <c r="AJ3574" i="1"/>
  <c r="AJ3062" i="1"/>
  <c r="AI3062" i="1"/>
  <c r="AI2542" i="1"/>
  <c r="AJ2542" i="1"/>
  <c r="AI2022" i="1"/>
  <c r="AJ2022" i="1"/>
  <c r="AJ3348" i="1"/>
  <c r="AI3348" i="1"/>
  <c r="AI2836" i="1"/>
  <c r="AJ2836" i="1"/>
  <c r="AJ2316" i="1"/>
  <c r="AI2316" i="1"/>
  <c r="AJ1008" i="1"/>
  <c r="AI1008" i="1"/>
  <c r="AI496" i="1"/>
  <c r="AJ496" i="1"/>
  <c r="AJ862" i="1"/>
  <c r="AI862" i="1"/>
  <c r="AJ941" i="1"/>
  <c r="AI941" i="1"/>
  <c r="AJ195" i="1"/>
  <c r="AI195" i="1"/>
  <c r="AJ682" i="1"/>
  <c r="AI682" i="1"/>
  <c r="AJ827" i="1"/>
  <c r="AI827" i="1"/>
  <c r="AJ235" i="1"/>
  <c r="AI235" i="1"/>
  <c r="AJ722" i="1"/>
  <c r="AI722" i="1"/>
  <c r="AJ210" i="1"/>
  <c r="AI210" i="1"/>
  <c r="AI322" i="1"/>
  <c r="AJ322" i="1"/>
  <c r="AJ538" i="1"/>
  <c r="AI538" i="1"/>
  <c r="AI481" i="1"/>
  <c r="AJ481" i="1"/>
  <c r="AJ2008" i="1"/>
  <c r="AJ1285" i="1"/>
  <c r="AJ1691" i="1"/>
  <c r="AJ3603" i="1"/>
  <c r="AI3083" i="1"/>
  <c r="AJ5085" i="1"/>
  <c r="AI5085" i="1"/>
  <c r="AJ4749" i="1"/>
  <c r="AI4749" i="1"/>
  <c r="AJ2528" i="1"/>
  <c r="AJ1805" i="1"/>
  <c r="AJ2211" i="1"/>
  <c r="AJ451" i="1"/>
  <c r="AI520" i="1"/>
  <c r="AI1842" i="1"/>
  <c r="AI3957" i="1"/>
  <c r="AI1682" i="1"/>
  <c r="AI4652" i="1"/>
  <c r="AI4315" i="1"/>
  <c r="AI5310" i="1"/>
  <c r="AI2328" i="1"/>
  <c r="AI3038" i="1"/>
  <c r="AI1605" i="1"/>
  <c r="AI2292" i="1"/>
  <c r="AI2003" i="1"/>
  <c r="AI790" i="1"/>
  <c r="AI3741" i="1"/>
  <c r="AI2154" i="1"/>
  <c r="AI3757" i="1"/>
  <c r="AI3802" i="1"/>
  <c r="AJ3802" i="1"/>
  <c r="AJ1302" i="1"/>
  <c r="AI1302" i="1"/>
  <c r="AJ4170" i="1"/>
  <c r="AI4170" i="1"/>
  <c r="AI3658" i="1"/>
  <c r="AJ3658" i="1"/>
  <c r="AJ3650" i="1"/>
  <c r="AI3650" i="1"/>
  <c r="AJ4154" i="1"/>
  <c r="AI4154" i="1"/>
  <c r="AJ3698" i="1"/>
  <c r="AI3698" i="1"/>
  <c r="AJ2594" i="1"/>
  <c r="AI2594" i="1"/>
  <c r="AI2082" i="1"/>
  <c r="AJ2082" i="1"/>
  <c r="AJ5349" i="1"/>
  <c r="AI5349" i="1"/>
  <c r="AI4837" i="1"/>
  <c r="AJ4837" i="1"/>
  <c r="AJ4325" i="1"/>
  <c r="AI4325" i="1"/>
  <c r="AI3104" i="1"/>
  <c r="AJ3104" i="1"/>
  <c r="AI2650" i="1"/>
  <c r="AJ2650" i="1"/>
  <c r="AJ2138" i="1"/>
  <c r="AI2138" i="1"/>
  <c r="AI5413" i="1"/>
  <c r="AJ5413" i="1"/>
  <c r="AJ4893" i="1"/>
  <c r="AI4893" i="1"/>
  <c r="AJ3160" i="1"/>
  <c r="AI3160" i="1"/>
  <c r="AJ2642" i="1"/>
  <c r="AI2642" i="1"/>
  <c r="AJ2130" i="1"/>
  <c r="AI2130" i="1"/>
  <c r="AI5405" i="1"/>
  <c r="AJ5405" i="1"/>
  <c r="AJ4373" i="1"/>
  <c r="AI4373" i="1"/>
  <c r="AJ3152" i="1"/>
  <c r="AI3152" i="1"/>
  <c r="AI2826" i="1"/>
  <c r="AJ2826" i="1"/>
  <c r="AJ2314" i="1"/>
  <c r="AI2314" i="1"/>
  <c r="AJ1802" i="1"/>
  <c r="AI1802" i="1"/>
  <c r="AI5069" i="1"/>
  <c r="AJ5069" i="1"/>
  <c r="AJ4045" i="1"/>
  <c r="AI4045" i="1"/>
  <c r="AJ5437" i="1"/>
  <c r="AI5437" i="1"/>
  <c r="AJ3765" i="1"/>
  <c r="AI3765" i="1"/>
  <c r="AJ1490" i="1"/>
  <c r="AI1490" i="1"/>
  <c r="AJ4460" i="1"/>
  <c r="AI4460" i="1"/>
  <c r="AJ4123" i="1"/>
  <c r="AI4123" i="1"/>
  <c r="AJ5110" i="1"/>
  <c r="AI5110" i="1"/>
  <c r="AJ2128" i="1"/>
  <c r="AI2128" i="1"/>
  <c r="AJ2846" i="1"/>
  <c r="AI2846" i="1"/>
  <c r="AJ1413" i="1"/>
  <c r="AI1413" i="1"/>
  <c r="AJ2100" i="1"/>
  <c r="AI2100" i="1"/>
  <c r="AJ2723" i="1"/>
  <c r="AI2754" i="1"/>
  <c r="AI2242" i="1"/>
  <c r="AI5517" i="1"/>
  <c r="AI4997" i="1"/>
  <c r="AI4485" i="1"/>
  <c r="AI3264" i="1"/>
  <c r="AI3078" i="1"/>
  <c r="AJ4470" i="1"/>
  <c r="AJ2198" i="1"/>
  <c r="AJ3243" i="1"/>
  <c r="AJ605" i="1"/>
  <c r="AJ1645" i="1"/>
  <c r="AI4381" i="1"/>
  <c r="AI4885" i="1"/>
  <c r="AJ4982" i="1"/>
  <c r="AJ2726" i="1"/>
  <c r="AJ1980" i="1"/>
  <c r="AJ342" i="1"/>
  <c r="AJ3590" i="1"/>
  <c r="AI2354" i="1"/>
  <c r="AI4085" i="1"/>
  <c r="AI2413" i="1"/>
  <c r="AI5164" i="1"/>
  <c r="AI4827" i="1"/>
  <c r="AI4536" i="1"/>
  <c r="AI2840" i="1"/>
  <c r="AI3550" i="1"/>
  <c r="AI1486" i="1"/>
  <c r="AI2812" i="1"/>
  <c r="AI2523" i="1"/>
  <c r="AI472" i="1"/>
  <c r="AJ4557" i="1"/>
  <c r="AJ3587" i="1"/>
  <c r="AJ1686" i="1"/>
  <c r="AJ4224" i="1"/>
  <c r="AJ3238" i="1"/>
  <c r="AJ2492" i="1"/>
  <c r="AJ152" i="1"/>
  <c r="AJ4355" i="1"/>
  <c r="AJ2038" i="1"/>
  <c r="AI5429" i="1"/>
  <c r="AI3176" i="1"/>
  <c r="AJ3958" i="1"/>
  <c r="AJ93" i="1"/>
  <c r="AJ4736" i="1"/>
  <c r="AJ3750" i="1"/>
  <c r="AJ3012" i="1"/>
  <c r="AJ672" i="1"/>
  <c r="AI4484" i="1"/>
  <c r="AJ304" i="1"/>
  <c r="AJ5012" i="1"/>
  <c r="AI4675" i="1"/>
  <c r="AJ2125" i="1"/>
  <c r="AI3844" i="1"/>
  <c r="AJ3669" i="1"/>
  <c r="AI1110" i="1"/>
  <c r="AJ5280" i="1"/>
  <c r="AJ1715" i="1"/>
  <c r="AJ4876" i="1"/>
  <c r="AJ2986" i="1"/>
  <c r="AI2986" i="1"/>
  <c r="AJ5229" i="1"/>
  <c r="AI5229" i="1"/>
  <c r="AJ4717" i="1"/>
  <c r="AI4717" i="1"/>
  <c r="AJ3557" i="1"/>
  <c r="AI3557" i="1"/>
  <c r="AJ3045" i="1"/>
  <c r="AI3045" i="1"/>
  <c r="AJ2021" i="1"/>
  <c r="AI2021" i="1"/>
  <c r="AJ5284" i="1"/>
  <c r="AI5284" i="1"/>
  <c r="AJ4252" i="1"/>
  <c r="AI4252" i="1"/>
  <c r="AJ4435" i="1"/>
  <c r="AI4435" i="1"/>
  <c r="AJ5176" i="1"/>
  <c r="AI5176" i="1"/>
  <c r="AJ3878" i="1"/>
  <c r="AI3878" i="1"/>
  <c r="AJ1928" i="1"/>
  <c r="AI1928" i="1"/>
  <c r="AJ3670" i="1"/>
  <c r="AI3670" i="1"/>
  <c r="AJ2646" i="1"/>
  <c r="AI2646" i="1"/>
  <c r="AJ1725" i="1"/>
  <c r="AI1725" i="1"/>
  <c r="AJ3444" i="1"/>
  <c r="AI3444" i="1"/>
  <c r="AJ2412" i="1"/>
  <c r="AI2412" i="1"/>
  <c r="AJ3163" i="1"/>
  <c r="AI3163" i="1"/>
  <c r="AJ1611" i="1"/>
  <c r="AI1611" i="1"/>
  <c r="AJ592" i="1"/>
  <c r="AI592" i="1"/>
  <c r="AJ1037" i="1"/>
  <c r="AI1037" i="1"/>
  <c r="AJ891" i="1"/>
  <c r="AI891" i="1"/>
  <c r="AJ778" i="1"/>
  <c r="AI778" i="1"/>
  <c r="AJ3293" i="1"/>
  <c r="AI3293" i="1"/>
  <c r="AJ2269" i="1"/>
  <c r="AI2269" i="1"/>
  <c r="AJ1254" i="1"/>
  <c r="AI1254" i="1"/>
  <c r="AJ5020" i="1"/>
  <c r="AI5020" i="1"/>
  <c r="AJ3988" i="1"/>
  <c r="AI3988" i="1"/>
  <c r="AJ4683" i="1"/>
  <c r="AI4683" i="1"/>
  <c r="AJ5424" i="1"/>
  <c r="AI5424" i="1"/>
  <c r="AJ4392" i="1"/>
  <c r="AI4392" i="1"/>
  <c r="AJ5158" i="1"/>
  <c r="AI5158" i="1"/>
  <c r="AJ4126" i="1"/>
  <c r="AI4126" i="1"/>
  <c r="AJ2176" i="1"/>
  <c r="AI2176" i="1"/>
  <c r="AJ1152" i="1"/>
  <c r="AI1152" i="1"/>
  <c r="AJ2894" i="1"/>
  <c r="AI2894" i="1"/>
  <c r="AJ1854" i="1"/>
  <c r="AI1854" i="1"/>
  <c r="AJ3692" i="1"/>
  <c r="AI3692" i="1"/>
  <c r="AJ3180" i="1"/>
  <c r="AI3180" i="1"/>
  <c r="AJ2148" i="1"/>
  <c r="AI2148" i="1"/>
  <c r="AJ840" i="1"/>
  <c r="AI840" i="1"/>
  <c r="AJ328" i="1"/>
  <c r="AI328" i="1"/>
  <c r="AJ773" i="1"/>
  <c r="AI773" i="1"/>
  <c r="AJ514" i="1"/>
  <c r="AI514" i="1"/>
  <c r="AJ5438" i="1"/>
  <c r="AI5438" i="1"/>
  <c r="AJ4500" i="1"/>
  <c r="AI4500" i="1"/>
  <c r="AJ5416" i="1"/>
  <c r="AI5416" i="1"/>
  <c r="AJ4384" i="1"/>
  <c r="AI4384" i="1"/>
  <c r="AJ1656" i="1"/>
  <c r="AI1656" i="1"/>
  <c r="AJ1144" i="1"/>
  <c r="AI1144" i="1"/>
  <c r="AJ3398" i="1"/>
  <c r="AI3398" i="1"/>
  <c r="AJ2358" i="1"/>
  <c r="AI2358" i="1"/>
  <c r="AJ2652" i="1"/>
  <c r="AI2652" i="1"/>
  <c r="AJ3403" i="1"/>
  <c r="AI3403" i="1"/>
  <c r="AJ320" i="1"/>
  <c r="AI320" i="1"/>
  <c r="AJ765" i="1"/>
  <c r="AI765" i="1"/>
  <c r="AJ253" i="1"/>
  <c r="AI253" i="1"/>
  <c r="AJ611" i="1"/>
  <c r="AI611" i="1"/>
  <c r="AJ3149" i="1"/>
  <c r="AI3149" i="1"/>
  <c r="AJ2637" i="1"/>
  <c r="AI2637" i="1"/>
  <c r="AJ5051" i="1"/>
  <c r="AI5051" i="1"/>
  <c r="AJ4027" i="1"/>
  <c r="AI4027" i="1"/>
  <c r="AJ4760" i="1"/>
  <c r="AI4760" i="1"/>
  <c r="AJ4248" i="1"/>
  <c r="AI4248" i="1"/>
  <c r="AJ4494" i="1"/>
  <c r="AI4494" i="1"/>
  <c r="AJ3982" i="1"/>
  <c r="AI3982" i="1"/>
  <c r="AJ2032" i="1"/>
  <c r="AI2032" i="1"/>
  <c r="AJ3774" i="1"/>
  <c r="AI3774" i="1"/>
  <c r="AJ3262" i="1"/>
  <c r="AI3262" i="1"/>
  <c r="AJ1829" i="1"/>
  <c r="AI1829" i="1"/>
  <c r="AJ3548" i="1"/>
  <c r="AI3548" i="1"/>
  <c r="AJ2516" i="1"/>
  <c r="AI2516" i="1"/>
  <c r="AJ2004" i="1"/>
  <c r="AI2004" i="1"/>
  <c r="AJ3267" i="1"/>
  <c r="AI3267" i="1"/>
  <c r="AJ2747" i="1"/>
  <c r="AI2747" i="1"/>
  <c r="AJ1203" i="1"/>
  <c r="AI1203" i="1"/>
  <c r="AJ629" i="1"/>
  <c r="AI629" i="1"/>
  <c r="AJ117" i="1"/>
  <c r="AI117" i="1"/>
  <c r="AJ3269" i="1"/>
  <c r="AI3269" i="1"/>
  <c r="AJ2245" i="1"/>
  <c r="AI2245" i="1"/>
  <c r="AJ1230" i="1"/>
  <c r="AI1230" i="1"/>
  <c r="AJ4996" i="1"/>
  <c r="AI4996" i="1"/>
  <c r="AJ3964" i="1"/>
  <c r="AI3964" i="1"/>
  <c r="AJ4659" i="1"/>
  <c r="AI4659" i="1"/>
  <c r="AJ5400" i="1"/>
  <c r="AI5400" i="1"/>
  <c r="AJ4368" i="1"/>
  <c r="AI4368" i="1"/>
  <c r="AJ4614" i="1"/>
  <c r="AI4614" i="1"/>
  <c r="AJ2672" i="1"/>
  <c r="AI2672" i="1"/>
  <c r="AJ1640" i="1"/>
  <c r="AI1640" i="1"/>
  <c r="AJ3382" i="1"/>
  <c r="AI3382" i="1"/>
  <c r="AJ1830" i="1"/>
  <c r="AI1830" i="1"/>
  <c r="AJ1437" i="1"/>
  <c r="AI1437" i="1"/>
  <c r="AJ3156" i="1"/>
  <c r="AI3156" i="1"/>
  <c r="AJ3387" i="1"/>
  <c r="AI3387" i="1"/>
  <c r="AJ2867" i="1"/>
  <c r="AI2867" i="1"/>
  <c r="AJ2355" i="1"/>
  <c r="AI2355" i="1"/>
  <c r="AJ1835" i="1"/>
  <c r="AI1835" i="1"/>
  <c r="AJ1323" i="1"/>
  <c r="AI1323" i="1"/>
  <c r="AJ486" i="1"/>
  <c r="AI486" i="1"/>
  <c r="AJ237" i="1"/>
  <c r="AI237" i="1"/>
  <c r="AJ490" i="1"/>
  <c r="AI490" i="1"/>
  <c r="AJ635" i="1"/>
  <c r="AI635" i="1"/>
  <c r="AJ1042" i="1"/>
  <c r="AI1042" i="1"/>
  <c r="AJ530" i="1"/>
  <c r="AI530" i="1"/>
  <c r="AJ18" i="1"/>
  <c r="AI18" i="1"/>
  <c r="AJ202" i="1"/>
  <c r="AI202" i="1"/>
  <c r="AJ890" i="1"/>
  <c r="AI890" i="1"/>
  <c r="AJ51" i="1"/>
  <c r="AI51" i="1"/>
  <c r="AJ161" i="1"/>
  <c r="AI161" i="1"/>
  <c r="AI1811" i="1"/>
  <c r="AI462" i="1"/>
  <c r="AI4902" i="1"/>
  <c r="AI1416" i="1"/>
  <c r="AJ1606" i="1"/>
  <c r="AJ3980" i="1"/>
  <c r="AJ4163" i="1"/>
  <c r="AJ1026" i="1"/>
  <c r="AI5014" i="1"/>
  <c r="AI1520" i="1"/>
  <c r="AJ5388" i="1"/>
  <c r="AI2235" i="1"/>
  <c r="AJ4772" i="1"/>
  <c r="AJ3683" i="1"/>
  <c r="AJ3684" i="1"/>
  <c r="AI5508" i="1"/>
  <c r="AI1128" i="1"/>
  <c r="AJ1246" i="1"/>
  <c r="AJ5150" i="1"/>
  <c r="AJ598" i="1"/>
  <c r="AI2750" i="1"/>
  <c r="AJ50" i="1"/>
  <c r="AJ606" i="1"/>
  <c r="AI5187" i="1"/>
  <c r="AJ1347" i="1"/>
  <c r="AJ2883" i="1"/>
  <c r="AI4539" i="1"/>
  <c r="AI832" i="1"/>
  <c r="AI475" i="1"/>
  <c r="AJ289" i="1"/>
  <c r="AI289" i="1"/>
  <c r="AJ417" i="1"/>
  <c r="AI417" i="1"/>
  <c r="AI609" i="1"/>
  <c r="AJ609" i="1"/>
  <c r="AJ353" i="1"/>
  <c r="AI353" i="1"/>
  <c r="AI3722" i="1"/>
  <c r="AF1" i="1"/>
  <c r="AJ225" i="1"/>
  <c r="AI225" i="1"/>
  <c r="AI3714" i="1"/>
  <c r="AI3930" i="1"/>
  <c r="AJ4186" i="1"/>
  <c r="AI4186" i="1"/>
  <c r="AJ3674" i="1"/>
  <c r="AI3674" i="1"/>
  <c r="AJ311" i="1"/>
  <c r="AI311" i="1"/>
  <c r="AJ4042" i="1"/>
  <c r="AI4042" i="1"/>
  <c r="AJ3530" i="1"/>
  <c r="AI3530" i="1"/>
  <c r="AJ3522" i="1"/>
  <c r="AI3522" i="1"/>
  <c r="AJ4026" i="1"/>
  <c r="AI4026" i="1"/>
  <c r="AJ3570" i="1"/>
  <c r="AI3570" i="1"/>
  <c r="AJ4202" i="1"/>
  <c r="AI4202" i="1"/>
  <c r="AJ2978" i="1"/>
  <c r="AI2978" i="1"/>
  <c r="AJ2466" i="1"/>
  <c r="AI2466" i="1"/>
  <c r="AJ1954" i="1"/>
  <c r="AI1954" i="1"/>
  <c r="AJ5221" i="1"/>
  <c r="AI5221" i="1"/>
  <c r="AJ4709" i="1"/>
  <c r="AI4709" i="1"/>
  <c r="AJ4197" i="1"/>
  <c r="AI4197" i="1"/>
  <c r="AJ2976" i="1"/>
  <c r="AI2976" i="1"/>
  <c r="AJ2522" i="1"/>
  <c r="AI2522" i="1"/>
  <c r="AJ4253" i="1"/>
  <c r="AI4253" i="1"/>
  <c r="AJ3032" i="1"/>
  <c r="AI3032" i="1"/>
  <c r="AI3026" i="1"/>
  <c r="AJ3026" i="1"/>
  <c r="AJ2514" i="1"/>
  <c r="AI2514" i="1"/>
  <c r="AJ2002" i="1"/>
  <c r="AI2002" i="1"/>
  <c r="AJ5269" i="1"/>
  <c r="AI5269" i="1"/>
  <c r="AJ4757" i="1"/>
  <c r="AI4757" i="1"/>
  <c r="AI4245" i="1"/>
  <c r="AJ4245" i="1"/>
  <c r="AJ3024" i="1"/>
  <c r="AI3024" i="1"/>
  <c r="AI2698" i="1"/>
  <c r="AJ2698" i="1"/>
  <c r="AI4941" i="1"/>
  <c r="AJ4941" i="1"/>
  <c r="AI4429" i="1"/>
  <c r="AJ4429" i="1"/>
  <c r="AI3208" i="1"/>
  <c r="AJ3208" i="1"/>
  <c r="AJ909" i="1"/>
  <c r="AI909" i="1"/>
  <c r="AJ397" i="1"/>
  <c r="AI397" i="1"/>
  <c r="AJ755" i="1"/>
  <c r="AI755" i="1"/>
  <c r="AJ139" i="1"/>
  <c r="AI139" i="1"/>
  <c r="AJ2653" i="1"/>
  <c r="AI2653" i="1"/>
  <c r="AJ2141" i="1"/>
  <c r="AI2141" i="1"/>
  <c r="AJ5404" i="1"/>
  <c r="AI5404" i="1"/>
  <c r="AJ4892" i="1"/>
  <c r="AI4892" i="1"/>
  <c r="AJ5067" i="1"/>
  <c r="AI5067" i="1"/>
  <c r="AJ4555" i="1"/>
  <c r="AI4555" i="1"/>
  <c r="AJ4776" i="1"/>
  <c r="AI4776" i="1"/>
  <c r="AJ4264" i="1"/>
  <c r="AI4264" i="1"/>
  <c r="AJ5030" i="1"/>
  <c r="AI5030" i="1"/>
  <c r="AJ4510" i="1"/>
  <c r="AI4510" i="1"/>
  <c r="AJ3998" i="1"/>
  <c r="AI3998" i="1"/>
  <c r="AJ2568" i="1"/>
  <c r="AI2568" i="1"/>
  <c r="AJ2048" i="1"/>
  <c r="AI2048" i="1"/>
  <c r="AJ1536" i="1"/>
  <c r="AI1536" i="1"/>
  <c r="AJ3790" i="1"/>
  <c r="AI3790" i="1"/>
  <c r="AJ3278" i="1"/>
  <c r="AI3278" i="1"/>
  <c r="AJ2766" i="1"/>
  <c r="AI2766" i="1"/>
  <c r="AJ2238" i="1"/>
  <c r="AI2238" i="1"/>
  <c r="AJ1726" i="1"/>
  <c r="AI1726" i="1"/>
  <c r="AI1845" i="1"/>
  <c r="AJ1845" i="1"/>
  <c r="AI1325" i="1"/>
  <c r="AJ1325" i="1"/>
  <c r="AI3564" i="1"/>
  <c r="AJ3564" i="1"/>
  <c r="AJ3052" i="1"/>
  <c r="AI3052" i="1"/>
  <c r="AJ2020" i="1"/>
  <c r="AI2020" i="1"/>
  <c r="AJ3283" i="1"/>
  <c r="AI3283" i="1"/>
  <c r="AJ2251" i="1"/>
  <c r="AI2251" i="1"/>
  <c r="AJ1731" i="1"/>
  <c r="AI1731" i="1"/>
  <c r="AJ645" i="1"/>
  <c r="AI645" i="1"/>
  <c r="AJ133" i="1"/>
  <c r="AI133" i="1"/>
  <c r="AJ898" i="1"/>
  <c r="AI898" i="1"/>
  <c r="AI3677" i="1"/>
  <c r="AJ3677" i="1"/>
  <c r="AJ2645" i="1"/>
  <c r="AI2645" i="1"/>
  <c r="AJ2133" i="1"/>
  <c r="AI2133" i="1"/>
  <c r="AJ1118" i="1"/>
  <c r="AI1118" i="1"/>
  <c r="AJ4884" i="1"/>
  <c r="AI4884" i="1"/>
  <c r="AJ4372" i="1"/>
  <c r="AI4372" i="1"/>
  <c r="AI3852" i="1"/>
  <c r="AJ3852" i="1"/>
  <c r="AJ4547" i="1"/>
  <c r="AI4547" i="1"/>
  <c r="AJ5288" i="1"/>
  <c r="AI5288" i="1"/>
  <c r="AJ4768" i="1"/>
  <c r="AI4768" i="1"/>
  <c r="AJ4256" i="1"/>
  <c r="AI4256" i="1"/>
  <c r="AJ5022" i="1"/>
  <c r="AI5022" i="1"/>
  <c r="AJ4502" i="1"/>
  <c r="AI4502" i="1"/>
  <c r="AI2040" i="1"/>
  <c r="AJ2040" i="1"/>
  <c r="AJ2758" i="1"/>
  <c r="AI2758" i="1"/>
  <c r="AJ1718" i="1"/>
  <c r="AI1718" i="1"/>
  <c r="AI3044" i="1"/>
  <c r="AJ3044" i="1"/>
  <c r="AJ2012" i="1"/>
  <c r="AI2012" i="1"/>
  <c r="AJ2243" i="1"/>
  <c r="AI2243" i="1"/>
  <c r="AI1723" i="1"/>
  <c r="AJ1723" i="1"/>
  <c r="AI704" i="1"/>
  <c r="AJ704" i="1"/>
  <c r="AI192" i="1"/>
  <c r="AJ192" i="1"/>
  <c r="AJ637" i="1"/>
  <c r="AI637" i="1"/>
  <c r="AI125" i="1"/>
  <c r="AJ125" i="1"/>
  <c r="AJ483" i="1"/>
  <c r="AI483" i="1"/>
  <c r="AJ3533" i="1"/>
  <c r="AI3533" i="1"/>
  <c r="AJ3021" i="1"/>
  <c r="AI3021" i="1"/>
  <c r="AI2509" i="1"/>
  <c r="AJ2509" i="1"/>
  <c r="AI1997" i="1"/>
  <c r="AJ1997" i="1"/>
  <c r="AI1266" i="1"/>
  <c r="AJ1266" i="1"/>
  <c r="AJ982" i="1"/>
  <c r="AI982" i="1"/>
  <c r="AJ4748" i="1"/>
  <c r="AI4748" i="1"/>
  <c r="AJ4228" i="1"/>
  <c r="AI4228" i="1"/>
  <c r="AJ5435" i="1"/>
  <c r="AI5435" i="1"/>
  <c r="AJ4923" i="1"/>
  <c r="AI4923" i="1"/>
  <c r="AI4411" i="1"/>
  <c r="AJ4411" i="1"/>
  <c r="AJ3899" i="1"/>
  <c r="AI3899" i="1"/>
  <c r="AJ5152" i="1"/>
  <c r="AI5152" i="1"/>
  <c r="AI4878" i="1"/>
  <c r="AJ4878" i="1"/>
  <c r="AJ4366" i="1"/>
  <c r="AI4366" i="1"/>
  <c r="AJ3854" i="1"/>
  <c r="AI3854" i="1"/>
  <c r="AJ2424" i="1"/>
  <c r="AI2424" i="1"/>
  <c r="AI1904" i="1"/>
  <c r="AJ1904" i="1"/>
  <c r="AJ1392" i="1"/>
  <c r="AI1392" i="1"/>
  <c r="AI3646" i="1"/>
  <c r="AJ3646" i="1"/>
  <c r="AJ3134" i="1"/>
  <c r="AI3134" i="1"/>
  <c r="AJ2622" i="1"/>
  <c r="AI2622" i="1"/>
  <c r="AJ2094" i="1"/>
  <c r="AI2094" i="1"/>
  <c r="AI1582" i="1"/>
  <c r="AJ1582" i="1"/>
  <c r="AI1701" i="1"/>
  <c r="AJ1701" i="1"/>
  <c r="AJ1173" i="1"/>
  <c r="AI1173" i="1"/>
  <c r="AJ3420" i="1"/>
  <c r="AI3420" i="1"/>
  <c r="AI2908" i="1"/>
  <c r="AJ2908" i="1"/>
  <c r="AJ2388" i="1"/>
  <c r="AI2388" i="1"/>
  <c r="AI3659" i="1"/>
  <c r="AJ3659" i="1"/>
  <c r="AJ3139" i="1"/>
  <c r="AI3139" i="1"/>
  <c r="AJ2619" i="1"/>
  <c r="AI2619" i="1"/>
  <c r="AJ2107" i="1"/>
  <c r="AI2107" i="1"/>
  <c r="AJ1587" i="1"/>
  <c r="AI1587" i="1"/>
  <c r="AJ1075" i="1"/>
  <c r="AI1075" i="1"/>
  <c r="AJ568" i="1"/>
  <c r="AI568" i="1"/>
  <c r="AI48" i="1"/>
  <c r="AJ48" i="1"/>
  <c r="AJ1013" i="1"/>
  <c r="AI1013" i="1"/>
  <c r="AI501" i="1"/>
  <c r="AJ501" i="1"/>
  <c r="AJ867" i="1"/>
  <c r="AI867" i="1"/>
  <c r="AJ347" i="1"/>
  <c r="AI347" i="1"/>
  <c r="AJ3661" i="1"/>
  <c r="AI3661" i="1"/>
  <c r="AJ3141" i="1"/>
  <c r="AI3141" i="1"/>
  <c r="AJ2629" i="1"/>
  <c r="AI2629" i="1"/>
  <c r="AJ2117" i="1"/>
  <c r="AI2117" i="1"/>
  <c r="AJ1386" i="1"/>
  <c r="AI1386" i="1"/>
  <c r="AJ1102" i="1"/>
  <c r="AI1102" i="1"/>
  <c r="AJ5380" i="1"/>
  <c r="AI5380" i="1"/>
  <c r="AJ4868" i="1"/>
  <c r="AI4868" i="1"/>
  <c r="AJ4356" i="1"/>
  <c r="AI4356" i="1"/>
  <c r="AJ3836" i="1"/>
  <c r="AI3836" i="1"/>
  <c r="AJ5043" i="1"/>
  <c r="AI5043" i="1"/>
  <c r="AJ4531" i="1"/>
  <c r="AI4531" i="1"/>
  <c r="AJ4019" i="1"/>
  <c r="AI4019" i="1"/>
  <c r="AJ5272" i="1"/>
  <c r="AI5272" i="1"/>
  <c r="AJ4752" i="1"/>
  <c r="AI4752" i="1"/>
  <c r="AJ4240" i="1"/>
  <c r="AI4240" i="1"/>
  <c r="AJ5006" i="1"/>
  <c r="AI5006" i="1"/>
  <c r="AJ4486" i="1"/>
  <c r="AI4486" i="1"/>
  <c r="AJ3974" i="1"/>
  <c r="AI3974" i="1"/>
  <c r="AJ2544" i="1"/>
  <c r="AI2544" i="1"/>
  <c r="AJ2024" i="1"/>
  <c r="AI2024" i="1"/>
  <c r="AI1512" i="1"/>
  <c r="AJ1512" i="1"/>
  <c r="AI3766" i="1"/>
  <c r="AJ3766" i="1"/>
  <c r="AI3254" i="1"/>
  <c r="AJ3254" i="1"/>
  <c r="AI2742" i="1"/>
  <c r="AJ2742" i="1"/>
  <c r="AI2214" i="1"/>
  <c r="AJ2214" i="1"/>
  <c r="AI1702" i="1"/>
  <c r="AJ1702" i="1"/>
  <c r="AI1821" i="1"/>
  <c r="AJ1821" i="1"/>
  <c r="AI1301" i="1"/>
  <c r="AJ1301" i="1"/>
  <c r="AI3540" i="1"/>
  <c r="AJ3540" i="1"/>
  <c r="AI3028" i="1"/>
  <c r="AJ3028" i="1"/>
  <c r="AI2508" i="1"/>
  <c r="AJ2508" i="1"/>
  <c r="AI1996" i="1"/>
  <c r="AJ1996" i="1"/>
  <c r="AI3259" i="1"/>
  <c r="AJ3259" i="1"/>
  <c r="AI2739" i="1"/>
  <c r="AJ2739" i="1"/>
  <c r="AI1707" i="1"/>
  <c r="AJ1707" i="1"/>
  <c r="AI1195" i="1"/>
  <c r="AJ1195" i="1"/>
  <c r="AI688" i="1"/>
  <c r="AJ688" i="1"/>
  <c r="AI168" i="1"/>
  <c r="AJ168" i="1"/>
  <c r="AI621" i="1"/>
  <c r="AJ621" i="1"/>
  <c r="AI109" i="1"/>
  <c r="AJ109" i="1"/>
  <c r="AI467" i="1"/>
  <c r="AJ467" i="1"/>
  <c r="AI874" i="1"/>
  <c r="AJ874" i="1"/>
  <c r="AI362" i="1"/>
  <c r="AJ362" i="1"/>
  <c r="AJ586" i="1"/>
  <c r="AI586" i="1"/>
  <c r="AJ74" i="1"/>
  <c r="AI74" i="1"/>
  <c r="AI355" i="1"/>
  <c r="AJ355" i="1"/>
  <c r="AJ762" i="1"/>
  <c r="AI762" i="1"/>
  <c r="AI250" i="1"/>
  <c r="AJ250" i="1"/>
  <c r="AJ434" i="1"/>
  <c r="AI434" i="1"/>
  <c r="AI1288" i="1"/>
  <c r="AI3316" i="1"/>
  <c r="AI976" i="1"/>
  <c r="AI2763" i="1"/>
  <c r="AI2786" i="1"/>
  <c r="AI3860" i="1"/>
  <c r="AJ1211" i="1"/>
  <c r="AI3994" i="1"/>
  <c r="AJ3994" i="1"/>
  <c r="AJ3482" i="1"/>
  <c r="AI3482" i="1"/>
  <c r="AJ556" i="1"/>
  <c r="AI556" i="1"/>
  <c r="AI3850" i="1"/>
  <c r="AJ3850" i="1"/>
  <c r="AJ3842" i="1"/>
  <c r="AI3842" i="1"/>
  <c r="AJ4010" i="1"/>
  <c r="AI4010" i="1"/>
  <c r="AJ2274" i="1"/>
  <c r="AI2274" i="1"/>
  <c r="AJ1762" i="1"/>
  <c r="AI1762" i="1"/>
  <c r="AJ4005" i="1"/>
  <c r="AI4005" i="1"/>
  <c r="AJ3877" i="1"/>
  <c r="AI3877" i="1"/>
  <c r="AJ2842" i="1"/>
  <c r="AI2842" i="1"/>
  <c r="AJ2330" i="1"/>
  <c r="AI2330" i="1"/>
  <c r="AJ3933" i="1"/>
  <c r="AI3933" i="1"/>
  <c r="AJ2834" i="1"/>
  <c r="AI2834" i="1"/>
  <c r="AJ2322" i="1"/>
  <c r="AI2322" i="1"/>
  <c r="AI1810" i="1"/>
  <c r="AJ1810" i="1"/>
  <c r="AJ5077" i="1"/>
  <c r="AI5077" i="1"/>
  <c r="AJ4565" i="1"/>
  <c r="AI4565" i="1"/>
  <c r="AI4053" i="1"/>
  <c r="AJ4053" i="1"/>
  <c r="AJ3018" i="1"/>
  <c r="AI3018" i="1"/>
  <c r="AJ2506" i="1"/>
  <c r="AI2506" i="1"/>
  <c r="AJ1994" i="1"/>
  <c r="AI1994" i="1"/>
  <c r="AJ4237" i="1"/>
  <c r="AI4237" i="1"/>
  <c r="AJ2213" i="1"/>
  <c r="AI2213" i="1"/>
  <c r="AJ1482" i="1"/>
  <c r="AI1482" i="1"/>
  <c r="AJ1198" i="1"/>
  <c r="AI1198" i="1"/>
  <c r="AJ5476" i="1"/>
  <c r="AI5476" i="1"/>
  <c r="AJ4964" i="1"/>
  <c r="AI4964" i="1"/>
  <c r="AJ4452" i="1"/>
  <c r="AI4452" i="1"/>
  <c r="AJ3932" i="1"/>
  <c r="AI3932" i="1"/>
  <c r="AJ5139" i="1"/>
  <c r="AI5139" i="1"/>
  <c r="AJ4627" i="1"/>
  <c r="AI4627" i="1"/>
  <c r="AJ4115" i="1"/>
  <c r="AI4115" i="1"/>
  <c r="AJ5368" i="1"/>
  <c r="AI5368" i="1"/>
  <c r="AJ4856" i="1"/>
  <c r="AI4856" i="1"/>
  <c r="AJ4336" i="1"/>
  <c r="AI4336" i="1"/>
  <c r="AJ5102" i="1"/>
  <c r="AI5102" i="1"/>
  <c r="AJ4582" i="1"/>
  <c r="AI4582" i="1"/>
  <c r="AJ4070" i="1"/>
  <c r="AI4070" i="1"/>
  <c r="AJ2640" i="1"/>
  <c r="AI2640" i="1"/>
  <c r="AJ2120" i="1"/>
  <c r="AI2120" i="1"/>
  <c r="AJ1608" i="1"/>
  <c r="AI1608" i="1"/>
  <c r="AJ1096" i="1"/>
  <c r="AI1096" i="1"/>
  <c r="AJ3350" i="1"/>
  <c r="AI3350" i="1"/>
  <c r="AJ2838" i="1"/>
  <c r="AI2838" i="1"/>
  <c r="AJ2310" i="1"/>
  <c r="AI2310" i="1"/>
  <c r="AJ1798" i="1"/>
  <c r="AI1798" i="1"/>
  <c r="AJ1917" i="1"/>
  <c r="AI1917" i="1"/>
  <c r="AJ1405" i="1"/>
  <c r="AI1405" i="1"/>
  <c r="AJ3636" i="1"/>
  <c r="AI3636" i="1"/>
  <c r="AJ3124" i="1"/>
  <c r="AI3124" i="1"/>
  <c r="AJ2604" i="1"/>
  <c r="AI2604" i="1"/>
  <c r="AJ2092" i="1"/>
  <c r="AI2092" i="1"/>
  <c r="AJ3355" i="1"/>
  <c r="AI3355" i="1"/>
  <c r="AJ2835" i="1"/>
  <c r="AI2835" i="1"/>
  <c r="AJ2323" i="1"/>
  <c r="AI2323" i="1"/>
  <c r="AJ1803" i="1"/>
  <c r="AI1803" i="1"/>
  <c r="AJ1291" i="1"/>
  <c r="AI1291" i="1"/>
  <c r="AJ784" i="1"/>
  <c r="AI784" i="1"/>
  <c r="AJ272" i="1"/>
  <c r="AI272" i="1"/>
  <c r="AJ454" i="1"/>
  <c r="AI454" i="1"/>
  <c r="AJ717" i="1"/>
  <c r="AI717" i="1"/>
  <c r="AJ970" i="1"/>
  <c r="AI970" i="1"/>
  <c r="AJ3485" i="1"/>
  <c r="AI3485" i="1"/>
  <c r="AJ2973" i="1"/>
  <c r="AI2973" i="1"/>
  <c r="AJ2461" i="1"/>
  <c r="AI2461" i="1"/>
  <c r="AJ1949" i="1"/>
  <c r="AI1949" i="1"/>
  <c r="AJ1218" i="1"/>
  <c r="AI1218" i="1"/>
  <c r="AJ934" i="1"/>
  <c r="AI934" i="1"/>
  <c r="AJ5212" i="1"/>
  <c r="AI5212" i="1"/>
  <c r="AJ4700" i="1"/>
  <c r="AI4700" i="1"/>
  <c r="AI1818" i="1"/>
  <c r="AI1674" i="1"/>
  <c r="AI4644" i="1"/>
  <c r="AI4307" i="1"/>
  <c r="AI5302" i="1"/>
  <c r="AI3030" i="1"/>
  <c r="AI2284" i="1"/>
  <c r="AI782" i="1"/>
  <c r="AI4517" i="1"/>
  <c r="AI5296" i="1"/>
  <c r="AJ3890" i="1"/>
  <c r="AI1800" i="1"/>
  <c r="AI1069" i="1"/>
  <c r="AI1483" i="1"/>
  <c r="AJ4380" i="1"/>
  <c r="AF2" i="1"/>
  <c r="AG2" i="1" s="1"/>
  <c r="AI3034" i="1"/>
  <c r="AI2010" i="1"/>
  <c r="AI3058" i="1"/>
  <c r="AI2546" i="1"/>
  <c r="AI2034" i="1"/>
  <c r="AI5301" i="1"/>
  <c r="AI4789" i="1"/>
  <c r="AI4277" i="1"/>
  <c r="AI3056" i="1"/>
  <c r="AI3629" i="1"/>
  <c r="AI3117" i="1"/>
  <c r="AI2605" i="1"/>
  <c r="AI2093" i="1"/>
  <c r="AI1362" i="1"/>
  <c r="AI1078" i="1"/>
  <c r="AI5356" i="1"/>
  <c r="AI4844" i="1"/>
  <c r="AI4332" i="1"/>
  <c r="AI3812" i="1"/>
  <c r="AI5019" i="1"/>
  <c r="AI4507" i="1"/>
  <c r="AI3995" i="1"/>
  <c r="AI5248" i="1"/>
  <c r="AI4728" i="1"/>
  <c r="AI5518" i="1"/>
  <c r="AI4974" i="1"/>
  <c r="AI4462" i="1"/>
  <c r="AI3950" i="1"/>
  <c r="AI2520" i="1"/>
  <c r="AI2000" i="1"/>
  <c r="AI1488" i="1"/>
  <c r="AI3742" i="1"/>
  <c r="AI3230" i="1"/>
  <c r="AI2718" i="1"/>
  <c r="AI2190" i="1"/>
  <c r="AI1678" i="1"/>
  <c r="AI1797" i="1"/>
  <c r="AI1277" i="1"/>
  <c r="AI3516" i="1"/>
  <c r="AI3004" i="1"/>
  <c r="AI2484" i="1"/>
  <c r="AI3755" i="1"/>
  <c r="AI3235" i="1"/>
  <c r="AI2715" i="1"/>
  <c r="AI2203" i="1"/>
  <c r="AI1683" i="1"/>
  <c r="AI1171" i="1"/>
  <c r="AI664" i="1"/>
  <c r="AI144" i="1"/>
  <c r="AI334" i="1"/>
  <c r="AI5277" i="1"/>
  <c r="AI1837" i="1"/>
  <c r="AI2858" i="1"/>
  <c r="AI2346" i="1"/>
  <c r="AI1834" i="1"/>
  <c r="AI5101" i="1"/>
  <c r="AI4589" i="1"/>
  <c r="AI4077" i="1"/>
  <c r="AI3949" i="1"/>
  <c r="AI3429" i="1"/>
  <c r="AI2917" i="1"/>
  <c r="AI2405" i="1"/>
  <c r="AI5156" i="1"/>
  <c r="AI4819" i="1"/>
  <c r="AI4528" i="1"/>
  <c r="AI4262" i="1"/>
  <c r="AI1990" i="1"/>
  <c r="AI3035" i="1"/>
  <c r="AI3165" i="1"/>
  <c r="AI5261" i="1"/>
  <c r="AJ3016" i="1"/>
  <c r="AJ2227" i="1"/>
  <c r="AJ358" i="1"/>
  <c r="AI3542" i="1"/>
  <c r="AI2804" i="1"/>
  <c r="AI464" i="1"/>
  <c r="AJ3990" i="1"/>
  <c r="AJ5029" i="1"/>
  <c r="AJ4043" i="1"/>
  <c r="AJ5406" i="1"/>
  <c r="AJ374" i="1"/>
  <c r="AI3372" i="1"/>
  <c r="AJ3091" i="1"/>
  <c r="AI3861" i="1"/>
  <c r="AJ4036" i="1"/>
  <c r="AJ2224" i="1"/>
  <c r="AJ3288" i="1"/>
  <c r="AI3288" i="1"/>
  <c r="AJ3610" i="1"/>
  <c r="AI3610" i="1"/>
  <c r="AJ4180" i="1"/>
  <c r="AI4180" i="1"/>
  <c r="AJ5387" i="1"/>
  <c r="AI5387" i="1"/>
  <c r="AJ4875" i="1"/>
  <c r="AI4875" i="1"/>
  <c r="AJ4363" i="1"/>
  <c r="AI4363" i="1"/>
  <c r="AJ3851" i="1"/>
  <c r="AI3851" i="1"/>
  <c r="AJ5104" i="1"/>
  <c r="AI5104" i="1"/>
  <c r="AJ4584" i="1"/>
  <c r="AI4584" i="1"/>
  <c r="AJ2860" i="1"/>
  <c r="AI2860" i="1"/>
  <c r="AJ2340" i="1"/>
  <c r="AI2340" i="1"/>
  <c r="AJ3611" i="1"/>
  <c r="AI3611" i="1"/>
  <c r="AJ2571" i="1"/>
  <c r="AI2571" i="1"/>
  <c r="AJ1032" i="1"/>
  <c r="AI1032" i="1"/>
  <c r="AJ811" i="1"/>
  <c r="AI811" i="1"/>
  <c r="AJ926" i="1"/>
  <c r="AI926" i="1"/>
  <c r="AJ4867" i="1"/>
  <c r="AI4867" i="1"/>
  <c r="AJ5096" i="1"/>
  <c r="AI5096" i="1"/>
  <c r="AI4576" i="1"/>
  <c r="AJ4576" i="1"/>
  <c r="AJ5350" i="1"/>
  <c r="AI5350" i="1"/>
  <c r="AJ2880" i="1"/>
  <c r="AI2880" i="1"/>
  <c r="AJ1848" i="1"/>
  <c r="AI1848" i="1"/>
  <c r="AJ1526" i="1"/>
  <c r="AI1526" i="1"/>
  <c r="AJ3364" i="1"/>
  <c r="AI3364" i="1"/>
  <c r="AJ2332" i="1"/>
  <c r="AI2332" i="1"/>
  <c r="AJ2043" i="1"/>
  <c r="AI2043" i="1"/>
  <c r="AI1531" i="1"/>
  <c r="AJ1531" i="1"/>
  <c r="AJ1024" i="1"/>
  <c r="AI1024" i="1"/>
  <c r="AJ512" i="1"/>
  <c r="AI512" i="1"/>
  <c r="AJ878" i="1"/>
  <c r="AI878" i="1"/>
  <c r="AJ3341" i="1"/>
  <c r="AI3341" i="1"/>
  <c r="AJ2317" i="1"/>
  <c r="AI2317" i="1"/>
  <c r="AJ1586" i="1"/>
  <c r="AI1586" i="1"/>
  <c r="AJ1074" i="1"/>
  <c r="AI1074" i="1"/>
  <c r="AJ5068" i="1"/>
  <c r="AI5068" i="1"/>
  <c r="AJ4556" i="1"/>
  <c r="AI4556" i="1"/>
  <c r="AJ5243" i="1"/>
  <c r="AI5243" i="1"/>
  <c r="AI4731" i="1"/>
  <c r="AJ4731" i="1"/>
  <c r="AJ4219" i="1"/>
  <c r="AI4219" i="1"/>
  <c r="AJ4440" i="1"/>
  <c r="AI4440" i="1"/>
  <c r="AJ5214" i="1"/>
  <c r="AI5214" i="1"/>
  <c r="AJ4686" i="1"/>
  <c r="AI4686" i="1"/>
  <c r="AJ2744" i="1"/>
  <c r="AI2744" i="1"/>
  <c r="AJ1712" i="1"/>
  <c r="AI1712" i="1"/>
  <c r="AJ1200" i="1"/>
  <c r="AI1200" i="1"/>
  <c r="AJ2942" i="1"/>
  <c r="AI2942" i="1"/>
  <c r="AI1902" i="1"/>
  <c r="AJ1902" i="1"/>
  <c r="AJ1509" i="1"/>
  <c r="AI1509" i="1"/>
  <c r="AJ3228" i="1"/>
  <c r="AI3228" i="1"/>
  <c r="AJ2708" i="1"/>
  <c r="AI2708" i="1"/>
  <c r="AJ3467" i="1"/>
  <c r="AI3467" i="1"/>
  <c r="AJ2939" i="1"/>
  <c r="AI2939" i="1"/>
  <c r="AI2427" i="1"/>
  <c r="AJ2427" i="1"/>
  <c r="AJ376" i="1"/>
  <c r="AI376" i="1"/>
  <c r="AI309" i="1"/>
  <c r="AJ309" i="1"/>
  <c r="AJ667" i="1"/>
  <c r="AI667" i="1"/>
  <c r="AJ3981" i="1"/>
  <c r="AI3981" i="1"/>
  <c r="AJ3461" i="1"/>
  <c r="AI3461" i="1"/>
  <c r="AJ2949" i="1"/>
  <c r="AI2949" i="1"/>
  <c r="AJ2437" i="1"/>
  <c r="AI2437" i="1"/>
  <c r="AJ1706" i="1"/>
  <c r="AI1706" i="1"/>
  <c r="AJ1194" i="1"/>
  <c r="AI1194" i="1"/>
  <c r="AJ910" i="1"/>
  <c r="AI910" i="1"/>
  <c r="AJ5188" i="1"/>
  <c r="AI5188" i="1"/>
  <c r="AJ4676" i="1"/>
  <c r="AI4676" i="1"/>
  <c r="AJ4156" i="1"/>
  <c r="AI4156" i="1"/>
  <c r="AJ5363" i="1"/>
  <c r="AI5363" i="1"/>
  <c r="AJ4851" i="1"/>
  <c r="AI4851" i="1"/>
  <c r="AJ4339" i="1"/>
  <c r="AI4339" i="1"/>
  <c r="AJ3827" i="1"/>
  <c r="AI3827" i="1"/>
  <c r="AJ5080" i="1"/>
  <c r="AI5080" i="1"/>
  <c r="AJ4560" i="1"/>
  <c r="AI4560" i="1"/>
  <c r="AJ5334" i="1"/>
  <c r="AI5334" i="1"/>
  <c r="AJ4806" i="1"/>
  <c r="AI4806" i="1"/>
  <c r="AJ4294" i="1"/>
  <c r="AI4294" i="1"/>
  <c r="AJ2864" i="1"/>
  <c r="AI2864" i="1"/>
  <c r="AJ2352" i="1"/>
  <c r="AI2352" i="1"/>
  <c r="AJ1832" i="1"/>
  <c r="AI1832" i="1"/>
  <c r="AJ1510" i="1"/>
  <c r="AI1510" i="1"/>
  <c r="AJ1629" i="1"/>
  <c r="AI1629" i="1"/>
  <c r="AJ1101" i="1"/>
  <c r="AI1101" i="1"/>
  <c r="AJ2547" i="1"/>
  <c r="AI2547" i="1"/>
  <c r="AJ2027" i="1"/>
  <c r="AI2027" i="1"/>
  <c r="AJ1515" i="1"/>
  <c r="AI1515" i="1"/>
  <c r="AJ429" i="1"/>
  <c r="AI429" i="1"/>
  <c r="AJ787" i="1"/>
  <c r="AI787" i="1"/>
  <c r="AJ170" i="1"/>
  <c r="AI170" i="1"/>
  <c r="AJ394" i="1"/>
  <c r="AI394" i="1"/>
  <c r="AJ59" i="1"/>
  <c r="AI59" i="1"/>
  <c r="AJ570" i="1"/>
  <c r="AI570" i="1"/>
  <c r="AJ754" i="1"/>
  <c r="AI754" i="1"/>
  <c r="AJ242" i="1"/>
  <c r="AI242" i="1"/>
  <c r="AI345" i="1"/>
  <c r="AJ345" i="1"/>
  <c r="AI4830" i="1"/>
  <c r="AI4318" i="1"/>
  <c r="AI2888" i="1"/>
  <c r="AI2376" i="1"/>
  <c r="AI1856" i="1"/>
  <c r="AI1344" i="1"/>
  <c r="AI3598" i="1"/>
  <c r="AI3086" i="1"/>
  <c r="AI2566" i="1"/>
  <c r="AI2046" i="1"/>
  <c r="AI1534" i="1"/>
  <c r="AJ2965" i="1"/>
  <c r="AI1210" i="1"/>
  <c r="AJ2563" i="1"/>
  <c r="AI821" i="1"/>
  <c r="AI2829" i="1"/>
  <c r="AJ4960" i="1"/>
  <c r="AI3454" i="1"/>
  <c r="AJ3067" i="1"/>
  <c r="AJ1395" i="1"/>
  <c r="AI803" i="1"/>
  <c r="AJ888" i="1"/>
  <c r="AJ58" i="1"/>
  <c r="AI453" i="1"/>
  <c r="AI2368" i="1"/>
  <c r="AI2051" i="1"/>
  <c r="AI1539" i="1"/>
  <c r="AI1320" i="1"/>
  <c r="AJ5379" i="1"/>
  <c r="AJ3740" i="1"/>
  <c r="AJ654" i="1"/>
  <c r="AJ1907" i="1"/>
  <c r="AI5472" i="1"/>
  <c r="AI156" i="1"/>
  <c r="AI2453" i="1"/>
  <c r="AJ4692" i="1"/>
  <c r="AI957" i="1"/>
  <c r="AI53" i="1"/>
  <c r="AJ3978" i="1"/>
  <c r="AI3978" i="1"/>
  <c r="AJ3466" i="1"/>
  <c r="AI3466" i="1"/>
  <c r="AJ1946" i="1"/>
  <c r="AI1946" i="1"/>
  <c r="AJ4701" i="1"/>
  <c r="AI4701" i="1"/>
  <c r="AJ2968" i="1"/>
  <c r="AI2968" i="1"/>
  <c r="AJ1938" i="1"/>
  <c r="AI1938" i="1"/>
  <c r="AJ4693" i="1"/>
  <c r="AI4693" i="1"/>
  <c r="AJ2960" i="1"/>
  <c r="AI2960" i="1"/>
  <c r="AJ3971" i="1"/>
  <c r="AI3971" i="1"/>
  <c r="AJ3206" i="1"/>
  <c r="AI3206" i="1"/>
  <c r="AJ2166" i="1"/>
  <c r="AI2166" i="1"/>
  <c r="AJ573" i="1"/>
  <c r="AI573" i="1"/>
  <c r="AJ3989" i="1"/>
  <c r="AI3989" i="1"/>
  <c r="AJ918" i="1"/>
  <c r="AI918" i="1"/>
  <c r="AJ5196" i="1"/>
  <c r="AI5196" i="1"/>
  <c r="AJ4859" i="1"/>
  <c r="AI4859" i="1"/>
  <c r="AJ3835" i="1"/>
  <c r="AI3835" i="1"/>
  <c r="AJ5342" i="1"/>
  <c r="AI5342" i="1"/>
  <c r="AJ4302" i="1"/>
  <c r="AI4302" i="1"/>
  <c r="AJ2872" i="1"/>
  <c r="AI2872" i="1"/>
  <c r="AJ1328" i="1"/>
  <c r="AI1328" i="1"/>
  <c r="AJ3070" i="1"/>
  <c r="AI3070" i="1"/>
  <c r="AJ2030" i="1"/>
  <c r="AI2030" i="1"/>
  <c r="AJ1637" i="1"/>
  <c r="AI1637" i="1"/>
  <c r="AJ4058" i="1"/>
  <c r="AI4058" i="1"/>
  <c r="AI2634" i="1"/>
  <c r="AI2122" i="1"/>
  <c r="AI5397" i="1"/>
  <c r="AI4877" i="1"/>
  <c r="AI4365" i="1"/>
  <c r="AI3144" i="1"/>
  <c r="AI4189" i="1"/>
  <c r="AJ4138" i="1"/>
  <c r="AI5213" i="1"/>
  <c r="AI5205" i="1"/>
  <c r="AI3546" i="1"/>
  <c r="AJ473" i="1"/>
  <c r="AI473" i="1"/>
  <c r="AJ601" i="1"/>
  <c r="AI601" i="1"/>
  <c r="AJ665" i="1"/>
  <c r="AI665" i="1"/>
  <c r="AJ409" i="1"/>
  <c r="AI409" i="1"/>
  <c r="AJ537" i="1"/>
  <c r="AI537" i="1"/>
  <c r="AI281" i="1"/>
  <c r="AJ281" i="1"/>
  <c r="AJ25" i="1"/>
  <c r="AI25" i="1"/>
  <c r="AI211" i="1"/>
  <c r="AI2555" i="1"/>
  <c r="AI870" i="1"/>
  <c r="AI437" i="1"/>
  <c r="AI3954" i="1"/>
  <c r="AI217" i="1"/>
  <c r="AJ217" i="1"/>
  <c r="AI153" i="1"/>
  <c r="AJ153" i="1"/>
  <c r="AI89" i="1"/>
  <c r="AJ89" i="1"/>
  <c r="AJ158" i="1"/>
  <c r="AI158" i="1"/>
  <c r="AJ214" i="1"/>
  <c r="AI214" i="1"/>
  <c r="AJ521" i="1"/>
  <c r="AI521" i="1"/>
  <c r="AJ78" i="1"/>
  <c r="AI78" i="1"/>
  <c r="AJ134" i="1"/>
  <c r="AI134" i="1"/>
  <c r="AJ190" i="1"/>
  <c r="AI190" i="1"/>
  <c r="AJ182" i="1"/>
  <c r="AI182" i="1"/>
  <c r="AJ174" i="1"/>
  <c r="AI174" i="1"/>
  <c r="AI238" i="1"/>
  <c r="AJ238" i="1"/>
  <c r="AJ94" i="1"/>
  <c r="AI94" i="1"/>
  <c r="AJ150" i="1"/>
  <c r="AI150" i="1"/>
  <c r="AJ9" i="1"/>
  <c r="AI9" i="1"/>
  <c r="AI14" i="1"/>
  <c r="AJ14" i="1"/>
  <c r="AJ70" i="1"/>
  <c r="AI70" i="1"/>
  <c r="AJ126" i="1"/>
  <c r="AI126" i="1"/>
  <c r="AI118" i="1"/>
  <c r="AJ118" i="1"/>
  <c r="AJ110" i="1"/>
  <c r="AI110" i="1"/>
  <c r="AJ166" i="1"/>
  <c r="AI166" i="1"/>
  <c r="AJ30" i="1"/>
  <c r="AI30" i="1"/>
  <c r="AJ86" i="1"/>
  <c r="AI86" i="1"/>
  <c r="AJ206" i="1"/>
  <c r="AI206" i="1"/>
  <c r="AJ286" i="1"/>
  <c r="AI286" i="1"/>
  <c r="AJ6" i="1"/>
  <c r="AI6" i="1"/>
  <c r="AJ62" i="1"/>
  <c r="AI62" i="1"/>
  <c r="AJ54" i="1"/>
  <c r="AI54" i="1"/>
  <c r="AJ46" i="1"/>
  <c r="AI46" i="1"/>
  <c r="AI102" i="1"/>
  <c r="AJ102" i="1"/>
  <c r="AI230" i="1"/>
  <c r="AJ230" i="1"/>
  <c r="AJ17" i="1"/>
  <c r="AI17" i="1"/>
  <c r="AJ22" i="1"/>
  <c r="AI22" i="1"/>
  <c r="AJ142" i="1"/>
  <c r="AI142" i="1"/>
  <c r="AJ198" i="1"/>
  <c r="AI198" i="1"/>
  <c r="AJ278" i="1"/>
  <c r="AI278" i="1"/>
  <c r="AJ270" i="1"/>
  <c r="AI270" i="1"/>
  <c r="AI254" i="1"/>
  <c r="AJ254" i="1"/>
  <c r="AJ33" i="1"/>
  <c r="AI33" i="1"/>
  <c r="AJ38" i="1"/>
  <c r="AI38" i="1"/>
  <c r="AJ4599" i="1"/>
  <c r="AI4599" i="1"/>
  <c r="AJ3455" i="1"/>
  <c r="AI3455" i="1"/>
  <c r="AJ3199" i="1"/>
  <c r="AI3199" i="1"/>
  <c r="AJ2943" i="1"/>
  <c r="AI2943" i="1"/>
  <c r="AJ2687" i="1"/>
  <c r="AI2687" i="1"/>
  <c r="AJ2431" i="1"/>
  <c r="AI2431" i="1"/>
  <c r="AJ2175" i="1"/>
  <c r="AI2175" i="1"/>
  <c r="AJ1919" i="1"/>
  <c r="AI1919" i="1"/>
  <c r="AJ1575" i="1"/>
  <c r="AI1575" i="1"/>
  <c r="AJ1311" i="1"/>
  <c r="AI1311" i="1"/>
  <c r="AI1055" i="1"/>
  <c r="AJ1055" i="1"/>
  <c r="AJ799" i="1"/>
  <c r="AI799" i="1"/>
  <c r="AJ551" i="1"/>
  <c r="AI551" i="1"/>
  <c r="AJ4351" i="1"/>
  <c r="AI4351" i="1"/>
  <c r="AJ3319" i="1"/>
  <c r="AI3319" i="1"/>
  <c r="AI3063" i="1"/>
  <c r="AJ3063" i="1"/>
  <c r="AI2807" i="1"/>
  <c r="AJ2807" i="1"/>
  <c r="AJ2551" i="1"/>
  <c r="AI2551" i="1"/>
  <c r="AJ2295" i="1"/>
  <c r="AI2295" i="1"/>
  <c r="AJ2039" i="1"/>
  <c r="AI2039" i="1"/>
  <c r="AJ1695" i="1"/>
  <c r="AI1695" i="1"/>
  <c r="AJ1431" i="1"/>
  <c r="AI1431" i="1"/>
  <c r="AI1175" i="1"/>
  <c r="AJ1175" i="1"/>
  <c r="AI919" i="1"/>
  <c r="AJ919" i="1"/>
  <c r="AJ655" i="1"/>
  <c r="AI655" i="1"/>
  <c r="AJ4471" i="1"/>
  <c r="AI4471" i="1"/>
  <c r="AJ3439" i="1"/>
  <c r="AI3439" i="1"/>
  <c r="AJ3183" i="1"/>
  <c r="AI3183" i="1"/>
  <c r="AJ2927" i="1"/>
  <c r="AI2927" i="1"/>
  <c r="AJ2671" i="1"/>
  <c r="AI2671" i="1"/>
  <c r="AJ2415" i="1"/>
  <c r="AI2415" i="1"/>
  <c r="AJ2159" i="1"/>
  <c r="AI2159" i="1"/>
  <c r="AI1903" i="1"/>
  <c r="AJ1903" i="1"/>
  <c r="AJ1815" i="1"/>
  <c r="AI1815" i="1"/>
  <c r="AJ1559" i="1"/>
  <c r="AI1559" i="1"/>
  <c r="AJ1295" i="1"/>
  <c r="AI1295" i="1"/>
  <c r="AJ1039" i="1"/>
  <c r="AI1039" i="1"/>
  <c r="AJ783" i="1"/>
  <c r="AI783" i="1"/>
  <c r="AJ535" i="1"/>
  <c r="AI535" i="1"/>
  <c r="AJ5159" i="1"/>
  <c r="AI5159" i="1"/>
  <c r="AJ4143" i="1"/>
  <c r="AI4143" i="1"/>
  <c r="AJ3887" i="1"/>
  <c r="AI3887" i="1"/>
  <c r="AJ3367" i="1"/>
  <c r="AI3367" i="1"/>
  <c r="AJ3111" i="1"/>
  <c r="AI3111" i="1"/>
  <c r="AJ2855" i="1"/>
  <c r="AI2855" i="1"/>
  <c r="AI2599" i="1"/>
  <c r="AJ2599" i="1"/>
  <c r="AJ2343" i="1"/>
  <c r="AI2343" i="1"/>
  <c r="AJ2087" i="1"/>
  <c r="AI2087" i="1"/>
  <c r="AJ1831" i="1"/>
  <c r="AI1831" i="1"/>
  <c r="AJ1743" i="1"/>
  <c r="AI1743" i="1"/>
  <c r="AI1479" i="1"/>
  <c r="AJ1479" i="1"/>
  <c r="AI1223" i="1"/>
  <c r="AJ1223" i="1"/>
  <c r="AI967" i="1"/>
  <c r="AJ967" i="1"/>
  <c r="AI711" i="1"/>
  <c r="AJ711" i="1"/>
  <c r="AJ3359" i="1"/>
  <c r="AI3359" i="1"/>
  <c r="AJ3103" i="1"/>
  <c r="AI3103" i="1"/>
  <c r="AI2847" i="1"/>
  <c r="AJ2847" i="1"/>
  <c r="AJ2591" i="1"/>
  <c r="AI2591" i="1"/>
  <c r="AJ2335" i="1"/>
  <c r="AI2335" i="1"/>
  <c r="AJ2079" i="1"/>
  <c r="AI2079" i="1"/>
  <c r="AJ1823" i="1"/>
  <c r="AI1823" i="1"/>
  <c r="AJ1735" i="1"/>
  <c r="AI1735" i="1"/>
  <c r="AJ1471" i="1"/>
  <c r="AI1471" i="1"/>
  <c r="AJ1215" i="1"/>
  <c r="AI1215" i="1"/>
  <c r="AI959" i="1"/>
  <c r="AJ959" i="1"/>
  <c r="AJ703" i="1"/>
  <c r="AI703" i="1"/>
  <c r="AJ3351" i="1"/>
  <c r="AI3351" i="1"/>
  <c r="AJ3095" i="1"/>
  <c r="AI3095" i="1"/>
  <c r="AJ2839" i="1"/>
  <c r="AI2839" i="1"/>
  <c r="AJ2583" i="1"/>
  <c r="AI2583" i="1"/>
  <c r="AJ2327" i="1"/>
  <c r="AI2327" i="1"/>
  <c r="AI2071" i="1"/>
  <c r="AJ2071" i="1"/>
  <c r="AJ1727" i="1"/>
  <c r="AI1727" i="1"/>
  <c r="AJ1463" i="1"/>
  <c r="AI1463" i="1"/>
  <c r="AJ1207" i="1"/>
  <c r="AI1207" i="1"/>
  <c r="AJ951" i="1"/>
  <c r="AI951" i="1"/>
  <c r="AJ695" i="1"/>
  <c r="AI695" i="1"/>
  <c r="AJ5135" i="1"/>
  <c r="AI5135" i="1"/>
  <c r="AJ3927" i="1"/>
  <c r="AI3927" i="1"/>
  <c r="AI3151" i="1"/>
  <c r="AJ3151" i="1"/>
  <c r="AJ2895" i="1"/>
  <c r="AI2895" i="1"/>
  <c r="AI2639" i="1"/>
  <c r="AJ2639" i="1"/>
  <c r="AJ2383" i="1"/>
  <c r="AI2383" i="1"/>
  <c r="AJ2127" i="1"/>
  <c r="AI2127" i="1"/>
  <c r="AJ1871" i="1"/>
  <c r="AI1871" i="1"/>
  <c r="AI1783" i="1"/>
  <c r="AJ1783" i="1"/>
  <c r="AJ1519" i="1"/>
  <c r="AI1519" i="1"/>
  <c r="AJ1263" i="1"/>
  <c r="AI1263" i="1"/>
  <c r="AI1007" i="1"/>
  <c r="AJ1007" i="1"/>
  <c r="AI751" i="1"/>
  <c r="AJ751" i="1"/>
  <c r="AJ503" i="1"/>
  <c r="AI503" i="1"/>
  <c r="AJ4871" i="1"/>
  <c r="AI4871" i="1"/>
  <c r="AJ4607" i="1"/>
  <c r="AI4607" i="1"/>
  <c r="AJ4367" i="1"/>
  <c r="AI4367" i="1"/>
  <c r="AJ3591" i="1"/>
  <c r="AI3591" i="1"/>
  <c r="AJ3335" i="1"/>
  <c r="AI3335" i="1"/>
  <c r="AI3079" i="1"/>
  <c r="AJ3079" i="1"/>
  <c r="AJ2823" i="1"/>
  <c r="AI2823" i="1"/>
  <c r="AJ2567" i="1"/>
  <c r="AI2567" i="1"/>
  <c r="AJ2311" i="1"/>
  <c r="AI2311" i="1"/>
  <c r="AJ2055" i="1"/>
  <c r="AI2055" i="1"/>
  <c r="AJ1711" i="1"/>
  <c r="AI1711" i="1"/>
  <c r="AI1447" i="1"/>
  <c r="AJ1447" i="1"/>
  <c r="AI1191" i="1"/>
  <c r="AJ1191" i="1"/>
  <c r="AI935" i="1"/>
  <c r="AJ935" i="1"/>
  <c r="AJ671" i="1"/>
  <c r="AI671" i="1"/>
  <c r="AJ5375" i="1"/>
  <c r="AI5375" i="1"/>
  <c r="AJ5119" i="1"/>
  <c r="AI5119" i="1"/>
  <c r="AJ4863" i="1"/>
  <c r="AI4863" i="1"/>
  <c r="AJ5114" i="1"/>
  <c r="AI5114" i="1"/>
  <c r="AJ4487" i="1"/>
  <c r="AI4487" i="1"/>
  <c r="AJ4231" i="1"/>
  <c r="AI4231" i="1"/>
  <c r="AI3975" i="1"/>
  <c r="AJ3975" i="1"/>
  <c r="AI3711" i="1"/>
  <c r="AJ3711" i="1"/>
  <c r="AJ4754" i="1"/>
  <c r="AI4754" i="1"/>
  <c r="AJ4498" i="1"/>
  <c r="AI4498" i="1"/>
  <c r="AJ4242" i="1"/>
  <c r="AI4242" i="1"/>
  <c r="AJ5274" i="1"/>
  <c r="AI5274" i="1"/>
  <c r="AJ4002" i="1"/>
  <c r="AI4002" i="1"/>
  <c r="AJ3746" i="1"/>
  <c r="AI3746" i="1"/>
  <c r="AJ3490" i="1"/>
  <c r="AI3490" i="1"/>
  <c r="AJ3226" i="1"/>
  <c r="AI3226" i="1"/>
  <c r="AJ5105" i="1"/>
  <c r="AI5105" i="1"/>
  <c r="AJ4849" i="1"/>
  <c r="AI4849" i="1"/>
  <c r="AJ4593" i="1"/>
  <c r="AI4593" i="1"/>
  <c r="AJ4337" i="1"/>
  <c r="AI4337" i="1"/>
  <c r="AI4073" i="1"/>
  <c r="AJ4073" i="1"/>
  <c r="AJ3800" i="1"/>
  <c r="AI3800" i="1"/>
  <c r="AJ3544" i="1"/>
  <c r="AI3544" i="1"/>
  <c r="AJ1756" i="1"/>
  <c r="AI1756" i="1"/>
  <c r="AI1500" i="1"/>
  <c r="AJ1500" i="1"/>
  <c r="AJ1244" i="1"/>
  <c r="AI1244" i="1"/>
  <c r="AJ980" i="1"/>
  <c r="AI980" i="1"/>
  <c r="AJ724" i="1"/>
  <c r="AI724" i="1"/>
  <c r="AJ1409" i="1"/>
  <c r="AI1409" i="1"/>
  <c r="AI1153" i="1"/>
  <c r="AJ1153" i="1"/>
  <c r="AJ897" i="1"/>
  <c r="AI897" i="1"/>
  <c r="AJ492" i="1"/>
  <c r="AI492" i="1"/>
  <c r="AJ228" i="1"/>
  <c r="AI228" i="1"/>
  <c r="AJ291" i="1"/>
  <c r="AI291" i="1"/>
  <c r="AJ319" i="1"/>
  <c r="AI319" i="1"/>
  <c r="AJ63" i="1"/>
  <c r="AI63" i="1"/>
  <c r="AJ5303" i="1"/>
  <c r="AI5303" i="1"/>
  <c r="AJ5047" i="1"/>
  <c r="AI5047" i="1"/>
  <c r="AJ4791" i="1"/>
  <c r="AI4791" i="1"/>
  <c r="AJ5234" i="1"/>
  <c r="AI5234" i="1"/>
  <c r="AJ4978" i="1"/>
  <c r="AI4978" i="1"/>
  <c r="AJ4095" i="1"/>
  <c r="AI4095" i="1"/>
  <c r="AI3839" i="1"/>
  <c r="AJ3839" i="1"/>
  <c r="AJ3575" i="1"/>
  <c r="AI3575" i="1"/>
  <c r="AJ4874" i="1"/>
  <c r="AI4874" i="1"/>
  <c r="AJ4618" i="1"/>
  <c r="AI4618" i="1"/>
  <c r="AJ4362" i="1"/>
  <c r="AI4362" i="1"/>
  <c r="AJ5394" i="1"/>
  <c r="AI5394" i="1"/>
  <c r="AJ3354" i="1"/>
  <c r="AI3354" i="1"/>
  <c r="AJ5225" i="1"/>
  <c r="AI5225" i="1"/>
  <c r="AJ4969" i="1"/>
  <c r="AI4969" i="1"/>
  <c r="AI4713" i="1"/>
  <c r="AJ4713" i="1"/>
  <c r="AJ4457" i="1"/>
  <c r="AI4457" i="1"/>
  <c r="AJ4201" i="1"/>
  <c r="AI4201" i="1"/>
  <c r="AJ3920" i="1"/>
  <c r="AI3920" i="1"/>
  <c r="AJ3664" i="1"/>
  <c r="AI3664" i="1"/>
  <c r="AJ3408" i="1"/>
  <c r="AI3408" i="1"/>
  <c r="AI1876" i="1"/>
  <c r="AJ1876" i="1"/>
  <c r="AJ1620" i="1"/>
  <c r="AI1620" i="1"/>
  <c r="AJ1364" i="1"/>
  <c r="AI1364" i="1"/>
  <c r="AI1108" i="1"/>
  <c r="AJ1108" i="1"/>
  <c r="AJ844" i="1"/>
  <c r="AI844" i="1"/>
  <c r="AJ979" i="1"/>
  <c r="AI979" i="1"/>
  <c r="AJ1273" i="1"/>
  <c r="AI1273" i="1"/>
  <c r="AJ1017" i="1"/>
  <c r="AI1017" i="1"/>
  <c r="AI518" i="1"/>
  <c r="AJ518" i="1"/>
  <c r="AJ420" i="1"/>
  <c r="AI420" i="1"/>
  <c r="AI27" i="1"/>
  <c r="AJ27" i="1"/>
  <c r="AJ247" i="1"/>
  <c r="AI247" i="1"/>
  <c r="AJ5487" i="1"/>
  <c r="AI5487" i="1"/>
  <c r="AJ5231" i="1"/>
  <c r="AI5231" i="1"/>
  <c r="AJ4975" i="1"/>
  <c r="AI4975" i="1"/>
  <c r="AJ4719" i="1"/>
  <c r="AI4719" i="1"/>
  <c r="AJ5162" i="1"/>
  <c r="AI5162" i="1"/>
  <c r="AJ4215" i="1"/>
  <c r="AI4215" i="1"/>
  <c r="AJ3959" i="1"/>
  <c r="AI3959" i="1"/>
  <c r="AJ3695" i="1"/>
  <c r="AI3695" i="1"/>
  <c r="AJ4738" i="1"/>
  <c r="AI4738" i="1"/>
  <c r="AJ4482" i="1"/>
  <c r="AI4482" i="1"/>
  <c r="AJ5322" i="1"/>
  <c r="AI5322" i="1"/>
  <c r="AJ4050" i="1"/>
  <c r="AI4050" i="1"/>
  <c r="AJ3794" i="1"/>
  <c r="AI3794" i="1"/>
  <c r="AJ3538" i="1"/>
  <c r="AI3538" i="1"/>
  <c r="AJ3274" i="1"/>
  <c r="AI3274" i="1"/>
  <c r="AJ5153" i="1"/>
  <c r="AI5153" i="1"/>
  <c r="AJ4897" i="1"/>
  <c r="AI4897" i="1"/>
  <c r="AJ4641" i="1"/>
  <c r="AI4641" i="1"/>
  <c r="AJ4385" i="1"/>
  <c r="AI4385" i="1"/>
  <c r="AJ4121" i="1"/>
  <c r="AI4121" i="1"/>
  <c r="AJ3848" i="1"/>
  <c r="AI3848" i="1"/>
  <c r="AI3592" i="1"/>
  <c r="AJ3592" i="1"/>
  <c r="AI3336" i="1"/>
  <c r="AJ3336" i="1"/>
  <c r="AJ1804" i="1"/>
  <c r="AI1804" i="1"/>
  <c r="AJ1548" i="1"/>
  <c r="AI1548" i="1"/>
  <c r="AJ1292" i="1"/>
  <c r="AI1292" i="1"/>
  <c r="AJ1036" i="1"/>
  <c r="AI1036" i="1"/>
  <c r="AJ772" i="1"/>
  <c r="AI772" i="1"/>
  <c r="AJ1457" i="1"/>
  <c r="AI1457" i="1"/>
  <c r="AJ1201" i="1"/>
  <c r="AI1201" i="1"/>
  <c r="AJ945" i="1"/>
  <c r="AI945" i="1"/>
  <c r="AJ612" i="1"/>
  <c r="AI612" i="1"/>
  <c r="AJ340" i="1"/>
  <c r="AI340" i="1"/>
  <c r="AJ84" i="1"/>
  <c r="AI84" i="1"/>
  <c r="AJ431" i="1"/>
  <c r="AI431" i="1"/>
  <c r="AJ175" i="1"/>
  <c r="AI175" i="1"/>
  <c r="AJ5415" i="1"/>
  <c r="AI5415" i="1"/>
  <c r="AJ4903" i="1"/>
  <c r="AI4903" i="1"/>
  <c r="AJ4647" i="1"/>
  <c r="AI4647" i="1"/>
  <c r="AJ5090" i="1"/>
  <c r="AI5090" i="1"/>
  <c r="AJ4399" i="1"/>
  <c r="AI4399" i="1"/>
  <c r="AI3623" i="1"/>
  <c r="AJ3623" i="1"/>
  <c r="AJ4666" i="1"/>
  <c r="AI4666" i="1"/>
  <c r="AJ4410" i="1"/>
  <c r="AI4410" i="1"/>
  <c r="AJ5506" i="1"/>
  <c r="AI5506" i="1"/>
  <c r="AJ5250" i="1"/>
  <c r="AI5250" i="1"/>
  <c r="AI3202" i="1"/>
  <c r="AJ3202" i="1"/>
  <c r="AJ5081" i="1"/>
  <c r="AI5081" i="1"/>
  <c r="AJ4825" i="1"/>
  <c r="AI4825" i="1"/>
  <c r="AJ4569" i="1"/>
  <c r="AI4569" i="1"/>
  <c r="AJ4313" i="1"/>
  <c r="AI4313" i="1"/>
  <c r="AI4049" i="1"/>
  <c r="AJ4049" i="1"/>
  <c r="AJ3776" i="1"/>
  <c r="AI3776" i="1"/>
  <c r="AJ3520" i="1"/>
  <c r="AI3520" i="1"/>
  <c r="AI1294" i="1"/>
  <c r="AJ1294" i="1"/>
  <c r="AI1732" i="1"/>
  <c r="AJ1732" i="1"/>
  <c r="AJ1476" i="1"/>
  <c r="AI1476" i="1"/>
  <c r="AJ1220" i="1"/>
  <c r="AI1220" i="1"/>
  <c r="AJ956" i="1"/>
  <c r="AI956" i="1"/>
  <c r="AJ700" i="1"/>
  <c r="AI700" i="1"/>
  <c r="AJ1385" i="1"/>
  <c r="AI1385" i="1"/>
  <c r="AJ1129" i="1"/>
  <c r="AI1129" i="1"/>
  <c r="AJ873" i="1"/>
  <c r="AI873" i="1"/>
  <c r="AJ540" i="1"/>
  <c r="AI540" i="1"/>
  <c r="AI268" i="1"/>
  <c r="AJ268" i="1"/>
  <c r="AJ12" i="1"/>
  <c r="AI12" i="1"/>
  <c r="AI359" i="1"/>
  <c r="AJ359" i="1"/>
  <c r="AI103" i="1"/>
  <c r="AJ103" i="1"/>
  <c r="AJ5343" i="1"/>
  <c r="AI5343" i="1"/>
  <c r="AJ5087" i="1"/>
  <c r="AI5087" i="1"/>
  <c r="AJ4831" i="1"/>
  <c r="AI4831" i="1"/>
  <c r="AJ4567" i="1"/>
  <c r="AI4567" i="1"/>
  <c r="AJ5018" i="1"/>
  <c r="AI5018" i="1"/>
  <c r="AJ4391" i="1"/>
  <c r="AI4391" i="1"/>
  <c r="AJ4135" i="1"/>
  <c r="AI4135" i="1"/>
  <c r="AJ3879" i="1"/>
  <c r="AI3879" i="1"/>
  <c r="AJ3615" i="1"/>
  <c r="AI3615" i="1"/>
  <c r="AJ4658" i="1"/>
  <c r="AI4658" i="1"/>
  <c r="AJ4402" i="1"/>
  <c r="AI4402" i="1"/>
  <c r="AJ5498" i="1"/>
  <c r="AI5498" i="1"/>
  <c r="AJ4226" i="1"/>
  <c r="AI4226" i="1"/>
  <c r="AJ3970" i="1"/>
  <c r="AI3970" i="1"/>
  <c r="AJ3458" i="1"/>
  <c r="AI3458" i="1"/>
  <c r="AJ3194" i="1"/>
  <c r="AI3194" i="1"/>
  <c r="AJ5073" i="1"/>
  <c r="AI5073" i="1"/>
  <c r="AJ4817" i="1"/>
  <c r="AI4817" i="1"/>
  <c r="AJ4561" i="1"/>
  <c r="AI4561" i="1"/>
  <c r="AI4305" i="1"/>
  <c r="AJ4305" i="1"/>
  <c r="AJ4041" i="1"/>
  <c r="AI4041" i="1"/>
  <c r="AJ3768" i="1"/>
  <c r="AI3768" i="1"/>
  <c r="AJ3512" i="1"/>
  <c r="AI3512" i="1"/>
  <c r="AJ1286" i="1"/>
  <c r="AI1286" i="1"/>
  <c r="AJ1724" i="1"/>
  <c r="AI1724" i="1"/>
  <c r="AJ1468" i="1"/>
  <c r="AI1468" i="1"/>
  <c r="AJ1212" i="1"/>
  <c r="AI1212" i="1"/>
  <c r="AJ948" i="1"/>
  <c r="AI948" i="1"/>
  <c r="AI692" i="1"/>
  <c r="AJ692" i="1"/>
  <c r="AJ1377" i="1"/>
  <c r="AI1377" i="1"/>
  <c r="AJ1121" i="1"/>
  <c r="AI1121" i="1"/>
  <c r="AJ865" i="1"/>
  <c r="AI865" i="1"/>
  <c r="AJ532" i="1"/>
  <c r="AI532" i="1"/>
  <c r="AJ260" i="1"/>
  <c r="AI260" i="1"/>
  <c r="AJ323" i="1"/>
  <c r="AI323" i="1"/>
  <c r="AI351" i="1"/>
  <c r="AJ351" i="1"/>
  <c r="AJ95" i="1"/>
  <c r="AI95" i="1"/>
  <c r="AJ5335" i="1"/>
  <c r="AI5335" i="1"/>
  <c r="AJ5079" i="1"/>
  <c r="AI5079" i="1"/>
  <c r="AJ4823" i="1"/>
  <c r="AI4823" i="1"/>
  <c r="AJ4559" i="1"/>
  <c r="AI4559" i="1"/>
  <c r="AJ5010" i="1"/>
  <c r="AI5010" i="1"/>
  <c r="AJ4383" i="1"/>
  <c r="AI4383" i="1"/>
  <c r="AJ4127" i="1"/>
  <c r="AI4127" i="1"/>
  <c r="AJ3871" i="1"/>
  <c r="AI3871" i="1"/>
  <c r="AJ3607" i="1"/>
  <c r="AI3607" i="1"/>
  <c r="AJ4906" i="1"/>
  <c r="AI4906" i="1"/>
  <c r="AJ4650" i="1"/>
  <c r="AI4650" i="1"/>
  <c r="AJ4394" i="1"/>
  <c r="AI4394" i="1"/>
  <c r="AJ5490" i="1"/>
  <c r="AI5490" i="1"/>
  <c r="AJ3962" i="1"/>
  <c r="AI3962" i="1"/>
  <c r="AJ3706" i="1"/>
  <c r="AI3706" i="1"/>
  <c r="AJ3450" i="1"/>
  <c r="AI3450" i="1"/>
  <c r="AJ3186" i="1"/>
  <c r="AI3186" i="1"/>
  <c r="AJ5065" i="1"/>
  <c r="AI5065" i="1"/>
  <c r="AI4809" i="1"/>
  <c r="AJ4809" i="1"/>
  <c r="AJ4553" i="1"/>
  <c r="AI4553" i="1"/>
  <c r="AJ4297" i="1"/>
  <c r="AI4297" i="1"/>
  <c r="AJ4033" i="1"/>
  <c r="AI4033" i="1"/>
  <c r="AJ3824" i="1"/>
  <c r="AI3824" i="1"/>
  <c r="AI3568" i="1"/>
  <c r="AJ3568" i="1"/>
  <c r="AI3312" i="1"/>
  <c r="AJ3312" i="1"/>
  <c r="AJ1780" i="1"/>
  <c r="AI1780" i="1"/>
  <c r="AJ1524" i="1"/>
  <c r="AI1524" i="1"/>
  <c r="AI1268" i="1"/>
  <c r="AJ1268" i="1"/>
  <c r="AI1004" i="1"/>
  <c r="AJ1004" i="1"/>
  <c r="AJ748" i="1"/>
  <c r="AI748" i="1"/>
  <c r="AJ1433" i="1"/>
  <c r="AI1433" i="1"/>
  <c r="AJ1177" i="1"/>
  <c r="AI1177" i="1"/>
  <c r="AJ921" i="1"/>
  <c r="AI921" i="1"/>
  <c r="AJ516" i="1"/>
  <c r="AI516" i="1"/>
  <c r="AJ252" i="1"/>
  <c r="AI252" i="1"/>
  <c r="AJ315" i="1"/>
  <c r="AI315" i="1"/>
  <c r="AJ343" i="1"/>
  <c r="AI343" i="1"/>
  <c r="AJ87" i="1"/>
  <c r="AI87" i="1"/>
  <c r="AJ5391" i="1"/>
  <c r="AI5391" i="1"/>
  <c r="AJ4879" i="1"/>
  <c r="AI4879" i="1"/>
  <c r="AJ4615" i="1"/>
  <c r="AI4615" i="1"/>
  <c r="AJ5066" i="1"/>
  <c r="AI5066" i="1"/>
  <c r="AJ4439" i="1"/>
  <c r="AI4439" i="1"/>
  <c r="AJ4183" i="1"/>
  <c r="AI4183" i="1"/>
  <c r="AJ3663" i="1"/>
  <c r="AI3663" i="1"/>
  <c r="AJ3407" i="1"/>
  <c r="AI3407" i="1"/>
  <c r="AJ4706" i="1"/>
  <c r="AI4706" i="1"/>
  <c r="AJ4450" i="1"/>
  <c r="AI4450" i="1"/>
  <c r="AJ5290" i="1"/>
  <c r="AI5290" i="1"/>
  <c r="AJ4018" i="1"/>
  <c r="AI4018" i="1"/>
  <c r="AJ3242" i="1"/>
  <c r="AI3242" i="1"/>
  <c r="AJ5121" i="1"/>
  <c r="AI5121" i="1"/>
  <c r="AJ4865" i="1"/>
  <c r="AI4865" i="1"/>
  <c r="AI4609" i="1"/>
  <c r="AJ4609" i="1"/>
  <c r="AJ4353" i="1"/>
  <c r="AI4353" i="1"/>
  <c r="AJ4089" i="1"/>
  <c r="AI4089" i="1"/>
  <c r="AJ3880" i="1"/>
  <c r="AI3880" i="1"/>
  <c r="AJ3624" i="1"/>
  <c r="AI3624" i="1"/>
  <c r="AJ3368" i="1"/>
  <c r="AI3368" i="1"/>
  <c r="AJ1836" i="1"/>
  <c r="AI1836" i="1"/>
  <c r="AI1580" i="1"/>
  <c r="AJ1580" i="1"/>
  <c r="AI1324" i="1"/>
  <c r="AJ1324" i="1"/>
  <c r="AJ1068" i="1"/>
  <c r="AI1068" i="1"/>
  <c r="AJ804" i="1"/>
  <c r="AI804" i="1"/>
  <c r="AJ1489" i="1"/>
  <c r="AI1489" i="1"/>
  <c r="AJ1233" i="1"/>
  <c r="AI1233" i="1"/>
  <c r="AJ977" i="1"/>
  <c r="AI977" i="1"/>
  <c r="AJ580" i="1"/>
  <c r="AI580" i="1"/>
  <c r="AJ308" i="1"/>
  <c r="AI308" i="1"/>
  <c r="AJ52" i="1"/>
  <c r="AI52" i="1"/>
  <c r="AI399" i="1"/>
  <c r="AJ399" i="1"/>
  <c r="AJ143" i="1"/>
  <c r="AI143" i="1"/>
  <c r="AJ3872" i="1"/>
  <c r="AI3872" i="1"/>
  <c r="AJ3616" i="1"/>
  <c r="AI3616" i="1"/>
  <c r="AI3360" i="1"/>
  <c r="AJ3360" i="1"/>
  <c r="AJ1828" i="1"/>
  <c r="AI1828" i="1"/>
  <c r="AJ1572" i="1"/>
  <c r="AI1572" i="1"/>
  <c r="AJ1316" i="1"/>
  <c r="AI1316" i="1"/>
  <c r="AJ1060" i="1"/>
  <c r="AI1060" i="1"/>
  <c r="AJ796" i="1"/>
  <c r="AI796" i="1"/>
  <c r="AJ1481" i="1"/>
  <c r="AI1481" i="1"/>
  <c r="AJ1225" i="1"/>
  <c r="AI1225" i="1"/>
  <c r="AJ969" i="1"/>
  <c r="AI969" i="1"/>
  <c r="AI572" i="1"/>
  <c r="AJ572" i="1"/>
  <c r="AJ300" i="1"/>
  <c r="AI300" i="1"/>
  <c r="AJ44" i="1"/>
  <c r="AI44" i="1"/>
  <c r="AJ391" i="1"/>
  <c r="AI391" i="1"/>
  <c r="AJ135" i="1"/>
  <c r="AI135" i="1"/>
  <c r="AJ5410" i="1"/>
  <c r="AI5410" i="1"/>
  <c r="AJ3882" i="1"/>
  <c r="AI3882" i="1"/>
  <c r="AJ3626" i="1"/>
  <c r="AI3626" i="1"/>
  <c r="AI3370" i="1"/>
  <c r="AJ3370" i="1"/>
  <c r="AJ5241" i="1"/>
  <c r="AI5241" i="1"/>
  <c r="AJ4985" i="1"/>
  <c r="AI4985" i="1"/>
  <c r="AJ4729" i="1"/>
  <c r="AI4729" i="1"/>
  <c r="AJ4473" i="1"/>
  <c r="AI4473" i="1"/>
  <c r="AJ4217" i="1"/>
  <c r="AI4217" i="1"/>
  <c r="AJ5383" i="1"/>
  <c r="AI5383" i="1"/>
  <c r="AI5127" i="1"/>
  <c r="AJ5127" i="1"/>
  <c r="AJ4994" i="1"/>
  <c r="AI4994" i="1"/>
  <c r="AJ4111" i="1"/>
  <c r="AI4111" i="1"/>
  <c r="AI3855" i="1"/>
  <c r="AJ3855" i="1"/>
  <c r="AJ4890" i="1"/>
  <c r="AI4890" i="1"/>
  <c r="AJ4634" i="1"/>
  <c r="AI4634" i="1"/>
  <c r="AJ4378" i="1"/>
  <c r="AI4378" i="1"/>
  <c r="AJ3911" i="1"/>
  <c r="AI3911" i="1"/>
  <c r="AI3391" i="1"/>
  <c r="AJ3391" i="1"/>
  <c r="AJ3135" i="1"/>
  <c r="AI3135" i="1"/>
  <c r="AJ2879" i="1"/>
  <c r="AI2879" i="1"/>
  <c r="AJ2623" i="1"/>
  <c r="AI2623" i="1"/>
  <c r="AJ2367" i="1"/>
  <c r="AI2367" i="1"/>
  <c r="AJ2111" i="1"/>
  <c r="AI2111" i="1"/>
  <c r="AI1855" i="1"/>
  <c r="AJ1855" i="1"/>
  <c r="AJ1767" i="1"/>
  <c r="AI1767" i="1"/>
  <c r="AJ1503" i="1"/>
  <c r="AI1503" i="1"/>
  <c r="AJ1247" i="1"/>
  <c r="AI1247" i="1"/>
  <c r="AJ991" i="1"/>
  <c r="AI991" i="1"/>
  <c r="AI735" i="1"/>
  <c r="AJ735" i="1"/>
  <c r="AJ4727" i="1"/>
  <c r="AI4727" i="1"/>
  <c r="AJ4287" i="1"/>
  <c r="AI4287" i="1"/>
  <c r="AI3767" i="1"/>
  <c r="AJ3767" i="1"/>
  <c r="AI3511" i="1"/>
  <c r="AJ3511" i="1"/>
  <c r="AI3255" i="1"/>
  <c r="AJ3255" i="1"/>
  <c r="AJ2999" i="1"/>
  <c r="AI2999" i="1"/>
  <c r="AJ2743" i="1"/>
  <c r="AI2743" i="1"/>
  <c r="AI2487" i="1"/>
  <c r="AJ2487" i="1"/>
  <c r="AJ2231" i="1"/>
  <c r="AI2231" i="1"/>
  <c r="AJ1975" i="1"/>
  <c r="AI1975" i="1"/>
  <c r="AJ4298" i="1"/>
  <c r="AI4298" i="1"/>
  <c r="AJ1631" i="1"/>
  <c r="AI1631" i="1"/>
  <c r="AJ1367" i="1"/>
  <c r="AI1367" i="1"/>
  <c r="AJ1111" i="1"/>
  <c r="AI1111" i="1"/>
  <c r="AJ855" i="1"/>
  <c r="AI855" i="1"/>
  <c r="AJ8" i="1"/>
  <c r="AI8" i="1"/>
  <c r="AJ4151" i="1"/>
  <c r="AI4151" i="1"/>
  <c r="AJ3631" i="1"/>
  <c r="AI3631" i="1"/>
  <c r="AJ3375" i="1"/>
  <c r="AI3375" i="1"/>
  <c r="AJ3119" i="1"/>
  <c r="AI3119" i="1"/>
  <c r="AI2863" i="1"/>
  <c r="AJ2863" i="1"/>
  <c r="AJ2607" i="1"/>
  <c r="AI2607" i="1"/>
  <c r="AJ2351" i="1"/>
  <c r="AI2351" i="1"/>
  <c r="AI2095" i="1"/>
  <c r="AJ2095" i="1"/>
  <c r="AJ1839" i="1"/>
  <c r="AI1839" i="1"/>
  <c r="AJ1751" i="1"/>
  <c r="AI1751" i="1"/>
  <c r="AJ1487" i="1"/>
  <c r="AI1487" i="1"/>
  <c r="AJ1231" i="1"/>
  <c r="AI1231" i="1"/>
  <c r="AJ975" i="1"/>
  <c r="AI975" i="1"/>
  <c r="AJ719" i="1"/>
  <c r="AI719" i="1"/>
  <c r="AJ3823" i="1"/>
  <c r="AI3823" i="1"/>
  <c r="AJ3559" i="1"/>
  <c r="AI3559" i="1"/>
  <c r="AJ3303" i="1"/>
  <c r="AI3303" i="1"/>
  <c r="AJ3047" i="1"/>
  <c r="AI3047" i="1"/>
  <c r="AJ2791" i="1"/>
  <c r="AI2791" i="1"/>
  <c r="AI2535" i="1"/>
  <c r="AJ2535" i="1"/>
  <c r="AJ2279" i="1"/>
  <c r="AI2279" i="1"/>
  <c r="AJ2023" i="1"/>
  <c r="AI2023" i="1"/>
  <c r="AI1679" i="1"/>
  <c r="AJ1679" i="1"/>
  <c r="AJ1415" i="1"/>
  <c r="AI1415" i="1"/>
  <c r="AJ1159" i="1"/>
  <c r="AI1159" i="1"/>
  <c r="AJ903" i="1"/>
  <c r="AI903" i="1"/>
  <c r="AJ639" i="1"/>
  <c r="AI639" i="1"/>
  <c r="AI3815" i="1"/>
  <c r="AJ3815" i="1"/>
  <c r="AJ3295" i="1"/>
  <c r="AI3295" i="1"/>
  <c r="AI3039" i="1"/>
  <c r="AJ3039" i="1"/>
  <c r="AJ2783" i="1"/>
  <c r="AI2783" i="1"/>
  <c r="AJ2527" i="1"/>
  <c r="AI2527" i="1"/>
  <c r="AJ2271" i="1"/>
  <c r="AI2271" i="1"/>
  <c r="AJ2015" i="1"/>
  <c r="AI2015" i="1"/>
  <c r="AJ1671" i="1"/>
  <c r="AI1671" i="1"/>
  <c r="AI1407" i="1"/>
  <c r="AJ1407" i="1"/>
  <c r="AI1151" i="1"/>
  <c r="AJ1151" i="1"/>
  <c r="AJ895" i="1"/>
  <c r="AI895" i="1"/>
  <c r="AJ631" i="1"/>
  <c r="AI631" i="1"/>
  <c r="AJ3543" i="1"/>
  <c r="AI3543" i="1"/>
  <c r="AJ3287" i="1"/>
  <c r="AI3287" i="1"/>
  <c r="AJ3031" i="1"/>
  <c r="AI3031" i="1"/>
  <c r="AJ2775" i="1"/>
  <c r="AI2775" i="1"/>
  <c r="AJ2519" i="1"/>
  <c r="AI2519" i="1"/>
  <c r="AJ2263" i="1"/>
  <c r="AI2263" i="1"/>
  <c r="AJ2007" i="1"/>
  <c r="AI2007" i="1"/>
  <c r="AJ1663" i="1"/>
  <c r="AI1663" i="1"/>
  <c r="AI1399" i="1"/>
  <c r="AJ1399" i="1"/>
  <c r="AJ1143" i="1"/>
  <c r="AI1143" i="1"/>
  <c r="AJ887" i="1"/>
  <c r="AI887" i="1"/>
  <c r="AJ623" i="1"/>
  <c r="AI623" i="1"/>
  <c r="AJ5327" i="1"/>
  <c r="AI5327" i="1"/>
  <c r="AJ4119" i="1"/>
  <c r="AI4119" i="1"/>
  <c r="AJ3599" i="1"/>
  <c r="AI3599" i="1"/>
  <c r="AJ3343" i="1"/>
  <c r="AI3343" i="1"/>
  <c r="AJ3087" i="1"/>
  <c r="AI3087" i="1"/>
  <c r="AI2831" i="1"/>
  <c r="AJ2831" i="1"/>
  <c r="AJ2575" i="1"/>
  <c r="AI2575" i="1"/>
  <c r="AJ2319" i="1"/>
  <c r="AI2319" i="1"/>
  <c r="AJ2063" i="1"/>
  <c r="AI2063" i="1"/>
  <c r="AJ1719" i="1"/>
  <c r="AI1719" i="1"/>
  <c r="AJ1455" i="1"/>
  <c r="AI1455" i="1"/>
  <c r="AJ1199" i="1"/>
  <c r="AI1199" i="1"/>
  <c r="AI943" i="1"/>
  <c r="AJ943" i="1"/>
  <c r="AI679" i="1"/>
  <c r="AJ679" i="1"/>
  <c r="AJ4047" i="1"/>
  <c r="AI4047" i="1"/>
  <c r="AJ3271" i="1"/>
  <c r="AI3271" i="1"/>
  <c r="AJ3015" i="1"/>
  <c r="AI3015" i="1"/>
  <c r="AJ2759" i="1"/>
  <c r="AI2759" i="1"/>
  <c r="AJ2503" i="1"/>
  <c r="AI2503" i="1"/>
  <c r="AJ2247" i="1"/>
  <c r="AI2247" i="1"/>
  <c r="AJ1991" i="1"/>
  <c r="AI1991" i="1"/>
  <c r="AJ1647" i="1"/>
  <c r="AI1647" i="1"/>
  <c r="AJ1383" i="1"/>
  <c r="AI1383" i="1"/>
  <c r="AJ1127" i="1"/>
  <c r="AI1127" i="1"/>
  <c r="AJ871" i="1"/>
  <c r="AI871" i="1"/>
  <c r="AI607" i="1"/>
  <c r="AJ607" i="1"/>
  <c r="AJ5311" i="1"/>
  <c r="AI5311" i="1"/>
  <c r="AJ5055" i="1"/>
  <c r="AI5055" i="1"/>
  <c r="AJ4799" i="1"/>
  <c r="AI4799" i="1"/>
  <c r="AJ4535" i="1"/>
  <c r="AI4535" i="1"/>
  <c r="AJ5050" i="1"/>
  <c r="AI5050" i="1"/>
  <c r="AJ4423" i="1"/>
  <c r="AI4423" i="1"/>
  <c r="AJ4167" i="1"/>
  <c r="AI4167" i="1"/>
  <c r="AJ3647" i="1"/>
  <c r="AI3647" i="1"/>
  <c r="AJ4690" i="1"/>
  <c r="AI4690" i="1"/>
  <c r="AJ4434" i="1"/>
  <c r="AI4434" i="1"/>
  <c r="AJ5466" i="1"/>
  <c r="AI5466" i="1"/>
  <c r="AJ4194" i="1"/>
  <c r="AI4194" i="1"/>
  <c r="AJ3938" i="1"/>
  <c r="AI3938" i="1"/>
  <c r="AJ3682" i="1"/>
  <c r="AI3682" i="1"/>
  <c r="AJ3426" i="1"/>
  <c r="AI3426" i="1"/>
  <c r="AJ3162" i="1"/>
  <c r="AI3162" i="1"/>
  <c r="AI5041" i="1"/>
  <c r="AJ5041" i="1"/>
  <c r="AJ4785" i="1"/>
  <c r="AI4785" i="1"/>
  <c r="AJ4529" i="1"/>
  <c r="AI4529" i="1"/>
  <c r="AI4273" i="1"/>
  <c r="AJ4273" i="1"/>
  <c r="AJ4009" i="1"/>
  <c r="AI4009" i="1"/>
  <c r="AJ3736" i="1"/>
  <c r="AI3736" i="1"/>
  <c r="AJ3480" i="1"/>
  <c r="AI3480" i="1"/>
  <c r="AJ1956" i="1"/>
  <c r="AI1956" i="1"/>
  <c r="AJ1692" i="1"/>
  <c r="AI1692" i="1"/>
  <c r="AJ1436" i="1"/>
  <c r="AI1436" i="1"/>
  <c r="AJ1180" i="1"/>
  <c r="AI1180" i="1"/>
  <c r="AJ916" i="1"/>
  <c r="AI916" i="1"/>
  <c r="AJ660" i="1"/>
  <c r="AI660" i="1"/>
  <c r="AJ1345" i="1"/>
  <c r="AI1345" i="1"/>
  <c r="AJ1089" i="1"/>
  <c r="AI1089" i="1"/>
  <c r="AJ526" i="1"/>
  <c r="AI526" i="1"/>
  <c r="AJ428" i="1"/>
  <c r="AI428" i="1"/>
  <c r="AJ164" i="1"/>
  <c r="AI164" i="1"/>
  <c r="AJ155" i="1"/>
  <c r="AI155" i="1"/>
  <c r="AJ255" i="1"/>
  <c r="AI255" i="1"/>
  <c r="AJ5495" i="1"/>
  <c r="AI5495" i="1"/>
  <c r="AJ5239" i="1"/>
  <c r="AI5239" i="1"/>
  <c r="AJ4983" i="1"/>
  <c r="AI4983" i="1"/>
  <c r="AJ5170" i="1"/>
  <c r="AI5170" i="1"/>
  <c r="AJ4914" i="1"/>
  <c r="AI4914" i="1"/>
  <c r="AJ4031" i="1"/>
  <c r="AI4031" i="1"/>
  <c r="AJ4810" i="1"/>
  <c r="AI4810" i="1"/>
  <c r="AJ4554" i="1"/>
  <c r="AI4554" i="1"/>
  <c r="AJ5330" i="1"/>
  <c r="AI5330" i="1"/>
  <c r="AJ3282" i="1"/>
  <c r="AI3282" i="1"/>
  <c r="AJ5161" i="1"/>
  <c r="AI5161" i="1"/>
  <c r="AJ4905" i="1"/>
  <c r="AI4905" i="1"/>
  <c r="AJ4649" i="1"/>
  <c r="AI4649" i="1"/>
  <c r="AI4393" i="1"/>
  <c r="AJ4393" i="1"/>
  <c r="AI4129" i="1"/>
  <c r="AJ4129" i="1"/>
  <c r="AI3856" i="1"/>
  <c r="AJ3856" i="1"/>
  <c r="AJ3600" i="1"/>
  <c r="AI3600" i="1"/>
  <c r="AJ3344" i="1"/>
  <c r="AI3344" i="1"/>
  <c r="AJ1812" i="1"/>
  <c r="AI1812" i="1"/>
  <c r="AJ1556" i="1"/>
  <c r="AI1556" i="1"/>
  <c r="AJ1300" i="1"/>
  <c r="AI1300" i="1"/>
  <c r="AI1044" i="1"/>
  <c r="AJ1044" i="1"/>
  <c r="AJ780" i="1"/>
  <c r="AI780" i="1"/>
  <c r="AJ1465" i="1"/>
  <c r="AI1465" i="1"/>
  <c r="AJ1209" i="1"/>
  <c r="AI1209" i="1"/>
  <c r="AJ953" i="1"/>
  <c r="AI953" i="1"/>
  <c r="AJ620" i="1"/>
  <c r="AI620" i="1"/>
  <c r="AI356" i="1"/>
  <c r="AJ356" i="1"/>
  <c r="AJ92" i="1"/>
  <c r="AI92" i="1"/>
  <c r="AJ439" i="1"/>
  <c r="AI439" i="1"/>
  <c r="AI183" i="1"/>
  <c r="AJ183" i="1"/>
  <c r="AJ5423" i="1"/>
  <c r="AI5423" i="1"/>
  <c r="AJ5167" i="1"/>
  <c r="AI5167" i="1"/>
  <c r="AJ4911" i="1"/>
  <c r="AI4911" i="1"/>
  <c r="AJ4655" i="1"/>
  <c r="AI4655" i="1"/>
  <c r="AJ5098" i="1"/>
  <c r="AI5098" i="1"/>
  <c r="AJ4407" i="1"/>
  <c r="AI4407" i="1"/>
  <c r="AJ3895" i="1"/>
  <c r="AI3895" i="1"/>
  <c r="AJ4674" i="1"/>
  <c r="AI4674" i="1"/>
  <c r="AJ4418" i="1"/>
  <c r="AI4418" i="1"/>
  <c r="AJ5514" i="1"/>
  <c r="AI5514" i="1"/>
  <c r="AJ5258" i="1"/>
  <c r="AI5258" i="1"/>
  <c r="AJ3986" i="1"/>
  <c r="AI3986" i="1"/>
  <c r="AJ3730" i="1"/>
  <c r="AI3730" i="1"/>
  <c r="AJ3474" i="1"/>
  <c r="AI3474" i="1"/>
  <c r="AJ3210" i="1"/>
  <c r="AI3210" i="1"/>
  <c r="AI5089" i="1"/>
  <c r="AJ5089" i="1"/>
  <c r="AJ4833" i="1"/>
  <c r="AI4833" i="1"/>
  <c r="AJ4577" i="1"/>
  <c r="AI4577" i="1"/>
  <c r="AJ4321" i="1"/>
  <c r="AI4321" i="1"/>
  <c r="AJ4057" i="1"/>
  <c r="AI4057" i="1"/>
  <c r="AJ3784" i="1"/>
  <c r="AI3784" i="1"/>
  <c r="AJ3528" i="1"/>
  <c r="AI3528" i="1"/>
  <c r="AJ1740" i="1"/>
  <c r="AI1740" i="1"/>
  <c r="AJ1484" i="1"/>
  <c r="AI1484" i="1"/>
  <c r="AJ1228" i="1"/>
  <c r="AI1228" i="1"/>
  <c r="AJ964" i="1"/>
  <c r="AI964" i="1"/>
  <c r="AJ708" i="1"/>
  <c r="AI708" i="1"/>
  <c r="AJ1393" i="1"/>
  <c r="AI1393" i="1"/>
  <c r="AJ1137" i="1"/>
  <c r="AI1137" i="1"/>
  <c r="AJ881" i="1"/>
  <c r="AI881" i="1"/>
  <c r="AJ548" i="1"/>
  <c r="AI548" i="1"/>
  <c r="AJ276" i="1"/>
  <c r="AI276" i="1"/>
  <c r="AJ20" i="1"/>
  <c r="AI20" i="1"/>
  <c r="AJ367" i="1"/>
  <c r="AI367" i="1"/>
  <c r="AJ111" i="1"/>
  <c r="AI111" i="1"/>
  <c r="AJ5351" i="1"/>
  <c r="AI5351" i="1"/>
  <c r="AJ5095" i="1"/>
  <c r="AI5095" i="1"/>
  <c r="AJ4839" i="1"/>
  <c r="AI4839" i="1"/>
  <c r="AJ4575" i="1"/>
  <c r="AI4575" i="1"/>
  <c r="AJ5026" i="1"/>
  <c r="AI5026" i="1"/>
  <c r="AJ4335" i="1"/>
  <c r="AI4335" i="1"/>
  <c r="AJ4079" i="1"/>
  <c r="AI4079" i="1"/>
  <c r="AJ4858" i="1"/>
  <c r="AI4858" i="1"/>
  <c r="AJ4602" i="1"/>
  <c r="AI4602" i="1"/>
  <c r="AJ4346" i="1"/>
  <c r="AI4346" i="1"/>
  <c r="AJ5442" i="1"/>
  <c r="AI5442" i="1"/>
  <c r="AI3402" i="1"/>
  <c r="AJ3402" i="1"/>
  <c r="AI3138" i="1"/>
  <c r="AJ3138" i="1"/>
  <c r="AJ5017" i="1"/>
  <c r="AI5017" i="1"/>
  <c r="AJ4761" i="1"/>
  <c r="AI4761" i="1"/>
  <c r="AJ4505" i="1"/>
  <c r="AI4505" i="1"/>
  <c r="AJ4249" i="1"/>
  <c r="AI4249" i="1"/>
  <c r="AI3985" i="1"/>
  <c r="AJ3985" i="1"/>
  <c r="AJ3712" i="1"/>
  <c r="AI3712" i="1"/>
  <c r="AI3456" i="1"/>
  <c r="AJ3456" i="1"/>
  <c r="AJ1932" i="1"/>
  <c r="AI1932" i="1"/>
  <c r="AJ1668" i="1"/>
  <c r="AI1668" i="1"/>
  <c r="AJ1412" i="1"/>
  <c r="AI1412" i="1"/>
  <c r="AJ1156" i="1"/>
  <c r="AI1156" i="1"/>
  <c r="AJ892" i="1"/>
  <c r="AI892" i="1"/>
  <c r="AJ1027" i="1"/>
  <c r="AI1027" i="1"/>
  <c r="AJ1321" i="1"/>
  <c r="AI1321" i="1"/>
  <c r="AJ1065" i="1"/>
  <c r="AI1065" i="1"/>
  <c r="AJ566" i="1"/>
  <c r="AI566" i="1"/>
  <c r="AJ468" i="1"/>
  <c r="AI468" i="1"/>
  <c r="AJ204" i="1"/>
  <c r="AI204" i="1"/>
  <c r="AI267" i="1"/>
  <c r="AJ267" i="1"/>
  <c r="AJ295" i="1"/>
  <c r="AI295" i="1"/>
  <c r="AJ39" i="1"/>
  <c r="AI39" i="1"/>
  <c r="AJ5279" i="1"/>
  <c r="AI5279" i="1"/>
  <c r="AJ5023" i="1"/>
  <c r="AI5023" i="1"/>
  <c r="AJ4767" i="1"/>
  <c r="AI4767" i="1"/>
  <c r="AJ5210" i="1"/>
  <c r="AI5210" i="1"/>
  <c r="AJ4954" i="1"/>
  <c r="AI4954" i="1"/>
  <c r="AJ4327" i="1"/>
  <c r="AI4327" i="1"/>
  <c r="AJ4071" i="1"/>
  <c r="AI4071" i="1"/>
  <c r="AJ3551" i="1"/>
  <c r="AI3551" i="1"/>
  <c r="AJ4850" i="1"/>
  <c r="AI4850" i="1"/>
  <c r="AJ4594" i="1"/>
  <c r="AI4594" i="1"/>
  <c r="AJ4338" i="1"/>
  <c r="AI4338" i="1"/>
  <c r="AJ5434" i="1"/>
  <c r="AI5434" i="1"/>
  <c r="AJ4162" i="1"/>
  <c r="AI4162" i="1"/>
  <c r="AJ3394" i="1"/>
  <c r="AI3394" i="1"/>
  <c r="AJ3122" i="1"/>
  <c r="AI3122" i="1"/>
  <c r="AJ5009" i="1"/>
  <c r="AI5009" i="1"/>
  <c r="AJ4753" i="1"/>
  <c r="AI4753" i="1"/>
  <c r="AI4497" i="1"/>
  <c r="AJ4497" i="1"/>
  <c r="AJ4241" i="1"/>
  <c r="AI4241" i="1"/>
  <c r="AJ3977" i="1"/>
  <c r="AI3977" i="1"/>
  <c r="AI3704" i="1"/>
  <c r="AJ3704" i="1"/>
  <c r="AJ3448" i="1"/>
  <c r="AI3448" i="1"/>
  <c r="AJ1924" i="1"/>
  <c r="AI1924" i="1"/>
  <c r="AJ1660" i="1"/>
  <c r="AI1660" i="1"/>
  <c r="AJ1404" i="1"/>
  <c r="AI1404" i="1"/>
  <c r="AJ1148" i="1"/>
  <c r="AI1148" i="1"/>
  <c r="AI884" i="1"/>
  <c r="AJ884" i="1"/>
  <c r="AJ1019" i="1"/>
  <c r="AI1019" i="1"/>
  <c r="AJ1313" i="1"/>
  <c r="AI1313" i="1"/>
  <c r="AJ1057" i="1"/>
  <c r="AI1057" i="1"/>
  <c r="AJ558" i="1"/>
  <c r="AI558" i="1"/>
  <c r="AJ460" i="1"/>
  <c r="AI460" i="1"/>
  <c r="AJ196" i="1"/>
  <c r="AI196" i="1"/>
  <c r="AJ259" i="1"/>
  <c r="AI259" i="1"/>
  <c r="AI287" i="1"/>
  <c r="AJ287" i="1"/>
  <c r="AJ31" i="1"/>
  <c r="AI31" i="1"/>
  <c r="AJ5271" i="1"/>
  <c r="AI5271" i="1"/>
  <c r="AJ5015" i="1"/>
  <c r="AI5015" i="1"/>
  <c r="AJ4759" i="1"/>
  <c r="AI4759" i="1"/>
  <c r="AJ5202" i="1"/>
  <c r="AI5202" i="1"/>
  <c r="AJ4946" i="1"/>
  <c r="AI4946" i="1"/>
  <c r="AJ4319" i="1"/>
  <c r="AI4319" i="1"/>
  <c r="AJ4063" i="1"/>
  <c r="AI4063" i="1"/>
  <c r="AJ3807" i="1"/>
  <c r="AI3807" i="1"/>
  <c r="AJ4842" i="1"/>
  <c r="AI4842" i="1"/>
  <c r="AJ4586" i="1"/>
  <c r="AI4586" i="1"/>
  <c r="AJ4330" i="1"/>
  <c r="AI4330" i="1"/>
  <c r="AJ5426" i="1"/>
  <c r="AI5426" i="1"/>
  <c r="AJ3898" i="1"/>
  <c r="AI3898" i="1"/>
  <c r="AJ3642" i="1"/>
  <c r="AI3642" i="1"/>
  <c r="AJ3386" i="1"/>
  <c r="AI3386" i="1"/>
  <c r="AJ3114" i="1"/>
  <c r="AI3114" i="1"/>
  <c r="AI5001" i="1"/>
  <c r="AJ5001" i="1"/>
  <c r="AJ4745" i="1"/>
  <c r="AI4745" i="1"/>
  <c r="AI4489" i="1"/>
  <c r="AJ4489" i="1"/>
  <c r="AJ4233" i="1"/>
  <c r="AI4233" i="1"/>
  <c r="AJ3969" i="1"/>
  <c r="AI3969" i="1"/>
  <c r="AJ3760" i="1"/>
  <c r="AI3760" i="1"/>
  <c r="AI3504" i="1"/>
  <c r="AJ3504" i="1"/>
  <c r="AJ1278" i="1"/>
  <c r="AI1278" i="1"/>
  <c r="AJ1716" i="1"/>
  <c r="AI1716" i="1"/>
  <c r="AJ1460" i="1"/>
  <c r="AI1460" i="1"/>
  <c r="AJ1204" i="1"/>
  <c r="AI1204" i="1"/>
  <c r="AJ940" i="1"/>
  <c r="AI940" i="1"/>
  <c r="AJ684" i="1"/>
  <c r="AI684" i="1"/>
  <c r="AJ1369" i="1"/>
  <c r="AI1369" i="1"/>
  <c r="AJ1113" i="1"/>
  <c r="AI1113" i="1"/>
  <c r="AI550" i="1"/>
  <c r="AJ550" i="1"/>
  <c r="AJ452" i="1"/>
  <c r="AI452" i="1"/>
  <c r="AJ188" i="1"/>
  <c r="AI188" i="1"/>
  <c r="AJ251" i="1"/>
  <c r="AI251" i="1"/>
  <c r="AJ279" i="1"/>
  <c r="AI279" i="1"/>
  <c r="AJ23" i="1"/>
  <c r="AI23" i="1"/>
  <c r="AJ5071" i="1"/>
  <c r="AI5071" i="1"/>
  <c r="AJ4815" i="1"/>
  <c r="AI4815" i="1"/>
  <c r="AJ4551" i="1"/>
  <c r="AI4551" i="1"/>
  <c r="AJ5002" i="1"/>
  <c r="AI5002" i="1"/>
  <c r="AJ4375" i="1"/>
  <c r="AI4375" i="1"/>
  <c r="AJ3863" i="1"/>
  <c r="AI3863" i="1"/>
  <c r="AJ4898" i="1"/>
  <c r="AI4898" i="1"/>
  <c r="AJ4642" i="1"/>
  <c r="AI4642" i="1"/>
  <c r="AJ4386" i="1"/>
  <c r="AI4386" i="1"/>
  <c r="AJ5482" i="1"/>
  <c r="AI5482" i="1"/>
  <c r="AJ4210" i="1"/>
  <c r="AI4210" i="1"/>
  <c r="AJ3442" i="1"/>
  <c r="AI3442" i="1"/>
  <c r="AJ3178" i="1"/>
  <c r="AI3178" i="1"/>
  <c r="AJ5057" i="1"/>
  <c r="AI5057" i="1"/>
  <c r="AJ4801" i="1"/>
  <c r="AI4801" i="1"/>
  <c r="AJ4545" i="1"/>
  <c r="AI4545" i="1"/>
  <c r="AJ4289" i="1"/>
  <c r="AI4289" i="1"/>
  <c r="AJ4025" i="1"/>
  <c r="AI4025" i="1"/>
  <c r="AJ3816" i="1"/>
  <c r="AI3816" i="1"/>
  <c r="AI3560" i="1"/>
  <c r="AJ3560" i="1"/>
  <c r="AJ3304" i="1"/>
  <c r="AI3304" i="1"/>
  <c r="AJ1772" i="1"/>
  <c r="AI1772" i="1"/>
  <c r="AJ1516" i="1"/>
  <c r="AI1516" i="1"/>
  <c r="AJ1260" i="1"/>
  <c r="AI1260" i="1"/>
  <c r="AJ996" i="1"/>
  <c r="AI996" i="1"/>
  <c r="AJ740" i="1"/>
  <c r="AI740" i="1"/>
  <c r="AJ1425" i="1"/>
  <c r="AI1425" i="1"/>
  <c r="AJ1169" i="1"/>
  <c r="AI1169" i="1"/>
  <c r="AJ913" i="1"/>
  <c r="AI913" i="1"/>
  <c r="AJ508" i="1"/>
  <c r="AI508" i="1"/>
  <c r="AJ244" i="1"/>
  <c r="AI244" i="1"/>
  <c r="AJ307" i="1"/>
  <c r="AI307" i="1"/>
  <c r="AJ335" i="1"/>
  <c r="AI335" i="1"/>
  <c r="AI79" i="1"/>
  <c r="AJ79" i="1"/>
  <c r="AJ3808" i="1"/>
  <c r="AI3808" i="1"/>
  <c r="AJ3552" i="1"/>
  <c r="AI3552" i="1"/>
  <c r="AJ3296" i="1"/>
  <c r="AI3296" i="1"/>
  <c r="AJ1764" i="1"/>
  <c r="AI1764" i="1"/>
  <c r="AJ1508" i="1"/>
  <c r="AI1508" i="1"/>
  <c r="AJ1252" i="1"/>
  <c r="AI1252" i="1"/>
  <c r="AJ988" i="1"/>
  <c r="AI988" i="1"/>
  <c r="AJ732" i="1"/>
  <c r="AI732" i="1"/>
  <c r="AJ1417" i="1"/>
  <c r="AI1417" i="1"/>
  <c r="AJ1161" i="1"/>
  <c r="AI1161" i="1"/>
  <c r="AJ905" i="1"/>
  <c r="AI905" i="1"/>
  <c r="AJ500" i="1"/>
  <c r="AI500" i="1"/>
  <c r="AJ236" i="1"/>
  <c r="AI236" i="1"/>
  <c r="AJ299" i="1"/>
  <c r="AI299" i="1"/>
  <c r="AJ327" i="1"/>
  <c r="AI327" i="1"/>
  <c r="AJ71" i="1"/>
  <c r="AI71" i="1"/>
  <c r="AJ5346" i="1"/>
  <c r="AI5346" i="1"/>
  <c r="AJ3818" i="1"/>
  <c r="AI3818" i="1"/>
  <c r="AJ3562" i="1"/>
  <c r="AI3562" i="1"/>
  <c r="AI3306" i="1"/>
  <c r="AJ3306" i="1"/>
  <c r="AJ5177" i="1"/>
  <c r="AI5177" i="1"/>
  <c r="AJ4921" i="1"/>
  <c r="AI4921" i="1"/>
  <c r="AI4665" i="1"/>
  <c r="AJ4665" i="1"/>
  <c r="AJ4409" i="1"/>
  <c r="AI4409" i="1"/>
  <c r="AJ4145" i="1"/>
  <c r="AI4145" i="1"/>
  <c r="AJ5319" i="1"/>
  <c r="AI5319" i="1"/>
  <c r="AJ5063" i="1"/>
  <c r="AI5063" i="1"/>
  <c r="AJ4807" i="1"/>
  <c r="AI4807" i="1"/>
  <c r="AJ4543" i="1"/>
  <c r="AI4543" i="1"/>
  <c r="AJ5186" i="1"/>
  <c r="AI5186" i="1"/>
  <c r="AJ4930" i="1"/>
  <c r="AI4930" i="1"/>
  <c r="AJ4303" i="1"/>
  <c r="AI4303" i="1"/>
  <c r="AJ3783" i="1"/>
  <c r="AI3783" i="1"/>
  <c r="AJ3527" i="1"/>
  <c r="AI3527" i="1"/>
  <c r="AJ4826" i="1"/>
  <c r="AI4826" i="1"/>
  <c r="AJ4570" i="1"/>
  <c r="AI4570" i="1"/>
  <c r="AJ4314" i="1"/>
  <c r="AI4314" i="1"/>
  <c r="AJ4359" i="1"/>
  <c r="AI4359" i="1"/>
  <c r="AJ3327" i="1"/>
  <c r="AI3327" i="1"/>
  <c r="AJ3071" i="1"/>
  <c r="AI3071" i="1"/>
  <c r="AJ2815" i="1"/>
  <c r="AI2815" i="1"/>
  <c r="AJ2559" i="1"/>
  <c r="AI2559" i="1"/>
  <c r="AI2303" i="1"/>
  <c r="AJ2303" i="1"/>
  <c r="AJ2047" i="1"/>
  <c r="AI2047" i="1"/>
  <c r="AJ1703" i="1"/>
  <c r="AI1703" i="1"/>
  <c r="AJ1439" i="1"/>
  <c r="AI1439" i="1"/>
  <c r="AJ1183" i="1"/>
  <c r="AI1183" i="1"/>
  <c r="AJ927" i="1"/>
  <c r="AI927" i="1"/>
  <c r="AJ663" i="1"/>
  <c r="AI663" i="1"/>
  <c r="AJ5175" i="1"/>
  <c r="AI5175" i="1"/>
  <c r="AJ3703" i="1"/>
  <c r="AI3703" i="1"/>
  <c r="AJ3191" i="1"/>
  <c r="AI3191" i="1"/>
  <c r="AJ2935" i="1"/>
  <c r="AI2935" i="1"/>
  <c r="AJ2679" i="1"/>
  <c r="AI2679" i="1"/>
  <c r="AJ2423" i="1"/>
  <c r="AI2423" i="1"/>
  <c r="AJ2167" i="1"/>
  <c r="AI2167" i="1"/>
  <c r="AJ1911" i="1"/>
  <c r="AI1911" i="1"/>
  <c r="AI1567" i="1"/>
  <c r="AJ1567" i="1"/>
  <c r="AI1303" i="1"/>
  <c r="AJ1303" i="1"/>
  <c r="AJ1047" i="1"/>
  <c r="AI1047" i="1"/>
  <c r="AJ791" i="1"/>
  <c r="AI791" i="1"/>
  <c r="AJ543" i="1"/>
  <c r="AI543" i="1"/>
  <c r="AJ3831" i="1"/>
  <c r="AI3831" i="1"/>
  <c r="AI3311" i="1"/>
  <c r="AJ3311" i="1"/>
  <c r="AJ3055" i="1"/>
  <c r="AI3055" i="1"/>
  <c r="AJ2799" i="1"/>
  <c r="AI2799" i="1"/>
  <c r="AJ2543" i="1"/>
  <c r="AI2543" i="1"/>
  <c r="AI2287" i="1"/>
  <c r="AJ2287" i="1"/>
  <c r="AI2031" i="1"/>
  <c r="AJ2031" i="1"/>
  <c r="AJ1687" i="1"/>
  <c r="AI1687" i="1"/>
  <c r="AJ1423" i="1"/>
  <c r="AI1423" i="1"/>
  <c r="AJ1167" i="1"/>
  <c r="AI1167" i="1"/>
  <c r="AJ911" i="1"/>
  <c r="AI911" i="1"/>
  <c r="AJ647" i="1"/>
  <c r="AI647" i="1"/>
  <c r="AJ3751" i="1"/>
  <c r="AI3751" i="1"/>
  <c r="AJ3239" i="1"/>
  <c r="AI3239" i="1"/>
  <c r="AJ2983" i="1"/>
  <c r="AI2983" i="1"/>
  <c r="AJ2727" i="1"/>
  <c r="AI2727" i="1"/>
  <c r="AJ2471" i="1"/>
  <c r="AI2471" i="1"/>
  <c r="AJ2215" i="1"/>
  <c r="AI2215" i="1"/>
  <c r="AJ1959" i="1"/>
  <c r="AI1959" i="1"/>
  <c r="AJ1615" i="1"/>
  <c r="AI1615" i="1"/>
  <c r="AJ1351" i="1"/>
  <c r="AI1351" i="1"/>
  <c r="AJ1095" i="1"/>
  <c r="AI1095" i="1"/>
  <c r="AI839" i="1"/>
  <c r="AJ839" i="1"/>
  <c r="AJ591" i="1"/>
  <c r="AI591" i="1"/>
  <c r="AJ4703" i="1"/>
  <c r="AI4703" i="1"/>
  <c r="AJ3231" i="1"/>
  <c r="AI3231" i="1"/>
  <c r="AJ2975" i="1"/>
  <c r="AI2975" i="1"/>
  <c r="AJ2719" i="1"/>
  <c r="AI2719" i="1"/>
  <c r="AJ2463" i="1"/>
  <c r="AI2463" i="1"/>
  <c r="AJ2207" i="1"/>
  <c r="AI2207" i="1"/>
  <c r="AJ1951" i="1"/>
  <c r="AI1951" i="1"/>
  <c r="AJ1607" i="1"/>
  <c r="AI1607" i="1"/>
  <c r="AJ1343" i="1"/>
  <c r="AI1343" i="1"/>
  <c r="AJ1087" i="1"/>
  <c r="AI1087" i="1"/>
  <c r="AJ831" i="1"/>
  <c r="AI831" i="1"/>
  <c r="AJ583" i="1"/>
  <c r="AI583" i="1"/>
  <c r="AJ4951" i="1"/>
  <c r="AI4951" i="1"/>
  <c r="AJ3223" i="1"/>
  <c r="AI3223" i="1"/>
  <c r="AJ2967" i="1"/>
  <c r="AI2967" i="1"/>
  <c r="AJ2711" i="1"/>
  <c r="AI2711" i="1"/>
  <c r="AJ2455" i="1"/>
  <c r="AI2455" i="1"/>
  <c r="AJ2199" i="1"/>
  <c r="AI2199" i="1"/>
  <c r="AJ1943" i="1"/>
  <c r="AI1943" i="1"/>
  <c r="AJ1599" i="1"/>
  <c r="AI1599" i="1"/>
  <c r="AJ1335" i="1"/>
  <c r="AI1335" i="1"/>
  <c r="AI1079" i="1"/>
  <c r="AJ1079" i="1"/>
  <c r="AJ823" i="1"/>
  <c r="AI823" i="1"/>
  <c r="AJ575" i="1"/>
  <c r="AI575" i="1"/>
  <c r="AJ4055" i="1"/>
  <c r="AI4055" i="1"/>
  <c r="AJ3279" i="1"/>
  <c r="AI3279" i="1"/>
  <c r="AJ3023" i="1"/>
  <c r="AI3023" i="1"/>
  <c r="AJ2767" i="1"/>
  <c r="AI2767" i="1"/>
  <c r="AJ2511" i="1"/>
  <c r="AI2511" i="1"/>
  <c r="AI2255" i="1"/>
  <c r="AJ2255" i="1"/>
  <c r="AI1999" i="1"/>
  <c r="AJ1999" i="1"/>
  <c r="AI1655" i="1"/>
  <c r="AJ1655" i="1"/>
  <c r="AJ1391" i="1"/>
  <c r="AI1391" i="1"/>
  <c r="AJ1135" i="1"/>
  <c r="AI1135" i="1"/>
  <c r="AJ879" i="1"/>
  <c r="AI879" i="1"/>
  <c r="AJ615" i="1"/>
  <c r="AI615" i="1"/>
  <c r="AJ4503" i="1"/>
  <c r="AI4503" i="1"/>
  <c r="AJ4239" i="1"/>
  <c r="AI4239" i="1"/>
  <c r="AJ3983" i="1"/>
  <c r="AI3983" i="1"/>
  <c r="AJ3719" i="1"/>
  <c r="AI3719" i="1"/>
  <c r="AJ3207" i="1"/>
  <c r="AI3207" i="1"/>
  <c r="AJ2951" i="1"/>
  <c r="AI2951" i="1"/>
  <c r="AJ2695" i="1"/>
  <c r="AI2695" i="1"/>
  <c r="AJ2439" i="1"/>
  <c r="AI2439" i="1"/>
  <c r="AJ2183" i="1"/>
  <c r="AI2183" i="1"/>
  <c r="AJ1927" i="1"/>
  <c r="AI1927" i="1"/>
  <c r="AJ1583" i="1"/>
  <c r="AI1583" i="1"/>
  <c r="AJ1319" i="1"/>
  <c r="AI1319" i="1"/>
  <c r="AJ1063" i="1"/>
  <c r="AI1063" i="1"/>
  <c r="AJ807" i="1"/>
  <c r="AI807" i="1"/>
  <c r="AJ559" i="1"/>
  <c r="AI559" i="1"/>
  <c r="AJ5503" i="1"/>
  <c r="AI5503" i="1"/>
  <c r="AJ5247" i="1"/>
  <c r="AI5247" i="1"/>
  <c r="AJ4991" i="1"/>
  <c r="AI4991" i="1"/>
  <c r="AJ4735" i="1"/>
  <c r="AI4735" i="1"/>
  <c r="AJ5242" i="1"/>
  <c r="AI5242" i="1"/>
  <c r="AJ4986" i="1"/>
  <c r="AI4986" i="1"/>
  <c r="AJ4103" i="1"/>
  <c r="AI4103" i="1"/>
  <c r="AJ3847" i="1"/>
  <c r="AI3847" i="1"/>
  <c r="AJ3583" i="1"/>
  <c r="AI3583" i="1"/>
  <c r="AJ4882" i="1"/>
  <c r="AI4882" i="1"/>
  <c r="AJ4626" i="1"/>
  <c r="AI4626" i="1"/>
  <c r="AJ4370" i="1"/>
  <c r="AI4370" i="1"/>
  <c r="AJ5402" i="1"/>
  <c r="AI5402" i="1"/>
  <c r="AJ4130" i="1"/>
  <c r="AI4130" i="1"/>
  <c r="AJ3874" i="1"/>
  <c r="AI3874" i="1"/>
  <c r="AJ3618" i="1"/>
  <c r="AI3618" i="1"/>
  <c r="AJ3362" i="1"/>
  <c r="AI3362" i="1"/>
  <c r="AJ5233" i="1"/>
  <c r="AI5233" i="1"/>
  <c r="AI4977" i="1"/>
  <c r="AJ4977" i="1"/>
  <c r="AJ4721" i="1"/>
  <c r="AI4721" i="1"/>
  <c r="AJ4465" i="1"/>
  <c r="AI4465" i="1"/>
  <c r="AI4209" i="1"/>
  <c r="AJ4209" i="1"/>
  <c r="AJ3928" i="1"/>
  <c r="AI3928" i="1"/>
  <c r="AJ3672" i="1"/>
  <c r="AI3672" i="1"/>
  <c r="AJ3416" i="1"/>
  <c r="AI3416" i="1"/>
  <c r="AJ1884" i="1"/>
  <c r="AI1884" i="1"/>
  <c r="AI1628" i="1"/>
  <c r="AJ1628" i="1"/>
  <c r="AI1372" i="1"/>
  <c r="AJ1372" i="1"/>
  <c r="AJ1116" i="1"/>
  <c r="AI1116" i="1"/>
  <c r="AJ852" i="1"/>
  <c r="AI852" i="1"/>
  <c r="AJ987" i="1"/>
  <c r="AI987" i="1"/>
  <c r="AJ1281" i="1"/>
  <c r="AI1281" i="1"/>
  <c r="AJ1025" i="1"/>
  <c r="AI1025" i="1"/>
  <c r="AJ628" i="1"/>
  <c r="AI628" i="1"/>
  <c r="AJ364" i="1"/>
  <c r="AI364" i="1"/>
  <c r="AJ100" i="1"/>
  <c r="AI100" i="1"/>
  <c r="AJ447" i="1"/>
  <c r="AI447" i="1"/>
  <c r="AJ191" i="1"/>
  <c r="AI191" i="1"/>
  <c r="AJ5431" i="1"/>
  <c r="AI5431" i="1"/>
  <c r="AJ4919" i="1"/>
  <c r="AI4919" i="1"/>
  <c r="AJ4663" i="1"/>
  <c r="AI4663" i="1"/>
  <c r="AJ5106" i="1"/>
  <c r="AI5106" i="1"/>
  <c r="AJ4479" i="1"/>
  <c r="AI4479" i="1"/>
  <c r="AJ4223" i="1"/>
  <c r="AI4223" i="1"/>
  <c r="AJ3967" i="1"/>
  <c r="AI3967" i="1"/>
  <c r="AJ3447" i="1"/>
  <c r="AI3447" i="1"/>
  <c r="AJ4746" i="1"/>
  <c r="AI4746" i="1"/>
  <c r="AJ4490" i="1"/>
  <c r="AI4490" i="1"/>
  <c r="AJ4234" i="1"/>
  <c r="AI4234" i="1"/>
  <c r="AJ5266" i="1"/>
  <c r="AI5266" i="1"/>
  <c r="AJ3218" i="1"/>
  <c r="AI3218" i="1"/>
  <c r="AJ5097" i="1"/>
  <c r="AI5097" i="1"/>
  <c r="AJ4841" i="1"/>
  <c r="AI4841" i="1"/>
  <c r="AI4585" i="1"/>
  <c r="AJ4585" i="1"/>
  <c r="AJ4329" i="1"/>
  <c r="AI4329" i="1"/>
  <c r="AJ4065" i="1"/>
  <c r="AI4065" i="1"/>
  <c r="AJ3792" i="1"/>
  <c r="AI3792" i="1"/>
  <c r="AJ3536" i="1"/>
  <c r="AI3536" i="1"/>
  <c r="AJ1310" i="1"/>
  <c r="AI1310" i="1"/>
  <c r="AI1748" i="1"/>
  <c r="AJ1748" i="1"/>
  <c r="AJ1492" i="1"/>
  <c r="AI1492" i="1"/>
  <c r="AJ1236" i="1"/>
  <c r="AI1236" i="1"/>
  <c r="AJ972" i="1"/>
  <c r="AI972" i="1"/>
  <c r="AI716" i="1"/>
  <c r="AJ716" i="1"/>
  <c r="AJ1401" i="1"/>
  <c r="AI1401" i="1"/>
  <c r="AJ1145" i="1"/>
  <c r="AI1145" i="1"/>
  <c r="AJ889" i="1"/>
  <c r="AI889" i="1"/>
  <c r="AJ284" i="1"/>
  <c r="AI284" i="1"/>
  <c r="AI28" i="1"/>
  <c r="AJ28" i="1"/>
  <c r="AJ375" i="1"/>
  <c r="AI375" i="1"/>
  <c r="AJ119" i="1"/>
  <c r="AI119" i="1"/>
  <c r="AJ5359" i="1"/>
  <c r="AI5359" i="1"/>
  <c r="AJ5103" i="1"/>
  <c r="AI5103" i="1"/>
  <c r="AJ4847" i="1"/>
  <c r="AI4847" i="1"/>
  <c r="AJ4583" i="1"/>
  <c r="AI4583" i="1"/>
  <c r="AJ5034" i="1"/>
  <c r="AI5034" i="1"/>
  <c r="AJ4343" i="1"/>
  <c r="AI4343" i="1"/>
  <c r="AJ4087" i="1"/>
  <c r="AI4087" i="1"/>
  <c r="AJ3567" i="1"/>
  <c r="AI3567" i="1"/>
  <c r="AJ4866" i="1"/>
  <c r="AI4866" i="1"/>
  <c r="AJ4610" i="1"/>
  <c r="AI4610" i="1"/>
  <c r="AJ4354" i="1"/>
  <c r="AI4354" i="1"/>
  <c r="AJ5450" i="1"/>
  <c r="AI5450" i="1"/>
  <c r="AJ4178" i="1"/>
  <c r="AI4178" i="1"/>
  <c r="AJ3922" i="1"/>
  <c r="AI3922" i="1"/>
  <c r="AJ3666" i="1"/>
  <c r="AI3666" i="1"/>
  <c r="AJ3410" i="1"/>
  <c r="AI3410" i="1"/>
  <c r="AJ3146" i="1"/>
  <c r="AI3146" i="1"/>
  <c r="AJ5025" i="1"/>
  <c r="AI5025" i="1"/>
  <c r="AJ4769" i="1"/>
  <c r="AI4769" i="1"/>
  <c r="AJ4513" i="1"/>
  <c r="AI4513" i="1"/>
  <c r="AJ4257" i="1"/>
  <c r="AI4257" i="1"/>
  <c r="AJ3993" i="1"/>
  <c r="AI3993" i="1"/>
  <c r="AJ3720" i="1"/>
  <c r="AI3720" i="1"/>
  <c r="AJ3464" i="1"/>
  <c r="AI3464" i="1"/>
  <c r="AJ1940" i="1"/>
  <c r="AI1940" i="1"/>
  <c r="AJ1676" i="1"/>
  <c r="AI1676" i="1"/>
  <c r="AJ1420" i="1"/>
  <c r="AI1420" i="1"/>
  <c r="AJ1164" i="1"/>
  <c r="AI1164" i="1"/>
  <c r="AI900" i="1"/>
  <c r="AJ900" i="1"/>
  <c r="AI1035" i="1"/>
  <c r="AJ1035" i="1"/>
  <c r="AJ1329" i="1"/>
  <c r="AI1329" i="1"/>
  <c r="AJ1073" i="1"/>
  <c r="AI1073" i="1"/>
  <c r="AJ574" i="1"/>
  <c r="AI574" i="1"/>
  <c r="AJ476" i="1"/>
  <c r="AI476" i="1"/>
  <c r="AJ212" i="1"/>
  <c r="AI212" i="1"/>
  <c r="AI275" i="1"/>
  <c r="AJ275" i="1"/>
  <c r="AJ303" i="1"/>
  <c r="AI303" i="1"/>
  <c r="AI47" i="1"/>
  <c r="AJ47" i="1"/>
  <c r="AJ5287" i="1"/>
  <c r="AI5287" i="1"/>
  <c r="AJ5031" i="1"/>
  <c r="AI5031" i="1"/>
  <c r="AJ4775" i="1"/>
  <c r="AI4775" i="1"/>
  <c r="AJ5218" i="1"/>
  <c r="AI5218" i="1"/>
  <c r="AJ4962" i="1"/>
  <c r="AI4962" i="1"/>
  <c r="AJ4271" i="1"/>
  <c r="AI4271" i="1"/>
  <c r="AJ4015" i="1"/>
  <c r="AI4015" i="1"/>
  <c r="AI3495" i="1"/>
  <c r="AJ3495" i="1"/>
  <c r="AJ4794" i="1"/>
  <c r="AI4794" i="1"/>
  <c r="AJ4538" i="1"/>
  <c r="AI4538" i="1"/>
  <c r="AJ4282" i="1"/>
  <c r="AI4282" i="1"/>
  <c r="AJ5378" i="1"/>
  <c r="AI5378" i="1"/>
  <c r="AI3338" i="1"/>
  <c r="AJ3338" i="1"/>
  <c r="AJ5209" i="1"/>
  <c r="AI5209" i="1"/>
  <c r="AJ4953" i="1"/>
  <c r="AI4953" i="1"/>
  <c r="AJ4697" i="1"/>
  <c r="AI4697" i="1"/>
  <c r="AJ4441" i="1"/>
  <c r="AI4441" i="1"/>
  <c r="AJ4185" i="1"/>
  <c r="AI4185" i="1"/>
  <c r="AJ3904" i="1"/>
  <c r="AI3904" i="1"/>
  <c r="AJ3648" i="1"/>
  <c r="AI3648" i="1"/>
  <c r="AJ3392" i="1"/>
  <c r="AI3392" i="1"/>
  <c r="AI1860" i="1"/>
  <c r="AJ1860" i="1"/>
  <c r="AJ1604" i="1"/>
  <c r="AI1604" i="1"/>
  <c r="AJ1348" i="1"/>
  <c r="AI1348" i="1"/>
  <c r="AJ1092" i="1"/>
  <c r="AI1092" i="1"/>
  <c r="AJ828" i="1"/>
  <c r="AI828" i="1"/>
  <c r="AJ963" i="1"/>
  <c r="AI963" i="1"/>
  <c r="AJ1257" i="1"/>
  <c r="AI1257" i="1"/>
  <c r="AJ1001" i="1"/>
  <c r="AI1001" i="1"/>
  <c r="AI502" i="1"/>
  <c r="AJ502" i="1"/>
  <c r="AI404" i="1"/>
  <c r="AJ404" i="1"/>
  <c r="AI140" i="1"/>
  <c r="AJ140" i="1"/>
  <c r="AI487" i="1"/>
  <c r="AJ487" i="1"/>
  <c r="AJ231" i="1"/>
  <c r="AI231" i="1"/>
  <c r="AJ5471" i="1"/>
  <c r="AI5471" i="1"/>
  <c r="AJ5215" i="1"/>
  <c r="AI5215" i="1"/>
  <c r="AJ4959" i="1"/>
  <c r="AI4959" i="1"/>
  <c r="AJ5146" i="1"/>
  <c r="AI5146" i="1"/>
  <c r="AJ4527" i="1"/>
  <c r="AI4527" i="1"/>
  <c r="AJ4263" i="1"/>
  <c r="AI4263" i="1"/>
  <c r="AJ4007" i="1"/>
  <c r="AI4007" i="1"/>
  <c r="AJ3743" i="1"/>
  <c r="AI3743" i="1"/>
  <c r="AI3487" i="1"/>
  <c r="AJ3487" i="1"/>
  <c r="AJ4786" i="1"/>
  <c r="AI4786" i="1"/>
  <c r="AJ4530" i="1"/>
  <c r="AI4530" i="1"/>
  <c r="AJ4274" i="1"/>
  <c r="AI4274" i="1"/>
  <c r="AJ5370" i="1"/>
  <c r="AI5370" i="1"/>
  <c r="AJ4098" i="1"/>
  <c r="AI4098" i="1"/>
  <c r="AJ3330" i="1"/>
  <c r="AI3330" i="1"/>
  <c r="AJ5201" i="1"/>
  <c r="AI5201" i="1"/>
  <c r="AJ4945" i="1"/>
  <c r="AI4945" i="1"/>
  <c r="AJ4689" i="1"/>
  <c r="AI4689" i="1"/>
  <c r="AJ4433" i="1"/>
  <c r="AI4433" i="1"/>
  <c r="AI4177" i="1"/>
  <c r="AJ4177" i="1"/>
  <c r="AJ3896" i="1"/>
  <c r="AI3896" i="1"/>
  <c r="AJ3640" i="1"/>
  <c r="AI3640" i="1"/>
  <c r="AJ3384" i="1"/>
  <c r="AI3384" i="1"/>
  <c r="AJ1852" i="1"/>
  <c r="AI1852" i="1"/>
  <c r="AJ1596" i="1"/>
  <c r="AI1596" i="1"/>
  <c r="AJ1340" i="1"/>
  <c r="AI1340" i="1"/>
  <c r="AJ1084" i="1"/>
  <c r="AI1084" i="1"/>
  <c r="AJ820" i="1"/>
  <c r="AI820" i="1"/>
  <c r="AJ1505" i="1"/>
  <c r="AI1505" i="1"/>
  <c r="AJ1249" i="1"/>
  <c r="AI1249" i="1"/>
  <c r="AJ993" i="1"/>
  <c r="AI993" i="1"/>
  <c r="AJ494" i="1"/>
  <c r="AI494" i="1"/>
  <c r="AI396" i="1"/>
  <c r="AJ396" i="1"/>
  <c r="AJ132" i="1"/>
  <c r="AI132" i="1"/>
  <c r="AI479" i="1"/>
  <c r="AJ479" i="1"/>
  <c r="AJ223" i="1"/>
  <c r="AI223" i="1"/>
  <c r="AJ5463" i="1"/>
  <c r="AI5463" i="1"/>
  <c r="AI5207" i="1"/>
  <c r="AJ5207" i="1"/>
  <c r="AJ4695" i="1"/>
  <c r="AI4695" i="1"/>
  <c r="AJ5138" i="1"/>
  <c r="AI5138" i="1"/>
  <c r="AJ4519" i="1"/>
  <c r="AI4519" i="1"/>
  <c r="AJ4255" i="1"/>
  <c r="AI4255" i="1"/>
  <c r="AJ3999" i="1"/>
  <c r="AI3999" i="1"/>
  <c r="AI3735" i="1"/>
  <c r="AJ3735" i="1"/>
  <c r="AI3479" i="1"/>
  <c r="AJ3479" i="1"/>
  <c r="AJ4778" i="1"/>
  <c r="AI4778" i="1"/>
  <c r="AJ4522" i="1"/>
  <c r="AI4522" i="1"/>
  <c r="AJ4266" i="1"/>
  <c r="AI4266" i="1"/>
  <c r="AJ5362" i="1"/>
  <c r="AI5362" i="1"/>
  <c r="AJ3834" i="1"/>
  <c r="AI3834" i="1"/>
  <c r="AJ3578" i="1"/>
  <c r="AI3578" i="1"/>
  <c r="AJ3322" i="1"/>
  <c r="AI3322" i="1"/>
  <c r="AJ5193" i="1"/>
  <c r="AI5193" i="1"/>
  <c r="AJ4937" i="1"/>
  <c r="AI4937" i="1"/>
  <c r="AJ4681" i="1"/>
  <c r="AI4681" i="1"/>
  <c r="AJ4425" i="1"/>
  <c r="AI4425" i="1"/>
  <c r="AJ4169" i="1"/>
  <c r="AI4169" i="1"/>
  <c r="AJ3952" i="1"/>
  <c r="AI3952" i="1"/>
  <c r="AJ3696" i="1"/>
  <c r="AI3696" i="1"/>
  <c r="AI3440" i="1"/>
  <c r="AJ3440" i="1"/>
  <c r="AJ1916" i="1"/>
  <c r="AI1916" i="1"/>
  <c r="AJ1652" i="1"/>
  <c r="AI1652" i="1"/>
  <c r="AJ1396" i="1"/>
  <c r="AI1396" i="1"/>
  <c r="AJ1140" i="1"/>
  <c r="AI1140" i="1"/>
  <c r="AJ876" i="1"/>
  <c r="AI876" i="1"/>
  <c r="AJ1011" i="1"/>
  <c r="AI1011" i="1"/>
  <c r="AJ1305" i="1"/>
  <c r="AI1305" i="1"/>
  <c r="AJ1049" i="1"/>
  <c r="AI1049" i="1"/>
  <c r="AJ652" i="1"/>
  <c r="AI652" i="1"/>
  <c r="AJ388" i="1"/>
  <c r="AI388" i="1"/>
  <c r="AI124" i="1"/>
  <c r="AJ124" i="1"/>
  <c r="AJ471" i="1"/>
  <c r="AI471" i="1"/>
  <c r="AJ215" i="1"/>
  <c r="AI215" i="1"/>
  <c r="AJ5519" i="1"/>
  <c r="AI5519" i="1"/>
  <c r="AJ5263" i="1"/>
  <c r="AI5263" i="1"/>
  <c r="AJ5007" i="1"/>
  <c r="AI5007" i="1"/>
  <c r="AJ4751" i="1"/>
  <c r="AI4751" i="1"/>
  <c r="AJ5194" i="1"/>
  <c r="AI5194" i="1"/>
  <c r="AJ4938" i="1"/>
  <c r="AI4938" i="1"/>
  <c r="AJ4311" i="1"/>
  <c r="AI4311" i="1"/>
  <c r="AJ3799" i="1"/>
  <c r="AI3799" i="1"/>
  <c r="AJ3535" i="1"/>
  <c r="AI3535" i="1"/>
  <c r="AJ4834" i="1"/>
  <c r="AI4834" i="1"/>
  <c r="AJ4578" i="1"/>
  <c r="AI4578" i="1"/>
  <c r="AJ4322" i="1"/>
  <c r="AI4322" i="1"/>
  <c r="AJ5418" i="1"/>
  <c r="AI5418" i="1"/>
  <c r="AJ4146" i="1"/>
  <c r="AI4146" i="1"/>
  <c r="AJ3378" i="1"/>
  <c r="AI3378" i="1"/>
  <c r="AJ3106" i="1"/>
  <c r="AI3106" i="1"/>
  <c r="AJ4993" i="1"/>
  <c r="AI4993" i="1"/>
  <c r="AI4737" i="1"/>
  <c r="AJ4737" i="1"/>
  <c r="AJ4481" i="1"/>
  <c r="AI4481" i="1"/>
  <c r="AJ4225" i="1"/>
  <c r="AI4225" i="1"/>
  <c r="AJ3961" i="1"/>
  <c r="AI3961" i="1"/>
  <c r="AJ3752" i="1"/>
  <c r="AI3752" i="1"/>
  <c r="AJ3496" i="1"/>
  <c r="AI3496" i="1"/>
  <c r="AJ1972" i="1"/>
  <c r="AI1972" i="1"/>
  <c r="AJ1708" i="1"/>
  <c r="AI1708" i="1"/>
  <c r="AI1452" i="1"/>
  <c r="AJ1452" i="1"/>
  <c r="AJ1196" i="1"/>
  <c r="AI1196" i="1"/>
  <c r="AJ932" i="1"/>
  <c r="AI932" i="1"/>
  <c r="AJ676" i="1"/>
  <c r="AI676" i="1"/>
  <c r="AJ1361" i="1"/>
  <c r="AI1361" i="1"/>
  <c r="AJ1105" i="1"/>
  <c r="AI1105" i="1"/>
  <c r="AJ542" i="1"/>
  <c r="AI542" i="1"/>
  <c r="AJ444" i="1"/>
  <c r="AI444" i="1"/>
  <c r="AI180" i="1"/>
  <c r="AJ180" i="1"/>
  <c r="AJ171" i="1"/>
  <c r="AI171" i="1"/>
  <c r="AJ271" i="1"/>
  <c r="AI271" i="1"/>
  <c r="AJ15" i="1"/>
  <c r="AI15" i="1"/>
  <c r="AI3744" i="1"/>
  <c r="AJ3744" i="1"/>
  <c r="AI3488" i="1"/>
  <c r="AJ3488" i="1"/>
  <c r="AJ1964" i="1"/>
  <c r="AI1964" i="1"/>
  <c r="AJ1700" i="1"/>
  <c r="AI1700" i="1"/>
  <c r="AJ1444" i="1"/>
  <c r="AI1444" i="1"/>
  <c r="AJ1188" i="1"/>
  <c r="AI1188" i="1"/>
  <c r="AJ924" i="1"/>
  <c r="AI924" i="1"/>
  <c r="AI668" i="1"/>
  <c r="AJ668" i="1"/>
  <c r="AJ1353" i="1"/>
  <c r="AI1353" i="1"/>
  <c r="AJ1097" i="1"/>
  <c r="AI1097" i="1"/>
  <c r="AI534" i="1"/>
  <c r="AJ534" i="1"/>
  <c r="AJ436" i="1"/>
  <c r="AI436" i="1"/>
  <c r="AJ172" i="1"/>
  <c r="AI172" i="1"/>
  <c r="AJ163" i="1"/>
  <c r="AI163" i="1"/>
  <c r="AI263" i="1"/>
  <c r="AJ263" i="1"/>
  <c r="AJ7" i="1"/>
  <c r="AI7" i="1"/>
  <c r="AJ5282" i="1"/>
  <c r="AI5282" i="1"/>
  <c r="AJ3754" i="1"/>
  <c r="AI3754" i="1"/>
  <c r="AJ3498" i="1"/>
  <c r="AI3498" i="1"/>
  <c r="AI3234" i="1"/>
  <c r="AJ3234" i="1"/>
  <c r="AJ5113" i="1"/>
  <c r="AI5113" i="1"/>
  <c r="AJ4857" i="1"/>
  <c r="AI4857" i="1"/>
  <c r="AJ4601" i="1"/>
  <c r="AI4601" i="1"/>
  <c r="AJ4345" i="1"/>
  <c r="AI4345" i="1"/>
  <c r="AJ4081" i="1"/>
  <c r="AI4081" i="1"/>
  <c r="AJ5511" i="1"/>
  <c r="AI5511" i="1"/>
  <c r="AJ5255" i="1"/>
  <c r="AI5255" i="1"/>
  <c r="AJ4999" i="1"/>
  <c r="AI4999" i="1"/>
  <c r="AJ4743" i="1"/>
  <c r="AI4743" i="1"/>
  <c r="AJ5122" i="1"/>
  <c r="AI5122" i="1"/>
  <c r="AI3463" i="1"/>
  <c r="AJ3463" i="1"/>
  <c r="AJ4762" i="1"/>
  <c r="AI4762" i="1"/>
  <c r="AJ4506" i="1"/>
  <c r="AI4506" i="1"/>
  <c r="AJ4250" i="1"/>
  <c r="AI4250" i="1"/>
  <c r="AJ3263" i="1"/>
  <c r="AI3263" i="1"/>
  <c r="AJ3007" i="1"/>
  <c r="AI3007" i="1"/>
  <c r="AJ2751" i="1"/>
  <c r="AI2751" i="1"/>
  <c r="AJ2495" i="1"/>
  <c r="AI2495" i="1"/>
  <c r="AJ2239" i="1"/>
  <c r="AI2239" i="1"/>
  <c r="AJ1983" i="1"/>
  <c r="AI1983" i="1"/>
  <c r="AJ1639" i="1"/>
  <c r="AI1639" i="1"/>
  <c r="AJ1375" i="1"/>
  <c r="AI1375" i="1"/>
  <c r="AJ1119" i="1"/>
  <c r="AI1119" i="1"/>
  <c r="AI863" i="1"/>
  <c r="AJ863" i="1"/>
  <c r="AI16" i="1"/>
  <c r="AJ16" i="1"/>
  <c r="AI3639" i="1"/>
  <c r="AJ3639" i="1"/>
  <c r="AJ3383" i="1"/>
  <c r="AI3383" i="1"/>
  <c r="AJ3127" i="1"/>
  <c r="AI3127" i="1"/>
  <c r="AJ2871" i="1"/>
  <c r="AI2871" i="1"/>
  <c r="AI2615" i="1"/>
  <c r="AJ2615" i="1"/>
  <c r="AJ2359" i="1"/>
  <c r="AI2359" i="1"/>
  <c r="AJ2103" i="1"/>
  <c r="AI2103" i="1"/>
  <c r="AJ1847" i="1"/>
  <c r="AI1847" i="1"/>
  <c r="AJ1759" i="1"/>
  <c r="AI1759" i="1"/>
  <c r="AJ1495" i="1"/>
  <c r="AI1495" i="1"/>
  <c r="AJ1239" i="1"/>
  <c r="AI1239" i="1"/>
  <c r="AJ983" i="1"/>
  <c r="AI983" i="1"/>
  <c r="AI727" i="1"/>
  <c r="AJ727" i="1"/>
  <c r="AJ3759" i="1"/>
  <c r="AI3759" i="1"/>
  <c r="AJ3503" i="1"/>
  <c r="AI3503" i="1"/>
  <c r="AJ3247" i="1"/>
  <c r="AI3247" i="1"/>
  <c r="AJ2991" i="1"/>
  <c r="AI2991" i="1"/>
  <c r="AI2735" i="1"/>
  <c r="AJ2735" i="1"/>
  <c r="AJ2479" i="1"/>
  <c r="AI2479" i="1"/>
  <c r="AI2223" i="1"/>
  <c r="AJ2223" i="1"/>
  <c r="AJ1967" i="1"/>
  <c r="AI1967" i="1"/>
  <c r="AJ1623" i="1"/>
  <c r="AI1623" i="1"/>
  <c r="AJ1359" i="1"/>
  <c r="AI1359" i="1"/>
  <c r="AI1103" i="1"/>
  <c r="AJ1103" i="1"/>
  <c r="AJ847" i="1"/>
  <c r="AI847" i="1"/>
  <c r="AI599" i="1"/>
  <c r="AJ599" i="1"/>
  <c r="AI4711" i="1"/>
  <c r="AJ4711" i="1"/>
  <c r="AJ3687" i="1"/>
  <c r="AI3687" i="1"/>
  <c r="AJ3175" i="1"/>
  <c r="AI3175" i="1"/>
  <c r="AJ2919" i="1"/>
  <c r="AI2919" i="1"/>
  <c r="AJ2663" i="1"/>
  <c r="AI2663" i="1"/>
  <c r="AJ2407" i="1"/>
  <c r="AI2407" i="1"/>
  <c r="AJ2151" i="1"/>
  <c r="AI2151" i="1"/>
  <c r="AJ1895" i="1"/>
  <c r="AI1895" i="1"/>
  <c r="AJ1807" i="1"/>
  <c r="AI1807" i="1"/>
  <c r="AJ1543" i="1"/>
  <c r="AI1543" i="1"/>
  <c r="AI1287" i="1"/>
  <c r="AJ1287" i="1"/>
  <c r="AJ1031" i="1"/>
  <c r="AI1031" i="1"/>
  <c r="AJ775" i="1"/>
  <c r="AI775" i="1"/>
  <c r="AJ527" i="1"/>
  <c r="AI527" i="1"/>
  <c r="AJ3423" i="1"/>
  <c r="AI3423" i="1"/>
  <c r="AJ3167" i="1"/>
  <c r="AI3167" i="1"/>
  <c r="AJ2911" i="1"/>
  <c r="AI2911" i="1"/>
  <c r="AI2655" i="1"/>
  <c r="AJ2655" i="1"/>
  <c r="AJ2399" i="1"/>
  <c r="AI2399" i="1"/>
  <c r="AJ2143" i="1"/>
  <c r="AI2143" i="1"/>
  <c r="AJ1887" i="1"/>
  <c r="AI1887" i="1"/>
  <c r="AI1799" i="1"/>
  <c r="AJ1799" i="1"/>
  <c r="AJ1535" i="1"/>
  <c r="AI1535" i="1"/>
  <c r="AJ1279" i="1"/>
  <c r="AI1279" i="1"/>
  <c r="AJ1023" i="1"/>
  <c r="AI1023" i="1"/>
  <c r="AJ767" i="1"/>
  <c r="AI767" i="1"/>
  <c r="AJ519" i="1"/>
  <c r="AI519" i="1"/>
  <c r="AJ4887" i="1"/>
  <c r="AI4887" i="1"/>
  <c r="AJ4623" i="1"/>
  <c r="AI4623" i="1"/>
  <c r="AJ3671" i="1"/>
  <c r="AI3671" i="1"/>
  <c r="AJ3159" i="1"/>
  <c r="AI3159" i="1"/>
  <c r="AJ2903" i="1"/>
  <c r="AI2903" i="1"/>
  <c r="AJ2647" i="1"/>
  <c r="AI2647" i="1"/>
  <c r="AI2391" i="1"/>
  <c r="AJ2391" i="1"/>
  <c r="AJ2135" i="1"/>
  <c r="AI2135" i="1"/>
  <c r="AJ1879" i="1"/>
  <c r="AI1879" i="1"/>
  <c r="AI1791" i="1"/>
  <c r="AJ1791" i="1"/>
  <c r="AI1527" i="1"/>
  <c r="AJ1527" i="1"/>
  <c r="AJ1271" i="1"/>
  <c r="AI1271" i="1"/>
  <c r="AJ1015" i="1"/>
  <c r="AI1015" i="1"/>
  <c r="AJ759" i="1"/>
  <c r="AI759" i="1"/>
  <c r="AI511" i="1"/>
  <c r="AJ511" i="1"/>
  <c r="AJ3991" i="1"/>
  <c r="AI3991" i="1"/>
  <c r="AJ3471" i="1"/>
  <c r="AI3471" i="1"/>
  <c r="AJ3215" i="1"/>
  <c r="AI3215" i="1"/>
  <c r="AJ2959" i="1"/>
  <c r="AI2959" i="1"/>
  <c r="AJ2703" i="1"/>
  <c r="AI2703" i="1"/>
  <c r="AI2447" i="1"/>
  <c r="AJ2447" i="1"/>
  <c r="AJ2191" i="1"/>
  <c r="AI2191" i="1"/>
  <c r="AJ1935" i="1"/>
  <c r="AI1935" i="1"/>
  <c r="AJ1591" i="1"/>
  <c r="AI1591" i="1"/>
  <c r="AI1327" i="1"/>
  <c r="AJ1327" i="1"/>
  <c r="AJ1071" i="1"/>
  <c r="AI1071" i="1"/>
  <c r="AI815" i="1"/>
  <c r="AJ815" i="1"/>
  <c r="AI567" i="1"/>
  <c r="AJ567" i="1"/>
  <c r="AJ3919" i="1"/>
  <c r="AI3919" i="1"/>
  <c r="AI3143" i="1"/>
  <c r="AJ3143" i="1"/>
  <c r="AI2887" i="1"/>
  <c r="AJ2887" i="1"/>
  <c r="AJ2631" i="1"/>
  <c r="AI2631" i="1"/>
  <c r="AJ2375" i="1"/>
  <c r="AI2375" i="1"/>
  <c r="AJ2119" i="1"/>
  <c r="AI2119" i="1"/>
  <c r="AI1863" i="1"/>
  <c r="AJ1863" i="1"/>
  <c r="AI1775" i="1"/>
  <c r="AJ1775" i="1"/>
  <c r="AI1511" i="1"/>
  <c r="AJ1511" i="1"/>
  <c r="AJ1255" i="1"/>
  <c r="AI1255" i="1"/>
  <c r="AJ999" i="1"/>
  <c r="AI999" i="1"/>
  <c r="AJ743" i="1"/>
  <c r="AI743" i="1"/>
  <c r="AJ495" i="1"/>
  <c r="AI495" i="1"/>
  <c r="AJ5439" i="1"/>
  <c r="AI5439" i="1"/>
  <c r="AJ5183" i="1"/>
  <c r="AI5183" i="1"/>
  <c r="AJ4927" i="1"/>
  <c r="AI4927" i="1"/>
  <c r="AJ4671" i="1"/>
  <c r="AI4671" i="1"/>
  <c r="AJ5178" i="1"/>
  <c r="AI5178" i="1"/>
  <c r="AJ4922" i="1"/>
  <c r="AI4922" i="1"/>
  <c r="AJ4295" i="1"/>
  <c r="AI4295" i="1"/>
  <c r="AJ4039" i="1"/>
  <c r="AI4039" i="1"/>
  <c r="AJ3775" i="1"/>
  <c r="AI3775" i="1"/>
  <c r="AI3519" i="1"/>
  <c r="AJ3519" i="1"/>
  <c r="AJ4818" i="1"/>
  <c r="AI4818" i="1"/>
  <c r="AJ4562" i="1"/>
  <c r="AI4562" i="1"/>
  <c r="AJ4306" i="1"/>
  <c r="AI4306" i="1"/>
  <c r="AJ5338" i="1"/>
  <c r="AI5338" i="1"/>
  <c r="AJ4066" i="1"/>
  <c r="AI4066" i="1"/>
  <c r="AJ3810" i="1"/>
  <c r="AI3810" i="1"/>
  <c r="AJ3554" i="1"/>
  <c r="AI3554" i="1"/>
  <c r="AJ3298" i="1"/>
  <c r="AI3298" i="1"/>
  <c r="AI5169" i="1"/>
  <c r="AJ5169" i="1"/>
  <c r="AI4913" i="1"/>
  <c r="AJ4913" i="1"/>
  <c r="AJ4657" i="1"/>
  <c r="AI4657" i="1"/>
  <c r="AI4401" i="1"/>
  <c r="AJ4401" i="1"/>
  <c r="AJ4137" i="1"/>
  <c r="AI4137" i="1"/>
  <c r="AJ3864" i="1"/>
  <c r="AI3864" i="1"/>
  <c r="AI3608" i="1"/>
  <c r="AJ3608" i="1"/>
  <c r="AJ3352" i="1"/>
  <c r="AI3352" i="1"/>
  <c r="AJ1820" i="1"/>
  <c r="AI1820" i="1"/>
  <c r="AJ1564" i="1"/>
  <c r="AI1564" i="1"/>
  <c r="AJ1308" i="1"/>
  <c r="AI1308" i="1"/>
  <c r="AI1052" i="1"/>
  <c r="AJ1052" i="1"/>
  <c r="AI788" i="1"/>
  <c r="AJ788" i="1"/>
  <c r="AJ1473" i="1"/>
  <c r="AI1473" i="1"/>
  <c r="AJ1217" i="1"/>
  <c r="AI1217" i="1"/>
  <c r="AJ961" i="1"/>
  <c r="AI961" i="1"/>
  <c r="AJ564" i="1"/>
  <c r="AI564" i="1"/>
  <c r="AI292" i="1"/>
  <c r="AJ292" i="1"/>
  <c r="AJ36" i="1"/>
  <c r="AI36" i="1"/>
  <c r="AJ383" i="1"/>
  <c r="AI383" i="1"/>
  <c r="AJ127" i="1"/>
  <c r="AI127" i="1"/>
  <c r="AJ5367" i="1"/>
  <c r="AI5367" i="1"/>
  <c r="AJ5111" i="1"/>
  <c r="AI5111" i="1"/>
  <c r="AJ4855" i="1"/>
  <c r="AI4855" i="1"/>
  <c r="AJ4591" i="1"/>
  <c r="AI4591" i="1"/>
  <c r="AJ5042" i="1"/>
  <c r="AI5042" i="1"/>
  <c r="AJ4415" i="1"/>
  <c r="AI4415" i="1"/>
  <c r="AJ4159" i="1"/>
  <c r="AI4159" i="1"/>
  <c r="AI3903" i="1"/>
  <c r="AJ3903" i="1"/>
  <c r="AJ4682" i="1"/>
  <c r="AI4682" i="1"/>
  <c r="AJ4426" i="1"/>
  <c r="AI4426" i="1"/>
  <c r="AJ5458" i="1"/>
  <c r="AI5458" i="1"/>
  <c r="AJ3418" i="1"/>
  <c r="AI3418" i="1"/>
  <c r="AJ3154" i="1"/>
  <c r="AI3154" i="1"/>
  <c r="AJ5033" i="1"/>
  <c r="AI5033" i="1"/>
  <c r="AI4777" i="1"/>
  <c r="AJ4777" i="1"/>
  <c r="AJ4521" i="1"/>
  <c r="AI4521" i="1"/>
  <c r="AJ4265" i="1"/>
  <c r="AI4265" i="1"/>
  <c r="AJ4001" i="1"/>
  <c r="AI4001" i="1"/>
  <c r="AJ3728" i="1"/>
  <c r="AI3728" i="1"/>
  <c r="AJ3472" i="1"/>
  <c r="AI3472" i="1"/>
  <c r="AI1948" i="1"/>
  <c r="AJ1948" i="1"/>
  <c r="AI1684" i="1"/>
  <c r="AJ1684" i="1"/>
  <c r="AJ1428" i="1"/>
  <c r="AI1428" i="1"/>
  <c r="AJ1172" i="1"/>
  <c r="AI1172" i="1"/>
  <c r="AJ908" i="1"/>
  <c r="AI908" i="1"/>
  <c r="AJ1043" i="1"/>
  <c r="AI1043" i="1"/>
  <c r="AJ1337" i="1"/>
  <c r="AI1337" i="1"/>
  <c r="AJ1081" i="1"/>
  <c r="AI1081" i="1"/>
  <c r="AJ582" i="1"/>
  <c r="AI582" i="1"/>
  <c r="AI484" i="1"/>
  <c r="AJ484" i="1"/>
  <c r="AJ220" i="1"/>
  <c r="AI220" i="1"/>
  <c r="AJ283" i="1"/>
  <c r="AI283" i="1"/>
  <c r="AJ55" i="1"/>
  <c r="AI55" i="1"/>
  <c r="AJ5295" i="1"/>
  <c r="AI5295" i="1"/>
  <c r="AJ5039" i="1"/>
  <c r="AI5039" i="1"/>
  <c r="AJ4783" i="1"/>
  <c r="AI4783" i="1"/>
  <c r="AJ5226" i="1"/>
  <c r="AI5226" i="1"/>
  <c r="AJ4970" i="1"/>
  <c r="AI4970" i="1"/>
  <c r="AJ4279" i="1"/>
  <c r="AI4279" i="1"/>
  <c r="AJ4023" i="1"/>
  <c r="AI4023" i="1"/>
  <c r="AJ4802" i="1"/>
  <c r="AI4802" i="1"/>
  <c r="AJ4546" i="1"/>
  <c r="AI4546" i="1"/>
  <c r="AJ4290" i="1"/>
  <c r="AI4290" i="1"/>
  <c r="AJ5386" i="1"/>
  <c r="AI5386" i="1"/>
  <c r="AJ4114" i="1"/>
  <c r="AI4114" i="1"/>
  <c r="AJ3858" i="1"/>
  <c r="AI3858" i="1"/>
  <c r="AJ3602" i="1"/>
  <c r="AI3602" i="1"/>
  <c r="AJ3346" i="1"/>
  <c r="AI3346" i="1"/>
  <c r="AJ5217" i="1"/>
  <c r="AI5217" i="1"/>
  <c r="AJ4961" i="1"/>
  <c r="AI4961" i="1"/>
  <c r="AJ4705" i="1"/>
  <c r="AI4705" i="1"/>
  <c r="AJ4449" i="1"/>
  <c r="AI4449" i="1"/>
  <c r="AJ4193" i="1"/>
  <c r="AI4193" i="1"/>
  <c r="AJ3912" i="1"/>
  <c r="AI3912" i="1"/>
  <c r="AJ3656" i="1"/>
  <c r="AI3656" i="1"/>
  <c r="AJ3400" i="1"/>
  <c r="AI3400" i="1"/>
  <c r="AJ1868" i="1"/>
  <c r="AI1868" i="1"/>
  <c r="AJ1612" i="1"/>
  <c r="AI1612" i="1"/>
  <c r="AJ1356" i="1"/>
  <c r="AI1356" i="1"/>
  <c r="AJ1100" i="1"/>
  <c r="AI1100" i="1"/>
  <c r="AJ836" i="1"/>
  <c r="AI836" i="1"/>
  <c r="AJ971" i="1"/>
  <c r="AI971" i="1"/>
  <c r="AJ1265" i="1"/>
  <c r="AI1265" i="1"/>
  <c r="AJ1009" i="1"/>
  <c r="AI1009" i="1"/>
  <c r="AJ510" i="1"/>
  <c r="AI510" i="1"/>
  <c r="AJ412" i="1"/>
  <c r="AI412" i="1"/>
  <c r="AJ148" i="1"/>
  <c r="AI148" i="1"/>
  <c r="AI11" i="1"/>
  <c r="AJ11" i="1"/>
  <c r="AJ239" i="1"/>
  <c r="AI239" i="1"/>
  <c r="AJ5479" i="1"/>
  <c r="AI5479" i="1"/>
  <c r="AJ5223" i="1"/>
  <c r="AI5223" i="1"/>
  <c r="AJ4967" i="1"/>
  <c r="AI4967" i="1"/>
  <c r="AJ5154" i="1"/>
  <c r="AI5154" i="1"/>
  <c r="AJ4463" i="1"/>
  <c r="AI4463" i="1"/>
  <c r="AI4207" i="1"/>
  <c r="AJ4207" i="1"/>
  <c r="AI3951" i="1"/>
  <c r="AJ3951" i="1"/>
  <c r="AJ3431" i="1"/>
  <c r="AI3431" i="1"/>
  <c r="AJ4730" i="1"/>
  <c r="AI4730" i="1"/>
  <c r="AJ4474" i="1"/>
  <c r="AI4474" i="1"/>
  <c r="AJ5314" i="1"/>
  <c r="AI5314" i="1"/>
  <c r="AI3266" i="1"/>
  <c r="AJ3266" i="1"/>
  <c r="AI5145" i="1"/>
  <c r="AJ5145" i="1"/>
  <c r="AJ4889" i="1"/>
  <c r="AI4889" i="1"/>
  <c r="AJ4633" i="1"/>
  <c r="AI4633" i="1"/>
  <c r="AJ4377" i="1"/>
  <c r="AI4377" i="1"/>
  <c r="AJ4113" i="1"/>
  <c r="AI4113" i="1"/>
  <c r="AJ3840" i="1"/>
  <c r="AI3840" i="1"/>
  <c r="AI3584" i="1"/>
  <c r="AJ3584" i="1"/>
  <c r="AI3328" i="1"/>
  <c r="AJ3328" i="1"/>
  <c r="AJ1796" i="1"/>
  <c r="AI1796" i="1"/>
  <c r="AJ1540" i="1"/>
  <c r="AI1540" i="1"/>
  <c r="AJ1284" i="1"/>
  <c r="AI1284" i="1"/>
  <c r="AJ1028" i="1"/>
  <c r="AI1028" i="1"/>
  <c r="AJ764" i="1"/>
  <c r="AI764" i="1"/>
  <c r="AJ1449" i="1"/>
  <c r="AI1449" i="1"/>
  <c r="AJ1193" i="1"/>
  <c r="AI1193" i="1"/>
  <c r="AJ937" i="1"/>
  <c r="AI937" i="1"/>
  <c r="AJ604" i="1"/>
  <c r="AI604" i="1"/>
  <c r="AJ332" i="1"/>
  <c r="AI332" i="1"/>
  <c r="AJ76" i="1"/>
  <c r="AI76" i="1"/>
  <c r="AJ423" i="1"/>
  <c r="AI423" i="1"/>
  <c r="AJ167" i="1"/>
  <c r="AI167" i="1"/>
  <c r="AJ5407" i="1"/>
  <c r="AI5407" i="1"/>
  <c r="AJ5151" i="1"/>
  <c r="AI5151" i="1"/>
  <c r="AJ4895" i="1"/>
  <c r="AI4895" i="1"/>
  <c r="AI4631" i="1"/>
  <c r="AJ4631" i="1"/>
  <c r="AJ5082" i="1"/>
  <c r="AI5082" i="1"/>
  <c r="AJ4455" i="1"/>
  <c r="AI4455" i="1"/>
  <c r="AJ4199" i="1"/>
  <c r="AI4199" i="1"/>
  <c r="AJ3943" i="1"/>
  <c r="AI3943" i="1"/>
  <c r="AJ3679" i="1"/>
  <c r="AI3679" i="1"/>
  <c r="AJ4722" i="1"/>
  <c r="AI4722" i="1"/>
  <c r="AJ4466" i="1"/>
  <c r="AI4466" i="1"/>
  <c r="AJ5306" i="1"/>
  <c r="AI5306" i="1"/>
  <c r="AJ4034" i="1"/>
  <c r="AI4034" i="1"/>
  <c r="AJ3258" i="1"/>
  <c r="AI3258" i="1"/>
  <c r="AJ5137" i="1"/>
  <c r="AI5137" i="1"/>
  <c r="AJ4881" i="1"/>
  <c r="AI4881" i="1"/>
  <c r="AJ4625" i="1"/>
  <c r="AI4625" i="1"/>
  <c r="AJ4369" i="1"/>
  <c r="AI4369" i="1"/>
  <c r="AJ4105" i="1"/>
  <c r="AI4105" i="1"/>
  <c r="AJ3832" i="1"/>
  <c r="AI3832" i="1"/>
  <c r="AI3576" i="1"/>
  <c r="AJ3576" i="1"/>
  <c r="AJ3320" i="1"/>
  <c r="AI3320" i="1"/>
  <c r="AJ1788" i="1"/>
  <c r="AI1788" i="1"/>
  <c r="AJ1532" i="1"/>
  <c r="AI1532" i="1"/>
  <c r="AJ1276" i="1"/>
  <c r="AI1276" i="1"/>
  <c r="AI1020" i="1"/>
  <c r="AJ1020" i="1"/>
  <c r="AJ756" i="1"/>
  <c r="AI756" i="1"/>
  <c r="AJ1441" i="1"/>
  <c r="AI1441" i="1"/>
  <c r="AJ1185" i="1"/>
  <c r="AI1185" i="1"/>
  <c r="AJ929" i="1"/>
  <c r="AI929" i="1"/>
  <c r="AJ596" i="1"/>
  <c r="AI596" i="1"/>
  <c r="AI324" i="1"/>
  <c r="AJ324" i="1"/>
  <c r="AJ68" i="1"/>
  <c r="AI68" i="1"/>
  <c r="AJ415" i="1"/>
  <c r="AI415" i="1"/>
  <c r="AJ159" i="1"/>
  <c r="AI159" i="1"/>
  <c r="AJ5399" i="1"/>
  <c r="AI5399" i="1"/>
  <c r="AJ5143" i="1"/>
  <c r="AI5143" i="1"/>
  <c r="AJ5074" i="1"/>
  <c r="AI5074" i="1"/>
  <c r="AJ4447" i="1"/>
  <c r="AI4447" i="1"/>
  <c r="AJ4191" i="1"/>
  <c r="AI4191" i="1"/>
  <c r="AI3935" i="1"/>
  <c r="AJ3935" i="1"/>
  <c r="AJ3415" i="1"/>
  <c r="AI3415" i="1"/>
  <c r="AJ4714" i="1"/>
  <c r="AI4714" i="1"/>
  <c r="AJ4458" i="1"/>
  <c r="AI4458" i="1"/>
  <c r="AJ5298" i="1"/>
  <c r="AI5298" i="1"/>
  <c r="AJ3770" i="1"/>
  <c r="AI3770" i="1"/>
  <c r="AJ3514" i="1"/>
  <c r="AI3514" i="1"/>
  <c r="AJ3250" i="1"/>
  <c r="AI3250" i="1"/>
  <c r="AI5129" i="1"/>
  <c r="AJ5129" i="1"/>
  <c r="AI4873" i="1"/>
  <c r="AJ4873" i="1"/>
  <c r="AJ4617" i="1"/>
  <c r="AI4617" i="1"/>
  <c r="AJ4361" i="1"/>
  <c r="AI4361" i="1"/>
  <c r="AJ4097" i="1"/>
  <c r="AI4097" i="1"/>
  <c r="AJ3888" i="1"/>
  <c r="AI3888" i="1"/>
  <c r="AJ3632" i="1"/>
  <c r="AI3632" i="1"/>
  <c r="AJ3376" i="1"/>
  <c r="AI3376" i="1"/>
  <c r="AJ1844" i="1"/>
  <c r="AI1844" i="1"/>
  <c r="AJ1588" i="1"/>
  <c r="AI1588" i="1"/>
  <c r="AI1332" i="1"/>
  <c r="AJ1332" i="1"/>
  <c r="AJ1076" i="1"/>
  <c r="AI1076" i="1"/>
  <c r="AJ812" i="1"/>
  <c r="AI812" i="1"/>
  <c r="AJ1497" i="1"/>
  <c r="AI1497" i="1"/>
  <c r="AJ1241" i="1"/>
  <c r="AI1241" i="1"/>
  <c r="AJ985" i="1"/>
  <c r="AI985" i="1"/>
  <c r="AI588" i="1"/>
  <c r="AJ588" i="1"/>
  <c r="AJ316" i="1"/>
  <c r="AI316" i="1"/>
  <c r="AJ60" i="1"/>
  <c r="AI60" i="1"/>
  <c r="AJ407" i="1"/>
  <c r="AI407" i="1"/>
  <c r="AJ151" i="1"/>
  <c r="AI151" i="1"/>
  <c r="AJ5455" i="1"/>
  <c r="AI5455" i="1"/>
  <c r="AJ5199" i="1"/>
  <c r="AI5199" i="1"/>
  <c r="AJ4943" i="1"/>
  <c r="AI4943" i="1"/>
  <c r="AJ4687" i="1"/>
  <c r="AI4687" i="1"/>
  <c r="AJ5130" i="1"/>
  <c r="AI5130" i="1"/>
  <c r="AJ4511" i="1"/>
  <c r="AI4511" i="1"/>
  <c r="AJ4247" i="1"/>
  <c r="AI4247" i="1"/>
  <c r="AJ3727" i="1"/>
  <c r="AI3727" i="1"/>
  <c r="AJ4770" i="1"/>
  <c r="AI4770" i="1"/>
  <c r="AJ4514" i="1"/>
  <c r="AI4514" i="1"/>
  <c r="AJ4258" i="1"/>
  <c r="AI4258" i="1"/>
  <c r="AJ5354" i="1"/>
  <c r="AI5354" i="1"/>
  <c r="AJ4082" i="1"/>
  <c r="AI4082" i="1"/>
  <c r="AJ3314" i="1"/>
  <c r="AI3314" i="1"/>
  <c r="AJ5185" i="1"/>
  <c r="AI5185" i="1"/>
  <c r="AJ4929" i="1"/>
  <c r="AI4929" i="1"/>
  <c r="AJ4673" i="1"/>
  <c r="AI4673" i="1"/>
  <c r="AJ4417" i="1"/>
  <c r="AI4417" i="1"/>
  <c r="AJ4161" i="1"/>
  <c r="AI4161" i="1"/>
  <c r="AJ3944" i="1"/>
  <c r="AI3944" i="1"/>
  <c r="AI3688" i="1"/>
  <c r="AJ3688" i="1"/>
  <c r="AJ3432" i="1"/>
  <c r="AI3432" i="1"/>
  <c r="AJ1908" i="1"/>
  <c r="AI1908" i="1"/>
  <c r="AJ1644" i="1"/>
  <c r="AI1644" i="1"/>
  <c r="AJ1388" i="1"/>
  <c r="AI1388" i="1"/>
  <c r="AJ1132" i="1"/>
  <c r="AI1132" i="1"/>
  <c r="AJ868" i="1"/>
  <c r="AI868" i="1"/>
  <c r="AJ1003" i="1"/>
  <c r="AI1003" i="1"/>
  <c r="AJ1297" i="1"/>
  <c r="AI1297" i="1"/>
  <c r="AJ1041" i="1"/>
  <c r="AI1041" i="1"/>
  <c r="AJ644" i="1"/>
  <c r="AI644" i="1"/>
  <c r="AI380" i="1"/>
  <c r="AJ380" i="1"/>
  <c r="AJ116" i="1"/>
  <c r="AI116" i="1"/>
  <c r="AJ463" i="1"/>
  <c r="AI463" i="1"/>
  <c r="AI207" i="1"/>
  <c r="AJ207" i="1"/>
  <c r="AJ3936" i="1"/>
  <c r="AI3936" i="1"/>
  <c r="AJ3680" i="1"/>
  <c r="AI3680" i="1"/>
  <c r="AJ3424" i="1"/>
  <c r="AI3424" i="1"/>
  <c r="AJ1892" i="1"/>
  <c r="AI1892" i="1"/>
  <c r="AJ1636" i="1"/>
  <c r="AI1636" i="1"/>
  <c r="AJ1380" i="1"/>
  <c r="AI1380" i="1"/>
  <c r="AI1124" i="1"/>
  <c r="AJ1124" i="1"/>
  <c r="AJ860" i="1"/>
  <c r="AI860" i="1"/>
  <c r="AI995" i="1"/>
  <c r="AJ995" i="1"/>
  <c r="AJ1289" i="1"/>
  <c r="AI1289" i="1"/>
  <c r="AJ1033" i="1"/>
  <c r="AI1033" i="1"/>
  <c r="AJ636" i="1"/>
  <c r="AI636" i="1"/>
  <c r="AJ372" i="1"/>
  <c r="AI372" i="1"/>
  <c r="AI108" i="1"/>
  <c r="AJ108" i="1"/>
  <c r="AJ455" i="1"/>
  <c r="AI455" i="1"/>
  <c r="AJ199" i="1"/>
  <c r="AI199" i="1"/>
  <c r="AJ5474" i="1"/>
  <c r="AI5474" i="1"/>
  <c r="AJ3946" i="1"/>
  <c r="AI3946" i="1"/>
  <c r="AJ3690" i="1"/>
  <c r="AI3690" i="1"/>
  <c r="AI3434" i="1"/>
  <c r="AJ3434" i="1"/>
  <c r="AI3170" i="1"/>
  <c r="AJ3170" i="1"/>
  <c r="AJ5049" i="1"/>
  <c r="AI5049" i="1"/>
  <c r="AJ4793" i="1"/>
  <c r="AI4793" i="1"/>
  <c r="AJ4537" i="1"/>
  <c r="AI4537" i="1"/>
  <c r="AJ4281" i="1"/>
  <c r="AI4281" i="1"/>
  <c r="AJ4017" i="1"/>
  <c r="AI4017" i="1"/>
  <c r="AJ5447" i="1"/>
  <c r="AI5447" i="1"/>
  <c r="AJ5191" i="1"/>
  <c r="AI5191" i="1"/>
  <c r="AJ4935" i="1"/>
  <c r="AI4935" i="1"/>
  <c r="AJ4679" i="1"/>
  <c r="AI4679" i="1"/>
  <c r="AJ5058" i="1"/>
  <c r="AI5058" i="1"/>
  <c r="AJ4431" i="1"/>
  <c r="AI4431" i="1"/>
  <c r="AJ4175" i="1"/>
  <c r="AI4175" i="1"/>
  <c r="AJ3655" i="1"/>
  <c r="AI3655" i="1"/>
  <c r="AJ3399" i="1"/>
  <c r="AI3399" i="1"/>
  <c r="AJ4698" i="1"/>
  <c r="AI4698" i="1"/>
  <c r="AJ4442" i="1"/>
  <c r="AI4442" i="1"/>
  <c r="AJ4" i="1" l="1"/>
  <c r="AJ3" i="1" s="1"/>
  <c r="AI4" i="1"/>
  <c r="AI3" i="1" s="1"/>
  <c r="S40" i="3" l="1"/>
  <c r="S23" i="3"/>
  <c r="S24" i="3"/>
  <c r="S25" i="3"/>
  <c r="S26" i="3"/>
  <c r="S27" i="3"/>
  <c r="S28" i="3"/>
  <c r="S29" i="3"/>
  <c r="S30" i="3"/>
  <c r="S31" i="3"/>
  <c r="S32" i="3"/>
  <c r="S33" i="3"/>
  <c r="S34" i="3"/>
  <c r="S35" i="3"/>
  <c r="S36" i="3"/>
  <c r="S37" i="3"/>
  <c r="S38" i="3"/>
  <c r="S22" i="3"/>
  <c r="S6" i="3"/>
  <c r="S7" i="3"/>
  <c r="S8" i="3"/>
  <c r="S9" i="3"/>
  <c r="S10" i="3"/>
  <c r="S11" i="3"/>
  <c r="S12" i="3"/>
  <c r="S13" i="3"/>
  <c r="S14" i="3"/>
  <c r="S15" i="3"/>
  <c r="S16" i="3"/>
  <c r="S17" i="3"/>
  <c r="S18" i="3"/>
  <c r="S19" i="3"/>
  <c r="S20" i="3"/>
  <c r="S21" i="3"/>
  <c r="S2" i="3"/>
  <c r="S3" i="3"/>
  <c r="S4" i="3"/>
  <c r="S5" i="3"/>
  <c r="S39" i="3"/>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alcChain>
</file>

<file path=xl/connections.xml><?xml version="1.0" encoding="utf-8"?>
<connections xmlns="http://schemas.openxmlformats.org/spreadsheetml/2006/main">
  <connection id="1" name="games" type="6" refreshedVersion="6" background="1" saveData="1">
    <textPr codePage="437" sourceFile="C:\Py\sports_analytics\games.csv" comma="1">
      <textFields count="11">
        <textField/>
        <textField/>
        <textField/>
        <textField/>
        <textField/>
        <textField/>
        <textField/>
        <textField/>
        <textField/>
        <textField/>
        <textField/>
      </textFields>
    </textPr>
  </connection>
</connections>
</file>

<file path=xl/sharedStrings.xml><?xml version="1.0" encoding="utf-8"?>
<sst xmlns="http://schemas.openxmlformats.org/spreadsheetml/2006/main" count="61501" uniqueCount="17694">
  <si>
    <t>homeWinPercentage</t>
  </si>
  <si>
    <t>playId</t>
  </si>
  <si>
    <t>tiePercentage</t>
  </si>
  <si>
    <t>secondsLeft</t>
  </si>
  <si>
    <t>play.period.number</t>
  </si>
  <si>
    <t>play.homeScore</t>
  </si>
  <si>
    <t>play.awayScore</t>
  </si>
  <si>
    <t>play.start.distance</t>
  </si>
  <si>
    <t>play.start.yardLine</t>
  </si>
  <si>
    <t>play.start.team.id</t>
  </si>
  <si>
    <t>play.start.down</t>
  </si>
  <si>
    <t>play.start.yardsToEndzone</t>
  </si>
  <si>
    <t>play.text</t>
  </si>
  <si>
    <t>play.clock.displayValue</t>
  </si>
  <si>
    <t>play.type.id</t>
  </si>
  <si>
    <t>play.type.text</t>
  </si>
  <si>
    <t>play.type.abbreviation</t>
  </si>
  <si>
    <t>play.start.shortDownDistanceText</t>
  </si>
  <si>
    <t>play.start.possessionText</t>
  </si>
  <si>
    <t>play.start.downDistanceText</t>
  </si>
  <si>
    <t>gameId</t>
  </si>
  <si>
    <t>play.overtimePlayCount</t>
  </si>
  <si>
    <t>3</t>
  </si>
  <si>
    <t>C.Santos kicks 65 yards from CHI 35 to end zone, Touchback.</t>
  </si>
  <si>
    <t>15:00</t>
  </si>
  <si>
    <t>53</t>
  </si>
  <si>
    <t>Kickoff</t>
  </si>
  <si>
    <t>K</t>
  </si>
  <si>
    <t>401220395</t>
  </si>
  <si>
    <t>18</t>
  </si>
  <si>
    <t>24</t>
  </si>
  <si>
    <t>Pass Reception</t>
  </si>
  <si>
    <t>REC</t>
  </si>
  <si>
    <t>1st &amp; 10</t>
  </si>
  <si>
    <t>NO 25</t>
  </si>
  <si>
    <t>1st &amp; 10 at NO 25</t>
  </si>
  <si>
    <t>14:30</t>
  </si>
  <si>
    <t>Pass Incompletion</t>
  </si>
  <si>
    <t>2nd &amp; 5</t>
  </si>
  <si>
    <t>NO 30</t>
  </si>
  <si>
    <t>2nd &amp; 5 at NO 30</t>
  </si>
  <si>
    <t>14:26</t>
  </si>
  <si>
    <t>3rd &amp; 5</t>
  </si>
  <si>
    <t>3rd &amp; 5 at NO 30</t>
  </si>
  <si>
    <t>13:49</t>
  </si>
  <si>
    <t>5</t>
  </si>
  <si>
    <t>Rush</t>
  </si>
  <si>
    <t>RUSH</t>
  </si>
  <si>
    <t>NO 43</t>
  </si>
  <si>
    <t>1st &amp; 10 at NO 43</t>
  </si>
  <si>
    <t>13:14</t>
  </si>
  <si>
    <t>2nd &amp; 2</t>
  </si>
  <si>
    <t>CHI 49</t>
  </si>
  <si>
    <t>12:34</t>
  </si>
  <si>
    <t>3rd &amp; 1</t>
  </si>
  <si>
    <t>CHI 48</t>
  </si>
  <si>
    <t>3rd &amp; 1 at CHI 48</t>
  </si>
  <si>
    <t>11:59</t>
  </si>
  <si>
    <t>CHI 44</t>
  </si>
  <si>
    <t>11:32</t>
  </si>
  <si>
    <t>2nd &amp; 6</t>
  </si>
  <si>
    <t>CHI 40</t>
  </si>
  <si>
    <t>10:55</t>
  </si>
  <si>
    <t>3rd &amp; 4</t>
  </si>
  <si>
    <t>CHI 38</t>
  </si>
  <si>
    <t>10:48</t>
  </si>
  <si>
    <t>52</t>
  </si>
  <si>
    <t>Punt</t>
  </si>
  <si>
    <t>PUNT</t>
  </si>
  <si>
    <t>4th &amp; 4</t>
  </si>
  <si>
    <t>10:42</t>
  </si>
  <si>
    <t>CHI 8</t>
  </si>
  <si>
    <t>10:16</t>
  </si>
  <si>
    <t>2nd &amp; 8</t>
  </si>
  <si>
    <t>CHI 10</t>
  </si>
  <si>
    <t>9:42</t>
  </si>
  <si>
    <t>CHI 13</t>
  </si>
  <si>
    <t>9:36</t>
  </si>
  <si>
    <t>4th &amp; 5</t>
  </si>
  <si>
    <t>9:26</t>
  </si>
  <si>
    <t>NO 45</t>
  </si>
  <si>
    <t>1st &amp; 10 at NO 45</t>
  </si>
  <si>
    <t>8:48</t>
  </si>
  <si>
    <t>2nd &amp; 1</t>
  </si>
  <si>
    <t>CHI 46</t>
  </si>
  <si>
    <t>2nd &amp; 1 at CHI 46</t>
  </si>
  <si>
    <t>8:09</t>
  </si>
  <si>
    <t>CHI 41</t>
  </si>
  <si>
    <t>1st &amp; 10 at CHI 41</t>
  </si>
  <si>
    <t>7:35</t>
  </si>
  <si>
    <t>CHI 39</t>
  </si>
  <si>
    <t>6:46</t>
  </si>
  <si>
    <t>3rd &amp; 8</t>
  </si>
  <si>
    <t>6:08</t>
  </si>
  <si>
    <t>8</t>
  </si>
  <si>
    <t>Penalty</t>
  </si>
  <si>
    <t>PEN</t>
  </si>
  <si>
    <t>CHI 22</t>
  </si>
  <si>
    <t>5:54</t>
  </si>
  <si>
    <t>1st &amp; 5</t>
  </si>
  <si>
    <t>CHI 17</t>
  </si>
  <si>
    <t>5:49</t>
  </si>
  <si>
    <t>5:09</t>
  </si>
  <si>
    <t>67</t>
  </si>
  <si>
    <t>Passing Touchdown</t>
  </si>
  <si>
    <t>TD</t>
  </si>
  <si>
    <t>CHI 11</t>
  </si>
  <si>
    <t>1st &amp; 10 at CHI 11</t>
  </si>
  <si>
    <t>5:03</t>
  </si>
  <si>
    <t>CHI 20</t>
  </si>
  <si>
    <t>1st &amp; 10 at CHI 20</t>
  </si>
  <si>
    <t>4:34</t>
  </si>
  <si>
    <t>CHI 29</t>
  </si>
  <si>
    <t>3:58</t>
  </si>
  <si>
    <t>CHI 32</t>
  </si>
  <si>
    <t>1st &amp; 10 at CHI 32</t>
  </si>
  <si>
    <t>3:42</t>
  </si>
  <si>
    <t>NO 40</t>
  </si>
  <si>
    <t>1st &amp; 10 at NO 40</t>
  </si>
  <si>
    <t>3:34</t>
  </si>
  <si>
    <t>2nd &amp; 10</t>
  </si>
  <si>
    <t>2nd &amp; 10 at NO 40</t>
  </si>
  <si>
    <t>2:56</t>
  </si>
  <si>
    <t>3rd &amp; 10</t>
  </si>
  <si>
    <t>21</t>
  </si>
  <si>
    <t>Timeout</t>
  </si>
  <si>
    <t>TO</t>
  </si>
  <si>
    <t>NO 34</t>
  </si>
  <si>
    <t>2:05</t>
  </si>
  <si>
    <t>NO 32</t>
  </si>
  <si>
    <t>1st &amp; 10 at NO 32</t>
  </si>
  <si>
    <t>1:38</t>
  </si>
  <si>
    <t>NO 42</t>
  </si>
  <si>
    <t>1st &amp; 10 at NO 42</t>
  </si>
  <si>
    <t>0:56</t>
  </si>
  <si>
    <t>2nd &amp; 4</t>
  </si>
  <si>
    <t>NO 48</t>
  </si>
  <si>
    <t>2nd &amp; 4 at NO 48</t>
  </si>
  <si>
    <t>0:52</t>
  </si>
  <si>
    <t>3rd &amp; 9</t>
  </si>
  <si>
    <t>0:13</t>
  </si>
  <si>
    <t>1st &amp; 10 at CHI 40</t>
  </si>
  <si>
    <t>END QUARTER 1</t>
  </si>
  <si>
    <t>0:00</t>
  </si>
  <si>
    <t>2</t>
  </si>
  <si>
    <t>End Period</t>
  </si>
  <si>
    <t>EP</t>
  </si>
  <si>
    <t>2nd &amp; 11</t>
  </si>
  <si>
    <t>14:56</t>
  </si>
  <si>
    <t>3rd &amp; 11</t>
  </si>
  <si>
    <t>14:14</t>
  </si>
  <si>
    <t>60</t>
  </si>
  <si>
    <t>Field Goal Missed</t>
  </si>
  <si>
    <t>FGM</t>
  </si>
  <si>
    <t>4th &amp; 2</t>
  </si>
  <si>
    <t>14:07</t>
  </si>
  <si>
    <t>14:00</t>
  </si>
  <si>
    <t>13:16</t>
  </si>
  <si>
    <t>CHI 42</t>
  </si>
  <si>
    <t>13:10</t>
  </si>
  <si>
    <t>4th &amp; 8</t>
  </si>
  <si>
    <t>13:03</t>
  </si>
  <si>
    <t>NO 16</t>
  </si>
  <si>
    <t>1st &amp; 10 at NO 16</t>
  </si>
  <si>
    <t>12:20</t>
  </si>
  <si>
    <t>NO 20</t>
  </si>
  <si>
    <t>11:38</t>
  </si>
  <si>
    <t>7</t>
  </si>
  <si>
    <t>Sack</t>
  </si>
  <si>
    <t>NO 27</t>
  </si>
  <si>
    <t>1st &amp; 10 at NO 27</t>
  </si>
  <si>
    <t>11:30</t>
  </si>
  <si>
    <t>NO 24</t>
  </si>
  <si>
    <t>1st &amp; 10 at NO 24</t>
  </si>
  <si>
    <t>11:06</t>
  </si>
  <si>
    <t>10:25</t>
  </si>
  <si>
    <t>NO 14</t>
  </si>
  <si>
    <t>1st &amp; 10 at NO 14</t>
  </si>
  <si>
    <t>9:40</t>
  </si>
  <si>
    <t>NO 10</t>
  </si>
  <si>
    <t>9:07</t>
  </si>
  <si>
    <t>3rd &amp; 20</t>
  </si>
  <si>
    <t>8:27</t>
  </si>
  <si>
    <t>4th &amp; 9</t>
  </si>
  <si>
    <t>NO 13</t>
  </si>
  <si>
    <t>4th &amp; 9 at NO 13</t>
  </si>
  <si>
    <t>8:06</t>
  </si>
  <si>
    <t>59</t>
  </si>
  <si>
    <t>Field Goal Good</t>
  </si>
  <si>
    <t>FG</t>
  </si>
  <si>
    <t>4th &amp; 14</t>
  </si>
  <si>
    <t>NO 18</t>
  </si>
  <si>
    <t>7:27</t>
  </si>
  <si>
    <t>2nd &amp; 3</t>
  </si>
  <si>
    <t>2nd &amp; 3 at NO 32</t>
  </si>
  <si>
    <t>7:05</t>
  </si>
  <si>
    <t>NO 37</t>
  </si>
  <si>
    <t>1st &amp; 10 at NO 37</t>
  </si>
  <si>
    <t>7:01</t>
  </si>
  <si>
    <t>2nd &amp; 10 at NO 37</t>
  </si>
  <si>
    <t>6:27</t>
  </si>
  <si>
    <t>3rd &amp; 12</t>
  </si>
  <si>
    <t>NO 35</t>
  </si>
  <si>
    <t>6:22</t>
  </si>
  <si>
    <t>4th &amp; 12</t>
  </si>
  <si>
    <t>6:15</t>
  </si>
  <si>
    <t>5:35</t>
  </si>
  <si>
    <t>CHI 31</t>
  </si>
  <si>
    <t>1st &amp; 10 at CHI 31</t>
  </si>
  <si>
    <t>4:51</t>
  </si>
  <si>
    <t>2nd &amp; 9</t>
  </si>
  <si>
    <t>4:26</t>
  </si>
  <si>
    <t>3rd &amp; 7</t>
  </si>
  <si>
    <t>CHI 34</t>
  </si>
  <si>
    <t>4:21</t>
  </si>
  <si>
    <t>4th &amp; 7</t>
  </si>
  <si>
    <t>4:11</t>
  </si>
  <si>
    <t>NO 23</t>
  </si>
  <si>
    <t>1st &amp; 10 at NO 23</t>
  </si>
  <si>
    <t>3:32</t>
  </si>
  <si>
    <t>2nd &amp; 7</t>
  </si>
  <si>
    <t>NO 26</t>
  </si>
  <si>
    <t>2nd &amp; 7 at NO 26</t>
  </si>
  <si>
    <t>3:28</t>
  </si>
  <si>
    <t>3rd &amp; 7 at NO 26</t>
  </si>
  <si>
    <t>2:45</t>
  </si>
  <si>
    <t>50</t>
  </si>
  <si>
    <t>1st &amp; 10 at 50</t>
  </si>
  <si>
    <t>2nd &amp; 10 at 50</t>
  </si>
  <si>
    <t>Two-Minute Warning</t>
  </si>
  <si>
    <t>2:00</t>
  </si>
  <si>
    <t>75</t>
  </si>
  <si>
    <t>Two-minute warning</t>
  </si>
  <si>
    <t>2Min Warn</t>
  </si>
  <si>
    <t>1:55</t>
  </si>
  <si>
    <t>1:49</t>
  </si>
  <si>
    <t>CHI 18</t>
  </si>
  <si>
    <t>1st &amp; 10 at CHI 18</t>
  </si>
  <si>
    <t>1:42</t>
  </si>
  <si>
    <t>CHI 23</t>
  </si>
  <si>
    <t>1:00</t>
  </si>
  <si>
    <t>3rd &amp; 2</t>
  </si>
  <si>
    <t>CHI 26</t>
  </si>
  <si>
    <t>0:14</t>
  </si>
  <si>
    <t>0:06</t>
  </si>
  <si>
    <t>END QUARTER 2</t>
  </si>
  <si>
    <t>65</t>
  </si>
  <si>
    <t>End of Half</t>
  </si>
  <si>
    <t>EH</t>
  </si>
  <si>
    <t>14:54</t>
  </si>
  <si>
    <t>1st &amp; 15</t>
  </si>
  <si>
    <t>14:21</t>
  </si>
  <si>
    <t>2nd &amp; 15</t>
  </si>
  <si>
    <t>13:41</t>
  </si>
  <si>
    <t>13:36</t>
  </si>
  <si>
    <t>1st &amp; 10 at NO 35</t>
  </si>
  <si>
    <t>12:32</t>
  </si>
  <si>
    <t>2nd &amp; 7 at NO 32</t>
  </si>
  <si>
    <t>11:49</t>
  </si>
  <si>
    <t>3rd &amp; 15</t>
  </si>
  <si>
    <t>11:44</t>
  </si>
  <si>
    <t>4th &amp; 15</t>
  </si>
  <si>
    <t>11:37</t>
  </si>
  <si>
    <t>NO 15</t>
  </si>
  <si>
    <t>1st &amp; 10 at NO 15</t>
  </si>
  <si>
    <t>10:58</t>
  </si>
  <si>
    <t>9</t>
  </si>
  <si>
    <t>Fumble Recovery (Own)</t>
  </si>
  <si>
    <t>NO 21</t>
  </si>
  <si>
    <t>2nd &amp; 4 at NO 21</t>
  </si>
  <si>
    <t>10:17</t>
  </si>
  <si>
    <t>9:32</t>
  </si>
  <si>
    <t>8:40</t>
  </si>
  <si>
    <t>7:55</t>
  </si>
  <si>
    <t>CHI 24</t>
  </si>
  <si>
    <t>7:14</t>
  </si>
  <si>
    <t>6:39</t>
  </si>
  <si>
    <t>5:55</t>
  </si>
  <si>
    <t>CHI 19</t>
  </si>
  <si>
    <t>5:50</t>
  </si>
  <si>
    <t>3rd &amp; 14</t>
  </si>
  <si>
    <t>4th &amp; 3</t>
  </si>
  <si>
    <t>4:57</t>
  </si>
  <si>
    <t>1st &amp; Goal</t>
  </si>
  <si>
    <t>1st &amp; Goal at CHI 8</t>
  </si>
  <si>
    <t>4:08</t>
  </si>
  <si>
    <t>2nd &amp; Goal</t>
  </si>
  <si>
    <t>CHI 6</t>
  </si>
  <si>
    <t>W.Lutz kicks 65 yards from NO 35 to end zone, Touchback.</t>
  </si>
  <si>
    <t>CHI 25</t>
  </si>
  <si>
    <t>1st &amp; 10 at CHI 25</t>
  </si>
  <si>
    <t>3:36</t>
  </si>
  <si>
    <t>CHI 27</t>
  </si>
  <si>
    <t>2:52</t>
  </si>
  <si>
    <t>CHI 30</t>
  </si>
  <si>
    <t>2:41</t>
  </si>
  <si>
    <t>NO 36</t>
  </si>
  <si>
    <t>1st &amp; 10 at NO 36</t>
  </si>
  <si>
    <t>2:09</t>
  </si>
  <si>
    <t>NO 41</t>
  </si>
  <si>
    <t>2nd &amp; 5 at NO 41</t>
  </si>
  <si>
    <t>1:31</t>
  </si>
  <si>
    <t>3rd &amp; 6</t>
  </si>
  <si>
    <t>1:03</t>
  </si>
  <si>
    <t>0:22</t>
  </si>
  <si>
    <t>CHI 45</t>
  </si>
  <si>
    <t>END QUARTER 3</t>
  </si>
  <si>
    <t>14:19</t>
  </si>
  <si>
    <t>1st &amp; 10 at CHI 39</t>
  </si>
  <si>
    <t>13:38</t>
  </si>
  <si>
    <t>CHI 35</t>
  </si>
  <si>
    <t>2nd &amp; 6 at CHI 35</t>
  </si>
  <si>
    <t>13:34</t>
  </si>
  <si>
    <t>3rd &amp; 6 at CHI 35</t>
  </si>
  <si>
    <t>12:50</t>
  </si>
  <si>
    <t>1st &amp; 10 at CHI 26</t>
  </si>
  <si>
    <t>12:12</t>
  </si>
  <si>
    <t>CHI 21</t>
  </si>
  <si>
    <t>CHI 9</t>
  </si>
  <si>
    <t>10:46</t>
  </si>
  <si>
    <t>CHI 5</t>
  </si>
  <si>
    <t>9:43</t>
  </si>
  <si>
    <t>9:39</t>
  </si>
  <si>
    <t>8:53</t>
  </si>
  <si>
    <t>Alvin Kamara 3 Yard Rush W.Lutz extra point is GOOD, Center-Z.Wood, Holder-T.Morstead.</t>
  </si>
  <si>
    <t>8:50</t>
  </si>
  <si>
    <t>68</t>
  </si>
  <si>
    <t>Rushing Touchdown</t>
  </si>
  <si>
    <t>CHI 3</t>
  </si>
  <si>
    <t>8:24</t>
  </si>
  <si>
    <t>7:50</t>
  </si>
  <si>
    <t>7:45</t>
  </si>
  <si>
    <t>7:38</t>
  </si>
  <si>
    <t>7:04</t>
  </si>
  <si>
    <t>6:24</t>
  </si>
  <si>
    <t>2nd &amp; 10 at NO 42</t>
  </si>
  <si>
    <t>5:39</t>
  </si>
  <si>
    <t>5:01</t>
  </si>
  <si>
    <t>CHI 47</t>
  </si>
  <si>
    <t>1st &amp; 10 at CHI 47</t>
  </si>
  <si>
    <t>4:12</t>
  </si>
  <si>
    <t>3:26</t>
  </si>
  <si>
    <t>CHI 14</t>
  </si>
  <si>
    <t>3:16</t>
  </si>
  <si>
    <t>CHI 7</t>
  </si>
  <si>
    <t>3:09</t>
  </si>
  <si>
    <t>2:29</t>
  </si>
  <si>
    <t>3rd &amp; Goal</t>
  </si>
  <si>
    <t>2:22</t>
  </si>
  <si>
    <t>4th &amp; Goal</t>
  </si>
  <si>
    <t>2:19</t>
  </si>
  <si>
    <t>2:16</t>
  </si>
  <si>
    <t>1:53</t>
  </si>
  <si>
    <t>1st &amp; 10 at CHI 27</t>
  </si>
  <si>
    <t>1:30</t>
  </si>
  <si>
    <t>1:20</t>
  </si>
  <si>
    <t>0:57</t>
  </si>
  <si>
    <t>0:33</t>
  </si>
  <si>
    <t>NO 38</t>
  </si>
  <si>
    <t>1st &amp; 10 at NO 38</t>
  </si>
  <si>
    <t>0:27</t>
  </si>
  <si>
    <t>NO 31</t>
  </si>
  <si>
    <t>0:21</t>
  </si>
  <si>
    <t>NO 19</t>
  </si>
  <si>
    <t>END GAME</t>
  </si>
  <si>
    <t>66</t>
  </si>
  <si>
    <t>End of Game</t>
  </si>
  <si>
    <t>EG</t>
  </si>
  <si>
    <t>401220399</t>
  </si>
  <si>
    <t>27</t>
  </si>
  <si>
    <t>TB 25</t>
  </si>
  <si>
    <t>1st &amp; 10 at TB 25</t>
  </si>
  <si>
    <t>14:25</t>
  </si>
  <si>
    <t>TB 27</t>
  </si>
  <si>
    <t>13:42</t>
  </si>
  <si>
    <t>3rd &amp; 3</t>
  </si>
  <si>
    <t>TB 32</t>
  </si>
  <si>
    <t>3rd &amp; 3 at TB 32</t>
  </si>
  <si>
    <t>4th &amp; 3 at TB 32</t>
  </si>
  <si>
    <t>13:18</t>
  </si>
  <si>
    <t>TB 21</t>
  </si>
  <si>
    <t>1st &amp; 10 at TB 21</t>
  </si>
  <si>
    <t>12:45</t>
  </si>
  <si>
    <t>2nd &amp; 10 at TB 21</t>
  </si>
  <si>
    <t>12:19</t>
  </si>
  <si>
    <t>TB 7</t>
  </si>
  <si>
    <t>12:14</t>
  </si>
  <si>
    <t>2nd &amp; Goal at TB 7</t>
  </si>
  <si>
    <t>11:39</t>
  </si>
  <si>
    <t>TB 5</t>
  </si>
  <si>
    <t>Wil Lutz 23 Yd Field Goal</t>
  </si>
  <si>
    <t>TB 29</t>
  </si>
  <si>
    <t>10:50</t>
  </si>
  <si>
    <t>3rd &amp; 6 at TB 29</t>
  </si>
  <si>
    <t>10:06</t>
  </si>
  <si>
    <t>4th &amp; 16</t>
  </si>
  <si>
    <t>TB 19</t>
  </si>
  <si>
    <t>9:46</t>
  </si>
  <si>
    <t>1st &amp; 10 at NO 30</t>
  </si>
  <si>
    <t>2nd &amp; 10 at NO 30</t>
  </si>
  <si>
    <t>8:52</t>
  </si>
  <si>
    <t>NO 29</t>
  </si>
  <si>
    <t>8:11</t>
  </si>
  <si>
    <t>TB 45</t>
  </si>
  <si>
    <t>1st &amp; 10 at TB 45</t>
  </si>
  <si>
    <t>7:17</t>
  </si>
  <si>
    <t>TB 35</t>
  </si>
  <si>
    <t>1st &amp; 10 at TB 35</t>
  </si>
  <si>
    <t>6:41</t>
  </si>
  <si>
    <t>TB 30</t>
  </si>
  <si>
    <t>2nd &amp; 5 at TB 30</t>
  </si>
  <si>
    <t>6:00</t>
  </si>
  <si>
    <t>TB 26</t>
  </si>
  <si>
    <t>5:31</t>
  </si>
  <si>
    <t>4:54</t>
  </si>
  <si>
    <t>TB 24</t>
  </si>
  <si>
    <t>4:49</t>
  </si>
  <si>
    <t>Wil Lutz 42 Yd Field Goal</t>
  </si>
  <si>
    <t>4:39</t>
  </si>
  <si>
    <t>2nd &amp; 10 at TB 25</t>
  </si>
  <si>
    <t>3:50</t>
  </si>
  <si>
    <t>TB 34</t>
  </si>
  <si>
    <t>3rd &amp; 1 at TB 34</t>
  </si>
  <si>
    <t>3:12</t>
  </si>
  <si>
    <t>4th &amp; 1</t>
  </si>
  <si>
    <t>2:37</t>
  </si>
  <si>
    <t>TB 36</t>
  </si>
  <si>
    <t>1st &amp; 10 at TB 36</t>
  </si>
  <si>
    <t>2:07</t>
  </si>
  <si>
    <t>TB 41</t>
  </si>
  <si>
    <t>1:33</t>
  </si>
  <si>
    <t>TB 49</t>
  </si>
  <si>
    <t>1st &amp; 10 at TB 49</t>
  </si>
  <si>
    <t>1:26</t>
  </si>
  <si>
    <t>2nd &amp; 10 at TB 49</t>
  </si>
  <si>
    <t>NO 46</t>
  </si>
  <si>
    <t>3rd &amp; 5 at NO 46</t>
  </si>
  <si>
    <t>0:38</t>
  </si>
  <si>
    <t>NO 33</t>
  </si>
  <si>
    <t>14:24</t>
  </si>
  <si>
    <t>NO 17</t>
  </si>
  <si>
    <t>1st &amp; 10 at NO 17</t>
  </si>
  <si>
    <t>NO 11</t>
  </si>
  <si>
    <t>13:04</t>
  </si>
  <si>
    <t>NO 8</t>
  </si>
  <si>
    <t>12:57</t>
  </si>
  <si>
    <t>B.Pinion kicks 65 yards from TB 35 to end zone, Touchback.</t>
  </si>
  <si>
    <t>12:22</t>
  </si>
  <si>
    <t>2nd &amp; 4 at NO 42</t>
  </si>
  <si>
    <t>11:31</t>
  </si>
  <si>
    <t>26</t>
  </si>
  <si>
    <t>Pass Interception Return</t>
  </si>
  <si>
    <t>INTR</t>
  </si>
  <si>
    <t>2nd &amp; 9 at NO 37</t>
  </si>
  <si>
    <t>11:16</t>
  </si>
  <si>
    <t>NO 3</t>
  </si>
  <si>
    <t>1st &amp; Goal at NO 3</t>
  </si>
  <si>
    <t>11:11</t>
  </si>
  <si>
    <t>2nd &amp; 10 at NO 25</t>
  </si>
  <si>
    <t>10:26</t>
  </si>
  <si>
    <t>3rd &amp; 6 at NO 29</t>
  </si>
  <si>
    <t>10:20</t>
  </si>
  <si>
    <t>1st &amp; 10 at NO 34</t>
  </si>
  <si>
    <t>NO 39</t>
  </si>
  <si>
    <t>2nd &amp; 5 at NO 39</t>
  </si>
  <si>
    <t>8:58</t>
  </si>
  <si>
    <t>8:08</t>
  </si>
  <si>
    <t>NO 44</t>
  </si>
  <si>
    <t>1st &amp; 10 at NO 44</t>
  </si>
  <si>
    <t>7:25</t>
  </si>
  <si>
    <t>2nd &amp; 3 at TB 32</t>
  </si>
  <si>
    <t>6:44</t>
  </si>
  <si>
    <t>6:30</t>
  </si>
  <si>
    <t>NO 9</t>
  </si>
  <si>
    <t>1st &amp; 10 at NO 9</t>
  </si>
  <si>
    <t>5:58</t>
  </si>
  <si>
    <t>5:21</t>
  </si>
  <si>
    <t>4:47</t>
  </si>
  <si>
    <t>4:07</t>
  </si>
  <si>
    <t>2nd &amp; 8 at NO 42</t>
  </si>
  <si>
    <t>3:23</t>
  </si>
  <si>
    <t>3rd &amp; 11 at NO 39</t>
  </si>
  <si>
    <t>2:35</t>
  </si>
  <si>
    <t>2:28</t>
  </si>
  <si>
    <t>TB 18</t>
  </si>
  <si>
    <t>1st &amp; 10 at TB 18</t>
  </si>
  <si>
    <t>2:02</t>
  </si>
  <si>
    <t>2nd &amp; 7 at TB 21</t>
  </si>
  <si>
    <t>1:59</t>
  </si>
  <si>
    <t>1:52</t>
  </si>
  <si>
    <t>1st &amp; 10 at TB 29</t>
  </si>
  <si>
    <t>TB 37</t>
  </si>
  <si>
    <t>1:06</t>
  </si>
  <si>
    <t>NO 49</t>
  </si>
  <si>
    <t>1st &amp; 10 at NO 49</t>
  </si>
  <si>
    <t>1:01</t>
  </si>
  <si>
    <t>2nd &amp; 10 at NO 49</t>
  </si>
  <si>
    <t>0:54</t>
  </si>
  <si>
    <t>3rd &amp; 2 at NO 41</t>
  </si>
  <si>
    <t>0:37</t>
  </si>
  <si>
    <t>51</t>
  </si>
  <si>
    <t>Pass</t>
  </si>
  <si>
    <t>PASS</t>
  </si>
  <si>
    <t>0:25</t>
  </si>
  <si>
    <t>0:24</t>
  </si>
  <si>
    <t>0:18</t>
  </si>
  <si>
    <t>3rd &amp; 15 at NO 29</t>
  </si>
  <si>
    <t>0:03</t>
  </si>
  <si>
    <t>14:27</t>
  </si>
  <si>
    <t>13:11</t>
  </si>
  <si>
    <t>2nd &amp; 2 at NO 45</t>
  </si>
  <si>
    <t>12:33</t>
  </si>
  <si>
    <t>3rd &amp; 1 at NO 46</t>
  </si>
  <si>
    <t>12:00</t>
  </si>
  <si>
    <t>1st &amp; 10 at NO 48</t>
  </si>
  <si>
    <t>11:19</t>
  </si>
  <si>
    <t>9:56</t>
  </si>
  <si>
    <t>TB 16</t>
  </si>
  <si>
    <t>1st &amp; 10 at TB 16</t>
  </si>
  <si>
    <t>2nd &amp; 10 at TB 16</t>
  </si>
  <si>
    <t>9:04</t>
  </si>
  <si>
    <t>TB 28</t>
  </si>
  <si>
    <t>8:32</t>
  </si>
  <si>
    <t>7:56</t>
  </si>
  <si>
    <t>TB 39</t>
  </si>
  <si>
    <t>7:11</t>
  </si>
  <si>
    <t>6:58</t>
  </si>
  <si>
    <t>6:18</t>
  </si>
  <si>
    <t>2nd &amp; 10 at NO 15</t>
  </si>
  <si>
    <t>5:36</t>
  </si>
  <si>
    <t>5:30</t>
  </si>
  <si>
    <t>5:25</t>
  </si>
  <si>
    <t>4:41</t>
  </si>
  <si>
    <t>29</t>
  </si>
  <si>
    <t>Fumble Recovery (Opponent)</t>
  </si>
  <si>
    <t>3rd &amp; 2 at NO 45</t>
  </si>
  <si>
    <t>4:30</t>
  </si>
  <si>
    <t>3:57</t>
  </si>
  <si>
    <t>1st &amp; 10 at NO 21</t>
  </si>
  <si>
    <t>3:11</t>
  </si>
  <si>
    <t>1st &amp; 10 at NO 11</t>
  </si>
  <si>
    <t>2:32</t>
  </si>
  <si>
    <t>NO 6</t>
  </si>
  <si>
    <t>3rd &amp; 5 at NO 6</t>
  </si>
  <si>
    <t>2:18</t>
  </si>
  <si>
    <t>3rd &amp; 4 at NO 31</t>
  </si>
  <si>
    <t>1:37</t>
  </si>
  <si>
    <t>1:04</t>
  </si>
  <si>
    <t>0:55</t>
  </si>
  <si>
    <t>0:44</t>
  </si>
  <si>
    <t>13:46</t>
  </si>
  <si>
    <t>TB 20</t>
  </si>
  <si>
    <t>13:19</t>
  </si>
  <si>
    <t>12:36</t>
  </si>
  <si>
    <t>11:57</t>
  </si>
  <si>
    <t>TB 40</t>
  </si>
  <si>
    <t>11:26</t>
  </si>
  <si>
    <t>1st &amp; 10 at NO 31</t>
  </si>
  <si>
    <t>10:49</t>
  </si>
  <si>
    <t>1st &amp; 10 at NO 19</t>
  </si>
  <si>
    <t>10:07</t>
  </si>
  <si>
    <t>2nd &amp; 9 at NO 18</t>
  </si>
  <si>
    <t>10:01</t>
  </si>
  <si>
    <t>9:52</t>
  </si>
  <si>
    <t>9:13</t>
  </si>
  <si>
    <t>2nd &amp; 8 at NO 27</t>
  </si>
  <si>
    <t>8:30</t>
  </si>
  <si>
    <t>7:51</t>
  </si>
  <si>
    <t>7:18</t>
  </si>
  <si>
    <t>2nd &amp; 8 at NO 38</t>
  </si>
  <si>
    <t>7:08</t>
  </si>
  <si>
    <t>1st &amp; 10 at NO 20</t>
  </si>
  <si>
    <t>5:45</t>
  </si>
  <si>
    <t>NO 4</t>
  </si>
  <si>
    <t>1st &amp; Goal at NO 4</t>
  </si>
  <si>
    <t>NO 1</t>
  </si>
  <si>
    <t>2nd &amp; Goal at NO 1</t>
  </si>
  <si>
    <t>4:53</t>
  </si>
  <si>
    <t>4:48</t>
  </si>
  <si>
    <t>4:25</t>
  </si>
  <si>
    <t>4:17</t>
  </si>
  <si>
    <t>TB 48</t>
  </si>
  <si>
    <t>1st &amp; 10 at TB 48</t>
  </si>
  <si>
    <t>4:14</t>
  </si>
  <si>
    <t>4:01</t>
  </si>
  <si>
    <t>3:15</t>
  </si>
  <si>
    <t>2nd &amp; 7 at NO 34</t>
  </si>
  <si>
    <t>2:27</t>
  </si>
  <si>
    <t>1:44</t>
  </si>
  <si>
    <t>1:18</t>
  </si>
  <si>
    <t>40122036940</t>
  </si>
  <si>
    <t>401220369</t>
  </si>
  <si>
    <t>40122036955</t>
  </si>
  <si>
    <t>(15:00) D.Brees pass short right to T.Hill to NO 39 for 14 yards (A.Winfield). Pass -1, YAC 15</t>
  </si>
  <si>
    <t>40122036983</t>
  </si>
  <si>
    <t>(14:30) L.Murray right guard to NO 43 for 4 yards (L.David).</t>
  </si>
  <si>
    <t>1st &amp; 10 at NO 39</t>
  </si>
  <si>
    <t>401220369104</t>
  </si>
  <si>
    <t>(13:54) (Shotgun) D.Brees pass short left to A.Kamara to NO 41 for -2 yards (S.Murphy-Bunting). Pass -7, YAC 5</t>
  </si>
  <si>
    <t>13:54</t>
  </si>
  <si>
    <t>2nd &amp; 6 at NO 43</t>
  </si>
  <si>
    <t>401220369128</t>
  </si>
  <si>
    <t>(13:12) (Shotgun) D.Brees pass short middle to J.Cook to NO 46 for 5 yards (D.White). Pass 3, YAC 2</t>
  </si>
  <si>
    <t>13:12</t>
  </si>
  <si>
    <t>3rd &amp; 8 at NO 41</t>
  </si>
  <si>
    <t>401220369156</t>
  </si>
  <si>
    <t>(12:28) T.Morstead punts 39 yards to TB 15, Center-Z.Wood, fair catch by J.Mickens.</t>
  </si>
  <si>
    <t>12:28</t>
  </si>
  <si>
    <t>4th &amp; 3 at NO 46</t>
  </si>
  <si>
    <t>401220369179</t>
  </si>
  <si>
    <t>(12:20) R.Jones right tackle to TB 19 for 4 yards (C.Gardner-Johnson).</t>
  </si>
  <si>
    <t>TB 15</t>
  </si>
  <si>
    <t>1st &amp; 10 at TB 15</t>
  </si>
  <si>
    <t>401220369200</t>
  </si>
  <si>
    <t>(11:46) (Shotgun) T.Brady pass incomplete short middle to O.Howard.
PENALTY on NO-M.Jenkins, Defensive Pass Interference, 6 yards, enforced at TB 19 - No Play.</t>
  </si>
  <si>
    <t>11:46</t>
  </si>
  <si>
    <t>2nd &amp; 6 at TB 19</t>
  </si>
  <si>
    <t>401220369233</t>
  </si>
  <si>
    <t>(11:42) T.Brady pass deep right to C.Godwin ran ob at NO 46 for 29 yards (D.Swearinger). Pass 23, YAC 6</t>
  </si>
  <si>
    <t>11:42</t>
  </si>
  <si>
    <t>401220369262</t>
  </si>
  <si>
    <t>(11:23) R.Jones left tackle to NO 46 for no gain (M.Roach).</t>
  </si>
  <si>
    <t>11:23</t>
  </si>
  <si>
    <t>1st &amp; 10 at NO 46</t>
  </si>
  <si>
    <t>401220369287</t>
  </si>
  <si>
    <t>(10:50) T.Brady pass short left to R.Jones to NO 38 for 8 yards (C.Jordan). Pass -2, YAC 10</t>
  </si>
  <si>
    <t>2nd &amp; 10 at NO 46</t>
  </si>
  <si>
    <t>401220369311</t>
  </si>
  <si>
    <t>(10:10) (Shotgun) T.Brady pass incomplete short left to M.Evans (M.Lattimore).
PENALTY on NO-M.Lattimore, Defensive Pass Interference, 22 yards, enforced at NO 38 - No Play.</t>
  </si>
  <si>
    <t>10:10</t>
  </si>
  <si>
    <t>3rd &amp; 2 at NO 38</t>
  </si>
  <si>
    <t>401220369348</t>
  </si>
  <si>
    <t>(10:03) R.Jones right end to NO 13 for 3 yards (A.Anzalone).</t>
  </si>
  <si>
    <t>10:03</t>
  </si>
  <si>
    <t>401220369369</t>
  </si>
  <si>
    <t>(9:22) S.Miller to NO 7 for 6 yards (J.Jenkins).</t>
  </si>
  <si>
    <t>9:22</t>
  </si>
  <si>
    <t>2nd &amp; 7 at NO 13</t>
  </si>
  <si>
    <t>401220369397</t>
  </si>
  <si>
    <t>(8:45) R.Jones right guard to NO 5 for 2 yards (D.Davis).</t>
  </si>
  <si>
    <t>8:45</t>
  </si>
  <si>
    <t>NO 7</t>
  </si>
  <si>
    <t>3rd &amp; 1 at NO 7</t>
  </si>
  <si>
    <t>401220369418</t>
  </si>
  <si>
    <t>(8:06) (Shotgun) R.Jones left tackle to NO 2 for 3 yards (D.Davis).</t>
  </si>
  <si>
    <t>NO 5</t>
  </si>
  <si>
    <t>1st &amp; Goal at NO 5</t>
  </si>
  <si>
    <t>401220369439</t>
  </si>
  <si>
    <t>Tom Brady 2 Yd Run (Ryan Succop Kick)</t>
  </si>
  <si>
    <t>NO 2</t>
  </si>
  <si>
    <t>2nd &amp; Goal at NO 2</t>
  </si>
  <si>
    <t>401220369477</t>
  </si>
  <si>
    <t>401220369492</t>
  </si>
  <si>
    <t>(7:27) D.Harris right end to NO 34 for 9 yards (D.White).</t>
  </si>
  <si>
    <t>401220369513</t>
  </si>
  <si>
    <t>(6:58) L.Murray right guard to NO 36 for 2 yards (S.Barrett).</t>
  </si>
  <si>
    <t>2nd &amp; 1 at NO 34</t>
  </si>
  <si>
    <t>401220369534</t>
  </si>
  <si>
    <t>(6:22) (Shotgun) D.Brees pass short left to A.Kamara ran ob at NO 41 for 5 yards (S.Murphy-Bunting). Pass -6, YAC 11</t>
  </si>
  <si>
    <t>401220369563</t>
  </si>
  <si>
    <t>(5:46) L.Murray left guard to NO 42 for 1 yard (D.White; L.David).</t>
  </si>
  <si>
    <t>5:46</t>
  </si>
  <si>
    <t>401220369588</t>
  </si>
  <si>
    <t>(5:08) (Shotgun) D.Brees pass short right to J.Cook to NO 43 for 1 yard (S.Murphy-Bunting). Pass 1, YAC 0</t>
  </si>
  <si>
    <t>5:08</t>
  </si>
  <si>
    <t>3rd &amp; 4 at NO 42</t>
  </si>
  <si>
    <t>401220369612</t>
  </si>
  <si>
    <t>(4:39) T.Morstead punts 45 yards to TB 12, Center-Z.Wood, fair catch by J.Mickens.</t>
  </si>
  <si>
    <t>4th &amp; 3 at NO 43</t>
  </si>
  <si>
    <t>401220369635</t>
  </si>
  <si>
    <t>(4:32) R.Jones right guard to TB 14 for 2 yards (C.Gardner-Johnson).</t>
  </si>
  <si>
    <t>4:32</t>
  </si>
  <si>
    <t>TB 12</t>
  </si>
  <si>
    <t>1st &amp; 10 at TB 12</t>
  </si>
  <si>
    <t>401220369656</t>
  </si>
  <si>
    <t>(3:56) R.Jones left tackle to TB 13 for -1 yards (M.Roach).</t>
  </si>
  <si>
    <t>3:56</t>
  </si>
  <si>
    <t>TB 14</t>
  </si>
  <si>
    <t>2nd &amp; 8 at TB 14</t>
  </si>
  <si>
    <t>401220369677</t>
  </si>
  <si>
    <t>(3:17) (Shotgun) T.Brady pass short left to S.Miller to TB 21 for 8 yards (J.Jenkins). Pass 7, YAC 1</t>
  </si>
  <si>
    <t>3:17</t>
  </si>
  <si>
    <t>TB 13</t>
  </si>
  <si>
    <t>3rd &amp; 9 at TB 13</t>
  </si>
  <si>
    <t>401220369701</t>
  </si>
  <si>
    <t>(2:25) B.Pinion punts 43 yards to NO 36, Center-Z.Triner, fair catch by D.Harris.</t>
  </si>
  <si>
    <t>2:25</t>
  </si>
  <si>
    <t>4th &amp; 1 at TB 21</t>
  </si>
  <si>
    <t>401220369724</t>
  </si>
  <si>
    <t>(2:17) D.Brees pass short middle to M.Thomas to NO 40 for 4 yards (C.Davis). Pass 4, YAC 0</t>
  </si>
  <si>
    <t>2:17</t>
  </si>
  <si>
    <t>401220369748</t>
  </si>
  <si>
    <t>(1:41) (Shotgun) D.Brees pass short left to A.Kamara to NO 38 for -2 yards (D.White). Pass -2, YAC 0</t>
  </si>
  <si>
    <t>1:41</t>
  </si>
  <si>
    <t>2nd &amp; 6 at NO 40</t>
  </si>
  <si>
    <t>401220369776</t>
  </si>
  <si>
    <t>(1:01) (Shotgun) D.Brees pass deep right to J.Cook pushed ob at TB 44 for 18 yards (J.Whitehead). Pass 16, YAC 2</t>
  </si>
  <si>
    <t>3rd &amp; 8 at NO 38</t>
  </si>
  <si>
    <t>401220369804</t>
  </si>
  <si>
    <t>(:32) (Shotgun) A.Kamara right guard to TB 42 for 2 yards (W.Gholston; L.David). TB-R.Nunez-Roches was injured during the play. His return is Probable.</t>
  </si>
  <si>
    <t>0:32</t>
  </si>
  <si>
    <t>TB 44</t>
  </si>
  <si>
    <t>1st &amp; 10 at TB 44</t>
  </si>
  <si>
    <t>401220369829</t>
  </si>
  <si>
    <t>401220369852</t>
  </si>
  <si>
    <t>(15:00) T. Hill at quarterback. (Shotgun) T.Hill scrambles right end to TB 29 for 13 yards (L.David).</t>
  </si>
  <si>
    <t>TB 42</t>
  </si>
  <si>
    <t>2nd &amp; 8 at TB 42</t>
  </si>
  <si>
    <t>401220369879</t>
  </si>
  <si>
    <t>(14:21) L.Murray right tackle to TB 22 for 7 yards (J.Whitehead).</t>
  </si>
  <si>
    <t>401220369904</t>
  </si>
  <si>
    <t>(13:47) D.Brees pass incomplete deep right to J.Hill.</t>
  </si>
  <si>
    <t>13:47</t>
  </si>
  <si>
    <t>TB 22</t>
  </si>
  <si>
    <t>2nd &amp; 3 at TB 22</t>
  </si>
  <si>
    <t>401220369926</t>
  </si>
  <si>
    <t>(13:41) (Shotgun) D.Brees pass short left to J.Cook to TB 12 for 10 yards (L.David; J.Whitehead). Pass 6, YAC 4</t>
  </si>
  <si>
    <t>3rd &amp; 3 at TB 22</t>
  </si>
  <si>
    <t>401220369950</t>
  </si>
  <si>
    <t>(13:06) A.Kamara lined up in the pistol formation. (Shotgun) A.Kamara left guard to TB 8 for 4 yards (A.Winfield).</t>
  </si>
  <si>
    <t>13:06</t>
  </si>
  <si>
    <t>401220369975</t>
  </si>
  <si>
    <t>(12:26) (Shotgun) T.Montgomery right guard to TB 12 for -4 yards (W.Gholston).</t>
  </si>
  <si>
    <t>12:26</t>
  </si>
  <si>
    <t>TB 8</t>
  </si>
  <si>
    <t>2nd &amp; 6 at TB 8</t>
  </si>
  <si>
    <t>4012203691000</t>
  </si>
  <si>
    <t>Alvin Kamara 12 Yd pass from Drew Brees (Wil Lutz Kick)</t>
  </si>
  <si>
    <t>3rd &amp; 10 at TB 12</t>
  </si>
  <si>
    <t>4012203691041</t>
  </si>
  <si>
    <t>4012203691056</t>
  </si>
  <si>
    <t>(11:39) R.Jones right guard to TB 26 for 1 yard (C.Gardner-Johnson).</t>
  </si>
  <si>
    <t>4012203691077</t>
  </si>
  <si>
    <t>(11:06) (Shotgun) T.Brady pass deep left intended for M.Evans INTERCEPTED by M.Williams at NO 48. M.Williams to TB 35 for 17 yards (C.Godwin).</t>
  </si>
  <si>
    <t>2nd &amp; 9 at TB 26</t>
  </si>
  <si>
    <t>4012203691107</t>
  </si>
  <si>
    <t>(10:56) A.Kamara left tackle to TB 39 for -4 yards (C.Davis).</t>
  </si>
  <si>
    <t>10:56</t>
  </si>
  <si>
    <t>4012203691128</t>
  </si>
  <si>
    <t>(10:21) (Shotgun) D.Brees pass incomplete short left to M.Thomas.</t>
  </si>
  <si>
    <t>10:21</t>
  </si>
  <si>
    <t>2nd &amp; 14</t>
  </si>
  <si>
    <t>2nd &amp; 14 at TB 39</t>
  </si>
  <si>
    <t>4012203691150</t>
  </si>
  <si>
    <t>(10:18) (Shotgun) D.Brees pass incomplete deep middle to E.Sanders (S.Murphy-Bunting).
PENALTY on TB-J.Whitehead, Defensive Pass Interference, 33 yards, enforced at TB 39 - No Play.</t>
  </si>
  <si>
    <t>10:18</t>
  </si>
  <si>
    <t>3rd &amp; 14 at TB 39</t>
  </si>
  <si>
    <t>4012203691183</t>
  </si>
  <si>
    <t>Alvin Kamara 6 Yard Rush W.Lutz extra point is GOOD, Center-Z.Wood, Holder-T.Morstead.</t>
  </si>
  <si>
    <t>10:09</t>
  </si>
  <si>
    <t>TB 6</t>
  </si>
  <si>
    <t>1st &amp; Goal at TB 6</t>
  </si>
  <si>
    <t>4012203691221</t>
  </si>
  <si>
    <t>4012203691236</t>
  </si>
  <si>
    <t>(10:09) (Shotgun) T.Brady pass short right to J.Watson to TB 31 for 6 yards (J.Jenkins) [S.Rankins]. Pass 5, YAC 1</t>
  </si>
  <si>
    <t>4012203691260</t>
  </si>
  <si>
    <t>(9:31) (Shotgun) R.Jones right guard to TB 34 for 3 yards (D.Davis).</t>
  </si>
  <si>
    <t>9:31</t>
  </si>
  <si>
    <t>TB 31</t>
  </si>
  <si>
    <t>2nd &amp; 4 at TB 31</t>
  </si>
  <si>
    <t>4012203691285</t>
  </si>
  <si>
    <t>(8:56) R.Jones right end to TB 35 for 1 yard (C.Jordan).</t>
  </si>
  <si>
    <t>4012203691306</t>
  </si>
  <si>
    <t>(8:11) R.Jones left tackle to TB 37 for 2 yards (C.Gardner-Johnson).</t>
  </si>
  <si>
    <t>4012203691327</t>
  </si>
  <si>
    <t>(7:35) (Shotgun) T.Brady pass short right to C.Godwin pushed ob at TB 44 for 7 yards (C.Gardner-Johnson). Pass 5, YAC 2</t>
  </si>
  <si>
    <t>2nd &amp; 8 at TB 37</t>
  </si>
  <si>
    <t>4012203691356</t>
  </si>
  <si>
    <t>(7:02) R.Jones left guard to 50 for 6 yards (D.Davis; M.Williams).</t>
  </si>
  <si>
    <t>7:02</t>
  </si>
  <si>
    <t>3rd &amp; 1 at TB 44</t>
  </si>
  <si>
    <t>4012203691381</t>
  </si>
  <si>
    <t>(6:28) T.Brady pass short right to R.Gronkowski to NO 48 for 2 yards (D.Onyemata). Pass -5, YAC 7</t>
  </si>
  <si>
    <t>6:28</t>
  </si>
  <si>
    <t>4012203691405</t>
  </si>
  <si>
    <t>(5:40) (Shotgun) L.Fournette left guard to NO 42 for 6 yards (M.Jenkins; A.Anzalone).
PENALTY on NO-M.Lattimore, Unnecessary Roughness, 15 yards, enforced at NO 42.</t>
  </si>
  <si>
    <t>5:40</t>
  </si>
  <si>
    <t>2nd &amp; 8 at NO 48</t>
  </si>
  <si>
    <t>4012203691441</t>
  </si>
  <si>
    <t>(5:09) L.Fournette left tackle to NO 31 for -4 yards (C.Jordan).</t>
  </si>
  <si>
    <t>4012203691462</t>
  </si>
  <si>
    <t>(4:27) (Shotgun) T.Brady pass incomplete short middle to C.Brate.</t>
  </si>
  <si>
    <t>4:27</t>
  </si>
  <si>
    <t>2nd &amp; 14 at NO 31</t>
  </si>
  <si>
    <t>4012203691484</t>
  </si>
  <si>
    <t>(4:23) (Shotgun) T.Brady sacked at NO 36 for -5 yards (T.Hendrickson).</t>
  </si>
  <si>
    <t>4:23</t>
  </si>
  <si>
    <t>3rd &amp; 14 at NO 31</t>
  </si>
  <si>
    <t>4012203691503</t>
  </si>
  <si>
    <t>Ryan Succop 54 Yard Field Goal Missed</t>
  </si>
  <si>
    <t>4th &amp; 19</t>
  </si>
  <si>
    <t>4th &amp; 19 at NO 36</t>
  </si>
  <si>
    <t>4012203691524</t>
  </si>
  <si>
    <t>(3:27) L.Murray right tackle to NO 49 for 4 yards (D.White; S.Murphy-Bunting).</t>
  </si>
  <si>
    <t>3:18</t>
  </si>
  <si>
    <t>4012203691546</t>
  </si>
  <si>
    <t>(2:50) (Shotgun) D.Brees pass incomplete short right to A.Kamara.</t>
  </si>
  <si>
    <t>2:50</t>
  </si>
  <si>
    <t>2nd &amp; 6 at NO 49</t>
  </si>
  <si>
    <t>4012203691568</t>
  </si>
  <si>
    <t>(2:45) (Shotgun) D.Brees pass short left to T.Smith to TB 47 for 4 yards (J.Dean). Pass 4, YAC 0</t>
  </si>
  <si>
    <t>3rd &amp; 6 at NO 49</t>
  </si>
  <si>
    <t>4012203691594</t>
  </si>
  <si>
    <t>4012203691619</t>
  </si>
  <si>
    <t>(2:00) (Run formation) PENALTY on TB-V.Vea, Neutral Zone Infraction, 5 yards, enforced at TB 47 - No Play.</t>
  </si>
  <si>
    <t>TB 47</t>
  </si>
  <si>
    <t>4th &amp; 2 at TB 47</t>
  </si>
  <si>
    <t>4012203691648</t>
  </si>
  <si>
    <t>(2:00) D.Brees pass short left to D.Harris ran ob at TB 25 for 17 yards (C.Davis). Pass -7, YAC 24</t>
  </si>
  <si>
    <t>1st &amp; 10 at TB 42</t>
  </si>
  <si>
    <t>4012203691677</t>
  </si>
  <si>
    <t>Timeout #1 by NO at 01:52.</t>
  </si>
  <si>
    <t>4012203691698</t>
  </si>
  <si>
    <t>(1:52) (Shotgun) PENALTY on TB-N.Suh, Neutral Zone Infraction, 5 yards, enforced at TB 25 - No Play.</t>
  </si>
  <si>
    <t>4012203691721</t>
  </si>
  <si>
    <t>(1:52) (Shotgun) D.Brees pass incomplete short left to J.Cook.</t>
  </si>
  <si>
    <t>1st &amp; 5 at TB 20</t>
  </si>
  <si>
    <t>4012203691743</t>
  </si>
  <si>
    <t>(1:48) (Shotgun) D.Brees pass short right to M.Thomas to TB 12 for 8 yards (J.Whitehead). Pass 6, YAC 2</t>
  </si>
  <si>
    <t>1:48</t>
  </si>
  <si>
    <t>2nd &amp; 5 at TB 20</t>
  </si>
  <si>
    <t>4012203691767</t>
  </si>
  <si>
    <t>(1:05) (Shotgun) D.Brees pass incomplete short left to E.Sanders.</t>
  </si>
  <si>
    <t>1:05</t>
  </si>
  <si>
    <t>4012203691793</t>
  </si>
  <si>
    <t>(1:00) (Shotgun) D.Brees pass incomplete short right to A.Kamara (S.Barrett).</t>
  </si>
  <si>
    <t>2nd &amp; 10 at TB 12</t>
  </si>
  <si>
    <t>4012203691815</t>
  </si>
  <si>
    <t>(:57) (Shotgun) D.Brees scrambles right tackle to TB 11 for 1 yard (J.Pierre-Paul).</t>
  </si>
  <si>
    <t>4012203691836</t>
  </si>
  <si>
    <t>Timeout #1 by TB at 00:46.</t>
  </si>
  <si>
    <t>0:46</t>
  </si>
  <si>
    <t>4012203691853</t>
  </si>
  <si>
    <t>Wil Lutz 29 Yd Field Goal</t>
  </si>
  <si>
    <t>TB 11</t>
  </si>
  <si>
    <t>4th &amp; 9 at TB 11</t>
  </si>
  <si>
    <t>4012203691872</t>
  </si>
  <si>
    <t>4012203691887</t>
  </si>
  <si>
    <t>(:44) (Shotgun) T.Brady pass short right to S.Miller pushed ob at TB 35 for 10 yards (J.Jenkins) [S.Rankins]. Pass 9, YAC 1</t>
  </si>
  <si>
    <t>4012203691916</t>
  </si>
  <si>
    <t>(:39) (Shotgun) T.Brady pass incomplete short right [T.Hendrickson].
PENALTY on TB-T.Brady, Intentional Grounding, 10 yards, enforced at TB 35.</t>
  </si>
  <si>
    <t>0:39</t>
  </si>
  <si>
    <t>4012203691953</t>
  </si>
  <si>
    <t>Timeout #2 by TB at 00:35.</t>
  </si>
  <si>
    <t>0:35</t>
  </si>
  <si>
    <t>4012203691970</t>
  </si>
  <si>
    <t>(:35) (Shotgun) T.Brady pass short left to C.Godwin pushed ob at TB 31 for 6 yards (J.Jenkins). Pass -5, YAC 11</t>
  </si>
  <si>
    <t>2nd &amp; 20</t>
  </si>
  <si>
    <t>2nd &amp; 20 at TB 25</t>
  </si>
  <si>
    <t>4012203691999</t>
  </si>
  <si>
    <t>(:28) (Shotgun) T.Brady pass incomplete deep middle to C.Godwin (M.Jenkins).</t>
  </si>
  <si>
    <t>0:28</t>
  </si>
  <si>
    <t>3rd &amp; 14 at TB 31</t>
  </si>
  <si>
    <t>4012203692025</t>
  </si>
  <si>
    <t>Timeout #2 by NO at 00:22.</t>
  </si>
  <si>
    <t>4012203692046</t>
  </si>
  <si>
    <t>(:22) B.Pinion punts 50 yards to NO 19, Center-Z.Triner. D.Harris to NO 37 for 18 yards (J.Dean).</t>
  </si>
  <si>
    <t>4th &amp; 14 at TB 31</t>
  </si>
  <si>
    <t>4012203692071</t>
  </si>
  <si>
    <t>(:09) D.Brees kneels to NO 36 for -1 yards.</t>
  </si>
  <si>
    <t>0:09</t>
  </si>
  <si>
    <t>4012203692092</t>
  </si>
  <si>
    <t>4012203692111</t>
  </si>
  <si>
    <t>4012203692126</t>
  </si>
  <si>
    <t>(15:00) (Shotgun) T.Brady pass incomplete short left to R.Jones.</t>
  </si>
  <si>
    <t>4012203692148</t>
  </si>
  <si>
    <t>(14:58) (Shotgun) T.Brady pass short left to R.Jones pushed ob at TB 43 for 18 yards (M.Lattimore).
PENALTY on TB-M.Evans, Offensive Holding, 10 yards, enforced at TB 33. Pass 1, YAC 7</t>
  </si>
  <si>
    <t>14:58</t>
  </si>
  <si>
    <t>4012203692183</t>
  </si>
  <si>
    <t>(14:46) (Shotgun) T.Brady pass short middle to L.Fournette to TB 37 for 14 yards (M.Jenkins; M.Lattimore). Pass 0, YAC 14</t>
  </si>
  <si>
    <t>14:44</t>
  </si>
  <si>
    <t>2nd &amp; 12</t>
  </si>
  <si>
    <t>TB 23</t>
  </si>
  <si>
    <t>2nd &amp; 12 at TB 23</t>
  </si>
  <si>
    <t>4012203692207</t>
  </si>
  <si>
    <t>(14:11) L.Fournette left end to TB 37 for no gain (T.Hendrickson).</t>
  </si>
  <si>
    <t>14:11</t>
  </si>
  <si>
    <t>1st &amp; 10 at TB 37</t>
  </si>
  <si>
    <t>4012203692232</t>
  </si>
  <si>
    <t>(13:34) (Shotgun) PENALTY on TB-D.Smith, False Start, 5 yards, enforced at TB 37 - No Play.</t>
  </si>
  <si>
    <t>2nd &amp; 10 at TB 37</t>
  </si>
  <si>
    <t>4012203692261</t>
  </si>
  <si>
    <t>Janoris Jenkins 36 Yrd Interception Return W.Lutz extra point is GOOD, Center-Z.Wood, Holder-T.Morstead.</t>
  </si>
  <si>
    <t>13:13</t>
  </si>
  <si>
    <t>36</t>
  </si>
  <si>
    <t>Interception Return Touchdown</t>
  </si>
  <si>
    <t>2nd &amp; 15 at TB 32</t>
  </si>
  <si>
    <t>4012203692304</t>
  </si>
  <si>
    <t>W.Lutz kicks 65 yards from NO 35 to end zone, Touchback. NO-T.Montgomery was injured during the play. His return is Probable.</t>
  </si>
  <si>
    <t>4012203692323</t>
  </si>
  <si>
    <t>(13:13) T.Brady pass incomplete deep left to M.Evans (M.Williams).
PENALTY on NO-M.Williams, Defensive Pass Interference, 45 yards, enforced at TB 25 - No Play.</t>
  </si>
  <si>
    <t>4012203692360</t>
  </si>
  <si>
    <t>(13:07) (Shotgun) R.Jones left guard to NO 9 for 21 yards (M.Jenkins).</t>
  </si>
  <si>
    <t>13:07</t>
  </si>
  <si>
    <t>4012203692381</t>
  </si>
  <si>
    <t>O.J. Howard Pass From Tom Brady for 9 Yrds R.Succop extra point is GOOD, Center-Z.Triner, Holder-B.Pinion.</t>
  </si>
  <si>
    <t>1st &amp; Goal at NO 9</t>
  </si>
  <si>
    <t>4012203692426</t>
  </si>
  <si>
    <t>4012203692441</t>
  </si>
  <si>
    <t>(12:20) L.Murray left guard to NO 33 for 8 yards (L.David).</t>
  </si>
  <si>
    <t>4012203692462</t>
  </si>
  <si>
    <t>(11:47) L.Murray left guard to NO 36 for 3 yards (W.Gholston; N.Suh).</t>
  </si>
  <si>
    <t>11:47</t>
  </si>
  <si>
    <t>2nd &amp; 2 at NO 33</t>
  </si>
  <si>
    <t>4012203692483</t>
  </si>
  <si>
    <t>(11:13) D.Brees pass incomplete short middle [A.Winfield].</t>
  </si>
  <si>
    <t>11:13</t>
  </si>
  <si>
    <t>4012203692505</t>
  </si>
  <si>
    <t>(11:08) (Shotgun) D.Brees pass deep left intended for E.Sanders INTERCEPTED by S.Murphy-Bunting (C.Davis) [N.Suh] at TB 47. S.Murphy-Bunting ran ob at TB 47 for no gain.
PENALTY on TB-C.Davis, Defensive Pass Interference, 15 yards, enforced at NO 36 - No Play.</t>
  </si>
  <si>
    <t>11:08</t>
  </si>
  <si>
    <t>2nd &amp; 10 at NO 36</t>
  </si>
  <si>
    <t>4012203692547</t>
  </si>
  <si>
    <t>(11:02) (Shotgun) D.Brees pass incomplete deep left to M.Thomas.</t>
  </si>
  <si>
    <t>11:02</t>
  </si>
  <si>
    <t>4012203692569</t>
  </si>
  <si>
    <t>(10:57) (Shotgun) A.Kamara right guard to TB 45 for 4 yards (L.David).</t>
  </si>
  <si>
    <t>10:57</t>
  </si>
  <si>
    <t>4012203692590</t>
  </si>
  <si>
    <t>Timeout #1 by NO at 10:29.</t>
  </si>
  <si>
    <t>10:29</t>
  </si>
  <si>
    <t>4012203692607</t>
  </si>
  <si>
    <t>(10:29) (Shotgun) D.Brees sacked at NO 46 for -9 yards (J.Pierre-Paul).</t>
  </si>
  <si>
    <t>3rd &amp; 6 at TB 45</t>
  </si>
  <si>
    <t>4012203692626</t>
  </si>
  <si>
    <t>(9:48) T.Morstead punts 40 yards to TB 14, Center-Z.Wood, fair catch by J.Mickens.</t>
  </si>
  <si>
    <t>9:48</t>
  </si>
  <si>
    <t>4th &amp; 15 at NO 46</t>
  </si>
  <si>
    <t>4012203692645</t>
  </si>
  <si>
    <t>(9:39) (Shotgun) T.Brady pass short right to S.Miller pushed ob at TB 26 for 12 yards (C.Gardner-Johnson). Pass 5, YAC 7</t>
  </si>
  <si>
    <t>1st &amp; 10 at TB 14</t>
  </si>
  <si>
    <t>4012203692680</t>
  </si>
  <si>
    <t>(9:04) (Shotgun) R.Jones right tackle to TB 28 for 2 yards (C.Gardner-Johnson; A.Anzalone).</t>
  </si>
  <si>
    <t>1st &amp; 10 at TB 26</t>
  </si>
  <si>
    <t>4012203692705</t>
  </si>
  <si>
    <t>(8:31) (Shotgun) PENALTY on TB-T.Wirfs, False Start, 5 yards, enforced at TB 28 - No Play.</t>
  </si>
  <si>
    <t>8:31</t>
  </si>
  <si>
    <t>2nd &amp; 8 at TB 28</t>
  </si>
  <si>
    <t>4012203692728</t>
  </si>
  <si>
    <t>(8:09) (Shotgun) T.Brady pass incomplete short left to S.Miller (C.Gardner-Johnson).</t>
  </si>
  <si>
    <t>2nd &amp; 13</t>
  </si>
  <si>
    <t>2nd &amp; 13 at TB 23</t>
  </si>
  <si>
    <t>4012203692750</t>
  </si>
  <si>
    <t>(8:06) (Shotgun) T.Brady pass incomplete deep right to M.Evans.</t>
  </si>
  <si>
    <t>3rd &amp; 13</t>
  </si>
  <si>
    <t>3rd &amp; 13 at TB 23</t>
  </si>
  <si>
    <t>4012203692772</t>
  </si>
  <si>
    <t>(8:01) B.Pinion punts 38 yards to NO 39, Center-Z.Triner. D.Harris to TB 45 for 16 yards (J.Dean).</t>
  </si>
  <si>
    <t>8:01</t>
  </si>
  <si>
    <t>4th &amp; 13</t>
  </si>
  <si>
    <t>4th &amp; 13 at TB 23</t>
  </si>
  <si>
    <t>4012203692797</t>
  </si>
  <si>
    <t>(7:51) A.Kamara left end to TB 47 for -2 yards (J.Whitehead, L.David).</t>
  </si>
  <si>
    <t>4012203692818</t>
  </si>
  <si>
    <t>(7:07) (Shotgun) A.Kamara right guard to 50 for -3 yards (L.David, D.White).</t>
  </si>
  <si>
    <t>7:07</t>
  </si>
  <si>
    <t>2nd &amp; 12 at TB 47</t>
  </si>
  <si>
    <t>4012203692839</t>
  </si>
  <si>
    <t>(6:28) (Shotgun) D.Brees pass incomplete short middle to J.Cook [L.David].</t>
  </si>
  <si>
    <t>3rd &amp; 15 at 50</t>
  </si>
  <si>
    <t>4012203692861</t>
  </si>
  <si>
    <t>(6:23) T.Morstead punts 39 yards to TB 11, Center-Z.Wood, fair catch by J.Mickens.</t>
  </si>
  <si>
    <t>6:23</t>
  </si>
  <si>
    <t>4th &amp; 15 at 50</t>
  </si>
  <si>
    <t>4012203692880</t>
  </si>
  <si>
    <t>(6:16) R.Jones left tackle to TB 11 for no gain (C.Gardner-Johnson).</t>
  </si>
  <si>
    <t>6:16</t>
  </si>
  <si>
    <t>1st &amp; 10 at TB 11</t>
  </si>
  <si>
    <t>4012203692901</t>
  </si>
  <si>
    <t>(5:42) (Shotgun) T.Brady pass short right to R.Gronkowski pushed ob at TB 20 for 9 yards (J.Jenkins). Pass 0, YAC 9</t>
  </si>
  <si>
    <t>5:42</t>
  </si>
  <si>
    <t>2nd &amp; 10 at TB 11</t>
  </si>
  <si>
    <t>4012203692925</t>
  </si>
  <si>
    <t>(5:09) T.Brady pass short middle to C.Godwin to TB 43 for 23 yards (J.Jenkins). NO-M.Hunt was injured during the play. His return is Probable.  Pass 12, YAC 11</t>
  </si>
  <si>
    <t>3rd &amp; 1 at TB 20</t>
  </si>
  <si>
    <t>4012203692953</t>
  </si>
  <si>
    <t>(4:27) T.Brady pass short left to S.Miller ran ob at TB 49 for 6 yards (M.Jenkins). Pass -2, YAC 8</t>
  </si>
  <si>
    <t>TB 43</t>
  </si>
  <si>
    <t>1st &amp; 10 at TB 43</t>
  </si>
  <si>
    <t>4012203692990</t>
  </si>
  <si>
    <t>(4:01) T.Brady pass incomplete deep right to S.Miller.
PENALTY on NO-P.Robinson, Defensive Pass Interference, 28 yards, enforced at TB 49 - No Play.</t>
  </si>
  <si>
    <t>2nd &amp; 4 at TB 49</t>
  </si>
  <si>
    <t>4012203693027</t>
  </si>
  <si>
    <t>(3:55) L.Fournette left tackle to NO 23 for no gain (T.Hendrickson).</t>
  </si>
  <si>
    <t>3:55</t>
  </si>
  <si>
    <t>4012203693048</t>
  </si>
  <si>
    <t>(3:18) L.Fournette right tackle to NO 20 for 3 yards (C.Jordan, A.Anzalone).</t>
  </si>
  <si>
    <t>2nd &amp; 10 at NO 23</t>
  </si>
  <si>
    <t>4012203693069</t>
  </si>
  <si>
    <t>(2:33) (Shotgun) T.Brady pass incomplete short left.</t>
  </si>
  <si>
    <t>2:33</t>
  </si>
  <si>
    <t>3rd &amp; 7 at NO 20</t>
  </si>
  <si>
    <t>4012203693097</t>
  </si>
  <si>
    <t>Ryan Succop 38 Yd Field Goal</t>
  </si>
  <si>
    <t>4th &amp; 7 at NO 20</t>
  </si>
  <si>
    <t>4012203693116</t>
  </si>
  <si>
    <t>4012203693131</t>
  </si>
  <si>
    <t>(2:22) A.Kamara left guard to NO 30 for 5 yards (D.White).</t>
  </si>
  <si>
    <t>4012203693152</t>
  </si>
  <si>
    <t>(1:46) (Shotgun) A.Kamara right guard to NO 33 for 3 yards (D.White).</t>
  </si>
  <si>
    <t>1:46</t>
  </si>
  <si>
    <t>4012203693173</t>
  </si>
  <si>
    <t>(1:00) (Shotgun) T.Hill left end to NO 28 for -5 yards (L.David).</t>
  </si>
  <si>
    <t>3rd &amp; 2 at NO 33</t>
  </si>
  <si>
    <t>4012203693198</t>
  </si>
  <si>
    <t>(:22) T.Morstead punts 50 yards to TB 22, Center-Z.Wood, downed by NO-J.Hardee.</t>
  </si>
  <si>
    <t>NO 28</t>
  </si>
  <si>
    <t>4th &amp; 7 at NO 28</t>
  </si>
  <si>
    <t>4012203693217</t>
  </si>
  <si>
    <t>(:07) (Shotgun) R.Jones right tackle to TB 28 for 6 yards (J.Jenkins; M.Jenkins).</t>
  </si>
  <si>
    <t>0:07</t>
  </si>
  <si>
    <t>1st &amp; 10 at TB 22</t>
  </si>
  <si>
    <t>4012203693238</t>
  </si>
  <si>
    <t>4012203693257</t>
  </si>
  <si>
    <t>(15:00) (Shotgun) T.Brady pass incomplete deep middle to R.Gronkowski [C.Jordan].</t>
  </si>
  <si>
    <t>2nd &amp; 4 at TB 28</t>
  </si>
  <si>
    <t>4012203693279</t>
  </si>
  <si>
    <t>(14:56) (Shotgun) T.Brady sacked at TB 20 for -8 yards (D.Davis).</t>
  </si>
  <si>
    <t>3rd &amp; 4 at TB 28</t>
  </si>
  <si>
    <t>4012203693298</t>
  </si>
  <si>
    <t>(14:15) B.Pinion punts 59 yards to NO 21, Center-Z.Triner. D.Harris to NO 39 for 18 yards (J.Dean).</t>
  </si>
  <si>
    <t>14:15</t>
  </si>
  <si>
    <t>4th &amp; 12 at TB 20</t>
  </si>
  <si>
    <t>4012203693323</t>
  </si>
  <si>
    <t>(14:03) (Shotgun) D.Brees pass incomplete short right to A.Kamara.</t>
  </si>
  <si>
    <t>14:03</t>
  </si>
  <si>
    <t>4012203693345</t>
  </si>
  <si>
    <t>(14:00) (Shotgun) D.Brees pass deep left to J.Cook pushed ob at TB 15 for 46 yards (J.Dean). Pass 35, YAC 11</t>
  </si>
  <si>
    <t>2nd &amp; 10 at NO 39</t>
  </si>
  <si>
    <t>4012203693374</t>
  </si>
  <si>
    <t>(13:33) L.Murray right tackle to TB 11 for 4 yards (S.Barrett).</t>
  </si>
  <si>
    <t>13:33</t>
  </si>
  <si>
    <t>4012203693399</t>
  </si>
  <si>
    <t>(12:53) (Shotgun) D.Brees pass incomplete short right to L.Murray (D.White).</t>
  </si>
  <si>
    <t>12:53</t>
  </si>
  <si>
    <t>2nd &amp; 6 at TB 11</t>
  </si>
  <si>
    <t>4012203693421</t>
  </si>
  <si>
    <t>(12:45) (Shotgun) D.Brees pass short middle to E.Sanders to TB 5 for 6 yards (J.Dean). Pass 6, YAC 0</t>
  </si>
  <si>
    <t>3rd &amp; 6 at TB 11</t>
  </si>
  <si>
    <t>4012203693449</t>
  </si>
  <si>
    <t>Emmanuel Sanders 5 Yd pass from Drew Brees (Wil Lutz Kick)</t>
  </si>
  <si>
    <t>1st &amp; Goal at TB 5</t>
  </si>
  <si>
    <t>4012203693509</t>
  </si>
  <si>
    <t>T.Morstead kicks 33 yards from 50 to TB 17. M.Edwards MUFFS catch, RECOVERED by NO-B.Fowler at TB 18. B.Fowler to TB 18 for no gain (J.Watson).</t>
  </si>
  <si>
    <t>4012203693547</t>
  </si>
  <si>
    <t>(11:37) L.Murray right tackle to TB 14 for 4 yards (W.Gholston).</t>
  </si>
  <si>
    <t>4012203693568</t>
  </si>
  <si>
    <t>(10:59) (Shotgun) D.Brees pass short right to M.Thomas to TB 9 for 5 yards (C.Davis). Pass 4, YAC 1</t>
  </si>
  <si>
    <t>10:59</t>
  </si>
  <si>
    <t>2nd &amp; 6 at TB 14</t>
  </si>
  <si>
    <t>4012203693596</t>
  </si>
  <si>
    <t>(10:13) L.Murray right guard to TB 7 for 2 yards (W.Gholston; V.Vea).</t>
  </si>
  <si>
    <t>10:13</t>
  </si>
  <si>
    <t>TB 9</t>
  </si>
  <si>
    <t>3rd &amp; 1 at TB 9</t>
  </si>
  <si>
    <t>4012203693621</t>
  </si>
  <si>
    <t>(9:34) D.Kelly reported in as eligible.  L.Murray right guard to TB 3 for 4 yards (S.Murphy-Bunting).</t>
  </si>
  <si>
    <t>9:34</t>
  </si>
  <si>
    <t>1st &amp; Goal at TB 7</t>
  </si>
  <si>
    <t>4012203693645</t>
  </si>
  <si>
    <t>(8:53) D.Kelly reported in as eligible.  L.Murray right guard to TB 3 for no gain (D.White).</t>
  </si>
  <si>
    <t>TB 3</t>
  </si>
  <si>
    <t>2nd &amp; Goal at TB 3</t>
  </si>
  <si>
    <t>4012203693668</t>
  </si>
  <si>
    <t>(8:11) D.Brees pass incomplete short right to E.Sanders (A.Winfield).</t>
  </si>
  <si>
    <t>3rd &amp; Goal at TB 3</t>
  </si>
  <si>
    <t>4012203693690</t>
  </si>
  <si>
    <t>Wil Lutz 21 Yd Field Goal</t>
  </si>
  <si>
    <t>4th &amp; Goal at TB 3</t>
  </si>
  <si>
    <t>4012203693709</t>
  </si>
  <si>
    <t>4012203693724</t>
  </si>
  <si>
    <t>(8:01) (Shotgun) T.Brady pass incomplete short right to O.Howard.</t>
  </si>
  <si>
    <t>4012203693746</t>
  </si>
  <si>
    <t>(7:58) (Shotgun) T.Brady pass incomplete short left to M.Evans (M.Lattimore).</t>
  </si>
  <si>
    <t>7:58</t>
  </si>
  <si>
    <t>4012203693768</t>
  </si>
  <si>
    <t>(7:54) (Shotgun) T.Brady pass incomplete deep left to O.Howard.</t>
  </si>
  <si>
    <t>7:54</t>
  </si>
  <si>
    <t>3rd &amp; 10 at TB 25</t>
  </si>
  <si>
    <t>4012203693790</t>
  </si>
  <si>
    <t>(7:48) B.Pinion punts 46 yards to NO 29, Center-Z.Triner. D.Harris to NO 36 for 7 yards (J.Cichy; J.Watson).</t>
  </si>
  <si>
    <t>7:48</t>
  </si>
  <si>
    <t>4th &amp; 10</t>
  </si>
  <si>
    <t>4th &amp; 10 at TB 25</t>
  </si>
  <si>
    <t>4012203693815</t>
  </si>
  <si>
    <t>(7:39) L.Murray left tackle to NO 33 for -3 yards (J.Pierre-Paul; D.White).</t>
  </si>
  <si>
    <t>7:39</t>
  </si>
  <si>
    <t>4012203693836</t>
  </si>
  <si>
    <t>(6:54) A.Kamara left tackle to NO 35 for 2 yards (S.Barrett).</t>
  </si>
  <si>
    <t>6:54</t>
  </si>
  <si>
    <t>2nd &amp; 13 at NO 33</t>
  </si>
  <si>
    <t>4012203693857</t>
  </si>
  <si>
    <t>(6:13) (Shotgun) D.Brees pass short left to E.Sanders to NO 39 for 4 yards (J.Dean). Pass 3, YAC 1</t>
  </si>
  <si>
    <t>6:13</t>
  </si>
  <si>
    <t>3rd &amp; 11 at NO 35</t>
  </si>
  <si>
    <t>4012203693881</t>
  </si>
  <si>
    <t>Timeout #1 by TB at 06:06.</t>
  </si>
  <si>
    <t>6:06</t>
  </si>
  <si>
    <t>4012203693902</t>
  </si>
  <si>
    <t>(6:06) T.Morstead punts 51 yards to TB 10, Center-Z.Wood. J.Mickens to TB 10 for no gain (J.Hardee).</t>
  </si>
  <si>
    <t>4th &amp; 7 at NO 39</t>
  </si>
  <si>
    <t>4012203693927</t>
  </si>
  <si>
    <t>(5:59) (Shotgun) T.Brady pass short right to O.Howard to TB 19 for 9 yards (D.Davis). Pass 9, YAC 0</t>
  </si>
  <si>
    <t>5:37</t>
  </si>
  <si>
    <t>TB 10</t>
  </si>
  <si>
    <t>1st &amp; 10 at TB 10</t>
  </si>
  <si>
    <t>4012203693955</t>
  </si>
  <si>
    <t>(5:40) (No Huddle, Shotgun) T.Brady pass to O.Howard to TB 34 for 15 yards (D.Swearinger).
New Orleans challenged the pass completion ruling, and the play was Upheld. The ruling on the field stands. (Timeout #2.)</t>
  </si>
  <si>
    <t>5:20</t>
  </si>
  <si>
    <t>2nd &amp; 1 at TB 19</t>
  </si>
  <si>
    <t>4012203693979</t>
  </si>
  <si>
    <t>(5:19) (Shotgun) T.Brady scrambles right guard to TB 38 for 4 yards (T.Hendrickson).</t>
  </si>
  <si>
    <t>5:19</t>
  </si>
  <si>
    <t>1st &amp; 10 at TB 34</t>
  </si>
  <si>
    <t>4012203694006</t>
  </si>
  <si>
    <t>(4:52) (No Huddle, Shotgun) T.Brady pass short left to C.Godwin pushed ob at TB 43 for 5 yards (C.Gardner-Johnson). Pass 6, YAC 0</t>
  </si>
  <si>
    <t>4:52</t>
  </si>
  <si>
    <t>TB 38</t>
  </si>
  <si>
    <t>2nd &amp; 6 at TB 38</t>
  </si>
  <si>
    <t>4012203694030</t>
  </si>
  <si>
    <t>(4:50) (No Huddle, Shotgun) T.Brady left guard to TB 46 for 3 yards (D.Swearinger).</t>
  </si>
  <si>
    <t>4:50</t>
  </si>
  <si>
    <t>3rd &amp; 1 at TB 43</t>
  </si>
  <si>
    <t>4012203694055</t>
  </si>
  <si>
    <t>(4:29) (No Huddle, Shotgun) T.Brady pass deep left to S.Miller to NO 17 for 37 yards (J.Jenkins). Pass 37, YAC 0</t>
  </si>
  <si>
    <t>4:29</t>
  </si>
  <si>
    <t>TB 46</t>
  </si>
  <si>
    <t>1st &amp; 10 at TB 46</t>
  </si>
  <si>
    <t>4012203694079</t>
  </si>
  <si>
    <t>(4:05) (No Huddle, Shotgun) T.Brady pass short middle to L.McCoy to NO 15 for 2 yards (M.Jenkins). Pass 3, YAC -1</t>
  </si>
  <si>
    <t>4:05</t>
  </si>
  <si>
    <t>4012203694107</t>
  </si>
  <si>
    <t>(3:43) (No Huddle, Shotgun) T.Brady sacked at NO 21 for -6 yards (C.Granderson). FUMBLES (C.Granderson), and recovers at NO 17. T.Brady to NO 17 for no gain (M.Hunt).</t>
  </si>
  <si>
    <t>3:43</t>
  </si>
  <si>
    <t>2nd &amp; 8 at NO 15</t>
  </si>
  <si>
    <t>4012203694140</t>
  </si>
  <si>
    <t>(3:17) (No Huddle, Shotgun) T.Brady pass short left to O.Howard to NO 14 for 3 yards (C.Gardner-Johnson). NO-C.Gardner-Johnson was injured during the play. His return is Probable.  Pass 3, YAC 0</t>
  </si>
  <si>
    <t>3rd &amp; 10 at NO 17</t>
  </si>
  <si>
    <t>4012203694164</t>
  </si>
  <si>
    <t>(2:52) (Shotgun) T.Brady pass short right to C.Godwin to NO 5 for 9 yards (D.Swearinger; P.Robinson).
PENALTY on NO-D.Swearinger, Unnecessary Roughness, 3 yards, enforced at NO 5. Pass 9, YAC 0</t>
  </si>
  <si>
    <t>4th &amp; 7 at NO 14</t>
  </si>
  <si>
    <t>4012203694207</t>
  </si>
  <si>
    <t>Mike Evans 2 Yd pass from Tom Brady (Two-Point Pass Conversion Failed)</t>
  </si>
  <si>
    <t>1st &amp; Goal at NO 2</t>
  </si>
  <si>
    <t>4012203694253</t>
  </si>
  <si>
    <t>R.Succop kicks onside 16 yards from TB 35 to NO 49. T.Montgomery (didn't try to advance) to NO 49 for no gain.</t>
  </si>
  <si>
    <t>4012203694285</t>
  </si>
  <si>
    <t>(2:40) L.Murray right guard to TB 47 for 4 yards (D.White; A.Winfield).</t>
  </si>
  <si>
    <t>2:40</t>
  </si>
  <si>
    <t>4012203694306</t>
  </si>
  <si>
    <t>Timeout #2 by TB at 02:33.</t>
  </si>
  <si>
    <t>4012203694323</t>
  </si>
  <si>
    <t>(2:33) T.Hill pass deep right to A.Kamara to TB 9 for 38 yards (A.Winfield; J.Whitehead). Brees passed backwards to Hill, who threw to Kamara.  Pass 21, YAC 17.</t>
  </si>
  <si>
    <t>2nd &amp; 6 at TB 47</t>
  </si>
  <si>
    <t>4012203694347</t>
  </si>
  <si>
    <t>Timeout #3 by TB at 02:19.</t>
  </si>
  <si>
    <t>4012203694368</t>
  </si>
  <si>
    <t>(2:19) (Shotgun) L.Murray left guard to TB 5 for 4 yards (A.Winfield).</t>
  </si>
  <si>
    <t>1st &amp; Goal at TB 9</t>
  </si>
  <si>
    <t>4012203694389</t>
  </si>
  <si>
    <t>4012203694406</t>
  </si>
  <si>
    <t>(2:00) A.Kamara left tackle to TB 7 for -2 yards (W.Gholston).</t>
  </si>
  <si>
    <t>2nd &amp; Goal at TB 5</t>
  </si>
  <si>
    <t>4012203694427</t>
  </si>
  <si>
    <t>(1:16) T.Hill at quarterback. (Shotgun) T.Hill right guard to TB 2 for 5 yards (W.Gholston; A.Winfield).</t>
  </si>
  <si>
    <t>1:16</t>
  </si>
  <si>
    <t>3rd &amp; Goal at TB 7</t>
  </si>
  <si>
    <t>4012203694448</t>
  </si>
  <si>
    <t>Timeout #3 by NO at 00:27.</t>
  </si>
  <si>
    <t>4012203694469</t>
  </si>
  <si>
    <t>(:27) A.Kamara left end for 2 yards, TOUCHDOWN.
The Replay Official reviewed the runner broke the plane ruling, and the play was REVERSED.
A.Kamara left end ran ob at TB 1 for 1 yard (P.O'Connor).</t>
  </si>
  <si>
    <t>TB 2</t>
  </si>
  <si>
    <t>4th &amp; Goal at TB 2</t>
  </si>
  <si>
    <t>4012203694533</t>
  </si>
  <si>
    <t>(:23) R.Jones right guard to TB 12 for 11 yards (C.Granderson).</t>
  </si>
  <si>
    <t>0:23</t>
  </si>
  <si>
    <t>TB 1</t>
  </si>
  <si>
    <t>1st &amp; 10 at TB 1</t>
  </si>
  <si>
    <t>4012203694554</t>
  </si>
  <si>
    <t>40122023141</t>
  </si>
  <si>
    <t>13</t>
  </si>
  <si>
    <t>D.Carlson kicks 65 yards from LV 35 to end zone, Touchback.</t>
  </si>
  <si>
    <t>401220231</t>
  </si>
  <si>
    <t>40122023156</t>
  </si>
  <si>
    <t>(15:00) D.Harris left end to NO 36 for 11 yards (N.Morrow).</t>
  </si>
  <si>
    <t>40122023177</t>
  </si>
  <si>
    <t>(14:22) D.Brees pass incomplete deep left to J.Cook (J.Abram).</t>
  </si>
  <si>
    <t>14:22</t>
  </si>
  <si>
    <t>40122023199</t>
  </si>
  <si>
    <t>(14:18) (Shotgun) Direct snap to T.Hill.  T.Hill left tackle to NO 44 for 8 yards (J.Abram).</t>
  </si>
  <si>
    <t>14:18</t>
  </si>
  <si>
    <t>401220231122</t>
  </si>
  <si>
    <t>(13:39) (Shotgun) L.Murray left guard to LV 48 for 8 yards (L.Joyner).</t>
  </si>
  <si>
    <t>13:39</t>
  </si>
  <si>
    <t>3rd &amp; 2 at NO 44</t>
  </si>
  <si>
    <t>401220231143</t>
  </si>
  <si>
    <t>(13:06) A.Kamara left tackle pushed ob at LV 38 for 10 yards (E.Harris).</t>
  </si>
  <si>
    <t>LV 48</t>
  </si>
  <si>
    <t>1st &amp; 10 at LV 48</t>
  </si>
  <si>
    <t>401220231164</t>
  </si>
  <si>
    <t>(12:36) (Shotgun) D.Brees pass incomplete short left to E.Sanders.</t>
  </si>
  <si>
    <t>LV 38</t>
  </si>
  <si>
    <t>1st &amp; 10 at LV 38</t>
  </si>
  <si>
    <t>401220231186</t>
  </si>
  <si>
    <t>(12:33) (No Huddle) D.Brees pass short middle to T.Smith to LV 20 for 18 yards (D.Arnette).
Penalty on LV-D.Arnette, Defensive Holding, declined.</t>
  </si>
  <si>
    <t>2nd &amp; 10 at LV 38</t>
  </si>
  <si>
    <t>401220231221</t>
  </si>
  <si>
    <t>(12:10) A.Kamara left guard to LV 20 for no gain (C.Nassib).</t>
  </si>
  <si>
    <t>12:10</t>
  </si>
  <si>
    <t>LV 20</t>
  </si>
  <si>
    <t>1st &amp; 10 at LV 20</t>
  </si>
  <si>
    <t>401220231242</t>
  </si>
  <si>
    <t>(11:36) (Shotgun) D.Brees pass short middle to A.Kamara to LV 13 for 7 yards (C.Littleton).</t>
  </si>
  <si>
    <t>11:36</t>
  </si>
  <si>
    <t>2nd &amp; 10 at LV 20</t>
  </si>
  <si>
    <t>401220231266</t>
  </si>
  <si>
    <t>(11:13) (No Huddle, Shotgun) D.Brees pass incomplete short middle to T.Smith (E.Harris) [M.Collins].</t>
  </si>
  <si>
    <t>LV 13</t>
  </si>
  <si>
    <t>3rd &amp; 3 at LV 13</t>
  </si>
  <si>
    <t>401220231288</t>
  </si>
  <si>
    <t>(11:06) W.Lutz 31 yard field goal is GOOD, Center-Z.Wood, Holder-T.Morstead.</t>
  </si>
  <si>
    <t>11:01</t>
  </si>
  <si>
    <t>4th &amp; 3 at LV 13</t>
  </si>
  <si>
    <t>401220231307</t>
  </si>
  <si>
    <t>401220231322</t>
  </si>
  <si>
    <t>(11:01) (Shotgun) J.Jacobs right tackle to LV 26 for 1 yard (M.Brown).</t>
  </si>
  <si>
    <t>LV 25</t>
  </si>
  <si>
    <t>1st &amp; 10 at LV 25</t>
  </si>
  <si>
    <t>401220231343</t>
  </si>
  <si>
    <t>(10:30) (No Huddle) J.Jacobs left end to LV 32 for 6 yards (M.Brown).</t>
  </si>
  <si>
    <t>10:30</t>
  </si>
  <si>
    <t>LV 26</t>
  </si>
  <si>
    <t>2nd &amp; 9 at LV 26</t>
  </si>
  <si>
    <t>401220231364</t>
  </si>
  <si>
    <t>(10:02) (No Huddle, Shotgun) J.Jacobs left guard to LV 40 for 8 yards (D.Davis; C.Gardner-Johnson).</t>
  </si>
  <si>
    <t>10:02</t>
  </si>
  <si>
    <t>LV 32</t>
  </si>
  <si>
    <t>3rd &amp; 3 at LV 32</t>
  </si>
  <si>
    <t>401220231385</t>
  </si>
  <si>
    <t>(9:27) (Shotgun) D.Carr pass incomplete deep left to D.Waller.</t>
  </si>
  <si>
    <t>9:27</t>
  </si>
  <si>
    <t>LV 40</t>
  </si>
  <si>
    <t>1st &amp; 10 at LV 40</t>
  </si>
  <si>
    <t>401220231414</t>
  </si>
  <si>
    <t>(9:22) D.Carr sacked at LV 27 for -13 yards (M.Jenkins).</t>
  </si>
  <si>
    <t>2nd &amp; 10 at LV 40</t>
  </si>
  <si>
    <t>401220231433</t>
  </si>
  <si>
    <t>(8:39) (Shotgun) D.Carr pass short middle to D.Waller to LV 34 for 7 yards (P.Williams; A.Anzalone).</t>
  </si>
  <si>
    <t>8:39</t>
  </si>
  <si>
    <t>3rd &amp; 23</t>
  </si>
  <si>
    <t>LV 27</t>
  </si>
  <si>
    <t>3rd &amp; 23 at LV 27</t>
  </si>
  <si>
    <t>401220231457</t>
  </si>
  <si>
    <t>(8:05) A.Cole punts 44 yards to NO 22, Center-T.Sieg, fair catch by D.Harris.</t>
  </si>
  <si>
    <t>LV 34</t>
  </si>
  <si>
    <t>4th &amp; 16 at LV 34</t>
  </si>
  <si>
    <t>401220231476</t>
  </si>
  <si>
    <t>(7:58) L.Murray left guard to NO 26 for 4 yards (M.Hurst; C.Littleton).
PENALTY on LV-J.Hankins, Defensive Holding, 5 yards, enforced at NO 26.</t>
  </si>
  <si>
    <t>NO 22</t>
  </si>
  <si>
    <t>1st &amp; 10 at NO 22</t>
  </si>
  <si>
    <t>401220231508</t>
  </si>
  <si>
    <t>(7:35) A.Kamara right tackle to NO 44 for 13 yards (J.Abram).</t>
  </si>
  <si>
    <t>401220231529</t>
  </si>
  <si>
    <t>(6:52) A.Kamara left tackle pushed ob at LV 35 for 21 yards (D.Arnette).</t>
  </si>
  <si>
    <t>6:52</t>
  </si>
  <si>
    <t>401220231550</t>
  </si>
  <si>
    <t>(6:21) L.Murray left end to LV 33 for 2 yards (D.Arnette).</t>
  </si>
  <si>
    <t>6:21</t>
  </si>
  <si>
    <t>LV 35</t>
  </si>
  <si>
    <t>1st &amp; 10 at LV 35</t>
  </si>
  <si>
    <t>401220231571</t>
  </si>
  <si>
    <t>(5:44) (Shotgun) D.Brees pass incomplete short right to E.Sanders.</t>
  </si>
  <si>
    <t>LV 33</t>
  </si>
  <si>
    <t>2nd &amp; 8 at LV 33</t>
  </si>
  <si>
    <t>401220231593</t>
  </si>
  <si>
    <t>(5:39) (Shotgun) D.Brees pass short middle to T.Smith pushed ob at LV 4 for 29 yards (L.Joyner).</t>
  </si>
  <si>
    <t>3rd &amp; 8 at LV 33</t>
  </si>
  <si>
    <t>401220231622</t>
  </si>
  <si>
    <t>Timeout #1 by NO at 04:53.</t>
  </si>
  <si>
    <t>401220231639</t>
  </si>
  <si>
    <t>(4:53) A.Kamara left end pushed ob at LV 1 for 3 yards (D.Arnette). LV-J.Abram was injured during the play. His return is Questionable.</t>
  </si>
  <si>
    <t>4:46</t>
  </si>
  <si>
    <t>LV 4</t>
  </si>
  <si>
    <t>1st &amp; Goal at LV 4</t>
  </si>
  <si>
    <t>401220231663</t>
  </si>
  <si>
    <t>(4:35) T.Hill left guard to LV 1 for no gain (K.Wilber). LV-K.Wilber was injured during the play. His return is Questionable.</t>
  </si>
  <si>
    <t>4:35</t>
  </si>
  <si>
    <t>LV 1</t>
  </si>
  <si>
    <t>2nd &amp; Goal at LV 1</t>
  </si>
  <si>
    <t>401220231684</t>
  </si>
  <si>
    <t>Alvin Kamara 1 Yard Rush W.Lutz extra point is GOOD, Center-Z.Wood, Holder-T.Morstead.</t>
  </si>
  <si>
    <t>3:51</t>
  </si>
  <si>
    <t>3rd &amp; Goal at LV 1</t>
  </si>
  <si>
    <t>401220231782</t>
  </si>
  <si>
    <t>W.Lutz kicks 67 yards from NO 35 to LV -2. J.Richard to LV 28 for 30 yards (J.Hardee).</t>
  </si>
  <si>
    <t>401220231804</t>
  </si>
  <si>
    <t>(3:44) J.Jacobs right guard to LV 32 for 4 yards (D.Davis).</t>
  </si>
  <si>
    <t>3:44</t>
  </si>
  <si>
    <t>LV 28</t>
  </si>
  <si>
    <t>1st &amp; 10 at LV 28</t>
  </si>
  <si>
    <t>401220231825</t>
  </si>
  <si>
    <t>(3:07) D.Carr pass deep middle to B.Edwards to NO 46 for 22 yards (M.Jenkins; J.Jenkins).</t>
  </si>
  <si>
    <t>3:07</t>
  </si>
  <si>
    <t>2nd &amp; 6 at LV 32</t>
  </si>
  <si>
    <t>401220231849</t>
  </si>
  <si>
    <t>(2:31) (Shotgun) D.Carr pass incomplete deep left to H.Ruggs.</t>
  </si>
  <si>
    <t>2:31</t>
  </si>
  <si>
    <t>401220231871</t>
  </si>
  <si>
    <t>(2:24) (Shotgun) D.Carr sacked at LV 49 for -5 yards (T.Hendrickson).
Penalty on LV-R.Incognito, Offensive Holding, declined.</t>
  </si>
  <si>
    <t>2:24</t>
  </si>
  <si>
    <t>401220231901</t>
  </si>
  <si>
    <t>(1:58) (Shotgun) D.Carr sacked at LV 44 for -5 yards (D.Onyemata).</t>
  </si>
  <si>
    <t>1:58</t>
  </si>
  <si>
    <t>LV 49</t>
  </si>
  <si>
    <t>3rd &amp; 15 at LV 49</t>
  </si>
  <si>
    <t>401220231920</t>
  </si>
  <si>
    <t>(1:17) A.Cole punts 36 yards to NO 20, Center-T.Sieg, fair catch by D.Harris.</t>
  </si>
  <si>
    <t>1:17</t>
  </si>
  <si>
    <t>4th &amp; 20</t>
  </si>
  <si>
    <t>LV 44</t>
  </si>
  <si>
    <t>4th &amp; 20 at LV 44</t>
  </si>
  <si>
    <t>401220231939</t>
  </si>
  <si>
    <t>(1:10) A.Kamara right tackle to NO 25 for 5 yards (N.Morrow).</t>
  </si>
  <si>
    <t>1:10</t>
  </si>
  <si>
    <t>401220231960</t>
  </si>
  <si>
    <t>(:32) (Shotgun) D.Brees pass incomplete short middle to D.Harris.</t>
  </si>
  <si>
    <t>2nd &amp; 5 at NO 25</t>
  </si>
  <si>
    <t>401220231982</t>
  </si>
  <si>
    <t>(:28) (Shotgun) D.Brees pass incomplete deep left to J.Cook.
Penalty on NO-J.Cook, Offensive Pass Interference, declined.</t>
  </si>
  <si>
    <t>3rd &amp; 5 at NO 25</t>
  </si>
  <si>
    <t>4012202311015</t>
  </si>
  <si>
    <t>(:22) T.Morstead punts 43 yards to LV 32, Center-Z.Wood. H.Renfrow to LV 37 for 5 yards (J.Gray).</t>
  </si>
  <si>
    <t>4th &amp; 5 at NO 25</t>
  </si>
  <si>
    <t>4012202311040</t>
  </si>
  <si>
    <t>(:13) (Shotgun) D.Carr pass short left to J.Jacobs to LV 46 for 9 yards (M.Lattimore; D.Davis).</t>
  </si>
  <si>
    <t>LV 37</t>
  </si>
  <si>
    <t>1st &amp; 10 at LV 37</t>
  </si>
  <si>
    <t>4012202311064</t>
  </si>
  <si>
    <t>4012202311083</t>
  </si>
  <si>
    <t>(15:00) J.Jacobs left guard to LV 46 for no gain (M.Hunt).</t>
  </si>
  <si>
    <t>LV 46</t>
  </si>
  <si>
    <t>2nd &amp; 1 at LV 46</t>
  </si>
  <si>
    <t>4012202311104</t>
  </si>
  <si>
    <t>(14:27) D.Carr pass short left to J.Witten to LV 49 for 3 yards (M.Williams).</t>
  </si>
  <si>
    <t>3rd &amp; 1 at LV 46</t>
  </si>
  <si>
    <t>4012202311128</t>
  </si>
  <si>
    <t>(13:50) (Shotgun) D.Carr pass short left to J.Jacobs to NO 45 for 6 yards (M.Williams).</t>
  </si>
  <si>
    <t>13:50</t>
  </si>
  <si>
    <t>1st &amp; 10 at LV 49</t>
  </si>
  <si>
    <t>4012202311152</t>
  </si>
  <si>
    <t>(13:20) (No Huddle) J.Jacobs right guard to NO 42 for 3 yards (A.Anzalone; C.Jordan).</t>
  </si>
  <si>
    <t>13:20</t>
  </si>
  <si>
    <t>2nd &amp; 4 at NO 45</t>
  </si>
  <si>
    <t>4012202311173</t>
  </si>
  <si>
    <t>(12:36) D.Carr pass short right to D.Waller to NO 33 for 9 yards (M.Lattimore).</t>
  </si>
  <si>
    <t>3rd &amp; 1 at NO 42</t>
  </si>
  <si>
    <t>4012202311197</t>
  </si>
  <si>
    <t>(11:55) J.Jacobs left tackle to NO 35 for -2 yards (M.Roach).</t>
  </si>
  <si>
    <t>11:55</t>
  </si>
  <si>
    <t>1st &amp; 10 at NO 33</t>
  </si>
  <si>
    <t>4012202311218</t>
  </si>
  <si>
    <t>(11:14) (Shotgun) D.Carr pass incomplete short right to H.Ruggs.
PENALTY on NO-C.Gardner-Johnson, Defensive Holding, 5 yards, enforced at NO 35 - No Play.</t>
  </si>
  <si>
    <t>11:14</t>
  </si>
  <si>
    <t>2nd &amp; 12 at NO 35</t>
  </si>
  <si>
    <t>4012202311251</t>
  </si>
  <si>
    <t>(11:08) (Shotgun) D.Carr pass short middle to D.Waller to NO 17 for 13 yards (M.Lattimore).</t>
  </si>
  <si>
    <t>4012202311275</t>
  </si>
  <si>
    <t>(10:26) D.Booker right guard to NO 16 for 1 yard (S.Rankins).</t>
  </si>
  <si>
    <t>4012202311296</t>
  </si>
  <si>
    <t>(9:42) (Shotgun) D.Carr pass short middle to D.Waller to NO 3 for 13 yards (M.Jenkins).</t>
  </si>
  <si>
    <t>2nd &amp; 9 at NO 16</t>
  </si>
  <si>
    <t>4012202311320</t>
  </si>
  <si>
    <t>Alec Ingold Pass From Derek Carr for 3 Yrds D.Carlson extra point is GOOD, Center-T.Sieg, Holder-A.Cole.</t>
  </si>
  <si>
    <t>8:55</t>
  </si>
  <si>
    <t>4012202311356</t>
  </si>
  <si>
    <t>D.Carlson kicks 70 yards from LV 35 to NO -5. D.Harris to NO 24 for 29 yards (E.Harris).</t>
  </si>
  <si>
    <t>4012202311378</t>
  </si>
  <si>
    <t>(8:49) D.Brees pass short left to A.Kamara pushed ob at NO 40 for 16 yards (N.Lawson). NO-N.Easton was injured during the play. His return is Questionable.</t>
  </si>
  <si>
    <t>8:49</t>
  </si>
  <si>
    <t>4012202311414</t>
  </si>
  <si>
    <t>(8:22) D.Brees pass short left to L.Murray pushed ob at 50 for 10 yards (L.Joyner).</t>
  </si>
  <si>
    <t>8:22</t>
  </si>
  <si>
    <t>4012202311438</t>
  </si>
  <si>
    <t>(7:33) D.Brees pass short left to T.Smith to LV 25 for 25 yards (N.Morrow) [C.Nassib].</t>
  </si>
  <si>
    <t>7:33</t>
  </si>
  <si>
    <t>4012202311462</t>
  </si>
  <si>
    <t>(6:50) (Shotgun) D.Brees pass deep right to A.Trautman to LV 8 for 17 yards (T.Mullen).</t>
  </si>
  <si>
    <t>6:50</t>
  </si>
  <si>
    <t>4012202311486</t>
  </si>
  <si>
    <t>(6:14) (Shotgun) D.Brees pass incomplete short middle [J.Abram].</t>
  </si>
  <si>
    <t>6:14</t>
  </si>
  <si>
    <t>1st &amp; 8</t>
  </si>
  <si>
    <t>LV 8</t>
  </si>
  <si>
    <t>1st &amp; 8 at LV 8</t>
  </si>
  <si>
    <t>4012202311508</t>
  </si>
  <si>
    <t>(6:07) (Shotgun) A.Kamara left tackle to LV 6 for 2 yards (N.Morrow).</t>
  </si>
  <si>
    <t>6:07</t>
  </si>
  <si>
    <t>2nd &amp; Goal at LV 8</t>
  </si>
  <si>
    <t>4012202311529</t>
  </si>
  <si>
    <t>Jared Cook Pass From Drew Brees for 6 Yrds W.Lutz extra point is GOOD, Center-Z.Wood, Holder-T.Morstead.</t>
  </si>
  <si>
    <t>5:22</t>
  </si>
  <si>
    <t>LV 6</t>
  </si>
  <si>
    <t>3rd &amp; Goal at LV 6</t>
  </si>
  <si>
    <t>4012202311565</t>
  </si>
  <si>
    <t>4012202311580</t>
  </si>
  <si>
    <t>(5:22) (Shotgun) J.Jacobs left tackle to LV 32 for 7 yards (M.Williams).</t>
  </si>
  <si>
    <t>4012202311601</t>
  </si>
  <si>
    <t>(4:43) J.Jacobs right guard to LV 30 for -2 yards (A.Anzalone; D.Onyemata).</t>
  </si>
  <si>
    <t>4:43</t>
  </si>
  <si>
    <t>2nd &amp; 3 at LV 32</t>
  </si>
  <si>
    <t>4012202311622</t>
  </si>
  <si>
    <t>(4:07) (Shotgun) D.Carr pass short right to N.Agholor pushed ob at LV 49 for 19 yards (P.Williams).</t>
  </si>
  <si>
    <t>LV 30</t>
  </si>
  <si>
    <t>3rd &amp; 5 at LV 30</t>
  </si>
  <si>
    <t>4012202311651</t>
  </si>
  <si>
    <t>(3:33) (Shotgun) D.Carr pass short middle to H.Renfrow to NO 36 for 15 yards (P.Williams).</t>
  </si>
  <si>
    <t>3:33</t>
  </si>
  <si>
    <t>4012202311675</t>
  </si>
  <si>
    <t>(2:44) (Shotgun) D.Carr pass incomplete short left to D.Waller (D.Davis).</t>
  </si>
  <si>
    <t>2:44</t>
  </si>
  <si>
    <t>4012202311697</t>
  </si>
  <si>
    <t>(2:40) (Shotgun) D.Carr pass incomplete short left.</t>
  </si>
  <si>
    <t>4012202311719</t>
  </si>
  <si>
    <t>(2:37) (Shotgun) D.Carr pass short left to B.Edwards pushed ob at NO 16 for 20 yards (M.Williams).</t>
  </si>
  <si>
    <t>3rd &amp; 10 at NO 36</t>
  </si>
  <si>
    <t>4012202311743</t>
  </si>
  <si>
    <t>(2:02) (Shotgun) PENALTY on NO-C.Jordan, Neutral Zone Infraction, 5 yards, enforced at NO 16 - No Play.</t>
  </si>
  <si>
    <t>2:01</t>
  </si>
  <si>
    <t>4012202311777</t>
  </si>
  <si>
    <t>4012202311794</t>
  </si>
  <si>
    <t>(2:00) (Shotgun) J.Jacobs left tackle to NO 15 for -4 yards (D.Davis).</t>
  </si>
  <si>
    <t>1st &amp; 5 at NO 11</t>
  </si>
  <si>
    <t>4012202311815</t>
  </si>
  <si>
    <t>Timeout #2 by NO at 01:57.</t>
  </si>
  <si>
    <t>1:57</t>
  </si>
  <si>
    <t>4012202311832</t>
  </si>
  <si>
    <t>(1:57) (Shotgun) D.Carr pass incomplete short right.</t>
  </si>
  <si>
    <t>2nd &amp; 9 at NO 15</t>
  </si>
  <si>
    <t>4012202311854</t>
  </si>
  <si>
    <t>Zay Jones Pass From Derek Carr for 15 Yrds D.Carlson extra point is GOOD, Center-T.Sieg, Holder-A.Cole.</t>
  </si>
  <si>
    <t>3rd &amp; 9 at NO 15</t>
  </si>
  <si>
    <t>4012202311890</t>
  </si>
  <si>
    <t>4012202311905</t>
  </si>
  <si>
    <t>(1:44) (Shotgun) A.Kamara right guard to NO 30 for 5 yards (M.Crosby).</t>
  </si>
  <si>
    <t>4012202311926</t>
  </si>
  <si>
    <t>(1:25) (No Huddle, Shotgun) D.Brees pass incomplete short left to T.Montgomery.</t>
  </si>
  <si>
    <t>1:25</t>
  </si>
  <si>
    <t>4012202311955</t>
  </si>
  <si>
    <t>(1:21) (Shotgun) D.Brees pass short middle to T.Smith to NO 38 for 8 yards (N.Morrow).</t>
  </si>
  <si>
    <t>1:21</t>
  </si>
  <si>
    <t>4012202312005</t>
  </si>
  <si>
    <t>(:48) (Shotgun) D.Carr pass short left to H.Renfrow pushed ob at NO 35 for 5 yards (M.Lattimore).</t>
  </si>
  <si>
    <t>0:48</t>
  </si>
  <si>
    <t>4012202311979</t>
  </si>
  <si>
    <t>(:55) (No Huddle, Shotgun) D.Brees pass short middle intended for D.Harris INTERCEPTED by N.Morrow [M.Hurst] at NO 46. N.Morrow to NO 40 for 6 yards (E.Sanders).</t>
  </si>
  <si>
    <t>0:45</t>
  </si>
  <si>
    <t>4012202312029</t>
  </si>
  <si>
    <t>(:43) (Shotgun) D.Carr pass short right to H.Ruggs to NO 31 for 4 yards (J.Jenkins).</t>
  </si>
  <si>
    <t>0:43</t>
  </si>
  <si>
    <t>2nd &amp; 5 at NO 35</t>
  </si>
  <si>
    <t>4012202312058</t>
  </si>
  <si>
    <t>Timeout #1 by LV at 00:30.</t>
  </si>
  <si>
    <t>0:30</t>
  </si>
  <si>
    <t>4012202312075</t>
  </si>
  <si>
    <t>(:30) D.Carr pass short right to A.Ingold pushed ob at NO 29 for 2 yards (M.Jenkins).</t>
  </si>
  <si>
    <t>3rd &amp; 1 at NO 31</t>
  </si>
  <si>
    <t>4012202312104</t>
  </si>
  <si>
    <t>(:25) (Shotgun) D.Carr pass short right to D.Waller pushed ob at NO 17 for 12 yards (M.Williams).</t>
  </si>
  <si>
    <t>1st &amp; 10 at NO 29</t>
  </si>
  <si>
    <t>4012202312128</t>
  </si>
  <si>
    <t>(:20) D.Carr scrambles right guard to NO 14 for 3 yards (C.Jordan; D.Onyemata).</t>
  </si>
  <si>
    <t>0:20</t>
  </si>
  <si>
    <t>4012202312149</t>
  </si>
  <si>
    <t>Timeout #2 by LV at 00:14.</t>
  </si>
  <si>
    <t>4012202312166</t>
  </si>
  <si>
    <t>(:14) (Shotgun) J.Jacobs right guard to NO 9 for 5 yards (D.Onyemata).</t>
  </si>
  <si>
    <t>2nd &amp; 7 at NO 14</t>
  </si>
  <si>
    <t>4012202312187</t>
  </si>
  <si>
    <t>Timeout #3 by LV at 00:09.</t>
  </si>
  <si>
    <t>4012202312204</t>
  </si>
  <si>
    <t>(:09) (Shotgun) D.Carr pass incomplete short right.</t>
  </si>
  <si>
    <t>3rd &amp; 2 at NO 9</t>
  </si>
  <si>
    <t>4012202312226</t>
  </si>
  <si>
    <t>Daniel Carlson 28 Yd Field Goal</t>
  </si>
  <si>
    <t>4th &amp; 2 at NO 9</t>
  </si>
  <si>
    <t>4012202312245</t>
  </si>
  <si>
    <t>4012202312262</t>
  </si>
  <si>
    <t>4012202312277</t>
  </si>
  <si>
    <t>(15:00) D.Carr pass incomplete short right to H.Ruggs (J.Jenkins).</t>
  </si>
  <si>
    <t>4012202312299</t>
  </si>
  <si>
    <t>(14:56) (Shotgun) D.Carr pass short right to D.Waller to LV 29 for 4 yards (D.Davis).</t>
  </si>
  <si>
    <t>2nd &amp; 10 at LV 25</t>
  </si>
  <si>
    <t>4012202312323</t>
  </si>
  <si>
    <t>(14:16) (Shotgun) D.Carr pass incomplete deep left to B.Edwards (M.Lattimore).
PENALTY on NO-M.Lattimore, Defensive Pass Interference, 20 yards, enforced at LV 29 - No Play.</t>
  </si>
  <si>
    <t>14:16</t>
  </si>
  <si>
    <t>LV 29</t>
  </si>
  <si>
    <t>3rd &amp; 6 at LV 29</t>
  </si>
  <si>
    <t>4012202312356</t>
  </si>
  <si>
    <t>(14:11) J.Jacobs right guard to NO 48 for 3 yards (C.Granderson).</t>
  </si>
  <si>
    <t>4012202312377</t>
  </si>
  <si>
    <t>(13:30) (Shotgun) D.Carr pass short middle to D.Waller to NO 38 for 10 yards (P.Williams; J.Jenkins).</t>
  </si>
  <si>
    <t>13:30</t>
  </si>
  <si>
    <t>2nd &amp; 7 at NO 48</t>
  </si>
  <si>
    <t>4012202312401</t>
  </si>
  <si>
    <t>(12:47) D.Carr pass deep right to F.Moreau to NO 7 for 31 yards (M.Williams).</t>
  </si>
  <si>
    <t>12:47</t>
  </si>
  <si>
    <t>4012202312425</t>
  </si>
  <si>
    <t>Timeout #1 by LV at 11:57.</t>
  </si>
  <si>
    <t>4012202312442</t>
  </si>
  <si>
    <t>(11:57) J.Jacobs left guard to NO 1 for 6 yards (M.Roach; M.Williams).</t>
  </si>
  <si>
    <t>1st &amp; Goal at NO 7</t>
  </si>
  <si>
    <t>4012202312463</t>
  </si>
  <si>
    <t>(11:17) J.Jacobs up the middle to NO 1 for no gain (D.Onyemata; A.Anzalone).</t>
  </si>
  <si>
    <t>11:17</t>
  </si>
  <si>
    <t>4012202312484</t>
  </si>
  <si>
    <t>(10:35) D.Carr FUMBLES (Aborted) at NO 1, recovered by LV-A.Ingold at NO 1.</t>
  </si>
  <si>
    <t>10:35</t>
  </si>
  <si>
    <t>3rd &amp; Goal at NO 1</t>
  </si>
  <si>
    <t>4012202312510</t>
  </si>
  <si>
    <t>(10:03) D.Carr pass short right to D.Waller for 1 yard, TOUCHDOWN.D.Carlson extra point is GOOD, Center-T.Sieg, Holder-A.Cole.</t>
  </si>
  <si>
    <t>9:58</t>
  </si>
  <si>
    <t>4th &amp; Goal at NO 1</t>
  </si>
  <si>
    <t>4012202312546</t>
  </si>
  <si>
    <t>4012202312561</t>
  </si>
  <si>
    <t>(9:58) D.Brees pass short right to A.Kamara pushed ob at NO 45 for 20 yards (T.Mullen).</t>
  </si>
  <si>
    <t>4012202312585</t>
  </si>
  <si>
    <t>(9:28) D.Brees pass short right to J.Hill to LV 39 for 16 yards (J.Hankins). NO-J.Hill was injured during the play. His return is Questionable.</t>
  </si>
  <si>
    <t>4012202312618</t>
  </si>
  <si>
    <t>(9:07) (Shotgun) A.Kamara left guard to LV 39 for no gain (J.Hankins; M.Crosby). FUMBLES (J.Hankins), recovered by NO-A.Peat at LV 38.
PENALTY on NO-E.McCoy, Offensive Holding, 10 yards, enforced at LV 39 - No Play.</t>
  </si>
  <si>
    <t>LV 39</t>
  </si>
  <si>
    <t>1st &amp; 10 at LV 39</t>
  </si>
  <si>
    <t>4012202312666</t>
  </si>
  <si>
    <t>(8:41) (Shotgun) D.Brees pass short middle to A.Kamara to LV 45 for 4 yards (L.Joyner).</t>
  </si>
  <si>
    <t>8:41</t>
  </si>
  <si>
    <t>1st &amp; 20</t>
  </si>
  <si>
    <t>1st &amp; 20 at LV 49</t>
  </si>
  <si>
    <t>4012202312690</t>
  </si>
  <si>
    <t>(8:03) (Shotgun) D.Brees pass short right to A.Kamara pushed ob at LV 33 for 12 yards (J.Abram).
PENALTY on NO-R.Ramczyk, Offensive Holding, 10 yards, enforced at LV 45 - No Play.</t>
  </si>
  <si>
    <t>8:03</t>
  </si>
  <si>
    <t>2nd &amp; 16</t>
  </si>
  <si>
    <t>LV 45</t>
  </si>
  <si>
    <t>2nd &amp; 16 at LV 45</t>
  </si>
  <si>
    <t>4012202312732</t>
  </si>
  <si>
    <t>(7:46) (Shotgun) D.Brees pass short left to A.Kamara to LV 40 for 15 yards (E.Harris).
PENALTY on NO-E.Sanders, Illegal Blindside Block, 15 yards, enforced at LV 45.</t>
  </si>
  <si>
    <t>7:42</t>
  </si>
  <si>
    <t>2nd &amp; 26</t>
  </si>
  <si>
    <t>2nd &amp; 26 at NO 45</t>
  </si>
  <si>
    <t>4012202312767</t>
  </si>
  <si>
    <t>(7:12) (Shotgun) D.Brees pass short left to L.Murray to NO 49 for 9 yards (D.Arnette) [A.Key].</t>
  </si>
  <si>
    <t>7:12</t>
  </si>
  <si>
    <t>2nd &amp; 31</t>
  </si>
  <si>
    <t>2nd &amp; 31 at NO 40</t>
  </si>
  <si>
    <t>4012202312791</t>
  </si>
  <si>
    <t>(6:33) (Shotgun) D.Brees pass short left to T.Montgomery to LV 43 for 8 yards (D.Arnette).</t>
  </si>
  <si>
    <t>6:33</t>
  </si>
  <si>
    <t>3rd &amp; 22</t>
  </si>
  <si>
    <t>3rd &amp; 22 at NO 49</t>
  </si>
  <si>
    <t>4012202312815</t>
  </si>
  <si>
    <t>(5:59) T.Morstead punts 30 yards to LV 13, Center-Z.Wood, fair catch by H.Renfrow.</t>
  </si>
  <si>
    <t>5:52</t>
  </si>
  <si>
    <t>LV 43</t>
  </si>
  <si>
    <t>4th &amp; 14 at LV 43</t>
  </si>
  <si>
    <t>4012202312834</t>
  </si>
  <si>
    <t>(5:52) (Shotgun) D.Carr pass short left to J.Jacobs to LV 19 for 6 yards (D.Onyemata; M.Jenkins).
PENALTY on LV-J.Richard, Illegal Blindside Block, 7 yards, enforced at LV 15.</t>
  </si>
  <si>
    <t>5:51</t>
  </si>
  <si>
    <t>1st &amp; 10 at LV 13</t>
  </si>
  <si>
    <t>4012202312869</t>
  </si>
  <si>
    <t>(5:27) J.Richard right tackle to LV 14 for 6 yards (M.Jenkins).</t>
  </si>
  <si>
    <t>5:27</t>
  </si>
  <si>
    <t>1st &amp; 15 at LV 8</t>
  </si>
  <si>
    <t>4012202312890</t>
  </si>
  <si>
    <t>(4:48) (Shotgun) D.Carr pass short right to D.Booker to LV 20 for 6 yards (J.Jenkins).</t>
  </si>
  <si>
    <t>LV 14</t>
  </si>
  <si>
    <t>2nd &amp; 9 at LV 14</t>
  </si>
  <si>
    <t>4012202312914</t>
  </si>
  <si>
    <t>Timeout #1 by NO at 04:06.</t>
  </si>
  <si>
    <t>4:06</t>
  </si>
  <si>
    <t>4012202312931</t>
  </si>
  <si>
    <t>(4:06) (Shotgun) D.Carr pass short right to D.Waller to LV 26 for 6 yards (J.Jenkins).</t>
  </si>
  <si>
    <t>3rd &amp; 3 at LV 20</t>
  </si>
  <si>
    <t>4012202312955</t>
  </si>
  <si>
    <t>(3:26) J.Jacobs left end pushed ob at LV 32 for 6 yards (D.Davis).</t>
  </si>
  <si>
    <t>1st &amp; 10 at LV 26</t>
  </si>
  <si>
    <t>4012202312976</t>
  </si>
  <si>
    <t>Timeout #2 by LV at 02:49.</t>
  </si>
  <si>
    <t>2:49</t>
  </si>
  <si>
    <t>4012202312993</t>
  </si>
  <si>
    <t>(2:49) (Shotgun) D.Carr pass incomplete deep left to H.Renfrow (M.Lattimore).
PENALTY on NO-T.Hendrickson, Roughing the Passer, 15 yards, enforced at LV 32 - No Play.</t>
  </si>
  <si>
    <t>2:48</t>
  </si>
  <si>
    <t>2nd &amp; 4 at LV 32</t>
  </si>
  <si>
    <t>4012202313026</t>
  </si>
  <si>
    <t>(2:42) J.Jacobs left tackle to LV 42 for -5 yards (T.Hendrickson).</t>
  </si>
  <si>
    <t>2:42</t>
  </si>
  <si>
    <t>LV 47</t>
  </si>
  <si>
    <t>1st &amp; 10 at LV 47</t>
  </si>
  <si>
    <t>4012202313047</t>
  </si>
  <si>
    <t>(1:59) (Shotgun) J.Jacobs right guard to NO 44 for 14 yards (D.Davis).</t>
  </si>
  <si>
    <t>LV 42</t>
  </si>
  <si>
    <t>2nd &amp; 15 at LV 42</t>
  </si>
  <si>
    <t>4012202313068</t>
  </si>
  <si>
    <t>(1:16) J.Jacobs right guard to NO 44 for no gain (T.Hendrickson).</t>
  </si>
  <si>
    <t>3rd &amp; 1 at NO 44</t>
  </si>
  <si>
    <t>4012202313089</t>
  </si>
  <si>
    <t>(:37) J.Jacobs right guard to NO 42 for 2 yards (M.Roach).</t>
  </si>
  <si>
    <t>4th &amp; 1 at NO 44</t>
  </si>
  <si>
    <t>4012202313110</t>
  </si>
  <si>
    <t>4012202313129</t>
  </si>
  <si>
    <t>(15:00) (Shotgun) D.Carr pass short left to D.Waller pushed ob at NO 34 for 8 yards (M.Lattimore).</t>
  </si>
  <si>
    <t>4012202313153</t>
  </si>
  <si>
    <t>(14:19) D.Carr pass incomplete deep left to D.Waller [D.Onyemata].</t>
  </si>
  <si>
    <t>2nd &amp; 2 at NO 34</t>
  </si>
  <si>
    <t>4012202313181</t>
  </si>
  <si>
    <t>(14:14) D.Carr FUMBLES (Aborted) at NO 41, RECOVERED by NO-P.Williams at NO 40.</t>
  </si>
  <si>
    <t>3rd &amp; 2 at NO 34</t>
  </si>
  <si>
    <t>4012202313218</t>
  </si>
  <si>
    <t>(14:06) A.Kamara right guard to NO 45 for 5 yards (C.Nassib; J.Hankins).</t>
  </si>
  <si>
    <t>14:06</t>
  </si>
  <si>
    <t>4012202313239</t>
  </si>
  <si>
    <t>(13:33) (Shotgun) D.Brees pass short middle to D.Harris to 50 for 5 yards (J.Abram).</t>
  </si>
  <si>
    <t>2nd &amp; 5 at NO 45</t>
  </si>
  <si>
    <t>4012202313263</t>
  </si>
  <si>
    <t>(12:57) D.Brees pass incomplete short right to J.Hill.</t>
  </si>
  <si>
    <t>4012202313285</t>
  </si>
  <si>
    <t>(12:51) A.Kamara left end pushed ob at LV 47 for 3 yards (L.Joyner). NO-A.Peat was injured during the play. His return is Questionable.</t>
  </si>
  <si>
    <t>12:51</t>
  </si>
  <si>
    <t>4012202313306</t>
  </si>
  <si>
    <t>(12:29) (Shotgun) D.Brees pass incomplete short middle to T.Smith [C.Ferrell].
Penalty on NO-L.Murray, Offensive Holding, declined.</t>
  </si>
  <si>
    <t>12:29</t>
  </si>
  <si>
    <t>3rd &amp; 7 at LV 47</t>
  </si>
  <si>
    <t>4012202313352</t>
  </si>
  <si>
    <t>(12:24) T.Morstead punts 36 yards to LV 11, Center-Z.Wood, fair catch by H.Renfrow.</t>
  </si>
  <si>
    <t>12:17</t>
  </si>
  <si>
    <t>4th &amp; 7 at LV 47</t>
  </si>
  <si>
    <t>4012202313371</t>
  </si>
  <si>
    <t>(12:17) (Shotgun) D.Carr pass deep left to D.Waller to LV 29 for 18 yards (P.Williams).</t>
  </si>
  <si>
    <t>LV 11</t>
  </si>
  <si>
    <t>1st &amp; 10 at LV 11</t>
  </si>
  <si>
    <t>4012202313395</t>
  </si>
  <si>
    <t>(11:35) D.Carr pass short left to D.Waller pushed ob at LV 31 for 2 yards (P.Williams).</t>
  </si>
  <si>
    <t>11:35</t>
  </si>
  <si>
    <t>1st &amp; 10 at LV 29</t>
  </si>
  <si>
    <t>4012202313419</t>
  </si>
  <si>
    <t>(10:49) J.Jacobs right end to LV 34 for 3 yards (C.Jordan).
PENALTY on NO-C.Jordan, Horse Collar Tackle, 15 yards, enforced at LV 34.</t>
  </si>
  <si>
    <t>LV 31</t>
  </si>
  <si>
    <t>2nd &amp; 8 at LV 31</t>
  </si>
  <si>
    <t>4012202313451</t>
  </si>
  <si>
    <t>(10:27) D.Carr pass incomplete short middle to D.Waller (M.Jenkins).</t>
  </si>
  <si>
    <t>10:27</t>
  </si>
  <si>
    <t>4012202313473</t>
  </si>
  <si>
    <t>(10:23) D.Booker left guard to 50 for 1 yard (C.Jordan; A.Anzalone).</t>
  </si>
  <si>
    <t>10:23</t>
  </si>
  <si>
    <t>2nd &amp; 10 at LV 49</t>
  </si>
  <si>
    <t>4012202313494</t>
  </si>
  <si>
    <t>(9:45) (Shotgun) D.Carr pass short middle to H.Renfrow to NO 33 for 17 yards (M.Lattimore).
New Orleans challenged the runner was down by contact ruling, and the play was Upheld. The ruling on the field stands. (Timeout #2.)</t>
  </si>
  <si>
    <t>9:45</t>
  </si>
  <si>
    <t>3rd &amp; 9 at 50</t>
  </si>
  <si>
    <t>4012202313518</t>
  </si>
  <si>
    <t>(9:20) (Shotgun) J.Jacobs right tackle to NO 20 for 13 yards (M.Jenkins; M.Williams).</t>
  </si>
  <si>
    <t>9:20</t>
  </si>
  <si>
    <t>4012202313545</t>
  </si>
  <si>
    <t>(8:37) J.Jacobs right tackle to NO 20 for no gain (M.Roach; M.Hunt).</t>
  </si>
  <si>
    <t>8:37</t>
  </si>
  <si>
    <t>4012202313566</t>
  </si>
  <si>
    <t>(7:56) D.Carr pass incomplete short right.</t>
  </si>
  <si>
    <t>2nd &amp; 10 at NO 20</t>
  </si>
  <si>
    <t>4012202313588</t>
  </si>
  <si>
    <t>Jalen Richard 20 Yard Rush D.Carlson extra point is GOOD, Center-T.Sieg, Holder-A.Cole.</t>
  </si>
  <si>
    <t>7:43</t>
  </si>
  <si>
    <t>3rd &amp; 10 at NO 20</t>
  </si>
  <si>
    <t>4012202313621</t>
  </si>
  <si>
    <t>D.Carlson kicks 67 yards from LV 35 to NO -2. D.Harris to NO 33 for 35 yards (E.Harris).</t>
  </si>
  <si>
    <t>4012202313643</t>
  </si>
  <si>
    <t>(7:37) (Shotgun) D.Brees pass short left to D.Harris to NO 42 for 9 yards (E.Harris) [M.Hurst].</t>
  </si>
  <si>
    <t>7:37</t>
  </si>
  <si>
    <t>4012202313667</t>
  </si>
  <si>
    <t>(7:12) (No Huddle, Shotgun) A.Kamara right guard to 50 for 8 yards (C.Nassib).</t>
  </si>
  <si>
    <t>2nd &amp; 1 at NO 42</t>
  </si>
  <si>
    <t>4012202313688</t>
  </si>
  <si>
    <t>(6:43) (No Huddle, Shotgun) D.Brees pass short left to A.Kamara to LV 47 for 3 yards (M.Hurst).</t>
  </si>
  <si>
    <t>6:43</t>
  </si>
  <si>
    <t>4012202313712</t>
  </si>
  <si>
    <t>(6:02) (Shotgun) D.Brees pass short middle to T.Smith to LV 41 for 6 yards (D.Arnette).</t>
  </si>
  <si>
    <t>6:02</t>
  </si>
  <si>
    <t>2nd &amp; 7 at LV 47</t>
  </si>
  <si>
    <t>4012202313736</t>
  </si>
  <si>
    <t>(5:24) (Shotgun) D.Brees pass short right to D.Harris pushed ob at LV 32 for 9 yards (T.Mullen).
Penalty on LV-C.Ferrell, Illegal Use of Hands, declined.</t>
  </si>
  <si>
    <t>5:24</t>
  </si>
  <si>
    <t>LV 41</t>
  </si>
  <si>
    <t>3rd &amp; 1 at LV 41</t>
  </si>
  <si>
    <t>4012202313775</t>
  </si>
  <si>
    <t>(5:03) (Shotgun) D.Brees pass short left to T.Montgomery pushed ob at LV 15 for 17 yards (N.Morrow).</t>
  </si>
  <si>
    <t>1st &amp; 10 at LV 32</t>
  </si>
  <si>
    <t>4012202313799</t>
  </si>
  <si>
    <t>(4:57) (Shotgun) D.Brees pass short middle to A.Kamara to LV 3 for 12 yards (L.Joyner).</t>
  </si>
  <si>
    <t>LV 15</t>
  </si>
  <si>
    <t>1st &amp; 10 at LV 15</t>
  </si>
  <si>
    <t>4012202313823</t>
  </si>
  <si>
    <t>(4:38) (No Huddle) A.Kamara left guard for 3 yards, TOUCHDOWN.W.Lutz extra point is GOOD, Center-Z.Wood, Holder-T.Morstead.</t>
  </si>
  <si>
    <t>4:33</t>
  </si>
  <si>
    <t>LV 3</t>
  </si>
  <si>
    <t>1st &amp; Goal at LV 3</t>
  </si>
  <si>
    <t>4012202313862</t>
  </si>
  <si>
    <t>W.Lutz kicks 63 yards from NO 35 to LV 2. H.Ruggs ran ob at LV 18 for 16 yards (P.Williams).</t>
  </si>
  <si>
    <t>4012202313884</t>
  </si>
  <si>
    <t>(4:27) J.Jacobs right tackle to LV 30 for 12 yards (M.Williams).</t>
  </si>
  <si>
    <t>LV 18</t>
  </si>
  <si>
    <t>1st &amp; 10 at LV 18</t>
  </si>
  <si>
    <t>4012202313911</t>
  </si>
  <si>
    <t>(3:42) J.Jacobs left guard to LV 32 for 2 yards (M.Brown; D.Davis).</t>
  </si>
  <si>
    <t>1st &amp; 10 at LV 30</t>
  </si>
  <si>
    <t>4012202313932</t>
  </si>
  <si>
    <t>(2:57) J.Jacobs left guard to LV 35 for 3 yards (C.Jordan).</t>
  </si>
  <si>
    <t>2:57</t>
  </si>
  <si>
    <t>2nd &amp; 8 at LV 32</t>
  </si>
  <si>
    <t>4012202313953</t>
  </si>
  <si>
    <t>(2:14) (Shotgun) D.Carr pass incomplete deep right to H.Ruggs.
PENALTY on NO-J.Jenkins, Defensive Pass Interference, 29 yards, enforced at LV 35 - No Play.</t>
  </si>
  <si>
    <t>2:14</t>
  </si>
  <si>
    <t>3rd &amp; 5 at LV 35</t>
  </si>
  <si>
    <t>4012202313986</t>
  </si>
  <si>
    <t>(2:08) D.Booker left tackle to NO 39 for -3 yards (M.Lattimore).</t>
  </si>
  <si>
    <t>2:08</t>
  </si>
  <si>
    <t>4012202314007</t>
  </si>
  <si>
    <t>4012202314024</t>
  </si>
  <si>
    <t>(2:00) J.Jacobs right guard to NO 39 for no gain (T.Hendrickson).</t>
  </si>
  <si>
    <t>2nd &amp; 13 at NO 39</t>
  </si>
  <si>
    <t>4012202314045</t>
  </si>
  <si>
    <t>Timeout #3 by NO at 01:56.</t>
  </si>
  <si>
    <t>1:56</t>
  </si>
  <si>
    <t>4012202314062</t>
  </si>
  <si>
    <t>(1:56) J.Jacobs left end to NO 36 for 3 yards (T.Hendrickson).</t>
  </si>
  <si>
    <t>3rd &amp; 13 at NO 39</t>
  </si>
  <si>
    <t>4012202314083</t>
  </si>
  <si>
    <t>Timeout #3 by LV at 01:08.</t>
  </si>
  <si>
    <t>1:07</t>
  </si>
  <si>
    <t>4012202314100</t>
  </si>
  <si>
    <t>Daniel Carlson 54 Yd Field Goal</t>
  </si>
  <si>
    <t>4th &amp; 10 at NO 36</t>
  </si>
  <si>
    <t>4012202314119</t>
  </si>
  <si>
    <t>4012202314134</t>
  </si>
  <si>
    <t>(1:05) (Shotgun) D.Brees pass deep middle to E.Sanders to NO 43 for 18 yards (J.Abram).</t>
  </si>
  <si>
    <t>4012202314158</t>
  </si>
  <si>
    <t>(:47) (Shotgun) D.Brees pass incomplete short right to J.Cook (M.Crosby).</t>
  </si>
  <si>
    <t>4012202314180</t>
  </si>
  <si>
    <t>(:42) (Shotgun) D.Brees pass short left to A.Kamara to LV 49 for 8 yards (M.Crosby).</t>
  </si>
  <si>
    <t>0:42</t>
  </si>
  <si>
    <t>2nd &amp; 10 at NO 43</t>
  </si>
  <si>
    <t>4012202314204</t>
  </si>
  <si>
    <t>(:20) (No Huddle, Shotgun) D.Brees pass short middle to J.Cook to LV 42 for 7 yards (C.Littleton).</t>
  </si>
  <si>
    <t>3rd &amp; 2 at LV 49</t>
  </si>
  <si>
    <t>4012202314228</t>
  </si>
  <si>
    <t>(:01) (Shotgun) D.Brees pass short middle to A.Kamara to LV 27 for 15 yards (N.Morrow).</t>
  </si>
  <si>
    <t>0:01</t>
  </si>
  <si>
    <t>1st &amp; 10 at LV 42</t>
  </si>
  <si>
    <t>4012202314252</t>
  </si>
  <si>
    <t>40122032340</t>
  </si>
  <si>
    <t>M.Crosby kicks 66 yards from GB 35 to NO -1. D.Harris to NO 25 for 26 yards (W.Redmond).</t>
  </si>
  <si>
    <t>401220323</t>
  </si>
  <si>
    <t>40122032362</t>
  </si>
  <si>
    <t>(14:55) L.Murray right tackle to NO 29 for 4 yards (C.Kirksey).</t>
  </si>
  <si>
    <t>14:55</t>
  </si>
  <si>
    <t>40122032383</t>
  </si>
  <si>
    <t>(14:22) A.Kamara left guard to NO 31 for 2 yards (D.Savage).</t>
  </si>
  <si>
    <t>2nd &amp; 6 at NO 29</t>
  </si>
  <si>
    <t>401220323104</t>
  </si>
  <si>
    <t>(13:51) (Shotgun) D.Brees pass short right to D.Harris to NO 34 for 3 yards (J.Alexander). Pass 3, YAC 0</t>
  </si>
  <si>
    <t>13:51</t>
  </si>
  <si>
    <t>401220323128</t>
  </si>
  <si>
    <t>(13:16) T.Morstead punts 35 yards to GB 31, Center-Z.Wood, fair catch by T.Ervin.</t>
  </si>
  <si>
    <t>4th &amp; 1 at NO 34</t>
  </si>
  <si>
    <t>401220323151</t>
  </si>
  <si>
    <t>(13:08) A.Jones left guard to GB 35 for 4 yards (C.Gardner-Johnson).</t>
  </si>
  <si>
    <t>13:08</t>
  </si>
  <si>
    <t>GB 31</t>
  </si>
  <si>
    <t>1st &amp; 10 at GB 31</t>
  </si>
  <si>
    <t>401220323172</t>
  </si>
  <si>
    <t>(12:35) A.Rodgers pass short left to A.Lazard to GB 44 for 9 yards (C.Gardner-Johnson). Pass 0, YAC 8</t>
  </si>
  <si>
    <t>12:35</t>
  </si>
  <si>
    <t>GB 35</t>
  </si>
  <si>
    <t>2nd &amp; 6 at GB 35</t>
  </si>
  <si>
    <t>401220323196</t>
  </si>
  <si>
    <t>(11:51) A.Jones left end pushed ob at GB 46 for 2 yards (D.Davis).</t>
  </si>
  <si>
    <t>11:51</t>
  </si>
  <si>
    <t>GB 44</t>
  </si>
  <si>
    <t>1st &amp; 10 at GB 44</t>
  </si>
  <si>
    <t>401220323226</t>
  </si>
  <si>
    <t>(11:19) (No Huddle) A.Jones right tackle to GB 47 for 1 yard (C.Jordan).</t>
  </si>
  <si>
    <t>GB 46</t>
  </si>
  <si>
    <t>2nd &amp; 8 at GB 46</t>
  </si>
  <si>
    <t>401220323247</t>
  </si>
  <si>
    <t>(10:45) (Shotgun) PENALTY on NO-C.Jordan, Neutral Zone Infraction, 5 yards, enforced at GB 47 - No Play.</t>
  </si>
  <si>
    <t>10:45</t>
  </si>
  <si>
    <t>GB 47</t>
  </si>
  <si>
    <t>3rd &amp; 7 at GB 47</t>
  </si>
  <si>
    <t>401220323270</t>
  </si>
  <si>
    <t>(10:21) (Shotgun) A.Rodgers pass short left to A.Lazard pushed ob at NO 43 for 5 yards (C.Gardner-Johnson). Pass 0, YAC 5</t>
  </si>
  <si>
    <t>3rd &amp; 2 at NO 48</t>
  </si>
  <si>
    <t>401220323299</t>
  </si>
  <si>
    <t>(9:45) A.Rodgers pass short left to A.Jones pushed ob at NO 31 for 12 yards (M.Jenkins). Pass -1, YAC 13</t>
  </si>
  <si>
    <t>401220323332</t>
  </si>
  <si>
    <t>(9:01) (Shotgun) A.Rodgers pass incomplete short right to A.Lazard (C.Granderson).</t>
  </si>
  <si>
    <t>9:01</t>
  </si>
  <si>
    <t>401220323358</t>
  </si>
  <si>
    <t>(8:57) (Shotgun) A.Rodgers sacked at NO 43 for -12 yards (D.Davis).</t>
  </si>
  <si>
    <t>8:57</t>
  </si>
  <si>
    <t>2nd &amp; 10 at NO 31</t>
  </si>
  <si>
    <t>401220323377</t>
  </si>
  <si>
    <t>(8:15) (Shotgun) A.Rodgers pass short right to R.Tonyan to NO 34 for 9 yards (C.Gardner-Johnson). Pass 1, YAC 8</t>
  </si>
  <si>
    <t>8:15</t>
  </si>
  <si>
    <t>3rd &amp; 22 at NO 43</t>
  </si>
  <si>
    <t>401220323401</t>
  </si>
  <si>
    <t>Mason Crosby 52 Yd Field Goal</t>
  </si>
  <si>
    <t>7:30</t>
  </si>
  <si>
    <t>4th &amp; 13 at NO 34</t>
  </si>
  <si>
    <t>401220323424</t>
  </si>
  <si>
    <t>M.Crosby kicks 68 yards from GB 35 to NO -3. D.Harris to NO 19 for 22 yards (O.Burks). FUMBLES (O.Burks), recovered by NO-J.Gray at NO 23. J.Gray to NO 23 for no gain (V.Scott).</t>
  </si>
  <si>
    <t>401220323462</t>
  </si>
  <si>
    <t>(7:23) (Shotgun) L.Murray left tackle to NO 33 for 10 yards (C.Kirksey).</t>
  </si>
  <si>
    <t>7:23</t>
  </si>
  <si>
    <t>401220323483</t>
  </si>
  <si>
    <t>(6:47) (Shotgun) A.Kamara left tackle to GB 18 for 49 yards (A.Amos).</t>
  </si>
  <si>
    <t>6:47</t>
  </si>
  <si>
    <t>401220323504</t>
  </si>
  <si>
    <t>(5:57) L.Murray right guard to GB 11 for 7 yards (K.Barnes; Z.Smith).</t>
  </si>
  <si>
    <t>5:57</t>
  </si>
  <si>
    <t>GB 18</t>
  </si>
  <si>
    <t>1st &amp; 10 at GB 18</t>
  </si>
  <si>
    <t>401220323525</t>
  </si>
  <si>
    <t>Alvin Kamara 11 Yd pass from Drew Brees (Wil Lutz Kick)</t>
  </si>
  <si>
    <t>5:07</t>
  </si>
  <si>
    <t>GB 11</t>
  </si>
  <si>
    <t>2nd &amp; 3 at GB 11</t>
  </si>
  <si>
    <t>401220323566</t>
  </si>
  <si>
    <t>401220323585</t>
  </si>
  <si>
    <t>(5:07) A.Rodgers pass short left to R.Tonyan to GB 35 for 10 yards (D.Davis) [T.Hendrickson]. Pass 9, YAC 1</t>
  </si>
  <si>
    <t>GB 25</t>
  </si>
  <si>
    <t>1st &amp; 10 at GB 25</t>
  </si>
  <si>
    <t>401220323609</t>
  </si>
  <si>
    <t>(4:27) A.Rodgers pass short left to A.Jones pushed ob at GB 40 for 5 yards (A.Anzalone). Pass -4,  YAC 9</t>
  </si>
  <si>
    <t>1st &amp; 10 at GB 35</t>
  </si>
  <si>
    <t>401220323642</t>
  </si>
  <si>
    <t>(3:52) A.Jones left guard to GB 44 for 4 yards (A.Anzalone).</t>
  </si>
  <si>
    <t>3:52</t>
  </si>
  <si>
    <t>GB 40</t>
  </si>
  <si>
    <t>2nd &amp; 5 at GB 40</t>
  </si>
  <si>
    <t>401220323667</t>
  </si>
  <si>
    <t>(3:13) (Shotgun) J.Williams right guard to GB 48 for 4 yards (M.Lattimore).</t>
  </si>
  <si>
    <t>3:13</t>
  </si>
  <si>
    <t>3rd &amp; 1 at GB 44</t>
  </si>
  <si>
    <t>401220323688</t>
  </si>
  <si>
    <t>(2:34) (Shotgun) J.Williams left end to NO 46 for 6 yards (M.Jenkins).
PENALTY on NO-M.Jenkins, Horse Collar Tackle, 15 yards, enforced at NO 46.</t>
  </si>
  <si>
    <t>2:34</t>
  </si>
  <si>
    <t>GB 48</t>
  </si>
  <si>
    <t>1st &amp; 10 at GB 48</t>
  </si>
  <si>
    <t>401220323720</t>
  </si>
  <si>
    <t>(2:05) A.Lazard left end to NO 33 for -2 yards (J.Jenkins).</t>
  </si>
  <si>
    <t>401220323741</t>
  </si>
  <si>
    <t>(1:24) (Shotgun) A.Rodgers pass incomplete deep middle to D.Shepherd.</t>
  </si>
  <si>
    <t>1:24</t>
  </si>
  <si>
    <t>2nd &amp; 12 at NO 33</t>
  </si>
  <si>
    <t>401220323763</t>
  </si>
  <si>
    <t>(1:18) (Shotgun) A.Rodgers scrambles up the middle to NO 20 for 13 yards (J.Jenkins).</t>
  </si>
  <si>
    <t>3rd &amp; 12 at NO 33</t>
  </si>
  <si>
    <t>401220323784</t>
  </si>
  <si>
    <t>(:33) (Shotgun) A.Rodgers pass short right to T.Ervin to NO 17 for 3 yards (C.Gardner-Johnson).</t>
  </si>
  <si>
    <t>401220323808</t>
  </si>
  <si>
    <t>401220323827</t>
  </si>
  <si>
    <t>(15:00) A.Jones right guard to NO 15 for 2 yards (M.Brown; M.Roach). NO-C.Granderson was injured during the play. His return is Probable.</t>
  </si>
  <si>
    <t>2nd &amp; 7 at NO 17</t>
  </si>
  <si>
    <t>401220323848</t>
  </si>
  <si>
    <t>(14:23) (Shotgun) A.Rodgers pass incomplete short left to A.Jones.</t>
  </si>
  <si>
    <t>14:23</t>
  </si>
  <si>
    <t>3rd &amp; 5 at NO 15</t>
  </si>
  <si>
    <t>401220323874</t>
  </si>
  <si>
    <t>Mason Crosby 33 Yd Field Goal</t>
  </si>
  <si>
    <t>14:12</t>
  </si>
  <si>
    <t>4th &amp; 5 at NO 15</t>
  </si>
  <si>
    <t>401220323893</t>
  </si>
  <si>
    <t>M.Crosby kicks 65 yards from GB 35 to end zone, Touchback.</t>
  </si>
  <si>
    <t>401220323908</t>
  </si>
  <si>
    <t>(14:12) T.Hill at quarterback. (Shotgun) A.Kamara left guard to NO 27 for 2 yards (R.Gary; P.Smith).</t>
  </si>
  <si>
    <t>401220323933</t>
  </si>
  <si>
    <t>(13:32) (Shotgun) D.Brees pass short right to A.Kamara to NO 25 for -2 yards (J.Alexander). Pass -5, YAC 3</t>
  </si>
  <si>
    <t>13:32</t>
  </si>
  <si>
    <t>401220323957</t>
  </si>
  <si>
    <t>(12:50) (Shotgun) D.Brees sacked at NO 17 for -8 yards (K.Keke). FUMBLES (K.Keke) [K.Keke], recovered by NO-A.Peat at NO 19.</t>
  </si>
  <si>
    <t>3rd &amp; 10 at NO 25</t>
  </si>
  <si>
    <t>401220323990</t>
  </si>
  <si>
    <t>(12:07) T.Morstead punts 46 yards to GB 35, Center-Z.Wood, fair catch by T.Ervin.
PENALTY on NO-J.Gray, Unsportsmanlike Conduct, 15 yards, enforced at GB 35.</t>
  </si>
  <si>
    <t>12:07</t>
  </si>
  <si>
    <t>4th &amp; 16 at NO 19</t>
  </si>
  <si>
    <t>4012203231020</t>
  </si>
  <si>
    <t>(11:59) A.Rodgers pass deep left to A.Lazard to NO 2 for 48 yards (M.Lattimore). Pass 42, YAC 6</t>
  </si>
  <si>
    <t>4012203231044</t>
  </si>
  <si>
    <t>(11:20) J.Williams left guard to NO 5 for -3 yards (M.Jenkins).</t>
  </si>
  <si>
    <t>11:20</t>
  </si>
  <si>
    <t>4012203231069</t>
  </si>
  <si>
    <t>Allen Lazard Pass From Aaron Rodgers for 5 Yrds M.Crosby extra point is GOOD, Center-H.Bradley, Holder-J.Scott.</t>
  </si>
  <si>
    <t>10:32</t>
  </si>
  <si>
    <t>2nd &amp; Goal at NO 5</t>
  </si>
  <si>
    <t>4012203231114</t>
  </si>
  <si>
    <t>4012203231130</t>
  </si>
  <si>
    <t>(10:32) L.Murray left guard to NO 27 for 2 yards (P.Smith).</t>
  </si>
  <si>
    <t>4012203231151</t>
  </si>
  <si>
    <t>(9:55) (Shotgun) D.Brees pass short right to A.Kamara pushed ob at NO 33 for 6 yards (C.Kirksey).
PENALTY on NO-T.Hill, Offensive Pass Interference, 10 yards, enforced at NO 27 - No Play.</t>
  </si>
  <si>
    <t>9:55</t>
  </si>
  <si>
    <t>4012203231191</t>
  </si>
  <si>
    <t>(9:27) (Shotgun) A.Kamara left guard to NO 20 for 3 yards (M.Adams; T.Lancaster).</t>
  </si>
  <si>
    <t>2nd &amp; 18</t>
  </si>
  <si>
    <t>2nd &amp; 18 at NO 17</t>
  </si>
  <si>
    <t>4012203231212</t>
  </si>
  <si>
    <t>(8:50) (Shotgun) D.Brees pass short left to A.Kamara to NO 41 for 21 yards (D.Savage). Pass 1, YAC 20</t>
  </si>
  <si>
    <t>3rd &amp; 15 at NO 20</t>
  </si>
  <si>
    <t>4012203231236</t>
  </si>
  <si>
    <t>(8:09) D.Kelly reported in as eligible.  L.Murray right tackle to 50 for 9 yards (D.Savage).</t>
  </si>
  <si>
    <t>1st &amp; 10 at NO 41</t>
  </si>
  <si>
    <t>4012203231263</t>
  </si>
  <si>
    <t>(7:34) (Shotgun) L.Murray right end to GB 46 for 4 yards (C.Kirksey, K.Barnes).</t>
  </si>
  <si>
    <t>7:34</t>
  </si>
  <si>
    <t>2nd &amp; 1 at 50</t>
  </si>
  <si>
    <t>4012203231284</t>
  </si>
  <si>
    <t>(6:57) L.Murray right tackle to GB 38 for 8 yards (J.Alexander). GB-C.Kirksey was injured during the play. His return is Probable.</t>
  </si>
  <si>
    <t>6:57</t>
  </si>
  <si>
    <t>1st &amp; 10 at GB 46</t>
  </si>
  <si>
    <t>4012203231305</t>
  </si>
  <si>
    <t>(6:30) L.Murray left tackle to GB 34 for 4 yards (T.Summers; K.Barnes).</t>
  </si>
  <si>
    <t>GB 38</t>
  </si>
  <si>
    <t>2nd &amp; 2 at GB 38</t>
  </si>
  <si>
    <t>4012203231330</t>
  </si>
  <si>
    <t>(5:56) (Shotgun) D.Brees pass incomplete short right to T.Smith (B.Winn).</t>
  </si>
  <si>
    <t>5:56</t>
  </si>
  <si>
    <t>GB 34</t>
  </si>
  <si>
    <t>1st &amp; 10 at GB 34</t>
  </si>
  <si>
    <t>4012203231352</t>
  </si>
  <si>
    <t>(5:53) (Shotgun) D.Brees pass short middle to A.Trautman to GB 27 for 7 yards (T.Summers). Pass 5, YAC 2</t>
  </si>
  <si>
    <t>5:53</t>
  </si>
  <si>
    <t>2nd &amp; 10 at GB 34</t>
  </si>
  <si>
    <t>4012203231376</t>
  </si>
  <si>
    <t>(5:16) (Shotgun) D.Brees pass short left to T.Hill to GB 26 for 1 yard (A.Amos). Pass 0, YAC 1</t>
  </si>
  <si>
    <t>5:16</t>
  </si>
  <si>
    <t>GB 27</t>
  </si>
  <si>
    <t>3rd &amp; 3 at GB 27</t>
  </si>
  <si>
    <t>4012203231404</t>
  </si>
  <si>
    <t>Wil Lutz 45 Yd Field Goal</t>
  </si>
  <si>
    <t>4:28</t>
  </si>
  <si>
    <t>GB 26</t>
  </si>
  <si>
    <t>4th &amp; 2 at GB 26</t>
  </si>
  <si>
    <t>4012203231427</t>
  </si>
  <si>
    <t>W.Lutz kicks 56 yards from NO 35 to GB 9. T.Ervin to GB 22 for 13 yards (J.Hardee).</t>
  </si>
  <si>
    <t>4012203231449</t>
  </si>
  <si>
    <t>(4:24) (Shotgun) A.Jones left end pushed ob at GB 35 for 13 yards (M.Lattimore).</t>
  </si>
  <si>
    <t>4:24</t>
  </si>
  <si>
    <t>GB 22</t>
  </si>
  <si>
    <t>1st &amp; 10 at GB 22</t>
  </si>
  <si>
    <t>4012203231475</t>
  </si>
  <si>
    <t>(3:42) (Shotgun) A.Rodgers pass incomplete deep right to M.Valdes-Scantling.</t>
  </si>
  <si>
    <t>4012203231497</t>
  </si>
  <si>
    <t>(3:36) (Shotgun) A.Jones left end pushed ob at GB 37 for 2 yards (D.Davis).</t>
  </si>
  <si>
    <t>2nd &amp; 10 at GB 35</t>
  </si>
  <si>
    <t>4012203231523</t>
  </si>
  <si>
    <t>(2:55) (Shotgun) A.Rodgers pass incomplete deep right to M.Valdes-Scantling.</t>
  </si>
  <si>
    <t>2:55</t>
  </si>
  <si>
    <t>GB 37</t>
  </si>
  <si>
    <t>3rd &amp; 8 at GB 37</t>
  </si>
  <si>
    <t>4012203231545</t>
  </si>
  <si>
    <t>(2:51) J.Scott punts 38 yards to NO 25, Center-H.Bradley. D.Harris to NO 39 for 14 yards (O.Burks).</t>
  </si>
  <si>
    <t>2:51</t>
  </si>
  <si>
    <t>4th &amp; 8 at GB 37</t>
  </si>
  <si>
    <t>4012203231570</t>
  </si>
  <si>
    <t>(2:40) D.Brees sacked at NO 32 for -7 yards (K.Keke).</t>
  </si>
  <si>
    <t>4012203231589</t>
  </si>
  <si>
    <t>(2:02) (Shotgun) D.Brees pass short left to A.Kamara to NO 35 for 3 yards (T.Summers).
PENALTY on GB-Z.Smith, Defensive Holding, 5 yards, enforced at NO 32 - No Play.</t>
  </si>
  <si>
    <t>2nd &amp; 17</t>
  </si>
  <si>
    <t>2nd &amp; 17 at NO 32</t>
  </si>
  <si>
    <t>4012203231624</t>
  </si>
  <si>
    <t>4012203231641</t>
  </si>
  <si>
    <t>(1:57) (Shotgun) D.Brees pass short right to J.Cook to NO 45 for 8 yards (A.Amos). Pass 8, YAC 0</t>
  </si>
  <si>
    <t>4012203231665</t>
  </si>
  <si>
    <t>(1:33) (No Huddle, Shotgun) D.Brees pass short left to T.Smith to GB 48 for 7 yards (K.King). Pass 6, YAC 1</t>
  </si>
  <si>
    <t>4012203231693</t>
  </si>
  <si>
    <t>(1:12) (No Huddle, Shotgun) D.Brees pass incomplete short middle to D.Harris (K.Keke).</t>
  </si>
  <si>
    <t>1:12</t>
  </si>
  <si>
    <t>4012203231719</t>
  </si>
  <si>
    <t>(1:09) (Shotgun) D.Brees pass short right to A.Kamara to GB 44 for 4 yards (T.Summers). Pass 0, YAC 4</t>
  </si>
  <si>
    <t>1:09</t>
  </si>
  <si>
    <t>2nd &amp; 10 at GB 48</t>
  </si>
  <si>
    <t>4012203231743</t>
  </si>
  <si>
    <t>Timeout #1 by NO at 00:57.</t>
  </si>
  <si>
    <t>4012203231764</t>
  </si>
  <si>
    <t>(:57) (Shotgun) D.Brees pass short middle to T.Smith to GB 37 for 7 yards (O.Burks). Pass 4, YAC 3</t>
  </si>
  <si>
    <t>3rd &amp; 6 at GB 44</t>
  </si>
  <si>
    <t>4012203231788</t>
  </si>
  <si>
    <t>(:35) (No Huddle, Shotgun) D.Brees pass short middle to A.Kamara ran ob at GB 30 for 7 yards (W.Redmond). Pass 2, YAC 5</t>
  </si>
  <si>
    <t>1st &amp; 10 at GB 37</t>
  </si>
  <si>
    <t>4012203231821</t>
  </si>
  <si>
    <t>(:28) (Shotgun) D.Brees pass short left to A.Kamara to GB 18 for 12 yards (D.Savage; K.King). Pass 3, YAC 9</t>
  </si>
  <si>
    <t>GB 30</t>
  </si>
  <si>
    <t>2nd &amp; 3 at GB 30</t>
  </si>
  <si>
    <t>4012203231849</t>
  </si>
  <si>
    <t>Timeout #2 by NO at 00:20.</t>
  </si>
  <si>
    <t>4012203231870</t>
  </si>
  <si>
    <t>(:20) (Shotgun) D.Brees pass short middle to A.Kamara to GB 10 for 8 yards (J.Garvin). NO-A.Peat was injured during the play. His return is Doubtful.  Pass 3, YAC 5</t>
  </si>
  <si>
    <t>4012203231894</t>
  </si>
  <si>
    <t>Timeout #3 by NO at 00:12.</t>
  </si>
  <si>
    <t>0:12</t>
  </si>
  <si>
    <t>4012203231919</t>
  </si>
  <si>
    <t>(:12) (Shotgun) D.Brees pass incomplete short left to J.Cook.</t>
  </si>
  <si>
    <t>GB 10</t>
  </si>
  <si>
    <t>2nd &amp; 2 at GB 10</t>
  </si>
  <si>
    <t>4012203231941</t>
  </si>
  <si>
    <t>Emmanuel Sanders Pass From Drew Brees for 10 Yrds W.Lutz extra point is GOOD, Center-Z.Wood, Holder-T.Morstead.</t>
  </si>
  <si>
    <t>3rd &amp; 2 at GB 10</t>
  </si>
  <si>
    <t>4012203231986</t>
  </si>
  <si>
    <t>W.Lutz kicks 53 yards from NO 35 to GB 12. T.Ervin to GB 29 for 17 yards (J.Hardee; P.Williams).</t>
  </si>
  <si>
    <t>4012203232008</t>
  </si>
  <si>
    <t>4012203232027</t>
  </si>
  <si>
    <t>4012203232042</t>
  </si>
  <si>
    <t>(15:00) A.Rodgers pass incomplete deep right to M.Valdes-Scantling.</t>
  </si>
  <si>
    <t>4012203232064</t>
  </si>
  <si>
    <t>(14:54) A.Rodgers pass incomplete short middle to A.Lazard.</t>
  </si>
  <si>
    <t>2nd &amp; 10 at GB 25</t>
  </si>
  <si>
    <t>4012203232086</t>
  </si>
  <si>
    <t>(14:50) (Shotgun) A.Rodgers pass deep right to A.Lazard to NO 3 for 72 yards (P.Williams). Pass 43, YAC 29</t>
  </si>
  <si>
    <t>14:50</t>
  </si>
  <si>
    <t>3rd &amp; 10 at GB 25</t>
  </si>
  <si>
    <t>4012203232110</t>
  </si>
  <si>
    <t>(13:59) (Shotgun) A.Rodgers pass incomplete short left to A.Jones.</t>
  </si>
  <si>
    <t>13:59</t>
  </si>
  <si>
    <t>4012203232136</t>
  </si>
  <si>
    <t>(13:54) (Shotgun) A.Jones left guard to NO 1 for 2 yards (M.Williams; J.Jenkins).</t>
  </si>
  <si>
    <t>2nd &amp; Goal at NO 3</t>
  </si>
  <si>
    <t>4012203232157</t>
  </si>
  <si>
    <t>(13:08) A.Rodgers pass incomplete short right to M.Lewis.</t>
  </si>
  <si>
    <t>4012203232179</t>
  </si>
  <si>
    <t>Aaron Jones 1 Yard Rush M.Crosby extra point is GOOD, Center-H.Bradley, Holder-J.Scott.</t>
  </si>
  <si>
    <t>12:58</t>
  </si>
  <si>
    <t>4012203232217</t>
  </si>
  <si>
    <t>4012203232232</t>
  </si>
  <si>
    <t>(12:58) L.Murray right guard to NO 28 for 3 yards (T.Lancaster; K.Barnes).</t>
  </si>
  <si>
    <t>4012203232253</t>
  </si>
  <si>
    <t>(12:24) A.Kamara right guard to NO 30 for 2 yards (A.Amos).</t>
  </si>
  <si>
    <t>12:24</t>
  </si>
  <si>
    <t>2nd &amp; 7 at NO 28</t>
  </si>
  <si>
    <t>4012203232274</t>
  </si>
  <si>
    <t>(11:45) (Shotgun) D.Brees pass short left to E.Sanders pushed ob at NO 40 for 10 yards (K.King). Pass 8, YAC 2</t>
  </si>
  <si>
    <t>11:45</t>
  </si>
  <si>
    <t>4012203232303</t>
  </si>
  <si>
    <t>(11:10) D.Brees pass short right to J.Cook to GB 47 for 13 yards (D.Savage). Pass 13, YAC 0</t>
  </si>
  <si>
    <t>11:10</t>
  </si>
  <si>
    <t>4012203232331</t>
  </si>
  <si>
    <t>(10:27) T.Hill at quarterback. (Shotgun) D.Kelly reported in as eligible.  T.Hill scrambles left guard to GB 39 for 8 yards (T.Summers).</t>
  </si>
  <si>
    <t>1st &amp; 10 at GB 47</t>
  </si>
  <si>
    <t>4012203232358</t>
  </si>
  <si>
    <t>(9:48) L.Murray right guard to GB 38 for 1 yard (T.Summers).</t>
  </si>
  <si>
    <t>GB 39</t>
  </si>
  <si>
    <t>2nd &amp; 2 at GB 39</t>
  </si>
  <si>
    <t>4012203232383</t>
  </si>
  <si>
    <t>(9:07) L.Murray left guard to GB 33 for 5 yards (K.Barnes).</t>
  </si>
  <si>
    <t>3rd &amp; 1 at GB 38</t>
  </si>
  <si>
    <t>4012203232404</t>
  </si>
  <si>
    <t>(8:27) (Shotgun) D.Brees pass short right to A.Kamara ran ob at GB 19 for 14 yards (T.Summers). Pass -3, YAC 17</t>
  </si>
  <si>
    <t>GB 33</t>
  </si>
  <si>
    <t>1st &amp; 10 at GB 33</t>
  </si>
  <si>
    <t>4012203232433</t>
  </si>
  <si>
    <t>(7:49) L.Murray left guard to GB 18 for 1 yard (K.Barnes).</t>
  </si>
  <si>
    <t>7:49</t>
  </si>
  <si>
    <t>GB 19</t>
  </si>
  <si>
    <t>1st &amp; 10 at GB 19</t>
  </si>
  <si>
    <t>4012203232458</t>
  </si>
  <si>
    <t>(7:04) (Shotgun) D.Brees pass incomplete short middle to T.Smith.</t>
  </si>
  <si>
    <t>2nd &amp; 9 at GB 18</t>
  </si>
  <si>
    <t>4012203232480</t>
  </si>
  <si>
    <t>(6:59) (Shotgun) D.Brees pass short right to A.Kamara to GB 12 for 6 yards (T.Summers; R.Greene). Pass -5, YAC 11</t>
  </si>
  <si>
    <t>6:59</t>
  </si>
  <si>
    <t>3rd &amp; 9 at GB 18</t>
  </si>
  <si>
    <t>4012203232504</t>
  </si>
  <si>
    <t>(6:07) (Run formation) PENALTY on NO-T.Armstead, False Start, 5 yards, enforced at GB 12 - No Play.</t>
  </si>
  <si>
    <t>GB 12</t>
  </si>
  <si>
    <t>4th &amp; 3 at GB 12</t>
  </si>
  <si>
    <t>4012203232531</t>
  </si>
  <si>
    <t>Wil Lutz 35 Yd Field Goal</t>
  </si>
  <si>
    <t>GB 17</t>
  </si>
  <si>
    <t>4th &amp; 8 at GB 17</t>
  </si>
  <si>
    <t>4012203232550</t>
  </si>
  <si>
    <t>4012203232565</t>
  </si>
  <si>
    <t>(5:55) (Shotgun) A.Rodgers pass short right to R.Tonyan pushed ob at GB 41 for 16 yards (D.Davis). Pass -1, YAC 17</t>
  </si>
  <si>
    <t>4012203232594</t>
  </si>
  <si>
    <t>(5:15) A.Rodgers pass short right to M.Valdes-Scantling pushed ob at GB 46 for 5 yards (J.Jenkins). Pass 4, YAC 1</t>
  </si>
  <si>
    <t>5:15</t>
  </si>
  <si>
    <t>GB 41</t>
  </si>
  <si>
    <t>1st &amp; 10 at GB 41</t>
  </si>
  <si>
    <t>4012203232627</t>
  </si>
  <si>
    <t>(4:40) A.Jones left guard to NO 45 for 9 yards (M.Lattimore).</t>
  </si>
  <si>
    <t>4:40</t>
  </si>
  <si>
    <t>2nd &amp; 5 at GB 46</t>
  </si>
  <si>
    <t>4012203232652</t>
  </si>
  <si>
    <t>(3:57) A.Rodgers pass incomplete deep left to T.Ervin.
PENALTY on NO-M.Williams, Defensive Pass Interference, 19 yards, enforced at NO 45 - No Play.</t>
  </si>
  <si>
    <t>4012203232685</t>
  </si>
  <si>
    <t>(3:51) (Shotgun) T.Ervin left tackle to NO 21 for 5 yards (S.Rankins).</t>
  </si>
  <si>
    <t>1st &amp; 10 at NO 26</t>
  </si>
  <si>
    <t>4012203232706</t>
  </si>
  <si>
    <t>(3:09) A.Jones right end to NO 18 for 3 yards (J.Jenkins).</t>
  </si>
  <si>
    <t>2nd &amp; 5 at NO 21</t>
  </si>
  <si>
    <t>4012203232727</t>
  </si>
  <si>
    <t>Marcedes Lewis Pass From Aaron Rodgers for 18 Yrds M.Crosby extra point is GOOD, Center-H.Bradley, Holder-J.Scott.</t>
  </si>
  <si>
    <t>3rd &amp; 2 at NO 18</t>
  </si>
  <si>
    <t>4012203232772</t>
  </si>
  <si>
    <t>M.Crosby kicks 70 yards from GB 35 to NO -5. D.Harris to NO 25 for 30 yards (K.Barnes).</t>
  </si>
  <si>
    <t>4012203232794</t>
  </si>
  <si>
    <t>(2:13) D.Brees pass incomplete short right.
PENALTY on GB-K.King, Defensive Holding, 5 yards, enforced at NO 25 - No Play.</t>
  </si>
  <si>
    <t>2:13</t>
  </si>
  <si>
    <t>4012203232827</t>
  </si>
  <si>
    <t>(2:04) (Shotgun) A.Kamara right guard to NO 30 for no gain (D.Savage; T.Summers).</t>
  </si>
  <si>
    <t>2:04</t>
  </si>
  <si>
    <t>4012203232848</t>
  </si>
  <si>
    <t>Timeout #1 by NO at 01:25.</t>
  </si>
  <si>
    <t>4012203232865</t>
  </si>
  <si>
    <t>(1:25) D.Kelly reported in as eligible.  D.Brees pass deep left to E.Sanders to NO 48 for 18 yards (K.King). Pass 18, YAC 0</t>
  </si>
  <si>
    <t>4012203232891</t>
  </si>
  <si>
    <t>Alvin Kamara Pass From Drew Brees for 52 Yrds W.Lutz extra point is GOOD, Center-Z.Wood, Holder-T.Morstead.</t>
  </si>
  <si>
    <t>4012203232940</t>
  </si>
  <si>
    <t>4012203232955</t>
  </si>
  <si>
    <t>(:33) A.Rodgers pass short left to R.Tonyan to GB 39 for 14 yards (C.Gardner-Johnson; M.Jenkins). Pass 2, YAC 12</t>
  </si>
  <si>
    <t>4012203232979</t>
  </si>
  <si>
    <t>4012203233002</t>
  </si>
  <si>
    <t>(15:00) (Shotgun) A.Rodgers pass short right to T.Ervin to GB 44 for 5 yards (M.Jenkins). Pass 0, YAC 5</t>
  </si>
  <si>
    <t>1st &amp; 10 at GB 39</t>
  </si>
  <si>
    <t>4012203233026</t>
  </si>
  <si>
    <t>(14:16) (Shotgun) A.Rodgers pass incomplete short right.</t>
  </si>
  <si>
    <t>2nd &amp; 5 at GB 44</t>
  </si>
  <si>
    <t>4012203233052</t>
  </si>
  <si>
    <t>(14:11) (Shotgun) J.Williams right end to GB 48 for 4 yards (D.Davis).</t>
  </si>
  <si>
    <t>3rd &amp; 5 at GB 44</t>
  </si>
  <si>
    <t>4012203233073</t>
  </si>
  <si>
    <t>(13:12) A.Jones right guard to GB 49 for 1 yard (M.Lattimore, M.Jenkins).
New Orleans challenged the first down ruling, and the play was REVERSED.
A.Jones right guard to GB 48 for no gain (M.Lattimore, M.Jenkins).</t>
  </si>
  <si>
    <t>4th &amp; 1 at GB 48</t>
  </si>
  <si>
    <t>4012203233119</t>
  </si>
  <si>
    <t>(13:07) (Shotgun) D.Brees pass short middle to L.Murray to GB 41 for 7 yards (P.Smith; K.Barnes). Pass 3, YAC 4</t>
  </si>
  <si>
    <t>4012203233143</t>
  </si>
  <si>
    <t>(12:23) T.Hill at quarterback. (Shotgun) T.Hill up the middle to GB 43 for -2 yards (Z.Smith). FUMBLES (Z.Smith), RECOVERED by GB-Z.Smith at GB 43. Z.Smith to GB 43 for no gain (T.Hill).</t>
  </si>
  <si>
    <t>12:23</t>
  </si>
  <si>
    <t>2nd &amp; 3 at GB 41</t>
  </si>
  <si>
    <t>4012203233188</t>
  </si>
  <si>
    <t>(12:19) (Shotgun) A.Rodgers pass short left to A.Lazard to 50 for 7 yards (M.Jenkins). Pass 5, YAC 2</t>
  </si>
  <si>
    <t>GB 43</t>
  </si>
  <si>
    <t>1st &amp; 10 at GB 43</t>
  </si>
  <si>
    <t>4012203233212</t>
  </si>
  <si>
    <t>(11:41) (Shotgun) A.Rodgers pass short right to J.Williams to NO 47 for 3 yards (A.Anzalone). Pass 0, YAC 3</t>
  </si>
  <si>
    <t>11:41</t>
  </si>
  <si>
    <t>2nd &amp; 3 at 50</t>
  </si>
  <si>
    <t>4012203233240</t>
  </si>
  <si>
    <t>(10:55) A.Rodgers pass short right to J.Sternberger pushed ob at NO 35 for 12 yards (M.Jenkins). Pass -2, YAC 14</t>
  </si>
  <si>
    <t>NO 47</t>
  </si>
  <si>
    <t>1st &amp; 10 at NO 47</t>
  </si>
  <si>
    <t>4012203233273</t>
  </si>
  <si>
    <t>(10:16) (Shotgun) J.Williams right guard to NO 32 for 3 yards (T.Hendrickson).</t>
  </si>
  <si>
    <t>4012203233298</t>
  </si>
  <si>
    <t>(9:33) (Shotgun) A.Rodgers pass incomplete [M.Jenkins].</t>
  </si>
  <si>
    <t>9:33</t>
  </si>
  <si>
    <t>4012203233320</t>
  </si>
  <si>
    <t>(9:29) (Shotgun) A.Rodgers pass short right to J.Sternberger to NO 31 for 1 yard (J.Jenkins; C.Jordan). Pass 0, YAC 1</t>
  </si>
  <si>
    <t>9:29</t>
  </si>
  <si>
    <t>3rd &amp; 7 at NO 32</t>
  </si>
  <si>
    <t>4012203233344</t>
  </si>
  <si>
    <t>Mason Crosby 49 Yd Field Goal</t>
  </si>
  <si>
    <t>8:47</t>
  </si>
  <si>
    <t>4th &amp; 6</t>
  </si>
  <si>
    <t>4th &amp; 6 at NO 31</t>
  </si>
  <si>
    <t>4012203233367</t>
  </si>
  <si>
    <t>4012203233382</t>
  </si>
  <si>
    <t>(8:47) (Shotgun) D.Brees pass short right to A.Kamara to NO 28 for 3 yards (K.Barnes). Pass 2, YAC 1</t>
  </si>
  <si>
    <t>4012203233406</t>
  </si>
  <si>
    <t>(8:10) (Shotgun) D.Brees pass short right to D.Harris to NO 30 for 2 yards (T.Summers). Pass 2, YAC 0</t>
  </si>
  <si>
    <t>8:10</t>
  </si>
  <si>
    <t>4012203233434</t>
  </si>
  <si>
    <t>(7:30) (Shotgun) D.Brees pass short left to A.Kamara to NO 30 for no gain (C.Sullivan). Pass -4, YAC 4</t>
  </si>
  <si>
    <t>4012203233462</t>
  </si>
  <si>
    <t>(6:43) T.Morstead punts 34 yards to GB 36, Center-Z.Wood, fair catch by T.Ervin.</t>
  </si>
  <si>
    <t>4th &amp; 5 at NO 30</t>
  </si>
  <si>
    <t>4012203233485</t>
  </si>
  <si>
    <t>(6:36) (Shotgun) A.Rodgers pass deep left to J.Sternberger pushed ob at NO 41 for 23 yards (M.Lattimore). Pass 20, YAC 3</t>
  </si>
  <si>
    <t>6:36</t>
  </si>
  <si>
    <t>GB 36</t>
  </si>
  <si>
    <t>1st &amp; 10 at GB 36</t>
  </si>
  <si>
    <t>4012203233523</t>
  </si>
  <si>
    <t>(5:59) (Shotgun) A.Jones left tackle pushed ob at NO 22 for 19 yards (M.Williams).</t>
  </si>
  <si>
    <t>5:59</t>
  </si>
  <si>
    <t>4012203233553</t>
  </si>
  <si>
    <t>(5:17) (Shotgun) A.Jones right tackle to NO 17 for 5 yards (C.Gardner-Johnson).</t>
  </si>
  <si>
    <t>5:17</t>
  </si>
  <si>
    <t>4012203233574</t>
  </si>
  <si>
    <t>(4:34) (Shotgun) A.Jones right guard to NO 15 for 2 yards (M.Jenkins).</t>
  </si>
  <si>
    <t>2nd &amp; 5 at NO 17</t>
  </si>
  <si>
    <t>4012203233595</t>
  </si>
  <si>
    <t>(3:49) (Shotgun) A.Rodgers pass incomplete short right to A.Lazard.
Penalty on NO-D.Davis, Defensive Offside, declined.
PENALTY on NO-J.Jenkins, Defensive Pass Interference, 14 yards, enforced at NO 15 - No Play.</t>
  </si>
  <si>
    <t>3:49</t>
  </si>
  <si>
    <t>3rd &amp; 3 at NO 15</t>
  </si>
  <si>
    <t>4012203233639</t>
  </si>
  <si>
    <t>(3:42) (Shotgun) J.Williams right guard to NO 1 for no gain (C.Jordan; D.Davis).</t>
  </si>
  <si>
    <t>1st &amp; Goal at NO 1</t>
  </si>
  <si>
    <t>4012203233660</t>
  </si>
  <si>
    <t>(2:56) (Shotgun) A.Rodgers pass incomplete short left to M.Valdes-Scantling (J.Jenkins).
PENALTY on NO-J.Jenkins, Defensive Pass Interference, 0 yards, enforced at NO 1 - No Play.</t>
  </si>
  <si>
    <t>4012203233693</t>
  </si>
  <si>
    <t>(2:52) A.Jones left guard to NO 1 for no gain (C.Jordan; M.Brown).
Green Bay challenged the short of the goal line ruling, and the play was Upheld. The ruling on the field stands. (Timeout #1.)</t>
  </si>
  <si>
    <t>4012203233714</t>
  </si>
  <si>
    <t>Robert Tonyan Pass From Aaron Rodgers for 1 Yard M.Crosby extra point is GOOD, Center-H.Bradley, Holder-J.Scott.</t>
  </si>
  <si>
    <t>4012203233780</t>
  </si>
  <si>
    <t>4012203233795</t>
  </si>
  <si>
    <t>(2:00) (Shotgun) D.Brees pass incomplete short right to E.Sanders (J.Alexander).</t>
  </si>
  <si>
    <t>4012203233817</t>
  </si>
  <si>
    <t>(1:56) (Shotgun) D.Brees pass deep middle to E.Sanders to NO 43 for 18 yards (W.Redmond). Pass 18, YAC 0</t>
  </si>
  <si>
    <t>4012203233841</t>
  </si>
  <si>
    <t>(1:34) (No Huddle, Shotgun) D.Brees pass short left to A.Kamara to NO 46 for 3 yards (O.Burks). Pass 0, YAC 3</t>
  </si>
  <si>
    <t>1:34</t>
  </si>
  <si>
    <t>4012203233869</t>
  </si>
  <si>
    <t>(1:17) (No Huddle, Shotgun) D.Brees pass short right to A.Trautman to GB 44 for 10 yards (C.Sullivan). Pass 9, YAC 1</t>
  </si>
  <si>
    <t>2nd &amp; 7 at NO 46</t>
  </si>
  <si>
    <t>4012203233897</t>
  </si>
  <si>
    <t>(1:06) (No Huddle) D.Brees spiked the ball to stop the clock.</t>
  </si>
  <si>
    <t>4012203233919</t>
  </si>
  <si>
    <t>(1:05) (Shotgun) D.Brees pass incomplete short right to A.Kamara.</t>
  </si>
  <si>
    <t>2nd &amp; 10 at GB 44</t>
  </si>
  <si>
    <t>4012203233957</t>
  </si>
  <si>
    <t>(1:02) (Shotgun) D.Brees pass short left to T.Smith to GB 35 for 9 yards (A.Amos; W.Redmond). Pass 7, YAC 2</t>
  </si>
  <si>
    <t>1:02</t>
  </si>
  <si>
    <t>3rd &amp; 10 at GB 44</t>
  </si>
  <si>
    <t>4012203233981</t>
  </si>
  <si>
    <t>(:41) (No Huddle, Shotgun) D.Brees pass short middle to T.Smith to GB 16 for 19 yards (D.Savage). Pass 15, YAC 4</t>
  </si>
  <si>
    <t>0:41</t>
  </si>
  <si>
    <t>4th &amp; 1 at GB 35</t>
  </si>
  <si>
    <t>4012203234009</t>
  </si>
  <si>
    <t>Timeout #2 by NO at 00:35.</t>
  </si>
  <si>
    <t>4012203234026</t>
  </si>
  <si>
    <t>Wil Lutz 34 Yd Field Goal</t>
  </si>
  <si>
    <t>GB 16</t>
  </si>
  <si>
    <t>1st &amp; 10 at GB 16</t>
  </si>
  <si>
    <t>4012203234067</t>
  </si>
  <si>
    <t>W.Lutz kicks onside 8 yards from NO 35 to NO 43, out of bounds. Kickoff out of bounds; ball was spotted at the 43.</t>
  </si>
  <si>
    <t>4012203234093</t>
  </si>
  <si>
    <t>(:32) A.Rodgers kneels to NO 44 for -1 yards.</t>
  </si>
  <si>
    <t>0:31</t>
  </si>
  <si>
    <t>4012203234133</t>
  </si>
  <si>
    <t>40122028543</t>
  </si>
  <si>
    <t>W.Lutz kicks 67 yards from NO 35 to DET -2. J.Agnew to DET 23 for 25 yards (K.Elliss).</t>
  </si>
  <si>
    <t>401220285</t>
  </si>
  <si>
    <t>40122028567</t>
  </si>
  <si>
    <t>(14:54) M.Stafford pass incomplete deep middle to K.Golladay.</t>
  </si>
  <si>
    <t>DET 23</t>
  </si>
  <si>
    <t>1st &amp; 10 at DET 23</t>
  </si>
  <si>
    <t>40122028589</t>
  </si>
  <si>
    <t>(14:49) (Shotgun) M.Stafford pass incomplete short left to A.Peterson.</t>
  </si>
  <si>
    <t>14:49</t>
  </si>
  <si>
    <t>2nd &amp; 10 at DET 23</t>
  </si>
  <si>
    <t>401220285111</t>
  </si>
  <si>
    <t>(14:44) (Shotgun) M.Stafford scrambles to DET 35 for 12 yards (M.Williams).</t>
  </si>
  <si>
    <t>3rd &amp; 10 at DET 23</t>
  </si>
  <si>
    <t>401220285132</t>
  </si>
  <si>
    <t>(14:11) A.Peterson up the middle to DET 36 for 1 yard (P.Robinson).</t>
  </si>
  <si>
    <t>DET 35</t>
  </si>
  <si>
    <t>1st &amp; 10 at DET 35</t>
  </si>
  <si>
    <t>401220285153</t>
  </si>
  <si>
    <t>(13:32) M.Stafford pass incomplete short left to A.Peterson.</t>
  </si>
  <si>
    <t>DET 36</t>
  </si>
  <si>
    <t>2nd &amp; 9 at DET 36</t>
  </si>
  <si>
    <t>401220285175</t>
  </si>
  <si>
    <t>(13:27) (Shotgun) M.Stafford pass short right to D.Amendola to NO 14 for 50 yards (C.Gardner-Johnson) [S.Rankins].</t>
  </si>
  <si>
    <t>13:27</t>
  </si>
  <si>
    <t>3rd &amp; 9 at DET 36</t>
  </si>
  <si>
    <t>401220285199</t>
  </si>
  <si>
    <t>(12:39) A.Peterson left end to NO 7 for 7 yards (A.Anzalone).</t>
  </si>
  <si>
    <t>12:39</t>
  </si>
  <si>
    <t>401220285220</t>
  </si>
  <si>
    <t>D'Andre Swift 7 Yd pass from Matthew Stafford (Matt Prater Kick)</t>
  </si>
  <si>
    <t>11:58</t>
  </si>
  <si>
    <t>2nd &amp; 3 at NO 7</t>
  </si>
  <si>
    <t>401220285261</t>
  </si>
  <si>
    <t>J.Fox kicks 60 yards from DET 35 to NO 5. D.Harris to NO 19 for 14 yards (M.Killebrew).</t>
  </si>
  <si>
    <t>401220285286</t>
  </si>
  <si>
    <t>(11:51) (Shotgun) D.Brees pass short middle intended for E.Sanders INTERCEPTED by D.Roberts (D.Shelton) at NO 24. D.Roberts to NO 18 for 6 yards (N.Easton).</t>
  </si>
  <si>
    <t>401220285312</t>
  </si>
  <si>
    <t>(11:44) A.Peterson right end to NO 16 for 2 yards (M.Brown; C.Gardner-Johnson).</t>
  </si>
  <si>
    <t>11:43</t>
  </si>
  <si>
    <t>1st &amp; 10 at NO 18</t>
  </si>
  <si>
    <t>401220285333</t>
  </si>
  <si>
    <t>(11:10) (Shotgun) M.Stafford right end to NO 15 for 1 yard (M.Williams).</t>
  </si>
  <si>
    <t>2nd &amp; 8 at NO 16</t>
  </si>
  <si>
    <t>401220285354</t>
  </si>
  <si>
    <t>Kenny Golladay Pass From Matthew Stafford for 15 Yrds M.Prater extra point is GOOD, Center-D.Muhlbach, Holder-J.Fox.</t>
  </si>
  <si>
    <t>3rd &amp; 7 at NO 15</t>
  </si>
  <si>
    <t>401220285395</t>
  </si>
  <si>
    <t>J.Fox kicks 65 yards from DET 35 to end zone, Touchback.</t>
  </si>
  <si>
    <t>401220285410</t>
  </si>
  <si>
    <t>(10:23) D.Brees pass short right to M.Callaway to NO 41 for 16 yards (D.Trufant).</t>
  </si>
  <si>
    <t>401220285434</t>
  </si>
  <si>
    <t>(9:51) A.Kamara left tackle to NO 44 for 3 yards (Ch.Jones, D.Shelton).</t>
  </si>
  <si>
    <t>9:51</t>
  </si>
  <si>
    <t>401220285455</t>
  </si>
  <si>
    <t>(9:19) D.Harris right end to 50 for 6 yards (R.Okwara).</t>
  </si>
  <si>
    <t>9:19</t>
  </si>
  <si>
    <t>2nd &amp; 7 at NO 44</t>
  </si>
  <si>
    <t>401220285476</t>
  </si>
  <si>
    <t>(8:33) D.Kelly reported in as eligible.  L.Murray up the middle to DET 48 for 2 yards (N.Williams; J.Penisini).</t>
  </si>
  <si>
    <t>8:33</t>
  </si>
  <si>
    <t>3rd &amp; 1 at 50</t>
  </si>
  <si>
    <t>401220285499</t>
  </si>
  <si>
    <t>(7:55) (Shotgun) D.Brees pass incomplete deep right to A.Kamara.</t>
  </si>
  <si>
    <t>DET 48</t>
  </si>
  <si>
    <t>1st &amp; 10 at DET 48</t>
  </si>
  <si>
    <t>401220285521</t>
  </si>
  <si>
    <t>(7:51) L.Murray left tackle to DET 41 for 7 yards (Ch.Jones).</t>
  </si>
  <si>
    <t>2nd &amp; 10 at DET 48</t>
  </si>
  <si>
    <t>401220285542</t>
  </si>
  <si>
    <t>(7:10) (Shotgun) A.Kamara left tackle to DET 36 for 5 yards (J.Kearse; J.Collins).</t>
  </si>
  <si>
    <t>7:10</t>
  </si>
  <si>
    <t>DET 41</t>
  </si>
  <si>
    <t>3rd &amp; 3 at DET 41</t>
  </si>
  <si>
    <t>401220285563</t>
  </si>
  <si>
    <t>(6:35) (Shotgun) D.Brees pass deep left to E.Sanders to DET 18 for 18 yards (A.Oruwariye).</t>
  </si>
  <si>
    <t>6:35</t>
  </si>
  <si>
    <t>1st &amp; 10 at DET 36</t>
  </si>
  <si>
    <t>401220285587</t>
  </si>
  <si>
    <t>(5:52) D.Harris left end to DET 14 for 4 yards (T.Walker).</t>
  </si>
  <si>
    <t>DET 18</t>
  </si>
  <si>
    <t>1st &amp; 10 at DET 18</t>
  </si>
  <si>
    <t>401220285608</t>
  </si>
  <si>
    <t>(5:10) A.Kamara right tackle to DET 6 for 8 yards (D.Harmon).</t>
  </si>
  <si>
    <t>5:10</t>
  </si>
  <si>
    <t>DET 14</t>
  </si>
  <si>
    <t>2nd &amp; 6 at DET 14</t>
  </si>
  <si>
    <t>401220285629</t>
  </si>
  <si>
    <t>(4:34) A.Kamara right tackle to DET 3 for 3 yards (D.Shelton; R.Ragland).</t>
  </si>
  <si>
    <t>DET 6</t>
  </si>
  <si>
    <t>1st &amp; Goal at DET 6</t>
  </si>
  <si>
    <t>401220285650</t>
  </si>
  <si>
    <t>Timeout #1 by NO at 03:57.</t>
  </si>
  <si>
    <t>401220285667</t>
  </si>
  <si>
    <t>(3:57) (Shotgun) T.Hill right tackle to DET 3 for no gain (T.Walker; D.Shelton). #7 in at QB</t>
  </si>
  <si>
    <t>DET 3</t>
  </si>
  <si>
    <t>2nd &amp; Goal at DET 3</t>
  </si>
  <si>
    <t>401220285688</t>
  </si>
  <si>
    <t>Latavius Murray 3 Yard Rush W.Lutz extra point is GOOD, Center-Z.Wood, Holder-T.Morstead.</t>
  </si>
  <si>
    <t>3:08</t>
  </si>
  <si>
    <t>3rd &amp; Goal at DET 3</t>
  </si>
  <si>
    <t>401220285730</t>
  </si>
  <si>
    <t>W.Lutz kicks 69 yards from NO 35 to DET -4. J.Agnew to DET 22 for 26 yards (Z.Baun).</t>
  </si>
  <si>
    <t>401220285745</t>
  </si>
  <si>
    <t>(3:03) (Shotgun) M.Stafford pass incomplete short right to T.Hockenson.</t>
  </si>
  <si>
    <t>3:03</t>
  </si>
  <si>
    <t>DET 22</t>
  </si>
  <si>
    <t>1st &amp; 10 at DET 22</t>
  </si>
  <si>
    <t>401220285777</t>
  </si>
  <si>
    <t>(2:58) (Shotgun) M.Stafford pass short middle to D.Swift to DET 36 for 14 yards (A.Anzalone).</t>
  </si>
  <si>
    <t>2:58</t>
  </si>
  <si>
    <t>2nd &amp; 10 at DET 22</t>
  </si>
  <si>
    <t>401220285801</t>
  </si>
  <si>
    <t>(2:16) (Shotgun) D.Swift left end ran ob at DET 43 for 7 yards (A.Anzalone).</t>
  </si>
  <si>
    <t>401220285827</t>
  </si>
  <si>
    <t>(1:44) M.Stafford pass incomplete short right to K.Golladay (P.Robinson).</t>
  </si>
  <si>
    <t>DET 43</t>
  </si>
  <si>
    <t>2nd &amp; 3 at DET 43</t>
  </si>
  <si>
    <t>401220285849</t>
  </si>
  <si>
    <t>(1:40) (Shotgun) M.Stafford sacked at DET 39 for -4 yards (C.Jordan).</t>
  </si>
  <si>
    <t>1:40</t>
  </si>
  <si>
    <t>3rd &amp; 3 at DET 43</t>
  </si>
  <si>
    <t>401220285868</t>
  </si>
  <si>
    <t>(1:01) J.Fox punts 52 yards to NO 9, Center-D.Muhlbach. D.Harris to NO 20 for 11 yards (J.Reeves-Maybin).</t>
  </si>
  <si>
    <t>DET 39</t>
  </si>
  <si>
    <t>4th &amp; 7 at DET 39</t>
  </si>
  <si>
    <t>401220285893</t>
  </si>
  <si>
    <t>(:52) (Shotgun) L.Murray up the middle to NO 27 for 7 yards (J.Collins).</t>
  </si>
  <si>
    <t>401220285914</t>
  </si>
  <si>
    <t>(:12) L.Murray left tackle to NO 32 for 5 yards (R.Okwara).</t>
  </si>
  <si>
    <t>2nd &amp; 3 at NO 27</t>
  </si>
  <si>
    <t>401220285935</t>
  </si>
  <si>
    <t>401220285954</t>
  </si>
  <si>
    <t>(15:00) D.Brees pass deep middle to E.Sanders to DET 49 for 19 yards (Ch.Jones).</t>
  </si>
  <si>
    <t>401220285978</t>
  </si>
  <si>
    <t>(14:19) A.Kamara up the middle to DET 40 for 9 yards (D.Harmon; J.Okudah).</t>
  </si>
  <si>
    <t>DET 49</t>
  </si>
  <si>
    <t>1st &amp; 10 at DET 49</t>
  </si>
  <si>
    <t>401220285999</t>
  </si>
  <si>
    <t>(13:28) D.Brees sacked at NO 49 for -11 yards (R.Okwara).
Detroit challenged the runner was down by contact ruling, and the play was Upheld. The ruling on the field stands. (Timeout #1.)</t>
  </si>
  <si>
    <t>13:28</t>
  </si>
  <si>
    <t>DET 40</t>
  </si>
  <si>
    <t>2nd &amp; 1 at DET 40</t>
  </si>
  <si>
    <t>4012202851018</t>
  </si>
  <si>
    <t>(12:44) (Shotgun) D.Brees pass short right to T.Hill to DET 43 for 8 yards (T.Walker) [R.Okwara].</t>
  </si>
  <si>
    <t>12:44</t>
  </si>
  <si>
    <t>3rd &amp; 12 at NO 49</t>
  </si>
  <si>
    <t>4012202851083</t>
  </si>
  <si>
    <t>(12:01) (Shotgun) D.Brees pass deep right to A.Kamara to DET 14 for 29 yards (A.Oruwariye). NO-T.Armstead was injured during the play.</t>
  </si>
  <si>
    <t>12:01</t>
  </si>
  <si>
    <t>4th &amp; 4 at DET 43</t>
  </si>
  <si>
    <t>4012202851107</t>
  </si>
  <si>
    <t>(11:22) (Shotgun) T.Hill FUMBLES (Aborted) at DET 19, recovered by NO-A.Kamara at DET 20. A.Kamara to DET 20 for no gain (T.Flowers).</t>
  </si>
  <si>
    <t>11:22</t>
  </si>
  <si>
    <t>1st &amp; 10 at DET 14</t>
  </si>
  <si>
    <t>4012202851136</t>
  </si>
  <si>
    <t>(10:37) D.Brees pass short middle to L.Murray to DET 1 for 19 yards (W.Harris). NO-T.Smith was injured during the play.</t>
  </si>
  <si>
    <t>10:37</t>
  </si>
  <si>
    <t>DET 20</t>
  </si>
  <si>
    <t>2nd &amp; 16 at DET 20</t>
  </si>
  <si>
    <t>4012202851163</t>
  </si>
  <si>
    <t>DET 1</t>
  </si>
  <si>
    <t>1st &amp; Goal at DET 1</t>
  </si>
  <si>
    <t>4012202851209</t>
  </si>
  <si>
    <t>4012202851224</t>
  </si>
  <si>
    <t>(10:10) M.Stafford pass deep right to J.James to NO 44 for 31 yards (M.Jenkins).</t>
  </si>
  <si>
    <t>DET 25</t>
  </si>
  <si>
    <t>1st &amp; 10 at DET 25</t>
  </si>
  <si>
    <t>4012202851248</t>
  </si>
  <si>
    <t>(9:21) (Shotgun) A.Peterson left tackle to NO 40 for 4 yards (D.Davis; C.Jordan).</t>
  </si>
  <si>
    <t>9:21</t>
  </si>
  <si>
    <t>4012202851269</t>
  </si>
  <si>
    <t>(8:44) M.Stafford pass incomplete deep left to M.Jones.
PENALTY on NO-M.Williams, Defensive Pass Interference, 29 yards, enforced at NO 40 - No Play.</t>
  </si>
  <si>
    <t>8:44</t>
  </si>
  <si>
    <t>4012202851302</t>
  </si>
  <si>
    <t>(8:38) (Shotgun) M.Stafford pass short right intended for T.Hockenson INTERCEPTED by P.Robinson at NO 0. Touchback.</t>
  </si>
  <si>
    <t>8:38</t>
  </si>
  <si>
    <t>4012202851329</t>
  </si>
  <si>
    <t>(8:29) A.Kamara right end to NO 23 for 3 yards (Ch.Jones, J.Collins).</t>
  </si>
  <si>
    <t>8:29</t>
  </si>
  <si>
    <t>4012202851350</t>
  </si>
  <si>
    <t>(7:44) L.Murray up the middle to NO 29 for 6 yards (J.Collins).</t>
  </si>
  <si>
    <t>7:44</t>
  </si>
  <si>
    <t>2nd &amp; 7 at NO 23</t>
  </si>
  <si>
    <t>4012202851371</t>
  </si>
  <si>
    <t>(7:04) D.Brees pass deep left to E.Sanders to DET 46 for 25 yards (D.Harmon).</t>
  </si>
  <si>
    <t>3rd &amp; 1 at NO 29</t>
  </si>
  <si>
    <t>4012202851395</t>
  </si>
  <si>
    <t>(6:22) D.Brees pass short left to D.Harris to DET 36 for 10 yards (W.Harris; T.Walker).</t>
  </si>
  <si>
    <t>DET 46</t>
  </si>
  <si>
    <t>1st &amp; 10 at DET 46</t>
  </si>
  <si>
    <t>4012202851419</t>
  </si>
  <si>
    <t>(5:36) L.Murray up the middle to DET 30 for 6 yards (D.Shelton).</t>
  </si>
  <si>
    <t>4012202851440</t>
  </si>
  <si>
    <t>(5:05) A.Kamara right tackle to DET 18 for 12 yards (D.Harmon).</t>
  </si>
  <si>
    <t>5:05</t>
  </si>
  <si>
    <t>DET 30</t>
  </si>
  <si>
    <t>2nd &amp; 4 at DET 30</t>
  </si>
  <si>
    <t>4012202851461</t>
  </si>
  <si>
    <t>(4:19) A.Kamara up the middle ran ob at DET 8 for 10 yards (W.Harris).</t>
  </si>
  <si>
    <t>4:19</t>
  </si>
  <si>
    <t>4012202851487</t>
  </si>
  <si>
    <t>(3:44) A.Kamara left end pushed ob at DET 2 for 6 yards (D.Harmon).</t>
  </si>
  <si>
    <t>DET 8</t>
  </si>
  <si>
    <t>1st &amp; Goal at DET 8</t>
  </si>
  <si>
    <t>4012202851513</t>
  </si>
  <si>
    <t>Tre'Quan Smith Pass From Drew Brees for 2 Yrds W.Lutz extra point is GOOD, Center-Z.Wood, Holder-T.Morstead.</t>
  </si>
  <si>
    <t>DET 2</t>
  </si>
  <si>
    <t>2nd &amp; Goal at DET 2</t>
  </si>
  <si>
    <t>4012202851554</t>
  </si>
  <si>
    <t>4012202851569</t>
  </si>
  <si>
    <t>(3:03) (Shotgun) K.Johnson right end to DET 30 for 5 yards (P.Robinson).</t>
  </si>
  <si>
    <t>4012202851598</t>
  </si>
  <si>
    <t>(2:30) K.Johnson up the middle to DET 29 for -1 yards (A.Anzalone).</t>
  </si>
  <si>
    <t>2:30</t>
  </si>
  <si>
    <t>2nd &amp; 5 at DET 30</t>
  </si>
  <si>
    <t>4012202851623</t>
  </si>
  <si>
    <t>4012202851641</t>
  </si>
  <si>
    <t>(2:00) (Shotgun) M.Stafford pass incomplete short right to D.Amendola.
PENALTY on DET-D.Amendola, Unsportsmanlike Conduct, 14 yards, enforced at DET 29.</t>
  </si>
  <si>
    <t>DET 29</t>
  </si>
  <si>
    <t>3rd &amp; 6 at DET 29</t>
  </si>
  <si>
    <t>4012202851674</t>
  </si>
  <si>
    <t>(1:56) J.Fox punts 56 yards to NO 29, Center-D.Muhlbach. D.Harris to DET 49 for 22 yards (J.Tavai).</t>
  </si>
  <si>
    <t>DET 15</t>
  </si>
  <si>
    <t>4th &amp; 20 at DET 15</t>
  </si>
  <si>
    <t>4012202851699</t>
  </si>
  <si>
    <t>(1:43) (Shotgun) D.Brees pass incomplete short left to E.Sanders.</t>
  </si>
  <si>
    <t>1:43</t>
  </si>
  <si>
    <t>4012202851721</t>
  </si>
  <si>
    <t>(1:39) (Shotgun) A.Kamara left end to DET 48 for 1 yard (J.Okudah).</t>
  </si>
  <si>
    <t>1:39</t>
  </si>
  <si>
    <t>2nd &amp; 10 at DET 49</t>
  </si>
  <si>
    <t>4012202851742</t>
  </si>
  <si>
    <t>(:56) (Shotgun) D.Brees pass short right to T.Smith to DET 30 for 18 yards (D.Harmon) [T.Flowers].
PENALTY on DET-T.Flowers, Roughing the Passer, 15 yards, enforced at DET 30.
The Replay Official reviewed the runner was not down by contact ruling, and the play was REVERSED.
(Shotgun) D.Brees pass short right to T.Smith to DET 35 for 13 yards (D.Trufant) [T.Flowers].
PENALTY on DET-T.Flowers, Roughing the Passer, 15 yards, enforced at DET 35.</t>
  </si>
  <si>
    <t>3rd &amp; 9 at DET 48</t>
  </si>
  <si>
    <t>4012202851777</t>
  </si>
  <si>
    <t>Tre'Quan Smith Pass From Drew Brees for 20 Yrds W.Lutz extra point is GOOD, Center-Z.Wood, Holder-T.Morstead.</t>
  </si>
  <si>
    <t>1st &amp; 10 at DET 20</t>
  </si>
  <si>
    <t>4012202851858</t>
  </si>
  <si>
    <t>4012202851873</t>
  </si>
  <si>
    <t>(:44) (Shotgun) M.Stafford pass incomplete short middle to K.Golladay (M.Jenkins).</t>
  </si>
  <si>
    <t>4012202851895</t>
  </si>
  <si>
    <t>(:41) (Shotgun) M.Stafford pass short right to K.Golladay to DET 41 for 16 yards (P.Robinson).</t>
  </si>
  <si>
    <t>2nd &amp; 10 at DET 25</t>
  </si>
  <si>
    <t>4012202851919</t>
  </si>
  <si>
    <t>(:30) (No Huddle, Shotgun) M.Stafford sacked at DET 39 for -2 yards (T.Hendrickson).</t>
  </si>
  <si>
    <t>1st &amp; 10 at DET 41</t>
  </si>
  <si>
    <t>4012202851938</t>
  </si>
  <si>
    <t>Timeout #2 by DET at 00:23.</t>
  </si>
  <si>
    <t>4012202851955</t>
  </si>
  <si>
    <t>(:23) (Shotgun) M.Stafford pass short right to D.Swift to DET 39 for no gain (M.Jenkins).</t>
  </si>
  <si>
    <t>2nd &amp; 12 at DET 39</t>
  </si>
  <si>
    <t>4012202851979</t>
  </si>
  <si>
    <t>Timeout #3 by DET at 00:17.</t>
  </si>
  <si>
    <t>0:17</t>
  </si>
  <si>
    <t>4012202851996</t>
  </si>
  <si>
    <t>(:17) (Shotgun) M.Stafford pass incomplete deep right to J.Agnew.</t>
  </si>
  <si>
    <t>3rd &amp; 12 at DET 39</t>
  </si>
  <si>
    <t>4012202852018</t>
  </si>
  <si>
    <t>(:10) J.Fox punts 57 yards to NO 4, Center-D.Muhlbach, downed by DET-J.Kearse.</t>
  </si>
  <si>
    <t>0:10</t>
  </si>
  <si>
    <t>4th &amp; 12 at DET 39</t>
  </si>
  <si>
    <t>4012202852046</t>
  </si>
  <si>
    <t>4012202852065</t>
  </si>
  <si>
    <t>4012202852080</t>
  </si>
  <si>
    <t>(15:00) D.Brees pass short middle to E.Sanders to NO 40 for 15 yards (J.Collins).</t>
  </si>
  <si>
    <t>4012202852104</t>
  </si>
  <si>
    <t>(14:17) A.Kamara left end to NO 45 for 5 yards (J.Collins).
Penalty on NO-T.Armstead, Offensive Holding, offsetting, enforced at NO 40 - No Play.
Penalty on DET-D.Shelton, Defensive Holding, offsetting.</t>
  </si>
  <si>
    <t>14:17</t>
  </si>
  <si>
    <t>4012202852136</t>
  </si>
  <si>
    <t>(13:52) L.Murray left tackle to NO 42 for 2 yards (J.Penisini; R.Ragland).</t>
  </si>
  <si>
    <t>13:52</t>
  </si>
  <si>
    <t>4012202852157</t>
  </si>
  <si>
    <t>(13:07) L.Murray right tackle to DET 49 for 9 yards (J.Collins).</t>
  </si>
  <si>
    <t>4012202852178</t>
  </si>
  <si>
    <t>(12:29) (Shotgun) D.Brees pass short middle to J.Hill to DET 42 for 7 yards (J.Davis). FUMBLES (J.Davis), recovered by NO-T.Smith at DET 25.</t>
  </si>
  <si>
    <t>4012202852218</t>
  </si>
  <si>
    <t>(11:41) (Shotgun) D.Brees pass short right to E.Sanders ran ob at DET 21 for 4 yards (D.Trufant).</t>
  </si>
  <si>
    <t>4012202852247</t>
  </si>
  <si>
    <t>(11:11) (Shotgun) D.Brees pass incomplete deep left to D.Harris.</t>
  </si>
  <si>
    <t>DET 21</t>
  </si>
  <si>
    <t>2nd &amp; Goal at DET 21</t>
  </si>
  <si>
    <t>4012202852269</t>
  </si>
  <si>
    <t>(11:06) (Shotgun) D.Brees pass short right to E.Sanders to DET 9 for 12 yards (J.Collins).</t>
  </si>
  <si>
    <t>3rd &amp; 6 at DET 21</t>
  </si>
  <si>
    <t>4012202852293</t>
  </si>
  <si>
    <t>(10:19) D.Kelly reported in as eligible.  A.Kamara up the middle to DET 4 for 5 yards (J.Collins). NO-R.Ramczyk was injured during the play.</t>
  </si>
  <si>
    <t>DET 9</t>
  </si>
  <si>
    <t>1st &amp; Goal at DET 9</t>
  </si>
  <si>
    <t>4012202852319</t>
  </si>
  <si>
    <t>(9:46) (Shotgun) D.Brees pass short left to A.Kamara to DET 6 for -2 yards (Ch.Jones).</t>
  </si>
  <si>
    <t>DET 4</t>
  </si>
  <si>
    <t>2nd &amp; Goal at DET 4</t>
  </si>
  <si>
    <t>4012202852343</t>
  </si>
  <si>
    <t>Latavius Murray 6 Yard Rush W.Lutz extra point is GOOD, Center-Z.Wood, Holder-T.Morstead.</t>
  </si>
  <si>
    <t>3rd &amp; Goal at DET 6</t>
  </si>
  <si>
    <t>4012202852381</t>
  </si>
  <si>
    <t>4012202852396</t>
  </si>
  <si>
    <t>(8:52) (Shotgun) A.Peterson right tackle to DET 25 for no gain (C.Jordan).</t>
  </si>
  <si>
    <t>4012202852417</t>
  </si>
  <si>
    <t>(8:21) (Shotgun) M.Stafford pass short right to D.Amendola to DET 32 for 7 yards (D.Davis).</t>
  </si>
  <si>
    <t>8:21</t>
  </si>
  <si>
    <t>4012202852441</t>
  </si>
  <si>
    <t>(8:00) (No Huddle, Shotgun) M.Stafford pass short middle to M.Jones to DET 41 for 9 yards (P.Robinson) [T.Hendrickson]. NO-P.Robinson was injured during the play.</t>
  </si>
  <si>
    <t>8:00</t>
  </si>
  <si>
    <t>DET 32</t>
  </si>
  <si>
    <t>3rd &amp; 3 at DET 32</t>
  </si>
  <si>
    <t>4012202852468</t>
  </si>
  <si>
    <t>(7:40) A.Peterson right tackle pushed ob at NO 49 for 10 yards (K.Crawley).
PENALTY on DET-M.Jones, Offensive Holding, 10 yards, enforced at NO 49.</t>
  </si>
  <si>
    <t>7:40</t>
  </si>
  <si>
    <t>4012202852505</t>
  </si>
  <si>
    <t>(7:27) (Shotgun) M.Stafford pass incomplete left [M.Hunt].</t>
  </si>
  <si>
    <t>4012202852544</t>
  </si>
  <si>
    <t>(7:23) D.Swift left end pushed ob at DET 48 for 7 yards (M.Jenkins). NO-P.Williams was injured during the play.</t>
  </si>
  <si>
    <t>2nd &amp; 10 at DET 41</t>
  </si>
  <si>
    <t>4012202852573</t>
  </si>
  <si>
    <t>(7:09) (Shotgun) M.Stafford pass short left to T.Hockenson to NO 44 for 8 yards (D.Davis).</t>
  </si>
  <si>
    <t>7:09</t>
  </si>
  <si>
    <t>3rd &amp; 3 at DET 48</t>
  </si>
  <si>
    <t>4012202852597</t>
  </si>
  <si>
    <t>(6:34) (Shotgun) D.Swift up the middle to NO 43 for 1 yard (C.Gardner-Johnson).</t>
  </si>
  <si>
    <t>6:34</t>
  </si>
  <si>
    <t>4012202852618</t>
  </si>
  <si>
    <t>(5:56) D.Swift right end pushed ob at NO 36 for 7 yards (C.Gardner-Johnson).</t>
  </si>
  <si>
    <t>2nd &amp; 9 at NO 43</t>
  </si>
  <si>
    <t>4012202852644</t>
  </si>
  <si>
    <t>(5:22) (Shotgun) J.Agnew left tackle to NO 34 for 2 yards (C.Jordan).</t>
  </si>
  <si>
    <t>3rd &amp; 2 at NO 36</t>
  </si>
  <si>
    <t>4012202852665</t>
  </si>
  <si>
    <t>(4:44) M.Stafford pass incomplete deep middle to M.Jones.
PENALTY on NO-A.Anzalone, Defensive Pass Interference, 32 yards, enforced at NO 34 - No Play.</t>
  </si>
  <si>
    <t>4:44</t>
  </si>
  <si>
    <t>4012202852698</t>
  </si>
  <si>
    <t>(4:38) M.Nelson reported in as eligible.  A.Peterson up the middle to NO 1 for 1 yard (D.Davis; M.Jenkins).
PENALTY on NO-S.Rankins, Defensive Offside, 1 yard, enforced at NO 2 - No Play.</t>
  </si>
  <si>
    <t>4:38</t>
  </si>
  <si>
    <t>4012202852738</t>
  </si>
  <si>
    <t>T.J. Hockenson Pass From Matthew Stafford for 1 Yard M.Prater extra point is GOOD, Center-D.Muhlbach, Holder-J.Fox.</t>
  </si>
  <si>
    <t>4012202852779</t>
  </si>
  <si>
    <t>4012202852794</t>
  </si>
  <si>
    <t>(4:19) (Shotgun) A.Kamara left tackle to NO 26 for 1 yard (D.Shelton).</t>
  </si>
  <si>
    <t>4012202852815</t>
  </si>
  <si>
    <t>(3:44) (Shotgun) D.Brees pass short right to A.Kamara to NO 35 for 9 yards (T.Walker).</t>
  </si>
  <si>
    <t>2nd &amp; 9 at NO 26</t>
  </si>
  <si>
    <t>4012202852839</t>
  </si>
  <si>
    <t>(3:02) L.Murray up the middle to NO 36 for 1 yard (J.Penisini; D.Hand).</t>
  </si>
  <si>
    <t>3:02</t>
  </si>
  <si>
    <t>4012202852860</t>
  </si>
  <si>
    <t>(2:18) A.Kamara left tackle to NO 44 for 8 yards (Ch.Jones).</t>
  </si>
  <si>
    <t>2nd &amp; 9 at NO 36</t>
  </si>
  <si>
    <t>4012202852881</t>
  </si>
  <si>
    <t>(1:35) M.Burton up the middle to NO 48 for 4 yards (R.Ragland).</t>
  </si>
  <si>
    <t>1:35</t>
  </si>
  <si>
    <t>4012202852902</t>
  </si>
  <si>
    <t>(:53) A.Kamara left tackle to DET 48 for 4 yards (T.Flowers).</t>
  </si>
  <si>
    <t>0:53</t>
  </si>
  <si>
    <t>4012202852923</t>
  </si>
  <si>
    <t>(:13) L.Murray left tackle to DET 37 for 11 yards (T.Walker).</t>
  </si>
  <si>
    <t>2nd &amp; 6 at DET 48</t>
  </si>
  <si>
    <t>4012202852944</t>
  </si>
  <si>
    <t>4012202852963</t>
  </si>
  <si>
    <t>(15:00) (Shotgun) A.Kamara left end to DET 38 for -1 yards (T.Flowers).</t>
  </si>
  <si>
    <t>DET 37</t>
  </si>
  <si>
    <t>1st &amp; 10 at DET 37</t>
  </si>
  <si>
    <t>4012202852984</t>
  </si>
  <si>
    <t>(14:26) L.Murray left tackle to DET 40 for -2 yards (D.Shelton, Ch.Jones).</t>
  </si>
  <si>
    <t>DET 38</t>
  </si>
  <si>
    <t>2nd &amp; 11 at DET 38</t>
  </si>
  <si>
    <t>4012202853005</t>
  </si>
  <si>
    <t>(13:39) (Shotgun) D.Brees pass deep middle intended for E.Sanders INTERCEPTED by A.Oruwariye at DET 24. A.Oruwariye to DET 43 for 19 yards (T.Smith).
The Replay Official reviewed the interception ruling, and the play was REVERSED.
(Shotgun) D.Brees pass incomplete deep middle to E.Sanders (A.Oruwariye).</t>
  </si>
  <si>
    <t>3rd &amp; 13 at DET 40</t>
  </si>
  <si>
    <t>4012202853072</t>
  </si>
  <si>
    <t>(13:37) T.Morstead punts 38 yards to DET 2, Center-Z.Wood, downed by NO-B.Fowler.</t>
  </si>
  <si>
    <t>13:37</t>
  </si>
  <si>
    <t>4th &amp; 13 at DET 40</t>
  </si>
  <si>
    <t>4012202853104</t>
  </si>
  <si>
    <t>(13:30) A.Peterson left tackle to DET 5 for 3 yards (M.Jenkins).</t>
  </si>
  <si>
    <t>1st &amp; 10 at DET 2</t>
  </si>
  <si>
    <t>4012202853125</t>
  </si>
  <si>
    <t>(13:01) M.Stafford pass short right to J.Cabinda to DET 9 for 4 yards (C.Gardner-Johnson).</t>
  </si>
  <si>
    <t>13:00</t>
  </si>
  <si>
    <t>DET 5</t>
  </si>
  <si>
    <t>2nd &amp; 7 at DET 5</t>
  </si>
  <si>
    <t>4012202853149</t>
  </si>
  <si>
    <t>(12:20) (Shotgun) M.Stafford pass short middle to K.Golladay to DET 26 for 17 yards (M.Williams).</t>
  </si>
  <si>
    <t>3rd &amp; 3 at DET 9</t>
  </si>
  <si>
    <t>4012202853173</t>
  </si>
  <si>
    <t>(11:45) M.Stafford scrambles up the middle to DET 34 for 8 yards (M.Jenkins).</t>
  </si>
  <si>
    <t>DET 26</t>
  </si>
  <si>
    <t>1st &amp; 10 at DET 26</t>
  </si>
  <si>
    <t>4012202853194</t>
  </si>
  <si>
    <t>(11:04) A.Peterson left end to DET 32 for -2 yards (D.Davis).</t>
  </si>
  <si>
    <t>11:04</t>
  </si>
  <si>
    <t>DET 34</t>
  </si>
  <si>
    <t>2nd &amp; 2 at DET 34</t>
  </si>
  <si>
    <t>4012202853224</t>
  </si>
  <si>
    <t>(10:25) (Shotgun) M.Stafford sacked at DET 23 for -9 yards (D.Onyemata).</t>
  </si>
  <si>
    <t>3rd &amp; 4 at DET 32</t>
  </si>
  <si>
    <t>4012202853243</t>
  </si>
  <si>
    <t>(9:46) J.Fox punts 53 yards to NO 24, Center-D.Muhlbach. A.Kamara to NO 24 for no gain (D.Harmon).</t>
  </si>
  <si>
    <t>4th &amp; 13 at DET 23</t>
  </si>
  <si>
    <t>4012202853268</t>
  </si>
  <si>
    <t>(9:34) A.Kamara right tackle to NO 22 for -2 yards (J.Penisini).</t>
  </si>
  <si>
    <t>4012202853289</t>
  </si>
  <si>
    <t>(8:55) (Shotgun) D.Brees pass incomplete short middle to L.Murray.</t>
  </si>
  <si>
    <t>2nd &amp; 12 at NO 22</t>
  </si>
  <si>
    <t>4012202853311</t>
  </si>
  <si>
    <t>(8:51) (Shotgun) D.Brees sacked at NO 15 for -7 yards (R.Ragland).</t>
  </si>
  <si>
    <t>8:51</t>
  </si>
  <si>
    <t>3rd &amp; 12 at NO 22</t>
  </si>
  <si>
    <t>4012202853330</t>
  </si>
  <si>
    <t>(8:08) T.Morstead punts 28 yards to NO 43, Center-Z.Wood, out of bounds.</t>
  </si>
  <si>
    <t>4th &amp; 19 at NO 15</t>
  </si>
  <si>
    <t>4012202853357</t>
  </si>
  <si>
    <t>(8:01) (Shotgun) M.Stafford pass incomplete deep middle to M.Hall.</t>
  </si>
  <si>
    <t>4012202853379</t>
  </si>
  <si>
    <t>(7:54) (Shotgun) A.Peterson left tackle to NO 40 for 3 yards (C.Granderson; S.Rankins).</t>
  </si>
  <si>
    <t>4012202853400</t>
  </si>
  <si>
    <t>(7:16) K.Johnson up the middle to NO 35 for 5 yards (D.Swearinger).</t>
  </si>
  <si>
    <t>7:16</t>
  </si>
  <si>
    <t>3rd &amp; 7 at NO 40</t>
  </si>
  <si>
    <t>4012202853421</t>
  </si>
  <si>
    <t>(6:32) M.Stafford pass short right to K.Johnson pushed ob at NO 32 for 3 yards (M.Williams). DET-K.Johnson was injured during the play.</t>
  </si>
  <si>
    <t>6:32</t>
  </si>
  <si>
    <t>4th &amp; 2 at NO 35</t>
  </si>
  <si>
    <t>4012202853450</t>
  </si>
  <si>
    <t>(6:20) (Shotgun) A.Peterson up the middle to NO 29 for 3 yards (D.Davis).</t>
  </si>
  <si>
    <t>6:20</t>
  </si>
  <si>
    <t>4012202853475</t>
  </si>
  <si>
    <t>(5:50) (Shotgun) PENALTY on DET-J.Jackson, False Start, 5 yards, enforced at NO 29 - No Play.</t>
  </si>
  <si>
    <t>2nd &amp; 7 at NO 29</t>
  </si>
  <si>
    <t>4012202853498</t>
  </si>
  <si>
    <t>(5:49) (Shotgun) M.Stafford pass short left to J.Agnew to NO 33 for 1 yard (C.Gardner-Johnson).</t>
  </si>
  <si>
    <t>2nd &amp; 12 at NO 34</t>
  </si>
  <si>
    <t>4012202853526</t>
  </si>
  <si>
    <t>(5:13) (Shotgun) M.Stafford pass incomplete deep right to M.Jones [T.Hendrickson].</t>
  </si>
  <si>
    <t>5:13</t>
  </si>
  <si>
    <t>3rd &amp; 11 at NO 33</t>
  </si>
  <si>
    <t>4012202853548</t>
  </si>
  <si>
    <t>(5:06) (Shotgun) M.Stafford pass short left to K.Golladay to NO 19 for 14 yards (P.Williams).</t>
  </si>
  <si>
    <t>5:06</t>
  </si>
  <si>
    <t>4th &amp; 11</t>
  </si>
  <si>
    <t>4th &amp; 11 at NO 33</t>
  </si>
  <si>
    <t>4012202853572</t>
  </si>
  <si>
    <t>Timeout #1 by NO at 04:44.</t>
  </si>
  <si>
    <t>4012202853589</t>
  </si>
  <si>
    <t>(4:44) (Shotgun) M.Stafford pass deep middle intended for K.Golladay INTERCEPTED by M.Williams at NO 0. M.Williams to NO 14 for 14 yards (K.Golladay).
PENALTY on NO-A.Anzalone, Illegal Contact, 5 yards, enforced at NO 19 - No Play.</t>
  </si>
  <si>
    <t>4012202853615</t>
  </si>
  <si>
    <t>(4:35) (Shotgun) M.Stafford pass incomplete short middle to K.Golladay.</t>
  </si>
  <si>
    <t>4012202853661</t>
  </si>
  <si>
    <t>(4:31) M.Stafford pass incomplete short left to J.James.</t>
  </si>
  <si>
    <t>2nd &amp; 10 at NO 14</t>
  </si>
  <si>
    <t>4012202853683</t>
  </si>
  <si>
    <t>(4:26) (Shotgun) M.Stafford pass short left to D.Swift to NO 5 for 9 yards (M.Williams).</t>
  </si>
  <si>
    <t>3rd &amp; 10 at NO 14</t>
  </si>
  <si>
    <t>4012202853707</t>
  </si>
  <si>
    <t>Adrian Peterson 5 Yard Rush (Pass formation) TWO-POINT CONVERSION ATTEMPT. M.Stafford pass to T.Hockenson is complete. ATTEMPT SUCCEEDS.</t>
  </si>
  <si>
    <t>3:40</t>
  </si>
  <si>
    <t>4th &amp; 1 at NO 5</t>
  </si>
  <si>
    <t>4012202853745</t>
  </si>
  <si>
    <t>M.Prater kicks 61 yards from DET 35 to NO 4. A.Kamara to NO 17 for 13 yards (M.Killebrew).
PENALTY on DET-T.Walker, Illegal Formation, 5 yards, enforced at NO 17.</t>
  </si>
  <si>
    <t>4012202853769</t>
  </si>
  <si>
    <t>(3:35) D.Brees pass short middle to M.Burton to NO 25 for 3 yards (J.Collins, J.Penisini).</t>
  </si>
  <si>
    <t>3:29</t>
  </si>
  <si>
    <t>4012202853816</t>
  </si>
  <si>
    <t>Timeout #1 by DET at 03:29.</t>
  </si>
  <si>
    <t>4012202853833</t>
  </si>
  <si>
    <t>(3:29) A.Kamara up the middle to NO 27 for 2 yards (R.Ragland).</t>
  </si>
  <si>
    <t>2nd &amp; 7 at NO 25</t>
  </si>
  <si>
    <t>4012202853855</t>
  </si>
  <si>
    <t>Timeout #2 by DET at 03:25.</t>
  </si>
  <si>
    <t>4012202853872</t>
  </si>
  <si>
    <t>(3:25) (Shotgun) D.Brees pass deep left to T.Smith to NO 46 for 19 yards (J.Okudah) [R.Okwara].</t>
  </si>
  <si>
    <t>3:25</t>
  </si>
  <si>
    <t>3rd &amp; 5 at NO 27</t>
  </si>
  <si>
    <t>4012202853896</t>
  </si>
  <si>
    <t>(2:38) D.Kelly reported in as eligible.  L.Murray right tackle to NO 47 for 1 yard (D.Shelton; J.Okudah).</t>
  </si>
  <si>
    <t>2:38</t>
  </si>
  <si>
    <t>4012202853919</t>
  </si>
  <si>
    <t>Timeout #3 by DET at 02:33.</t>
  </si>
  <si>
    <t>4012202853936</t>
  </si>
  <si>
    <t>(2:33) (Shotgun) T.Hill right tackle to DET 47 for 6 yards (R.Ragland).</t>
  </si>
  <si>
    <t>2nd &amp; 9 at NO 47</t>
  </si>
  <si>
    <t>4012202853957</t>
  </si>
  <si>
    <t>4012202853974</t>
  </si>
  <si>
    <t>(2:00) A.Kamara left end ran ob at DET 42 for 5 yards (J.Okudah).</t>
  </si>
  <si>
    <t>DET 47</t>
  </si>
  <si>
    <t>3rd &amp; 3 at DET 47</t>
  </si>
  <si>
    <t>4012202854000</t>
  </si>
  <si>
    <t>(1:55) D.Brees kneels to DET 43 for -1 yards.</t>
  </si>
  <si>
    <t>DET 42</t>
  </si>
  <si>
    <t>1st &amp; 10 at DET 42</t>
  </si>
  <si>
    <t>4012202854021</t>
  </si>
  <si>
    <t>(1:15) D.Brees kneels to DET 44 for -1 yards.</t>
  </si>
  <si>
    <t>1:15</t>
  </si>
  <si>
    <t>2nd &amp; 11 at DET 43</t>
  </si>
  <si>
    <t>4012202854042</t>
  </si>
  <si>
    <t>(:37) D.Brees kneels to DET 45 for -1 yards.</t>
  </si>
  <si>
    <t>DET 44</t>
  </si>
  <si>
    <t>3rd &amp; 12 at DET 44</t>
  </si>
  <si>
    <t>4012202854063</t>
  </si>
  <si>
    <t>40122032643</t>
  </si>
  <si>
    <t>W.Lutz kicks 65 yards from NO 35 to LAC 0. T.Johnson to LAC 15 for 15 yards (Z.Baun).</t>
  </si>
  <si>
    <t>401220326</t>
  </si>
  <si>
    <t>40122032665</t>
  </si>
  <si>
    <t>(14:57) J.Jackson left tackle to LAC 17 for 2 yards (C.Jordan).</t>
  </si>
  <si>
    <t>14:57</t>
  </si>
  <si>
    <t>LAC 15</t>
  </si>
  <si>
    <t>1st &amp; 10 at LAC 15</t>
  </si>
  <si>
    <t>40122032686</t>
  </si>
  <si>
    <t>(14:25) J.Herbert pass incomplete short right to H.Henry.</t>
  </si>
  <si>
    <t>LAC 17</t>
  </si>
  <si>
    <t>2nd &amp; 8 at LAC 17</t>
  </si>
  <si>
    <t>401220326108</t>
  </si>
  <si>
    <t>(14:20) (Shotgun) J.Herbert scrambles right guard to LAC 22 for 5 yards (C.Jordan; M.Lattimore).</t>
  </si>
  <si>
    <t>14:20</t>
  </si>
  <si>
    <t>3rd &amp; 8 at LAC 17</t>
  </si>
  <si>
    <t>401220326129</t>
  </si>
  <si>
    <t>(13:33) T.Long punts 50 yards to NO 28, Center-C.Mazza. M.Callaway to NO 47 for 19 yards (E.Egbule).</t>
  </si>
  <si>
    <t>LAC 22</t>
  </si>
  <si>
    <t>4th &amp; 3 at LAC 22</t>
  </si>
  <si>
    <t>401220326154</t>
  </si>
  <si>
    <t>(13:23) L.Murray left tackle to LAC 45 for 8 yards (K.White).</t>
  </si>
  <si>
    <t>13:23</t>
  </si>
  <si>
    <t>401220326175</t>
  </si>
  <si>
    <t>(12:54) A.Kamara left guard to LAC 40 for 5 yards (L.Joseph).</t>
  </si>
  <si>
    <t>12:54</t>
  </si>
  <si>
    <t>LAC 45</t>
  </si>
  <si>
    <t>2nd &amp; 2 at LAC 45</t>
  </si>
  <si>
    <t>401220326196</t>
  </si>
  <si>
    <t>(12:24) (Shotgun) L.Murray right guard to LAC 36 for 4 yards (J.Tillery).</t>
  </si>
  <si>
    <t>LAC 40</t>
  </si>
  <si>
    <t>1st &amp; 10 at LAC 40</t>
  </si>
  <si>
    <t>401220326217</t>
  </si>
  <si>
    <t>(11:48) (Shotgun) D.Brees pass short right to A.Kamara to LAC 41 for -5 yards (K.White). Pass -6, YAC 1</t>
  </si>
  <si>
    <t>11:48</t>
  </si>
  <si>
    <t>LAC 36</t>
  </si>
  <si>
    <t>2nd &amp; 6 at LAC 36</t>
  </si>
  <si>
    <t>401220326241</t>
  </si>
  <si>
    <t>(11:08) (Shotgun) D.Brees pass incomplete short right to A.Kamara.</t>
  </si>
  <si>
    <t>LAC 41</t>
  </si>
  <si>
    <t>3rd &amp; 11 at LAC 41</t>
  </si>
  <si>
    <t>401220326267</t>
  </si>
  <si>
    <t>(11:05) T.Morstead punts 41 yards to end zone, Center-Z.Wood, Touchback.</t>
  </si>
  <si>
    <t>11:05</t>
  </si>
  <si>
    <t>4th &amp; 11 at LAC 41</t>
  </si>
  <si>
    <t>401220326284</t>
  </si>
  <si>
    <t>(10:59) T.Johnson right end to LAC 27 for 7 yards (C.Jordan; D.Davis).</t>
  </si>
  <si>
    <t>LAC 20</t>
  </si>
  <si>
    <t>1st &amp; 10 at LAC 20</t>
  </si>
  <si>
    <t>401220326305</t>
  </si>
  <si>
    <t>(10:20) J.Kelley left tackle to LAC 31 for 4 yards (C.Jordan).</t>
  </si>
  <si>
    <t>LAC 27</t>
  </si>
  <si>
    <t>2nd &amp; 3 at LAC 27</t>
  </si>
  <si>
    <t>401220326326</t>
  </si>
  <si>
    <t>(9:40) J.Kelley left tackle to LAC 31 for no gain (S.Tuttle).</t>
  </si>
  <si>
    <t>LAC 31</t>
  </si>
  <si>
    <t>1st &amp; 10 at LAC 31</t>
  </si>
  <si>
    <t>401220326347</t>
  </si>
  <si>
    <t>(9:07) (Shotgun) J.Herbert pass short left to K.Allen to LAC 43 for 12 yards (M.Lattimore).</t>
  </si>
  <si>
    <t>2nd &amp; 10 at LAC 31</t>
  </si>
  <si>
    <t>401220326371</t>
  </si>
  <si>
    <t>(8:30) J.Jackson right guard to LAC 44 for 1 yard (Z.Baun; D.Davis).</t>
  </si>
  <si>
    <t>LAC 43</t>
  </si>
  <si>
    <t>1st &amp; 10 at LAC 43</t>
  </si>
  <si>
    <t>401220326392</t>
  </si>
  <si>
    <t>(7:56) (Shotgun) J.Jackson right guard to NO 20 for 36 yards (M.Williams).</t>
  </si>
  <si>
    <t>LAC 44</t>
  </si>
  <si>
    <t>2nd &amp; 9 at LAC 44</t>
  </si>
  <si>
    <t>401220326413</t>
  </si>
  <si>
    <t>(7:17) (Shotgun) J.Kelley right guard to NO 17 for 3 yards (D.Davis; P.Robinson).</t>
  </si>
  <si>
    <t>401220326434</t>
  </si>
  <si>
    <t>(6:40) (Shotgun) J.Herbert pass incomplete deep left to D.Parham Jr. [T.Hendrickson].</t>
  </si>
  <si>
    <t>6:40</t>
  </si>
  <si>
    <t>401220326456</t>
  </si>
  <si>
    <t>Timeout #1 by LAC at 06:33.</t>
  </si>
  <si>
    <t>401220326473</t>
  </si>
  <si>
    <t>Keenan Allen 17 Yd pass from Justin Herbert (Michael Badgley PAT failed)</t>
  </si>
  <si>
    <t>6:26</t>
  </si>
  <si>
    <t>3rd &amp; 7 at NO 17</t>
  </si>
  <si>
    <t>401220326518</t>
  </si>
  <si>
    <t>T.Long kicks 72 yards from LAC 35 to NO -7. M.Callaway to NO 22 for 29 yards (A.Gilman).</t>
  </si>
  <si>
    <t>401220326540</t>
  </si>
  <si>
    <t>(6:22) A.Kamara left guard to NO 23 for 1 yard (M.Davis).</t>
  </si>
  <si>
    <t>401220326561</t>
  </si>
  <si>
    <t>(5:52) L.Murray left guard to NO 23 for no gain (I.Rochell).</t>
  </si>
  <si>
    <t>2nd &amp; 9 at NO 23</t>
  </si>
  <si>
    <t>401220326582</t>
  </si>
  <si>
    <t>(5:17) (Shotgun) D.Brees pass short right to E.Sanders to NO 37 for 14 yards (C.Hayward Jr.). Pass 14, YAC 0</t>
  </si>
  <si>
    <t>3rd &amp; 9 at NO 23</t>
  </si>
  <si>
    <t>401220326606</t>
  </si>
  <si>
    <t>(4:36) 7-T.Hill at quarterback. (Shotgun) T.Hill pass incomplete short right to M.Callaway (C.Hayward Jr.) [U.Nwosu].</t>
  </si>
  <si>
    <t>4:36</t>
  </si>
  <si>
    <t>401220326632</t>
  </si>
  <si>
    <t>(4:29) (Shotgun) D.Brees pass incomplete short middle to T.Hill.</t>
  </si>
  <si>
    <t>401220326654</t>
  </si>
  <si>
    <t>(4:25) (Shotgun) D.Brees pass incomplete short left to T.Smith.</t>
  </si>
  <si>
    <t>3rd &amp; 10 at NO 37</t>
  </si>
  <si>
    <t>401220326676</t>
  </si>
  <si>
    <t>(4:20) T.Morstead punts 46 yards to LAC 17, Center-Z.Wood, fair catch by K.Hill Jr..</t>
  </si>
  <si>
    <t>4:20</t>
  </si>
  <si>
    <t>4th &amp; 10 at NO 37</t>
  </si>
  <si>
    <t>401220326695</t>
  </si>
  <si>
    <t>(4:12) J.Herbert pass incomplete deep middle to J.Guyton (M.Davenport) [M.Davenport].</t>
  </si>
  <si>
    <t>1st &amp; 10 at LAC 17</t>
  </si>
  <si>
    <t>401220326721</t>
  </si>
  <si>
    <t>(4:05) (Shotgun) J.Jackson left guard to LAC 15 for -2 yards (S.Rankins).
Penalty on LAC, Illegal Shift, declined.</t>
  </si>
  <si>
    <t>2nd &amp; 10 at LAC 17</t>
  </si>
  <si>
    <t>401220326753</t>
  </si>
  <si>
    <t>(3:39) (Shotgun) J.Herbert sacked at LAC 6 for -9 yards (T.Hendrickson).</t>
  </si>
  <si>
    <t>3:39</t>
  </si>
  <si>
    <t>3rd &amp; 12 at LAC 15</t>
  </si>
  <si>
    <t>401220326772</t>
  </si>
  <si>
    <t>(2:53) T.Long punts 57 yards to NO 37, Center-C.Mazza. M.Callaway to LAC 48 for 15 yards (J.Jackson; B.Facyson).</t>
  </si>
  <si>
    <t>2:53</t>
  </si>
  <si>
    <t>4th &amp; 21</t>
  </si>
  <si>
    <t>LAC 6</t>
  </si>
  <si>
    <t>4th &amp; 21 at LAC 6</t>
  </si>
  <si>
    <t>401220326797</t>
  </si>
  <si>
    <t>(2:41) D.Brees pass short left to L.Murray to LAC 38 for 10 yards (K.White). Pass 3, YAC 7</t>
  </si>
  <si>
    <t>LAC 48</t>
  </si>
  <si>
    <t>1st &amp; 10 at LAC 48</t>
  </si>
  <si>
    <t>401220326821</t>
  </si>
  <si>
    <t>(2:04) L.Murray right guard to LAC 35 for 3 yards (M.Davis).</t>
  </si>
  <si>
    <t>LAC 38</t>
  </si>
  <si>
    <t>1st &amp; 10 at LAC 38</t>
  </si>
  <si>
    <t>401220326846</t>
  </si>
  <si>
    <t>(1:28) (Shotgun) D.Brees pass short left to T.Smith to LAC 31 for 4 yards (M.Davis). Pass 0, YAC 4</t>
  </si>
  <si>
    <t>1:28</t>
  </si>
  <si>
    <t>LAC 35</t>
  </si>
  <si>
    <t>2nd &amp; 7 at LAC 35</t>
  </si>
  <si>
    <t>401220326870</t>
  </si>
  <si>
    <t>(:43) 7-T.Hill at quarterback. (Shotgun) T.Hill left tackle to LAC 30 for 1 yard (K.Murray Jr.; K.White).</t>
  </si>
  <si>
    <t>3rd &amp; 3 at LAC 31</t>
  </si>
  <si>
    <t>401220326895</t>
  </si>
  <si>
    <t>(:01) W.Lutz 48 yard field goal is GOOD, Center-Z.Wood, Holder-T.Morstead.</t>
  </si>
  <si>
    <t>LAC 30</t>
  </si>
  <si>
    <t>4th &amp; 2 at LAC 30</t>
  </si>
  <si>
    <t>401220326914</t>
  </si>
  <si>
    <t>401220326931</t>
  </si>
  <si>
    <t>401220326946</t>
  </si>
  <si>
    <t>(15:00) (Shotgun) J.Guyton right end to LAC 21 for -4 yards (C.Jordan, D.Davis).</t>
  </si>
  <si>
    <t>LAC 25</t>
  </si>
  <si>
    <t>1st &amp; 10 at LAC 25</t>
  </si>
  <si>
    <t>401220326971</t>
  </si>
  <si>
    <t>(14:25) (Shotgun) J.Herbert pass short right to H.Henry to LAC 29 for 8 yards (D.Davis). Pass 6, YAC 2</t>
  </si>
  <si>
    <t>LAC 21</t>
  </si>
  <si>
    <t>2nd &amp; 14 at LAC 21</t>
  </si>
  <si>
    <t>401220326995</t>
  </si>
  <si>
    <t>(13:49) (Shotgun) J.Herbert sacked at LAC 21 for -8 yards (sack split by C.Jordan and T.Hendrickson).</t>
  </si>
  <si>
    <t>LAC 29</t>
  </si>
  <si>
    <t>3rd &amp; 6 at LAC 29</t>
  </si>
  <si>
    <t>4012203261018</t>
  </si>
  <si>
    <t>(13:12) T.Long punts 58 yards to NO 21, Center-C.Mazza. M.Callaway ran ob at NO 39 for 18 yards (G.Nabers).
Penalty on NO-J.Gray, Offensive Holding, declined.
PENALTY on NO-D.Washington, Roughing the Kicker, 15 yards, enforced at LAC 21 - No Play.</t>
  </si>
  <si>
    <t>4th &amp; 14 at LAC 21</t>
  </si>
  <si>
    <t>4012203261070</t>
  </si>
  <si>
    <t>(13:00) J.Kelley right guard to LAC 38 for 2 yards (M.Brown; A.Anzalone).</t>
  </si>
  <si>
    <t>1st &amp; 10 at LAC 36</t>
  </si>
  <si>
    <t>4012203261091</t>
  </si>
  <si>
    <t>(12:25) (Shotgun) J.Herbert pass short left to J.Kelley ran ob at LAC 47 for 9 yards (A.Anzalone). Pass -6, YAC 15</t>
  </si>
  <si>
    <t>12:25</t>
  </si>
  <si>
    <t>2nd &amp; 8 at LAC 38</t>
  </si>
  <si>
    <t>4012203261115</t>
  </si>
  <si>
    <t>(11:53) J.Herbert pass deep middle to J.Guyton to NO 4 for 49 yards (M.Lattimore). Pass 44, YAC 5</t>
  </si>
  <si>
    <t>11:53</t>
  </si>
  <si>
    <t>LAC 47</t>
  </si>
  <si>
    <t>1st &amp; 10 at LAC 47</t>
  </si>
  <si>
    <t>4012203261143</t>
  </si>
  <si>
    <t>Mike Williams 4 Yd pass from Justin Herbert (Michael Badgley Kick)</t>
  </si>
  <si>
    <t>4012203261188</t>
  </si>
  <si>
    <t>T.Long kicks 65 yards from LAC 35 to end zone, Touchback.
INJURY UPDATE: LAC 13-K.Allen, back, QUESTIONABLE to return.</t>
  </si>
  <si>
    <t>4012203261213</t>
  </si>
  <si>
    <t>(11:01) J.Hurst reported in as eligible.  D.Brees pass incomplete short left to M.Callaway.</t>
  </si>
  <si>
    <t>4012203261250</t>
  </si>
  <si>
    <t>(10:54) (Shotgun) D.Brees pass short middle to A.Kamara to NO 34 for 9 yards (R.Jenkins). Pass 3, YAC 6</t>
  </si>
  <si>
    <t>10:54</t>
  </si>
  <si>
    <t>4012203261274</t>
  </si>
  <si>
    <t>(10:16) J.Hurst reported in as eligible.  M.Burton right guard to NO 34 for no gain (K.Murray Jr.; C.Hayward Jr.).</t>
  </si>
  <si>
    <t>3rd &amp; 1 at NO 34</t>
  </si>
  <si>
    <t>4012203261301</t>
  </si>
  <si>
    <t>(9:29) T.Morstead punts 46 yards to LAC 20, Center-Z.Wood, fair catch by K.Hill Jr..</t>
  </si>
  <si>
    <t>4012203261320</t>
  </si>
  <si>
    <t>(9:21) (Shotgun) J.Herbert pass short right to J.Jackson to LAC 21 for 1 yard (C.Gardner-Johnson). Pass -5, YAC 6</t>
  </si>
  <si>
    <t>4012203261344</t>
  </si>
  <si>
    <t>(8:47) (Shotgun) J.Herbert pass short right to J.Jackson to LAC 26 for 5 yards (S.Tuttle).
PENALTY on LAC-D.Feeney, Illegal Block Above the Waist, 10 yards, enforced at LAC 21 - No Play.</t>
  </si>
  <si>
    <t>2nd &amp; 9 at LAC 21</t>
  </si>
  <si>
    <t>4012203261383</t>
  </si>
  <si>
    <t>(8:21) (Shotgun) J.Kelley up the middle to LAC 20 for 9 yards (A.Anzalone).</t>
  </si>
  <si>
    <t>2nd &amp; 19</t>
  </si>
  <si>
    <t>LAC 11</t>
  </si>
  <si>
    <t>2nd &amp; 19 at LAC 11</t>
  </si>
  <si>
    <t>4012203261404</t>
  </si>
  <si>
    <t>(7:40) (Shotgun) J.Herbert pass short left to J.Jackson to LAC 26 for 6 yards (M.Lattimore). Pass -3, YAC 9</t>
  </si>
  <si>
    <t>3rd &amp; 10 at LAC 20</t>
  </si>
  <si>
    <t>4012203261428</t>
  </si>
  <si>
    <t>(7:01) T.Long punts 57 yards to NO 17, Center-C.Mazza. M.Callaway pushed ob at 50 for 33 yards (J.Kelley).
PENALTY on NO-J.Gray, Offensive Holding, 10 yards, enforced at NO 26.</t>
  </si>
  <si>
    <t>LAC 26</t>
  </si>
  <si>
    <t>4th &amp; 4 at LAC 26</t>
  </si>
  <si>
    <t>4012203261473</t>
  </si>
  <si>
    <t>(6:47) (Shotgun) A.Kamara left guard to NO 22 for 6 yards (K.White).</t>
  </si>
  <si>
    <t>4012203261494</t>
  </si>
  <si>
    <t>(6:08) (Shotgun) D.Brees pass incomplete short left to E.Sanders (C.Broughton).</t>
  </si>
  <si>
    <t>2nd &amp; 4 at NO 22</t>
  </si>
  <si>
    <t>4012203261516</t>
  </si>
  <si>
    <t>(6:04) (Shotgun) D.Brees pass deep right intended for B.Fowler INTERCEPTED by N.Adderley at NO 40. N.Adderley to NO 1 for 39 yards (A.Peat; J.Cook).</t>
  </si>
  <si>
    <t>6:04</t>
  </si>
  <si>
    <t>3rd &amp; 4 at NO 22</t>
  </si>
  <si>
    <t>4012203261542</t>
  </si>
  <si>
    <t>(5:48) J.Herbert sacked at NO 9 for -8 yards (S.Rankins).</t>
  </si>
  <si>
    <t>5:48</t>
  </si>
  <si>
    <t>4012203261561</t>
  </si>
  <si>
    <t>(5:12) J.Kelley right end to NO 3 for 6 yards (M.Jenkins; D.Davis).</t>
  </si>
  <si>
    <t>5:12</t>
  </si>
  <si>
    <t>2nd &amp; Goal at NO 9</t>
  </si>
  <si>
    <t>4012203261582</t>
  </si>
  <si>
    <t>Hunter Henry Pass From Justin Herbert for 3 Yrds M.Badgley extra point is GOOD, Center-C.Mazza, Holder-T.Long.</t>
  </si>
  <si>
    <t>3rd &amp; Goal at NO 3</t>
  </si>
  <si>
    <t>4012203261627</t>
  </si>
  <si>
    <t>T.Long kicks 65 yards from LAC 35 to end zone, Touchback.
INJURY UPDATE - NO 62-N.Easton, CONCUSSION, OUT for the game.</t>
  </si>
  <si>
    <t>4012203261642</t>
  </si>
  <si>
    <t>(4:25) A.Kamara right guard to NO 30 for 5 yards (I.Rochell).</t>
  </si>
  <si>
    <t>4012203261667</t>
  </si>
  <si>
    <t>(3:51) (Shotgun) D.Brees pass short middle to B.Fowler to NO 37 for 7 yards (K.Murray Jr.). Pass 6, YAC 1</t>
  </si>
  <si>
    <t>4012203261691</t>
  </si>
  <si>
    <t>(3:13) D.Brees pass incomplete short left.</t>
  </si>
  <si>
    <t>4012203261717</t>
  </si>
  <si>
    <t>(3:10) (Shotgun) D.Brees pass short left to B.Fowler to NO 41 for 4 yards (D.King II). Pass 4, YAC 0</t>
  </si>
  <si>
    <t>3:10</t>
  </si>
  <si>
    <t>4012203261741</t>
  </si>
  <si>
    <t>(2:46) (Shotgun) D.Brees pass incomplete short right to A.Kamara.</t>
  </si>
  <si>
    <t>2:46</t>
  </si>
  <si>
    <t>3rd &amp; 6 at NO 41</t>
  </si>
  <si>
    <t>4012203261767</t>
  </si>
  <si>
    <t>(2:42) T.Morstead punts 50 yards to LAC 9, Center-Z.Wood. K.Hill Jr. to LAC 18 for 9 yards (B.Fowler).</t>
  </si>
  <si>
    <t>4th &amp; 6 at NO 41</t>
  </si>
  <si>
    <t>4012203261792</t>
  </si>
  <si>
    <t>(2:30) J.Jackson left guard to LAC 16 for -2 yards (C.Jordan).</t>
  </si>
  <si>
    <t>LAC 18</t>
  </si>
  <si>
    <t>1st &amp; 10 at LAC 18</t>
  </si>
  <si>
    <t>4012203261813</t>
  </si>
  <si>
    <t>Timeout #1 by NO at 02:25.</t>
  </si>
  <si>
    <t>4012203261830</t>
  </si>
  <si>
    <t>(2:25) (Shotgun) J.Jackson left tackle to LAC 16 for no gain (M.Brown).</t>
  </si>
  <si>
    <t>LAC 16</t>
  </si>
  <si>
    <t>2nd &amp; 12 at LAC 16</t>
  </si>
  <si>
    <t>4012203261851</t>
  </si>
  <si>
    <t>Timeout #2 by NO at 02:21.</t>
  </si>
  <si>
    <t>2:21</t>
  </si>
  <si>
    <t>4012203261868</t>
  </si>
  <si>
    <t>(2:21) (Shotgun) J.Herbert pass incomplete deep left to J.Guyton [D.Davis].</t>
  </si>
  <si>
    <t>3rd &amp; 12 at LAC 16</t>
  </si>
  <si>
    <t>4012203261890</t>
  </si>
  <si>
    <t>(2:11) T.Long punts 49 yards to NO 35, Center-C.Mazza. M.Callaway to NO 49 for 14 yards (N.Vigil).</t>
  </si>
  <si>
    <t>2:11</t>
  </si>
  <si>
    <t>4th &amp; 12 at LAC 16</t>
  </si>
  <si>
    <t>4012203261915</t>
  </si>
  <si>
    <t>4012203261932</t>
  </si>
  <si>
    <t>(1:59) (Shotgun) D.Brees pass incomplete short middle to B.Fowler (K.Murray Jr.).</t>
  </si>
  <si>
    <t>4012203261954</t>
  </si>
  <si>
    <t>(1:56) (Shotgun) D.Brees pass short middle to A.Kamara to LAC 37 for 14 yards (R.Jenkins). Pass 6, YAC 8</t>
  </si>
  <si>
    <t>4012203261978</t>
  </si>
  <si>
    <t>(1:31) (No Huddle, Shotgun) D.Brees pass short middle to M.Callaway to LAC 23 for 14 yards (K.White; D.King II). Pass 7, YAC 7</t>
  </si>
  <si>
    <t>LAC 37</t>
  </si>
  <si>
    <t>1st &amp; 10 at LAC 37</t>
  </si>
  <si>
    <t>4012203262006</t>
  </si>
  <si>
    <t>(1:08) (No Huddle, Shotgun) D.Brees pass short right to E.Sanders to LAC 17 for 6 yards (K.White). Pass 6, YAC 0</t>
  </si>
  <si>
    <t>1:08</t>
  </si>
  <si>
    <t>LAC 23</t>
  </si>
  <si>
    <t>1st &amp; 10 at LAC 23</t>
  </si>
  <si>
    <t>4012203262034</t>
  </si>
  <si>
    <t>(:45) (No Huddle, Shotgun) D.Brees pass short middle to E.Sanders to LAC 6 for 11 yards (R.Jenkins). Pass 13, YAC -2</t>
  </si>
  <si>
    <t>2nd &amp; 4 at LAC 17</t>
  </si>
  <si>
    <t>4012203262062</t>
  </si>
  <si>
    <t>(:21) (No Huddle, Shotgun) D.Brees pass short right to E.Sanders for 6 yards, TOUCHDOWN.
The Replay Official reviewed the runner broke the plane ruling, and the play was REVERSED.
(No Huddle, Shotgun) D.Brees pass short right to E.Sanders to LAC 1 for 5 yards (K.White). Pass 5, YAC 0</t>
  </si>
  <si>
    <t>1st &amp; Goal at LAC 6</t>
  </si>
  <si>
    <t>4012203262143</t>
  </si>
  <si>
    <t>(:19) D.Brees pass incomplete short right to T.Hill.</t>
  </si>
  <si>
    <t>0:19</t>
  </si>
  <si>
    <t>LAC 1</t>
  </si>
  <si>
    <t>2nd &amp; Goal at LAC 1</t>
  </si>
  <si>
    <t>4012203262165</t>
  </si>
  <si>
    <t>Drew Brees 1 Yard Rush W.Lutz extra point is GOOD, Center-Z.Wood, Holder-T.Morstead.</t>
  </si>
  <si>
    <t>3rd &amp; Goal at LAC 1</t>
  </si>
  <si>
    <t>4012203262203</t>
  </si>
  <si>
    <t>W.Lutz kicks 69 yards from NO 35 to LAC -4. T.Johnson to LAC 17 for 21 yards (K.Elliss).</t>
  </si>
  <si>
    <t>4012203262225</t>
  </si>
  <si>
    <t>(:10) J.Herbert kneels to LAC 16 for -1 yards.</t>
  </si>
  <si>
    <t>4012203262246</t>
  </si>
  <si>
    <t>4012203262265</t>
  </si>
  <si>
    <t>T.Long kicks 65 yards from LAC 35 to end zone, Touchback.</t>
  </si>
  <si>
    <t>4012203262280</t>
  </si>
  <si>
    <t>(15:00) L.Murray left guard to NO 30 for 5 yards (I.Rochell; K.White).</t>
  </si>
  <si>
    <t>4012203262301</t>
  </si>
  <si>
    <t>(14:28) A.Kamara left guard to NO 32 for 2 yards (U.Nwosu; R.Jenkins).</t>
  </si>
  <si>
    <t>14:28</t>
  </si>
  <si>
    <t>4012203262322</t>
  </si>
  <si>
    <t>(13:51) (Shotgun) D.Brees pass short left to T.Smith to NO 36 for 4 yards (R.Jenkins). Pass 1, YAC 3</t>
  </si>
  <si>
    <t>3rd &amp; 3 at NO 32</t>
  </si>
  <si>
    <t>4012203262351</t>
  </si>
  <si>
    <t>(13:17) A.Kamara left tackle to NO 39 for 3 yards (I.Rochell).</t>
  </si>
  <si>
    <t>13:17</t>
  </si>
  <si>
    <t>4012203262376</t>
  </si>
  <si>
    <t>(12:41) (Shotgun) D.Brees sacked at NO 32 for -7 yards (U.Nwosu).</t>
  </si>
  <si>
    <t>12:41</t>
  </si>
  <si>
    <t>2nd &amp; 7 at NO 39</t>
  </si>
  <si>
    <t>4012203262401</t>
  </si>
  <si>
    <t>(11:59) (Shotgun) D.Brees pass short left to A.Kamara to NO 41 for 9 yards (D.King II; N.Adderley). Pass -4, YAC 13</t>
  </si>
  <si>
    <t>3rd &amp; 14 at NO 32</t>
  </si>
  <si>
    <t>4012203262425</t>
  </si>
  <si>
    <t>(11:21) T.Morstead punts 48 yards to LAC 11, Center-Z.Wood, fair catch by K.Hill Jr..</t>
  </si>
  <si>
    <t>11:21</t>
  </si>
  <si>
    <t>4th &amp; 5 at NO 41</t>
  </si>
  <si>
    <t>4012203262448</t>
  </si>
  <si>
    <t>(11:14) J.Jackson left end to LAC 14 for 3 yards (M.Williams).</t>
  </si>
  <si>
    <t>1st &amp; 10 at LAC 11</t>
  </si>
  <si>
    <t>4012203262469</t>
  </si>
  <si>
    <t>(10:39) J.Kelley right end to LAC 15 for 1 yard (Z.Baun).</t>
  </si>
  <si>
    <t>10:39</t>
  </si>
  <si>
    <t>LAC 14</t>
  </si>
  <si>
    <t>2nd &amp; 7 at LAC 14</t>
  </si>
  <si>
    <t>4012203262490</t>
  </si>
  <si>
    <t>(9:58) (Shotgun) J.Herbert pass short left to H.Henry to LAC 21 for 6 yards (D.Davis). Pass 4, YAC 2</t>
  </si>
  <si>
    <t>3rd &amp; 6 at LAC 15</t>
  </si>
  <si>
    <t>4012203262514</t>
  </si>
  <si>
    <t>(9:24) J.Kelley left end to LAC 23 for 2 yards (D.Davis; D.Onyemata).</t>
  </si>
  <si>
    <t>9:24</t>
  </si>
  <si>
    <t>1st &amp; 10 at LAC 21</t>
  </si>
  <si>
    <t>4012203262539</t>
  </si>
  <si>
    <t>(8:46) J.Herbert pass incomplete short left [S.Rankins].</t>
  </si>
  <si>
    <t>8:46</t>
  </si>
  <si>
    <t>2nd &amp; 8 at LAC 23</t>
  </si>
  <si>
    <t>4012203262561</t>
  </si>
  <si>
    <t>(8:36) (Shotgun) J.Herbert pass incomplete deep left to M.Williams.</t>
  </si>
  <si>
    <t>8:36</t>
  </si>
  <si>
    <t>3rd &amp; 8 at LAC 23</t>
  </si>
  <si>
    <t>4012203262583</t>
  </si>
  <si>
    <t>(8:30) T.Long punts 48 yards to NO 29, Center-C.Mazza. M.Callaway to NO 47 for 18 yards (U.Nwosu).
PENALTY on NO-J.Gray, Offensive Holding, 10 yards, enforced at NO 35.</t>
  </si>
  <si>
    <t>4th &amp; 8 at LAC 23</t>
  </si>
  <si>
    <t>4012203262619</t>
  </si>
  <si>
    <t>(8:17) (Shotgun) D.Brees pass deep middle to E.Sanders to NO 44 for 19 yards (K.White). Pass 17, YAC 2</t>
  </si>
  <si>
    <t>8:17</t>
  </si>
  <si>
    <t>4012203262643</t>
  </si>
  <si>
    <t>(7:41) J.Hurst reported in as eligible.  L.Murray left guard to NO 47 for 3 yards (M.Davis).</t>
  </si>
  <si>
    <t>7:41</t>
  </si>
  <si>
    <t>4012203262670</t>
  </si>
  <si>
    <t>(7:02) (Shotgun) D.Brees pass short right to E.Sanders to LAC 41 for 12 yards (K.Murray Jr.; K.White). Pass 7, YAC 5</t>
  </si>
  <si>
    <t>2nd &amp; 7 at NO 47</t>
  </si>
  <si>
    <t>4012203262694</t>
  </si>
  <si>
    <t>(6:31) (No Huddle, Shotgun) D.Brees pass incomplete short left to B.Fowler.</t>
  </si>
  <si>
    <t>6:31</t>
  </si>
  <si>
    <t>1st &amp; 10 at LAC 41</t>
  </si>
  <si>
    <t>4012203262720</t>
  </si>
  <si>
    <t>(6:27) J.Hurst reported in as eligible.  A.Kamara right guard to LAC 41 for no gain (L.Joseph).</t>
  </si>
  <si>
    <t>2nd &amp; 10 at LAC 41</t>
  </si>
  <si>
    <t>4012203262743</t>
  </si>
  <si>
    <t>(5:45) (Shotgun) D.Brees pass short left to A.Kamara to LAC 35 for 6 yards (R.Jenkins). Pass 4, YAC 2</t>
  </si>
  <si>
    <t>3rd &amp; 10 at LAC 41</t>
  </si>
  <si>
    <t>4012203262772</t>
  </si>
  <si>
    <t>Timeout #1 by NO at 04:57.</t>
  </si>
  <si>
    <t>4012203262793</t>
  </si>
  <si>
    <t>Wil Lutz 53 Yd Field Goal</t>
  </si>
  <si>
    <t>4th &amp; 4 at LAC 35</t>
  </si>
  <si>
    <t>4012203262812</t>
  </si>
  <si>
    <t>4012203262833</t>
  </si>
  <si>
    <t>(4:52) (Shotgun) J.Herbert right tackle to LAC 29 for 4 yards (S.Tuttle).</t>
  </si>
  <si>
    <t>4012203262854</t>
  </si>
  <si>
    <t>(4:21) J.Jackson left tackle to LAC 42 for 13 yards (M.Jenkins).</t>
  </si>
  <si>
    <t>2nd &amp; 6 at LAC 29</t>
  </si>
  <si>
    <t>4012203262875</t>
  </si>
  <si>
    <t>(3:47) J.Kelley right tackle to LAC 44 for 2 yards (P.Robinson; C.Jordan).</t>
  </si>
  <si>
    <t>3:47</t>
  </si>
  <si>
    <t>LAC 42</t>
  </si>
  <si>
    <t>1st &amp; 10 at LAC 42</t>
  </si>
  <si>
    <t>4012203262896</t>
  </si>
  <si>
    <t>(3:15) (Shotgun) J.Herbert pass short right to M.Williams to NO 49 for 7 yards (P.Robinson). Pass 7, YAC 0</t>
  </si>
  <si>
    <t>2nd &amp; 8 at LAC 44</t>
  </si>
  <si>
    <t>4012203262929</t>
  </si>
  <si>
    <t>(2:34) J.Jackson right guard to NO 47 for 2 yards (D.Davis; S.Rankins).</t>
  </si>
  <si>
    <t>3rd &amp; 1 at NO 49</t>
  </si>
  <si>
    <t>4012203262950</t>
  </si>
  <si>
    <t>(2:04) J.Herbert FUMBLES (Aborted) at NO 47, and recovers at NO 48. NO-P.Robinson was injured during the play. His return is Probable.</t>
  </si>
  <si>
    <t>4012203262976</t>
  </si>
  <si>
    <t>(1:42) (Shotgun) J.Herbert pass incomplete short right to J.Jackson [M.Davenport].</t>
  </si>
  <si>
    <t>2nd &amp; 11 at NO 48</t>
  </si>
  <si>
    <t>4012203263008</t>
  </si>
  <si>
    <t>(1:35) (Shotgun) J.Herbert pass incomplete deep left to M.Williams [D.Davis].</t>
  </si>
  <si>
    <t>3rd &amp; 11 at NO 48</t>
  </si>
  <si>
    <t>4012203263030</t>
  </si>
  <si>
    <t>(1:30) T.Long punts 37 yards to NO 11, Center-C.Mazza, fair catch by M.Callaway. LAC-C.Mazza was injured during the play. His return is Probable.</t>
  </si>
  <si>
    <t>1:29</t>
  </si>
  <si>
    <t>4th &amp; 11 at NO 48</t>
  </si>
  <si>
    <t>4012203263053</t>
  </si>
  <si>
    <t>(1:23) J.Hurst reported in as eligible.  L.Murray right tackle to NO 18 for 7 yards (K.White).</t>
  </si>
  <si>
    <t>1:23</t>
  </si>
  <si>
    <t>4012203263076</t>
  </si>
  <si>
    <t>(:47) (Shotgun) D.Brees pass short left to A.Kamara to NO 22 for 4 yards (M.Davis; K.White). Pass 2, YAC 2</t>
  </si>
  <si>
    <t>0:47</t>
  </si>
  <si>
    <t>2nd &amp; 3 at NO 18</t>
  </si>
  <si>
    <t>4012203263100</t>
  </si>
  <si>
    <t>(:06) D.Brees pass short middle to E.Sanders to NO 37 for 15 yards (N.Adderley). Pass 15, YAC 0</t>
  </si>
  <si>
    <t>4012203263124</t>
  </si>
  <si>
    <t>4012203263143</t>
  </si>
  <si>
    <t>(15:00) D.Brees pass short right to E.Sanders to NO 46 for 9 yards (D.King II). Pass -1, YAC 10</t>
  </si>
  <si>
    <t>4012203263175</t>
  </si>
  <si>
    <t>(14:27) M.Burton right guard to NO 48 for 2 yards (U.Nwosu).</t>
  </si>
  <si>
    <t>2nd &amp; 1 at NO 46</t>
  </si>
  <si>
    <t>4012203263200</t>
  </si>
  <si>
    <t>(13:50) (Shotgun) D.Brees pass incomplete short left.
PENALTY on NO-A.Peat, Offensive Holding, 10 yards, enforced at NO 48 - No Play.</t>
  </si>
  <si>
    <t>4012203263233</t>
  </si>
  <si>
    <t>(13:44) (Shotgun) D.Brees pass short left to E.Sanders pushed ob at LAC 47 for 15 yards (M.Davis) [L.Joseph]. Pass 15, YAC 0</t>
  </si>
  <si>
    <t>13:44</t>
  </si>
  <si>
    <t>1st &amp; 20 at NO 38</t>
  </si>
  <si>
    <t>4012203263262</t>
  </si>
  <si>
    <t>(13:18) (Shotgun) A.Kamara right end to LAC 37 for 10 yards (C.Hayward Jr.). LAC-U.Nwosu was injured during the play. His return is Questionable.</t>
  </si>
  <si>
    <t>2nd &amp; 5 at LAC 47</t>
  </si>
  <si>
    <t>4012203263291</t>
  </si>
  <si>
    <t>(12:55) (Shotgun) D.Brees sacked at LAC 42 for -5 yards (J.Bosa).</t>
  </si>
  <si>
    <t>12:55</t>
  </si>
  <si>
    <t>4012203263310</t>
  </si>
  <si>
    <t>(12:13) A.Kamara left end to LAC 41 for 1 yard (E.Egbule; R.Jenkins).</t>
  </si>
  <si>
    <t>12:13</t>
  </si>
  <si>
    <t>2nd &amp; 15 at LAC 42</t>
  </si>
  <si>
    <t>4012203263331</t>
  </si>
  <si>
    <t>Jared Cook Pass From Drew Brees for 41 Yrds W.Lutz extra point is GOOD, Center-Z.Wood, Holder-T.Morstead.</t>
  </si>
  <si>
    <t>3rd &amp; 14 at LAC 41</t>
  </si>
  <si>
    <t>4012203263376</t>
  </si>
  <si>
    <t>W.Lutz kicks 71 yards from NO 35 to LAC -6. T.Johnson to LAC 17 for 23 yards (D.Swearinger).</t>
  </si>
  <si>
    <t>4012203263398</t>
  </si>
  <si>
    <t>(11:17) J.Herbert pass incomplete deep right to M.Williams (M.Jenkins).</t>
  </si>
  <si>
    <t>4012203263429</t>
  </si>
  <si>
    <t>(11:09) (Shotgun) J.Herbert pass short right to K.Hill Jr. ran ob at LAC 25 for 8 yards. Pass 8, YAC 0</t>
  </si>
  <si>
    <t>11:09</t>
  </si>
  <si>
    <t>4012203263458</t>
  </si>
  <si>
    <t>(10:36) (Shotgun) J.Herbert pass short right to H.Henry ran ob at LAC 31 for 6 yards (P.Robinson). Pass 6, YAC 0</t>
  </si>
  <si>
    <t>10:36</t>
  </si>
  <si>
    <t>3rd &amp; 2 at LAC 25</t>
  </si>
  <si>
    <t>4012203263491</t>
  </si>
  <si>
    <t>(10:09) J.Herbert pass incomplete short right to H.Henry [D.Davis].</t>
  </si>
  <si>
    <t>4012203263517</t>
  </si>
  <si>
    <t>(10:02) J.Jackson right guard to LAC 40 for 9 yards (S.Rankins).</t>
  </si>
  <si>
    <t>4012203263538</t>
  </si>
  <si>
    <t>(9:18) J.Jackson right guard to LAC 42 for 2 yards (D.Davis; S.Tuttle).</t>
  </si>
  <si>
    <t>9:18</t>
  </si>
  <si>
    <t>3rd &amp; 1 at LAC 40</t>
  </si>
  <si>
    <t>4012203263559</t>
  </si>
  <si>
    <t>(8:45) J.Kelley right end to LAC 37 for -5 yards (D.Onyemata).</t>
  </si>
  <si>
    <t>4012203263580</t>
  </si>
  <si>
    <t>(8:10) (Shotgun) J.Kelley up the middle to LAC 42 for 5 yards (A.Anzalone; M.Brown).</t>
  </si>
  <si>
    <t>2nd &amp; 15 at LAC 37</t>
  </si>
  <si>
    <t>4012203263601</t>
  </si>
  <si>
    <t>(7:28) (Shotgun) J.Herbert pass incomplete short right to H.Henry.</t>
  </si>
  <si>
    <t>7:28</t>
  </si>
  <si>
    <t>3rd &amp; 10 at LAC 42</t>
  </si>
  <si>
    <t>4012203263623</t>
  </si>
  <si>
    <t>(7:24) T.Long punts 41 yards to NO 17, Center-C.Mazza. M.Callaway to NO 23 for 6 yards (B.Facyson; J.Jackson).</t>
  </si>
  <si>
    <t>7:24</t>
  </si>
  <si>
    <t>4th &amp; 10 at LAC 42</t>
  </si>
  <si>
    <t>4012203263648</t>
  </si>
  <si>
    <t>(7:12) A.Kamara left guard to NO 25 for 2 yards (I.Rochell; J.Tillery).</t>
  </si>
  <si>
    <t>4012203263669</t>
  </si>
  <si>
    <t>(6:31) (Shotgun) D.Brees pass incomplete short left to B.Fowler.</t>
  </si>
  <si>
    <t>2nd &amp; 8 at NO 25</t>
  </si>
  <si>
    <t>4012203263691</t>
  </si>
  <si>
    <t>(6:26) (Shotgun) D.Brees pass short right to M.Callaway to NO 28 for 3 yards (M.Davis) [K.White]. Pass 2, YAC 1</t>
  </si>
  <si>
    <t>3rd &amp; 8 at NO 25</t>
  </si>
  <si>
    <t>4012203263715</t>
  </si>
  <si>
    <t>(5:49) T.Morstead punts 50 yards to LAC 22, Center-Z.Wood, fair catch by K.Hill Jr..</t>
  </si>
  <si>
    <t>4th &amp; 5 at NO 28</t>
  </si>
  <si>
    <t>4012203263738</t>
  </si>
  <si>
    <t>(5:42) J.Herbert pass short left to V.Green to LAC 36 for 14 yards (A.Anzalone; M.Lattimore). Pass -5, YAC 19</t>
  </si>
  <si>
    <t>1st &amp; 10 at LAC 22</t>
  </si>
  <si>
    <t>4012203263762</t>
  </si>
  <si>
    <t>(5:02) J.Jackson left guard to LAC 35 for -1 yards (S.Rankins; C.Jordan).</t>
  </si>
  <si>
    <t>5:02</t>
  </si>
  <si>
    <t>4012203263787</t>
  </si>
  <si>
    <t>(4:30) (Shotgun) J.Jackson right tackle to LAC 36 for 1 yard (C.Jordan).</t>
  </si>
  <si>
    <t>2nd &amp; 11 at LAC 35</t>
  </si>
  <si>
    <t>4012203263808</t>
  </si>
  <si>
    <t>Mike Williams Pass From Justin Herbert for 64 Yrds M.Badgley extra point is GOOD, Center-C.Mazza, Holder-T.Long.</t>
  </si>
  <si>
    <t>3rd &amp; 10 at LAC 36</t>
  </si>
  <si>
    <t>4012203263853</t>
  </si>
  <si>
    <t>T.Long kicks 66 yards from LAC 35 to NO -1. M.Callaway to NO 27 for 28 yards (E.Egbule).</t>
  </si>
  <si>
    <t>4012203263875</t>
  </si>
  <si>
    <t>(3:34) (Shotgun) D.Brees pass short right to E.Sanders to NO 29 for 2 yards (K.Murray Jr.). Pass 1, YAC 1</t>
  </si>
  <si>
    <t>4012203263899</t>
  </si>
  <si>
    <t>(2:51) (Shotgun) D.Brees pass short middle to A.Kamara to NO 38 for 9 yards (K.White). Pass 7, YAC 2</t>
  </si>
  <si>
    <t>2nd &amp; 8 at NO 29</t>
  </si>
  <si>
    <t>4012203263927</t>
  </si>
  <si>
    <t>(2:21) (No Huddle, Shotgun) D.Brees pass short right to E.Sanders to NO 47 for 9 yards (B.Facyson). FUMBLES (B.Facyson), ball out of bounds at NO 47. Pass 7, YAC 2</t>
  </si>
  <si>
    <t>4012203263967</t>
  </si>
  <si>
    <t>(2:01) A.Kamara right end to LAC 43 for 10 yards (N.Adderley).</t>
  </si>
  <si>
    <t>2nd &amp; 1 at NO 47</t>
  </si>
  <si>
    <t>4012203263992</t>
  </si>
  <si>
    <t>4012203264009</t>
  </si>
  <si>
    <t>(1:53) (Shotgun) D.Brees pass deep right to A.Kamara pushed ob at LAC 15 for 28 yards (R.Jenkins). Pass 22, YAC 6</t>
  </si>
  <si>
    <t>4012203264045</t>
  </si>
  <si>
    <t>(1:46) D.Brees pass incomplete short middle to J.Cook.</t>
  </si>
  <si>
    <t>4012203264078</t>
  </si>
  <si>
    <t>(1:42) D.Brees pass short right to M.Callaway to LAC 9 for 6 yards (B.Facyson; D.Perryman). Pass 6, YAC 0</t>
  </si>
  <si>
    <t>2nd &amp; 10 at LAC 15</t>
  </si>
  <si>
    <t>4012203264102</t>
  </si>
  <si>
    <t>Taysom Hill 9 Yard Rush W.Lutz extra point is GOOD, Center-Z.Wood, Holder-T.Morstead.</t>
  </si>
  <si>
    <t>LAC 9</t>
  </si>
  <si>
    <t>3rd &amp; 4 at LAC 9</t>
  </si>
  <si>
    <t>4012203264148</t>
  </si>
  <si>
    <t>W.Lutz kicks 56 yards from NO 35 to LAC 9. T.Johnson to LAC 20 for 11 yards (D.Washington).</t>
  </si>
  <si>
    <t>4012203264170</t>
  </si>
  <si>
    <t>(:47) (Shotgun) J.Jackson left tackle to LAC 23 for 3 yards (M.Jenkins).</t>
  </si>
  <si>
    <t>4012203264191</t>
  </si>
  <si>
    <t>Timeout #1 by LAC at 00:41.</t>
  </si>
  <si>
    <t>4012203264208</t>
  </si>
  <si>
    <t>(:41) (Shotgun) J.Herbert pass short middle to J.Jackson to LAC 30 for 7 yards (A.Anzalone; M.Jenkins). Pass 2, YAC 5</t>
  </si>
  <si>
    <t>2nd &amp; 7 at LAC 23</t>
  </si>
  <si>
    <t>4012203264232</t>
  </si>
  <si>
    <t>(:25) (No Huddle, Shotgun) J.Herbert pass short middle to J.Jackson to LAC 38 for 8 yards (C.Gardner-Johnson). Pass 1, YAC 7</t>
  </si>
  <si>
    <t>1st &amp; 10 at LAC 30</t>
  </si>
  <si>
    <t>4012203264256</t>
  </si>
  <si>
    <t>Timeout #2 by LAC at 00:19.</t>
  </si>
  <si>
    <t>4012203264277</t>
  </si>
  <si>
    <t>(:19) (Shotgun) J.Herbert pass short left to J.Jackson pushed ob at LAC 39 for 1 yard (M.Jenkins). PAss 0, YAC 1
The Replay Official reviewed the short of the line to gain ruling, and the play was Upheld. The ruling on the field stands.</t>
  </si>
  <si>
    <t>2nd &amp; 2 at LAC 38</t>
  </si>
  <si>
    <t>4012203264310</t>
  </si>
  <si>
    <t>(:15) (Shotgun) J.Herbert pass deep left to M.Williams to NO 32 for 29 yards (P.Williams). Pass 29, YAC 0</t>
  </si>
  <si>
    <t>0:15</t>
  </si>
  <si>
    <t>LAC 39</t>
  </si>
  <si>
    <t>3rd &amp; 1 at LAC 39</t>
  </si>
  <si>
    <t>4012203264344</t>
  </si>
  <si>
    <t>Timeout #3 by LAC at 00:08.</t>
  </si>
  <si>
    <t>0:08</t>
  </si>
  <si>
    <t>4012203264365</t>
  </si>
  <si>
    <t>(:08) (Shotgun) J.Herbert pass incomplete short left.</t>
  </si>
  <si>
    <t>4012203264387</t>
  </si>
  <si>
    <t>Timeout #2 by NO at 00:05.</t>
  </si>
  <si>
    <t>0:05</t>
  </si>
  <si>
    <t>4012203264410</t>
  </si>
  <si>
    <t>(:05) M.Badgley 50 yard field goal is No Good, Hit Right Upright, Center-C.Mazza, Holder-T.Long.</t>
  </si>
  <si>
    <t>2nd &amp; 10 at NO 32</t>
  </si>
  <si>
    <t>4012203264430</t>
  </si>
  <si>
    <t>END QUARTER 4</t>
  </si>
  <si>
    <t>4012203264450</t>
  </si>
  <si>
    <t>T.Long kicks 62 yards from LAC 35 to NO 3. A.Kamara to NO 34 for 31 yards (N.Vigil; M.Jefferson).</t>
  </si>
  <si>
    <t>10:00</t>
  </si>
  <si>
    <t>4012203264472</t>
  </si>
  <si>
    <t>(9:53) (Shotgun) D.Brees pass short right to M.Callaway pushed ob at NO 45 for 11 yards (B.Facyson). Pass 9, YAC 2</t>
  </si>
  <si>
    <t>9:53</t>
  </si>
  <si>
    <t>4012203264501</t>
  </si>
  <si>
    <t>(9:21) L.Murray right tackle to NO 49 for 4 yards (B.Facyson).</t>
  </si>
  <si>
    <t>4012203264526</t>
  </si>
  <si>
    <t>(8:43) (Shotgun) D.Brees pass short right to J.Cook to LAC 40 for 11 yards (B.Facyson). Pass 11, YAC 0</t>
  </si>
  <si>
    <t>8:43</t>
  </si>
  <si>
    <t>4012203264555</t>
  </si>
  <si>
    <t>(8:02) (Shotgun) D.Brees pass short right to E.Sanders to LAC 35 for 5 yards (K.White). Pass 5, YAC 0</t>
  </si>
  <si>
    <t>8:02</t>
  </si>
  <si>
    <t>4012203264583</t>
  </si>
  <si>
    <t>(7:19) (Shotgun) D.Brees pass short middle to L.Murray to LAC 22 for 13 yards (N.Adderley) [J.Bosa]. Pass 3, YAC 10</t>
  </si>
  <si>
    <t>7:19</t>
  </si>
  <si>
    <t>2nd &amp; 5 at LAC 35</t>
  </si>
  <si>
    <t>4012203264611</t>
  </si>
  <si>
    <t>(6:29) D.Brees pass short right to J.Hill pushed ob at LAC 21 for 1 yard (R.Jenkins). Pass 0, YAC 1</t>
  </si>
  <si>
    <t>6:29</t>
  </si>
  <si>
    <t>4012203264644</t>
  </si>
  <si>
    <t>(5:59) 7-T.Hill at quarterback. (Shotgun) T.Hill right end to LAC 18 for 3 yards (D.King II).</t>
  </si>
  <si>
    <t>4012203264679</t>
  </si>
  <si>
    <t>Timeout #1 by NO at 05:18.</t>
  </si>
  <si>
    <t>5:18</t>
  </si>
  <si>
    <t>4012203264696</t>
  </si>
  <si>
    <t>(5:18) (Shotgun) D.Brees pass incomplete short right to E.Sanders [E.Egbule].</t>
  </si>
  <si>
    <t>3rd &amp; 6 at LAC 18</t>
  </si>
  <si>
    <t>4012203264718</t>
  </si>
  <si>
    <t>Wil Lutz 36 Yd Field Goal</t>
  </si>
  <si>
    <t>4th &amp; 6 at LAC 18</t>
  </si>
  <si>
    <t>4012203264737</t>
  </si>
  <si>
    <t>4012203264752</t>
  </si>
  <si>
    <t>(5:08) (Shotgun) J.Herbert pass incomplete short middle to K.Hill Jr. (M.Lattimore) [M.Brown].
PENALTY on NO-M.Brown, Roughing the Passer, 15 yards, enforced at LAC 25 - No Play.</t>
  </si>
  <si>
    <t>4012203264785</t>
  </si>
  <si>
    <t>(5:04) J.Jackson right end to LAC 44 for 4 yards (M.Brown; D.Onyemata).</t>
  </si>
  <si>
    <t>5:04</t>
  </si>
  <si>
    <t>4012203264806</t>
  </si>
  <si>
    <t>(4:32) (Shotgun) J.Herbert pass incomplete short middle to H.Henry (M.Williams) [D.Onyemata].</t>
  </si>
  <si>
    <t>2nd &amp; 6 at LAC 44</t>
  </si>
  <si>
    <t>4012203264828</t>
  </si>
  <si>
    <t>(4:27) (Shotgun) J.Herbert pass incomplete short middle to K.Hill Jr..</t>
  </si>
  <si>
    <t>3rd &amp; 6 at LAC 44</t>
  </si>
  <si>
    <t>4012203264850</t>
  </si>
  <si>
    <t>(4:23) (Shotgun) J.Herbert pass short left to M.Williams to LAC 49 for 5 yards (M.Lattimore). LAC-M.Williams was injured during the play. His return is Probable.</t>
  </si>
  <si>
    <t>4th &amp; 6 at LAC 44</t>
  </si>
  <si>
    <t>4012203264878</t>
  </si>
  <si>
    <t>40122032241</t>
  </si>
  <si>
    <t>J.Slye kicks 65 yards from CAR 35 to end zone, Touchback.</t>
  </si>
  <si>
    <t>401220322</t>
  </si>
  <si>
    <t>40122032256</t>
  </si>
  <si>
    <t>(15:00) A.Kamara left tackle to NO 29 for 4 yards (T.Whitehead).</t>
  </si>
  <si>
    <t>40122032277</t>
  </si>
  <si>
    <t>(14:29) (Shotgun) D.Brees pass short right to A.Carr ran ob at NO 35 for 6 yards (J.Chinn). Pass 4, YAC 2</t>
  </si>
  <si>
    <t>14:29</t>
  </si>
  <si>
    <t>401220322106</t>
  </si>
  <si>
    <t>(14:00) (Shotgun) D.Brees pass short right to M.Callaway to NO 44 for 9 yards (T.Pride). Pass 4, YAC 5</t>
  </si>
  <si>
    <t>401220322134</t>
  </si>
  <si>
    <t>(13:25) (Shotgun) J.Hurst reported in as eligible.  L.Murray right guard to NO 44 for no gain (T.Pride).</t>
  </si>
  <si>
    <t>13:25</t>
  </si>
  <si>
    <t>2nd &amp; 1 at NO 44</t>
  </si>
  <si>
    <t>401220322161</t>
  </si>
  <si>
    <t>(12:46) A.Kamara right guard to NO 45 for 1 yard (J.Chinn; Z.Kerr).</t>
  </si>
  <si>
    <t>12:46</t>
  </si>
  <si>
    <t>401220322182</t>
  </si>
  <si>
    <t>(12:07) D.Brees pass short middle to L.Murray to CAR 46 for 9 yards (S.Thompson; J.Chinn) [Z.Kerr]. Pass 3, YAC 6</t>
  </si>
  <si>
    <t>401220322206</t>
  </si>
  <si>
    <t>(11:20) A.Kamara left guard pushed ob at CAR 28 for 18 yards (T.Pride).</t>
  </si>
  <si>
    <t>CAR 46</t>
  </si>
  <si>
    <t>2nd &amp; 1 at CAR 46</t>
  </si>
  <si>
    <t>401220322236</t>
  </si>
  <si>
    <t>(10:42) D.Brees pass short right to A.Kamara to CAR 26 for 2 yards (S.Thompson; T.Pride). Pass -4, YAC 6</t>
  </si>
  <si>
    <t>CAR 28</t>
  </si>
  <si>
    <t>1st &amp; 10 at CAR 28</t>
  </si>
  <si>
    <t>401220322260</t>
  </si>
  <si>
    <t>(9:56) D.Brees pass short right to A.Kamara pushed ob at CAR 19 for 7 yards (S.Thompson). Pass -4, YAC 11</t>
  </si>
  <si>
    <t>CAR 26</t>
  </si>
  <si>
    <t>2nd &amp; 8 at CAR 26</t>
  </si>
  <si>
    <t>401220322293</t>
  </si>
  <si>
    <t>(9:25) L.Murray left tackle to CAR 18 for 1 yard (T.Whitehead).</t>
  </si>
  <si>
    <t>9:25</t>
  </si>
  <si>
    <t>CAR 19</t>
  </si>
  <si>
    <t>3rd &amp; 1 at CAR 19</t>
  </si>
  <si>
    <t>401220322318</t>
  </si>
  <si>
    <t>(8:49) L.Murray left guard to CAR 11 for 7 yards (T.Boston).</t>
  </si>
  <si>
    <t>CAR 18</t>
  </si>
  <si>
    <t>1st &amp; 10 at CAR 18</t>
  </si>
  <si>
    <t>401220322339</t>
  </si>
  <si>
    <t>(8:09) A.Kamara right tackle to CAR 10 for 1 yard (E.Obada).</t>
  </si>
  <si>
    <t>CAR 11</t>
  </si>
  <si>
    <t>2nd &amp; 3 at CAR 11</t>
  </si>
  <si>
    <t>401220322360</t>
  </si>
  <si>
    <t>(7:23) T.Hill at quarterback. (Shotgun) W.Clapp reported in as eligible.  T.Hill right tackle to CAR 4 for 6 yards (T.Boston).</t>
  </si>
  <si>
    <t>CAR 10</t>
  </si>
  <si>
    <t>3rd &amp; 2 at CAR 10</t>
  </si>
  <si>
    <t>401220322383</t>
  </si>
  <si>
    <t>Jared Cook Pass From Drew Brees for 4 Yrds W.Lutz extra point is GOOD, Center-Z.Wood, Holder-T.Morstead.</t>
  </si>
  <si>
    <t>CAR 4</t>
  </si>
  <si>
    <t>1st &amp; Goal at CAR 4</t>
  </si>
  <si>
    <t>401220322432</t>
  </si>
  <si>
    <t>401220322447</t>
  </si>
  <si>
    <t>(6:34) (Shotgun) M.Davis left end to CAR 32 for 7 yards (M.Williams).</t>
  </si>
  <si>
    <t>CAR 25</t>
  </si>
  <si>
    <t>1st &amp; 10 at CAR 25</t>
  </si>
  <si>
    <t>401220322468</t>
  </si>
  <si>
    <t>(5:51) (Shotgun) T.Bridgewater pass short right to R.Anderson to CAR 42 for 10 yards (M.Williams; M.Lattimore). Pass 5, YAC 5</t>
  </si>
  <si>
    <t>CAR 32</t>
  </si>
  <si>
    <t>2nd &amp; 3 at CAR 32</t>
  </si>
  <si>
    <t>401220322492</t>
  </si>
  <si>
    <t>(5:15) T.Bridgewater pass incomplete short right to C.Samuel. PENALTY on NO-C.Jordan, Defensive Holding, 5 yards, enforced at CAR 42 - No Play.</t>
  </si>
  <si>
    <t>CAR 42</t>
  </si>
  <si>
    <t>1st &amp; 10 at CAR 42</t>
  </si>
  <si>
    <t>401220322529</t>
  </si>
  <si>
    <t>(5:10) T.Bridgewater pass incomplete short right to A.Armah.</t>
  </si>
  <si>
    <t>CAR 47</t>
  </si>
  <si>
    <t>1st &amp; 10 at CAR 47</t>
  </si>
  <si>
    <t>401220322551</t>
  </si>
  <si>
    <t>(5:04) (Shotgun) T.Bridgewater pass short right to C.Samuel to CAR 49 for 2 yards (D.Davis). Pass -4, YAC 6</t>
  </si>
  <si>
    <t>2nd &amp; 10 at CAR 47</t>
  </si>
  <si>
    <t>401220322575</t>
  </si>
  <si>
    <t>(4:17) (Shotgun) T.Bridgewater pass deep middle to C.Samuel to NO 29 for 22 yards (A.Anzalone) [S.Rankins]. Pass 21, YAC 1</t>
  </si>
  <si>
    <t>CAR 49</t>
  </si>
  <si>
    <t>3rd &amp; 8 at CAR 49</t>
  </si>
  <si>
    <t>401220322603</t>
  </si>
  <si>
    <t>(3:28) (Shotgun) T.Bridgewater pass incomplete deep right to D.Moore.</t>
  </si>
  <si>
    <t>401220322629</t>
  </si>
  <si>
    <t>(3:24) M.Davis left guard to NO 30 for -1 yards (A.Anzalone).</t>
  </si>
  <si>
    <t>3:24</t>
  </si>
  <si>
    <t>2nd &amp; 10 at NO 29</t>
  </si>
  <si>
    <t>401220322650</t>
  </si>
  <si>
    <t>(2:41) (Shotgun) T.Bridgewater scrambles up the middle to NO 25 for 5 yards (D.Onyemata).</t>
  </si>
  <si>
    <t>3rd &amp; 11 at NO 30</t>
  </si>
  <si>
    <t>401220322671</t>
  </si>
  <si>
    <t>Joey Slye 43 Yd Field Goal</t>
  </si>
  <si>
    <t>1:54</t>
  </si>
  <si>
    <t>4th &amp; 6 at NO 25</t>
  </si>
  <si>
    <t>401220322690</t>
  </si>
  <si>
    <t>J.Slye kicks 72 yards from CAR 35 to NO -7. D.Harris to NO 22 for 29 yards (A.Taylor).</t>
  </si>
  <si>
    <t>12</t>
  </si>
  <si>
    <t>Kickoff Return (Offense)</t>
  </si>
  <si>
    <t>401220322712</t>
  </si>
  <si>
    <t>(1:49) D.Brees pass short left to M.Callaway to NO 37 for 15 yards (J.Chinn). Pass 13, YAC 2</t>
  </si>
  <si>
    <t>401220322736</t>
  </si>
  <si>
    <t>(1:08) (Shotgun) D.Brees pass short left to M.Callaway to NO 45 for 8 yards (S.Thompson; B.Burns). Pass 4, YAC 8</t>
  </si>
  <si>
    <t>401220322764</t>
  </si>
  <si>
    <t>(:25) (Shotgun) J.Hurst reported in as eligible.  L.Murray left guard to CAR 30 for 25 yards (J.Chinn; S.Franklin).</t>
  </si>
  <si>
    <t>401220322791</t>
  </si>
  <si>
    <t>401220322810</t>
  </si>
  <si>
    <t>Timeout #1 by NO at 15:00.</t>
  </si>
  <si>
    <t>401220322827</t>
  </si>
  <si>
    <t>(15:00) D.Brees pass short middle to M.Callaway to CAR 16 for 14 yards (S.Thompson). Pass 14, YAC 0</t>
  </si>
  <si>
    <t>CAR 30</t>
  </si>
  <si>
    <t>1st &amp; 10 at CAR 30</t>
  </si>
  <si>
    <t>401220322851</t>
  </si>
  <si>
    <t>(14:21) (Shotgun) D.Brees pass incomplete short right to M.Callaway.</t>
  </si>
  <si>
    <t>CAR 16</t>
  </si>
  <si>
    <t>1st &amp; 10 at CAR 16</t>
  </si>
  <si>
    <t>401220322877</t>
  </si>
  <si>
    <t>(14:16) (Shotgun) D.Brees pass short right to M.Callaway to CAR 6 for 10 yards (E.Apple). Pass 8, YAC 2</t>
  </si>
  <si>
    <t>2nd &amp; 10 at CAR 16</t>
  </si>
  <si>
    <t>401220322901</t>
  </si>
  <si>
    <t>(13:37) A.Kamara right guard to CAR 2 for 4 yards (T.Boston; B.Burns).</t>
  </si>
  <si>
    <t>CAR 6</t>
  </si>
  <si>
    <t>1st &amp; Goal at CAR 6</t>
  </si>
  <si>
    <t>401220322926</t>
  </si>
  <si>
    <t>(12:54) L.Murray right guard to CAR 1 for 1 yard (T.Whitehead).</t>
  </si>
  <si>
    <t>CAR 2</t>
  </si>
  <si>
    <t>2nd &amp; Goal at CAR 2</t>
  </si>
  <si>
    <t>401220322947</t>
  </si>
  <si>
    <t>CAR 1</t>
  </si>
  <si>
    <t>3rd &amp; Goal at CAR 1</t>
  </si>
  <si>
    <t>401220322987</t>
  </si>
  <si>
    <t>4012203221002</t>
  </si>
  <si>
    <t>(12:13) T.Bridgewater pass short left to D.Moore ran ob at CAR 31 for 6 yards (J.Jenkins). PENALTY on NO-M.Lattimore, Defensive Holding, 5 yards, enforced at CAR 25 - No Play.</t>
  </si>
  <si>
    <t>4012203221042</t>
  </si>
  <si>
    <t>(11:47) M.Davis left tackle to CAR 26 for -4 yards (S.Rankins, A.Anzalone).</t>
  </si>
  <si>
    <t>4012203221063</t>
  </si>
  <si>
    <t>DJ Moore Pass From Teddy Bridgewater for 74 Yrds J.Slye extra point is GOOD, Center-J.Jansen, Holder-J.Charlton.</t>
  </si>
  <si>
    <t>2nd &amp; 14 at CAR 26</t>
  </si>
  <si>
    <t>4012203221108</t>
  </si>
  <si>
    <t>J.Slye kicks 67 yards from CAR 35 to NO -2. D.Harris to NO 16 for 18 yards (M.Hartsfield).</t>
  </si>
  <si>
    <t>4012203221130</t>
  </si>
  <si>
    <t>(10:50) (Shotgun) D.Brees pass incomplete short middle to D.Harris.</t>
  </si>
  <si>
    <t>4012203221152</t>
  </si>
  <si>
    <t>(10:46) (Shotgun) D.Brees pass short middle to T.Smith to NO 21 for 5 yards (A.Taylor). Pass 4, YAC 1</t>
  </si>
  <si>
    <t>2nd &amp; 10 at NO 16</t>
  </si>
  <si>
    <t>4012203221176</t>
  </si>
  <si>
    <t>(10:01) (Shotgun) D.Brees pass short right to A.Kamara to NO 23 for 2 yards (M.Haynes). PENALTY on CAR-D.Jackson, Defensive Holding, 5 yards, enforced at NO 21 - No Play.</t>
  </si>
  <si>
    <t>3rd &amp; 5 at NO 21</t>
  </si>
  <si>
    <t>4012203221215</t>
  </si>
  <si>
    <t>(9:36) (Shotgun) A.Kamara right guard pushed ob at CAR 42 for 32 yards (S.Franklin).</t>
  </si>
  <si>
    <t>4012203221241</t>
  </si>
  <si>
    <t>(9:03) L.Murray left guard to CAR 42 for no gain (W.Hamilton).</t>
  </si>
  <si>
    <t>9:03</t>
  </si>
  <si>
    <t>4012203221262</t>
  </si>
  <si>
    <t>(8:17) D.Brees pass incomplete to T.Hill.</t>
  </si>
  <si>
    <t>2nd &amp; 10 at CAR 42</t>
  </si>
  <si>
    <t>4012203221284</t>
  </si>
  <si>
    <t>(8:13) (Shotgun) D.Brees pass deep right to D.Harris ran ob at CAR 25 for 17 yards. Pass 17, YAC 0. No tackle - Harris ran out under his own power.</t>
  </si>
  <si>
    <t>8:13</t>
  </si>
  <si>
    <t>3rd &amp; 10 at CAR 42</t>
  </si>
  <si>
    <t>4012203221313</t>
  </si>
  <si>
    <t>(7:42) (Shotgun) W.Clapp reported in as eligible.  L.Murray right guard to CAR 25 for no gain (S.Thompson; B.Burns). INJURY UPDATE - NO #72 T.Armstead, arm, QUESTIONABLE to return.</t>
  </si>
  <si>
    <t>4012203221340</t>
  </si>
  <si>
    <t>(7:05) (Shotgun) D.Brees sacked at CAR 35 for -10 yards (B.Burns). FUMBLES (B.Burns) [B.Burns], RECOVERED by CAR-M.Haynes at CAR 35.</t>
  </si>
  <si>
    <t>2nd &amp; 10 at CAR 25</t>
  </si>
  <si>
    <t>4012203221369</t>
  </si>
  <si>
    <t>(6:58) (Shotgun) T.Bridgewater pass short left to R.Anderson to CAR 40 for 5 yards (M.Lattimore). Pass 5, YAC 0</t>
  </si>
  <si>
    <t>CAR 35</t>
  </si>
  <si>
    <t>1st &amp; 10 at CAR 35</t>
  </si>
  <si>
    <t>4012203221393</t>
  </si>
  <si>
    <t>(6:21) M.Davis right guard to CAR 42 for 2 yards (J.Jenkins).</t>
  </si>
  <si>
    <t>CAR 40</t>
  </si>
  <si>
    <t>2nd &amp; 5 at CAR 40</t>
  </si>
  <si>
    <t>4012203221415</t>
  </si>
  <si>
    <t>(5:39) (Shotgun) T.Bridgewater pass short left to C.Samuel pushed ob at NO 47 for 11 yards (M.Lattimore). Pass 3, YAC 8</t>
  </si>
  <si>
    <t>3rd &amp; 3 at CAR 42</t>
  </si>
  <si>
    <t>4012203221448</t>
  </si>
  <si>
    <t>(4:56) M.Davis left tackle to NO 46 for 1 yard (C.Jordan).</t>
  </si>
  <si>
    <t>4:56</t>
  </si>
  <si>
    <t>4012203221473</t>
  </si>
  <si>
    <t>(4:18) (Shotgun) T.Bridgewater pass short middle to R.Anderson to NO 27 for 19 yards (M.Lattimore). Pass 4, YAC 15</t>
  </si>
  <si>
    <t>4:18</t>
  </si>
  <si>
    <t>2nd &amp; 9 at NO 46</t>
  </si>
  <si>
    <t>4012203221497</t>
  </si>
  <si>
    <t>(3:36) (Shotgun) T.Bridgewater pass short left to M.Davis to NO 19 for 8 yards (M.Williams; M.Lattimore). Pass 1, YAC 7</t>
  </si>
  <si>
    <t>4012203221525</t>
  </si>
  <si>
    <t>(2:45) T.Bridgewater pass short right to B.Zylstra to NO 15 for 4 yards (J.Jenkins). Pass -1, YAC 5</t>
  </si>
  <si>
    <t>2nd &amp; 2 at NO 19</t>
  </si>
  <si>
    <t>4012203221553</t>
  </si>
  <si>
    <t>4012203221574</t>
  </si>
  <si>
    <t>(2:00) T.Bridgewater pass short left to M.Davis to NO 7 for 8 yards (D.Davis). Pass -5, YAC 13</t>
  </si>
  <si>
    <t>4012203221602</t>
  </si>
  <si>
    <t>Timeout #2 by NO at 01:44.</t>
  </si>
  <si>
    <t>4012203221623</t>
  </si>
  <si>
    <t>DJ Moore 7 Yd pass from Teddy Bridgewater (Joey Slye Kick)</t>
  </si>
  <si>
    <t>2nd &amp; 2 at NO 7</t>
  </si>
  <si>
    <t>4012203221668</t>
  </si>
  <si>
    <t>4012203221683</t>
  </si>
  <si>
    <t>(1:37) (Shotgun) D.Brees pass short left to A.Kamara to NO 28 for 3 yards (C.Elder). Pass -4, YAC 7</t>
  </si>
  <si>
    <t>4012203221707</t>
  </si>
  <si>
    <t>(1:16) (No Huddle, Shotgun) D.Brees pass short right to D.Harris ran ob at NO 46 for 18 yards. Pass 13, YAC 5.  No tackle - Harris ran out.</t>
  </si>
  <si>
    <t>4012203221740</t>
  </si>
  <si>
    <t>(1:07) (No Huddle, Shotgun) D.Brees pass short right to D.Harris to CAR 47 for 7 yards (E.Apple). Pass 7,  YAC 0</t>
  </si>
  <si>
    <t>4012203221768</t>
  </si>
  <si>
    <t>(:51) (No Huddle, Shotgun) A.Kamara right guard to CAR 43 for 4 yards (J.Chinn).</t>
  </si>
  <si>
    <t>0:51</t>
  </si>
  <si>
    <t>2nd &amp; 3 at CAR 47</t>
  </si>
  <si>
    <t>4012203221793</t>
  </si>
  <si>
    <t>(:30) (No Huddle, Shotgun) D.Brees pass deep middle to J.Cook to CAR 21 for 22 yards (S.Thompson). Pass 16, YAC 6</t>
  </si>
  <si>
    <t>CAR 43</t>
  </si>
  <si>
    <t>1st &amp; 10 at CAR 43</t>
  </si>
  <si>
    <t>4012203221817</t>
  </si>
  <si>
    <t>Timeout #3 by NO at 00:24.</t>
  </si>
  <si>
    <t>4012203221838</t>
  </si>
  <si>
    <t>(:24) (Shotgun) D.Brees pass short right to A.Kamara to CAR 4 for 17 yards (C.Elder; J.Chinn). Pass -7, YAC 24</t>
  </si>
  <si>
    <t>CAR 21</t>
  </si>
  <si>
    <t>1st &amp; 10 at CAR 21</t>
  </si>
  <si>
    <t>4012203221862</t>
  </si>
  <si>
    <t>(:06) (No Huddle) D.Brees spiked the ball to stop the clock.</t>
  </si>
  <si>
    <t>1st &amp; 4</t>
  </si>
  <si>
    <t>1st &amp; 4 at CAR 4</t>
  </si>
  <si>
    <t>4012203221897</t>
  </si>
  <si>
    <t>Timeout #1 by CAR at 00:05.</t>
  </si>
  <si>
    <t>4012203221914</t>
  </si>
  <si>
    <t>Deonte Harris Pass From Drew Brees for 4 Yrds W.Lutz extra point is GOOD, Center-Z.Wood, Holder-T.Morstead.</t>
  </si>
  <si>
    <t>0:02</t>
  </si>
  <si>
    <t>2nd &amp; Goal at CAR 4</t>
  </si>
  <si>
    <t>4012203221959</t>
  </si>
  <si>
    <t>W.Lutz kicks 37 yards from NO 35 to CAR 28. B.Zylstra MUFFS catch, and recovers at CAR 32. B.Zylstra to CAR 38 for 6 yards (C.Robertson).</t>
  </si>
  <si>
    <t>4012203221981</t>
  </si>
  <si>
    <t>4012203222000</t>
  </si>
  <si>
    <t>W.Lutz kicks 62 yards from NO 35 to CAR 3. P.Cooper to CAR 19 for 16 yards (J.Gray).</t>
  </si>
  <si>
    <t>4012203222022</t>
  </si>
  <si>
    <t>(14:56) (Shotgun) T.Bridgewater pass short middle to R.Anderson to CAR 27 for 8 yards (C.Gardner-Johnson). Pass 5, YAC 3</t>
  </si>
  <si>
    <t>1st &amp; 10 at CAR 19</t>
  </si>
  <si>
    <t>4012203222046</t>
  </si>
  <si>
    <t>(14:12) (Shotgun) T.Bridgewater pass incomplete deep right to R.Anderson (C.Gardner-Johnson).</t>
  </si>
  <si>
    <t>CAR 27</t>
  </si>
  <si>
    <t>2nd &amp; 2 at CAR 27</t>
  </si>
  <si>
    <t>4012203222072</t>
  </si>
  <si>
    <t>(14:07) (Shotgun) T.Bridgewater scrambles left end to CAR 29 for 2 yards (M.Lattimore). Penalty on NO-M.Lattimore, Illegal Use of Hands, offsetting, enforced at CAR 27 - No Play. Penalty on CAR-C.Reed, Offensive Holding, offsetting.</t>
  </si>
  <si>
    <t>3rd &amp; 2 at CAR 27</t>
  </si>
  <si>
    <t>4012203222113</t>
  </si>
  <si>
    <t>(13:39) (Shotgun) T.Bridgewater pass short left to C.Samuel to CAR 30 for 3 yards (C.Gardner-Johnson). Pass 2, YAC 1</t>
  </si>
  <si>
    <t>4012203222125</t>
  </si>
  <si>
    <t>(13:02) (Shotgun) M.Hartsfield left guard to CAR 30 for no gain (M.Williams). CAR-R.Okung was injured during the play. His return is Probable.</t>
  </si>
  <si>
    <t>4012203222146</t>
  </si>
  <si>
    <t>(12:19) T.Bridgewater pass incomplete deep middle to R.Anderson.</t>
  </si>
  <si>
    <t>2nd &amp; 10 at CAR 30</t>
  </si>
  <si>
    <t>4012203222197</t>
  </si>
  <si>
    <t>(12:13) (Shotgun) T.Bridgewater pass short right to D.Moore to CAR 34 for 4 yards (C.Gardner-Johnson). Pass 3, YAC 1</t>
  </si>
  <si>
    <t>3rd &amp; 10 at CAR 30</t>
  </si>
  <si>
    <t>4012203222221</t>
  </si>
  <si>
    <t>(11:30) J.Charlton punts 51 yards to NO 15, Center-J.Jansen. D.Harris to NO 19 for 4 yards (J.Carter; J.Stanford).</t>
  </si>
  <si>
    <t>CAR 34</t>
  </si>
  <si>
    <t>4th &amp; 6 at CAR 34</t>
  </si>
  <si>
    <t>4012203222246</t>
  </si>
  <si>
    <t>(11:17) (Shotgun) D.Brees pass short middle to J.Cook to NO 25 for 6 yards (T.Whitehead). Pass 5, YAC 1</t>
  </si>
  <si>
    <t>4012203222278</t>
  </si>
  <si>
    <t>(10:37) D.Brees pass incomplete short right to A.Trautman (J.Chinn).</t>
  </si>
  <si>
    <t>2nd &amp; 4 at NO 25</t>
  </si>
  <si>
    <t>4012203222304</t>
  </si>
  <si>
    <t>(10:32) (Shotgun) D.Brees pass short left to A.Kamara pushed ob at NO 41 for 16 yards (T.Boston). Pass -7, YAC 23</t>
  </si>
  <si>
    <t>3rd &amp; 4 at NO 25</t>
  </si>
  <si>
    <t>4012203222333</t>
  </si>
  <si>
    <t>(9:58) L.Murray right end to CAR 44 for 15 yards (T.Whitehead; A.Larkin). PENALTY on NO-R.Ramczyk, Offensive Holding, 10 yards, enforced at NO 41 - No Play. INJURY UPDATE: CAR 76 R.Okung, calf, DOUBTFUL to return.</t>
  </si>
  <si>
    <t>4012203222369</t>
  </si>
  <si>
    <t>(9:37) (Shotgun) D.Brees pass incomplete short middle to J.Cook.</t>
  </si>
  <si>
    <t>9:37</t>
  </si>
  <si>
    <t>1st &amp; 20 at NO 31</t>
  </si>
  <si>
    <t>4012203222395</t>
  </si>
  <si>
    <t>(9:33) (Shotgun) D.Brees pass short middle to T.Smith to NO 37 for 6 yards (A.Taylor). Pass 4, YAC 2</t>
  </si>
  <si>
    <t>2nd &amp; 20 at NO 31</t>
  </si>
  <si>
    <t>4012203222419</t>
  </si>
  <si>
    <t>(8:45) (Shotgun) D.Brees pass short right to A.Kamara pushed ob at CAR 49 for 14 yards (C.Elder). Pass 0, YAC 14 Carolina challenged the first down ruling, and the play was Upheld. The ruling on the field stands. (Timeout #1.)</t>
  </si>
  <si>
    <t>3rd &amp; 14 at NO 37</t>
  </si>
  <si>
    <t>4012203222452</t>
  </si>
  <si>
    <t>(8:20) (Shotgun) A.Kamara right guard to CAR 42 for 7 yards (T.Whitehead).</t>
  </si>
  <si>
    <t>8:20</t>
  </si>
  <si>
    <t>1st &amp; 10 at CAR 49</t>
  </si>
  <si>
    <t>4012203222483</t>
  </si>
  <si>
    <t>(7:45) W.Clapp reported in as eligible.  A.Kamara right tackle to CAR 40 for 2 yards (T.Boston).</t>
  </si>
  <si>
    <t>2nd &amp; 3 at CAR 42</t>
  </si>
  <si>
    <t>4012203222506</t>
  </si>
  <si>
    <t>(7:10) D.Brees pass short left to T.Smith pushed ob at CAR 17 for 23 yards (J.Chinn). Pass 12, YAC 11.  Brees handed off to Kamara, who rushed to the right, then passed backwards to Brees, who threw downfield.</t>
  </si>
  <si>
    <t>3rd &amp; 1 at CAR 40</t>
  </si>
  <si>
    <t>4012203222530</t>
  </si>
  <si>
    <t>(6:34) L.Murray right guard to CAR 13 for 4 yards (D.Brown; E.Apple).</t>
  </si>
  <si>
    <t>CAR 17</t>
  </si>
  <si>
    <t>1st &amp; 10 at CAR 17</t>
  </si>
  <si>
    <t>4012203222560</t>
  </si>
  <si>
    <t>(5:55) A.Kamara right end to CAR 11 for 2 yards (S.Thompson; B.Burns).</t>
  </si>
  <si>
    <t>CAR 13</t>
  </si>
  <si>
    <t>2nd &amp; 6 at CAR 13</t>
  </si>
  <si>
    <t>4012203222582</t>
  </si>
  <si>
    <t>(5:13) (Shotgun) D.Brees pass short left to M.Callaway for 11 yards, TOUCHDOWN NULLIFIED by Penalty. PENALTY on NO-M.Callaway, Offensive Pass Interference, 10 yards, enforced at CAR 11 - No Play.</t>
  </si>
  <si>
    <t>3rd &amp; 4 at CAR 11</t>
  </si>
  <si>
    <t>4012203222618</t>
  </si>
  <si>
    <t>(5:08) (Shotgun) D.Brees pass short left to A.Kamara to CAR 23 for -2 yards (A.Taylor). Pass -3, YAC 1</t>
  </si>
  <si>
    <t>3rd &amp; 14 at CAR 21</t>
  </si>
  <si>
    <t>4012203222642</t>
  </si>
  <si>
    <t>Wil Lutz 41 Yd Field Goal</t>
  </si>
  <si>
    <t>CAR 23</t>
  </si>
  <si>
    <t>4th &amp; 16 at CAR 23</t>
  </si>
  <si>
    <t>4012203222665</t>
  </si>
  <si>
    <t>4012203222680</t>
  </si>
  <si>
    <t>(4:24) T.Bridgewater pass deep right to R.Anderson pushed ob at NO 49 for 26 yards (C.Gardner-Johnson). PENALTY on NO-C.Gardner-Johnson, Unnecessary Roughness, 15 yards, enforced at NO 49. Pass 26, YAC 9</t>
  </si>
  <si>
    <t>4012203222720</t>
  </si>
  <si>
    <t>(3:54) T.Cannon left end pushed ob at NO 27 for 7 yards (M.Lattimore).</t>
  </si>
  <si>
    <t>3:54</t>
  </si>
  <si>
    <t>4012203222750</t>
  </si>
  <si>
    <t>(3:16) (Shotgun) T.Bridgewater pass short left to M.Davis pushed ob at NO 25 for 2 yards (Z.Baun). Pass -1, YAC 3</t>
  </si>
  <si>
    <t>4012203222779</t>
  </si>
  <si>
    <t>(2:46) A.Armah left guard to NO 24 for 1 yard (C.Granderson; D.Onyemata).</t>
  </si>
  <si>
    <t>3rd &amp; 1 at NO 25</t>
  </si>
  <si>
    <t>4012203222804</t>
  </si>
  <si>
    <t>(1:49) M.Davis right guard to NO 21 for 3 yards (M.Brown).</t>
  </si>
  <si>
    <t>4012203222825</t>
  </si>
  <si>
    <t>(1:17) T.Bridgewater pass short left to C.Samuel to NO 16 for 5 yards (J.Jenkins). Pass -1, YAC 6</t>
  </si>
  <si>
    <t>2nd &amp; 7 at NO 21</t>
  </si>
  <si>
    <t>4012203222849</t>
  </si>
  <si>
    <t>(:29) (Shotgun) T.Bridgewater pass short left to I.Thomas to NO 5 for 11 yards (T.Hendrickson; M.Williams). Pass 6, YAC 5</t>
  </si>
  <si>
    <t>0:29</t>
  </si>
  <si>
    <t>3rd &amp; 2 at NO 16</t>
  </si>
  <si>
    <t>4012203222877</t>
  </si>
  <si>
    <t>(:12) C.Samuel left guard for 5 yards, TOUCHDOWN.J.Slye extra point is GOOD, Center-J.Jansen, Holder-J.Charlton.</t>
  </si>
  <si>
    <t>4012203222919</t>
  </si>
  <si>
    <t>4012203222934</t>
  </si>
  <si>
    <t>(:08) (Shotgun) D.Brees pass short middle to M.Callaway to NO 30 for 5 yards (S.Thompson). Pass 4, YAC 1</t>
  </si>
  <si>
    <t>4012203222958</t>
  </si>
  <si>
    <t>4012203222981</t>
  </si>
  <si>
    <t>(15:00) (Shotgun) L.Murray right guard to NO 30 for no gain (B.Burns; S.Weatherly).</t>
  </si>
  <si>
    <t>4012203223002</t>
  </si>
  <si>
    <t>(14:14) (Shotgun) D.Brees pass short middle to M.Callaway to NO 37 for 7 yards (E.Apple). Pass 4, YAC 3</t>
  </si>
  <si>
    <t>4012203223026</t>
  </si>
  <si>
    <t>(13:35) A.Kamara left guard to NO 39 for 2 yards (B.Burns; T.Boston).</t>
  </si>
  <si>
    <t>13:35</t>
  </si>
  <si>
    <t>4012203223051</t>
  </si>
  <si>
    <t>(12:58) D.Brees pass incomplete short middle to M.Callaway (B.Burns).</t>
  </si>
  <si>
    <t>2nd &amp; 8 at NO 39</t>
  </si>
  <si>
    <t>4012203223073</t>
  </si>
  <si>
    <t>Timeout #2 by CAR at 12:53.</t>
  </si>
  <si>
    <t>4012203223090</t>
  </si>
  <si>
    <t>(12:53) (Shotgun) D.Brees pass deep middle to T.Smith to CAR 41 for 20 yards (S.Thompson). Pass 17, YAC 3</t>
  </si>
  <si>
    <t>3rd &amp; 8 at NO 39</t>
  </si>
  <si>
    <t>4012203223114</t>
  </si>
  <si>
    <t>(12:11) (Shotgun) A.Kamara left guard to CAR 37 for 4 yards (S.Thompson; Z.Kerr).</t>
  </si>
  <si>
    <t>12:11</t>
  </si>
  <si>
    <t>CAR 41</t>
  </si>
  <si>
    <t>1st &amp; 10 at CAR 41</t>
  </si>
  <si>
    <t>4012203223139</t>
  </si>
  <si>
    <t>(11:29) T.Hill at quarterback. (Shotgun) T.Hill pass short right to J.Hill to CAR 37 for no gain (S.Thompson). Pass -1, YAC 1</t>
  </si>
  <si>
    <t>11:29</t>
  </si>
  <si>
    <t>CAR 37</t>
  </si>
  <si>
    <t>2nd &amp; 6 at CAR 37</t>
  </si>
  <si>
    <t>4012203223167</t>
  </si>
  <si>
    <t>(10:42) (Shotgun) D.Brees pass short right to A.Kamara pushed ob at CAR 29 for 8 yards (S.Thompson). Pass 3, YAC 5</t>
  </si>
  <si>
    <t>3rd &amp; 6 at CAR 37</t>
  </si>
  <si>
    <t>4012203223200</t>
  </si>
  <si>
    <t>(10:08) A.Kamara left end to CAR 33 for -4 yards (M.Haynes).</t>
  </si>
  <si>
    <t>10:08</t>
  </si>
  <si>
    <t>CAR 29</t>
  </si>
  <si>
    <t>1st &amp; 10 at CAR 29</t>
  </si>
  <si>
    <t>4012203223225</t>
  </si>
  <si>
    <t>(9:24) (Shotgun) A.Kamara right guard to CAR 27 for 6 yards (A.Taylor).</t>
  </si>
  <si>
    <t>CAR 33</t>
  </si>
  <si>
    <t>2nd &amp; 14 at CAR 33</t>
  </si>
  <si>
    <t>4012203223246</t>
  </si>
  <si>
    <t>(8:38) (Shotgun) PENALTY on NO-J.Hurst, False Start, 5 yards, enforced at CAR 27 - No Play.</t>
  </si>
  <si>
    <t>3rd &amp; 8 at CAR 27</t>
  </si>
  <si>
    <t>4012203223269</t>
  </si>
  <si>
    <t>(8:38) (Shotgun) D.Brees pass short middle to M.Callaway to CAR 25 for 7 yards (A.Taylor). NO-M.Callaway was injured during the play. His return is Questionable.  Pass 4, YAC 3</t>
  </si>
  <si>
    <t>3rd &amp; 13 at CAR 32</t>
  </si>
  <si>
    <t>4012203223293</t>
  </si>
  <si>
    <t>Wil Lutz 43 Yd Field Goal</t>
  </si>
  <si>
    <t>4th &amp; 6 at CAR 25</t>
  </si>
  <si>
    <t>4012203223320</t>
  </si>
  <si>
    <t>4012203223335</t>
  </si>
  <si>
    <t>(7:55) (Shotgun) T.Bridgewater pass short right to M.Davis pushed ob at CAR 32 for 7 yards (A.Anzalone). Pass 1, YAC 6</t>
  </si>
  <si>
    <t>4012203223364</t>
  </si>
  <si>
    <t>(7:16) (Shotgun) T.Bridgewater pass short middle to R.Anderson to CAR 38 for 6 yards (C.Gardner-Johnson). Pass 3, YAC 3</t>
  </si>
  <si>
    <t>4012203223392</t>
  </si>
  <si>
    <t>(6:30) (Shotgun) T.Bridgewater pass short left to D.Moore to CAR 46 for 8 yards (M.Williams). Pass 4, YAC 4</t>
  </si>
  <si>
    <t>CAR 38</t>
  </si>
  <si>
    <t>1st &amp; 10 at CAR 38</t>
  </si>
  <si>
    <t>4012203223420</t>
  </si>
  <si>
    <t>(5:45) M.Davis right guard to 50 for 4 yards (C.Jordan; M.Jenkins).</t>
  </si>
  <si>
    <t>2nd &amp; 2 at CAR 46</t>
  </si>
  <si>
    <t>4012203223445</t>
  </si>
  <si>
    <t>(5:01) M.Hartsfield left end to NO 48 for 2 yards (S.Tuttle).</t>
  </si>
  <si>
    <t>4012203223466</t>
  </si>
  <si>
    <t>(4:13) (Shotgun) T.Bridgewater pass short left to C.Samuel to NO 43 for 5 yards (M.Jenkins). Pass -3, YAC 8</t>
  </si>
  <si>
    <t>4:13</t>
  </si>
  <si>
    <t>4012203223490</t>
  </si>
  <si>
    <t>(3:29) (Shotgun) T.Bridgewater scrambles left end ran ob at NO 38 for 5 yards (S.Rankins).</t>
  </si>
  <si>
    <t>3rd &amp; 3 at NO 43</t>
  </si>
  <si>
    <t>4012203223520</t>
  </si>
  <si>
    <t>(3:20) (Shotgun) T.Bridgewater pass incomplete short right.</t>
  </si>
  <si>
    <t>3:20</t>
  </si>
  <si>
    <t>4012203223542</t>
  </si>
  <si>
    <t>(3:12) (Shotgun) T.Bridgewater pass short left to M.Davis to NO 39 for -1 yards (D.Onyemata; M.Davenport). Pass -6, YAC 5</t>
  </si>
  <si>
    <t>2nd &amp; 10 at NO 38</t>
  </si>
  <si>
    <t>4012203223570</t>
  </si>
  <si>
    <t>(2:25) (Shotgun) T.Bridgewater sacked at NO 47 for -8 yards (M.Davenport).</t>
  </si>
  <si>
    <t>4012203223593</t>
  </si>
  <si>
    <t>4012203223610</t>
  </si>
  <si>
    <t>(2:00) J.Slye 65 yard field goal is No Good, Short, Center-J.Jansen, Holder-J.Charlton.</t>
  </si>
  <si>
    <t>4th &amp; 19 at NO 47</t>
  </si>
  <si>
    <t>4012203223630</t>
  </si>
  <si>
    <t>(1:55) L.Murray right tackle to CAR 39 for 6 yards (B.Roy).</t>
  </si>
  <si>
    <t>CAR 45</t>
  </si>
  <si>
    <t>1st &amp; 10 at CAR 45</t>
  </si>
  <si>
    <t>4012203223651</t>
  </si>
  <si>
    <t>Timeout #3 by CAR at 01:51.</t>
  </si>
  <si>
    <t>1:51</t>
  </si>
  <si>
    <t>4012203223668</t>
  </si>
  <si>
    <t>(1:51) W.Clapp reported in as eligible.  L.Murray left guard to CAR 36 for 3 yards (J.Carter; T.Boston).</t>
  </si>
  <si>
    <t>CAR 39</t>
  </si>
  <si>
    <t>2nd &amp; 4 at CAR 39</t>
  </si>
  <si>
    <t>4012203223691</t>
  </si>
  <si>
    <t>Timeout #1 by NO at 01:05.</t>
  </si>
  <si>
    <t>4012203223708</t>
  </si>
  <si>
    <t>(1:05) W.Clapp reported in as eligible.  D.Brees right guard to CAR 34 for 2 yards (B.Roy).</t>
  </si>
  <si>
    <t>CAR 36</t>
  </si>
  <si>
    <t>3rd &amp; 1 at CAR 36</t>
  </si>
  <si>
    <t>4012203223731</t>
  </si>
  <si>
    <t>(:27) D.Brees kneels to CAR 35 for -1 yards.</t>
  </si>
  <si>
    <t>1st &amp; 10 at CAR 34</t>
  </si>
  <si>
    <t>4012203223752</t>
  </si>
  <si>
    <t>40122027740</t>
  </si>
  <si>
    <t>401220277</t>
  </si>
  <si>
    <t>40122027755</t>
  </si>
  <si>
    <t>(15:00) J.Hurst reported in as eligible.  L.Murray left guard to NO 27 for 2 yards (R.Quinn).</t>
  </si>
  <si>
    <t>40122027778</t>
  </si>
  <si>
    <t>(14:30) A.Kamara left end to NO 30 for 3 yards (D.Trevathan).</t>
  </si>
  <si>
    <t>40122027799</t>
  </si>
  <si>
    <t>(13:54) (Shotgun) T.Hill left tackle to NO 39 for 9 yards (Ta.Gipson).</t>
  </si>
  <si>
    <t>401220277120</t>
  </si>
  <si>
    <t>(13:17) D.Brees pass short left to L.Murray to NO 48 for 9 yards (J.Johnson).</t>
  </si>
  <si>
    <t>401220277144</t>
  </si>
  <si>
    <t>(12:40) L.Murray left guard to CHI 49 for 3 yards (D.Trevathan).</t>
  </si>
  <si>
    <t>12:40</t>
  </si>
  <si>
    <t>2nd &amp; 1 at NO 48</t>
  </si>
  <si>
    <t>401220277165</t>
  </si>
  <si>
    <t>(12:03) A.Kamara right guard to CHI 48 for 1 yard (Ta.Gipson; R.Robertson-Harris).</t>
  </si>
  <si>
    <t>12:03</t>
  </si>
  <si>
    <t>1st &amp; 10 at CHI 49</t>
  </si>
  <si>
    <t>401220277186</t>
  </si>
  <si>
    <t>(11:29) D.Brees pass short right to J.Hill to CHI 41 for 7 yards (B.Skrine).</t>
  </si>
  <si>
    <t>2nd &amp; 9 at CHI 48</t>
  </si>
  <si>
    <t>401220277210</t>
  </si>
  <si>
    <t>(10:48) (Shotgun) A.Kamara left guard to CHI 21 for 20 yards (E.Jackson).</t>
  </si>
  <si>
    <t>3rd &amp; 2 at CHI 41</t>
  </si>
  <si>
    <t>401220277231</t>
  </si>
  <si>
    <t>(10:09) (Shotgun) D.Brees pass short left to A.Kamara to CHI 22 for -1 yards (R.Smith).</t>
  </si>
  <si>
    <t>1st &amp; 10 at CHI 21</t>
  </si>
  <si>
    <t>401220277260</t>
  </si>
  <si>
    <t>(9:29) (Shotgun) D.Brees pass short middle to A.Kamara to CHI 21 for 1 yard (B.Urban).</t>
  </si>
  <si>
    <t>2nd &amp; 11 at CHI 22</t>
  </si>
  <si>
    <t>401220277284</t>
  </si>
  <si>
    <t>(8:54) (Shotgun) D.Brees pass short left to L.Murray to CHI 20 for 1 yard (R.Smith).</t>
  </si>
  <si>
    <t>8:54</t>
  </si>
  <si>
    <t>3rd &amp; 10 at CHI 21</t>
  </si>
  <si>
    <t>401220277313</t>
  </si>
  <si>
    <t>(8:17) W.Lutz 38 yard field goal is GOOD, Center-Z.Wood, Holder-T.Morstead.</t>
  </si>
  <si>
    <t>4th &amp; 9 at CHI 20</t>
  </si>
  <si>
    <t>401220277332</t>
  </si>
  <si>
    <t>Timeout at 08:13.</t>
  </si>
  <si>
    <t>74</t>
  </si>
  <si>
    <t>Official Timeout</t>
  </si>
  <si>
    <t>Off TO</t>
  </si>
  <si>
    <t>401220277347</t>
  </si>
  <si>
    <t>401220277374</t>
  </si>
  <si>
    <t>(8:13) (Shotgun) N.Foles pass short middle to A.Miller to CHI 33 for 8 yards (M.Jenkins).</t>
  </si>
  <si>
    <t>401220277398</t>
  </si>
  <si>
    <t>(7:35) N.Foles pass short right to D.Mooney to CHI 37 for 4 yards (C.Gardner-Johnson).</t>
  </si>
  <si>
    <t>CHI 33</t>
  </si>
  <si>
    <t>2nd &amp; 2 at CHI 33</t>
  </si>
  <si>
    <t>401220277427</t>
  </si>
  <si>
    <t>(6:58) (Shotgun) N.Foles pass short left to J.Wims pushed ob at CHI 46 for 9 yards (M.Lattimore).</t>
  </si>
  <si>
    <t>CHI 37</t>
  </si>
  <si>
    <t>1st &amp; 10 at CHI 37</t>
  </si>
  <si>
    <t>401220277456</t>
  </si>
  <si>
    <t>(6:41) (No Huddle, Shotgun) D.Montgomery right guard to CHI 49 for 3 yards (M.Brown; M.Jenkins). CHI-B.Massie was injured during the play. His return is Questionable.</t>
  </si>
  <si>
    <t>401220277486</t>
  </si>
  <si>
    <t>Timeout at 06:22.</t>
  </si>
  <si>
    <t>401220277503</t>
  </si>
  <si>
    <t>(6:11) N.Foles pass short left to D.Montgomery to CHI 45 for -4 yards (S.Rankins). FUMBLES (S.Rankins), RECOVERED by NO-C.Jordan at CHI 45. The Replay Official reviewed the pass completion ruling, and the play was REVERSED. N.Foles pass incomplete short left to D.Montgomery.</t>
  </si>
  <si>
    <t>6:11</t>
  </si>
  <si>
    <t>401220277588</t>
  </si>
  <si>
    <t>(6:08) (Shotgun) D.Montgomery left end to NO 46 for 5 yards (S.Tuttle).</t>
  </si>
  <si>
    <t>2nd &amp; 10 at CHI 49</t>
  </si>
  <si>
    <t>401220277609</t>
  </si>
  <si>
    <t>(5:25) (Shotgun) N.Foles pass short middle to A.Miller to NO 35 for 11 yards (C.Gardner-Johnson).</t>
  </si>
  <si>
    <t>401220277633</t>
  </si>
  <si>
    <t>(4:48) (Shotgun) M.Trubisky left end to NO 32 for 3 yards (A.Anzalone). #10 at QB</t>
  </si>
  <si>
    <t>401220277658</t>
  </si>
  <si>
    <t>(4:09) (Shotgun) N.Foles pass incomplete short left to A.Miller.</t>
  </si>
  <si>
    <t>4:09</t>
  </si>
  <si>
    <t>401220277680</t>
  </si>
  <si>
    <t>(4:04) (Shotgun) D.Montgomery left guard pushed ob at NO 23 for 9 yards (M.Lattimore).</t>
  </si>
  <si>
    <t>4:04</t>
  </si>
  <si>
    <t>401220277706</t>
  </si>
  <si>
    <t>(3:29) (Shotgun) D.Montgomery left end to NO 24 for -1 yards (C.Gardner-Johnson).</t>
  </si>
  <si>
    <t>401220277727</t>
  </si>
  <si>
    <t>(2:43) (Shotgun) N.Foles sacked at NO 33 for -9 yards (sack split by S.Rankins and M.Davenport).</t>
  </si>
  <si>
    <t>2:43</t>
  </si>
  <si>
    <t>2nd &amp; 11 at NO 24</t>
  </si>
  <si>
    <t>401220277746</t>
  </si>
  <si>
    <t>(2:01) (Shotgun) N.Foles pass short right to D.Mooney to NO 26 for 7 yards (J.Jenkins).</t>
  </si>
  <si>
    <t>3rd &amp; 20 at NO 33</t>
  </si>
  <si>
    <t>401220277775</t>
  </si>
  <si>
    <t>Cairo Santos 44 Yd Field Goal</t>
  </si>
  <si>
    <t>1:13</t>
  </si>
  <si>
    <t>4th &amp; 13 at NO 26</t>
  </si>
  <si>
    <t>401220277794</t>
  </si>
  <si>
    <t>Timeout at 01:13.</t>
  </si>
  <si>
    <t>401220277809</t>
  </si>
  <si>
    <t>C.Santos kicks 62 yards from CHI 35 to NO 3. D.Harris to NO 31 for 28 yards (J.Woods). PENALTY on NO, Illegal Wedge, 12 yards, enforced at NO 24.</t>
  </si>
  <si>
    <t>401220277845</t>
  </si>
  <si>
    <t>(1:06) L.Murray left tackle to NO 14 for 2 yards (A.Hicks).</t>
  </si>
  <si>
    <t>NO 12</t>
  </si>
  <si>
    <t>1st &amp; 10 at NO 12</t>
  </si>
  <si>
    <t>401220277866</t>
  </si>
  <si>
    <t>(:24) (Shotgun) D.Brees pass short middle to A.Kamara to CHI 39 for 47 yards (E.Jackson).</t>
  </si>
  <si>
    <t>2nd &amp; 8 at NO 14</t>
  </si>
  <si>
    <t>401220277891</t>
  </si>
  <si>
    <t>401220277916</t>
  </si>
  <si>
    <t>(15:00) (Shotgun) J.Hurst reported in as eligible.  L.Murray right guard to CHI 40 for -1 yards (K.Mack; B.Urban).</t>
  </si>
  <si>
    <t>14:59</t>
  </si>
  <si>
    <t>401220277939</t>
  </si>
  <si>
    <t>(14:22) (Shotgun) D.Brees pass short left to A.Kamara to CHI 26 for 14 yards (E.Jackson).</t>
  </si>
  <si>
    <t>2nd &amp; 11 at CHI 40</t>
  </si>
  <si>
    <t>401220277963</t>
  </si>
  <si>
    <t>(13:35) (Shotgun) J.Hurst reported in as eligible.  T.Hill right tackle to CHI 14 for 12 yards (R.Smith).</t>
  </si>
  <si>
    <t>401220277986</t>
  </si>
  <si>
    <t>(12:55) A.Kamara left guard to CHI 11 for 3 yards (A.Hicks; D.Trevathan).</t>
  </si>
  <si>
    <t>1st &amp; 10 at CHI 14</t>
  </si>
  <si>
    <t>4012202771007</t>
  </si>
  <si>
    <t>(12:11) D.Harris left end to CHI 13 for -2 yards (R.Smith; D.Trevathan).</t>
  </si>
  <si>
    <t>2nd &amp; 7 at CHI 11</t>
  </si>
  <si>
    <t>4012202771028</t>
  </si>
  <si>
    <t>(11:21) (Shotgun) D.Brees pass short middle to L.Murray to CHI 9 for 4 yards (D.Trevathan; E.Jackson).</t>
  </si>
  <si>
    <t>3rd &amp; 9 at CHI 13</t>
  </si>
  <si>
    <t>4012202771052</t>
  </si>
  <si>
    <t>(10:43) W.Lutz 27 yard field goal is No Good, Hit Right Upright, Center-Z.Wood, Holder-T.Morstead.</t>
  </si>
  <si>
    <t>4th &amp; 5 at CHI 9</t>
  </si>
  <si>
    <t>4012202771072</t>
  </si>
  <si>
    <t>Timeout at 10:38.</t>
  </si>
  <si>
    <t>10:38</t>
  </si>
  <si>
    <t>4012202771089</t>
  </si>
  <si>
    <t>(10:38) (Shotgun) D.Montgomery left tackle to CHI 25 for 5 yards (C.Granderson).</t>
  </si>
  <si>
    <t>4012202771110</t>
  </si>
  <si>
    <t>(9:51) (Shotgun) N.Foles pass deep middle to D.Mooney to NO 25 for 50 yards (J.Jenkins).</t>
  </si>
  <si>
    <t>2nd &amp; 5 at CHI 25</t>
  </si>
  <si>
    <t>4012202771138</t>
  </si>
  <si>
    <t>(9:02) D.Montgomery left tackle to NO 24 for 1 yard (C.Jordan).</t>
  </si>
  <si>
    <t>9:02</t>
  </si>
  <si>
    <t>4012202771159</t>
  </si>
  <si>
    <t>Allen Robinson II Pass From Nick Foles for 24 Yrds C.Santos extra point is GOOD, Center-P.Scales, Holder-P.O'Donnell.</t>
  </si>
  <si>
    <t>2nd &amp; 9 at NO 24</t>
  </si>
  <si>
    <t>4012202771215</t>
  </si>
  <si>
    <t>C.Santos kicks 61 yards from CHI 35 to NO 4. D.Harris to NO 22 for 18 yards (D.Bush).</t>
  </si>
  <si>
    <t>4012202771238</t>
  </si>
  <si>
    <t>(8:03) (Shotgun) D.Brees pass incomplete short middle to T.Smith.</t>
  </si>
  <si>
    <t>4012202771260</t>
  </si>
  <si>
    <t>(7:58) (Shotgun) D.Brees pass short middle to A.Kamara to NO 27 for 5 yards (R.Smith).</t>
  </si>
  <si>
    <t>2nd &amp; 10 at NO 22</t>
  </si>
  <si>
    <t>4012202771284</t>
  </si>
  <si>
    <t>(7:20) (Shotgun) D.Brees pass incomplete deep right to T.Smith (K.Fuller).</t>
  </si>
  <si>
    <t>7:20</t>
  </si>
  <si>
    <t>4012202771306</t>
  </si>
  <si>
    <t>(7:14) T.Morstead punts 48 yards to CHI 25, Center-Z.Wood. Dw.Harris to CHI 37 for 12 yards (J.Hardee; K.Elliss).</t>
  </si>
  <si>
    <t>4th &amp; 5 at NO 27</t>
  </si>
  <si>
    <t>4012202771331</t>
  </si>
  <si>
    <t>Timeout at 07:04.</t>
  </si>
  <si>
    <t>4012202771348</t>
  </si>
  <si>
    <t>(7:04) (Shotgun) N.Foles pass short left to C.Patterson to CHI 33 for -4 yards (M.Lattimore).</t>
  </si>
  <si>
    <t>4012202771372</t>
  </si>
  <si>
    <t>(6:24) (Shotgun) N.Foles pass incomplete short middle to J.Graham.</t>
  </si>
  <si>
    <t>2nd &amp; 14 at CHI 33</t>
  </si>
  <si>
    <t>4012202771394</t>
  </si>
  <si>
    <t>(6:21) (Shotgun) N.Foles pass incomplete short left to D.Montgomery.</t>
  </si>
  <si>
    <t>3rd &amp; 14 at CHI 33</t>
  </si>
  <si>
    <t>4012202771428</t>
  </si>
  <si>
    <t>(6:16) P.O'Donnell punts 53 yards to NO 14, Center-P.Scales, downed by CHI-D.Houston-Carson.</t>
  </si>
  <si>
    <t>6:03</t>
  </si>
  <si>
    <t>4th &amp; 14 at CHI 33</t>
  </si>
  <si>
    <t>4012202771456</t>
  </si>
  <si>
    <t>Timeout at 06:03.</t>
  </si>
  <si>
    <t>4012202771473</t>
  </si>
  <si>
    <t>(6:03) L.Murray right tackle to NO 17 for 3 yards (B.Nichols; J.Jenkins).</t>
  </si>
  <si>
    <t>4012202771494</t>
  </si>
  <si>
    <t>(5:30) A.Kamara left tackle to NO 18 for 1 yard (B.Mingo).</t>
  </si>
  <si>
    <t>4012202771515</t>
  </si>
  <si>
    <t>(4:46) (Shotgun) D.Brees pass short middle to T.Lewis to NO 23 for 5 yards (K.Fuller).</t>
  </si>
  <si>
    <t>3rd &amp; 6 at NO 18</t>
  </si>
  <si>
    <t>4012202771539</t>
  </si>
  <si>
    <t>(4:02) T.Morstead punts 43 yards to CHI 34, Center-Z.Wood. Dw.Harris to CHI 39 for 5 yards (M.Burton).</t>
  </si>
  <si>
    <t>4th &amp; 1 at NO 23</t>
  </si>
  <si>
    <t>4012202771564</t>
  </si>
  <si>
    <t>(3:52) C.Patterson right guard to CHI 43 for 4 yards (M.Davenport).</t>
  </si>
  <si>
    <t>4012202771585</t>
  </si>
  <si>
    <t>(3:11) (Shotgun) D.Montgomery right tackle to CHI 48 for 5 yards (M.Williams; S.Tuttle).</t>
  </si>
  <si>
    <t>CHI 43</t>
  </si>
  <si>
    <t>2nd &amp; 6 at CHI 43</t>
  </si>
  <si>
    <t>4012202771606</t>
  </si>
  <si>
    <t>(2:30) D.Montgomery right guard to NO 14 for 38 yards (M.Williams). NO-S.Rankins was injured during the play.</t>
  </si>
  <si>
    <t>4012202771630</t>
  </si>
  <si>
    <t>4012202771647</t>
  </si>
  <si>
    <t>(2:00) D.Montgomery left end to NO 13 for 1 yard (D.Onyemata; M.Lattimore).</t>
  </si>
  <si>
    <t>4012202771668</t>
  </si>
  <si>
    <t>4012202771685</t>
  </si>
  <si>
    <t>(1:52) (Shotgun) N.Foles pass short left to R.Nall pushed ob at NO 11 for 2 yards (A.Anzalone). CHI-J.Spriggs was injured during the play.</t>
  </si>
  <si>
    <t>2nd &amp; 9 at NO 13</t>
  </si>
  <si>
    <t>4012202771709</t>
  </si>
  <si>
    <t>Timeout #1 by CHI at 01:47.</t>
  </si>
  <si>
    <t>4012202771736</t>
  </si>
  <si>
    <t>(1:47) (Shotgun) N.Foles pass incomplete short middle to D.Montgomery.</t>
  </si>
  <si>
    <t>1:47</t>
  </si>
  <si>
    <t>3rd &amp; 7 at NO 11</t>
  </si>
  <si>
    <t>4012202771758</t>
  </si>
  <si>
    <t>(1:43) C.Santos 29 yard field goal is GOOD, Center-P.Scales, Holder-P.O'Donnell.</t>
  </si>
  <si>
    <t>4th &amp; 7 at NO 11</t>
  </si>
  <si>
    <t>4012202771777</t>
  </si>
  <si>
    <t>C.Santos kicks 47 yards from CHI 35 to NO 18. D.Washington to NO 32 for 14 yards (J.Holtz).</t>
  </si>
  <si>
    <t>4012202771799</t>
  </si>
  <si>
    <t>(1:34) (Shotgun) D.Brees pass short right to J.Cook pushed ob at NO 43 for 11 yards (E.Jackson).</t>
  </si>
  <si>
    <t>4012202771828</t>
  </si>
  <si>
    <t>(1:28) (Shotgun) D.Brees sacked at NO 35 for -8 yards (K.Mack). FUMBLES (K.Mack), and recovers at NO 35.</t>
  </si>
  <si>
    <t>4012202771875</t>
  </si>
  <si>
    <t>(1:05) (Shotgun) D.Brees pass short middle to D.Harris to NO 40 for 5 yards (D.Trevathan).</t>
  </si>
  <si>
    <t>2nd &amp; 18 at NO 35</t>
  </si>
  <si>
    <t>4012202771899</t>
  </si>
  <si>
    <t>Timeout #2 by CHI at 00:58.</t>
  </si>
  <si>
    <t>0:58</t>
  </si>
  <si>
    <t>4012202771916</t>
  </si>
  <si>
    <t>(:58) (Shotgun) D.Brees pass short left to A.Kamara to CHI 48 for 12 yards (B.Skrine; R.Smith).</t>
  </si>
  <si>
    <t>3rd &amp; 13 at NO 40</t>
  </si>
  <si>
    <t>4012202771940</t>
  </si>
  <si>
    <t>Timeout #2 by NO at 00:34.</t>
  </si>
  <si>
    <t>0:34</t>
  </si>
  <si>
    <t>4012202771957</t>
  </si>
  <si>
    <t>(:34) A.Kamara left end ran ob at CHI 41 for 7 yards (Ta.Gipson).</t>
  </si>
  <si>
    <t>4th &amp; 1 at CHI 48</t>
  </si>
  <si>
    <t>4012202771983</t>
  </si>
  <si>
    <t>(:28) (Shotgun) D.Brees pass short right to T.Smith pushed ob at CHI 37 for 4 yards (B.Skrine).</t>
  </si>
  <si>
    <t>4012202772012</t>
  </si>
  <si>
    <t>(:23) (Shotgun) D.Brees pass short right to A.Kamara ran ob at CHI 29 for 8 yards (Ta.Gipson).</t>
  </si>
  <si>
    <t>2nd &amp; 6 at CHI 37</t>
  </si>
  <si>
    <t>4012202772041</t>
  </si>
  <si>
    <t>(:18) (Shotgun) D.Brees pass incomplete deep right to D.Harris. PENALTY on CHI-K.Fuller, Defensive Pass Interference, 13 yards, enforced at CHI 29 - No Play.</t>
  </si>
  <si>
    <t>1st &amp; 10 at CHI 29</t>
  </si>
  <si>
    <t>4012202772074</t>
  </si>
  <si>
    <t>(:12) (Shotgun) D.Brees pass incomplete deep middle to J.Cook.</t>
  </si>
  <si>
    <t>CHI 16</t>
  </si>
  <si>
    <t>1st &amp; 10 at CHI 16</t>
  </si>
  <si>
    <t>4012202772096</t>
  </si>
  <si>
    <t>Jared Cook Pass From Drew Brees for 16 Yrds W.Lutz extra point is GOOD, Center-Z.Wood, Holder-T.Morstead.</t>
  </si>
  <si>
    <t>2nd &amp; 10 at CHI 16</t>
  </si>
  <si>
    <t>4012202772137</t>
  </si>
  <si>
    <t>W.Lutz kicks 45 yards from NO 35 to CHI 20. R.Nall pushed ob at CHI 37 for 17 yards (C.Gardner-Johnson).</t>
  </si>
  <si>
    <t>4012202772164</t>
  </si>
  <si>
    <t>4012202772183</t>
  </si>
  <si>
    <t>W.Lutz kicks 60 yards from NO 35 to CHI 5. C.Patterson to CHI 13 for 8 yards (Z.Baun).</t>
  </si>
  <si>
    <t>4012202772205</t>
  </si>
  <si>
    <t>(14:54) (Shotgun) N.Foles pass short middle to A.Miller to CHI 22 for 9 yards (C.Gardner-Johnson).</t>
  </si>
  <si>
    <t>1st &amp; 10 at CHI 13</t>
  </si>
  <si>
    <t>4012202772229</t>
  </si>
  <si>
    <t>(14:19) D.Montgomery left tackle to CHI 26 for 4 yards (M.Brown; A.Anzalone).</t>
  </si>
  <si>
    <t>2nd &amp; 1 at CHI 22</t>
  </si>
  <si>
    <t>4012202772250</t>
  </si>
  <si>
    <t>(13:34) (Shotgun) N.Foles pass short right to D.Mooney pushed ob at CHI 31 for 5 yards (D.Davis).</t>
  </si>
  <si>
    <t>4012202772279</t>
  </si>
  <si>
    <t>(13:03) D.Montgomery right guard to CHI 32 for 1 yard (D.Davis).</t>
  </si>
  <si>
    <t>2nd &amp; 5 at CHI 31</t>
  </si>
  <si>
    <t>4012202772300</t>
  </si>
  <si>
    <t>(12:14) (Shotgun) PENALTY on CHI, Delay of Game, 5 yards, enforced at CHI 32 - No Play.</t>
  </si>
  <si>
    <t>3rd &amp; 4 at CHI 32</t>
  </si>
  <si>
    <t>4012202772323</t>
  </si>
  <si>
    <t>(11:51) (Shotgun) N.Foles sacked at CHI 18 for -9 yards (M.Jenkins).</t>
  </si>
  <si>
    <t>3rd &amp; 9 at CHI 27</t>
  </si>
  <si>
    <t>4012202772342</t>
  </si>
  <si>
    <t>(11:15) (Punt formation) PENALTY on CHI-C.Patterson, False Start, 5 yards, enforced at CHI 18 - No Play.</t>
  </si>
  <si>
    <t>11:15</t>
  </si>
  <si>
    <t>4th &amp; 18</t>
  </si>
  <si>
    <t>4th &amp; 18 at CHI 18</t>
  </si>
  <si>
    <t>4012202772365</t>
  </si>
  <si>
    <t>(11:08) P.O'Donnell punts 45 yards to NO 42, Center-P.Scales. D.Harris pushed ob at CHI 16 for 42 yards (D.Harris).</t>
  </si>
  <si>
    <t>10:51</t>
  </si>
  <si>
    <t>4th &amp; 23</t>
  </si>
  <si>
    <t>4th &amp; 23 at CHI 13</t>
  </si>
  <si>
    <t>4012202772390</t>
  </si>
  <si>
    <t>(10:51) (Shotgun) L.Murray left guard to CHI 14 for 2 yards (A.Hicks).</t>
  </si>
  <si>
    <t>4012202772411</t>
  </si>
  <si>
    <t>(10:05) (Shotgun) D.Brees pass incomplete short left to A.Kamara.</t>
  </si>
  <si>
    <t>10:05</t>
  </si>
  <si>
    <t>2nd &amp; 8 at CHI 14</t>
  </si>
  <si>
    <t>4012202772433</t>
  </si>
  <si>
    <t>(10:01) (Shotgun) D.Brees pass short middle to J.Johnson to CHI 9 for 5 yards (J.Johnson).</t>
  </si>
  <si>
    <t>3rd &amp; 8 at CHI 14</t>
  </si>
  <si>
    <t>4012202772457</t>
  </si>
  <si>
    <t>(9:22) W.Lutz 27 yard field goal is GOOD, Center-Z.Wood, Holder-T.Morstead.</t>
  </si>
  <si>
    <t>4th &amp; 3 at CHI 9</t>
  </si>
  <si>
    <t>4012202772476</t>
  </si>
  <si>
    <t>Timeout at 09:19.</t>
  </si>
  <si>
    <t>4012202772491</t>
  </si>
  <si>
    <t>W.Lutz kicks 66 yards from NO 35 to CHI -1. C.Patterson pushed ob at CHI 31 for 32 yards (P.Williams).</t>
  </si>
  <si>
    <t>4012202772518</t>
  </si>
  <si>
    <t>(9:11) (Shotgun) N.Foles pass short left to A.Robinson to CHI 36 for 5 yards (M.Lattimore). PENALTY on CHI-J.Wims, Disqualification, 15 yards, enforced at CHI 36.</t>
  </si>
  <si>
    <t>9:11</t>
  </si>
  <si>
    <t>4012202772559</t>
  </si>
  <si>
    <t>(8:41) (Shotgun) N.Foles pass deep left intended for J.Graham INTERCEPTED by M.Lattimore at CHI 39. M.Lattimore to CHI 39 for no gain (J.Graham).</t>
  </si>
  <si>
    <t>2nd &amp; 20 at CHI 21</t>
  </si>
  <si>
    <t>4012202772589</t>
  </si>
  <si>
    <t>Timeout at 08:34.</t>
  </si>
  <si>
    <t>8:34</t>
  </si>
  <si>
    <t>4012202772606</t>
  </si>
  <si>
    <t>(8:34) (Shotgun) A.Kamara left guard to CHI 36 for 3 yards (B.Mingo).</t>
  </si>
  <si>
    <t>4012202772628</t>
  </si>
  <si>
    <t>(7:55) (Shotgun) T.Hill left tackle to CHI 35 for 1 yard (R.Smith).</t>
  </si>
  <si>
    <t>CHI 36</t>
  </si>
  <si>
    <t>2nd &amp; 7 at CHI 36</t>
  </si>
  <si>
    <t>4012202772658</t>
  </si>
  <si>
    <t>(7:08) (Shotgun) D.Brees pass incomplete short right to J.Johnson [A.Hicks].</t>
  </si>
  <si>
    <t>4012202772680</t>
  </si>
  <si>
    <t>(7:05) (Shotgun) D.Brees pass short right to D.Harris to CHI 27 for 8 yards (B.Skrine).</t>
  </si>
  <si>
    <t>4th &amp; 6 at CHI 35</t>
  </si>
  <si>
    <t>4012202772704</t>
  </si>
  <si>
    <t>(6:28) (Shotgun) L.Murray right tackle to CHI 23 for 4 yards (Ta.Gipson).</t>
  </si>
  <si>
    <t>4012202772725</t>
  </si>
  <si>
    <t>(5:52) (Shotgun) T.Hill left tackle to CHI 20 for 3 yards (R.Quinn).</t>
  </si>
  <si>
    <t>2nd &amp; 6 at CHI 23</t>
  </si>
  <si>
    <t>4012202772746</t>
  </si>
  <si>
    <t>(5:13) (Shotgun) D.Brees pass incomplete short right to A.Kamara.</t>
  </si>
  <si>
    <t>3rd &amp; 3 at CHI 20</t>
  </si>
  <si>
    <t>4012202772768</t>
  </si>
  <si>
    <t>Wil Lutz 39 Yd Field Goal</t>
  </si>
  <si>
    <t>4th &amp; 3 at CHI 20</t>
  </si>
  <si>
    <t>4012202772793</t>
  </si>
  <si>
    <t>Timeout at 05:04.</t>
  </si>
  <si>
    <t>4012202772808</t>
  </si>
  <si>
    <t>W.Lutz kicks 58 yards from NO 35 to CHI 7. C.Patterson to CHI 11 for 4 yards (J.Hardee).</t>
  </si>
  <si>
    <t>4012202772830</t>
  </si>
  <si>
    <t>(4:59) N.Foles pass incomplete deep left to D.Mooney.</t>
  </si>
  <si>
    <t>4:59</t>
  </si>
  <si>
    <t>4012202772852</t>
  </si>
  <si>
    <t>(4:52) (Shotgun) D.Montgomery right end pushed ob at CHI 18 for 7 yards (J.Jenkins).</t>
  </si>
  <si>
    <t>2nd &amp; 10 at CHI 11</t>
  </si>
  <si>
    <t>4012202772878</t>
  </si>
  <si>
    <t>(4:16) (Shotgun) D.Montgomery right guard to CHI 19 for 1 yard (M.Davenport; D.Onyemata).</t>
  </si>
  <si>
    <t>4:16</t>
  </si>
  <si>
    <t>3rd &amp; 3 at CHI 18</t>
  </si>
  <si>
    <t>4012202772899</t>
  </si>
  <si>
    <t>(3:26) (No Huddle) PENALTY on CHI, Delay of Game, 5 yards, enforced at CHI 19 - No Play.</t>
  </si>
  <si>
    <t>4th &amp; 2 at CHI 19</t>
  </si>
  <si>
    <t>4012202772922</t>
  </si>
  <si>
    <t>(3:09) P.O'Donnell punts 47 yards to NO 39, Center-P.Scales. D.Harris ran ob at 50 for 11 yards (B.Mingo).</t>
  </si>
  <si>
    <t>4th &amp; 7 at CHI 14</t>
  </si>
  <si>
    <t>4012202772952</t>
  </si>
  <si>
    <t>Timeout at 02:57.</t>
  </si>
  <si>
    <t>4012202772969</t>
  </si>
  <si>
    <t>(2:57) A.Kamara left tackle to NO 47 for -3 yards (K.Mack).</t>
  </si>
  <si>
    <t>4012202772990</t>
  </si>
  <si>
    <t>(2:15) (Shotgun) D.Brees pass incomplete short right to A.Kamara.</t>
  </si>
  <si>
    <t>2:15</t>
  </si>
  <si>
    <t>2nd &amp; 13 at NO 47</t>
  </si>
  <si>
    <t>4012202773012</t>
  </si>
  <si>
    <t>(2:10) (Shotgun) D.Brees pass short middle to T.Smith to CHI 41 for 12 yards (J.Johnson).</t>
  </si>
  <si>
    <t>2:10</t>
  </si>
  <si>
    <t>3rd &amp; 13 at NO 47</t>
  </si>
  <si>
    <t>4012202773042</t>
  </si>
  <si>
    <t>(1:33) A.Kamara left end to CHI 43 for -2 yards (R.Smith, K.Mack).</t>
  </si>
  <si>
    <t>1:27</t>
  </si>
  <si>
    <t>4th &amp; 1 at CHI 41</t>
  </si>
  <si>
    <t>4012202773063</t>
  </si>
  <si>
    <t>(1:27) N.Foles pass short middle to A.Miller pushed ob at NO 41 for 16 yards (D.Davis) [C.Jordan].</t>
  </si>
  <si>
    <t>1st &amp; 10 at CHI 43</t>
  </si>
  <si>
    <t>4012202773092</t>
  </si>
  <si>
    <t>(:58) (Shotgun) N.Foles pass short right to C.Patterson to NO 36 for 5 yards (A.Anzalone; M.Jenkins).</t>
  </si>
  <si>
    <t>4012202773116</t>
  </si>
  <si>
    <t>(:15) (Shotgun) D.Montgomery right end to NO 37 for -1 yards (J.Jenkins).</t>
  </si>
  <si>
    <t>2nd &amp; 5 at NO 36</t>
  </si>
  <si>
    <t>4012202773137</t>
  </si>
  <si>
    <t>4012202773156</t>
  </si>
  <si>
    <t>(15:00) (Shotgun) PENALTY on CHI-J.Graham, False Start, 5 yards, enforced at NO 37 - No Play.</t>
  </si>
  <si>
    <t>3rd &amp; 6 at NO 37</t>
  </si>
  <si>
    <t>4012202773179</t>
  </si>
  <si>
    <t>(15:00) (Shotgun) N.Foles pass short middle to A.Miller to NO 36 for 6 yards (C.Gardner-Johnson).</t>
  </si>
  <si>
    <t>3rd &amp; 11 at NO 42</t>
  </si>
  <si>
    <t>4012202773203</t>
  </si>
  <si>
    <t>(14:17) (Shotgun) N.Foles pass incomplete deep left to A.Robinson.</t>
  </si>
  <si>
    <t>4th &amp; 5 at NO 36</t>
  </si>
  <si>
    <t>4012202773225</t>
  </si>
  <si>
    <t>(14:11) (Shotgun) D.Brees pass short middle to J.Cook to NO 47 for 11 yards (Ta.Gipson).</t>
  </si>
  <si>
    <t>14:10</t>
  </si>
  <si>
    <t>4012202773249</t>
  </si>
  <si>
    <t>(13:30) (Shotgun) D.Brees pass short middle to A.Kamara to CHI 40 for 13 yards (Ta.Gipson).</t>
  </si>
  <si>
    <t>4012202773273</t>
  </si>
  <si>
    <t>(12:51) (Shotgun) D.Brees pass short right to T.Smith to CHI 37 for 3 yards (B.Skrine) [R.Quinn]. FUMBLES (B.Skrine), and recovers at CHI 36.</t>
  </si>
  <si>
    <t>4012202773297</t>
  </si>
  <si>
    <t>(11:59) A.Kamara left guard to CHI 30 for 6 yards (B.Mingo).</t>
  </si>
  <si>
    <t>2nd &amp; 6 at CHI 36</t>
  </si>
  <si>
    <t>4012202773318</t>
  </si>
  <si>
    <t>(11:20) (Shotgun) J.Hurst reported in as eligible.  D.Brees pass short right to T.Smith to CHI 21 for 9 yards (B.Mingo).</t>
  </si>
  <si>
    <t>1st &amp; 10 at CHI 30</t>
  </si>
  <si>
    <t>4012202773353</t>
  </si>
  <si>
    <t>(10:47) M.Burton right guard to CHI 20 for 1 yard (B.Nichols; J.Vaughters).</t>
  </si>
  <si>
    <t>10:47</t>
  </si>
  <si>
    <t>2nd &amp; 1 at CHI 21</t>
  </si>
  <si>
    <t>4012202773374</t>
  </si>
  <si>
    <t>Taysom Hill Pass From Drew Brees for 20 Yrds W.Lutz extra point is GOOD, Center-Z.Wood, Holder-T.Morstead.</t>
  </si>
  <si>
    <t>9:57</t>
  </si>
  <si>
    <t>4012202773430</t>
  </si>
  <si>
    <t>4012202773471</t>
  </si>
  <si>
    <t>(9:57) (Shotgun) D.Montgomery right guard to CHI 28 for 3 yards (M.Williams; M.Jenkins).</t>
  </si>
  <si>
    <t>4012202773492</t>
  </si>
  <si>
    <t>(9:18) (Shotgun) N.Foles pass short left to D.Montgomery pushed ob at CHI 35 for 7 yards (M.Jenkins) [M.Davenport].</t>
  </si>
  <si>
    <t>CHI 28</t>
  </si>
  <si>
    <t>2nd &amp; 7 at CHI 28</t>
  </si>
  <si>
    <t>4012202773516</t>
  </si>
  <si>
    <t>(8:58) (No Huddle, Shotgun) N.Foles pass short middle to D.Montgomery to CHI 44 for 9 yards (P.Williams).</t>
  </si>
  <si>
    <t>1st &amp; 10 at CHI 35</t>
  </si>
  <si>
    <t>4012202773540</t>
  </si>
  <si>
    <t>(8:32) (No Huddle, Shotgun) D.Montgomery right guard to CHI 49 for 5 yards (P.Williams).</t>
  </si>
  <si>
    <t>2nd &amp; 1 at CHI 44</t>
  </si>
  <si>
    <t>4012202773561</t>
  </si>
  <si>
    <t>(7:52) N.Foles pass deep middle to A.Robinson to NO 23 for 28 yards (M.Lattimore).</t>
  </si>
  <si>
    <t>7:52</t>
  </si>
  <si>
    <t>4012202773585</t>
  </si>
  <si>
    <t>(7:07) (Shotgun) N.Foles pass short left to J.Graham to NO 12 for 11 yards (M.Williams).</t>
  </si>
  <si>
    <t>4012202773609</t>
  </si>
  <si>
    <t>(6:24) (Shotgun) N.Foles pass short middle to A.Miller to NO 15 for -3 yards (C.Gardner-Johnson).</t>
  </si>
  <si>
    <t>4012202773630</t>
  </si>
  <si>
    <t>(5:37) (Shotgun) D.Montgomery left tackle to NO 14 for 1 yard (C.Gardner-Johnson; D.Onyemata).</t>
  </si>
  <si>
    <t>2nd &amp; 13 at NO 15</t>
  </si>
  <si>
    <t>4012202773665</t>
  </si>
  <si>
    <t>(4:57) (Shotgun) N.Foles pass incomplete short middle to J.Graham. PENALTY on NO-D.Davis, Defensive Pass Interference, 13 yards, enforced at NO 14 - No Play.</t>
  </si>
  <si>
    <t>3rd &amp; 12 at NO 14</t>
  </si>
  <si>
    <t>4012202773698</t>
  </si>
  <si>
    <t>(4:53) (Shotgun) D.Montgomery left guard to NO 3 for -2 yards (S.Tuttle, M.Brown).</t>
  </si>
  <si>
    <t>4012202773719</t>
  </si>
  <si>
    <t>(4:15) D.Montgomery right tackle to NO 3 for no gain (M.Brown; C.Jordan).</t>
  </si>
  <si>
    <t>4:15</t>
  </si>
  <si>
    <t>4012202773740</t>
  </si>
  <si>
    <t>Darnell Mooney Pass From Nick Foles for 3 Yrds C.Santos extra point is GOOD, Center-P.Scales, Holder-P.O'Donnell.</t>
  </si>
  <si>
    <t>4012202773796</t>
  </si>
  <si>
    <t>C.Santos kicks 62 yards from CHI 35 to NO 3. D.Harris ran ob at NO 34 for 31 yards (C.Santos).</t>
  </si>
  <si>
    <t>4012202773823</t>
  </si>
  <si>
    <t>(3:26) L.Murray right tackle to NO 36 for 2 yards (J.Jenkins; K.Mack).</t>
  </si>
  <si>
    <t>4012202773844</t>
  </si>
  <si>
    <t>Timeout #1 by CHI at 03:19.</t>
  </si>
  <si>
    <t>3:19</t>
  </si>
  <si>
    <t>4012202773861</t>
  </si>
  <si>
    <t>(3:19) (Shotgun) D.Brees pass short right to J.Cook to NO 40 for 4 yards (R.Smith).</t>
  </si>
  <si>
    <t>2nd &amp; 8 at NO 36</t>
  </si>
  <si>
    <t>4012202773885</t>
  </si>
  <si>
    <t>(2:32) (Shotgun) D.Brees pass short left to A.Kamara to NO 37 for -3 yards (D.Trevathan).</t>
  </si>
  <si>
    <t>3rd &amp; 4 at NO 40</t>
  </si>
  <si>
    <t>4012202773909</t>
  </si>
  <si>
    <t>4012202773926</t>
  </si>
  <si>
    <t>(2:00) T.Morstead punts 31 yards to CHI 32, Center-Z.Wood, out of bounds.</t>
  </si>
  <si>
    <t>4th &amp; 7 at NO 37</t>
  </si>
  <si>
    <t>4012202773950</t>
  </si>
  <si>
    <t>(1:51) (Shotgun) N.Foles pass short left to C.Kmet to CHI 34 for 2 yards (D.Davis).</t>
  </si>
  <si>
    <t>4012202773986</t>
  </si>
  <si>
    <t>Timeout #1 by NO at 01:47.</t>
  </si>
  <si>
    <t>4012202774003</t>
  </si>
  <si>
    <t>(1:47) (Shotgun) N.Foles pass incomplete short right to A.Miller.</t>
  </si>
  <si>
    <t>2nd &amp; 8 at CHI 34</t>
  </si>
  <si>
    <t>4012202774025</t>
  </si>
  <si>
    <t>(1:42) (Shotgun) N.Foles pass incomplete short middle to J.Graham (M.Jenkins).</t>
  </si>
  <si>
    <t>3rd &amp; 8 at CHI 34</t>
  </si>
  <si>
    <t>4012202774047</t>
  </si>
  <si>
    <t>(1:38) (Shotgun) N.Foles pass short middle to A.Miller ran ob at CHI 45 for 11 yards (P.Williams).</t>
  </si>
  <si>
    <t>4th &amp; 8 at CHI 34</t>
  </si>
  <si>
    <t>4012202774076</t>
  </si>
  <si>
    <t>(1:33) (Shotgun) N.Foles pass short middle to A.Robinson to NO 49 for 6 yards (M.Lattimore).</t>
  </si>
  <si>
    <t>1st &amp; 10 at CHI 45</t>
  </si>
  <si>
    <t>4012202774100</t>
  </si>
  <si>
    <t>(1:12) (No Huddle, Shotgun) D.Montgomery left guard to NO 49 for no gain (M.Jenkins, D.Onyemata).</t>
  </si>
  <si>
    <t>2nd &amp; 4 at NO 49</t>
  </si>
  <si>
    <t>4012202774121</t>
  </si>
  <si>
    <t>(:47) (No Huddle, Shotgun) N.Foles pass short right to J.Graham to NO 47 for 2 yards (M.Jenkins).</t>
  </si>
  <si>
    <t>3rd &amp; 4 at NO 49</t>
  </si>
  <si>
    <t>4012202774145</t>
  </si>
  <si>
    <t>Timeout #2 by CHI at 00:38.</t>
  </si>
  <si>
    <t>4012202774162</t>
  </si>
  <si>
    <t>(:38) (Shotgun) N.Foles pass short right to A.Robinson ran ob at NO 40 for 7 yards (C.Gardner-Johnson).</t>
  </si>
  <si>
    <t>4th &amp; 2 at NO 47</t>
  </si>
  <si>
    <t>4012202774191</t>
  </si>
  <si>
    <t>(:33) (Shotgun) N.Foles pass incomplete short middle to J.Graham (M.Jenkins).</t>
  </si>
  <si>
    <t>4012202774213</t>
  </si>
  <si>
    <t>(:28) (Shotgun) N.Foles sacked at NO 48 for -8 yards (C.Jordan).</t>
  </si>
  <si>
    <t>4012202774232</t>
  </si>
  <si>
    <t>Timeout #3 by CHI at 00:23.</t>
  </si>
  <si>
    <t>4012202774249</t>
  </si>
  <si>
    <t>(:23) (Shotgun) N.Foles pass short left to A.Miller ran ob at NO 33 for 15 yards.</t>
  </si>
  <si>
    <t>3rd &amp; 18</t>
  </si>
  <si>
    <t>3rd &amp; 18 at NO 48</t>
  </si>
  <si>
    <t>4012202774278</t>
  </si>
  <si>
    <t>Timeout #2 by NO at 00:18.</t>
  </si>
  <si>
    <t>4012202774295</t>
  </si>
  <si>
    <t>(:18) C.Santos 51 yard field goal is GOOD, Center-P.Scales, Holder-P.O'Donnell.</t>
  </si>
  <si>
    <t>4th &amp; 3 at NO 33</t>
  </si>
  <si>
    <t>4012202774314</t>
  </si>
  <si>
    <t>C.Santos kicks 40 yards from CHI 35 to NO 25. M.Burton to NO 35 for 10 yards (J.Iyiegbuniwe).</t>
  </si>
  <si>
    <t>4012202774338</t>
  </si>
  <si>
    <t>(:10) D.Brees kneels to NO 34 for -1 yards.</t>
  </si>
  <si>
    <t>4012202774359</t>
  </si>
  <si>
    <t>4012202774378</t>
  </si>
  <si>
    <t>4012202774393</t>
  </si>
  <si>
    <t>(10:00) D.Brees pass short right to A.Carr to NO 35 for 10 yards (E.Jackson).</t>
  </si>
  <si>
    <t>4012202774417</t>
  </si>
  <si>
    <t>(9:23) (Shotgun) D.Brees pass short middle to J.Cook to NO 44 for 9 yards (Ta.Gipson; E.Jackson). CHI-J.Jenkins was injured during the play.</t>
  </si>
  <si>
    <t>9:23</t>
  </si>
  <si>
    <t>4012202774444</t>
  </si>
  <si>
    <t>(9:01) D.Brees up the middle to NO 47 for 3 yards (B.Mingo).</t>
  </si>
  <si>
    <t>4012202774465</t>
  </si>
  <si>
    <t>(8:25) A.Kamara left guard to CHI 42 for 11 yards (E.Jackson). FUMBLES (E.Jackson), and recovers at CHI 40. PENALTY on NO-T.Smith, Offensive Holding, 10 yards, enforced at CHI 45.</t>
  </si>
  <si>
    <t>8:25</t>
  </si>
  <si>
    <t>4012202774513</t>
  </si>
  <si>
    <t>(7:58) D.Brees pass incomplete short left to A.Kamara.</t>
  </si>
  <si>
    <t>7:57</t>
  </si>
  <si>
    <t>1st &amp; 12</t>
  </si>
  <si>
    <t>1st &amp; 12 at NO 45</t>
  </si>
  <si>
    <t>4012202774535</t>
  </si>
  <si>
    <t>(7:53) (Shotgun) D.Brees pass incomplete short right to J.Cook (R.Smith).</t>
  </si>
  <si>
    <t>7:53</t>
  </si>
  <si>
    <t>2nd &amp; 12 at NO 45</t>
  </si>
  <si>
    <t>4012202774557</t>
  </si>
  <si>
    <t>(7:49) (Shotgun) D.Brees pass short left to T.Hill to CHI 45 for 10 yards (R.Smith).</t>
  </si>
  <si>
    <t>3rd &amp; 12 at NO 45</t>
  </si>
  <si>
    <t>4012202774581</t>
  </si>
  <si>
    <t>(6:59) (Run formation) PENALTY on NO, Delay of Game, 5 yards, enforced at CHI 45 - No Play.</t>
  </si>
  <si>
    <t>4th &amp; 2 at CHI 45</t>
  </si>
  <si>
    <t>4012202774604</t>
  </si>
  <si>
    <t>(6:59) T.Morstead punts 31 yards to CHI 19, Center-Z.Wood. Dw.Harris to CHI 19 for no gain (C.Robertson).</t>
  </si>
  <si>
    <t>4th &amp; 7 at 50</t>
  </si>
  <si>
    <t>4012202774629</t>
  </si>
  <si>
    <t>(6:52) (Shotgun) D.Montgomery right end to CHI 23 for 4 yards (M.Davenport).</t>
  </si>
  <si>
    <t>1st &amp; 10 at CHI 19</t>
  </si>
  <si>
    <t>4012202774650</t>
  </si>
  <si>
    <t>(6:07) (Shotgun) N.Foles sacked at CHI 14 for -9 yards (D.Onyemata).</t>
  </si>
  <si>
    <t>4012202774669</t>
  </si>
  <si>
    <t>(5:21) (Shotgun) N.Foles pass deep left to A.Robinson to CHI 31 for 17 yards (M.Lattimore). Penalty on NO-C.Gardner-Johnson, Defensive Holding, declined.</t>
  </si>
  <si>
    <t>3rd &amp; 15 at CHI 14</t>
  </si>
  <si>
    <t>4012202774704</t>
  </si>
  <si>
    <t>(4:51) N.Foles pass incomplete short right to A.Miller.</t>
  </si>
  <si>
    <t>4012202774726</t>
  </si>
  <si>
    <t>(4:46) (Shotgun) N.Foles pass incomplete short middle to J.Graham.</t>
  </si>
  <si>
    <t>2nd &amp; 10 at CHI 31</t>
  </si>
  <si>
    <t>4012202774748</t>
  </si>
  <si>
    <t>(4:42) (Shotgun) N.Foles sacked at CHI 27 for -4 yards (T.Hendrickson).</t>
  </si>
  <si>
    <t>3rd &amp; 10 at CHI 31</t>
  </si>
  <si>
    <t>4012202774767</t>
  </si>
  <si>
    <t>(4:00) P.O'Donnell punts 55 yards to NO 18, Center-P.Scales. D.Harris ran ob at NO 32 for 14 yards (D.Houston-Carson).</t>
  </si>
  <si>
    <t>3:48</t>
  </si>
  <si>
    <t>4th &amp; 14 at CHI 27</t>
  </si>
  <si>
    <t>4012202774797</t>
  </si>
  <si>
    <t>(3:48) D.Brees pass short left to D.Harris to NO 38 for 6 yards (B.Nichols).</t>
  </si>
  <si>
    <t>4012202774827</t>
  </si>
  <si>
    <t>(3:03) (Shotgun) J.Hurst reported in as eligible.  T.Hill left end to NO 48 for 10 yards (R.Smith).</t>
  </si>
  <si>
    <t>2nd &amp; 4 at NO 38</t>
  </si>
  <si>
    <t>4012202774850</t>
  </si>
  <si>
    <t>(2:22) (Shotgun) J.Hurst reported in as eligible.  D.Brees pass incomplete short right to J.Johnson (E.Jackson).</t>
  </si>
  <si>
    <t>4012202774874</t>
  </si>
  <si>
    <t>(2:15) (Shotgun) D.Brees pass short middle to T.Smith to CHI 38 for 14 yards (D.Trevathan).</t>
  </si>
  <si>
    <t>2nd &amp; 10 at NO 48</t>
  </si>
  <si>
    <t>4012202774898</t>
  </si>
  <si>
    <t>4012202774915</t>
  </si>
  <si>
    <t>(2:00) (Shotgun) D.Brees scrambles left guard to CHI 36 for 2 yards (B.Nichols).</t>
  </si>
  <si>
    <t>1st &amp; 10 at CHI 38</t>
  </si>
  <si>
    <t>4012202774936</t>
  </si>
  <si>
    <t>Timeout #1 by CHI at 01:51.</t>
  </si>
  <si>
    <t>4012202774953</t>
  </si>
  <si>
    <t>(1:51) (Shotgun) D.Brees pass incomplete short right to D.Harris. PENALTY on CHI-B.Skrine, Illegal Contact, 5 yards, enforced at CHI 36 - No Play.</t>
  </si>
  <si>
    <t>2nd &amp; 8 at CHI 36</t>
  </si>
  <si>
    <t>4012202774986</t>
  </si>
  <si>
    <t>4012202775003</t>
  </si>
  <si>
    <t>(1:47) A.Kamara right end pushed ob at CHI 11 for 20 yards (D.Trevathan).</t>
  </si>
  <si>
    <t>4012202775029</t>
  </si>
  <si>
    <t>(1:40) (Field Goal formation) PENALTY on NO, Delay of Game, 5 yards, enforced at CHI 11 - No Play.</t>
  </si>
  <si>
    <t>4012202775052</t>
  </si>
  <si>
    <t>Timeout #2 by CHI at 01:40.</t>
  </si>
  <si>
    <t>4012202775069</t>
  </si>
  <si>
    <t>(1:40) W.Lutz 35 yard field goal is GOOD, Center-Z.Wood, Holder-T.Morstead.</t>
  </si>
  <si>
    <t>1:36</t>
  </si>
  <si>
    <t>1st &amp; 15 at CHI 16</t>
  </si>
  <si>
    <t>4012202775088</t>
  </si>
  <si>
    <t>40122033040</t>
  </si>
  <si>
    <t>401220330</t>
  </si>
  <si>
    <t>40122033055</t>
  </si>
  <si>
    <t>(15:00) T.Brady pass incomplete deep right to C.Godwin [C.Jordan].</t>
  </si>
  <si>
    <t>40122033077</t>
  </si>
  <si>
    <t>(14:55) (Shotgun) R.Jones right guard to TB 32 for 7 yards (M.Jenkins).</t>
  </si>
  <si>
    <t>40122033098</t>
  </si>
  <si>
    <t>(14:18) (Shotgun) T.Brady pass incomplete short left to R.Gronkowski.</t>
  </si>
  <si>
    <t>401220330120</t>
  </si>
  <si>
    <t>(14:15) B.Pinion punts 33 yards to NO 35, Center-Z.Triner, out of bounds.</t>
  </si>
  <si>
    <t>401220330138</t>
  </si>
  <si>
    <t>(14:06) (Shotgun) D.Brees pass short right to A.Kamara to NO 41 for 6 yards (D.White; S.Barrett) [R.Nunez-Roches].</t>
  </si>
  <si>
    <t>401220330162</t>
  </si>
  <si>
    <t>(13:35) (Shotgun) D.Brees pass short right to M.Thomas to NO 49 for 8 yards (S.Barrett; C.Davis).</t>
  </si>
  <si>
    <t>2nd &amp; 4 at NO 41</t>
  </si>
  <si>
    <t>401220330186</t>
  </si>
  <si>
    <t>(12:59) (Shotgun) D.Brees pass short right to J.Hill to TB 40 for 11 yards (J.Whitehead).</t>
  </si>
  <si>
    <t>12:59</t>
  </si>
  <si>
    <t>401220330210</t>
  </si>
  <si>
    <t>(12:19) (Shotgun) D.Brees pass short right to M.Callaway to TB 34 for 6 yards (D.White).</t>
  </si>
  <si>
    <t>1st &amp; 10 at TB 40</t>
  </si>
  <si>
    <t>401220330234</t>
  </si>
  <si>
    <t>(11:48) L.Murray up the middle to TB 33 for 1 yard (J.Pierre-Paul; D.White).</t>
  </si>
  <si>
    <t>2nd &amp; 4 at TB 34</t>
  </si>
  <si>
    <t>401220330255</t>
  </si>
  <si>
    <t>(11:09) (Shotgun) T.Hill pass short left to J.Cook to TB 14 for 19 yards (D.White).</t>
  </si>
  <si>
    <t>TB 33</t>
  </si>
  <si>
    <t>3rd &amp; 3 at TB 33</t>
  </si>
  <si>
    <t>401220330279</t>
  </si>
  <si>
    <t>(10:30) J.Hurst reported in as eligible.  A.Kamara left guard to TB 14 for no gain (J.Whitehead).</t>
  </si>
  <si>
    <t>401220330302</t>
  </si>
  <si>
    <t>(9:46) (Shotgun) D.Brees pass incomplete short left to A.Kamara (J.Pierre-Paul).</t>
  </si>
  <si>
    <t>2nd &amp; 10 at TB 14</t>
  </si>
  <si>
    <t>401220330324</t>
  </si>
  <si>
    <t>Tre'Quan Smith Pass From Drew Brees for 14 Yrds W.Lutz extra point is GOOD, Center-Z.Wood, Holder-T.Morstead.</t>
  </si>
  <si>
    <t>3rd &amp; 10 at TB 14</t>
  </si>
  <si>
    <t>401220330365</t>
  </si>
  <si>
    <t>401220330380</t>
  </si>
  <si>
    <t>(9:34) (Shotgun) T.Brady pass incomplete deep right to C.Godwin [D.Onyemata].</t>
  </si>
  <si>
    <t>401220330402</t>
  </si>
  <si>
    <t>(9:28) (Shotgun) R.Jones left end to TB 33 for 8 yards (M.Jenkins). PENALTY on TB-D.Smith, Offensive Holding, 10 yards, enforced at TB 25 - No Play.</t>
  </si>
  <si>
    <t>9:28</t>
  </si>
  <si>
    <t>401220330434</t>
  </si>
  <si>
    <t>(9:13) (Shotgun) T.Brady pass short left to R.Jones to TB 20 for 5 yards (M.Jenkins).</t>
  </si>
  <si>
    <t>2nd &amp; 20 at TB 15</t>
  </si>
  <si>
    <t>401220330458</t>
  </si>
  <si>
    <t>(8:40) (Shotgun) T.Brady pass short right to R.Jones to TB 24 for 4 yards (M.Lattimore).</t>
  </si>
  <si>
    <t>3rd &amp; 15 at TB 20</t>
  </si>
  <si>
    <t>401220330482</t>
  </si>
  <si>
    <t>(7:55) B.Pinion punts 49 yards to NO 27, Center-Z.Triner. D.Harris pushed ob at NO 34 for 7 yards (Z.Triner).</t>
  </si>
  <si>
    <t>4th &amp; 11 at TB 24</t>
  </si>
  <si>
    <t>401220330517</t>
  </si>
  <si>
    <t>Timeout #1 by NO at 07:44.</t>
  </si>
  <si>
    <t>401220330536</t>
  </si>
  <si>
    <t>(7:44) J.Hurst reported in as eligible.  D.Brees pass short left to D.Harris to TB 26 for 40 yards (L.David).</t>
  </si>
  <si>
    <t>401220330562</t>
  </si>
  <si>
    <t>(6:59) L.Murray right guard to TB 24 for 2 yards (W.Gholston; S.McLendon).</t>
  </si>
  <si>
    <t>401220330583</t>
  </si>
  <si>
    <t>(6:16) (Shotgun) D.Brees pass short middle to M.Thomas to TB 19 for 5 yards (D.White).</t>
  </si>
  <si>
    <t>2nd &amp; 8 at TB 24</t>
  </si>
  <si>
    <t>401220330607</t>
  </si>
  <si>
    <t>(5:35) (Shotgun) D.Brees pass short middle to L.Murray to TB 17 for 2 yards (D.White; L.David).</t>
  </si>
  <si>
    <t>3rd &amp; 3 at TB 19</t>
  </si>
  <si>
    <t>401220330631</t>
  </si>
  <si>
    <t>(4:59) J.Hurst reported in as eligible.  M.Burton left guard to TB 16 for 1 yard (R.Nunez-Roches). Tampa Bay challenged the first down ruling, and the play was Upheld. The ruling on the field stands. (Timeout #1.)</t>
  </si>
  <si>
    <t>TB 17</t>
  </si>
  <si>
    <t>4th &amp; 1 at TB 17</t>
  </si>
  <si>
    <t>401220330654</t>
  </si>
  <si>
    <t>(4:25) (Shotgun) T.Hill right end to TB 13 for 3 yards (D.White; J.Whitehead).</t>
  </si>
  <si>
    <t>401220330681</t>
  </si>
  <si>
    <t>(3:46) (Shotgun) D.Brees pass short middle to J.Cook to TB 2 for 11 yards (J.Whitehead; D.White). FUMBLES (J.Whitehead), RECOVERED by TB-L.David at TB 2. The Replay Official reviewed the fumble ruling, and the play was Upheld. The ruling on the field stands.</t>
  </si>
  <si>
    <t>3:46</t>
  </si>
  <si>
    <t>2nd &amp; 7 at TB 13</t>
  </si>
  <si>
    <t>401220330727</t>
  </si>
  <si>
    <t>(3:36) R.Jones right guard to TB 4 for 2 yards (M.Jenkins).</t>
  </si>
  <si>
    <t>1st &amp; 10 at TB 2</t>
  </si>
  <si>
    <t>401220330748</t>
  </si>
  <si>
    <t>(3:01) (Shotgun) T.Brady pass incomplete deep middle to A.Brown (J.Jenkins).</t>
  </si>
  <si>
    <t>3:01</t>
  </si>
  <si>
    <t>TB 4</t>
  </si>
  <si>
    <t>2nd &amp; 8 at TB 4</t>
  </si>
  <si>
    <t>401220330770</t>
  </si>
  <si>
    <t>(2:52) (Shotgun) T.Brady pass incomplete short right to R.Gronkowski [D.Onyemata].</t>
  </si>
  <si>
    <t>3rd &amp; 8 at TB 4</t>
  </si>
  <si>
    <t>401220330792</t>
  </si>
  <si>
    <t>(2:47) B.Pinion punts 39 yards to TB 43, Center-Z.Triner. D.Harris to TB 35 for 8 yards (J.Mickens).</t>
  </si>
  <si>
    <t>2:47</t>
  </si>
  <si>
    <t>4th &amp; 8 at TB 4</t>
  </si>
  <si>
    <t>401220330817</t>
  </si>
  <si>
    <t>(2:38) A.Kamara right tackle to TB 18 for 17 yards (A.Winfield; C.Davis).</t>
  </si>
  <si>
    <t>401220330838</t>
  </si>
  <si>
    <t>(2:02) (Shotgun) D.Brees pass short left to M.Thomas to TB 10 for 8 yards (S.Murphy-Bunting; C.Davis).</t>
  </si>
  <si>
    <t>401220330862</t>
  </si>
  <si>
    <t>(1:24) (Shotgun) A.Kamara right end to TB 8 for 2 yards (J.Pierre-Paul).</t>
  </si>
  <si>
    <t>2nd &amp; 2 at TB 10</t>
  </si>
  <si>
    <t>401220330883</t>
  </si>
  <si>
    <t>(:40) J.Hurst reported in as eligible.  A.Kamara right end to TB 7 for 1 yard (J.Pierre-Paul).</t>
  </si>
  <si>
    <t>0:40</t>
  </si>
  <si>
    <t>1st &amp; Goal at TB 8</t>
  </si>
  <si>
    <t>401220330906</t>
  </si>
  <si>
    <t>Adam Trautman 7 Yd pass from Drew Brees (Wil Lutz Kick)</t>
  </si>
  <si>
    <t>401220330950</t>
  </si>
  <si>
    <t>401220330968</t>
  </si>
  <si>
    <t>W.Lutz kicks 68 yards from NO 35 to TB -3. J.Mickens to TB 18 for 21 yards (J.Gray).</t>
  </si>
  <si>
    <t>401220330990</t>
  </si>
  <si>
    <t>(14:55) (Shotgun) T.Brady pass incomplete short right to S.Miller (J.Jenkins).</t>
  </si>
  <si>
    <t>4012203301012</t>
  </si>
  <si>
    <t>(14:50) (Shotgun) T.Brady pass short middle to C.Godwin to TB 25 for 7 yards (C.Gardner-Johnson; M.Roach).</t>
  </si>
  <si>
    <t>2nd &amp; 10 at TB 18</t>
  </si>
  <si>
    <t>4012203301036</t>
  </si>
  <si>
    <t>Timeout #2 by NO at 14:28.</t>
  </si>
  <si>
    <t>4012203301053</t>
  </si>
  <si>
    <t>(14:28) (Shotgun) T.Brady pass incomplete deep left to S.Miller.</t>
  </si>
  <si>
    <t>3rd &amp; 3 at TB 25</t>
  </si>
  <si>
    <t>4012203301075</t>
  </si>
  <si>
    <t>(14:21) B.Pinion punts 40 yards to NO 35, Center-Z.Triner. D.Harris to 50 for 15 yards (K.Minter; A.Nelson).</t>
  </si>
  <si>
    <t>4th &amp; 3 at TB 25</t>
  </si>
  <si>
    <t>4012203301100</t>
  </si>
  <si>
    <t>(14:07) D.Brees pass short left to A.Kamara to NO 44 for -6 yards (J.Whitehead).</t>
  </si>
  <si>
    <t>4012203301124</t>
  </si>
  <si>
    <t>(13:21) (Shotgun) D.Brees pass deep left to T.Hill to TB 35 for 21 yards (A.Winfield).</t>
  </si>
  <si>
    <t>13:21</t>
  </si>
  <si>
    <t>2nd &amp; 16 at NO 44</t>
  </si>
  <si>
    <t>4012203301148</t>
  </si>
  <si>
    <t>(12:36) (Shotgun) T.Hill scrambles left end to TB 12 for 23 yards (A.Winfield; L.David).</t>
  </si>
  <si>
    <t>4012203301169</t>
  </si>
  <si>
    <t>(11:54) D.Brees pass incomplete short right.</t>
  </si>
  <si>
    <t>11:54</t>
  </si>
  <si>
    <t>4012203301191</t>
  </si>
  <si>
    <t>Emmanuel Sanders Pass From Drew Brees for 12 Yrds W.Lutz extra point is GOOD, Center-Z.Wood, Holder-T.Morstead.</t>
  </si>
  <si>
    <t>4012203301232</t>
  </si>
  <si>
    <t>W.Lutz kicks 67 yards from NO 35 to TB -2. J.Mickens to TB 23 for 25 yards (K.Elliss).</t>
  </si>
  <si>
    <t>4012203301254</t>
  </si>
  <si>
    <t>(11:38) (Shotgun) T.Brady pass short left to T.Johnson to TB 34 for 11 yards (J.Jenkins).</t>
  </si>
  <si>
    <t>1st &amp; 10 at TB 23</t>
  </si>
  <si>
    <t>4012203301278</t>
  </si>
  <si>
    <t>(11:05) (Shotgun) T.Brady pass short left intended for R.Jones INTERCEPTED by D.Onyemata (M.Davenport) at TB 30. D.Onyemata to TB 27 for 3 yards (D.Smith).</t>
  </si>
  <si>
    <t>4012203301304</t>
  </si>
  <si>
    <t>(10:57) D.Brees pass incomplete short right to M.Thomas.</t>
  </si>
  <si>
    <t>1st &amp; 10 at TB 27</t>
  </si>
  <si>
    <t>4012203301326</t>
  </si>
  <si>
    <t>(10:53) (Shotgun) A.Kamara left guard to TB 22 for 5 yards (J.Pierre-Paul).</t>
  </si>
  <si>
    <t>10:53</t>
  </si>
  <si>
    <t>2nd &amp; 10 at TB 27</t>
  </si>
  <si>
    <t>4012203301347</t>
  </si>
  <si>
    <t>(10:10) (Shotgun) D.Brees pass short right to E.Sanders to TB 13 for 9 yards (D.White).</t>
  </si>
  <si>
    <t>3rd &amp; 5 at TB 22</t>
  </si>
  <si>
    <t>4012203301371</t>
  </si>
  <si>
    <t>(9:25) (Shotgun) J.Hurst reported in as eligible.  T.Hill right guard to TB 1 for 12 yards (J.Pierre-Paul; C.Davis).</t>
  </si>
  <si>
    <t>1st &amp; 10 at TB 13</t>
  </si>
  <si>
    <t>4012203301394</t>
  </si>
  <si>
    <t>1st &amp; Goal at TB 1</t>
  </si>
  <si>
    <t>4012203301432</t>
  </si>
  <si>
    <t>4012203301447</t>
  </si>
  <si>
    <t>(8:45) (Shotgun) T.Brady pass deep left to C.Godwin to TB 45 for 20 yards (M.Williams).</t>
  </si>
  <si>
    <t>4012203301471</t>
  </si>
  <si>
    <t>(8:08) (Shotgun) T.Brady pass short left to L.Fournette pushed ob at NO 48 for 7 yards (D.Davis).</t>
  </si>
  <si>
    <t>4012203301505</t>
  </si>
  <si>
    <t>(7:33) (Shotgun) L.Fournette up the middle to NO 48 for no gain (T.Hendrickson; M.Roach).</t>
  </si>
  <si>
    <t>2nd &amp; 3 at NO 48</t>
  </si>
  <si>
    <t>4012203301526</t>
  </si>
  <si>
    <t>(6:53) (Shotgun) T.Brady pass short left to A.Brown ran ob at NO 42 for 6 yards.</t>
  </si>
  <si>
    <t>6:53</t>
  </si>
  <si>
    <t>3rd &amp; 3 at NO 48</t>
  </si>
  <si>
    <t>4012203301555</t>
  </si>
  <si>
    <t>(6:23) (Shotgun) T.Brady pass short left to L.Fournette to NO 40 for 2 yards (M.Jenkins).</t>
  </si>
  <si>
    <t>4012203301579</t>
  </si>
  <si>
    <t>(5:43) (Shotgun) T.Brady pass short right to R.Gronkowski to NO 38 for 2 yards (M.Jenkins).</t>
  </si>
  <si>
    <t>5:43</t>
  </si>
  <si>
    <t>2nd &amp; 8 at NO 40</t>
  </si>
  <si>
    <t>4012203301603</t>
  </si>
  <si>
    <t>Timeout #2 by TB at 05:08.</t>
  </si>
  <si>
    <t>4012203301620</t>
  </si>
  <si>
    <t>(5:08) (Shotgun) T.Brady pass incomplete short right to C.Godwin [D.Onyemata].</t>
  </si>
  <si>
    <t>3rd &amp; 6 at NO 38</t>
  </si>
  <si>
    <t>4012203301642</t>
  </si>
  <si>
    <t>(5:04) (Shotgun) T.Brady pass incomplete deep middle to R.Gronkowski [D.Onyemata].</t>
  </si>
  <si>
    <t>4th &amp; 6 at NO 38</t>
  </si>
  <si>
    <t>4012203301664</t>
  </si>
  <si>
    <t>(4:57) (Shotgun) A.Kamara left tackle to NO 49 for 11 yards (J.Dean).</t>
  </si>
  <si>
    <t>4012203301685</t>
  </si>
  <si>
    <t>(4:14) D.Brees pass deep middle to M.Thomas to TB 31 for 20 yards (D.White; C.Davis).</t>
  </si>
  <si>
    <t>4012203301709</t>
  </si>
  <si>
    <t>(3:38) L.Murray up the middle to TB 33 for -2 yards (N.Suh).</t>
  </si>
  <si>
    <t>3:38</t>
  </si>
  <si>
    <t>1st &amp; 10 at TB 31</t>
  </si>
  <si>
    <t>4012203301730</t>
  </si>
  <si>
    <t>(2:57) (Shotgun) D.Brees pass short right to E.Sanders to TB 21 for 12 yards (J.Whitehead).</t>
  </si>
  <si>
    <t>2nd &amp; 12 at TB 33</t>
  </si>
  <si>
    <t>4012203301754</t>
  </si>
  <si>
    <t>(2:23) (Shotgun) D.Brees pass incomplete short right to E.Sanders.</t>
  </si>
  <si>
    <t>2:23</t>
  </si>
  <si>
    <t>4012203301776</t>
  </si>
  <si>
    <t>(2:18) D.Brees pass short middle to A.Trautman to TB 18 for 3 yards (D.White) [W.Gholston].</t>
  </si>
  <si>
    <t>4012203301800</t>
  </si>
  <si>
    <t>4012203301817</t>
  </si>
  <si>
    <t>(2:00) (Shotgun) D.Brees pass incomplete short left to J.Cook (M.Edwards).</t>
  </si>
  <si>
    <t>3rd &amp; 7 at TB 18</t>
  </si>
  <si>
    <t>4012203301839</t>
  </si>
  <si>
    <t>4th &amp; 7 at TB 18</t>
  </si>
  <si>
    <t>4012203301858</t>
  </si>
  <si>
    <t>4012203301873</t>
  </si>
  <si>
    <t>(1:49) (Shotgun) T.Brady pass short right to A.Brown to TB 35 for 10 yards (M.Lattimore).</t>
  </si>
  <si>
    <t>4012203301897</t>
  </si>
  <si>
    <t>(1:26) (No Huddle, Shotgun) T.Brady pass short middle to M.Evans to NO 43 for 22 yards (D.Davis).</t>
  </si>
  <si>
    <t>4012203301921</t>
  </si>
  <si>
    <t>(1:04) (No Huddle, Shotgun) T.Brady pass deep right intended for A.Brown INTERCEPTED by M.Williams at NO 15. M.Williams pushed ob at NO 15 for no gain (A.Brown).</t>
  </si>
  <si>
    <t>4012203301947</t>
  </si>
  <si>
    <t>(:57) D.Brees kneels to NO 14 for -1 yards.</t>
  </si>
  <si>
    <t>4012203301974</t>
  </si>
  <si>
    <t>(:31) D.Brees kneels to NO 13 for -1 yards.</t>
  </si>
  <si>
    <t>2nd &amp; 11 at NO 14</t>
  </si>
  <si>
    <t>4012203301995</t>
  </si>
  <si>
    <t>4012203302014</t>
  </si>
  <si>
    <t>4012203302029</t>
  </si>
  <si>
    <t>(15:00) A.Kamara up the middle to NO 29 for 4 yards (A.Winfield; S.Murphy-Bunting).</t>
  </si>
  <si>
    <t>4012203302050</t>
  </si>
  <si>
    <t>(14:25) (Shotgun) D.Brees pass short right to E.Sanders ran ob at NO 34 for 5 yards (C.Davis).</t>
  </si>
  <si>
    <t>4012203302084</t>
  </si>
  <si>
    <t>(13:50) J.Hurst reported in as eligible.  L.Murray right tackle to NO 44 for 10 yards (A.Winfield).</t>
  </si>
  <si>
    <t>4012203302107</t>
  </si>
  <si>
    <t>(13:12) (Shotgun) D.Brees pass short left to M.Callaway to NO 49 for 5 yards (D.White).</t>
  </si>
  <si>
    <t>4012203302131</t>
  </si>
  <si>
    <t>(12:36) A.Kamara right tackle to NO 48 for -1 yards (W.Gholston).</t>
  </si>
  <si>
    <t>2nd &amp; 5 at NO 49</t>
  </si>
  <si>
    <t>4012203302152</t>
  </si>
  <si>
    <t>(11:58) (Shotgun) D.Brees sacked at NO 39 for -9 yards (S.Barrett). FUMBLES (S.Barrett) [S.Barrett], RECOVERED by TB-M.Edwards at TB 48. M.Edwards pushed ob at NO 21 for 31 yards (J.Cook).</t>
  </si>
  <si>
    <t>3rd &amp; 6 at NO 48</t>
  </si>
  <si>
    <t>4012203302181</t>
  </si>
  <si>
    <t>(11:48) (Shotgun) T.Brady pass short left to R.Jones to NO 21 for no gain (C.Gardner-Johnson).</t>
  </si>
  <si>
    <t>4012203302211</t>
  </si>
  <si>
    <t>(11:08) (Shotgun) T.Brady pass short right to M.Evans to NO 9 for 12 yards (D.Davis).</t>
  </si>
  <si>
    <t>2nd &amp; 10 at NO 21</t>
  </si>
  <si>
    <t>4012203302235</t>
  </si>
  <si>
    <t>(10:30) (Shotgun) T.Brady pass incomplete short right to R.Gronkowski. PENALTY on NO-J.Jenkins, Defensive Pass Interference, 8 yards, enforced at NO 9 - No Play.</t>
  </si>
  <si>
    <t>4012203302268</t>
  </si>
  <si>
    <t>(10:25) T.Brady pass incomplete short right to M.Evans.</t>
  </si>
  <si>
    <t>4012203302290</t>
  </si>
  <si>
    <t>(10:21) R.Jones up the middle to NO 1 for no gain (D.Davis).</t>
  </si>
  <si>
    <t>4012203302311</t>
  </si>
  <si>
    <t>(9:39) A.Shipley reported in as eligible.  T.Brady pass incomplete short middle to R.Gronkowski (D.Davis).</t>
  </si>
  <si>
    <t>4012203302335</t>
  </si>
  <si>
    <t>(9:36) (Shotgun) T.Brady pass incomplete short left to M.Evans (M.Lattimore).</t>
  </si>
  <si>
    <t>4th &amp; 1 at NO 1</t>
  </si>
  <si>
    <t>4012203302357</t>
  </si>
  <si>
    <t>(9:32) D.Brees pass incomplete short right to T.Smith.</t>
  </si>
  <si>
    <t>1st &amp; 10 at NO 1</t>
  </si>
  <si>
    <t>4012203302379</t>
  </si>
  <si>
    <t>(9:28) J.Hurst reported in as eligible.  L.Murray up the middle to NO 6 for 5 yards (J.Pierre-Paul).</t>
  </si>
  <si>
    <t>2nd &amp; 10 at NO 1</t>
  </si>
  <si>
    <t>4012203302402</t>
  </si>
  <si>
    <t>(8:47) (Shotgun) D.Brees pass short right to M.Thomas pushed ob at NO 16 for 10 yards (S.Murphy-Bunting).</t>
  </si>
  <si>
    <t>4012203302426</t>
  </si>
  <si>
    <t>(8:03) J.Hurst reported in as eligible.  L.Murray left tackle to NO 33 for 17 yards (J.Whitehead; J.Dean).</t>
  </si>
  <si>
    <t>4012203302449</t>
  </si>
  <si>
    <t>(7:21) L.Murray right tackle to NO 31 for -2 yards (W.Gholston).</t>
  </si>
  <si>
    <t>7:21</t>
  </si>
  <si>
    <t>4012203302476</t>
  </si>
  <si>
    <t>(6:39) D.Brees pass short right to A.Kamara to NO 26 for -5 yards (L.David).</t>
  </si>
  <si>
    <t>2nd &amp; 12 at NO 31</t>
  </si>
  <si>
    <t>4012203302500</t>
  </si>
  <si>
    <t>(5:55) (Shotgun) D.Brees pass short left to A.Kamara to NO 31 for 5 yards (S.Murphy-Bunting).</t>
  </si>
  <si>
    <t>3rd &amp; 17</t>
  </si>
  <si>
    <t>3rd &amp; 17 at NO 26</t>
  </si>
  <si>
    <t>4012203302524</t>
  </si>
  <si>
    <t>(4:58) T.Morstead punts 51 yards to TB 18, Center-Z.Wood. J.Mickens to TB 19 for 1 yard (A.Trautman).</t>
  </si>
  <si>
    <t>4:58</t>
  </si>
  <si>
    <t>4th &amp; 12 at NO 31</t>
  </si>
  <si>
    <t>4012203302549</t>
  </si>
  <si>
    <t>(4:46) (Shotgun) T.Brady pass short left to L.Fournette ran ob at TB 23 for 4 yards (D.Davis).</t>
  </si>
  <si>
    <t>1st &amp; 10 at TB 19</t>
  </si>
  <si>
    <t>4012203302578</t>
  </si>
  <si>
    <t>(4:17) (Shotgun) T.Brady pass short left to A.Brown to TB 38 for 15 yards (M.Lattimore). NO-M.Lattimore was injured during the play. His return is Questionable.</t>
  </si>
  <si>
    <t>2nd &amp; 6 at TB 23</t>
  </si>
  <si>
    <t>4012203302602</t>
  </si>
  <si>
    <t>(3:53) (Shotgun) T.Brady pass short left to L.Fournette to TB 40 for 2 yards (D.Swearinger).</t>
  </si>
  <si>
    <t>3:53</t>
  </si>
  <si>
    <t>1st &amp; 10 at TB 38</t>
  </si>
  <si>
    <t>4012203302630</t>
  </si>
  <si>
    <t>(3:32) (No Huddle, Shotgun) T.Brady pass short left to S.Miller to 50 for 10 yards (P.Williams).</t>
  </si>
  <si>
    <t>2nd &amp; 8 at TB 40</t>
  </si>
  <si>
    <t>4012203302654</t>
  </si>
  <si>
    <t>(3:08) (No Huddle, Shotgun) T.Brady sacked at TB 42 for -8 yards (T.Hendrickson). FUMBLES (T.Hendrickson) [T.Hendrickson], and recovers at TB 42. PENALTY on NO-C.Gardner-Johnson, Defensive Holding, 5 yards, enforced at 50 - No Play.</t>
  </si>
  <si>
    <t>4012203302694</t>
  </si>
  <si>
    <t>(2:48) (Shotgun) T.Brady sacked at TB 47 for -8 yards (T.Hendrickson).</t>
  </si>
  <si>
    <t>4012203302713</t>
  </si>
  <si>
    <t>(2:18) (No Huddle, Shotgun) T.Brady sacked at TB 42 for -5 yards (T.Hendrickson).</t>
  </si>
  <si>
    <t>2nd &amp; 18 at TB 47</t>
  </si>
  <si>
    <t>4012203302732</t>
  </si>
  <si>
    <t>(1:38) (Shotgun) T.Brady pass deep right to M.Evans to NO 42 for 16 yards (J.Jenkins).</t>
  </si>
  <si>
    <t>3rd &amp; 23 at TB 42</t>
  </si>
  <si>
    <t>4012203302756</t>
  </si>
  <si>
    <t>Timeout #1 by NO at 01:04.</t>
  </si>
  <si>
    <t>4012203302773</t>
  </si>
  <si>
    <t>(1:04) (Shotgun) T.Brady pass intended for R.Gronkowski INTERCEPTED by M.Jenkins at NO 29. M.Jenkins to NO 30 for 1 yard (R.Gronkowski).</t>
  </si>
  <si>
    <t>4th &amp; 7 at NO 42</t>
  </si>
  <si>
    <t>4012203302799</t>
  </si>
  <si>
    <t>(:57) (Shotgun) T.Hill left end to NO 31 for 1 yard (S.Barrett).</t>
  </si>
  <si>
    <t>4012203302820</t>
  </si>
  <si>
    <t>(:21) (Shotgun) J.Hurst reported in as eligible.  T.Hill up the middle to NO 36 for 5 yards (W.Gholston).</t>
  </si>
  <si>
    <t>2nd &amp; 9 at NO 31</t>
  </si>
  <si>
    <t>4012203302843</t>
  </si>
  <si>
    <t>4012203302862</t>
  </si>
  <si>
    <t>(15:00) (Shotgun) E.McCoy to NO 31 for -5 yards. FUMBLES, recovered by NO-T.Hill at NO 31. T.Hill pass short left to A.Trautman to TB 35 for 29 yards (C.Davis).</t>
  </si>
  <si>
    <t>3rd &amp; 4 at NO 36</t>
  </si>
  <si>
    <t>4012203302907</t>
  </si>
  <si>
    <t>(14:13) L.Murray up the middle to TB 36 for -1 yards (J.Whitehead, N.Suh).</t>
  </si>
  <si>
    <t>14:13</t>
  </si>
  <si>
    <t>4012203302928</t>
  </si>
  <si>
    <t>(13:34) (Shotgun) D.Brees pass short left to A.Kamara to TB 27 for 9 yards (L.David).</t>
  </si>
  <si>
    <t>2nd &amp; 11 at TB 36</t>
  </si>
  <si>
    <t>4012203302964</t>
  </si>
  <si>
    <t>(12:46) PENALTY on TB-S.McLendon, Neutral Zone Infraction, 5 yards, enforced at TB 27 - No Play.</t>
  </si>
  <si>
    <t>3rd &amp; 2 at TB 27</t>
  </si>
  <si>
    <t>4012203302988</t>
  </si>
  <si>
    <t>(12:20) D.Brees pass short right to L.Murray pushed ob at TB 21 for 1 yard (J.Pierre-Paul).</t>
  </si>
  <si>
    <t>4012203303017</t>
  </si>
  <si>
    <t>(11:39) J.Hurst reported in as eligible.  PENALTY on TB-R.Nunez-Roches, Neutral Zone Infraction, 5 yards, enforced at TB 21 - No Play.</t>
  </si>
  <si>
    <t>2nd &amp; 9 at TB 21</t>
  </si>
  <si>
    <t>4012203303042</t>
  </si>
  <si>
    <t>(11:17) L.Murray left guard to TB 13 for 3 yards (R.Nunez-Roches).</t>
  </si>
  <si>
    <t>2nd &amp; 4 at TB 16</t>
  </si>
  <si>
    <t>4012203303063</t>
  </si>
  <si>
    <t>(10:37) (Shotgun) T.Hill right tackle to TB 10 for 3 yards (L.David; A.Winfield).</t>
  </si>
  <si>
    <t>3rd &amp; 1 at TB 13</t>
  </si>
  <si>
    <t>4012203303084</t>
  </si>
  <si>
    <t>(9:53) (Shotgun) J.Hurst reported in as eligible.  T.Hill left tackle to TB 3 for 7 yards (D.White).</t>
  </si>
  <si>
    <t>1st &amp; Goal at TB 10</t>
  </si>
  <si>
    <t>4012203303107</t>
  </si>
  <si>
    <t>Timeout #2 by NO at 09:10.</t>
  </si>
  <si>
    <t>9:10</t>
  </si>
  <si>
    <t>4012203303124</t>
  </si>
  <si>
    <t>Josh Hill Pass From Drew Brees for 3 Yrds W.Lutz extra point is GOOD, Center-Z.Wood, Holder-T.Morstead.</t>
  </si>
  <si>
    <t>4012203303165</t>
  </si>
  <si>
    <t>4012203303180</t>
  </si>
  <si>
    <t>(9:07) (Shotgun) T.Brady pass short left to M.Evans to TB 39 for 14 yards (P.Williams).</t>
  </si>
  <si>
    <t>4012203303204</t>
  </si>
  <si>
    <t>(8:39) (Shotgun) T.Brady pass short left to L.Fournette pushed ob at TB 45 for 6 yards (P.Williams; A.Anzalone).</t>
  </si>
  <si>
    <t>1st &amp; 10 at TB 39</t>
  </si>
  <si>
    <t>4012203303233</t>
  </si>
  <si>
    <t>(8:08) (Shotgun) T.Brady pass incomplete short left to C.Brate [M.Davenport]. PENALTY on NO-M.Davenport, Roughing the Passer, 15 yards, enforced at TB 45 - No Play.</t>
  </si>
  <si>
    <t>2nd &amp; 4 at TB 45</t>
  </si>
  <si>
    <t>4012203303266</t>
  </si>
  <si>
    <t>(8:03) (Shotgun) T.Brady pass short left to L.Fournette pushed ob at NO 20 for 20 yards (P.Williams).</t>
  </si>
  <si>
    <t>4012203303295</t>
  </si>
  <si>
    <t>(7:31) (No Huddle, Shotgun) T.Brady pass incomplete short right [M.Roach]. PENALTY on TB-T.Brady, Intentional Grounding, 14 yards, enforced at NO 20.</t>
  </si>
  <si>
    <t>7:31</t>
  </si>
  <si>
    <t>4012203303317</t>
  </si>
  <si>
    <t>(7:23) (Shotgun) T.Brady sacked at NO 44 for -10 yards (M.Brown).</t>
  </si>
  <si>
    <t>2nd &amp; 24</t>
  </si>
  <si>
    <t>2nd &amp; 24 at NO 34</t>
  </si>
  <si>
    <t>4012203303348</t>
  </si>
  <si>
    <t>(6:43) (Shotgun) T.Brady pass short middle to C.Godwin to NO 30 for 14 yards (P.Williams; A.Anzalone).</t>
  </si>
  <si>
    <t>3rd &amp; 34</t>
  </si>
  <si>
    <t>3rd &amp; 34 at NO 44</t>
  </si>
  <si>
    <t>4012203303372</t>
  </si>
  <si>
    <t>Ryan Succop 48 Yd Field Goal</t>
  </si>
  <si>
    <t>4th &amp; 20 at NO 30</t>
  </si>
  <si>
    <t>4012203303391</t>
  </si>
  <si>
    <t>B.Pinion kicks 46 yards from TB 35 to NO 19, out of bounds.</t>
  </si>
  <si>
    <t>4012203303406</t>
  </si>
  <si>
    <t>(5:52) D.Washington right guard to NO 39 for -1 yards (W.Gholston).</t>
  </si>
  <si>
    <t>4012203303427</t>
  </si>
  <si>
    <t>(5:10) D.Washington left end to NO 43 for 4 yards (C.Gill).</t>
  </si>
  <si>
    <t>2nd &amp; 11 at NO 39</t>
  </si>
  <si>
    <t>4012203303448</t>
  </si>
  <si>
    <t>(4:29) J.Winston pass short left to M.Burton pushed ob at TB 45 for 12 yards (L.David).</t>
  </si>
  <si>
    <t>3rd &amp; 7 at NO 43</t>
  </si>
  <si>
    <t>4012203303477</t>
  </si>
  <si>
    <t>(4:22) D.Washington up the middle to TB 44 for 1 yard (S.McLendon; A.Nelson).</t>
  </si>
  <si>
    <t>4:22</t>
  </si>
  <si>
    <t>4012203303498</t>
  </si>
  <si>
    <t>(3:41) PENALTY on TB-W.Gholston, Neutral Zone Infraction, 5 yards, enforced at TB 44 - No Play.</t>
  </si>
  <si>
    <t>3:41</t>
  </si>
  <si>
    <t>2nd &amp; 9 at TB 44</t>
  </si>
  <si>
    <t>4012203303521</t>
  </si>
  <si>
    <t>(3:41) D.Washington up the middle to TB 39 for no gain (S.McLendon; D.White).</t>
  </si>
  <si>
    <t>2nd &amp; 4 at TB 39</t>
  </si>
  <si>
    <t>4012203303542</t>
  </si>
  <si>
    <t>(2:56) L.Murray up the middle to TB 33 for 6 yards (A.Winfield).</t>
  </si>
  <si>
    <t>3rd &amp; 4 at TB 39</t>
  </si>
  <si>
    <t>4012203303563</t>
  </si>
  <si>
    <t>(2:18) D.Washington left end to TB 28 for 5 yards (A.Nelson).</t>
  </si>
  <si>
    <t>1st &amp; 10 at TB 33</t>
  </si>
  <si>
    <t>4012203303584</t>
  </si>
  <si>
    <t>4012203303601</t>
  </si>
  <si>
    <t>(2:00) J.Winston kneels to TB 29 for -1 yards.</t>
  </si>
  <si>
    <t>2nd &amp; 5 at TB 28</t>
  </si>
  <si>
    <t>4012203303622</t>
  </si>
  <si>
    <t>(1:18) J.Winston kneels to TB 30 for -1 yards.</t>
  </si>
  <si>
    <t>4012203303643</t>
  </si>
  <si>
    <t>(:36) J.Winston kneels to TB 31 for -1 yards.</t>
  </si>
  <si>
    <t>0:36</t>
  </si>
  <si>
    <t>4th &amp; 7 at TB 30</t>
  </si>
  <si>
    <t>4012203303664</t>
  </si>
  <si>
    <t>(:34) B.Gabbert kneels to TB 30 for -1 yards.</t>
  </si>
  <si>
    <t>4012203303685</t>
  </si>
  <si>
    <t>40122032739</t>
  </si>
  <si>
    <t>401220327</t>
  </si>
  <si>
    <t>40122032754</t>
  </si>
  <si>
    <t>25</t>
  </si>
  <si>
    <t>(15:00) J.McKinnon right tackle to SF 22 for -3 yards (C.Gardner-Johnson).</t>
  </si>
  <si>
    <t>SF 25</t>
  </si>
  <si>
    <t>1st &amp; 10 at SF 25</t>
  </si>
  <si>
    <t>40122032775</t>
  </si>
  <si>
    <t>(14:23) (Shotgun) N.Mullens pass short left to B.Aiyuk to SF 34 for 12 yards (D.Davis; M.Jenkins). Pass 7, YAC 5</t>
  </si>
  <si>
    <t>SF 22</t>
  </si>
  <si>
    <t>2nd &amp; 13 at SF 22</t>
  </si>
  <si>
    <t>40122032799</t>
  </si>
  <si>
    <t>(13:47) J.McKinnon left tackle to SF 36 for 2 yards (M.Lattimore, D.Davis).</t>
  </si>
  <si>
    <t>SF 34</t>
  </si>
  <si>
    <t>3rd &amp; 1 at SF 34</t>
  </si>
  <si>
    <t>401220327124</t>
  </si>
  <si>
    <t>(13:04) (Shotgun) J.McKinnon right guard to SF 42 for 6 yards (D.Davis).</t>
  </si>
  <si>
    <t>SF 36</t>
  </si>
  <si>
    <t>1st &amp; 10 at SF 36</t>
  </si>
  <si>
    <t>401220327145</t>
  </si>
  <si>
    <t>(12:29) J.McKinnon right end to SF 42 for no gain (D.Davis).</t>
  </si>
  <si>
    <t>SF 42</t>
  </si>
  <si>
    <t>2nd &amp; 4 at SF 42</t>
  </si>
  <si>
    <t>401220327166</t>
  </si>
  <si>
    <t>(11:49) (Shotgun) N.Mullens pass short right to R.James to SF 47 for 5 yards (P.Williams). Pass 3, YAC 2</t>
  </si>
  <si>
    <t>3rd &amp; 4 at SF 42</t>
  </si>
  <si>
    <t>401220327190</t>
  </si>
  <si>
    <t>(11:10) N.Mullens pass incomplete deep left to B.Aiyuk (M.Jenkins).</t>
  </si>
  <si>
    <t>SF 47</t>
  </si>
  <si>
    <t>1st &amp; 10 at SF 47</t>
  </si>
  <si>
    <t>401220327216</t>
  </si>
  <si>
    <t>(11:05) (Shotgun) N.Mullens pass short right to J.Reed to NO 45 for 8 yards (K.Alexander). Pass 1, YAC 7</t>
  </si>
  <si>
    <t>2nd &amp; 10 at SF 47</t>
  </si>
  <si>
    <t>401220327240</t>
  </si>
  <si>
    <t>(10:21) (Shotgun) N.Mullens pass short left to K.Bourne to NO 41 for 4 yards (J.Jenkins, C.Gardner-Johnson). PENALTY on NO-C.Gardner-Johnson, Unnecessary Roughness, 15 yards, enforced at NO 41. Pass 1, YAC 3</t>
  </si>
  <si>
    <t>401220327284</t>
  </si>
  <si>
    <t>(9:51) (Shotgun) J.McKinnon right tackle to NO 25 for 1 yard (M.Davenport).</t>
  </si>
  <si>
    <t>401220327309</t>
  </si>
  <si>
    <t>(9:15) (Shotgun) N.Mullens pass short middle to B.Aiyuk to NO 11 for 14 yards (J.Jenkins). Pass 5, YAC 9</t>
  </si>
  <si>
    <t>9:15</t>
  </si>
  <si>
    <t>2nd &amp; 9 at NO 25</t>
  </si>
  <si>
    <t>401220327333</t>
  </si>
  <si>
    <t>(8:30) J.McKinnon left tackle to NO 4 for 7 yards (M.Williams).</t>
  </si>
  <si>
    <t>401220327358</t>
  </si>
  <si>
    <t>Brandon Aiyuk Pass From Nick Mullens for 4 Yrds R.Gould extra point is GOOD, Center-T.Pepper, Holder-M.Wishnowsky.</t>
  </si>
  <si>
    <t>2nd &amp; 3 at NO 4</t>
  </si>
  <si>
    <t>401220327403</t>
  </si>
  <si>
    <t>M.Wishnowsky kicks 69 yards from SF 35 to NO -4. D.Harris to NO 22 for 26 yards (A.Al-Shaair).</t>
  </si>
  <si>
    <t>401220327431</t>
  </si>
  <si>
    <t>(7:38) J.Hurst reported in as eligible.  L.Murray left guard to NO 27 for 5 yards (J.Verrett).</t>
  </si>
  <si>
    <t>401220327454</t>
  </si>
  <si>
    <t>(7:09) (Shotgun) D.Brees pass short right to D.Harris to NO 30 for 3 yards (D.Greenlaw). Pass -3, YAC 6</t>
  </si>
  <si>
    <t>2nd &amp; 5 at NO 27</t>
  </si>
  <si>
    <t>401220327478</t>
  </si>
  <si>
    <t>(6:32) (Shotgun) D.Brees pass incomplete short left to M.Thomas. NO-A.Peat was injured during the play. His return is Probable.</t>
  </si>
  <si>
    <t>3rd &amp; 2 at NO 30</t>
  </si>
  <si>
    <t>401220327504</t>
  </si>
  <si>
    <t>(6:29) T.Morstead punts 45 yards to SF 25, Center-Z.Wood, fair catch by T.Taylor.</t>
  </si>
  <si>
    <t>4th &amp; 2 at NO 30</t>
  </si>
  <si>
    <t>401220327527</t>
  </si>
  <si>
    <t>(6:22) (Shotgun) B.Aiyuk right end to SF 17 for -8 yards (M.Williams; M.Brown).</t>
  </si>
  <si>
    <t>401220327548</t>
  </si>
  <si>
    <t>(5:36) (Shotgun) N.Mullens pass incomplete short left to J.McKinnon.</t>
  </si>
  <si>
    <t>SF 17</t>
  </si>
  <si>
    <t>2nd &amp; 18 at SF 17</t>
  </si>
  <si>
    <t>401220327570</t>
  </si>
  <si>
    <t>(5:31) (Shotgun) J.McKinnon right guard to SF 13 for -4 yards (D.Onyemata).</t>
  </si>
  <si>
    <t>3rd &amp; 18 at SF 17</t>
  </si>
  <si>
    <t>401220327591</t>
  </si>
  <si>
    <t>(4:48) M.Wishnowsky punts 43 yards to NO 44, Center-T.Pepper. D.Harris MUFFS catch, RECOVERED by SF-M.Harris at NO 49.</t>
  </si>
  <si>
    <t>4th &amp; 22</t>
  </si>
  <si>
    <t>SF 13</t>
  </si>
  <si>
    <t>4th &amp; 22 at SF 13</t>
  </si>
  <si>
    <t>401220327620</t>
  </si>
  <si>
    <t>(4:40) (Shotgun) J.McKinnon right tackle to NO 44 for 5 yards (C.Jordan; M.Williams).</t>
  </si>
  <si>
    <t>401220327641</t>
  </si>
  <si>
    <t>(4:00) J.McKinnon left end to NO 44 for no gain (D.Davis). PENALTY on SF-R.Dwelley, Offensive Holding, 10 yards, enforced at NO 44 - No Play.</t>
  </si>
  <si>
    <t>4:00</t>
  </si>
  <si>
    <t>2nd &amp; 5 at NO 44</t>
  </si>
  <si>
    <t>401220327673</t>
  </si>
  <si>
    <t>(3:32) (Shotgun) N.Mullens pass short right to R.James to NO 40 for 14 yards (J.Jenkins; K.Alexander). Pass 9, YAC 5</t>
  </si>
  <si>
    <t>SF 46</t>
  </si>
  <si>
    <t>2nd &amp; 15 at SF 46</t>
  </si>
  <si>
    <t>401220327697</t>
  </si>
  <si>
    <t>Timeout #1 by SF at 02:53.</t>
  </si>
  <si>
    <t>401220327714</t>
  </si>
  <si>
    <t>(2:52) K.Juszczyk left guard to NO 35 for 5 yards (M.Jenkins).</t>
  </si>
  <si>
    <t>3rd &amp; 1 at NO 40</t>
  </si>
  <si>
    <t>401220327739</t>
  </si>
  <si>
    <t>(2:13) N.Mullens pass deep right to R.Dwelley to NO 13 for 22 yards (C.Gardner-Johnson) [D.Onyemata]. PENALTY on NO-D.Onyemata, Roughing the Passer, 7 yards, enforced at NO 13. Pass 17, YAC 5</t>
  </si>
  <si>
    <t>401220327774</t>
  </si>
  <si>
    <t>(1:39) J.McKinnon right guard to NO 3 for 3 yards (C.Jordan; M.Williams).</t>
  </si>
  <si>
    <t>1st &amp; Goal at NO 6</t>
  </si>
  <si>
    <t>401220327799</t>
  </si>
  <si>
    <t>(:57) (Shotgun) J.McKinnon left guard to NO 5 for -2 yards (M.Brown, K.Alexander).</t>
  </si>
  <si>
    <t>401220327820</t>
  </si>
  <si>
    <t>(:15) (Shotgun) N.Mullens sacked at NO 14 for -9 yards (D.Davis).</t>
  </si>
  <si>
    <t>3rd &amp; Goal at NO 5</t>
  </si>
  <si>
    <t>401220327839</t>
  </si>
  <si>
    <t>401220327858</t>
  </si>
  <si>
    <t>Robbie Gould 32 Yd Field Goal</t>
  </si>
  <si>
    <t>4th &amp; Goal at NO 14</t>
  </si>
  <si>
    <t>401220327877</t>
  </si>
  <si>
    <t>M.Wishnowsky kicks 65 yards from SF 35 to NO 0. D.Harris to SF 25 for 75 yards (J.Mayden).</t>
  </si>
  <si>
    <t>401220327899</t>
  </si>
  <si>
    <t>(14:44) A.Kamara left end to SF 31 for -6 yards (D.Jones).</t>
  </si>
  <si>
    <t>401220327920</t>
  </si>
  <si>
    <t>(14:02) (Shotgun) D.Brees pass incomplete deep middle to J.Cook.</t>
  </si>
  <si>
    <t>14:02</t>
  </si>
  <si>
    <t>SF 31</t>
  </si>
  <si>
    <t>2nd &amp; 16 at SF 31</t>
  </si>
  <si>
    <t>401220327942</t>
  </si>
  <si>
    <t>(13:57) (Shotgun) D.Brees pass incomplete short left to A.Kamara.</t>
  </si>
  <si>
    <t>13:57</t>
  </si>
  <si>
    <t>3rd &amp; 16</t>
  </si>
  <si>
    <t>3rd &amp; 16 at SF 31</t>
  </si>
  <si>
    <t>401220327964</t>
  </si>
  <si>
    <t>Wil Lutz 49 Yd Field Goal</t>
  </si>
  <si>
    <t>13:48</t>
  </si>
  <si>
    <t>4th &amp; 16 at SF 31</t>
  </si>
  <si>
    <t>401220327983</t>
  </si>
  <si>
    <t>401220327998</t>
  </si>
  <si>
    <t>(13:48) (Shotgun) N.Mullens pass short middle to J.McKinnon to SF 38 for 13 yards (K.Alexander). Pass 7, YAC 6</t>
  </si>
  <si>
    <t>4012203271022</t>
  </si>
  <si>
    <t>(13:02) J.Hasty right end to SF 39 for 1 yard (M.Williams; D.Davis).</t>
  </si>
  <si>
    <t>13:02</t>
  </si>
  <si>
    <t>SF 38</t>
  </si>
  <si>
    <t>1st &amp; 10 at SF 38</t>
  </si>
  <si>
    <t>4012203271047</t>
  </si>
  <si>
    <t>(12:28) N.Mullens pass incomplete short right to R.Dwelley [C.Gardner-Johnson].</t>
  </si>
  <si>
    <t>SF 39</t>
  </si>
  <si>
    <t>2nd &amp; 9 at SF 39</t>
  </si>
  <si>
    <t>4012203271069</t>
  </si>
  <si>
    <t>(12:22) (Shotgun) N.Mullens pass short middle to J.Reed to SF 47 for 8 yards (M.Jenkins, P.Williams). Pass 2, YAC 6</t>
  </si>
  <si>
    <t>3rd &amp; 9 at SF 39</t>
  </si>
  <si>
    <t>4012203271093</t>
  </si>
  <si>
    <t>(11:39) M.Wishnowsky punts 53 yards to end zone, Center-T.Pepper, Touchback.</t>
  </si>
  <si>
    <t>4th &amp; 1 at SF 47</t>
  </si>
  <si>
    <t>4012203271114</t>
  </si>
  <si>
    <t>(11:29) J.Hurst reported in as eligible.  D.Brees pass short left to M.Thomas to NO 35 for 15 yards (T.Moore). Pass 13, YAC 2</t>
  </si>
  <si>
    <t>4012203271140</t>
  </si>
  <si>
    <t>(10:44) T.Hill at quarterback. (Shotgun) T.Hill left tackle to NO 40 for 5 yards (F.Warner; A.Armstead).</t>
  </si>
  <si>
    <t>10:44</t>
  </si>
  <si>
    <t>4012203271165</t>
  </si>
  <si>
    <t>(10:10) (Shotgun) D.Brees pass short right to A.Kamara pushed ob at NO 41 for 1 yard (J.Taylor). Pass -6, YAC 7</t>
  </si>
  <si>
    <t>2nd &amp; 5 at NO 40</t>
  </si>
  <si>
    <t>4012203271198</t>
  </si>
  <si>
    <t>(9:34) (Shotgun) D.Brees pass incomplete short right to J.Cook (J.Ward).</t>
  </si>
  <si>
    <t>3rd &amp; 4 at NO 41</t>
  </si>
  <si>
    <t>4012203271224</t>
  </si>
  <si>
    <t>(9:30) T.Morstead punts 37 yards to SF 22, Center-Z.Wood. K.Webster MUFFS catch, RECOVERED by NO-M.Callaway at SF 21. M.Callaway to SF 21 for no gain (K.Webster).</t>
  </si>
  <si>
    <t>9:30</t>
  </si>
  <si>
    <t>4th &amp; 4 at NO 41</t>
  </si>
  <si>
    <t>4012203271253</t>
  </si>
  <si>
    <t>(9:21) A.Kamara up the middle to SF 21 for no gain (J.Taylor, J.Ward).</t>
  </si>
  <si>
    <t>SF 21</t>
  </si>
  <si>
    <t>1st &amp; 10 at SF 21</t>
  </si>
  <si>
    <t>4012203271274</t>
  </si>
  <si>
    <t>(8:42) (Shotgun) D.Brees sacked at SF 29 for -8 yards (K.Street). PENALTY on SF-K.Street, Roughing the Passer, 10 yards, enforced at SF 21 - No Play.</t>
  </si>
  <si>
    <t>8:42</t>
  </si>
  <si>
    <t>2nd &amp; 10 at SF 21</t>
  </si>
  <si>
    <t>4012203271304</t>
  </si>
  <si>
    <t>(8:20) (Shotgun) T.Hill FUMBLES (Aborted) at SF 14, and recovers at SF 9. T.Hill to SF 9 for no gain (J.Ward).</t>
  </si>
  <si>
    <t>SF 11</t>
  </si>
  <si>
    <t>1st &amp; 10 at SF 11</t>
  </si>
  <si>
    <t>4012203271338</t>
  </si>
  <si>
    <t>(7:36) (Shotgun) T.Hill left tackle to SF 2 for 7 yards (J.Ward).</t>
  </si>
  <si>
    <t>7:36</t>
  </si>
  <si>
    <t>SF 9</t>
  </si>
  <si>
    <t>2nd &amp; 8 at SF 9</t>
  </si>
  <si>
    <t>4012203271359</t>
  </si>
  <si>
    <t>Alvin Kamara 2 Yard Rush W.Lutz extra point is GOOD, Center-Z.Wood, Holder-T.Morstead.</t>
  </si>
  <si>
    <t>6:48</t>
  </si>
  <si>
    <t>SF 2</t>
  </si>
  <si>
    <t>3rd &amp; 1 at SF 2</t>
  </si>
  <si>
    <t>4012203271403</t>
  </si>
  <si>
    <t>W.Lutz kicks 65 yards from NO 35 to SF 0. J.McKinnon to SF 14 for 14 yards (Z.Baun).</t>
  </si>
  <si>
    <t>4012203271431</t>
  </si>
  <si>
    <t>(6:44) J.Hasty right guard to SF 22 for 8 yards (M.Davenport).</t>
  </si>
  <si>
    <t>SF 14</t>
  </si>
  <si>
    <t>1st &amp; 10 at SF 14</t>
  </si>
  <si>
    <t>4012203271452</t>
  </si>
  <si>
    <t>(6:05) J.Hasty left guard to SF 26 for 4 yards (D.Davis).</t>
  </si>
  <si>
    <t>6:05</t>
  </si>
  <si>
    <t>2nd &amp; 2 at SF 22</t>
  </si>
  <si>
    <t>4012203271473</t>
  </si>
  <si>
    <t>(5:22) N.Mullens scrambles right end to SF 29 for 3 yards (C.Gardner-Johnson).</t>
  </si>
  <si>
    <t>SF 26</t>
  </si>
  <si>
    <t>1st &amp; 10 at SF 26</t>
  </si>
  <si>
    <t>4012203271494</t>
  </si>
  <si>
    <t>(4:39) (Shotgun) J.McKinnon right tackle to SF 31 for 2 yards (C.Gardner-Johnson).</t>
  </si>
  <si>
    <t>SF 29</t>
  </si>
  <si>
    <t>2nd &amp; 7 at SF 29</t>
  </si>
  <si>
    <t>4012203271515</t>
  </si>
  <si>
    <t>(4:01) (Shotgun) N.Mullens pass short left to K.Bourne to SF 38 for 7 yards (D.Davis; C.Gardner-Johnson).</t>
  </si>
  <si>
    <t>3rd &amp; 5 at SF 31</t>
  </si>
  <si>
    <t>4012203271539</t>
  </si>
  <si>
    <t>(3:19) (Shotgun) N.Mullens pass short middle to J.Reed to 50 for 12 yards (M.Lattimore; M.Williams). Pass 10, YAC 2</t>
  </si>
  <si>
    <t>4012203271563</t>
  </si>
  <si>
    <t>Timeout #1 by NO at 03:00.</t>
  </si>
  <si>
    <t>3:00</t>
  </si>
  <si>
    <t>4012203271584</t>
  </si>
  <si>
    <t>(3:00) (Shotgun) J.McKinnon right tackle to SF 48 for -2 yards (M.Davenport). Penalty on SF, Illegal Formation, declined.</t>
  </si>
  <si>
    <t>4012203271616</t>
  </si>
  <si>
    <t>(2:33) (Shotgun) N.Mullens pass short left to B.Aiyuk to NO 41 for 11 yards (M.Lattimore). Pass 6, YAC 5</t>
  </si>
  <si>
    <t>SF 48</t>
  </si>
  <si>
    <t>2nd &amp; 12 at SF 48</t>
  </si>
  <si>
    <t>4012203271640</t>
  </si>
  <si>
    <t>4012203271661</t>
  </si>
  <si>
    <t>(2:00) N.Mullens pass incomplete short middle to B.Aiyuk.</t>
  </si>
  <si>
    <t>3rd &amp; 1 at NO 41</t>
  </si>
  <si>
    <t>4012203271683</t>
  </si>
  <si>
    <t>(1:55) (Shotgun) J.McKinnon left guard to NO 43 for -2 yards (D.Onyemata, M.Jenkins).</t>
  </si>
  <si>
    <t>4th &amp; 1 at NO 41</t>
  </si>
  <si>
    <t>4012203271704</t>
  </si>
  <si>
    <t>(1:50) (Shotgun) D.Brees pass short right to A.Kamara ran ob at SF 49 for 8 yards (E.Moseley). Pass 3, YAC 5</t>
  </si>
  <si>
    <t>1:50</t>
  </si>
  <si>
    <t>4012203271733</t>
  </si>
  <si>
    <t>(1:45) (Shotgun) D.Brees pass short right to A.Kamara pushed ob at SF 15 for 34 yards (K.Hyder). Pass -4, YAC 38</t>
  </si>
  <si>
    <t>1:45</t>
  </si>
  <si>
    <t>SF 49</t>
  </si>
  <si>
    <t>2nd &amp; 2 at SF 49</t>
  </si>
  <si>
    <t>4012203271766</t>
  </si>
  <si>
    <t>(1:35) (Shotgun) D.Brees pass short left to T.Smith to SF 7 for 8 yards (J.Verrett). FUMBLES (J.Verrett), RECOVERED by SF-J.Verrett at SF 7. J.Verrett ran ob at SF 39 for 32 yards (T.Armstead). The Replay Official reviewed the fumble ruling, and the play was REVERSED. (Shotgun) D.Brees pass incomplete short left to T.Smith (J.Verrett).</t>
  </si>
  <si>
    <t>SF 15</t>
  </si>
  <si>
    <t>1st &amp; 10 at SF 15</t>
  </si>
  <si>
    <t>4012203271864</t>
  </si>
  <si>
    <t>(1:32) (Shotgun) D.Brees pass short left to D.Harris to SF 8 for 7 yards (J.Willis). Pass 5, YAC 2</t>
  </si>
  <si>
    <t>1:32</t>
  </si>
  <si>
    <t>2nd &amp; 10 at SF 15</t>
  </si>
  <si>
    <t>4012203271888</t>
  </si>
  <si>
    <t>Timeout #2 by SF at 01:23.</t>
  </si>
  <si>
    <t>4012203271905</t>
  </si>
  <si>
    <t>(1:23) (Shotgun) D.Brees pass short left to E.Sanders pushed ob at SF 3 for 5 yards (J.Taylor). Pass 1, YAC 4</t>
  </si>
  <si>
    <t>SF 8</t>
  </si>
  <si>
    <t>3rd &amp; 3 at SF 8</t>
  </si>
  <si>
    <t>4012203271938</t>
  </si>
  <si>
    <t>Alvin Kamara 3 Yd pass from Drew Brees (Wil Lutz Kick)</t>
  </si>
  <si>
    <t>SF 3</t>
  </si>
  <si>
    <t>1st &amp; Goal at SF 3</t>
  </si>
  <si>
    <t>4012203271987</t>
  </si>
  <si>
    <t>4012203272002</t>
  </si>
  <si>
    <t>(1:15) N.Mullens pass short left to J.McKinnon pushed ob at SF 39 for 14 yards (P.Williams). PENALTY on SF-L.Tomlinson, Offensive Holding, 10 yards, enforced at SF 25 - No Play.</t>
  </si>
  <si>
    <t>4012203272042</t>
  </si>
  <si>
    <t>(1:08) (Shotgun) J.McKinnon right tackle to SF 24 for 9 yards (D.Onyemata).</t>
  </si>
  <si>
    <t>1st &amp; 20 at SF 15</t>
  </si>
  <si>
    <t>4012203272075</t>
  </si>
  <si>
    <t>(:27) (Shotgun) J.McKinnon left guard to SF 30 for 6 yards (C.Jordan).</t>
  </si>
  <si>
    <t>SF 24</t>
  </si>
  <si>
    <t>2nd &amp; 11 at SF 24</t>
  </si>
  <si>
    <t>4012203272096</t>
  </si>
  <si>
    <t>Timeout #2 by NO at 00:23.</t>
  </si>
  <si>
    <t>4012203272113</t>
  </si>
  <si>
    <t>(:23) (Shotgun) N.Mullens pass incomplete short left to B.Aiyuk (T.Hendrickson).</t>
  </si>
  <si>
    <t>SF 30</t>
  </si>
  <si>
    <t>3rd &amp; 5 at SF 30</t>
  </si>
  <si>
    <t>4012203272135</t>
  </si>
  <si>
    <t>(:21) M.Wishnowsky punts 50 yards to NO 20, Center-T.Pepper, fair catch by D.Harris.</t>
  </si>
  <si>
    <t>4th &amp; 5 at SF 30</t>
  </si>
  <si>
    <t>4012203272154</t>
  </si>
  <si>
    <t>(:15) D.Brees kneels to NO 19 for -1 yards.</t>
  </si>
  <si>
    <t>4012203272175</t>
  </si>
  <si>
    <t>4012203272194</t>
  </si>
  <si>
    <t>M.Wishnowsky kicks 64 yards from SF 35 to NO 1. D.Harris to NO 22 for 21 yards (D.Johnson). INJURY UPDATES: New Orleans #10, T.Smith, concussion protocol, OUT.  New Orleans #90, M.Brown, calf, QUESTIONABLE to return.</t>
  </si>
  <si>
    <t>4012203272216</t>
  </si>
  <si>
    <t>(14:56) J.Winston at quarterback. (Shotgun) J.Hurst reported in as eligible.  J.Winston pass short right to A.Kamara to NO 37 for 15 yards (J.Ward). Penalty on SF-M.Harris, Illegal Use of Hands, offsetting, enforced at NO 22 - No Play. Penalty on NO-M.Callaway, Offensive Pass Interference, offsetting.</t>
  </si>
  <si>
    <t>4012203272261</t>
  </si>
  <si>
    <t>(14:28) (Shotgun) J.Winston pass short left to D.Harris ran ob at NO 33 for 11 yards (D.Greenlaw). Pass -2, YAC 13</t>
  </si>
  <si>
    <t>4012203272285</t>
  </si>
  <si>
    <t>(13:53) (Shotgun) L.Murray right guard to NO 38 for 5 yards (D.Greenlaw; F.Warner).</t>
  </si>
  <si>
    <t>13:53</t>
  </si>
  <si>
    <t>4012203272306</t>
  </si>
  <si>
    <t>(13:12) J.Hurst reported in as eligible.  L.Murray left guard to NO 41 for 3 yards (A.Armstead).</t>
  </si>
  <si>
    <t>2nd &amp; 5 at NO 38</t>
  </si>
  <si>
    <t>4012203272333</t>
  </si>
  <si>
    <t>Timeout #1 by NO at 12:36.</t>
  </si>
  <si>
    <t>4012203272350</t>
  </si>
  <si>
    <t>(12:36) T.Hill at quarterback. (Shotgun) T.Hill left tackle to NO 42 for 1 yard (J.Kinlaw; K.Hyder).</t>
  </si>
  <si>
    <t>4012203272375</t>
  </si>
  <si>
    <t>(11:52) T.Morstead punts 27 yards to SF 31, Center-Z.Wood, downed by NO-J.Hill.</t>
  </si>
  <si>
    <t>11:52</t>
  </si>
  <si>
    <t>4th &amp; 1 at NO 42</t>
  </si>
  <si>
    <t>4012203272394</t>
  </si>
  <si>
    <t>(11:43) (Shotgun) N.Mullens pass short left to B.Aiyuk pushed ob at SF 44 for 13 yards (M.Lattimore). Pass 5, YAC 8</t>
  </si>
  <si>
    <t>1st &amp; 10 at SF 31</t>
  </si>
  <si>
    <t>4012203272429</t>
  </si>
  <si>
    <t>(11:08) J.McKinnon left end to SF 45 for 1 yard (S.Tuttle).</t>
  </si>
  <si>
    <t>SF 44</t>
  </si>
  <si>
    <t>1st &amp; 10 at SF 44</t>
  </si>
  <si>
    <t>4012203272454</t>
  </si>
  <si>
    <t>(10:25) (Shotgun) J.McKinnon right guard to SF 47 for 2 yards (S.Tuttle).</t>
  </si>
  <si>
    <t>SF 45</t>
  </si>
  <si>
    <t>2nd &amp; 9 at SF 45</t>
  </si>
  <si>
    <t>4012203272475</t>
  </si>
  <si>
    <t>(9:45) (Shotgun) N.Mullens pass short left to J.Reed to NO 45 for 8 yards (M.Lattimore). Pass 7, YAC 1</t>
  </si>
  <si>
    <t>3rd &amp; 7 at SF 47</t>
  </si>
  <si>
    <t>4012203272499</t>
  </si>
  <si>
    <t>(9:00) (Shotgun) N.Mullens pass incomplete short middle to B.Aiyuk [M.Roach]. PENALTY on NO-M.Roach, Roughing the Passer, 15 yards, enforced at NO 45 - No Play.</t>
  </si>
  <si>
    <t>9:00</t>
  </si>
  <si>
    <t>4012203272536</t>
  </si>
  <si>
    <t>(8:54) (Shotgun) J.McKinnon left end ran ob at NO 26 for 4 yards (M.Lattimore). PENALTY on SF-D.Brunskill, Illegal Block Above the Waist, 10 yards, enforced at NO 30 - No Play.</t>
  </si>
  <si>
    <t>4012203272573</t>
  </si>
  <si>
    <t>(8:24) (Shotgun) N.Mullens pass short left to R.James to NO 33 for 7 yards (M.Jenkins). Pass 6, YAC 1</t>
  </si>
  <si>
    <t>1st &amp; 20 at NO 40</t>
  </si>
  <si>
    <t>4012203272597</t>
  </si>
  <si>
    <t>(7:43) (Shotgun) N.Mullens pass short right to J.Hasty to NO 32 for 1 yard (D.Davis). Pass 0, YAC 1</t>
  </si>
  <si>
    <t>4012203272625</t>
  </si>
  <si>
    <t>(6:59) (Shotgun) N.Mullens pass short middle intended for B.Aiyuk INTERCEPTED by M.Jenkins [T.Hendrickson] at NO 24. M.Jenkins to NO 33 for 9 yards (R.James). INJURY UPDATE: New Orleans #9 D.Brees, ribs, QUESTIONABLE to return.</t>
  </si>
  <si>
    <t>3rd &amp; 12 at NO 32</t>
  </si>
  <si>
    <t>4012203272655</t>
  </si>
  <si>
    <t>(6:50) (Shotgun) J.Winston pass short left to A.Kamara to NO 36 for 3 yards (D.Greenlaw). Pass 3, YAC 0</t>
  </si>
  <si>
    <t>4012203272683</t>
  </si>
  <si>
    <t>(6:05) (Shotgun) A.Kamara left guard to NO 39 for 3 yards (J.Taylor).</t>
  </si>
  <si>
    <t>2nd &amp; 7 at NO 36</t>
  </si>
  <si>
    <t>4012203272708</t>
  </si>
  <si>
    <t>(5:21) T.Hill at quarterback. (Shotgun) T.Hill sacked at NO 34 for -5 yards (J.Kinlaw). Penalty on NO-N.Easton, Offensive Holding, declined.</t>
  </si>
  <si>
    <t>3rd &amp; 4 at NO 39</t>
  </si>
  <si>
    <t>4012203272742</t>
  </si>
  <si>
    <t>(4:56) T.Morstead punts 47 yards to SF 19, Center-Z.Wood, fair catch by R.James.</t>
  </si>
  <si>
    <t>4th &amp; 9 at NO 34</t>
  </si>
  <si>
    <t>4012203272761</t>
  </si>
  <si>
    <t>(4:49) N.Mullens sacked at SF 13 for -6 yards (C.Gardner-Johnson).</t>
  </si>
  <si>
    <t>SF 19</t>
  </si>
  <si>
    <t>1st &amp; 10 at SF 19</t>
  </si>
  <si>
    <t>4012203272780</t>
  </si>
  <si>
    <t>(4:07) (Shotgun) N.Mullens pass incomplete short right to J.McKinnon [C.Gardner-Johnson].</t>
  </si>
  <si>
    <t>2nd &amp; 16 at SF 13</t>
  </si>
  <si>
    <t>4012203272802</t>
  </si>
  <si>
    <t>(4:03) (Shotgun) J.McKinnon left tackle to SF 15 for 2 yards (D.Onyemata).</t>
  </si>
  <si>
    <t>4:03</t>
  </si>
  <si>
    <t>3rd &amp; 16 at SF 13</t>
  </si>
  <si>
    <t>4012203272823</t>
  </si>
  <si>
    <t>(3:30) M.Wishnowsky punts 47 yards to NO 38, Center-T.Pepper. D.Harris to NO 38 for no gain (K.Webster). FUMBLES (K.Webster), recovered by NO-J.Gray at NO 36.</t>
  </si>
  <si>
    <t>3:30</t>
  </si>
  <si>
    <t>4th &amp; 14 at SF 15</t>
  </si>
  <si>
    <t>4012203272864</t>
  </si>
  <si>
    <t>(3:21) J.Winston pass short middle to A.Kamara to SF 45 for 19 yards (T.Moore). Pass 2, YAC 17</t>
  </si>
  <si>
    <t>3:21</t>
  </si>
  <si>
    <t>4012203272888</t>
  </si>
  <si>
    <t>(2:40) (Shotgun) J.Winston pass short left to M.Thomas to SF 33 for 12 yards (D.Greenlaw). Pass 4, YAC 8</t>
  </si>
  <si>
    <t>1st &amp; 10 at SF 45</t>
  </si>
  <si>
    <t>4012203272916</t>
  </si>
  <si>
    <t>(1:58) (Shotgun) A.Kamara left guard to SF 25 for 8 yards (D.Jordan).</t>
  </si>
  <si>
    <t>SF 33</t>
  </si>
  <si>
    <t>1st &amp; 10 at SF 33</t>
  </si>
  <si>
    <t>4012203272941</t>
  </si>
  <si>
    <t>(1:17) (Shotgun) A.Kamara left guard to SF 19 for 6 yards (D.Greenlaw; F.Warner).</t>
  </si>
  <si>
    <t>2nd &amp; 2 at SF 25</t>
  </si>
  <si>
    <t>4012203272970</t>
  </si>
  <si>
    <t>(:35) (Shotgun) J.Winston pass short left to A.Kamara to SF 4 for 15 yards (D.Greenlaw). Pass 10, YAC 5</t>
  </si>
  <si>
    <t>4012203272994</t>
  </si>
  <si>
    <t>4012203273017</t>
  </si>
  <si>
    <t>(15:00) J.Winston sacked at SF 10 for -6 yards (K.Hyder).</t>
  </si>
  <si>
    <t>SF 4</t>
  </si>
  <si>
    <t>1st &amp; Goal at SF 4</t>
  </si>
  <si>
    <t>4012203273036</t>
  </si>
  <si>
    <t>(14:13) (Shotgun) J.Winston sacked at SF 15 for -5 yards (sack split by J.Kinlaw and J.Willis).</t>
  </si>
  <si>
    <t>SF 10</t>
  </si>
  <si>
    <t>2nd &amp; Goal at SF 10</t>
  </si>
  <si>
    <t>4012203273055</t>
  </si>
  <si>
    <t>(13:25) (Shotgun) J.Winston pass short left to D.Harris to SF 12 for 3 yards (D.Jordan). PENALTY on SF-F.Warner, Face Mask (15 Yards), 6 yards, enforced at SF 12. Pass -3, YAC 6</t>
  </si>
  <si>
    <t>3rd &amp; Goal at SF 15</t>
  </si>
  <si>
    <t>4012203273090</t>
  </si>
  <si>
    <t>(13:05) J.Hurst reported in as eligible.  A.Kamara left end to SF 5 for 1 yard (K.Hyder; J.Verrett).</t>
  </si>
  <si>
    <t>13:05</t>
  </si>
  <si>
    <t>SF 6</t>
  </si>
  <si>
    <t>1st &amp; Goal at SF 6</t>
  </si>
  <si>
    <t>4012203273119</t>
  </si>
  <si>
    <t>(12:25) (Shotgun) J.Winston pass incomplete short right to M.Thomas.</t>
  </si>
  <si>
    <t>SF 5</t>
  </si>
  <si>
    <t>2nd &amp; Goal at SF 5</t>
  </si>
  <si>
    <t>4012203273141</t>
  </si>
  <si>
    <t>Timeout #2 by NO at 12:22.</t>
  </si>
  <si>
    <t>4012203273158</t>
  </si>
  <si>
    <t>(12:22) (Shotgun) J.Winston pass incomplete short left to M.Thomas.</t>
  </si>
  <si>
    <t>3rd &amp; Goal at SF 5</t>
  </si>
  <si>
    <t>4012203273180</t>
  </si>
  <si>
    <t>12:15</t>
  </si>
  <si>
    <t>4th &amp; Goal at SF 5</t>
  </si>
  <si>
    <t>4012203273199</t>
  </si>
  <si>
    <t>4012203273214</t>
  </si>
  <si>
    <t>(12:15) (Shotgun) N.Mullens pass incomplete short right to K.Juszczyk (C.Gardner-Johnson).</t>
  </si>
  <si>
    <t>4012203273236</t>
  </si>
  <si>
    <t>(12:11) (Shotgun) N.Mullens pass incomplete short right to J.Reed.</t>
  </si>
  <si>
    <t>2nd &amp; 10 at SF 25</t>
  </si>
  <si>
    <t>4012203273258</t>
  </si>
  <si>
    <t>(12:07) (Shotgun) N.Mullens pass short right to K.Bourne to SF 36 for 11 yards (D.Davis). Pass 11, YAC 0</t>
  </si>
  <si>
    <t>3rd &amp; 10 at SF 25</t>
  </si>
  <si>
    <t>4012203273282</t>
  </si>
  <si>
    <t>(11:33) PENALTY on SF-L.Tomlinson, False Start, 5 yards, enforced at SF 36 - No Play.</t>
  </si>
  <si>
    <t>11:33</t>
  </si>
  <si>
    <t>4012203273309</t>
  </si>
  <si>
    <t>(11:32) (Shotgun) N.Mullens pass short middle to B.Aiyuk to SF 30 for -1 yards (D.Davis). Pass -4, YAC 3 INJURY UPDATE: New Orleans #89 J.Hill, concussion, OUT.</t>
  </si>
  <si>
    <t>1st &amp; 15 at SF 31</t>
  </si>
  <si>
    <t>4012203273333</t>
  </si>
  <si>
    <t>(10:44) N.Mullens pass short left to J.Hasty to SF 25 for -5 yards (D.Davis). SF-J.Hasty was injured during the play. His return is Doubtful.  Pass -7, YAC 2</t>
  </si>
  <si>
    <t>2nd &amp; 16 at SF 30</t>
  </si>
  <si>
    <t>4012203273365</t>
  </si>
  <si>
    <t>(10:18) 49ers #3 Beathard at quarterback. (Shotgun) C.Beathard pass incomplete deep middle to R.James (M.Williams).</t>
  </si>
  <si>
    <t>3rd &amp; 21</t>
  </si>
  <si>
    <t>3rd &amp; 21 at SF 25</t>
  </si>
  <si>
    <t>4012203273399</t>
  </si>
  <si>
    <t>(10:11) M.Wishnowsky punts 46 yards to NO 29, Center-T.Pepper, fair catch by D.Harris.</t>
  </si>
  <si>
    <t>10:11</t>
  </si>
  <si>
    <t>4th &amp; 21 at SF 25</t>
  </si>
  <si>
    <t>4012203273418</t>
  </si>
  <si>
    <t>(10:05) J.Hurst reported in as eligible.  L.Murray left tackle to NO 31 for 2 yards (K.Street; K.Hyder).</t>
  </si>
  <si>
    <t>4012203273439</t>
  </si>
  <si>
    <t>Timeout #3 by NO at 09:20.</t>
  </si>
  <si>
    <t>4012203273456</t>
  </si>
  <si>
    <t>(9:20) J.Hurst reported in as eligible.  J.Winston pass incomplete short middle to M.Thomas (J.Ward).</t>
  </si>
  <si>
    <t>2nd &amp; 8 at NO 31</t>
  </si>
  <si>
    <t>4012203273478</t>
  </si>
  <si>
    <t>(9:15) (Shotgun) J.Winston pass incomplete short middle to M.Thomas. NO-T.Armstead was injured during the play. His return is Questionable.</t>
  </si>
  <si>
    <t>3rd &amp; 8 at NO 31</t>
  </si>
  <si>
    <t>4012203273500</t>
  </si>
  <si>
    <t>(9:09) T.Morstead punts 48 yards to SF 21, Center-Z.Wood. R.James MUFFS catch, RECOVERED by NO-M.Callaway at SF 22.</t>
  </si>
  <si>
    <t>9:09</t>
  </si>
  <si>
    <t>4th &amp; 8 at NO 31</t>
  </si>
  <si>
    <t>4012203273535</t>
  </si>
  <si>
    <t>(8:59) J.Hurst reported in as eligible.  L.Murray left end to SF 4 for 18 yards (J.Ward; D.Greenlaw).</t>
  </si>
  <si>
    <t>8:59</t>
  </si>
  <si>
    <t>1st &amp; 10 at SF 22</t>
  </si>
  <si>
    <t>4012203273561</t>
  </si>
  <si>
    <t>(8:17) J.Winston scrambles left tackle to SF 1 for 3 yards (J.Willis; F.Warner).</t>
  </si>
  <si>
    <t>4012203273583</t>
  </si>
  <si>
    <t>(7:33) J.Hurst reported in as eligible.  A.Kamara left end for 1 yard, TOUCHDOWN.W.Lutz extra point is GOOD, Center-Z.Wood, Holder-T.Morstead.</t>
  </si>
  <si>
    <t>7:29</t>
  </si>
  <si>
    <t>SF 1</t>
  </si>
  <si>
    <t>2nd &amp; Goal at SF 1</t>
  </si>
  <si>
    <t>4012203273621</t>
  </si>
  <si>
    <t>4012203273639</t>
  </si>
  <si>
    <t>(7:29) 49ers #4 Mullens returns at quarterback. (Shotgun) N.Mullens pass short left to A.Walter to NO 48 for 27 yards (M.Williams). Pass -6, YAC 33</t>
  </si>
  <si>
    <t>4012203273667</t>
  </si>
  <si>
    <t>(6:58) (No Huddle, Shotgun) N.Mullens pass short right to K.Bourne to NO 44 for 4 yards (C.Gardner-Johnson). NO-C.Gardner-Johnson was injured during the play. His return is Questionable.  Pass 3, YAC 1</t>
  </si>
  <si>
    <t>4012203273698</t>
  </si>
  <si>
    <t>(6:42) (Shotgun) N.Mullens pass incomplete deep right to B.Aiyuk (J.Jenkins). PENALTY on NO-J.Jenkins, Defensive Pass Interference, 19 yards, enforced at NO 44 - No Play.</t>
  </si>
  <si>
    <t>6:42</t>
  </si>
  <si>
    <t>2nd &amp; 6 at NO 44</t>
  </si>
  <si>
    <t>4012203273735</t>
  </si>
  <si>
    <t>(6:35) A.Walter left tackle to NO 22 for 3 yards (D.Swearinger).</t>
  </si>
  <si>
    <t>4012203273756</t>
  </si>
  <si>
    <t>(6:07) (No Huddle, Shotgun) N.Mullens pass incomplete deep left to B.Aiyuk (P.Robinson).</t>
  </si>
  <si>
    <t>2nd &amp; 7 at NO 22</t>
  </si>
  <si>
    <t>4012203273778</t>
  </si>
  <si>
    <t>(6:03) (Shotgun) N.Mullens pass incomplete short left to B.Aiyuk (D.Onyemata) [D.Davis].</t>
  </si>
  <si>
    <t>3rd &amp; 7 at NO 22</t>
  </si>
  <si>
    <t>4012203273800</t>
  </si>
  <si>
    <t>Robbie Gould 40 Yd Field Goal</t>
  </si>
  <si>
    <t>4th &amp; 7 at NO 22</t>
  </si>
  <si>
    <t>4012203273819</t>
  </si>
  <si>
    <t>M.Wishnowsky kicks 65 yards from SF 35 to end zone, Touchback.</t>
  </si>
  <si>
    <t>4012203273834</t>
  </si>
  <si>
    <t>(5:54) #7 T.Hill at quarterback, #2 Winston at WR. (Shotgun) T.Hill left end pushed ob at NO 30 for 5 yards (T.Moore).</t>
  </si>
  <si>
    <t>4012203273864</t>
  </si>
  <si>
    <t>(5:10) (Shotgun) T.Hill left end to NO 39 for 9 yards (A.Armstead).</t>
  </si>
  <si>
    <t>4012203273885</t>
  </si>
  <si>
    <t>Timeout #1 by SF at 05:02.</t>
  </si>
  <si>
    <t>4012203273902</t>
  </si>
  <si>
    <t>(5:02) #2 Winston at quarterback under center. J.Hurst reported in as eligible.  L.Murray left guard to 50 for 11 yards (D.Greenlaw).</t>
  </si>
  <si>
    <t>4012203273925</t>
  </si>
  <si>
    <t>Timeout #2 by SF at 04:56.</t>
  </si>
  <si>
    <t>4012203273946</t>
  </si>
  <si>
    <t>(4:56) #7 T.Hill at quarterback.  Winston at WR. (Shotgun) T.Hill right tackle to SF 46 for 4 yards (M.Harris). PENALTY on NO-T.Armstead, Illegal Formation, 5 yards, enforced at 50 - No Play.</t>
  </si>
  <si>
    <t>4012203273982</t>
  </si>
  <si>
    <t>(4:51) L.Murray right tackle to NO 48 for 3 yards (T.Moore; D.Jordan).</t>
  </si>
  <si>
    <t>1st &amp; 15 at NO 45</t>
  </si>
  <si>
    <t>4012203274003</t>
  </si>
  <si>
    <t>(4:05) #7 T.Hill at quarterback. (Shotgun) T.Hill right end to SF 42 for 10 yards (T.Moore; J.Willis).</t>
  </si>
  <si>
    <t>2nd &amp; 12 at NO 48</t>
  </si>
  <si>
    <t>4012203274028</t>
  </si>
  <si>
    <t>(3:19) (Shotgun) T.Hill left end to SF 36 for 6 yards (T.Moore). FUMBLES (T.Moore), RECOVERED by SF-M.Harris at SF 34. M.Harris to SF 34 for no gain (M.Burton).</t>
  </si>
  <si>
    <t>3rd &amp; 2 at SF 42</t>
  </si>
  <si>
    <t>4012203274065</t>
  </si>
  <si>
    <t>(3:13) (Shotgun) N.Mullens pass incomplete to R.James.</t>
  </si>
  <si>
    <t>1st &amp; 10 at SF 34</t>
  </si>
  <si>
    <t>4012203274087</t>
  </si>
  <si>
    <t>(3:09) (Shotgun) N.Mullens pass deep right to J.Reed pushed ob at NO 40 for 26 yards (M.Williams). Pass 20, YAC 6</t>
  </si>
  <si>
    <t>2nd &amp; 10 at SF 34</t>
  </si>
  <si>
    <t>4012203274116</t>
  </si>
  <si>
    <t>(3:01) (Shotgun) N.Mullens pass deep right to B.Aiyuk to NO 18 for 22 yards (M.Williams) [D.Onyemata]. Pass 22, YAC 0</t>
  </si>
  <si>
    <t>4012203274144</t>
  </si>
  <si>
    <t>(2:35) (No Huddle, Shotgun) N.Mullens pass incomplete short left to B.Aiyuk (D.Davis).</t>
  </si>
  <si>
    <t>4012203274170</t>
  </si>
  <si>
    <t>(2:31) (Shotgun) N.Mullens pass intended for K.Bourne INTERCEPTED by P.Robinson at NO 0. Touchback.</t>
  </si>
  <si>
    <t>2nd &amp; 10 at NO 18</t>
  </si>
  <si>
    <t>4012203274197</t>
  </si>
  <si>
    <t>(2:25) J.Hurst reported in as eligible.  L.Murray right tackle to NO 23 for 3 yards (D.Greenlaw).</t>
  </si>
  <si>
    <t>4012203274220</t>
  </si>
  <si>
    <t>Timeout #3 by SF at 02:21.</t>
  </si>
  <si>
    <t>4012203274237</t>
  </si>
  <si>
    <t>(2:21) L.Murray right tackle to NO 30 for 7 yards (D.Greenlaw; F.Warner).</t>
  </si>
  <si>
    <t>4012203274258</t>
  </si>
  <si>
    <t>4012203274275</t>
  </si>
  <si>
    <t>(2:00) J.Hurst reported in as eligible.  J.Winston kneels to NO 29 for -1 yards.</t>
  </si>
  <si>
    <t>4012203274296</t>
  </si>
  <si>
    <t>(1:18) J.Hurst reported in as eligible.  J.Winston kneels to NO 26 for -3 yards.</t>
  </si>
  <si>
    <t>2nd &amp; 11 at NO 29</t>
  </si>
  <si>
    <t>4012203274321</t>
  </si>
  <si>
    <t>(:34) J.Hurst reported in as eligible.  J.Winston kneels to NO 25 for -1 yards.</t>
  </si>
  <si>
    <t>3rd &amp; 14 at NO 26</t>
  </si>
  <si>
    <t>4012203274342</t>
  </si>
  <si>
    <t>40122032142</t>
  </si>
  <si>
    <t>401220321</t>
  </si>
  <si>
    <t>40122032157</t>
  </si>
  <si>
    <t>1</t>
  </si>
  <si>
    <t>(15:00) M.Ryan pass short left to T.Gurley pushed ob at ATL 28 for 3 yards (C.Gardner-Johnson). Pass 2, YAC 1</t>
  </si>
  <si>
    <t>ATL 25</t>
  </si>
  <si>
    <t>1st &amp; 10 at ATL 25</t>
  </si>
  <si>
    <t>40122032186</t>
  </si>
  <si>
    <t>(14:22) M.Ryan pass deep middle to C.Ridley to NO 26 for 46 yards (J.Jenkins). Pass 42, YAC 4</t>
  </si>
  <si>
    <t>ATL 28</t>
  </si>
  <si>
    <t>2nd &amp; 7 at ATL 28</t>
  </si>
  <si>
    <t>401220321114</t>
  </si>
  <si>
    <t>(13:36) M.Ryan pass short right to O.Zaccheaus ran ob at NO 16 for 10 yards (P.Robinson). Pass 11, YAC -1</t>
  </si>
  <si>
    <t>401220321147</t>
  </si>
  <si>
    <t>(12:57) T.Gurley right guard to NO 14 for 2 yards (R.Glasgow).</t>
  </si>
  <si>
    <t>401220321172</t>
  </si>
  <si>
    <t>(12:12) M.Ryan pass short right to K.Smith pushed ob at NO 10 for 4 yards (K.Alexander). Pass 1, YAC 3</t>
  </si>
  <si>
    <t>401220321196</t>
  </si>
  <si>
    <t>(11:32) (Shotgun) M.Ryan pass incomplete short left to H.Hurst (C.Gardner-Johnson).</t>
  </si>
  <si>
    <t>3rd &amp; 4 at NO 10</t>
  </si>
  <si>
    <t>401220321222</t>
  </si>
  <si>
    <t>Younghoe Koo 28 Yd Field Goal</t>
  </si>
  <si>
    <t>4th &amp; 4 at NO 10</t>
  </si>
  <si>
    <t>401220321241</t>
  </si>
  <si>
    <t>Y.Koo kicks 62 yards from ATL 35 to NO 3. D.Harris to NO 24 for 21 yards (S.Neasman).</t>
  </si>
  <si>
    <t>401220321269</t>
  </si>
  <si>
    <t>(11:17) (Shotgun) T.Hill pass short right to M.Thomas to NO 32 for 8 yards (D.Jones). Pass 3, YAC 5</t>
  </si>
  <si>
    <t>401220321293</t>
  </si>
  <si>
    <t>(10:42) L.Murray right guard to NO 33 for 1 yard (E.Robinson).</t>
  </si>
  <si>
    <t>2nd &amp; 2 at NO 32</t>
  </si>
  <si>
    <t>401220321314</t>
  </si>
  <si>
    <t>(10:05) T.Hill sacked at NO 24 for -9 yards (sack split by A.Bailey and G.Jarrett). Penalty on NO-A.Peat, Offensive Holding, declined.</t>
  </si>
  <si>
    <t>3rd &amp; 1 at NO 33</t>
  </si>
  <si>
    <t>401220321348</t>
  </si>
  <si>
    <t>(9:49) T.Morstead punts 44 yards to ATL 32, Center-Z.Wood, fair catch by B.Powell.</t>
  </si>
  <si>
    <t>9:49</t>
  </si>
  <si>
    <t>4th &amp; 10 at NO 24</t>
  </si>
  <si>
    <t>401220321367</t>
  </si>
  <si>
    <t>(9:42) PENALTY on ATL-C.Lindstrom, False Start, 5 yards, enforced at ATL 32 - No Play.</t>
  </si>
  <si>
    <t>ATL 32</t>
  </si>
  <si>
    <t>1st &amp; 10 at ATL 32</t>
  </si>
  <si>
    <t>401220321390</t>
  </si>
  <si>
    <t>(9:42) (Shotgun) B.Powell right end pushed ob at ATL 30 for 3 yards (J.Jenkins).</t>
  </si>
  <si>
    <t>ATL 27</t>
  </si>
  <si>
    <t>1st &amp; 15 at ATL 27</t>
  </si>
  <si>
    <t>401220321416</t>
  </si>
  <si>
    <t>(9:06) (Shotgun) M.Ryan pass short left to R.Gage to ATL 31 for 1 yard (M.Brown; D.Davis). Pass -1, YAC 2</t>
  </si>
  <si>
    <t>9:06</t>
  </si>
  <si>
    <t>ATL 30</t>
  </si>
  <si>
    <t>2nd &amp; 12 at ATL 30</t>
  </si>
  <si>
    <t>401220321440</t>
  </si>
  <si>
    <t>(8:23) (Shotgun) M.Ryan sacked at ATL 26 for -5 yards (C.Jordan).</t>
  </si>
  <si>
    <t>8:23</t>
  </si>
  <si>
    <t>ATL 31</t>
  </si>
  <si>
    <t>3rd &amp; 11 at ATL 31</t>
  </si>
  <si>
    <t>401220321463</t>
  </si>
  <si>
    <t>(7:31) S.Hofrichter punts 46 yards to NO 28, Center-J.Harris. D.Harris to NO 30 for 2 yards (J.Harris; L.Reynolds).</t>
  </si>
  <si>
    <t>ATL 26</t>
  </si>
  <si>
    <t>4th &amp; 16 at ATL 26</t>
  </si>
  <si>
    <t>401220321488</t>
  </si>
  <si>
    <t>(7:17) A.Kamara left tackle to NO 36 for 6 yards (G.Jarrett).</t>
  </si>
  <si>
    <t>401220321509</t>
  </si>
  <si>
    <t>(6:45) D.Harris left end pushed ob at ATL 41 for 23 yards (K.Neal).</t>
  </si>
  <si>
    <t>6:45</t>
  </si>
  <si>
    <t>2nd &amp; 4 at NO 36</t>
  </si>
  <si>
    <t>401220321535</t>
  </si>
  <si>
    <t>(6:17) (Shotgun) T.Hill scrambles right end to ATL 37 for 4 yards (K.Neal).</t>
  </si>
  <si>
    <t>6:17</t>
  </si>
  <si>
    <t>ATL 41</t>
  </si>
  <si>
    <t>1st &amp; 10 at ATL 41</t>
  </si>
  <si>
    <t>401220321556</t>
  </si>
  <si>
    <t>(5:33) (Shotgun) A.Kamara right guard to ATL 33 for 4 yards (D.Jones).</t>
  </si>
  <si>
    <t>5:33</t>
  </si>
  <si>
    <t>ATL 37</t>
  </si>
  <si>
    <t>2nd &amp; 6 at ATL 37</t>
  </si>
  <si>
    <t>401220321577</t>
  </si>
  <si>
    <t>(4:58) (Shotgun) T.Hill pass incomplete short left to M.Thomas. PENALTY on ATL-D.Dennard, Defensive Pass Interference, 10 yards, enforced at ATL 33 - No Play.</t>
  </si>
  <si>
    <t>ATL 33</t>
  </si>
  <si>
    <t>3rd &amp; 2 at ATL 33</t>
  </si>
  <si>
    <t>401220321610</t>
  </si>
  <si>
    <t>(4:53) (Shotgun) T.Hill pass short left to A.Trautman to ATL 4 for 19 yards (E.Robinson; D.Dennard). Pass 6, YAC 13</t>
  </si>
  <si>
    <t>ATL 23</t>
  </si>
  <si>
    <t>1st &amp; 10 at ATL 23</t>
  </si>
  <si>
    <t>401220321634</t>
  </si>
  <si>
    <t>(4:08) (Shotgun) Direct snap to A.Kamara.  A.Kamara right tackle to ATL 4 for no gain (D.Jones).</t>
  </si>
  <si>
    <t>ATL 4</t>
  </si>
  <si>
    <t>1st &amp; Goal at ATL 4</t>
  </si>
  <si>
    <t>401220321659</t>
  </si>
  <si>
    <t>Timeout #1 by NO at 03:36.</t>
  </si>
  <si>
    <t>401220321678</t>
  </si>
  <si>
    <t>(3:36) (Shotgun) T.Hill pass incomplete right to M.Thomas (M.Walker).</t>
  </si>
  <si>
    <t>3:35</t>
  </si>
  <si>
    <t>2nd &amp; 4 at ATL 4</t>
  </si>
  <si>
    <t>401220321701</t>
  </si>
  <si>
    <t>(3:31) T.Hill pass short left to M.Thomas to ATL 4 for no gain (D.Dennard). Pass 0, YAC 0</t>
  </si>
  <si>
    <t>3:31</t>
  </si>
  <si>
    <t>3rd &amp; Goal at ATL 4</t>
  </si>
  <si>
    <t>401220321725</t>
  </si>
  <si>
    <t>Wil Lutz 22 Yd Field Goal</t>
  </si>
  <si>
    <t>4th &amp; Goal at ATL 4</t>
  </si>
  <si>
    <t>401220321748</t>
  </si>
  <si>
    <t>401220321763</t>
  </si>
  <si>
    <t>(2:47) (Shotgun) M.Ryan sacked at ATL 25 for 0 yards (T.Hendrickson).</t>
  </si>
  <si>
    <t>401220321784</t>
  </si>
  <si>
    <t>(2:05) (Shotgun) M.Ryan pass short middle to J.Jones to ATL 42 for 17 yards (M.Williams; D.Davis). Pass 13, YAC 4</t>
  </si>
  <si>
    <t>2nd &amp; 10 at ATL 25</t>
  </si>
  <si>
    <t>401220321815</t>
  </si>
  <si>
    <t>(1:30) T.Gurley right guard to ATL 48 for 6 yards (D.Davis).</t>
  </si>
  <si>
    <t>ATL 42</t>
  </si>
  <si>
    <t>1st &amp; 10 at ATL 42</t>
  </si>
  <si>
    <t>401220321837</t>
  </si>
  <si>
    <t>(:48) T.Gurley left tackle to NO 45 for 7 yards (M.Jenkins).</t>
  </si>
  <si>
    <t>ATL 48</t>
  </si>
  <si>
    <t>2nd &amp; 4 at ATL 48</t>
  </si>
  <si>
    <t>401220321862</t>
  </si>
  <si>
    <t>(:07) B.Hill right tackle to NO 41 for 4 yards (C.Granderson).</t>
  </si>
  <si>
    <t>401220321883</t>
  </si>
  <si>
    <t>401220321902</t>
  </si>
  <si>
    <t>(15:00) M.Ryan pass incomplete short left to T.Gurley.</t>
  </si>
  <si>
    <t>2nd &amp; 6 at NO 41</t>
  </si>
  <si>
    <t>401220321924</t>
  </si>
  <si>
    <t>(14:56) (Shotgun) M.Ryan pass short right to K.Smith to NO 42 for -1 yards (K.Alexander) [M.Davenport]. PENALTY on NO-M.Jenkins, Defensive Holding, 5 yards, enforced at NO 41 - No Play.</t>
  </si>
  <si>
    <t>401220321959</t>
  </si>
  <si>
    <t>(14:50) (Shotgun) M.Ryan pass incomplete short middle (S.Tuttle) [D.Davis].</t>
  </si>
  <si>
    <t>401220321981</t>
  </si>
  <si>
    <t>(14:45) (Shotgun) T.Gurley right guard to NO 33 for 3 yards (R.Glasgow).</t>
  </si>
  <si>
    <t>14:45</t>
  </si>
  <si>
    <t>4012203211002</t>
  </si>
  <si>
    <t>(14:04) (Shotgun) M.Ryan pass incomplete short right to H.Hurst.</t>
  </si>
  <si>
    <t>14:04</t>
  </si>
  <si>
    <t>3rd &amp; 7 at NO 33</t>
  </si>
  <si>
    <t>4012203211024</t>
  </si>
  <si>
    <t>Younghoe Koo 51 Yd Field Goal</t>
  </si>
  <si>
    <t>13:56</t>
  </si>
  <si>
    <t>4th &amp; 7 at NO 33</t>
  </si>
  <si>
    <t>4012203211043</t>
  </si>
  <si>
    <t>Y.Koo kicks 65 yards from ATL 35 to end zone, Touchback.</t>
  </si>
  <si>
    <t>4012203211058</t>
  </si>
  <si>
    <t>(13:56) J.Hurst reported in as eligible.  T.Hill pass deep left to M.Thomas to NO 48 for 23 yards (A.Terrell). ATL-M.Walker was injured during the play. His return is Probable.  Pass 19, YAC 4</t>
  </si>
  <si>
    <t>4012203211084</t>
  </si>
  <si>
    <t>(13:25) T.Hill pass short left to M.Thomas to ATL 43 for 9 yards (D.Dennard). Pass 9, YAC 0</t>
  </si>
  <si>
    <t>4012203211116</t>
  </si>
  <si>
    <t>(12:45) A.Kamara right end to ATL 37 for 6 yards (D.Jones; A.Terrell). PENALTY on ATL-T.Davison, Defensive Holding, 5 yards, enforced at ATL 37.</t>
  </si>
  <si>
    <t>ATL 43</t>
  </si>
  <si>
    <t>2nd &amp; 1 at ATL 43</t>
  </si>
  <si>
    <t>4012203211152</t>
  </si>
  <si>
    <t>(12:12) (Shotgun) T.Hill pass incomplete short left to M.Thomas.</t>
  </si>
  <si>
    <t>4012203211176</t>
  </si>
  <si>
    <t>(12:07) (Shotgun) T.Hill sacked at ATL 35 for -3 yards (C.Harris).</t>
  </si>
  <si>
    <t>2nd &amp; 10 at ATL 32</t>
  </si>
  <si>
    <t>4012203211195</t>
  </si>
  <si>
    <t>(11:18) (Shotgun) T.Hill pass incomplete short left to A.Kamara.</t>
  </si>
  <si>
    <t>11:18</t>
  </si>
  <si>
    <t>ATL 35</t>
  </si>
  <si>
    <t>3rd &amp; 13 at ATL 35</t>
  </si>
  <si>
    <t>4012203211217</t>
  </si>
  <si>
    <t>(11:14) W.Lutz 53 yard field goal is No Good, Hit Left Upright, Center-Z.Wood, Holder-T.Morstead.</t>
  </si>
  <si>
    <t>4th &amp; 13 at ATL 35</t>
  </si>
  <si>
    <t>4012203211237</t>
  </si>
  <si>
    <t>(11:09) B.Hill right guard to ATL 47 for 4 yards (K.Alexander).</t>
  </si>
  <si>
    <t>1st &amp; 10 at ATL 43</t>
  </si>
  <si>
    <t>4012203211258</t>
  </si>
  <si>
    <t>(10:34) PENALTY on ATL-L.Stocker, False Start, 5 yards, enforced at ATL 47 - No Play.</t>
  </si>
  <si>
    <t>10:34</t>
  </si>
  <si>
    <t>ATL 47</t>
  </si>
  <si>
    <t>2nd &amp; 6 at ATL 47</t>
  </si>
  <si>
    <t>4012203211281</t>
  </si>
  <si>
    <t>(10:20) (Shotgun) M.Ryan pass short right to C.Ridley to 50 for 8 yards (J.Jenkins). Pass 5, YAC 3</t>
  </si>
  <si>
    <t>2nd &amp; 11 at ATL 42</t>
  </si>
  <si>
    <t>4012203211305</t>
  </si>
  <si>
    <t>(9:51) (Shotgun) M.Ryan sacked at ATL 44 for -6 yards (T.Hendrickson).</t>
  </si>
  <si>
    <t>3rd &amp; 3 at 50</t>
  </si>
  <si>
    <t>4012203211328</t>
  </si>
  <si>
    <t>(9:04) S.Hofrichter punts 56 yards to end zone, Center-J.Harris, Touchback.</t>
  </si>
  <si>
    <t>ATL 44</t>
  </si>
  <si>
    <t>4th &amp; 9 at ATL 44</t>
  </si>
  <si>
    <t>4012203211345</t>
  </si>
  <si>
    <t>(8:57) J.Hurst reported in as eligible.  L.Murray left guard to NO 22 for 2 yards (A.Bailey).</t>
  </si>
  <si>
    <t>4012203211368</t>
  </si>
  <si>
    <t>(8:17) (Shotgun) T.Hill pass incomplete short right to E.Sanders.</t>
  </si>
  <si>
    <t>2nd &amp; 8 at NO 22</t>
  </si>
  <si>
    <t>4012203211390</t>
  </si>
  <si>
    <t>(8:14) (Shotgun) T.Hill pass short right to D.Harris to NO 24 for 2 yards (A.Terrell). Pass -4, YAC 6</t>
  </si>
  <si>
    <t>8:14</t>
  </si>
  <si>
    <t>3rd &amp; 8 at NO 22</t>
  </si>
  <si>
    <t>4012203211414</t>
  </si>
  <si>
    <t>(7:36) T.Morstead punts 46 yards to ATL 30, Center-Z.Wood. B.Powell to ATL 30 for no gain (A.Anzalone).</t>
  </si>
  <si>
    <t>4th &amp; 6 at NO 24</t>
  </si>
  <si>
    <t>4012203211443</t>
  </si>
  <si>
    <t>(7:25) B.Hill right end pushed ob at ATL 33 for 3 yards (J.Jenkins).</t>
  </si>
  <si>
    <t>1st &amp; 10 at ATL 30</t>
  </si>
  <si>
    <t>4012203211469</t>
  </si>
  <si>
    <t>(6:51) (Shotgun) T.Gurley right guard to ATL 35 for 2 yards (K.Alexander).</t>
  </si>
  <si>
    <t>6:51</t>
  </si>
  <si>
    <t>2nd &amp; 7 at ATL 33</t>
  </si>
  <si>
    <t>4012203211490</t>
  </si>
  <si>
    <t>(6:23) (Shotgun) M.Ryan pass short left to R.Gage to ATL 46 for 11 yards (P.Williams). Pass 11, YAC 0</t>
  </si>
  <si>
    <t>3rd &amp; 5 at ATL 35</t>
  </si>
  <si>
    <t>4012203211514</t>
  </si>
  <si>
    <t>(5:57) (Shotgun) M.Ryan pass deep left to R.Gage pushed ob at NO 37 for 17 yards (M.Williams). NO-C.Gardner-Johnson was injured during the play. His return is Probable.  Pass 17, YAC 0</t>
  </si>
  <si>
    <t>ATL 46</t>
  </si>
  <si>
    <t>1st &amp; 10 at ATL 46</t>
  </si>
  <si>
    <t>4012203211547</t>
  </si>
  <si>
    <t>(5:27) T.Gurley right guard to NO 34 for 3 yards (C.Jordan).</t>
  </si>
  <si>
    <t>4012203211576</t>
  </si>
  <si>
    <t>(4:47) M.Ryan pass incomplete short left to C.Blake (J.Jenkins). INJURY UPDATE: New Orleans #75 A.Peat, CONCUSSION, OUT FOR THE GAME.</t>
  </si>
  <si>
    <t>4012203211598</t>
  </si>
  <si>
    <t>Timeout #2 by NO at 04:40.</t>
  </si>
  <si>
    <t>4012203211615</t>
  </si>
  <si>
    <t>(4:40) (Shotgun) M.Ryan pass incomplete short left.</t>
  </si>
  <si>
    <t>3rd &amp; 7 at NO 34</t>
  </si>
  <si>
    <t>4012203211641</t>
  </si>
  <si>
    <t>Younghoe Koo 52 Yd Field Goal</t>
  </si>
  <si>
    <t>4:31</t>
  </si>
  <si>
    <t>4th &amp; 7 at NO 34</t>
  </si>
  <si>
    <t>4012203211660</t>
  </si>
  <si>
    <t>Y.Koo kicks 65 yards from ATL 35 to NO 0. D.Harris to NO 20 for 20 yards (S.Neasman).</t>
  </si>
  <si>
    <t>4012203211682</t>
  </si>
  <si>
    <t>(4:26) T.Hill pass short left to M.Thomas to NO 36 for 16 yards (A.Terrell). Pass 14, YAC 2</t>
  </si>
  <si>
    <t>4012203211706</t>
  </si>
  <si>
    <t>(3:48) A.Kamara left guard to NO 43 for 7 yards (K.Neal).</t>
  </si>
  <si>
    <t>4012203211731</t>
  </si>
  <si>
    <t>(3:09) (Shotgun) T.Hill pass short left to E.Sanders to ATL 12 for 45 yards (D.Dennard). FUMBLES (D.Dennard), RECOVERED by ATL-K.Neal at ATL 12. K.Neal to ATL 26 for 14 yards (N.Easton). The Replay Official reviewed the runner was not down by contact ruling, and the play was REVERSED. (Shotgun) T.Hill pass deep left to E.Sanders to ATL 13 for 44 yards (K.Neal). Pass 44, YAC 0</t>
  </si>
  <si>
    <t>2nd &amp; 3 at NO 43</t>
  </si>
  <si>
    <t>4012203211816</t>
  </si>
  <si>
    <t>(2:52) (Shotgun) Direct snap to A.Kamara.  A.Kamara left guard to ATL 11 for 2 yards (C.Harris; G.Jarrett).</t>
  </si>
  <si>
    <t>ATL 13</t>
  </si>
  <si>
    <t>1st &amp; 10 at ATL 13</t>
  </si>
  <si>
    <t>4012203211841</t>
  </si>
  <si>
    <t>(2:16) (Shotgun) T.Hill scrambles right end to ATL 9 for 2 yards (J.Tuioti-Mariner).</t>
  </si>
  <si>
    <t>ATL 11</t>
  </si>
  <si>
    <t>2nd &amp; 8 at ATL 11</t>
  </si>
  <si>
    <t>4012203211864</t>
  </si>
  <si>
    <t>4012203211881</t>
  </si>
  <si>
    <t>(2:00) (Shotgun) T.Hill pass short left to J.Cook to ATL 3 for 6 yards (R.Allen; F.Oluokun). Pass 6, YAC 0 The Replay Official reviewed the first down ruling, and the play was Upheld. The ruling on the field stands.</t>
  </si>
  <si>
    <t>ATL 9</t>
  </si>
  <si>
    <t>3rd &amp; 6 at ATL 9</t>
  </si>
  <si>
    <t>4012203211906</t>
  </si>
  <si>
    <t>Timeout #1 by ATL at 01:51.</t>
  </si>
  <si>
    <t>4012203211927</t>
  </si>
  <si>
    <t>ATL 3</t>
  </si>
  <si>
    <t>1st &amp; Goal at ATL 3</t>
  </si>
  <si>
    <t>4012203211976</t>
  </si>
  <si>
    <t>4012203211991</t>
  </si>
  <si>
    <t>(1:46) (Shotgun) M.Ryan pass short right to C.Ridley to ATL 32 for 7 yards (M.Jenkins). Pass 4, YAC 3</t>
  </si>
  <si>
    <t>4012203212015</t>
  </si>
  <si>
    <t>Timeout #3 by NO at 01:20.</t>
  </si>
  <si>
    <t>4012203212036</t>
  </si>
  <si>
    <t>(1:20) (Shotgun) M.Ryan pass short middle to C.Ridley to ATL 43 for 11 yards (P.Williams) [T.Hendrickson]. Pass 11, YAC 0</t>
  </si>
  <si>
    <t>2nd &amp; 3 at ATL 32</t>
  </si>
  <si>
    <t>4012203212060</t>
  </si>
  <si>
    <t>(1:01) (No Huddle, Shotgun) M.Ryan pass incomplete short middle to C.Ridley. PENALTY on NO-K.Alexander, Defensive Holding, 5 yards, enforced at ATL 43 - No Play.</t>
  </si>
  <si>
    <t>4012203212097</t>
  </si>
  <si>
    <t>(:57) (Shotgun) M.Ryan pass incomplete deep right to C.Ridley.</t>
  </si>
  <si>
    <t>1st &amp; 10 at ATL 48</t>
  </si>
  <si>
    <t>4012203212119</t>
  </si>
  <si>
    <t>(:51) (Shotgun) M.Ryan pass short middle to B.Hill to NO 47 for 5 yards (D.Davis) [T.Hendrickson]. PENALTY on NO-P.Robinson, Defensive Holding, 5 yards, enforced at ATL 48 - No Play.</t>
  </si>
  <si>
    <t>2nd &amp; 10 at ATL 48</t>
  </si>
  <si>
    <t>4012203212154</t>
  </si>
  <si>
    <t>(:45) (Shotgun) M.Ryan pass short left to R.Gage pushed ob at NO 39 for 8 yards (D.Davis). Pass 0, YAC 8</t>
  </si>
  <si>
    <t>4012203212183</t>
  </si>
  <si>
    <t>(:38) (Shotgun) M.Ryan pass incomplete short right to C.Blake (J.Jenkins).</t>
  </si>
  <si>
    <t>2nd &amp; 2 at NO 39</t>
  </si>
  <si>
    <t>4012203212209</t>
  </si>
  <si>
    <t>(:33) (Shotgun) M.Ryan sacked at NO 47 for -8 yards (C.Jordan).</t>
  </si>
  <si>
    <t>3rd &amp; 2 at NO 39</t>
  </si>
  <si>
    <t>4012203212228</t>
  </si>
  <si>
    <t>Timeout #2 by ATL at 00:03.</t>
  </si>
  <si>
    <t>4012203212245</t>
  </si>
  <si>
    <t>(:03) (Shotgun) M.Ryan pass INTERCEPTED by M.Williams at NO 0. M.Williams to NO 20 for 20 yards (B.Hill). Penalty on ATL-B.Hill, Horse Collar Tackle, declined.</t>
  </si>
  <si>
    <t>4th &amp; 10 at NO 47</t>
  </si>
  <si>
    <t>4012203212282</t>
  </si>
  <si>
    <t>4012203212301</t>
  </si>
  <si>
    <t>Y.Koo kicks 65 yards from ATL 35 to NO 0. M.Callaway to NO 20 for 20 yards (B.Wreh-Wilson).</t>
  </si>
  <si>
    <t>4012203212325</t>
  </si>
  <si>
    <t>(14:53) (Shotgun) A.Kamara left guard to NO 21 for 1 yard (G.Jarrett).</t>
  </si>
  <si>
    <t>14:53</t>
  </si>
  <si>
    <t>4012203212346</t>
  </si>
  <si>
    <t>(14:19) (Shotgun) PENALTY on ATL-S.Means, Neutral Zone Infraction, 5 yards, enforced at NO 21 - No Play.</t>
  </si>
  <si>
    <t>2nd &amp; 9 at NO 21</t>
  </si>
  <si>
    <t>4012203212369</t>
  </si>
  <si>
    <t>(13:57) J.Hurst reported in as eligible.  T.Hill pass short left to M.Thomas to NO 41 for 15 yards (D.Dennard). Pass 15, YAC 0</t>
  </si>
  <si>
    <t>2nd &amp; 4 at NO 26</t>
  </si>
  <si>
    <t>4012203212395</t>
  </si>
  <si>
    <t>(13:22) T.Hill pass short left to M.Thomas to 50 for 9 yards (D.Dennard) [D.Jones]. Pass 7, YAC 2</t>
  </si>
  <si>
    <t>13:22</t>
  </si>
  <si>
    <t>4012203212423</t>
  </si>
  <si>
    <t>(12:47) A.Kamara right guard to ATL 46 for 4 yards (F.Oluokun; I.Oliver).</t>
  </si>
  <si>
    <t>4012203212448</t>
  </si>
  <si>
    <t>(12:12) J.Hurst reported in as eligible.  T.Hill pass short left to L.Murray to ATL 21 for 25 yards (M.Walker). Pass -5, YAC 30</t>
  </si>
  <si>
    <t>4012203212474</t>
  </si>
  <si>
    <t>(11:25) L.Murray left guard to ATL 10 for 11 yards (K.Neal).</t>
  </si>
  <si>
    <t>11:25</t>
  </si>
  <si>
    <t>ATL 21</t>
  </si>
  <si>
    <t>1st &amp; 10 at ATL 21</t>
  </si>
  <si>
    <t>4012203212499</t>
  </si>
  <si>
    <t>(10:40) (Shotgun) T.Hill scrambles left end ran ob at ATL 7 for 3 yards (D.Dennard).</t>
  </si>
  <si>
    <t>10:40</t>
  </si>
  <si>
    <t>ATL 10</t>
  </si>
  <si>
    <t>1st &amp; Goal at ATL 10</t>
  </si>
  <si>
    <t>4012203212525</t>
  </si>
  <si>
    <t>(9:58) T.Hill pass incomplete short left to M.Thomas (C.Harris).</t>
  </si>
  <si>
    <t>ATL 7</t>
  </si>
  <si>
    <t>2nd &amp; 7 at ATL 7</t>
  </si>
  <si>
    <t>4012203212547</t>
  </si>
  <si>
    <t>(9:55) (Shotgun) T.Hill pass short right to M.Thomas to ATL 2 for 5 yards (A.Terrell). Pass 4, YAC 1</t>
  </si>
  <si>
    <t>3rd &amp; Goal at ATL 7</t>
  </si>
  <si>
    <t>4012203212571</t>
  </si>
  <si>
    <t>Taysom Hill 2 Yard Rush W.Lutz extra point is GOOD, Center-Z.Wood, Holder-T.Morstead.</t>
  </si>
  <si>
    <t>ATL 2</t>
  </si>
  <si>
    <t>4th &amp; Goal at ATL 2</t>
  </si>
  <si>
    <t>4012203212615</t>
  </si>
  <si>
    <t>4012203212630</t>
  </si>
  <si>
    <t>(9:11) M.Ryan sacked at ATL 18 for -7 yards (D.Davis).</t>
  </si>
  <si>
    <t>4012203212649</t>
  </si>
  <si>
    <t>(8:27) (Shotgun) M.Ryan pass short right to R.Gage to ATL 22 for 4 yards (D.Onyemata). Penalty on ATL, Illegal Formation, declined. Pass -1, YAC 5</t>
  </si>
  <si>
    <t>ATL 18</t>
  </si>
  <si>
    <t>2nd &amp; 17 at ATL 18</t>
  </si>
  <si>
    <t>4012203212684</t>
  </si>
  <si>
    <t>(8:01) (Shotgun) M.Ryan sacked at ATL 16 for -6 yards (D.Onyemata).</t>
  </si>
  <si>
    <t>ATL 22</t>
  </si>
  <si>
    <t>3rd &amp; 13 at ATL 22</t>
  </si>
  <si>
    <t>4012203212707</t>
  </si>
  <si>
    <t>(7:16) PENALTY on ATL-J.Tuioti-Mariner, False Start, 5 yards, enforced at ATL 16 - No Play.</t>
  </si>
  <si>
    <t>ATL 16</t>
  </si>
  <si>
    <t>4th &amp; 19 at ATL 16</t>
  </si>
  <si>
    <t>4012203212734</t>
  </si>
  <si>
    <t>(7:11) S.Hofrichter punts 50 yards to NO 39, Center-J.Harris. M.Callaway to NO 43 for 4 yards (J.Tuioti-Mariner).</t>
  </si>
  <si>
    <t>4th &amp; 24</t>
  </si>
  <si>
    <t>4th &amp; 24 at ATL 11</t>
  </si>
  <si>
    <t>4012203212759</t>
  </si>
  <si>
    <t>(7:01) J.Hurst reported in as eligible.  T.Hill pass deep left to E.Sanders for 57 yards, TOUCHDOWN NULLIFIED by Penalty. PENALTY on NO-E.McCoy, Offensive Holding, 10 yards, enforced at NO 43 - No Play. INJURY UPDATE: New Orleans #11 D.Harris, stinger, QUESTIONABLE to return.</t>
  </si>
  <si>
    <t>4012203212801</t>
  </si>
  <si>
    <t>(6:52) L.Murray right guard to NO 40 for 7 yards (B.Wreh-Wilson).</t>
  </si>
  <si>
    <t>1st &amp; 20 at NO 33</t>
  </si>
  <si>
    <t>4012203212826</t>
  </si>
  <si>
    <t>(6:11) J.Hurst reported in as eligible.  T.Hill pass deep middle to M.Thomas to ATL 41 for 19 yards (R.Allen). Pass 19, YAC 0</t>
  </si>
  <si>
    <t>2nd &amp; 13 at NO 40</t>
  </si>
  <si>
    <t>4012203212852</t>
  </si>
  <si>
    <t>(5:30) A.Kamara left guard to ATL 41 for no gain (S.Means).</t>
  </si>
  <si>
    <t>4012203212877</t>
  </si>
  <si>
    <t>(4:45) (Shotgun) T.Hill sacked at NO 48 for -11 yards (D.Jones).</t>
  </si>
  <si>
    <t>4:45</t>
  </si>
  <si>
    <t>2nd &amp; 10 at ATL 41</t>
  </si>
  <si>
    <t>4012203212896</t>
  </si>
  <si>
    <t>(4:04) (Shotgun) T.Hill pass short left to E.Sanders to ATL 45 for 7 yards (D.Dennard). Pass -2, YAC 9</t>
  </si>
  <si>
    <t>3rd &amp; 21 at NO 48</t>
  </si>
  <si>
    <t>4012203212920</t>
  </si>
  <si>
    <t>(3:29) T.Morstead punts 33 yards to ATL 12, Center-Z.Wood, fair catch by B.Powell.</t>
  </si>
  <si>
    <t>ATL 45</t>
  </si>
  <si>
    <t>4th &amp; 14 at ATL 45</t>
  </si>
  <si>
    <t>4012203212943</t>
  </si>
  <si>
    <t>(3:22) T.Gurley left tackle to ATL 15 for 3 yards (C.Gardner-Johnson; M.Davenport).</t>
  </si>
  <si>
    <t>3:22</t>
  </si>
  <si>
    <t>ATL 12</t>
  </si>
  <si>
    <t>1st &amp; 10 at ATL 12</t>
  </si>
  <si>
    <t>4012203212964</t>
  </si>
  <si>
    <t>(2:40) T.Gurley right tackle to ATL 15 for no gain (C.Granderson, R.Glasgow).</t>
  </si>
  <si>
    <t>ATL 15</t>
  </si>
  <si>
    <t>2nd &amp; 7 at ATL 15</t>
  </si>
  <si>
    <t>4012203212985</t>
  </si>
  <si>
    <t>(1:57) (Shotgun) M.Ryan pass incomplete deep left to R.Gage (C.Gardner-Johnson).</t>
  </si>
  <si>
    <t>3rd &amp; 7 at ATL 15</t>
  </si>
  <si>
    <t>4012203213007</t>
  </si>
  <si>
    <t>(1:52) S.Hofrichter punts 52 yards to NO 33, Center-J.Harris. M.Callaway to NO 47 for 14 yards (L.Reynolds).</t>
  </si>
  <si>
    <t>4th &amp; 7 at ATL 15</t>
  </si>
  <si>
    <t>4012203213032</t>
  </si>
  <si>
    <t>(1:41) (Shotgun) T.Hill pass incomplete deep left to J.Cook. PENALTY on ATL-F.Oluokun, Defensive Pass Interference, 18 yards, enforced at NO 47 - No Play.</t>
  </si>
  <si>
    <t>4012203213065</t>
  </si>
  <si>
    <t>(1:36) (Shotgun) T.Hill pass short left to J.Cook pushed ob at ATL 19 for 16 yards (K.Sheffield). PENALTY on NO-J.Cook, Offensive Pass Interference, 10 yards, enforced at ATL 35 - No Play.</t>
  </si>
  <si>
    <t>1st &amp; 10 at ATL 35</t>
  </si>
  <si>
    <t>4012203213105</t>
  </si>
  <si>
    <t>(1:25) T.Hill pass short left to L.Murray to ATL 34 for 11 yards (K.Neal). Pass -7, YAC 18</t>
  </si>
  <si>
    <t>1st &amp; 20 at ATL 45</t>
  </si>
  <si>
    <t>4012203213129</t>
  </si>
  <si>
    <t>(:45) T.Hill pass short middle to E.Sanders to ATL 28 for 6 yards (K.Sheffield). Pass 4, YAC 2</t>
  </si>
  <si>
    <t>ATL 34</t>
  </si>
  <si>
    <t>2nd &amp; 9 at ATL 34</t>
  </si>
  <si>
    <t>4012203213157</t>
  </si>
  <si>
    <t>4012203213180</t>
  </si>
  <si>
    <t>(15:00) (Shotgun) J.Hurst reported in as eligible.  T.Hill right tackle to ATL 22 for 6 yards (J.Tuioti-Mariner; K.Neal).</t>
  </si>
  <si>
    <t>3rd &amp; 3 at ATL 28</t>
  </si>
  <si>
    <t>4012203213203</t>
  </si>
  <si>
    <t>(14:18) A.Kamara right tackle to ATL 17 for 5 yards (M.Walker).</t>
  </si>
  <si>
    <t>1st &amp; 10 at ATL 22</t>
  </si>
  <si>
    <t>4012203213224</t>
  </si>
  <si>
    <t>(13:36) L.Murray left guard to ATL 10 for 7 yards (D.Jones).</t>
  </si>
  <si>
    <t>ATL 17</t>
  </si>
  <si>
    <t>2nd &amp; 5 at ATL 17</t>
  </si>
  <si>
    <t>4012203213245</t>
  </si>
  <si>
    <t>Taysom Hill 10 Yard Rush W.Lutz extra point is GOOD, Center-Z.Wood, Holder-T.Morstead.</t>
  </si>
  <si>
    <t>4012203213283</t>
  </si>
  <si>
    <t>W.Lutz kicks 66 yards from NO 35 to ATL -1. B.Powell to ATL 17 for 18 yards (J.Gray).</t>
  </si>
  <si>
    <t>4012203213305</t>
  </si>
  <si>
    <t>(12:37) M.Ryan pass short middle to C.Blake to ATL 20 for 3 yards (C.Gardner-Johnson). Pass 4, YAC -1</t>
  </si>
  <si>
    <t>12:37</t>
  </si>
  <si>
    <t>1st &amp; 10 at ATL 17</t>
  </si>
  <si>
    <t>4012203213329</t>
  </si>
  <si>
    <t>(12:00) (Shotgun) M.Ryan pass incomplete short right to C.Ridley (J.Jenkins).</t>
  </si>
  <si>
    <t>ATL 20</t>
  </si>
  <si>
    <t>2nd &amp; 7 at ATL 20</t>
  </si>
  <si>
    <t>4012203213355</t>
  </si>
  <si>
    <t>(11:54) (Shotgun) M.Ryan sacked at ATL 19 for -1 yards (C.Jordan).</t>
  </si>
  <si>
    <t>3rd &amp; 7 at ATL 20</t>
  </si>
  <si>
    <t>4012203213374</t>
  </si>
  <si>
    <t>(11:16) S.Hofrichter punts 46 yards to NO 35, Center-J.Harris. M.Callaway to NO 35 for no gain (B.Hill).</t>
  </si>
  <si>
    <t>ATL 19</t>
  </si>
  <si>
    <t>4th &amp; 8 at ATL 19</t>
  </si>
  <si>
    <t>4012203213399</t>
  </si>
  <si>
    <t>(11:07) A.Kamara left tackle to NO 47 for 12 yards (F.Oluokun).</t>
  </si>
  <si>
    <t>11:07</t>
  </si>
  <si>
    <t>4012203213420</t>
  </si>
  <si>
    <t>(10:26) J.Hurst reported in as eligible.  L.Murray right guard to NO 49 for 2 yards (G.Jarrett).</t>
  </si>
  <si>
    <t>4012203213443</t>
  </si>
  <si>
    <t>Timeout #1 by NO at 09:42.</t>
  </si>
  <si>
    <t>4012203213460</t>
  </si>
  <si>
    <t>(9:42) T.Hill pass short right to E.Sanders ran ob at ATL 42 for 9 yards (K.Sheffield). Pass -2, YAC 11</t>
  </si>
  <si>
    <t>2nd &amp; 8 at NO 49</t>
  </si>
  <si>
    <t>4012203213489</t>
  </si>
  <si>
    <t>(9:02) J.Hurst reported in as eligible.  L.Murray right tackle to ATL 42 for no gain (J.Cominsky; T.Davison).</t>
  </si>
  <si>
    <t>4012203213516</t>
  </si>
  <si>
    <t>(8:20) (Shotgun) T.Hill left tackle to ATL 22 for 20 yards (A.Terrell). FUMBLES (A.Terrell), RECOVERED by ATL-F.Oluokun at ATL 18.</t>
  </si>
  <si>
    <t>2nd &amp; 10 at ATL 42</t>
  </si>
  <si>
    <t>4012203213553</t>
  </si>
  <si>
    <t>(8:11) (Shotgun) I.Smith right end to ATL 23 for 5 yards (D.Davis).</t>
  </si>
  <si>
    <t>1st &amp; 10 at ATL 18</t>
  </si>
  <si>
    <t>4012203213574</t>
  </si>
  <si>
    <t>(7:48) (No Huddle, Shotgun) M.Ryan pass incomplete short right to L.Stocker (K.Alexander).</t>
  </si>
  <si>
    <t>2nd &amp; 5 at ATL 23</t>
  </si>
  <si>
    <t>4012203213596</t>
  </si>
  <si>
    <t>(7:44) (Shotgun) M.Ryan pass short right to R.Gage to ATL 31 for 8 yards (C.Gardner-Johnson; J.Jenkins) [M.Brown]. Pass 4, YAC 4</t>
  </si>
  <si>
    <t>3rd &amp; 5 at ATL 23</t>
  </si>
  <si>
    <t>4012203213620</t>
  </si>
  <si>
    <t>(7:16) (No Huddle, Shotgun) M.Ryan pass incomplete short middle to R.Gage.</t>
  </si>
  <si>
    <t>1st &amp; 10 at ATL 31</t>
  </si>
  <si>
    <t>4012203213646</t>
  </si>
  <si>
    <t>(7:12) (Shotgun) M.Ryan pass incomplete short left to R.Gage (D.Davis).</t>
  </si>
  <si>
    <t>2nd &amp; 10 at ATL 31</t>
  </si>
  <si>
    <t>4012203213669</t>
  </si>
  <si>
    <t>(7:06) (Shotgun) M.Ryan sacked at ATL 28 for -3 yards (D.Onyemata).</t>
  </si>
  <si>
    <t>7:06</t>
  </si>
  <si>
    <t>3rd &amp; 10 at ATL 31</t>
  </si>
  <si>
    <t>4012203213694</t>
  </si>
  <si>
    <t>(6:22) (Shotgun) M.Ryan pass deep middle to J.Jones to 50 for 22 yards (P.Robinson). Pass 19, YAC 3</t>
  </si>
  <si>
    <t>4th &amp; 13 at ATL 28</t>
  </si>
  <si>
    <t>4012203213718</t>
  </si>
  <si>
    <t>(5:52) (No Huddle, Shotgun) M.Ryan pass incomplete short left to R.Gage.</t>
  </si>
  <si>
    <t>4012203213744</t>
  </si>
  <si>
    <t>(5:46) (Shotgun) B.Hill left guard to NO 43 for 7 yards (M.Jenkins; D.Davis).</t>
  </si>
  <si>
    <t>4012203213765</t>
  </si>
  <si>
    <t>(5:11) (No Huddle, Shotgun) M.Ryan pass short left intended for C.Ridley INTERCEPTED by J.Jenkins at NO 37. J.Jenkins to NO 40 for 3 yards (C.Lindstrom).</t>
  </si>
  <si>
    <t>5:11</t>
  </si>
  <si>
    <t>4012203213791</t>
  </si>
  <si>
    <t>(5:03) L.Murray left guard to NO 48 for 8 yards (F.Oluokun).</t>
  </si>
  <si>
    <t>4012203213812</t>
  </si>
  <si>
    <t>Timeout #1 by ATL at 04:57.</t>
  </si>
  <si>
    <t>4012203213829</t>
  </si>
  <si>
    <t>(4:57) (Shotgun) T.Hill right tackle to NO 49 for 1 yard (G.Jarrett).</t>
  </si>
  <si>
    <t>2nd &amp; 2 at NO 48</t>
  </si>
  <si>
    <t>4012203213859</t>
  </si>
  <si>
    <t>Timeout #2 by ATL at 04:52.</t>
  </si>
  <si>
    <t>4012203213876</t>
  </si>
  <si>
    <t>(4:52) (Shotgun) J.Hurst reported in as eligible.  T.Hill right tackle to ATL 49 for 2 yards (T.Davison; E.Robinson).</t>
  </si>
  <si>
    <t>4012203213899</t>
  </si>
  <si>
    <t>Timeout #2 by NO at 04:08.</t>
  </si>
  <si>
    <t>4012203213916</t>
  </si>
  <si>
    <t>(4:08) L.Murray right end to ATL 44 for 5 yards (K.Neal).</t>
  </si>
  <si>
    <t>ATL 49</t>
  </si>
  <si>
    <t>1st &amp; 10 at ATL 49</t>
  </si>
  <si>
    <t>4012203213937</t>
  </si>
  <si>
    <t>(3:25) L.Murray left tackle to ATL 40 for 4 yards (G.Jarrett; T.Davison). ATL-F.Oluokun was injured during the play. His return is Probable.</t>
  </si>
  <si>
    <t>2nd &amp; 5 at ATL 44</t>
  </si>
  <si>
    <t>4012203213961</t>
  </si>
  <si>
    <t>(2:56) T.Hill left guard to ATL 39 for 1 yard (S.Means).</t>
  </si>
  <si>
    <t>ATL 40</t>
  </si>
  <si>
    <t>3rd &amp; 1 at ATL 40</t>
  </si>
  <si>
    <t>4012203213982</t>
  </si>
  <si>
    <t>(2:14) A.Kamara left end to ATL 44 for -5 yards (S.Means).</t>
  </si>
  <si>
    <t>ATL 39</t>
  </si>
  <si>
    <t>1st &amp; 10 at ATL 39</t>
  </si>
  <si>
    <t>4012203214003</t>
  </si>
  <si>
    <t>4012203214020</t>
  </si>
  <si>
    <t>(2:00) L.Murray left guard to ATL 42 for 2 yards (T.Davison; F.Oluokun).</t>
  </si>
  <si>
    <t>2nd &amp; 15 at ATL 44</t>
  </si>
  <si>
    <t>4012203214041</t>
  </si>
  <si>
    <t>Timeout #3 by ATL at 01:55.</t>
  </si>
  <si>
    <t>4012203214058</t>
  </si>
  <si>
    <t>(1:55) J.Hurst reported in as eligible.  L.Murray left guard to ATL 42 for no gain (S.Means).</t>
  </si>
  <si>
    <t>3rd &amp; 13 at ATL 42</t>
  </si>
  <si>
    <t>4012203214104</t>
  </si>
  <si>
    <t>(1:09) T.Morstead punts 36 yards to ATL 6, Center-Z.Wood, downed by NO-J.Gray.</t>
  </si>
  <si>
    <t>4th &amp; 13 at ATL 42</t>
  </si>
  <si>
    <t>4012203214123</t>
  </si>
  <si>
    <t>(:59) (Shotgun) M.Ryan pass deep right to C.Ridley to ATL 24 for 18 yards (P.Williams). Pass 17, YAC 1</t>
  </si>
  <si>
    <t>0:59</t>
  </si>
  <si>
    <t>ATL 6</t>
  </si>
  <si>
    <t>1st &amp; 10 at ATL 6</t>
  </si>
  <si>
    <t>4012203214147</t>
  </si>
  <si>
    <t>(:39) (No Huddle, Shotgun) M.Ryan pass incomplete short middle to C.Ridley (J.Jenkins).</t>
  </si>
  <si>
    <t>ATL 24</t>
  </si>
  <si>
    <t>1st &amp; 10 at ATL 24</t>
  </si>
  <si>
    <t>4012203214173</t>
  </si>
  <si>
    <t>(:32) (Shotgun) M.Ryan pass incomplete short middle to R.Gage. The Replay Official reviewed the incomplete pass ruling, and the play was Upheld. The ruling on the field stands.</t>
  </si>
  <si>
    <t>2nd &amp; 10 at ATL 24</t>
  </si>
  <si>
    <t>4012203214207</t>
  </si>
  <si>
    <t>(:27) (Shotgun) M.Ryan pass short right to R.Gage to ATL 33 for 9 yards (P.Robinson). Pass 6, YAC 3</t>
  </si>
  <si>
    <t>3rd &amp; 10 at ATL 24</t>
  </si>
  <si>
    <t>4012203214237</t>
  </si>
  <si>
    <t>(:07) (No Huddle, Shotgun) M.Ryan pass short left to C.Blake to NO 42 for 25 yards (M.Williams). Pass 15, YAC 10</t>
  </si>
  <si>
    <t>4th &amp; 1 at ATL 33</t>
  </si>
  <si>
    <t>4012203214265</t>
  </si>
  <si>
    <t>40122021540</t>
  </si>
  <si>
    <t>401220215</t>
  </si>
  <si>
    <t>40122021555</t>
  </si>
  <si>
    <t>(15:00) (Shotgun) Direct snap to P.Lindsay.  P.Lindsay left guard to DEN 27 for 2 yards (K.Alexander).</t>
  </si>
  <si>
    <t>DEN 25</t>
  </si>
  <si>
    <t>1st &amp; 10 at DEN 25</t>
  </si>
  <si>
    <t>40122021578</t>
  </si>
  <si>
    <t>(14:21) (Shotgun) Direct snap to P.Lindsay.  P.Lindsay up the middle pushed ob at DEN 40 for 13 yards (M.Lattimore).</t>
  </si>
  <si>
    <t>DEN 27</t>
  </si>
  <si>
    <t>2nd &amp; 8 at DEN 27</t>
  </si>
  <si>
    <t>401220215106</t>
  </si>
  <si>
    <t>(13:42) (Shotgun) Direct snap to P.Lindsay.  P.Lindsay right tackle to DEN 43 for 3 yards (D.Davis; M.Jenkins).</t>
  </si>
  <si>
    <t>DEN 40</t>
  </si>
  <si>
    <t>1st &amp; 10 at DEN 40</t>
  </si>
  <si>
    <t>401220215129</t>
  </si>
  <si>
    <t>(13:03) (Shotgun) Direct snap to R.Freeman.  R.Freeman left end to DEN 47 for 4 yards (D.Davis).</t>
  </si>
  <si>
    <t>DEN 43</t>
  </si>
  <si>
    <t>2nd &amp; 7 at DEN 43</t>
  </si>
  <si>
    <t>401220215152</t>
  </si>
  <si>
    <t>(12:21) (Shotgun) K.Hinton pass incomplete short right [C.Jordan].</t>
  </si>
  <si>
    <t>12:21</t>
  </si>
  <si>
    <t>DEN 47</t>
  </si>
  <si>
    <t>3rd &amp; 3 at DEN 47</t>
  </si>
  <si>
    <t>401220215174</t>
  </si>
  <si>
    <t>(12:16) S.Martin punts 53 yards to end zone, Center-J.Bobenmoyer, Touchback.</t>
  </si>
  <si>
    <t>12:16</t>
  </si>
  <si>
    <t>4th &amp; 3 at DEN 47</t>
  </si>
  <si>
    <t>401220215191</t>
  </si>
  <si>
    <t>(12:08) L.Murray up the middle to NO 24 for 4 yards (A.Johnson; D.Walker).</t>
  </si>
  <si>
    <t>12:08</t>
  </si>
  <si>
    <t>401220215212</t>
  </si>
  <si>
    <t>(11:34) A.Kamara right tackle to NO 30 for 6 yards (J.Jewell).</t>
  </si>
  <si>
    <t>11:34</t>
  </si>
  <si>
    <t>2nd &amp; 6 at NO 24</t>
  </si>
  <si>
    <t>401220215233</t>
  </si>
  <si>
    <t>(10:57) (Shotgun) T.Hill pass incomplete deep right to M.Thomas (A.Bouye).</t>
  </si>
  <si>
    <t>401220215255</t>
  </si>
  <si>
    <t>(10:52) (Shotgun) T.Hill scrambles right end pushed ob at NO 33 for 3 yards (M.Reed).</t>
  </si>
  <si>
    <t>10:52</t>
  </si>
  <si>
    <t>401220215281</t>
  </si>
  <si>
    <t>(10:12) (Shotgun) PENALTY on NO, Delay of Game, 5 yards, enforced at NO 33 - No Play.</t>
  </si>
  <si>
    <t>10:12</t>
  </si>
  <si>
    <t>401220215304</t>
  </si>
  <si>
    <t>(9:53) (Shotgun) T.Hill sacked at NO 20 for -8 yards (D.Walker).</t>
  </si>
  <si>
    <t>3rd &amp; 12 at NO 28</t>
  </si>
  <si>
    <t>401220215323</t>
  </si>
  <si>
    <t>(9:14) T.Morstead punts 42 yards to DEN 38, Center-Z.Wood, fair catch by B.Callahan.</t>
  </si>
  <si>
    <t>4th &amp; 20 at NO 20</t>
  </si>
  <si>
    <t>401220215351</t>
  </si>
  <si>
    <t>(9:06) (Shotgun) K.Hamler left end pushed ob at DEN 35 for -3 yards (C.Jordan).</t>
  </si>
  <si>
    <t>DEN 38</t>
  </si>
  <si>
    <t>1st &amp; 10 at DEN 38</t>
  </si>
  <si>
    <t>401220215377</t>
  </si>
  <si>
    <t>(8:36) (Shotgun) Direct snap to P.Lindsay.  M.Gordon up the middle to DEN 36 for 1 yard (M.Brown).</t>
  </si>
  <si>
    <t>DEN 35</t>
  </si>
  <si>
    <t>2nd &amp; 13 at DEN 35</t>
  </si>
  <si>
    <t>401220215400</t>
  </si>
  <si>
    <t>(7:56) (Shotgun) K.Hinton pass incomplete deep left to J.Jeudy (M.Lattimore).</t>
  </si>
  <si>
    <t>DEN 36</t>
  </si>
  <si>
    <t>3rd &amp; 12 at DEN 36</t>
  </si>
  <si>
    <t>401220215422</t>
  </si>
  <si>
    <t>(7:50) S.Martin punts 55 yards to NO 9, Center-J.Bobenmoyer. M.Callaway pushed ob at NO 28 for 19 yards (A.Calitro).</t>
  </si>
  <si>
    <t>4th &amp; 12 at DEN 36</t>
  </si>
  <si>
    <t>401220215452</t>
  </si>
  <si>
    <t>(7:38) L.Murray up the middle to NO 31 for 3 yards (A.Johnson). FUMBLES (A.Johnson), recovered by NO-J.Hurst at NO 32.</t>
  </si>
  <si>
    <t>1st &amp; 10 at NO 28</t>
  </si>
  <si>
    <t>401220215489</t>
  </si>
  <si>
    <t>(7:01) (Shotgun) A.Kamara up the middle to NO 33 for 1 yard (M.Reed).</t>
  </si>
  <si>
    <t>2nd &amp; 6 at NO 32</t>
  </si>
  <si>
    <t>401220215510</t>
  </si>
  <si>
    <t>(6:23) (Shotgun) T.Hill sacked at NO 28 for -5 yards (B.Chubb).</t>
  </si>
  <si>
    <t>3rd &amp; 5 at NO 33</t>
  </si>
  <si>
    <t>401220215529</t>
  </si>
  <si>
    <t>(5:49) T.Morstead punts 57 yards to DEN 15, Center-Z.Wood, fair catch by B.Callahan.</t>
  </si>
  <si>
    <t>5:41</t>
  </si>
  <si>
    <t>4th &amp; 10 at NO 28</t>
  </si>
  <si>
    <t>401220215548</t>
  </si>
  <si>
    <t>(5:41) (Shotgun) Direct snap to P.Lindsay.  P.Lindsay up the middle to DEN 16 for 1 yard (D.Davis).</t>
  </si>
  <si>
    <t>DEN 15</t>
  </si>
  <si>
    <t>1st &amp; 10 at DEN 15</t>
  </si>
  <si>
    <t>401220215571</t>
  </si>
  <si>
    <t>(4:58) (Shotgun) Direct snap to P.Lindsay.  P.Lindsay up the middle to DEN 16 for no gain (D.Davis).</t>
  </si>
  <si>
    <t>DEN 16</t>
  </si>
  <si>
    <t>2nd &amp; 9 at DEN 16</t>
  </si>
  <si>
    <t>401220215594</t>
  </si>
  <si>
    <t>(4:12) (Shotgun) K.Hinton scrambles right end to DEN 21 for 5 yards (K.Alexander).</t>
  </si>
  <si>
    <t>3rd &amp; 9 at DEN 16</t>
  </si>
  <si>
    <t>401220215615</t>
  </si>
  <si>
    <t>(3:29) S.Martin punts 53 yards to NO 26, Center-J.Bobenmoyer, out of bounds.</t>
  </si>
  <si>
    <t>DEN 21</t>
  </si>
  <si>
    <t>4th &amp; 4 at DEN 21</t>
  </si>
  <si>
    <t>401220215633</t>
  </si>
  <si>
    <t>(3:20) W.Clapp reported in as eligible.  T.Hill pass short left to L.Murray pushed ob at NO 28 for 2 yards (J.Jewell).</t>
  </si>
  <si>
    <t>401220215664</t>
  </si>
  <si>
    <t>(2:40) (Shotgun) T.Hill right tackle to NO 32 for 4 yards (M.Reed).</t>
  </si>
  <si>
    <t>2nd &amp; 8 at NO 28</t>
  </si>
  <si>
    <t>401220215685</t>
  </si>
  <si>
    <t>(1:58) (Shotgun) T.Hill pass short left to M.Thomas to NO 35 for 3 yards (B.Callahan).</t>
  </si>
  <si>
    <t>3rd &amp; 4 at NO 32</t>
  </si>
  <si>
    <t>401220215709</t>
  </si>
  <si>
    <t>(1:18) (Shotgun) PENALTY on DEN-D.Jones, Neutral Zone Infraction, 5 yards, enforced at NO 35 - No Play.</t>
  </si>
  <si>
    <t>4th &amp; 1 at NO 35</t>
  </si>
  <si>
    <t>401220215732</t>
  </si>
  <si>
    <t>(1:02) L.Murray right tackle to NO 47 for 7 yards (A.Johnson).</t>
  </si>
  <si>
    <t>401220215753</t>
  </si>
  <si>
    <t>(:25) A.Kamara right guard pushed ob at DEN 38 for 15 yards (A.Bouye).</t>
  </si>
  <si>
    <t>2nd &amp; 3 at NO 47</t>
  </si>
  <si>
    <t>401220215779</t>
  </si>
  <si>
    <t>401220215798</t>
  </si>
  <si>
    <t>(15:00) L.Murray up the middle to DEN 34 for 4 yards (A.Johnson).</t>
  </si>
  <si>
    <t>401220215819</t>
  </si>
  <si>
    <t>(14:19) A.Kamara up the middle to DEN 20 for 14 yards (K.Jackson).</t>
  </si>
  <si>
    <t>DEN 34</t>
  </si>
  <si>
    <t>2nd &amp; 6 at DEN 34</t>
  </si>
  <si>
    <t>401220215840</t>
  </si>
  <si>
    <t>(13:41) (Shotgun) A.Kamara right guard to DEN 19 for 1 yard (M.Agim; B.Chubb).</t>
  </si>
  <si>
    <t>DEN 20</t>
  </si>
  <si>
    <t>1st &amp; 10 at DEN 20</t>
  </si>
  <si>
    <t>401220215861</t>
  </si>
  <si>
    <t>(13:02) L.Murray up the middle to DEN 14 for 5 yards (E.Bassey; J.Jewell).</t>
  </si>
  <si>
    <t>DEN 19</t>
  </si>
  <si>
    <t>2nd &amp; 9 at DEN 19</t>
  </si>
  <si>
    <t>401220215882</t>
  </si>
  <si>
    <t>Timeout #1 by NO at 12:22.</t>
  </si>
  <si>
    <t>401220215899</t>
  </si>
  <si>
    <t>(12:22) (Shotgun) T.Hill right tackle to DEN 9 for 5 yards (A.Johnson).</t>
  </si>
  <si>
    <t>DEN 14</t>
  </si>
  <si>
    <t>3rd &amp; 4 at DEN 14</t>
  </si>
  <si>
    <t>401220215920</t>
  </si>
  <si>
    <t>(11:42) L.Murray right guard to DEN 7 for 2 yards (J.Jewell; B.Chubb).</t>
  </si>
  <si>
    <t>DEN 9</t>
  </si>
  <si>
    <t>1st &amp; Goal at DEN 9</t>
  </si>
  <si>
    <t>401220215941</t>
  </si>
  <si>
    <t>(11:04) L.Murray up the middle to DEN 1 for 6 yards (D.Jones).</t>
  </si>
  <si>
    <t>DEN 7</t>
  </si>
  <si>
    <t>2nd &amp; Goal at DEN 7</t>
  </si>
  <si>
    <t>401220215962</t>
  </si>
  <si>
    <t>Taysom Hill 1 Yard Rush W.Lutz extra point is GOOD, Center-Z.Wood, Holder-T.Morstead.</t>
  </si>
  <si>
    <t>10:19</t>
  </si>
  <si>
    <t>DEN 1</t>
  </si>
  <si>
    <t>3rd &amp; Goal at DEN 1</t>
  </si>
  <si>
    <t>4012202151002</t>
  </si>
  <si>
    <t>4012202151017</t>
  </si>
  <si>
    <t>(10:19) (Shotgun) M.Gordon right tackle to DEN 26 for 1 yard (M.Brown).</t>
  </si>
  <si>
    <t>4012202151038</t>
  </si>
  <si>
    <t>(9:40) (Shotgun) K.Hinton pass incomplete deep right to T.Patrick [C.Jordan].</t>
  </si>
  <si>
    <t>DEN 26</t>
  </si>
  <si>
    <t>2nd &amp; 9 at DEN 26</t>
  </si>
  <si>
    <t>4012202151060</t>
  </si>
  <si>
    <t>(9:32) (Shotgun) K.Hinton pass incomplete short right to T.Patrick.</t>
  </si>
  <si>
    <t>3rd &amp; 9 at DEN 26</t>
  </si>
  <si>
    <t>4012202151082</t>
  </si>
  <si>
    <t>(9:29) S.Martin punts 47 yards to NO 27, Center-J.Bobenmoyer, fair catch by M.Callaway.</t>
  </si>
  <si>
    <t>4th &amp; 9 at DEN 26</t>
  </si>
  <si>
    <t>4012202151101</t>
  </si>
  <si>
    <t>(9:23) L.Murray right end to NO 32 for 5 yards (S.Williams).</t>
  </si>
  <si>
    <t>4012202151122</t>
  </si>
  <si>
    <t>(8:43) L.Murray up the middle to NO 39 for 7 yards (A.Chickillo).</t>
  </si>
  <si>
    <t>2nd &amp; 5 at NO 32</t>
  </si>
  <si>
    <t>4012202151143</t>
  </si>
  <si>
    <t>(7:58) A.Kamara up the middle to NO 40 for 1 yard (D.Jones; J.Attaochu).</t>
  </si>
  <si>
    <t>4012202151164</t>
  </si>
  <si>
    <t>(7:20) T.Hill pass incomplete short left to A.Kamara [D.Jones]. Penalty on NO-E.McCoy, Ineligible Downfield Pass, declined.</t>
  </si>
  <si>
    <t>2nd &amp; 9 at NO 40</t>
  </si>
  <si>
    <t>4012202151197</t>
  </si>
  <si>
    <t>(7:14) (Shotgun) T.Hill pass short right to A.Kamara to NO 38 for -2 yards (D.Jones, M.Reed).</t>
  </si>
  <si>
    <t>3rd &amp; 9 at NO 40</t>
  </si>
  <si>
    <t>4012202151221</t>
  </si>
  <si>
    <t>(6:39) T.Morstead punts 37 yards to DEN 25, Center-Z.Wood, fair catch by B.Callahan.</t>
  </si>
  <si>
    <t>4th &amp; 11 at NO 38</t>
  </si>
  <si>
    <t>4012202151240</t>
  </si>
  <si>
    <t>(6:32) (Shotgun) P.Lindsay left tackle to DEN 24 for -1 yards (S.Tuttle).</t>
  </si>
  <si>
    <t>4012202151261</t>
  </si>
  <si>
    <t>(5:52) (Shotgun) K.Hinton pass incomplete deep right to N.Fant (C.Gardner-Johnson).</t>
  </si>
  <si>
    <t>DEN 24</t>
  </si>
  <si>
    <t>2nd &amp; 11 at DEN 24</t>
  </si>
  <si>
    <t>4012202151283</t>
  </si>
  <si>
    <t>(5:47) (Shotgun) K.Hinton pass incomplete deep right to N.Vannett [C.Jordan]. Penalty on DEN-G.Bolles, Offensive Holding, declined.</t>
  </si>
  <si>
    <t>5:47</t>
  </si>
  <si>
    <t>3rd &amp; 11 at DEN 24</t>
  </si>
  <si>
    <t>4012202151316</t>
  </si>
  <si>
    <t>(5:38) S.Martin punts 42 yards to NO 34, Center-J.Bobenmoyer, fair catch by M.Callaway.</t>
  </si>
  <si>
    <t>4th &amp; 11 at DEN 24</t>
  </si>
  <si>
    <t>4012202151335</t>
  </si>
  <si>
    <t>(5:31) A.Kamara up the middle to NO 33 for -1 yards (A.Johnson).</t>
  </si>
  <si>
    <t>4012202151356</t>
  </si>
  <si>
    <t>(4:56) T.Hill pass incomplete short right. PENALTY on NO-J.Hill, Offensive Holding, 10 yards, enforced at NO 33 - No Play.</t>
  </si>
  <si>
    <t>2nd &amp; 11 at NO 33</t>
  </si>
  <si>
    <t>4012202151389</t>
  </si>
  <si>
    <t>(4:48) (Shotgun) T.Hill pass incomplete short middle to J.Cook.</t>
  </si>
  <si>
    <t>2nd &amp; 21</t>
  </si>
  <si>
    <t>2nd &amp; 21 at NO 23</t>
  </si>
  <si>
    <t>4012202151411</t>
  </si>
  <si>
    <t>(4:43) A.Kamara right tackle to NO 26 for 3 yards (M.Reed).</t>
  </si>
  <si>
    <t>3rd &amp; 21 at NO 23</t>
  </si>
  <si>
    <t>4012202151432</t>
  </si>
  <si>
    <t>(4:00) T.Morstead punts 38 yards to DEN 36, Center-Z.Wood, fair catch by K.Hamler.</t>
  </si>
  <si>
    <t>4th &amp; 18 at NO 26</t>
  </si>
  <si>
    <t>4012202151460</t>
  </si>
  <si>
    <t>(3:54) (Shotgun) Direct snap to P.Lindsay.  M.Gordon left guard to DEN 42 for 6 yards (D.Onyemata).</t>
  </si>
  <si>
    <t>1st &amp; 10 at DEN 36</t>
  </si>
  <si>
    <t>4012202151483</t>
  </si>
  <si>
    <t>(3:15) (Shotgun) Direct snap to P.Lindsay.  M.Gordon up the middle to DEN 45 for 3 yards (M.Jenkins, D.Davis).</t>
  </si>
  <si>
    <t>DEN 42</t>
  </si>
  <si>
    <t>2nd &amp; 4 at DEN 42</t>
  </si>
  <si>
    <t>4012202151506</t>
  </si>
  <si>
    <t>(2:31) (Shotgun) P.Lindsay Aborted. L.Cushenberry FUMBLES at DEN 40, touched at DEN 39, RECOVERED by NO-K.Alexander at DEN 33. K.Alexander to DEN 13 for 20 yards (G.Bolles).</t>
  </si>
  <si>
    <t>DEN 45</t>
  </si>
  <si>
    <t>3rd &amp; 1 at DEN 45</t>
  </si>
  <si>
    <t>4012202151534</t>
  </si>
  <si>
    <t>(2:22) T.Hill pass short left to M.Thomas to DEN 10 for 3 yards (B.Callahan).</t>
  </si>
  <si>
    <t>DEN 13</t>
  </si>
  <si>
    <t>1st &amp; 10 at DEN 13</t>
  </si>
  <si>
    <t>4012202151558</t>
  </si>
  <si>
    <t>4012202151575</t>
  </si>
  <si>
    <t>(2:00) W.Clapp reported in as eligible.  T.Hill pass incomplete short right.</t>
  </si>
  <si>
    <t>DEN 10</t>
  </si>
  <si>
    <t>2nd &amp; 7 at DEN 10</t>
  </si>
  <si>
    <t>4012202151599</t>
  </si>
  <si>
    <t>(1:55) (Shotgun) T.Hill pass short right to A.Trautman to DEN 2 for 8 yards (D.Jones).</t>
  </si>
  <si>
    <t>3rd &amp; 7 at DEN 10</t>
  </si>
  <si>
    <t>4012202151623</t>
  </si>
  <si>
    <t>(1:12) (Shotgun) W.Clapp reported in as eligible.  T.Hill pass incomplete short right.</t>
  </si>
  <si>
    <t>DEN 2</t>
  </si>
  <si>
    <t>1st &amp; Goal at DEN 2</t>
  </si>
  <si>
    <t>4012202151647</t>
  </si>
  <si>
    <t>2nd &amp; Goal at DEN 2</t>
  </si>
  <si>
    <t>4012202151685</t>
  </si>
  <si>
    <t>4012202151700</t>
  </si>
  <si>
    <t>(1:03) (Shotgun) P.Lindsay right guard to DEN 27 for 2 yards (S.Tuttle).</t>
  </si>
  <si>
    <t>4012202151721</t>
  </si>
  <si>
    <t>(:24) (Shotgun) K.Hinton pass deep right intended for D.Hamilton INTERCEPTED by J.Jenkins at NO 45. J.Jenkins to DEN 41 for 14 yards (M.Gordon).</t>
  </si>
  <si>
    <t>4012202151747</t>
  </si>
  <si>
    <t>Timeout #1 by DEN at 00:12.</t>
  </si>
  <si>
    <t>4012202151764</t>
  </si>
  <si>
    <t>(:12) (Shotgun) PENALTY on NO-T.Smith, False Start, 5 yards, enforced at DEN 41 - No Play.</t>
  </si>
  <si>
    <t>DEN 41</t>
  </si>
  <si>
    <t>1st &amp; 10 at DEN 41</t>
  </si>
  <si>
    <t>4012202151787</t>
  </si>
  <si>
    <t>(:12) (Shotgun) T.Hill pass deep middle to M.Thomas to DEN 22 for 24 yards (E.Bassey).</t>
  </si>
  <si>
    <t>DEN 46</t>
  </si>
  <si>
    <t>1st &amp; 15 at DEN 46</t>
  </si>
  <si>
    <t>4012202151811</t>
  </si>
  <si>
    <t>4012202151828</t>
  </si>
  <si>
    <t>(:05) W.Lutz 40 yard field goal is GOOD, Center-Z.Wood, Holder-T.Morstead.</t>
  </si>
  <si>
    <t>DEN 22</t>
  </si>
  <si>
    <t>1st &amp; 10 at DEN 22</t>
  </si>
  <si>
    <t>4012202151847</t>
  </si>
  <si>
    <t>4012202151864</t>
  </si>
  <si>
    <t>B.McManus kicks 65 yards from DEN 35 to end zone, Touchback.</t>
  </si>
  <si>
    <t>4012202151879</t>
  </si>
  <si>
    <t>(15:00) W.Clapp reported in as eligible.  L.Murray up the middle to NO 30 for 5 yards (D.Williams; B.Chubb).</t>
  </si>
  <si>
    <t>4012202151902</t>
  </si>
  <si>
    <t>(14:20) A.Kamara right guard to NO 30 for no gain (A.Johnson).</t>
  </si>
  <si>
    <t>4012202151923</t>
  </si>
  <si>
    <t>(13:31) (Shotgun) PENALTY on NO, Delay of Game, 5 yards, enforced at NO 30 - No Play.</t>
  </si>
  <si>
    <t>13:31</t>
  </si>
  <si>
    <t>4012202151953</t>
  </si>
  <si>
    <t>(13:31) (Shotgun) T.Hill scrambles up the middle to NO 26 for 1 yard (D.Jones).</t>
  </si>
  <si>
    <t>4012202151974</t>
  </si>
  <si>
    <t>(12:57) T.Morstead punts 51 yards to DEN 23, Center-Z.Wood, fair catch by B.Callahan.</t>
  </si>
  <si>
    <t>12:49</t>
  </si>
  <si>
    <t>4th &amp; 9 at NO 26</t>
  </si>
  <si>
    <t>4012202151993</t>
  </si>
  <si>
    <t>(12:49) (Shotgun) M.Gordon left tackle pushed ob at DEN 34 for 11 yards (M.Jenkins).</t>
  </si>
  <si>
    <t>DEN 23</t>
  </si>
  <si>
    <t>1st &amp; 10 at DEN 23</t>
  </si>
  <si>
    <t>4012202152019</t>
  </si>
  <si>
    <t>(12:14) (Shotgun) M.Gordon left tackle to DEN 31 for -3 yards (M.Jenkins).</t>
  </si>
  <si>
    <t>1st &amp; 10 at DEN 34</t>
  </si>
  <si>
    <t>4012202152040</t>
  </si>
  <si>
    <t>(11:34) (Shotgun) K.Hinton pass short left to N.Fant pushed ob at DEN 44 for 13 yards (M.Jenkins).</t>
  </si>
  <si>
    <t>DEN 31</t>
  </si>
  <si>
    <t>2nd &amp; 13 at DEN 31</t>
  </si>
  <si>
    <t>4012202152069</t>
  </si>
  <si>
    <t>(10:53) (Shotgun) P.Lindsay left tackle to DEN 44 for no gain (D.Davis).</t>
  </si>
  <si>
    <t>DEN 44</t>
  </si>
  <si>
    <t>1st &amp; 10 at DEN 44</t>
  </si>
  <si>
    <t>4012202152090</t>
  </si>
  <si>
    <t>(10:12) (Shotgun) K.Hinton pass short right intended for T.Fumagalli INTERCEPTED by C.Gardner-Johnson [M.Davenport] at NO 47. C.Gardner-Johnson pushed ob at 50 for 3 yards (T.Fumagalli).</t>
  </si>
  <si>
    <t>10:04</t>
  </si>
  <si>
    <t>2nd &amp; 10 at DEN 44</t>
  </si>
  <si>
    <t>4012202152149</t>
  </si>
  <si>
    <t>(10:04) T.Hill pass incomplete deep left to J.Cook (M.Ojemudia).</t>
  </si>
  <si>
    <t>4012202152177</t>
  </si>
  <si>
    <t>(9:57) (Shotgun) T.Hill sacked at NO 44 for -6 yards (D.Walker). FUMBLES (D.Walker), and recovers at NO 43. T.Hill to NO 48 for 5 yards (D.Jones; J.Attaochu).</t>
  </si>
  <si>
    <t>4012202152211</t>
  </si>
  <si>
    <t>(9:15) (Shotgun) T.Hill pass deep right intended for M.Thomas INTERCEPTED by E.Bassey (A.Bouye) at DEN 34. E.Bassey pushed ob at NO 40 for 26 yards (A.Kamara).</t>
  </si>
  <si>
    <t>3rd &amp; 12 at NO 48</t>
  </si>
  <si>
    <t>4012202152245</t>
  </si>
  <si>
    <t>(9:03) (Shotgun) R.Freeman left tackle to NO 36 for 4 yards (D.Davis).</t>
  </si>
  <si>
    <t>4012202152267</t>
  </si>
  <si>
    <t>(8:27) (Shotgun) K.Hinton left guard to NO 34 for 2 yards (D.Davis).</t>
  </si>
  <si>
    <t>2nd &amp; 6 at NO 36</t>
  </si>
  <si>
    <t>4012202152288</t>
  </si>
  <si>
    <t>(7:46) (Shotgun) K.Hamler right end pushed ob at NO 39 for -5 yards (P.Robinson).</t>
  </si>
  <si>
    <t>7:46</t>
  </si>
  <si>
    <t>3rd &amp; 4 at NO 34</t>
  </si>
  <si>
    <t>4012202152314</t>
  </si>
  <si>
    <t>(7:01) B.McManus 58 yard field goal is GOOD, Center-J.Bobenmoyer, Holder-S.Martin.</t>
  </si>
  <si>
    <t>6:56</t>
  </si>
  <si>
    <t>4th &amp; 9 at NO 39</t>
  </si>
  <si>
    <t>4012202152333</t>
  </si>
  <si>
    <t>B.McManus kicks 64 yards from DEN 35 to NO 1. M.Callaway to NO 18 for 17 yards (D.Bausby).</t>
  </si>
  <si>
    <t>4012202152361</t>
  </si>
  <si>
    <t>(6:49) L.Murray right guard to NO 21 for 3 yards (M.Reed).</t>
  </si>
  <si>
    <t>6:49</t>
  </si>
  <si>
    <t>4012202152382</t>
  </si>
  <si>
    <t>(6:10) A.Kamara up the middle pushed ob at NO 32 for 11 yards (A.Bouye).</t>
  </si>
  <si>
    <t>6:10</t>
  </si>
  <si>
    <t>4012202152408</t>
  </si>
  <si>
    <t>(5:35) L.Murray left guard to NO 40 for 8 yards (J.Jewell).</t>
  </si>
  <si>
    <t>4012202152429</t>
  </si>
  <si>
    <t>(4:58) (Shotgun) T.Hill up the middle to NO 41 for 1 yard (J.Jewell).</t>
  </si>
  <si>
    <t>2nd &amp; 2 at NO 40</t>
  </si>
  <si>
    <t>4012202152450</t>
  </si>
  <si>
    <t>(4:21) T.Hill up the middle to NO 43 for 2 yards (D.Jones; B.Chubb).</t>
  </si>
  <si>
    <t>4012202152471</t>
  </si>
  <si>
    <t>(3:41) (Shotgun) T.Hill pass short right to E.Sanders ran ob at NO 47 for 4 yards.</t>
  </si>
  <si>
    <t>4012202152500</t>
  </si>
  <si>
    <t>(3:08) W.Clapp reported in as eligible.  T.Hill right end to DEN 36 for 17 yards (K.Jackson).</t>
  </si>
  <si>
    <t>2nd &amp; 6 at NO 47</t>
  </si>
  <si>
    <t>4012202152523</t>
  </si>
  <si>
    <t>Latavius Murray 36 Yard Rush W.Lutz extra point is GOOD, Center-Z.Wood, Holder-T.Morstead.</t>
  </si>
  <si>
    <t>4012202152561</t>
  </si>
  <si>
    <t>4012202152579</t>
  </si>
  <si>
    <t>(2:14) (Shotgun) Direct snap to R.Freeman.  M.Gordon up the middle to DEN 27 for 2 yards (C.Granderson; C.Gardner-Johnson).</t>
  </si>
  <si>
    <t>4012202152602</t>
  </si>
  <si>
    <t>(1:28) (Shotgun) Direct snap to R.Freeman.  R.Freeman up the middle to DEN 30 for 3 yards (M.Davenport).</t>
  </si>
  <si>
    <t>4012202152625</t>
  </si>
  <si>
    <t>(:48) (Shotgun) Direct snap to R.Freeman.  R.Freeman left guard to DEN 37 for 7 yards (M.Williams).</t>
  </si>
  <si>
    <t>DEN 30</t>
  </si>
  <si>
    <t>3rd &amp; 5 at DEN 30</t>
  </si>
  <si>
    <t>4012202152648</t>
  </si>
  <si>
    <t>(:01) (Shotgun) PENALTY on DEN, Delay of Game, 5 yards, enforced at DEN 37 - No Play.</t>
  </si>
  <si>
    <t>DEN 37</t>
  </si>
  <si>
    <t>1st &amp; 10 at DEN 37</t>
  </si>
  <si>
    <t>4012202152671</t>
  </si>
  <si>
    <t>4012202152690</t>
  </si>
  <si>
    <t>(15:00) (Shotgun) M.Gordon left tackle to DEN 32 for no gain (M.Brown; K.Alexander).</t>
  </si>
  <si>
    <t>DEN 32</t>
  </si>
  <si>
    <t>1st &amp; 15 at DEN 32</t>
  </si>
  <si>
    <t>4012202152711</t>
  </si>
  <si>
    <t>(14:22) (Shotgun) Direct snap to R.Freeman.  R.Freeman right guard to DEN 35 for 3 yards (D.Davis).</t>
  </si>
  <si>
    <t>2nd &amp; 15 at DEN 32</t>
  </si>
  <si>
    <t>4012202152734</t>
  </si>
  <si>
    <t>(13:39) (Shotgun) K.Hinton sacked at DEN 34 for -1 yards (C.Jordan).</t>
  </si>
  <si>
    <t>3rd &amp; 12 at DEN 35</t>
  </si>
  <si>
    <t>4012202152755</t>
  </si>
  <si>
    <t>(13:08) S.Martin punts 43 yards to NO 23, Center-J.Bobenmoyer, downed by DEN-T.Cleveland.</t>
  </si>
  <si>
    <t>4th &amp; 13 at DEN 34</t>
  </si>
  <si>
    <t>4012202152774</t>
  </si>
  <si>
    <t>(12:57) L.Murray up the middle to NO 26 for 3 yards (D.Williams; B.Chubb).</t>
  </si>
  <si>
    <t>4012202152795</t>
  </si>
  <si>
    <t>(12:16) W.Clapp reported in as eligible.  L.Murray up the middle to NO 26 for no gain (D.Williams).</t>
  </si>
  <si>
    <t>4012202152818</t>
  </si>
  <si>
    <t>(11:36) (Shotgun) T.Hill pass deep left to M.Thomas to NO 46 for 20 yards (M.Ojemudia). Denver challenged the pass completion ruling, and the play was Upheld. The ruling on the field stands. (Timeout #1.)</t>
  </si>
  <si>
    <t>4012202152867</t>
  </si>
  <si>
    <t>(11:00) M.Thomas left end to NO 47 for 1 yard (M.Ojemudia).</t>
  </si>
  <si>
    <t>11:00</t>
  </si>
  <si>
    <t>4012202152895</t>
  </si>
  <si>
    <t>(10:23) (Shotgun) W.Clapp reported in as eligible.  T.Hill right tackle to DEN 45 for 8 yards (K.Jackson).</t>
  </si>
  <si>
    <t>4012202152918</t>
  </si>
  <si>
    <t>(9:41) W.Clapp reported in as eligible.  A.Kamara up the middle to DEN 42 for 3 yards (M.Reed; J.Jewell).</t>
  </si>
  <si>
    <t>9:41</t>
  </si>
  <si>
    <t>4012202152941</t>
  </si>
  <si>
    <t>Timeout #1 by NO at 08:54.</t>
  </si>
  <si>
    <t>4012202152958</t>
  </si>
  <si>
    <t>(8:54) W.Clapp reported in as eligible.  T.Hill pass short right to T.Smith pushed ob at DEN 26 for 16 yards (A.Johnson).</t>
  </si>
  <si>
    <t>1st &amp; 10 at DEN 42</t>
  </si>
  <si>
    <t>4012202152989</t>
  </si>
  <si>
    <t>(8:16) L.Murray left tackle to DEN 15 for 11 yards (J.Simmons).</t>
  </si>
  <si>
    <t>8:16</t>
  </si>
  <si>
    <t>1st &amp; 10 at DEN 26</t>
  </si>
  <si>
    <t>4012202153014</t>
  </si>
  <si>
    <t>(7:34) L.Murray left guard to DEN 9 for 6 yards (J.Simmons).</t>
  </si>
  <si>
    <t>4012202153036</t>
  </si>
  <si>
    <t>(6:52) L.Murray right guard to DEN 8 for 1 yard (D.Jones).</t>
  </si>
  <si>
    <t>2nd &amp; 4 at DEN 9</t>
  </si>
  <si>
    <t>4012202153057</t>
  </si>
  <si>
    <t>(6:07) L.Murray right tackle for 8 yards, TOUCHDOWN.W.Lutz extra point is GOOD, Center-Z.Wood, Holder-T.Morstead.</t>
  </si>
  <si>
    <t>DEN 8</t>
  </si>
  <si>
    <t>3rd &amp; 3 at DEN 8</t>
  </si>
  <si>
    <t>4012202153122</t>
  </si>
  <si>
    <t>4012202153137</t>
  </si>
  <si>
    <t>(6:03) (Shotgun) M.Gordon left tackle pushed ob at DEN 36 for 11 yards (D.Swearinger).</t>
  </si>
  <si>
    <t>4012202153165</t>
  </si>
  <si>
    <t>(5:27) (Shotgun) M.Gordon right guard to DEN 36 for no gain (A.Anzalone).</t>
  </si>
  <si>
    <t>4012202153186</t>
  </si>
  <si>
    <t>(4:44) (Shotgun) Direct snap to R.Freeman.  M.Gordon right guard to DEN 35 for -1 yards (M.Davenport).</t>
  </si>
  <si>
    <t>2nd &amp; 10 at DEN 36</t>
  </si>
  <si>
    <t>4012202153209</t>
  </si>
  <si>
    <t>(3:59) (Shotgun) Direct snap to R.Freeman.  R.Freeman left end pushed ob at DEN 40 for 5 yards (M.Davenport).</t>
  </si>
  <si>
    <t>3:59</t>
  </si>
  <si>
    <t>3rd &amp; 11 at DEN 35</t>
  </si>
  <si>
    <t>4012202153237</t>
  </si>
  <si>
    <t>(3:53) S.Martin punts 39 yards to NO 21, Center-J.Bobenmoyer, fair catch by A.Carr.</t>
  </si>
  <si>
    <t>4th &amp; 6 at DEN 40</t>
  </si>
  <si>
    <t>4012202153256</t>
  </si>
  <si>
    <t>(3:46) W.Clapp reported in as eligible.  D.Washington up the middle to NO 19 for -2 yards (J.Attaochu).</t>
  </si>
  <si>
    <t>4012202153279</t>
  </si>
  <si>
    <t>(3:09) D.Washington up the middle to NO 23 for 4 yards (J.Simmons; D.Jones).</t>
  </si>
  <si>
    <t>2nd &amp; 12 at NO 19</t>
  </si>
  <si>
    <t>4012202153300</t>
  </si>
  <si>
    <t>(2:25) W.Clapp reported in as eligible.  D.Washington left tackle to NO 27 for 4 yards (M.Ojemudia).</t>
  </si>
  <si>
    <t>3rd &amp; 8 at NO 23</t>
  </si>
  <si>
    <t>4012202153323</t>
  </si>
  <si>
    <t>4012202153340</t>
  </si>
  <si>
    <t>(2:00) T.Morstead punts 49 yards to DEN 24, Center-Z.Wood, downed by NO-A.Anzalone.</t>
  </si>
  <si>
    <t>4th &amp; 4 at NO 27</t>
  </si>
  <si>
    <t>4012202153359</t>
  </si>
  <si>
    <t>(1:47) (Shotgun) Direct snap to R.Freeman.  R.Freeman left end to DEN 47 for 23 yards (D.Swearinger).</t>
  </si>
  <si>
    <t>1st &amp; 10 at DEN 24</t>
  </si>
  <si>
    <t>4012202153382</t>
  </si>
  <si>
    <t>(1:07) (Shotgun) Direct snap to R.Freeman.  R.Freeman left tackle to DEN 48 for 1 yard (C.Robertson).</t>
  </si>
  <si>
    <t>1st &amp; 10 at DEN 47</t>
  </si>
  <si>
    <t>4012202153405</t>
  </si>
  <si>
    <t>(:25) (Shotgun) Direct snap to R.Freeman.  M.Gordon up the middle to DEN 48 for no gain (C.Robertson).</t>
  </si>
  <si>
    <t>DEN 48</t>
  </si>
  <si>
    <t>2nd &amp; 9 at DEN 48</t>
  </si>
  <si>
    <t>4012202153437</t>
  </si>
  <si>
    <t>40122030741</t>
  </si>
  <si>
    <t>401220307</t>
  </si>
  <si>
    <t>40122030756</t>
  </si>
  <si>
    <t>(15:00) M.Ryan pass short middle to T.Gurley to ATL 29 for 4 yards (K.Alexander).</t>
  </si>
  <si>
    <t>40122030780</t>
  </si>
  <si>
    <t>(14:27) B.Hill right guard to ATL 31 for 2 yards (M.Brown; D.Onyemata).</t>
  </si>
  <si>
    <t>ATL 29</t>
  </si>
  <si>
    <t>2nd &amp; 6 at ATL 29</t>
  </si>
  <si>
    <t>401220307101</t>
  </si>
  <si>
    <t>(13:51) (Shotgun) M.Ryan pass incomplete short right to J.Jones (M.Lattimore) [T.Hendrickson].</t>
  </si>
  <si>
    <t>3rd &amp; 4 at ATL 31</t>
  </si>
  <si>
    <t>401220307123</t>
  </si>
  <si>
    <t>(13:45) S.Hofrichter punts 55 yards to NO 14, Center-J.Harris. T.Lewis to NO 28 for 14 yards (K.Sheffield; K.Smith). PENALTY on NO-K.Crawley, Offensive Holding, 7 yards, enforced at NO 14.</t>
  </si>
  <si>
    <t>4th &amp; 4 at ATL 31</t>
  </si>
  <si>
    <t>401220307159</t>
  </si>
  <si>
    <t>(13:34) A.Kamara right end to NO 6 for -1 yards (A.Terrell).</t>
  </si>
  <si>
    <t>13:29</t>
  </si>
  <si>
    <t>1st &amp; 10 at NO 7</t>
  </si>
  <si>
    <t>401220307180</t>
  </si>
  <si>
    <t>(13:02) (Shotgun) T.Hill pass short right to A.Trautman to NO 11 for 5 yards (M.Walker).</t>
  </si>
  <si>
    <t>2nd &amp; 11 at NO 6</t>
  </si>
  <si>
    <t>401220307204</t>
  </si>
  <si>
    <t>(12:23) (Shotgun) T.Hill pass incomplete short right to T.Smith.</t>
  </si>
  <si>
    <t>3rd &amp; 6 at NO 11</t>
  </si>
  <si>
    <t>401220307226</t>
  </si>
  <si>
    <t>(12:19) T.Morstead punts 49 yards to ATL 40, Center-Z.Wood. B.Powell to ATL 47 for 7 yards (D.Washington).</t>
  </si>
  <si>
    <t>4th &amp; 6 at NO 11</t>
  </si>
  <si>
    <t>401220307251</t>
  </si>
  <si>
    <t>(12:08) B.Hill right tackle to ATL 49 for 2 yards (S.Rankins).</t>
  </si>
  <si>
    <t>1st &amp; 10 at ATL 47</t>
  </si>
  <si>
    <t>401220307272</t>
  </si>
  <si>
    <t>(11:31) M.Ryan pass short left to J.Jones to NO 49 for 2 yards (P.Robinson).</t>
  </si>
  <si>
    <t>2nd &amp; 8 at ATL 49</t>
  </si>
  <si>
    <t>401220307296</t>
  </si>
  <si>
    <t>(10:52) (Shotgun) M.Ryan pass incomplete short right to C.Ridley.</t>
  </si>
  <si>
    <t>401220307318</t>
  </si>
  <si>
    <t>(10:42) S.Hofrichter punts 36 yards to NO 13, Center-J.Harris, fair catch by T.Lewis.</t>
  </si>
  <si>
    <t>4th &amp; 6 at NO 49</t>
  </si>
  <si>
    <t>401220307337</t>
  </si>
  <si>
    <t>(10:34) T.Hill pass incomplete short right to T.Smith.</t>
  </si>
  <si>
    <t>1st &amp; 10 at NO 13</t>
  </si>
  <si>
    <t>401220307359</t>
  </si>
  <si>
    <t>(10:30) (Shotgun) A.Kamara left guard to NO 16 for 3 yards (G.Jarrett).</t>
  </si>
  <si>
    <t>10:24</t>
  </si>
  <si>
    <t>2nd &amp; 10 at NO 13</t>
  </si>
  <si>
    <t>401220307380</t>
  </si>
  <si>
    <t>(9:54) T.Hill pass incomplete deep right [G.Jarrett]. PENALTY on ATL-G.Jarrett, Roughing the Passer, 15 yards, enforced at NO 16 - No Play.</t>
  </si>
  <si>
    <t>9:47</t>
  </si>
  <si>
    <t>3rd &amp; 7 at NO 16</t>
  </si>
  <si>
    <t>401220307413</t>
  </si>
  <si>
    <t>(9:47) T.Hill sacked at NO 21 for -10 yards (S.Means).</t>
  </si>
  <si>
    <t>401220307432</t>
  </si>
  <si>
    <t>(9:06) (Shotgun) T.Hill pass short right to M.Thomas to NO 35 for 14 yards (A.Terrell; I.Oliver).</t>
  </si>
  <si>
    <t>2nd &amp; 20 at NO 21</t>
  </si>
  <si>
    <t>401220307456</t>
  </si>
  <si>
    <t>(8:32) (Shotgun) T.Hill pass short left to J.Cook to NO 42 for 7 yards (F.Oluokun).</t>
  </si>
  <si>
    <t>8:26</t>
  </si>
  <si>
    <t>3rd &amp; 6 at NO 35</t>
  </si>
  <si>
    <t>401220307480</t>
  </si>
  <si>
    <t>(7:47) T.Hill scrambles right end ran ob at ATL 15 for 43 yards (A.Terrell).</t>
  </si>
  <si>
    <t>401220307506</t>
  </si>
  <si>
    <t>Tre'Quan Smith Pass From Taysom Hill for 15 Yrds W.Lutz extra point is GOOD, Center-Z.Wood, Holder-T.Morstead.</t>
  </si>
  <si>
    <t>1st &amp; 10 at ATL 15</t>
  </si>
  <si>
    <t>401220307549</t>
  </si>
  <si>
    <t>401220307564</t>
  </si>
  <si>
    <t>(7:01) M.Ryan pass short right to J.Jones to ATL 37 for 12 yards (M.Williams; D.Davis).</t>
  </si>
  <si>
    <t>6:55</t>
  </si>
  <si>
    <t>401220307588</t>
  </si>
  <si>
    <t>(6:34) I.Smith right tackle to ATL 43 for 6 yards (D.Onyemata; A.Anzalone).</t>
  </si>
  <si>
    <t>1st &amp; 10 at ATL 37</t>
  </si>
  <si>
    <t>401220307609</t>
  </si>
  <si>
    <t>(5:53) M.Ryan pass short left to J.Jones ran ob at NO 37 for 20 yards (M.Lattimore).</t>
  </si>
  <si>
    <t>2nd &amp; 4 at ATL 43</t>
  </si>
  <si>
    <t>401220307638</t>
  </si>
  <si>
    <t>(5:22) I.Smith left guard to NO 33 for 4 yards (D.Davis; Z.Baun).</t>
  </si>
  <si>
    <t>401220307659</t>
  </si>
  <si>
    <t>(4:47) M.Ryan pass short right to I.Smith to NO 35 for -2 yards (D.Davis).</t>
  </si>
  <si>
    <t>2nd &amp; 6 at NO 33</t>
  </si>
  <si>
    <t>401220307683</t>
  </si>
  <si>
    <t>(4:04) (Shotgun) M.Ryan pass incomplete short left to R.Gage.</t>
  </si>
  <si>
    <t>3rd &amp; 8 at NO 35</t>
  </si>
  <si>
    <t>401220307705</t>
  </si>
  <si>
    <t>(4:00) Y.Koo 53 yard field goal is GOOD, Center-J.Harris, Holder-S.Hofrichter.</t>
  </si>
  <si>
    <t>4th &amp; 8 at NO 35</t>
  </si>
  <si>
    <t>401220307724</t>
  </si>
  <si>
    <t>S.Hofrichter kicks 65 yards from ATL 35 to end zone, Touchback.</t>
  </si>
  <si>
    <t>401220307739</t>
  </si>
  <si>
    <t>(3:55) (Shotgun) T.Hill pass short left to E.Sanders to NO 32 for 7 yards (D.Dennard).</t>
  </si>
  <si>
    <t>401220307763</t>
  </si>
  <si>
    <t>(3:19) L.Murray left guard to NO 35 for 3 yards (D.Fowler).</t>
  </si>
  <si>
    <t>401220307784</t>
  </si>
  <si>
    <t>(2:46) T.Hill pass incomplete deep left to M.Thomas (A.Terrell).</t>
  </si>
  <si>
    <t>401220307806</t>
  </si>
  <si>
    <t>(2:41) A.Kamara left guard to NO 42 for 7 yards (D.Jones).</t>
  </si>
  <si>
    <t>2nd &amp; 10 at NO 35</t>
  </si>
  <si>
    <t>401220307827</t>
  </si>
  <si>
    <t>(2:02) (Shotgun) T.Hill pass short middle to M.Thomas to NO 48 for 6 yards (A.Terrell, M.Walker).</t>
  </si>
  <si>
    <t>3rd &amp; 3 at NO 42</t>
  </si>
  <si>
    <t>401220307851</t>
  </si>
  <si>
    <t>(1:30) (Shotgun) T.Hill pass incomplete short right to T.Smith.</t>
  </si>
  <si>
    <t>401220307873</t>
  </si>
  <si>
    <t>(1:25) T.Hill pass short right to L.Murray pushed ob at NO 45 for -3 yards (K.Neal).</t>
  </si>
  <si>
    <t>1:19</t>
  </si>
  <si>
    <t>401220307911</t>
  </si>
  <si>
    <t>(:42) (Shotgun) T.Hill pass short right to T.Smith pushed ob at ATL 34 for 21 yards (K.Neal).</t>
  </si>
  <si>
    <t>3rd &amp; 13 at NO 45</t>
  </si>
  <si>
    <t>401220307940</t>
  </si>
  <si>
    <t>(:16) T.Hill FUMBLES (Aborted) at ATL 42, recovered by NO-A.Kamara at ATL 45. A.Kamara to ATL 36 for 9 yards (K.Neal).</t>
  </si>
  <si>
    <t>1st &amp; 10 at ATL 34</t>
  </si>
  <si>
    <t>401220307979</t>
  </si>
  <si>
    <t>401220307998</t>
  </si>
  <si>
    <t>(15:00) T.Hill pass short right to A.Trautman to ATL 36 for no gain (K.Neal; G.Jarrett).</t>
  </si>
  <si>
    <t>ATL 36</t>
  </si>
  <si>
    <t>2nd &amp; 12 at ATL 36</t>
  </si>
  <si>
    <t>4012203071022</t>
  </si>
  <si>
    <t>(14:19) (Shotgun) PENALTY on NO-A.Kamara, False Start, 5 yards, enforced at ATL 36 - No Play.</t>
  </si>
  <si>
    <t>3rd &amp; 12 at ATL 36</t>
  </si>
  <si>
    <t>4012203071045</t>
  </si>
  <si>
    <t>(13:58) (Shotgun) T.Hill pass deep right to M.Thomas pushed ob at ATL 23 for 18 yards (A.Terrell).</t>
  </si>
  <si>
    <t>3rd &amp; 17 at ATL 41</t>
  </si>
  <si>
    <t>4012203071074</t>
  </si>
  <si>
    <t>(13:33) A.Kamara left guard to ATL 16 for 7 yards (F.Oluokun).</t>
  </si>
  <si>
    <t>4012203071095</t>
  </si>
  <si>
    <t>(12:56) A.Kamara left end to ATL 15 for 1 yard (I.Oliver). PENALTY on NO-A.Peat, Offensive Holding, 10 yards, enforced at ATL 16 - No Play.</t>
  </si>
  <si>
    <t>2nd &amp; 3 at ATL 16</t>
  </si>
  <si>
    <t>4012203071134</t>
  </si>
  <si>
    <t>(12:34) (Shotgun) T.Hill pass short right to A.Kamara pushed ob at ATL 25 for 1 yard (D.Jones; K.Neal).</t>
  </si>
  <si>
    <t>12:27</t>
  </si>
  <si>
    <t>2nd &amp; 13 at ATL 26</t>
  </si>
  <si>
    <t>4012203071164</t>
  </si>
  <si>
    <t>(12:06) (Shotgun) T.Hill pass short right to A.Kamara pushed ob at ATL 17 for 8 yards (F.Oluokun).</t>
  </si>
  <si>
    <t>3rd &amp; 12 at ATL 25</t>
  </si>
  <si>
    <t>4012203071193</t>
  </si>
  <si>
    <t>(12:00) (Run formation) W.Clapp reported in as eligible.  PENALTY on NO, Delay of Game, 5 yards, enforced at ATL 17 - No Play.</t>
  </si>
  <si>
    <t>4th &amp; 4 at ATL 17</t>
  </si>
  <si>
    <t>4012203071236</t>
  </si>
  <si>
    <t>(12:00) W.Lutz 40 yard field goal is No Good, Wide Right, Center-Z.Wood, Holder-T.Morstead.</t>
  </si>
  <si>
    <t>11:56</t>
  </si>
  <si>
    <t>4th &amp; 9 at ATL 22</t>
  </si>
  <si>
    <t>4012203071256</t>
  </si>
  <si>
    <t>(11:56) (Shotgun) I.Smith left tackle to ATL 32 for 2 yards (S.Tuttle).</t>
  </si>
  <si>
    <t>4012203071277</t>
  </si>
  <si>
    <t>(11:23) (Shotgun) M.Ryan pass incomplete deep left to C.Ridley.</t>
  </si>
  <si>
    <t>2nd &amp; 8 at ATL 32</t>
  </si>
  <si>
    <t>4012203071310</t>
  </si>
  <si>
    <t>(11:17) (Shotgun) M.Ryan pass incomplete short right to R.Gage (C.Gardner-Johnson) [S.Rankins].</t>
  </si>
  <si>
    <t>3rd &amp; 8 at ATL 32</t>
  </si>
  <si>
    <t>4012203071332</t>
  </si>
  <si>
    <t>(11:12) S.Hofrichter punts 45 yards to NO 23, Center-J.Harris. T.Lewis to NO 32 for 9 yards (M.Walker).</t>
  </si>
  <si>
    <t>4th &amp; 8 at ATL 32</t>
  </si>
  <si>
    <t>4012203071357</t>
  </si>
  <si>
    <t>(11:00) T.Lewis left end pushed ob at NO 48 for 16 yards (J.Cominsky).</t>
  </si>
  <si>
    <t>4012203071383</t>
  </si>
  <si>
    <t>(10:28) W.Clapp reported in as eligible.  L.Murray left guard to ATL 46 for 6 yards (A.Bailey).</t>
  </si>
  <si>
    <t>4012203071406</t>
  </si>
  <si>
    <t>(9:50) (Shotgun) T.Hill pass short right to M.Thomas to ATL 39 for 7 yards (F.Oluokun).</t>
  </si>
  <si>
    <t>9:44</t>
  </si>
  <si>
    <t>2nd &amp; 4 at ATL 46</t>
  </si>
  <si>
    <t>4012203071430</t>
  </si>
  <si>
    <t>(9:12) (Shotgun) W.Clapp reported in as eligible.  T.Hill pass incomplete deep left to T.Lewis.</t>
  </si>
  <si>
    <t>4012203071454</t>
  </si>
  <si>
    <t>(9:06) A.Kamara right tackle to ATL 39 for no gain (D.Jones; F.Oluokun).</t>
  </si>
  <si>
    <t>2nd &amp; 10 at ATL 39</t>
  </si>
  <si>
    <t>4012203071475</t>
  </si>
  <si>
    <t>(8:24) (Shotgun) T.Hill pass short right to L.Murray to ATL 36 for 3 yards (D.Dennard).</t>
  </si>
  <si>
    <t>8:18</t>
  </si>
  <si>
    <t>3rd &amp; 10 at ATL 39</t>
  </si>
  <si>
    <t>4012203071504</t>
  </si>
  <si>
    <t>(7:43) (Shotgun) T.Hill pass incomplete short right to J.Cook.</t>
  </si>
  <si>
    <t>4th &amp; 7 at ATL 36</t>
  </si>
  <si>
    <t>4012203071526</t>
  </si>
  <si>
    <t>(7:40) M.Ryan pass deep right to J.Jones pushed ob at NO 29 for 35 yards (P.Williams).</t>
  </si>
  <si>
    <t>7:32</t>
  </si>
  <si>
    <t>1st &amp; 10 at ATL 36</t>
  </si>
  <si>
    <t>4012203071555</t>
  </si>
  <si>
    <t>(7:03) M.Ryan pass short left to R.Gage to NO 26 for 3 yards (M.Jenkins).</t>
  </si>
  <si>
    <t>4012203071579</t>
  </si>
  <si>
    <t>(6:26) (Shotgun) M.Ryan pass incomplete short left to R.Gage [S.Tuttle].</t>
  </si>
  <si>
    <t>4012203071601</t>
  </si>
  <si>
    <t>(6:22) (Shotgun) I.Smith left tackle pushed ob at NO 11 for 15 yards (M.Williams).</t>
  </si>
  <si>
    <t>4012203071627</t>
  </si>
  <si>
    <t>(5:45) T.Gurley left tackle to NO 12 for -1 yards (A.Anzalone).</t>
  </si>
  <si>
    <t>4012203071648</t>
  </si>
  <si>
    <t>(5:06) (Shotgun) M.Ryan pass incomplete short right to C.Ridley.</t>
  </si>
  <si>
    <t>5:00</t>
  </si>
  <si>
    <t>2nd &amp; 11 at NO 12</t>
  </si>
  <si>
    <t>4012203071670</t>
  </si>
  <si>
    <t>(5:00) (Shotgun) M.Ryan pass incomplete short right to H.Hurst.</t>
  </si>
  <si>
    <t>4:55</t>
  </si>
  <si>
    <t>3rd &amp; 11 at NO 12</t>
  </si>
  <si>
    <t>4012203071692</t>
  </si>
  <si>
    <t>Younghoe Koo 30 Yd Field Goal</t>
  </si>
  <si>
    <t>4th &amp; 11 at NO 12</t>
  </si>
  <si>
    <t>4012203071711</t>
  </si>
  <si>
    <t>4012203071726</t>
  </si>
  <si>
    <t>(4:51) A.Kamara right tackle pushed ob at ATL 38 for 37 yards (R.Allen).</t>
  </si>
  <si>
    <t>4:42</t>
  </si>
  <si>
    <t>4012203071752</t>
  </si>
  <si>
    <t>(4:11) L.Murray right tackle to ATL 33 for 5 yards (T.Davison).</t>
  </si>
  <si>
    <t>ATL 38</t>
  </si>
  <si>
    <t>1st &amp; 10 at ATL 38</t>
  </si>
  <si>
    <t>4012203071773</t>
  </si>
  <si>
    <t>(3:37) (Shotgun) T.Hill pass short right to L.Murray to ATL 28 for 5 yards (A.Terrell). PENALTY on NO-N.Easton, Offensive Holding, 10 yards, enforced at ATL 33 - No Play.</t>
  </si>
  <si>
    <t>2nd &amp; 5 at ATL 33</t>
  </si>
  <si>
    <t>4012203071808</t>
  </si>
  <si>
    <t>(3:04) (Shotgun) T.Hill pass short left to E.Sanders to ATL 36 for 7 yards (A.Terrell).</t>
  </si>
  <si>
    <t>2nd &amp; 15 at ATL 43</t>
  </si>
  <si>
    <t>4012203071832</t>
  </si>
  <si>
    <t>Timeout #1 by NO at 02:22.</t>
  </si>
  <si>
    <t>4012203071849</t>
  </si>
  <si>
    <t>(2:22) (Shotgun) T.Hill pass deep right to E.Sanders to ATL 18 for 18 yards (R.Allen).</t>
  </si>
  <si>
    <t>3rd &amp; 8 at ATL 36</t>
  </si>
  <si>
    <t>4012203071873</t>
  </si>
  <si>
    <t>4012203071890</t>
  </si>
  <si>
    <t>(2:00) (Shotgun) T.Hill right end pushed ob at ATL 12 for 6 yards (D.Jones).</t>
  </si>
  <si>
    <t>4012203071940</t>
  </si>
  <si>
    <t>Timeout #1 by ATL at 01:50.</t>
  </si>
  <si>
    <t>4012203071911</t>
  </si>
  <si>
    <t>(1:54) (Shotgun) W.Clapp reported in as eligible.  T.Hill right tackle to ATL 11 for 1 yard (C.Harris; F.Oluokun).</t>
  </si>
  <si>
    <t>2nd &amp; 4 at ATL 12</t>
  </si>
  <si>
    <t>4012203071957</t>
  </si>
  <si>
    <t>Jared Cook Pass From Taysom Hill for 11 Yrds W.Lutz extra point is GOOD, Center-Z.Wood, Holder-T.Morstead.</t>
  </si>
  <si>
    <t>3rd &amp; 3 at ATL 11</t>
  </si>
  <si>
    <t>4012203071998</t>
  </si>
  <si>
    <t>4012203072013</t>
  </si>
  <si>
    <t>(1:45) (Shotgun) M.Ryan pass incomplete short right to I.Smith.</t>
  </si>
  <si>
    <t>4012203072035</t>
  </si>
  <si>
    <t>(1:41) (Shotgun) M.Ryan pass short right to B.Powell to ATL 34 for 9 yards (D.Davis).</t>
  </si>
  <si>
    <t>4012203072059</t>
  </si>
  <si>
    <t>Timeout #2 by NO at 01:10.</t>
  </si>
  <si>
    <t>4012203072076</t>
  </si>
  <si>
    <t>(1:10) (Shotgun) M.Ryan pass short right to J.Jones to ATL 41 for 7 yards (P.Williams). Penalty on NO-M.Lattimore, Defensive Holding, declined.</t>
  </si>
  <si>
    <t>3rd &amp; 1 at ATL 34</t>
  </si>
  <si>
    <t>4012203072111</t>
  </si>
  <si>
    <t>(1:04) (Shotgun) M.Ryan pass deep right to C.Ridley to NO 28 for 31 yards (M.Lattimore). The Replay Official reviewed the pass completion ruling, and the play was Upheld. The ruling on the field stands.</t>
  </si>
  <si>
    <t>4012203072218</t>
  </si>
  <si>
    <t>(:34) (Shotgun) M.Ryan pass incomplete short middle to C.Ridley. PENALTY on NO-M.Lattimore, Defensive Pass Interference, 3 yards, enforced at NO 28 - No Play.</t>
  </si>
  <si>
    <t>4012203072277</t>
  </si>
  <si>
    <t>Timeout #2 by ATL at 00:26.</t>
  </si>
  <si>
    <t>4012203072258</t>
  </si>
  <si>
    <t>(:30) (Shotgun) M.Ryan sacked at NO 34 for -9 yards (D.Onyemata).</t>
  </si>
  <si>
    <t>4012203072294</t>
  </si>
  <si>
    <t>(:26) (Shotgun) M.Ryan pass short middle to C.Ridley to NO 24 for 10 yards (D.Swearinger) [C.Jordan].</t>
  </si>
  <si>
    <t>2nd &amp; 19 at NO 34</t>
  </si>
  <si>
    <t>4012203072318</t>
  </si>
  <si>
    <t>Timeout #3 by ATL at 00:20.</t>
  </si>
  <si>
    <t>4012203072335</t>
  </si>
  <si>
    <t>(:20) (Shotgun) M.Ryan pass incomplete short middle to R.Gage. PENALTY on NO-C.Gardner-Johnson, Defensive Pass Interference, 14 yards, enforced at NO 24 - No Play.</t>
  </si>
  <si>
    <t>0:16</t>
  </si>
  <si>
    <t>3rd &amp; 9 at NO 24</t>
  </si>
  <si>
    <t>4012203072368</t>
  </si>
  <si>
    <t>(:16) (Shotgun) M.Ryan pass incomplete short right to R.Gage.</t>
  </si>
  <si>
    <t>1st &amp; Goal at NO 10</t>
  </si>
  <si>
    <t>4012203072390</t>
  </si>
  <si>
    <t>(:11) (Shotgun) M.Ryan pass incomplete short right to H.Hurst (P.Williams).</t>
  </si>
  <si>
    <t>2nd &amp; Goal at NO 10</t>
  </si>
  <si>
    <t>4012203072412</t>
  </si>
  <si>
    <t>3rd &amp; Goal at NO 10</t>
  </si>
  <si>
    <t>4012203072431</t>
  </si>
  <si>
    <t>4012203072448</t>
  </si>
  <si>
    <t>4012203072463</t>
  </si>
  <si>
    <t>(15:00) A.Kamara left tackle to NO 27 for 2 yards (S.Means; T.Davison).</t>
  </si>
  <si>
    <t>4012203072484</t>
  </si>
  <si>
    <t>(14:24) (Shotgun) T.Hill pass deep left to M.Thomas to NO 45 for 18 yards (A.Terrell).</t>
  </si>
  <si>
    <t>4012203072508</t>
  </si>
  <si>
    <t>(13:39) T.Hill pass short middle to M.Thomas to ATL 45 for 10 yards (A.Terrell).</t>
  </si>
  <si>
    <t>4012203072532</t>
  </si>
  <si>
    <t>(13:00) (Shotgun) T.Hill pass short middle to E.Sanders to ATL 40 for 5 yards (F.Oluokun).</t>
  </si>
  <si>
    <t>1st &amp; 10 at ATL 45</t>
  </si>
  <si>
    <t>4012203072556</t>
  </si>
  <si>
    <t>(12:23) (Shotgun) W.Clapp reported in as eligible.  A.Kamara left end pushed ob at ATL 40 for no gain (I.Oliver).</t>
  </si>
  <si>
    <t>2nd &amp; 5 at ATL 40</t>
  </si>
  <si>
    <t>4012203072584</t>
  </si>
  <si>
    <t>(11:49) (Shotgun) T.Hill scrambles left tackle to ATL 36 for 4 yards (D.Jones). ATL-S.Means was injured during the play.</t>
  </si>
  <si>
    <t>3rd &amp; 5 at ATL 40</t>
  </si>
  <si>
    <t>4012203072605</t>
  </si>
  <si>
    <t>(11:16) T.Hill left guard to ATL 34 for 2 yards (F.Oluokun).</t>
  </si>
  <si>
    <t>4th &amp; 1 at ATL 36</t>
  </si>
  <si>
    <t>4012203072630</t>
  </si>
  <si>
    <t>(10:41) T.Smith left end ran ob at ATL 31 for 3 yards (F.Oluokun).</t>
  </si>
  <si>
    <t>4012203072656</t>
  </si>
  <si>
    <t>(10:14) T.Hill pass incomplete short right to E.Sanders.</t>
  </si>
  <si>
    <t>2nd &amp; 7 at ATL 31</t>
  </si>
  <si>
    <t>4012203072678</t>
  </si>
  <si>
    <t>(10:11) (Shotgun) T.Hill pass short right to J.Cook ran ob at ATL 21 for 10 yards (I.Oliver).</t>
  </si>
  <si>
    <t>3rd &amp; 7 at ATL 31</t>
  </si>
  <si>
    <t>4012203072707</t>
  </si>
  <si>
    <t>(9:43) A.Kamara left guard to ATL 11 for 10 yards (F.Oluokun).</t>
  </si>
  <si>
    <t>4012203072728</t>
  </si>
  <si>
    <t>Alvin Kamara 11 Yard Rush W.Lutz extra point is GOOD, Center-Z.Wood, Holder-T.Morstead.</t>
  </si>
  <si>
    <t>1st &amp; 10 at ATL 11</t>
  </si>
  <si>
    <t>4012203072766</t>
  </si>
  <si>
    <t>4012203072781</t>
  </si>
  <si>
    <t>(9:01) B.Hill right guard to ATL 32 for 7 yards (D.Davis).</t>
  </si>
  <si>
    <t>8:56</t>
  </si>
  <si>
    <t>4012203072802</t>
  </si>
  <si>
    <t>(8:31) B.Hill right tackle to ATL 37 for 5 yards (Z.Baun; D.Davis).</t>
  </si>
  <si>
    <t>4012203072823</t>
  </si>
  <si>
    <t>(7:53) (Shotgun) M.Ryan pass deep middle to C.Ridley to NO 45 for 18 yards (M.Lattimore).</t>
  </si>
  <si>
    <t>4012203072847</t>
  </si>
  <si>
    <t>(7:09) I.Smith right guard to NO 44 for 1 yard (C.Jordan).</t>
  </si>
  <si>
    <t>4012203072868</t>
  </si>
  <si>
    <t>(6:30) (Shotgun) M.Ryan pass incomplete deep left to C.Ridley (M.Williams).</t>
  </si>
  <si>
    <t>2nd &amp; 9 at NO 44</t>
  </si>
  <si>
    <t>4012203072890</t>
  </si>
  <si>
    <t>(6:22) (Shotgun) M.Ryan pass incomplete deep right.</t>
  </si>
  <si>
    <t>3rd &amp; 9 at NO 44</t>
  </si>
  <si>
    <t>4012203072912</t>
  </si>
  <si>
    <t>(6:13) S.Hofrichter punts 34 yards to NO 10, Center-J.Harris, fair catch by T.Lewis.</t>
  </si>
  <si>
    <t>4th &amp; 9 at NO 44</t>
  </si>
  <si>
    <t>4012203072931</t>
  </si>
  <si>
    <t>(6:05) W.Clapp reported in as eligible.  T.Hill scrambles right end ran ob at NO 16 for 6 yards (D.Jones).</t>
  </si>
  <si>
    <t>1st &amp; 10 at NO 10</t>
  </si>
  <si>
    <t>4012203072959</t>
  </si>
  <si>
    <t>(5:32) A.Kamara left guard to NO 18 for 2 yards (T.Davison).</t>
  </si>
  <si>
    <t>5:26</t>
  </si>
  <si>
    <t>2nd &amp; 4 at NO 16</t>
  </si>
  <si>
    <t>4012203072980</t>
  </si>
  <si>
    <t>(4:53) T.Hill pass short left to M.Thomas to NO 24 for 6 yards (D.Jones).</t>
  </si>
  <si>
    <t>4012203073004</t>
  </si>
  <si>
    <t>(4:16) A.Kamara right guard to NO 29 for 5 yards (K.Neal; F.Oluokun).</t>
  </si>
  <si>
    <t>4012203073025</t>
  </si>
  <si>
    <t>(3:42) T.Hill pass deep middle to M.Thomas to NO 46 for 17 yards (R.Allen).</t>
  </si>
  <si>
    <t>2nd &amp; 5 at NO 29</t>
  </si>
  <si>
    <t>4012203073049</t>
  </si>
  <si>
    <t>(2:56) A.Kamara left tackle to NO 46 for no gain (J.Cominsky; F.Oluokun).</t>
  </si>
  <si>
    <t>4012203073070</t>
  </si>
  <si>
    <t>(2:20) (Shotgun) T.Hill scrambles right end pushed ob at ATL 47 for 7 yards (D.Jones).</t>
  </si>
  <si>
    <t>4012203073096</t>
  </si>
  <si>
    <t>(1:46) (Shotgun) T.Hill right guard to ATL 47 for no gain (T.Davison).</t>
  </si>
  <si>
    <t>3rd &amp; 3 at ATL 47</t>
  </si>
  <si>
    <t>4012203073117</t>
  </si>
  <si>
    <t>(1:07) T.Morstead punts 34 yards to ATL 13, Center-Z.Wood, fair catch by B.Powell.</t>
  </si>
  <si>
    <t>4th &amp; 3 at ATL 47</t>
  </si>
  <si>
    <t>4012203073136</t>
  </si>
  <si>
    <t>(:58) M.Gono reported in as eligible.  B.Hill left tackle to ATL 15 for 2 yards (A.Anzalone).</t>
  </si>
  <si>
    <t>4012203073159</t>
  </si>
  <si>
    <t>(:23) (Shotgun) M.Ryan pass incomplete short left to H.Hurst (K.Alexander).</t>
  </si>
  <si>
    <t>2nd &amp; 8 at ATL 15</t>
  </si>
  <si>
    <t>4012203073181</t>
  </si>
  <si>
    <t>(:17) (Shotgun) M.Ryan pass incomplete short right to J.Jones.</t>
  </si>
  <si>
    <t>3rd &amp; 8 at ATL 15</t>
  </si>
  <si>
    <t>4012203073203</t>
  </si>
  <si>
    <t>(:12) S.Hofrichter punts 48 yards to NO 37, Center-J.Harris. T.Lewis to NO 45 for 8 yards (J.Tuioti-Mariner; L.Stocker).</t>
  </si>
  <si>
    <t>4th &amp; 8 at ATL 15</t>
  </si>
  <si>
    <t>4012203073228</t>
  </si>
  <si>
    <t>(:01) A.Kamara right guard to NO 48 for 3 yards (T.Davison; J.Cominsky).</t>
  </si>
  <si>
    <t>4012203073249</t>
  </si>
  <si>
    <t>4012203073268</t>
  </si>
  <si>
    <t>(15:00) T.Hill pass incomplete short left to J.Cook.</t>
  </si>
  <si>
    <t>4012203073290</t>
  </si>
  <si>
    <t>(14:56) (Shotgun) T.Hill pass incomplete short middle to M.Thomas.</t>
  </si>
  <si>
    <t>14:52</t>
  </si>
  <si>
    <t>3rd &amp; 7 at NO 48</t>
  </si>
  <si>
    <t>4012203073312</t>
  </si>
  <si>
    <t>Timeout #1 by ATL at 14:52.</t>
  </si>
  <si>
    <t>4012203073333</t>
  </si>
  <si>
    <t>(14:49) T.Morstead punts 37 yards to ATL 15, Center-Z.Wood, fair catch by B.Powell.</t>
  </si>
  <si>
    <t>4th &amp; 7 at NO 48</t>
  </si>
  <si>
    <t>4012203073361</t>
  </si>
  <si>
    <t>(14:44) (Shotgun) M.Ryan pass incomplete short left to C.Ridley.</t>
  </si>
  <si>
    <t>14:39</t>
  </si>
  <si>
    <t>4012203073387</t>
  </si>
  <si>
    <t>(14:39) (Shotgun) M.Ryan pass incomplete short right to H.Hurst (C.Granderson) [C.Granderson]. New Orleans challenged the incomplete pass ruling, and the play was REVERSED. (Shotgun) M.Ryan sacked at ATL 8 for -7 yards (C.Granderson). FUMBLES (C.Granderson) [C.Granderson], RECOVERED by NO-P.Williams at ATL 18.</t>
  </si>
  <si>
    <t>14:33</t>
  </si>
  <si>
    <t>2nd &amp; 10 at ATL 15</t>
  </si>
  <si>
    <t>4012203073409</t>
  </si>
  <si>
    <t>(14:34) (Shotgun) L.Murray left tackle to ATL 18 for no gain (D.Jones).</t>
  </si>
  <si>
    <t>4012203073481</t>
  </si>
  <si>
    <t>(13:52) (Shotgun) T.Hill pass short middle to M.Thomas to ATL 9 for 9 yards (S.Neasman).</t>
  </si>
  <si>
    <t>2nd &amp; 10 at ATL 18</t>
  </si>
  <si>
    <t>4012203073505</t>
  </si>
  <si>
    <t>(13:20) W.Clapp reported in as eligible.  T.Hill right guard to ATL 9 for no gain (M.Walker).</t>
  </si>
  <si>
    <t>3rd &amp; 1 at ATL 9</t>
  </si>
  <si>
    <t>4012203073528</t>
  </si>
  <si>
    <t>(12:34) T.Hill right guard to ATL 7 for 2 yards (J.Tuioti-Mariner).</t>
  </si>
  <si>
    <t>12:31</t>
  </si>
  <si>
    <t>4th &amp; 1 at ATL 9</t>
  </si>
  <si>
    <t>4012203073555</t>
  </si>
  <si>
    <t>(11:51) (Shotgun) W.Clapp reported in as eligible.  T.Hill pass short right to E.Sanders pushed ob at ATL 5 for 2 yards (I.Oliver).</t>
  </si>
  <si>
    <t>1st &amp; Goal at ATL 7</t>
  </si>
  <si>
    <t>4012203073586</t>
  </si>
  <si>
    <t>(11:21) (Shotgun) T.Hill sacked at ATL 14 for -9 yards (S.Means). FUMBLES (S.Means) [S.Means], touched at ATL 10, RECOVERED by ATL-D.Jones at ATL 15.</t>
  </si>
  <si>
    <t>ATL 5</t>
  </si>
  <si>
    <t>2nd &amp; Goal at ATL 5</t>
  </si>
  <si>
    <t>4012203073665</t>
  </si>
  <si>
    <t>(11:09) I.Smith left tackle to ATL 16 for 1 yard (S.Tuttle).</t>
  </si>
  <si>
    <t>4012203073686</t>
  </si>
  <si>
    <t>(10:45) M.Ryan pass incomplete short left to H.Hurst. PENALTY on NO-P.Williams, Defensive Holding, 5 yards, enforced at ATL 16 - No Play.</t>
  </si>
  <si>
    <t>10:41</t>
  </si>
  <si>
    <t>2nd &amp; 9 at ATL 16</t>
  </si>
  <si>
    <t>4012203073719</t>
  </si>
  <si>
    <t>(10:41) (Shotgun) M.Ryan pass deep middle to R.Gage to ATL 45 for 24 yards (M.Jenkins).</t>
  </si>
  <si>
    <t>4012203073743</t>
  </si>
  <si>
    <t>(10:18) (No Huddle, Shotgun) M.Ryan pass short left to R.Gage to NO 41 for 14 yards (M.Williams).</t>
  </si>
  <si>
    <t>4012203073767</t>
  </si>
  <si>
    <t>(9:50) (No Huddle, Shotgun) M.Ryan pass short right to H.Hurst to NO 32 for 9 yards (M.Jenkins).</t>
  </si>
  <si>
    <t>4012203073792</t>
  </si>
  <si>
    <t>(9:25) (No Huddle) I.Smith right end to NO 32 for no gain (K.Alexander).</t>
  </si>
  <si>
    <t>2nd &amp; 1 at NO 32</t>
  </si>
  <si>
    <t>4012203073813</t>
  </si>
  <si>
    <t>(8:44) T.Gurley left tackle to NO 30 for 2 yards (K.Alexander). PENALTY on NO-C.Gardner-Johnson, Unnecessary Roughness, 15 yards, enforced at NO 30.</t>
  </si>
  <si>
    <t>3rd &amp; 1 at NO 32</t>
  </si>
  <si>
    <t>4012203073845</t>
  </si>
  <si>
    <t>(8:20) (Shotgun) M.Ryan pass incomplete short left to C.Ridley. PENALTY on NO-M.Lattimore, Illegal Use of Hands, 5 yards, enforced at NO 15 - No Play.</t>
  </si>
  <si>
    <t>4012203073878</t>
  </si>
  <si>
    <t>(8:14) T.Gurley left guard to NO 10 for no gain (D.Onyemata).</t>
  </si>
  <si>
    <t>8:07</t>
  </si>
  <si>
    <t>4012203073899</t>
  </si>
  <si>
    <t>Russell Gage Pass From Matt Ryan for 10 Yrds Y.Koo extra point is GOOD, Center-J.Harris, Holder-S.Hofrichter.</t>
  </si>
  <si>
    <t>4012203073940</t>
  </si>
  <si>
    <t>4012203073955</t>
  </si>
  <si>
    <t>(7:43) (Shotgun) T.Hill pass short right to A.Trautman pushed ob at NO 29 for 4 yards (M.Walker).</t>
  </si>
  <si>
    <t>4012203073984</t>
  </si>
  <si>
    <t>(7:06) (Shotgun) W.Clapp reported in as eligible.  T.Hill left tackle to NO 38 for 9 yards (D.Jones).</t>
  </si>
  <si>
    <t>7:00</t>
  </si>
  <si>
    <t>4012203074007</t>
  </si>
  <si>
    <t>(6:21) (Shotgun) W.Clapp reported in as eligible.  T.Hill pass incomplete deep left to A.Kamara (I.Oliver) [G.Jarrett].</t>
  </si>
  <si>
    <t>4012203074031</t>
  </si>
  <si>
    <t>(6:15) A.Kamara right tackle to NO 40 for 2 yards (G.Jarrett; I.Oliver).</t>
  </si>
  <si>
    <t>6:09</t>
  </si>
  <si>
    <t>4012203074052</t>
  </si>
  <si>
    <t>(5:37) (Shotgun) T.Hill pass short right to T.Smith ran ob at NO 46 for 6 yards (K.Neal).</t>
  </si>
  <si>
    <t>5:32</t>
  </si>
  <si>
    <t>3rd &amp; 8 at NO 40</t>
  </si>
  <si>
    <t>4012203074081</t>
  </si>
  <si>
    <t>(5:18) T.Morstead punts 39 yards to ATL 15, Center-Z.Wood, fair catch by B.Powell.</t>
  </si>
  <si>
    <t>4th &amp; 2 at NO 46</t>
  </si>
  <si>
    <t>4012203074100</t>
  </si>
  <si>
    <t>(5:09) (Shotgun) I.Smith right guard to ATL 22 for 7 yards (M.Williams). ATL-I.Smith was injured during the play.</t>
  </si>
  <si>
    <t>4012203074121</t>
  </si>
  <si>
    <t>(4:47) (Shotgun) M.Ryan pass incomplete short right to J.Graham (K.Alexander).</t>
  </si>
  <si>
    <t>2nd &amp; 3 at ATL 22</t>
  </si>
  <si>
    <t>4012203074147</t>
  </si>
  <si>
    <t>(4:40) (Shotgun) M.Ryan pass deep left to C.Ridley to ATL 49 for 27 yards (M.Lattimore) [D.Davis].</t>
  </si>
  <si>
    <t>3rd &amp; 3 at ATL 22</t>
  </si>
  <si>
    <t>4012203074171</t>
  </si>
  <si>
    <t>(4:00) (Shotgun) T.Gurley right guard to NO 38 for 13 yards (M.Williams).</t>
  </si>
  <si>
    <t>4012203074192</t>
  </si>
  <si>
    <t>(3:31) T.Gurley left guard to NO 37 for 1 yard (C.Jordan).</t>
  </si>
  <si>
    <t>4012203074213</t>
  </si>
  <si>
    <t>(3:00) (Shotgun) M.Ryan sacked at NO 39 for -2 yards (T.Hendrickson).</t>
  </si>
  <si>
    <t>2:54</t>
  </si>
  <si>
    <t>4012203074232</t>
  </si>
  <si>
    <t>(2:30) (No Huddle, Shotgun) M.Ryan pass deep middle to J.Jones to NO 21 for 18 yards (M.Williams).</t>
  </si>
  <si>
    <t>4012203074256</t>
  </si>
  <si>
    <t>(2:01) (Shotgun) T.Gurley right guard to NO 13 for 8 yards (D.Davis; M.Williams).</t>
  </si>
  <si>
    <t>4012203074277</t>
  </si>
  <si>
    <t>4012203074294</t>
  </si>
  <si>
    <t>(1:55) T.Gurley right guard to NO 13 for no gain (D.Davis).</t>
  </si>
  <si>
    <t>2nd &amp; 2 at NO 13</t>
  </si>
  <si>
    <t>4012203074607</t>
  </si>
  <si>
    <t>Timeout #1 by NO at 01:49.</t>
  </si>
  <si>
    <t>4012203074315</t>
  </si>
  <si>
    <t>(1:49) (Shotgun) T.Gurley left tackle to NO 20 for -7 yards (D.Davis).</t>
  </si>
  <si>
    <t>3rd &amp; 2 at NO 13</t>
  </si>
  <si>
    <t>4012203074614</t>
  </si>
  <si>
    <t>Timeout #2 by NO at 01:42.</t>
  </si>
  <si>
    <t>4012203074336</t>
  </si>
  <si>
    <t>(1:42) (Shotgun) M.Ryan pass incomplete deep left to J.Jones.</t>
  </si>
  <si>
    <t>4th &amp; 9 at NO 20</t>
  </si>
  <si>
    <t>4012203074358</t>
  </si>
  <si>
    <t>(1:35) W.Clapp reported in as eligible.  L.Murray left guard to NO 23 for 3 yards (T.Davison).</t>
  </si>
  <si>
    <t>4012203074381</t>
  </si>
  <si>
    <t>Timeout #2 by ATL at 01:30.</t>
  </si>
  <si>
    <t>4012203074398</t>
  </si>
  <si>
    <t>(1:30) (Shotgun) W.Clapp reported in as eligible.  T.Hill left tackle to NO 25 for 2 yards (A.Terrell). FUMBLES (A.Terrell), ball out of bounds at NO 22.</t>
  </si>
  <si>
    <t>4012203074447</t>
  </si>
  <si>
    <t>(1:24) (Shotgun) W.Clapp reported in as eligible.  T.Hill right guard to NO 26 for 4 yards (F.Oluokun; T.Davison).</t>
  </si>
  <si>
    <t>4012203074470</t>
  </si>
  <si>
    <t>Timeout #1 by NO at 00:38.</t>
  </si>
  <si>
    <t>4012203074487</t>
  </si>
  <si>
    <t>(:38) T.Morstead punts 40 yards to ATL 34, Center-Z.Wood. B.Powell to ATL 39 for 5 yards (J.Gray).</t>
  </si>
  <si>
    <t>4th &amp; 4 at NO 26</t>
  </si>
  <si>
    <t>4012203074512</t>
  </si>
  <si>
    <t>(:27) (Shotgun) M.Ryan pass incomplete deep left to J.Jones.</t>
  </si>
  <si>
    <t>4012203074534</t>
  </si>
  <si>
    <t>(:20) (Shotgun) M.Ryan pass deep left to C.Ridley ran ob at NO 39 for 22 yards.</t>
  </si>
  <si>
    <t>4012203074563</t>
  </si>
  <si>
    <t>(:09) (Shotgun) M.Ryan pass incomplete deep middle (D.Swearinger).</t>
  </si>
  <si>
    <t>4012203074585</t>
  </si>
  <si>
    <t>40122026539</t>
  </si>
  <si>
    <t>J.Elliott kicks 61 yards from PHI 35 to NO 4. T.Lewis to NO 32 for 28 yards (S.Bradley).</t>
  </si>
  <si>
    <t>401220265</t>
  </si>
  <si>
    <t>40122026561</t>
  </si>
  <si>
    <t>(14:54) T.Hill pass short left to L.Murray to NO 26 for -6 yards (N.Robey).</t>
  </si>
  <si>
    <t>40122026585</t>
  </si>
  <si>
    <t>(14:15) A.Kamara left end to NO 30 for 4 yards (A.Singleton; J.Hargrave).</t>
  </si>
  <si>
    <t>2nd &amp; 16 at NO 26</t>
  </si>
  <si>
    <t>401220265106</t>
  </si>
  <si>
    <t>(13:41) (Shotgun) T.Hill pass short left to A.Kamara pushed ob at NO 32 for 2 yards (R.McLeod).</t>
  </si>
  <si>
    <t>3rd &amp; 12 at NO 30</t>
  </si>
  <si>
    <t>401220265130</t>
  </si>
  <si>
    <t>(13:11) T.Morstead punts 49 yards to PHI 19, Center-Z.Wood. G.Ward to PHI 24 for 5 yards (A.Anzalone).</t>
  </si>
  <si>
    <t>4th &amp; 10 at NO 32</t>
  </si>
  <si>
    <t>401220265155</t>
  </si>
  <si>
    <t>(13:01) (Shotgun) J.Hurts up the middle to PHI 27 for 3 yards (S.Tuttle; D.Davis).</t>
  </si>
  <si>
    <t>13:01</t>
  </si>
  <si>
    <t>PHI 24</t>
  </si>
  <si>
    <t>1st &amp; 10 at PHI 24</t>
  </si>
  <si>
    <t>401220265176</t>
  </si>
  <si>
    <t>(12:15) (Shotgun) M.Sanders left end pushed ob at PHI 30 for 3 yards (K.Alexander).</t>
  </si>
  <si>
    <t>PHI 27</t>
  </si>
  <si>
    <t>2nd &amp; 7 at PHI 27</t>
  </si>
  <si>
    <t>401220265208</t>
  </si>
  <si>
    <t>(11:37) (Shotgun) J.Hurts scrambles right end ran ob at PHI 35 for 5 yards (M.Jenkins).</t>
  </si>
  <si>
    <t>PHI 30</t>
  </si>
  <si>
    <t>3rd &amp; 4 at PHI 30</t>
  </si>
  <si>
    <t>401220265234</t>
  </si>
  <si>
    <t>(10:58) (Shotgun) B.Scott left end to PHI 37 for 2 yards (M.Roach; S.Rankins).</t>
  </si>
  <si>
    <t>PHI 35</t>
  </si>
  <si>
    <t>1st &amp; 10 at PHI 35</t>
  </si>
  <si>
    <t>401220265255</t>
  </si>
  <si>
    <t>(10:19) (Shotgun) J.Hurts pass short left to M.Sanders pushed ob at PHI 46 for 9 yards (M.Jenkins).</t>
  </si>
  <si>
    <t>PHI 37</t>
  </si>
  <si>
    <t>2nd &amp; 8 at PHI 37</t>
  </si>
  <si>
    <t>401220265279</t>
  </si>
  <si>
    <t>(9:48) J.Hurts pass incomplete short right to M.Sanders (C.Jordan).</t>
  </si>
  <si>
    <t>PHI 46</t>
  </si>
  <si>
    <t>1st &amp; 10 at PHI 46</t>
  </si>
  <si>
    <t>401220265301</t>
  </si>
  <si>
    <t>(9:44) (Shotgun) J.Hurts pass short left to Z.Ertz to PHI 48 for 2 yards (K.Alexander).</t>
  </si>
  <si>
    <t>2nd &amp; 10 at PHI 46</t>
  </si>
  <si>
    <t>401220265325</t>
  </si>
  <si>
    <t>(9:01) (Shotgun) J.Hurts pass short right to J.Reagor to NO 45 for 7 yards (K.Alexander; D.Davis).</t>
  </si>
  <si>
    <t>PHI 48</t>
  </si>
  <si>
    <t>3rd &amp; 8 at PHI 48</t>
  </si>
  <si>
    <t>401220265349</t>
  </si>
  <si>
    <t>(8:16) (Shotgun) J.Hurts up the middle to NO 42 for 3 yards (M.Williams).</t>
  </si>
  <si>
    <t>4th &amp; 1 at NO 45</t>
  </si>
  <si>
    <t>401220265370</t>
  </si>
  <si>
    <t>(7:38) (Shotgun) J.Hurts pass short left to D.Goedert ran ob at NO 37 for 5 yards.</t>
  </si>
  <si>
    <t>401220265399</t>
  </si>
  <si>
    <t>(6:58) (Shotgun) M.Sanders left tackle to NO 33 for 4 yards (D.Onyemata).</t>
  </si>
  <si>
    <t>2nd &amp; 5 at NO 37</t>
  </si>
  <si>
    <t>401220265426</t>
  </si>
  <si>
    <t>(6:12) (Shotgun) M.Sanders up the middle to NO 29 for 4 yards (C.Gardner-Johnson). PENALTY on PHI, Illegal Shift, 5 yards, enforced at NO 33 - No Play.</t>
  </si>
  <si>
    <t>6:12</t>
  </si>
  <si>
    <t>401220265458</t>
  </si>
  <si>
    <t>(5:50) (Shotgun) PENALTY on PHI-G.Ward, False Start, 5 yards, enforced at NO 38 - No Play.</t>
  </si>
  <si>
    <t>401220265481</t>
  </si>
  <si>
    <t>(5:35) (Shotgun) J.Hurts right end pushed ob at NO 34 for 9 yards (P.Williams).</t>
  </si>
  <si>
    <t>3rd &amp; 11 at NO 43</t>
  </si>
  <si>
    <t>401220265502</t>
  </si>
  <si>
    <t>(4:55) (Shotgun) M.Sanders left guard to NO 37 for -3 yards (M.Jenkins).</t>
  </si>
  <si>
    <t>4th &amp; 2 at NO 34</t>
  </si>
  <si>
    <t>401220265523</t>
  </si>
  <si>
    <t>(4:50) T.Hill pass deep right to M.Thomas to PHI 45 for 18 yards (A.Singleton) [M.Jackson].</t>
  </si>
  <si>
    <t>401220265553</t>
  </si>
  <si>
    <t>(4:12) L.Murray right guard to PHI 43 for 2 yards (J.Hargrave; F.Cox).</t>
  </si>
  <si>
    <t>PHI 45</t>
  </si>
  <si>
    <t>1st &amp; 10 at PHI 45</t>
  </si>
  <si>
    <t>401220265574</t>
  </si>
  <si>
    <t>(3:35) A.Kamara right end to PHI 40 for 3 yards (F.Cox).</t>
  </si>
  <si>
    <t>PHI 43</t>
  </si>
  <si>
    <t>2nd &amp; 8 at PHI 43</t>
  </si>
  <si>
    <t>401220265595</t>
  </si>
  <si>
    <t>(3:01) (Shotgun) T.Hill pass short left to M.Thomas to PHI 35 for 5 yards (A.Singleton).</t>
  </si>
  <si>
    <t>PHI 40</t>
  </si>
  <si>
    <t>3rd &amp; 5 at PHI 40</t>
  </si>
  <si>
    <t>401220265619</t>
  </si>
  <si>
    <t>(2:26) T.Hill pass incomplete short right to J.Cook.</t>
  </si>
  <si>
    <t>2:26</t>
  </si>
  <si>
    <t>401220265641</t>
  </si>
  <si>
    <t>(2:20) (Shotgun) A.Kamara up the middle to PHI 33 for 2 yards (A.Singleton).</t>
  </si>
  <si>
    <t>2:20</t>
  </si>
  <si>
    <t>2nd &amp; 10 at PHI 35</t>
  </si>
  <si>
    <t>401220265662</t>
  </si>
  <si>
    <t>(1:46) (Shotgun) T.Hill pass short left to M.Thomas to PHI 27 for 6 yards (D.Slay).</t>
  </si>
  <si>
    <t>PHI 33</t>
  </si>
  <si>
    <t>3rd &amp; 8 at PHI 33</t>
  </si>
  <si>
    <t>401220265686</t>
  </si>
  <si>
    <t>(1:02) W.Lutz 45 yard field goal is No Good, Wide Right, Center-Z.Wood, Holder-T.Morstead.</t>
  </si>
  <si>
    <t>4th &amp; 2 at PHI 27</t>
  </si>
  <si>
    <t>401220265706</t>
  </si>
  <si>
    <t>(:58) (Shotgun) J.Hurts pass incomplete deep left to J.Reagor.</t>
  </si>
  <si>
    <t>401220265728</t>
  </si>
  <si>
    <t>(:50) (Shotgun) J.Hurts pass short middle to Q.Watkins ran ob at PHI 38 for 3 yards (C.Gardner-Johnson).</t>
  </si>
  <si>
    <t>0:50</t>
  </si>
  <si>
    <t>401220265761</t>
  </si>
  <si>
    <t>(:17) (Shotgun) J.Hurts pass short left to J.Reagor pushed ob at NO 23 for 39 yards (M.Williams).</t>
  </si>
  <si>
    <t>PHI 38</t>
  </si>
  <si>
    <t>3rd &amp; 7 at PHI 38</t>
  </si>
  <si>
    <t>401220265790</t>
  </si>
  <si>
    <t>401220265809</t>
  </si>
  <si>
    <t>(15:00) (Shotgun) J.Hurts pass incomplete short left to D.Goedert.</t>
  </si>
  <si>
    <t>401220265831</t>
  </si>
  <si>
    <t>(14:54) (Shotgun) M.Sanders left end pushed ob at NO 16 for 7 yards (M.Roach).</t>
  </si>
  <si>
    <t>401220265852</t>
  </si>
  <si>
    <t>(14:14) (Shotgun) M.Sanders left guard to NO 15 for 1 yard (C.Jordan).</t>
  </si>
  <si>
    <t>3rd &amp; 3 at NO 16</t>
  </si>
  <si>
    <t>401220265873</t>
  </si>
  <si>
    <t>Alshon Jeffery 15 Yd pass from Jalen Hurts (Jake Elliott Kick)</t>
  </si>
  <si>
    <t>4th &amp; 2 at NO 15</t>
  </si>
  <si>
    <t>401220265927</t>
  </si>
  <si>
    <t>J.Elliott kicks 50 yards from 50 to end zone, Touchback.</t>
  </si>
  <si>
    <t>401220265960</t>
  </si>
  <si>
    <t>(13:25) L.Murray up the middle to NO 27 for 2 yards (J.Mills).</t>
  </si>
  <si>
    <t>401220265981</t>
  </si>
  <si>
    <t>(12:55) (Shotgun) T.Hill pass short left to A.Kamara to NO 37 for 10 yards (D.Slay; R.McLeod).</t>
  </si>
  <si>
    <t>4012202651005</t>
  </si>
  <si>
    <t>(12:19) T.Hill pass short left to M.Thomas to NO 39 for 2 yards (D.Slay).</t>
  </si>
  <si>
    <t>4012202651029</t>
  </si>
  <si>
    <t>(11:43) T.Hill scrambles right end to NO 42 for 3 yards (D.Riley).</t>
  </si>
  <si>
    <t>4012202651050</t>
  </si>
  <si>
    <t>(10:59) (Shotgun) T.Hill pass incomplete short left to T.Smith.</t>
  </si>
  <si>
    <t>3rd &amp; 5 at NO 42</t>
  </si>
  <si>
    <t>4012202651072</t>
  </si>
  <si>
    <t>(10:54) T.Morstead punts 58 yards to end zone, Center-Z.Wood, Touchback.</t>
  </si>
  <si>
    <t>4th &amp; 5 at NO 42</t>
  </si>
  <si>
    <t>4012202651089</t>
  </si>
  <si>
    <t>(10:43) (Shotgun) J.Hurts pass short left to D.Goedert to PHI 39 for 19 yards (K.Alexander).</t>
  </si>
  <si>
    <t>10:43</t>
  </si>
  <si>
    <t>PHI 20</t>
  </si>
  <si>
    <t>1st &amp; 10 at PHI 20</t>
  </si>
  <si>
    <t>4012202651113</t>
  </si>
  <si>
    <t>(9:57) M.Sanders up the middle to PHI 40 for 1 yard (D.Onyemata; C.Gardner-Johnson).</t>
  </si>
  <si>
    <t>PHI 39</t>
  </si>
  <si>
    <t>1st &amp; 10 at PHI 39</t>
  </si>
  <si>
    <t>4012202651134</t>
  </si>
  <si>
    <t>(9:16) (Shotgun) J.Hurts pass short left to M.Sanders to PHI 40 for no gain (K.Alexander).</t>
  </si>
  <si>
    <t>9:16</t>
  </si>
  <si>
    <t>2nd &amp; 9 at PHI 40</t>
  </si>
  <si>
    <t>4012202651158</t>
  </si>
  <si>
    <t>(8:31) (Shotgun) J.Hurts pass incomplete short right.</t>
  </si>
  <si>
    <t>3rd &amp; 9 at PHI 40</t>
  </si>
  <si>
    <t>4012202651180</t>
  </si>
  <si>
    <t>(8:22) C.Johnston punts 42 yards to NO 18, Center-R.Lovato. T.Lewis to NO 20 for 2 yards (K.Seymour).</t>
  </si>
  <si>
    <t>4th &amp; 9 at PHI 40</t>
  </si>
  <si>
    <t>4012202651205</t>
  </si>
  <si>
    <t>(8:10) A.Kamara left end to NO 36 for 16 yards (V.Curry).</t>
  </si>
  <si>
    <t>4012202651226</t>
  </si>
  <si>
    <t>(7:36) A.Kamara up the middle to NO 39 for 3 yards (J.Sweat; M.Jackson).</t>
  </si>
  <si>
    <t>4012202651247</t>
  </si>
  <si>
    <t>(7:04) (Shotgun) T.Hill pass short left intended for A.Kamara INTERCEPTED by D.Riley [J.Mills] at NO 39. D.Riley to NO 32 for 7 yards (A.Kamara).</t>
  </si>
  <si>
    <t>4012202651273</t>
  </si>
  <si>
    <t>(6:57) (Shotgun) J.Hurts pass short middle to Z.Ertz to NO 26 for 6 yards (M.Jenkins).</t>
  </si>
  <si>
    <t>4012202651297</t>
  </si>
  <si>
    <t>(6:20) (Shotgun) J.Hurts pass incomplete deep left to J.Reagor.</t>
  </si>
  <si>
    <t>4012202651319</t>
  </si>
  <si>
    <t>(6:15) (Shotgun) J.Hurts pass incomplete short right to Z.Ertz. Philadelphia challenged the incomplete pass ruling, and the play was Upheld. The ruling on the field stands. (Timeout #1.)</t>
  </si>
  <si>
    <t>3rd &amp; 4 at NO 26</t>
  </si>
  <si>
    <t>4012202651353</t>
  </si>
  <si>
    <t>Jake Elliott 44 Yd Field Goal</t>
  </si>
  <si>
    <t>4012202651411</t>
  </si>
  <si>
    <t>J.Elliott kicks 65 yards from PHI 35 to NO 0. T.Lewis to NO 27 for 27 yards (J.Sweat).</t>
  </si>
  <si>
    <t>4012202651433</t>
  </si>
  <si>
    <t>(5:59) (Shotgun) T.Hill sacked at NO 22 for -5 yards (J.Hargrave).</t>
  </si>
  <si>
    <t>4012202651452</t>
  </si>
  <si>
    <t>(5:22) (Shotgun) T.Hill pass short right to A.Kamara pushed ob at NO 31 for 9 yards (D.Slay).</t>
  </si>
  <si>
    <t>2nd &amp; 15 at NO 22</t>
  </si>
  <si>
    <t>4012202651481</t>
  </si>
  <si>
    <t>(4:48) (Shotgun) T.Hill pass short left to M.Thomas to NO 39 for 8 yards (A.Singleton).</t>
  </si>
  <si>
    <t>3rd &amp; 6 at NO 31</t>
  </si>
  <si>
    <t>4012202651505</t>
  </si>
  <si>
    <t>(4:14) L.Murray right guard to NO 46 for 7 yards (J.Mills). PHI-A.Maddox was injured during the play. His return is Questionable.</t>
  </si>
  <si>
    <t>4012202651526</t>
  </si>
  <si>
    <t>(3:45) (Shotgun) T.Hill pass short left to E.Sanders to NO 48 for 2 yards (N.Robey).</t>
  </si>
  <si>
    <t>3:45</t>
  </si>
  <si>
    <t>2nd &amp; 3 at NO 46</t>
  </si>
  <si>
    <t>4012202651554</t>
  </si>
  <si>
    <t>(3:04) (Shotgun) T.Hill up the middle to NO 48 for no gain (D.Riley; D.Barnett).</t>
  </si>
  <si>
    <t>3:04</t>
  </si>
  <si>
    <t>3rd &amp; 1 at NO 48</t>
  </si>
  <si>
    <t>4012202651575</t>
  </si>
  <si>
    <t>(2:24) T.Morstead punts 48 yards to PHI 4, Center-Z.Wood, out of bounds.</t>
  </si>
  <si>
    <t>4th &amp; 1 at NO 48</t>
  </si>
  <si>
    <t>4012202651593</t>
  </si>
  <si>
    <t>(2:13) (Shotgun) M.Sanders left tackle to PHI 5 for 1 yard (S.Tuttle; D.Onyemata).</t>
  </si>
  <si>
    <t>PHI 4</t>
  </si>
  <si>
    <t>1st &amp; 10 at PHI 4</t>
  </si>
  <si>
    <t>4012202651614</t>
  </si>
  <si>
    <t>4012202651631</t>
  </si>
  <si>
    <t>(2:00) (Shotgun) PENALTY on PHI-N.Herbig, False Start, 2 yards, enforced at PHI 5 - No Play.</t>
  </si>
  <si>
    <t>PHI 5</t>
  </si>
  <si>
    <t>2nd &amp; 9 at PHI 5</t>
  </si>
  <si>
    <t>4012202651654</t>
  </si>
  <si>
    <t>(2:00) (Shotgun) J.Hurts left end to PHI 18 for 15 yards (T.Hendrickson).</t>
  </si>
  <si>
    <t>PHI 3</t>
  </si>
  <si>
    <t>2nd &amp; 11 at PHI 3</t>
  </si>
  <si>
    <t>4012202651675</t>
  </si>
  <si>
    <t>4012202651692</t>
  </si>
  <si>
    <t>(1:52) (Shotgun) J.Hurts pass incomplete short right to G.Ward.</t>
  </si>
  <si>
    <t>PHI 18</t>
  </si>
  <si>
    <t>1st &amp; 10 at PHI 18</t>
  </si>
  <si>
    <t>4012202651714</t>
  </si>
  <si>
    <t>Miles Sanders 82 Yard Rush J.Elliott extra point is GOOD, Center-R.Lovato, Holder-C.Johnston.</t>
  </si>
  <si>
    <t>2nd &amp; 10 at PHI 18</t>
  </si>
  <si>
    <t>4012202651752</t>
  </si>
  <si>
    <t>J.Elliott kicks 65 yards from PHI 35 to end zone, Touchback.</t>
  </si>
  <si>
    <t>4012202651767</t>
  </si>
  <si>
    <t>(1:35) (Shotgun) T.Hill pass incomplete short right to A.Kamara.</t>
  </si>
  <si>
    <t>4012202651789</t>
  </si>
  <si>
    <t>(1:32) (Shotgun) T.Hill pass short left to E.Sanders to NO 34 for 9 yards (N.Robey).</t>
  </si>
  <si>
    <t>4012202651813</t>
  </si>
  <si>
    <t>(1:13) (No Huddle, Shotgun) PENALTY on NO-R.Ramczyk, False Start, 5 yards, enforced at NO 34 - No Play.</t>
  </si>
  <si>
    <t>4012202651836</t>
  </si>
  <si>
    <t>Timeout #2 by NO at 01:11.</t>
  </si>
  <si>
    <t>1:11</t>
  </si>
  <si>
    <t>4012202651853</t>
  </si>
  <si>
    <t>(1:11) (Shotgun) T.Hill sacked at NO 25 for -4 yards (F.Cox).</t>
  </si>
  <si>
    <t>4012202651872</t>
  </si>
  <si>
    <t>Timeout #2 by PHI at 01:07.</t>
  </si>
  <si>
    <t>4012202651889</t>
  </si>
  <si>
    <t>(1:07) T.Morstead punts 56 yards to PHI 19, Center-Z.Wood. G.Ward to PHI 23 for 4 yards (C.Robertson).</t>
  </si>
  <si>
    <t>4th &amp; 10 at NO 25</t>
  </si>
  <si>
    <t>4012202651914</t>
  </si>
  <si>
    <t>(:57) (Shotgun) J.Hurts pass short right to D.Goedert ran ob at PHI 36 for 13 yards.</t>
  </si>
  <si>
    <t>PHI 23</t>
  </si>
  <si>
    <t>1st &amp; 10 at PHI 23</t>
  </si>
  <si>
    <t>4012202651943</t>
  </si>
  <si>
    <t>(:49) (Shotgun) J.Hurts pass incomplete short left to G.Ward [M.Davenport].</t>
  </si>
  <si>
    <t>0:49</t>
  </si>
  <si>
    <t>PHI 36</t>
  </si>
  <si>
    <t>1st &amp; 10 at PHI 36</t>
  </si>
  <si>
    <t>4012202651965</t>
  </si>
  <si>
    <t>(:45) (Shotgun) J.Hurts pass short right to B.Scott to PHI 47 for 11 yards (J.Jenkins).</t>
  </si>
  <si>
    <t>2nd &amp; 10 at PHI 36</t>
  </si>
  <si>
    <t>4012202651989</t>
  </si>
  <si>
    <t>(:28) (No Huddle, Shotgun) J.Hurts spiked the ball to stop the clock.</t>
  </si>
  <si>
    <t>PHI 47</t>
  </si>
  <si>
    <t>1st &amp; 10 at PHI 47</t>
  </si>
  <si>
    <t>4012202652011</t>
  </si>
  <si>
    <t>(:27) (Shotgun) J.Hurts scrambles left end ran ob at NO 29 for 24 yards (C.Gardner-Johnson). PENALTY on NO-D.Davis, Illegal Contact, 5 yards, enforced at NO 29.</t>
  </si>
  <si>
    <t>2nd &amp; 10 at PHI 47</t>
  </si>
  <si>
    <t>4012202652048</t>
  </si>
  <si>
    <t>(:18) (Shotgun) J.Hurts scrambles up the middle to NO 8 for 16 yards (M.Williams).</t>
  </si>
  <si>
    <t>4012202652069</t>
  </si>
  <si>
    <t>Timeout #3 by PHI at 00:09.</t>
  </si>
  <si>
    <t>4012202652086</t>
  </si>
  <si>
    <t>(:09) (Shotgun) J.Hurts pass incomplete short right [C.Jordan]. PENALTY on NO-C.Jordan, Roughing the Passer, 4 yards, enforced at NO 8 - No Play.</t>
  </si>
  <si>
    <t>1st &amp; Goal at NO 8</t>
  </si>
  <si>
    <t>4012202652119</t>
  </si>
  <si>
    <t>(:02) J.Elliott 22 yard field goal is No Good, Hit Left Upright, Center-R.Lovato, Holder-C.Johnston.</t>
  </si>
  <si>
    <t>4012202652139</t>
  </si>
  <si>
    <t>4012202652158</t>
  </si>
  <si>
    <t>4012202652173</t>
  </si>
  <si>
    <t>(15:00) J.Hurts pass short right to M.Sanders ran ob at PHI 31 for 6 yards (C.Gardner-Johnson).</t>
  </si>
  <si>
    <t>PHI 25</t>
  </si>
  <si>
    <t>1st &amp; 10 at PHI 25</t>
  </si>
  <si>
    <t>4012202652197</t>
  </si>
  <si>
    <t>(14:20) (Shotgun) M.Sanders right end to PHI 30 for -1 yards (C.Gardner-Johnson).</t>
  </si>
  <si>
    <t>PHI 31</t>
  </si>
  <si>
    <t>2nd &amp; 4 at PHI 31</t>
  </si>
  <si>
    <t>4012202652231</t>
  </si>
  <si>
    <t>(13:41) (Shotgun) PENALTY on PHI-J.Mailata, False Start, 5 yards, enforced at PHI 30 - No Play.</t>
  </si>
  <si>
    <t>3rd &amp; 5 at PHI 30</t>
  </si>
  <si>
    <t>4012202652254</t>
  </si>
  <si>
    <t>(13:17) (Shotgun) J.Hurts pass incomplete short right [M.Jenkins].</t>
  </si>
  <si>
    <t>3rd &amp; 10 at PHI 25</t>
  </si>
  <si>
    <t>4012202652276</t>
  </si>
  <si>
    <t>(13:10) C.Johnston punts 44 yards to NO 31, Center-R.Lovato. T.Lewis pushed ob at NO 35 for 4 yards (S.Bradley).</t>
  </si>
  <si>
    <t>13:09</t>
  </si>
  <si>
    <t>4th &amp; 10 at PHI 25</t>
  </si>
  <si>
    <t>4012202652306</t>
  </si>
  <si>
    <t>(13:02) T.Hill pass short left to M.Thomas to NO 48 for 13 yards (D.Slay) [A.Singleton].</t>
  </si>
  <si>
    <t>4012202652330</t>
  </si>
  <si>
    <t>(12:28) A.Kamara left end to 50 for 2 yards (B.Graham).</t>
  </si>
  <si>
    <t>4012202652351</t>
  </si>
  <si>
    <t>(11:48) (Shotgun) T.Hill pass short left to J.Johnson to PHI 39 for 11 yards (A.Singleton; K.Seymour).</t>
  </si>
  <si>
    <t>2nd &amp; 8 at 50</t>
  </si>
  <si>
    <t>4012202652375</t>
  </si>
  <si>
    <t>(11:14) T.Hill scrambles up the middle to PHI 30 for 9 yards (A.Singleton).</t>
  </si>
  <si>
    <t>4012202652396</t>
  </si>
  <si>
    <t>(10:30) PENALTY on NO-A.Peat, False Start, 5 yards, enforced at PHI 30 - No Play.</t>
  </si>
  <si>
    <t>2nd &amp; 1 at PHI 30</t>
  </si>
  <si>
    <t>4012202652419</t>
  </si>
  <si>
    <t>(10:07) T.Hill pass incomplete short right to E.Sanders.</t>
  </si>
  <si>
    <t>2nd &amp; 6 at PHI 35</t>
  </si>
  <si>
    <t>4012202652441</t>
  </si>
  <si>
    <t>(10:03) (Shotgun) T.Hill pass short right to J.Cook to PHI 27 for 8 yards (K.Seymour).</t>
  </si>
  <si>
    <t>3rd &amp; 6 at PHI 35</t>
  </si>
  <si>
    <t>4012202652465</t>
  </si>
  <si>
    <t>(9:29) PENALTY on PHI-M.Jackson, Encroachment, 5 yards, enforced at PHI 27 - No Play.</t>
  </si>
  <si>
    <t>1st &amp; 10 at PHI 27</t>
  </si>
  <si>
    <t>4012202652488</t>
  </si>
  <si>
    <t>(9:21) L.Murray left guard to PHI 20 for 2 yards (A.Singleton).</t>
  </si>
  <si>
    <t>PHI 22</t>
  </si>
  <si>
    <t>1st &amp; 5 at PHI 22</t>
  </si>
  <si>
    <t>4012202652509</t>
  </si>
  <si>
    <t>(8:46) (Shotgun) T.Hill pass short right to A.Kamara to PHI 9 for 11 yards (D.Slay). PHI-R.McLeod was injured during the play. He is Out. PHI-D.Slay was injured during the play. He is Out.</t>
  </si>
  <si>
    <t>2nd &amp; 3 at PHI 20</t>
  </si>
  <si>
    <t>4012202652533</t>
  </si>
  <si>
    <t>(8:33) (Shotgun) A.Kamara up the middle to PHI 5 for 4 yards (V.Curry).</t>
  </si>
  <si>
    <t>PHI 9</t>
  </si>
  <si>
    <t>1st &amp; Goal at PHI 9</t>
  </si>
  <si>
    <t>4012202652561</t>
  </si>
  <si>
    <t>Alvin Kamara 5 Yard Rush W.Lutz extra point is GOOD, Center-Z.Wood, Holder-T.Morstead. PHI-S.Bradley was injured during the play.</t>
  </si>
  <si>
    <t>2nd &amp; Goal at PHI 5</t>
  </si>
  <si>
    <t>4012202652599</t>
  </si>
  <si>
    <t>4012202652618</t>
  </si>
  <si>
    <t>(7:55) (Shotgun) J.Hurts up the middle to PHI 31 for 6 yards (S.Rankins).</t>
  </si>
  <si>
    <t>4012202652639</t>
  </si>
  <si>
    <t>(7:16) (Shotgun) M.Sanders right tackle to PHI 33 for 2 yards (M.Davenport).</t>
  </si>
  <si>
    <t>4012202652660</t>
  </si>
  <si>
    <t>(6:34) (Shotgun) J.Hurts left end to PHI 40 for 7 yards (S.Rankins).</t>
  </si>
  <si>
    <t>3rd &amp; 2 at PHI 33</t>
  </si>
  <si>
    <t>4012202652681</t>
  </si>
  <si>
    <t>(5:49) (Shotgun) J.Hurts pass short right to G.Ward pushed ob at PHI 46 for 6 yards (M.Lattimore).</t>
  </si>
  <si>
    <t>1st &amp; 10 at PHI 40</t>
  </si>
  <si>
    <t>4012202652705</t>
  </si>
  <si>
    <t>(5:15) (Shotgun) M.Sanders right tackle to NO 49 for 5 yards (S.Tuttle).</t>
  </si>
  <si>
    <t>2nd &amp; 4 at PHI 46</t>
  </si>
  <si>
    <t>4012202652732</t>
  </si>
  <si>
    <t>(4:35) (Shotgun) J.Hurts pass incomplete short right to D.Goedert (M.Lattimore).</t>
  </si>
  <si>
    <t>4012202652754</t>
  </si>
  <si>
    <t>(4:30) (Shotgun) J.Hurts pass short right to M.Sanders ran ob at NO 43 for 6 yards (M.Williams).</t>
  </si>
  <si>
    <t>4012202652783</t>
  </si>
  <si>
    <t>(3:51) (Shotgun) J.Hurts left end to NO 40 for 3 yards (M.Williams; D.Davis).</t>
  </si>
  <si>
    <t>3rd &amp; 4 at NO 43</t>
  </si>
  <si>
    <t>4012202652804</t>
  </si>
  <si>
    <t>(3:11) J.Hurts up the middle to NO 40 for no gain (K.Alexander; M.Williams).</t>
  </si>
  <si>
    <t>4th &amp; 1 at NO 40</t>
  </si>
  <si>
    <t>4012202652825</t>
  </si>
  <si>
    <t>(3:03) T.Hill pass short right to J.Hill pushed ob at NO 41 for 1 yard (M.Epps).</t>
  </si>
  <si>
    <t>4012202652849</t>
  </si>
  <si>
    <t>(2:33) (Shotgun) T.Hill pass incomplete short right.</t>
  </si>
  <si>
    <t>2nd &amp; 9 at NO 41</t>
  </si>
  <si>
    <t>4012202652871</t>
  </si>
  <si>
    <t>(2:26) (Shotgun) T.Hill pass short middle to M.Thomas to PHI 37 for 22 yards (D.Riley).</t>
  </si>
  <si>
    <t>3rd &amp; 9 at NO 41</t>
  </si>
  <si>
    <t>4012202652895</t>
  </si>
  <si>
    <t>Emmanuel Sanders 37 Yd pass from Taysom Hill (Wil Lutz Kick)</t>
  </si>
  <si>
    <t>1st &amp; 10 at PHI 37</t>
  </si>
  <si>
    <t>4012202652942</t>
  </si>
  <si>
    <t>4012202652957</t>
  </si>
  <si>
    <t>(1:40) J.Hurts pass incomplete short right.</t>
  </si>
  <si>
    <t>4012202652979</t>
  </si>
  <si>
    <t>(1:34) (Shotgun) J.Hurts pass short right to D.Goedert to PHI 31 for 6 yards (M.Lattimore).</t>
  </si>
  <si>
    <t>2nd &amp; 10 at PHI 25</t>
  </si>
  <si>
    <t>4012202653003</t>
  </si>
  <si>
    <t>(1:11) (No Huddle, Shotgun) J.Hurts scrambles left end ran ob at PHI 36 for 5 yards (D.Davis).</t>
  </si>
  <si>
    <t>3rd &amp; 4 at PHI 31</t>
  </si>
  <si>
    <t>4012202653029</t>
  </si>
  <si>
    <t>(:34) (Shotgun) B.Scott up the middle to PHI 39 for 3 yards (S.Tuttle).</t>
  </si>
  <si>
    <t>4012202653050</t>
  </si>
  <si>
    <t>4012202653069</t>
  </si>
  <si>
    <t>(15:00) (Shotgun) J.Hurts up the middle to PHI 41 for 2 yards (D.Davis).</t>
  </si>
  <si>
    <t>2nd &amp; 7 at PHI 39</t>
  </si>
  <si>
    <t>4012202653090</t>
  </si>
  <si>
    <t>(14:15) (Shotgun) J.Hurts pass incomplete short right to G.Ward (C.Gardner-Johnson).</t>
  </si>
  <si>
    <t>PHI 41</t>
  </si>
  <si>
    <t>3rd &amp; 5 at PHI 41</t>
  </si>
  <si>
    <t>4012202653112</t>
  </si>
  <si>
    <t>(14:11) C.Johnston punts 54 yards to NO 5, Center-R.Lovato, downed by PHI-K.Wallace.</t>
  </si>
  <si>
    <t>4th &amp; 5 at PHI 41</t>
  </si>
  <si>
    <t>4012202653131</t>
  </si>
  <si>
    <t>(14:02) A.Kamara right tackle to NO 6 for 1 yard (A.Singleton; D.Barnett).</t>
  </si>
  <si>
    <t>1st &amp; 10 at NO 5</t>
  </si>
  <si>
    <t>4012202653152</t>
  </si>
  <si>
    <t>(13:27) T.Hill pass short right to A.Trautman pushed ob at NO 18 for 12 yards (K.Seymour).</t>
  </si>
  <si>
    <t>2nd &amp; 9 at NO 6</t>
  </si>
  <si>
    <t>4012202653176</t>
  </si>
  <si>
    <t>(12:48) (Shotgun) T.Hill pass deep left to T.Smith to NO 38 for 20 yards (M.Epps).</t>
  </si>
  <si>
    <t>12:48</t>
  </si>
  <si>
    <t>4012202653200</t>
  </si>
  <si>
    <t>(12:06) T.Hill pass short right to T.Smith to NO 47 for 9 yards (M.Jackson) [D.Barnett]. PHI-M.Jackson was injured during the play.</t>
  </si>
  <si>
    <t>12:06</t>
  </si>
  <si>
    <t>4012202653230</t>
  </si>
  <si>
    <t>(11:39) A.Kamara right tackle to 50 for 3 yards (A.Singleton).</t>
  </si>
  <si>
    <t>4012202653255</t>
  </si>
  <si>
    <t>(11:20) (No Huddle) T.Hill pass incomplete short right to T.Smith [D.Barnett].</t>
  </si>
  <si>
    <t>4012202653277</t>
  </si>
  <si>
    <t>(11:16) A.Kamara right end to PHI 43 for 7 yards (D.Riley).</t>
  </si>
  <si>
    <t>4012202653298</t>
  </si>
  <si>
    <t>(10:34) (Shotgun) T.Hill pass short right to A.Kamara to PHI 42 for 1 yard (D.Riley).</t>
  </si>
  <si>
    <t>3rd &amp; 3 at PHI 43</t>
  </si>
  <si>
    <t>4012202653322</t>
  </si>
  <si>
    <t>Timeout #1 by NO at 09:57.</t>
  </si>
  <si>
    <t>4012202653339</t>
  </si>
  <si>
    <t>(9:57) (Shotgun) T.Hill sacked at PHI 48 for -6 yards (J.Sweat). FUMBLES (J.Sweat) [J.Sweat], RECOVERED by PHI-J.Hargrave at PHI 47.</t>
  </si>
  <si>
    <t>PHI 42</t>
  </si>
  <si>
    <t>4th &amp; 2 at PHI 42</t>
  </si>
  <si>
    <t>4012202653368</t>
  </si>
  <si>
    <t>(9:49) (Shotgun) J.Hurts right end ran ob at NO 44 for 9 yards (M.Williams).</t>
  </si>
  <si>
    <t>4012202653394</t>
  </si>
  <si>
    <t>(9:12) (Shotgun) J.Hurts pass short middle to G.Ward to NO 30 for 14 yards (J.Jenkins).</t>
  </si>
  <si>
    <t>9:12</t>
  </si>
  <si>
    <t>4012202653418</t>
  </si>
  <si>
    <t>(8:27) (Shotgun) J.Reagor left end pushed ob at NO 11 for 19 yards (D.Davis).</t>
  </si>
  <si>
    <t>4012202653444</t>
  </si>
  <si>
    <t>(7:51) (Shotgun) M.Sanders left guard to NO 4 for 7 yards (S.Tuttle; M.Jenkins).</t>
  </si>
  <si>
    <t>4012202653465</t>
  </si>
  <si>
    <t>(7:12) (Shotgun) J.Hurts pass incomplete short left to A.Jeffery. PENALTY on NO-M.Lattimore, Defensive Holding, 2 yards, enforced at NO 4 - No Play. Penalty on NO-J.Jenkins, Defensive Holding, declined.</t>
  </si>
  <si>
    <t>4012202653504</t>
  </si>
  <si>
    <t>(7:07) (Shotgun) PENALTY on NO-M.Roach, Neutral Zone Infraction, 1 yard, enforced at NO 2 - No Play.</t>
  </si>
  <si>
    <t>4012202653527</t>
  </si>
  <si>
    <t>(7:07) (Shotgun) PENALTY on PHI-N.Herbig, False Start, 5 yards, enforced at NO 1 - No Play.</t>
  </si>
  <si>
    <t>4012202653550</t>
  </si>
  <si>
    <t>(7:07) (Shotgun) M.Sanders up the middle to NO 1 for 5 yards (M.Davenport).</t>
  </si>
  <si>
    <t>4012202653571</t>
  </si>
  <si>
    <t>Miles Sanders 1 Yard Rush J.Elliott extra point is GOOD, Center-R.Lovato, Holder-C.Johnston.</t>
  </si>
  <si>
    <t>4012202653616</t>
  </si>
  <si>
    <t>4012202653631</t>
  </si>
  <si>
    <t>(6:22) (Shotgun) T.Hill pass incomplete to A.Kamara [J.Hargrave].</t>
  </si>
  <si>
    <t>4012202653642</t>
  </si>
  <si>
    <t>(6:18) (Shotgun) T.Hill pass short middle to M.Thomas to NO 35 for 10 yards (N.Robey).</t>
  </si>
  <si>
    <t>4012202653689</t>
  </si>
  <si>
    <t>(5:44) (Shotgun) T.Hill pass incomplete short left to T.Smith.</t>
  </si>
  <si>
    <t>5:44</t>
  </si>
  <si>
    <t>4012202653711</t>
  </si>
  <si>
    <t>(5:39) (Shotgun) T.Hill pass short right to A.Kamara to NO 44 for 9 yards (D.Riley).</t>
  </si>
  <si>
    <t>4012202653735</t>
  </si>
  <si>
    <t>(5:03) (Shotgun) T.Hill right tackle to PHI 45 for 11 yards (N.Robey).</t>
  </si>
  <si>
    <t>4012202653756</t>
  </si>
  <si>
    <t>(4:23) (Shotgun) T.Hill pass short left to A.Kamara ran ob at PHI 43 for 2 yards (K.Seymour).</t>
  </si>
  <si>
    <t>4012202653785</t>
  </si>
  <si>
    <t>(4:17) (Shotgun) T.Hill scrambles right end to PHI 33 for 10 yards (J.Sweat).</t>
  </si>
  <si>
    <t>4012202653806</t>
  </si>
  <si>
    <t>(3:40) (Shotgun) T.Hill sacked at PHI 40 for -7 yards (J.Sweat).</t>
  </si>
  <si>
    <t>1st &amp; 10 at PHI 33</t>
  </si>
  <si>
    <t>4012202653825</t>
  </si>
  <si>
    <t>(3:08) (Shotgun) T.Hill pass short right to J.Cook to PHI 31 for 9 yards (A.Singleton).</t>
  </si>
  <si>
    <t>2nd &amp; 17 at PHI 40</t>
  </si>
  <si>
    <t>4012202653849</t>
  </si>
  <si>
    <t>(2:28) (Shotgun) T.Hill sacked at PHI 39 for -8 yards (J.Hargrave).</t>
  </si>
  <si>
    <t>3rd &amp; 8 at PHI 31</t>
  </si>
  <si>
    <t>4012202653868</t>
  </si>
  <si>
    <t>4012202653891</t>
  </si>
  <si>
    <t>(2:00) W.Lutz 57 yard field goal is No Good, Wide Left, Center-Z.Wood, Holder-T.Morstead.</t>
  </si>
  <si>
    <t>4th &amp; 16 at PHI 39</t>
  </si>
  <si>
    <t>4012202653911</t>
  </si>
  <si>
    <t>(1:55) (Shotgun) B.Scott up the middle to PHI 48 for 1 yard (S.Rankins).</t>
  </si>
  <si>
    <t>4012202653932</t>
  </si>
  <si>
    <t>Timeout #2 by NO at 01:51.</t>
  </si>
  <si>
    <t>4012202653949</t>
  </si>
  <si>
    <t>(1:51) J.Hurts up the middle to NO 49 for 3 yards (K.Alexander; S.Tuttle). FUMBLES (K.Alexander), RECOVERED by NO-M.Jenkins at NO 49.</t>
  </si>
  <si>
    <t>2nd &amp; 9 at PHI 48</t>
  </si>
  <si>
    <t>4012202653986</t>
  </si>
  <si>
    <t>(1:42) (Shotgun) T.Hill pass deep right to T.Smith pushed ob at PHI 20 for 31 yards (K.Seymour).</t>
  </si>
  <si>
    <t>4012202654020</t>
  </si>
  <si>
    <t>(1:35) (Shotgun) T.Hill pass incomplete deep left to E.Sanders [D.Barnett].</t>
  </si>
  <si>
    <t>4012202654042</t>
  </si>
  <si>
    <t>Jared Cook Pass From Taysom Hill for 20 Yrds W.Lutz extra point is GOOD, Center-Z.Wood, Holder-T.Morstead.</t>
  </si>
  <si>
    <t>2nd &amp; 10 at PHI 20</t>
  </si>
  <si>
    <t>4012202654083</t>
  </si>
  <si>
    <t>W.Lutz kicks onside 8 yards from NO 35 to NO 43. J.Mills (didn't try to advance) to NO 43 for no gain. PENALTY on NO-C.Gardner-Johnson, Unnecessary Roughness, 15 yards, enforced at NO 43.</t>
  </si>
  <si>
    <t>4012202654133</t>
  </si>
  <si>
    <t>(1:23) J.Hurts kneels to NO 29 for -1 yards.</t>
  </si>
  <si>
    <t>4012202654154</t>
  </si>
  <si>
    <t>Timeout #3 by NO at 01:22.</t>
  </si>
  <si>
    <t>4012202654171</t>
  </si>
  <si>
    <t>(1:22) J.Hurts kneels to NO 31 for -2 yards.</t>
  </si>
  <si>
    <t>1:22</t>
  </si>
  <si>
    <t>4012202654192</t>
  </si>
  <si>
    <t>Timeout #1 by PHI at 00:36.</t>
  </si>
  <si>
    <t>4012202654209</t>
  </si>
  <si>
    <t>(:36) J.Hurts kneels to NO 32 for -1 yards.</t>
  </si>
  <si>
    <t>3rd &amp; 13 at NO 31</t>
  </si>
  <si>
    <t>4012202654230</t>
  </si>
  <si>
    <t>40122032541</t>
  </si>
  <si>
    <t>401220325</t>
  </si>
  <si>
    <t>40122032556</t>
  </si>
  <si>
    <t>(15:00) (Shotgun) P.Mahomes pass short left to T.Kelce to KC 33 for 8 yards (D.Davis). Pass 6, YAC 2</t>
  </si>
  <si>
    <t>KC 25</t>
  </si>
  <si>
    <t>1st &amp; 10 at KC 25</t>
  </si>
  <si>
    <t>40122032580</t>
  </si>
  <si>
    <t>(14:27) (Shotgun) C.Edwards-Helaire left end pushed ob at KC 38 for 5 yards (M.Jenkins).</t>
  </si>
  <si>
    <t>KC 33</t>
  </si>
  <si>
    <t>2nd &amp; 2 at KC 33</t>
  </si>
  <si>
    <t>401220325110</t>
  </si>
  <si>
    <t>(14:01) T.Hill right end to KC 39 for 1 yard (C.Gardner-Johnson).</t>
  </si>
  <si>
    <t>14:01</t>
  </si>
  <si>
    <t>KC 38</t>
  </si>
  <si>
    <t>1st &amp; 10 at KC 38</t>
  </si>
  <si>
    <t>401220325136</t>
  </si>
  <si>
    <t>(13:21) (Shotgun) P.Mahomes pass short right to C.Edwards-Helaire pushed ob at KC 43 for 4 yards (D.Davis). Pass -7, YAC 11</t>
  </si>
  <si>
    <t>KC 39</t>
  </si>
  <si>
    <t>2nd &amp; 9 at KC 39</t>
  </si>
  <si>
    <t>401220325165</t>
  </si>
  <si>
    <t>(12:47) (Shotgun) P.Mahomes pass incomplete short left to T.Hill (K.Alexander).</t>
  </si>
  <si>
    <t>KC 43</t>
  </si>
  <si>
    <t>3rd &amp; 5 at KC 43</t>
  </si>
  <si>
    <t>401220325192</t>
  </si>
  <si>
    <t>(12:43) T.Townsend punts 34 yards to NO 23, Center-J.Winchester, fair catch by T.Lewis.</t>
  </si>
  <si>
    <t>12:43</t>
  </si>
  <si>
    <t>4th &amp; 5 at KC 43</t>
  </si>
  <si>
    <t>401220325218</t>
  </si>
  <si>
    <t>(12:36) A.Kamara left tackle to NO 28 for 5 yards (B.Breeland).</t>
  </si>
  <si>
    <t>401220325239</t>
  </si>
  <si>
    <t>(12:03) J.Hurst reported in as eligible.  D.Brees pass incomplete deep left to T.Hill (D.Sorensen).</t>
  </si>
  <si>
    <t>2nd &amp; 5 at NO 28</t>
  </si>
  <si>
    <t>401220325263</t>
  </si>
  <si>
    <t>(11:57) (Shotgun) D.Brees pass incomplete short left to T.Smith (J.Thornhill).</t>
  </si>
  <si>
    <t>3rd &amp; 5 at NO 28</t>
  </si>
  <si>
    <t>401220325285</t>
  </si>
  <si>
    <t>(11:53) T.Morstead punts 38 yards to KC 34, Center-Z.Wood, out of bounds.</t>
  </si>
  <si>
    <t>401220325303</t>
  </si>
  <si>
    <t>(11:45) (Shotgun) P.Mahomes pass incomplete short middle to M.Hardman.</t>
  </si>
  <si>
    <t>KC 34</t>
  </si>
  <si>
    <t>1st &amp; 10 at KC 34</t>
  </si>
  <si>
    <t>401220325325</t>
  </si>
  <si>
    <t>(11:39) (Shotgun) P.Mahomes pass deep middle intended for M.Hardman INTERCEPTED by M.Williams at NO 9. M.Williams to NO 9 for no gain (T.Kelce). PENALTY on NO-M.Jenkins, Illegal Contact, 5 yards, enforced at KC 34 - No Play.</t>
  </si>
  <si>
    <t>2nd &amp; 10 at KC 34</t>
  </si>
  <si>
    <t>401220325362</t>
  </si>
  <si>
    <t>(11:29) (Shotgun) P.Mahomes pass short right to T.Hill to KC 34 for -5 yards (M.Jenkins). Pass -4, YAC -1</t>
  </si>
  <si>
    <t>1st &amp; 10 at KC 39</t>
  </si>
  <si>
    <t>401220325386</t>
  </si>
  <si>
    <t>(10:46) (Shotgun) P.Mahomes pass incomplete deep left to S.Watkins.</t>
  </si>
  <si>
    <t>2nd &amp; 15 at KC 34</t>
  </si>
  <si>
    <t>401220325412</t>
  </si>
  <si>
    <t>(10:39) (Shotgun) P.Mahomes pass incomplete deep left to M.Hardman (C.Gardner-Johnson).</t>
  </si>
  <si>
    <t>3rd &amp; 15 at KC 34</t>
  </si>
  <si>
    <t>401220325438</t>
  </si>
  <si>
    <t>(10:32) T.Townsend punts 61 yards to NO 5, Center-J.Winchester. T.Lewis to NO 22 for 17 yards (A.Hamilton; J.Winchester).</t>
  </si>
  <si>
    <t>4th &amp; 15 at KC 34</t>
  </si>
  <si>
    <t>401220325463</t>
  </si>
  <si>
    <t>(10:19) (Shotgun) D.Brees pass incomplete short right to A.Kamara.</t>
  </si>
  <si>
    <t>401220325485</t>
  </si>
  <si>
    <t>(10:16) A.Kamara right guard to NO 27 for 5 yards (A.Okafor; A.Hitchens).</t>
  </si>
  <si>
    <t>401220325506</t>
  </si>
  <si>
    <t>(9:39) (Shotgun) D.Brees pass short right intended for L.Humphrey INTERCEPTED by L.Sneed at NO 39. L.Sneed ran ob at NO 36 for 3 yards.</t>
  </si>
  <si>
    <t>401220325537</t>
  </si>
  <si>
    <t>(9:33) L.Bell left end to NO 35 for 1 yard (M.Lattimore; M.Jenkins). FUMBLES (M.Lattimore), recovered by KC-T.Kelce at NO 31. T.Kelce for 31 yards, TOUCHDOWN. The Replay Official reviewed the runner was not down by contact ruling, and the play was REVERSED. L.Bell left end to NO 35 for 1 yard (M.Jenkins).</t>
  </si>
  <si>
    <t>401220325612</t>
  </si>
  <si>
    <t>(9:15) (Shotgun) P.Mahomes pass short right to M.Hardman to NO 31 for 4 yards (D.Davis; C.Gardner-Johnson). PENALTY on NO-M.Davenport, Defensive Offside, 5 yards, enforced at NO 35 - No Play.</t>
  </si>
  <si>
    <t>2nd &amp; 9 at NO 35</t>
  </si>
  <si>
    <t>401220325647</t>
  </si>
  <si>
    <t>(8:51) (Shotgun) PENALTY on KC-D.Robinson, False Start, 5 yards, enforced at NO 30 - No Play.</t>
  </si>
  <si>
    <t>2nd &amp; 4 at NO 30</t>
  </si>
  <si>
    <t>401220325670</t>
  </si>
  <si>
    <t>(8:30) (Shotgun) P.Mahomes pass incomplete short middle to T.Hill.</t>
  </si>
  <si>
    <t>401220325692</t>
  </si>
  <si>
    <t>(8:25) (Shotgun) P.Mahomes pass short right to T.Kelce to NO 24 for 11 yards (M.Jenkins). Pass 9, YAC 2</t>
  </si>
  <si>
    <t>3rd &amp; 9 at NO 35</t>
  </si>
  <si>
    <t>401220325716</t>
  </si>
  <si>
    <t>(7:46) (Shotgun) P.Mahomes scrambles left end to NO 11 for 13 yards (M.Williams).</t>
  </si>
  <si>
    <t>401220325741</t>
  </si>
  <si>
    <t>(7:04) (Shotgun) P.Mahomes pass incomplete short left [D.Onyemata].</t>
  </si>
  <si>
    <t>401220325763</t>
  </si>
  <si>
    <t>(6:55) (Shotgun) P.Mahomes pass short right to D.Yelder to NO 5 for 6 yards (D.Davis; C.Gardner-Johnson). NO-C.Gardner-Johnson was injured during the play. His return is Probable.  Pass -2, YAC 8</t>
  </si>
  <si>
    <t>2nd &amp; 10 at NO 11</t>
  </si>
  <si>
    <t>401220325787</t>
  </si>
  <si>
    <t>Tyreek Hill Pass From Patrick Mahomes for 5 Yrds H.Butker extra point is GOOD, Center-J.Winchester, Holder-T.Townsend.</t>
  </si>
  <si>
    <t>3rd &amp; 4 at NO 5</t>
  </si>
  <si>
    <t>401220325840</t>
  </si>
  <si>
    <t>H.Butker kicks 65 yards from KC 35 to end zone, Touchback.</t>
  </si>
  <si>
    <t>401220325855</t>
  </si>
  <si>
    <t>(6:18) (Shotgun) A.Kamara right guard to NO 29 for 4 yards (B.Niemann).</t>
  </si>
  <si>
    <t>401220325876</t>
  </si>
  <si>
    <t>(5:46) A.Kamara left guard to NO 31 for 2 yards (A.Hitchens). KC-B.Breeland was injured during the play. His return is Probable.</t>
  </si>
  <si>
    <t>401220325897</t>
  </si>
  <si>
    <t>(5:17) (Shotgun) D.Brees pass incomplete deep right to E.Sanders.</t>
  </si>
  <si>
    <t>401220325934</t>
  </si>
  <si>
    <t>(5:12) T.Morstead punts 47 yards to KC 22, Center-Z.Wood. M.Hardman to KC 20 for -2 yards (J.Gray).</t>
  </si>
  <si>
    <t>4th &amp; 4 at NO 31</t>
  </si>
  <si>
    <t>401220325959</t>
  </si>
  <si>
    <t>(4:59) P.Mahomes pass short right to L.Bell pushed ob at KC 34 for 14 yards (A.Anzalone; J.Jenkins). Pass 3, YAC 11</t>
  </si>
  <si>
    <t>KC 20</t>
  </si>
  <si>
    <t>1st &amp; 10 at KC 20</t>
  </si>
  <si>
    <t>401220325988</t>
  </si>
  <si>
    <t>(4:23) P.Mahomes sacked at KC 26 for -8 yards (C.Granderson).</t>
  </si>
  <si>
    <t>4012203251011</t>
  </si>
  <si>
    <t>(3:37) (Shotgun) P.Mahomes pass short middle to S.Watkins to KC 36 for 10 yards (J.Jenkins). Pass 9, YAC 1</t>
  </si>
  <si>
    <t>3:37</t>
  </si>
  <si>
    <t>KC 26</t>
  </si>
  <si>
    <t>2nd &amp; 18 at KC 26</t>
  </si>
  <si>
    <t>4012203251039</t>
  </si>
  <si>
    <t>(2:57) (Shotgun) P.Mahomes pass short right to S.Watkins pushed ob at NO 41 for 23 yards (J.Jenkins). Pass 15, YAC 8</t>
  </si>
  <si>
    <t>KC 36</t>
  </si>
  <si>
    <t>3rd &amp; 8 at KC 36</t>
  </si>
  <si>
    <t>4012203251068</t>
  </si>
  <si>
    <t>(2:15) P.Mahomes pass incomplete deep right to M.Hardman.</t>
  </si>
  <si>
    <t>4012203251094</t>
  </si>
  <si>
    <t>(2:09) (Shotgun) P.Mahomes pass short left to D.Robinson ran ob at NO 18 for 23 yards (J.Jenkins). Pass 8, YAC 15</t>
  </si>
  <si>
    <t>2nd &amp; 10 at NO 41</t>
  </si>
  <si>
    <t>4012203251129</t>
  </si>
  <si>
    <t>(1:36) (Shotgun) M.Hardman right end to NO 23 for -5 yards (C.Jordan).</t>
  </si>
  <si>
    <t>4012203251154</t>
  </si>
  <si>
    <t>(:57) (Shotgun) P.Mahomes pass incomplete short right to C.Edwards-Helaire.</t>
  </si>
  <si>
    <t>2nd &amp; 15 at NO 23</t>
  </si>
  <si>
    <t>4012203251176</t>
  </si>
  <si>
    <t>(:50) (Shotgun) P.Mahomes pass short left to T.Hill ran ob at NO 4 for 19 yards (P.Williams). Pass 14, YAC 5</t>
  </si>
  <si>
    <t>3rd &amp; 15 at NO 23</t>
  </si>
  <si>
    <t>4012203251205</t>
  </si>
  <si>
    <t>(:19) C.Edwards-Helaire left guard to NO 1 for 3 yards (C.Jordan; D.Davis).</t>
  </si>
  <si>
    <t>4012203251230</t>
  </si>
  <si>
    <t>4012203251249</t>
  </si>
  <si>
    <t>Travis Kelce 1 Yd pass from Patrick Mahomes (Harrison Butker Kick)</t>
  </si>
  <si>
    <t>4012203251290</t>
  </si>
  <si>
    <t>4012203251305</t>
  </si>
  <si>
    <t>(14:58) (Shotgun) D.Brees pass incomplete short left to J.Johnson.</t>
  </si>
  <si>
    <t>4012203251327</t>
  </si>
  <si>
    <t>(14:54) L.Murray left guard to NO 28 for 3 yards (T.Wharton).</t>
  </si>
  <si>
    <t>4012203251354</t>
  </si>
  <si>
    <t>(14:20) (Shotgun) D.Brees sacked at NO 19 for -9 yards (L.Sneed).</t>
  </si>
  <si>
    <t>3rd &amp; 7 at NO 28</t>
  </si>
  <si>
    <t>4012203251373</t>
  </si>
  <si>
    <t>(13:35) T.Morstead punts 51 yards to KC 30, Center-Z.Wood. M.Hardman to KC 30 for no gain (K.Elliss).</t>
  </si>
  <si>
    <t>4012203251398</t>
  </si>
  <si>
    <t>(13:24) (Shotgun) P.Mahomes pass incomplete short left to C.Edwards-Helaire (S.Tuttle).</t>
  </si>
  <si>
    <t>13:24</t>
  </si>
  <si>
    <t>KC 30</t>
  </si>
  <si>
    <t>1st &amp; 10 at KC 30</t>
  </si>
  <si>
    <t>4012203251420</t>
  </si>
  <si>
    <t>(13:18) (Shotgun) P.Mahomes pass incomplete deep left to T.Kelce [T.Hendrickson].</t>
  </si>
  <si>
    <t>2nd &amp; 10 at KC 30</t>
  </si>
  <si>
    <t>4012203251442</t>
  </si>
  <si>
    <t>(13:12) (Shotgun) P.Mahomes pass incomplete short middle to T.Hill [T.Hendrickson].</t>
  </si>
  <si>
    <t>3rd &amp; 10 at KC 30</t>
  </si>
  <si>
    <t>4012203251468</t>
  </si>
  <si>
    <t>(13:09) T.Townsend punts 45 yards to NO 25, Center-J.Winchester. T.Lewis ran ob at NO 34 for 9 yards (J.Winchester).</t>
  </si>
  <si>
    <t>4th &amp; 10 at KC 30</t>
  </si>
  <si>
    <t>4012203251498</t>
  </si>
  <si>
    <t>(13:01) A.Kamara right tackle to NO 41 for 7 yards (D.Sorensen).</t>
  </si>
  <si>
    <t>4012203251519</t>
  </si>
  <si>
    <t>(12:32) (Shotgun) D.Brees pass short right to A.Kamara to NO 46 for 5 yards (D.Sorensen). Pass -1, YAC 6</t>
  </si>
  <si>
    <t>2nd &amp; 3 at NO 41</t>
  </si>
  <si>
    <t>4012203251543</t>
  </si>
  <si>
    <t>(11:50) D.Brees pass incomplete short right to T.Hill (L.Sneed).</t>
  </si>
  <si>
    <t>11:50</t>
  </si>
  <si>
    <t>4012203251581</t>
  </si>
  <si>
    <t>(11:45) (Shotgun) D.Brees pass incomplete short left to L.Murray.</t>
  </si>
  <si>
    <t>4012203251603</t>
  </si>
  <si>
    <t>(11:38) (Shotgun) D.Brees pass deep right to E.Sanders to KC 3 for 51 yards (T.Mathieu). Pass 38, YAC 13</t>
  </si>
  <si>
    <t>3rd &amp; 10 at NO 46</t>
  </si>
  <si>
    <t>4012203251627</t>
  </si>
  <si>
    <t>(10:54) T.Hill at quarterback. (Shotgun) T.Hill right end pushed ob at KC 1 for 2 yards (C.Ward). New Orleans challenged the short of the goal line ruling, and the play was Upheld. The ruling on the field stands. (Timeout #1.)</t>
  </si>
  <si>
    <t>KC 3</t>
  </si>
  <si>
    <t>1st &amp; Goal at KC 3</t>
  </si>
  <si>
    <t>4012203251661</t>
  </si>
  <si>
    <t>KC 1</t>
  </si>
  <si>
    <t>2nd &amp; Goal at KC 1</t>
  </si>
  <si>
    <t>4012203251711</t>
  </si>
  <si>
    <t>4012203251726</t>
  </si>
  <si>
    <t>(10:21) (Shotgun) L.Bell right tackle to KC 33 for 8 yards (D.Davis; M.Jenkins).</t>
  </si>
  <si>
    <t>4012203251747</t>
  </si>
  <si>
    <t>(9:44) (Shotgun) L.Bell left end to KC 37 for 4 yards (M.Davenport; K.Alexander).</t>
  </si>
  <si>
    <t>4012203251768</t>
  </si>
  <si>
    <t>(9:03) (Shotgun) P.Mahomes sacked at KC 34 for -3 yards. FUMBLES, ball out of bounds at KC 34.</t>
  </si>
  <si>
    <t>4012203251805</t>
  </si>
  <si>
    <t>(8:35) (Shotgun) C.Edwards-Helaire left guard to KC 45 for 11 yards (D.Davis).</t>
  </si>
  <si>
    <t>8:35</t>
  </si>
  <si>
    <t>2nd &amp; 13 at KC 34</t>
  </si>
  <si>
    <t>4012203251828</t>
  </si>
  <si>
    <t>(7:48) (Shotgun) C.Edwards-Helaire left tackle to NO 49 for 6 yards (D.Davis).</t>
  </si>
  <si>
    <t>KC 45</t>
  </si>
  <si>
    <t>3rd &amp; 2 at KC 45</t>
  </si>
  <si>
    <t>4012203251859</t>
  </si>
  <si>
    <t>(7:13) C.Edwards-Helaire left end pushed ob at NO 42 for 7 yards (M.Lattimore).</t>
  </si>
  <si>
    <t>7:13</t>
  </si>
  <si>
    <t>4012203251885</t>
  </si>
  <si>
    <t>(6:43) (Shotgun) Darr.Williams right guard to NO 41 for 1 yard (K.Alexander; S.Tuttle).</t>
  </si>
  <si>
    <t>2nd &amp; 3 at NO 42</t>
  </si>
  <si>
    <t>4012203251906</t>
  </si>
  <si>
    <t>(6:06) (Shotgun) P.Mahomes pass incomplete short right to T.Kelce (M.Lattimore).</t>
  </si>
  <si>
    <t>4012203251928</t>
  </si>
  <si>
    <t>Timeout #1 by KC at 05:59.</t>
  </si>
  <si>
    <t>4012203251945</t>
  </si>
  <si>
    <t>(5:59) (Shotgun) P.Mahomes pass short middle to S.Wisniewski to NO 34 for 7 yards (C.Gardner-Johnson; D.Davis) [D.Onyemata]. PENALTY on KC-S.Wisniewski, Illegal Touch Pass, 5 yards, enforced at NO 41 - No Play.</t>
  </si>
  <si>
    <t>4th &amp; 2 at NO 41</t>
  </si>
  <si>
    <t>4012203251978</t>
  </si>
  <si>
    <t>Timeout #2 by NO at 05:46.</t>
  </si>
  <si>
    <t>4012203251995</t>
  </si>
  <si>
    <t>(5:41) T.Townsend punts 37 yards to NO 9, Center-J.Winchester, fair catch by T.Lewis.</t>
  </si>
  <si>
    <t>4th &amp; 7 at NO 46</t>
  </si>
  <si>
    <t>4012203252014</t>
  </si>
  <si>
    <t>(5:35) A.Kamara right guard to NO 20 for 11 yards (C.Ward).</t>
  </si>
  <si>
    <t>4012203252035</t>
  </si>
  <si>
    <t>(5:01) L.Murray right guard to NO 22 for 2 yards (L.Sneed; A.Hitchens).</t>
  </si>
  <si>
    <t>4012203252056</t>
  </si>
  <si>
    <t>(4:21) (Shotgun) D.Brees pass short right to L.Murray to NO 24 for 2 yards (M.Pennel; B.Niemann) [C.Jones]. PENALTY on NO-C.Ruiz, Offensive Holding, 10 yards, enforced at NO 24. Pass -5, YAC 7</t>
  </si>
  <si>
    <t>4012203252091</t>
  </si>
  <si>
    <t>(3:57) (Shotgun) A.Kamara right tackle to NO 17 for 3 yards (D.Sorensen; F.Clark). NO-A.Peat was injured during the play. His return is Probable.</t>
  </si>
  <si>
    <t>2nd &amp; 16 at NO 14</t>
  </si>
  <si>
    <t>4012203252112</t>
  </si>
  <si>
    <t>(3:26) (Shotgun) D.Brees pass incomplete short right to A.Kamara.</t>
  </si>
  <si>
    <t>3rd &amp; 13 at NO 17</t>
  </si>
  <si>
    <t>4012203252142</t>
  </si>
  <si>
    <t>(3:22) T.Morstead punts 45 yards to KC 38, Center-Z.Wood, fair catch by M.Hardman. Penalty on KC-L.Sneed, Offensive Holding, offsetting, enforced at NO 17 - No Play. Penalty on NO-Z.Wood, Offensive Holding, offsetting.</t>
  </si>
  <si>
    <t>4th &amp; 13 at NO 17</t>
  </si>
  <si>
    <t>4012203252172</t>
  </si>
  <si>
    <t>(3:14) T.Morstead punts 47 yards to KC 36, Center-Z.Wood, out of bounds.</t>
  </si>
  <si>
    <t>4012203252190</t>
  </si>
  <si>
    <t>(3:05) (Shotgun) C.Edwards-Helaire left guard to KC 42 for 6 yards (C.Jordan).</t>
  </si>
  <si>
    <t>3:05</t>
  </si>
  <si>
    <t>1st &amp; 10 at KC 36</t>
  </si>
  <si>
    <t>4012203252211</t>
  </si>
  <si>
    <t>(2:33) (Shotgun) P.Mahomes pass short right to T.Hill ran ob at KC 44 for 2 yards (M.Jenkins). Pass -3, YAC 5</t>
  </si>
  <si>
    <t>KC 42</t>
  </si>
  <si>
    <t>2nd &amp; 4 at KC 42</t>
  </si>
  <si>
    <t>4012203252240</t>
  </si>
  <si>
    <t>4012203252261</t>
  </si>
  <si>
    <t>(2:00) (Shotgun) Darr.Williams right guard to KC 47 for 3 yards (D.Davis).</t>
  </si>
  <si>
    <t>KC 44</t>
  </si>
  <si>
    <t>3rd &amp; 2 at KC 44</t>
  </si>
  <si>
    <t>4012203252282</t>
  </si>
  <si>
    <t>(1:41) (No Huddle, Shotgun) P.Mahomes sacked at KC 45 for -2 yards (T.Hendrickson).</t>
  </si>
  <si>
    <t>KC 47</t>
  </si>
  <si>
    <t>1st &amp; 10 at KC 47</t>
  </si>
  <si>
    <t>4012203252301</t>
  </si>
  <si>
    <t>Timeout #2 by NO at 01:34.</t>
  </si>
  <si>
    <t>4012203252318</t>
  </si>
  <si>
    <t>(1:34) (Shotgun) P.Mahomes pass incomplete short left to T.Kelce [T.Hendrickson].</t>
  </si>
  <si>
    <t>2nd &amp; 12 at KC 45</t>
  </si>
  <si>
    <t>4012203252340</t>
  </si>
  <si>
    <t>(1:29) (Shotgun) P.Mahomes pass incomplete deep right to M.Hardman.</t>
  </si>
  <si>
    <t>3rd &amp; 12 at KC 45</t>
  </si>
  <si>
    <t>4012203252362</t>
  </si>
  <si>
    <t>(1:23) T.Townsend punts 41 yards to NO 14, Center-J.Winchester, fair catch by T.Lewis. PENALTY on NO-C.Granderson, Unnecessary Roughness, 7 yards, enforced at NO 14.</t>
  </si>
  <si>
    <t>4th &amp; 12 at KC 45</t>
  </si>
  <si>
    <t>4012203252392</t>
  </si>
  <si>
    <t>(1:16) (Shotgun) D.Brees pass short right to A.Kamara to NO 28 for 21 yards (J.Thornhill). Pass -4, YAC 25</t>
  </si>
  <si>
    <t>4012203252416</t>
  </si>
  <si>
    <t>(:51) (No Huddle, Shotgun) D.Brees pass short right to J.Cook to NO 36 for 8 yards (B.Niemann) [T.Wharton]. Pass 7, YAC 2</t>
  </si>
  <si>
    <t>4012203252444</t>
  </si>
  <si>
    <t>(:29) (No Huddle, Shotgun) D.Brees pass incomplete deep middle to J.Cook.</t>
  </si>
  <si>
    <t>2nd &amp; 2 at NO 36</t>
  </si>
  <si>
    <t>4012203252470</t>
  </si>
  <si>
    <t>(:25) (Shotgun) D.Brees pass incomplete short left to J.Johnson (B.Breeland).</t>
  </si>
  <si>
    <t>4012203252492</t>
  </si>
  <si>
    <t>(:03) D.Robinson fumble forced by C.Robertson out of bounds in end zone for a Safety</t>
  </si>
  <si>
    <t>20</t>
  </si>
  <si>
    <t>Safety</t>
  </si>
  <si>
    <t>SF</t>
  </si>
  <si>
    <t>4th &amp; 2 at NO 36</t>
  </si>
  <si>
    <t>4012203252538</t>
  </si>
  <si>
    <t>T.Townsend kicks 57 yards from KC 20 to NO 23. T.Lewis pushed ob at KC 43 for 34 yards (B.Pringle).</t>
  </si>
  <si>
    <t>4012203252568</t>
  </si>
  <si>
    <t>4012203252587</t>
  </si>
  <si>
    <t>4012203252615</t>
  </si>
  <si>
    <t>(15:00) D.Brees pass deep middle to T.Smith to 50 for 25 yards (W.Gay) [C.Jones]. PENALTY on KC-C.Jones, Roughing the Passer, 15 yards, enforced at 50. Pass 17, YAC 8</t>
  </si>
  <si>
    <t>4012203252650</t>
  </si>
  <si>
    <t>(14:36) L.Murray left end to KC 39 for -4 yards (T.Mathieu). Penalty on NO-J.Hill, Offensive Holding, declined.</t>
  </si>
  <si>
    <t>14:36</t>
  </si>
  <si>
    <t>KC 35</t>
  </si>
  <si>
    <t>1st &amp; 10 at KC 35</t>
  </si>
  <si>
    <t>4012203252682</t>
  </si>
  <si>
    <t>(14:17) D.Brees pass incomplete deep left to T.Hill. PENALTY on KC-L.Sneed, Defensive Pass Interference, 19 yards, enforced at KC 39 - No Play.</t>
  </si>
  <si>
    <t>2nd &amp; 14 at KC 39</t>
  </si>
  <si>
    <t>4012203252715</t>
  </si>
  <si>
    <t>(14:11) (Shotgun) D.Brees pass incomplete short middle to J.Cook (T.Mathieu). PENALTY on NO-T.Armstead, Offensive Holding, 10 yards, enforced at KC 20 - No Play.</t>
  </si>
  <si>
    <t>4012203252758</t>
  </si>
  <si>
    <t>(14:05) A.Kamara right tackle to KC 24 for 6 yards (B.Niemann).</t>
  </si>
  <si>
    <t>14:05</t>
  </si>
  <si>
    <t>1st &amp; 20 at KC 30</t>
  </si>
  <si>
    <t>4012203252779</t>
  </si>
  <si>
    <t>Latavius Murray Pass From Drew Brees for 24 Yrds TWO-POINT CONVERSION ATTEMPT. D.Brees pass to T.Hill is incomplete. ATTEMPT FAILS.</t>
  </si>
  <si>
    <t>KC 24</t>
  </si>
  <si>
    <t>2nd &amp; 14 at KC 24</t>
  </si>
  <si>
    <t>4012203252822</t>
  </si>
  <si>
    <t>4012203252837</t>
  </si>
  <si>
    <t>(13:16) (Shotgun) C.Edwards-Helaire left end pushed ob at KC 41 for 16 yards (M.Jenkins).</t>
  </si>
  <si>
    <t>4012203252863</t>
  </si>
  <si>
    <t>(12:49) (Shotgun) P.Mahomes pass short left to T.Kelce to NO 46 for 13 yards (M.Jenkins). Pass 5, YAC 8</t>
  </si>
  <si>
    <t>KC 41</t>
  </si>
  <si>
    <t>1st &amp; 10 at KC 41</t>
  </si>
  <si>
    <t>4012203252891</t>
  </si>
  <si>
    <t>(12:15) (Shotgun) C.Edwards-Helaire left tackle to NO 45 for 1 yard (K.Alexander).</t>
  </si>
  <si>
    <t>4012203252912</t>
  </si>
  <si>
    <t>(11:41) (Shotgun) P.Mahomes pass short right to D.Robinson to NO 41 for 4 yards (J.Jenkins; D.Davis). Pass 4, YAC 0</t>
  </si>
  <si>
    <t>2nd &amp; 9 at NO 45</t>
  </si>
  <si>
    <t>4012203252936</t>
  </si>
  <si>
    <t>(11:00) (Shotgun) P.Mahomes pass short left to S.Watkins pushed ob at NO 21 for 20 yards (M.Lattimore). Pass 6, YAC 14</t>
  </si>
  <si>
    <t>3rd &amp; 5 at NO 41</t>
  </si>
  <si>
    <t>4012203252969</t>
  </si>
  <si>
    <t>(10:22) (Shotgun) P.Mahomes pass short middle to M.Hardman ran ob at NO 12 for 9 yards (K.Alexander). Pass 5, YAC 4</t>
  </si>
  <si>
    <t>10:22</t>
  </si>
  <si>
    <t>4012203253002</t>
  </si>
  <si>
    <t>(9:54) L.Bell left tackle to NO 9 for 3 yards (S.Rankins).</t>
  </si>
  <si>
    <t>9:54</t>
  </si>
  <si>
    <t>2nd &amp; 1 at NO 12</t>
  </si>
  <si>
    <t>4012203253027</t>
  </si>
  <si>
    <t>(9:13) (Shotgun) L.Bell left guard to NO 5 for 4 yards (M.Williams; D.Davis).</t>
  </si>
  <si>
    <t>4012203253048</t>
  </si>
  <si>
    <t>Mecole Hardman Pass From Patrick Mahomes for 5 Yrds H.Butker extra point is GOOD, Center-J.Winchester, Holder-T.Townsend. INJURY UPDATE: KC #43 E.Smith, hamstring, DOUBTFUL to return.</t>
  </si>
  <si>
    <t>4012203253093</t>
  </si>
  <si>
    <t>4012203253112</t>
  </si>
  <si>
    <t>(8:23) L.Murray right guard to NO 27 for 2 yards (D.Nnadi; A.Okafor).</t>
  </si>
  <si>
    <t>4012203253133</t>
  </si>
  <si>
    <t>(7:43) (Shotgun) D.Brees pass incomplete short right to T.Lewis [M.Danna].</t>
  </si>
  <si>
    <t>4012203253155</t>
  </si>
  <si>
    <t>(7:36) (Shotgun) D.Brees pass incomplete short middle to J.Johnson.</t>
  </si>
  <si>
    <t>3rd &amp; 8 at NO 27</t>
  </si>
  <si>
    <t>4012203253177</t>
  </si>
  <si>
    <t>(7:32) T.Morstead punts 47 yards to KC 26, Center-Z.Wood. M.Hardman to KC 25 for -1 yards (J.Gray).</t>
  </si>
  <si>
    <t>4th &amp; 8 at NO 27</t>
  </si>
  <si>
    <t>4012203253202</t>
  </si>
  <si>
    <t>(7:23) C.Edwards-Helaire right guard to KC 30 for 5 yards (S.Rankins).</t>
  </si>
  <si>
    <t>4012203253223</t>
  </si>
  <si>
    <t>(6:49) (Shotgun) P.Mahomes pass incomplete short left to S.Watkins. PENALTY on NO-J.Jenkins, Defensive Pass Interference, 13 yards, enforced at KC 30 - No Play.</t>
  </si>
  <si>
    <t>2nd &amp; 5 at KC 30</t>
  </si>
  <si>
    <t>4012203253256</t>
  </si>
  <si>
    <t>(6:45) (Shotgun) C.Edwards-Helaire left guard to KC 46 for 3 yards (S.Rankins; S.Tuttle). PENALTY on KC-S.Watkins, Illegal Block Above the Waist, 10 yards, enforced at KC 46.</t>
  </si>
  <si>
    <t>1st &amp; 10 at KC 43</t>
  </si>
  <si>
    <t>4012203253288</t>
  </si>
  <si>
    <t>(6:21) (Shotgun) P.Mahomes pass incomplete short right [S.Tuttle]. PENALTY on NO-C.Gardner-Johnson, Defensive Holding, 5 yards, enforced at KC 36 - No Play.</t>
  </si>
  <si>
    <t>1st &amp; 17</t>
  </si>
  <si>
    <t>1st &amp; 17 at KC 36</t>
  </si>
  <si>
    <t>4012203253321</t>
  </si>
  <si>
    <t>(6:13) (Shotgun) P.Mahomes pass incomplete deep right to S.Watkins [C.Granderson].</t>
  </si>
  <si>
    <t>4012203253343</t>
  </si>
  <si>
    <t>(6:03) (Shotgun) P.Mahomes pass incomplete short middle to M.Hardman (C.Gardner-Johnson).</t>
  </si>
  <si>
    <t>2nd &amp; 10 at KC 41</t>
  </si>
  <si>
    <t>4012203253365</t>
  </si>
  <si>
    <t>(5:57) (Shotgun) P.Mahomes pass short middle to T.Hill to NO 43 for 16 yards (M.Jenkins). Pass 13, YAC 3</t>
  </si>
  <si>
    <t>3rd &amp; 10 at KC 41</t>
  </si>
  <si>
    <t>4012203253389</t>
  </si>
  <si>
    <t>(5:20) (Shotgun) Darr.Williams right guard to NO 42 for 1 yard (M.Roach; D.Onyemata).</t>
  </si>
  <si>
    <t>4012203253410</t>
  </si>
  <si>
    <t>(4:44) (Shotgun) P.Mahomes pass incomplete short right to T.Hill.</t>
  </si>
  <si>
    <t>2nd &amp; 9 at NO 42</t>
  </si>
  <si>
    <t>4012203253436</t>
  </si>
  <si>
    <t>(4:40) (Shotgun) P.Mahomes pass incomplete deep right to M.Hardman (M.Williams).</t>
  </si>
  <si>
    <t>3rd &amp; 9 at NO 42</t>
  </si>
  <si>
    <t>4012203253467</t>
  </si>
  <si>
    <t>(4:34) T.Townsend punts 25 yards to NO 17, Center-J.Winchester, fair catch by T.Lewis.</t>
  </si>
  <si>
    <t>4th &amp; 9 at NO 42</t>
  </si>
  <si>
    <t>4012203253486</t>
  </si>
  <si>
    <t>(4:27) (Shotgun) D.Brees pass incomplete deep right to J.Cook [D.Nnadi].</t>
  </si>
  <si>
    <t>4012203253508</t>
  </si>
  <si>
    <t>(4:22) A.Kamara right end to NO 21 for 4 yards (D.Nnadi; D.Sorensen).</t>
  </si>
  <si>
    <t>2nd &amp; 10 at NO 17</t>
  </si>
  <si>
    <t>4012203253529</t>
  </si>
  <si>
    <t>(3:43) (Shotgun) D.Brees pass incomplete deep right [C.Ward]. PENALTY on NO-D.Brees, Intentional Grounding, 10 yards, enforced at NO 21.</t>
  </si>
  <si>
    <t>3rd &amp; 6 at NO 21</t>
  </si>
  <si>
    <t>4012203253551</t>
  </si>
  <si>
    <t>(3:38) T.Morstead punts 49 yards to KC 40, Center-Z.Wood. M.Hardman to KC 41 for 1 yard (J.Hardee).</t>
  </si>
  <si>
    <t>4th &amp; 16 at NO 11</t>
  </si>
  <si>
    <t>4012203253588</t>
  </si>
  <si>
    <t>(3:28) (Shotgun) P.Mahomes pass short left to T.Kelce to 50 for 9 yards (S.Tuttle). Pass 0, YAC 9</t>
  </si>
  <si>
    <t>4012203253612</t>
  </si>
  <si>
    <t>(2:48) (Shotgun) L.Bell right end to NO 48 for 2 yards (C.Gardner-Johnson; D.Onyemata).</t>
  </si>
  <si>
    <t>4012203253637</t>
  </si>
  <si>
    <t>(2:08) (Shotgun) P.Mahomes pass short right to T.Kelce to NO 39 for 9 yards (K.Alexander). Pass 5, YAC 4</t>
  </si>
  <si>
    <t>4012203253665</t>
  </si>
  <si>
    <t>(1:32) (Shotgun) L.Bell right guard to NO 38 for 1 yard (M.Roach; D.Davis).</t>
  </si>
  <si>
    <t>2nd &amp; 1 at NO 39</t>
  </si>
  <si>
    <t>4012203253686</t>
  </si>
  <si>
    <t>(:56) L.Bell right guard to NO 32 for 6 yards (C.Gardner-Johnson).</t>
  </si>
  <si>
    <t>4012203253707</t>
  </si>
  <si>
    <t>(:16) (Shotgun) L.Bell left end to NO 29 for 3 yards (M.Roach).</t>
  </si>
  <si>
    <t>2nd &amp; 4 at NO 32</t>
  </si>
  <si>
    <t>4012203253728</t>
  </si>
  <si>
    <t>4012203253747</t>
  </si>
  <si>
    <t>(15:00) P.Mahomes scrambles right end pushed ob at NO 27 for 2 yards (M.Jenkins). INJURY UPDATE: New Orleans #10 T.Smith, ankle, QUESTIONABLE to return.</t>
  </si>
  <si>
    <t>4012203253773</t>
  </si>
  <si>
    <t>(14:32) (Shotgun) L.Bell right guard to NO 26 for 1 yard (D.Onyemata; M.Jenkins).</t>
  </si>
  <si>
    <t>14:32</t>
  </si>
  <si>
    <t>4012203253794</t>
  </si>
  <si>
    <t>(13:55) (Shotgun) P.Mahomes pass incomplete short left to D.Robinson (C.Gardner-Johnson). PENALTY on NO-C.Jordan, Disqualification, 13 yards, enforced at NO 26.</t>
  </si>
  <si>
    <t>13:55</t>
  </si>
  <si>
    <t>4012203253831</t>
  </si>
  <si>
    <t>Le'Veon Bell 12 Yd Run (Patrick Mahomes Pass to Travis Kelce for Two-Point Conversion)</t>
  </si>
  <si>
    <t>4012203253885</t>
  </si>
  <si>
    <t>4012203253900</t>
  </si>
  <si>
    <t>(13:44) (Shotgun) D.Brees pass incomplete short middle to J.Cook (W.Gay).</t>
  </si>
  <si>
    <t>4012203253928</t>
  </si>
  <si>
    <t>(13:39) (Shotgun) A.Kamara right tackle to NO 30 for 5 yards (R.Fenton).</t>
  </si>
  <si>
    <t>4012203253949</t>
  </si>
  <si>
    <t>(13:13) (Shotgun) D.Brees pass incomplete short right to L.Humphrey (L.Sneed).</t>
  </si>
  <si>
    <t>4012203253971</t>
  </si>
  <si>
    <t>(13:09) T.Morstead punts 48 yards to KC 22, Center-Z.Wood, fair catch by M.Hardman.</t>
  </si>
  <si>
    <t>4012203253990</t>
  </si>
  <si>
    <t>(13:02) (Shotgun) C.Edwards-Helaire left guard to KC 26 for 4 yards (M.Davenport; S.Rankins).</t>
  </si>
  <si>
    <t>KC 22</t>
  </si>
  <si>
    <t>1st &amp; 10 at KC 22</t>
  </si>
  <si>
    <t>4012203254011</t>
  </si>
  <si>
    <t>(12:21) (Shotgun) P.Mahomes pass short right to M.Hardman pushed ob at KC 34 for 8 yards (J.Jenkins). Pass 6, YAC 2</t>
  </si>
  <si>
    <t>2nd &amp; 6 at KC 26</t>
  </si>
  <si>
    <t>4012203254040</t>
  </si>
  <si>
    <t>(11:50) C.Edwards-Helaire right guard to KC 34 for no gain (S.Tuttle).</t>
  </si>
  <si>
    <t>4012203254065</t>
  </si>
  <si>
    <t>(11:10) (Shotgun) P.Mahomes pass incomplete short middle to T.Kelce (S.Rankins).</t>
  </si>
  <si>
    <t>4012203254087</t>
  </si>
  <si>
    <t>(11:04) (Shotgun) P.Mahomes sacked at KC 22 for -12 yards (T.Hendrickson). FUMBLES (T.Hendrickson) [T.Hendrickson], RECOVERED by NO-K.Alexander at KC 25. K.Alexander to KC 25 for no gain (S.Wisniewski).</t>
  </si>
  <si>
    <t>3rd &amp; 10 at KC 34</t>
  </si>
  <si>
    <t>4012203254116</t>
  </si>
  <si>
    <t>(10:56) (Shotgun) D.Brees pass short middle to M.Burton to KC 16 for 9 yards (B.Niemann; L.Sneed). Pass 3, YAC 6</t>
  </si>
  <si>
    <t>4012203254140</t>
  </si>
  <si>
    <t>(10:24) (Shotgun) A.Kamara right guard to KC 14 for 2 yards (D.Nnadi; B.Niemann).</t>
  </si>
  <si>
    <t>KC 16</t>
  </si>
  <si>
    <t>2nd &amp; 1 at KC 16</t>
  </si>
  <si>
    <t>4012203254165</t>
  </si>
  <si>
    <t>Alvin Kamara 14 Yd pass from Drew Brees (Wil Lutz Kick)</t>
  </si>
  <si>
    <t>KC 14</t>
  </si>
  <si>
    <t>1st &amp; 10 at KC 14</t>
  </si>
  <si>
    <t>4012203254210</t>
  </si>
  <si>
    <t>4012203254229</t>
  </si>
  <si>
    <t>(9:43) P.Mahomes pass deep right to T.Hill ran ob at KC 41 for 16 yards. Pass 16, YAC 0</t>
  </si>
  <si>
    <t>4012203254258</t>
  </si>
  <si>
    <t>(9:12) (Shotgun) C.Edwards-Helaire right end to KC 49 for 8 yards (M.Lattimore; P.Williams).</t>
  </si>
  <si>
    <t>4012203254283</t>
  </si>
  <si>
    <t>(8:36) (Shotgun) P.Mahomes pass short right to S.Watkins pushed ob at NO 44 for 7 yards (M.Lattimore). Pass 6, YAC 1</t>
  </si>
  <si>
    <t>KC 49</t>
  </si>
  <si>
    <t>2nd &amp; 2 at KC 49</t>
  </si>
  <si>
    <t>4012203254312</t>
  </si>
  <si>
    <t>(8:05) P.Mahomes scrambles left end ran ob at NO 20 for 24 yards (M.Lattimore).</t>
  </si>
  <si>
    <t>8:05</t>
  </si>
  <si>
    <t>4012203254342</t>
  </si>
  <si>
    <t>(7:25) L.Bell left guard to NO 16 for 4 yards (D.Davis; S.Tuttle).</t>
  </si>
  <si>
    <t>4012203254363</t>
  </si>
  <si>
    <t>(6:43) (Shotgun) P.Mahomes pass short right to T.Kelce to NO 9 for 7 yards (D.Davis; M.Roach) [C.Granderson]. Pass 3, YAC 4</t>
  </si>
  <si>
    <t>2nd &amp; 6 at NO 16</t>
  </si>
  <si>
    <t>4012203254387</t>
  </si>
  <si>
    <t>(5:55) C.Edwards-Helaire right guard to NO 5 for 4 yards (K.Alexander; P.Williams). KC-C.Edwards-Helaire was injured during the play. His return is Questionable.</t>
  </si>
  <si>
    <t>4012203254412</t>
  </si>
  <si>
    <t>(5:15) (Shotgun) L.Bell right guard to NO 4 for 1 yard (D.Onyemata).</t>
  </si>
  <si>
    <t>4012203254437</t>
  </si>
  <si>
    <t>(4:27) (Shotgun) P.Mahomes pass incomplete short right [C.Granderson].</t>
  </si>
  <si>
    <t>3rd &amp; 4 at NO 4</t>
  </si>
  <si>
    <t>4012203254459</t>
  </si>
  <si>
    <t>Harrison Butker 22 Yd Field Goal</t>
  </si>
  <si>
    <t>4th &amp; Goal at NO 4</t>
  </si>
  <si>
    <t>4012203254478</t>
  </si>
  <si>
    <t>4012203254493</t>
  </si>
  <si>
    <t>(4:18) (Shotgun) D.Brees pass incomplete short right to A.Kamara (D.Sorensen).</t>
  </si>
  <si>
    <t>4012203254515</t>
  </si>
  <si>
    <t>(4:14) (Shotgun) D.Brees pass short right to E.Sanders to NO 33 for 8 yards (C.Ward). Pass 3, YAC 5</t>
  </si>
  <si>
    <t>4012203254539</t>
  </si>
  <si>
    <t>(3:51) (No Huddle, Shotgun) D.Brees pass incomplete deep left to J.Johnson (B.Breeland).</t>
  </si>
  <si>
    <t>4012203254565</t>
  </si>
  <si>
    <t>(3:44) (Shotgun) D.Brees pass deep middle to J.Cook to KC 46 for 21 yards (B.Niemann). Pass 16, YAC 5</t>
  </si>
  <si>
    <t>4th &amp; 2 at NO 33</t>
  </si>
  <si>
    <t>4012203254589</t>
  </si>
  <si>
    <t>(3:20) (No Huddle, Shotgun) D.Brees pass short middle to L.Humphrey to KC 34 for 12 yards (B.Niemann). Pass 4, YAC 8</t>
  </si>
  <si>
    <t>KC 46</t>
  </si>
  <si>
    <t>1st &amp; 10 at KC 46</t>
  </si>
  <si>
    <t>4012203254617</t>
  </si>
  <si>
    <t>(2:42) (Shotgun) D.Brees pass short right to E.Sanders to KC 29 for 5 yards (C.Ward). Pass 2, YAC 3</t>
  </si>
  <si>
    <t>4012203254645</t>
  </si>
  <si>
    <t>Timeout #1 by NO at 02:34.</t>
  </si>
  <si>
    <t>4012203254662</t>
  </si>
  <si>
    <t>(2:34) (Shotgun) D.Brees pass short right to E.Sanders to KC 17 for 12 yards (B.Breeland). Pass 4, YAC 8</t>
  </si>
  <si>
    <t>KC 29</t>
  </si>
  <si>
    <t>2nd &amp; 5 at KC 29</t>
  </si>
  <si>
    <t>4012203254690</t>
  </si>
  <si>
    <t>Lil'Jordan Humphrey Pass From Drew Brees for 17 Yrds W.Lutz extra point is GOOD, Center-Z.Wood, Holder-T.Morstead.</t>
  </si>
  <si>
    <t>2:06</t>
  </si>
  <si>
    <t>KC 17</t>
  </si>
  <si>
    <t>1st &amp; 10 at KC 17</t>
  </si>
  <si>
    <t>4012203254739</t>
  </si>
  <si>
    <t>4012203254754</t>
  </si>
  <si>
    <t>(2:06) L.Bell right guard to KC 27 for 2 yards (D.Davis; D.Onyemata).</t>
  </si>
  <si>
    <t>4012203254775</t>
  </si>
  <si>
    <t>4012203254792</t>
  </si>
  <si>
    <t>(2:00) P.Mahomes pass short left to T.Kelce to KC 37 for 10 yards (M.Jenkins). Pass 5, YAC 5</t>
  </si>
  <si>
    <t>KC 27</t>
  </si>
  <si>
    <t>2nd &amp; 8 at KC 27</t>
  </si>
  <si>
    <t>4012203254816</t>
  </si>
  <si>
    <t>Timeout #2 by NO at 01:52.</t>
  </si>
  <si>
    <t>4012203254837</t>
  </si>
  <si>
    <t>(1:52) L.Bell left guard to KC 42 for 5 yards (Z.Baun; M.Davenport).</t>
  </si>
  <si>
    <t>KC 37</t>
  </si>
  <si>
    <t>1st &amp; 10 at KC 37</t>
  </si>
  <si>
    <t>4012203254858</t>
  </si>
  <si>
    <t>Timeout #3 by NO at 01:45.</t>
  </si>
  <si>
    <t>4012203254875</t>
  </si>
  <si>
    <t>(1:45) L.Bell right end to KC 47 for 5 yards (D.Davis). KC-L.Bell was injured during the play. His return is Doubtful.  PENALTY on NO-D.Davis, Face Mask (15 Yards), 15 yards, enforced at KC 47.</t>
  </si>
  <si>
    <t>2nd &amp; 5 at KC 42</t>
  </si>
  <si>
    <t>4012203254907</t>
  </si>
  <si>
    <t>(1:37) P.Mahomes kneels to NO 39 for -1 yards.</t>
  </si>
  <si>
    <t>4012203254932</t>
  </si>
  <si>
    <t>(:56) P.Mahomes kneels to NO 40 for -1 yards.</t>
  </si>
  <si>
    <t>4012203254953</t>
  </si>
  <si>
    <t>(:22) P.Mahomes kneels to NO 41 for -1 yards.</t>
  </si>
  <si>
    <t>3rd &amp; 12 at NO 40</t>
  </si>
  <si>
    <t>4012203254974</t>
  </si>
  <si>
    <t>40122032442</t>
  </si>
  <si>
    <t>16</t>
  </si>
  <si>
    <t>D.Bailey kicks 65 yards from MIN 35 to end zone, Touchback.</t>
  </si>
  <si>
    <t>401220324</t>
  </si>
  <si>
    <t>40122032457</t>
  </si>
  <si>
    <t>(15:00) A.Kamara left guard to NO 36 for 11 yards (H.Smith).</t>
  </si>
  <si>
    <t>40122032478</t>
  </si>
  <si>
    <t>(14:19) (Shotgun) D.Brees pass short left to M.Callaway to NO 45 for 9 yards (C.Dantzler). Pass 9, YAC 0</t>
  </si>
  <si>
    <t>401220324107</t>
  </si>
  <si>
    <t>(13:48) L.Murray right guard to NO 48 for 3 yards (D.Wonnum).</t>
  </si>
  <si>
    <t>2nd &amp; 1 at NO 45</t>
  </si>
  <si>
    <t>401220324132</t>
  </si>
  <si>
    <t>(13:05) (Shotgun) D.Brees pass incomplete short middle to A.Kamara.</t>
  </si>
  <si>
    <t>401220324160</t>
  </si>
  <si>
    <t>(13:00) E.Sanders left end to MIN 40 for 12 yards (H.Nickerson).</t>
  </si>
  <si>
    <t>401220324181</t>
  </si>
  <si>
    <t>Alvin Kamara 40 Yard Rush W.Lutz extra point is GOOD, Center-Z.Wood, Holder-T.Morstead.</t>
  </si>
  <si>
    <t>MIN 40</t>
  </si>
  <si>
    <t>1st &amp; 10 at MIN 40</t>
  </si>
  <si>
    <t>401220324219</t>
  </si>
  <si>
    <t>401220324234</t>
  </si>
  <si>
    <t>(12:11) K.Cousins pass short right to A.Thielen pushed ob at MIN 41 for 16 yards (K.Alexander). Pass 2, YAC 14</t>
  </si>
  <si>
    <t>MIN 25</t>
  </si>
  <si>
    <t>1st &amp; 10 at MIN 25</t>
  </si>
  <si>
    <t>401220324263</t>
  </si>
  <si>
    <t>(11:45) K.Cousins pass short right to J.Jefferson to NO 48 for 11 yards (M.Lattimore). Pass 4, YAC 7</t>
  </si>
  <si>
    <t>MIN 41</t>
  </si>
  <si>
    <t>1st &amp; 10 at MIN 41</t>
  </si>
  <si>
    <t>401220324295</t>
  </si>
  <si>
    <t>(11:15) D.Cook left end ran ob at NO 33 for 15 yards (K.Alexander).</t>
  </si>
  <si>
    <t>401220324321</t>
  </si>
  <si>
    <t>(10:51) D.Cook right guard to NO 31 for 2 yards (C.Jordan).</t>
  </si>
  <si>
    <t>401220324342</t>
  </si>
  <si>
    <t>(10:12) K.Cousins pass incomplete short right to T.Conklin.</t>
  </si>
  <si>
    <t>401220324364</t>
  </si>
  <si>
    <t>(10:06) (Shotgun) K.Cousins pass short middle to T.Conklin to NO 22 for 9 yards (K.Alexander). Pass 4, YAC 5</t>
  </si>
  <si>
    <t>401220324388</t>
  </si>
  <si>
    <t>(9:29) K.Cousins pass short right to A.Thielen to NO 15 for 7 yards (M.Lattimore). Pass 1, YAC 6</t>
  </si>
  <si>
    <t>401220324416</t>
  </si>
  <si>
    <t>Dalvin Cook 15 Yard Rush D.Bailey extra point is GOOD, Center-A.DePaola, Holder-B.Colquitt.</t>
  </si>
  <si>
    <t>2nd &amp; 3 at NO 15</t>
  </si>
  <si>
    <t>401220324458</t>
  </si>
  <si>
    <t>D.Bailey kicks 64 yards from MIN 35 to NO 1. T.Montgomery to NO 34 for 33 yards (H.Hand).</t>
  </si>
  <si>
    <t>401220324480</t>
  </si>
  <si>
    <t>(8:41) A.Kamara left guard to NO 45 for 11 yards (J.Johnson).</t>
  </si>
  <si>
    <t>401220324501</t>
  </si>
  <si>
    <t>(8:07) (Shotgun) D.Brees pass short left to A.Kamara pushed ob at MIN 46 for 9 yards (B.Lynch). Pass 6, YAC 3</t>
  </si>
  <si>
    <t>401220324530</t>
  </si>
  <si>
    <t>(7:47) M.Burton right guard to MIN 39 for 7 yards (A.Harris; H.Nickerson).</t>
  </si>
  <si>
    <t>MIN 46</t>
  </si>
  <si>
    <t>2nd &amp; 1 at MIN 46</t>
  </si>
  <si>
    <t>401220324555</t>
  </si>
  <si>
    <t>(7:05) (Shotgun) D.Brees pass deep right to J.Cook to MIN 20 for 19 yards (H.Smith). Pass 20, YAC 0</t>
  </si>
  <si>
    <t>MIN 39</t>
  </si>
  <si>
    <t>1st &amp; 10 at MIN 39</t>
  </si>
  <si>
    <t>401220324579</t>
  </si>
  <si>
    <t>(6:25) A.Kamara right tackle to MIN 14 for 6 yards (S.Stephen).</t>
  </si>
  <si>
    <t>6:25</t>
  </si>
  <si>
    <t>MIN 20</t>
  </si>
  <si>
    <t>1st &amp; 10 at MIN 20</t>
  </si>
  <si>
    <t>401220324604</t>
  </si>
  <si>
    <t>(5:45) D.Brees pass short right to L.Murray ran ob at MIN 6 for 8 yards (E.Wilson). Pass 2, YAC 6</t>
  </si>
  <si>
    <t>MIN 14</t>
  </si>
  <si>
    <t>2nd &amp; 4 at MIN 14</t>
  </si>
  <si>
    <t>401220324637</t>
  </si>
  <si>
    <t>Timeout #1 by NO at 05:19.</t>
  </si>
  <si>
    <t>401220324654</t>
  </si>
  <si>
    <t>(5:19) D.Brees pass incomplete short right to E.Sanders. PENALTY on MIN-C.Jones, Defensive Pass Interference, 5 yards, enforced at MIN 6 - No Play.</t>
  </si>
  <si>
    <t>MIN 6</t>
  </si>
  <si>
    <t>1st &amp; Goal at MIN 6</t>
  </si>
  <si>
    <t>401220324687</t>
  </si>
  <si>
    <t>MIN 1</t>
  </si>
  <si>
    <t>1st &amp; Goal at MIN 1</t>
  </si>
  <si>
    <t>401220324727</t>
  </si>
  <si>
    <t>401220324742</t>
  </si>
  <si>
    <t>(5:10) K.Cousins pass incomplete short left to J.Jefferson (M.Lattimore) [D.Davis].</t>
  </si>
  <si>
    <t>401220324764</t>
  </si>
  <si>
    <t>(5:05) A.Abdullah right end ran ob at MIN 38 for 13 yards (C.Gardner-Johnson).</t>
  </si>
  <si>
    <t>2nd &amp; 10 at MIN 25</t>
  </si>
  <si>
    <t>401220324790</t>
  </si>
  <si>
    <t>(4:39) K.Cousins pass incomplete short right.</t>
  </si>
  <si>
    <t>MIN 38</t>
  </si>
  <si>
    <t>1st &amp; 10 at MIN 38</t>
  </si>
  <si>
    <t>401220324812</t>
  </si>
  <si>
    <t>(4:31) D.Cook left end pushed ob at MIN 45 for 7 yards (M.Lattimore).</t>
  </si>
  <si>
    <t>2nd &amp; 10 at MIN 38</t>
  </si>
  <si>
    <t>401220324838</t>
  </si>
  <si>
    <t>(4:01) (Shotgun) K.Cousins pass incomplete deep left to J.Jefferson.</t>
  </si>
  <si>
    <t>MIN 45</t>
  </si>
  <si>
    <t>3rd &amp; 3 at MIN 45</t>
  </si>
  <si>
    <t>401220324860</t>
  </si>
  <si>
    <t>(3:56) B.Colquitt punts 51 yards to NO 4, Center-A.DePaola, fair catch by M.Callaway.</t>
  </si>
  <si>
    <t>4th &amp; 3 at MIN 45</t>
  </si>
  <si>
    <t>401220324879</t>
  </si>
  <si>
    <t>(3:48) D.Brees pass deep right to T.Hill pushed ob at NO 23 for 19 yards (J.Gladney). Pass 19, YAC 0</t>
  </si>
  <si>
    <t>1st &amp; 10 at NO 4</t>
  </si>
  <si>
    <t>401220324908</t>
  </si>
  <si>
    <t>(3:07) A.Kamara right tackle to NO 24 for 1 yard (A.Watts).</t>
  </si>
  <si>
    <t>401220324933</t>
  </si>
  <si>
    <t>(2:33) L.Murray left guard pushed ob at NO 45 for 21 yards (A.Harris).</t>
  </si>
  <si>
    <t>401220324959</t>
  </si>
  <si>
    <t>(1:53) D.Brees pass short right to J.Johnson ran ob at MIN 36 for 19 yards (J.Gladney). Pass 10, YAC 9</t>
  </si>
  <si>
    <t>401220324988</t>
  </si>
  <si>
    <t>(1:23) (Shotgun) A.Kamara right guard to MIN 27 for 9 yards (A.Harris; E.Wilson).</t>
  </si>
  <si>
    <t>MIN 36</t>
  </si>
  <si>
    <t>1st &amp; 10 at MIN 36</t>
  </si>
  <si>
    <t>4012203241013</t>
  </si>
  <si>
    <t>(:44) L.Murray right tackle to MIN 16 for 11 yards (A.Harris; H.Smith).</t>
  </si>
  <si>
    <t>MIN 27</t>
  </si>
  <si>
    <t>2nd &amp; 1 at MIN 27</t>
  </si>
  <si>
    <t>4012203241034</t>
  </si>
  <si>
    <t>4012203241053</t>
  </si>
  <si>
    <t>(15:00) D.Brees pass incomplete deep right to A.Carr.</t>
  </si>
  <si>
    <t>MIN 16</t>
  </si>
  <si>
    <t>1st &amp; 10 at MIN 16</t>
  </si>
  <si>
    <t>4012203241075</t>
  </si>
  <si>
    <t>(14:54) A.Kamara right end pushed ob at MIN 12 for 4 yards (H.Mata'afa; A.Harris).</t>
  </si>
  <si>
    <t>2nd &amp; 10 at MIN 16</t>
  </si>
  <si>
    <t>4012203241101</t>
  </si>
  <si>
    <t>(14:23) (Shotgun) D.Brees pass incomplete short right to A.Kamara (E.Wilson).</t>
  </si>
  <si>
    <t>MIN 12</t>
  </si>
  <si>
    <t>3rd &amp; 6 at MIN 12</t>
  </si>
  <si>
    <t>4012203241123</t>
  </si>
  <si>
    <t>Wil Lutz 30 Yd Field Goal</t>
  </si>
  <si>
    <t>4th &amp; 6 at MIN 12</t>
  </si>
  <si>
    <t>4012203241142</t>
  </si>
  <si>
    <t>4012203241157</t>
  </si>
  <si>
    <t>(14:12) (Shotgun) D.Cook left guard to MIN 27 for 2 yards (C.Granderson).</t>
  </si>
  <si>
    <t>4012203241178</t>
  </si>
  <si>
    <t>(13:39) K.Cousins pass deep right to A.Thielen to MIN 46 for 19 yards (M.Lattimore, J.Jenkins). Pass 19, YAC 0</t>
  </si>
  <si>
    <t>2nd &amp; 8 at MIN 27</t>
  </si>
  <si>
    <t>4012203241202</t>
  </si>
  <si>
    <t>(13:00) K.Cousins pass short left to O.Johnson to NO 41 for 13 yards (M.Jenkins). Pass 1, YAC 12</t>
  </si>
  <si>
    <t>1st &amp; 10 at MIN 46</t>
  </si>
  <si>
    <t>4012203241230</t>
  </si>
  <si>
    <t>(12:21) D.Cook left end to NO 33 for 8 yards (M.Jenkins). FUMBLES (M.Jenkins), ball out of bounds at NO 33.</t>
  </si>
  <si>
    <t>4012203241260</t>
  </si>
  <si>
    <t>(11:53) D.Cook right tackle to NO 32 for 1 yard (M.Roach).</t>
  </si>
  <si>
    <t>4012203241281</t>
  </si>
  <si>
    <t>Timeout #1 by MIN at 11:16.</t>
  </si>
  <si>
    <t>4012203241298</t>
  </si>
  <si>
    <t>(11:16) D.Cook left end to NO 29 for 3 yards (P.Williams).</t>
  </si>
  <si>
    <t>4012203241319</t>
  </si>
  <si>
    <t>(10:43) K.Cousins pass short right to J.Jefferson to NO 4 for 25 yards (P.Williams). Pass 15, YAC 10</t>
  </si>
  <si>
    <t>4012203241343</t>
  </si>
  <si>
    <t>(10:21) M.Boone left end for 4 yards, TOUCHDOWN.D.Bailey extra point is GOOD, Center-A.DePaola, Holder-B.Colquitt.</t>
  </si>
  <si>
    <t>10:14</t>
  </si>
  <si>
    <t>4012203241385</t>
  </si>
  <si>
    <t>4012203241400</t>
  </si>
  <si>
    <t>(10:14) W.Clapp reported in as eligible.  L.Murray right guard to NO 32 for 7 yards (A.Harris; D.Wonnum).</t>
  </si>
  <si>
    <t>4012203241423</t>
  </si>
  <si>
    <t>(9:36) (Shotgun) L.Murray right guard to NO 37 for 5 yards (E.Yarbrough).</t>
  </si>
  <si>
    <t>4012203241444</t>
  </si>
  <si>
    <t>(8:58) A.Kamara left guard to NO 41 for 4 yards (E.Yarbrough).</t>
  </si>
  <si>
    <t>4012203241465</t>
  </si>
  <si>
    <t>(8:16) #7 T.Hill at quarterback. (Shotgun) T.Hill left end pushed ob at 50 for 9 yards (H.Smith).</t>
  </si>
  <si>
    <t>4012203241495</t>
  </si>
  <si>
    <t>(7:42) A.Kamara left tackle to MIN 42 for 8 yards (J.Gladney). PENALTY on NO, Illegal Formation, 5 yards, enforced at 50 - No Play.</t>
  </si>
  <si>
    <t>4012203241527</t>
  </si>
  <si>
    <t>(7:14) (Shotgun) D.Brees pass deep middle to E.Sanders to MIN 24 for 31 yards (E.Wilson; H.Hand). Pass 19, YAC 12</t>
  </si>
  <si>
    <t>4012203241551</t>
  </si>
  <si>
    <t>(6:29) A.Kamara left guard to MIN 23 for 1 yard (B.Lynch).</t>
  </si>
  <si>
    <t>MIN 24</t>
  </si>
  <si>
    <t>1st &amp; 10 at MIN 24</t>
  </si>
  <si>
    <t>4012203241576</t>
  </si>
  <si>
    <t>(5:49) A.Kamara right guard to MIN 20 for 3 yards (I.Odenigbo).</t>
  </si>
  <si>
    <t>MIN 23</t>
  </si>
  <si>
    <t>2nd &amp; 9 at MIN 23</t>
  </si>
  <si>
    <t>4012203241609</t>
  </si>
  <si>
    <t>(5:10) (Shotgun) D.Brees pass short right intended for J.Cook INTERCEPTED by H.Hand at MIN 8. H.Hand to MIN 12 for 4 yards (J.Cook).</t>
  </si>
  <si>
    <t>3rd &amp; 6 at MIN 20</t>
  </si>
  <si>
    <t>4012203241635</t>
  </si>
  <si>
    <t>(5:04) K.Cousins pass short right to D.Cook ran ob at MIN 20 for 8 yards (D.Davis). Pass -5, YAC 13</t>
  </si>
  <si>
    <t>1st &amp; 10 at MIN 12</t>
  </si>
  <si>
    <t>4012203241674</t>
  </si>
  <si>
    <t>(4:38) D.Cook left guard to MIN 18 for -2 yards (M.Jenkins, S.Tuttle).</t>
  </si>
  <si>
    <t>2nd &amp; 2 at MIN 20</t>
  </si>
  <si>
    <t>4012203241699</t>
  </si>
  <si>
    <t>(3:59) (Shotgun) K.Cousins sacked at MIN 12 for -6 yards (sack split by D.Onyemata and M.Jenkins).</t>
  </si>
  <si>
    <t>MIN 18</t>
  </si>
  <si>
    <t>3rd &amp; 4 at MIN 18</t>
  </si>
  <si>
    <t>4012203241718</t>
  </si>
  <si>
    <t>(3:23) B.Colquitt punts 34 yards to MIN 46, Center-A.DePaola, fair catch by M.Callaway.</t>
  </si>
  <si>
    <t>4th &amp; 10 at MIN 12</t>
  </si>
  <si>
    <t>4012203241737</t>
  </si>
  <si>
    <t>Timeout #2 by NO at 03:15.</t>
  </si>
  <si>
    <t>4012203241756</t>
  </si>
  <si>
    <t>(3:15) W.Clapp reported in as eligible.  D.Brees pass short left to L.Murray to MIN 39 for 7 yards (S.Stephen). Pass -6, YAC 13</t>
  </si>
  <si>
    <t>4012203241786</t>
  </si>
  <si>
    <t>(2:41) M.Burton right guard to MIN 36 for 3 yards (B.Lynch).</t>
  </si>
  <si>
    <t>2nd &amp; 3 at MIN 39</t>
  </si>
  <si>
    <t>4012203241807</t>
  </si>
  <si>
    <t>(2:02) (Shotgun) D.Brees pass incomplete deep left to M.Callaway (E.Wilson) [S.Stephen].</t>
  </si>
  <si>
    <t>4012203241829</t>
  </si>
  <si>
    <t>4012203241846</t>
  </si>
  <si>
    <t>(1:54) (Shotgun) D.Brees pass short right to M.Callaway to MIN 25 for 11 yards (J.Gladney). Pass 11, YAC 0</t>
  </si>
  <si>
    <t>2nd &amp; 10 at MIN 36</t>
  </si>
  <si>
    <t>4012203241875</t>
  </si>
  <si>
    <t>(1:30) (Shotgun) D.Brees pass short middle to J.Cook to MIN 6 for 19 yards (H.Nickerson). Pass 12, YAC 7</t>
  </si>
  <si>
    <t>4012203241899</t>
  </si>
  <si>
    <t>(:48) #7 T.Hill at quarterback. (Shotgun) T.Hill pass short left to A.Kamara to MIN 5 for 1 yard (H.Nickerson; I.Odenigbo). Pass -5, YAC 6</t>
  </si>
  <si>
    <t>4012203241927</t>
  </si>
  <si>
    <t>Timeout #2 by MIN at 00:42.</t>
  </si>
  <si>
    <t>4012203241944</t>
  </si>
  <si>
    <t>Alvin Kamara 5 Yard Rush W.Lutz extra point is GOOD, Center-Z.Wood, Holder-T.Morstead.</t>
  </si>
  <si>
    <t>MIN 5</t>
  </si>
  <si>
    <t>2nd &amp; Goal at MIN 5</t>
  </si>
  <si>
    <t>4012203241994</t>
  </si>
  <si>
    <t>4012203242009</t>
  </si>
  <si>
    <t>(:38) (Shotgun) K.Cousins pass incomplete deep right to I.Smith (J.Jenkins).</t>
  </si>
  <si>
    <t>4012203242031</t>
  </si>
  <si>
    <t>(:33) (Shotgun) K.Cousins pass short right to I.Smith to MIN 38 for 13 yards (P.Williams; M.Lattimore). Pass 8, YAC 5</t>
  </si>
  <si>
    <t>4012203242061</t>
  </si>
  <si>
    <t>Timeout #3 by MIN at 00:12.</t>
  </si>
  <si>
    <t>4012203242082</t>
  </si>
  <si>
    <t>(:12) (Shotgun) K.Cousins pass short middle to T.Conklin to MIN 46 for 8 yards (M.Jenkins). Pass 5, YAC 3</t>
  </si>
  <si>
    <t>4012203242106</t>
  </si>
  <si>
    <t>4012203242125</t>
  </si>
  <si>
    <t>4012203242144</t>
  </si>
  <si>
    <t>(15:00) D.Cook left guard to MIN 25 for no gain (D.Davis).</t>
  </si>
  <si>
    <t>4012203242165</t>
  </si>
  <si>
    <t>(14:27) (Shotgun) K.Cousins pass short left to I.Smith to MIN 39 for 14 yards (C.Gardner-Johnson). Pass 14, YAC 0</t>
  </si>
  <si>
    <t>4012203242189</t>
  </si>
  <si>
    <t>(13:48) K.Cousins pass short right to T.Conklin to MIN 44 for 5 yards (J.Jenkins; D.Davis). Pass 1, YAC 4</t>
  </si>
  <si>
    <t>4012203242217</t>
  </si>
  <si>
    <t>(13:12) K.Cousins pass short right to A.Thielen to MIN 45 for 1 yard (J.Jenkins). Pass 0, YAC 1</t>
  </si>
  <si>
    <t>MIN 44</t>
  </si>
  <si>
    <t>2nd &amp; 5 at MIN 44</t>
  </si>
  <si>
    <t>4012203242245</t>
  </si>
  <si>
    <t>(12:30) (Shotgun) K.Cousins sacked at MIN 38 for -7 yards (C.Granderson). FUMBLES (C.Granderson) [C.Granderson], RECOVERED by NO-C.Gardner-Johnson at MIN 49. C.Gardner-Johnson for 49 yards, TOUCHDOWN. The Replay Official reviewed the fumble ruling, and the play was REVERSED. (Shotgun) K.Cousins pass incomplete short middle to A.Thielen [C.Granderson].</t>
  </si>
  <si>
    <t>12:30</t>
  </si>
  <si>
    <t>3rd &amp; 4 at MIN 45</t>
  </si>
  <si>
    <t>4012203242318</t>
  </si>
  <si>
    <t>(12:27) B.Colquitt punts 46 yards to NO 9, Center-A.DePaola. A.Carr to NO 10 for 1 yard (H.Hand).</t>
  </si>
  <si>
    <t>4th &amp; 4 at MIN 45</t>
  </si>
  <si>
    <t>4012203242343</t>
  </si>
  <si>
    <t>(12:19) A.Kamara left guard to NO 19 for 9 yards (B.Lynch; J.Gladney).</t>
  </si>
  <si>
    <t>4012203242364</t>
  </si>
  <si>
    <t>(11:41) L.Murray left guard to NO 23 for 4 yards (B.Lynch).</t>
  </si>
  <si>
    <t>2nd &amp; 1 at NO 19</t>
  </si>
  <si>
    <t>4012203242385</t>
  </si>
  <si>
    <t>(11:00) D.Brees pass short right intended for E.Sanders INTERCEPTED by H.Nickerson at NO 23. H.Nickerson pushed ob at NO 18 for 5 yards (E.Sanders).</t>
  </si>
  <si>
    <t>4012203242416</t>
  </si>
  <si>
    <t>(10:53) D.Cook left guard to NO 13 for 5 yards (M.Jenkins).</t>
  </si>
  <si>
    <t>4012203242437</t>
  </si>
  <si>
    <t>(10:18) D.Cook left end pushed ob at NO 2 for 11 yards (P.Williams).</t>
  </si>
  <si>
    <t>2nd &amp; 5 at NO 13</t>
  </si>
  <si>
    <t>4012203242470</t>
  </si>
  <si>
    <t>Irv Smith Jr. 2 Yd pass from Kirk Cousins (Dan Bailey PAT failed)</t>
  </si>
  <si>
    <t>4012203242517</t>
  </si>
  <si>
    <t>D.Bailey kicks 63 yards from MIN 35 to NO 2. T.Montgomery to NO 26 for 24 yards (R.Connelly).</t>
  </si>
  <si>
    <t>4012203242541</t>
  </si>
  <si>
    <t>(9:36) A.Kamara right guard to NO 28 for 2 yards (A.Watts; H.Mata'afa).</t>
  </si>
  <si>
    <t>4012203242562</t>
  </si>
  <si>
    <t>(9:01) L.Murray left end to NO 31 for 3 yards (B.Lynch).</t>
  </si>
  <si>
    <t>4012203242583</t>
  </si>
  <si>
    <t>(8:40) (Shotgun) D.Brees pass short right to L.Murray to NO 40 for 9 yards (J.Gladney; E.Wilson). Pass 1, YAC 8</t>
  </si>
  <si>
    <t>3rd &amp; 5 at NO 31</t>
  </si>
  <si>
    <t>4012203242607</t>
  </si>
  <si>
    <t>(8:02) W.Clapp reported in as eligible.  D.Brees pass deep middle to E.Sanders to MIN 34 for 26 yards (H.Smith). Pass 17, YAC 9</t>
  </si>
  <si>
    <t>4012203242637</t>
  </si>
  <si>
    <t>(7:20) #7 T.Hill at quarterback. W.Clapp reported in as eligible.  T.Hill right end to MIN 29 for 5 yards (A.Harris; B.Lynch).</t>
  </si>
  <si>
    <t>MIN 34</t>
  </si>
  <si>
    <t>1st &amp; 10 at MIN 34</t>
  </si>
  <si>
    <t>4012203242668</t>
  </si>
  <si>
    <t>(6:44) D.Brees pass short right to E.Sanders pushed ob at MIN 26 for 3 yards (C.Jones). Pass 3, YAC 0</t>
  </si>
  <si>
    <t>MIN 29</t>
  </si>
  <si>
    <t>2nd &amp; 5 at MIN 29</t>
  </si>
  <si>
    <t>4012203242697</t>
  </si>
  <si>
    <t>(6:18) #7 T.Hill at quarterback. (Shotgun) T.Hill left guard to MIN 25 for 1 yard (A.Watts; J.Johnson). NO-R.Ramczyk was injured during the play. His return is Probable.</t>
  </si>
  <si>
    <t>MIN 26</t>
  </si>
  <si>
    <t>3rd &amp; 2 at MIN 26</t>
  </si>
  <si>
    <t>4012203242729</t>
  </si>
  <si>
    <t>(5:47) #7 T.Hill at quarterback. W.Clapp reported in as eligible.  T.Hill right guard to MIN 23 for 2 yards (E.Wilson).</t>
  </si>
  <si>
    <t>4th &amp; 1 at MIN 25</t>
  </si>
  <si>
    <t>4012203242756</t>
  </si>
  <si>
    <t>(5:10) A.Kamara left guard to MIN 6 for 17 yards (A.Harris; H.Smith).</t>
  </si>
  <si>
    <t>1st &amp; 10 at MIN 23</t>
  </si>
  <si>
    <t>4012203242777</t>
  </si>
  <si>
    <t>4012203242815</t>
  </si>
  <si>
    <t>4012203242830</t>
  </si>
  <si>
    <t>(4:38) K.Cousins pass incomplete short middle to I.Smith.</t>
  </si>
  <si>
    <t>4012203242852</t>
  </si>
  <si>
    <t>(4:33) K.Cousins pass short right to D.Cook to MIN 29 for 4 yards (D.Davis). Pass -3, YAC 7</t>
  </si>
  <si>
    <t>4012203242876</t>
  </si>
  <si>
    <t>(3:54) (Shotgun) K.Cousins pass short right to I.Smith pushed ob at MIN 35 for 6 yards (M.Jenkins). Pass 3, YAC 3</t>
  </si>
  <si>
    <t>3rd &amp; 6 at MIN 29</t>
  </si>
  <si>
    <t>4012203242909</t>
  </si>
  <si>
    <t>(3:33) D.Cook left guard to MIN 42 for 7 yards (M.Davenport; C.Gardner-Johnson).</t>
  </si>
  <si>
    <t>MIN 35</t>
  </si>
  <si>
    <t>1st &amp; 10 at MIN 35</t>
  </si>
  <si>
    <t>4012203242934</t>
  </si>
  <si>
    <t>(2:56) R.Hill reported in as eligible.  K.Cousins pass short left to A.Thielen pushed ob at NO 34 for 24 yards (J.Jenkins). Pass 12, YAC 12</t>
  </si>
  <si>
    <t>MIN 42</t>
  </si>
  <si>
    <t>2nd &amp; 3 at MIN 42</t>
  </si>
  <si>
    <t>4012203242965</t>
  </si>
  <si>
    <t>(2:24) K.Cousins pass incomplete deep right to O.Johnson. PENALTY on MIN-T.Conklin, Offensive Holding, 10 yards, enforced at NO 34 - No Play.</t>
  </si>
  <si>
    <t>4012203243002</t>
  </si>
  <si>
    <t>(2:16) D.Cook left end to NO 42 for 2 yards (C.Jordan; D.Onyemata).</t>
  </si>
  <si>
    <t>1st &amp; 20 at NO 44</t>
  </si>
  <si>
    <t>4012203243023</t>
  </si>
  <si>
    <t>(1:41) (Shotgun) K.Cousins pass short middle to T.Conklin to NO 33 for 9 yards (D.Davis). NO-K.Alexander was injured during the play. His return is Questionable.  Pass 4, YAC 5</t>
  </si>
  <si>
    <t>2nd &amp; 18 at NO 42</t>
  </si>
  <si>
    <t>4012203243047</t>
  </si>
  <si>
    <t>(1:17) (Shotgun) K.Cousins pass incomplete short left to I.Smith [C.Granderson]. Penalty on NO-M.Jenkins, Defensive Holding, declined. PENALTY on NO-C.Granderson, Roughing the Passer, 15 yards, enforced at NO 33 - No Play.</t>
  </si>
  <si>
    <t>3rd &amp; 9 at NO 33</t>
  </si>
  <si>
    <t>4012203243099</t>
  </si>
  <si>
    <t>(1:12) K.Cousins pass incomplete deep left to A.Thielen. PENALTY on NO-M.Jenkins, Defensive Pass Interference, 17 yards, enforced at NO 18 - No Play.</t>
  </si>
  <si>
    <t>4012203243132</t>
  </si>
  <si>
    <t>(1:06) R.Hill reported in as eligible.  D.Cook left guard to NO 4 for -3 yards (D.Davis; D.Onyemata).</t>
  </si>
  <si>
    <t>4012203243155</t>
  </si>
  <si>
    <t>Irv Smith Jr. Pass From Kirk Cousins for 4 Yrds D.Bailey extra point is GOOD, Center-A.DePaola, Holder-B.Colquitt.</t>
  </si>
  <si>
    <t>2nd &amp; Goal at NO 4</t>
  </si>
  <si>
    <t>4012203243196</t>
  </si>
  <si>
    <t>D.Bailey kicks 49 yards from MIN 35 to NO 16. D.Washington pushed ob at NO 33 for 17 yards (R.Connelly).</t>
  </si>
  <si>
    <t>4012203243223</t>
  </si>
  <si>
    <t>(:19) W.Clapp reported in as eligible.  L.Murray right tackle to NO 37 for 4 yards (B.Lynch).</t>
  </si>
  <si>
    <t>4012203243246</t>
  </si>
  <si>
    <t>4012203243265</t>
  </si>
  <si>
    <t>(15:00) (Shotgun) D.Brees pass incomplete short right to T.Montgomery (H.Hand).</t>
  </si>
  <si>
    <t>2nd &amp; 6 at NO 37</t>
  </si>
  <si>
    <t>4012203243287</t>
  </si>
  <si>
    <t>(14:53) (Shotgun) D.Brees pass short left to J.Cook pushed ob at MIN 19 for 44 yards (C.Jones). Pass 15, YAC 29</t>
  </si>
  <si>
    <t>4012203243316</t>
  </si>
  <si>
    <t>(14:12) A.Kamara left guard to MIN 12 for 7 yards (B.Lynch).</t>
  </si>
  <si>
    <t>MIN 19</t>
  </si>
  <si>
    <t>1st &amp; 10 at MIN 19</t>
  </si>
  <si>
    <t>4012203243341</t>
  </si>
  <si>
    <t>(13:32) A.Kamara left tackle to MIN 10 for 2 yards (J.Gladney).</t>
  </si>
  <si>
    <t>2nd &amp; 3 at MIN 12</t>
  </si>
  <si>
    <t>4012203243362</t>
  </si>
  <si>
    <t>(12:50) W.Clapp reported in as eligible.  L.Murray left tackle to MIN 7 for 3 yards (J.Johnson).</t>
  </si>
  <si>
    <t>MIN 10</t>
  </si>
  <si>
    <t>3rd &amp; 1 at MIN 10</t>
  </si>
  <si>
    <t>4012203243385</t>
  </si>
  <si>
    <t>Alvin Kamara 7 Yard Rush W.Lutz extra point is GOOD, Center-Z.Wood, Holder-T.Morstead.</t>
  </si>
  <si>
    <t>MIN 7</t>
  </si>
  <si>
    <t>1st &amp; Goal at MIN 7</t>
  </si>
  <si>
    <t>4012203243423</t>
  </si>
  <si>
    <t>4012203243438</t>
  </si>
  <si>
    <t>(12:01) (Shotgun) K.Cousins pass short left to J.Jefferson to MIN 30 for 5 yards (D.Davis). Pass -6, YAC 11</t>
  </si>
  <si>
    <t>4012203243462</t>
  </si>
  <si>
    <t>(11:18) K.Cousins pass incomplete short left to T.Conklin [M.Roach].</t>
  </si>
  <si>
    <t>MIN 30</t>
  </si>
  <si>
    <t>2nd &amp; 5 at MIN 30</t>
  </si>
  <si>
    <t>4012203243488</t>
  </si>
  <si>
    <t>(11:13) (Shotgun) K.Cousins sacked at MIN 23 for -7 yards (C.Jordan). FUMBLES (C.Jordan) [C.Jordan], recovered by MIN-R.Reiff at MIN 19.</t>
  </si>
  <si>
    <t>3rd &amp; 5 at MIN 30</t>
  </si>
  <si>
    <t>4012203243517</t>
  </si>
  <si>
    <t>(10:33) B.Colquitt punts 55 yards to NO 26, Center-A.DePaola. M.Callaway to NO 42 for 16 yards (D.Chisena).</t>
  </si>
  <si>
    <t>10:33</t>
  </si>
  <si>
    <t>4th &amp; 16 at MIN 19</t>
  </si>
  <si>
    <t>4012203243542</t>
  </si>
  <si>
    <t>(10:22) (Shotgun) L.Murray right guard to NO 44 for 2 yards (H.Smith; B.Lynch).</t>
  </si>
  <si>
    <t>4012203243563</t>
  </si>
  <si>
    <t>(9:45) (Shotgun) D.Brees pass deep right to E.Sanders to MIN 33 for 23 yards (H.Smith). Pass 21, YAC 2</t>
  </si>
  <si>
    <t>2nd &amp; 8 at NO 44</t>
  </si>
  <si>
    <t>4012203243587</t>
  </si>
  <si>
    <t>(9:00) W.Clapp reported in as eligible.  L.Murray right guard to MIN 28 for 5 yards (H.Mata'afa).</t>
  </si>
  <si>
    <t>MIN 33</t>
  </si>
  <si>
    <t>1st &amp; 10 at MIN 33</t>
  </si>
  <si>
    <t>4012203243614</t>
  </si>
  <si>
    <t>(8:22) #7 T.Hill at quarterback. W.Clapp reported in as eligible.  T.Hill pass short right to A.Kamara to MIN 21 for 7 yards (E.Wilson). Pass 1, YAC 6</t>
  </si>
  <si>
    <t>MIN 28</t>
  </si>
  <si>
    <t>2nd &amp; 5 at MIN 28</t>
  </si>
  <si>
    <t>4012203243640</t>
  </si>
  <si>
    <t>(7:40) D.Brees pass short left to M.Callaway to MIN 15 for 6 yards (C.Jones). Pass 4, YAC 2</t>
  </si>
  <si>
    <t>MIN 21</t>
  </si>
  <si>
    <t>1st &amp; 10 at MIN 21</t>
  </si>
  <si>
    <t>4012203243672</t>
  </si>
  <si>
    <t>(6:56) A.Kamara left tackle to MIN 13 for 2 yards (E.Wilson).</t>
  </si>
  <si>
    <t>MIN 15</t>
  </si>
  <si>
    <t>2nd &amp; 4 at MIN 15</t>
  </si>
  <si>
    <t>4012203243697</t>
  </si>
  <si>
    <t>(6:12) (Shotgun) D.Brees pass short left to A.Trautman to MIN 9 for 4 yards (S.Stephen). Pass -1, YAC 5</t>
  </si>
  <si>
    <t>MIN 13</t>
  </si>
  <si>
    <t>3rd &amp; 2 at MIN 13</t>
  </si>
  <si>
    <t>4012203243721</t>
  </si>
  <si>
    <t>(5:25) A.Kamara left end pushed ob at MIN 5 for 4 yards (E.Wilson).</t>
  </si>
  <si>
    <t>MIN 9</t>
  </si>
  <si>
    <t>1st &amp; Goal at MIN 9</t>
  </si>
  <si>
    <t>4012203243751</t>
  </si>
  <si>
    <t>(4:49) D.Brees pass short right to M.Burton to MIN 1 for 4 yards (E.Wilson). Pass 1, YAC 3</t>
  </si>
  <si>
    <t>4012203243775</t>
  </si>
  <si>
    <t>Timeout #1 by NO at 04:03.</t>
  </si>
  <si>
    <t>4012203243796</t>
  </si>
  <si>
    <t>Taysom Hill 1 Yd Run (Wil Lutz Kick)</t>
  </si>
  <si>
    <t>3rd &amp; Goal at MIN 1</t>
  </si>
  <si>
    <t>4012203243842</t>
  </si>
  <si>
    <t>4012203243861</t>
  </si>
  <si>
    <t>(4:00) (Shotgun) PENALTY on MIN-D.Dozier, False Start, 5 yards, enforced at MIN 25 - No Play.</t>
  </si>
  <si>
    <t>4012203243884</t>
  </si>
  <si>
    <t>(4:00) (Shotgun) K.Cousins pass short middle to J.Jefferson to MIN 34 for 14 yards (M.Lattimore). Pass 13, YAC 1</t>
  </si>
  <si>
    <t>1st &amp; 15 at MIN 20</t>
  </si>
  <si>
    <t>4012203243908</t>
  </si>
  <si>
    <t>(3:40) (No Huddle, Shotgun) K.Cousins pass deep right to A.Thielen pushed ob at NO 45 for 21 yards (D.Swearinger) [M.Jenkins]. Pass 17, YAC 4</t>
  </si>
  <si>
    <t>2nd &amp; 1 at MIN 34</t>
  </si>
  <si>
    <t>4012203243941</t>
  </si>
  <si>
    <t>(3:35) (Shotgun) K.Cousins pass short left to J.Jefferson to NO 34 for 11 yards (D.Davis).</t>
  </si>
  <si>
    <t>4012203243969</t>
  </si>
  <si>
    <t>(3:10) (No Huddle, Shotgun) K.Cousins pass short left to J.Jefferson to NO 15 for 19 yards (A.Anzalone). Pass 9, YAC 10</t>
  </si>
  <si>
    <t>4012203243993</t>
  </si>
  <si>
    <t>(2:45) (No Huddle, Shotgun) K.Cousins pass short middle to I.Smith to NO 1 for 14 yards (D.Swearinger). Pass 5, YAC 9</t>
  </si>
  <si>
    <t>4012203244021</t>
  </si>
  <si>
    <t>(2:25) (No Huddle, Shotgun) K.Cousins pass incomplete short left to J.Jefferson (M.Lattimore).</t>
  </si>
  <si>
    <t>4012203244047</t>
  </si>
  <si>
    <t>4012203244064</t>
  </si>
  <si>
    <t>(2:21) (Shotgun) K.Cousins pass incomplete short left to I.Smith (C.Gardner-Johnson).</t>
  </si>
  <si>
    <t>4012203244086</t>
  </si>
  <si>
    <t>(2:18) (Shotgun) K.Cousins pass incomplete short left to A.Abdullah (S.Tuttle).</t>
  </si>
  <si>
    <t>4012203244108</t>
  </si>
  <si>
    <t>Timeout #1 by MIN at 02:15.</t>
  </si>
  <si>
    <t>4012203244125</t>
  </si>
  <si>
    <t>Adam Thielen 1 Yd pass from Kirk Cousins (Two-Point Pass Conversion Failed)</t>
  </si>
  <si>
    <t>4012203244187</t>
  </si>
  <si>
    <t>D.Bailey kicks onside 13 yards from MIN 35 to MIN 48. T.Hill (didn't try to advance) to MIN 48 for no gain.</t>
  </si>
  <si>
    <t>4012203244213</t>
  </si>
  <si>
    <t>(2:09) W.Clapp reported in as eligible.  L.Murray left guard to MIN 44 for 4 yards (H.Mata'afa).</t>
  </si>
  <si>
    <t>MIN 48</t>
  </si>
  <si>
    <t>1st &amp; 10 at MIN 48</t>
  </si>
  <si>
    <t>4012203244236</t>
  </si>
  <si>
    <t>Timeout #2 by MIN at 02:05.</t>
  </si>
  <si>
    <t>4012203244253</t>
  </si>
  <si>
    <t>(2:05) D.Brees pass short right to A.Trautman pushed ob at MIN 3 for 41 yards (H.Nickerson). Pass 15, YAC 26</t>
  </si>
  <si>
    <t>2nd &amp; 6 at MIN 44</t>
  </si>
  <si>
    <t>4012203244282</t>
  </si>
  <si>
    <t>4012203244303</t>
  </si>
  <si>
    <t>MIN 3</t>
  </si>
  <si>
    <t>1st &amp; Goal at MIN 3</t>
  </si>
  <si>
    <t>4012203244343</t>
  </si>
  <si>
    <t>4012203244358</t>
  </si>
  <si>
    <t>(1:50) (Shotgun) K.Cousins pass incomplete short left [D.Davis].</t>
  </si>
  <si>
    <t>4012203244380</t>
  </si>
  <si>
    <t>(1:43) (Shotgun) K.Cousins pass incomplete short middle to J.Jefferson.</t>
  </si>
  <si>
    <t>4012203244402</t>
  </si>
  <si>
    <t>(1:39) (Shotgun) K.Cousins pass incomplete short right [C.Gardner-Johnson]. MIN-J.Jefferson was injured during the play. His return is Probable.</t>
  </si>
  <si>
    <t>3rd &amp; 10 at MIN 25</t>
  </si>
  <si>
    <t>4012203244424</t>
  </si>
  <si>
    <t>Timeout #3 by MIN at 01:33. Taken for injury to MIN-18 J.Jefferson.</t>
  </si>
  <si>
    <t>4012203244449</t>
  </si>
  <si>
    <t>(1:33) (Shotgun) K.Cousins pass short right to A.Thielen to MIN 33 for 8 yards (D.Swearinger). Pass -2, YAC 10</t>
  </si>
  <si>
    <t>4th &amp; 10 at MIN 25</t>
  </si>
  <si>
    <t>4012203244473</t>
  </si>
  <si>
    <t>(1:27) D.Brees kneels to MIN 34 for -1 yards.</t>
  </si>
  <si>
    <t>4012203244498</t>
  </si>
  <si>
    <t>(:45) W.Clapp reported in as eligible.  D.Brees kneels to MIN 35 for -1 yards.</t>
  </si>
  <si>
    <t>2nd &amp; 11 at MIN 34</t>
  </si>
  <si>
    <t>4012203244521</t>
  </si>
  <si>
    <t>(:06) W.Clapp reported in as eligible.  D.Brees kneels to MIN 36 for -1 yards.</t>
  </si>
  <si>
    <t>3rd &amp; 12 at MIN 35</t>
  </si>
  <si>
    <t>4012203244546</t>
  </si>
  <si>
    <t>40122031539</t>
  </si>
  <si>
    <t>401220315</t>
  </si>
  <si>
    <t>40122031554</t>
  </si>
  <si>
    <t>(15:00) T.Bridgewater pass incomplete short right to D.Moore (C.Jordan).</t>
  </si>
  <si>
    <t>40122031576</t>
  </si>
  <si>
    <t>(14:56) (Shotgun) C.Samuel right tackle to CAR 23 for -2 yards (D.Onyemata, M.Brown).</t>
  </si>
  <si>
    <t>40122031597</t>
  </si>
  <si>
    <t>(14:17) (Shotgun) T.Bridgewater sacked at CAR 13 for -10 yards (T.Hendrickson).</t>
  </si>
  <si>
    <t>3rd &amp; 12 at CAR 23</t>
  </si>
  <si>
    <t>401220315116</t>
  </si>
  <si>
    <t>(13:40) J.Charlton punts 39 yards to NO 48, Center-J.Jansen. T.Lewis to CAR 42 for 10 yards (J.Stanford; C.Elder).</t>
  </si>
  <si>
    <t>13:40</t>
  </si>
  <si>
    <t>4th &amp; 22 at CAR 13</t>
  </si>
  <si>
    <t>401220315141</t>
  </si>
  <si>
    <t>(13:28) D.Brees pass short right to E.Sanders pushed ob at CAR 34 for 8 yards (T.Boston).</t>
  </si>
  <si>
    <t>401220315165</t>
  </si>
  <si>
    <t>(12:59) T.Montgomery right tackle to CAR 33 for 1 yard (B.Roy; T.Boston).</t>
  </si>
  <si>
    <t>2nd &amp; 2 at CAR 34</t>
  </si>
  <si>
    <t>401220315186</t>
  </si>
  <si>
    <t>(12:23) J.Hurst reported in as eligible.  T.Jones up the middle to CAR 30 for 3 yards (J.Carter).</t>
  </si>
  <si>
    <t>3rd &amp; 1 at CAR 33</t>
  </si>
  <si>
    <t>401220315209</t>
  </si>
  <si>
    <t>(11:50) (Shotgun) T.Hill right tackle to CAR 26 for 4 yards (J.Carter; T.Boston).</t>
  </si>
  <si>
    <t>401220315230</t>
  </si>
  <si>
    <t>(11:20) (Shotgun) PENALTY on NO-R.Ramczyk, False Start, 5 yards, enforced at CAR 26 - No Play.</t>
  </si>
  <si>
    <t>2nd &amp; 6 at CAR 26</t>
  </si>
  <si>
    <t>401220315253</t>
  </si>
  <si>
    <t>(10:59) (Shotgun) D.Brees pass short right to A.Trautman to CAR 26 for 5 yards (J.Chinn).</t>
  </si>
  <si>
    <t>CAR 31</t>
  </si>
  <si>
    <t>2nd &amp; 11 at CAR 31</t>
  </si>
  <si>
    <t>401220315277</t>
  </si>
  <si>
    <t>(10:23) (Shotgun) D.Brees pass short right to T.Hill to CAR 21 for 5 yards (J.Chinn; T.Boston).</t>
  </si>
  <si>
    <t>3rd &amp; 6 at CAR 26</t>
  </si>
  <si>
    <t>401220315301</t>
  </si>
  <si>
    <t>(9:45) J.Hurst reported in as eligible.  T.Hill up the middle to CAR 18 for 3 yards (J.Carter).</t>
  </si>
  <si>
    <t>4th &amp; 1 at CAR 21</t>
  </si>
  <si>
    <t>401220315330</t>
  </si>
  <si>
    <t>Jared Cook 18 Yd pass from Drew Brees (Wil Lutz Kick)</t>
  </si>
  <si>
    <t>401220315371</t>
  </si>
  <si>
    <t>401220315386</t>
  </si>
  <si>
    <t>(9:04) T.Bridgewater FUMBLES (Aborted) at CAR 20, and recovers at CAR 20.</t>
  </si>
  <si>
    <t>401220315420</t>
  </si>
  <si>
    <t>Timeout #1 by CAR at 08:23.</t>
  </si>
  <si>
    <t>401220315437</t>
  </si>
  <si>
    <t>(8:23) (Shotgun) PENALTY on NO-S.Rankins, Neutral Zone Infraction, 5 yards, enforced at CAR 20 - No Play.</t>
  </si>
  <si>
    <t>CAR 20</t>
  </si>
  <si>
    <t>2nd &amp; 15 at CAR 20</t>
  </si>
  <si>
    <t>401220315460</t>
  </si>
  <si>
    <t>(8:23) (Shotgun) T.Bridgewater pass short right to R.Smith to CAR 29 for 4 yards (G.Haley).</t>
  </si>
  <si>
    <t>401220315484</t>
  </si>
  <si>
    <t>(7:38) (Shotgun) T.Bridgewater pass incomplete short middle to C.Samuel (C.Jordan).</t>
  </si>
  <si>
    <t>3rd &amp; 6 at CAR 29</t>
  </si>
  <si>
    <t>401220315510</t>
  </si>
  <si>
    <t>(7:34) J.Charlton punts 51 yards to NO 20, Center-J.Jansen, fair catch by T.Lewis.</t>
  </si>
  <si>
    <t>4th &amp; 6 at CAR 29</t>
  </si>
  <si>
    <t>401220315530</t>
  </si>
  <si>
    <t>(7:26) T.Lewis left end to NO 18 for -2 yards (A.Larkin).</t>
  </si>
  <si>
    <t>7:26</t>
  </si>
  <si>
    <t>401220315551</t>
  </si>
  <si>
    <t>(6:55) (Shotgun) D.Brees pass short middle to J.Cook to NO 25 for 7 yards (J.Chinn; S.Thompson).</t>
  </si>
  <si>
    <t>2nd &amp; 12 at NO 18</t>
  </si>
  <si>
    <t>401220315575</t>
  </si>
  <si>
    <t>(6:24) (Shotgun) D.Brees sacked at NO 22 for -3 yards (E.Obada). FUMBLES (E.Obada) [E.Obada], ball out of bounds at NO 24. Penalty on NO-N.Easton, Offensive Holding, declined.</t>
  </si>
  <si>
    <t>401220315624</t>
  </si>
  <si>
    <t>(6:00) T.Morstead punts 42 yards to CAR 36, Center-Z.Wood, out of bounds.</t>
  </si>
  <si>
    <t>4th &amp; 8 at NO 22</t>
  </si>
  <si>
    <t>401220315642</t>
  </si>
  <si>
    <t>(5:50) T.Bridgewater pass short left to I.Thomas to CAR 35 for -1 yards (Z.Baun).</t>
  </si>
  <si>
    <t>1st &amp; 10 at CAR 36</t>
  </si>
  <si>
    <t>401220315666</t>
  </si>
  <si>
    <t>(5:07) (Shotgun) T.Bridgewater pass short middle to C.Samuel to CAR 43 for 8 yards (A.Anzalone).</t>
  </si>
  <si>
    <t>2nd &amp; 11 at CAR 35</t>
  </si>
  <si>
    <t>401220315690</t>
  </si>
  <si>
    <t>(4:26) (Shotgun) T.Bridgewater pass incomplete short left to C.Samuel [T.Hendrickson]. PENALTY on NO-G.Haley, Defensive Pass Interference, 6 yards, enforced at CAR 43 - No Play.</t>
  </si>
  <si>
    <t>3rd &amp; 3 at CAR 43</t>
  </si>
  <si>
    <t>401220315712</t>
  </si>
  <si>
    <t>(4:21) T.Bridgewater pass deep middle to D.Moore to NO 37 for 14 yards (J.Jenkins).</t>
  </si>
  <si>
    <t>401220315748</t>
  </si>
  <si>
    <t>(3:46) (Shotgun) R.Smith right guard to NO 33 for 4 yards (S.Tuttle; M.Davenport).</t>
  </si>
  <si>
    <t>401220315769</t>
  </si>
  <si>
    <t>(3:06) T.Bridgewater pass deep right to C.Samuel pushed ob at NO 8 for 25 yards (M.Jenkins).</t>
  </si>
  <si>
    <t>3:06</t>
  </si>
  <si>
    <t>401220315793</t>
  </si>
  <si>
    <t>(2:23) (Shotgun) T.Bridgewater scrambles up the middle to NO 1 for 7 yards (P.Williams).</t>
  </si>
  <si>
    <t>401220315814</t>
  </si>
  <si>
    <t>Rodney Smith 1 Yd Run (Joey Slye Kick)</t>
  </si>
  <si>
    <t>401220315852</t>
  </si>
  <si>
    <t>401220315873</t>
  </si>
  <si>
    <t>(1:40) J.Hurst reported in as eligible.  D.Brees pass incomplete short middle to E.Sanders (J.Carter).</t>
  </si>
  <si>
    <t>401220315897</t>
  </si>
  <si>
    <t>(1:35) J.Hurst reported in as eligible.  T.Jones right tackle to NO 29 for 4 yards (J.Carter; Z.Kerr).</t>
  </si>
  <si>
    <t>401220315918</t>
  </si>
  <si>
    <t>(:50) (Shotgun) D.Brees sacked at NO 22 for -7 yards (T.Boston).</t>
  </si>
  <si>
    <t>401220315937</t>
  </si>
  <si>
    <t>(:11) T.Morstead punts 40 yards to CAR 38, Center-Z.Wood. P.Cooper to CAR 46 for 8 yards (J.Hardee).</t>
  </si>
  <si>
    <t>0:11</t>
  </si>
  <si>
    <t>4th &amp; 13 at NO 22</t>
  </si>
  <si>
    <t>401220315962</t>
  </si>
  <si>
    <t>401220315981</t>
  </si>
  <si>
    <t>(15:00) T.Bridgewater pass short left to P.Cooper pushed ob at NO 45 for 9 yards (J.Jenkins).</t>
  </si>
  <si>
    <t>1st &amp; 10 at CAR 46</t>
  </si>
  <si>
    <t>4012203151016</t>
  </si>
  <si>
    <t>(14:29) R.Smith up the middle to NO 45 for no gain (D.Davis; D.Onyemata).</t>
  </si>
  <si>
    <t>4012203151038</t>
  </si>
  <si>
    <t>(13:52) T.Bridgewater pass incomplete short right to A.Armah.</t>
  </si>
  <si>
    <t>3rd &amp; 1 at NO 45</t>
  </si>
  <si>
    <t>4012203151060</t>
  </si>
  <si>
    <t>(13:49) R.Smith right guard to NO 41 for 4 yards (P.Williams).</t>
  </si>
  <si>
    <t>4012203151081</t>
  </si>
  <si>
    <t>(13:07) (Shotgun) T.Bridgewater pass short left to C.Samuel to NO 33 for 8 yards (D.Davis; G.Haley).</t>
  </si>
  <si>
    <t>4012203151105</t>
  </si>
  <si>
    <t>(12:23) (Shotgun) T.Bridgewater pass incomplete short right to C.Samuel (J.Jenkins).</t>
  </si>
  <si>
    <t>4012203151133</t>
  </si>
  <si>
    <t>(12:18) (Shotgun) T.Stevens right guard to NO 30 for 3 yards (C.Jordan).</t>
  </si>
  <si>
    <t>12:18</t>
  </si>
  <si>
    <t>4012203151154</t>
  </si>
  <si>
    <t>(11:40) T.Bridgewater pass incomplete deep left to D.Moore. Carolina challenged the incomplete pass ruling, and the play was Upheld. The ruling on the field stands. (Timeout #2.)</t>
  </si>
  <si>
    <t>11:40</t>
  </si>
  <si>
    <t>4012203151176</t>
  </si>
  <si>
    <t>(11:32) (Shotgun) T.Bridgewater pass short middle to C.Samuel to NO 18 for 12 yards (M.Jenkins).</t>
  </si>
  <si>
    <t>4012203151206</t>
  </si>
  <si>
    <t>(10:49) (Shotgun) T.Bridgewater pass deep middle intended for D.Moore INTERCEPTED by M.Jenkins at NO -2. M.Jenkins pushed ob at NO 46 for 48 yards (C.Samuel).</t>
  </si>
  <si>
    <t>4012203151237</t>
  </si>
  <si>
    <t>(10:37) T.Jones left guard to CAR 48 for 6 yards (J.Chinn; A.Taylor).</t>
  </si>
  <si>
    <t>4012203151258</t>
  </si>
  <si>
    <t>(10:04) T.Montgomery left guard to CAR 47 for 1 yard (S.Thompson; A.Taylor).</t>
  </si>
  <si>
    <t>CAR 48</t>
  </si>
  <si>
    <t>2nd &amp; 4 at CAR 48</t>
  </si>
  <si>
    <t>4012203151279</t>
  </si>
  <si>
    <t>(9:24) J.Hurst reported in as eligible.  T.Montgomery left end pushed ob at CAR 11 for 36 yards (T.Boston).</t>
  </si>
  <si>
    <t>3rd &amp; 3 at CAR 47</t>
  </si>
  <si>
    <t>4012203151302</t>
  </si>
  <si>
    <t>(8:56) J.Hurst reported in as eligible.  T.Montgomery left tackle to CAR 8 for 3 yards (S.Thompson; D.Jackson).</t>
  </si>
  <si>
    <t>1st &amp; 10 at CAR 11</t>
  </si>
  <si>
    <t>4012203151325</t>
  </si>
  <si>
    <t>Emmanuel Sanders 8 Yd pass from Drew Brees (Wil Lutz PAT failed)</t>
  </si>
  <si>
    <t>8:12</t>
  </si>
  <si>
    <t>CAR 8</t>
  </si>
  <si>
    <t>2nd &amp; 7 at CAR 8</t>
  </si>
  <si>
    <t>4012203151372</t>
  </si>
  <si>
    <t>4012203151387</t>
  </si>
  <si>
    <t>(8:12) T.Bridgewater FUMBLES (Aborted) at CAR 21, recovered by CAR-R.Smith at CAR 23.</t>
  </si>
  <si>
    <t>4012203151424</t>
  </si>
  <si>
    <t>(7:29) (Shotgun) T.Bridgewater pass deep middle to C.Samuel to NO 44 for 33 yards (G.Haley).</t>
  </si>
  <si>
    <t>2nd &amp; 12 at CAR 23</t>
  </si>
  <si>
    <t>4012203151452</t>
  </si>
  <si>
    <t>(6:46) (Shotgun) T.Stevens left tackle to NO 39 for 5 yards (M.Jenkins).</t>
  </si>
  <si>
    <t>4012203151474</t>
  </si>
  <si>
    <t>(6:04) (Shotgun) T.Bridgewater pass short left to C.Samuel to NO 26 for 13 yards (M.Lattimore). PENALTY on CAR-M.Schofield, Ineligible Downfield Pass, 5 yards, enforced at NO 39 - No Play.</t>
  </si>
  <si>
    <t>4012203151509</t>
  </si>
  <si>
    <t>(5:44) (Shotgun) T.Bridgewater pass incomplete deep right to P.Cooper [S.Rankins].</t>
  </si>
  <si>
    <t>2nd &amp; 10 at NO 44</t>
  </si>
  <si>
    <t>4012203151531</t>
  </si>
  <si>
    <t>(5:35) (Shotgun) T.Bridgewater pass short middle to C.Samuel to NO 35 for 9 yards (J.Gray).</t>
  </si>
  <si>
    <t>3rd &amp; 10 at NO 44</t>
  </si>
  <si>
    <t>4012203151555</t>
  </si>
  <si>
    <t>Timeout #3 by CAR at 04:51.</t>
  </si>
  <si>
    <t>4012203151572</t>
  </si>
  <si>
    <t>(4:51) (Shotgun) R.Smith left guard to NO 30 for 5 yards (M.Davenport).</t>
  </si>
  <si>
    <t>4012203151593</t>
  </si>
  <si>
    <t>(4:15) R.Smith right tackle to NO 24 for 6 yards (J.Jenkins).</t>
  </si>
  <si>
    <t>4012203151614</t>
  </si>
  <si>
    <t>(3:34) (Shotgun) T.Bridgewater pass incomplete short right to D.Moore.</t>
  </si>
  <si>
    <t>2nd &amp; 4 at NO 24</t>
  </si>
  <si>
    <t>4012203151636</t>
  </si>
  <si>
    <t>(3:30) (Shotgun) T.Bridgewater pass short left to D.Moore to NO 21 for 3 yards (D.Davis).</t>
  </si>
  <si>
    <t>3rd &amp; 4 at NO 24</t>
  </si>
  <si>
    <t>4012203151660</t>
  </si>
  <si>
    <t>Timeout #1 by NO at 02:52.</t>
  </si>
  <si>
    <t>4012203151677</t>
  </si>
  <si>
    <t>(2:52) (Shotgun) C.Samuel up the middle to NO 22 for -1 yards (M.Brown).</t>
  </si>
  <si>
    <t>4th &amp; 1 at NO 21</t>
  </si>
  <si>
    <t>4012203151698</t>
  </si>
  <si>
    <t>(2:47) (Shotgun) D.Brees pass short right to E.Sanders to NO 27 for 5 yards (R.Douglas; S.Thompson).</t>
  </si>
  <si>
    <t>4012203151722</t>
  </si>
  <si>
    <t>(2:13) (Shotgun) D.Brees pass short right to E.Sanders ran ob at NO 32 for 5 yards.</t>
  </si>
  <si>
    <t>4012203151746</t>
  </si>
  <si>
    <t>4012203151763</t>
  </si>
  <si>
    <t>(2:00) (Shotgun) D.Brees pass short left to E.Sanders to NO 41 for 9 yards (S.Thompson).</t>
  </si>
  <si>
    <t>4012203151793</t>
  </si>
  <si>
    <t>(1:41) (No Huddle, Shotgun) D.Brees pass short middle to J.Cook to NO 49 for 8 yards (S.Thompson; T.Boston).</t>
  </si>
  <si>
    <t>2nd &amp; 1 at NO 41</t>
  </si>
  <si>
    <t>4012203151817</t>
  </si>
  <si>
    <t>(1:21) (No Huddle, Shotgun) D.Brees pass short middle to J.Cook to CAR 41 for 10 yards (S.Thompson; Y.Gross-Matos).</t>
  </si>
  <si>
    <t>4012203151841</t>
  </si>
  <si>
    <t>(:39) (Shotgun) D.Brees pass short right to L.Humphrey to CAR 24 for 17 yards (M.Hartsfield; Y.Gross-Matos).</t>
  </si>
  <si>
    <t>4012203151865</t>
  </si>
  <si>
    <t>Timeout #2 by NO at 00:30.</t>
  </si>
  <si>
    <t>4012203151882</t>
  </si>
  <si>
    <t>(:30) (Shotgun) D.Brees pass short middle to E.Sanders to CAR 15 for 9 yards (S.Thompson).</t>
  </si>
  <si>
    <t>CAR 24</t>
  </si>
  <si>
    <t>1st &amp; 10 at CAR 24</t>
  </si>
  <si>
    <t>4012203151906</t>
  </si>
  <si>
    <t>(:13) (No Huddle, Shotgun) D.Brees pass incomplete short middle to T.Montgomery.</t>
  </si>
  <si>
    <t>CAR 15</t>
  </si>
  <si>
    <t>2nd &amp; 1 at CAR 15</t>
  </si>
  <si>
    <t>4012203151928</t>
  </si>
  <si>
    <t>(:10) (Shotgun) D.Brees pass incomplete short left to J.Cook.</t>
  </si>
  <si>
    <t>3rd &amp; 1 at CAR 15</t>
  </si>
  <si>
    <t>4012203151950</t>
  </si>
  <si>
    <t>Wil Lutz 33 Yd Field Goal</t>
  </si>
  <si>
    <t>4th &amp; 1 at CAR 15</t>
  </si>
  <si>
    <t>4012203151969</t>
  </si>
  <si>
    <t>4012203151986</t>
  </si>
  <si>
    <t>4012203152001</t>
  </si>
  <si>
    <t>(15:00) D.Brees pass incomplete short right to E.Sanders (D.Jackson).</t>
  </si>
  <si>
    <t>4012203152023</t>
  </si>
  <si>
    <t>(14:55) (Shotgun) D.Brees pass deep right to M.Callaway to CAR 48 for 27 yards (D.Jackson).</t>
  </si>
  <si>
    <t>4012203152047</t>
  </si>
  <si>
    <t>(14:14) T.Montgomery right tackle to CAR 44 for 4 yards (J.Chinn; T.Boston).</t>
  </si>
  <si>
    <t>1st &amp; 10 at CAR 48</t>
  </si>
  <si>
    <t>4012203152068</t>
  </si>
  <si>
    <t>(13:29) (Shotgun) J.Hurst reported in as eligible.  T.Hill scrambles right end to CAR 34 for 10 yards (B.Roy).</t>
  </si>
  <si>
    <t>CAR 44</t>
  </si>
  <si>
    <t>2nd &amp; 6 at CAR 44</t>
  </si>
  <si>
    <t>4012203152091</t>
  </si>
  <si>
    <t>(12:47) (Shotgun) D.Brees pass incomplete short middle.</t>
  </si>
  <si>
    <t>4012203152113</t>
  </si>
  <si>
    <t>(12:44) (Shotgun) T.Hill right tackle to CAR 29 for 5 yards (S.Thompson; T.Boston).</t>
  </si>
  <si>
    <t>2nd &amp; 10 at CAR 34</t>
  </si>
  <si>
    <t>4012203152134</t>
  </si>
  <si>
    <t>(11:58) (Shotgun) D.Brees pass incomplete short left to M.Callaway [J.Chinn].</t>
  </si>
  <si>
    <t>3rd &amp; 5 at CAR 29</t>
  </si>
  <si>
    <t>4012203152156</t>
  </si>
  <si>
    <t>Wil Lutz 48 Yd Field Goal</t>
  </si>
  <si>
    <t>4th &amp; 5 at CAR 29</t>
  </si>
  <si>
    <t>4012203152175</t>
  </si>
  <si>
    <t>4012203152190</t>
  </si>
  <si>
    <t>(11:49) (Shotgun) T.Bridgewater pass short left to R.Anderson to CAR 33 for 8 yards (A.Anzalone).</t>
  </si>
  <si>
    <t>4012203152214</t>
  </si>
  <si>
    <t>(11:16) R.Smith left guard to CAR 37 for 4 yards (D.Davis; P.Williams).</t>
  </si>
  <si>
    <t>2nd &amp; 2 at CAR 33</t>
  </si>
  <si>
    <t>4012203152235</t>
  </si>
  <si>
    <t>(10:35) T.Bridgewater pass incomplete short right.</t>
  </si>
  <si>
    <t>1st &amp; 10 at CAR 37</t>
  </si>
  <si>
    <t>4012203152257</t>
  </si>
  <si>
    <t>(10:31) T.Bridgewater pass deep left to D.Moore to NO 19 for 44 yards (P.Williams).</t>
  </si>
  <si>
    <t>10:31</t>
  </si>
  <si>
    <t>2nd &amp; 10 at CAR 37</t>
  </si>
  <si>
    <t>4012203152281</t>
  </si>
  <si>
    <t>(9:41) (Shotgun) T.Bridgewater pass deep right intended for I.Thomas INTERCEPTED by G.Haley at NO -5. Touchback.</t>
  </si>
  <si>
    <t>4012203152327</t>
  </si>
  <si>
    <t>(9:35) T.Montgomery up the middle to NO 23 for 3 yards (J.Carter; Z.Kerr).</t>
  </si>
  <si>
    <t>9:35</t>
  </si>
  <si>
    <t>4012203152348</t>
  </si>
  <si>
    <t>(8:58) (Shotgun) D.Brees pass short right to E.Sanders to NO 34 for 11 yards (T.Boston). Carolina challenged the pass completion ruling, and the play was REVERSED. (Shotgun) D.Brees pass incomplete short right to E.Sanders.</t>
  </si>
  <si>
    <t>4012203152372</t>
  </si>
  <si>
    <t>(8:55) (Shotgun) D.Brees pass short left to M.Callaway to NO 41 for 18 yards (R.Douglas). NO-M.Callaway was injured during the play. His return is Probable.</t>
  </si>
  <si>
    <t>3rd &amp; 7 at NO 23</t>
  </si>
  <si>
    <t>4012203152437</t>
  </si>
  <si>
    <t>(8:22) (Shotgun) T.Montgomery up the middle to NO 44 for 3 yards (M.Haynes).</t>
  </si>
  <si>
    <t>4012203152462</t>
  </si>
  <si>
    <t>(7:49) (Shotgun) D.Brees pass short right to T.Montgomery pushed ob at NO 46 for 2 yards (T.Boston).</t>
  </si>
  <si>
    <t>4012203152486</t>
  </si>
  <si>
    <t>(7:11) (Shotgun) D.Brees pass incomplete deep left to E.Sanders.</t>
  </si>
  <si>
    <t>4012203152508</t>
  </si>
  <si>
    <t>(7:04) T.Morstead punts 32 yards to CAR 22, Center-Z.Wood, fair catch by P.Cooper.</t>
  </si>
  <si>
    <t>4th &amp; 5 at NO 46</t>
  </si>
  <si>
    <t>4012203152527</t>
  </si>
  <si>
    <t>(6:59) C.Samuel right tackle to CAR 28 for 6 yards (D.Davis).</t>
  </si>
  <si>
    <t>CAR 22</t>
  </si>
  <si>
    <t>1st &amp; 10 at CAR 22</t>
  </si>
  <si>
    <t>4012203152554</t>
  </si>
  <si>
    <t>(6:16) (Shotgun) P.Walker pass incomplete short left to C.Samuel (D.Davis).</t>
  </si>
  <si>
    <t>2nd &amp; 4 at CAR 28</t>
  </si>
  <si>
    <t>4012203152576</t>
  </si>
  <si>
    <t>(6:12) (Shotgun) P.Walker pass short left intended for C.Samuel INTERCEPTED by M.Lattimore at CAR 37. M.Lattimore to CAR 24 for 13 yards (I.Thomas).</t>
  </si>
  <si>
    <t>3rd &amp; 4 at CAR 28</t>
  </si>
  <si>
    <t>4012203152602</t>
  </si>
  <si>
    <t>(6:02) J.Hurst reported in as eligible.  T.Montgomery left guard to CAR 18 for 6 yards (J.Chinn; J.Burris).</t>
  </si>
  <si>
    <t>4012203152625</t>
  </si>
  <si>
    <t>Timeout #1 by NO at 05:28.</t>
  </si>
  <si>
    <t>5:28</t>
  </si>
  <si>
    <t>4012203152644</t>
  </si>
  <si>
    <t>(5:28) (Shotgun) T.Hill right tackle pushed ob at CAR 3 for 15 yards (D.Jackson).</t>
  </si>
  <si>
    <t>2nd &amp; 4 at CAR 18</t>
  </si>
  <si>
    <t>4012203152670</t>
  </si>
  <si>
    <t>Taysom Hill 3 Yard Rush W.Lutz extra point is GOOD, Center-Z.Wood, Holder-T.Morstead.</t>
  </si>
  <si>
    <t>CAR 3</t>
  </si>
  <si>
    <t>1st &amp; Goal at CAR 3</t>
  </si>
  <si>
    <t>4012203152708</t>
  </si>
  <si>
    <t>W.Lutz kicks 68 yards from NO 35 to CAR -3. T.Cannon to CAR 18 for 21 yards (C.Robertson).</t>
  </si>
  <si>
    <t>4012203152730</t>
  </si>
  <si>
    <t>(4:51) (Shotgun) P.Walker pass incomplete short right to D.Moore.</t>
  </si>
  <si>
    <t>4012203152752</t>
  </si>
  <si>
    <t>(4:46) (Shotgun) P.Walker pass incomplete short right to R.Anderson.</t>
  </si>
  <si>
    <t>2nd &amp; 10 at CAR 18</t>
  </si>
  <si>
    <t>4012203152774</t>
  </si>
  <si>
    <t>(4:41) (Shotgun) P.Walker pass incomplete deep left to R.Anderson.</t>
  </si>
  <si>
    <t>3rd &amp; 10 at CAR 18</t>
  </si>
  <si>
    <t>4012203152796</t>
  </si>
  <si>
    <t>(4:35) J.Charlton punts 49 yards to NO 33, Center-J.Jansen. T.Lewis to NO 43 for 10 yards (C.Elder).</t>
  </si>
  <si>
    <t>4th &amp; 10 at CAR 18</t>
  </si>
  <si>
    <t>4012203152821</t>
  </si>
  <si>
    <t>(4:22) J.Hurst reported in as eligible.  T.Montgomery right tackle pushed ob at CAR 43 for 14 yards (J.Carter).</t>
  </si>
  <si>
    <t>4012203152849</t>
  </si>
  <si>
    <t>(3:41) D.Brees pass short left to E.Sanders to CAR 39 for 4 yards (R.Douglas).</t>
  </si>
  <si>
    <t>4012203152873</t>
  </si>
  <si>
    <t>(3:02) (Shotgun) J.Hurst reported in as eligible.  T.Hill left end to CAR 38 for 1 yard (Z.Kerr).</t>
  </si>
  <si>
    <t>2nd &amp; 6 at CAR 39</t>
  </si>
  <si>
    <t>4012203152902</t>
  </si>
  <si>
    <t>(2:15) (Shotgun) D.Brees pass short right to E.Sanders to CAR 29 for 9 yards (R.Douglas).</t>
  </si>
  <si>
    <t>3rd &amp; 5 at CAR 38</t>
  </si>
  <si>
    <t>4012203152926</t>
  </si>
  <si>
    <t>(1:32) J.Hurst reported in as eligible.  D.Brees pass incomplete short right.</t>
  </si>
  <si>
    <t>4012203152950</t>
  </si>
  <si>
    <t>(1:25) (Shotgun) D.Brees pass short left to M.Callaway to CAR 23 for 6 yards (S.Thomas-Oliver).</t>
  </si>
  <si>
    <t>2nd &amp; 10 at CAR 29</t>
  </si>
  <si>
    <t>4012203152974</t>
  </si>
  <si>
    <t>(:42) (Shotgun) T.Montgomery left guard to CAR 11 for 12 yards (J.Chinn; D.Jackson).</t>
  </si>
  <si>
    <t>3rd &amp; 4 at CAR 23</t>
  </si>
  <si>
    <t>4012203152995</t>
  </si>
  <si>
    <t>4012203153014</t>
  </si>
  <si>
    <t>Austin Carr Pass From Drew Brees for 11 Yrds W.Lutz extra point is GOOD, Center-Z.Wood, Holder-T.Morstead.</t>
  </si>
  <si>
    <t>4012203153055</t>
  </si>
  <si>
    <t>4012203153070</t>
  </si>
  <si>
    <t>(14:55) (Shotgun) R.Smith right tackle to CAR 30 for 5 yards (M.Jenkins).</t>
  </si>
  <si>
    <t>4012203153091</t>
  </si>
  <si>
    <t>(14:20) (Shotgun) R.Smith right guard to CAR 38 for 8 yards (S.Tuttle).</t>
  </si>
  <si>
    <t>2nd &amp; 5 at CAR 30</t>
  </si>
  <si>
    <t>4012203153112</t>
  </si>
  <si>
    <t>(13:41) (Shotgun) T.Stevens right guard to CAR 44 for 6 yards (S.Tuttle).</t>
  </si>
  <si>
    <t>4012203153133</t>
  </si>
  <si>
    <t>(13:02) (Shotgun) T.Stevens left tackle to NO 46 for 10 yards (P.Williams).</t>
  </si>
  <si>
    <t>2nd &amp; 4 at CAR 44</t>
  </si>
  <si>
    <t>4012203153154</t>
  </si>
  <si>
    <t>(12:27) P.Walker pass deep right to C.Samuel to NO 23 for 23 yards (G.Haley).</t>
  </si>
  <si>
    <t>4012203153178</t>
  </si>
  <si>
    <t>(11:45) R.Smith left tackle to NO 20 for 3 yards (Z.Baun; M.Brown).</t>
  </si>
  <si>
    <t>4012203153199</t>
  </si>
  <si>
    <t>(11:05) (Shotgun) P.Walker pass incomplete short left to R.Anderson.</t>
  </si>
  <si>
    <t>2nd &amp; 7 at NO 20</t>
  </si>
  <si>
    <t>4012203153221</t>
  </si>
  <si>
    <t>(11:01) (Shotgun) P.Walker pass short left to I.Thomas to NO 10 for 10 yards (J.Gray). New Orleans challenged the pass completion ruling, and the play was REVERSED. (Shotgun) P.Walker pass incomplete short left to I.Thomas (J.Gray).</t>
  </si>
  <si>
    <t>4012203153245</t>
  </si>
  <si>
    <t>(10:55) (Shotgun) P.Walker pass short middle to R.Anderson to NO 19 for 1 yard (G.Haley).</t>
  </si>
  <si>
    <t>4012203153308</t>
  </si>
  <si>
    <t>(10:49) T.Montgomery left tackle to NO 26 for 7 yards (S.Thompson).</t>
  </si>
  <si>
    <t>4012203153329</t>
  </si>
  <si>
    <t>(10:23) E.Greenidge reported in as eligible.  D.Brees pass short right to J.Johnson to NO 30 for 4 yards (S.Thomas-Oliver).</t>
  </si>
  <si>
    <t>2nd &amp; 3 at NO 26</t>
  </si>
  <si>
    <t>4012203153355</t>
  </si>
  <si>
    <t>(9:38) T.Montgomery right tackle to NO 30 for no gain (D.Jackson; A.Larkin).</t>
  </si>
  <si>
    <t>9:38</t>
  </si>
  <si>
    <t>4012203153376</t>
  </si>
  <si>
    <t>(9:00) (Shotgun) D.Brees pass short left to E.Sanders to NO 36 for 6 yards (S.Franklin).</t>
  </si>
  <si>
    <t>4012203153400</t>
  </si>
  <si>
    <t>(8:19) (Shotgun) D.Brees pass incomplete short left.</t>
  </si>
  <si>
    <t>8:19</t>
  </si>
  <si>
    <t>4012203153422</t>
  </si>
  <si>
    <t>(8:15) T.Morstead punts 51 yards to CAR 13, Center-Z.Wood, fair catch by P.Cooper.</t>
  </si>
  <si>
    <t>4th &amp; 4 at NO 36</t>
  </si>
  <si>
    <t>4012203153441</t>
  </si>
  <si>
    <t>(8:06) (Shotgun) P.Walker pass deep right to R.Anderson pushed ob at CAR 44 for 31 yards (J.Jenkins).</t>
  </si>
  <si>
    <t>1st &amp; 10 at CAR 13</t>
  </si>
  <si>
    <t>4012203153470</t>
  </si>
  <si>
    <t>(7:29) (Shotgun) P.Walker sacked at CAR 42 for -2 yards (C.Granderson).</t>
  </si>
  <si>
    <t>1st &amp; 10 at CAR 44</t>
  </si>
  <si>
    <t>4012203153489</t>
  </si>
  <si>
    <t>(6:44) (Shotgun) P.Walker pass deep right to D.Moore to NO 36 for 22 yards (J.Jenkins) [G.Haley].</t>
  </si>
  <si>
    <t>2nd &amp; 12 at CAR 42</t>
  </si>
  <si>
    <t>4012203153513</t>
  </si>
  <si>
    <t>(5:57) (Shotgun) P.Walker pass short left to D.Moore to NO 18 for 18 yards (G.Haley).</t>
  </si>
  <si>
    <t>4012203153537</t>
  </si>
  <si>
    <t>(5:09) (Shotgun) P.Walker sacked at NO 31 for -13 yards (C.Granderson).</t>
  </si>
  <si>
    <t>4012203153556</t>
  </si>
  <si>
    <t>(4:22) (Shotgun) P.Walker pass deep middle intended for R.Anderson INTERCEPTED by P.Williams [M.Davenport] at NO 1. P.Williams to NO 31 for 30 yards (C.Samuel).</t>
  </si>
  <si>
    <t>2nd &amp; 23</t>
  </si>
  <si>
    <t>2nd &amp; 23 at NO 31</t>
  </si>
  <si>
    <t>4012203153582</t>
  </si>
  <si>
    <t>(4:09) J.Hurst reported in as eligible.  T.Montgomery right tackle to NO 31 for no gain (S.Thomas-Oliver).</t>
  </si>
  <si>
    <t>4012203153605</t>
  </si>
  <si>
    <t>(3:29) J.Hurst reported in as eligible.  T.Montgomery right end to NO 29 for -2 yards (M.Hartsfield).</t>
  </si>
  <si>
    <t>4012203153628</t>
  </si>
  <si>
    <t>(2:49) T.Montgomery right end to NO 35 for 6 yards (S.Franklin). PENALTY on NO-J.Winston, Unsportsmanlike Conduct, 15 yards, enforced at NO 35.</t>
  </si>
  <si>
    <t>3rd &amp; 12 at NO 29</t>
  </si>
  <si>
    <t>4012203153649</t>
  </si>
  <si>
    <t>(2:30) T.Morstead punts 44 yards to CAR 36, Center-Z.Wood, fair catch by P.Cooper.</t>
  </si>
  <si>
    <t>4th &amp; 21 at NO 20</t>
  </si>
  <si>
    <t>4012203153680</t>
  </si>
  <si>
    <t>(2:23) (Shotgun) P.Walker pass deep right intended for D.Moore INTERCEPTED by K.Crawley at NO 6. K.Crawley to NO 6 for no gain (D.Moore). FUMBLES (D.Moore), and recovers at NO 5. K.Crawley to NO 5 for no gain (D.Moore).</t>
  </si>
  <si>
    <t>4012203153722</t>
  </si>
  <si>
    <t>(2:13) T.Montgomery left guard to NO 10 for 5 yards (B.Roy; J.Carter).</t>
  </si>
  <si>
    <t>4012203153743</t>
  </si>
  <si>
    <t>4012203153760</t>
  </si>
  <si>
    <t>(2:00) T.Montgomery right guard to NO 14 for 4 yards (B.Roy; D.Brown).</t>
  </si>
  <si>
    <t>2nd &amp; 5 at NO 10</t>
  </si>
  <si>
    <t>4012203153781</t>
  </si>
  <si>
    <t>(1:25) T.Montgomery up the middle to NO 16 for 2 yards (C.Johnston; J.Carter).</t>
  </si>
  <si>
    <t>3rd &amp; 1 at NO 14</t>
  </si>
  <si>
    <t>4012203153802</t>
  </si>
  <si>
    <t>(:37) J.Winston kneels to NO 15 for -1 yards.</t>
  </si>
  <si>
    <t>4012203153823</t>
  </si>
  <si>
    <t>401131038</t>
  </si>
  <si>
    <t>11:12</t>
  </si>
  <si>
    <t>2nd &amp; 16 at NO 34</t>
  </si>
  <si>
    <t>4th &amp; 7 at NO 25</t>
  </si>
  <si>
    <t>2:36</t>
  </si>
  <si>
    <t>2nd &amp; 7 at 50</t>
  </si>
  <si>
    <t>13:15</t>
  </si>
  <si>
    <t>3rd &amp; 5 at NO 32</t>
  </si>
  <si>
    <t>2nd &amp; 8 at NO 43</t>
  </si>
  <si>
    <t>1st &amp; 16</t>
  </si>
  <si>
    <t>3rd &amp; 6 at NO 32</t>
  </si>
  <si>
    <t>3rd &amp; 3 at NO 36</t>
  </si>
  <si>
    <t>7:47</t>
  </si>
  <si>
    <t>3:27</t>
  </si>
  <si>
    <t>3rd &amp; 19</t>
  </si>
  <si>
    <t>13:45</t>
  </si>
  <si>
    <t>12:42</t>
  </si>
  <si>
    <t>12:02</t>
  </si>
  <si>
    <t>3rd &amp; Goal at NO 4</t>
  </si>
  <si>
    <t>40112802136</t>
  </si>
  <si>
    <t>401128021</t>
  </si>
  <si>
    <t>40112802151</t>
  </si>
  <si>
    <t>34</t>
  </si>
  <si>
    <t>(15:00) C.Hyde right guard to HST 34 for 9 yards (D.Davis).</t>
  </si>
  <si>
    <t>HOU 25</t>
  </si>
  <si>
    <t>1st &amp; 10 at HOU 25</t>
  </si>
  <si>
    <t>40112802172</t>
  </si>
  <si>
    <t>(14:33) (Shotgun) C.Hyde left guard to HST 38 for 4 yards (P.Williams; V.Bell).</t>
  </si>
  <si>
    <t>HOU 34</t>
  </si>
  <si>
    <t>2nd &amp; 1 at HOU 34</t>
  </si>
  <si>
    <t>40112802193</t>
  </si>
  <si>
    <t>(14:00) (Shotgun) PENALTY on HST-D.Fells, False Start, 5 yards, enforced at HST 38 - No Play.</t>
  </si>
  <si>
    <t>HOU 38</t>
  </si>
  <si>
    <t>1st &amp; 10 at HOU 38</t>
  </si>
  <si>
    <t>401128021116</t>
  </si>
  <si>
    <t>(13:37) (Shotgun) D.Watson pass incomplete short middle to D.Johnson.</t>
  </si>
  <si>
    <t>HOU 33</t>
  </si>
  <si>
    <t>1st &amp; 15 at HOU 33</t>
  </si>
  <si>
    <t>401128021138</t>
  </si>
  <si>
    <t>(13:33) (Shotgun) D.Watson pass short middle to D.Hopkins to HST 44 for 11 yards (M.Williams). New Orleans challenged the pass completion ruling, and the play was REVERSED. (Shotgun) D.Watson pass incomplete short middle to D.Hopkins (M.Williams).</t>
  </si>
  <si>
    <t>2nd &amp; 15 at HOU 33</t>
  </si>
  <si>
    <t>401128021162</t>
  </si>
  <si>
    <t>(13:31) (Shotgun) D.Watson sacked at HST 27 for -6 yards (C.Jordan).</t>
  </si>
  <si>
    <t>3rd &amp; 15 at HOU 33</t>
  </si>
  <si>
    <t>401128021220</t>
  </si>
  <si>
    <t>(12:50) T.Daniel punts 54 yards to NO 19, Center-J.Weeks. D.Harris to NO 33 for 14 yards (A.Moore). PENALTY on NO-J.Hardee, Illegal Block Above the Waist, 10 yards, enforced at NO 24.</t>
  </si>
  <si>
    <t>HOU 27</t>
  </si>
  <si>
    <t>4th &amp; 21 at HOU 27</t>
  </si>
  <si>
    <t>401128021256</t>
  </si>
  <si>
    <t>(12:39) (Shotgun) D.Brees pass short right to A.Kamara pushed ob at NO 23 for 9 yards (J.Joseph). Pass -6, YAC 15</t>
  </si>
  <si>
    <t>401128021285</t>
  </si>
  <si>
    <t>(11:59) (Shotgun) D.Brees pass deep middle to M.Thomas pushed ob at NO 47 for 24 yards (J.Reid). Pass 16, YAC 8</t>
  </si>
  <si>
    <t>2nd &amp; 1 at NO 23</t>
  </si>
  <si>
    <t>401128021318</t>
  </si>
  <si>
    <t>(11:23) (Shotgun) D.Brees pass short right to L.Murray to 50 for 3 yards (A.Blackson). Pass -2, YAC 5</t>
  </si>
  <si>
    <t>401128021346</t>
  </si>
  <si>
    <t>(10:38) D.Brees pass short right to L.Murray pushed ob at HST 49 for 1 yard (B.McKinney). Pass -7, YAC 8</t>
  </si>
  <si>
    <t>401128021379</t>
  </si>
  <si>
    <t>(9:58) (Shotgun) D.Brees pass short right to T.Ginn to HST 45 for 4 yards (J.Joseph).</t>
  </si>
  <si>
    <t>HOU 49</t>
  </si>
  <si>
    <t>3rd &amp; 6 at HOU 49</t>
  </si>
  <si>
    <t>401128021407</t>
  </si>
  <si>
    <t>(9:15) T.Morstead punts 35 yards to HST 10, Center-Z.Wood, fair catch by D.Carter.</t>
  </si>
  <si>
    <t>HOU 45</t>
  </si>
  <si>
    <t>4th &amp; 2 at HOU 45</t>
  </si>
  <si>
    <t>401128021426</t>
  </si>
  <si>
    <t>(9:08) (Shotgun) D.Johnson left guard to HST 21 for 11 yards (M.Williams).</t>
  </si>
  <si>
    <t>9:08</t>
  </si>
  <si>
    <t>HOU 10</t>
  </si>
  <si>
    <t>1st &amp; 10 at HOU 10</t>
  </si>
  <si>
    <t>401128021447</t>
  </si>
  <si>
    <t>(8:35) (Shotgun) D.Watson pass incomplete short left to J.Akins.</t>
  </si>
  <si>
    <t>HOU 21</t>
  </si>
  <si>
    <t>1st &amp; 10 at HOU 21</t>
  </si>
  <si>
    <t>401128021469</t>
  </si>
  <si>
    <t>(8:31) (Shotgun) D.Watson sacked at HST 17 for -4 yards (sack split by M.Brown and S.Tuttle).</t>
  </si>
  <si>
    <t>2nd &amp; 10 at HOU 21</t>
  </si>
  <si>
    <t>401128021488</t>
  </si>
  <si>
    <t>(7:47) (Shotgun) D.Watson pass short middle to D.Johnson to HST 23 for 6 yards (D.Davis). Pass 4, YAC 2</t>
  </si>
  <si>
    <t>HOU 17</t>
  </si>
  <si>
    <t>3rd &amp; 14 at HOU 17</t>
  </si>
  <si>
    <t>401128021512</t>
  </si>
  <si>
    <t>(7:06) T.Daniel punts 41 yards to NO 36, Center-J.Weeks. D.Harris to HST 49 for 15 yards (J.Weeks; Z.Cunningham).</t>
  </si>
  <si>
    <t>HOU 23</t>
  </si>
  <si>
    <t>4th &amp; 8 at HOU 23</t>
  </si>
  <si>
    <t>401128021541</t>
  </si>
  <si>
    <t>(6:57) (Shotgun) A.Kamara left tackle to HST 42 for 7 yards (B.Roby).</t>
  </si>
  <si>
    <t>1st &amp; 10 at HOU 49</t>
  </si>
  <si>
    <t>401128021562</t>
  </si>
  <si>
    <t>(6:26) (Shotgun) D.Brees pass incomplete deep left to J.Cook.</t>
  </si>
  <si>
    <t>HOU 42</t>
  </si>
  <si>
    <t>2nd &amp; 3 at HOU 42</t>
  </si>
  <si>
    <t>401128021584</t>
  </si>
  <si>
    <t>(6:22) (Shotgun) D.Brees pass short left to M.Thomas pushed ob at HST 28 for 14 yards (B.Roby). Pass 5, YAC 9</t>
  </si>
  <si>
    <t>3rd &amp; 3 at HOU 42</t>
  </si>
  <si>
    <t>401128021613</t>
  </si>
  <si>
    <t>(5:48) A.Kamara left end to HST 27 for 1 yard (B.Roby; Z.Cunningham). Kamara fumbled the ball after the play, but was ruled down by contact.</t>
  </si>
  <si>
    <t>HOU 28</t>
  </si>
  <si>
    <t>1st &amp; 10 at HOU 28</t>
  </si>
  <si>
    <t>401128021634</t>
  </si>
  <si>
    <t>(4:59) (Shotgun) D.Brees pass short middle to M.Thomas to HST 22 for 5 yards (B.Roby). Pass 5, YAC 0</t>
  </si>
  <si>
    <t>2nd &amp; 9 at HOU 27</t>
  </si>
  <si>
    <t>401128021666</t>
  </si>
  <si>
    <t>(4:16) (Shotgun) D.Brees pass short right to J.Cook ran ob at HST 16 for 6 yards (J.Addae). Pass 6, YAC 0</t>
  </si>
  <si>
    <t>HOU 22</t>
  </si>
  <si>
    <t>3rd &amp; 4 at HOU 22</t>
  </si>
  <si>
    <t>401128021699</t>
  </si>
  <si>
    <t>(3:39) L.Murray left guard to HST 11 for 5 yards (Z.Cunningham).</t>
  </si>
  <si>
    <t>HOU 16</t>
  </si>
  <si>
    <t>1st &amp; 10 at HOU 16</t>
  </si>
  <si>
    <t>401128021724</t>
  </si>
  <si>
    <t>(3:04) D.Brees pass short right intended for L.Murray INTERCEPTED by W.Mercilus at HST 4. W.Mercilus to HST 6 for 2 yards (J.Hill).</t>
  </si>
  <si>
    <t>HOU 11</t>
  </si>
  <si>
    <t>2nd &amp; 5 at HOU 11</t>
  </si>
  <si>
    <t>401128021750</t>
  </si>
  <si>
    <t>(2:55) (Shotgun) D.Watson pass deep middle to W.Fuller to NO 40 for 54 yards (E.Apple). Pass 50, YAC 4</t>
  </si>
  <si>
    <t>HOU 6</t>
  </si>
  <si>
    <t>1st &amp; 10 at HOU 6</t>
  </si>
  <si>
    <t>401128021774</t>
  </si>
  <si>
    <t>(2:17) C.Hyde right end to NO 33 for 7 yards (V.Bell).</t>
  </si>
  <si>
    <t>401128021799</t>
  </si>
  <si>
    <t>(1:39) C.Hyde right guard to NO 33 for no gain (C.Jordan). PENALTY on HST-S.Henderson, Offensive Holding, 10 yards, enforced at NO 33 - No Play.</t>
  </si>
  <si>
    <t>2nd &amp; 3 at NO 33</t>
  </si>
  <si>
    <t>401128021831</t>
  </si>
  <si>
    <t>(1:12) (Shotgun) D.Watson pass short left to D.Hopkins to NO 30 for 13 yards (M.Loewen). Pass -3, YAC 16</t>
  </si>
  <si>
    <t>2nd &amp; 13 at NO 43</t>
  </si>
  <si>
    <t>401128021855</t>
  </si>
  <si>
    <t>(:35) D.Johnson left tackle to NO 29 for 1 yard (C.Jordan).</t>
  </si>
  <si>
    <t>401128021880</t>
  </si>
  <si>
    <t>401128021897</t>
  </si>
  <si>
    <t>(15:00) (Shotgun) D.Watson pass incomplete deep right to D.Hopkins.</t>
  </si>
  <si>
    <t>2nd &amp; 9 at NO 29</t>
  </si>
  <si>
    <t>401128021919</t>
  </si>
  <si>
    <t>(14:57) (Shotgun) D.Watson pass short left to D.Hopkins to NO 21 for 8 yards (M.Lattimore). Pass 8, YAC 0 Houston challenged the short of the line to gain ruling, and the play was Upheld. The ruling on the field stands. (Timeout #1.)</t>
  </si>
  <si>
    <t>3rd &amp; 9 at NO 29</t>
  </si>
  <si>
    <t>401128021943</t>
  </si>
  <si>
    <t>Timeout #1 by HST at 14:19.</t>
  </si>
  <si>
    <t>401128021964</t>
  </si>
  <si>
    <t>Deshaun Watson 21 Yard Rush K.Fairbairn extra point is GOOD, Center-J.Weeks, Holder-T.Daniel.</t>
  </si>
  <si>
    <t>4011280211008</t>
  </si>
  <si>
    <t>K.Fairbairn kicks 65 yards from HST 35 to NO 0. D.Harris to NO 21 for 21 yards (T.Jones; C.Gillaspia).</t>
  </si>
  <si>
    <t>4011280211030</t>
  </si>
  <si>
    <t>(14:07) D.Brees pass incomplete short right to M.Thomas.</t>
  </si>
  <si>
    <t>4011280211052</t>
  </si>
  <si>
    <t>(14:05) (Shotgun) D.Brees pass short right to A.Kamara to NO 27 for 6 yards (J.Joseph). Pass 4, YAC 1</t>
  </si>
  <si>
    <t>4011280211076</t>
  </si>
  <si>
    <t>(13:40) (Shotgun) D.Brees pass deep right to J.Cook pushed ob at HST 42 for 31 yards (T.Gipson). Pass 17, YAC 15</t>
  </si>
  <si>
    <t>3rd &amp; 4 at NO 27</t>
  </si>
  <si>
    <t>4011280211110</t>
  </si>
  <si>
    <t>(12:58) (Shotgun) D.Brees pass short left to M.Thomas pushed ob at HST 27 for 15 yards (J.Reid). Pass 15, YAC 0</t>
  </si>
  <si>
    <t>1st &amp; 10 at HOU 42</t>
  </si>
  <si>
    <t>4011280211139</t>
  </si>
  <si>
    <t>(12:22) A.Kamara left guard to HST 22 for 5 yards (B.McKinney).</t>
  </si>
  <si>
    <t>1st &amp; 10 at HOU 27</t>
  </si>
  <si>
    <t>4011280211164</t>
  </si>
  <si>
    <t>(11:43) Lining up at quarterback is #7 T.Hill. (Shotgun) A.Kamara right guard to HST 20 for 2 yards (W.Mercilus).</t>
  </si>
  <si>
    <t>2nd &amp; 5 at HOU 22</t>
  </si>
  <si>
    <t>4011280211189</t>
  </si>
  <si>
    <t>(10:56) (Shotgun) D.Brees pass short left to A.Kamara ran ob at HST 15 for 5 yards. Pass 5, YAC 0</t>
  </si>
  <si>
    <t>HOU 20</t>
  </si>
  <si>
    <t>3rd &amp; 3 at HOU 20</t>
  </si>
  <si>
    <t>4011280211222</t>
  </si>
  <si>
    <t>(10:17) A.Kamara left tackle to HST 14 for 1 yard (B.McKinney; D.Cole).</t>
  </si>
  <si>
    <t>HOU 15</t>
  </si>
  <si>
    <t>1st &amp; 10 at HOU 15</t>
  </si>
  <si>
    <t>4011280211247</t>
  </si>
  <si>
    <t>(9:40) (Shotgun) D.Brees pass incomplete short right.</t>
  </si>
  <si>
    <t>HOU 14</t>
  </si>
  <si>
    <t>2nd &amp; 9 at HOU 14</t>
  </si>
  <si>
    <t>4011280211269</t>
  </si>
  <si>
    <t>(9:32) (Shotgun) D.Brees pass incomplete short right. #7 T.Hill lined up in the slot.</t>
  </si>
  <si>
    <t>3rd &amp; 9 at HOU 14</t>
  </si>
  <si>
    <t>4011280211295</t>
  </si>
  <si>
    <t>Wil Lutz 32 Yd Field Goal</t>
  </si>
  <si>
    <t>4th &amp; 9 at HOU 14</t>
  </si>
  <si>
    <t>4011280211314</t>
  </si>
  <si>
    <t>4011280211333</t>
  </si>
  <si>
    <t>(9:22) D.Watson pass short right to D.Hopkins to HST 28 for 3 yards (M.Lattimore). Pass 3, YAC 0</t>
  </si>
  <si>
    <t>4011280211357</t>
  </si>
  <si>
    <t>(8:57) D.Johnson left tackle to HST 29 for 1 yard (M.Brown).</t>
  </si>
  <si>
    <t>2nd &amp; 7 at HOU 28</t>
  </si>
  <si>
    <t>4011280211382</t>
  </si>
  <si>
    <t>(8:15) (Shotgun) D.Watson pass short middle to D.Hopkins to HST 39 for 10 yards (A.Anzalone) [C.Jordan]. Pass 6, YAC 4</t>
  </si>
  <si>
    <t>HOU 29</t>
  </si>
  <si>
    <t>3rd &amp; 6 at HOU 29</t>
  </si>
  <si>
    <t>4011280211406</t>
  </si>
  <si>
    <t>(7:43) D.Watson pass incomplete deep right to D.Hopkins.</t>
  </si>
  <si>
    <t>HOU 39</t>
  </si>
  <si>
    <t>1st &amp; 10 at HOU 39</t>
  </si>
  <si>
    <t>4011280211432</t>
  </si>
  <si>
    <t>(7:36) (Shotgun) D.Watson pass short left to D.Johnson to HST 48 for 9 yards (V.Bell). Pass -3, YAC 12</t>
  </si>
  <si>
    <t>2nd &amp; 10 at HOU 39</t>
  </si>
  <si>
    <t>4011280211456</t>
  </si>
  <si>
    <t>(7:00) (Shotgun) D.Watson pass short middle to K.Stills to NO 48 for 4 yards (E.Apple). Pass -3, YAC 7</t>
  </si>
  <si>
    <t>HOU 48</t>
  </si>
  <si>
    <t>3rd &amp; 1 at HOU 48</t>
  </si>
  <si>
    <t>4011280211484</t>
  </si>
  <si>
    <t>(6:22) (Shotgun) D.Watson pass short left to C.Hyde to NO 46 for 2 yards (A.Klein). Pass -2, YAC 4</t>
  </si>
  <si>
    <t>4011280211516</t>
  </si>
  <si>
    <t>(5:42) C.Hyde left tackle to NO 26 for 20 yards (V.Bell).</t>
  </si>
  <si>
    <t>2nd &amp; 8 at NO 46</t>
  </si>
  <si>
    <t>4011280211537</t>
  </si>
  <si>
    <t>(5:08) C.Hyde left guard to NO 25 for 1 yard (D.Davis; P.Williams).</t>
  </si>
  <si>
    <t>4011280211558</t>
  </si>
  <si>
    <t>(4:30) (Shotgun) D.Watson scrambles up the middle to NO 24 for 1 yard (M.Loewen).</t>
  </si>
  <si>
    <t>4011280211579</t>
  </si>
  <si>
    <t>(3:44) (Shotgun) D.Watson pass incomplete deep right to W.Fuller [D.Davis]. PENALTY on NO-P.Williams, Defensive Holding, 5 yards, enforced at NO 24 - No Play.</t>
  </si>
  <si>
    <t>3rd &amp; 8 at NO 24</t>
  </si>
  <si>
    <t>4011280211612</t>
  </si>
  <si>
    <t>(3:38) (Shotgun) D.Johnson left guard to NO 15 for 4 yards (A.Klein).</t>
  </si>
  <si>
    <t>4011280211633</t>
  </si>
  <si>
    <t>(3:01) C.Hyde left end to NO 13 for 2 yards (M.Williams). PENALTY on HST-J.Akins, Offensive Holding, 10 yards, enforced at NO 15 - No Play.</t>
  </si>
  <si>
    <t>2nd &amp; 6 at NO 15</t>
  </si>
  <si>
    <t>4011280211665</t>
  </si>
  <si>
    <t>(2:41) D.Watson left guard to NO 25 for no gain (T.Stallworth; C.Jordan).</t>
  </si>
  <si>
    <t>2nd &amp; 16 at NO 25</t>
  </si>
  <si>
    <t>4011280211686</t>
  </si>
  <si>
    <t>Timeout #1 by NO at 02:36.</t>
  </si>
  <si>
    <t>4011280211703</t>
  </si>
  <si>
    <t>(2:36) (Shotgun) D.Watson pass short left to J.Akins to NO 13 for 12 yards (D.Davis). PENALTY on NO-C.Jordan, Defensive Offside, 5 yards, enforced at NO 25 - No Play.</t>
  </si>
  <si>
    <t>3rd &amp; 16 at NO 25</t>
  </si>
  <si>
    <t>4011280211738</t>
  </si>
  <si>
    <t>(2:10) (Shotgun) D.Watson pass short left to D.Johnson pushed ob at NO 7 for 13 yards (E.Apple).</t>
  </si>
  <si>
    <t>3rd &amp; 11 at NO 20</t>
  </si>
  <si>
    <t>4011280211767</t>
  </si>
  <si>
    <t>4011280211784</t>
  </si>
  <si>
    <t>(2:00) (Shotgun) PENALTY on HST-L.Tunsil, False Start, 5 yards, enforced at NO 7 - No Play.</t>
  </si>
  <si>
    <t>4011280211807</t>
  </si>
  <si>
    <t>(2:00) (Shotgun) C.Hyde right end to NO 7 for 5 yards (M.Williams; V.Bell).</t>
  </si>
  <si>
    <t>1st &amp; Goal at NO 12</t>
  </si>
  <si>
    <t>4011280211828</t>
  </si>
  <si>
    <t>Timeout #2 by NO at 01:56.</t>
  </si>
  <si>
    <t>4011280211845</t>
  </si>
  <si>
    <t>(1:56) D.Watson pass short right to D.Johnson pushed ob at NO 2 for 5 yards (P.Williams). Pass 0, YAC 5</t>
  </si>
  <si>
    <t>2nd &amp; Goal at NO 7</t>
  </si>
  <si>
    <t>4011280211874</t>
  </si>
  <si>
    <t>DeAndre Hopkins Pass From Deshaun Watson for 2 Yrds K.Fairbairn extra point is GOOD, Center-J.Weeks, Holder-T.Daniel.</t>
  </si>
  <si>
    <t>3rd &amp; Goal at NO 2</t>
  </si>
  <si>
    <t>4011280211927</t>
  </si>
  <si>
    <t>K.Fairbairn kicks 65 yards from HST 35 to end zone, Touchback. Penalty on NO, Illegal Formation, declined.</t>
  </si>
  <si>
    <t>4011280211953</t>
  </si>
  <si>
    <t>(1:47) (Shotgun) D.Brees pass short middle to T.Smith to NO 37 for 12 yards (T.Gipson; A.Colvin). Pass 12, YAC 0</t>
  </si>
  <si>
    <t>4011280211977</t>
  </si>
  <si>
    <t>(1:27) (No Huddle, Shotgun) D.Brees pass incomplete short left to M.Thomas.</t>
  </si>
  <si>
    <t>4011280212012</t>
  </si>
  <si>
    <t>(1:23) (Shotgun) D.Brees pass short left to A.Kamara to NO 30 for -7 yards (B.McKinney). Pass -7, YAC 0</t>
  </si>
  <si>
    <t>4011280212036</t>
  </si>
  <si>
    <t>(:48) (Shotgun) D.Brees pass deep left to M.Thomas to NO 47 for 17 yards (B.Roby). Pass 16, YAC 1 New Orleans elected to not take a time-out with the review, and a 10-second runoff of the clock was called. The Replay Official reviewed the first down ruling, and the play was Upheld. The ruling on the field stands.</t>
  </si>
  <si>
    <t>3rd &amp; 17 at NO 30</t>
  </si>
  <si>
    <t>4011280212070</t>
  </si>
  <si>
    <t>(:14) (Shotgun) D.Brees pass incomplete short left to M.Thomas (C.Watkins).</t>
  </si>
  <si>
    <t>4011280212096</t>
  </si>
  <si>
    <t>(:09) (Shotgun) D.Brees pass short left to M.Thomas to HST 38 for 15 yards (B.Roby).</t>
  </si>
  <si>
    <t>2nd &amp; 10 at NO 47</t>
  </si>
  <si>
    <t>4011280212124</t>
  </si>
  <si>
    <t>Timeout #3 by NO at 00:04.</t>
  </si>
  <si>
    <t>0:04</t>
  </si>
  <si>
    <t>4011280212141</t>
  </si>
  <si>
    <t>(:04) W.Lutz 56 yard field goal is No Good, Wide Left, Center-Z.Wood, Holder-T.Morstead.</t>
  </si>
  <si>
    <t>4011280212161</t>
  </si>
  <si>
    <t>4011280212178</t>
  </si>
  <si>
    <t>K.Fairbairn kicks 63 yards from HST 35 to NO 2. D.Harris to NO 17 for 15 yards (D.Cole).</t>
  </si>
  <si>
    <t>4011280212200</t>
  </si>
  <si>
    <t>(14:57) D.Brees pass short right to T.Ginn pushed ob at NO 28 for 11 yards (J.Joseph). Pass 11, YAC 0</t>
  </si>
  <si>
    <t>4011280212229</t>
  </si>
  <si>
    <t>(14:22) L.Murray left tackle to NO 29 for 1 yard (W.Mercilus).</t>
  </si>
  <si>
    <t>4011280212254</t>
  </si>
  <si>
    <t>(13:47) (Shotgun) D.Brees pass short middle to A.Kamara ran ob at HST 30 for 41 yards (J.Reid). Pass 6, YAC 35</t>
  </si>
  <si>
    <t>4011280212283</t>
  </si>
  <si>
    <t>(13:05) D.Brees pass incomplete short right to T.Hill.</t>
  </si>
  <si>
    <t>HOU 30</t>
  </si>
  <si>
    <t>1st &amp; 10 at HOU 30</t>
  </si>
  <si>
    <t>4011280212309</t>
  </si>
  <si>
    <t>Latavius Murray 30 Yard Rush W.Lutz extra point is GOOD, Center-Z.Wood, Holder-T.Morstead.</t>
  </si>
  <si>
    <t>2nd &amp; 10 at HOU 30</t>
  </si>
  <si>
    <t>4011280212347</t>
  </si>
  <si>
    <t>4011280212362</t>
  </si>
  <si>
    <t>(12:51) (Shotgun) C.Hyde left end to HST 38 for 13 yards (D.Davis).</t>
  </si>
  <si>
    <t>4011280212388</t>
  </si>
  <si>
    <t>(12:17) D.Watson pass incomplete short left to D.Hopkins.</t>
  </si>
  <si>
    <t>4011280212416</t>
  </si>
  <si>
    <t>(12:11) (Shotgun) D.Johnson left tackle to HST 40 for 2 yards (C.Jordan).</t>
  </si>
  <si>
    <t>2nd &amp; 10 at HOU 38</t>
  </si>
  <si>
    <t>4011280212437</t>
  </si>
  <si>
    <t>(11:26) (Shotgun) D.Watson pass short middle to W.Fuller to NO 45 for 15 yards (A.Anzalone). Pass 15, YAC 0</t>
  </si>
  <si>
    <t>HOU 40</t>
  </si>
  <si>
    <t>3rd &amp; 8 at HOU 40</t>
  </si>
  <si>
    <t>4011280212465</t>
  </si>
  <si>
    <t>(10:46) (Shotgun) C.Hyde left tackle to NO 45 for no gain (T.Hendrickson).</t>
  </si>
  <si>
    <t>4011280212490</t>
  </si>
  <si>
    <t>(10:06) D.Watson pass incomplete short left.</t>
  </si>
  <si>
    <t>2nd &amp; 10 at NO 45</t>
  </si>
  <si>
    <t>4011280212512</t>
  </si>
  <si>
    <t>(9:59) (Shotgun) D.Watson scrambles right end ran ob at NO 27 for 18 yards (A.Anzalone).</t>
  </si>
  <si>
    <t>9:59</t>
  </si>
  <si>
    <t>3rd &amp; 10 at NO 45</t>
  </si>
  <si>
    <t>4011280212538</t>
  </si>
  <si>
    <t>(9:21) C.Hyde left tackle to NO 21 for 6 yards (M.Davenport).</t>
  </si>
  <si>
    <t>4011280212559</t>
  </si>
  <si>
    <t>(8:40) D.Watson pass deep right intended for D.Hopkins INTERCEPTED by M.Lattimore at NO 3. M.Lattimore ran ob at NO 43 for 40 yards (J.Akins). PENALTY on NO-M.Loewen, Defensive Offside, 5 yards, enforced at NO 21 - No Play.</t>
  </si>
  <si>
    <t>4011280212601</t>
  </si>
  <si>
    <t>DeAndre Hopkins Pass From Deshaun Watson for 16 Yrds K.Fairbairn extra point is GOOD, Center-J.Weeks, Holder-T.Daniel.</t>
  </si>
  <si>
    <t>4011280212642</t>
  </si>
  <si>
    <t>K.Fairbairn kicks 65 yards from HST 35 to end zone, Touchback.</t>
  </si>
  <si>
    <t>4011280212657</t>
  </si>
  <si>
    <t>(8:20) (Shotgun) D.Brees pass short middle to A.Kamara to NO 36 for 11 yards (J.Reid). Pass 3, YAC 8</t>
  </si>
  <si>
    <t>4011280212681</t>
  </si>
  <si>
    <t>(7:38) D.Brees pass short left to A.Kamara ran ob at NO 43 for 7 yards (B.Roby). Pass 3, YAC 4</t>
  </si>
  <si>
    <t>4011280212714</t>
  </si>
  <si>
    <t>(7:03) L.Murray right guard to NO 47 for 4 yards (D.Reader).</t>
  </si>
  <si>
    <t>7:03</t>
  </si>
  <si>
    <t>4011280212739</t>
  </si>
  <si>
    <t>(6:28) #7 T.Hill at quarterback. (Shotgun) T.Hill left end pushed ob at NO 49 for 2 yards (J.Reid).</t>
  </si>
  <si>
    <t>4011280212769</t>
  </si>
  <si>
    <t>(5:54) (Shotgun) D.Brees pass short right to T.Ginn to HST 41 for 10 yards (A.Colvin). Pass 10, YAC 0</t>
  </si>
  <si>
    <t>4011280212793</t>
  </si>
  <si>
    <t>(5:23) (Shotgun) D.Brees pass short left to T.Ginn to HST 30 for 11 yards (A.Colvin). Pass 9, YAC 2</t>
  </si>
  <si>
    <t>5:23</t>
  </si>
  <si>
    <t>HOU 41</t>
  </si>
  <si>
    <t>1st &amp; 10 at HOU 41</t>
  </si>
  <si>
    <t>4011280212821</t>
  </si>
  <si>
    <t>(4:42) (Shotgun) D.Brees pass short left to M.Thomas pushed ob at HST 23 for 7 yards (B.Roby). Pass 5, YAC 2</t>
  </si>
  <si>
    <t>4011280212854</t>
  </si>
  <si>
    <t>(4:10) A.Kamara right tackle to HST 15 for 8 yards (C.Watkins; J.Martin).</t>
  </si>
  <si>
    <t>4:10</t>
  </si>
  <si>
    <t>2nd &amp; 3 at HOU 23</t>
  </si>
  <si>
    <t>4011280212879</t>
  </si>
  <si>
    <t>(3:28) (Shotgun) D.Brees pass incomplete short right to A.Kamara [A.Blackson].</t>
  </si>
  <si>
    <t>4011280212901</t>
  </si>
  <si>
    <t>(3:22) #7 T.Hill at quarterback. (Shotgun) T.Hill left end to HST 9 for 6 yards (J.Reid).</t>
  </si>
  <si>
    <t>2nd &amp; 10 at HOU 15</t>
  </si>
  <si>
    <t>4011280212926</t>
  </si>
  <si>
    <t>Taysom Hill Pass From Drew Brees for 9 Yrds W.Lutz extra point is GOOD, PENALTY on HST, Unnecessary Roughness, 15 yards, enforced between downs.</t>
  </si>
  <si>
    <t>2:39</t>
  </si>
  <si>
    <t>HOU 9</t>
  </si>
  <si>
    <t>3rd &amp; 4 at HOU 9</t>
  </si>
  <si>
    <t>4011280212982</t>
  </si>
  <si>
    <t>T.Morstead kicks 46 yards from 50 to HST 4. D.Carter to HST 16 for 12 yards (C.Gardner-Johnson).</t>
  </si>
  <si>
    <t>4011280213004</t>
  </si>
  <si>
    <t>(2:35) D.Watson pass incomplete short left to D.Fells [E.Apple].</t>
  </si>
  <si>
    <t>4011280213026</t>
  </si>
  <si>
    <t>(2:32) D.Johnson left tackle to HST 18 for 2 yards (A.Klein).</t>
  </si>
  <si>
    <t>2nd &amp; 10 at HOU 16</t>
  </si>
  <si>
    <t>4011280213047</t>
  </si>
  <si>
    <t>(1:59) (Shotgun) D.Watson pass deep right intended for W.Fuller INTERCEPTED by M.Williams at NO 36. M.Williams to NO 36 for no gain (D.Hopkins). PENALTY on HST-D.Hopkins, Unnecessary Roughness, 15 yards, enforced at NO 36.</t>
  </si>
  <si>
    <t>HOU 18</t>
  </si>
  <si>
    <t>3rd &amp; 8 at HOU 18</t>
  </si>
  <si>
    <t>4011280213084</t>
  </si>
  <si>
    <t>(1:48) D.Brees pass short left to M.Thomas pushed ob at HST 40 for 9 yards (J.Reid). Pass 7, YAC 2</t>
  </si>
  <si>
    <t>4011280213113</t>
  </si>
  <si>
    <t>(1:07) A.Kamara left end to HST 12 for 28 yards (B.McKinney; T.Gipson). FUMBLES (B.McKinney), recovered by NO-J.Cook at HST 14. J.Cook to HST 12 for 2 yards (Z.Cunningham).</t>
  </si>
  <si>
    <t>2nd &amp; 1 at HOU 40</t>
  </si>
  <si>
    <t>4011280213154</t>
  </si>
  <si>
    <t>Timeout #1 by NO at 00:13.</t>
  </si>
  <si>
    <t>4011280213171</t>
  </si>
  <si>
    <t>(:13) (Shotgun) D.Brees pass short left to J.Hill to HST 14 for -2 yards (J.Reid; W.Mercilus). Pass -4, YAC 2</t>
  </si>
  <si>
    <t>HOU 12</t>
  </si>
  <si>
    <t>1st &amp; 10 at HOU 12</t>
  </si>
  <si>
    <t>4011280213195</t>
  </si>
  <si>
    <t>4011280213216</t>
  </si>
  <si>
    <t>2nd &amp; 12 at HOU 14</t>
  </si>
  <si>
    <t>4011280213261</t>
  </si>
  <si>
    <t>4011280213276</t>
  </si>
  <si>
    <t>(14:55) (Shotgun) D.Watson pass short middle to K.Stills to HST 21 for -4 yards (M.Lattimore). Pass -4, YAC 0</t>
  </si>
  <si>
    <t>4011280213300</t>
  </si>
  <si>
    <t>(14:13) (Shotgun) D.Watson pass short right to J.Akins ran ob at HST 38 for 17 yards (A.Anzalone). Penalty on NO-D.Davis, Defensive Holding, declined. Pass 4, YAC 13</t>
  </si>
  <si>
    <t>2nd &amp; 14 at HOU 21</t>
  </si>
  <si>
    <t>4011280213344</t>
  </si>
  <si>
    <t>(13:43) (Shotgun) C.Hyde right guard ran ob at NO 44 for 18 yards (D.Davis).</t>
  </si>
  <si>
    <t>13:43</t>
  </si>
  <si>
    <t>4011280213374</t>
  </si>
  <si>
    <t>(13:01) D.Watson sacked at 50 for -6 yards (A.Anzalone).</t>
  </si>
  <si>
    <t>4011280213393</t>
  </si>
  <si>
    <t>(12:15) (Shotgun) D.Watson pass short left to D.Carter to HST 49 for -1 yards (V.Bell). Pass -4, YAC 3</t>
  </si>
  <si>
    <t>2nd &amp; 16 at 50</t>
  </si>
  <si>
    <t>4011280213424</t>
  </si>
  <si>
    <t>(11:33) (Shotgun) D.Watson sacked at HST 43 for -6 yards (T.Hendrickson). Penalty on HST-S.Henderson, Offensive Holding, declined.</t>
  </si>
  <si>
    <t>3rd &amp; 17 at HOU 49</t>
  </si>
  <si>
    <t>4011280213458</t>
  </si>
  <si>
    <t>(11:03) T.Daniel punts 53 yards to NO 4, Center-J.Weeks, fair catch by D.Harris. PENALTY on HST, Illegal Formation, 5 yards, enforced at HST 43 - No Play.</t>
  </si>
  <si>
    <t>11:03</t>
  </si>
  <si>
    <t>HOU 43</t>
  </si>
  <si>
    <t>4th &amp; 23 at HOU 43</t>
  </si>
  <si>
    <t>4011280213488</t>
  </si>
  <si>
    <t>(10:55) T.Daniel punts 34 yards to NO 28, Center-J.Weeks, downed by HST-J.Weeks.</t>
  </si>
  <si>
    <t>4th &amp; 28</t>
  </si>
  <si>
    <t>4th &amp; 28 at HOU 38</t>
  </si>
  <si>
    <t>4011280213507</t>
  </si>
  <si>
    <t>(10:47) (Shotgun) D.Brees pass incomplete deep middle to A.Kamara [D.Reader]. PENALTY on NO-R.Ramczyk, Offensive Holding, 10 yards, enforced at NO 28 - No Play.</t>
  </si>
  <si>
    <t>4011280213540</t>
  </si>
  <si>
    <t>(10:41) (Shotgun) A.Kamara right tackle to NO 46 for 28 yards (J.Joseph).</t>
  </si>
  <si>
    <t>1st &amp; 20 at NO 18</t>
  </si>
  <si>
    <t>4011280213561</t>
  </si>
  <si>
    <t>(9:56) L.Murray right tackle to NO 45 for -1 yards (C.Watkins; Z.Cunningham).</t>
  </si>
  <si>
    <t>4011280213582</t>
  </si>
  <si>
    <t>(9:17) (Shotgun) D.Brees sacked at NO 37 for -8 yards (W.Mercilus).</t>
  </si>
  <si>
    <t>9:17</t>
  </si>
  <si>
    <t>2nd &amp; 11 at NO 45</t>
  </si>
  <si>
    <t>4011280213601</t>
  </si>
  <si>
    <t>(8:36) (Shotgun) A.Kamara left guard to NO 43 for 6 yards (W.Mercilus).</t>
  </si>
  <si>
    <t>3rd &amp; 19 at NO 37</t>
  </si>
  <si>
    <t>4011280213622</t>
  </si>
  <si>
    <t>(7:53) T.Morstead punts 53 yards to HST 4, Center-Z.Wood, out of bounds.</t>
  </si>
  <si>
    <t>4th &amp; 13 at NO 43</t>
  </si>
  <si>
    <t>4011280213640</t>
  </si>
  <si>
    <t>(7:44) (Shotgun) D.Johnson left guard to HST 8 for 4 yards (M.Davenport).</t>
  </si>
  <si>
    <t>HOU 4</t>
  </si>
  <si>
    <t>1st &amp; 10 at HOU 4</t>
  </si>
  <si>
    <t>4011280213661</t>
  </si>
  <si>
    <t>(7:15) (Shotgun) D.Watson pass incomplete short left to D.Hopkins.</t>
  </si>
  <si>
    <t>7:15</t>
  </si>
  <si>
    <t>HOU 8</t>
  </si>
  <si>
    <t>2nd &amp; 6 at HOU 8</t>
  </si>
  <si>
    <t>4011280213683</t>
  </si>
  <si>
    <t>(7:11) (Shotgun) PENALTY on HST-D.Johnson, False Start, 4 yards, enforced at HST 8 - No Play.</t>
  </si>
  <si>
    <t>3rd &amp; 6 at HOU 8</t>
  </si>
  <si>
    <t>4011280213706</t>
  </si>
  <si>
    <t>(7:11) (Shotgun) D.Watson pass deep middle to D.Hopkins to HST 25 for 21 yards (V.Bell). Pass 21, YAC 0</t>
  </si>
  <si>
    <t>3rd &amp; 10 at HOU 4</t>
  </si>
  <si>
    <t>4011280213730</t>
  </si>
  <si>
    <t>(6:34) (Shotgun) D.Johnson right end to NO 43 for 32 yards (A.Klein). NO-M.Williams was injured during the play. His return is Probable.</t>
  </si>
  <si>
    <t>4011280213755</t>
  </si>
  <si>
    <t>(5:47) (Shotgun) D.Watson sacked at NO 44 for -1 yards (P.Williams).</t>
  </si>
  <si>
    <t>4011280213778</t>
  </si>
  <si>
    <t>(5:06) (Shotgun) D.Johnson left guard to NO 44 for no gain (C.Jordan).</t>
  </si>
  <si>
    <t>2nd &amp; 11 at NO 44</t>
  </si>
  <si>
    <t>4011280213799</t>
  </si>
  <si>
    <t>(4:25) (Shotgun) D.Watson sacked at HST 45 for -11 yards (T.Hendrickson).</t>
  </si>
  <si>
    <t>3rd &amp; 11 at NO 44</t>
  </si>
  <si>
    <t>4011280213818</t>
  </si>
  <si>
    <t>(3:38) T.Daniel punts 43 yards to NO 12, Center-J.Weeks. D.Harris to NO 12 for no gain. PENALTY on NO-D.Harris, Invalid Fair Catch Signal, 5 yards, enforced at NO 12.</t>
  </si>
  <si>
    <t>4th &amp; 22 at HOU 45</t>
  </si>
  <si>
    <t>4011280213848</t>
  </si>
  <si>
    <t>(3:29) A.Kamara left end to NO 9 for 2 yards (B.Roby).</t>
  </si>
  <si>
    <t>4011280213879</t>
  </si>
  <si>
    <t>(2:53) D.Brees pass short right to M.Thomas to NO 15 for 6 yards (A.Blackson; J.Joseph).</t>
  </si>
  <si>
    <t>2nd &amp; 8 at NO 9</t>
  </si>
  <si>
    <t>4011280213903</t>
  </si>
  <si>
    <t>(2:05) (Shotgun) D.Brees pass deep left to T.Ginn to HST 44 for 41 yards (A.Colvin). Pass 35, YAC 6</t>
  </si>
  <si>
    <t>3rd &amp; 2 at NO 15</t>
  </si>
  <si>
    <t>4011280213927</t>
  </si>
  <si>
    <t>4011280213948</t>
  </si>
  <si>
    <t>(1:57) A.Kamara right guard to HST 33 for 11 yards (J.Joseph).</t>
  </si>
  <si>
    <t>HOU 44</t>
  </si>
  <si>
    <t>1st &amp; 10 at HOU 44</t>
  </si>
  <si>
    <t>4011280213969</t>
  </si>
  <si>
    <t>Timeout #1 by HST at 01:51.</t>
  </si>
  <si>
    <t>4011280213986</t>
  </si>
  <si>
    <t>(1:51) L.Murray right tackle to HST 29 for 4 yards (B.McKinney).</t>
  </si>
  <si>
    <t>1st &amp; 10 at HOU 33</t>
  </si>
  <si>
    <t>4011280214007</t>
  </si>
  <si>
    <t>Timeout #2 by HST at 01:47.</t>
  </si>
  <si>
    <t>4011280214024</t>
  </si>
  <si>
    <t>(1:47) A.Kamara left end to HST 34 for -5 yards (Z.Cunningham).</t>
  </si>
  <si>
    <t>2nd &amp; 6 at HOU 29</t>
  </si>
  <si>
    <t>4011280214045</t>
  </si>
  <si>
    <t>Timeout #3 by HST at 01:41.</t>
  </si>
  <si>
    <t>4011280214062</t>
  </si>
  <si>
    <t>(1:41) A.Kamara left tackle to HST 29 for 5 yards (J.Addae).</t>
  </si>
  <si>
    <t>3rd &amp; 11 at HOU 34</t>
  </si>
  <si>
    <t>4011280214083</t>
  </si>
  <si>
    <t>Timeout #2 by NO at 00:55.</t>
  </si>
  <si>
    <t>4011280214100</t>
  </si>
  <si>
    <t>Wil Lutz 47 Yd Field Goal</t>
  </si>
  <si>
    <t>4th &amp; 6 at HOU 29</t>
  </si>
  <si>
    <t>4011280214119</t>
  </si>
  <si>
    <t>4011280214134</t>
  </si>
  <si>
    <t>(:50) (Shotgun) D.Watson pass deep left to D.Hopkins pushed ob at NO 37 for 38 yards (M.Lattimore) [M.Davenport]. Pass 34, YAC 4</t>
  </si>
  <si>
    <t>4011280214163</t>
  </si>
  <si>
    <t>Kenny Stills Pass From Deshaun Watson for 37 Yrds K.Fairbairn extra point is GOOD, Center-J.Weeks, Holder-T.Daniel.</t>
  </si>
  <si>
    <t>4011280214240</t>
  </si>
  <si>
    <t>4011280214255</t>
  </si>
  <si>
    <t>(:37) (Shotgun) D.Brees pass short right to T.Ginn to NO 40 for 15 yards (J.Joseph) [J.Martin]. Pass 11, YAC 4</t>
  </si>
  <si>
    <t>4011280214279</t>
  </si>
  <si>
    <t>(:21) (No Huddle) D.Brees spiked the ball to stop the clock.</t>
  </si>
  <si>
    <t>4011280214301</t>
  </si>
  <si>
    <t>(:20) (Shotgun) D.Brees pass short left to M.Thomas to HST 49 for 11 yards (J.Reid; K.Crossen). Pass 11, YAC 0</t>
  </si>
  <si>
    <t>4011280214329</t>
  </si>
  <si>
    <t>(:07) (No Huddle) D.Brees spiked the ball to stop the clock.</t>
  </si>
  <si>
    <t>4011280214360</t>
  </si>
  <si>
    <t>(:06) (Shotgun) D.Brees pass short right to T.Ginn to HST 40 for 9 yards (A.Colvin). Pass 9, YAC 0</t>
  </si>
  <si>
    <t>2nd &amp; 10 at HOU 49</t>
  </si>
  <si>
    <t>4011280214388</t>
  </si>
  <si>
    <t>Timeout #3 by NO at 00:02.</t>
  </si>
  <si>
    <t>4011280214409</t>
  </si>
  <si>
    <t>(:02) W.Lutz 58 yard field goal is GOOD, Center-Z.Wood, Holder-T.Morstead.</t>
  </si>
  <si>
    <t>3rd &amp; 1 at HOU 40</t>
  </si>
  <si>
    <t>4011280214428</t>
  </si>
  <si>
    <t>40112812236</t>
  </si>
  <si>
    <t>14</t>
  </si>
  <si>
    <t>G.Zuerlein kicks 65 yards from LA 35 to end zone, Touchback.</t>
  </si>
  <si>
    <t>401128122</t>
  </si>
  <si>
    <t>40112812251</t>
  </si>
  <si>
    <t>(15:00) A.Kamara up the middle to NO 27 for 2 yards (S.Joseph).</t>
  </si>
  <si>
    <t>40112812272</t>
  </si>
  <si>
    <t>(14:26) (Shotgun) L.Murray right guard to NO 29 for 2 yards (B.Hager).</t>
  </si>
  <si>
    <t>40112812293</t>
  </si>
  <si>
    <t>(13:50) (Shotgun) D.Brees pass short right to T.Smith to NO 43 for 14 yards (N.Robey).</t>
  </si>
  <si>
    <t>401128122117</t>
  </si>
  <si>
    <t>(13:10) L.Murray right guard to NO 47 for 4 yards (J.Johnson).</t>
  </si>
  <si>
    <t>401128122138</t>
  </si>
  <si>
    <t>(12:34) (Shotgun) D.Brees pass short right intended for J.Cook INTERCEPTED by J.Johnson (E.Weddle) at LA 38. J.Johnson to LA 38 for no gain (J.Cook).</t>
  </si>
  <si>
    <t>401128122208</t>
  </si>
  <si>
    <t>(12:25) J.Goff pass short left to T.Gurley to LA 32 for -6 yards (D.Davis).</t>
  </si>
  <si>
    <t>LAR 38</t>
  </si>
  <si>
    <t>1st &amp; 10 at LAR 38</t>
  </si>
  <si>
    <t>401128122232</t>
  </si>
  <si>
    <t>(11:44) (Shotgun) J.Goff pass incomplete short right to C.Kupp.</t>
  </si>
  <si>
    <t>LAR 32</t>
  </si>
  <si>
    <t>2nd &amp; 16 at LAR 32</t>
  </si>
  <si>
    <t>401128122255</t>
  </si>
  <si>
    <t>(11:40) (Shotgun) J.Goff pass deep middle to B.Cooks to NO 11 for 57 yards (M.Lattimore).</t>
  </si>
  <si>
    <t>3rd &amp; 16 at LAR 32</t>
  </si>
  <si>
    <t>401128122279</t>
  </si>
  <si>
    <t>Timeout #1 by LA at 10:48.</t>
  </si>
  <si>
    <t>401128122296</t>
  </si>
  <si>
    <t>(10:48) T.Gurley up the middle to NO 7 for 4 yards (M.Brown, D.Davis).</t>
  </si>
  <si>
    <t>401128122317</t>
  </si>
  <si>
    <t>(10:14) (Shotgun) PENALTY on NO-D.Onyemata, Neutral Zone Infraction, 4 yards, enforced at NO 7 - No Play.</t>
  </si>
  <si>
    <t>2nd &amp; 6 at NO 7</t>
  </si>
  <si>
    <t>401128122340</t>
  </si>
  <si>
    <t>(10:13) J.Goff pass incomplete short middle. PENALTY on LA-Br.Allen, Ineligible Downfield Pass, 5 yards, enforced at NO 3 - No Play.</t>
  </si>
  <si>
    <t>2nd &amp; 2 at NO 3</t>
  </si>
  <si>
    <t>401128122373</t>
  </si>
  <si>
    <t>(10:07) (Shotgun) J.Goff pass short middle to G.Everett to NO 6 for 2 yards (P.Williams).</t>
  </si>
  <si>
    <t>2nd &amp; 7 at NO 8</t>
  </si>
  <si>
    <t>401128122397</t>
  </si>
  <si>
    <t>(9:30) G.Everett left end to NO 6 for no gain (M.Williams, M.Lattimore).</t>
  </si>
  <si>
    <t>401128122425</t>
  </si>
  <si>
    <t>Greg Zuerlein 24 Yd Field Goal</t>
  </si>
  <si>
    <t>4th &amp; 5 at NO 6</t>
  </si>
  <si>
    <t>401128122444</t>
  </si>
  <si>
    <t>401128122459</t>
  </si>
  <si>
    <t>(8:42) D.Brees pass short middle to M.Thomas to NO 44 for 19 yards (C.Littleton; A.Talib).</t>
  </si>
  <si>
    <t>401128122483</t>
  </si>
  <si>
    <t>(8:05) (Shotgun) D.Brees pass short left to M.Thomas to NO 49 for 5 yards (C.Littleton).</t>
  </si>
  <si>
    <t>401128122507</t>
  </si>
  <si>
    <t>(7:31) W.Clapp reported in as eligible.  L.Murray right guard to NO 46 for -3 yards (C.Matthews).</t>
  </si>
  <si>
    <t>401128122530</t>
  </si>
  <si>
    <t>(6:48) (Shotgun) D.Brees pass incomplete short middle to J.Cook.</t>
  </si>
  <si>
    <t>3rd &amp; 8 at NO 46</t>
  </si>
  <si>
    <t>401128122552</t>
  </si>
  <si>
    <t>(6:44) T.Morstead punts 46 yards to LA 8, Center-Z.Wood, fair catch by J.Natson.</t>
  </si>
  <si>
    <t>4th &amp; 8 at NO 46</t>
  </si>
  <si>
    <t>401128122580</t>
  </si>
  <si>
    <t>(6:37) R.Woods right end pushed ob at LA 17 for 9 yards (E.Apple).</t>
  </si>
  <si>
    <t>6:37</t>
  </si>
  <si>
    <t>LAR 8</t>
  </si>
  <si>
    <t>1st &amp; 10 at LAR 8</t>
  </si>
  <si>
    <t>401128122601</t>
  </si>
  <si>
    <t>(6:15) (No Huddle) J.Goff pass incomplete deep left to B.Cooks.</t>
  </si>
  <si>
    <t>LAR 17</t>
  </si>
  <si>
    <t>2nd &amp; 1 at LAR 17</t>
  </si>
  <si>
    <t>401128122623</t>
  </si>
  <si>
    <t>(6:12) T.Gurley up the middle to LA 19 for 2 yards (S.Tuttle; V.Bell).</t>
  </si>
  <si>
    <t>3rd &amp; 1 at LAR 17</t>
  </si>
  <si>
    <t>401128122650</t>
  </si>
  <si>
    <t>(5:24) T.Gurley right end to LA 20 for 1 yard (C.Jordan).</t>
  </si>
  <si>
    <t>LAR 19</t>
  </si>
  <si>
    <t>1st &amp; 10 at LAR 19</t>
  </si>
  <si>
    <t>401128122671</t>
  </si>
  <si>
    <t>(5:05) (Shotgun) J.Goff pass incomplete short right to R.Woods. PENALTY on LA-R.Havenstein, Offensive Holding, 10 yards, enforced at LA 20 - No Play.</t>
  </si>
  <si>
    <t>LAR 20</t>
  </si>
  <si>
    <t>2nd &amp; 9 at LAR 20</t>
  </si>
  <si>
    <t>401128122704</t>
  </si>
  <si>
    <t>(5:01) T.Gurley right tackle to LA 13 for 3 yards (M.Davenport).</t>
  </si>
  <si>
    <t>LAR 10</t>
  </si>
  <si>
    <t>2nd &amp; 19 at LAR 10</t>
  </si>
  <si>
    <t>401128122725</t>
  </si>
  <si>
    <t>(4:24) (Shotgun) J.Goff sacked at LA 5 for -8 yards (C.Jordan).</t>
  </si>
  <si>
    <t>LAR 13</t>
  </si>
  <si>
    <t>3rd &amp; 16 at LAR 13</t>
  </si>
  <si>
    <t>401128122744</t>
  </si>
  <si>
    <t>(3:39) J.Hekker punts 51 yards to NO 44, Center-J.McQuaide. D.Harris to 50 for 6 yards (T.Howard).</t>
  </si>
  <si>
    <t>LAR 5</t>
  </si>
  <si>
    <t>4th &amp; 24 at LAR 5</t>
  </si>
  <si>
    <t>401128122769</t>
  </si>
  <si>
    <t>(3:29) New QB. NO #5 T.Bridgewater. A.Kamara up the middle to LA 46 for 4 yards (B.Hager).</t>
  </si>
  <si>
    <t>401128122794</t>
  </si>
  <si>
    <t>(2:55) (Shotgun) T.Bridgewater pass short right to J.Cook to LA 39 for 7 yards (A.Talib; T.Rapp).</t>
  </si>
  <si>
    <t>LAR 46</t>
  </si>
  <si>
    <t>2nd &amp; 6 at LAR 46</t>
  </si>
  <si>
    <t>401128122818</t>
  </si>
  <si>
    <t>(2:18) T.Bridgewater pass incomplete short left to J.Cook. PENALTY on LA-J.Johnson, Illegal Contact, 5 yards, enforced at LA 39 - No Play.</t>
  </si>
  <si>
    <t>LAR 39</t>
  </si>
  <si>
    <t>1st &amp; 10 at LAR 39</t>
  </si>
  <si>
    <t>401128122851</t>
  </si>
  <si>
    <t>(2:14) W.Clapp reported in as eligible.  A.Kamara up the middle to LA 40 for -6 yards (A.Donald).</t>
  </si>
  <si>
    <t>LAR 34</t>
  </si>
  <si>
    <t>1st &amp; 10 at LAR 34</t>
  </si>
  <si>
    <t>401128122874</t>
  </si>
  <si>
    <t>(1:37) T.Bridgewater pass short right to J.Hill to LA 25 for 15 yards (A.Talib). PENALTY on NO-E.McCoy, Offensive Holding, 10 yards, enforced at LA 40 - No Play.</t>
  </si>
  <si>
    <t>LAR 40</t>
  </si>
  <si>
    <t>2nd &amp; 16 at LAR 40</t>
  </si>
  <si>
    <t>401128122909</t>
  </si>
  <si>
    <t>(1:08) (Shotgun) T.Bridgewater pass short middle to A.Kamara to LA 32 for 18 yards (J.Johnson). PENALTY on NO-J.Cook, Illegal Block Above the Waist, 10 yards, enforced at LA 35.</t>
  </si>
  <si>
    <t>2nd &amp; 26 at 50</t>
  </si>
  <si>
    <t>401128122944</t>
  </si>
  <si>
    <t>Timeout #1 by NO at 00:39.</t>
  </si>
  <si>
    <t>401128122963</t>
  </si>
  <si>
    <t>(:39) (Shotgun) T.Bridgewater pass short right to D.Harris ran ob at NO 48 for -7 yards (J.Johnson). Penalty on NO-L.Murray, Unnecessary Roughness, declined.</t>
  </si>
  <si>
    <t>LAR 45</t>
  </si>
  <si>
    <t>2nd &amp; 21 at LAR 45</t>
  </si>
  <si>
    <t>4011281221003</t>
  </si>
  <si>
    <t>(:06) (Shotgun) T.Bridgewater pass incomplete short middle.</t>
  </si>
  <si>
    <t>3rd &amp; 28</t>
  </si>
  <si>
    <t>3rd &amp; 28 at NO 48</t>
  </si>
  <si>
    <t>4011281221025</t>
  </si>
  <si>
    <t>(:02) T.Morstead punts 48 yards to LA 4, Center-Z.Wood. J.Natson to LA 14 for 10 yards (C.Robertson; K.Elliss).</t>
  </si>
  <si>
    <t>4th &amp; 28 at NO 48</t>
  </si>
  <si>
    <t>4011281221050</t>
  </si>
  <si>
    <t>4011281221078</t>
  </si>
  <si>
    <t>4011281221095</t>
  </si>
  <si>
    <t>(15:00) J.Goff pass incomplete short right to T.Gurley.</t>
  </si>
  <si>
    <t>LAR 14</t>
  </si>
  <si>
    <t>1st &amp; 10 at LAR 14</t>
  </si>
  <si>
    <t>4011281221117</t>
  </si>
  <si>
    <t>(14:55) (Shotgun) J.Goff pass short left to T.Gurley ran ob at LA 15 for 1 yard (D.Davis).</t>
  </si>
  <si>
    <t>2nd &amp; 10 at LAR 14</t>
  </si>
  <si>
    <t>4011281221141</t>
  </si>
  <si>
    <t>(14:35) (No Huddle, Shotgun) J.Goff pass incomplete short right to G.Everett.</t>
  </si>
  <si>
    <t>14:35</t>
  </si>
  <si>
    <t>LAR 15</t>
  </si>
  <si>
    <t>3rd &amp; 9 at LAR 15</t>
  </si>
  <si>
    <t>4011281221175</t>
  </si>
  <si>
    <t>(14:31) J.Hekker punts 45 yards to NO 40, Center-J.McQuaide. D.Harris ran ob at LA 41 for 19 yards (N.Scott).</t>
  </si>
  <si>
    <t>14:31</t>
  </si>
  <si>
    <t>4th &amp; 9 at LAR 15</t>
  </si>
  <si>
    <t>4011281221211</t>
  </si>
  <si>
    <t>(14:21) T.Bridgewater scrambles right end ran ob at LA 37 for 4 yards (E.Weddle).</t>
  </si>
  <si>
    <t>LAR 41</t>
  </si>
  <si>
    <t>1st &amp; 10 at LAR 41</t>
  </si>
  <si>
    <t>4011281221237</t>
  </si>
  <si>
    <t>(13:46) L.Murray right tackle to LA 33 for 4 yards (M.Brockers; B.Hager).</t>
  </si>
  <si>
    <t>LAR 37</t>
  </si>
  <si>
    <t>2nd &amp; 6 at LAR 37</t>
  </si>
  <si>
    <t>4011281221258</t>
  </si>
  <si>
    <t>(13:08) (Shotgun) PENALTY on NO-A.Peat, False Start, 5 yards, enforced at LA 33 - No Play.</t>
  </si>
  <si>
    <t>LAR 33</t>
  </si>
  <si>
    <t>3rd &amp; 2 at LAR 33</t>
  </si>
  <si>
    <t>4011281221281</t>
  </si>
  <si>
    <t>(12:46) (Shotgun) T.Bridgewater pass short middle to J.Cook to LA 20 for 18 yards (N.Robey) [A.Donald].</t>
  </si>
  <si>
    <t>3rd &amp; 7 at LAR 38</t>
  </si>
  <si>
    <t>4011281221305</t>
  </si>
  <si>
    <t>(12:04) A.Kamara right guard to LA 16 for 4 yards (T.Smart; D.Fowler).</t>
  </si>
  <si>
    <t>12:04</t>
  </si>
  <si>
    <t>1st &amp; 10 at LAR 20</t>
  </si>
  <si>
    <t>4011281221326</t>
  </si>
  <si>
    <t>(11:19) (Shotgun) T.Bridgewater pass incomplete short right to A.Kamara.</t>
  </si>
  <si>
    <t>LAR 16</t>
  </si>
  <si>
    <t>2nd &amp; 6 at LAR 16</t>
  </si>
  <si>
    <t>4011281221348</t>
  </si>
  <si>
    <t>(11:15) (Shotgun) T.Bridgewater pass incomplete short right to M.Thomas.</t>
  </si>
  <si>
    <t>3rd &amp; 6 at LAR 16</t>
  </si>
  <si>
    <t>4011281221370</t>
  </si>
  <si>
    <t>(11:10) W.Lutz 34 yard field goal is GOOD, Center-Z.Wood, Holder-T.Morstead.</t>
  </si>
  <si>
    <t>4th &amp; 6 at LAR 16</t>
  </si>
  <si>
    <t>4011281221390</t>
  </si>
  <si>
    <t>4011281221405</t>
  </si>
  <si>
    <t>(11:06) M.Brown left end to LA 25 for no gain (D.Onyemata).</t>
  </si>
  <si>
    <t>LAR 25</t>
  </si>
  <si>
    <t>1st &amp; 10 at LAR 25</t>
  </si>
  <si>
    <t>4011281221426</t>
  </si>
  <si>
    <t>(10:36) (No Huddle, Shotgun) J.Goff pass short middle to C.Kupp to LA 37 for 12 yards (V.Bell).</t>
  </si>
  <si>
    <t>2nd &amp; 10 at LAR 25</t>
  </si>
  <si>
    <t>4011281221450</t>
  </si>
  <si>
    <t>(9:51) J.Goff pass short right to T.Higbee to NO 45 for 18 yards (E.Apple).</t>
  </si>
  <si>
    <t>1st &amp; 10 at LAR 37</t>
  </si>
  <si>
    <t>4011281221474</t>
  </si>
  <si>
    <t>(9:26) B.Cooks left end to NO 43 for 2 yards (M.Lattimore).</t>
  </si>
  <si>
    <t>4011281221495</t>
  </si>
  <si>
    <t>(8:47) J.Goff pass short middle to C.Kupp to NO 28 for 15 yards (E.Apple).</t>
  </si>
  <si>
    <t>4011281221519</t>
  </si>
  <si>
    <t>(8:09) C.Kupp right end ran ob at NO 22 for 6 yards (C.Jordan).</t>
  </si>
  <si>
    <t>4011281221545</t>
  </si>
  <si>
    <t>(7:47) J.Goff pass short left to C.Kupp to NO 22 for no gain (M.Williams).</t>
  </si>
  <si>
    <t>4011281221569</t>
  </si>
  <si>
    <t>(7:04) (Shotgun) J.Goff pass incomplete short right to R.Woods (E.Apple). PENALTY on NO-E.Apple, Defensive Pass Interference, 8 yards, enforced at NO 22 - No Play.</t>
  </si>
  <si>
    <t>4011281221602</t>
  </si>
  <si>
    <t>(6:59) J.Goff pass short left to R.Woods for 14 yards, TOUCHDOWN NULLIFIED by Penalty. PENALTY on LA-J.Noteboom, Illegal Block Above the Waist, 10 yards, enforced at NO 14 - No Play.</t>
  </si>
  <si>
    <t>4011281221639</t>
  </si>
  <si>
    <t>(6:51) (Shotgun) J.Goff pass incomplete deep right to T.Higbee. LA-A.Blythe was injured during the play. He is Out.  A.Blythe Ankle injury. He is out.</t>
  </si>
  <si>
    <t>1st &amp; 20 at NO 24</t>
  </si>
  <si>
    <t>4011281221661</t>
  </si>
  <si>
    <t>(6:45) M.Brown left end pushed ob at NO 11 for 13 yards (A.Klein).</t>
  </si>
  <si>
    <t>2nd &amp; 20 at NO 24</t>
  </si>
  <si>
    <t>4011281221696</t>
  </si>
  <si>
    <t>(6:08) (Shotgun) J.Goff pass incomplete short right [D.Onyemata]. New Orleans challenged the incomplete pass ruling, and the play was REVERSED. (Shotgun) J.Goff sacked at NO 19 for -8 yards (T.Hendrickson). FUMBLES (T.Hendrickson) [D.Onyemata], RECOVERED by NO-C.Jordan at NO 13.</t>
  </si>
  <si>
    <t>4011281221762</t>
  </si>
  <si>
    <t>(6:02) (Shotgun) T.Bridgewater pass short right to M.Thomas ran ob at NO 20 for 7 yards.</t>
  </si>
  <si>
    <t>4011281221791</t>
  </si>
  <si>
    <t>(5:31) A.Kamara right tackle to NO 24 for 4 yards (C.Matthews, N.Robey).</t>
  </si>
  <si>
    <t>2nd &amp; 3 at NO 20</t>
  </si>
  <si>
    <t>4011281221812</t>
  </si>
  <si>
    <t>(4:49) (Shotgun) T.Bridgewater sacked at NO 20 for -4 yards (S.Joseph). PENALTY on LA-S.Joseph, Face Mask (15 Yards), 15 yards, enforced at NO 24 - No Play.</t>
  </si>
  <si>
    <t>4011281221842</t>
  </si>
  <si>
    <t>(4:21) L.Murray right tackle to NO 39 for no gain (D.Fowler).</t>
  </si>
  <si>
    <t>4011281221863</t>
  </si>
  <si>
    <t>(3:39) T.Bridgewater pass incomplete deep right to A.Kamara.</t>
  </si>
  <si>
    <t>4011281221885</t>
  </si>
  <si>
    <t>(3:33) (Shotgun) T.Bridgewater pass short middle to T.Hill to NO 48 for 9 yards (T.Rapp, E.Weddle).</t>
  </si>
  <si>
    <t>3rd &amp; 10 at NO 39</t>
  </si>
  <si>
    <t>4011281221909</t>
  </si>
  <si>
    <t>(2:47) A.Kamara right tackle to NO 48 for no gain (S.Ebukam, M.Brockers).</t>
  </si>
  <si>
    <t>4011281221930</t>
  </si>
  <si>
    <t>(2:39) T.Gurley right end to NO 28 for 20 yards (M.Brown).</t>
  </si>
  <si>
    <t>4011281221951</t>
  </si>
  <si>
    <t>4011281221968</t>
  </si>
  <si>
    <t>(2:00) T.Gurley left end to NO 25 for 3 yards (D.Onyemata).</t>
  </si>
  <si>
    <t>4011281221989</t>
  </si>
  <si>
    <t>(1:24) J.Goff pass short left to R.Woods ran ob at NO 11 for 14 yards (V.Bell).</t>
  </si>
  <si>
    <t>4011281222018</t>
  </si>
  <si>
    <t>(1:18) T.Gurley right end to NO 7 for 4 yards (D.Davis).</t>
  </si>
  <si>
    <t>4011281222039</t>
  </si>
  <si>
    <t>(:38) J.Goff pass short left to T.Higbee to NO 4 for 3 yards (M.Lattimore; A.Klein).</t>
  </si>
  <si>
    <t>4011281222080</t>
  </si>
  <si>
    <t>Timeout #2 by NO at 00:10.</t>
  </si>
  <si>
    <t>4011281222097</t>
  </si>
  <si>
    <t>(:10) (Shotgun) J.Goff pass incomplete short right to C.Kupp.</t>
  </si>
  <si>
    <t>3rd &amp; 3 at NO 4</t>
  </si>
  <si>
    <t>4011281222063</t>
  </si>
  <si>
    <t>Timeout #2 by LA at 00:10.</t>
  </si>
  <si>
    <t>4011281222119</t>
  </si>
  <si>
    <t>Greg Zuerlein 22 Yd Field Goal</t>
  </si>
  <si>
    <t>4th &amp; 3 at NO 4</t>
  </si>
  <si>
    <t>4011281222138</t>
  </si>
  <si>
    <t>G.Zuerlein kicks 63 yards from LA 35 to NO 2. D.Harris MUFFS catch, ball out of bounds in End Zone, Touchback.</t>
  </si>
  <si>
    <t>4011281222168</t>
  </si>
  <si>
    <t>4011281222188</t>
  </si>
  <si>
    <t>4011281222203</t>
  </si>
  <si>
    <t>(15:00) (Shotgun) J.Goff pass incomplete short middle to C.Kupp [M.Davenport].</t>
  </si>
  <si>
    <t>4011281222225</t>
  </si>
  <si>
    <t>(14:57) (Shotgun) J.Goff pass incomplete short left to C.Kupp.</t>
  </si>
  <si>
    <t>4011281222247</t>
  </si>
  <si>
    <t>(14:54) (Shotgun) J.Goff pass short left to T.Gurley to LA 34 for 9 yards (A.Anzalone).</t>
  </si>
  <si>
    <t>3rd &amp; 10 at LAR 25</t>
  </si>
  <si>
    <t>4011281222271</t>
  </si>
  <si>
    <t>(14:13) J.Hekker punts 37 yards to NO 29, Center-J.McQuaide, out of bounds.</t>
  </si>
  <si>
    <t>4th &amp; 1 at LAR 34</t>
  </si>
  <si>
    <t>4011281222298</t>
  </si>
  <si>
    <t>(14:05) (Shotgun) T.Bridgewater pass incomplete short left to J.Cook.</t>
  </si>
  <si>
    <t>4011281222320</t>
  </si>
  <si>
    <t>(14:02) W.Clapp reported in as eligible.  PENALTY on NO-M.Thomas, False Start, 5 yards, enforced at NO 29 - No Play.</t>
  </si>
  <si>
    <t>4011281222354</t>
  </si>
  <si>
    <t>(14:02) (Shotgun) T.Bridgewater pass short left to L.Murray to NO 40 for 16 yards (N.Robey).</t>
  </si>
  <si>
    <t>2nd &amp; 15 at NO 24</t>
  </si>
  <si>
    <t>4011281222378</t>
  </si>
  <si>
    <t>(13:26) A.Kamara up the middle to NO 45 for 5 yards (E.Weddle). NO-A.Peat was injured during the play. His return is Probable.</t>
  </si>
  <si>
    <t>13:26</t>
  </si>
  <si>
    <t>4011281222399</t>
  </si>
  <si>
    <t>(13:00) (Shotgun) T.Bridgewater pass short middle to M.Thomas to 50 for 5 yards (E.Weddle).</t>
  </si>
  <si>
    <t>4011281222427</t>
  </si>
  <si>
    <t>(12:23) A.Kamara left tackle to LA 45 for 5 yards (C.Littleton, J.Johnson).</t>
  </si>
  <si>
    <t>4011281222448</t>
  </si>
  <si>
    <t>(11:49) T.Bridgewater pass short right to T.Smith ran ob at LA 38 for 7 yards (C.Littleton).</t>
  </si>
  <si>
    <t>2nd &amp; 5 at LAR 45</t>
  </si>
  <si>
    <t>4011281222477</t>
  </si>
  <si>
    <t>(11:12) A.Kamara up the middle to LA 35 for 3 yards (B.Hager).</t>
  </si>
  <si>
    <t>4011281222498</t>
  </si>
  <si>
    <t>(10:36) (Shotgun) T.Bridgewater pass incomplete short right.</t>
  </si>
  <si>
    <t>LAR 35</t>
  </si>
  <si>
    <t>2nd &amp; 7 at LAR 35</t>
  </si>
  <si>
    <t>4011281222520</t>
  </si>
  <si>
    <t>(10:29) (Shotgun) T.Bridgewater scrambles left end ran ob at LA 34 for 1 yard (N.Robey).</t>
  </si>
  <si>
    <t>3rd &amp; 7 at LAR 35</t>
  </si>
  <si>
    <t>4011281222548</t>
  </si>
  <si>
    <t>(9:59) W.Lutz 52 yard field goal is GOOD, Center-Z.Wood, Holder-T.Morstead.</t>
  </si>
  <si>
    <t>4th &amp; 6 at LAR 34</t>
  </si>
  <si>
    <t>4011281222573</t>
  </si>
  <si>
    <t>4011281222588</t>
  </si>
  <si>
    <t>(9:49) J.Goff pass short right to B.Cooks pushed ob at LA 40 for 15 yards (E.Apple).</t>
  </si>
  <si>
    <t>4011281222612</t>
  </si>
  <si>
    <t>(9:33) T.Gurley left end ran ob at LA 43 for 3 yards (A.Anzalone).</t>
  </si>
  <si>
    <t>1st &amp; 10 at LAR 40</t>
  </si>
  <si>
    <t>4011281222644</t>
  </si>
  <si>
    <t>(9:10) J.Goff pass short middle to C.Kupp to NO 30 for 27 yards (M.Williams).</t>
  </si>
  <si>
    <t>LAR 43</t>
  </si>
  <si>
    <t>2nd &amp; 7 at LAR 43</t>
  </si>
  <si>
    <t>4011281222668</t>
  </si>
  <si>
    <t>(8:38) J.Goff pass incomplete short right to G.Everett.</t>
  </si>
  <si>
    <t>4011281222690</t>
  </si>
  <si>
    <t>(8:34) PENALTY on LA-R.Woods, False Start, 5 yards, enforced at NO 30 - No Play.</t>
  </si>
  <si>
    <t>4011281222713</t>
  </si>
  <si>
    <t>(8:34) PENALTY on LA-A.Whitworth, False Start, 5 yards, enforced at NO 35 - No Play.</t>
  </si>
  <si>
    <t>2nd &amp; 15 at NO 35</t>
  </si>
  <si>
    <t>4011281222748</t>
  </si>
  <si>
    <t>(8:34) (Shotgun) J.Goff pass short right to R.Woods to NO 21 for 19 yards (E.Apple).</t>
  </si>
  <si>
    <t>2nd &amp; 20 at NO 40</t>
  </si>
  <si>
    <t>4011281222784</t>
  </si>
  <si>
    <t>(7:53) T.Gurley up the middle to NO 19 for 2 yards (C.Jordan).</t>
  </si>
  <si>
    <t>3rd &amp; 1 at NO 21</t>
  </si>
  <si>
    <t>4011281222805</t>
  </si>
  <si>
    <t>(7:29) (No Huddle) J.Goff pass short right to G.Everett to NO 8 for 11 yards (M.Brown; M.Lattimore).</t>
  </si>
  <si>
    <t>4011281222829</t>
  </si>
  <si>
    <t>(6:40) T.Gurley up the middle to NO 9 for -1 yards (V.Bell).</t>
  </si>
  <si>
    <t>4011281222850</t>
  </si>
  <si>
    <t>(6:06) (Shotgun) J.Goff pass short right to R.Woods to NO 1 for 8 yards (E.Apple). PENALTY on NO-E.Apple, Illegal Contact, 5 yards, enforced at NO 9 - No Play.</t>
  </si>
  <si>
    <t>4011281222897</t>
  </si>
  <si>
    <t>Todd Gurley II 4 Yard Rush G.Zuerlein extra point is GOOD, Center-J.McQuaide, Holder-J.Hekker.</t>
  </si>
  <si>
    <t>4011281222939</t>
  </si>
  <si>
    <t>4011281222954</t>
  </si>
  <si>
    <t>(5:39) A.Kamara right end to NO 29 for 4 yards (N.Robey; C.Littleton).</t>
  </si>
  <si>
    <t>4011281222975</t>
  </si>
  <si>
    <t>(4:59) (Shotgun) T.Bridgewater sacked at NO 22 for -7 yards (C.Matthews). FUMBLES (C.Matthews) [C.Matthews], recovered by NO-T.Armstead at NO 24. T.Armstead to NO 24 for no gain (D.Fowler).</t>
  </si>
  <si>
    <t>4011281223004</t>
  </si>
  <si>
    <t>(4:13) (Shotgun) T.Bridgewater sacked at NO 13 for -11 yards (M.Brockers). Penalty on NO-L.Warford, Offensive Holding, declined.</t>
  </si>
  <si>
    <t>3rd &amp; 11 at NO 24</t>
  </si>
  <si>
    <t>4011281223034</t>
  </si>
  <si>
    <t>(3:49) T.Morstead punts 45 yards to LA 42, Center-Z.Wood. J.Natson to NO 26 for 32 yards (J.Gray).</t>
  </si>
  <si>
    <t>4th &amp; 22 at NO 13</t>
  </si>
  <si>
    <t>4011281223059</t>
  </si>
  <si>
    <t>(3:37) M.Brown left end to NO 14 for 12 yards (E.Apple). NO-A.Klein was injured during the play. His return is Probable.</t>
  </si>
  <si>
    <t>4011281223083</t>
  </si>
  <si>
    <t>(2:52) M.Brown right tackle to NO 12 for 2 yards (D.Onyemata).</t>
  </si>
  <si>
    <t>4011281223104</t>
  </si>
  <si>
    <t>(2:13) (Shotgun) J.Goff pass short left to G.Everett to NO 4 for 8 yards (D.Davis; K.Alonso) [M.Davenport].</t>
  </si>
  <si>
    <t>2nd &amp; 8 at NO 12</t>
  </si>
  <si>
    <t>4011281223128</t>
  </si>
  <si>
    <t>(1:28) M.Brown left tackle to NO 2 for 2 yards (C.Jordan).</t>
  </si>
  <si>
    <t>4011281223149</t>
  </si>
  <si>
    <t>Brandin Cooks Pass From Jared Goff for 2 Yrds G.Zuerlein extra point is GOOD, Center-J.McQuaide, Holder-J.Hekker.</t>
  </si>
  <si>
    <t>4011281223190</t>
  </si>
  <si>
    <t>4011281223207</t>
  </si>
  <si>
    <t>(1:00) A.Kamara left end to NO 37 for 12 yards (D.Fowler).</t>
  </si>
  <si>
    <t>4011281223232</t>
  </si>
  <si>
    <t>(:15) (Shotgun) T.Bridgewater scrambles up the middle to LA 49 for 14 yards. PENALTY on NO-W.Clapp, Offensive Holding, 10 yards, enforced at NO 37 - No Play.</t>
  </si>
  <si>
    <t>4011281223275</t>
  </si>
  <si>
    <t>4011281223292</t>
  </si>
  <si>
    <t>(15:00) A.Kamara left end to NO 29 for 2 yards (T.Rapp).</t>
  </si>
  <si>
    <t>1st &amp; 20 at NO 27</t>
  </si>
  <si>
    <t>4011281223313</t>
  </si>
  <si>
    <t>(14:20) (Shotgun) T.Bridgewater pass short right to M.Thomas to NO 36 for 7 yards (T.Rapp; E.Weddle).</t>
  </si>
  <si>
    <t>2nd &amp; 18 at NO 29</t>
  </si>
  <si>
    <t>4011281223341</t>
  </si>
  <si>
    <t>(13:35) (Shotgun) T.Bridgewater pass short right to M.Thomas to LA 48 for 16 yards (C.Littleton).</t>
  </si>
  <si>
    <t>3rd &amp; 11 at NO 36</t>
  </si>
  <si>
    <t>4011281223365</t>
  </si>
  <si>
    <t>(12:58) T.Bridgewater pass short right to T.Smith to LA 20 for 28 yards (E.Weddle). NO-T.Smith was injured during the play. His return is Probable.</t>
  </si>
  <si>
    <t>LAR 48</t>
  </si>
  <si>
    <t>1st &amp; 10 at LAR 48</t>
  </si>
  <si>
    <t>4011281223396</t>
  </si>
  <si>
    <t>(12:25) T.Bridgewater scrambles right end pushed ob at LA 17 for 3 yards (S.Joseph). PENALTY on NO-R.Ramczyk, Offensive Holding, 10 yards, enforced at LA 20 - No Play.</t>
  </si>
  <si>
    <t>4011281223433</t>
  </si>
  <si>
    <t>(11:58) (Shotgun) T.Bridgewater pass short middle to M.Thomas to LA 24 for 6 yards (E.Weddle).</t>
  </si>
  <si>
    <t>LAR 30</t>
  </si>
  <si>
    <t>1st &amp; 20 at LAR 30</t>
  </si>
  <si>
    <t>4011281223457</t>
  </si>
  <si>
    <t>(11:16) (Shotgun) T.Bridgewater pass incomplete short middle to Z.Line (C.Littleton).</t>
  </si>
  <si>
    <t>LAR 24</t>
  </si>
  <si>
    <t>2nd &amp; 14 at LAR 24</t>
  </si>
  <si>
    <t>4011281223479</t>
  </si>
  <si>
    <t>(11:09) (Shotgun) T.Bridgewater pass incomplete short left to J.Cook (T.Rapp).</t>
  </si>
  <si>
    <t>3rd &amp; 14 at LAR 24</t>
  </si>
  <si>
    <t>4011281223501</t>
  </si>
  <si>
    <t>(11:02) W.Lutz 42 yard field goal is GOOD, Center-Z.Wood, Holder-T.Morstead.</t>
  </si>
  <si>
    <t>4th &amp; 14 at LAR 24</t>
  </si>
  <si>
    <t>4011281223520</t>
  </si>
  <si>
    <t>4011281223535</t>
  </si>
  <si>
    <t>(10:58) (Shotgun) M.Brown right guard to LA 33 for 8 yards (M.Edwards; A.Klein).</t>
  </si>
  <si>
    <t>4011281223556</t>
  </si>
  <si>
    <t>(10:18) J.Goff pass short left to R.Woods ran ob at LA 39 for 6 yards (D.Davis). PENALTY on LA-R.Havenstein, Offensive Holding, 10 yards, enforced at LA 33 - No Play.</t>
  </si>
  <si>
    <t>2nd &amp; 2 at LAR 33</t>
  </si>
  <si>
    <t>4011281223596</t>
  </si>
  <si>
    <t>(9:49) (Shotgun) J.Goff pass short middle to M.Brown to LA 33 for 10 yards (P.Williams).</t>
  </si>
  <si>
    <t>LAR 23</t>
  </si>
  <si>
    <t>2nd &amp; 12 at LAR 23</t>
  </si>
  <si>
    <t>4011281223620</t>
  </si>
  <si>
    <t>(9:08) (Shotgun) J.Goff pass short left to C.Kupp for 67 yards, TOUCHDOWN [C.Jordan]. The Replay Official reviewed the runner broke the plane ruling, and the play was REVERSED. (Shotgun) J.Goff pass short left to C.Kupp to NO 1 for 66 yards (A.Klein) [C.Jordan].</t>
  </si>
  <si>
    <t>4011281223683</t>
  </si>
  <si>
    <t>Jared Goff 1 Yard Rush G.Zuerlein extra point is GOOD, Center-J.McQuaide, Holder-J.Hekker.</t>
  </si>
  <si>
    <t>4011281223721</t>
  </si>
  <si>
    <t>4011281223736</t>
  </si>
  <si>
    <t>(8:37) (Shotgun) T.Bridgewater pass short right to A.Kamara ran ob at NO 28 for 3 yards (J.Johnson). PENALTY on NO-T.Armstead, Offensive Holding, 10 yards, enforced at NO 25 - No Play.</t>
  </si>
  <si>
    <t>4011281223776</t>
  </si>
  <si>
    <t>(8:24) (Shotgun) A.Kamara right guard to NO 21 for 6 yards (D.Fowler).</t>
  </si>
  <si>
    <t>1st &amp; 20 at NO 15</t>
  </si>
  <si>
    <t>4011281223797</t>
  </si>
  <si>
    <t>(7:52) (Shotgun) T.Bridgewater pass short middle to M.Thomas to NO 31 for 10 yards (J.Johnson; T.Rapp).</t>
  </si>
  <si>
    <t>2nd &amp; 14 at NO 21</t>
  </si>
  <si>
    <t>4011281223821</t>
  </si>
  <si>
    <t>(7:13) (Shotgun) T.Bridgewater pass short middle to T.Hill to NO 38 for 7 yards (J.Johnson).</t>
  </si>
  <si>
    <t>4011281223845</t>
  </si>
  <si>
    <t>(6:41) (Shotgun) T.Bridgewater pass short middle to M.Thomas to NO 49 for 11 yards (T.Rapp; C.Littleton).</t>
  </si>
  <si>
    <t>4011281223869</t>
  </si>
  <si>
    <t>(6:02) (Shotgun) T.Bridgewater pass incomplete deep middle to M.Thomas (C.Littleton).</t>
  </si>
  <si>
    <t>4011281223891</t>
  </si>
  <si>
    <t>(5:58) (Shotgun) T.Bridgewater pass incomplete short left. PENALTY on NO-T.Bridgewater, Intentional Grounding, 10 yards, enforced at NO 49.</t>
  </si>
  <si>
    <t>4011281223924</t>
  </si>
  <si>
    <t>(5:54) (Shotgun) T.Bridgewater pass incomplete short middle to T.Hill (N.Robey).</t>
  </si>
  <si>
    <t>3rd &amp; 20 at NO 39</t>
  </si>
  <si>
    <t>4011281223946</t>
  </si>
  <si>
    <t>(5:50) T.Morstead punts 50 yards to LA 11, Center-Z.Wood, fair catch by J.Natson.</t>
  </si>
  <si>
    <t>4th &amp; 20 at NO 39</t>
  </si>
  <si>
    <t>4011281223965</t>
  </si>
  <si>
    <t>(5:43) T.Gurley left tackle to LA 11 for no gain (T.Hendrickson).</t>
  </si>
  <si>
    <t>LAR 11</t>
  </si>
  <si>
    <t>1st &amp; 10 at LAR 11</t>
  </si>
  <si>
    <t>4011281223986</t>
  </si>
  <si>
    <t>(4:57) T.Gurley left tackle to LA 20 for 9 yards (E.Apple).</t>
  </si>
  <si>
    <t>2nd &amp; 10 at LAR 11</t>
  </si>
  <si>
    <t>4011281224007</t>
  </si>
  <si>
    <t>(4:15) T.Gurley left tackle to LA 26 for 6 yards (C.Gardner-Johnson).</t>
  </si>
  <si>
    <t>3rd &amp; 1 at LAR 20</t>
  </si>
  <si>
    <t>4011281224028</t>
  </si>
  <si>
    <t>(3:30) T.Gurley right end to LA 27 for 1 yard (V.Bell, A.Klein).</t>
  </si>
  <si>
    <t>LAR 26</t>
  </si>
  <si>
    <t>1st &amp; 10 at LAR 26</t>
  </si>
  <si>
    <t>4011281224049</t>
  </si>
  <si>
    <t>Timeout #1 by NO at 03:24.</t>
  </si>
  <si>
    <t>4011281224066</t>
  </si>
  <si>
    <t>(3:24) J.Goff sacked at LA 19 for -8 yards (M.Davenport).</t>
  </si>
  <si>
    <t>LAR 27</t>
  </si>
  <si>
    <t>2nd &amp; 9 at LAR 27</t>
  </si>
  <si>
    <t>4011281224085</t>
  </si>
  <si>
    <t>(2:39) T.Gurley left guard to LA 21 for 2 yards (D.Onyemata; M.Davenport).</t>
  </si>
  <si>
    <t>3rd &amp; 17 at LAR 19</t>
  </si>
  <si>
    <t>4011281224106</t>
  </si>
  <si>
    <t>Timeout #2 by NO at 02:35.</t>
  </si>
  <si>
    <t>4011281224123</t>
  </si>
  <si>
    <t>(2:35) J.Hekker punts 66 yards to NO 13, Center-J.McQuaide. D.Harris to NO 22 for 9 yards (N.Scott).</t>
  </si>
  <si>
    <t>LAR 21</t>
  </si>
  <si>
    <t>4th &amp; 15 at LAR 21</t>
  </si>
  <si>
    <t>4011281224148</t>
  </si>
  <si>
    <t>(2:22) (Shotgun) T.Bridgewater pass incomplete short right to J.Cook.</t>
  </si>
  <si>
    <t>4011281224170</t>
  </si>
  <si>
    <t>(2:17) (Shotgun) T.Bridgewater pass short left to M.Thomas to NO 25 for 3 yards (C.Littleton).</t>
  </si>
  <si>
    <t>4011281224194</t>
  </si>
  <si>
    <t>4011281224211</t>
  </si>
  <si>
    <t>(1:58) T.Bridgewater pass incomplete short left to M.Thomas (M.Peters). Penalty on NO-M.Thomas, Offensive Pass Interference, declined.</t>
  </si>
  <si>
    <t>3rd &amp; 7 at NO 25</t>
  </si>
  <si>
    <t>4011281224255</t>
  </si>
  <si>
    <t>(1:53) T.Morstead punts 55 yards to LA 20, Center-Z.Wood, fair catch by J.Natson.</t>
  </si>
  <si>
    <t>4011281224274</t>
  </si>
  <si>
    <t>(1:47) J.Goff kneels to LA 19 for -1 yards.</t>
  </si>
  <si>
    <t>4011281224295</t>
  </si>
  <si>
    <t>(1:06) J.Goff kneels to LA 18 for -1 yards.</t>
  </si>
  <si>
    <t>2nd &amp; 11 at LAR 19</t>
  </si>
  <si>
    <t>4011281224316</t>
  </si>
  <si>
    <t>(:36) J.Goff kneels to LA 17 for -1 yards.</t>
  </si>
  <si>
    <t>LAR 18</t>
  </si>
  <si>
    <t>3rd &amp; 12 at LAR 18</t>
  </si>
  <si>
    <t>4011281224337</t>
  </si>
  <si>
    <t>40112799354</t>
  </si>
  <si>
    <t>401127993</t>
  </si>
  <si>
    <t>40112799378</t>
  </si>
  <si>
    <t>(15:00) (Shotgun) R.Wilson pass short left to C.Carson to SEA 27 for 2 yards (M.Davenport). PENALTY on SEA-W.Dissly, Illegal Block Above the Waist, 10 yards, enforced at SEA 25 - No Play.</t>
  </si>
  <si>
    <t>SEA 25</t>
  </si>
  <si>
    <t>1st &amp; 10 at SEA 25</t>
  </si>
  <si>
    <t>401127993113</t>
  </si>
  <si>
    <t>(14:34) (Shotgun) R.Wilson pass short left to W.Dissly to SEA 20 for 5 yards (M.Lattimore).</t>
  </si>
  <si>
    <t>14:34</t>
  </si>
  <si>
    <t>SEA 15</t>
  </si>
  <si>
    <t>1st &amp; 20 at SEA 15</t>
  </si>
  <si>
    <t>401127993137</t>
  </si>
  <si>
    <t>(13:51) (Shotgun) C.Carson right tackle to SEA 22 for 2 yards (D.Onyemata; C.Jordan).</t>
  </si>
  <si>
    <t>SEA 20</t>
  </si>
  <si>
    <t>2nd &amp; 15 at SEA 20</t>
  </si>
  <si>
    <t>401127993158</t>
  </si>
  <si>
    <t>(13:08) (Shotgun) R.Wilson pass short left to C.Carson to SEA 20 for -2 yards (T.Hendrickson; M.Davenport).</t>
  </si>
  <si>
    <t>SEA 22</t>
  </si>
  <si>
    <t>3rd &amp; 13 at SEA 22</t>
  </si>
  <si>
    <t>401127993182</t>
  </si>
  <si>
    <t>(12:30) (Punt formation) PENALTY on SEA-B.Burr-Kirven, False Start, 5 yards, enforced at SEA 20 - No Play.</t>
  </si>
  <si>
    <t>4th &amp; 15 at SEA 20</t>
  </si>
  <si>
    <t>401127993218</t>
  </si>
  <si>
    <t>Deonte Harris 53 Yrd Punt Return W.Lutz extra point is GOOD, Center-Z.Wood, Holder-T.Morstead.</t>
  </si>
  <si>
    <t>4th &amp; 20 at SEA 15</t>
  </si>
  <si>
    <t>401127993260</t>
  </si>
  <si>
    <t>401127993284</t>
  </si>
  <si>
    <t>(12:06) G.Fant reported in as eligible.  C.Carson left end pushed ob at SEA 29 for 4 yards (D.Davis).</t>
  </si>
  <si>
    <t>401127993312</t>
  </si>
  <si>
    <t>(11:34) (Shotgun) C.Carson up the middle to SEA 26 for -3 yards (S.Tuttle).</t>
  </si>
  <si>
    <t>SEA 29</t>
  </si>
  <si>
    <t>2nd &amp; 6 at SEA 29</t>
  </si>
  <si>
    <t>401127993333</t>
  </si>
  <si>
    <t>(10:53) (Shotgun) R.Wilson pass deep left to D.Moore to NO 45 for 29 yards (M.Lattimore).</t>
  </si>
  <si>
    <t>SEA 26</t>
  </si>
  <si>
    <t>3rd &amp; 9 at SEA 26</t>
  </si>
  <si>
    <t>401127993357</t>
  </si>
  <si>
    <t>(10:12) G.Fant reported in as eligible.  R.Wilson pass incomplete short left.</t>
  </si>
  <si>
    <t>401127993381</t>
  </si>
  <si>
    <t>(10:08) (Shotgun) C.Carson up the middle to NO 49 for -4 yards (A.Klein).</t>
  </si>
  <si>
    <t>401127993402</t>
  </si>
  <si>
    <t>(9:29) (Shotgun) R.Wilson scrambles left guard to NO 39 for 10 yards (M.Davenport).</t>
  </si>
  <si>
    <t>3rd &amp; 14 at NO 49</t>
  </si>
  <si>
    <t>401127993423</t>
  </si>
  <si>
    <t>(8:52) M.Dickson punts 29 yards to NO 10, Center-T.Ott, fair catch by D.Harris.</t>
  </si>
  <si>
    <t>4th &amp; 4 at NO 39</t>
  </si>
  <si>
    <t>401127993451</t>
  </si>
  <si>
    <t>(8:45) T.Bridgewater pass short right to J.Hill to NO 14 for 4 yards (B.Wagner, M.Kendricks).</t>
  </si>
  <si>
    <t>401127993475</t>
  </si>
  <si>
    <t>(8:07) (Shotgun) T.Bridgewater pass short right to A.Kamara pushed ob at NO 17 for 3 yards (K.Wright).</t>
  </si>
  <si>
    <t>2nd &amp; 6 at NO 14</t>
  </si>
  <si>
    <t>401127993504</t>
  </si>
  <si>
    <t>(7:31) (Shotgun) PENALTY on NO-R.Ramczyk, False Start, 5 yards, enforced at NO 17 - No Play.</t>
  </si>
  <si>
    <t>3rd &amp; 3 at NO 17</t>
  </si>
  <si>
    <t>401127993527</t>
  </si>
  <si>
    <t>Timeout #1 by NO at 07:02.</t>
  </si>
  <si>
    <t>401127993544</t>
  </si>
  <si>
    <t>(7:02) (Shotgun) T.Bridgewater pass short middle to A.Carr to NO 25 for 13 yards (B.Wagner). PENALTY on NO, Illegal Shift, 5 yards, enforced at NO 12 - No Play.</t>
  </si>
  <si>
    <t>3rd &amp; 8 at NO 12</t>
  </si>
  <si>
    <t>401127993579</t>
  </si>
  <si>
    <t>(6:43) (Shotgun) T.Bridgewater scrambles up the middle to NO 18 for 11 yards (T.Flowers, K.Wright).</t>
  </si>
  <si>
    <t>3rd &amp; 13 at NO 7</t>
  </si>
  <si>
    <t>401127993600</t>
  </si>
  <si>
    <t>(5:59) T.Morstead punts 46 yards to SEA 36, Center-Z.Wood, fair catch by T.Lockett.</t>
  </si>
  <si>
    <t>4th &amp; 2 at NO 18</t>
  </si>
  <si>
    <t>401127993628</t>
  </si>
  <si>
    <t>(5:52) (Shotgun) R.Wilson pass short left to T.Lockett to SEA 39 for 3 yards (M.Williams).</t>
  </si>
  <si>
    <t>SEA 36</t>
  </si>
  <si>
    <t>1st &amp; 10 at SEA 36</t>
  </si>
  <si>
    <t>401127993652</t>
  </si>
  <si>
    <t>(5:21) (Shotgun) C.Carson left tackle to SEA 41 for 2 yards (A.Klein, M.Davenport).</t>
  </si>
  <si>
    <t>SEA 39</t>
  </si>
  <si>
    <t>2nd &amp; 7 at SEA 39</t>
  </si>
  <si>
    <t>401127993673</t>
  </si>
  <si>
    <t>(4:36) (Shotgun) R.Wilson pass deep left to T.Lockett to NO 27 for 32 yards (E.Apple).</t>
  </si>
  <si>
    <t>SEA 41</t>
  </si>
  <si>
    <t>3rd &amp; 5 at SEA 41</t>
  </si>
  <si>
    <t>401127993697</t>
  </si>
  <si>
    <t>(3:48) (Shotgun) G.Fant reported in as eligible.  C.Carson right tackle to NO 11 for 16 yards (M.Williams).</t>
  </si>
  <si>
    <t>401127993720</t>
  </si>
  <si>
    <t>(3:13) G.Fant reported in as eligible.  C.Carson left tackle to NO 8 for 3 yards (M.Lattimore; V.Bell).</t>
  </si>
  <si>
    <t>401127993743</t>
  </si>
  <si>
    <t>Tyler Lockett 8 Yd pass from Russell Wilson (Jason Myers Kick)</t>
  </si>
  <si>
    <t>401127993784</t>
  </si>
  <si>
    <t>J.Myers kicks 64 yards from SEA 35 to NO 1. D.Harris to NO 33 for 32 yards (B.Burr-Kirven; J.Taylor).</t>
  </si>
  <si>
    <t>401127993806</t>
  </si>
  <si>
    <t>(2:17) (Shotgun) T.Bridgewater pass short left to A.Kamara to NO 42 for 9 yards (B.McDougald).</t>
  </si>
  <si>
    <t>401127993830</t>
  </si>
  <si>
    <t>(1:37) W.Clapp reported in as eligible.  A.Kamara right tackle to NO 45 for 3 yards (Q.Jefferson, B.Wagner).</t>
  </si>
  <si>
    <t>401127993853</t>
  </si>
  <si>
    <t>(:57) W.Clapp reported in as eligible.  T.Bridgewater pass short left to L.Murray to NO 43 for -2 yards (K.Wright). PENALTY on NO-W.Clapp, Offensive Holding, 10 yards, enforced at NO 45 - No Play.</t>
  </si>
  <si>
    <t>401127993890</t>
  </si>
  <si>
    <t>(:30) PENALTY on NO-A.Peat, False Start, 5 yards, enforced at NO 35 - No Play.</t>
  </si>
  <si>
    <t>1st &amp; 20 at NO 35</t>
  </si>
  <si>
    <t>401127993913</t>
  </si>
  <si>
    <t>(:16) (Shotgun) T.Bridgewater pass incomplete short left to T.Ginn.</t>
  </si>
  <si>
    <t>1st &amp; 25</t>
  </si>
  <si>
    <t>1st &amp; 25 at NO 30</t>
  </si>
  <si>
    <t>401127993935</t>
  </si>
  <si>
    <t>(:12) (Shotgun) T.Bridgewater pass short left to A.Kamara to NO 34 for 4 yards (M.Kendricks; B.Wagner).</t>
  </si>
  <si>
    <t>2nd &amp; 25</t>
  </si>
  <si>
    <t>2nd &amp; 25 at NO 30</t>
  </si>
  <si>
    <t>401127993959</t>
  </si>
  <si>
    <t>401127993976</t>
  </si>
  <si>
    <t>(15:00) (Shotgun) T.Bridgewater pass incomplete short middle to J.Hill.</t>
  </si>
  <si>
    <t>3rd &amp; 21 at NO 34</t>
  </si>
  <si>
    <t>401127993998</t>
  </si>
  <si>
    <t>(14:55) T.Morstead punts 64 yards to SEA 2, Center-Z.Wood, out of bounds.</t>
  </si>
  <si>
    <t>4th &amp; 21 at NO 34</t>
  </si>
  <si>
    <t>4011279931025</t>
  </si>
  <si>
    <t>Timeout #1 by SEA at 14:46.</t>
  </si>
  <si>
    <t>14:46</t>
  </si>
  <si>
    <t>4011279931055</t>
  </si>
  <si>
    <t>(14:46) G.Fant reported in as eligible.  C.Carson up the middle to SEA 4 for 2 yards (T.Hendrickson).</t>
  </si>
  <si>
    <t>SEA 2</t>
  </si>
  <si>
    <t>1st &amp; 10 at SEA 2</t>
  </si>
  <si>
    <t>4011279931078</t>
  </si>
  <si>
    <t>(14:11) R.Wilson pass short left to T.Lockett pushed ob at SEA 11 for 7 yards (M.Lattimore).</t>
  </si>
  <si>
    <t>SEA 4</t>
  </si>
  <si>
    <t>2nd &amp; 8 at SEA 4</t>
  </si>
  <si>
    <t>4011279931107</t>
  </si>
  <si>
    <t>(13:42) (Shotgun) R.Wilson left end to SEA 13 for 2 yards (M.Lattimore; T.Hendrickson).</t>
  </si>
  <si>
    <t>SEA 11</t>
  </si>
  <si>
    <t>3rd &amp; 1 at SEA 11</t>
  </si>
  <si>
    <t>4011279931128</t>
  </si>
  <si>
    <t>(13:00) G.Fant reported in as eligible.  R.Wilson left end pushed ob at SEA 16 for 3 yards (M.Davenport).</t>
  </si>
  <si>
    <t>SEA 13</t>
  </si>
  <si>
    <t>1st &amp; 10 at SEA 13</t>
  </si>
  <si>
    <t>4011279931156</t>
  </si>
  <si>
    <t>(12:29) (Shotgun) R.Wilson pass short left to C.Prosise pushed ob at SEA 19 for 3 yards (D.Davis).</t>
  </si>
  <si>
    <t>SEA 16</t>
  </si>
  <si>
    <t>2nd &amp; 7 at SEA 16</t>
  </si>
  <si>
    <t>4011279931185</t>
  </si>
  <si>
    <t>(11:56) (Shotgun) R.Wilson pass short right to T.Lockett to SEA 21 for 2 yards (M.Lattimore).</t>
  </si>
  <si>
    <t>SEA 19</t>
  </si>
  <si>
    <t>3rd &amp; 4 at SEA 19</t>
  </si>
  <si>
    <t>4011279931209</t>
  </si>
  <si>
    <t>(11:17) M.Dickson punts 59 yards to NO 20, Center-T.Ott. D.Harris to NO 20 for no gain (U.Amadi).</t>
  </si>
  <si>
    <t>SEA 21</t>
  </si>
  <si>
    <t>4th &amp; 2 at SEA 21</t>
  </si>
  <si>
    <t>4011279931234</t>
  </si>
  <si>
    <t>(11:09) A.Kamara left tackle to NO 26 for 6 yards (B.Wagner; K.Wright).</t>
  </si>
  <si>
    <t>4011279931255</t>
  </si>
  <si>
    <t>(10:39) (Shotgun) T.Bridgewater pass short right to A.Kamara to NO 35 for 9 yards (B.McDougald, Sq.Griffin).</t>
  </si>
  <si>
    <t>4011279931279</t>
  </si>
  <si>
    <t>(9:57) A.Kamara right end to NO 42 for 7 yards (B.Wagner; K.Wright).</t>
  </si>
  <si>
    <t>4011279931300</t>
  </si>
  <si>
    <t>(9:09) W.Clapp reported in as eligible.  L.Murray left tackle to NO 42 for no gain (K.Wright; A.Woods).</t>
  </si>
  <si>
    <t>4011279931323</t>
  </si>
  <si>
    <t>(8:28) #7 Hill in at QB (Shotgun) A.Kamara left tackle to NO 43 for 1 yard (R.Green; J.Clowney).</t>
  </si>
  <si>
    <t>8:28</t>
  </si>
  <si>
    <t>4011279931348</t>
  </si>
  <si>
    <t>(7:49) T.Morstead punts 53 yards to SEA 4, Center-Z.Wood, downed by NO-J.Hardee.</t>
  </si>
  <si>
    <t>4th &amp; 2 at NO 43</t>
  </si>
  <si>
    <t>4011279931376</t>
  </si>
  <si>
    <t>(7:40) (Shotgun) G.Fant reported in as eligible.  C.Carson up the middle to SEA 8 for 4 yards (M.Edwards).</t>
  </si>
  <si>
    <t>1st &amp; 10 at SEA 4</t>
  </si>
  <si>
    <t>4011279931399</t>
  </si>
  <si>
    <t>Vonn Bell 33 Yd Fumble Return (Wil Lutz PAT failed)</t>
  </si>
  <si>
    <t>39</t>
  </si>
  <si>
    <t>Fumble Return Touchdown</t>
  </si>
  <si>
    <t>SEA 8</t>
  </si>
  <si>
    <t>2nd &amp; 6 at SEA 8</t>
  </si>
  <si>
    <t>4011279931455</t>
  </si>
  <si>
    <t>W.Lutz kicks 62 yards from NO 35 to SEA 3. T.Lockett to SEA 32 for 29 yards (J.Gray). NO-P.Robinson was injured during the play.</t>
  </si>
  <si>
    <t>4011279931477</t>
  </si>
  <si>
    <t>(6:46) (Shotgun) R.Wilson pass short right to C.Prosise ran ob at SEA 37 for 5 yards (V.Bell).</t>
  </si>
  <si>
    <t>SEA 32</t>
  </si>
  <si>
    <t>1st &amp; 10 at SEA 32</t>
  </si>
  <si>
    <t>4011279931514</t>
  </si>
  <si>
    <t>(6:16) (Shotgun) PENALTY on SEA-W.Dissly, False Start, 5 yards, enforced at SEA 37 - No Play.</t>
  </si>
  <si>
    <t>SEA 37</t>
  </si>
  <si>
    <t>2nd &amp; 5 at SEA 37</t>
  </si>
  <si>
    <t>4011279931537</t>
  </si>
  <si>
    <t>(5:57) (Shotgun) R.Wilson pass short left to C.Prosise pushed ob at SEA 32 for no gain (M.Lattimore).</t>
  </si>
  <si>
    <t>2nd &amp; 10 at SEA 32</t>
  </si>
  <si>
    <t>4011279931566</t>
  </si>
  <si>
    <t>(5:26) (Shotgun) R.Wilson scrambles up the middle to 50 for 18 yards (M.Williams).</t>
  </si>
  <si>
    <t>3rd &amp; 10 at SEA 32</t>
  </si>
  <si>
    <t>4011279931587</t>
  </si>
  <si>
    <t>(4:47) (Shotgun) C.Prosise left guard to NO 49 for 1 yard (M.Davenport; P.Williams).</t>
  </si>
  <si>
    <t>4011279931608</t>
  </si>
  <si>
    <t>(4:06) (Shotgun) R.Wilson scrambles right end to NO 41 for 8 yards (E.Apple).</t>
  </si>
  <si>
    <t>2nd &amp; 9 at NO 49</t>
  </si>
  <si>
    <t>4011279931629</t>
  </si>
  <si>
    <t>(3:21) (Shotgun) G.Fant reported in as eligible.  C.Carson up the middle to NO 41 for no gain (D.Onyemata, V.Bell).</t>
  </si>
  <si>
    <t>4011279931652</t>
  </si>
  <si>
    <t>(2:37) G.Fant reported in as eligible.  C.Carson right guard to NO 42 for -1 yards (D.Davis; M.Williams).</t>
  </si>
  <si>
    <t>4011279931676</t>
  </si>
  <si>
    <t>(2:33) (Shotgun) T.Bridgewater pass short left to T.Ginn to NO 47 for 5 yards (K.Wright).</t>
  </si>
  <si>
    <t>4011279931700</t>
  </si>
  <si>
    <t>(2:02) (Shotgun) T.Bridgewater pass incomplete short right to T.Ginn [Q.Jefferson].</t>
  </si>
  <si>
    <t>2nd &amp; 5 at NO 47</t>
  </si>
  <si>
    <t>4011279931722</t>
  </si>
  <si>
    <t>4011279931739</t>
  </si>
  <si>
    <t>(1:59) (Shotgun) T.Bridgewater pass short middle to M.Thomas to SEA 39 for 14 yards (T.Flowers).</t>
  </si>
  <si>
    <t>3rd &amp; 5 at NO 47</t>
  </si>
  <si>
    <t>4011279931763</t>
  </si>
  <si>
    <t>(1:36) (No Huddle, Shotgun) T.Bridgewater pass short right to J.Cook to SEA 32 for 7 yards (Sq.Griffin).</t>
  </si>
  <si>
    <t>1st &amp; 10 at SEA 39</t>
  </si>
  <si>
    <t>4011279931787</t>
  </si>
  <si>
    <t>(1:06) (No Huddle, Shotgun) T.Bridgewater pass short middle to A.Kamara to SEA 29 for 3 yards (K.Wright).</t>
  </si>
  <si>
    <t>2nd &amp; 3 at SEA 32</t>
  </si>
  <si>
    <t>4011279931811</t>
  </si>
  <si>
    <t>(:43) (No Huddle, Shotgun) T.Bridgewater pass incomplete deep left to M.Thomas [Q.Jefferson].</t>
  </si>
  <si>
    <t>1st &amp; 10 at SEA 29</t>
  </si>
  <si>
    <t>4011279931833</t>
  </si>
  <si>
    <t>Alvin Kamara 29 Yd pass from Teddy Bridgewater (Wil Lutz Kick)</t>
  </si>
  <si>
    <t>2nd &amp; 10 at SEA 29</t>
  </si>
  <si>
    <t>4011279931874</t>
  </si>
  <si>
    <t>W.Lutz kicks 62 yards from NO 35 to SEA 3. T.Lockett to SEA 21 for 18 yards (C.Gardner-Johnson).</t>
  </si>
  <si>
    <t>4011279931896</t>
  </si>
  <si>
    <t>(:29) (Shotgun) R.Wilson pass short middle to N.Vannett to SEA 30 for 9 yards (D.Davis).</t>
  </si>
  <si>
    <t>1st &amp; 10 at SEA 21</t>
  </si>
  <si>
    <t>4011279931920</t>
  </si>
  <si>
    <t>(:10) (No Huddle, Shotgun) R.Wilson pass deep left to DK.Metcalf to NO 16 for 54 yards (M.Lattimore).</t>
  </si>
  <si>
    <t>SEA 30</t>
  </si>
  <si>
    <t>2nd &amp; 1 at SEA 30</t>
  </si>
  <si>
    <t>4011279931944</t>
  </si>
  <si>
    <t>4011279931970</t>
  </si>
  <si>
    <t>J.Myers kicks 68 yards from SEA 35 to NO -3. D.Harris to NO 25 for 28 yards (N.Bellore).</t>
  </si>
  <si>
    <t>4011279931992</t>
  </si>
  <si>
    <t>(14:54) A.Kamara up the middle to NO 41 for 16 yards (B.McDougald; M.Kendricks).</t>
  </si>
  <si>
    <t>4011279932013</t>
  </si>
  <si>
    <t>(14:16) (Shotgun) T.Bridgewater pass short right to M.Thomas to SEA 41 for 18 yards (B.McDougald, B.Wagner).</t>
  </si>
  <si>
    <t>4011279932037</t>
  </si>
  <si>
    <t>(13:36) L.Murray right tackle to SEA 39 for 2 yards (B.Wagner).</t>
  </si>
  <si>
    <t>1st &amp; 10 at SEA 41</t>
  </si>
  <si>
    <t>4011279932058</t>
  </si>
  <si>
    <t>(12:57) (Shotgun) T.Bridgewater scrambles right end pushed ob at SEA 22 for 17 yards (K.Wright). PENALTY on NO-A.Kamara, Chop Block, 15 yards, enforced at SEA 39 - No Play.</t>
  </si>
  <si>
    <t>2nd &amp; 8 at SEA 39</t>
  </si>
  <si>
    <t>4011279932095</t>
  </si>
  <si>
    <t>(12:31) (Shotgun) T.Bridgewater pass short left to T.Ginn pushed ob at SEA 44 for 10 yards (T.Flowers).</t>
  </si>
  <si>
    <t>2nd &amp; 23 at NO 46</t>
  </si>
  <si>
    <t>4011279932124</t>
  </si>
  <si>
    <t>(11:56) (Shotgun) T.Bridgewater pass short right to A.Kamara to SEA 35 for 9 yards (J.Taylor, B.Wagner).</t>
  </si>
  <si>
    <t>SEA 44</t>
  </si>
  <si>
    <t>3rd &amp; 13 at SEA 44</t>
  </si>
  <si>
    <t>4011279932148</t>
  </si>
  <si>
    <t>(11:14) W.Lutz 53 yard field goal is No Good, Short, Center-Z.Wood, Holder-T.Morstead. PENALTY on SEA-A.Woods, Illegal Formation, 5 yards, enforced at SEA 35 - No Play.</t>
  </si>
  <si>
    <t>SEA 35</t>
  </si>
  <si>
    <t>4th &amp; 4 at SEA 35</t>
  </si>
  <si>
    <t>4011279932179</t>
  </si>
  <si>
    <t>(11:10) T.Bridgewater pass incomplete short right to A.Kamara.</t>
  </si>
  <si>
    <t>1st &amp; 10 at SEA 30</t>
  </si>
  <si>
    <t>4011279932207</t>
  </si>
  <si>
    <t>(11:07) A.Kamara left tackle to SEA 24 for 6 yards (B.Jackson, B.Wagner).</t>
  </si>
  <si>
    <t>2nd &amp; 10 at SEA 30</t>
  </si>
  <si>
    <t>4011279932228</t>
  </si>
  <si>
    <t>(10:26) (Shotgun) T.Bridgewater pass short left to M.Thomas to SEA 9 for 15 yards (B.McDougald).</t>
  </si>
  <si>
    <t>SEA 24</t>
  </si>
  <si>
    <t>3rd &amp; 4 at SEA 24</t>
  </si>
  <si>
    <t>4011279932252</t>
  </si>
  <si>
    <t>(9:47) W.Clapp reported in as eligible.  T.Bridgewater pass short right to A.Kamara to SEA 1 for 8 yards (Sq.Griffin; B.Wagner).</t>
  </si>
  <si>
    <t>SEA 9</t>
  </si>
  <si>
    <t>1st &amp; Goal at SEA 9</t>
  </si>
  <si>
    <t>4011279932278</t>
  </si>
  <si>
    <t>Timeout #1 by SEA at 09:06.</t>
  </si>
  <si>
    <t>4011279932308</t>
  </si>
  <si>
    <t>(9:06) W.Clapp reported in as eligible.  Z.Line up the middle to SEA 1 for no gain (B.Wagner, A.Woods).</t>
  </si>
  <si>
    <t>SEA 1</t>
  </si>
  <si>
    <t>2nd &amp; Goal at SEA 1</t>
  </si>
  <si>
    <t>4011279932331</t>
  </si>
  <si>
    <t>(8:28) W.Clapp reported in as eligible.  T.Bridgewater up the middle to SEA 1 for no gain (B.Wagner).</t>
  </si>
  <si>
    <t>3rd &amp; Goal at SEA 1</t>
  </si>
  <si>
    <t>4011279932352</t>
  </si>
  <si>
    <t>Michael Thomas Pass From Teddy Bridgewater for 1 Yard W.Lutz extra point is GOOD, Center-Z.Wood, Holder-T.Morstead.</t>
  </si>
  <si>
    <t>4th &amp; Goal at SEA 1</t>
  </si>
  <si>
    <t>4011279932396</t>
  </si>
  <si>
    <t>4011279932411</t>
  </si>
  <si>
    <t>(7:44) (Shotgun) R.Wilson scrambles left end to SEA 35 for 10 yards (A.Klein). PENALTY on SEA-G.Ifedi, Offensive Holding, 10 yards, enforced at SEA 25 - No Play.</t>
  </si>
  <si>
    <t>4011279932443</t>
  </si>
  <si>
    <t>(7:23) (Shotgun) R.Wilson pass short left to W.Dissly to SEA 25 for 10 yards (D.Onyemata).</t>
  </si>
  <si>
    <t>4011279932467</t>
  </si>
  <si>
    <t>(6:55) (Shotgun) R.Wilson pass short right to W.Dissly to SEA 30 for 5 yards (D.Davis).</t>
  </si>
  <si>
    <t>2nd &amp; 10 at SEA 25</t>
  </si>
  <si>
    <t>4011279932491</t>
  </si>
  <si>
    <t>(6:09) (Shotgun) R.Wilson pass incomplete deep right to T.Lockett (V.Bell).</t>
  </si>
  <si>
    <t>3rd &amp; 5 at SEA 30</t>
  </si>
  <si>
    <t>4011279932513</t>
  </si>
  <si>
    <t>(6:00) M.Dickson punts 39 yards to NO 31, Center-T.Ott. D.Harris MUFFS catch, RECOVERED by SEA-C.Barton at NO 33. C.Barton to NO 33 for no gain (D.Harris). PENALTY on SEA, Unsportsmanlike Conduct, 15 yards, enforced at NO 33.</t>
  </si>
  <si>
    <t>4th &amp; 5 at SEA 30</t>
  </si>
  <si>
    <t>4011279932553</t>
  </si>
  <si>
    <t>(5:51) G.Fant reported in as eligible.  C.Carson left guard to NO 48 for no gain (M.Davenport; K.Alonso).</t>
  </si>
  <si>
    <t>4011279932576</t>
  </si>
  <si>
    <t>(5:10) (Shotgun) R.Wilson pass incomplete short left to DK.Metcalf.</t>
  </si>
  <si>
    <t>4011279932598</t>
  </si>
  <si>
    <t>(5:06) (Shotgun) R.Wilson pass incomplete short left to N.Vannett. PENALTY on NO-P.Williams, Defensive Holding, 5 yards, enforced at NO 48 - No Play.</t>
  </si>
  <si>
    <t>3rd &amp; 10 at NO 48</t>
  </si>
  <si>
    <t>4011279932631</t>
  </si>
  <si>
    <t>(4:59) (Shotgun) R.Wilson pass deep left to W.Dissly to NO 18 for 25 yards (K.Alonso).</t>
  </si>
  <si>
    <t>4011279932655</t>
  </si>
  <si>
    <t>(4:20) C.Carson left end pushed ob at NO 14 for 4 yards (A.Klein).</t>
  </si>
  <si>
    <t>4011279932681</t>
  </si>
  <si>
    <t>(3:41) (Shotgun) G.Fant reported in as eligible.  R.Wilson pass incomplete short right to D.Moore.</t>
  </si>
  <si>
    <t>4011279932705</t>
  </si>
  <si>
    <t>(3:36) (Shotgun) C.Carson left guard to NO 13 for 1 yard (D.Davis, D.Onyemata).</t>
  </si>
  <si>
    <t>3rd &amp; 6 at NO 14</t>
  </si>
  <si>
    <t>4011279932726</t>
  </si>
  <si>
    <t>(2:52) (Shotgun) R.Wilson pass incomplete short left to T.Lockett [D.Davis].</t>
  </si>
  <si>
    <t>4th &amp; 5 at NO 13</t>
  </si>
  <si>
    <t>4011279932748</t>
  </si>
  <si>
    <t>(2:47) A.Kamara left tackle to NO 32 for 19 yards (K.Wright). PENALTY on NO-J.Hill, Offensive Holding, 6 yards, enforced at NO 13 - No Play.</t>
  </si>
  <si>
    <t>4011279932780</t>
  </si>
  <si>
    <t>(2:24) T.Bridgewater pass short left to A.Kamara to NO 25 for 18 yards (M.Blair).</t>
  </si>
  <si>
    <t>1st &amp; 16 at NO 7</t>
  </si>
  <si>
    <t>4011279932804</t>
  </si>
  <si>
    <t>(1:36) (Shotgun) T.Bridgewater pass short middle to M.Thomas to NO 31 for 6 yards (B.Wagner; J.Taylor).</t>
  </si>
  <si>
    <t>4011279932828</t>
  </si>
  <si>
    <t>4011279932849</t>
  </si>
  <si>
    <t>(:57) T.Bridgewater scrambles right end to NO 32 for 1 yard (K.Wright).</t>
  </si>
  <si>
    <t>2nd &amp; 4 at NO 31</t>
  </si>
  <si>
    <t>4011279932870</t>
  </si>
  <si>
    <t>(:14) (Shotgun) T.Bridgewater pass incomplete short left to J.Cook.</t>
  </si>
  <si>
    <t>4011279932892</t>
  </si>
  <si>
    <t>(:09) T.Morstead punts 49 yards to SEA 19, Center-Z.Wood. T.Lockett to SEA 22 for 3 yards (T.Hill; J.Gray). NO-K.Elliss was injured during the play.</t>
  </si>
  <si>
    <t>4th &amp; 3 at NO 32</t>
  </si>
  <si>
    <t>4011279932920</t>
  </si>
  <si>
    <t>4011279932937</t>
  </si>
  <si>
    <t>(15:00) (Shotgun) R.Wilson pass short middle to W.Dissly to SEA 35 for 13 yards (M.Lattimore).</t>
  </si>
  <si>
    <t>1st &amp; 10 at SEA 22</t>
  </si>
  <si>
    <t>4011279932961</t>
  </si>
  <si>
    <t>(14:40) (Shotgun) R.Wilson pass deep middle to T.Lockett to NO 41 for 24 yards (V.Bell).</t>
  </si>
  <si>
    <t>14:40</t>
  </si>
  <si>
    <t>1st &amp; 10 at SEA 35</t>
  </si>
  <si>
    <t>4011279932985</t>
  </si>
  <si>
    <t>(14:17) (No Huddle, Shotgun) C.Prosise left guard to NO 39 for 2 yards (C.Jordan; D.Davis).</t>
  </si>
  <si>
    <t>4011279933006</t>
  </si>
  <si>
    <t>(13:43) (Shotgun) R.Wilson pass incomplete short left.</t>
  </si>
  <si>
    <t>4011279933028</t>
  </si>
  <si>
    <t>(13:35) (Shotgun) R.Wilson pass incomplete deep middle to T.Lockett (M.Williams). PENALTY on NO-T.Hendrickson, Defensive Offside, 5 yards, enforced at NO 39 - No Play.</t>
  </si>
  <si>
    <t>4011279933061</t>
  </si>
  <si>
    <t>(13:28) (Shotgun) R.Wilson pass incomplete short middle to J.Brown.</t>
  </si>
  <si>
    <t>3rd &amp; 3 at NO 34</t>
  </si>
  <si>
    <t>4011279933083</t>
  </si>
  <si>
    <t>(13:24) (Shotgun) R.Wilson pass deep left to C.Prosise pushed ob at NO 13 for 21 yards (M.Williams).</t>
  </si>
  <si>
    <t>4th &amp; 3 at NO 34</t>
  </si>
  <si>
    <t>4011279933112</t>
  </si>
  <si>
    <t>(13:04) (No Huddle, Shotgun) R.Wilson pass incomplete short left to DK.Metcalf.</t>
  </si>
  <si>
    <t>4011279933134</t>
  </si>
  <si>
    <t>(12:59) (Shotgun) R.Wilson pass short middle to T.Lockett to NO 3 for 10 yards (A.Klein).</t>
  </si>
  <si>
    <t>4011279933158</t>
  </si>
  <si>
    <t>(12:35) (Shotgun) C.Prosise up the middle to NO 2 for 1 yard (M.Brown; V.Bell).</t>
  </si>
  <si>
    <t>4011279933179</t>
  </si>
  <si>
    <t>Russell Wilson 2 Yard Rush J.Myers extra point is GOOD, Center-T.Ott, Holder-M.Dickson.</t>
  </si>
  <si>
    <t>4011279933217</t>
  </si>
  <si>
    <t>J.Myers kicks 43 yards from SEA 35 to NO 22, fair catch by D.Washington.</t>
  </si>
  <si>
    <t>4011279933242</t>
  </si>
  <si>
    <t>(11:51) (Shotgun) T.Bridgewater pass incomplete short right to T.Ginn (Sq.Griffin).</t>
  </si>
  <si>
    <t>4011279933264</t>
  </si>
  <si>
    <t>(11:48) A.Kamara up the middle to NO 28 for 6 yards (T.Flowers).</t>
  </si>
  <si>
    <t>4011279933285</t>
  </si>
  <si>
    <t>Timeout #2 by NO at 11:08.</t>
  </si>
  <si>
    <t>4011279933302</t>
  </si>
  <si>
    <t>(11:08) (Shotgun) T.Bridgewater pass incomplete short right to M.Thomas (K.Wright).</t>
  </si>
  <si>
    <t>3rd &amp; 4 at NO 28</t>
  </si>
  <si>
    <t>4011279933324</t>
  </si>
  <si>
    <t>(11:04) T.Morstead punts 54 yards to SEA 18, Center-Z.Wood. T.Lockett to SEA 19 for 1 yard (J.Gray).</t>
  </si>
  <si>
    <t>4th &amp; 4 at NO 28</t>
  </si>
  <si>
    <t>4011279933349</t>
  </si>
  <si>
    <t>(10:55) (Shotgun) R.Wilson pass incomplete short left to T.Lockett (P.Williams).</t>
  </si>
  <si>
    <t>1st &amp; 10 at SEA 19</t>
  </si>
  <si>
    <t>4011279933371</t>
  </si>
  <si>
    <t>(10:52) (Shotgun) R.Wilson pass short left to M.Turner to SEA 27 for 8 yards (M.Lattimore).</t>
  </si>
  <si>
    <t>2nd &amp; 10 at SEA 19</t>
  </si>
  <si>
    <t>4011279933395</t>
  </si>
  <si>
    <t>(10:27) (Shotgun) C.Prosise left guard to SEA 28 for 1 yard (V.Bell).</t>
  </si>
  <si>
    <t>SEA 27</t>
  </si>
  <si>
    <t>3rd &amp; 2 at SEA 27</t>
  </si>
  <si>
    <t>4011279933416</t>
  </si>
  <si>
    <t>(9:47) (Shotgun) R.Wilson pass incomplete deep right to M.Turner. Seattle challenged the play for possible defensive pass interference, and the play was Upheld. The ruling on the field stands. (Timeout #2 at 09:41.)</t>
  </si>
  <si>
    <t>SEA 28</t>
  </si>
  <si>
    <t>4th &amp; 1 at SEA 28</t>
  </si>
  <si>
    <t>4011279933438</t>
  </si>
  <si>
    <t>(9:41) (Shotgun) W.Clapp reported in as eligible.  T.Hill right end to SEA 23 for 5 yards (P.Ford). #7 Hill in at QB on play.</t>
  </si>
  <si>
    <t>1st &amp; 10 at SEA 28</t>
  </si>
  <si>
    <t>4011279933503</t>
  </si>
  <si>
    <t>(8:58) A.Kamara right guard to SEA 22 for 1 yard (A.Woods; B.Wagner).</t>
  </si>
  <si>
    <t>SEA 23</t>
  </si>
  <si>
    <t>2nd &amp; 5 at SEA 23</t>
  </si>
  <si>
    <t>4011279933524</t>
  </si>
  <si>
    <t>(8:14) T.Bridgewater pass short left to T.Hill to SEA 17 for 5 yards (T.Flowers; K.Wright).</t>
  </si>
  <si>
    <t>3rd &amp; 4 at SEA 22</t>
  </si>
  <si>
    <t>4011279933548</t>
  </si>
  <si>
    <t>(7:29) A.Kamara up the middle to SEA 10 for 7 yards (B.Wagner; K.Wright).</t>
  </si>
  <si>
    <t>SEA 17</t>
  </si>
  <si>
    <t>1st &amp; 10 at SEA 17</t>
  </si>
  <si>
    <t>4011279933569</t>
  </si>
  <si>
    <t>(6:43) (Shotgun) A.Kamara right end to SEA 4 for 6 yards (B.Wagner; B.Jackson).</t>
  </si>
  <si>
    <t>SEA 10</t>
  </si>
  <si>
    <t>2nd &amp; 3 at SEA 10</t>
  </si>
  <si>
    <t>4011279933590</t>
  </si>
  <si>
    <t>Timeout #3 by NO at 05:56.</t>
  </si>
  <si>
    <t>4011279933607</t>
  </si>
  <si>
    <t>(5:56) A.Kamara left tackle to SEA 5 for -1 yards (B.Wagner; R.Green).</t>
  </si>
  <si>
    <t>1st &amp; Goal at SEA 4</t>
  </si>
  <si>
    <t>4011279933628</t>
  </si>
  <si>
    <t>(5:12) W.Clapp reported in as eligible.  A.Kamara right guard to SEA 4 for 1 yard (K.Wright; R.Green).</t>
  </si>
  <si>
    <t>SEA 5</t>
  </si>
  <si>
    <t>2nd &amp; Goal at SEA 5</t>
  </si>
  <si>
    <t>4011279933660</t>
  </si>
  <si>
    <t>(4:27) (Shotgun) T.Bridgewater pass incomplete short left to A.Kamara. PENALTY on SEA-K.Wright, Defensive Pass Interference, 3 yards, enforced at SEA 4 - No Play.</t>
  </si>
  <si>
    <t>3rd &amp; Goal at SEA 4</t>
  </si>
  <si>
    <t>4011279933693</t>
  </si>
  <si>
    <t>Alvin Kamara 1 Yd Run (Two-Point Run Conversion Failed)</t>
  </si>
  <si>
    <t>1st &amp; Goal at SEA 1</t>
  </si>
  <si>
    <t>4011279933742</t>
  </si>
  <si>
    <t>4011279933757</t>
  </si>
  <si>
    <t>(4:19) (Shotgun) R.Wilson pass incomplete short middle to N.Vannett.</t>
  </si>
  <si>
    <t>4011279933779</t>
  </si>
  <si>
    <t>(4:15) (Shotgun) R.Wilson pass short left to DK.Metcalf to SEA 38 for 13 yards (M.Lattimore).</t>
  </si>
  <si>
    <t>4011279933803</t>
  </si>
  <si>
    <t>(4:09) (No Huddle, Shotgun) R.Wilson pass incomplete deep right to J.Brown.</t>
  </si>
  <si>
    <t>SEA 38</t>
  </si>
  <si>
    <t>1st &amp; 10 at SEA 38</t>
  </si>
  <si>
    <t>4011279933825</t>
  </si>
  <si>
    <t>(4:02) (Shotgun) R.Wilson pass deep middle to T.Lockett to NO 22 for 40 yards (V.Bell).</t>
  </si>
  <si>
    <t>4:02</t>
  </si>
  <si>
    <t>2nd &amp; 10 at SEA 38</t>
  </si>
  <si>
    <t>4011279933849</t>
  </si>
  <si>
    <t>(3:35) (Shotgun) R.Wilson pass incomplete deep right to W.Dissly [M.Davenport].</t>
  </si>
  <si>
    <t>4011279933871</t>
  </si>
  <si>
    <t>(3:28) (Shotgun) R.Wilson pass short middle to J.Brown to NO 14 for 8 yards (M.Lattimore, M.Davenport).</t>
  </si>
  <si>
    <t>4011279933895</t>
  </si>
  <si>
    <t>(3:03) (No Huddle, Shotgun) R.Wilson pass short left to J.Brown ran ob at NO 8 for 6 yards.</t>
  </si>
  <si>
    <t>3rd &amp; 2 at NO 14</t>
  </si>
  <si>
    <t>4011279933924</t>
  </si>
  <si>
    <t>(2:58) (No Huddle, Shotgun) R.Wilson pass incomplete short left to J.Brown.</t>
  </si>
  <si>
    <t>4011279933946</t>
  </si>
  <si>
    <t>Russell Wilson 8 Yard Rush J.Myers extra point is GOOD, Center-T.Ott, Holder-M.Dickson.</t>
  </si>
  <si>
    <t>2nd &amp; Goal at NO 8</t>
  </si>
  <si>
    <t>4011279933984</t>
  </si>
  <si>
    <t>J.Myers kicks 42 yards from SEA 35 to NO 23. T.Ginn (didn't try to advance) to NO 23 for no gain (C.Barton).</t>
  </si>
  <si>
    <t>4011279934006</t>
  </si>
  <si>
    <t>(2:47) A.Kamara left tackle to NO 26 for 3 yards (K.Wright; Q.Jefferson).</t>
  </si>
  <si>
    <t>4011279934027</t>
  </si>
  <si>
    <t>(2:04) W.Clapp reported in as eligible.  A.Kamara up the middle to NO 28 for 2 yards (B.Wagner; K.Wright).</t>
  </si>
  <si>
    <t>4011279934050</t>
  </si>
  <si>
    <t>4011279934067</t>
  </si>
  <si>
    <t>(2:00) W.Clapp reported in as eligible.  A.Kamara left tackle to NO 32 for 4 yards (D.Hill).</t>
  </si>
  <si>
    <t>4011279934090</t>
  </si>
  <si>
    <t>Timeout #3 by SEA at 01:55.</t>
  </si>
  <si>
    <t>4011279934107</t>
  </si>
  <si>
    <t>(1:55) T.Morstead punts 58 yards to SEA 10, Center-Z.Wood. T.Lockett to SEA 18 for 8 yards (D.Washington).</t>
  </si>
  <si>
    <t>4th &amp; 1 at NO 32</t>
  </si>
  <si>
    <t>4011279934132</t>
  </si>
  <si>
    <t>(1:42) (Shotgun) R.Wilson pass short left to C.Prosise to SEA 27 for 9 yards (D.Davis).</t>
  </si>
  <si>
    <t>SEA 18</t>
  </si>
  <si>
    <t>1st &amp; 10 at SEA 18</t>
  </si>
  <si>
    <t>4011279934156</t>
  </si>
  <si>
    <t>(1:24) (No Huddle, Shotgun) R.Wilson pass short right to T.Lockett pushed ob at SEA 35 for 8 yards (P.Williams).</t>
  </si>
  <si>
    <t>2nd &amp; 1 at SEA 27</t>
  </si>
  <si>
    <t>4011279934185</t>
  </si>
  <si>
    <t>(1:19) (Shotgun) R.Wilson pass short right to T.Lockett ran ob at SEA 45 for 10 yards (A.Klein).</t>
  </si>
  <si>
    <t>4011279934214</t>
  </si>
  <si>
    <t>(1:15) (Shotgun) R.Wilson pass short left to T.Lockett ran ob at NO 45 for 10 yards (P.Williams).</t>
  </si>
  <si>
    <t>SEA 45</t>
  </si>
  <si>
    <t>1st &amp; 10 at SEA 45</t>
  </si>
  <si>
    <t>4011279934243</t>
  </si>
  <si>
    <t>(1:09) (No Huddle, Shotgun) R.Wilson pass short middle to M.Turner to NO 34 for 11 yards (V.Bell).</t>
  </si>
  <si>
    <t>4011279934267</t>
  </si>
  <si>
    <t>(:51) (No Huddle, Shotgun) R.Wilson pass incomplete deep right to DK.Metcalf [T.Hendrickson].</t>
  </si>
  <si>
    <t>4011279934289</t>
  </si>
  <si>
    <t>(:45) (Shotgun) R.Wilson pass short left to J.Brown to NO 18 for 16 yards (V.Bell; D.Davis).</t>
  </si>
  <si>
    <t>2nd &amp; 10 at NO 34</t>
  </si>
  <si>
    <t>4011279934313</t>
  </si>
  <si>
    <t>(:30) (No Huddle) R.Wilson spiked the ball to stop the clock.</t>
  </si>
  <si>
    <t>4011279934335</t>
  </si>
  <si>
    <t>(:30) (Shotgun) R.Wilson pass deep middle intended for T.Lockett INTERCEPTED by M.Williams at NO 0. Touchback. PENALTY on NO-C.Jordan, Defensive Offside, 5 yards, enforced at NO 18 - No Play.</t>
  </si>
  <si>
    <t>4011279934374</t>
  </si>
  <si>
    <t>(:23) (Shotgun) R.Wilson pass incomplete short left to DK.Metcalf (M.Lattimore).</t>
  </si>
  <si>
    <t>4011279934396</t>
  </si>
  <si>
    <t>(:17) (Shotgun) R.Wilson pass incomplete short left.</t>
  </si>
  <si>
    <t>3rd &amp; 5 at NO 13</t>
  </si>
  <si>
    <t>4011279934418</t>
  </si>
  <si>
    <t>(:12) (Shotgun) R.Wilson pass incomplete short middle to W.Dissly (V.Bell). PENALTY on NO-V.Bell, Defensive Holding, 5 yards, enforced at NO 13 - No Play.</t>
  </si>
  <si>
    <t>4011279934451</t>
  </si>
  <si>
    <t>(:05) (Shotgun) R.Wilson pass deep left intended for DK.Metcalf INTERCEPTED by M.Lattimore at NO -8. Touchback. PENALTY on NO-C.Jordan, Illegal Use of Hands, 4 yards, enforced at NO 8 - No Play. Penalty on NO-T.Hendrickson, Defensive Offside, declined.</t>
  </si>
  <si>
    <t>4011279934489</t>
  </si>
  <si>
    <t>(:00) Untimed down. (Shotgun) R.Wilson pass short right to W.Dissly for 4 yards, TOUCHDOWN.</t>
  </si>
  <si>
    <t>4011279934518</t>
  </si>
  <si>
    <t>40112810236</t>
  </si>
  <si>
    <t>401128102</t>
  </si>
  <si>
    <t>40112810251</t>
  </si>
  <si>
    <t>6</t>
  </si>
  <si>
    <t>(15:00) D.Prescott pass short left to A.Cooper to DAL 32 for 7 yards (M.Lattimore). Pass 7, YAC 0</t>
  </si>
  <si>
    <t>DAL 25</t>
  </si>
  <si>
    <t>1st &amp; 10 at DAL 25</t>
  </si>
  <si>
    <t>40112810275</t>
  </si>
  <si>
    <t>(14:28) E.Elliott right guard to DAL 37 for 5 yards (C.Jordan).</t>
  </si>
  <si>
    <t>DAL 32</t>
  </si>
  <si>
    <t>2nd &amp; 3 at DAL 32</t>
  </si>
  <si>
    <t>401128102100</t>
  </si>
  <si>
    <t>(13:51) (Shotgun) D.Prescott pass short middle to J.Witten to DAL 47 for 10 yards (K.Alonso). Pass 6, YAC 4</t>
  </si>
  <si>
    <t>DAL 37</t>
  </si>
  <si>
    <t>1st &amp; 10 at DAL 37</t>
  </si>
  <si>
    <t>401128102124</t>
  </si>
  <si>
    <t>(13:17) E.Elliott left guard to DAL 47 for no gain (D.Davis).</t>
  </si>
  <si>
    <t>DAL 47</t>
  </si>
  <si>
    <t>1st &amp; 10 at DAL 47</t>
  </si>
  <si>
    <t>401128102145</t>
  </si>
  <si>
    <t>(12:45) D.Prescott pass incomplete short left.</t>
  </si>
  <si>
    <t>2nd &amp; 10 at DAL 47</t>
  </si>
  <si>
    <t>401128102171</t>
  </si>
  <si>
    <t>(12:37) (Shotgun) D.Prescott pass short middle to E.Elliott to NO 49 for 4 yards (P.Williams). Pass 4, YAC 0</t>
  </si>
  <si>
    <t>3rd &amp; 10 at DAL 47</t>
  </si>
  <si>
    <t>401128102195</t>
  </si>
  <si>
    <t>(12:03) C.Jones punts 35 yards to NO 14, Center-L.Ladouceur, fair catch by D.Harris.</t>
  </si>
  <si>
    <t>401128102218</t>
  </si>
  <si>
    <t>(11:57) (Shotgun) T.Bridgewater pass short left to L.Murray to NO 20 for 6 yards (J.Smith). Pass -4, YAC 10</t>
  </si>
  <si>
    <t>401128102242</t>
  </si>
  <si>
    <t>(11:18) T.Bridgewater pass incomplete short left to J.Cook (R.Quinn).</t>
  </si>
  <si>
    <t>2nd &amp; 4 at NO 20</t>
  </si>
  <si>
    <t>401128102268</t>
  </si>
  <si>
    <t>(11:13) (Shotgun) PENALTY on NO-E.McCoy, False Start, 5 yards, enforced at NO 20 - No Play.</t>
  </si>
  <si>
    <t>3rd &amp; 4 at NO 20</t>
  </si>
  <si>
    <t>401128102291</t>
  </si>
  <si>
    <t>(11:13) (Shotgun) T.Bridgewater pass short right to M.Thomas pushed ob at NO 35 for 20 yards (A.Brown). Pass 15, YAC 5</t>
  </si>
  <si>
    <t>401128102320</t>
  </si>
  <si>
    <t>(10:39) A.Kamara right guard to NO 37 for 2 yards (D.Lawrence).</t>
  </si>
  <si>
    <t>401128102345</t>
  </si>
  <si>
    <t>(10:03) (Shotgun) T.Bridgewater scrambles left end ran ob at DAL 46 for 17 yards (B.Jones). PENALTY on NO-T.Armstead, Offensive Holding, 10 yards, enforced at NO 37 - No Play.</t>
  </si>
  <si>
    <t>2nd &amp; 8 at NO 37</t>
  </si>
  <si>
    <t>401128102382</t>
  </si>
  <si>
    <t>(9:32) (Shotgun) T.Bridgewater pass short middle to M.Thomas to NO 32 for 5 yards (L.Vander Esch). Pass 5, YAC 0</t>
  </si>
  <si>
    <t>2nd &amp; 18 at NO 27</t>
  </si>
  <si>
    <t>401128102406</t>
  </si>
  <si>
    <t>(8:52) (Shotgun) T.Bridgewater pass deep right intended for T.Ginn INTERCEPTED by C.Awuzie at DAL 46. C.Awuzie ran ob at DAL 46 for no gain. Ginn failed to make the reception, and Awuzie came down with the ball before going out of bounds.</t>
  </si>
  <si>
    <t>3rd &amp; 13 at NO 32</t>
  </si>
  <si>
    <t>401128102441</t>
  </si>
  <si>
    <t>(8:42) (Shotgun) E.Elliott right guard to NO 48 for 6 yards (C.Jordan; V.Bell).</t>
  </si>
  <si>
    <t>DAL 46</t>
  </si>
  <si>
    <t>1st &amp; 10 at DAL 46</t>
  </si>
  <si>
    <t>401128102466</t>
  </si>
  <si>
    <t>(8:06) (Shotgun) E.Elliott left end to NO 46 for 2 yards (D.Davis; A.Klein).</t>
  </si>
  <si>
    <t>401128102487</t>
  </si>
  <si>
    <t>(7:26) (Shotgun) D.Prescott scrambles left end to NO 39 for 7 yards (V.Bell). PENALTY on NO-V.Bell, Unnecessary Roughness, 15 yards, enforced at NO 39.</t>
  </si>
  <si>
    <t>3rd &amp; 2 at NO 46</t>
  </si>
  <si>
    <t>401128102519</t>
  </si>
  <si>
    <t>(7:05) E.Elliott right end to NO 23 for 1 yard (V.Bell).</t>
  </si>
  <si>
    <t>401128102540</t>
  </si>
  <si>
    <t>(6:26) (Shotgun) D.Prescott pass short right to J.Witten ran ob at NO 11 for 12 yards (E.Apple) [C.Jordan]. Pass 12, YAC 0</t>
  </si>
  <si>
    <t>401128102568</t>
  </si>
  <si>
    <t>(6:01) E.Elliott left tackle to NO 10 for 1 yard (D.Onyemata).</t>
  </si>
  <si>
    <t>6:01</t>
  </si>
  <si>
    <t>401128102589</t>
  </si>
  <si>
    <t>(5:24) (Shotgun) D.Prescott pass incomplete short middle to D.Smith.</t>
  </si>
  <si>
    <t>2nd &amp; 9 at NO 10</t>
  </si>
  <si>
    <t>401128102612</t>
  </si>
  <si>
    <t>(5:20) (Shotgun) D.Prescott pass incomplete short left to R.Cobb.</t>
  </si>
  <si>
    <t>3rd &amp; 9 at NO 10</t>
  </si>
  <si>
    <t>401128102638</t>
  </si>
  <si>
    <t>Brett Maher 28 Yd Field Goal</t>
  </si>
  <si>
    <t>4th &amp; 9 at NO 10</t>
  </si>
  <si>
    <t>401128102657</t>
  </si>
  <si>
    <t>B.Maher kicks 68 yards from DAL 35 to NO -3. D.Harris to NO 26 for 29 yards (J.Thomas).</t>
  </si>
  <si>
    <t>401128102685</t>
  </si>
  <si>
    <t>(5:01) A.Kamara left guard to NO 28 for 2 yards (L.Vander Esch; C.Covington).</t>
  </si>
  <si>
    <t>401128102706</t>
  </si>
  <si>
    <t>(4:28) (Shotgun) T.Bridgewater sacked at NO 28 for 0 yards (R.Quinn). PENALTY on DAL-C.Awuzie, Face Mask (15 Yards), 15 yards, enforced at NO 28 - No Play.</t>
  </si>
  <si>
    <t>401128102736</t>
  </si>
  <si>
    <t>(4:17) (Shotgun) A.Kamara left guard to DAL 44 for 13 yards (B.Jones; J.Heath).</t>
  </si>
  <si>
    <t>401128102757</t>
  </si>
  <si>
    <t>(3:37) #7 T.Hill at quarterback for New Orleans. (Shotgun) T.Hill left end to DAL 26 for 18 yards (S.Lee; J.Smith).</t>
  </si>
  <si>
    <t>DAL 44</t>
  </si>
  <si>
    <t>1st &amp; 10 at DAL 44</t>
  </si>
  <si>
    <t>401128102778</t>
  </si>
  <si>
    <t>(2:50) A.Kamara left guard to DAL 24 for 2 yards (J.Heath; D.Armstrong).</t>
  </si>
  <si>
    <t>DAL 26</t>
  </si>
  <si>
    <t>1st &amp; 10 at DAL 26</t>
  </si>
  <si>
    <t>401128102803</t>
  </si>
  <si>
    <t>(2:14) D.Harris left end pushed ob at DAL 14 for 10 yards (X.Woods).</t>
  </si>
  <si>
    <t>DAL 24</t>
  </si>
  <si>
    <t>2nd &amp; 8 at DAL 24</t>
  </si>
  <si>
    <t>401128102829</t>
  </si>
  <si>
    <t>(1:38) (Shotgun) T.Bridgewater pass short right to J.Hill to DAL 11 for 3 yards (S.Lee).</t>
  </si>
  <si>
    <t>DAL 14</t>
  </si>
  <si>
    <t>1st &amp; 10 at DAL 14</t>
  </si>
  <si>
    <t>401128102858</t>
  </si>
  <si>
    <t>(:56) L.Murray right guard to DAL 9 for 2 yards (C.Awuzie). PENALTY on NO-M.Thomas, Illegal Block Above the Waist, 10 yards, enforced at DAL 11 - No Play.</t>
  </si>
  <si>
    <t>DAL 11</t>
  </si>
  <si>
    <t>2nd &amp; 7 at DAL 11</t>
  </si>
  <si>
    <t>401128102890</t>
  </si>
  <si>
    <t>(:25) P.Omameh reported in as eligible.  T.Bridgewater sacked at DAL 29 for -8 yards (R.Quinn). Penalty on NO-L.Warford, Offensive Holding, declined.</t>
  </si>
  <si>
    <t>DAL 21</t>
  </si>
  <si>
    <t>2nd &amp; 17 at DAL 21</t>
  </si>
  <si>
    <t>401128102922</t>
  </si>
  <si>
    <t>(:01) (Shotgun) T.Bridgewater pass short left to J.Cook to DAL 22 for 7 yards (L.Vander Esch, B.Jones). Pass 6, YAC 1</t>
  </si>
  <si>
    <t>3rd &amp; 25</t>
  </si>
  <si>
    <t>DAL 29</t>
  </si>
  <si>
    <t>3rd &amp; 25 at DAL 29</t>
  </si>
  <si>
    <t>401128102956</t>
  </si>
  <si>
    <t>401128102977</t>
  </si>
  <si>
    <t>Wil Lutz 40 Yd Field Goal</t>
  </si>
  <si>
    <t>DAL 22</t>
  </si>
  <si>
    <t>4th &amp; 18 at DAL 22</t>
  </si>
  <si>
    <t>401128102996</t>
  </si>
  <si>
    <t>4011281021011</t>
  </si>
  <si>
    <t>(14:55) E.Elliott right guard to DAL 28 for 3 yards (D.Davis; V.Bell).</t>
  </si>
  <si>
    <t>4011281021032</t>
  </si>
  <si>
    <t>(14:20) (Shotgun) D.Prescott pass short middle to E.Elliott to DAL 30 for 2 yards (A.Klein). Pass 2, YAC 0</t>
  </si>
  <si>
    <t>DAL 28</t>
  </si>
  <si>
    <t>2nd &amp; 7 at DAL 28</t>
  </si>
  <si>
    <t>4011281021056</t>
  </si>
  <si>
    <t>(13:42) (Shotgun) D.Prescott pass incomplete short left to A.Cooper (M.Lattimore).</t>
  </si>
  <si>
    <t>DAL 30</t>
  </si>
  <si>
    <t>3rd &amp; 5 at DAL 30</t>
  </si>
  <si>
    <t>4011281021082</t>
  </si>
  <si>
    <t>(13:38) C.Jones punts 44 yards to NO 26, Center-L.Ladouceur. D.Harris to NO 49 for 23 yards (J.March-Lillard).</t>
  </si>
  <si>
    <t>4th &amp; 5 at DAL 30</t>
  </si>
  <si>
    <t>4011281021107</t>
  </si>
  <si>
    <t>(13:27) T.Bridgewater pass short right to J.Hill pushed ob at DAL 31 for 20 yards (J.Heath). Pass -1, YAC 21</t>
  </si>
  <si>
    <t>4011281021136</t>
  </si>
  <si>
    <t>(12:49) (Shotgun) A.Kamara left guard to DAL 25 for 6 yards (C.Covington). PENALTY on NO-E.McCoy, Offensive Holding, 10 yards, enforced at DAL 31 - No Play.</t>
  </si>
  <si>
    <t>DAL 31</t>
  </si>
  <si>
    <t>1st &amp; 10 at DAL 31</t>
  </si>
  <si>
    <t>4011281021172</t>
  </si>
  <si>
    <t>(12:21) T.Bridgewater pass short right to M.Thomas to DAL 34 for 7 yards (S.Lee; C.Awuzie). Pass 3, YAC 4</t>
  </si>
  <si>
    <t>DAL 41</t>
  </si>
  <si>
    <t>1st &amp; 20 at DAL 41</t>
  </si>
  <si>
    <t>4011281021196</t>
  </si>
  <si>
    <t>(11:33) (Shotgun) T.Bridgewater pass deep right to M.Thomas pushed ob at DAL 18 for 16 yards (C.Awuzie). Pass 16, YAC 0</t>
  </si>
  <si>
    <t>DAL 34</t>
  </si>
  <si>
    <t>2nd &amp; 13 at DAL 34</t>
  </si>
  <si>
    <t>4011281021225</t>
  </si>
  <si>
    <t>(10:59) (Shotgun) T.Bridgewater scrambles left end to DAL 17 for 1 yard (R.Quinn).</t>
  </si>
  <si>
    <t>DAL 18</t>
  </si>
  <si>
    <t>1st &amp; 10 at DAL 18</t>
  </si>
  <si>
    <t>4011281021254</t>
  </si>
  <si>
    <t>(10:13) (Shotgun) A.Kamara left guard to DAL 15 for 2 yards (C.Covington).</t>
  </si>
  <si>
    <t>DAL 17</t>
  </si>
  <si>
    <t>2nd &amp; 9 at DAL 17</t>
  </si>
  <si>
    <t>4011281021275</t>
  </si>
  <si>
    <t>(9:28) (Shotgun) T.Bridgewater sacked at DAL 24 for -9 yards (M.Collins).</t>
  </si>
  <si>
    <t>DAL 15</t>
  </si>
  <si>
    <t>3rd &amp; 7 at DAL 15</t>
  </si>
  <si>
    <t>4011281021294</t>
  </si>
  <si>
    <t>4th &amp; 16 at DAL 24</t>
  </si>
  <si>
    <t>4011281021313</t>
  </si>
  <si>
    <t>4011281021328</t>
  </si>
  <si>
    <t>(8:42) D.Prescott pass short left to E.Elliott to DAL 28 for 3 yards (D.Davis). Pass 3, YAC 0</t>
  </si>
  <si>
    <t>4011281021352</t>
  </si>
  <si>
    <t>(7:53) (Shotgun) E.Elliott left guard to DAL 31 for 3 yards (S.Tuttle; S.Rankins).</t>
  </si>
  <si>
    <t>4011281021377</t>
  </si>
  <si>
    <t>(7:13) (Shotgun) D.Prescott pass short middle to J.Witten to DAL 47 for 16 yards (A.Klein). FUMBLES (A.Klein), RECOVERED by NO-V.Bell at NO 47. V.Bell to DAL 41 for 12 yards (C.Williams). The Replay Official reviewed the runner was not down by contact ruling, and the play was REVERSED. (Shotgun) D.Prescott pass short middle to J.Witten to DAL 47 for 16 yards (A.Klein). FUMBLES (A.Klein), RECOVERED by NO-V.Bell at NO 47. V.Bell to NO 47 for no gain (J.Witten). Pass 10, YAC 6</t>
  </si>
  <si>
    <t>3rd &amp; 4 at DAL 31</t>
  </si>
  <si>
    <t>4011281021423</t>
  </si>
  <si>
    <t>(7:07) (Shotgun) T.Bridgewater pass short right to L.Murray to DAL 43 for 10 yards (J.Thomas; L.Vander Esch) [R.Quinn]. PENALTY on NO-L.Warford, Offensive Holding, 10 yards, enforced at NO 47 - No Play.</t>
  </si>
  <si>
    <t>4011281021493</t>
  </si>
  <si>
    <t>Timeout #1 by DAL at 06:37.</t>
  </si>
  <si>
    <t>4011281021510</t>
  </si>
  <si>
    <t>(6:37) (Shotgun) A.Kamara left guard to NO 37 for no gain (K.Hyder).</t>
  </si>
  <si>
    <t>1st &amp; 20 at NO 37</t>
  </si>
  <si>
    <t>4011281021532</t>
  </si>
  <si>
    <t>(6:00) (Shotgun) T.Bridgewater pass short middle to A.Kamara to NO 42 for 5 yards (J.Heath). Pass 5, YAC 0</t>
  </si>
  <si>
    <t>2nd &amp; 20 at NO 37</t>
  </si>
  <si>
    <t>4011281021556</t>
  </si>
  <si>
    <t>(5:20) (Shotgun) T.Bridgewater pass short left to J.Hill pushed ob at NO 48 for 6 yards (J.Thomas). Pass 4, YAC 2</t>
  </si>
  <si>
    <t>3rd &amp; 15 at NO 42</t>
  </si>
  <si>
    <t>4011281021593</t>
  </si>
  <si>
    <t>(4:49) T.Morstead punts 44 yards to DAL 8, Center-Z.Wood. R.Cobb to DAL 22 for 14 yards (J.Gray). INJURY UPDATE: Dallas #35 K.Frazier, pectoral, OUT.</t>
  </si>
  <si>
    <t>4th &amp; 9 at NO 48</t>
  </si>
  <si>
    <t>4011281021622</t>
  </si>
  <si>
    <t>(4:39) E.Elliott left tackle to DAL 23 for 1 yard (D.Davis).</t>
  </si>
  <si>
    <t>1st &amp; 10 at DAL 22</t>
  </si>
  <si>
    <t>4011281021651</t>
  </si>
  <si>
    <t>(4:05) (Shotgun) D.Prescott pass short left to B.Jarwin pushed ob at DAL 30 for 7 yards (D.Davis) [M.Davenport]. Pass 5, YAC 2</t>
  </si>
  <si>
    <t>DAL 23</t>
  </si>
  <si>
    <t>2nd &amp; 9 at DAL 23</t>
  </si>
  <si>
    <t>4011281021680</t>
  </si>
  <si>
    <t>(3:29) (Shotgun) D.Prescott pass short right to R.Cobb to DAL 34 for 4 yards (E.Apple). Pass 2, YAC 2</t>
  </si>
  <si>
    <t>3rd &amp; 2 at DAL 30</t>
  </si>
  <si>
    <t>4011281021708</t>
  </si>
  <si>
    <t>(2:54) (Shotgun) D.Prescott pass short right to A.Cooper to DAL 48 for 14 yards (M.Lattimore). PENALTY on DAL-A.Cooper, Offensive Pass Interference, 10 yards, enforced at DAL 34 - No Play.</t>
  </si>
  <si>
    <t>1st &amp; 10 at DAL 34</t>
  </si>
  <si>
    <t>4011281021747</t>
  </si>
  <si>
    <t>(2:26) (Shotgun) E.Elliott left guard to DAL 27 for 3 yards (M.Brown).</t>
  </si>
  <si>
    <t>1st &amp; 20 at DAL 24</t>
  </si>
  <si>
    <t>4011281021768</t>
  </si>
  <si>
    <t>4011281021785</t>
  </si>
  <si>
    <t>(2:00) (Shotgun) D.Prescott pass short left to E.Elliott to DAL 36 for 9 yards (V.Bell, D.Davis). Pass 4, YAC 5</t>
  </si>
  <si>
    <t>DAL 27</t>
  </si>
  <si>
    <t>2nd &amp; 17 at DAL 27</t>
  </si>
  <si>
    <t>4011281021809</t>
  </si>
  <si>
    <t>Timeout #1 by NO at 01:51.</t>
  </si>
  <si>
    <t>4011281021830</t>
  </si>
  <si>
    <t>(1:51) (Shotgun) D.Prescott pass short right to B.Jarwin to DAL 43 for 7 yards (A.Klein).</t>
  </si>
  <si>
    <t>DAL 36</t>
  </si>
  <si>
    <t>3rd &amp; 8 at DAL 36</t>
  </si>
  <si>
    <t>4011281021854</t>
  </si>
  <si>
    <t>Timeout #2 by NO at 01:36.</t>
  </si>
  <si>
    <t>4011281021871</t>
  </si>
  <si>
    <t>(1:36) (Run formation) E.Elliott right guard to DAL 45 for 2 yards (V.Bell). FUMBLES (V.Bell), RECOVERED by NO-V.Bell at DAL 44. V.Bell to DAL 44 for no gain (E.Elliott). The Replay Official reviewed the fumble ruling, and the play was Upheld. The ruling on the field stands.</t>
  </si>
  <si>
    <t>DAL 43</t>
  </si>
  <si>
    <t>4th &amp; 1 at DAL 43</t>
  </si>
  <si>
    <t>4011281021919</t>
  </si>
  <si>
    <t>(1:30) (Shotgun) T.Bridgewater pass short right to M.Thomas to DAL 35 for 9 yards (L.Vander Esch). Pass 7, YAC 2</t>
  </si>
  <si>
    <t>4011281021947</t>
  </si>
  <si>
    <t>(1:09) (No Huddle, Shotgun) T.Bridgewater pass short right to T.Ginn to DAL 27 for 8 yards (C.Awuzie) [R.Quinn]. Pass 8, YAC 0</t>
  </si>
  <si>
    <t>DAL 35</t>
  </si>
  <si>
    <t>2nd &amp; 1 at DAL 35</t>
  </si>
  <si>
    <t>4011281021975</t>
  </si>
  <si>
    <t>(:46) (No Huddle, Shotgun) T.Bridgewater pass incomplete short right to J.Cook.</t>
  </si>
  <si>
    <t>1st &amp; 10 at DAL 27</t>
  </si>
  <si>
    <t>4011281021997</t>
  </si>
  <si>
    <t>(:43) (Shotgun) T.Bridgewater pass incomplete deep right to T.Ginn.</t>
  </si>
  <si>
    <t>2nd &amp; 10 at DAL 27</t>
  </si>
  <si>
    <t>4011281022023</t>
  </si>
  <si>
    <t>(:39) (Shotgun) T.Bridgewater pass incomplete short right to J.Cook [D.Lawrence]. PENALTY on DAL-D.Lawrence, Roughing the Passer, 14 yards, enforced at DAL 27 - No Play.</t>
  </si>
  <si>
    <t>3rd &amp; 10 at DAL 27</t>
  </si>
  <si>
    <t>4011281022056</t>
  </si>
  <si>
    <t>(:35) (Shotgun) T.Bridgewater pass short right to T.Ginn to DAL 9 for 4 yards (L.Vander Esch). Pass 4, YAC 0</t>
  </si>
  <si>
    <t>DAL 13</t>
  </si>
  <si>
    <t>1st &amp; 10 at DAL 13</t>
  </si>
  <si>
    <t>4011281022080</t>
  </si>
  <si>
    <t>(:10) (Shotgun) T.Bridgewater pass short middle to A.Kamara to DAL 1 for 8 yards (L.Vander Esch). Penalty on DAL-D.Armstrong, Defensive Offside, declined. Pass 1, YAC 7</t>
  </si>
  <si>
    <t>DAL 9</t>
  </si>
  <si>
    <t>2nd &amp; 6 at DAL 9</t>
  </si>
  <si>
    <t>4011281022119</t>
  </si>
  <si>
    <t>(:04) P.Omameh reported in as eligible.  T.Bridgewater pass incomplete short right to J.Cook.</t>
  </si>
  <si>
    <t>1st &amp; 1</t>
  </si>
  <si>
    <t>DAL 1</t>
  </si>
  <si>
    <t>1st &amp; 1 at DAL 1</t>
  </si>
  <si>
    <t>4011281022147</t>
  </si>
  <si>
    <t>Wil Lutz 19 Yd Field Goal</t>
  </si>
  <si>
    <t>2nd &amp; Goal at DAL 1</t>
  </si>
  <si>
    <t>4011281022166</t>
  </si>
  <si>
    <t>4011281022181</t>
  </si>
  <si>
    <t>B.Maher kicks 65 yards from DAL 35 to end zone, Touchback.</t>
  </si>
  <si>
    <t>4011281022196</t>
  </si>
  <si>
    <t>(15:00) (Shotgun) T.Bridgewater pass incomplete short right to L.Humphrey.</t>
  </si>
  <si>
    <t>4011281022218</t>
  </si>
  <si>
    <t>(14:56) (Shotgun) T.Bridgewater pass short left to M.Thomas to NO 33 for 8 yards (J.Smith). Pass 5, YAC 3</t>
  </si>
  <si>
    <t>4011281022242</t>
  </si>
  <si>
    <t>(14:22) A.Kamara left end to NO 34 for 1 yard (L.Vander Esch). DAL-C.Awuzie was injured during the play. His return is Probable.</t>
  </si>
  <si>
    <t>4011281022267</t>
  </si>
  <si>
    <t>(13:43) T.Morstead punts 50 yards to DAL 16, Center-Z.Wood, downed by NO-C.Robertson. INJURY UPDATE: New Orleans #91 T.Hendrickson, neck, OUT.</t>
  </si>
  <si>
    <t>4011281022290</t>
  </si>
  <si>
    <t>(13:31) D.Prescott pass short right to A.Cooper pushed ob at DAL 25 for 9 yards (M.Lattimore). Pass 9, YAC 0</t>
  </si>
  <si>
    <t>DAL 16</t>
  </si>
  <si>
    <t>1st &amp; 10 at DAL 16</t>
  </si>
  <si>
    <t>4011281022323</t>
  </si>
  <si>
    <t>(13:04) E.Elliott right guard to DAL 28 for 3 yards (P.Williams; A.Klein).</t>
  </si>
  <si>
    <t>2nd &amp; 1 at DAL 25</t>
  </si>
  <si>
    <t>4011281022348</t>
  </si>
  <si>
    <t>(12:32) D.Prescott pass short left to E.Elliott to DAL 31 for 3 yards (E.Apple) [S.Rankins]. Pass -3, YAC 6</t>
  </si>
  <si>
    <t>1st &amp; 10 at DAL 28</t>
  </si>
  <si>
    <t>4011281022372</t>
  </si>
  <si>
    <t>(11:46) (Shotgun) D.Prescott pass short right to R.Cobb to DAL 36 for 5 yards (V.Bell). Pass 5, YAC 0</t>
  </si>
  <si>
    <t>2nd &amp; 7 at DAL 31</t>
  </si>
  <si>
    <t>4011281022400</t>
  </si>
  <si>
    <t>(11:04) (Shotgun) D.Prescott pass incomplete short left to T.Pollard (D.Davis). PENALTY on NO-D.Davis, Defensive Pass Interference, 5 yards, enforced at DAL 36 - No Play.</t>
  </si>
  <si>
    <t>3rd &amp; 2 at DAL 36</t>
  </si>
  <si>
    <t>4011281022437</t>
  </si>
  <si>
    <t>(11:00) E.Elliott left guard to DAL 44 for 3 yards (C.Jordan).</t>
  </si>
  <si>
    <t>1st &amp; 10 at DAL 41</t>
  </si>
  <si>
    <t>4011281022458</t>
  </si>
  <si>
    <t>(10:25) (Shotgun) D.Prescott pass short left to A.Cooper to NO 47 for 9 yards (D.Davis). Pass 8, YAC 1</t>
  </si>
  <si>
    <t>2nd &amp; 7 at DAL 44</t>
  </si>
  <si>
    <t>4011281022482</t>
  </si>
  <si>
    <t>(9:53) (Shotgun) D.Prescott pass short middle to J.Witten to NO 35 for 12 yards (V.Bell). Pass 12, YAC 0</t>
  </si>
  <si>
    <t>4011281022510</t>
  </si>
  <si>
    <t>(9:18) E.Elliott right guard to NO 37 for -2 yards (M.Brown).</t>
  </si>
  <si>
    <t>4011281022535</t>
  </si>
  <si>
    <t>(8:49) (Shotgun) D.Prescott pass deep middle to B.Jarwin to NO 2 for 35 yards (M.Williams) [M.Davenport]. NO-M.Davenport was injured during the play. His return is Probable.  Pass 25, YAC 10</t>
  </si>
  <si>
    <t>2nd &amp; 12 at NO 37</t>
  </si>
  <si>
    <t>4011281022559</t>
  </si>
  <si>
    <t>(8:25) (Shotgun) E.Elliott left guard to NO 1 for 1 yard (D.Onyemata; M.Brown).</t>
  </si>
  <si>
    <t>4011281022588</t>
  </si>
  <si>
    <t>Ezekiel Elliott 1 Yard Rush B.Maher extra point is GOOD, Center-L.Ladouceur, Holder-C.Jones.</t>
  </si>
  <si>
    <t>4011281022626</t>
  </si>
  <si>
    <t>4011281022641</t>
  </si>
  <si>
    <t>(7:47) A.Kamara left end pushed ob at NO 34 for 9 yards (X.Woods; B.Jones).</t>
  </si>
  <si>
    <t>4011281022667</t>
  </si>
  <si>
    <t>(7:07) A.Kamara left tackle to NO 34 for no gain (L.Vander Esch).</t>
  </si>
  <si>
    <t>4011281022688</t>
  </si>
  <si>
    <t>(6:29) L.Murray right guard to NO 35 for 1 yard (X.Woods).</t>
  </si>
  <si>
    <t>4011281022709</t>
  </si>
  <si>
    <t>(5:47) P.Omameh reported in as eligible.  T.Bridgewater pass short right to M.Thomas ran ob at NO 43 for 8 yards (S.Lee). Flea-flicker: Bridgewater handed off to Murray, who lateralled back, and Bridgewater threw to Thomas. Pass 8, YAC 0</t>
  </si>
  <si>
    <t>4011281022744</t>
  </si>
  <si>
    <t>(5:14) A.Kamara right end to 50 for 7 yards (L.Vander Esch).</t>
  </si>
  <si>
    <t>5:14</t>
  </si>
  <si>
    <t>2nd &amp; 2 at NO 43</t>
  </si>
  <si>
    <t>4011281022769</t>
  </si>
  <si>
    <t>(4:34) (Shotgun) T.Bridgewater pass short right to J.Cook to DAL 41 for 9 yards (C.Awuzie). Pass 9, YAC 0</t>
  </si>
  <si>
    <t>4011281022793</t>
  </si>
  <si>
    <t>(3:53) P.Omameh reported in as eligible.  L.Murray right guard to DAL 38 for 3 yards (J.Thomas).</t>
  </si>
  <si>
    <t>2nd &amp; 1 at DAL 41</t>
  </si>
  <si>
    <t>4011281022820</t>
  </si>
  <si>
    <t>(3:17) (Shotgun) A.Kamara right guard to DAL 27 for 11 yards (C.Awuzie).</t>
  </si>
  <si>
    <t>DAL 38</t>
  </si>
  <si>
    <t>1st &amp; 10 at DAL 38</t>
  </si>
  <si>
    <t>4011281022841</t>
  </si>
  <si>
    <t>(2:30) (Shotgun) A.Kamara right guard to DAL 23 for 4 yards (J.Heath).</t>
  </si>
  <si>
    <t>4011281022862</t>
  </si>
  <si>
    <t>(1:49) (Shotgun) T.Bridgewater pass short right to J.Cook to DAL 18 for 5 yards (C.Awuzie). Pass 5, YAC 0</t>
  </si>
  <si>
    <t>2nd &amp; 6 at DAL 23</t>
  </si>
  <si>
    <t>4011281022886</t>
  </si>
  <si>
    <t>(1:05) T.Bridgewater up the middle to DAL 16 for 2 yards (T.Hill).</t>
  </si>
  <si>
    <t>3rd &amp; 1 at DAL 18</t>
  </si>
  <si>
    <t>4011281022911</t>
  </si>
  <si>
    <t>(:21) P.Omameh reported in as eligible.  T.Bridgewater pass incomplete short left to J.Hill.</t>
  </si>
  <si>
    <t>4011281022935</t>
  </si>
  <si>
    <t>(:16) T.Ginn right end to DAL 16 for no gain (A.Brown). PENALTY on DAL-M.Collins, Defensive Offside, 5 yards, enforced at DAL 16 - No Play.</t>
  </si>
  <si>
    <t>2nd &amp; 10 at DAL 16</t>
  </si>
  <si>
    <t>4011281022967</t>
  </si>
  <si>
    <t>4011281022984</t>
  </si>
  <si>
    <t>(15:00) #7 T.Hill at quarterback for New Orleans. (Shotgun) T.Hill left end pushed ob at DAL 13 for -2 yards (A.Brown).</t>
  </si>
  <si>
    <t>2nd &amp; 5 at DAL 11</t>
  </si>
  <si>
    <t>4011281023014</t>
  </si>
  <si>
    <t>(14:25) (Shotgun) T.Bridgewater scrambles up the middle to DAL 8 for 5 yards (J.Smith).</t>
  </si>
  <si>
    <t>3rd &amp; 7 at DAL 13</t>
  </si>
  <si>
    <t>4011281023052</t>
  </si>
  <si>
    <t>Wil Lutz 26 Yd Field Goal</t>
  </si>
  <si>
    <t>DAL 8</t>
  </si>
  <si>
    <t>4th &amp; 2 at DAL 8</t>
  </si>
  <si>
    <t>4011281023071</t>
  </si>
  <si>
    <t>4011281023086</t>
  </si>
  <si>
    <t>(13:41) E.Elliott left guard to DAL 29 for 4 yards (M.Davenport; S.Rankins).</t>
  </si>
  <si>
    <t>4011281023107</t>
  </si>
  <si>
    <t>(13:01) (Shotgun) D.Prescott pass incomplete short middle to R.Cobb.</t>
  </si>
  <si>
    <t>2nd &amp; 6 at DAL 29</t>
  </si>
  <si>
    <t>4011281023129</t>
  </si>
  <si>
    <t>(12:58) (Shotgun) D.Prescott pass incomplete short middle to D.Smith (E.Apple). PENALTY on NO-E.Apple, Defensive Holding, 5 yards, enforced at DAL 29 - No Play.</t>
  </si>
  <si>
    <t>3rd &amp; 6 at DAL 29</t>
  </si>
  <si>
    <t>4011281023162</t>
  </si>
  <si>
    <t>(12:54) (Shotgun) D.Prescott pass short right to T.Austin to DAL 39 for 5 yards (V.Bell). Pass 5, YAC 0</t>
  </si>
  <si>
    <t>4011281023186</t>
  </si>
  <si>
    <t>(12:20) (Shotgun) T.Austin left end to DAL 42 for 3 yards (D.Davis). Reverse: Prescott handed off to Elliot, Elliot to Austin on the rush.</t>
  </si>
  <si>
    <t>DAL 39</t>
  </si>
  <si>
    <t>2nd &amp; 5 at DAL 39</t>
  </si>
  <si>
    <t>4011281023211</t>
  </si>
  <si>
    <t>(11:38) (Shotgun) D.Prescott pass incomplete short left to R.Cobb.</t>
  </si>
  <si>
    <t>DAL 42</t>
  </si>
  <si>
    <t>3rd &amp; 2 at DAL 42</t>
  </si>
  <si>
    <t>4011281023237</t>
  </si>
  <si>
    <t>(11:34) C.Jones punts 58 yards to end zone, Center-L.Ladouceur, Touchback.</t>
  </si>
  <si>
    <t>4th &amp; 2 at DAL 42</t>
  </si>
  <si>
    <t>4011281023254</t>
  </si>
  <si>
    <t>(11:26) A.Kamara left guard to NO 21 for 1 yard (J.Heath). PENALTY on NO-A.Peat, Offensive Holding, 10 yards, enforced at NO 20 - No Play.</t>
  </si>
  <si>
    <t>4011281023286</t>
  </si>
  <si>
    <t>(10:59) (Shotgun) T.Bridgewater pass short right to A.Kamara pushed ob at NO 17 for 7 yards (X.Woods). Pass -5, YAC 12</t>
  </si>
  <si>
    <t>1st &amp; 20 at NO 10</t>
  </si>
  <si>
    <t>4011281023315</t>
  </si>
  <si>
    <t>(10:14) (Shotgun) T.Bridgewater pass short middle to M.Thomas to NO 26 for 9 yards (L.Vander Esch). Pass 6, YAC 3</t>
  </si>
  <si>
    <t>2nd &amp; 13 at NO 17</t>
  </si>
  <si>
    <t>4011281023343</t>
  </si>
  <si>
    <t>(9:33) (Shotgun) T.Bridgewater pass short left to M.Thomas to NO 39 for 13 yards (B.Jones). Pass 4, YAC 13</t>
  </si>
  <si>
    <t>4011281023382</t>
  </si>
  <si>
    <t>(9:02) L.Murray right guard to NO 44 for 5 yards (A.Brown).</t>
  </si>
  <si>
    <t>4011281023407</t>
  </si>
  <si>
    <t>(8:25) (Shotgun) T.Bridgewater sacked at NO 43 for -1 yards (D.Lawrence).</t>
  </si>
  <si>
    <t>4011281023426</t>
  </si>
  <si>
    <t>Timeout #1 by NO at 07:37.</t>
  </si>
  <si>
    <t>4011281023443</t>
  </si>
  <si>
    <t>(7:37) (Shotgun) T.Bridgewater sacked at NO 33 for -10 yards (R.Quinn).</t>
  </si>
  <si>
    <t>3rd &amp; 6 at NO 43</t>
  </si>
  <si>
    <t>4011281023462</t>
  </si>
  <si>
    <t>(6:58) T.Morstead punts 47 yards to DAL 20, Center-Z.Wood. T.Austin ran ob at DAL 20 for no gain (J.Hardee). PENALTY on DAL-J.Heath, Offensive Holding, 10 yards, enforced at DAL 20.</t>
  </si>
  <si>
    <t>4th &amp; 16 at NO 33</t>
  </si>
  <si>
    <t>4011281023503</t>
  </si>
  <si>
    <t>(6:51) (Shotgun) D.Prescott pass short left to A.Cooper to DAL 19 for 9 yards (M.Lattimore). Pass 9, YAC 0</t>
  </si>
  <si>
    <t>DAL 10</t>
  </si>
  <si>
    <t>1st &amp; 10 at DAL 10</t>
  </si>
  <si>
    <t>4011281023527</t>
  </si>
  <si>
    <t>(6:16) E.Elliott left tackle to DAL 18 for -1 yards (M.Brown, A.Klein).</t>
  </si>
  <si>
    <t>DAL 19</t>
  </si>
  <si>
    <t>2nd &amp; 1 at DAL 19</t>
  </si>
  <si>
    <t>4011281023552</t>
  </si>
  <si>
    <t>(5:37) (Shotgun) D.Prescott pass incomplete short right to A.Cooper (M.Lattimore).</t>
  </si>
  <si>
    <t>3rd &amp; 2 at DAL 18</t>
  </si>
  <si>
    <t>4011281023574</t>
  </si>
  <si>
    <t>(5:29) C.Jones punts 44 yards to NO 38, Center-L.Ladouceur, fair catch by D.Harris.</t>
  </si>
  <si>
    <t>5:29</t>
  </si>
  <si>
    <t>4th &amp; 2 at DAL 18</t>
  </si>
  <si>
    <t>4011281023593</t>
  </si>
  <si>
    <t>(5:22) (Shotgun) T.Bridgewater pass short right to T.Ginn ran ob at NO 45 for 7 yards (A.Brown). Pass 7, YAC 0</t>
  </si>
  <si>
    <t>4011281023622</t>
  </si>
  <si>
    <t>(4:53) P.Omameh reported in as eligible.  A.Kamara right guard to NO 47 for 2 yards (J.Smith; K.Hyder).</t>
  </si>
  <si>
    <t>2nd &amp; 3 at NO 45</t>
  </si>
  <si>
    <t>4011281023649</t>
  </si>
  <si>
    <t>(4:14) P.Omameh reported in as eligible.  A.Kamara left end to DAL 44 for 9 yards (J.Smith).</t>
  </si>
  <si>
    <t>3rd &amp; 1 at NO 47</t>
  </si>
  <si>
    <t>4011281023672</t>
  </si>
  <si>
    <t>(3:30) L.Murray left guard to DAL 39 for 5 yards (L.Vander Esch).</t>
  </si>
  <si>
    <t>4011281023693</t>
  </si>
  <si>
    <t>(2:49) A.Kamara left guard to DAL 35 for 4 yards (S.Lee; J.Jackson).</t>
  </si>
  <si>
    <t>4011281023714</t>
  </si>
  <si>
    <t>(2:08) P.Omameh reported in as eligible.  A.Kamara right guard to DAL 33 for 2 yards (J.Smith). DAL-D.Lawrence was injured during the play. His return is Probable.</t>
  </si>
  <si>
    <t>3rd &amp; 1 at DAL 35</t>
  </si>
  <si>
    <t>4011281023737</t>
  </si>
  <si>
    <t>4011281023754</t>
  </si>
  <si>
    <t>(2:00) P.Omameh reported in as eligible.  A.Kamara right tackle to DAL 34 for -1 yards (J.Smith).</t>
  </si>
  <si>
    <t>DAL 33</t>
  </si>
  <si>
    <t>1st &amp; 10 at DAL 33</t>
  </si>
  <si>
    <t>4011281023781</t>
  </si>
  <si>
    <t>Timeout #1 by DAL at 01:56.</t>
  </si>
  <si>
    <t>4011281023798</t>
  </si>
  <si>
    <t>(1:56) T.Bridgewater pass short right to Z.Line to DAL 31 for 3 yards (X.Woods). DAL-X.Woods was injured during the play. His return is Probable.  Pass 1, YAC 2</t>
  </si>
  <si>
    <t>2nd &amp; 11 at DAL 34</t>
  </si>
  <si>
    <t>4011281023822</t>
  </si>
  <si>
    <t>Timeout #2 by DAL at 01:50.</t>
  </si>
  <si>
    <t>4011281023842</t>
  </si>
  <si>
    <t>(1:50) (Shotgun) T.Bridgewater sacked at DAL 47 for -16 yards (J.Smith).</t>
  </si>
  <si>
    <t>3rd &amp; 8 at DAL 31</t>
  </si>
  <si>
    <t>4011281023866</t>
  </si>
  <si>
    <t>Timeout #3 by DAL at 01:45.</t>
  </si>
  <si>
    <t>4011281023883</t>
  </si>
  <si>
    <t>(1:45) T.Morstead punts 33 yards to DAL 14, Center-Z.Wood, fair catch by R.Cobb.</t>
  </si>
  <si>
    <t>4th &amp; 24 at DAL 47</t>
  </si>
  <si>
    <t>4011281023902</t>
  </si>
  <si>
    <t>(1:39) (Shotgun) D.Prescott sacked at DAL 3 for -11 yards (D.Onyemata). DAL-T.Smith was injured during the play.  Owing to the injury and Dallas being out of timeouts, there was a 10-second runoff.</t>
  </si>
  <si>
    <t>4011281023921</t>
  </si>
  <si>
    <t>(1:12) (Shotgun) D.Prescott pass short middle to E.Elliott to DAL 12 for 9 yards (A.Klein; V.Bell). Pass 2, YAC 7</t>
  </si>
  <si>
    <t>DAL 3</t>
  </si>
  <si>
    <t>2nd &amp; 21 at DAL 3</t>
  </si>
  <si>
    <t>4011281023953</t>
  </si>
  <si>
    <t>(:51) (No Huddle, Shotgun) D.Prescott pass short right to A.Cooper to DAL 26 for 14 yards (M.Lattimore) [M.Davenport]. Pass 0, YAC 14 The Replay Official reviewed the pass completion ruling, and the play was Upheld. The ruling on the field stands.</t>
  </si>
  <si>
    <t>DAL 12</t>
  </si>
  <si>
    <t>3rd &amp; 12 at DAL 12</t>
  </si>
  <si>
    <t>4011281023977</t>
  </si>
  <si>
    <t>(:34) (Shotgun) D.Prescott pass incomplete short right to E.Elliott.</t>
  </si>
  <si>
    <t>4011281024021</t>
  </si>
  <si>
    <t>(:30) (Shotgun) D.Prescott pass incomplete deep left to A.Cooper. PENALTY on DAL-A.Cooper, Offensive Pass Interference, 10 yards, enforced at DAL 26 - No Play.</t>
  </si>
  <si>
    <t>2nd &amp; 10 at DAL 26</t>
  </si>
  <si>
    <t>4011281024054</t>
  </si>
  <si>
    <t>(:25) (Shotgun) D.Prescott pass incomplete deep middle to A.Cooper (V.Bell).</t>
  </si>
  <si>
    <t>2nd &amp; 20 at DAL 16</t>
  </si>
  <si>
    <t>4011281024076</t>
  </si>
  <si>
    <t>(:17) (Shotgun) D.Prescott pass deep middle to R.Cobb to DAL 48 for 32 yards (M.Williams). Pass 24, YAC 8</t>
  </si>
  <si>
    <t>3rd &amp; 20 at DAL 16</t>
  </si>
  <si>
    <t>4011281024100</t>
  </si>
  <si>
    <t>(:03) D.Prescott spiked the ball to stop the clock.</t>
  </si>
  <si>
    <t>DAL 48</t>
  </si>
  <si>
    <t>1st &amp; 10 at DAL 48</t>
  </si>
  <si>
    <t>4011281024126</t>
  </si>
  <si>
    <t>Timeout #2 by NO at 00:02.</t>
  </si>
  <si>
    <t>4011281024143</t>
  </si>
  <si>
    <t>(:02) (Shotgun) D.Prescott pass deep right INTERCEPTED by M.Williams [C.Gardner-Johnson] at NO 13. M.Williams to NO 14 for 1 yard (R.Cobb).</t>
  </si>
  <si>
    <t>2nd &amp; 10 at DAL 48</t>
  </si>
  <si>
    <t>4011281024169</t>
  </si>
  <si>
    <t>40112796536</t>
  </si>
  <si>
    <t>401127965</t>
  </si>
  <si>
    <t>40112796551</t>
  </si>
  <si>
    <t>(15:00) P.Barber right guard to TB 32 for 7 yards (A.Klein, M.Williams).</t>
  </si>
  <si>
    <t>40112796572</t>
  </si>
  <si>
    <t>(14:29) J.Winston pass short middle to C.Brate to TB 43 for 11 yards (K.Alonso) [M.Brown]. Pass 6, YAC 5</t>
  </si>
  <si>
    <t>40112796596</t>
  </si>
  <si>
    <t>(13:53) J.Winston pass incomplete deep left to O.Howard (D.Davis).</t>
  </si>
  <si>
    <t>401127965122</t>
  </si>
  <si>
    <t>(13:47) P.Barber right guard to TB 47 for 4 yards (D.Davis).</t>
  </si>
  <si>
    <t>2nd &amp; 10 at TB 43</t>
  </si>
  <si>
    <t>401127965143</t>
  </si>
  <si>
    <t>(12:59) (Shotgun) PENALTY on TB, Delay of Game, 5 yards, enforced at TB 47 - No Play. The Buccaneers snapped the ball and Winston threw an interception to NO#43 M.Williams, who returned for 20 yards.  The play did not count.</t>
  </si>
  <si>
    <t>3rd &amp; 6 at TB 47</t>
  </si>
  <si>
    <t>401127965188</t>
  </si>
  <si>
    <t>(12:48) (Shotgun) J.Winston scrambles left end to TB 47 for 5 yards (P.Williams). Penalty on TB-D.Smith, Offensive Holding, declined.</t>
  </si>
  <si>
    <t>3rd &amp; 11 at TB 42</t>
  </si>
  <si>
    <t>401127965209</t>
  </si>
  <si>
    <t>(12:33) B.Pinion punts 39 yards to NO 14, Center-Z.Triner, fair catch by D.Harris.</t>
  </si>
  <si>
    <t>4th &amp; 6 at TB 47</t>
  </si>
  <si>
    <t>401127965237</t>
  </si>
  <si>
    <t>(12:10) (Shotgun) T.Bridgewater pass short right to M.Thomas to NO 24 for 10 yards (C.Davis). Pass 6, YAC 4</t>
  </si>
  <si>
    <t>401127965278</t>
  </si>
  <si>
    <t>(11:35) (Shotgun) T.Bridgewater scrambles right end to NO 25 for 1 yard (K.Minter).</t>
  </si>
  <si>
    <t>401127965299</t>
  </si>
  <si>
    <t>(10:58) (Shotgun) T.Bridgewater pass short middle to J.Cook to NO 41 for 16 yards (S.Bunting) [C.Nassib]. Pass 12, YAC 4</t>
  </si>
  <si>
    <t>401127965323</t>
  </si>
  <si>
    <t>(10:30) L.Murray right guard to NO 46 for 5 yards (L.David).</t>
  </si>
  <si>
    <t>401127965344</t>
  </si>
  <si>
    <t>(10:02) A.Kamara left guard to NO 47 for 1 yard (S.Bunting; K.Minter).</t>
  </si>
  <si>
    <t>2nd &amp; 5 at NO 46</t>
  </si>
  <si>
    <t>401127965365</t>
  </si>
  <si>
    <t>(9:24) (Shotgun) T.Bridgewater pass incomplete short left to J.Cook (J.Whitehead).</t>
  </si>
  <si>
    <t>3rd &amp; 4 at NO 47</t>
  </si>
  <si>
    <t>401127965395</t>
  </si>
  <si>
    <t>(9:20) T.Morstead punts 34 yards to TB 19, Center-Z.Wood, fair catch by B.Wilson.</t>
  </si>
  <si>
    <t>4th &amp; 4 at NO 47</t>
  </si>
  <si>
    <t>401127965414</t>
  </si>
  <si>
    <t>(9:13) R.Jones right guard to TB 22 for 3 yards (D.Onyemata).</t>
  </si>
  <si>
    <t>401127965435</t>
  </si>
  <si>
    <t>(8:41) J.Winston pass incomplete short right to S.Miller.</t>
  </si>
  <si>
    <t>2nd &amp; 7 at TB 22</t>
  </si>
  <si>
    <t>401127965457</t>
  </si>
  <si>
    <t>(8:37) (Shotgun) J.Winston pass incomplete short right to S.Miller.</t>
  </si>
  <si>
    <t>3rd &amp; 7 at TB 22</t>
  </si>
  <si>
    <t>401127965479</t>
  </si>
  <si>
    <t>(8:34) B.Pinion punts 45 yards to NO 33, Center-Z.Triner. D.Harris MUFFS catch, and recovers at NO 33. D.Harris to NO 36 for 3 yards (R.Smith).</t>
  </si>
  <si>
    <t>4th &amp; 7 at TB 22</t>
  </si>
  <si>
    <t>401127965517</t>
  </si>
  <si>
    <t>(8:23) T.Bridgewater pass deep left to M.Thomas to TB 30 for 34 yards (C.Davis). Pass 27, YAC 7</t>
  </si>
  <si>
    <t>401127965541</t>
  </si>
  <si>
    <t>(7:46) (Shotgun) T.Bridgewater pass short right to A.Kamara pushed ob at TB 29 for 1 yard (K.Minter). Pass -6, YAC 7</t>
  </si>
  <si>
    <t>1st &amp; 10 at TB 30</t>
  </si>
  <si>
    <t>401127965574</t>
  </si>
  <si>
    <t>(7:12) A.Kamara left tackle to TB 25 for 4 yards (K.Minter, V.Hargreaves).</t>
  </si>
  <si>
    <t>2nd &amp; 9 at TB 29</t>
  </si>
  <si>
    <t>401127965599</t>
  </si>
  <si>
    <t>(6:30) (Shotgun) T.Bridgewater pass short middle to J.Cook to TB 21 for 4 yards (K.Minter). Pass 4, YAC 0</t>
  </si>
  <si>
    <t>3rd &amp; 5 at TB 25</t>
  </si>
  <si>
    <t>401127965623</t>
  </si>
  <si>
    <t>(5:50) (Run formation) W.Clapp reported in as eligible.  A.Kamara left end ran ob at TB 15 for 6 yards (J.Whitehead).</t>
  </si>
  <si>
    <t>401127965655</t>
  </si>
  <si>
    <t>(5:23) T.Bridgewater pass short right to T.Ginn ran ob at TB 13 for 2 yards (C.Davis). Pass 2, YAC 0</t>
  </si>
  <si>
    <t>401127965684</t>
  </si>
  <si>
    <t>(4:43) #7 T.Hill at quarterback. (Shotgun) A.Kamara left guard to TB 11 for 2 yards (M.Edwards).</t>
  </si>
  <si>
    <t>2nd &amp; 8 at TB 13</t>
  </si>
  <si>
    <t>401127965722</t>
  </si>
  <si>
    <t>(4:07) (Shotgun) T.Bridgewater pass incomplete short right to J.Cook.</t>
  </si>
  <si>
    <t>401127965744</t>
  </si>
  <si>
    <t>4th &amp; 6 at TB 11</t>
  </si>
  <si>
    <t>401127965763</t>
  </si>
  <si>
    <t>W.Lutz kicks 59 yards from NO 35 to TB 6. T.Logan to TB 25 for 19 yards (C.Granderson).</t>
  </si>
  <si>
    <t>401127965785</t>
  </si>
  <si>
    <t>(3:53) P.Barber left guard to TB 30 for 5 yards (M.Brown).</t>
  </si>
  <si>
    <t>401127965806</t>
  </si>
  <si>
    <t>(3:17) P.Barber left tackle to TB 32 for 2 yards (C.Gardner-Johnson).</t>
  </si>
  <si>
    <t>401127965827</t>
  </si>
  <si>
    <t>(2:38) (Shotgun) J.Winston pass incomplete short right to M.Evans (P.Williams).</t>
  </si>
  <si>
    <t>401127965849</t>
  </si>
  <si>
    <t>(2:33) B.Pinion punts 46 yards to NO 22, Center-Z.Triner. D.Harris to NO 22 for no gain (T.Logan). NO-D.Harris was injured during the play. His return is Questionable.  Tampa Bay challenged the runner was down by contact ruling, and the play was Upheld. The ruling on the field stands. (Timeout #1 at 02:20.)</t>
  </si>
  <si>
    <t>401127965893</t>
  </si>
  <si>
    <t>(2:20) T.Ginn left end ran ob at NO 23 for 1 yard (V.Hargreaves).</t>
  </si>
  <si>
    <t>401127965925</t>
  </si>
  <si>
    <t>(1:54) (Shotgun) T.Bridgewater scrambles up the middle to NO 24 for 1 yard (A.Nelson).</t>
  </si>
  <si>
    <t>401127965946</t>
  </si>
  <si>
    <t>(1:13) (Shotgun) T.Bridgewater pass short middle intended for A.Kamara INTERCEPTED by S.Bunting at NO 34. S.Bunting to NO 20 for 14 yards (E.McCoy).</t>
  </si>
  <si>
    <t>401127965972</t>
  </si>
  <si>
    <t>(1:04) J.Winston sacked at NO 26 for -6 yards (M.Brown).</t>
  </si>
  <si>
    <t>401127965991</t>
  </si>
  <si>
    <t>Chris Godwin Pass From Jameis Winston for 26 Yrds M.Gay extra point is GOOD, Center-Z.Triner, Holder-B.Pinion.</t>
  </si>
  <si>
    <t>4011279651032</t>
  </si>
  <si>
    <t>4011279651047</t>
  </si>
  <si>
    <t>(:10) L.Murray right tackle to NO 37 for 12 yards (C.Davis).</t>
  </si>
  <si>
    <t>4011279651068</t>
  </si>
  <si>
    <t>4011279651085</t>
  </si>
  <si>
    <t>(15:00) T.Bridgewater pass short right to J.Hill to NO 37 for no gain (S.Bunting). Pass -2, YAC 2</t>
  </si>
  <si>
    <t>4011279651109</t>
  </si>
  <si>
    <t>(14:18) (Shotgun) T.Bridgewater pass short right to A.Kamara to NO 40 for 3 yards (C.Davis). Pass 3, YAC 0</t>
  </si>
  <si>
    <t>4011279651137</t>
  </si>
  <si>
    <t>(13:35) (Shotgun) T.Bridgewater pass short left to M.Thomas to TB 42 for 18 yards (M.Edwards). Pass 13, YAC 5</t>
  </si>
  <si>
    <t>4011279651165</t>
  </si>
  <si>
    <t>(12:53) T.Hill pass short middle to M.Thomas to TB 24 for 18 yards (V.Hargreaves). Pass 15, YAC 3</t>
  </si>
  <si>
    <t>4011279651189</t>
  </si>
  <si>
    <t>(12:06) (Shotgun) A.Kamara left tackle to TB 21 for 3 yards (W.Gholston).</t>
  </si>
  <si>
    <t>1st &amp; 10 at TB 24</t>
  </si>
  <si>
    <t>4011279651210</t>
  </si>
  <si>
    <t>(11:21) (Shotgun) T.Bridgewater scrambles left tackle to TB 16 for 5 yards (J.Whitehead).</t>
  </si>
  <si>
    <t>4011279651239</t>
  </si>
  <si>
    <t>(10:57) A.Kamara left tackle to TB 14 for 2 yards (N.Suh, S.Barrett).</t>
  </si>
  <si>
    <t>3rd &amp; 2 at TB 16</t>
  </si>
  <si>
    <t>4011279651260</t>
  </si>
  <si>
    <t>Timeout #1 by NO at 10:20.</t>
  </si>
  <si>
    <t>4011279651277</t>
  </si>
  <si>
    <t>Michael Thomas Pass From Teddy Bridgewater for 14 Yrds W.Lutz extra point is GOOD, Center-Z.Wood, Holder-T.Morstead.</t>
  </si>
  <si>
    <t>4011279651322</t>
  </si>
  <si>
    <t>4011279651337</t>
  </si>
  <si>
    <t>(10:13) R.Jones right tackle to TB 39 for 14 yards (V.Bell).</t>
  </si>
  <si>
    <t>4011279651358</t>
  </si>
  <si>
    <t>(9:37) R.Jones right guard to TB 42 for 3 yards (S.Rankins).</t>
  </si>
  <si>
    <t>4011279651379</t>
  </si>
  <si>
    <t>(9:04) (Shotgun) J.Winston pass short right to R.Jones to NO 48 for 10 yards (V.Bell). Pass -2, YAC 12</t>
  </si>
  <si>
    <t>2nd &amp; 7 at TB 42</t>
  </si>
  <si>
    <t>4011279651403</t>
  </si>
  <si>
    <t>(8:22) S.Miller left end ran ob at NO 30 for 18 yards (D.Davis).</t>
  </si>
  <si>
    <t>4011279651433</t>
  </si>
  <si>
    <t>(7:48) R.Jones right guard to NO 29 for 1 yard (D.Onyemata).</t>
  </si>
  <si>
    <t>4011279651454</t>
  </si>
  <si>
    <t>(7:07) (Shotgun) J.Winston sacked at NO 35 for -6 yards (M.Davenport). FUMBLES (M.Davenport) [M.Davenport], recovered by TB-R.Jensen at NO 35. R.Jensen to NO 35 for no gain (P.Williams).</t>
  </si>
  <si>
    <t>4011279651483</t>
  </si>
  <si>
    <t>(6:22) (Shotgun) J.Winston pass short left to R.Jones to NO 24 for 11 yards (D.Onyemata). Pass -4, YAC 15</t>
  </si>
  <si>
    <t>3rd &amp; 15 at NO 35</t>
  </si>
  <si>
    <t>4011279651514</t>
  </si>
  <si>
    <t>Matt Gay 42 Yd Field Goal</t>
  </si>
  <si>
    <t>4th &amp; 4 at NO 24</t>
  </si>
  <si>
    <t>4011279651537</t>
  </si>
  <si>
    <t>4011279651552</t>
  </si>
  <si>
    <t>(5:33) A.Kamara left tackle to NO 28 for 3 yards (V.Vea). PENALTY on NO-J.Cook, Offensive Holding, 10 yards, enforced at NO 25 - No Play.</t>
  </si>
  <si>
    <t>4011279651585</t>
  </si>
  <si>
    <t>(5:05) (Shotgun) T.Bridgewater pass incomplete short right to J.Cook (C.Davis). PENALTY on TB-C.Davis, Disqualification, 15 yards, enforced at NO 15 - No Play.</t>
  </si>
  <si>
    <t>4011279651618</t>
  </si>
  <si>
    <t>(5:01) (Shotgun) PENALTY on NO-R.Ramczyk, False Start, 5 yards, enforced at NO 30 - No Play.</t>
  </si>
  <si>
    <t>4011279651645</t>
  </si>
  <si>
    <t>(5:01) A.Kamara left guard to NO 30 for 5 yards (M.Stewart; J.Whitehead).</t>
  </si>
  <si>
    <t>1st &amp; 15 at NO 25</t>
  </si>
  <si>
    <t>4011279651666</t>
  </si>
  <si>
    <t>(4:21) T.Bridgewater pass short left to L.Murray pushed ob at NO 34 for 4 yards (S.Barrett). Pass 1, YAC 3</t>
  </si>
  <si>
    <t>4011279651695</t>
  </si>
  <si>
    <t>(3:48) (Shotgun) T.Bridgewater pass short left to M.Thomas to NO 42 for 8 yards (V.Hargreaves). Pass 3, YAC 5</t>
  </si>
  <si>
    <t>3rd &amp; 6 at NO 34</t>
  </si>
  <si>
    <t>4011279651723</t>
  </si>
  <si>
    <t>(3:09) T.Bridgewater pass short left to A.Kamara to TB 47 for 11 yards (J.Whitehead). Pass -6, YAC 17</t>
  </si>
  <si>
    <t>4011279651751</t>
  </si>
  <si>
    <t>(2:22) #7. T.Hill at quarterback. (Shotgun) T.Hill scrambles left end ran ob at TB 36 for 11 yards (J.Whitehead).</t>
  </si>
  <si>
    <t>1st &amp; 10 at TB 47</t>
  </si>
  <si>
    <t>4011279651785</t>
  </si>
  <si>
    <t>4011279651802</t>
  </si>
  <si>
    <t>(2:00) W.Clapp reported in as eligible.  T.Bridgewater pass deep left to J.Hill to TB 10 for 26 yards (D.Bond). Pass 16, YAC 10</t>
  </si>
  <si>
    <t>4011279651828</t>
  </si>
  <si>
    <t>(1:18) A.Kamara left guard to TB 9 for 1 yard (W.Gholston).</t>
  </si>
  <si>
    <t>4011279651853</t>
  </si>
  <si>
    <t>Jared Cook Pass From Teddy Bridgewater for 9 Yrds W.Lutz extra point is GOOD, Center-Z.Wood, Holder-T.Morstead.</t>
  </si>
  <si>
    <t>2nd &amp; Goal at TB 9</t>
  </si>
  <si>
    <t>4011279651898</t>
  </si>
  <si>
    <t>4011279651913</t>
  </si>
  <si>
    <t>(:32) (Shotgun) D.Ogunbowale right tackle to TB 21 for -4 yards (D.Davis).</t>
  </si>
  <si>
    <t>4011279651934</t>
  </si>
  <si>
    <t>4011279651951</t>
  </si>
  <si>
    <t>4011279651966</t>
  </si>
  <si>
    <t>(15:00) (Shotgun) T.Bridgewater pass deep left to M.Thomas pushed ob at TB 33 for 42 yards (V.Hargreaves). Pass 28, YAC 14 Tampa Bay challenged the play for possible offensive pass interference, and the play was Upheld. The ruling on the field stands. (Timeout #1.)</t>
  </si>
  <si>
    <t>4011279652010</t>
  </si>
  <si>
    <t>(14:25) A.Kamara left guard to TB 33 for no gain (K.Minter).</t>
  </si>
  <si>
    <t>4011279652031</t>
  </si>
  <si>
    <t>Ted Ginn Jr. Pass From Teddy Bridgewater for 33 Yrds W.Lutz extra point is GOOD, Center-Z.Wood, Holder-T.Morstead.</t>
  </si>
  <si>
    <t>2nd &amp; 10 at TB 33</t>
  </si>
  <si>
    <t>4011279652080</t>
  </si>
  <si>
    <t>4011279652095</t>
  </si>
  <si>
    <t>(13:44) P.Barber right guard to TB 33 for 8 yards (D.Davis).</t>
  </si>
  <si>
    <t>4011279652116</t>
  </si>
  <si>
    <t>(13:08) P.Barber right guard to TB 37 for 4 yards (A.Klein, M.Brown).</t>
  </si>
  <si>
    <t>2nd &amp; 2 at TB 33</t>
  </si>
  <si>
    <t>4011279652137</t>
  </si>
  <si>
    <t>(12:31) P.Barber right tackle to TB 37 for no gain (D.Davis).</t>
  </si>
  <si>
    <t>4011279652158</t>
  </si>
  <si>
    <t>(11:50) (Shotgun) J.Winston pass deep right intended for S.Miller INTERCEPTED by E.Apple at NO 29. E.Apple to NO 29 for no gain (S.Miller). PENALTY on NO-A.Klein, Defensive Holding, 5 yards, enforced at TB 37 - No Play.</t>
  </si>
  <si>
    <t>4011279652195</t>
  </si>
  <si>
    <t>(11:43) J.Winston pass short right to P.Barber to TB 41 for -1 yards (A.Klein). Pass -2, YAC 1</t>
  </si>
  <si>
    <t>4011279652219</t>
  </si>
  <si>
    <t>(11:00) (Shotgun) J.Winston pass incomplete short right.</t>
  </si>
  <si>
    <t>2nd &amp; 11 at TB 41</t>
  </si>
  <si>
    <t>4011279652245</t>
  </si>
  <si>
    <t>(10:52) (Shotgun) J.Winston pass short middle to C.Godwin to NO 48 for 11 yards (P.Williams). Pass 11, YAC 0</t>
  </si>
  <si>
    <t>3rd &amp; 11 at TB 41</t>
  </si>
  <si>
    <t>4011279652269</t>
  </si>
  <si>
    <t>(10:09) (Shotgun) J.Winston scrambles left end ran ob at NO 43 for 5 yards (D.Davis).</t>
  </si>
  <si>
    <t>4011279652299</t>
  </si>
  <si>
    <t>(9:29) R.Jones right guard to NO 39 for 4 yards (P.Williams).</t>
  </si>
  <si>
    <t>2nd &amp; 5 at NO 43</t>
  </si>
  <si>
    <t>4011279652320</t>
  </si>
  <si>
    <t>(9:03) R.Jones left guard to NO 39 for no gain (P.Williams; D.Onyemata).</t>
  </si>
  <si>
    <t>3rd &amp; 1 at NO 39</t>
  </si>
  <si>
    <t>4011279652358</t>
  </si>
  <si>
    <t>(8:18) J.Winston pass short left to C.Godwin to NO 25 for 14 yards (M.Lattimore). Pass 11, YAC 3</t>
  </si>
  <si>
    <t>4th &amp; 1 at NO 39</t>
  </si>
  <si>
    <t>4011279652341</t>
  </si>
  <si>
    <t>Timeout #2 by TB at 08:18.</t>
  </si>
  <si>
    <t>4011279652382</t>
  </si>
  <si>
    <t>(7:36) J.Winston scrambles left end to NO 22 for 3 yards (K.Alonso).</t>
  </si>
  <si>
    <t>4011279652407</t>
  </si>
  <si>
    <t>(6:55) R.Jones left end to NO 17 for 5 yards (D.Davis).</t>
  </si>
  <si>
    <t>4011279652428</t>
  </si>
  <si>
    <t>(6:14) (Shotgun) R.Jones right guard to NO 14 for 3 yards (S.Rankins).</t>
  </si>
  <si>
    <t>3rd &amp; 2 at NO 17</t>
  </si>
  <si>
    <t>4011279652449</t>
  </si>
  <si>
    <t>(5:35) (Shotgun) J.Winston pass short middle to C.Godwin to NO 2 for 12 yards (A.Klein; V.Bell). Pass 7, YAC 5</t>
  </si>
  <si>
    <t>4011279652473</t>
  </si>
  <si>
    <t>(5:09) J.Winston pass incomplete short left to D.Ogunbowale.</t>
  </si>
  <si>
    <t>4011279652495</t>
  </si>
  <si>
    <t>(5:09) J.Winston pass incomplete short right to M.Evans (D.Davis).</t>
  </si>
  <si>
    <t>4011279652521</t>
  </si>
  <si>
    <t>Peyton Barber 2 Yard Rush M.Gay extra point is GOOD, Center-Z.Triner, Holder-B.Pinion.</t>
  </si>
  <si>
    <t>4011279652559</t>
  </si>
  <si>
    <t>4011279652574</t>
  </si>
  <si>
    <t>(5:03) A.Kamara right guard to NO 27 for 2 yards (R.Nunez-Roches). PENALTY on TB-V.Vea, Defensive Holding, 5 yards, enforced at NO 27.</t>
  </si>
  <si>
    <t>4011279652606</t>
  </si>
  <si>
    <t>(4:40) T.Bridgewater pass incomplete short right.</t>
  </si>
  <si>
    <t>4011279652628</t>
  </si>
  <si>
    <t>(4:35) (Shotgun) A.Kamara left tackle to NO 32 for no gain (L.David).</t>
  </si>
  <si>
    <t>4011279652649</t>
  </si>
  <si>
    <t>(3:54) (Shotgun) T.Bridgewater pass incomplete short middle to M.Thomas [N.Suh].</t>
  </si>
  <si>
    <t>3rd &amp; 10 at NO 32</t>
  </si>
  <si>
    <t>4011279652671</t>
  </si>
  <si>
    <t>(3:49) (Punt formation) PENALTY on NO, Delay of Game, 5 yards, enforced at NO 32 - No Play.</t>
  </si>
  <si>
    <t>4011279652698</t>
  </si>
  <si>
    <t>(3:49) T.Morstead punts 38 yards to TB 35, Center-Z.Wood, fair catch by B.Wilson.</t>
  </si>
  <si>
    <t>4th &amp; 15 at NO 27</t>
  </si>
  <si>
    <t>4011279652717</t>
  </si>
  <si>
    <t>(3:42) PENALTY on TB-A.Marpet, False Start, 5 yards, enforced at TB 35 - No Play.</t>
  </si>
  <si>
    <t>4011279652741</t>
  </si>
  <si>
    <t>(3:42) (Shotgun) R.Jones left tackle to TB 32 for 2 yards (P.Williams).</t>
  </si>
  <si>
    <t>1st &amp; 15 at TB 30</t>
  </si>
  <si>
    <t>4011279652762</t>
  </si>
  <si>
    <t>(3:05) (Shotgun) J.Winston pass short right to B.Wilson to TB 43 for 11 yards (M.Lattimore). Pass 10, YAC 1</t>
  </si>
  <si>
    <t>2nd &amp; 13 at TB 32</t>
  </si>
  <si>
    <t>4011279652786</t>
  </si>
  <si>
    <t>(2:22) (Shotgun) J.Winston pass incomplete short right to B.Wilson (M.Lattimore).</t>
  </si>
  <si>
    <t>3rd &amp; 2 at TB 43</t>
  </si>
  <si>
    <t>4011279652812</t>
  </si>
  <si>
    <t>(2:15) B.Pinion punts 48 yards to NO 9, Center-Z.Triner, downed by TB-T.Logan.</t>
  </si>
  <si>
    <t>4th &amp; 2 at TB 43</t>
  </si>
  <si>
    <t>4011279652831</t>
  </si>
  <si>
    <t>(2:04) T.Bridgewater pass incomplete short right to M.Thomas.</t>
  </si>
  <si>
    <t>4011279652853</t>
  </si>
  <si>
    <t>(1:59) T.Bridgewater pass incomplete short left to J.Hill (J.Whitehead).</t>
  </si>
  <si>
    <t>2nd &amp; 10 at NO 9</t>
  </si>
  <si>
    <t>4011279652875</t>
  </si>
  <si>
    <t>(1:55) (Shotgun) T.Bridgewater pass deep right to M.Thomas ran ob at NO 29 for 20 yards. Pass 20, YAC 0</t>
  </si>
  <si>
    <t>3rd &amp; 10 at NO 9</t>
  </si>
  <si>
    <t>4011279652904</t>
  </si>
  <si>
    <t>(1:21) #7 T.Hill at quarterback. (Shotgun) A.Kamara right end pushed ob at NO 32 for 3 yards (J.Whitehead). Kamara took a direct snap in the wildcat formation.</t>
  </si>
  <si>
    <t>4011279652938</t>
  </si>
  <si>
    <t>(:40) (Shotgun) T.Bridgewater pass short left to A.Kamara to NO 36 for 4 yards (M.Stewart). Pass 3, YAC 1</t>
  </si>
  <si>
    <t>4011279652966</t>
  </si>
  <si>
    <t>4011279652987</t>
  </si>
  <si>
    <t>(15:00) T.Bridgewater pass short right to A.Kamara ran ob at NO 44 for 8 yards (J.Whitehead). Penalty on TB-M.Stewart, Defensive Holding, declined. Pass 0, YAC 8</t>
  </si>
  <si>
    <t>4011279653027</t>
  </si>
  <si>
    <t>(14:42) #7 T.Hill at quarterback. (Shotgun) T.Hill right end to NO 47 for 3 yards (K.Minter).</t>
  </si>
  <si>
    <t>14:42</t>
  </si>
  <si>
    <t>4011279653052</t>
  </si>
  <si>
    <t>(14:00) (Shotgun) T.Bridgewater pass short right to M.Thomas to TB 47 for 6 yards (S.Bunting). Pass 6, YAC 0</t>
  </si>
  <si>
    <t>4011279653080</t>
  </si>
  <si>
    <t>(13:15) W.Clapp reported in as eligible.  A.Kamara pass short right to J.Hill to TB 34 for 13 yards (M.Edwards). Bridgewater handed off to Kamara, and Kamara threw to Hill.  Pass 11, YAC 2</t>
  </si>
  <si>
    <t>3rd &amp; 1 at TB 47</t>
  </si>
  <si>
    <t>4011279653110</t>
  </si>
  <si>
    <t>(12:39) A.Kamara right end to TB 27 for 7 yards (B.Allen, S.Bunting).</t>
  </si>
  <si>
    <t>4011279653135</t>
  </si>
  <si>
    <t>Timeout #1 by NO at 11:55.</t>
  </si>
  <si>
    <t>4011279653154</t>
  </si>
  <si>
    <t>(11:55) W.Clapp reported in as eligible.  L.Murray left guard to TB 27 for no gain (L.David).</t>
  </si>
  <si>
    <t>2nd &amp; 3 at TB 27</t>
  </si>
  <si>
    <t>4011279653177</t>
  </si>
  <si>
    <t>(11:20) (Shotgun) T.Bridgewater pass short right to A.Kamara pushed ob at TB 12 for 15 yards (M.Edwards). Pass -6, YAC 21</t>
  </si>
  <si>
    <t>3rd &amp; 3 at TB 27</t>
  </si>
  <si>
    <t>4011279653206</t>
  </si>
  <si>
    <t>Michael Thomas Pass From Teddy Bridgewater for 12 Yrds W.Lutz extra point is GOOD, Center-Z.Wood, Holder-T.Morstead.</t>
  </si>
  <si>
    <t>4011279653255</t>
  </si>
  <si>
    <t>W.Lutz kicks 51 yards from NO 35 to TB 14. D.Ogunbowale to TB 33 for 19 yards (P.Robinson).</t>
  </si>
  <si>
    <t>4011279653277</t>
  </si>
  <si>
    <t>(10:31) (Shotgun) J.Winston sacked at TB 24 for -9 yards (M.Davenport).</t>
  </si>
  <si>
    <t>4011279653296</t>
  </si>
  <si>
    <t>(9:47) (Shotgun) J.Winston pass incomplete deep left to M.Evans (M.Lattimore).</t>
  </si>
  <si>
    <t>2nd &amp; 19 at TB 24</t>
  </si>
  <si>
    <t>4011279653318</t>
  </si>
  <si>
    <t>(9:42) (Shotgun) J.Winston pass incomplete deep left to C.Godwin [M.Davenport].</t>
  </si>
  <si>
    <t>3rd &amp; 19 at TB 24</t>
  </si>
  <si>
    <t>4011279653340</t>
  </si>
  <si>
    <t>(9:32) B.Pinion punts 46 yards to NO 30, Center-Z.Triner, downed by TB-A.Nelson.</t>
  </si>
  <si>
    <t>4th &amp; 19 at TB 24</t>
  </si>
  <si>
    <t>4011279653359</t>
  </si>
  <si>
    <t>(9:20) A.Kamara left end ran ob at NO 37 for 7 yards (K.Minter).</t>
  </si>
  <si>
    <t>4011279653385</t>
  </si>
  <si>
    <t>(8:44) (Shotgun) T.Bridgewater pass short middle to L.Murray to NO 39 for 2 yards (L.David). Pass 2, YAC 0</t>
  </si>
  <si>
    <t>2nd &amp; 3 at NO 37</t>
  </si>
  <si>
    <t>4011279653409</t>
  </si>
  <si>
    <t>(8:06) T.Bridgewater pass incomplete short right [L.David].</t>
  </si>
  <si>
    <t>4011279653435</t>
  </si>
  <si>
    <t>(7:57) T.Morstead punts 41 yards to TB 20, Center-Z.Wood, fair catch by B.Wilson.</t>
  </si>
  <si>
    <t>4011279653454</t>
  </si>
  <si>
    <t>(7:50) (Shotgun) J.Winston sacked at TB 13 for -7 yards (S.Rankins).</t>
  </si>
  <si>
    <t>1st &amp; 10 at TB 20</t>
  </si>
  <si>
    <t>4011279653473</t>
  </si>
  <si>
    <t>(7:15) (Shotgun) J.Winston pass deep middle to C.Godwin to TB 39 for 26 yards (V.Bell). Pass 20, YAC 6</t>
  </si>
  <si>
    <t>2nd &amp; 17 at TB 13</t>
  </si>
  <si>
    <t>4011279653497</t>
  </si>
  <si>
    <t>(6:48) (Shotgun) J.Winston pass incomplete short middle to R.Jones.</t>
  </si>
  <si>
    <t>4011279653523</t>
  </si>
  <si>
    <t>(6:44) (Shotgun) J.Winston sacked at TB 30 for -9 yards (C.Granderson).</t>
  </si>
  <si>
    <t>2nd &amp; 10 at TB 39</t>
  </si>
  <si>
    <t>4011279653542</t>
  </si>
  <si>
    <t>(6:05) (Shotgun) J.Winston sacked at TB 21 for -9 yards (C.Jordan).</t>
  </si>
  <si>
    <t>3rd &amp; 19 at TB 30</t>
  </si>
  <si>
    <t>4011279653561</t>
  </si>
  <si>
    <t>(5:26) B.Pinion punts 39 yards to NO 40, Center-Z.Triner. D.Harris to NO 45 for 5 yards (A.Auclair). PENALTY on NO-J.Hardee, Illegal Block Above the Waist, 10 yards, enforced at NO 45.</t>
  </si>
  <si>
    <t>4th &amp; 28 at TB 21</t>
  </si>
  <si>
    <t>4011279653630</t>
  </si>
  <si>
    <t>(4:32) A.Kamara left end pushed ob at TB 45 for 16 yards (M.Edwards).</t>
  </si>
  <si>
    <t>2nd &amp; 6 at NO 39</t>
  </si>
  <si>
    <t>4011279653656</t>
  </si>
  <si>
    <t>(4:21) L.Murray left guard to TB 44 for 1 yard (N.Suh; W.Gholston).</t>
  </si>
  <si>
    <t>4011279653608</t>
  </si>
  <si>
    <t>(5:14) W.Clapp reported in as eligible.  L.Murray left guard to NO 39 for 4 yards (C.Nassib).</t>
  </si>
  <si>
    <t>4011279653677</t>
  </si>
  <si>
    <t>(3:38) W.Clapp reported in as eligible.  L.Murray right guard to TB 41 for 3 yards (K.Minter).</t>
  </si>
  <si>
    <t>4011279653715</t>
  </si>
  <si>
    <t>(2:55) (Shotgun) T.Bridgewater pass short right to J.Cook to TB 29 for 12 yards (K.Minter). Pass 6, YAC 6</t>
  </si>
  <si>
    <t>3rd &amp; 6 at TB 41</t>
  </si>
  <si>
    <t>4011279653740</t>
  </si>
  <si>
    <t>(2:11) L.Murray right guard to TB 26 for 3 yards (B.Allen).</t>
  </si>
  <si>
    <t>4011279653761</t>
  </si>
  <si>
    <t>Timeout #3 by TB at 02:05.</t>
  </si>
  <si>
    <t>4011279653782</t>
  </si>
  <si>
    <t>(2:05) W.Clapp reported in as eligible.  T.Bridgewater scrambles right end to TB 25 for 1 yard (V.Vea). INJURY UPDATE: New Orleans #10, T.Smith, ankle, Doubtful.  Tampa Bay #69 D.Dotson, hamstring, OUT.</t>
  </si>
  <si>
    <t>2nd &amp; 7 at TB 26</t>
  </si>
  <si>
    <t>4011279653805</t>
  </si>
  <si>
    <t>4011279653822</t>
  </si>
  <si>
    <t>Timeout #2 by NO at 01:59.</t>
  </si>
  <si>
    <t>4011279653845</t>
  </si>
  <si>
    <t>(1:59) A.Kamara left guard to TB 22 for 3 yards (L.David).</t>
  </si>
  <si>
    <t>3rd &amp; 6 at TB 25</t>
  </si>
  <si>
    <t>4011279653866</t>
  </si>
  <si>
    <t>Timeout #3 by NO at 01:16.</t>
  </si>
  <si>
    <t>4011279653883</t>
  </si>
  <si>
    <t>(1:16) (Shotgun) T.Bridgewater pass short right to M.Thomas to TB 22 for no gain (C.Nassib; M.Stewart). Pass -3, YAC 3</t>
  </si>
  <si>
    <t>4th &amp; 3 at TB 22</t>
  </si>
  <si>
    <t>4011279653907</t>
  </si>
  <si>
    <t>(1:10) (Shotgun) J.Winston pass short right to D.Ogunbowale to TB 33 for 11 yards (A.Klein). Pass 11, YAC 0</t>
  </si>
  <si>
    <t>4011279653935</t>
  </si>
  <si>
    <t>(:50) (No Huddle, Shotgun) J.Winston pass short left to C.Godwin ran ob at TB 43 for 10 yards (P.Williams). Pass 10, YAC 0</t>
  </si>
  <si>
    <t>4011279653968</t>
  </si>
  <si>
    <t>(:45) (Shotgun) J.Winston pass short right to O.Howard pushed ob at NO 47 for 10 yards (E.Apple). Pass 4, YAC 6</t>
  </si>
  <si>
    <t>4011279654001</t>
  </si>
  <si>
    <t>(:39) (Shotgun) J.Winston pass short left to O.Howard to NO 39 for 8 yards (C.Gardner-Johnson). PENALTY on NO-C.Gardner-Johnson, Defensive Holding, 5 yards, enforced at NO 47 - No Play.</t>
  </si>
  <si>
    <t>4011279654040</t>
  </si>
  <si>
    <t>(:33) (Shotgun) J.Winston pass incomplete deep right to C.Godwin (V.Bell).</t>
  </si>
  <si>
    <t>4011279654062</t>
  </si>
  <si>
    <t>(:29) (Shotgun) J.Winston pass short middle to D.Ogunbowale to NO 26 for 16 yards (M.Lattimore; A.Klein). Penalty on NO-C.Granderson, Defensive Offside, declined. Pass 6, YAC 10</t>
  </si>
  <si>
    <t>4011279654101</t>
  </si>
  <si>
    <t>4011279654150</t>
  </si>
  <si>
    <t>M.Gay kicks onside 14 yards from TB 35 to TB 49, out of bounds.</t>
  </si>
  <si>
    <t>4011279654165</t>
  </si>
  <si>
    <t>(:13) T.Bridgewater kneels to 50 for -1 yards.</t>
  </si>
  <si>
    <t>4011279654186</t>
  </si>
  <si>
    <t>40112811640</t>
  </si>
  <si>
    <t>30</t>
  </si>
  <si>
    <t>J.Lambo kicks 65 yards from JAX 35 to end zone, Touchback.</t>
  </si>
  <si>
    <t>401128116</t>
  </si>
  <si>
    <t>40112811655</t>
  </si>
  <si>
    <t>(15:00) (Shotgun) T.Bridgewater pass short right to A.Kamara pushed ob at NO 33 for 8 yards (D.Hayden).</t>
  </si>
  <si>
    <t>40112811684</t>
  </si>
  <si>
    <t>(14:30) (Shotgun) T.Bridgewater pass short left to J.Hill pushed ob at NO 41 for 8 yards (T.Herndon).</t>
  </si>
  <si>
    <t>401128116113</t>
  </si>
  <si>
    <t>(13:58) A.Kamara right end to NO 42 for 1 yard (C.Campbell).</t>
  </si>
  <si>
    <t>13:58</t>
  </si>
  <si>
    <t>401128116134</t>
  </si>
  <si>
    <t>(13:25) A.Kamara up the middle to NO 49 for 7 yards (M.Dareus).</t>
  </si>
  <si>
    <t>401128116155</t>
  </si>
  <si>
    <t>Timeout #1 by NO at 12:53.</t>
  </si>
  <si>
    <t>401128116172</t>
  </si>
  <si>
    <t>(12:53) (Shotgun) T.Bridgewater pass incomplete deep left.</t>
  </si>
  <si>
    <t>12:52</t>
  </si>
  <si>
    <t>3rd &amp; 2 at NO 49</t>
  </si>
  <si>
    <t>401128116194</t>
  </si>
  <si>
    <t>(12:45) T.Morstead punts 42 yards to JAX 9, Center-Z.Wood, fair catch by D.Westbrook.</t>
  </si>
  <si>
    <t>4th &amp; 2 at NO 49</t>
  </si>
  <si>
    <t>401128116213</t>
  </si>
  <si>
    <t>(12:38) L.Fournette up the middle to JAX 13 for 4 yards (M.Brown; M.Davenport).</t>
  </si>
  <si>
    <t>12:38</t>
  </si>
  <si>
    <t>JAX 9</t>
  </si>
  <si>
    <t>1st &amp; 10 at JAX 9</t>
  </si>
  <si>
    <t>401128116234</t>
  </si>
  <si>
    <t>(12:03) (Shotgun) G.Minshew pass short left to L.Fournette pushed ob at JAX 20 for 7 yards (D.Davis).</t>
  </si>
  <si>
    <t>JAX 13</t>
  </si>
  <si>
    <t>2nd &amp; 6 at JAX 13</t>
  </si>
  <si>
    <t>401128116263</t>
  </si>
  <si>
    <t>(11:28) G.Minshew pass incomplete short middle to D.Westbrook (E.Apple).</t>
  </si>
  <si>
    <t>11:28</t>
  </si>
  <si>
    <t>JAX 20</t>
  </si>
  <si>
    <t>1st &amp; 10 at JAX 20</t>
  </si>
  <si>
    <t>401128116299</t>
  </si>
  <si>
    <t>(11:23) L.Fournette up the middle to JAX 23 for 3 yards (K.Alonso; V.Bell).</t>
  </si>
  <si>
    <t>2nd &amp; 10 at JAX 20</t>
  </si>
  <si>
    <t>401128116320</t>
  </si>
  <si>
    <t>(10:40) (Shotgun) G.Minshew pass short middle to L.Fournette to JAX 29 for 6 yards (C.Gardner-Johnson).</t>
  </si>
  <si>
    <t>JAX 23</t>
  </si>
  <si>
    <t>3rd &amp; 7 at JAX 23</t>
  </si>
  <si>
    <t>401128116344</t>
  </si>
  <si>
    <t>(10:08) L.Cooke punts 41 yards to NO 30, Center-M.Orzech, fair catch by D.Harris.</t>
  </si>
  <si>
    <t>JAX 29</t>
  </si>
  <si>
    <t>4th &amp; 1 at JAX 29</t>
  </si>
  <si>
    <t>401128116363</t>
  </si>
  <si>
    <t>(10:04) (Shotgun) T.Bridgewater pass short middle to L.Murray to NO 39 for 9 yards (A.Jones).</t>
  </si>
  <si>
    <t>401128116387</t>
  </si>
  <si>
    <t>(9:21) L.Murray up the middle to NO 41 for 2 yards (A.Jones; M.Jack).</t>
  </si>
  <si>
    <t>401128116408</t>
  </si>
  <si>
    <t>(8:49) (Shotgun) T.Bridgewater pass incomplete short middle to M.Thomas (L.Jacobs).</t>
  </si>
  <si>
    <t>401128116430</t>
  </si>
  <si>
    <t>(8:44) L.Murray up the middle to NO 42 for 1 yard (M.Jack; N.Goode).</t>
  </si>
  <si>
    <t>401128116451</t>
  </si>
  <si>
    <t>(7:59) (Shotgun) T.Bridgewater pass short left to L.Murray to JAX 49 for 9 yards (C.Davis; D.Hayden).</t>
  </si>
  <si>
    <t>7:59</t>
  </si>
  <si>
    <t>401128116475</t>
  </si>
  <si>
    <t>(7:10) (Shotgun) A.Kamara up the middle to JAX 44 for 5 yards (Y.Ngakoue).</t>
  </si>
  <si>
    <t>JAX 49</t>
  </si>
  <si>
    <t>1st &amp; 10 at JAX 49</t>
  </si>
  <si>
    <t>401128116496</t>
  </si>
  <si>
    <t>(6:28) T.Bridgewater pass incomplete deep left to T.Ginn. New Orleans challenged the incomplete pass ruling, and the play was Upheld. The ruling on the field stands. (Timeout #2.)</t>
  </si>
  <si>
    <t>JAX 44</t>
  </si>
  <si>
    <t>2nd &amp; 5 at JAX 44</t>
  </si>
  <si>
    <t>401128116530</t>
  </si>
  <si>
    <t>(6:18) (Shotgun) T.Bridgewater pass incomplete short right to M.Thomas.</t>
  </si>
  <si>
    <t>3rd &amp; 5 at JAX 44</t>
  </si>
  <si>
    <t>401128116598</t>
  </si>
  <si>
    <t>(6:15) T.Morstead punts 42 yards to JAX 2, Center-Z.Wood, downed by NO-J.Hardee.</t>
  </si>
  <si>
    <t>4th &amp; 5 at JAX 44</t>
  </si>
  <si>
    <t>401128116617</t>
  </si>
  <si>
    <t>(6:04) L.Fournette up the middle to JAX 4 for 2 yards (K.Alonso).</t>
  </si>
  <si>
    <t>JAX 2</t>
  </si>
  <si>
    <t>1st &amp; 10 at JAX 2</t>
  </si>
  <si>
    <t>401128116638</t>
  </si>
  <si>
    <t>(5:20) (Shotgun) G.Minshew pass incomplete deep left to D.Westbrook.</t>
  </si>
  <si>
    <t>JAX 4</t>
  </si>
  <si>
    <t>2nd &amp; 8 at JAX 4</t>
  </si>
  <si>
    <t>401128116660</t>
  </si>
  <si>
    <t>(5:15) (Shotgun) G.Minshew pass incomplete short right to D.Chark.</t>
  </si>
  <si>
    <t>3rd &amp; 8 at JAX 4</t>
  </si>
  <si>
    <t>401128116682</t>
  </si>
  <si>
    <t>(5:11) L.Cooke punts 42 yards to JAX 46, Center-M.Orzech. D.Harris to JAX 37 for 9 yards (L.Jacobs; L.McCray).</t>
  </si>
  <si>
    <t>4th &amp; 8 at JAX 4</t>
  </si>
  <si>
    <t>401128116707</t>
  </si>
  <si>
    <t>(5:00) A.Kamara up the middle to JAX 37 for no gain (C.Campbell). FUMBLES (C.Campbell), recovered by NO-J.Hill at JAX 40. J.Hill to JAX 40 for no gain (L.Jacobs).</t>
  </si>
  <si>
    <t>JAX 37</t>
  </si>
  <si>
    <t>1st &amp; 10 at JAX 37</t>
  </si>
  <si>
    <t>401128116744</t>
  </si>
  <si>
    <t>(4:21) (Shotgun) T.Bridgewater pass incomplete deep left to T.Ginn.</t>
  </si>
  <si>
    <t>JAX 40</t>
  </si>
  <si>
    <t>2nd &amp; 13 at JAX 40</t>
  </si>
  <si>
    <t>401128116766</t>
  </si>
  <si>
    <t>(4:16) (Shotgun) T.Bridgewater pass short right to J.Cook to JAX 27 for 13 yards (T.Herndon).</t>
  </si>
  <si>
    <t>3rd &amp; 13 at JAX 40</t>
  </si>
  <si>
    <t>401128116790</t>
  </si>
  <si>
    <t>(3:30) T.Bridgewater pass incomplete short right [J.Allen].</t>
  </si>
  <si>
    <t>JAX 27</t>
  </si>
  <si>
    <t>1st &amp; 10 at JAX 27</t>
  </si>
  <si>
    <t>401128116812</t>
  </si>
  <si>
    <t>(3:21) T.Bridgewater pass short left to A.Kamara to JAX 29 for -2 yards (D.Hayden).</t>
  </si>
  <si>
    <t>2nd &amp; 10 at JAX 27</t>
  </si>
  <si>
    <t>401128116836</t>
  </si>
  <si>
    <t>(2:38) (Shotgun) T.Bridgewater pass incomplete deep left to T.Ginn.</t>
  </si>
  <si>
    <t>3rd &amp; 12 at JAX 29</t>
  </si>
  <si>
    <t>401128116858</t>
  </si>
  <si>
    <t>(2:32) W.Lutz 47 yard field goal is GOOD, Center-Z.Wood, Holder-T.Morstead.</t>
  </si>
  <si>
    <t>4th &amp; 12 at JAX 29</t>
  </si>
  <si>
    <t>401128116881</t>
  </si>
  <si>
    <t>401128116896</t>
  </si>
  <si>
    <t>(2:29) (Shotgun) PENALTY on JAX-A.Norwell, False Start, 5 yards, enforced at JAX 25 - No Play.</t>
  </si>
  <si>
    <t>JAX 25</t>
  </si>
  <si>
    <t>1st &amp; 10 at JAX 25</t>
  </si>
  <si>
    <t>401128116919</t>
  </si>
  <si>
    <t>(2:29) (Shotgun) G.Minshew scrambles up the middle to JAX 22 for 2 yards (S.Tuttle).</t>
  </si>
  <si>
    <t>1st &amp; 15 at JAX 20</t>
  </si>
  <si>
    <t>401128116940</t>
  </si>
  <si>
    <t>(1:53) L.Fournette left end to JAX 30 for 8 yards (E.Apple).</t>
  </si>
  <si>
    <t>JAX 22</t>
  </si>
  <si>
    <t>2nd &amp; 13 at JAX 22</t>
  </si>
  <si>
    <t>401128116961</t>
  </si>
  <si>
    <t>(1:08) (Shotgun) G.Minshew sacked at JAX 27 for -3 yards (P.Williams). FUMBLES (P.Williams), recovered by JAX-L.Fournette at JAX 28. L.Fournette to JAX 28 for no gain (V.Bell). Penalty on NO-M.Lattimore, Defensive Holding, offsetting, enforced at JAX 30 - No Play. Penalty on JAX-A.Norwell, Offensive Holding, offsetting.</t>
  </si>
  <si>
    <t>JAX 30</t>
  </si>
  <si>
    <t>3rd &amp; 5 at JAX 30</t>
  </si>
  <si>
    <t>4011281161001</t>
  </si>
  <si>
    <t>(:50) (Shotgun) G.Minshew pass incomplete short right to C.Conley (M.Williams).</t>
  </si>
  <si>
    <t>4011281161023</t>
  </si>
  <si>
    <t>(:40) L.Cooke punts 56 yards to NO 14, Center-M.Orzech. D.Harris to NO 17 for 3 yards (A.Wingard).</t>
  </si>
  <si>
    <t>4th &amp; 5 at JAX 30</t>
  </si>
  <si>
    <t>4011281161048</t>
  </si>
  <si>
    <t>(:30) T.Bridgewater pass deep left to T.Ginn pushed ob at NO 44 for 27 yards (T.Herndon).</t>
  </si>
  <si>
    <t>4011281161077</t>
  </si>
  <si>
    <t>4011281161094</t>
  </si>
  <si>
    <t>(15:00) A.Kamara up the middle to NO 44 for no gain (J.Allen; M.Jack).</t>
  </si>
  <si>
    <t>4011281161115</t>
  </si>
  <si>
    <t>(14:25) (Shotgun) T.Bridgewater pass short left to A.Kamara to NO 48 for 4 yards (N.Goode).</t>
  </si>
  <si>
    <t>4011281161139</t>
  </si>
  <si>
    <t>(13:59) (Shotgun) T.Bridgewater pass short middle to A.Kamara to 50 for 2 yards (M.Jack).</t>
  </si>
  <si>
    <t>4011281161163</t>
  </si>
  <si>
    <t>(13:28) T.Morstead punts 35 yards to JAX 15, Center-Z.Wood, fair catch by D.Westbrook.</t>
  </si>
  <si>
    <t>4th &amp; 4 at 50</t>
  </si>
  <si>
    <t>4011281161182</t>
  </si>
  <si>
    <t>(13:21) L.Fournette up the middle to JAX 17 for 2 yards (S.Rankins).</t>
  </si>
  <si>
    <t>JAX 15</t>
  </si>
  <si>
    <t>1st &amp; 10 at JAX 15</t>
  </si>
  <si>
    <t>4011281161203</t>
  </si>
  <si>
    <t>(12:44) L.Fournette left end to JAX 21 for 4 yards (K.Alonso).</t>
  </si>
  <si>
    <t>JAX 17</t>
  </si>
  <si>
    <t>2nd &amp; 8 at JAX 17</t>
  </si>
  <si>
    <t>4011281161224</t>
  </si>
  <si>
    <t>(12:04) (Shotgun) G.Minshew scrambles right end to JAX 31 for 10 yards. Penalty on NO-C.Jordan, Illegal Use of Hands, offsetting, enforced at JAX 21 - No Play. Penalty on JAX-C.Robinson, Offensive Holding, offsetting.</t>
  </si>
  <si>
    <t>JAX 21</t>
  </si>
  <si>
    <t>3rd &amp; 4 at JAX 21</t>
  </si>
  <si>
    <t>4011281161256</t>
  </si>
  <si>
    <t>(11:36) (Shotgun) G.Minshew pass incomplete deep right to D.Chark (M.Lattimore).</t>
  </si>
  <si>
    <t>4011281161278</t>
  </si>
  <si>
    <t>(11:31) L.Cooke punts 61 yards to NO 18, Center-M.Orzech, downed by JAX-C.Davis.</t>
  </si>
  <si>
    <t>4th &amp; 4 at JAX 21</t>
  </si>
  <si>
    <t>4011281161300</t>
  </si>
  <si>
    <t>(11:18) A.Kamara left end to NO 16 for -2 yards (D.Hayden).</t>
  </si>
  <si>
    <t>4011281161321</t>
  </si>
  <si>
    <t>(10:41) (Shotgun) T.Bridgewater pass short middle to M.Thomas to NO 24 for 8 yards (L.Jacobs).</t>
  </si>
  <si>
    <t>2nd &amp; 12 at NO 16</t>
  </si>
  <si>
    <t>4011281161345</t>
  </si>
  <si>
    <t>(9:56) (Shotgun) T.Bridgewater pass incomplete short left to T.Ginn.</t>
  </si>
  <si>
    <t>4011281161367</t>
  </si>
  <si>
    <t>(9:52) T.Morstead punts 46 yards to JAX 30, Center-Z.Wood, fair catch by D.Westbrook.</t>
  </si>
  <si>
    <t>4011281161386</t>
  </si>
  <si>
    <t>(9:45) G.Minshew pass short right to D.Chark pushed ob at JAX 42 for 12 yards (M.Lattimore).</t>
  </si>
  <si>
    <t>1st &amp; 10 at JAX 30</t>
  </si>
  <si>
    <t>4011281161415</t>
  </si>
  <si>
    <t>(9:07) M.Lee right end ran ob at JAX 43 for 1 yard (A.Klein).</t>
  </si>
  <si>
    <t>JAX 42</t>
  </si>
  <si>
    <t>1st &amp; 10 at JAX 42</t>
  </si>
  <si>
    <t>4011281161441</t>
  </si>
  <si>
    <t>(8:33) L.Fournette up the middle to JAX 46 for 3 yards (P.Williams).</t>
  </si>
  <si>
    <t>JAX 43</t>
  </si>
  <si>
    <t>2nd &amp; 9 at JAX 43</t>
  </si>
  <si>
    <t>4011281161462</t>
  </si>
  <si>
    <t>(7:46) (Shotgun) G.Minshew pass deep middle to D.Chark to NO 32 for 22 yards (M.Lattimore).</t>
  </si>
  <si>
    <t>JAX 46</t>
  </si>
  <si>
    <t>3rd &amp; 6 at JAX 46</t>
  </si>
  <si>
    <t>4011281161486</t>
  </si>
  <si>
    <t>(7:14) L.Fournette up the middle to NO 29 for 3 yards (M.Davenport).</t>
  </si>
  <si>
    <t>4011281161507</t>
  </si>
  <si>
    <t>(6:34) (Shotgun) G.Minshew pass short middle to L.Fournette to NO 20 for 9 yards (D.Davis). Penalty on NO-A.Klein, Illegal Contact, declined.</t>
  </si>
  <si>
    <t>4011281161553</t>
  </si>
  <si>
    <t>(6:09) L.Fournette up the middle to NO 17 for 3 yards (P.Williams).</t>
  </si>
  <si>
    <t>4011281161574</t>
  </si>
  <si>
    <t>(5:30) L.Fournette left end to NO 17 for no gain (D.Davis).</t>
  </si>
  <si>
    <t>4011281161595</t>
  </si>
  <si>
    <t>(4:51) (Shotgun) G.Minshew pass short left to L.Fournette to NO 8 for 9 yards (D.Davis; M.Williams).</t>
  </si>
  <si>
    <t>4011281161619</t>
  </si>
  <si>
    <t>(4:12) L.Fournette right end to NO 5 for 3 yards (C.Jordan).</t>
  </si>
  <si>
    <t>4011281161640</t>
  </si>
  <si>
    <t>(3:30) (Shotgun) R.Armstead up the middle to NO 4 for 1 yard (M.Davenport; V.Bell).</t>
  </si>
  <si>
    <t>4011281161661</t>
  </si>
  <si>
    <t>(2:47) (Shotgun) G.Minshew pass incomplete short left to G.Swaim.</t>
  </si>
  <si>
    <t>4011281161683</t>
  </si>
  <si>
    <t>Josh Lambo 22 Yd Field Goal</t>
  </si>
  <si>
    <t>4011281161702</t>
  </si>
  <si>
    <t>J.Lambo kicks 63 yards from JAX 35 to NO 2. D.Harris to NO 23 for 21 yards (J.Robinson).</t>
  </si>
  <si>
    <t>4011281161724</t>
  </si>
  <si>
    <t>(2:36) (Shotgun) T.Bridgewater pass short right to A.Kamara to NO 26 for 3 yards (A.Bouye).</t>
  </si>
  <si>
    <t>4011281161748</t>
  </si>
  <si>
    <t>(2:10) (Shotgun) T.Bridgewater pass short left to T.Ginn pushed ob at NO 35 for 9 yards (T.Herndon).</t>
  </si>
  <si>
    <t>4011281161777</t>
  </si>
  <si>
    <t>4011281161794</t>
  </si>
  <si>
    <t>(2:00) (Shotgun) T.Bridgewater pass short middle to M.Thomas to NO 49 for 14 yards (M.Jack).</t>
  </si>
  <si>
    <t>4011281161818</t>
  </si>
  <si>
    <t>(1:53) (Shotgun) T.Bridgewater sacked at NO 46 for -3 yards (J.Allen).</t>
  </si>
  <si>
    <t>4011281161837</t>
  </si>
  <si>
    <t>(1:21) (Shotgun) T.Bridgewater sacked at NO 37 for -9 yards (D.Smoot).</t>
  </si>
  <si>
    <t>2nd &amp; 13 at NO 46</t>
  </si>
  <si>
    <t>4011281161856</t>
  </si>
  <si>
    <t>Timeout #1 by JAX at 01:15.</t>
  </si>
  <si>
    <t>4011281161873</t>
  </si>
  <si>
    <t>(1:15) (Shotgun) T.Bridgewater pass short left to A.Kamara to JAX 49 for 14 yards (L.McCray).</t>
  </si>
  <si>
    <t>3rd &amp; 22 at NO 37</t>
  </si>
  <si>
    <t>4011281161897</t>
  </si>
  <si>
    <t>Timeout #2 by JAX at 01:06.</t>
  </si>
  <si>
    <t>4011281161914</t>
  </si>
  <si>
    <t>(1:06) T.Morstead punts 35 yards to JAX 14, Center-Z.Wood, fair catch by D.Westbrook.</t>
  </si>
  <si>
    <t>4th &amp; 8 at JAX 49</t>
  </si>
  <si>
    <t>4011281161933</t>
  </si>
  <si>
    <t>(1:00) (Shotgun) G.Minshew pass short right to G.Swaim pushed ob at JAX 19 for 5 yards (C.Gardner-Johnson).</t>
  </si>
  <si>
    <t>JAX 14</t>
  </si>
  <si>
    <t>1st &amp; 10 at JAX 14</t>
  </si>
  <si>
    <t>4011281161962</t>
  </si>
  <si>
    <t>(:56) (Shotgun) G.Minshew pass short middle to D.Westbrook to JAX 29 for 10 yards (A.Klein).</t>
  </si>
  <si>
    <t>JAX 19</t>
  </si>
  <si>
    <t>2nd &amp; 5 at JAX 19</t>
  </si>
  <si>
    <t>4011281161986</t>
  </si>
  <si>
    <t>(:35) (No Huddle, Shotgun) G.Minshew pass incomplete short left.</t>
  </si>
  <si>
    <t>1st &amp; 10 at JAX 29</t>
  </si>
  <si>
    <t>4011281162008</t>
  </si>
  <si>
    <t>(:26) (Shotgun) G.Minshew sacked at JAX 21 for -8 yards (C.Jordan).</t>
  </si>
  <si>
    <t>0:26</t>
  </si>
  <si>
    <t>2nd &amp; 10 at JAX 29</t>
  </si>
  <si>
    <t>4011281162027</t>
  </si>
  <si>
    <t>4011281162044</t>
  </si>
  <si>
    <t>(:12) G.Minshew kneels to JAX 20 for -1 yards.</t>
  </si>
  <si>
    <t>3rd &amp; 18 at JAX 21</t>
  </si>
  <si>
    <t>4011281162065</t>
  </si>
  <si>
    <t>4011281162082</t>
  </si>
  <si>
    <t>4011281162097</t>
  </si>
  <si>
    <t>(15:00) G.Minshew pass short left to D.Westbrook to JAX 45 for 20 yards (E.Apple).</t>
  </si>
  <si>
    <t>4011281162131</t>
  </si>
  <si>
    <t>(14:20) L.Fournette up the middle to JAX 45 for no gain (D.Onyemata).</t>
  </si>
  <si>
    <t>JAX 45</t>
  </si>
  <si>
    <t>1st &amp; 10 at JAX 45</t>
  </si>
  <si>
    <t>4011281162152</t>
  </si>
  <si>
    <t>(13:40) (Shotgun) G.Minshew pass incomplete short middle to D.Westbrook.</t>
  </si>
  <si>
    <t>2nd &amp; 10 at JAX 45</t>
  </si>
  <si>
    <t>4011281162174</t>
  </si>
  <si>
    <t>(13:36) (Shotgun) G.Minshew pass short middle intended for D.Chark INTERCEPTED by M.Lattimore at NO 40. M.Lattimore to NO 40 for no gain (D.Chark).</t>
  </si>
  <si>
    <t>3rd &amp; 10 at JAX 45</t>
  </si>
  <si>
    <t>4011281162200</t>
  </si>
  <si>
    <t>(13:29) A.Kamara up the middle to NO 46 for 6 yards (R.Harrison).</t>
  </si>
  <si>
    <t>4011281162221</t>
  </si>
  <si>
    <t>(12:49) T.Ginn left end pushed ob at JAX 42 for 12 yards (A.Bouye).</t>
  </si>
  <si>
    <t>2nd &amp; 4 at NO 46</t>
  </si>
  <si>
    <t>4011281162247</t>
  </si>
  <si>
    <t>(12:12) T.Bridgewater pass short left to L.Murray for 42 yards, TOUCHDOWN NULLIFIED by Penalty. PENALTY on NO-M.Thomas, Offensive Holding, 10 yards, enforced at JAX 25.</t>
  </si>
  <si>
    <t>4011281162283</t>
  </si>
  <si>
    <t>(12:02) A.Kamara up the middle to JAX 33 for 2 yards (D.Smoot; M.Jack).</t>
  </si>
  <si>
    <t>1st &amp; 3</t>
  </si>
  <si>
    <t>JAX 35</t>
  </si>
  <si>
    <t>1st &amp; 3 at JAX 35</t>
  </si>
  <si>
    <t>4011281162304</t>
  </si>
  <si>
    <t>(11:22) L.Murray up the middle to JAX 18 for 15 yards (R.Harrison; T.Herndon).</t>
  </si>
  <si>
    <t>JAX 33</t>
  </si>
  <si>
    <t>2nd &amp; 1 at JAX 33</t>
  </si>
  <si>
    <t>4011281162325</t>
  </si>
  <si>
    <t>(10:42) T.Bridgewater pass short right to M.Thomas pushed ob at JAX 10 for 8 yards (R.Harrison).</t>
  </si>
  <si>
    <t>JAX 18</t>
  </si>
  <si>
    <t>1st &amp; 10 at JAX 18</t>
  </si>
  <si>
    <t>4011281162355</t>
  </si>
  <si>
    <t>(10:01) L.Murray up the middle to JAX 6 for 4 yards (C.Campbell; T.Herndon).</t>
  </si>
  <si>
    <t>JAX 10</t>
  </si>
  <si>
    <t>2nd &amp; 2 at JAX 10</t>
  </si>
  <si>
    <t>4011281162376</t>
  </si>
  <si>
    <t>(9:20) (Shotgun) T.Bridgewater pass incomplete short right to M.Thomas.</t>
  </si>
  <si>
    <t>JAX 6</t>
  </si>
  <si>
    <t>1st &amp; Goal at JAX 6</t>
  </si>
  <si>
    <t>4011281162398</t>
  </si>
  <si>
    <t>(9:17) (Shotgun) T.Hill right end to JAX 3 for 3 yards (M.Jack; R.Harrison).</t>
  </si>
  <si>
    <t>2nd &amp; Goal at JAX 6</t>
  </si>
  <si>
    <t>4011281162419</t>
  </si>
  <si>
    <t>Timeout #1 by JAX at 08:45.</t>
  </si>
  <si>
    <t>4011281162436</t>
  </si>
  <si>
    <t>(8:45) T.Bridgewater pass incomplete short left to M.Thomas.</t>
  </si>
  <si>
    <t>JAX 3</t>
  </si>
  <si>
    <t>3rd &amp; Goal at JAX 3</t>
  </si>
  <si>
    <t>4011281162458</t>
  </si>
  <si>
    <t>4th &amp; Goal at JAX 3</t>
  </si>
  <si>
    <t>4011281162477</t>
  </si>
  <si>
    <t>4011281162492</t>
  </si>
  <si>
    <t>(8:39) G.Minshew pass incomplete short right to D.Chark.</t>
  </si>
  <si>
    <t>4011281162514</t>
  </si>
  <si>
    <t>(8:35) G.Minshew pass short left to D.Chark to JAX 34 for 9 yards (M.Williams).</t>
  </si>
  <si>
    <t>2nd &amp; 10 at JAX 25</t>
  </si>
  <si>
    <t>4011281162538</t>
  </si>
  <si>
    <t>(7:50) (Shotgun) G.Minshew pass short right to D.Westbrook to NO 43 for 23 yards (A.Klein; M.Williams).</t>
  </si>
  <si>
    <t>JAX 34</t>
  </si>
  <si>
    <t>3rd &amp; 1 at JAX 34</t>
  </si>
  <si>
    <t>4011281162562</t>
  </si>
  <si>
    <t>(7:04) (Shotgun) L.Fournette up the middle to NO 35 for 8 yards (M.Davenport; M.Williams).</t>
  </si>
  <si>
    <t>4011281162583</t>
  </si>
  <si>
    <t>(6:25) L.Fournette up the middle to NO 34 for 1 yard (C.Jordan; M.Brown).</t>
  </si>
  <si>
    <t>2nd &amp; 2 at NO 35</t>
  </si>
  <si>
    <t>4011281162604</t>
  </si>
  <si>
    <t>(5:45) L.Fournette left end to NO 18 for 16 yards (M.Lattimore).</t>
  </si>
  <si>
    <t>4011281162625</t>
  </si>
  <si>
    <t>Timeout at 05:31.</t>
  </si>
  <si>
    <t>4011281162642</t>
  </si>
  <si>
    <t>(5:24) G.Minshew pass short middle to L.Fournette to NO 13 for 5 yards (D.Davis).</t>
  </si>
  <si>
    <t>4011281162670</t>
  </si>
  <si>
    <t>(4:43) L.Fournette up the middle to NO 10 for 3 yards (M.Davenport; A.Klein).</t>
  </si>
  <si>
    <t>4011281162691</t>
  </si>
  <si>
    <t>(3:56) (Shotgun) G.Minshew sacked at NO 14 for -4 yards (C.Jordan).</t>
  </si>
  <si>
    <t>3rd &amp; 2 at NO 10</t>
  </si>
  <si>
    <t>4011281162710</t>
  </si>
  <si>
    <t>Josh Lambo 32 Yd Field Goal</t>
  </si>
  <si>
    <t>4th &amp; 6 at NO 14</t>
  </si>
  <si>
    <t>4011281162729</t>
  </si>
  <si>
    <t>4011281162744</t>
  </si>
  <si>
    <t>(3:11) L.Murray right end to NO 22 for -3 yards (A.Bouye). PENALTY on NO-E.McCoy, Offensive Holding, 10 yards, enforced at NO 25 - No Play.</t>
  </si>
  <si>
    <t>4011281162776</t>
  </si>
  <si>
    <t>(2:44) T.Bridgewater pass short left to M.Thomas to NO 41 for 26 yards (D.Hayden).</t>
  </si>
  <si>
    <t>4011281162800</t>
  </si>
  <si>
    <t>(1:55) A.Kamara up the middle to NO 46 for 5 yards (A.Jones).</t>
  </si>
  <si>
    <t>4011281162821</t>
  </si>
  <si>
    <t>(1:20) (Shotgun) T.Bridgewater pass short left to A.Kamara to JAX 48 for 6 yards (N.Goode).</t>
  </si>
  <si>
    <t>4011281162845</t>
  </si>
  <si>
    <t>(:35) L.Murray up the middle to JAX 44 for 4 yards (L.Jacobs).</t>
  </si>
  <si>
    <t>JAX 48</t>
  </si>
  <si>
    <t>1st &amp; 10 at JAX 48</t>
  </si>
  <si>
    <t>4011281162866</t>
  </si>
  <si>
    <t>4011281162883</t>
  </si>
  <si>
    <t>(15:00) (Shotgun) T.Bridgewater pass incomplete short left to A.Kamara (N.Goode).</t>
  </si>
  <si>
    <t>2nd &amp; 6 at JAX 44</t>
  </si>
  <si>
    <t>4011281162905</t>
  </si>
  <si>
    <t>(14:56) (Shotgun) T.Hill left end to JAX 25 for 19 yards (C.Davis).</t>
  </si>
  <si>
    <t>3rd &amp; 6 at JAX 44</t>
  </si>
  <si>
    <t>4011281162926</t>
  </si>
  <si>
    <t>(14:33) (Shotgun) T.Bridgewater pass short middle to M.Thomas to JAX 20 for 5 yards (N.Goode).</t>
  </si>
  <si>
    <t>4011281162950</t>
  </si>
  <si>
    <t>(13:55) (Shotgun) T.Bridgewater pass short left to M.Thomas to JAX 8 for 12 yards (A.Bouye; D.Hayden).</t>
  </si>
  <si>
    <t>2nd &amp; 5 at JAX 20</t>
  </si>
  <si>
    <t>4011281162974</t>
  </si>
  <si>
    <t>(13:10) (Shotgun) T.Hill left end to JAX 13 for -5 yards (T.Herndon).</t>
  </si>
  <si>
    <t>JAX 8</t>
  </si>
  <si>
    <t>1st &amp; Goal at JAX 8</t>
  </si>
  <si>
    <t>4011281162995</t>
  </si>
  <si>
    <t>(12:24) T.Bridgewater pass short right to M.Thomas to JAX 4 for 9 yards (A.Bouye).</t>
  </si>
  <si>
    <t>2nd &amp; Goal at JAX 13</t>
  </si>
  <si>
    <t>4011281163023</t>
  </si>
  <si>
    <t>Timeout at 12:08.</t>
  </si>
  <si>
    <t>4011281163040</t>
  </si>
  <si>
    <t>Jared Cook Pass From Teddy Bridgewater for 4 Yrds W.Lutz extra point is GOOD, Center-Z.Wood, Holder-T.Morstead.</t>
  </si>
  <si>
    <t>3rd &amp; Goal at JAX 4</t>
  </si>
  <si>
    <t>4011281163081</t>
  </si>
  <si>
    <t>4011281163096</t>
  </si>
  <si>
    <t>(11:49) (Shotgun) L.Fournette left end to JAX 27 for 2 yards (A.Klein).</t>
  </si>
  <si>
    <t>4011281163117</t>
  </si>
  <si>
    <t>(11:11) (Shotgun) G.Minshew pass incomplete short middle to G.Swaim. PENALTY on NO-D.Davis, Unnecessary Roughness, 15 yards, enforced at JAX 27 - No Play. Penalty on NO-M.Davenport, Illegal Use of Hands, declined.</t>
  </si>
  <si>
    <t>2nd &amp; 8 at JAX 27</t>
  </si>
  <si>
    <t>4011281163162</t>
  </si>
  <si>
    <t>(11:06) (Shotgun) G.Minshew pass incomplete deep left to C.Conley (M.Williams). Jacksonville challenged the defensive pass interference ruling, and the play was Upheld. The ruling on the field stands. (Timeout #2.)</t>
  </si>
  <si>
    <t>4011281163184</t>
  </si>
  <si>
    <t>(11:01) (Shotgun) G.Minshew pass short left to L.Fournette to NO 48 for 10 yards (D.Davis).</t>
  </si>
  <si>
    <t>2nd &amp; 10 at JAX 42</t>
  </si>
  <si>
    <t>4011281163267</t>
  </si>
  <si>
    <t>(10:27) L.Fournette left end pushed ob at NO 34 for 14 yards (V.Bell). PENALTY on JAX-W.Richardson, Offensive Holding, 10 yards, enforced at NO 46.</t>
  </si>
  <si>
    <t>4011281163304</t>
  </si>
  <si>
    <t>(10:09) (Shotgun) G.Minshew pass incomplete short middle to D.Westbrook (D.Davis).</t>
  </si>
  <si>
    <t>1st &amp; 18</t>
  </si>
  <si>
    <t>1st &amp; 18 at JAX 44</t>
  </si>
  <si>
    <t>4011281163326</t>
  </si>
  <si>
    <t>(10:04) (Shotgun) G.Minshew pass incomplete short left to S.DeValve.</t>
  </si>
  <si>
    <t>2nd &amp; 18 at JAX 44</t>
  </si>
  <si>
    <t>4011281163348</t>
  </si>
  <si>
    <t>(10:00) (Shotgun) G.Minshew pass short middle to S.DeValve to NO 40 for 16 yards (M.Williams) [M.Davenport].</t>
  </si>
  <si>
    <t>3rd &amp; 18 at JAX 44</t>
  </si>
  <si>
    <t>4011281163372</t>
  </si>
  <si>
    <t>(9:15) (Shotgun) G.Minshew pass incomplete short middle to C.Conley.</t>
  </si>
  <si>
    <t>4th &amp; 2 at NO 40</t>
  </si>
  <si>
    <t>4011281163394</t>
  </si>
  <si>
    <t>(9:10) A.Kamara right end to NO 44 for 4 yards (C.Campbell).</t>
  </si>
  <si>
    <t>4011281163415</t>
  </si>
  <si>
    <t>(8:31) (Shotgun) T.Bridgewater pass incomplete short middle to J.Hill (Y.Ngakoue).</t>
  </si>
  <si>
    <t>4011281163437</t>
  </si>
  <si>
    <t>(8:27) (Shotgun) T.Bridgewater sacked at NO 38 for -6 yards (N.Goode).</t>
  </si>
  <si>
    <t>3rd &amp; 6 at NO 44</t>
  </si>
  <si>
    <t>4011281163456</t>
  </si>
  <si>
    <t>(7:48) T.Morstead punts 51 yards to JAX 11, Center-Z.Wood. D.Westbrook to JAX 11 for no gain (J.Hardee; J.Gray).</t>
  </si>
  <si>
    <t>4th &amp; 12 at NO 38</t>
  </si>
  <si>
    <t>4011281163481</t>
  </si>
  <si>
    <t>(7:37) L.Fournette up the middle to JAX 15 for 4 yards (A.Klein).</t>
  </si>
  <si>
    <t>JAX 11</t>
  </si>
  <si>
    <t>1st &amp; 10 at JAX 11</t>
  </si>
  <si>
    <t>4011281163502</t>
  </si>
  <si>
    <t>(6:58) (Shotgun) L.Fournette up the middle to JAX 16 for 1 yard (M.Brown; D.Onyemata).</t>
  </si>
  <si>
    <t>2nd &amp; 6 at JAX 15</t>
  </si>
  <si>
    <t>4011281163523</t>
  </si>
  <si>
    <t>(6:16) (Shotgun) G.Minshew pass incomplete short right to D.Westbrook (M.Lattimore).</t>
  </si>
  <si>
    <t>JAX 16</t>
  </si>
  <si>
    <t>3rd &amp; 5 at JAX 16</t>
  </si>
  <si>
    <t>4011281163545</t>
  </si>
  <si>
    <t>(6:13) L.Cooke punts 44 yards to NO 40, Center-M.Orzech, fair catch by D.Harris.</t>
  </si>
  <si>
    <t>4th &amp; 5 at JAX 16</t>
  </si>
  <si>
    <t>4011281163564</t>
  </si>
  <si>
    <t>(6:09) A.Kamara up the middle to NO 46 for 6 yards (T.Herndon).</t>
  </si>
  <si>
    <t>4011281163585</t>
  </si>
  <si>
    <t>(5:27) (Shotgun) T.Bridgewater pass short middle to M.Thomas to JAX 47 for 7 yards (A.Bouye).</t>
  </si>
  <si>
    <t>4011281163609</t>
  </si>
  <si>
    <t>(4:47) L.Murray up the middle to JAX 41 for 6 yards (A.Wingard).</t>
  </si>
  <si>
    <t>JAX 47</t>
  </si>
  <si>
    <t>1st &amp; 10 at JAX 47</t>
  </si>
  <si>
    <t>4011281163630</t>
  </si>
  <si>
    <t>Timeout #1 by NO at 04:02.</t>
  </si>
  <si>
    <t>4011281163647</t>
  </si>
  <si>
    <t>(4:02) L.Murray up the middle to JAX 38 for 3 yards (C.Campbell).</t>
  </si>
  <si>
    <t>JAX 41</t>
  </si>
  <si>
    <t>2nd &amp; 4 at JAX 41</t>
  </si>
  <si>
    <t>4011281163668</t>
  </si>
  <si>
    <t>(3:19) T.Bridgewater pass short left to J.Cook to JAX 18 for 20 yards (T.Herndon; N.Goode).</t>
  </si>
  <si>
    <t>JAX 38</t>
  </si>
  <si>
    <t>3rd &amp; 1 at JAX 38</t>
  </si>
  <si>
    <t>4011281163692</t>
  </si>
  <si>
    <t>(2:32) L.Murray up the middle to JAX 9 for 9 yards (M.Dareus).</t>
  </si>
  <si>
    <t>4011281163713</t>
  </si>
  <si>
    <t>4011281163730</t>
  </si>
  <si>
    <t>(2:00) T.Bridgewater up the middle to JAX 7 for 2 yards (M.Jack).</t>
  </si>
  <si>
    <t>2nd &amp; 1 at JAX 9</t>
  </si>
  <si>
    <t>4011281163751</t>
  </si>
  <si>
    <t>(1:16) T.Bridgewater kneels to JAX 8 for -1 yards.</t>
  </si>
  <si>
    <t>JAX 7</t>
  </si>
  <si>
    <t>1st &amp; Goal at JAX 7</t>
  </si>
  <si>
    <t>4011281163772</t>
  </si>
  <si>
    <t>(:38) T.Bridgewater kneels to JAX 9 for -1 yards.</t>
  </si>
  <si>
    <t>2nd &amp; Goal at JAX 8</t>
  </si>
  <si>
    <t>4011281163793</t>
  </si>
  <si>
    <t>40112798236</t>
  </si>
  <si>
    <t>W.Lutz kicks 70 yards from NO 35 to CHI -5. C.Patterson to CHI 20 for 25 yards (M.Williams).</t>
  </si>
  <si>
    <t>401127982</t>
  </si>
  <si>
    <t>40112798260</t>
  </si>
  <si>
    <t>(14:53) (Shotgun) T.Cohen left tackle to CHI 21 for 1 yard (C.Gardner-Johnson).</t>
  </si>
  <si>
    <t>40112798281</t>
  </si>
  <si>
    <t>(14:20) (Shotgun) M.Trubisky pass short right to A.Robinson to CHI 27 for 6 yards (V.Bell).</t>
  </si>
  <si>
    <t>2nd &amp; 9 at CHI 21</t>
  </si>
  <si>
    <t>401127982105</t>
  </si>
  <si>
    <t>(13:41) (Shotgun) M.Trubisky pass incomplete short left to A.Robinson (A.Klein).</t>
  </si>
  <si>
    <t>3rd &amp; 3 at CHI 27</t>
  </si>
  <si>
    <t>401127982127</t>
  </si>
  <si>
    <t>Team Safety</t>
  </si>
  <si>
    <t>4th &amp; 3 at CHI 27</t>
  </si>
  <si>
    <t>401127982172</t>
  </si>
  <si>
    <t>P.O'Donnell kicks 50 yards from CHI 20 to NO 30. D.Harris to NO 41 for 11 yards (B.Braunecker).</t>
  </si>
  <si>
    <t>401127982212</t>
  </si>
  <si>
    <t>(13:24) W.Clapp reported in as eligible.  L.Murray right tackle to NO 44 for 3 yards (E.Goldman).</t>
  </si>
  <si>
    <t>401127982235</t>
  </si>
  <si>
    <t>(12:49) W.Clapp reported in as eligible.  T.Bridgewater pass short left to L.Murray to 50 for 6 yards (R.Smith) [R.Robertson-Harris].</t>
  </si>
  <si>
    <t>401127982262</t>
  </si>
  <si>
    <t>(12:04) L.Murray right tackle to 50 for no gain (B.Nichols; D.Trevathan).</t>
  </si>
  <si>
    <t>401127982282</t>
  </si>
  <si>
    <t>(13:41) (Shotgun) M.Trubisky pass incomplete short left to A.Robinson.</t>
  </si>
  <si>
    <t>401127982294</t>
  </si>
  <si>
    <t>(11:25) (Punt formation) T.Morstead punts 38 yards to CHI 12, Center-Z.Wood, fair catch by T.Cohen.</t>
  </si>
  <si>
    <t>4th &amp; 1 at 50</t>
  </si>
  <si>
    <t>401127982345</t>
  </si>
  <si>
    <t>Timeout at 11:19.</t>
  </si>
  <si>
    <t>401127982362</t>
  </si>
  <si>
    <t>(11:19) (Shotgun) T.Cohen right end pushed ob at CHI 12 for no gain (V.Bell).</t>
  </si>
  <si>
    <t>CHI 12</t>
  </si>
  <si>
    <t>1st &amp; 10 at CHI 12</t>
  </si>
  <si>
    <t>401127982388</t>
  </si>
  <si>
    <t>(10:50) (Shotgun) M.Trubisky pass short middle to C.Patterson to CHI 23 for 11 yards (V.Bell).</t>
  </si>
  <si>
    <t>2nd &amp; 10 at CHI 12</t>
  </si>
  <si>
    <t>401127982412</t>
  </si>
  <si>
    <t>(10:10) (Shotgun) D.Montgomery right guard to CHI 25 for 2 yards (A.Klein).</t>
  </si>
  <si>
    <t>1st &amp; 10 at CHI 23</t>
  </si>
  <si>
    <t>401127982433</t>
  </si>
  <si>
    <t>(9:33) (Shotgun) M.Trubisky pass short right to T.Cohen pushed ob at CHI 28 for 3 yards (A.Klein).</t>
  </si>
  <si>
    <t>2nd &amp; 8 at CHI 25</t>
  </si>
  <si>
    <t>401127982462</t>
  </si>
  <si>
    <t>(8:55) (Shotgun) M.Trubisky pass incomplete deep left to T.Gabriel.</t>
  </si>
  <si>
    <t>3rd &amp; 5 at CHI 28</t>
  </si>
  <si>
    <t>401127982484</t>
  </si>
  <si>
    <t>(8:50) (Punt formation) P.O'Donnell punts 54 yards to NO 18, Center-P.Scales. D.Harris to NO 27 for 9 yards (S.McManis; J.Iyiegbuniwe).</t>
  </si>
  <si>
    <t>4th &amp; 5 at CHI 28</t>
  </si>
  <si>
    <t>401127982520</t>
  </si>
  <si>
    <t>Timeout at 08:37.</t>
  </si>
  <si>
    <t>401127982537</t>
  </si>
  <si>
    <t>(8:37) W.Clapp reported in as eligible.  T.Bridgewater pass short left to M.Thomas to NO 41 for 14 yards (P.Amukamara).</t>
  </si>
  <si>
    <t>401127982579</t>
  </si>
  <si>
    <t>(8:02) L.Murray left guard to NO 46 for 5 yards (K.Mack).</t>
  </si>
  <si>
    <t>401127982600</t>
  </si>
  <si>
    <t>(7:23) (Shotgun) L.Murray left guard to 50 for 4 yards (R.Smith). PENALTY on NO-E.McCoy, Offensive Holding, 10 yards, enforced at NO 46 - No Play.</t>
  </si>
  <si>
    <t>401127982636</t>
  </si>
  <si>
    <t>(7:00) (Shotgun) T.Bridgewater pass incomplete short right to Z.Line.</t>
  </si>
  <si>
    <t>2nd &amp; 15 at NO 36</t>
  </si>
  <si>
    <t>401127982681</t>
  </si>
  <si>
    <t>(6:51) T.Bridgewater pass short left to Z.Line to NO 43 for 12 yards (D.Trevathan).</t>
  </si>
  <si>
    <t>3rd &amp; 20 at NO 31</t>
  </si>
  <si>
    <t>401127982658</t>
  </si>
  <si>
    <t>(6:51) (Shotgun) PENALTY on NO, Delay of Game, 5 yards, enforced at NO 36 - No Play.</t>
  </si>
  <si>
    <t>3rd &amp; 15 at NO 36</t>
  </si>
  <si>
    <t>401127982705</t>
  </si>
  <si>
    <t>(6:05) (Punt formation) T.Morstead punts 36 yards to CHI 21, Center-Z.Wood, out of bounds.</t>
  </si>
  <si>
    <t>4th &amp; 8 at NO 43</t>
  </si>
  <si>
    <t>401127982723</t>
  </si>
  <si>
    <t>Timeout at 05:56.</t>
  </si>
  <si>
    <t>401127982740</t>
  </si>
  <si>
    <t>(5:56) (Shotgun) M.Trubisky pass short right to A.Robinson pushed ob at CHI 25 for 4 yards (E.Apple).</t>
  </si>
  <si>
    <t>401127982769</t>
  </si>
  <si>
    <t>(5:29) A.Miller right end to CHI 26 for 1 yard (V.Bell). New Orleans challenged the runner was down by contact ruling, and the play was REVERSED. A.Miller right end to CHI 26 for 1 yard (V.Bell). FUMBLES (V.Bell), RECOVERED by NO-V.Bell at CHI 24. V.Bell to CHI 24 for no gain (A.Miller).</t>
  </si>
  <si>
    <t>2nd &amp; 6 at CHI 25</t>
  </si>
  <si>
    <t>401127982843</t>
  </si>
  <si>
    <t>(5:23) L.Murray right tackle to CHI 20 for 4 yards (R.Smith).</t>
  </si>
  <si>
    <t>1st &amp; 10 at CHI 24</t>
  </si>
  <si>
    <t>401127982864</t>
  </si>
  <si>
    <t>(4:50) (Shotgun) T.Bridgewater pass short right to M.Thomas to CHI 8 for 12 yards (K.Fuller).</t>
  </si>
  <si>
    <t>2nd &amp; 6 at CHI 20</t>
  </si>
  <si>
    <t>401127982888</t>
  </si>
  <si>
    <t>(4:05) L.Murray left end to CHI 7 for 1 yard (K.Mack).</t>
  </si>
  <si>
    <t>401127982909</t>
  </si>
  <si>
    <t>(3:23) (Shotgun) T.Bridgewater pass incomplete short right to M.Thomas (N.Williams).</t>
  </si>
  <si>
    <t>2nd &amp; Goal at CHI 7</t>
  </si>
  <si>
    <t>401127982931</t>
  </si>
  <si>
    <t>Josh Hill Pass From Teddy Bridgewater for 7 Yrds W.Lutz extra point is GOOD, Center-Z.Wood, Holder-T.Morstead.</t>
  </si>
  <si>
    <t>3:14</t>
  </si>
  <si>
    <t>3rd &amp; Goal at CHI 7</t>
  </si>
  <si>
    <t>401127982972</t>
  </si>
  <si>
    <t>Cordarrelle Patterson 102 Yrd KO Return E.Pineiro extra point is GOOD, Center-P.Scales, Holder-P.O'Donnell.</t>
  </si>
  <si>
    <t>2:59</t>
  </si>
  <si>
    <t>32</t>
  </si>
  <si>
    <t>Kickoff Return Touchdown</t>
  </si>
  <si>
    <t>4011279821008</t>
  </si>
  <si>
    <t>E.Pineiro kicks 64 yards from CHI 35 to NO 1. D.Harris to NO 12 for 11 yards (B.Braunecker).</t>
  </si>
  <si>
    <t>4011279821030</t>
  </si>
  <si>
    <t>(2:53) L.Murray left guard to NO 16 for 4 yards (E.Jackson).</t>
  </si>
  <si>
    <t>4011279821051</t>
  </si>
  <si>
    <t>(2:14) (Shotgun) T.Bridgewater pass short right to T.Ginn ran ob at NO 19 for 3 yards (K.Fuller).</t>
  </si>
  <si>
    <t>4011279821085</t>
  </si>
  <si>
    <t>(1:39) (Shotgun) T.Bridgewater pass incomplete short left to Z.Zenner [B.Nichols]. Penalty on NO-A.Carr, Illegal Shift, declined.</t>
  </si>
  <si>
    <t>3rd &amp; 3 at NO 19</t>
  </si>
  <si>
    <t>4011279821118</t>
  </si>
  <si>
    <t>(1:32) (Punt formation) T.Morstead punts 58 yards to CHI 23, Center-Z.Wood. T.Cohen pushed ob at CHI 33 for 10 yards (A.Klein).</t>
  </si>
  <si>
    <t>4th &amp; 3 at NO 19</t>
  </si>
  <si>
    <t>4011279821148</t>
  </si>
  <si>
    <t>(1:21) (Shotgun) M.Trubisky pass incomplete short middle to A.Robinson.</t>
  </si>
  <si>
    <t>1st &amp; 10 at CHI 33</t>
  </si>
  <si>
    <t>4011279821170</t>
  </si>
  <si>
    <t>(1:17) (Shotgun) M.Trubisky pass short left to T.Cohen ran ob at CHI 35 for 2 yards (D.Davis).</t>
  </si>
  <si>
    <t>2nd &amp; 10 at CHI 33</t>
  </si>
  <si>
    <t>4011279821199</t>
  </si>
  <si>
    <t>(:43) (Shotgun) M.Trubisky pass short left to A.Robinson to NO 48 for 17 yards (M.Lattimore; V.Bell).</t>
  </si>
  <si>
    <t>3rd &amp; 8 at CHI 35</t>
  </si>
  <si>
    <t>4011279821229</t>
  </si>
  <si>
    <t>(:06) (Shotgun) M.Trubisky pass incomplete deep left to A.Robinson.</t>
  </si>
  <si>
    <t>4011279821251</t>
  </si>
  <si>
    <t>4011279821268</t>
  </si>
  <si>
    <t>(15:00) (Shotgun) M.Trubisky pass short left to A.Robinson to NO 36 for 12 yards (E.Apple).</t>
  </si>
  <si>
    <t>4011279821292</t>
  </si>
  <si>
    <t>(14:15) (Shotgun) T.Cohen right tackle pushed ob at NO 27 for 9 yards (E.Apple).</t>
  </si>
  <si>
    <t>4011279821324</t>
  </si>
  <si>
    <t>Timeout #1 by CHI at 13:44.</t>
  </si>
  <si>
    <t>4011279821341</t>
  </si>
  <si>
    <t>(13:44) M.Trubisky pass short right to T.Burton pushed ob at NO 24 for 3 yards (M.Williams).</t>
  </si>
  <si>
    <t>2nd &amp; 1 at NO 27</t>
  </si>
  <si>
    <t>4011279821370</t>
  </si>
  <si>
    <t>(13:08) (Shotgun) M.Trubisky sacked at NO 32 for -8 yards (C.Jordan).</t>
  </si>
  <si>
    <t>4011279821389</t>
  </si>
  <si>
    <t>(12:22) (Shotgun) M.Trubisky pass short middle to A.Robinson to NO 28 for 4 yards (D.Davis).</t>
  </si>
  <si>
    <t>2nd &amp; 18 at NO 32</t>
  </si>
  <si>
    <t>4011279821413</t>
  </si>
  <si>
    <t>(11:45) (Shotgun) M.Trubisky pass incomplete short right to A.Robinson.</t>
  </si>
  <si>
    <t>3rd &amp; 14 at NO 28</t>
  </si>
  <si>
    <t>4011279821435</t>
  </si>
  <si>
    <t>(11:38) E.Pineiro 46 yard field goal is GOOD, Center-P.Scales, Holder-P.O'Donnell.</t>
  </si>
  <si>
    <t>4th &amp; 14 at NO 28</t>
  </si>
  <si>
    <t>4011279821454</t>
  </si>
  <si>
    <t>Timeout at 11:33.</t>
  </si>
  <si>
    <t>4011279821469</t>
  </si>
  <si>
    <t>E.Pineiro kicks 69 yards from CHI 35 to NO -4. D.Harris to NO 28 for 32 yards (S.McManis).</t>
  </si>
  <si>
    <t>4011279821494</t>
  </si>
  <si>
    <t>(11:27) (Shotgun) T.Bridgewater pass short left to M.Thomas to NO 32 for 4 yards (B.Skrine).</t>
  </si>
  <si>
    <t>11:27</t>
  </si>
  <si>
    <t>4011279821518</t>
  </si>
  <si>
    <t>(10:52) (Shotgun) T.Bridgewater pass incomplete short right to A.Carr.</t>
  </si>
  <si>
    <t>4011279821540</t>
  </si>
  <si>
    <t>(10:47) (Shotgun) T.Bridgewater scrambles right end to NO 38 for 6 yards (E.Goldman). Chicago challenged the short of the line to gain ruling, and the play was Upheld. The ruling on the field stands. (Timeout #2.)</t>
  </si>
  <si>
    <t>4011279821598</t>
  </si>
  <si>
    <t>(10:06) W.Clapp reported in as eligible.  T.Bridgewater pass deep middle to M.Thomas to CHI 45 for 17 yards (H.Clinton-Dix).</t>
  </si>
  <si>
    <t>4011279821624</t>
  </si>
  <si>
    <t>(9:29) (Shotgun) T.Bridgewater pass incomplete short right.</t>
  </si>
  <si>
    <t>4011279821646</t>
  </si>
  <si>
    <t>(9:25) W.Clapp reported in as eligible.  T.Bridgewater pass short left to M.Thomas to CHI 30 for 15 yards (P.Amukamara) [K.Mack].</t>
  </si>
  <si>
    <t>2nd &amp; 10 at CHI 45</t>
  </si>
  <si>
    <t>4011279821672</t>
  </si>
  <si>
    <t>(8:45) L.Murray right tackle to CHI 24 for 6 yards (D.Trevathan).</t>
  </si>
  <si>
    <t>4011279821693</t>
  </si>
  <si>
    <t>(8:09) (Shotgun) T.Bridgewater pass short right to Z.Zenner pushed ob at CHI 18 for 6 yards (H.Clinton-Dix).</t>
  </si>
  <si>
    <t>2nd &amp; 4 at CHI 24</t>
  </si>
  <si>
    <t>4011279821722</t>
  </si>
  <si>
    <t>(7:32) T.Hill right end to CHI 20 for -2 yards (B.Nichols).</t>
  </si>
  <si>
    <t>4011279821743</t>
  </si>
  <si>
    <t>(6:45) (Shotgun) T.Bridgewater pass incomplete deep middle to T.Ginn (B.Skrine). Penalty on NO, Illegal Formation, declined.</t>
  </si>
  <si>
    <t>2nd &amp; 12 at CHI 20</t>
  </si>
  <si>
    <t>4011279821776</t>
  </si>
  <si>
    <t>(6:40) (Shotgun) T.Bridgewater pass incomplete short left to A.Carr.</t>
  </si>
  <si>
    <t>3rd &amp; 12 at CHI 20</t>
  </si>
  <si>
    <t>4011279821798</t>
  </si>
  <si>
    <t>(6:35) W.Lutz 39 yard field goal is GOOD, Center-Z.Wood, Holder-T.Morstead.</t>
  </si>
  <si>
    <t>4th &amp; 12 at CHI 20</t>
  </si>
  <si>
    <t>4011279821817</t>
  </si>
  <si>
    <t>4011279821832</t>
  </si>
  <si>
    <t>(6:31) M.Trubisky pass short left to A.Robinson pushed ob at CHI 33 for 8 yards (M.Lattimore).</t>
  </si>
  <si>
    <t>4011279821861</t>
  </si>
  <si>
    <t>(6:11) (No Huddle, Shotgun) M.Trubisky pass incomplete short left.</t>
  </si>
  <si>
    <t>4011279821883</t>
  </si>
  <si>
    <t>Timeout #3 by CHI at 06:08.</t>
  </si>
  <si>
    <t>4011279821900</t>
  </si>
  <si>
    <t>(6:08) (Shotgun) M.Trubisky pass incomplete deep right to A.Miller.</t>
  </si>
  <si>
    <t>3rd &amp; 2 at CHI 33</t>
  </si>
  <si>
    <t>4011279821934</t>
  </si>
  <si>
    <t>(6:03) (Punt formation) P.O'Donnell punts 34 yards to NO 33, Center-P.Scales, downed by CHI-S.McManis.</t>
  </si>
  <si>
    <t>4th &amp; 2 at CHI 33</t>
  </si>
  <si>
    <t>4011279821967</t>
  </si>
  <si>
    <t>(5:51) W.Clapp reported in as eligible.  L.Murray right guard to NO 40 for 7 yards (L.Floyd).</t>
  </si>
  <si>
    <t>4011279821990</t>
  </si>
  <si>
    <t>(5:14) (Shotgun) T.Bridgewater pass short right to J.Hill to NO 49 for 9 yards (D.Trevathan).</t>
  </si>
  <si>
    <t>2nd &amp; 3 at NO 40</t>
  </si>
  <si>
    <t>4011279822025</t>
  </si>
  <si>
    <t>(4:35) T.Bridgewater pass deep right to M.Thomas to CHI 30 for 21 yards (H.Clinton-Dix; K.Fuller).</t>
  </si>
  <si>
    <t>4011279822049</t>
  </si>
  <si>
    <t>(3:54) (Shotgun) L.Murray right end to CHI 30 for no gain (H.Clinton-Dix).</t>
  </si>
  <si>
    <t>4011279822070</t>
  </si>
  <si>
    <t>Timeout #1 by NO at 03:12.</t>
  </si>
  <si>
    <t>4011279822087</t>
  </si>
  <si>
    <t>(3:12) (Shotgun) T.Bridgewater pass incomplete deep left to T.Ginn (P.Amukamara).</t>
  </si>
  <si>
    <t>2nd &amp; 10 at CHI 30</t>
  </si>
  <si>
    <t>4011279822121</t>
  </si>
  <si>
    <t>(3:06) (Shotgun) T.Bridgewater pass short middle to M.Thomas to CHI 24 for 6 yards (P.Amukamara).</t>
  </si>
  <si>
    <t>3rd &amp; 10 at CHI 30</t>
  </si>
  <si>
    <t>4011279822150</t>
  </si>
  <si>
    <t>Timeout #2 by NO at 02:22.</t>
  </si>
  <si>
    <t>4011279822168</t>
  </si>
  <si>
    <t>(2:22) W.Lutz 42 yard field goal is No Good, Wide Right, Center-Z.Wood, Holder-T.Morstead.</t>
  </si>
  <si>
    <t>4th &amp; 4 at CHI 24</t>
  </si>
  <si>
    <t>4011279822203</t>
  </si>
  <si>
    <t>(2:17) (Shotgun) M.Trubisky pass short middle to T.Burton to CHI 40 for 8 yards (A.Klein).</t>
  </si>
  <si>
    <t>4011279822227</t>
  </si>
  <si>
    <t>4011279822251</t>
  </si>
  <si>
    <t>(2:00) (Shotgun) M.Trubisky pass incomplete short middle to T.Burton.</t>
  </si>
  <si>
    <t>2nd &amp; 2 at CHI 40</t>
  </si>
  <si>
    <t>4011279822273</t>
  </si>
  <si>
    <t>(1:56) (Shotgun) M.Trubisky pass short right to T.Cohen to CHI 35 for -5 yards (C.Gardner-Johnson).</t>
  </si>
  <si>
    <t>3rd &amp; 2 at CHI 40</t>
  </si>
  <si>
    <t>4011279822297</t>
  </si>
  <si>
    <t>Timeout #3 by NO at 01:49.</t>
  </si>
  <si>
    <t>4011279822314</t>
  </si>
  <si>
    <t>(1:49) P.O'Donnell punts 51 yards to NO 14, Center-P.Scales. D.Harris pushed ob at NO 37 for 23 yards (R.Smith).</t>
  </si>
  <si>
    <t>4th &amp; 7 at CHI 35</t>
  </si>
  <si>
    <t>4011279822344</t>
  </si>
  <si>
    <t>(1:36) (Shotgun) T.Bridgewater pass short right to L.Murray pushed ob at NO 42 for 5 yards (R.Smith).</t>
  </si>
  <si>
    <t>4011279822373</t>
  </si>
  <si>
    <t>(1:32) (Shotgun) T.Bridgewater pass incomplete short left to D.Arnold (R.Robertson-Harris).</t>
  </si>
  <si>
    <t>2nd &amp; 5 at NO 42</t>
  </si>
  <si>
    <t>4011279822395</t>
  </si>
  <si>
    <t>(1:28) (Shotgun) T.Bridgewater pass incomplete short right to M.Thomas.</t>
  </si>
  <si>
    <t>4011279822417</t>
  </si>
  <si>
    <t>(1:24) T.Morstead punts 37 yards to CHI 21, Center-Z.Wood. T.Cohen to CHI 17 for -4 yards (C.Gardner-Johnson).</t>
  </si>
  <si>
    <t>1:14</t>
  </si>
  <si>
    <t>4011279822442</t>
  </si>
  <si>
    <t>(1:14) (Shotgun) M.Trubisky pass incomplete short right to T.Burton.</t>
  </si>
  <si>
    <t>1st &amp; 10 at CHI 17</t>
  </si>
  <si>
    <t>4011279822464</t>
  </si>
  <si>
    <t>(1:08) (Shotgun) M.Trubisky pass short middle to A.Miller to CHI 22 for 5 yards (C.Gardner-Johnson).</t>
  </si>
  <si>
    <t>2nd &amp; 10 at CHI 17</t>
  </si>
  <si>
    <t>4011279822488</t>
  </si>
  <si>
    <t>(:38) (No Huddle, Shotgun) M.Trubisky pass incomplete short right to T.Cohen.</t>
  </si>
  <si>
    <t>3rd &amp; 5 at CHI 22</t>
  </si>
  <si>
    <t>4011279822510</t>
  </si>
  <si>
    <t>(:32) P.O'Donnell punts 45 yards to NO 33, Center-P.Scales. D.Harris for 67 yards, TOUCHDOWN NULLIFIED by Penalty. PENALTY on NO-Z.Line, Offensive Holding, 10 yards, enforced at NO 33.</t>
  </si>
  <si>
    <t>4th &amp; 5 at CHI 22</t>
  </si>
  <si>
    <t>4011279822547</t>
  </si>
  <si>
    <t>(:15) T.Bridgewater kneels to NO 22 for -1 yards.</t>
  </si>
  <si>
    <t>4011279822568</t>
  </si>
  <si>
    <t>4011279822585</t>
  </si>
  <si>
    <t>E.Pineiro kicks 65 yards from CHI 35 to end zone, Touchback.</t>
  </si>
  <si>
    <t>4011279822600</t>
  </si>
  <si>
    <t>(15:00) W.Clapp reported in as eligible.  L.Murray left guard to NO 32 for 7 yards (D.Trevathan).</t>
  </si>
  <si>
    <t>4011279822632</t>
  </si>
  <si>
    <t>(14:23) T.Bridgewater pass incomplete short right to T.Ginn.</t>
  </si>
  <si>
    <t>4011279822654</t>
  </si>
  <si>
    <t>(14:19) (Shotgun) T.Bridgewater scrambles right tackle to NO 35 for 3 yards (K.Mack).</t>
  </si>
  <si>
    <t>4011279822682</t>
  </si>
  <si>
    <t>(13:33) L.Murray right guard to CHI 48 for 17 yards (R.Smith).</t>
  </si>
  <si>
    <t>4011279822703</t>
  </si>
  <si>
    <t>(12:50) W.Clapp reported in as eligible.  T.Bridgewater pass deep middle to T.Ginn to CHI 3 for 45 yards (P.Amukamara).</t>
  </si>
  <si>
    <t>1st &amp; 10 at CHI 48</t>
  </si>
  <si>
    <t>4011279822729</t>
  </si>
  <si>
    <t>1st &amp; Goal at CHI 3</t>
  </si>
  <si>
    <t>4011279822784</t>
  </si>
  <si>
    <t>W.Lutz kicks 60 yards from NO 35 to CHI 5. C.Patterson pushed ob at CHI 25 for 20 yards (M.Williams).</t>
  </si>
  <si>
    <t>4011279822808</t>
  </si>
  <si>
    <t>(11:55) D.Montgomery left tackle to CHI 29 for 4 yards (M.Williams; M.Davenport). FUMBLES (M.Williams), RECOVERED by NO-A.Klein at CHI 29. A.Klein to CHI 29 for no gain (D.Montgomery).</t>
  </si>
  <si>
    <t>4011279822845</t>
  </si>
  <si>
    <t>(11:47) Z.Line left guard to CHI 26 for 3 yards (K.Mack).</t>
  </si>
  <si>
    <t>4011279822866</t>
  </si>
  <si>
    <t>(11:09) (Shotgun) T.Bridgewater sacked at CHI 34 for -8 yards (A.Anderson).</t>
  </si>
  <si>
    <t>2nd &amp; 7 at CHI 26</t>
  </si>
  <si>
    <t>4011279822885</t>
  </si>
  <si>
    <t>(10:27) (Shotgun) T.Bridgewater pass incomplete short middle to T.Hill (R.Smith).</t>
  </si>
  <si>
    <t>3rd &amp; 15 at CHI 34</t>
  </si>
  <si>
    <t>4011279822907</t>
  </si>
  <si>
    <t>(10:22) W.Lutz 52 yard field goal is No Good, Short, Center-Z.Wood, Holder-T.Morstead.</t>
  </si>
  <si>
    <t>4th &amp; 15 at CHI 34</t>
  </si>
  <si>
    <t>4011279822927</t>
  </si>
  <si>
    <t>Timeout at 10:17.</t>
  </si>
  <si>
    <t>4011279822944</t>
  </si>
  <si>
    <t>(10:17) M.Trubisky pass short right to T.Gabriel to CHI 48 for 6 yards (E.Apple).</t>
  </si>
  <si>
    <t>1st &amp; 10 at CHI 42</t>
  </si>
  <si>
    <t>4011279822968</t>
  </si>
  <si>
    <t>(9:36) (Shotgun) M.Trubisky pass incomplete short right [D.Davis].</t>
  </si>
  <si>
    <t>2nd &amp; 4 at CHI 48</t>
  </si>
  <si>
    <t>4011279822990</t>
  </si>
  <si>
    <t>(9:30) (Shotgun) M.Trubisky sacked at CHI 40 for -8 yards (C.Jordan).</t>
  </si>
  <si>
    <t>3rd &amp; 4 at CHI 48</t>
  </si>
  <si>
    <t>4011279823009</t>
  </si>
  <si>
    <t>(8:44) (Punt formation) P.O'Donnell punts 36 yards to NO 24, Center-P.Scales. D.Harris to NO 40 for 16 yards (B.Braunecker). Penalty on NO-E.Apple, Illegal Block Above the Waist, offsetting, enforced at NO 24. Penalty on CHI-B.Braunecker, Face Mask (15 Yards), offsetting.</t>
  </si>
  <si>
    <t>4th &amp; 12 at CHI 40</t>
  </si>
  <si>
    <t>4011279823045</t>
  </si>
  <si>
    <t>(8:28) T.Bridgewater pass short left to L.Murray to NO 30 for 6 yards (L.Floyd).</t>
  </si>
  <si>
    <t>4011279823069</t>
  </si>
  <si>
    <t>(7:43) W.Clapp reported in as eligible.  L.Murray left guard to NO 35 for 5 yards (B.Nichols).</t>
  </si>
  <si>
    <t>4011279823092</t>
  </si>
  <si>
    <t>(7:05) W.Clapp reported in as eligible.  L.Murray right guard to NO 38 for 3 yards (B.Nichols).</t>
  </si>
  <si>
    <t>4011279823115</t>
  </si>
  <si>
    <t>(6:26) (Shotgun) T.Bridgewater pass short left to D.Washington pushed ob at NO 44 for 6 yards (D.Trevathan).</t>
  </si>
  <si>
    <t>2nd &amp; 7 at NO 38</t>
  </si>
  <si>
    <t>4011279823144</t>
  </si>
  <si>
    <t>(5:55) T.Hill right end to CHI 33 for 23 yards (E.Jackson).</t>
  </si>
  <si>
    <t>4011279823165</t>
  </si>
  <si>
    <t>(5:12) L.Murray left guard to CHI 29 for 4 yards (A.Anderson).</t>
  </si>
  <si>
    <t>4011279823186</t>
  </si>
  <si>
    <t>(4:35) (Shotgun) T.Bridgewater pass short left to M.Thomas to CHI 21 for 8 yards (B.Skrine).</t>
  </si>
  <si>
    <t>2nd &amp; 6 at CHI 29</t>
  </si>
  <si>
    <t>4011279823210</t>
  </si>
  <si>
    <t>(3:55) (Shotgun) T.Bridgewater pass incomplete deep right.</t>
  </si>
  <si>
    <t>4011279823232</t>
  </si>
  <si>
    <t>(3:47) (Shotgun) L.Murray right guard to CHI 6 for 15 yards (B.Skrine).</t>
  </si>
  <si>
    <t>2nd &amp; 10 at CHI 21</t>
  </si>
  <si>
    <t>4011279823253</t>
  </si>
  <si>
    <t>(3:28) (No Huddle) L.Murray left end to CHI 4 for 2 yards (P.Amukamara; D.Trevathan).</t>
  </si>
  <si>
    <t>1st &amp; Goal at CHI 6</t>
  </si>
  <si>
    <t>4011279823274</t>
  </si>
  <si>
    <t>Taysom Hill Pass From Teddy Bridgewater for 4 Yrds W.Lutz extra point is GOOD, Center-Z.Wood, Holder-T.Morstead.</t>
  </si>
  <si>
    <t>CHI 4</t>
  </si>
  <si>
    <t>2nd &amp; Goal at CHI 4</t>
  </si>
  <si>
    <t>4011279823330</t>
  </si>
  <si>
    <t>W.Lutz kicks 62 yards from NO 35 to CHI 3. C.Patterson to CHI 19 for 16 yards (C.Robertson).</t>
  </si>
  <si>
    <t>4011279823352</t>
  </si>
  <si>
    <t>(2:49) C.Patterson left end to CHI 21 for 2 yards (D.Davis).</t>
  </si>
  <si>
    <t>4011279823373</t>
  </si>
  <si>
    <t>(2:09) C.Lucas reported in as eligible.  M.Trubisky pass incomplete deep right to A.Robinson (V.Bell, M.Williams).</t>
  </si>
  <si>
    <t>2nd &amp; 8 at CHI 21</t>
  </si>
  <si>
    <t>4011279823397</t>
  </si>
  <si>
    <t>(1:58) (Shotgun) M.Trubisky pass incomplete short right to T.Cohen [C.Gardner-Johnson].</t>
  </si>
  <si>
    <t>3rd &amp; 8 at CHI 21</t>
  </si>
  <si>
    <t>4011279823419</t>
  </si>
  <si>
    <t>(1:55) (Punt formation) P.O'Donnell punts 43 yards to NO 36, Center-P.Scales. D.Harris to 50 for 14 yards (T.Burton).</t>
  </si>
  <si>
    <t>4th &amp; 8 at CHI 21</t>
  </si>
  <si>
    <t>4011279823455</t>
  </si>
  <si>
    <t>Timeout at 01:44.</t>
  </si>
  <si>
    <t>4011279823472</t>
  </si>
  <si>
    <t>(1:44) W.Clapp reported in as eligible.  L.Murray left guard to CHI 46 for 4 yards (E.Goldman).</t>
  </si>
  <si>
    <t>4011279823495</t>
  </si>
  <si>
    <t>(1:02) (Shotgun) T.Bridgewater pass incomplete short middle to Z.Line.</t>
  </si>
  <si>
    <t>2nd &amp; 6 at CHI 46</t>
  </si>
  <si>
    <t>4011279823517</t>
  </si>
  <si>
    <t>(1:00) (Shotgun) T.Bridgewater pass short right to J.Hill to CHI 19 for 27 yards (R.Smith).</t>
  </si>
  <si>
    <t>3rd &amp; 6 at CHI 46</t>
  </si>
  <si>
    <t>4011279823541</t>
  </si>
  <si>
    <t>(:12) W.Clapp reported in as eligible.  L.Murray left tackle to CHI 17 for 2 yards (D.Trevathan).</t>
  </si>
  <si>
    <t>4011279823564</t>
  </si>
  <si>
    <t>4011279823581</t>
  </si>
  <si>
    <t>(15:00) (Shotgun) T.Bridgewater pass short left to L.Murray pushed ob at CHI 5 for 12 yards (H.Clinton-Dix).</t>
  </si>
  <si>
    <t>2nd &amp; 8 at CHI 17</t>
  </si>
  <si>
    <t>4011279823610</t>
  </si>
  <si>
    <t>(14:22) L.Murray left guard for 5 yards, TOUCHDOWN NULLIFIED by Penalty. PENALTY on NO-J.Hill, Offensive Holding, 10 yards, enforced at CHI 5 - No Play.</t>
  </si>
  <si>
    <t>1st &amp; Goal at CHI 5</t>
  </si>
  <si>
    <t>4011279823643</t>
  </si>
  <si>
    <t>(14:17) (Shotgun) W.Clapp reported in as eligible.  T.Bridgewater pass short left to L.Murray to CHI 13 for 2 yards (K.Mack).</t>
  </si>
  <si>
    <t>CHI 15</t>
  </si>
  <si>
    <t>1st &amp; Goal at CHI 15</t>
  </si>
  <si>
    <t>4011279823669</t>
  </si>
  <si>
    <t>(13:34) (Shotgun) T.Bridgewater pass incomplete short left to L.Murray.</t>
  </si>
  <si>
    <t>2nd &amp; Goal at CHI 13</t>
  </si>
  <si>
    <t>4011279823691</t>
  </si>
  <si>
    <t>(13:29) (Shotgun) Z.Zenner right guard to CHI 12 for 1 yard (R.Smith).</t>
  </si>
  <si>
    <t>3rd &amp; Goal at CHI 13</t>
  </si>
  <si>
    <t>4011279823712</t>
  </si>
  <si>
    <t>(12:49) W.Lutz 30 yard field goal is GOOD, Center-Z.Wood, Holder-T.Morstead.</t>
  </si>
  <si>
    <t>4th &amp; Goal at CHI 12</t>
  </si>
  <si>
    <t>4011279823731</t>
  </si>
  <si>
    <t>Timeout at 12:45.</t>
  </si>
  <si>
    <t>4011279823746</t>
  </si>
  <si>
    <t>4011279823761</t>
  </si>
  <si>
    <t>(12:45) (Shotgun) M.Trubisky pass short middle to A.Robinson to CHI 34 for 9 yards (C.Gardner-Johnson).</t>
  </si>
  <si>
    <t>4011279823785</t>
  </si>
  <si>
    <t>(12:19) (No Huddle, Shotgun) M.Trubisky pass short left to A.Miller pushed ob at CHI 38 for 4 yards (C.Gardner-Johnson).</t>
  </si>
  <si>
    <t>2nd &amp; 1 at CHI 34</t>
  </si>
  <si>
    <t>4011279823814</t>
  </si>
  <si>
    <t>(11:58) (No Huddle, Shotgun) M.Trubisky pass short middle to T.Cohen to CHI 41 for 3 yards (D.Davis).</t>
  </si>
  <si>
    <t>4011279823838</t>
  </si>
  <si>
    <t>(11:31) (No Huddle, Shotgun) M.Trubisky pass short right to T.Cohen to CHI 48 for 7 yards (E.Apple).</t>
  </si>
  <si>
    <t>2nd &amp; 7 at CHI 41</t>
  </si>
  <si>
    <t>4011279823862</t>
  </si>
  <si>
    <t>(11:01) (No Huddle, Shotgun) PENALTY on CHI-T.Burton, False Start, 5 yards, enforced at CHI 48 - No Play.</t>
  </si>
  <si>
    <t>4011279823885</t>
  </si>
  <si>
    <t>(10:46) (Shotgun) M.Trubisky pass short right to D.Montgomery to NO 47 for 10 yards (V.Bell).</t>
  </si>
  <si>
    <t>1st &amp; 15 at CHI 43</t>
  </si>
  <si>
    <t>4011279823909</t>
  </si>
  <si>
    <t>(10:13) (No Huddle, Shotgun) M.Trubisky pass incomplete short middle to A.Miller.</t>
  </si>
  <si>
    <t>4011279823931</t>
  </si>
  <si>
    <t>(10:09) (Shotgun) M.Trubisky pass short middle to T.Cohen to NO 45 for 2 yards (V.Bell).</t>
  </si>
  <si>
    <t>4011279823955</t>
  </si>
  <si>
    <t>(9:23) (Shotgun) M.Trubisky pass incomplete short right.</t>
  </si>
  <si>
    <t>4th &amp; 3 at NO 45</t>
  </si>
  <si>
    <t>4011279823977</t>
  </si>
  <si>
    <t>Timeout at 09:18.</t>
  </si>
  <si>
    <t>4011279823994</t>
  </si>
  <si>
    <t>(9:18) L.Murray left tackle to 50 for 5 yards (D.Trevathan; I.Irving).</t>
  </si>
  <si>
    <t>4011279824015</t>
  </si>
  <si>
    <t>(8:34) L.Murray right end to CHI 49 for 1 yard (D.Trevathan).</t>
  </si>
  <si>
    <t>2nd &amp; 5 at 50</t>
  </si>
  <si>
    <t>4011279824036</t>
  </si>
  <si>
    <t>(7:49) W.Clapp reported in as eligible.  T.Bridgewater pass deep left to M.Thomas to CHI 15 for 34 yards (K.Fuller).</t>
  </si>
  <si>
    <t>3rd &amp; 4 at CHI 49</t>
  </si>
  <si>
    <t>4011279824062</t>
  </si>
  <si>
    <t>(6:59) L.Murray left tackle to CHI 13 for 2 yards (K.Mack).</t>
  </si>
  <si>
    <t>1st &amp; 10 at CHI 15</t>
  </si>
  <si>
    <t>4011279824083</t>
  </si>
  <si>
    <t>(6:07) L.Murray right end to CHI 10 for 3 yards (K.Mack).</t>
  </si>
  <si>
    <t>2nd &amp; 8 at CHI 13</t>
  </si>
  <si>
    <t>4011279824104</t>
  </si>
  <si>
    <t>(5:21) L.Murray right guard to CHI 4 for 6 yards (K.Mack).</t>
  </si>
  <si>
    <t>3rd &amp; 5 at CHI 10</t>
  </si>
  <si>
    <t>4011279824125</t>
  </si>
  <si>
    <t>Latavius Murray 4 Yard Rush W.Lutz extra point is GOOD, Center-Z.Wood, Holder-T.Morstead.</t>
  </si>
  <si>
    <t>1st &amp; Goal at CHI 4</t>
  </si>
  <si>
    <t>4011279824180</t>
  </si>
  <si>
    <t>4011279824195</t>
  </si>
  <si>
    <t>(4:33) (Shotgun) M.Trubisky pass short right to T.Cohen to CHI 19 for -6 yards (C.Gardner-Johnson).</t>
  </si>
  <si>
    <t>4011279824219</t>
  </si>
  <si>
    <t>(4:25) (Shotgun) M.Trubisky pass deep middle to A.Miller to CHI 47 for 28 yards (C.Granderson) [V.Bell].</t>
  </si>
  <si>
    <t>2nd &amp; 16 at CHI 19</t>
  </si>
  <si>
    <t>4011279824243</t>
  </si>
  <si>
    <t>(3:53) (No Huddle, Shotgun) M.Trubisky pass short right to A.Miller pushed ob at NO 40 for 13 yards (M.Williams).</t>
  </si>
  <si>
    <t>4011279824272</t>
  </si>
  <si>
    <t>(3:49) (Shotgun) M.Trubisky pass short right to T.Cohen pushed ob at NO 31 for 9 yards (M.Williams).</t>
  </si>
  <si>
    <t>4011279824301</t>
  </si>
  <si>
    <t>(3:43) (Shotgun) M.Trubisky pass short middle to A.Shaheen to NO 25 for 6 yards (K.Alonso).</t>
  </si>
  <si>
    <t>2nd &amp; 1 at NO 31</t>
  </si>
  <si>
    <t>4011279824325</t>
  </si>
  <si>
    <t>(3:18) (No Huddle, Shotgun) M.Trubisky pass short right to A.Shaheen to NO 7 for 18 yards (C.Robertson).</t>
  </si>
  <si>
    <t>4011279824349</t>
  </si>
  <si>
    <t>(2:49) (No Huddle, Shotgun) M.Trubisky pass incomplete short left to A.Miller (C.Gardner-Johnson).</t>
  </si>
  <si>
    <t>4011279824371</t>
  </si>
  <si>
    <t>(2:44) (Shotgun) M.Trubisky pass incomplete short middle to A.Robinson.</t>
  </si>
  <si>
    <t>4011279824393</t>
  </si>
  <si>
    <t>(2:40) (Shotgun) M.Trubisky pass incomplete short left to C.Patterson (C.Gardner-Johnson).</t>
  </si>
  <si>
    <t>3rd &amp; Goal at NO 7</t>
  </si>
  <si>
    <t>4011279824415</t>
  </si>
  <si>
    <t>Allen Robinson II Pass From Mitchell Trubisky for 7 Yrds (Pass formation) TWO-POINT CONVERSION ATTEMPT. M.Trubisky pass to A.Shaheen is complete. ATTEMPT SUCCEEDS.</t>
  </si>
  <si>
    <t>4th &amp; Goal at NO 7</t>
  </si>
  <si>
    <t>4011279824454</t>
  </si>
  <si>
    <t>E.Pineiro kicks onside 8 yards from CHI 35 to CHI 43, impetus ends at CHI 44. RECOVERED by CHI-C.Patterson.</t>
  </si>
  <si>
    <t>4011279824492</t>
  </si>
  <si>
    <t>(2:28) (Shotgun) M.Trubisky pass short middle to T.Cohen pushed ob at CHI 47 for 4 yards (V.Bell).</t>
  </si>
  <si>
    <t>4011279824521</t>
  </si>
  <si>
    <t>(2:22) (Shotgun) M.Trubisky pass short middle to A.Miller to NO 39 for 14 yards (K.Alonso).</t>
  </si>
  <si>
    <t>2nd &amp; 6 at CHI 47</t>
  </si>
  <si>
    <t>4011279824545</t>
  </si>
  <si>
    <t>(2:01) (No Huddle, Shotgun) M.Trubisky pass short left to A.Robinson pushed ob at NO 27 for 12 yards (E.Apple).</t>
  </si>
  <si>
    <t>4011279824579</t>
  </si>
  <si>
    <t>4011279824596</t>
  </si>
  <si>
    <t>(1:56) (Shotgun) M.Trubisky pass incomplete deep middle to A.Miller (M.Lattimore).</t>
  </si>
  <si>
    <t>4011279824618</t>
  </si>
  <si>
    <t>(1:50) (Shotgun) M.Trubisky pass short right to C.Patterson ran ob at NO 17 for 10 yards (C.Robertson).</t>
  </si>
  <si>
    <t>2nd &amp; 10 at NO 27</t>
  </si>
  <si>
    <t>4011279824647</t>
  </si>
  <si>
    <t>(1:45) (Shotgun) M.Trubisky pass short right to D.Montgomery to NO 14 for 3 yards (C.Robertson).</t>
  </si>
  <si>
    <t>4011279824671</t>
  </si>
  <si>
    <t>(1:17) (No Huddle, Shotgun) M.Trubisky pass incomplete short middle to T.Cohen.</t>
  </si>
  <si>
    <t>4011279824693</t>
  </si>
  <si>
    <t>(1:14) (Shotgun) M.Trubisky pass short right to A.Robinson to NO 6 for 8 yards (M.Lattimore).</t>
  </si>
  <si>
    <t>3rd &amp; 7 at NO 14</t>
  </si>
  <si>
    <t>4011279824717</t>
  </si>
  <si>
    <t>Javon Wims Pass From Mitchell Trubisky for 6 Yrds E.Pineiro extra point is GOOD, Center-P.Scales, Holder-P.O'Donnell.</t>
  </si>
  <si>
    <t>4011279824779</t>
  </si>
  <si>
    <t>E.Pineiro kicks onside 4 yards from CHI 35 to CHI 39, impetus ends at CHI 43. RECOVERED by CHI-B.Braunecker. The Replay Official reviewed the runner was inbounds ruling, and the play was REVERSED. E.Pineiro kicks onside 4 yards from CHI 35 to CHI 39, impetus ends at CHI 43, out of bounds.</t>
  </si>
  <si>
    <t>4011279824797</t>
  </si>
  <si>
    <t>(:46) L.Murray right tackle to CHI 35 for 4 yards (L.Floyd).</t>
  </si>
  <si>
    <t>4011279824843</t>
  </si>
  <si>
    <t>Timeout #1 by CHI at 00:40.</t>
  </si>
  <si>
    <t>4011279824860</t>
  </si>
  <si>
    <t>(:40) L.Murray left tackle to CHI 33 for 2 yards (N.Williams).</t>
  </si>
  <si>
    <t>4011279824881</t>
  </si>
  <si>
    <t>Timeout #2 by CHI at 00:35.</t>
  </si>
  <si>
    <t>4011279824898</t>
  </si>
  <si>
    <t>(:35) PENALTY on CHI-N.Williams, Neutral Zone Infraction, 5 yards, enforced at CHI 33 - No Play.</t>
  </si>
  <si>
    <t>3rd &amp; 4 at CHI 33</t>
  </si>
  <si>
    <t>4011279824921</t>
  </si>
  <si>
    <t>(:35) W.Clapp reported in as eligible.  T.Bridgewater kneels to CHI 29 for -1 yards.</t>
  </si>
  <si>
    <t>1st &amp; 10 at CHI 28</t>
  </si>
  <si>
    <t>4011279824944</t>
  </si>
  <si>
    <t>40112804636</t>
  </si>
  <si>
    <t>22</t>
  </si>
  <si>
    <t>Z.Gonzalez kicks 65 yards from ARZ 35 to end zone, Touchback.</t>
  </si>
  <si>
    <t>401128046</t>
  </si>
  <si>
    <t>40112804651</t>
  </si>
  <si>
    <t>(15:00) W.Clapp reported in as eligible.  L.Murray left guard to NO 29 for 4 yards (J.Bullard).</t>
  </si>
  <si>
    <t>40112804674</t>
  </si>
  <si>
    <t>(14:23) (Shotgun) D.Brees pass incomplete deep right to D.Arnold.</t>
  </si>
  <si>
    <t>40112804696</t>
  </si>
  <si>
    <t>(14:18) (Shotgun) D.Brees pass short left to M.Thomas to NO 36 for 7 yards (H.Reddick). Pass 6, YAC 1</t>
  </si>
  <si>
    <t>401128046120</t>
  </si>
  <si>
    <t>(13:44) L.Murray left guard to NO 38 for 2 yards (B.Baker; J.Hicks).</t>
  </si>
  <si>
    <t>401128046145</t>
  </si>
  <si>
    <t>(13:09) (Shotgun) D.Brees pass short right to L.Murray to NO 43 for 5 yards (J.Hicks). Pass -4, YAC 9</t>
  </si>
  <si>
    <t>401128046169</t>
  </si>
  <si>
    <t>(12:27) (Shotgun) D.Brees pass short right to A.Carr to ARZ 48 for 9 yards (J.Walker; B.Murphy Jr.). Pass 9, YAC 0</t>
  </si>
  <si>
    <t>401128046197</t>
  </si>
  <si>
    <t>(11:46) W.Clapp reported in as eligible.  D.Brees pass short middle to J.Hill to ARZ 39 for 9 yards (J.Hicks). Pass 3, YAC 6</t>
  </si>
  <si>
    <t>ARI 48</t>
  </si>
  <si>
    <t>1st &amp; 10 at ARI 48</t>
  </si>
  <si>
    <t>401128046242</t>
  </si>
  <si>
    <t>(11:05) Z.Line right guard to ARZ 35 for 4 yards (Cha.Jones).</t>
  </si>
  <si>
    <t>ARI 39</t>
  </si>
  <si>
    <t>2nd &amp; 1 at ARI 39</t>
  </si>
  <si>
    <t>401128046267</t>
  </si>
  <si>
    <t>(10:32) At quarterback is #7 T.Hill. (Shotgun) M.Thomas left end to ARZ 44 for -9 yards (C.Marsh Sr.). ARZ-C.Marsh Sr. was injured during the play. He is Out.</t>
  </si>
  <si>
    <t>ARI 35</t>
  </si>
  <si>
    <t>1st &amp; 10 at ARI 35</t>
  </si>
  <si>
    <t>401128046292</t>
  </si>
  <si>
    <t>(10:10) (Shotgun) D.Brees pass short right to L.Murray to ARZ 37 for 7 yards (P.Peterson). Pass 2, YAC 5</t>
  </si>
  <si>
    <t>ARI 44</t>
  </si>
  <si>
    <t>2nd &amp; 19 at ARI 44</t>
  </si>
  <si>
    <t>401128046320</t>
  </si>
  <si>
    <t>(9:27) (Shotgun) D.Brees pass short left to D.Harris ran ob at ARZ 29 for 8 yards (T.Brock Sr.). Pass -3, YAC 11</t>
  </si>
  <si>
    <t>ARI 37</t>
  </si>
  <si>
    <t>3rd &amp; 12 at ARI 37</t>
  </si>
  <si>
    <t>401128046353</t>
  </si>
  <si>
    <t>(9:00) W.Lutz 47 yard field goal is No Good, Wide Left, Center-Z.Wood, Holder-T.Morstead. INJURY UPDATE: ARZ #54 Marsh, concussion protocol.</t>
  </si>
  <si>
    <t>ARI 29</t>
  </si>
  <si>
    <t>4th &amp; 4 at ARI 29</t>
  </si>
  <si>
    <t>401128046377</t>
  </si>
  <si>
    <t>(8:54) (Shotgun) K.Murray pass short middle to L.Fitzgerald to ARZ 39 for 2 yards (D.Davis). Pass -4, YAC 6</t>
  </si>
  <si>
    <t>1st &amp; 10 at ARI 37</t>
  </si>
  <si>
    <t>401128046405</t>
  </si>
  <si>
    <t>(8:36) (Shotgun) K.Murray pass deep left to C.Clay to NO 14 for 47 yards (M.Williams). Pass 31, YAC 16</t>
  </si>
  <si>
    <t>2nd &amp; 8 at ARI 39</t>
  </si>
  <si>
    <t>401128046433</t>
  </si>
  <si>
    <t>(7:50) C.Edmonds left end pushed ob at NO 14 for no gain (M.Lattimore).</t>
  </si>
  <si>
    <t>401128046463</t>
  </si>
  <si>
    <t>(7:15) C.Edmonds left end to NO 11 for 3 yards (D.Davis).</t>
  </si>
  <si>
    <t>401128046484</t>
  </si>
  <si>
    <t>(6:32) (Shotgun) K.Murray pass short right to C.Edmonds to NO 13 for -2 yards (C.Gardner-Johnson). Pass -4, YAC 2</t>
  </si>
  <si>
    <t>401128046508</t>
  </si>
  <si>
    <t>Timeout #1 by NO at 05:46.</t>
  </si>
  <si>
    <t>401128046529</t>
  </si>
  <si>
    <t>Zane Gonzalez 31 Yd Field Goal</t>
  </si>
  <si>
    <t>401128046548</t>
  </si>
  <si>
    <t>401128046563</t>
  </si>
  <si>
    <t>(5:41) D.Brees pass short right to J.Hill to NO 26 for 1 yard (B.Baker). Pass -3, YAC 4</t>
  </si>
  <si>
    <t>401128046587</t>
  </si>
  <si>
    <t>(5:02) L.Murray left guard to NO 36 for 10 yards (H.Reddick).</t>
  </si>
  <si>
    <t>401128046612</t>
  </si>
  <si>
    <t>(4:23) PENALTY on ARZ-C.Peters, Neutral Zone Infraction, 5 yards, enforced at NO 36 - No Play.</t>
  </si>
  <si>
    <t>401128046635</t>
  </si>
  <si>
    <t>(4:05) D.Brees pass short right to L.Murray to ARZ 49 for 10 yards (J.Hicks). Pass -5, YAC 15</t>
  </si>
  <si>
    <t>1st &amp; 5 at NO 41</t>
  </si>
  <si>
    <t>401128046659</t>
  </si>
  <si>
    <t>(3:28) (Shotgun) L.Murray left guard to ARZ 46 for 3 yards (Z.Kerr).</t>
  </si>
  <si>
    <t>ARI 49</t>
  </si>
  <si>
    <t>1st &amp; 10 at ARI 49</t>
  </si>
  <si>
    <t>401128046684</t>
  </si>
  <si>
    <t>(2:49) W.Clapp reported in as eligible.  D.Brees pass incomplete deep left to J.Hill.</t>
  </si>
  <si>
    <t>ARI 46</t>
  </si>
  <si>
    <t>2nd &amp; 7 at ARI 46</t>
  </si>
  <si>
    <t>401128046708</t>
  </si>
  <si>
    <t>(2:43) (Shotgun) D.Brees pass short left to T.Hill pushed ob at ARZ 24 for 22 yards (D.Thompson). Pass 5, YAC 17</t>
  </si>
  <si>
    <t>3rd &amp; 7 at ARI 46</t>
  </si>
  <si>
    <t>401128046737</t>
  </si>
  <si>
    <t>(2:08) L.Murray left guard to ARZ 24 for no gain (B.Baker).</t>
  </si>
  <si>
    <t>ARI 24</t>
  </si>
  <si>
    <t>1st &amp; 10 at ARI 24</t>
  </si>
  <si>
    <t>401128046762</t>
  </si>
  <si>
    <t>(1:30) L.Murray left guard to ARZ 13 for 11 yards (B.Murphy Jr., B.Baker).</t>
  </si>
  <si>
    <t>2nd &amp; 10 at ARI 24</t>
  </si>
  <si>
    <t>401128046783</t>
  </si>
  <si>
    <t>(:45) D.Brees pass short left to L.Murray to ARZ 16 for -3 yards (J.Hicks). Pass -7, YAC 4</t>
  </si>
  <si>
    <t>ARI 13</t>
  </si>
  <si>
    <t>1st &amp; 10 at ARI 13</t>
  </si>
  <si>
    <t>401128046807</t>
  </si>
  <si>
    <t>401128046828</t>
  </si>
  <si>
    <t>(15:00) (Shotgun) D.Brees pass short right to M.Thomas to ARZ 12 for 4 yards (J.Thompson). Pass 3, YAC 1</t>
  </si>
  <si>
    <t>ARI 16</t>
  </si>
  <si>
    <t>2nd &amp; 13 at ARI 16</t>
  </si>
  <si>
    <t>401128046852</t>
  </si>
  <si>
    <t>(14:39) (No Huddle, Shotgun) D.Brees pass short left to T.Ginn ran ob at ARZ 5 for 7 yards (P.Peterson). PENALTY on ARZ, Defensive Too Many Men on Field, 5 yards, enforced at ARZ 12 - No Play. Penalty on ARZ-J.Bullard, Defensive Offside, declined.</t>
  </si>
  <si>
    <t>ARI 12</t>
  </si>
  <si>
    <t>3rd &amp; 9 at ARI 12</t>
  </si>
  <si>
    <t>401128046910</t>
  </si>
  <si>
    <t>(14:22) (Shotgun) D.Brees pass incomplete short left (J.Hicks).</t>
  </si>
  <si>
    <t>ARI 7</t>
  </si>
  <si>
    <t>3rd &amp; 4 at ARI 7</t>
  </si>
  <si>
    <t>401128046932</t>
  </si>
  <si>
    <t>(14:17) W.Lutz 26 yard field goal is GOOD, Center-Z.Wood, Holder-T.Morstead.</t>
  </si>
  <si>
    <t>4th &amp; 4 at ARI 7</t>
  </si>
  <si>
    <t>401128046972</t>
  </si>
  <si>
    <t>401128046987</t>
  </si>
  <si>
    <t>(14:13) (Shotgun) C.Edmonds left guard to ARZ 25 for no gain (C.Gardner-Johnson; S.Tuttle).</t>
  </si>
  <si>
    <t>ARI 25</t>
  </si>
  <si>
    <t>1st &amp; 10 at ARI 25</t>
  </si>
  <si>
    <t>4011280461008</t>
  </si>
  <si>
    <t>(13:39) (Shotgun) K.Murray pass short right to C.Edmonds ran ob at ARZ 32 for 7 yards (C.Gardner-Johnson). Pass -7, YAC 14</t>
  </si>
  <si>
    <t>2nd &amp; 10 at ARI 25</t>
  </si>
  <si>
    <t>4011280461037</t>
  </si>
  <si>
    <t>(13:09) (Shotgun) K.Murray pass incomplete deep right to T.Sherfield.</t>
  </si>
  <si>
    <t>ARI 32</t>
  </si>
  <si>
    <t>3rd &amp; 3 at ARI 32</t>
  </si>
  <si>
    <t>4011280461063</t>
  </si>
  <si>
    <t>(13:04) A.Lee punts 39 yards to NO 29, Center-A.Brewer, fair catch by D.Harris. INJURY UPDATE: ARZ #54 Marsh, CONCUSSION, OUT.</t>
  </si>
  <si>
    <t>4th &amp; 3 at ARI 32</t>
  </si>
  <si>
    <t>4011280461082</t>
  </si>
  <si>
    <t>(12:58) (Shotgun) D.Brees pass short left to M.Thomas to ARZ 43 for 28 yards (B.Baker). Pass 8, YAC 20</t>
  </si>
  <si>
    <t>4011280461107</t>
  </si>
  <si>
    <t>(12:14) W.Clapp reported in as eligible.  L.Murray left tackle to ARZ 41 for 2 yards (J.Walker).</t>
  </si>
  <si>
    <t>ARI 43</t>
  </si>
  <si>
    <t>1st &amp; 10 at ARI 43</t>
  </si>
  <si>
    <t>4011280461134</t>
  </si>
  <si>
    <t>(11:27) (Shotgun) D.Brees pass short right to M.Thomas to ARZ 25 for 16 yards (H.Reddick; B.Murphy Jr.). Pass 4, YAC 12</t>
  </si>
  <si>
    <t>ARI 41</t>
  </si>
  <si>
    <t>2nd &amp; 8 at ARI 41</t>
  </si>
  <si>
    <t>4011280461162</t>
  </si>
  <si>
    <t>(10:42) L.Murray right end pushed ob at ARZ 18 for 7 yards (P.Peterson).</t>
  </si>
  <si>
    <t>4011280461192</t>
  </si>
  <si>
    <t>(10:09) W.Clapp reported in as eligible.  L.Murray right guard to ARZ 8 for 10 yards (B.Murphy Jr.).</t>
  </si>
  <si>
    <t>ARI 18</t>
  </si>
  <si>
    <t>2nd &amp; 3 at ARI 18</t>
  </si>
  <si>
    <t>4011280461219</t>
  </si>
  <si>
    <t>(9:38) (No Huddle) W.Clapp reported in as eligible.  L.Murray right guard to ARZ 8 for no gain (J.Bullard; B.Baker).</t>
  </si>
  <si>
    <t>ARI 8</t>
  </si>
  <si>
    <t>1st &amp; Goal at ARI 8</t>
  </si>
  <si>
    <t>4011280461242</t>
  </si>
  <si>
    <t>Timeout #2 by NO at 09:03.</t>
  </si>
  <si>
    <t>4011280461259</t>
  </si>
  <si>
    <t>Latavius Murray 8 Yard Rush W.Lutz extra point is GOOD, Center-Z.Wood, Holder-T.Morstead.</t>
  </si>
  <si>
    <t>2nd &amp; Goal at ARI 8</t>
  </si>
  <si>
    <t>4011280461297</t>
  </si>
  <si>
    <t>W.Lutz kicks 68 yards from NO 35 to ARZ -3. P.Cooper to ARZ 36 for 39 yards (V.Bell).</t>
  </si>
  <si>
    <t>4011280461321</t>
  </si>
  <si>
    <t>(8:59) (Shotgun) K.Murray pass short left to C.Kirk to ARZ 41 for 5 yards (A.Klein). Pass 4, YAC 1</t>
  </si>
  <si>
    <t>ARI 36</t>
  </si>
  <si>
    <t>1st &amp; 10 at ARI 36</t>
  </si>
  <si>
    <t>4011280461345</t>
  </si>
  <si>
    <t>(8:12) (Shotgun) C.Edmonds left guard to ARZ 42 for 1 yard (A.Klein).</t>
  </si>
  <si>
    <t>2nd &amp; 5 at ARI 41</t>
  </si>
  <si>
    <t>4011280461370</t>
  </si>
  <si>
    <t>(7:25) (Shotgun) K.Murray pass short right to L.Fitzgerald to ARZ 48 for 6 yards (C.Gardner-Johnson). Pass 6, YAC 0</t>
  </si>
  <si>
    <t>ARI 42</t>
  </si>
  <si>
    <t>3rd &amp; 4 at ARI 42</t>
  </si>
  <si>
    <t>4011280461394</t>
  </si>
  <si>
    <t>(7:07) (No Huddle, Shotgun) K.Murray pass short right to C.Kirk to NO 37 for 15 yards (V.Bell). Pass 11, YAC 4</t>
  </si>
  <si>
    <t>4011280461426</t>
  </si>
  <si>
    <t>(6:36) (Shotgun) K.Murray pass short right to C.Clay to NO 18 for 19 yards (D.Davis). Pass 15, YAC 4</t>
  </si>
  <si>
    <t>4011280461454</t>
  </si>
  <si>
    <t>(6:00) (Shotgun) K.Murray right end to NO 13 for 5 yards (E.Apple; D.Davis).</t>
  </si>
  <si>
    <t>4011280461475</t>
  </si>
  <si>
    <t>(5:31) (Shotgun) K.Murray pass incomplete short left to C.Edmonds.</t>
  </si>
  <si>
    <t>4011280461501</t>
  </si>
  <si>
    <t>(5:27) (Shotgun) K.Murray pass incomplete short left to L.Fitzgerald.</t>
  </si>
  <si>
    <t>4011280461523</t>
  </si>
  <si>
    <t>4011280461542</t>
  </si>
  <si>
    <t>4011280461557</t>
  </si>
  <si>
    <t>(5:18) D.Brees pass short middle to L.Murray to NO 31 for 6 yards (J.Hicks). Pass 4, YAC 2</t>
  </si>
  <si>
    <t>4011280461581</t>
  </si>
  <si>
    <t>(4:37) L.Murray right guard to NO 34 for 3 yards (J.Bullard).</t>
  </si>
  <si>
    <t>4:37</t>
  </si>
  <si>
    <t>4011280461606</t>
  </si>
  <si>
    <t>(4:05) Z.Line right guard to NO 38 for 4 yards (R.Gunter).</t>
  </si>
  <si>
    <t>4011280461627</t>
  </si>
  <si>
    <t>(3:29) W.Clapp reported in as eligible.  D.Brees sacked at NO 30 for -8 yards (H.Reddick). FUMBLES (H.Reddick) [H.Reddick], RECOVERED by ARZ-J.Hicks at NO 35. J.Hicks for 35 yards, TOUCHDOWN. The Replay Official reviewed the fumble ruling, and the play was REVERSED. W.Clapp and W.Clapp reported in as eligible.  D.Brees pass incomplete short left to L.Murray [H.Reddick].</t>
  </si>
  <si>
    <t>4011280461703</t>
  </si>
  <si>
    <t>(3:26) (Shotgun) D.Brees pass short left to M.Thomas to NO 46 for 8 yards (P.Peterson). Pass -3, YAC 11</t>
  </si>
  <si>
    <t>4011280461728</t>
  </si>
  <si>
    <t>(2:59) (Shotgun) D.Brees pass incomplete short middle to A.Carr.</t>
  </si>
  <si>
    <t>4011280461754</t>
  </si>
  <si>
    <t>(2:59) (Punt formation) PENALTY on NO-J.Hardee, False Start, 5 yards, enforced at NO 46 - No Play.</t>
  </si>
  <si>
    <t>4011280461781</t>
  </si>
  <si>
    <t>(2:56) T.Morstead punts 38 yards to ARZ 21, Center-Z.Wood, fair catch by P.Cooper.</t>
  </si>
  <si>
    <t>4th &amp; 7 at NO 41</t>
  </si>
  <si>
    <t>4011280461800</t>
  </si>
  <si>
    <t>(2:49) K.Murray pass incomplete short left to C.Kirk.</t>
  </si>
  <si>
    <t>ARI 21</t>
  </si>
  <si>
    <t>1st &amp; 10 at ARI 21</t>
  </si>
  <si>
    <t>4011280461823</t>
  </si>
  <si>
    <t>(2:46) (Shotgun) K.Murray pass incomplete short right.</t>
  </si>
  <si>
    <t>2nd &amp; 10 at ARI 21</t>
  </si>
  <si>
    <t>4011280461845</t>
  </si>
  <si>
    <t>(2:40) (Shotgun) K.Murray pass short right to C.Kirk to ARZ 28 for 7 yards (E.Apple). Pass 6, YAC 1</t>
  </si>
  <si>
    <t>3rd &amp; 10 at ARI 21</t>
  </si>
  <si>
    <t>4011280461869</t>
  </si>
  <si>
    <t>4011280461894</t>
  </si>
  <si>
    <t>(2:00) A.Lee punts 57 yards to NO 15, Center-A.Brewer. D.Harris to NO 20 for 5 yards (T.Sherfield).</t>
  </si>
  <si>
    <t>ARI 28</t>
  </si>
  <si>
    <t>4th &amp; 3 at ARI 28</t>
  </si>
  <si>
    <t>4011280461919</t>
  </si>
  <si>
    <t>(1:50) (Shotgun) D.Brees pass deep left to D.Arnold to NO 39 for 19 yards (D.Thompson). Pass 17, YAC 2</t>
  </si>
  <si>
    <t>4011280461943</t>
  </si>
  <si>
    <t>(1:30) (No Huddle, Shotgun) D.Brees pass short right to T.Ginn ran ob at ARZ 47 for 14 yards. NO-E.McCoy was injured during the play.  Pass 14, YAC 0</t>
  </si>
  <si>
    <t>4011280461984</t>
  </si>
  <si>
    <t>Timeout #3 by NO at 01:24. Timeout taken owing to the injury to McCoy.</t>
  </si>
  <si>
    <t>4011280462001</t>
  </si>
  <si>
    <t>(1:24) (Shotgun) D.Brees pass short right to M.Thomas to ARZ 35 for 12 yards (P.Peterson). Pass 5, YAC 7</t>
  </si>
  <si>
    <t>ARI 47</t>
  </si>
  <si>
    <t>1st &amp; 10 at ARI 47</t>
  </si>
  <si>
    <t>4011280462029</t>
  </si>
  <si>
    <t>(:58) (No Huddle, Shotgun) D.Brees pass incomplete short middle to L.Murray.</t>
  </si>
  <si>
    <t>4011280462055</t>
  </si>
  <si>
    <t>(:54) (Shotgun) D.Brees pass short left to M.Thomas to ARZ 24 for 11 yards (P.Peterson). Pass 10, YAC 1</t>
  </si>
  <si>
    <t>2nd &amp; 10 at ARI 35</t>
  </si>
  <si>
    <t>4011280462079</t>
  </si>
  <si>
    <t>(:33) (No Huddle, Shotgun) D.Brees pass incomplete short left to L.Murray [T.Suggs].</t>
  </si>
  <si>
    <t>4011280462105</t>
  </si>
  <si>
    <t>(:28) (Shotgun) D.Brees pass short left to L.Murray pushed ob at ARZ 20 for 4 yards (B.Murphy Jr.). Pass 4, YAC 0</t>
  </si>
  <si>
    <t>4011280462134</t>
  </si>
  <si>
    <t>(:06) (No Huddle, Shotgun) D.Brees pass deep left to D.Arnold for 20 yards, TOUCHDOWN NULLIFIED by Penalty. PENALTY on NO-T.Armstead, Offensive Holding, 10 yards, enforced at ARZ 20 - No Play.</t>
  </si>
  <si>
    <t>ARI 20</t>
  </si>
  <si>
    <t>3rd &amp; 6 at ARI 20</t>
  </si>
  <si>
    <t>4011280462174</t>
  </si>
  <si>
    <t>4011280462191</t>
  </si>
  <si>
    <t>4011280462206</t>
  </si>
  <si>
    <t>(15:00) (Shotgun) K.Murray pass short left to D.Byrd to ARZ 34 for 9 yards (D.Davis). Pass 3, YAC 6</t>
  </si>
  <si>
    <t>4011280462230</t>
  </si>
  <si>
    <t>(14:42) (No Huddle, Shotgun) C.Edmonds left guard to ARZ 37 for 3 yards (M.Brown).</t>
  </si>
  <si>
    <t>ARI 34</t>
  </si>
  <si>
    <t>2nd &amp; 1 at ARI 34</t>
  </si>
  <si>
    <t>4011280462255</t>
  </si>
  <si>
    <t>(14:05) K.Murray pass incomplete short middle. PENALTY on ARZ-K.Murray, Intentional Grounding, 10 yards, enforced at ARZ 37.</t>
  </si>
  <si>
    <t>4011280462288</t>
  </si>
  <si>
    <t>(13:59) (Shotgun) K.Murray pass short left to M.Williams to ARZ 36 for 9 yards (C.Gardner-Johnson). Pass 5, YAC 4</t>
  </si>
  <si>
    <t>ARI 27</t>
  </si>
  <si>
    <t>2nd &amp; 20 at ARI 27</t>
  </si>
  <si>
    <t>4011280462312</t>
  </si>
  <si>
    <t>(13:15) (Shotgun) K.Murray pass incomplete deep right to C.Kirk.</t>
  </si>
  <si>
    <t>3rd &amp; 11 at ARI 36</t>
  </si>
  <si>
    <t>4011280462334</t>
  </si>
  <si>
    <t>(13:05) A.Lee punts 55 yards to NO 9, Center-A.Brewer. D.Harris to NO 17 for 8 yards (M.Williams).</t>
  </si>
  <si>
    <t>4th &amp; 11 at ARI 36</t>
  </si>
  <si>
    <t>4011280462359</t>
  </si>
  <si>
    <t>(12:54) L.Murray right guard to NO 21 for 4 yards (C.Peters).</t>
  </si>
  <si>
    <t>4011280462384</t>
  </si>
  <si>
    <t>(12:24) (Shotgun) PENALTY on ARZ-T.Suggs, Neutral Zone Infraction, 5 yards, enforced at NO 21 - No Play.</t>
  </si>
  <si>
    <t>2nd &amp; 6 at NO 21</t>
  </si>
  <si>
    <t>4011280462407</t>
  </si>
  <si>
    <t>(12:17) W.Clapp reported in as eligible.  L.Murray right guard to NO 25 for -1 yards (B.Baker).</t>
  </si>
  <si>
    <t>2nd &amp; 1 at NO 26</t>
  </si>
  <si>
    <t>4011280462428</t>
  </si>
  <si>
    <t>Timeout #1 by ARZ at 11:36.</t>
  </si>
  <si>
    <t>4011280462445</t>
  </si>
  <si>
    <t>(11:35) (Shotgun) D.Brees pass short left to M.Thomas to NO 33 for 8 yards (J.Thompson). Pass -2, YAC 10</t>
  </si>
  <si>
    <t>3rd &amp; 2 at NO 25</t>
  </si>
  <si>
    <t>4011280462469</t>
  </si>
  <si>
    <t>(11:04) D.Brees pass short left to L.Murray pushed ob at NO 37 for 4 yards (H.Reddick). Pass -5, YAC 9</t>
  </si>
  <si>
    <t>4011280462498</t>
  </si>
  <si>
    <t>(10:32) (Shotgun) D.Brees pass short left to M.Thomas to NO 43 for 6 yards (J.Walker; P.Peterson). Pass 5, YAC 1</t>
  </si>
  <si>
    <t>4011280462525</t>
  </si>
  <si>
    <t>(9:51) D.Brees pass short right to Z.Line to ARZ 46 for 11 yards (B.Baker; J.Hicks). Pass -3, YAC 14</t>
  </si>
  <si>
    <t>4011280462561</t>
  </si>
  <si>
    <t>(9:05) (Shotgun) D.Brees pass deep left intended for Z.Line INTERCEPTED by P.Peterson [C.Peters] at ARZ 21. P.Peterson ran ob at ARZ 21 for no gain.</t>
  </si>
  <si>
    <t>9:05</t>
  </si>
  <si>
    <t>1st &amp; 10 at ARI 46</t>
  </si>
  <si>
    <t>4011280462596</t>
  </si>
  <si>
    <t>(8:59) (Shotgun) K.Murray sacked at ARZ 14 for -7 yards (C.Jordan).</t>
  </si>
  <si>
    <t>4011280462615</t>
  </si>
  <si>
    <t>(8:17) (Shotgun) K.Murray pass deep right to C.Kirk to ARZ 30 for 16 yards (E.Apple). Pass 16, YAC 0</t>
  </si>
  <si>
    <t>ARI 14</t>
  </si>
  <si>
    <t>2nd &amp; 17 at ARI 14</t>
  </si>
  <si>
    <t>4011280462639</t>
  </si>
  <si>
    <t>Timeout #2 by ARZ at 07:40.</t>
  </si>
  <si>
    <t>4011280462660</t>
  </si>
  <si>
    <t>(7:40) K.Murray pass incomplete short right to C.Edmonds.</t>
  </si>
  <si>
    <t>ARI 30</t>
  </si>
  <si>
    <t>3rd &amp; 1 at ARI 30</t>
  </si>
  <si>
    <t>4011280462682</t>
  </si>
  <si>
    <t>(7:36) C.Edmonds left guard to ARZ 30 for no gain (D.Onyemata).</t>
  </si>
  <si>
    <t>4th &amp; 1 at ARI 30</t>
  </si>
  <si>
    <t>4011280462703</t>
  </si>
  <si>
    <t>(7:32) L.Murray left guard to ARZ 27 for 3 yards (B.Baker).</t>
  </si>
  <si>
    <t>1st &amp; 10 at ARI 30</t>
  </si>
  <si>
    <t>4011280462724</t>
  </si>
  <si>
    <t>(6:57) (Shotgun) D.Brees pass incomplete short middle to J.Hill.</t>
  </si>
  <si>
    <t>2nd &amp; 7 at ARI 27</t>
  </si>
  <si>
    <t>4011280462746</t>
  </si>
  <si>
    <t>(6:51) (Shotgun) D.Brees pass short right to D.Harris to ARZ 18 for 9 yards (J.Hicks). Pass 4, YAC 5</t>
  </si>
  <si>
    <t>3rd &amp; 7 at ARI 27</t>
  </si>
  <si>
    <t>4011280462774</t>
  </si>
  <si>
    <t>(6:09) L.Murray right guard to ARZ 15 for 3 yards (H.Reddick).</t>
  </si>
  <si>
    <t>1st &amp; 10 at ARI 18</t>
  </si>
  <si>
    <t>4011280462799</t>
  </si>
  <si>
    <t>Latavius Murray Pass From Drew Brees for 15 Yrds W.Lutz extra point is GOOD, Center-Z.Wood, Holder-T.Morstead.</t>
  </si>
  <si>
    <t>ARI 15</t>
  </si>
  <si>
    <t>2nd &amp; 7 at ARI 15</t>
  </si>
  <si>
    <t>4011280462844</t>
  </si>
  <si>
    <t>4011280462859</t>
  </si>
  <si>
    <t>(5:25) (Shotgun) K.Murray pass short left to C.Kirk to ARZ 32 for 7 yards (D.Davis). Pass 4, YAC 3</t>
  </si>
  <si>
    <t>4011280462883</t>
  </si>
  <si>
    <t>(5:00) C.Edmonds left end to ARZ 33 for 1 yard (M.Williams).</t>
  </si>
  <si>
    <t>2nd &amp; 3 at ARI 32</t>
  </si>
  <si>
    <t>4011280462908</t>
  </si>
  <si>
    <t>(4:29) (Shotgun) K.Murray pass short left to D.Byrd to ARZ 42 for 9 yards (M.Lattimore). ARZ-C.Edmonds was injured during the play. His return is Questionable.  Pass 5, YAC 4</t>
  </si>
  <si>
    <t>ARI 33</t>
  </si>
  <si>
    <t>3rd &amp; 2 at ARI 33</t>
  </si>
  <si>
    <t>4011280462932</t>
  </si>
  <si>
    <t>(4:04) (Shotgun) K.Murray sacked at ARZ 40 for -2 yards (D.Onyemata).</t>
  </si>
  <si>
    <t>1st &amp; 10 at ARI 42</t>
  </si>
  <si>
    <t>4011280462959</t>
  </si>
  <si>
    <t>(3:29) (Shotgun) K.Murray pass deep left to C.Clay to NO 38 for 22 yards (D.Davis). Pass 22, YAC 0</t>
  </si>
  <si>
    <t>ARI 40</t>
  </si>
  <si>
    <t>2nd &amp; 12 at ARI 40</t>
  </si>
  <si>
    <t>4011280462983</t>
  </si>
  <si>
    <t>(2:39) (Shotgun) K.Murray pass incomplete short middle to D.Daniels (C.Gardner-Johnson).</t>
  </si>
  <si>
    <t>4011280463009</t>
  </si>
  <si>
    <t>(2:34) (Shotgun) K.Murray pass short middle to C.Kirk to NO 32 for 6 yards (V.Bell). Pass 6, YAC 0</t>
  </si>
  <si>
    <t>4011280463033</t>
  </si>
  <si>
    <t>(1:54) (Shotgun) K.Murray pass incomplete deep right to C.Kirk (C.Gardner-Johnson).</t>
  </si>
  <si>
    <t>4011280463059</t>
  </si>
  <si>
    <t>(1:47) Z.Gonzalez 50 yard field goal is GOOD, Center-A.Brewer, Holder-A.Lee.</t>
  </si>
  <si>
    <t>4th &amp; 4 at NO 32</t>
  </si>
  <si>
    <t>4011280463078</t>
  </si>
  <si>
    <t>Z.Gonzalez kicks 65 yards from ARZ 35 to end zone, Touchback. INJURY UPDATE: ARZ #29 Edmonds, hamstring, QUESTIONABLE to return.</t>
  </si>
  <si>
    <t>4011280463093</t>
  </si>
  <si>
    <t>(1:42) L.Murray right guard to NO 26 for 1 yard (Z.Kerr, J.Hicks).</t>
  </si>
  <si>
    <t>4011280463118</t>
  </si>
  <si>
    <t>(:57) (Shotgun) D.Brees pass deep middle to T.Ginn to ARZ 46 for 28 yards (J.Thompson). Pass 27, YAC 1</t>
  </si>
  <si>
    <t>4011280463142</t>
  </si>
  <si>
    <t>(:12) L.Murray left guard to ARZ 44 for 2 yards (Z.Kerr). NO-W.Clapp was injured during the play. His return is Questionable.</t>
  </si>
  <si>
    <t>4011280463170</t>
  </si>
  <si>
    <t>4011280463187</t>
  </si>
  <si>
    <t>(15:00) (Shotgun) D.Brees pass short right to L.Murray to ARZ 37 for 7 yards (B.Baker; B.Murphy Jr.). Pass 0, YAC 7</t>
  </si>
  <si>
    <t>2nd &amp; 8 at ARI 44</t>
  </si>
  <si>
    <t>4011280463211</t>
  </si>
  <si>
    <t>(14:16) D.Brees pass short right to J.Hill to ARZ 8 for 29 yards (B.Baker; J.Thompson). Pass 10, YAC 19</t>
  </si>
  <si>
    <t>3rd &amp; 1 at ARI 37</t>
  </si>
  <si>
    <t>4011280463239</t>
  </si>
  <si>
    <t>(13:30) L.Murray right guard to ARZ 5 for 3 yards (C.McDonald; R.Gunter).</t>
  </si>
  <si>
    <t>4011280463264</t>
  </si>
  <si>
    <t>Taysom Hill Pass From Drew Brees for 5 Yrds W.Lutz extra point is GOOD, Center-Z.Wood, Holder-T.Morstead.</t>
  </si>
  <si>
    <t>ARI 5</t>
  </si>
  <si>
    <t>2nd &amp; Goal at ARI 5</t>
  </si>
  <si>
    <t>4011280463309</t>
  </si>
  <si>
    <t>4011280463324</t>
  </si>
  <si>
    <t>(12:48) (Shotgun) K.Murray sacked at ARZ 15 for -10 yards. FUMBLES, and recovers at ARZ 15. K.Murray to ARZ 15 for no gain (T.Hendrickson).</t>
  </si>
  <si>
    <t>4011280463353</t>
  </si>
  <si>
    <t>(12:08) (Shotgun) K.Murray pass short right to C.Kirk to ARZ 26 for 11 yards (A.Klein; V.Bell). Pass 5, YAC 6</t>
  </si>
  <si>
    <t>2nd &amp; 20 at ARI 15</t>
  </si>
  <si>
    <t>4011280463377</t>
  </si>
  <si>
    <t>(11:29) (Shotgun) K.Murray pass incomplete short right to T.Sherfield.</t>
  </si>
  <si>
    <t>ARI 26</t>
  </si>
  <si>
    <t>3rd &amp; 9 at ARI 26</t>
  </si>
  <si>
    <t>4011280463403</t>
  </si>
  <si>
    <t>(11:25) A.Lee punts 45 yards to NO 29, Center-A.Brewer, fair catch by D.Harris.</t>
  </si>
  <si>
    <t>4th &amp; 9 at ARI 26</t>
  </si>
  <si>
    <t>4011280463422</t>
  </si>
  <si>
    <t>(11:18) L.Murray left guard to NO 28 for -1 yards (J.Walker).</t>
  </si>
  <si>
    <t>4011280463443</t>
  </si>
  <si>
    <t>(10:42) (Shotgun) D.Brees pass short left to M.Thomas to NO 31 for 3 yards (R.Gunter). Pass -4, YAC 7</t>
  </si>
  <si>
    <t>2nd &amp; 11 at NO 28</t>
  </si>
  <si>
    <t>4011280463467</t>
  </si>
  <si>
    <t>(9:58) (Shotgun) D.Brees pass short right to D.Arnold to NO 37 for 6 yards (T.Brock Sr.). Pass 6, YAC 0</t>
  </si>
  <si>
    <t>4011280463495</t>
  </si>
  <si>
    <t>(9:14) T.Morstead punts 50 yards to ARZ 13, Center-Z.Wood. P.Cooper ran ob at ARZ 21 for 8 yards (J.Gray).</t>
  </si>
  <si>
    <t>9:14</t>
  </si>
  <si>
    <t>4th &amp; 2 at NO 37</t>
  </si>
  <si>
    <t>4011280463538</t>
  </si>
  <si>
    <t>(9:04) (Shotgun) K.Murray pass short middle to Z.Zenner to ARZ 34 for 13 yards (D.Davis; A.Klein). Pass -2, YAC 15</t>
  </si>
  <si>
    <t>4011280463562</t>
  </si>
  <si>
    <t>(8:32) (Shotgun) K.Murray pass short right to C.Kirk ran ob at ARZ 46 for 12 yards. Pass 12, YAC 0</t>
  </si>
  <si>
    <t>1st &amp; 10 at ARI 34</t>
  </si>
  <si>
    <t>4011280463595</t>
  </si>
  <si>
    <t>(8:04) (Shotgun) C.Kirk left end ran ob at NO 35 for 19 yards (V.Bell).</t>
  </si>
  <si>
    <t>8:04</t>
  </si>
  <si>
    <t>4011280463625</t>
  </si>
  <si>
    <t>(7:37) K.Murray pass incomplete short right to D.Byrd.</t>
  </si>
  <si>
    <t>4011280463647</t>
  </si>
  <si>
    <t>(7:31) (Shotgun) K.Murray left guard to NO 27 for 8 yards (A.Klein).</t>
  </si>
  <si>
    <t>4011280463668</t>
  </si>
  <si>
    <t>(6:48) (Shotgun) K.Murray pass incomplete short left to D.Byrd.</t>
  </si>
  <si>
    <t>3rd &amp; 2 at NO 27</t>
  </si>
  <si>
    <t>4011280463690</t>
  </si>
  <si>
    <t>(6:45) (Shotgun) K.Murray pass incomplete short right to L.Fitzgerald.</t>
  </si>
  <si>
    <t>4th &amp; 2 at NO 27</t>
  </si>
  <si>
    <t>4011280463712</t>
  </si>
  <si>
    <t>(6:43) L.Murray left end to ARZ 45 for 28 yards (J.Thompson).</t>
  </si>
  <si>
    <t>4011280463733</t>
  </si>
  <si>
    <t>(6:00) W.Clapp reported in as eligible.  D.Brees pass deep left to T.Hill pushed ob at ARZ 9 for 36 yards (B.Baker; J.Thompson). Pass 21, YAC 15</t>
  </si>
  <si>
    <t>ARI 45</t>
  </si>
  <si>
    <t>1st &amp; 10 at ARI 45</t>
  </si>
  <si>
    <t>4011280463764</t>
  </si>
  <si>
    <t>Michael Thomas Pass From Drew Brees for 9 Yrds W.Lutz extra point is GOOD, Center-Z.Wood, Holder-T.Morstead.</t>
  </si>
  <si>
    <t>ARI 9</t>
  </si>
  <si>
    <t>1st &amp; Goal at ARI 9</t>
  </si>
  <si>
    <t>4011280463813</t>
  </si>
  <si>
    <t>4011280463828</t>
  </si>
  <si>
    <t>(5:18) New quarterback for Arizona is #7 Hundley. (Shotgun) B.Hundley sacked at ARZ 21 for -4 yards (S.Tuttle).</t>
  </si>
  <si>
    <t>4011280463851</t>
  </si>
  <si>
    <t>(4:47) (Shotgun) Z.Zenner right end to ARZ 21 for no gain (C.Jordan).</t>
  </si>
  <si>
    <t>2nd &amp; 14 at ARI 21</t>
  </si>
  <si>
    <t>4011280463872</t>
  </si>
  <si>
    <t>(3:59) (Shotgun) B.Hundley pass incomplete deep left to D.Byrd.</t>
  </si>
  <si>
    <t>3rd &amp; 14 at ARI 21</t>
  </si>
  <si>
    <t>4011280463894</t>
  </si>
  <si>
    <t>(3:52) A.Lee punts 57 yards to NO 22, Center-A.Brewer, downed by ARZ-E.Turner. PENALTY on ARZ-D.Daniels, Offensive Holding, 10 yards, enforced at ARZ 21 - No Play.</t>
  </si>
  <si>
    <t>4th &amp; 14 at ARI 21</t>
  </si>
  <si>
    <t>4011280463924</t>
  </si>
  <si>
    <t>(3:39) A.Lee punts 42 yards to NO 47, Center-A.Brewer. D.Harris to ARZ 49 for 4 yards (M.Williams).</t>
  </si>
  <si>
    <t>ARI 11</t>
  </si>
  <si>
    <t>4th &amp; 24 at ARI 11</t>
  </si>
  <si>
    <t>4011280463960</t>
  </si>
  <si>
    <t>(3:32) New quarterback for the Saints is #5 Bridgewater. D.Washington left tackle to ARZ 47 for 2 yards (B.Baker).</t>
  </si>
  <si>
    <t>4011280463981</t>
  </si>
  <si>
    <t>(2:50) D.Washington right guard to ARZ 16 for 31 yards (B.Baker).</t>
  </si>
  <si>
    <t>2nd &amp; 8 at ARI 47</t>
  </si>
  <si>
    <t>4011280464006</t>
  </si>
  <si>
    <t>4011280464023</t>
  </si>
  <si>
    <t>(2:00) D.Washington left guard to ARZ 11 for 5 yards (C.McDonald; J.Hicks).</t>
  </si>
  <si>
    <t>1st &amp; 10 at ARI 16</t>
  </si>
  <si>
    <t>4011280464050</t>
  </si>
  <si>
    <t>(1:15) T.Bridgewater kneels to ARZ 12 for -1 yards.</t>
  </si>
  <si>
    <t>2nd &amp; 5 at ARI 11</t>
  </si>
  <si>
    <t>4011280464071</t>
  </si>
  <si>
    <t>(:35) T.Bridgewater kneels to ARZ 13 for -1 yards.</t>
  </si>
  <si>
    <t>3rd &amp; 6 at ARI 12</t>
  </si>
  <si>
    <t>4011280464092</t>
  </si>
  <si>
    <t>40112794836</t>
  </si>
  <si>
    <t>401127948</t>
  </si>
  <si>
    <t>40112794851</t>
  </si>
  <si>
    <t>(15:00) C.Ridley left end pushed ob at ATL 44 for 19 yards (M.Williams).</t>
  </si>
  <si>
    <t>40112794877</t>
  </si>
  <si>
    <t>(14:33) (Shotgun) D.Freeman left tackle to ATL 44 for no gain (M.Brown). PENALTY on NO-D.Onyemata, Illegal Use of Hands, 5 yards, enforced at ATL 44 - No Play.</t>
  </si>
  <si>
    <t>1st &amp; 10 at ATL 44</t>
  </si>
  <si>
    <t>401127948109</t>
  </si>
  <si>
    <t>(14:09) M.Ryan pass short middle to D.Freeman to 50 for 1 yard (K.Alonso). Pass 1, YAC 0</t>
  </si>
  <si>
    <t>14:09</t>
  </si>
  <si>
    <t>401127948133</t>
  </si>
  <si>
    <t>(13:32) (Shotgun) D.Freeman left tackle to NO 41 for 9 yards (D.Davis; V.Bell).</t>
  </si>
  <si>
    <t>2nd &amp; 9 at 50</t>
  </si>
  <si>
    <t>401127948158</t>
  </si>
  <si>
    <t>(12:50) D.Freeman left tackle to NO 29 for 12 yards (V.Bell).</t>
  </si>
  <si>
    <t>401127948179</t>
  </si>
  <si>
    <t>(12:14) D.Freeman left end pushed ob at NO 25 for 4 yards (C.Jordan).</t>
  </si>
  <si>
    <t>401127948205</t>
  </si>
  <si>
    <t>(11:41) (Shotgun) K.Barner left end ran ob at NO 13 for 12 yards (D.Davis; A.Klein). Direct snap to Barner.</t>
  </si>
  <si>
    <t>2nd &amp; 6 at NO 25</t>
  </si>
  <si>
    <t>401127948231</t>
  </si>
  <si>
    <t>(11:08) PENALTY on ATL-K.McGary, False Start, 5 yards, enforced at NO 13 - No Play.</t>
  </si>
  <si>
    <t>401127948258</t>
  </si>
  <si>
    <t>(10:52) (Shotgun) PENALTY on ATL-J.Brown, False Start, 5 yards, enforced at NO 18 - No Play.</t>
  </si>
  <si>
    <t>1st &amp; 15 at NO 18</t>
  </si>
  <si>
    <t>401127948302</t>
  </si>
  <si>
    <t>(10:05) (Shotgun) M.Ryan pass short left to R.Gage pushed ob at NO 19 for 3 yards (M.Lattimore). Pass 4, YAC -1</t>
  </si>
  <si>
    <t>2nd &amp; 19 at NO 22</t>
  </si>
  <si>
    <t>401127948331</t>
  </si>
  <si>
    <t>(9:35) (Shotgun) M.Ryan pass incomplete short right [D.Davis]. Penalty on ATL-J.Carpenter, Offensive Holding, declined.</t>
  </si>
  <si>
    <t>3rd &amp; 16 at NO 19</t>
  </si>
  <si>
    <t>401127948368</t>
  </si>
  <si>
    <t>Younghoe Koo 37 Yd Field Goal</t>
  </si>
  <si>
    <t>401127948387</t>
  </si>
  <si>
    <t>401127948402</t>
  </si>
  <si>
    <t>(9:27) L.Murray right guard to NO 26 for 1 yard (T.McKinley).</t>
  </si>
  <si>
    <t>401127948423</t>
  </si>
  <si>
    <t>(8:52) A.Kamara left end pushed ob at NO 34 for 8 yards (D.Jones).</t>
  </si>
  <si>
    <t>401127948449</t>
  </si>
  <si>
    <t>(8:27) W.Clapp reported in as eligible.  L.Murray right tackle to NO 40 for 6 yards (D.Jones).</t>
  </si>
  <si>
    <t>401127948472</t>
  </si>
  <si>
    <t>(7:55) (Shotgun) D.Brees pass deep left to M.Thomas pushed ob at ATL 44 for 16 yards (I.Oliver). Pass 16, YAC 0</t>
  </si>
  <si>
    <t>401127948501</t>
  </si>
  <si>
    <t>(7:27) (Shotgun) D.Brees pass short middle to J.Cook to ATL 22 for 22 yards (F.Oluokun). Pass 13, YAC 9</t>
  </si>
  <si>
    <t>401127948529</t>
  </si>
  <si>
    <t>(6:44) #7 T. Hill at quarterback. (Shotgun) T.Hill pass deep left to M.Thomas pushed ob at ATL 5 for 17 yards. Pass 17, YAC 0</t>
  </si>
  <si>
    <t>401127948566</t>
  </si>
  <si>
    <t>(6:10) L.Murray right tackle to ATL 5 for no gain (K.Ishmael).</t>
  </si>
  <si>
    <t>1st &amp; Goal at ATL 5</t>
  </si>
  <si>
    <t>401127948591</t>
  </si>
  <si>
    <t>(5:36) D.Brees pass short left to T.Hill to ATL 2 for 3 yards (K.Sheffield). Pass 2, YAC 1</t>
  </si>
  <si>
    <t>401127948615</t>
  </si>
  <si>
    <t>(4:57) D.Brees sacked at ATL 11 for -9 yards (D.Campbell).</t>
  </si>
  <si>
    <t>3rd &amp; Goal at ATL 2</t>
  </si>
  <si>
    <t>401127948638</t>
  </si>
  <si>
    <t>4th &amp; Goal at ATL 11</t>
  </si>
  <si>
    <t>401127948657</t>
  </si>
  <si>
    <t>401127948672</t>
  </si>
  <si>
    <t>(4:09) (Shotgun) D.Freeman left tackle to ATL 27 for 2 yards (S.Tuttle; D.Davis).</t>
  </si>
  <si>
    <t>401127948693</t>
  </si>
  <si>
    <t>(3:32) (Shotgun) M.Ryan pass incomplete short left to A.Hooper.</t>
  </si>
  <si>
    <t>2nd &amp; 8 at ATL 27</t>
  </si>
  <si>
    <t>401127948715</t>
  </si>
  <si>
    <t>(3:27) (Shotgun) M.Ryan pass short right to C.Ridley pushed ob at ATL 37 for 10 yards (E.Apple). Pass 10, YAC 0</t>
  </si>
  <si>
    <t>3rd &amp; 8 at ATL 27</t>
  </si>
  <si>
    <t>401127948744</t>
  </si>
  <si>
    <t>(3:07) (No Huddle, Shotgun) M.Ryan pass short left to R.Gage to ATL 46 for 9 yards (P.Williams; A.Klein). Pass 3, YAC 6</t>
  </si>
  <si>
    <t>401127948772</t>
  </si>
  <si>
    <t>(2:27) D.Freeman right guard to 50 for 4 yards (D.Onyemata).</t>
  </si>
  <si>
    <t>2nd &amp; 1 at ATL 46</t>
  </si>
  <si>
    <t>401127948797</t>
  </si>
  <si>
    <t>(1:55) D.Freeman left tackle to ATL 49 for -1 yards (A.Klein).</t>
  </si>
  <si>
    <t>401127948818</t>
  </si>
  <si>
    <t>(1:16) (Shotgun) M.Ryan pass short left to D.Freeman pushed ob at NO 44 for 7 yards (V.Bell). Pass -1, YAC 8</t>
  </si>
  <si>
    <t>2nd &amp; 11 at ATL 49</t>
  </si>
  <si>
    <t>401127948847</t>
  </si>
  <si>
    <t>(:41) (Shotgun) M.Ryan pass incomplete short left to D.Freeman (D.Davis).</t>
  </si>
  <si>
    <t>3rd &amp; 4 at NO 44</t>
  </si>
  <si>
    <t>401127948873</t>
  </si>
  <si>
    <t>(:36) (Shotgun) M.Ryan scrambles right end ran ob at NO 39 for 5 yards (V.Bell).</t>
  </si>
  <si>
    <t>4th &amp; 4 at NO 44</t>
  </si>
  <si>
    <t>401127948899</t>
  </si>
  <si>
    <t>401127948916</t>
  </si>
  <si>
    <t>(15:00) M.Ryan pass incomplete short left to J.Jones (M.Lattimore).</t>
  </si>
  <si>
    <t>401127948938</t>
  </si>
  <si>
    <t>(14:58) (Shotgun) B.Hill right guard to NO 32 for 7 yards (C.Jordan).</t>
  </si>
  <si>
    <t>401127948959</t>
  </si>
  <si>
    <t>(14:19) (Shotgun) B.Hill right guard to NO 30 for 2 yards (E.Apple). PENALTY on NO-M.Davenport, Illegal Use of Hands, 5 yards, enforced at NO 30. Wildcat: #38 K.Barner lined up in shotgun behind center.</t>
  </si>
  <si>
    <t>401127948991</t>
  </si>
  <si>
    <t>Timeout #1 by ATL at 13:55.</t>
  </si>
  <si>
    <t>4011279481008</t>
  </si>
  <si>
    <t>(13:55) D.Freeman right guard to NO 24 for 1 yard (K.Alonso).</t>
  </si>
  <si>
    <t>4011279481029</t>
  </si>
  <si>
    <t>(13:15) M.Ryan pass incomplete short right. PENALTY on NO-T.Hendrickson, Illegal Use of Hands, 5 yards, enforced at NO 24 - No Play.</t>
  </si>
  <si>
    <t>4011279481066</t>
  </si>
  <si>
    <t>(13:11) D.Freeman right guard to NO 16 for 3 yards (M.Williams).</t>
  </si>
  <si>
    <t>4011279481087</t>
  </si>
  <si>
    <t>(12:42) (Shotgun) M.Ryan pass short right to D.Freeman to NO 14 for 2 yards (V.Bell, M.Lattimore). Pass 0, YAC 2</t>
  </si>
  <si>
    <t>2nd &amp; 7 at NO 16</t>
  </si>
  <si>
    <t>4011279481111</t>
  </si>
  <si>
    <t>(12:00) (Shotgun) M.Ryan pass incomplete short left to J.Jones (M.Lattimore). PENALTY on NO-M.Lattimore, Defensive Holding, 5 yards, enforced at NO 14 - No Play.</t>
  </si>
  <si>
    <t>3rd &amp; 5 at NO 14</t>
  </si>
  <si>
    <t>4011279481148</t>
  </si>
  <si>
    <t>(11:56) B.Hill left guard to NO 8 for 1 yard (K.Alonso).</t>
  </si>
  <si>
    <t>4011279481169</t>
  </si>
  <si>
    <t>Austin Hooper Pass From Matt Ryan for 8 Yrds Y.Koo extra point is GOOD, Center-J.Harris, Holder-R.Allen.</t>
  </si>
  <si>
    <t>4011279481214</t>
  </si>
  <si>
    <t>Y.Koo kicks 63 yards from ATL 35 to NO 2. D.Harris pushed ob at NO 20 for 18 yards (D.Kazee).</t>
  </si>
  <si>
    <t>4011279481241</t>
  </si>
  <si>
    <t>(11:04) (Shotgun) D.Brees pass short left to L.Murray to NO 21 for 1 yard (D.Campbell). Pass -2, YAC 3</t>
  </si>
  <si>
    <t>4011279481265</t>
  </si>
  <si>
    <t>(10:25) D.Brees pass incomplete short right to T.Smith.</t>
  </si>
  <si>
    <t>4011279481291</t>
  </si>
  <si>
    <t>(10:18) (Shotgun) PENALTY on NO-L.Warford, False Start, 5 yards, enforced at NO 21 - No Play.</t>
  </si>
  <si>
    <t>3rd &amp; 9 at NO 21</t>
  </si>
  <si>
    <t>4011279481314</t>
  </si>
  <si>
    <t>(10:18) (Shotgun) D.Brees pass short right to Z.Line to NO 21 for 5 yards (K.Sheffield, D.Kazee). Pass -1, YAC 6</t>
  </si>
  <si>
    <t>3rd &amp; 14 at NO 16</t>
  </si>
  <si>
    <t>4011279481338</t>
  </si>
  <si>
    <t>(9:28) T.Morstead punts 51 yards to ATL 28, Center-Z.Wood. K.Barner to ATL 49 for 21 yards (J.Gray).</t>
  </si>
  <si>
    <t>4th &amp; 9 at NO 21</t>
  </si>
  <si>
    <t>4011279481367</t>
  </si>
  <si>
    <t>(9:17) D.Freeman right guard to NO 49 for 2 yards (A.Klein).</t>
  </si>
  <si>
    <t>4011279481388</t>
  </si>
  <si>
    <t>(8:46) (Shotgun) M.Ryan pass short left to A.Hooper to NO 44 for 5 yards (M.Lattimore; D.Davis). PENALTY on ATL-J.Jones, Offensive Pass Interference, 10 yards, enforced at NO 49 - No Play.</t>
  </si>
  <si>
    <t>4011279481423</t>
  </si>
  <si>
    <t>(8:20) (Shotgun) M.Ryan pass short middle to R.Gage to 50 for 9 yards (E.Apple). Pass 6, YAC 3</t>
  </si>
  <si>
    <t>2nd &amp; 18 at ATL 41</t>
  </si>
  <si>
    <t>4011279481447</t>
  </si>
  <si>
    <t>(7:44) (Shotgun) M.Ryan pass short left to C.Ridley to NO 47 for 3 yards (E.Apple). Pass 3, YAC 0</t>
  </si>
  <si>
    <t>4011279481475</t>
  </si>
  <si>
    <t>(6:54) R.Allen punts 37 yards to NO 10, Center-J.Harris, fair catch by D.Harris.</t>
  </si>
  <si>
    <t>4th &amp; 6 at NO 47</t>
  </si>
  <si>
    <t>4011279481498</t>
  </si>
  <si>
    <t>(6:47) (Shotgun) D.Brees pass short left to M.Thomas ran ob at NO 19 for 9 yards (I.Oliver). Pass 9, YAC 0</t>
  </si>
  <si>
    <t>4011279481527</t>
  </si>
  <si>
    <t>(6:22) L.Murray left tackle to NO 22 for 3 yards (V.Beasley).</t>
  </si>
  <si>
    <t>4011279481552</t>
  </si>
  <si>
    <t>(5:41) (Shotgun) D.Brees pass short middle to M.Thomas to NO 36 for 14 yards (Ri.Allen). Pass 14, YAC 0</t>
  </si>
  <si>
    <t>4011279481576</t>
  </si>
  <si>
    <t>(5:00) D.Brees pass short right to Z.Line to NO 36 for no gain (F.Oluokun) [G.Jarrett]. Pass -1, YAC 1</t>
  </si>
  <si>
    <t>4011279481604</t>
  </si>
  <si>
    <t>(4:19) A.Kamara right guard to NO 42 for 6 yards (T.Davison).</t>
  </si>
  <si>
    <t>4011279481629</t>
  </si>
  <si>
    <t>(3:41) (Shotgun) D.Brees sacked at NO 32 for -10 yards (A.Clayborn).</t>
  </si>
  <si>
    <t>4011279481648</t>
  </si>
  <si>
    <t>(3:00) T.Morstead punts 51 yards to ATL 17, Center-Z.Wood, downed by NO-J.Gray.</t>
  </si>
  <si>
    <t>4th &amp; 14 at NO 32</t>
  </si>
  <si>
    <t>4011279481667</t>
  </si>
  <si>
    <t>(2:48) M.Ryan pass incomplete short left to J.Jones.</t>
  </si>
  <si>
    <t>4011279481689</t>
  </si>
  <si>
    <t>(2:45) (Shotgun) M.Ryan pass incomplete short right to J.Jones (M.Williams).</t>
  </si>
  <si>
    <t>2nd &amp; 10 at ATL 17</t>
  </si>
  <si>
    <t>4011279481711</t>
  </si>
  <si>
    <t>(2:42) (Shotgun) M.Ryan pass short left to C.Blake to ATL 28 for 11 yards (P.Williams) [C.Jordan]. Pass 11, YAC 0</t>
  </si>
  <si>
    <t>3rd &amp; 10 at ATL 17</t>
  </si>
  <si>
    <t>4011279481735</t>
  </si>
  <si>
    <t>4011279481756</t>
  </si>
  <si>
    <t>(2:00) M.Ryan pass deep right to J.Jones pushed ob at NO 18 for 54 yards (M.Williams). Pass 21, YAC 33</t>
  </si>
  <si>
    <t>1st &amp; 10 at ATL 28</t>
  </si>
  <si>
    <t>4011279481785</t>
  </si>
  <si>
    <t>(1:51) (Shotgun) M.Ryan pass short middle to A.Hooper to NO 12 for 6 yards (K.Alonso, D.Davis). Pass 4, YAC 2</t>
  </si>
  <si>
    <t>4011279481813</t>
  </si>
  <si>
    <t>Timeout #1 by NO at 01:46.</t>
  </si>
  <si>
    <t>4011279481834</t>
  </si>
  <si>
    <t>(1:46) (Shotgun) D.Freeman left guard to NO 10 for 2 yards (D.Onyemata).</t>
  </si>
  <si>
    <t>2nd &amp; 4 at NO 12</t>
  </si>
  <si>
    <t>4011279481855</t>
  </si>
  <si>
    <t>4011279481872</t>
  </si>
  <si>
    <t>(1:42) (Shotgun) M.Ryan sacked at NO 18 for -8 yards (D.Davis).</t>
  </si>
  <si>
    <t>4011279481891</t>
  </si>
  <si>
    <t>Timeout #3 by NO at 01:35.</t>
  </si>
  <si>
    <t>4011279481908</t>
  </si>
  <si>
    <t>Younghoe Koo 36 Yd Field Goal</t>
  </si>
  <si>
    <t>4th &amp; 10 at NO 18</t>
  </si>
  <si>
    <t>4011279481927</t>
  </si>
  <si>
    <t>4011279481942</t>
  </si>
  <si>
    <t>(1:31) (Shotgun) D.Brees pass incomplete short right to T.Ginn (B.Wreh-Wilson). PENALTY on ATL-B.Wreh-Wilson, Defensive Pass Interference, 8 yards, enforced at NO 25 - No Play.</t>
  </si>
  <si>
    <t>4011279481975</t>
  </si>
  <si>
    <t>(1:27) (Shotgun) D.Brees pass short middle to J.Cook to 50 for 17 yards (D.Campbell). Penalty on ATL-K.Sheffield, Defensive Holding, declined. Pass 13, YAC 4</t>
  </si>
  <si>
    <t>4011279482010</t>
  </si>
  <si>
    <t>(1:21) (Shotgun) D.Brees pass short right to J.Cook ran ob at ATL 44 for 6 yards (B.Wreh-Wilson). Pass 1, YAC 5</t>
  </si>
  <si>
    <t>4011279482043</t>
  </si>
  <si>
    <t>(1:17) (Shotgun) D.Brees pass short right to J.Cook to ATL 38 for 6 yards (D.Campbell). Pass 6, YAC 0</t>
  </si>
  <si>
    <t>2nd &amp; 4 at ATL 44</t>
  </si>
  <si>
    <t>4011279482112</t>
  </si>
  <si>
    <t>(:48) (Shotgun) D.Brees pass short middle to M.Thomas to ATL 33 for 7 yards (I.Oliver). Pass 3, YAC 4</t>
  </si>
  <si>
    <t>1st &amp; 12 at ATL 40</t>
  </si>
  <si>
    <t>4011279482071</t>
  </si>
  <si>
    <t>(:56) (No Huddle, Shotgun) D.Brees pass short left to M.Thomas to ATL 23 for 15 yards (D.Jones; D.Kazee). PENALTY on NO-M.Thomas, Face Mask (15 Yards), 15 yards, enforced at ATL 25. Pass 6, YAC 7</t>
  </si>
  <si>
    <t>4011279482137</t>
  </si>
  <si>
    <t>(:28) (No Huddle, Shotgun) D.Brees pass short right to A.Kamara to ATL 27 for 6 yards (D.Jones; D.Campbell). Pass 6, YAC 0</t>
  </si>
  <si>
    <t>4011279482149</t>
  </si>
  <si>
    <t>(:15) D.Brees spiked the ball to stop the clock.</t>
  </si>
  <si>
    <t>1st &amp; 10 at ATL 27</t>
  </si>
  <si>
    <t>4011279482189</t>
  </si>
  <si>
    <t>(:15) (Shotgun) D.Brees pass short right to A.Kamara ran ob at ATL 22 for 5 yards (D.Campbell). PENALTY on NO-E.McCoy, Tripping, 10 yards, enforced at ATL 27 - No Play.</t>
  </si>
  <si>
    <t>2nd &amp; 10 at ATL 27</t>
  </si>
  <si>
    <t>4011279482233</t>
  </si>
  <si>
    <t>(:09) (Shotgun) D.Brees pass short right to A.Kamara ran ob at ATL 29 for 8 yards (B.Wreh-Wilson). Pass -4, YAC 12</t>
  </si>
  <si>
    <t>2nd &amp; 20 at ATL 37</t>
  </si>
  <si>
    <t>4011279482262</t>
  </si>
  <si>
    <t>3rd &amp; 12 at ATL 29</t>
  </si>
  <si>
    <t>4011279482289</t>
  </si>
  <si>
    <t>4011279482304</t>
  </si>
  <si>
    <t>4011279482323</t>
  </si>
  <si>
    <t>(15:00) (Shotgun) D.Brees pass short right to A.Kamara pushed ob at NO 29 for 4 yards (Ri.Allen). INJURY UPDATES: New Orleans #23 M.Lattimore, thigh, DOUBTFUL; #75 A.Peat, arm, QUESTIONABLE; Atlanta #24 D.Freeman, ankle, QUESTIONABLE to return.  Pass 3, YAC 1</t>
  </si>
  <si>
    <t>4011279482352</t>
  </si>
  <si>
    <t>(14:28) T.Hill right end to NO 40 for 11 yards (D.Kazee; Ri.Allen).</t>
  </si>
  <si>
    <t>4011279482377</t>
  </si>
  <si>
    <t>(13:52) (Shotgun) A.Kamara right tackle to NO 44 for 4 yards (T.McKinley).</t>
  </si>
  <si>
    <t>4011279482398</t>
  </si>
  <si>
    <t>(13:16) (Shotgun) D.Brees pass incomplete deep left to T.Ginn (D.Kazee, K.Sheffield).</t>
  </si>
  <si>
    <t>4011279482420</t>
  </si>
  <si>
    <t>(13:10) (Shotgun) D.Brees pass short right to M.Thomas to NO 47 for 3 yards (I.Oliver). Pass 3, YAC 1</t>
  </si>
  <si>
    <t>4011279482444</t>
  </si>
  <si>
    <t>(12:23) (Run formation) PENALTY on NO-T.Armstead, False Start, 5 yards, enforced at NO 47 - No Play.</t>
  </si>
  <si>
    <t>4th &amp; 3 at NO 47</t>
  </si>
  <si>
    <t>4011279482471</t>
  </si>
  <si>
    <t>(12:20) T.Morstead punts 48 yards to ATL 10, Center-Z.Wood, downed by NO-J.Gray.</t>
  </si>
  <si>
    <t>4th &amp; 8 at NO 42</t>
  </si>
  <si>
    <t>4011279482490</t>
  </si>
  <si>
    <t>(12:11) M.Ryan pass incomplete deep left to C.Ridley (M.Williams) [K.Alonso].</t>
  </si>
  <si>
    <t>1st &amp; 10 at ATL 10</t>
  </si>
  <si>
    <t>4011279482512</t>
  </si>
  <si>
    <t>(12:04) (Shotgun) B.Hill left guard to ATL 15 for 5 yards (D.Onyemata).</t>
  </si>
  <si>
    <t>2nd &amp; 10 at ATL 10</t>
  </si>
  <si>
    <t>4011279482533</t>
  </si>
  <si>
    <t>(11:22) (Shotgun) M.Ryan pass short middle to J.Jones to ATL 27 for 12 yards (P.Williams). Pass 11, YAC 1</t>
  </si>
  <si>
    <t>3rd &amp; 5 at ATL 15</t>
  </si>
  <si>
    <t>4011279482561</t>
  </si>
  <si>
    <t>(10:43) (Shotgun) B.Hill left guard to ATL 27 for no gain (A.Klein).</t>
  </si>
  <si>
    <t>4011279482586</t>
  </si>
  <si>
    <t>(9:59) (Shotgun) PENALTY on ATL-C.Ridley, False Start, 5 yards, enforced at ATL 27 - No Play.</t>
  </si>
  <si>
    <t>4011279482618</t>
  </si>
  <si>
    <t>(9:45) (Shotgun) M.Ryan pass incomplete short left to R.Gage (C.Gardner-Johnson).</t>
  </si>
  <si>
    <t>2nd &amp; 15 at ATL 22</t>
  </si>
  <si>
    <t>4011279482640</t>
  </si>
  <si>
    <t>(9:39) (Shotgun) M.Ryan pass incomplete deep right to J.Jones.</t>
  </si>
  <si>
    <t>3rd &amp; 15 at ATL 22</t>
  </si>
  <si>
    <t>4011279482662</t>
  </si>
  <si>
    <t>(9:35) (Punt formation) PENALTY on ATL-J.Harris, False Start, 5 yards, enforced at ATL 22 - No Play.</t>
  </si>
  <si>
    <t>4th &amp; 15 at ATL 22</t>
  </si>
  <si>
    <t>4011279482689</t>
  </si>
  <si>
    <t>(9:35) R.Allen punts 40 yards to NO 43, Center-J.Harris. D.Harris to ATL 38 for 19 yards (J.Harris).</t>
  </si>
  <si>
    <t>4th &amp; 20 at ATL 17</t>
  </si>
  <si>
    <t>4011279482715</t>
  </si>
  <si>
    <t>(9:24) L.Murray right guard to ATL 36 for 2 yards (F.Oluokun).</t>
  </si>
  <si>
    <t>4011279482736</t>
  </si>
  <si>
    <t>(8:53) (Shotgun) D.Brees pass incomplete short right to T.Ginn.</t>
  </si>
  <si>
    <t>2nd &amp; 8 at ATL 36</t>
  </si>
  <si>
    <t>4011279482758</t>
  </si>
  <si>
    <t>(8:48) (Shotgun) D.Brees pass short left to T.Smith to ATL 23 for 13 yards (D.Kazee). Pass 13, YAC 0</t>
  </si>
  <si>
    <t>4011279482782</t>
  </si>
  <si>
    <t>(8:27) D.Brees pass short left to M.Thomas to ATL 15 for 8 yards (F.Oluokun). Pass 3, YAC 5</t>
  </si>
  <si>
    <t>4011279482810</t>
  </si>
  <si>
    <t>(7:47) T.Ginn left end pushed ob at ATL 10 for 5 yards (Ri.Allen).</t>
  </si>
  <si>
    <t>2nd &amp; 2 at ATL 15</t>
  </si>
  <si>
    <t>4011279482840</t>
  </si>
  <si>
    <t>(7:14) (Shotgun) D.Brees pass incomplete short left to A.Kamara.</t>
  </si>
  <si>
    <t>4011279482862</t>
  </si>
  <si>
    <t>(7:11) D.Brees sacked at ATL 16 for -6 yards (sack split by G.Jarrett and V.Beasley).</t>
  </si>
  <si>
    <t>2nd &amp; Goal at ATL 10</t>
  </si>
  <si>
    <t>4011279482881</t>
  </si>
  <si>
    <t>Timeout #1 by NO at 06:25.</t>
  </si>
  <si>
    <t>4011279482898</t>
  </si>
  <si>
    <t>(6:25) (Shotgun) D.Brees pass short left to L.Murray to ATL 10 for 6 yards (D.Kazee). ATL-D.Kazee was injured during the play. His return is Doubtful.  Pass -6, YAC 12</t>
  </si>
  <si>
    <t>3rd &amp; Goal at ATL 16</t>
  </si>
  <si>
    <t>4011279482922</t>
  </si>
  <si>
    <t>Wil Lutz 28 Yd Field Goal</t>
  </si>
  <si>
    <t>4th &amp; Goal at ATL 10</t>
  </si>
  <si>
    <t>4011279482958</t>
  </si>
  <si>
    <t>4011279482973</t>
  </si>
  <si>
    <t>(6:05) B.Hill right end pushed ob at ATL 40 for 15 yards (M.Williams).</t>
  </si>
  <si>
    <t>4011279482999</t>
  </si>
  <si>
    <t>(5:37) B.Hill right guard to ATL 44 for 4 yards (S.Tuttle; T.Hendrickson).</t>
  </si>
  <si>
    <t>1st &amp; 10 at ATL 40</t>
  </si>
  <si>
    <t>4011279483020</t>
  </si>
  <si>
    <t>(5:02) (Shotgun) B.Hill left guard to ATL 45 for 1 yard (S.Tuttle).</t>
  </si>
  <si>
    <t>2nd &amp; 6 at ATL 44</t>
  </si>
  <si>
    <t>4011279483041</t>
  </si>
  <si>
    <t>(4:18) (Shotgun) M.Ryan pass incomplete short middle to C.Ridley. PENALTY on NO-C.Gardner-Johnson, Illegal Use of Hands, 5 yards, enforced at ATL 45 - No Play.</t>
  </si>
  <si>
    <t>3rd &amp; 5 at ATL 45</t>
  </si>
  <si>
    <t>4011279483074</t>
  </si>
  <si>
    <t>(4:15) (Shotgun) B.Hill right guard to 50 for no gain (D.Davis).</t>
  </si>
  <si>
    <t>4011279483095</t>
  </si>
  <si>
    <t>(3:43) (Shotgun) M.Ryan pass short right to C.Ridley to NO 35 for 15 yards (E.Apple; M.Davenport). Pass 6, YAC 9</t>
  </si>
  <si>
    <t>4011279483119</t>
  </si>
  <si>
    <t>(3:09) M.Ryan pass short middle to J.Jones to NO 21 for 14 yards (P.Williams). New Orleans challenged the pass completion ruling, and the play was REVERSED. M.Ryan pass incomplete short middle to J.Jones (P.Williams).</t>
  </si>
  <si>
    <t>4011279483147</t>
  </si>
  <si>
    <t>(3:05) (Shotgun) M.Ryan pass short right to J.Jones to NO 22 for 13 yards (P.Williams). Pass 10, YAC 3</t>
  </si>
  <si>
    <t>4011279483210</t>
  </si>
  <si>
    <t>(2:24) B.Hill left tackle to NO 24 for -2 yards (D.Davis).</t>
  </si>
  <si>
    <t>4011279483235</t>
  </si>
  <si>
    <t>(1:46) (Shotgun) M.Ryan pass short left to C.Blake to NO 20 for 4 yards (D.Davis). Pass 4, YAC 0</t>
  </si>
  <si>
    <t>2nd &amp; 12 at NO 24</t>
  </si>
  <si>
    <t>4011279483259</t>
  </si>
  <si>
    <t>(1:13) (Shotgun) M.Ryan scrambles right end ran ob at NO 12 for 8 yards (V.Bell).</t>
  </si>
  <si>
    <t>3rd &amp; 8 at NO 20</t>
  </si>
  <si>
    <t>4011279483289</t>
  </si>
  <si>
    <t>(:41) (Shotgun) M.Ryan pass incomplete short right to B.Hill.</t>
  </si>
  <si>
    <t>4011279483311</t>
  </si>
  <si>
    <t>Timeout #1 by ATL at 00:36.</t>
  </si>
  <si>
    <t>4011279483328</t>
  </si>
  <si>
    <t>(:36) (Shotgun) M.Ryan pass short left to R.Gage pushed ob at NO 10 for 2 yards (M.Williams). Pass -4, YAC 6</t>
  </si>
  <si>
    <t>2nd &amp; 10 at NO 12</t>
  </si>
  <si>
    <t>4011279483357</t>
  </si>
  <si>
    <t>4011279483378</t>
  </si>
  <si>
    <t>Brian Hill Pass From Matt Ryan for 10 Yrds Y.Koo extra point is GOOD, Center-J.Harris, Holder-R.Allen.</t>
  </si>
  <si>
    <t>3rd &amp; 8 at NO 10</t>
  </si>
  <si>
    <t>4011279483423</t>
  </si>
  <si>
    <t>Y.Koo kicks 65 yards from ATL 35 to NO 0. D.Harris ran ob at NO 46 for 46 yards (O.Zaccheaus).</t>
  </si>
  <si>
    <t>4011279483450</t>
  </si>
  <si>
    <t>(14:44) A.Kamara left guard to ATL 48 for 6 yards (V.Beasley).</t>
  </si>
  <si>
    <t>4011279483471</t>
  </si>
  <si>
    <t>(14:08) (Shotgun) D.Brees pass short left to A.Kamara pushed ob at ATL 32 for 16 yards (D.Campbell). PENALTY on NO-T.Armstead, Offensive Holding, 10 yards, enforced at ATL 48 - No Play.</t>
  </si>
  <si>
    <t>14:08</t>
  </si>
  <si>
    <t>4011279483511</t>
  </si>
  <si>
    <t>(13:33) (Shotgun) D.Brees pass incomplete short right to J.Cook.</t>
  </si>
  <si>
    <t>2nd &amp; 14 at NO 42</t>
  </si>
  <si>
    <t>4011279483533</t>
  </si>
  <si>
    <t>(13:28) (Shotgun) D.Brees sacked at NO 37 for -5 yards (G.Jarrett).</t>
  </si>
  <si>
    <t>3rd &amp; 14 at NO 42</t>
  </si>
  <si>
    <t>4011279483552</t>
  </si>
  <si>
    <t>(12:40) T.Morstead punts 42 yards to ATL 21, Center-Z.Wood. K.Barner to ATL 33 for 12 yards (C.Robertson).</t>
  </si>
  <si>
    <t>4th &amp; 19 at NO 37</t>
  </si>
  <si>
    <t>4011279483577</t>
  </si>
  <si>
    <t>(12:31) B.Hill left end to ATL 43 for 10 yards (M.Williams; P.Williams).</t>
  </si>
  <si>
    <t>1st &amp; 10 at ATL 33</t>
  </si>
  <si>
    <t>4011279483598</t>
  </si>
  <si>
    <t>(11:52) B.Hill left tackle to ATL 46 for 3 yards (A.Klein).</t>
  </si>
  <si>
    <t>4011279483619</t>
  </si>
  <si>
    <t>(11:06) (Shotgun) M.Ryan pass incomplete short left [D.Onyemata].</t>
  </si>
  <si>
    <t>2nd &amp; 7 at ATL 46</t>
  </si>
  <si>
    <t>4011279483641</t>
  </si>
  <si>
    <t>(11:02) (Shotgun) M.Ryan pass short right to A.Hooper to NO 45 for 9 yards (J.Gray). Pass 9, YAC 0</t>
  </si>
  <si>
    <t>3rd &amp; 7 at ATL 46</t>
  </si>
  <si>
    <t>4011279483665</t>
  </si>
  <si>
    <t>(10:26) B.Hill left end to NO 40 for 5 yards (K.Alonso).</t>
  </si>
  <si>
    <t>4011279483690</t>
  </si>
  <si>
    <t>(9:44) M.Ryan pass short left to A.Hooper to NO 46 for -6 yards (D.Davis). ATL-A.Hooper was injured during the play. His return is Probable.  Pass -6, YAC 0</t>
  </si>
  <si>
    <t>4011279483714</t>
  </si>
  <si>
    <t>(9:13) (Shotgun) M.Ryan pass incomplete deep left to J.Jones (M.Williams).</t>
  </si>
  <si>
    <t>3rd &amp; 11 at NO 46</t>
  </si>
  <si>
    <t>4011279483744</t>
  </si>
  <si>
    <t>(9:07) R.Allen punts 34 yards to NO 12, Center-J.Harris, fair catch by D.Harris. PENALTY on NO-J.Gray, Roughing the Kicker, 15 yards, enforced at NO 46 - No Play.</t>
  </si>
  <si>
    <t>4th &amp; 11 at NO 46</t>
  </si>
  <si>
    <t>4011279483774</t>
  </si>
  <si>
    <t>(9:01) B.Hill right guard to NO 31 for no gain (M.Brown).</t>
  </si>
  <si>
    <t>4011279483795</t>
  </si>
  <si>
    <t>(8:20) (Shotgun) M.Ryan pass incomplete short right.</t>
  </si>
  <si>
    <t>4011279483817</t>
  </si>
  <si>
    <t>(8:14) (Shotgun) B.Hill left guard to NO 30 for 1 yard (V.Bell).</t>
  </si>
  <si>
    <t>3rd &amp; 10 at NO 31</t>
  </si>
  <si>
    <t>4011279483838</t>
  </si>
  <si>
    <t>Younghoe Koo 48 Yd Field Goal</t>
  </si>
  <si>
    <t>4th &amp; 9 at NO 30</t>
  </si>
  <si>
    <t>4011279483857</t>
  </si>
  <si>
    <t>Y.Koo kicks 66 yards from ATL 35 to NO -1. D.Harris to NO 20 for 21 yards (J.Graham).</t>
  </si>
  <si>
    <t>4011279483879</t>
  </si>
  <si>
    <t>(7:23) (Shotgun) D.Brees pass short left to M.Thomas to NO 36 for 16 yards (I.Oliver). Pass 10, YAC 6</t>
  </si>
  <si>
    <t>4011279483903</t>
  </si>
  <si>
    <t>(6:56) (No Huddle, Shotgun) D.Brees sacked at NO 27 for -9 yards (G.Jarrett).</t>
  </si>
  <si>
    <t>4011279483926</t>
  </si>
  <si>
    <t>(6:18) (Shotgun) D.Brees pass short left to A.Kamara to NO 41 for 14 yards (D.Jones; D.Campbell). Pass -5, YAC 19</t>
  </si>
  <si>
    <t>2nd &amp; 19 at NO 27</t>
  </si>
  <si>
    <t>4011279483950</t>
  </si>
  <si>
    <t>(5:35) (Shotgun) D.Brees pass incomplete short right to J.Cook [I.Oliver].</t>
  </si>
  <si>
    <t>4011279483976</t>
  </si>
  <si>
    <t>(5:31) (Shotgun) D.Brees sacked at NO 34 for -7 yards (V.Beasley).</t>
  </si>
  <si>
    <t>4011279483995</t>
  </si>
  <si>
    <t>(5:27) B.Hill left end pushed ob at NO 31 for 3 yards (V.Bell). PENALTY on ATL-O.Zaccheaus, Offensive Holding, 10 yards, enforced at NO 34 - No Play.</t>
  </si>
  <si>
    <t>4011279484032</t>
  </si>
  <si>
    <t>(4:57) B.Hill left end to NO 42 for 2 yards (D.Davis).</t>
  </si>
  <si>
    <t>4011279484053</t>
  </si>
  <si>
    <t>(4:11) M.Ryan pass deep right intended for C.Ridley INTERCEPTED by M.Williams at NO 11. M.Williams ran ob at NO 11 for no gain.</t>
  </si>
  <si>
    <t>4011279484084</t>
  </si>
  <si>
    <t>(4:05) (Shotgun) D.Brees pass short middle to J.Cook to NO 19 for 8 yards (K.Sheffield). Pass 6, YAC 2</t>
  </si>
  <si>
    <t>4011279484108</t>
  </si>
  <si>
    <t>(3:46) (Shotgun) D.Brees pass incomplete deep right to T.Ginn.</t>
  </si>
  <si>
    <t>4011279484134</t>
  </si>
  <si>
    <t>(3:42) (Shotgun) D.Brees pass incomplete deep right to J.Cook [G.Jarrett].</t>
  </si>
  <si>
    <t>3rd &amp; 2 at NO 19</t>
  </si>
  <si>
    <t>4011279484156</t>
  </si>
  <si>
    <t>(3:38) (Shotgun) D.Brees pass incomplete short middle to J.Cook (J.Crawford).</t>
  </si>
  <si>
    <t>4th &amp; 2 at NO 19</t>
  </si>
  <si>
    <t>4011279484178</t>
  </si>
  <si>
    <t>(3:33) The yardline changed with the change of possession. B.Hill left guard to NO 15 for 3 yards (M.Williams; K.Alonso).</t>
  </si>
  <si>
    <t>4011279484203</t>
  </si>
  <si>
    <t>(2:49) B.Hill right tackle to NO 13 for 2 yards (D.Onyemata).</t>
  </si>
  <si>
    <t>2nd &amp; 7 at NO 15</t>
  </si>
  <si>
    <t>4011279484224</t>
  </si>
  <si>
    <t>Timeout #2 by NO at 02:42.</t>
  </si>
  <si>
    <t>4011279484241</t>
  </si>
  <si>
    <t>(2:42) B.Hill left guard to NO 12 for 1 yard (A.Klein).</t>
  </si>
  <si>
    <t>4011279484262</t>
  </si>
  <si>
    <t>Timeout #3 by NO at 02:35.</t>
  </si>
  <si>
    <t>4011279484279</t>
  </si>
  <si>
    <t>4th &amp; 4 at NO 12</t>
  </si>
  <si>
    <t>4011279484298</t>
  </si>
  <si>
    <t>Y.Koo kicks 67 yards from ATL 35 to NO -2. D.Harris to NO 22 for 24 yards (K.Smith). ATL-K.Ishmael was injured during the play.</t>
  </si>
  <si>
    <t>4011279484323</t>
  </si>
  <si>
    <t>(2:26) (Shotgun) D.Brees pass short right to A.Kamara to NO 23 for 1 yard (F.Oluokun) [T.McKinley]. Pass 1, YAC 0</t>
  </si>
  <si>
    <t>4011279484347</t>
  </si>
  <si>
    <t>(2:20) (Shotgun) D.Brees pass short right to A.Kamara ran ob at NO 28 for 5 yards (B.Wreh-Wilson). Pass 4, YAC 1</t>
  </si>
  <si>
    <t>4011279484380</t>
  </si>
  <si>
    <t>(2:14) (Shotgun) D.Brees pass short left to M.Thomas to NO 33 for 5 yards (K.Sheffield). Pass -4, YAC 9</t>
  </si>
  <si>
    <t>4011279484408</t>
  </si>
  <si>
    <t>4011279484425</t>
  </si>
  <si>
    <t>(2:00) (Shotgun) D.Brees pass short right to M.Thomas to ATL 49 for 18 yards (Ri.Allen; B.Wreh-Wilson). Pass 6, YAC 12</t>
  </si>
  <si>
    <t>4011279484453</t>
  </si>
  <si>
    <t>(1:38) (No Huddle, Shotgun) D.Brees pass short left to A.Kamara to ATL 43 for 6 yards (F.Oluokun). Pass -7, YAC 13</t>
  </si>
  <si>
    <t>4011279484481</t>
  </si>
  <si>
    <t>(1:14) (No Huddle, Shotgun) D.Brees pass short left to J.Cook to ATL 28 for 15 yards (I.Oliver). Pass 8, YAC 7</t>
  </si>
  <si>
    <t>4011279484509</t>
  </si>
  <si>
    <t>(:51) (No Huddle, Shotgun) D.Brees pass short middle to A.Kamara to ATL 22 for 6 yards (K.Sheffield; F.Oluokun). Pass 3, YAC 3</t>
  </si>
  <si>
    <t>4011279484537</t>
  </si>
  <si>
    <t>(:27) (No Huddle, Shotgun) D.Brees pass short right to M.Thomas to ATL 9 for 13 yards (J.Miller). Pass 8, YAC 5</t>
  </si>
  <si>
    <t>2nd &amp; 4 at ATL 22</t>
  </si>
  <si>
    <t>4011279484561</t>
  </si>
  <si>
    <t>(:09) (No Huddle) D.Brees spiked the ball to stop the clock.</t>
  </si>
  <si>
    <t>1st &amp; 9</t>
  </si>
  <si>
    <t>1st &amp; 9 at ATL 9</t>
  </si>
  <si>
    <t>4011279484583</t>
  </si>
  <si>
    <t>(:08) (Shotgun) D.Brees pass incomplete short left to M.Thomas.</t>
  </si>
  <si>
    <t>2nd &amp; Goal at ATL 9</t>
  </si>
  <si>
    <t>4011279484613</t>
  </si>
  <si>
    <t>(:05) (Shotgun) D.Brees pass incomplete short middle to A.Kamara.</t>
  </si>
  <si>
    <t>3rd &amp; Goal at ATL 9</t>
  </si>
  <si>
    <t>4011279484635</t>
  </si>
  <si>
    <t>(:02) (Shotgun) PENALTY on NO, Delay of Game, 5 yards, enforced at ATL 9 - No Play.</t>
  </si>
  <si>
    <t>4th &amp; Goal at ATL 9</t>
  </si>
  <si>
    <t>4011279484658</t>
  </si>
  <si>
    <t>(:02) (Shotgun) D.Brees pass short right to M.Thomas to ATL 1 for 13 yards (F.Oluokun). Pass 13, YAC 0</t>
  </si>
  <si>
    <t>ATL 14</t>
  </si>
  <si>
    <t>4th &amp; Goal at ATL 14</t>
  </si>
  <si>
    <t>4011279484686</t>
  </si>
  <si>
    <t>40112808436</t>
  </si>
  <si>
    <t>B.Pinion kicks 65 yards from TB 35 to NO 0. T.Hill MUFFS catch, and recovers at NO 2. T.Hill to NO 14 for 12 yards (D.Ogunbowale).</t>
  </si>
  <si>
    <t>401128084</t>
  </si>
  <si>
    <t>40112808462</t>
  </si>
  <si>
    <t>(14:56) D.Brees pass incomplete short right to M.Thomas (C.Davis) [N.Suh].</t>
  </si>
  <si>
    <t>40112808484</t>
  </si>
  <si>
    <t>(14:52) L.Murray right guard to NO 26 for 12 yards (A.Adams).</t>
  </si>
  <si>
    <t>401128084105</t>
  </si>
  <si>
    <t>(14:09) (Shotgun) D.Brees pass short right to A.Kamara to NO 29 for 3 yards (C.Davis). FUMBLES (C.Davis), ball out of bounds at NO 29.</t>
  </si>
  <si>
    <t>401128084147</t>
  </si>
  <si>
    <t>(13:24) D.Brees pass short middle to A.Kamara to NO 38 for 9 yards (D.White).</t>
  </si>
  <si>
    <t>401128084171</t>
  </si>
  <si>
    <t>(12:52) (Shotgun) L.Murray up the middle to NO 40 for 2 yards (D.White).</t>
  </si>
  <si>
    <t>401128084192</t>
  </si>
  <si>
    <t>(12:19) (Shotgun) D.Brees pass short middle to J.Cook to TB 30 for 30 yards (A.Adams).</t>
  </si>
  <si>
    <t>401128084216</t>
  </si>
  <si>
    <t>(11:39) A.Kamara up the middle to TB 28 for 2 yards (V.Vea).</t>
  </si>
  <si>
    <t>401128084237</t>
  </si>
  <si>
    <t>(10:59) (Shotgun) T.Hill sacked at TB 37 for -9 yards (M.Edwards).</t>
  </si>
  <si>
    <t>401128084256</t>
  </si>
  <si>
    <t>(10:13) (Shotgun) PENALTY on TB-R.Nunez-Roches, Neutral Zone Infraction, 5 yards, enforced at TB 37 - No Play.</t>
  </si>
  <si>
    <t>3rd &amp; 17 at TB 37</t>
  </si>
  <si>
    <t>401128084279</t>
  </si>
  <si>
    <t>(9:48) (Shotgun) PENALTY on TB-J.Pierre-Paul, Neutral Zone Infraction, 5 yards, enforced at TB 32 - No Play.</t>
  </si>
  <si>
    <t>3rd &amp; 12 at TB 32</t>
  </si>
  <si>
    <t>401128084302</t>
  </si>
  <si>
    <t>(9:27) (Shotgun) D.Brees pass short left to A.Kamara to TB 26 for 1 yard (M.Edwards).</t>
  </si>
  <si>
    <t>3rd &amp; 7 at TB 27</t>
  </si>
  <si>
    <t>401128084326</t>
  </si>
  <si>
    <t>Wil Lutz 44 Yd Field Goal</t>
  </si>
  <si>
    <t>4th &amp; 6 at TB 26</t>
  </si>
  <si>
    <t>401128084345</t>
  </si>
  <si>
    <t>401128084360</t>
  </si>
  <si>
    <t>(8:45) R.Jones left guard to TB 31 for 6 yards (M.Brown).</t>
  </si>
  <si>
    <t>401128084381</t>
  </si>
  <si>
    <t>(8:13) J.Winston pass incomplete short left to R.Jones (D.Davis) [D.Onyemata].</t>
  </si>
  <si>
    <t>401128084403</t>
  </si>
  <si>
    <t>(8:07) (Shotgun) J.Winston pass incomplete deep right to M.Evans [C.Jordan].</t>
  </si>
  <si>
    <t>3rd &amp; 4 at TB 31</t>
  </si>
  <si>
    <t>401128084425</t>
  </si>
  <si>
    <t>(8:01) B.Pinion punts 45 yards to NO 24, Center-Z.Triner. A.Kamara to NO 24 for no gain (R.Smith).</t>
  </si>
  <si>
    <t>4th &amp; 4 at TB 31</t>
  </si>
  <si>
    <t>401128084450</t>
  </si>
  <si>
    <t>(7:51) (Shotgun) D.Brees pass short right to A.Kamara to NO 41 for 17 yards (J.Pierre-Paul).</t>
  </si>
  <si>
    <t>401128084474</t>
  </si>
  <si>
    <t>(7:09) A.Kamara left tackle to NO 48 for 7 yards (A.Adams).</t>
  </si>
  <si>
    <t>401128084495</t>
  </si>
  <si>
    <t>(6:22) A.Kamara left end to TB 38 for 14 yards (L.David).</t>
  </si>
  <si>
    <t>401128084516</t>
  </si>
  <si>
    <t>(5:38) D.Brees pass incomplete short left to L.Murray.</t>
  </si>
  <si>
    <t>5:38</t>
  </si>
  <si>
    <t>401128084538</t>
  </si>
  <si>
    <t>(5:34) (Shotgun) D.Brees pass short left to A.Kamara pushed ob at TB 34 for 4 yards (D.White).</t>
  </si>
  <si>
    <t>5:34</t>
  </si>
  <si>
    <t>2nd &amp; 10 at TB 38</t>
  </si>
  <si>
    <t>401128084567</t>
  </si>
  <si>
    <t>(5:03) (Shotgun) D.Brees pass short right to T.Ginn to TB 26 for 8 yards (C.Davis).</t>
  </si>
  <si>
    <t>3rd &amp; 6 at TB 34</t>
  </si>
  <si>
    <t>401128084591</t>
  </si>
  <si>
    <t>(4:28) (Shotgun) A.Kamara right guard to TB 22 for 4 yards (D.White, J.Whitehead).</t>
  </si>
  <si>
    <t>401128084612</t>
  </si>
  <si>
    <t>(3:54) (Shotgun) D.Brees pass short left to M.Thomas to TB 7 for 15 yards (S.Bunting).</t>
  </si>
  <si>
    <t>2nd &amp; 6 at TB 22</t>
  </si>
  <si>
    <t>401128084636</t>
  </si>
  <si>
    <t>(3:06) A.Kamara left tackle to TB 4 for 3 yards (J.Pierre-Paul).</t>
  </si>
  <si>
    <t>401128084657</t>
  </si>
  <si>
    <t>(2:21) A.Kamara left end for 4 yards, TOUCHDOWN NULLIFIED by Penalty. PENALTY on NO-J.Cook, Offensive Holding, 10 yards, enforced at TB 4 - No Play.</t>
  </si>
  <si>
    <t>2nd &amp; Goal at TB 4</t>
  </si>
  <si>
    <t>401128084690</t>
  </si>
  <si>
    <t>(2:16) D.Brees pass short right to J.Hill to TB 11 for 3 yards (D.White) [S.Barrett].</t>
  </si>
  <si>
    <t>2nd &amp; Goal at TB 14</t>
  </si>
  <si>
    <t>401128084714</t>
  </si>
  <si>
    <t>(1:34) (Shotgun) D.Brees pass short middle to L.Murray to TB 8 for 3 yards (D.White).</t>
  </si>
  <si>
    <t>3rd &amp; Goal at TB 11</t>
  </si>
  <si>
    <t>401128084738</t>
  </si>
  <si>
    <t>4th &amp; Goal at TB 8</t>
  </si>
  <si>
    <t>401128084757</t>
  </si>
  <si>
    <t>W.Lutz kicks 65 yards from NO 35 to TB 0. T.Logan to TB 16 for 16 yards (C.Robertson).</t>
  </si>
  <si>
    <t>401128084779</t>
  </si>
  <si>
    <t>(:44) R.Jones right guard to TB 16 for no gain (D.Davis).</t>
  </si>
  <si>
    <t>401128084800</t>
  </si>
  <si>
    <t>(:10) J.Winston pass short right intended for O.Howard INTERCEPTED by D.Davis (M.Williams) at TB 17. D.Davis to TB 16 for 1 yard (O.Howard).</t>
  </si>
  <si>
    <t>401128084826</t>
  </si>
  <si>
    <t>Michael Thomas Pass From Drew Brees for 16 Yrds W.Lutz extra point is GOOD, Center-Z.Wood, Holder-T.Morstead.</t>
  </si>
  <si>
    <t>401128084867</t>
  </si>
  <si>
    <t>401128084882</t>
  </si>
  <si>
    <t>401128084897</t>
  </si>
  <si>
    <t>(15:00) J.Winston pass short middle to C.Brate to TB 35 for 10 yards (A.Klein).</t>
  </si>
  <si>
    <t>401128084921</t>
  </si>
  <si>
    <t>(14:25) (Shotgun) J.Winston pass incomplete short right to B.Perriman (E.Apple).</t>
  </si>
  <si>
    <t>401128084943</t>
  </si>
  <si>
    <t>(14:20) (Shotgun) J.Winston pass incomplete short right to B.Perriman. PENALTY on NO-C.Gardner-Johnson, Defensive Pass Interference, 10 yards, enforced at TB 35 - No Play.</t>
  </si>
  <si>
    <t>2nd &amp; 10 at TB 35</t>
  </si>
  <si>
    <t>401128084976</t>
  </si>
  <si>
    <t>(14:16) R.Jones right guard to TB 49 for 4 yards (C.Gardner-Johnson).</t>
  </si>
  <si>
    <t>401128084997</t>
  </si>
  <si>
    <t>(13:37) J.Winston pass short left to R.Jones to TB 46 for -3 yards (K.Alonso).</t>
  </si>
  <si>
    <t>2nd &amp; 6 at TB 49</t>
  </si>
  <si>
    <t>4011280841021</t>
  </si>
  <si>
    <t>(12:48) (Shotgun) J.Winston sacked at TB 40 for -6 yards (sack split by V.Bell and C.Jordan).</t>
  </si>
  <si>
    <t>3rd &amp; 9 at TB 46</t>
  </si>
  <si>
    <t>4011280841040</t>
  </si>
  <si>
    <t>(12:07) B.Pinion punts 38 yards to NO 22, Center-Z.Triner. A.Kamara to NO 49 for 27 yards (J.Watson).</t>
  </si>
  <si>
    <t>4th &amp; 15 at TB 40</t>
  </si>
  <si>
    <t>4011280841065</t>
  </si>
  <si>
    <t>(11:55) (Shotgun) A.Kamara left end pushed ob at TB 47 for 4 yards (L.David).</t>
  </si>
  <si>
    <t>4011280841091</t>
  </si>
  <si>
    <t>(11:16) (Shotgun) D.Brees pass short left to M.Thomas to TB 43 for 4 yards (D.White).</t>
  </si>
  <si>
    <t>4011280841115</t>
  </si>
  <si>
    <t>(10:34) (Shotgun) T.Hill left end to TB 41 for 2 yards (L.David).</t>
  </si>
  <si>
    <t>4011280841141</t>
  </si>
  <si>
    <t>(9:50) D.Brees pass incomplete short right to M.Thomas.</t>
  </si>
  <si>
    <t>9:50</t>
  </si>
  <si>
    <t>1st &amp; 10 at TB 41</t>
  </si>
  <si>
    <t>4011280841163</t>
  </si>
  <si>
    <t>(9:44) (Shotgun) A.Kamara left guard to TB 32 for 9 yards (A.Adams).</t>
  </si>
  <si>
    <t>2nd &amp; 10 at TB 41</t>
  </si>
  <si>
    <t>4011280841184</t>
  </si>
  <si>
    <t>(8:58) W.Clapp reported in as eligible.  Z.Line up the middle to TB 27 for 5 yards (N.Suh).</t>
  </si>
  <si>
    <t>3rd &amp; 1 at TB 32</t>
  </si>
  <si>
    <t>4011280841207</t>
  </si>
  <si>
    <t>(8:19) D.Brees pass short left to M.Thomas to TB 20 for 7 yards (D.White).</t>
  </si>
  <si>
    <t>4011280841231</t>
  </si>
  <si>
    <t>(7:51) (Shotgun) D.Brees pass short left to M.Thomas to TB 15 for 5 yards (S.Bunting).</t>
  </si>
  <si>
    <t>2nd &amp; 3 at TB 20</t>
  </si>
  <si>
    <t>4011280841260</t>
  </si>
  <si>
    <t>(7:13) (Shotgun) A.Kamara right guard to TB 8 for 7 yards (M.Edwards).</t>
  </si>
  <si>
    <t>4011280841282</t>
  </si>
  <si>
    <t>(6:34) L.Murray up the middle to TB 6 for 2 yards (W.Gholston).</t>
  </si>
  <si>
    <t>2nd &amp; 3 at TB 8</t>
  </si>
  <si>
    <t>4011280841303</t>
  </si>
  <si>
    <t>(5:57) D.Brees pass short right to A.Kamara pushed ob at TB 3 for 3 yards (D.White).</t>
  </si>
  <si>
    <t>3rd &amp; 1 at TB 6</t>
  </si>
  <si>
    <t>4011280841332</t>
  </si>
  <si>
    <t>(5:22) D.Brees pass incomplete short left to M.Thomas.</t>
  </si>
  <si>
    <t>1st &amp; Goal at TB 3</t>
  </si>
  <si>
    <t>4011280841354</t>
  </si>
  <si>
    <t>Jared Cook Pass From Drew Brees for 3 Yrds W.Lutz extra point is GOOD, Center-Z.Wood, Holder-T.Morstead.</t>
  </si>
  <si>
    <t>4011280841395</t>
  </si>
  <si>
    <t>4011280841410</t>
  </si>
  <si>
    <t>(5:13) (Shotgun) J.Winston pass short right to T.Logan to TB 36 for 11 yards (K.Alonso). Penalty on NO-V.Bell, Defensive Holding, declined.</t>
  </si>
  <si>
    <t>4011280841445</t>
  </si>
  <si>
    <t>(4:54) (Shotgun) J.Winston pass short left to C.Brate to TB 44 for 8 yards (C.Gardner-Johnson).</t>
  </si>
  <si>
    <t>4011280841469</t>
  </si>
  <si>
    <t>(4:17) J.Winston pass short middle to C.Brate to NO 49 for 7 yards (V.Bell).</t>
  </si>
  <si>
    <t>2nd &amp; 2 at TB 44</t>
  </si>
  <si>
    <t>4011280841493</t>
  </si>
  <si>
    <t>(3:43) J.Winston pass deep right to S.Miller for 49 yards, TOUCHDOWN. The Replay Official reviewed the runner was not down by contact ruling, and the play was REVERSED. J.Winston pass deep right to S.Miller to NO 1 for 48 yards (C.Gardner-Johnson).</t>
  </si>
  <si>
    <t>4011280841547</t>
  </si>
  <si>
    <t>(3:32) E.Watford reported in as eligible.  J.Winston pass incomplete short right to C.Godwin (E.Apple).</t>
  </si>
  <si>
    <t>4011280841571</t>
  </si>
  <si>
    <t>(3:28) (Shotgun) J.Winston FUMBLES (Aborted) at NO 6, and recovers at NO 6. J.Winston to NO 6 for no gain (D.Davis).</t>
  </si>
  <si>
    <t>4011280841597</t>
  </si>
  <si>
    <t>Peyton Barber Pass From Jameis Winston for 6 Yrds M.Gay extra point is GOOD, Center-Z.Triner, Holder-B.Pinion.</t>
  </si>
  <si>
    <t>3rd &amp; Goal at NO 6</t>
  </si>
  <si>
    <t>4011280841638</t>
  </si>
  <si>
    <t>4011280841653</t>
  </si>
  <si>
    <t>(2:42) D.Brees pass short right to L.Murray to NO 27 for 2 yards (M.Edwards).</t>
  </si>
  <si>
    <t>4011280841677</t>
  </si>
  <si>
    <t>(2:04) D.Brees pass short right to A.Kamara pushed ob at NO 45 for 18 yards (A.Adams). PENALTY on NO-T.Smith, Offensive Pass Interference, 10 yards, enforced at NO 27 - No Play.</t>
  </si>
  <si>
    <t>4011280841738</t>
  </si>
  <si>
    <t>(1:57) (Shotgun) D.Brees pass incomplete deep left to T.Ginn.</t>
  </si>
  <si>
    <t>4011280841721</t>
  </si>
  <si>
    <t>4011280841760</t>
  </si>
  <si>
    <t>(1:52) (Shotgun) D.Brees pass incomplete short left to T.Ginn (S.Bunting).</t>
  </si>
  <si>
    <t>3rd &amp; 18 at NO 17</t>
  </si>
  <si>
    <t>4011280841782</t>
  </si>
  <si>
    <t>(1:46) T.Morstead punts 47 yards to TB 36, Center-Z.Wood. T.Logan ran ob at TB 43 for 7 yards (J.Gray).</t>
  </si>
  <si>
    <t>4th &amp; 18 at NO 17</t>
  </si>
  <si>
    <t>4011280841812</t>
  </si>
  <si>
    <t>(1:38) (Shotgun) J.Winston pass incomplete short middle to C.Brate [C.Gardner-Johnson].</t>
  </si>
  <si>
    <t>4011280841834</t>
  </si>
  <si>
    <t>(1:34) (Shotgun) J.Winston pass incomplete short left to S.Miller [P.Robinson].</t>
  </si>
  <si>
    <t>4011280841856</t>
  </si>
  <si>
    <t>(1:29) (Shotgun) J.Winston sacked at TB 33 for -10 yards (C.Jordan). PENALTY on NO-P.Williams, Defensive Holding, 5 yards, enforced at TB 43 - No Play.</t>
  </si>
  <si>
    <t>3rd &amp; 10 at TB 43</t>
  </si>
  <si>
    <t>4011280841886</t>
  </si>
  <si>
    <t>(1:22) (Shotgun) J.Winston pass short right to D.Ogunbowale pushed ob at NO 49 for 3 yards (P.Robinson).</t>
  </si>
  <si>
    <t>4011280841915</t>
  </si>
  <si>
    <t>(1:16) (Shotgun) J.Winston pass short left to D.Ogunbowale to NO 46 for 3 yards (K.Alonso).</t>
  </si>
  <si>
    <t>2nd &amp; 7 at NO 49</t>
  </si>
  <si>
    <t>4011280841939</t>
  </si>
  <si>
    <t>Timeout #1 by TB at 01:09.</t>
  </si>
  <si>
    <t>4011280841956</t>
  </si>
  <si>
    <t>(1:09) (Shotgun) J.Winston pass short left to D.Ogunbowale to NO 42 for 4 yards (D.Davis; C.Jordan) [T.Hendrickson].</t>
  </si>
  <si>
    <t>3rd &amp; 4 at NO 46</t>
  </si>
  <si>
    <t>4011280841980</t>
  </si>
  <si>
    <t>Timeout #2 by TB at 00:57.</t>
  </si>
  <si>
    <t>4011280841997</t>
  </si>
  <si>
    <t>(:57) (Shotgun) J.Winston pass short right to M.Evans to NO 36 for 6 yards (P.Williams).</t>
  </si>
  <si>
    <t>4011280842021</t>
  </si>
  <si>
    <t>(:36) J.Winston pass incomplete short left. PENALTY on TB-A.Cappa, Offensive Holding, 10 yards, enforced at NO 36 - No Play.</t>
  </si>
  <si>
    <t>4011280842054</t>
  </si>
  <si>
    <t>(:28) J.Winston pass short left to C.Brate to NO 43 for 3 yards (D.Davis).</t>
  </si>
  <si>
    <t>2nd &amp; 14 at NO 46</t>
  </si>
  <si>
    <t>4011280842078</t>
  </si>
  <si>
    <t>(:09) (No Huddle, Shotgun) J.Winston pass deep middle intended for C.Godwin INTERCEPTED by V.Bell (K.Alonso) at NO 16. V.Bell pushed ob at NO 35 for 19 yards (M.Evans).</t>
  </si>
  <si>
    <t>4011280842109</t>
  </si>
  <si>
    <t>4011280842126</t>
  </si>
  <si>
    <t>4011280842141</t>
  </si>
  <si>
    <t>(15:00) (Shotgun) J.Winston pass incomplete short left [C.Jordan].</t>
  </si>
  <si>
    <t>4011280842163</t>
  </si>
  <si>
    <t>(14:54) (Shotgun) J.Winston pass short middle to C.Brate to TB 34 for 9 yards (A.Klein).</t>
  </si>
  <si>
    <t>4011280842187</t>
  </si>
  <si>
    <t>(14:19) R.Jones left tackle to TB 37 for 3 yards (P.Robinson).</t>
  </si>
  <si>
    <t>4011280842208</t>
  </si>
  <si>
    <t>(13:47) (Shotgun) J.Winston pass incomplete short left to R.Jones (D.Davis).</t>
  </si>
  <si>
    <t>4011280842230</t>
  </si>
  <si>
    <t>(13:39) (Shotgun) J.Winston pass short middle to C.Godwin to TB 41 for 4 yards (K.Alonso).</t>
  </si>
  <si>
    <t>4011280842254</t>
  </si>
  <si>
    <t>(13:01) (Shotgun) J.Winston pass short left to C.Brate to NO 47 for 12 yards (E.Apple).</t>
  </si>
  <si>
    <t>4011280842278</t>
  </si>
  <si>
    <t>(12:22) (Shotgun) J.Winston pass short right to M.Evans to NO 40 for 7 yards (E.Apple). PENALTY on NO-E.Apple, Defensive Pass Interference, 6 yards, enforced at NO 47 - No Play.</t>
  </si>
  <si>
    <t>4011280842313</t>
  </si>
  <si>
    <t>(12:12) (Shotgun) J.Winston pass incomplete deep middle to S.Miller.</t>
  </si>
  <si>
    <t>4011280842335</t>
  </si>
  <si>
    <t>(12:06) (Shotgun) J.Winston pass short left to S.Miller ran ob at NO 32 for 9 yards.</t>
  </si>
  <si>
    <t>4011280842364</t>
  </si>
  <si>
    <t>(11:37) PENALTY on TB-D.Dotson, False Start, 5 yards, enforced at NO 32 - No Play.</t>
  </si>
  <si>
    <t>4011280842387</t>
  </si>
  <si>
    <t>(11:18) (Shotgun) J.Winston pass incomplete short middle to M.Evans.</t>
  </si>
  <si>
    <t>4011280842409</t>
  </si>
  <si>
    <t>Matt Gay 55 Yd Field Goal</t>
  </si>
  <si>
    <t>4th &amp; 6 at NO 37</t>
  </si>
  <si>
    <t>4011280842428</t>
  </si>
  <si>
    <t>4011280842443</t>
  </si>
  <si>
    <t>(11:08) A.Kamara up the middle to NO 32 for 7 yards (S.Bunting).</t>
  </si>
  <si>
    <t>4011280842464</t>
  </si>
  <si>
    <t>(10:26) W.Clapp reported in as eligible.  L.Murray left guard to NO 35 for 3 yards (S.Bunting).</t>
  </si>
  <si>
    <t>4011280842487</t>
  </si>
  <si>
    <t>(9:50) (Shotgun) D.Brees pass short right to A.Kamara to NO 39 for 4 yards (L.David).</t>
  </si>
  <si>
    <t>4011280842511</t>
  </si>
  <si>
    <t>(9:07) A.Kamara left end to NO 42 for 3 yards (M.Edwards; L.David).</t>
  </si>
  <si>
    <t>4011280842532</t>
  </si>
  <si>
    <t>(8:22) (Shotgun) D.Brees pass short left to M.Thomas pushed ob at TB 17 for 41 yards (J.Whitehead).</t>
  </si>
  <si>
    <t>4011280842561</t>
  </si>
  <si>
    <t>4011280842578</t>
  </si>
  <si>
    <t>(7:37) A.Kamara left end pushed ob at TB 3 for 14 yards (J.Whitehead). PENALTY on NO-J.Cook, Offensive Holding, 10 yards, enforced at TB 5.</t>
  </si>
  <si>
    <t>1st &amp; 10 at TB 17</t>
  </si>
  <si>
    <t>4011280842615</t>
  </si>
  <si>
    <t>(7:17) (Shotgun) D.Brees pass short left to J.Hill to TB 10 for 5 yards (S.Bunting). NO-J.Hill was injured during the play. His return is Questionable.</t>
  </si>
  <si>
    <t>1st &amp; 8 at TB 15</t>
  </si>
  <si>
    <t>4011280842643</t>
  </si>
  <si>
    <t>(6:57) A.Kamara up the middle to TB 9 for 1 yard (N.Suh).</t>
  </si>
  <si>
    <t>2nd &amp; 3 at TB 10</t>
  </si>
  <si>
    <t>4011280842668</t>
  </si>
  <si>
    <t>(6:15) D.Brees pass short middle to A.Kamara to TB 6 for 3 yards (D.White).</t>
  </si>
  <si>
    <t>3rd &amp; 2 at TB 9</t>
  </si>
  <si>
    <t>4011280842692</t>
  </si>
  <si>
    <t>Ted Ginn Jr. Pass From Drew Brees for 6 Yrds W.Lutz extra point is GOOD, Center-Z.Wood, Holder-T.Morstead.</t>
  </si>
  <si>
    <t>4011280842733</t>
  </si>
  <si>
    <t>4011280842748</t>
  </si>
  <si>
    <t>(5:22) (Shotgun) J.Winston pass short middle to C.Brate to TB 31 for 6 yards (A.Klein).</t>
  </si>
  <si>
    <t>4011280842772</t>
  </si>
  <si>
    <t>(4:58) (Shotgun) J.Winston pass short left to P.Barber pushed ob at TB 36 for 5 yards (P.Williams).</t>
  </si>
  <si>
    <t>4011280842806</t>
  </si>
  <si>
    <t>(4:34) (Shotgun) J.Winston sacked at TB 27 for -9 yards (C.Jordan).</t>
  </si>
  <si>
    <t>4011280842825</t>
  </si>
  <si>
    <t>(3:53) (Shotgun) J.Winston pass short left to C.Brate to TB 34 for 7 yards (E.Apple).</t>
  </si>
  <si>
    <t>2nd &amp; 19 at TB 27</t>
  </si>
  <si>
    <t>4011280842849</t>
  </si>
  <si>
    <t>(3:11) (Shotgun) J.Winston pass short right to C.Godwin to TB 47 for 13 yards (E.Apple).</t>
  </si>
  <si>
    <t>3rd &amp; 12 at TB 34</t>
  </si>
  <si>
    <t>4011280842873</t>
  </si>
  <si>
    <t>(2:33) (Shotgun) J.Winston pass short left to M.Evans ran ob at NO 39 for 14 yards.</t>
  </si>
  <si>
    <t>4011280842907</t>
  </si>
  <si>
    <t>Timeout #1 by TB at 02:04.</t>
  </si>
  <si>
    <t>4011280842924</t>
  </si>
  <si>
    <t>(2:04) (Shotgun) J.Winston pass short right to S.Miller to NO 30 for 9 yards (E.Apple).</t>
  </si>
  <si>
    <t>4011280842948</t>
  </si>
  <si>
    <t>Chris Godwin 30 Yd pass from Jameis Winston (Matt Gay Kick)</t>
  </si>
  <si>
    <t>2nd &amp; 1 at NO 30</t>
  </si>
  <si>
    <t>4011280842989</t>
  </si>
  <si>
    <t>4011280843004</t>
  </si>
  <si>
    <t>(1:22) (Shotgun) D.Brees pass short left to M.Thomas pushed ob at NO 40 for 15 yards (A.Adams).</t>
  </si>
  <si>
    <t>4011280843033</t>
  </si>
  <si>
    <t>(:48) L.Murray right end to NO 34 for -6 yards (N.Suh).</t>
  </si>
  <si>
    <t>4011280843054</t>
  </si>
  <si>
    <t>(:04) (Shotgun) D.Brees pass short left to A.Kamara to NO 33 for -1 yards (N.Suh).</t>
  </si>
  <si>
    <t>4011280843078</t>
  </si>
  <si>
    <t>4011280843095</t>
  </si>
  <si>
    <t>(15:00) (Shotgun) D.Brees pass incomplete deep right to T.Smith.</t>
  </si>
  <si>
    <t>3rd &amp; 17 at NO 33</t>
  </si>
  <si>
    <t>4011280843117</t>
  </si>
  <si>
    <t>(14:54) T.Morstead punts 52 yards to TB 15, Center-Z.Wood, out of bounds.</t>
  </si>
  <si>
    <t>4th &amp; 17</t>
  </si>
  <si>
    <t>4th &amp; 17 at NO 33</t>
  </si>
  <si>
    <t>4011280843135</t>
  </si>
  <si>
    <t>(14:46) (Shotgun) J.Winston pass short right to C.Brate to TB 19 for 4 yards (D.Davis) [M.Davenport].</t>
  </si>
  <si>
    <t>4011280843159</t>
  </si>
  <si>
    <t>(14:05) (Shotgun) J.Winston scrambles left end ran ob at TB 42 for 23 yards (M.Williams).</t>
  </si>
  <si>
    <t>4011280843185</t>
  </si>
  <si>
    <t>(13:31) (Shotgun) J.Winston pass short left to R.Jones to TB 46 for 4 yards (P.Williams).</t>
  </si>
  <si>
    <t>4011280843209</t>
  </si>
  <si>
    <t>(12:53) (Shotgun) J.Winston pass incomplete short left to D.Ogunbowale.</t>
  </si>
  <si>
    <t>2nd &amp; 6 at TB 46</t>
  </si>
  <si>
    <t>4011280843231</t>
  </si>
  <si>
    <t>(12:45) (Shotgun) J.Winston pass short left to S.Miller to NO 49 for 5 yards (D.Davis).</t>
  </si>
  <si>
    <t>3rd &amp; 6 at TB 46</t>
  </si>
  <si>
    <t>4011280843255</t>
  </si>
  <si>
    <t>(12:02) (Shotgun) J.Winston pass short right to M.Evans to NO 43 for 6 yards (P.Williams). PENALTY on TB-M.Evans, Offensive Pass Interference, 10 yards, enforced at NO 49 - No Play. Tampa Bay challenged the offensive pass interference ruling, and the play was Upheld. The ruling on the field stands. (Timeout #2.)</t>
  </si>
  <si>
    <t>4th &amp; 1 at NO 49</t>
  </si>
  <si>
    <t>4011280843290</t>
  </si>
  <si>
    <t>(11:56) B.Pinion punts 46 yards to NO 13, Center-Z.Triner. A.Kamara ran ob at NO 18 for 5 yards (T.Logan). PENALTY on TB-T.Logan, Unsportsmanlike Conduct, 15 yards, enforced at NO 18.</t>
  </si>
  <si>
    <t>4th &amp; 11 at TB 41</t>
  </si>
  <si>
    <t>4011280843337</t>
  </si>
  <si>
    <t>(11:47) (Shotgun) D.Brees pass short middle to M.Thomas to NO 44 for 11 yards (A.Adams).</t>
  </si>
  <si>
    <t>4011280843361</t>
  </si>
  <si>
    <t>(11:12) W.Clapp reported in as eligible.  L.Murray up the middle to TB 49 for 7 yards (D.White; V.Vea).</t>
  </si>
  <si>
    <t>4011280843384</t>
  </si>
  <si>
    <t>Timeout #2 by NO at 10:26.</t>
  </si>
  <si>
    <t>4011280843401</t>
  </si>
  <si>
    <t>(10:26) (Shotgun) W.Clapp reported in as eligible.  D.Brees pass short left to T.Hill to TB 47 for 2 yards (L.David).</t>
  </si>
  <si>
    <t>2nd &amp; 3 at TB 49</t>
  </si>
  <si>
    <t>4011280843427</t>
  </si>
  <si>
    <t>(9:42) W.Clapp reported in as eligible.  L.Murray left tackle to TB 47 for no gain (B.Allen; D.White).</t>
  </si>
  <si>
    <t>4011280843450</t>
  </si>
  <si>
    <t>(9:07) W.Clapp and P.Omameh reported in as eligible.  D.Brees up the middle to TB 45 for 2 yards (V.Vea).</t>
  </si>
  <si>
    <t>4th &amp; 1 at TB 47</t>
  </si>
  <si>
    <t>4011280843475</t>
  </si>
  <si>
    <t>(8:52) (Shotgun) D.Brees pass short right to Z.Line to TB 40 for 5 yards (D.White).</t>
  </si>
  <si>
    <t>4011280843499</t>
  </si>
  <si>
    <t>(8:03) L.Murray left tackle to TB 37 for 3 yards (J.Whitehead).</t>
  </si>
  <si>
    <t>2nd &amp; 5 at TB 40</t>
  </si>
  <si>
    <t>4011280843520</t>
  </si>
  <si>
    <t>(7:20) (Shotgun) T.Hill right end to TB 34 for 3 yards (S.Bunting). PENALTY on NO, Illegal Shift, 5 yards, enforced at TB 37 - No Play.</t>
  </si>
  <si>
    <t>3rd &amp; 2 at TB 37</t>
  </si>
  <si>
    <t>4011280843552</t>
  </si>
  <si>
    <t>Timeout #3 by NO at 06:49.</t>
  </si>
  <si>
    <t>4011280843569</t>
  </si>
  <si>
    <t>(6:49) (Shotgun) D.Brees pass short left to A.Kamara to TB 38 for 4 yards (M.Edwards).</t>
  </si>
  <si>
    <t>3rd &amp; 7 at TB 42</t>
  </si>
  <si>
    <t>4011280843593</t>
  </si>
  <si>
    <t>(5:59) T.Morstead punts 27 yards to TB 11, Center-Z.Wood, fair catch by T.Logan.</t>
  </si>
  <si>
    <t>4th &amp; 3 at TB 38</t>
  </si>
  <si>
    <t>4011280843612</t>
  </si>
  <si>
    <t>(5:52) (Shotgun) J.Winston pass short middle to M.Evans to TB 33 for 22 yards (M.Williams). TB-M.Evans was injured during the play. His return is Questionable.</t>
  </si>
  <si>
    <t>4011280843636</t>
  </si>
  <si>
    <t>(5:35) (Shotgun) J.Winston pass incomplete deep left.</t>
  </si>
  <si>
    <t>4011280843662</t>
  </si>
  <si>
    <t>(5:29) (Shotgun) J.Winston pass incomplete short left to C.Brate.</t>
  </si>
  <si>
    <t>4011280843684</t>
  </si>
  <si>
    <t>(5:24) (Shotgun) J.Winston pass incomplete short middle to C.Brate (D.Davis) [T.Hendrickson].</t>
  </si>
  <si>
    <t>3rd &amp; 10 at TB 33</t>
  </si>
  <si>
    <t>4011280843706</t>
  </si>
  <si>
    <t>Marcus Williams 55 Yrd Interception Return W.Lutz extra point is GOOD, Center-Z.Wood, Holder-T.Morstead.</t>
  </si>
  <si>
    <t>4th &amp; 10 at TB 33</t>
  </si>
  <si>
    <t>4011280843749</t>
  </si>
  <si>
    <t>W.Lutz kicks 65 yards from NO 35 to end zone, Touchback. NO-S.Anthony was injured during the play. His return is Questionable.</t>
  </si>
  <si>
    <t>4011280843764</t>
  </si>
  <si>
    <t>(5:07) (Shotgun) J.Winston pass deep left to B.Perriman to TB 45 for 20 yards (V.Bell).</t>
  </si>
  <si>
    <t>4011280843792</t>
  </si>
  <si>
    <t>(4:37) (Shotgun) J.Winston pass short right to C.Brate to NO 48 for 7 yards (P.Robinson) [S.Rankins]. PENALTY on NO-S.Rankins, Roughing the Passer, 15 yards, enforced at NO 48.</t>
  </si>
  <si>
    <t>4011280843827</t>
  </si>
  <si>
    <t>(4:30) (Shotgun) J.Winston pass incomplete deep left to B.Perriman.</t>
  </si>
  <si>
    <t>4011280843849</t>
  </si>
  <si>
    <t>(4:25) (Shotgun) J.Winston pass incomplete short middle to C.Brate.</t>
  </si>
  <si>
    <t>2nd &amp; 10 at NO 33</t>
  </si>
  <si>
    <t>4011280843871</t>
  </si>
  <si>
    <t>(4:20) (Shotgun) J.Winston pass incomplete deep middle to C.Godwin (C.Gardner-Johnson).</t>
  </si>
  <si>
    <t>3rd &amp; 10 at NO 33</t>
  </si>
  <si>
    <t>4011280843893</t>
  </si>
  <si>
    <t>(4:15) (Shotgun) J.Winston pass incomplete short right to S.Miller (E.Apple). PENALTY on NO-C.Gardner-Johnson, Defensive Holding, 5 yards, enforced at NO 33 - No Play.</t>
  </si>
  <si>
    <t>4th &amp; 10 at NO 33</t>
  </si>
  <si>
    <t>4011280843926</t>
  </si>
  <si>
    <t>(4:09) (Shotgun) J.Winston pass short middle to M.Evans to NO 1 for 27 yards (M.Williams).</t>
  </si>
  <si>
    <t>4011280843950</t>
  </si>
  <si>
    <t>(3:47) (No Huddle, Shotgun) D.Ogunbowale up the middle to NO 1 for no gain (K.Alonso).</t>
  </si>
  <si>
    <t>4011280843971</t>
  </si>
  <si>
    <t>(3:27) (No Huddle) D.Ogunbowale up the middle to NO 1 for no gain (K.Alonso).</t>
  </si>
  <si>
    <t>4011280843992</t>
  </si>
  <si>
    <t>(2:52) (Shotgun) J.Winston pass short right intended for M.Evans INTERCEPTED by P.Williams at NO 0. Touchback. Penalty on TB-C.Brate, Illegal Motion, declined.</t>
  </si>
  <si>
    <t>4011280844029</t>
  </si>
  <si>
    <t>(2:43) W.Clapp reported in as eligible.  A.Kamara left tackle to NO 22 for 2 yards (J.Pierre-Paul).</t>
  </si>
  <si>
    <t>4011280844069</t>
  </si>
  <si>
    <t>Timeout #3 by TB at 02:40.</t>
  </si>
  <si>
    <t>4011280844086</t>
  </si>
  <si>
    <t>(2:40) PENALTY on TB-N.Suh, Neutral Zone Infraction, 5 yards, enforced at NO 22 - No Play.</t>
  </si>
  <si>
    <t>4011280844117</t>
  </si>
  <si>
    <t>(2:40) L.Murray right tackle to NO 29 for 2 yards (V.Vea).</t>
  </si>
  <si>
    <t>4011280844138</t>
  </si>
  <si>
    <t>4011280844155</t>
  </si>
  <si>
    <t>(2:00) L.Murray up the middle to NO 31 for 2 yards (W.Gholston; R.Nunez-Roches).</t>
  </si>
  <si>
    <t>4011280844176</t>
  </si>
  <si>
    <t>(1:15) D.Brees kneels to NO 30 for -1 yards.</t>
  </si>
  <si>
    <t>4011280844197</t>
  </si>
  <si>
    <t>(:34) D.Brees kneels to NO 29 for -1 yards.</t>
  </si>
  <si>
    <t>2nd &amp; 11 at NO 30</t>
  </si>
  <si>
    <t>4011280844218</t>
  </si>
  <si>
    <t>40112792236</t>
  </si>
  <si>
    <t>401127922</t>
  </si>
  <si>
    <t>40112792251</t>
  </si>
  <si>
    <t>(15:00) L.Murray right tackle to NO 28 for 3 yards (E.Reid).</t>
  </si>
  <si>
    <t>40112792272</t>
  </si>
  <si>
    <t>(14:17) (Shotgun) D.Brees pass short middle to M.Thomas to NO 32 for 4 yards (S.Thompson, L.Kuechly). Pass 2, YAC 2</t>
  </si>
  <si>
    <t>40112792296</t>
  </si>
  <si>
    <t>(13:31) (Shotgun) D.Brees pass short left to M.Thomas to NO 45 for 13 yards (E.Reid). Pass 12, YAC 1</t>
  </si>
  <si>
    <t>401127922124</t>
  </si>
  <si>
    <t>(12:52) A.Kamara right tackle to 50 for 5 yards (B.Irvin; E.Reid).</t>
  </si>
  <si>
    <t>401127922149</t>
  </si>
  <si>
    <t>(12:19) (Shotgun) D.Brees pass short left to A.Kamara to NO 44 for -6 yards (D.Poe). Pass -8, YAC 2</t>
  </si>
  <si>
    <t>401127922173</t>
  </si>
  <si>
    <t>(11:37) (Shotgun) D.Brees pass deep left to T.Ginn ran ob at CAR 26 for 30 yards. Pass 30, YAC 0</t>
  </si>
  <si>
    <t>401127922206</t>
  </si>
  <si>
    <t>Latavius Murray 26 Yard Rush W.Lutz extra point is GOOD, Center-Z.Wood, Holder-T.Morstead.</t>
  </si>
  <si>
    <t>1st &amp; 10 at CAR 26</t>
  </si>
  <si>
    <t>401127922250</t>
  </si>
  <si>
    <t>401127922265</t>
  </si>
  <si>
    <t>(10:39) (Shotgun) C.McCaffrey right tackle to CAR 24 for -1 yards (M.Brown).</t>
  </si>
  <si>
    <t>401127922286</t>
  </si>
  <si>
    <t>(10:01) PENALTY on CAR-G.Little, False Start, 5 yards, enforced at CAR 24 - No Play.</t>
  </si>
  <si>
    <t>2nd &amp; 11 at CAR 24</t>
  </si>
  <si>
    <t>401127922309</t>
  </si>
  <si>
    <t>(9:56) (Shotgun) C.McCaffrey right guard to CAR 28 for 9 yards (A.Klein).</t>
  </si>
  <si>
    <t>2nd &amp; 16 at CAR 19</t>
  </si>
  <si>
    <t>401127922330</t>
  </si>
  <si>
    <t>(9:20) (Shotgun) K.Allen pass incomplete short right to C.Samuel [D.Onyemata]. INJURY UPDATE: CAR #20 J.Scarlett, knee, QUESTIONABLE to return.</t>
  </si>
  <si>
    <t>3rd &amp; 7 at CAR 28</t>
  </si>
  <si>
    <t>401127922352</t>
  </si>
  <si>
    <t>(9:15) M.Palardy punts 47 yards to NO 25, Center-J.Jansen. A.Kamara to NO 23 for -2 yards (B.Burns).</t>
  </si>
  <si>
    <t>4th &amp; 7 at CAR 28</t>
  </si>
  <si>
    <t>401127922377</t>
  </si>
  <si>
    <t>(9:03) (Shotgun) D.Brees pass short right to M.Thomas to NO 28 for 5 yards (J.Bradberry). Pass 5, YAC 0</t>
  </si>
  <si>
    <t>401127922401</t>
  </si>
  <si>
    <t>(8:29) A.Kamara left guard to NO 29 for 1 yard (L.Kuechly).</t>
  </si>
  <si>
    <t>401127922426</t>
  </si>
  <si>
    <t>(7:54) (Shotgun) D.Brees pass deep middle to J.Cook to CAR 29 for 42 yards (T.Boston) [S.Thompson]. NO-T.Armstead was injured during the play. His return is Probable.  PENALTY on NO-J.Cook, Offensive Pass Interference, 10 yards, enforced at NO 29 - No Play. New Orleans challenged the offensive pass interference ruling, and the play was Upheld. The ruling on the field stands. (Timeout #1.)</t>
  </si>
  <si>
    <t>3rd &amp; 4 at NO 29</t>
  </si>
  <si>
    <t>401127922464</t>
  </si>
  <si>
    <t>(7:43) (Shotgun) D.Brees pass short left to M.Thomas to NO 27 for 8 yards (L.Kuechly). Pass -3, YAC 11</t>
  </si>
  <si>
    <t>3rd &amp; 14 at NO 19</t>
  </si>
  <si>
    <t>401127922494</t>
  </si>
  <si>
    <t>(6:56) (Punt formation) PENALTY on NO, Delay of Game, 5 yards, enforced at NO 27 - No Play.</t>
  </si>
  <si>
    <t>4th &amp; 6 at NO 27</t>
  </si>
  <si>
    <t>401127922529</t>
  </si>
  <si>
    <t>(6:50) T.Morstead punts 51 yards to CAR 27, Center-Z.Wood, downed by NO-J.Gray. New Orleans challenged the kick downed ruling, and the play was REVERSED. T.Morstead punts 51 yards to CAR 27, Center-Z.Wood. R.Gaulden MUFFS catch, touched at CAR 27, RECOVERED by NO-J.Gray at CAR 27. J.Gray to CAR 27 for no gain (C.Jones).</t>
  </si>
  <si>
    <t>4th &amp; 11 at NO 22</t>
  </si>
  <si>
    <t>401127922586</t>
  </si>
  <si>
    <t>(6:42) D.Brees pass short left to M.Thomas to CAR 23 for 4 yards (J.Bradberry). Pass 2, YAC 2</t>
  </si>
  <si>
    <t>1st &amp; 10 at CAR 27</t>
  </si>
  <si>
    <t>401127922610</t>
  </si>
  <si>
    <t>(6:03) W.Clapp reported in as eligible.  L.Murray left guard to CAR 13 for 10 yards (T.Boston).</t>
  </si>
  <si>
    <t>2nd &amp; 6 at CAR 23</t>
  </si>
  <si>
    <t>401127922637</t>
  </si>
  <si>
    <t>(5:23) (Shotgun) D.Brees pass incomplete short middle to J.Cook (E.Reid).</t>
  </si>
  <si>
    <t>401127922659</t>
  </si>
  <si>
    <t>Tre'Quan Smith 13 Yd pass from Drew Brees (Wil Lutz Kick)</t>
  </si>
  <si>
    <t>2nd &amp; 10 at CAR 13</t>
  </si>
  <si>
    <t>401127922700</t>
  </si>
  <si>
    <t>401127922719</t>
  </si>
  <si>
    <t>(5:12) C.McCaffrey left end to CAR 26 for 1 yard (C.Jordan).</t>
  </si>
  <si>
    <t>401127922740</t>
  </si>
  <si>
    <t>(4:37) K.Allen pass short left to G.Olsen to CAR 39 for 13 yards (V.Bell). Pass 13, YAC 0</t>
  </si>
  <si>
    <t>2nd &amp; 9 at CAR 26</t>
  </si>
  <si>
    <t>401127922764</t>
  </si>
  <si>
    <t>(3:56) C.Samuel right end to CAR 49 for 10 yards (D.Davis).</t>
  </si>
  <si>
    <t>1st &amp; 10 at CAR 39</t>
  </si>
  <si>
    <t>401127922789</t>
  </si>
  <si>
    <t>DJ Moore 51 Yd pass from Kyle Allen (Joey Slye PAT failed)</t>
  </si>
  <si>
    <t>401127922834</t>
  </si>
  <si>
    <t>401127922849</t>
  </si>
  <si>
    <t>(3:08) (Shotgun) D.Brees pass short middle to J.Cook to NO 41 for 16 yards (E.Reid). Pass 9, YAC 7</t>
  </si>
  <si>
    <t>401127922873</t>
  </si>
  <si>
    <t>(2:26) D.Brees pass short left to M.Thomas pushed ob at CAR 44 for 15 yards (S.Thompson). Pass 15, YAC 0</t>
  </si>
  <si>
    <t>401127922906</t>
  </si>
  <si>
    <t>(1:46) D.Brees pass short right to T.Ginn ran ob at CAR 36 for 8 yards (J.Bradberry). Pass 5, YAC 3</t>
  </si>
  <si>
    <t>401127922944</t>
  </si>
  <si>
    <t>(1:06) W.Clapp reported in as eligible.  L.Murray right tackle to CAR 31 for 5 yards (E.Obada).</t>
  </si>
  <si>
    <t>2nd &amp; 2 at CAR 36</t>
  </si>
  <si>
    <t>401127922971</t>
  </si>
  <si>
    <t>(:29) D.Brees pass short right to J.Hill to CAR 19 for 12 yards (E.Reid; S.Thompson). Pass -5, YAC 17</t>
  </si>
  <si>
    <t>1st &amp; 10 at CAR 31</t>
  </si>
  <si>
    <t>401127922996</t>
  </si>
  <si>
    <t>4011279221017</t>
  </si>
  <si>
    <t>(15:00) (Shotgun) D.Brees pass incomplete deep middle to J.Cook (L.Kuechly). INJURY UPDATE: CAR #20 J.Scarlett, knee, downgraded to OUT.</t>
  </si>
  <si>
    <t>4011279221039</t>
  </si>
  <si>
    <t>(14:55) NO #7 T.Hill at quarterback. (Shotgun) A.Kamara left guard to CAR 18 for 1 yard (B.Irvin). CAR-D.Poe was injured during the play. His return is Questionable.</t>
  </si>
  <si>
    <t>2nd &amp; 10 at CAR 19</t>
  </si>
  <si>
    <t>4011279221071</t>
  </si>
  <si>
    <t>(14:18) (Shotgun) D.Brees sacked at CAR 23 for -5 yards (B.Irvin).</t>
  </si>
  <si>
    <t>3rd &amp; 9 at CAR 18</t>
  </si>
  <si>
    <t>4011279221090</t>
  </si>
  <si>
    <t>4th &amp; 14 at CAR 23</t>
  </si>
  <si>
    <t>4011279221109</t>
  </si>
  <si>
    <t>4011279221124</t>
  </si>
  <si>
    <t>(13:34) C.McCaffrey right guard to CAR 28 for 3 yards (P.Williams; M.Brown). INJURY UPDATE: NO #72 T.Armstead, ankle, QUESTIONABLE to return.</t>
  </si>
  <si>
    <t>4011279221145</t>
  </si>
  <si>
    <t>(12:58) K.Allen pass short right to C.McCaffrey to CAR 34 for 6 yards (M.Brown). PENALTY on NO-T.Hendrickson, Illegal Use of Hands, 5 yards, enforced at CAR 28 - No Play.</t>
  </si>
  <si>
    <t>2nd &amp; 7 at CAR 28</t>
  </si>
  <si>
    <t>4011279221184</t>
  </si>
  <si>
    <t>(12:30) D.Moore left tackle to CAR 41 for 8 yards (C.Gardner-Johnson; M.Davenport).</t>
  </si>
  <si>
    <t>1st &amp; 10 at CAR 33</t>
  </si>
  <si>
    <t>4011279221205</t>
  </si>
  <si>
    <t>(11:50) (Shotgun) K.Allen pass short middle to C.McCaffrey to CAR 46 for 5 yards (D.Davis).</t>
  </si>
  <si>
    <t>2nd &amp; 2 at CAR 41</t>
  </si>
  <si>
    <t>4011279221229</t>
  </si>
  <si>
    <t>(11:13) K.Allen pass short right to C.McCaffrey to NO 43 for 11 yards (V.Bell, D.Davis). Pass -1, YAC 12</t>
  </si>
  <si>
    <t>4011279221253</t>
  </si>
  <si>
    <t>(10:31) (Shotgun) K.Allen pass short middle to G.Olsen to NO 36 for 7 yards (V.Bell). Pass 6, YAC 1</t>
  </si>
  <si>
    <t>4011279221281</t>
  </si>
  <si>
    <t>(9:47) K.Allen scrambles right end to NO 27 for 9 yards (K.Alonso).</t>
  </si>
  <si>
    <t>2nd &amp; 3 at NO 36</t>
  </si>
  <si>
    <t>4011279221306</t>
  </si>
  <si>
    <t>(9:07) (Shotgun) K.Allen pass incomplete short middle [S.Tuttle].</t>
  </si>
  <si>
    <t>4011279221328</t>
  </si>
  <si>
    <t>(8:59) (Shotgun) K.Allen pass incomplete short left to G.Olsen.</t>
  </si>
  <si>
    <t>4011279221350</t>
  </si>
  <si>
    <t>(8:54) (Shotgun) K.Allen pass short left to J.Wright to NO 23 for 4 yards (C.Gardner-Johnson). Pass 4, YAC 0</t>
  </si>
  <si>
    <t>3rd &amp; 10 at NO 27</t>
  </si>
  <si>
    <t>4011279221374</t>
  </si>
  <si>
    <t>Joey Slye 41 Yd Field Goal</t>
  </si>
  <si>
    <t>4th &amp; 6 at NO 23</t>
  </si>
  <si>
    <t>4011279221397</t>
  </si>
  <si>
    <t>4011279221412</t>
  </si>
  <si>
    <t>(8:09) (Shotgun) D.Brees pass incomplete short right to M.Thomas. INJURY UPDATE: CAR #95 D.Poe, knee, OUT for the game.</t>
  </si>
  <si>
    <t>4011279221434</t>
  </si>
  <si>
    <t>(8:05) (Shotgun) L.Murray right tackle to NO 34 for 9 yards (E.Reid).</t>
  </si>
  <si>
    <t>4011279221459</t>
  </si>
  <si>
    <t>(7:29) A.Kamara right guard to NO 34 for no gain (E.Reid).</t>
  </si>
  <si>
    <t>4011279221480</t>
  </si>
  <si>
    <t>(6:55) W.Clapp reported in as eligible.  L.Murray right guard to NO 37 for 3 yards (L.Kuechly). PENALTY on NO-P.Omameh, Offensive Holding, 9 yards, enforced at NO 34 - No Play.</t>
  </si>
  <si>
    <t>4011279221514</t>
  </si>
  <si>
    <t>(6:41) T.Morstead punts 43 yards to CAR 32, Center-Z.Wood. D.Moore to CAR 32 for no gain (A.Klein).</t>
  </si>
  <si>
    <t>4011279221539</t>
  </si>
  <si>
    <t>(6:30) K.Allen pass short right to C.Samuel pushed ob at CAR 41 for 9 yards (E.Apple). Pass 2, YAC 7</t>
  </si>
  <si>
    <t>1st &amp; 10 at CAR 32</t>
  </si>
  <si>
    <t>4011279221569</t>
  </si>
  <si>
    <t>(5:56) C.McCaffrey right end to CAR 45 for 4 yards (K.Alonso).</t>
  </si>
  <si>
    <t>2nd &amp; 1 at CAR 41</t>
  </si>
  <si>
    <t>4011279221594</t>
  </si>
  <si>
    <t>(5:19) K.Allen pass short right to C.McCaffrey to CAR 47 for 2 yards (D.Davis). Pass -3, YAC 5</t>
  </si>
  <si>
    <t>4011279221618</t>
  </si>
  <si>
    <t>(4:36) K.Allen sacked at CAR 39 for -8 yards (M.Edwards). FUMBLES (M.Edwards) [M.Edwards], recovered by CAR-G.Van Roten at CAR 39. G.Van Roten to CAR 39 for no gain (M.Brown).</t>
  </si>
  <si>
    <t>2nd &amp; 8 at CAR 47</t>
  </si>
  <si>
    <t>4011279221658</t>
  </si>
  <si>
    <t>(3:51) (Shotgun) K.Allen sacked at CAR 29 for -10 yards (D.Davis). CAR-G.Van Roten was injured during the play. His return is Probable.  PENALTY on NO-C.Jordan, Unnecessary Roughness, 15 yards, enforced at CAR 29.</t>
  </si>
  <si>
    <t>3rd &amp; 16 at CAR 39</t>
  </si>
  <si>
    <t>4011279221691</t>
  </si>
  <si>
    <t>(3:26) C.McCaffrey right guard to NO 47 for 9 yards (K.Alonso).</t>
  </si>
  <si>
    <t>4011279221712</t>
  </si>
  <si>
    <t>(2:51) C.McCaffrey right tackle to NO 44 for 3 yards (C.Jordan).</t>
  </si>
  <si>
    <t>4011279221733</t>
  </si>
  <si>
    <t>(2:13) C.Samuel left end to NO 37 for 7 yards (D.Davis).</t>
  </si>
  <si>
    <t>4011279221754</t>
  </si>
  <si>
    <t>4011279221771</t>
  </si>
  <si>
    <t>(2:00) K.Allen pass incomplete deep right to G.Olsen.</t>
  </si>
  <si>
    <t>4011279221793</t>
  </si>
  <si>
    <t>(1:53) (Shotgun) K.Allen pass short right to C.McCaffrey to NO 32 for 5 yards (P.Robinson). Pass 3, YAC 2</t>
  </si>
  <si>
    <t>3rd &amp; 3 at NO 37</t>
  </si>
  <si>
    <t>4011279221817</t>
  </si>
  <si>
    <t>Timeout #2 by NO at 01:43.</t>
  </si>
  <si>
    <t>4011279221838</t>
  </si>
  <si>
    <t>(1:43) (Shotgun) C.McCaffrey right guard to NO 29 for 3 yards (D.Davis).</t>
  </si>
  <si>
    <t>4011279221859</t>
  </si>
  <si>
    <t>Timeout #3 by NO at 01:38.</t>
  </si>
  <si>
    <t>4011279221876</t>
  </si>
  <si>
    <t>(1:38) (Shotgun) K.Allen pass short middle to C.McCaffrey to NO 20 for 9 yards (D.Davis). Pass 3, YAC 6</t>
  </si>
  <si>
    <t>4011279221900</t>
  </si>
  <si>
    <t>(1:01) (Shotgun) K.Allen pass short right to D.Moore to NO 12 for 8 yards (C.Gardner-Johnson). Pass 5, YAC 3</t>
  </si>
  <si>
    <t>4011279221928</t>
  </si>
  <si>
    <t>Timeout #1 by CAR at 00:49.</t>
  </si>
  <si>
    <t>4011279221949</t>
  </si>
  <si>
    <t>(:49) (Shotgun) K.Allen pass short middle to C.McCaffrey to NO 7 for 5 yards (C.Gardner-Johnson). Pass 4, YAC 1</t>
  </si>
  <si>
    <t>2nd &amp; 2 at NO 12</t>
  </si>
  <si>
    <t>4011279221973</t>
  </si>
  <si>
    <t>Timeout #2 by CAR at 00:39.</t>
  </si>
  <si>
    <t>4011279221990</t>
  </si>
  <si>
    <t>(:38) (Shotgun) K.Allen sacked at NO 9 for -2 yards (D.Onyemata).</t>
  </si>
  <si>
    <t>4011279222013</t>
  </si>
  <si>
    <t>(:08) (Shotgun) K.Allen pass short left to C.McCaffrey for 9 yards, TOUCHDOWN. Pass -3, YAC 9 The Replay Official reviewed the runner broke the plane ruling, and the play was REVERSED. (Shotgun) K.Allen pass short left to C.McCaffrey to NO 1 for 8 yards (V.Bell). Pass -3, YAC 11</t>
  </si>
  <si>
    <t>4011279222100</t>
  </si>
  <si>
    <t>Christian McCaffrey Pass From Kyle Allen for 1 Yard TWO-POINT CONVERSION ATTEMPT. K.Allen pass to D.Moore is incomplete. ATTEMPT FAILS.</t>
  </si>
  <si>
    <t>4011279222150</t>
  </si>
  <si>
    <t>4011279222165</t>
  </si>
  <si>
    <t>W.Lutz kicks 65 yards from NO 35 to end zone, Touchback. INJURY UPDATE: CAR #73 G.Van Roten, toe, OUT for the game.</t>
  </si>
  <si>
    <t>4011279222180</t>
  </si>
  <si>
    <t>(15:00) C.McCaffrey right guard to CAR 29 for 4 yards (K.Alonso, M.Brown).</t>
  </si>
  <si>
    <t>4011279222205</t>
  </si>
  <si>
    <t>(14:22) K.Allen pass incomplete deep right to C.Samuel.</t>
  </si>
  <si>
    <t>2nd &amp; 6 at CAR 29</t>
  </si>
  <si>
    <t>4011279222227</t>
  </si>
  <si>
    <t>(14:14) (Shotgun) K.Allen pass incomplete short left to D.Moore.</t>
  </si>
  <si>
    <t>4011279222249</t>
  </si>
  <si>
    <t>(14:09) M.Palardy punts 33 yards to NO 38, Center-J.Jansen, downed by CAR-J.Carter.</t>
  </si>
  <si>
    <t>4011279222276</t>
  </si>
  <si>
    <t>(13:58) A.Kamara left end ran ob at NO 38 for no gain (S.Thompson).</t>
  </si>
  <si>
    <t>4011279222306</t>
  </si>
  <si>
    <t>(13:24) (Shotgun) D.Brees pass short left to A.Kamara to 50 for 12 yards (E.Reid; L.Kuechly) [G.McCoy]. Pass 2, YAC 10</t>
  </si>
  <si>
    <t>4011279222334</t>
  </si>
  <si>
    <t>(12:44) (Shotgun) D.Brees pass incomplete deep right to T.Ginn. PENALTY on CAR-T.Boston, Unnecessary Roughness, 15 yards, enforced at 50 - No Play.</t>
  </si>
  <si>
    <t>4011279222371</t>
  </si>
  <si>
    <t>(12:40) W.Clapp reported in as eligible.  A.Kamara right tackle to CAR 26 for 9 yards (D.Jackson; J.Bradberry).</t>
  </si>
  <si>
    <t>4011279222394</t>
  </si>
  <si>
    <t>(12:00) L.Murray right tackle to CAR 20 for 6 yards (L.Kuechly).</t>
  </si>
  <si>
    <t>2nd &amp; 1 at CAR 26</t>
  </si>
  <si>
    <t>4011279222415</t>
  </si>
  <si>
    <t>Jared Cook Pass From Drew Brees for 20 Yrds W.Lutz extra point is GOOD, Center-Z.Wood, Holder-T.Morstead.</t>
  </si>
  <si>
    <t>1st &amp; 10 at CAR 20</t>
  </si>
  <si>
    <t>4011279222460</t>
  </si>
  <si>
    <t>4011279222476</t>
  </si>
  <si>
    <t>(11:18) (Shotgun) K.Allen pass short left to C.McCaffrey pushed ob at CAR 48 for 23 yards (V.Bell). Pass -4, YAC 27</t>
  </si>
  <si>
    <t>4011279222505</t>
  </si>
  <si>
    <t>(10:46) C.McCaffrey right tackle to CAR 48 for no gain (S.Tuttle).</t>
  </si>
  <si>
    <t>4011279222530</t>
  </si>
  <si>
    <t>(10:13) (Shotgun) K.Allen pass short left to G.Olsen to NO 47 for 5 yards (D.Davis). Pass 2, YAC 3</t>
  </si>
  <si>
    <t>2nd &amp; 10 at CAR 48</t>
  </si>
  <si>
    <t>4011279222554</t>
  </si>
  <si>
    <t>(9:33) (Shotgun) K.Allen pass short middle to D.Moore to NO 39 for 8 yards (C.Gardner-Johnson; V.Bell). Pass 5, YAC 3</t>
  </si>
  <si>
    <t>4011279222582</t>
  </si>
  <si>
    <t>(8:57) (Shotgun) K.Allen pass incomplete short right to C.Samuel. PENALTY on NO-P.Williams, Illegal Use of Hands, 5 yards, enforced at NO 39 - No Play.</t>
  </si>
  <si>
    <t>4011279222619</t>
  </si>
  <si>
    <t>(8:53) (Shotgun) K.Allen pass incomplete short right to C.Samuel (E.Apple).</t>
  </si>
  <si>
    <t>4011279222641</t>
  </si>
  <si>
    <t>(8:49) (Shotgun) K.Allen pass incomplete short right to I.Thomas (C.Jordan).</t>
  </si>
  <si>
    <t>4011279222663</t>
  </si>
  <si>
    <t>(8:44) (Shotgun) K.Allen pass incomplete short left to D.Moore (V.Bell).</t>
  </si>
  <si>
    <t>3rd &amp; 10 at NO 34</t>
  </si>
  <si>
    <t>4011279222685</t>
  </si>
  <si>
    <t>Joey Slye 52 Yd Field Goal</t>
  </si>
  <si>
    <t>4th &amp; 10 at NO 34</t>
  </si>
  <si>
    <t>4011279222704</t>
  </si>
  <si>
    <t>J.Slye kicks 65 yards from CAR 35 to end zone, Touchback. INJURY UPDATE: NO #72 T.Armstead, ankle, OUT for the game.</t>
  </si>
  <si>
    <t>4011279222719</t>
  </si>
  <si>
    <t>(8:36) (Shotgun) D.Brees pass short left to A.Kamara to NO 37 for 12 yards (T.Boston). Pass -1, YAC 13</t>
  </si>
  <si>
    <t>4011279222747</t>
  </si>
  <si>
    <t>(7:57) (Shotgun) L.Murray right tackle to NO 42 for 5 yards (D.Jackson; L.Kuechly).</t>
  </si>
  <si>
    <t>4011279222772</t>
  </si>
  <si>
    <t>(7:14) (Shotgun) D.Brees pass short left to A.Kamara to NO 47 for 5 yards (E.Reid). Pass 5, YAC 0</t>
  </si>
  <si>
    <t>4011279222796</t>
  </si>
  <si>
    <t>(6:32) D.Brees pass deep middle to J.Cook to CAR 33 for 20 yards (E.Reid). CAR-E.Reid was injured during the play. His return is Questionable.  Pass 18, YAC 2</t>
  </si>
  <si>
    <t>4011279222824</t>
  </si>
  <si>
    <t>(6:00) W.Clapp reported in as eligible.  A.Kamara left guard to CAR 3 for 30 yards (T.Boston; D.Jackson).</t>
  </si>
  <si>
    <t>4011279222855</t>
  </si>
  <si>
    <t>Michael Thomas Pass From Drew Brees for 3 Yrds W.Lutz extra point is GOOD, Center-Z.Wood, Holder-T.Morstead.</t>
  </si>
  <si>
    <t>4011279222925</t>
  </si>
  <si>
    <t>W.Lutz kicks 63 yards from NO 35 to CAR 2. D.White to CAR 29 for 27 yards (J.Bademosi). Penalty on NO-E.Apple, Unnecessary Roughness, offsetting. Penalty on CAR-R.Gaulden, Unnecessary Roughness, offsetting.</t>
  </si>
  <si>
    <t>4011279222960</t>
  </si>
  <si>
    <t>(5:04) C.McCaffrey left end pushed ob at CAR 28 for -1 yards (V.Bell). Penalty on CAR, Illegal Formation, declined.</t>
  </si>
  <si>
    <t>4011279222997</t>
  </si>
  <si>
    <t>(4:43) (Shotgun) K.Allen pass deep right to D.Moore pushed ob at NO 20 for 52 yards (P.Williams). Penalty on NO-E.Apple, Defensive Holding, declined. Pass 17, YAC 35</t>
  </si>
  <si>
    <t>2nd &amp; 11 at CAR 28</t>
  </si>
  <si>
    <t>4011279223037</t>
  </si>
  <si>
    <t>(4:15) C.McCaffrey right guard to NO 12 for 8 yards (M.Williams).</t>
  </si>
  <si>
    <t>4011279223062</t>
  </si>
  <si>
    <t>(3:34) C.McCaffrey left guard to NO 13 for -1 yards (C.Jordan).</t>
  </si>
  <si>
    <t>4011279223083</t>
  </si>
  <si>
    <t>(2:52) (Shotgun) K.Allen pass short right to D.Moore pushed ob at NO 8 for 5 yards (P.Williams). Pass 1, YAC 4</t>
  </si>
  <si>
    <t>3rd &amp; 3 at NO 13</t>
  </si>
  <si>
    <t>4011279223112</t>
  </si>
  <si>
    <t>(2:13) (Shotgun) K.Allen pass short right to I.Thomas to NO 4 for 4 yards (D.Davis). Pass 3, YAC 1</t>
  </si>
  <si>
    <t>4011279223140</t>
  </si>
  <si>
    <t>Christian McCaffrey 4 Yd Run (Joey Slye PAT failed)</t>
  </si>
  <si>
    <t>4011279223185</t>
  </si>
  <si>
    <t>4011279223201</t>
  </si>
  <si>
    <t>(1:28) D.Brees pass short right to J.Cook to NO 44 for 19 yards (S.Thompson; T.Boston). Pass 6, YAC 13</t>
  </si>
  <si>
    <t>4011279223228</t>
  </si>
  <si>
    <t>(:45) W.Clapp reported in as eligible.  A.Kamara right tackle to NO 45 for 1 yard (E.Reid; G.McCoy).</t>
  </si>
  <si>
    <t>4011279223251</t>
  </si>
  <si>
    <t>4011279223272</t>
  </si>
  <si>
    <t>(15:00) (Shotgun) D.Brees pass short right to A.Kamara to NO 46 for 1 yard (J.Bradberry). Pass 0, YAC 1</t>
  </si>
  <si>
    <t>4011279223296</t>
  </si>
  <si>
    <t>(14:26) (Shotgun) D.Brees pass incomplete deep left to T.Ginn (D.Jackson).</t>
  </si>
  <si>
    <t>4011279223322</t>
  </si>
  <si>
    <t>(14:19) T.Morstead punts 54 yards to end zone, Center-Z.Wood, Touchback.</t>
  </si>
  <si>
    <t>4011279223339</t>
  </si>
  <si>
    <t>(14:10) (Shotgun) C.McCaffrey left end ran ob at CAR 20 for no gain (V.Bell).</t>
  </si>
  <si>
    <t>4011279223365</t>
  </si>
  <si>
    <t>(13:50) (Shotgun) K.Allen pass incomplete short right.</t>
  </si>
  <si>
    <t>2nd &amp; 10 at CAR 20</t>
  </si>
  <si>
    <t>4011279223387</t>
  </si>
  <si>
    <t>(13:44) (Shotgun) K.Allen pass incomplete short right to D.Moore (D.Davis).</t>
  </si>
  <si>
    <t>3rd &amp; 10 at CAR 20</t>
  </si>
  <si>
    <t>4011279223409</t>
  </si>
  <si>
    <t>(13:36) M.Palardy punts 46 yards to NO 34, Center-J.Jansen, fair catch by A.Kamara.</t>
  </si>
  <si>
    <t>4th &amp; 10 at CAR 20</t>
  </si>
  <si>
    <t>4011279223428</t>
  </si>
  <si>
    <t>(13:28) W.Clapp reported in as eligible.  A.Kamara right tackle to NO 34 for no gain (V.Butler).</t>
  </si>
  <si>
    <t>4011279223451</t>
  </si>
  <si>
    <t>(12:44) (Shotgun) D.Brees pass incomplete deep left to T.Ginn. INJURY UPDATE: CAR #74 G.Little, QUESTIONABLE to return.</t>
  </si>
  <si>
    <t>4011279223473</t>
  </si>
  <si>
    <t>(12:38) (Shotgun) PENALTY on NO-E.McCoy, False Start, 5 yards, enforced at NO 34 - No Play.</t>
  </si>
  <si>
    <t>4011279223500</t>
  </si>
  <si>
    <t>(12:38) (Shotgun) D.Brees pass deep middle intended for T.Smith INTERCEPTED by T.Boston at 50. T.Boston to 50 for no gain (T.Smith).</t>
  </si>
  <si>
    <t>4011279223526</t>
  </si>
  <si>
    <t>(12:26) C.McCaffrey right tackle to NO 43 for 7 yards (D.Onyemata).</t>
  </si>
  <si>
    <t>4011279223547</t>
  </si>
  <si>
    <t>(11:49) C.Samuel left end to NO 30 for 13 yards (C.Jordan).</t>
  </si>
  <si>
    <t>4011279223568</t>
  </si>
  <si>
    <t>(11:07) (Shotgun) K.Allen pass incomplete short left to C.Samuel. PENALTY on NO-M.Williams, Defensive Pass Interference, 29 yards, enforced at NO 30 - No Play.</t>
  </si>
  <si>
    <t>4011279223610</t>
  </si>
  <si>
    <t>(10:59) T.Larsen reported in as eligible.  K.Allen pass incomplete short middle.</t>
  </si>
  <si>
    <t>4011279223634</t>
  </si>
  <si>
    <t>(10:55) A.Armah right guard to NO 1 for no gain (K.Alonso; S.Tuttle).</t>
  </si>
  <si>
    <t>4011279223655</t>
  </si>
  <si>
    <t>(10:15) C.McCaffrey right guard to NO 2 for -1 yards (M.Davenport; M.Williams).</t>
  </si>
  <si>
    <t>10:15</t>
  </si>
  <si>
    <t>4011279223676</t>
  </si>
  <si>
    <t>DJ Moore Pass From Kyle Allen for 2 Yrds J.Slye extra point is GOOD, Center-J.Jansen, Holder-M.Palardy.</t>
  </si>
  <si>
    <t>4th &amp; Goal at NO 2</t>
  </si>
  <si>
    <t>4011279223732</t>
  </si>
  <si>
    <t>4011279223747</t>
  </si>
  <si>
    <t>(9:23) (Shotgun) D.Brees pass incomplete short middle to T.Smith (L.Kuechly).</t>
  </si>
  <si>
    <t>4011279223769</t>
  </si>
  <si>
    <t>(9:19) D.Brees pass short right to M.Thomas to NO 36 for 11 yards (E.Reid). Pass 5, YAC 6</t>
  </si>
  <si>
    <t>4011279223793</t>
  </si>
  <si>
    <t>(8:37) W.Clapp reported in as eligible.  D.Brees pass incomplete short left to L.Murray. PENALTY on NO-E.McCoy, Offensive Holding, 10 yards, enforced at NO 36 - No Play.</t>
  </si>
  <si>
    <t>4011279223832</t>
  </si>
  <si>
    <t>(8:33) (Shotgun) PENALTY on NO-L.Warford, False Start, 5 yards, enforced at NO 26 - No Play.</t>
  </si>
  <si>
    <t>1st &amp; 20 at NO 26</t>
  </si>
  <si>
    <t>4011279223855</t>
  </si>
  <si>
    <t>(8:33) (Shotgun) D.Brees pass deep middle to J.Cook to NO 42 for 21 yards (E.Reid). Pass 19, YAC 2</t>
  </si>
  <si>
    <t>1st &amp; 25 at NO 21</t>
  </si>
  <si>
    <t>4011279223879</t>
  </si>
  <si>
    <t>(7:51) (Shotgun) D.Brees pass short left to J.Cook to NO 45 for 3 yards (S.Thompson). Pass 3, YAC 0</t>
  </si>
  <si>
    <t>4011279223907</t>
  </si>
  <si>
    <t>(7:11) (Shotgun) D.Brees pass short right to T.Hill to NO 45 for no gain (B.Irvin). Pass -4, YAC 4</t>
  </si>
  <si>
    <t>4011279223935</t>
  </si>
  <si>
    <t>Timeout #1 by NO at 06:47.</t>
  </si>
  <si>
    <t>4011279223960</t>
  </si>
  <si>
    <t>(6:47) A.Kamara right tackle to NO 43 for -2 yards (E.Reid). Penalty on NO-R.Ramczyk, Offensive Holding, declined.</t>
  </si>
  <si>
    <t>4011279223992</t>
  </si>
  <si>
    <t>(6:44) PENALTY on CAR-D.Daley, False Start, 5 yards, enforced at NO 43 - No Play.</t>
  </si>
  <si>
    <t>4011279224015</t>
  </si>
  <si>
    <t>(6:44) C.Samuel left end to NO 38 for 10 yards (M.Williams).</t>
  </si>
  <si>
    <t>1st &amp; 15 at NO 48</t>
  </si>
  <si>
    <t>4011279224036</t>
  </si>
  <si>
    <t>(6:10) (Shotgun) K.Allen pass short right to G.Olsen pushed ob at NO 23 for 15 yards (M.Williams). Pass 2, YAC 13</t>
  </si>
  <si>
    <t>4011279224065</t>
  </si>
  <si>
    <t>(5:41) C.McCaffrey right guard to NO 16 for 7 yards (S.Tuttle; C.Gardner-Johnson).</t>
  </si>
  <si>
    <t>4011279224090</t>
  </si>
  <si>
    <t>(5:04) C.McCaffrey right guard to NO 16 for no gain (C.Jordan).</t>
  </si>
  <si>
    <t>2nd &amp; 3 at NO 16</t>
  </si>
  <si>
    <t>4011279224111</t>
  </si>
  <si>
    <t>(4:25) (Shotgun) K.Allen pass short right to G.Olsen to NO 12 for 4 yards (P.Robinson). Pass 3, YAC 1</t>
  </si>
  <si>
    <t>4011279224135</t>
  </si>
  <si>
    <t>(3:46) C.McCaffrey right guard to NO 8 for 4 yards (V.Bell).</t>
  </si>
  <si>
    <t>4011279224160</t>
  </si>
  <si>
    <t>(3:07) C.McCaffrey left guard to NO 5 for 3 yards (D.Davis; M.Brown).</t>
  </si>
  <si>
    <t>2nd &amp; 6 at NO 8</t>
  </si>
  <si>
    <t>4011279224181</t>
  </si>
  <si>
    <t>(2:26) (Shotgun) K.Allen pass incomplete short left to J.Wright. Carolina challenged the play for possible defensive pass interference, and the play was REVERSED. (Shotgun) K.Allen pass incomplete short left to J.Wright. PENALTY on NO-C.Gardner-Johnson, Defensive Pass Interference, 2 yards, enforced at NO 5 - No Play.</t>
  </si>
  <si>
    <t>3rd &amp; 3 at NO 5</t>
  </si>
  <si>
    <t>4011279224203</t>
  </si>
  <si>
    <t>(2:21) C.McCaffrey left guard to NO 4 for -1 yards (A.Klein). CAR-T.Moton was injured during the play. His return is Probable.</t>
  </si>
  <si>
    <t>4011279224272</t>
  </si>
  <si>
    <t>Timeout #2 by NO at 02:16.</t>
  </si>
  <si>
    <t>4011279224293</t>
  </si>
  <si>
    <t>(2:16) K.Allen pass incomplete short right.</t>
  </si>
  <si>
    <t>4011279224315</t>
  </si>
  <si>
    <t>(2:10) (Shotgun) K.Allen sacked at NO 10 for -6 yards (M.Davenport).</t>
  </si>
  <si>
    <t>4011279224334</t>
  </si>
  <si>
    <t>4011279224351</t>
  </si>
  <si>
    <t>(2:00) J.Slye 28 yard field goal is No Good, Wide Right, Center-J.Jansen, Holder-M.Palardy.</t>
  </si>
  <si>
    <t>4th &amp; Goal at NO 10</t>
  </si>
  <si>
    <t>4011279224371</t>
  </si>
  <si>
    <t>(1:56) (Shotgun) D.Brees sacked at NO 14 for -6 yards (B.Burns). Penalty on NO, Illegal Shift, declined.</t>
  </si>
  <si>
    <t>4011279224401</t>
  </si>
  <si>
    <t>(1:51) (Shotgun) D.Brees pass short middle to M.Thomas to NO 28 for 14 yards (T.Boston). Pass 13, YAC 1</t>
  </si>
  <si>
    <t>4011279224425</t>
  </si>
  <si>
    <t>(1:25) (Shotgun) D.Brees pass short middle to A.Kamara to NO 32 for 4 yards (S.Thompson). Pass 3, YAC 1</t>
  </si>
  <si>
    <t>3rd &amp; 2 at NO 28</t>
  </si>
  <si>
    <t>4011279224453</t>
  </si>
  <si>
    <t>(1:04) (No Huddle, Shotgun) D.Brees pass short middle to A.Kamara to NO 40 for 8 yards (J.Elliott). Pass 3, YAC 5</t>
  </si>
  <si>
    <t>4011279224481</t>
  </si>
  <si>
    <t>(:43) (No Huddle, Shotgun) D.Brees pass short left to A.Kamara to NO 36 for -4 yards (J.Elliott). Pass -5, YAC 4</t>
  </si>
  <si>
    <t>4011279224509</t>
  </si>
  <si>
    <t>Timeout #3 by NO at 00:37.</t>
  </si>
  <si>
    <t>4011279224526</t>
  </si>
  <si>
    <t>(:37) (Shotgun) D.Brees pass deep right to M.Thomas ran ob at CAR 40 for 24 yards (J.Bradberry). Pass 22, YAC 2</t>
  </si>
  <si>
    <t>3rd &amp; 6 at NO 36</t>
  </si>
  <si>
    <t>4011279224574</t>
  </si>
  <si>
    <t>(:31) (Shotgun) D.Brees pass incomplete deep right to T.Ginn.</t>
  </si>
  <si>
    <t>1st &amp; 10 at CAR 40</t>
  </si>
  <si>
    <t>4011279224596</t>
  </si>
  <si>
    <t>(:26) (Shotgun) D.Brees pass short right to A.Kamara ran ob at CAR 24 for 16 yards (E.Reid). Pass -2, YAC 18</t>
  </si>
  <si>
    <t>2nd &amp; 10 at CAR 40</t>
  </si>
  <si>
    <t>4011279224629</t>
  </si>
  <si>
    <t>(:19) A.Kamara left guard to CAR 15 for 9 yards (M.Addison).</t>
  </si>
  <si>
    <t>4011279224650</t>
  </si>
  <si>
    <t>(:04) D.Brees spiked the ball to stop the clock.</t>
  </si>
  <si>
    <t>4011279224672</t>
  </si>
  <si>
    <t>Timeout #1 by CAR at 00:03.</t>
  </si>
  <si>
    <t>4011279224699</t>
  </si>
  <si>
    <t>4011279224718</t>
  </si>
  <si>
    <t>40112802236</t>
  </si>
  <si>
    <t>401128022</t>
  </si>
  <si>
    <t>40112802251</t>
  </si>
  <si>
    <t>(15:00) (Shotgun) M.Ryan sacked at ATL 18 for -7 yards (M.Davenport). FUMBLES (M.Davenport) [M.Davenport], and recovers at ATL 18. M.Ryan to ATL 18 for no gain (M.Brown).</t>
  </si>
  <si>
    <t>40112802280</t>
  </si>
  <si>
    <t>(14:24) (Shotgun) D.Freeman left tackle to ATL 18 for no gain (D.Onyemata).</t>
  </si>
  <si>
    <t>401128022101</t>
  </si>
  <si>
    <t>(13:47) (Shotgun) M.Ryan pass short left to C.Ridley to ATL 22 for 4 yards (K.Alonso).</t>
  </si>
  <si>
    <t>3rd &amp; 17 at ATL 18</t>
  </si>
  <si>
    <t>401128022125</t>
  </si>
  <si>
    <t>(13:11) R.Allen punts 8 yards to ATL 30, Center-J.Harris, downed by ATL-S.Neasman. Punt was deflected by NO T. Hill</t>
  </si>
  <si>
    <t>4th &amp; 13 at ATL 22</t>
  </si>
  <si>
    <t>401128022152</t>
  </si>
  <si>
    <t>(13:03) (Shotgun) D.Brees pass short right to M.Thomas to ATL 25 for 5 yards (Ri.Allen).</t>
  </si>
  <si>
    <t>401128022176</t>
  </si>
  <si>
    <t>(12:29) D.Brees pass short right to T.Hill pushed ob at ATL 16 for 9 yards (K.Sheffield).</t>
  </si>
  <si>
    <t>2nd &amp; 5 at ATL 25</t>
  </si>
  <si>
    <t>401128022205</t>
  </si>
  <si>
    <t>(11:59) A.Kamara right end to ATL 3 for 13 yards (V.Beasley; D.Jones).</t>
  </si>
  <si>
    <t>1st &amp; 10 at ATL 16</t>
  </si>
  <si>
    <t>401128022226</t>
  </si>
  <si>
    <t>Taysom Hill Pass From Drew Brees for 3 Yrds W.Lutz extra point is GOOD, Center-Z.Wood, Holder-T.Morstead.</t>
  </si>
  <si>
    <t>401128022267</t>
  </si>
  <si>
    <t>W.Lutz kicks 67 yards from NO 35 to ATL -2. K.Barner to ATL 45 for 47 yards (V.Bell).</t>
  </si>
  <si>
    <t>401128022297</t>
  </si>
  <si>
    <t>(10:57) D.Freeman left tackle to ATL 48 for 3 yards (V.Bell).</t>
  </si>
  <si>
    <t>401128022318</t>
  </si>
  <si>
    <t>(10:22) (Shotgun) M.Ryan pass short middle to C.Ridley to NO 46 for 6 yards (V.Bell).</t>
  </si>
  <si>
    <t>2nd &amp; 7 at ATL 48</t>
  </si>
  <si>
    <t>401128022342</t>
  </si>
  <si>
    <t>(9:46) K.Smith left guard to NO 43 for 3 yards (M.Lattimore).</t>
  </si>
  <si>
    <t>401128022363</t>
  </si>
  <si>
    <t>(9:15) D.Freeman right tackle to NO 39 for 4 yards (M.Lattimore).</t>
  </si>
  <si>
    <t>401128022384</t>
  </si>
  <si>
    <t>(8:36) D.Freeman right tackle to NO 40 for -1 yards (K.Alonso).</t>
  </si>
  <si>
    <t>401128022405</t>
  </si>
  <si>
    <t>(8:00) (Shotgun) M.Ryan pass incomplete short left to C.Blake [C.Gardner-Johnson].</t>
  </si>
  <si>
    <t>401128022427</t>
  </si>
  <si>
    <t>(7:54) R.Allen punts 38 yards to NO 2, Center-J.Harris, out of bounds.</t>
  </si>
  <si>
    <t>4th &amp; 7 at NO 40</t>
  </si>
  <si>
    <t>401128022445</t>
  </si>
  <si>
    <t>(7:45) W.Clapp reported in as eligible.  L.Murray left tackle to NO 3 for 1 yard (G.Jarrett).</t>
  </si>
  <si>
    <t>1st &amp; 10 at NO 2</t>
  </si>
  <si>
    <t>401128022468</t>
  </si>
  <si>
    <t>(7:05) D.Brees pass short middle to M.Thomas to NO 17 for 14 yards (D.Kazee).</t>
  </si>
  <si>
    <t>2nd &amp; 9 at NO 3</t>
  </si>
  <si>
    <t>401128022492</t>
  </si>
  <si>
    <t>(6:24) W.Clapp reported in as eligible.  L.Murray left guard to NO 18 for 1 yard (D.Jones).</t>
  </si>
  <si>
    <t>401128022515</t>
  </si>
  <si>
    <t>(5:44) (Shotgun) D.Brees pass short middle to A.Kamara to NO 22 for 4 yards (D.Jones).</t>
  </si>
  <si>
    <t>401128022539</t>
  </si>
  <si>
    <t>(5:01) (Shotgun) D.Brees pass incomplete short right to M.Thomas (K.Sheffield).</t>
  </si>
  <si>
    <t>3rd &amp; 5 at NO 22</t>
  </si>
  <si>
    <t>401128022561</t>
  </si>
  <si>
    <t>(4:57) T.Morstead punts 53 yards to ATL 25, Center-Z.Wood, out of bounds.</t>
  </si>
  <si>
    <t>4th &amp; 5 at NO 22</t>
  </si>
  <si>
    <t>401128022579</t>
  </si>
  <si>
    <t>(4:48) (Shotgun) D.Freeman left guard to ATL 27 for 2 yards (T.Hendrickson; S.Tuttle).</t>
  </si>
  <si>
    <t>401128022600</t>
  </si>
  <si>
    <t>(4:16) (Shotgun) M.Ryan pass short right to C.Blake to ATL 34 for 7 yards (M.Lattimore).</t>
  </si>
  <si>
    <t>401128022624</t>
  </si>
  <si>
    <t>(3:36) (Shotgun) M.Ryan pass short right to C.Blake to ATL 47 for 13 yards (M.Lattimore). PENALTY on NO-M.Lattimore, Unnecessary Roughness, 15 yards, enforced at ATL 47.</t>
  </si>
  <si>
    <t>401128022659</t>
  </si>
  <si>
    <t>(3:16) D.Freeman right end pushed ob at NO 30 for 8 yards (V.Bell). Penalty on NO-V.Bell, Lowering the Head to Initiate Contact, offsetting, enforced at NO 38 - No Play. Penalty on ATL-C.Blake, Unnecessary Roughness, offsetting.</t>
  </si>
  <si>
    <t>401128022697</t>
  </si>
  <si>
    <t>(2:56) (Shotgun) T.Sambrailo reported in as eligible.  M.Ryan sacked at NO 39 for -1 yards (C.Jordan).</t>
  </si>
  <si>
    <t>401128022716</t>
  </si>
  <si>
    <t>(2:21) (Shotgun) D.Freeman right tackle to NO 33 for 6 yards (M.Lattimore).</t>
  </si>
  <si>
    <t>401128022737</t>
  </si>
  <si>
    <t>(1:38) (Shotgun) M.Ryan pass incomplete deep right to C.Ridley [P.Williams]. PENALTY on NO-E.Apple, Defensive Pass Interference, 22 yards, enforced at NO 33 - No Play.</t>
  </si>
  <si>
    <t>401128022770</t>
  </si>
  <si>
    <t>(1:33) D.Freeman right guard to NO 11 for no gain (T.Hendrickson; C.Robertson).</t>
  </si>
  <si>
    <t>401128022792</t>
  </si>
  <si>
    <t>(:47) (Shotgun) M.Ryan pass incomplete short right.</t>
  </si>
  <si>
    <t>401128022814</t>
  </si>
  <si>
    <t>(:41) (Shotgun) M.Ryan pass short left to R.Gage to NO 2 for 9 yards (M.Williams).</t>
  </si>
  <si>
    <t>3rd &amp; 10 at NO 11</t>
  </si>
  <si>
    <t>401128022841</t>
  </si>
  <si>
    <t>401128022858</t>
  </si>
  <si>
    <t>(15:00) (Shotgun) M.Ryan pass incomplete short right to C.Blake (C.Jordan).</t>
  </si>
  <si>
    <t>4th &amp; 1 at NO 2</t>
  </si>
  <si>
    <t>401128022880</t>
  </si>
  <si>
    <t>(14:57) D.Brees pass short left to M.Thomas to NO 10 for 8 yards (I.Oliver).</t>
  </si>
  <si>
    <t>401128022904</t>
  </si>
  <si>
    <t>(14:21) D.Brees pass incomplete short right to J.Vander Laan.</t>
  </si>
  <si>
    <t>2nd &amp; 2 at NO 10</t>
  </si>
  <si>
    <t>401128022926</t>
  </si>
  <si>
    <t>(14:17) A.Kamara right guard to NO 10 for no gain (G.Jarrett).</t>
  </si>
  <si>
    <t>401128022947</t>
  </si>
  <si>
    <t>(13:38) T.Morstead punts 45 yards to ATL 45, Center-Z.Wood, out of bounds.</t>
  </si>
  <si>
    <t>4th &amp; 2 at NO 10</t>
  </si>
  <si>
    <t>401128022965</t>
  </si>
  <si>
    <t>(13:31) M.Ryan pass incomplete deep left to C.Blake [S.Rankins].</t>
  </si>
  <si>
    <t>401128022987</t>
  </si>
  <si>
    <t>(13:26) (Shotgun) T.Sambrailo reported in as eligible.  D.Freeman left tackle to ATL 47 for 2 yards (S.Rankins).</t>
  </si>
  <si>
    <t>2nd &amp; 10 at ATL 45</t>
  </si>
  <si>
    <t>4011280221010</t>
  </si>
  <si>
    <t>(12:47) (Shotgun) M.Ryan pass incomplete deep right to C.Ridley. PENALTY on NO-E.Apple, Defensive Pass Interference, 35 yards, enforced at ATL 47 - No Play.</t>
  </si>
  <si>
    <t>3rd &amp; 8 at ATL 47</t>
  </si>
  <si>
    <t>4011280221043</t>
  </si>
  <si>
    <t>Jaeden Graham Pass From Matt Ryan for 18 Yrds Y.Koo extra point is No Good, Wide Left, Center-J.Harris, Holder-R.Allen.</t>
  </si>
  <si>
    <t>4011280221084</t>
  </si>
  <si>
    <t>Y.Koo kicks 61 yards from ATL 35 to NO 4. D.Harris MUFFS catch, and recovers at NO 7. D.Harris to NO 19 for 12 yards (F.Oluokun).</t>
  </si>
  <si>
    <t>4011280221110</t>
  </si>
  <si>
    <t>(12:29) (Shotgun) D.Brees pass short right to J.Cook to NO 35 for 16 yards (D.Campbell).</t>
  </si>
  <si>
    <t>4011280221134</t>
  </si>
  <si>
    <t>(11:45) L.Murray right end to NO 36 for 1 yard (V.Beasley; G.Jarrett).</t>
  </si>
  <si>
    <t>4011280221155</t>
  </si>
  <si>
    <t>(11:41) (Shotgun) PENALTY on ATL-A.Clayborn, Neutral Zone Infraction, 5 yards, enforced at NO 36 - No Play.</t>
  </si>
  <si>
    <t>4011280221178</t>
  </si>
  <si>
    <t>(10:55) D.Brees pass short right to T.Smith to 50 for 9 yards (D.Campbell; D.Kazee).</t>
  </si>
  <si>
    <t>4011280221202</t>
  </si>
  <si>
    <t>(10:22) (Shotgun) D.Brees pass short right to J.Cook pushed ob at ATL 10 for 40 yards (D.Jones).</t>
  </si>
  <si>
    <t>4011280221231</t>
  </si>
  <si>
    <t>(9:47) A.Kamara left guard to ATL 4 for 6 yards (Ri.Allen; D.Jones). NO-T.Smith was injured during the play. His return is Probable. ATL-Ri.Allen was injured during the play. His return is Probable.</t>
  </si>
  <si>
    <t>4011280221258</t>
  </si>
  <si>
    <t>(9:20) W.Clapp reported in as eligible.  D.Brees pass incomplete short middle to J.Hill.</t>
  </si>
  <si>
    <t>2nd &amp; Goal at ATL 4</t>
  </si>
  <si>
    <t>4011280221282</t>
  </si>
  <si>
    <t>(9:14) (Shotgun) D.Brees pass incomplete short right to J.Cook.</t>
  </si>
  <si>
    <t>3rd &amp; 4 at ATL 4</t>
  </si>
  <si>
    <t>4011280221304</t>
  </si>
  <si>
    <t>(9:09) W.Lutz 22 yard field goal is GOOD, Center-Z.Wood, Holder-T.Morstead.</t>
  </si>
  <si>
    <t>4011280221323</t>
  </si>
  <si>
    <t>4011280221338</t>
  </si>
  <si>
    <t>(9:05) M.Ryan pass short left to J.Graham to ATL 23 for -2 yards (D.Davis).</t>
  </si>
  <si>
    <t>4011280221362</t>
  </si>
  <si>
    <t>(8:23) M.Ryan pass short left to C.Ridley to ATL 37 for 14 yards (M.Lattimore).</t>
  </si>
  <si>
    <t>2nd &amp; 12 at ATL 23</t>
  </si>
  <si>
    <t>4011280221386</t>
  </si>
  <si>
    <t>(7:55) B.Hill left tackle to ATL 43 for 6 yards (C.Jordan).</t>
  </si>
  <si>
    <t>4011280221407</t>
  </si>
  <si>
    <t>(7:25) B.Hill left tackle to NO 49 for 8 yards (D.Davis).</t>
  </si>
  <si>
    <t>4011280221428</t>
  </si>
  <si>
    <t>(6:45) T.Sambrailo reported in as eligible.  B.Hill right guard to ATL 48 for -3 yards (K.Alonso).</t>
  </si>
  <si>
    <t>4011280221451</t>
  </si>
  <si>
    <t>(6:09) (Shotgun) M.Ryan pass short left to K.Barner to NO 39 for 13 yards (D.Davis).</t>
  </si>
  <si>
    <t>2nd &amp; 13 at ATL 48</t>
  </si>
  <si>
    <t>4011280221475</t>
  </si>
  <si>
    <t>(5:28) T.Sambrailo reported in as eligible.  M.Ryan pass short middle to B.Hill to NO 27 for 12 yards (S.Rankins).</t>
  </si>
  <si>
    <t>4011280221501</t>
  </si>
  <si>
    <t>(4:50) D.Freeman left guard to NO 25 for 2 yards (M.Brown).</t>
  </si>
  <si>
    <t>4011280221522</t>
  </si>
  <si>
    <t>(4:11) T.Sambrailo reported in as eligible.  M.Ryan pass incomplete deep right to K.Smith.</t>
  </si>
  <si>
    <t>4011280221546</t>
  </si>
  <si>
    <t>(4:04) (Shotgun) M.Ryan pass short middle to R.Gage to NO 18 for 7 yards (M.Williams). New Orleans challenged the pass completion ruling, and the play was REVERSED. (Shotgun) M.Ryan pass incomplete short middle to R.Gage.</t>
  </si>
  <si>
    <t>4011280221570</t>
  </si>
  <si>
    <t>(4:01) Y.Koo 42 yard field goal is No Good, Wide Left, Center-J.Harris, Holder-R.Allen.</t>
  </si>
  <si>
    <t>4th &amp; 8 at NO 25</t>
  </si>
  <si>
    <t>4011280221629</t>
  </si>
  <si>
    <t>(3:57) D.Brees pass deep left to J.Cook pushed ob at ATL 39 for 29 yards (F.Oluokun).</t>
  </si>
  <si>
    <t>4011280221658</t>
  </si>
  <si>
    <t>(3:31) A.Kamara left tackle to ATL 40 for -1 yards (D.Campbell; T.McKinley).</t>
  </si>
  <si>
    <t>4011280221679</t>
  </si>
  <si>
    <t>(2:50) D.Brees pass short left to A.Kamara to ATL 30 for 10 yards (D.Jones, J.Crawford).</t>
  </si>
  <si>
    <t>2nd &amp; 11 at ATL 40</t>
  </si>
  <si>
    <t>4011280221703</t>
  </si>
  <si>
    <t>4011280221720</t>
  </si>
  <si>
    <t>(2:00) Taysom Hill in at QB (Shotgun) T.Hill right guard for 30 yards, TOUCHDOWN.W.Lutz extra point is GOOD, Center-Z.Wood, Holder-T.Morstead.</t>
  </si>
  <si>
    <t>3rd &amp; 1 at ATL 30</t>
  </si>
  <si>
    <t>4011280221760</t>
  </si>
  <si>
    <t>4011280221775</t>
  </si>
  <si>
    <t>(1:53) (Shotgun) M.Ryan pass short left to C.Blake to ATL 33 for 8 yards (E.Apple; M.Williams).</t>
  </si>
  <si>
    <t>4011280221799</t>
  </si>
  <si>
    <t>(1:29) (No Huddle, Shotgun) M.Ryan pass short left to R.Gage to ATL 44 for 11 yards (E.Apple).</t>
  </si>
  <si>
    <t>2nd &amp; 2 at ATL 33</t>
  </si>
  <si>
    <t>4011280221823</t>
  </si>
  <si>
    <t>(1:11) (No Huddle, Shotgun) M.Ryan pass incomplete short left to R.Gage.</t>
  </si>
  <si>
    <t>4011280221845</t>
  </si>
  <si>
    <t>(1:08) (Shotgun) PENALTY on ATL-R.Gage, False Start, 5 yards, enforced at ATL 44 - No Play.</t>
  </si>
  <si>
    <t>2nd &amp; 10 at ATL 44</t>
  </si>
  <si>
    <t>4011280221868</t>
  </si>
  <si>
    <t>(1:08) (Shotgun) M.Ryan sacked at ATL 37 for -2 yards (T.Hendrickson).</t>
  </si>
  <si>
    <t>2nd &amp; 15 at ATL 39</t>
  </si>
  <si>
    <t>4011280221887</t>
  </si>
  <si>
    <t>Timeout #1 by NO at 01:01.</t>
  </si>
  <si>
    <t>4011280221904</t>
  </si>
  <si>
    <t>(1:01) (Shotgun) M.Ryan pass short left to R.Gage to NO 49 for 14 yards (V.Bell).</t>
  </si>
  <si>
    <t>3rd &amp; 17 at ATL 37</t>
  </si>
  <si>
    <t>4011280221929</t>
  </si>
  <si>
    <t>Timeout #1 by ATL at 00:26.</t>
  </si>
  <si>
    <t>4011280221950</t>
  </si>
  <si>
    <t>(:26) (Shotgun) M.Ryan scrambles left tackle to NO 40 for 9 yards (M.Williams).</t>
  </si>
  <si>
    <t>4th &amp; 3 at NO 49</t>
  </si>
  <si>
    <t>4011280221975</t>
  </si>
  <si>
    <t>Timeout #2 by ATL at 00:19.</t>
  </si>
  <si>
    <t>4011280222016</t>
  </si>
  <si>
    <t>Timeout #3 by ATL at 00:11.</t>
  </si>
  <si>
    <t>4011280221992</t>
  </si>
  <si>
    <t>(:19) (Shotgun) M.Ryan pass short middle to J.Hardy to NO 27 for 13 yards (P.Williams).</t>
  </si>
  <si>
    <t>4011280222033</t>
  </si>
  <si>
    <t>(:11) (Shotgun) M.Ryan pass incomplete short right.</t>
  </si>
  <si>
    <t>4011280222055</t>
  </si>
  <si>
    <t>Timeout #2 by NO at 00:08.</t>
  </si>
  <si>
    <t>4011280222078</t>
  </si>
  <si>
    <t>(:08) Y.Koo 45 yard field goal is GOOD, Center-J.Harris, Holder-R.Allen.</t>
  </si>
  <si>
    <t>4011280222097</t>
  </si>
  <si>
    <t>Y.Koo kicks 44 yards from ATL 35 to NO 21. J.Vander Laan to NO 29 for 8 yards.</t>
  </si>
  <si>
    <t>4011280222119</t>
  </si>
  <si>
    <t>4011280222136</t>
  </si>
  <si>
    <t>Y.Koo kicks 65 yards from ATL 35 to NO 0. D.Harris pushed ob at ATL 40 for 60 yards (B.Hill). PENALTY on NO-C.Robertson, Illegal Block Above the Waist, 9 yards, enforced at NO 18.</t>
  </si>
  <si>
    <t>14:51</t>
  </si>
  <si>
    <t>4011280222174</t>
  </si>
  <si>
    <t>(14:51) (Shotgun) D.Brees pass short right to M.Thomas to NO 15 for 6 yards (D.Trufant).</t>
  </si>
  <si>
    <t>4011280222198</t>
  </si>
  <si>
    <t>(14:13) (Shotgun) D.Brees pass short left to A.Kamara ran ob at NO 19 for 4 yards (D.Kazee).</t>
  </si>
  <si>
    <t>2nd &amp; 4 at NO 15</t>
  </si>
  <si>
    <t>4011280222227</t>
  </si>
  <si>
    <t>(13:39) D.Brees pass incomplete short left to M.Thomas.</t>
  </si>
  <si>
    <t>4011280222249</t>
  </si>
  <si>
    <t>(13:35) (Shotgun) D.Brees pass short left to A.Kamara pushed ob at NO 24 for 5 yards (Ri.Allen).</t>
  </si>
  <si>
    <t>2nd &amp; 10 at NO 19</t>
  </si>
  <si>
    <t>4011280222283</t>
  </si>
  <si>
    <t>(12:57) (Shotgun) D.Brees pass incomplete short middle to A.Kamara.</t>
  </si>
  <si>
    <t>3rd &amp; 5 at NO 24</t>
  </si>
  <si>
    <t>4011280222305</t>
  </si>
  <si>
    <t>(12:52) T.Morstead punts 44 yards to ATL 32, Center-Z.Wood. K.Barner to ATL 34 for 2 yards (J.Hardee).</t>
  </si>
  <si>
    <t>4th &amp; 5 at NO 24</t>
  </si>
  <si>
    <t>4011280222330</t>
  </si>
  <si>
    <t>(12:43) D.Freeman left tackle to ATL 38 for 4 yards (E.Apple).</t>
  </si>
  <si>
    <t>4011280222351</t>
  </si>
  <si>
    <t>(12:12) (Shotgun) M.Ryan pass short left to D.Freeman to ATL 38 for no gain (M.Williams).</t>
  </si>
  <si>
    <t>12:05</t>
  </si>
  <si>
    <t>2nd &amp; 6 at ATL 38</t>
  </si>
  <si>
    <t>4011280222375</t>
  </si>
  <si>
    <t>(11:31) (Shotgun) M.Ryan sacked at ATL 29 for -9 yards (M.Davenport).</t>
  </si>
  <si>
    <t>3rd &amp; 6 at ATL 38</t>
  </si>
  <si>
    <t>4011280222394</t>
  </si>
  <si>
    <t>(10:53) R.Allen punts 41 yards to NO 30, Center-J.Harris. D.Harris to NO 30 for no gain (J.Grace). PENALTY on NO-J.Gray, Illegal Block Above the Waist, 10 yards, enforced at NO 30.</t>
  </si>
  <si>
    <t>4th &amp; 15 at ATL 29</t>
  </si>
  <si>
    <t>4011280222430</t>
  </si>
  <si>
    <t>(10:42) (Shotgun) A.Kamara left end to NO 26 for 6 yards (K.Sheffield; T.Davison).</t>
  </si>
  <si>
    <t>4011280222451</t>
  </si>
  <si>
    <t>(10:07) A.Kamara left tackle to NO 33 for 7 yards (D.Jones).</t>
  </si>
  <si>
    <t>4011280222472</t>
  </si>
  <si>
    <t>(9:33) D.Brees pass short left to T.Smith to NO 38 for 5 yards (D.Jones, Ri.Allen).</t>
  </si>
  <si>
    <t>4011280222496</t>
  </si>
  <si>
    <t>(8:50) (Shotgun) T.Hill left end to NO 41 for 3 yards (G.Jarrett).</t>
  </si>
  <si>
    <t>4011280222522</t>
  </si>
  <si>
    <t>(8:07) (Shotgun) D.Brees pass short right to M.Thomas to NO 46 for 5 yards (D.Trufant).</t>
  </si>
  <si>
    <t>4011280222546</t>
  </si>
  <si>
    <t>(7:29) A.Kamara left guard to ATL 30 for 24 yards (D.Jones).</t>
  </si>
  <si>
    <t>7:22</t>
  </si>
  <si>
    <t>4011280222567</t>
  </si>
  <si>
    <t>(6:50) A.Kamara left end to ATL 29 for 1 yard (G.Jarrett).</t>
  </si>
  <si>
    <t>4011280222588</t>
  </si>
  <si>
    <t>(6:08) W.Clapp reported in as eligible.  T.Hill pass incomplete short right to J.Cook.</t>
  </si>
  <si>
    <t>2nd &amp; 9 at ATL 29</t>
  </si>
  <si>
    <t>4011280222612</t>
  </si>
  <si>
    <t>(6:02) (Shotgun) D.Brees pass incomplete short left to A.Kamara (D.Campbell).</t>
  </si>
  <si>
    <t>3rd &amp; 9 at ATL 29</t>
  </si>
  <si>
    <t>4011280222634</t>
  </si>
  <si>
    <t>(5:59) W.Lutz 47 yard field goal is GOOD, Center-Z.Wood, Holder-T.Morstead.</t>
  </si>
  <si>
    <t>4th &amp; 9 at ATL 29</t>
  </si>
  <si>
    <t>4011280222659</t>
  </si>
  <si>
    <t>4011280222674</t>
  </si>
  <si>
    <t>(5:54) M.Ryan pass incomplete short middle to C.Ridley. NO-M.Lattimore was injured during the play. His return is Probable.</t>
  </si>
  <si>
    <t>4011280222696</t>
  </si>
  <si>
    <t>(5:49) (Shotgun) D.Freeman right guard to ATL 28 for 3 yards (C.Gardner-Johnson).</t>
  </si>
  <si>
    <t>4011280222721</t>
  </si>
  <si>
    <t>(5:11) (Shotgun) M.Ryan pass short right to C.Blake ran ob at ATL 35 for 7 yards.</t>
  </si>
  <si>
    <t>3rd &amp; 7 at ATL 28</t>
  </si>
  <si>
    <t>4011280222750</t>
  </si>
  <si>
    <t>(4:53) D.Freeman left guard to ATL 38 for 3 yards (M.Davenport).</t>
  </si>
  <si>
    <t>4011280222771</t>
  </si>
  <si>
    <t>(4:20) (Shotgun) M.Ryan pass short middle to C.Ridley to 50 for 12 yards (E.Apple).</t>
  </si>
  <si>
    <t>2nd &amp; 7 at ATL 38</t>
  </si>
  <si>
    <t>4011280222795</t>
  </si>
  <si>
    <t>(3:43) D.Freeman left tackle to NO 44 for 6 yards (E.Apple).</t>
  </si>
  <si>
    <t>4011280222816</t>
  </si>
  <si>
    <t>(3:12) M.Ryan pass short middle to D.Freeman to NO 41 for 3 yards (D.Davis).</t>
  </si>
  <si>
    <t>2nd &amp; 4 at NO 44</t>
  </si>
  <si>
    <t>4011280222840</t>
  </si>
  <si>
    <t>(2:37) K.Smith right guard to NO 40 for 1 yard (C.Robertson).</t>
  </si>
  <si>
    <t>4011280222861</t>
  </si>
  <si>
    <t>(2:03) M.Ryan pass short right intended for D.Freeman INTERCEPTED by S.Tuttle at NO 42. S.Tuttle to ATL 19 for 39 yards (D.Freeman). PENALTY on NO-C.Jordan, Illegal Block Above the Waist, 10 yards, enforced at ATL 39.</t>
  </si>
  <si>
    <t>4011280222898</t>
  </si>
  <si>
    <t>(1:52) (Shotgun) L.Murray right tackle to 50 for -1 yards (J.Crawford; A.Clayborn).</t>
  </si>
  <si>
    <t>4011280222919</t>
  </si>
  <si>
    <t>(1:14) (Shotgun) D.Brees pass incomplete deep right to J.Cook.</t>
  </si>
  <si>
    <t>2nd &amp; 11 at 50</t>
  </si>
  <si>
    <t>4011280222941</t>
  </si>
  <si>
    <t>(1:09) (Shotgun) D.Brees pass incomplete short middle [D.Jones]. PENALTY on NO-D.Brees, Intentional Grounding, 10 yards, enforced at 50.</t>
  </si>
  <si>
    <t>3rd &amp; 11 at 50</t>
  </si>
  <si>
    <t>4011280222974</t>
  </si>
  <si>
    <t>(1:05) T.Morstead punts 52 yards to ATL 8, Center-Z.Wood. K.Barner to ATL 6 for -2 yards (J.Gray).</t>
  </si>
  <si>
    <t>4th &amp; 21 at NO 40</t>
  </si>
  <si>
    <t>4011280222999</t>
  </si>
  <si>
    <t>(:53) T.Sambrailo reported in as eligible.  PENALTY on ATL-K.McGary, False Start, 3 yards, enforced at ATL 6 - No Play.</t>
  </si>
  <si>
    <t>4011280223053</t>
  </si>
  <si>
    <t>(:53) D.Freeman right tackle to ATL 9 for 6 yards (D.Davis).</t>
  </si>
  <si>
    <t>1st &amp; 13</t>
  </si>
  <si>
    <t>1st &amp; 13 at ATL 3</t>
  </si>
  <si>
    <t>4011280223074</t>
  </si>
  <si>
    <t>(:20) M.Ryan pass deep left to C.Ridley to ATL 27 for 18 yards (M.Williams).</t>
  </si>
  <si>
    <t>2nd &amp; 7 at ATL 9</t>
  </si>
  <si>
    <t>4011280223098</t>
  </si>
  <si>
    <t>4011280223115</t>
  </si>
  <si>
    <t>(15:00) (Shotgun) T.Sambrailo reported in as eligible.  D.Freeman left guard to ATL 31 for 4 yards (M.Brown).</t>
  </si>
  <si>
    <t>4011280223138</t>
  </si>
  <si>
    <t>(14:29) D.Freeman left tackle to ATL 36 for 5 yards (M.Edwards).</t>
  </si>
  <si>
    <t>2nd &amp; 6 at ATL 31</t>
  </si>
  <si>
    <t>4011280223159</t>
  </si>
  <si>
    <t>(13:51) M.Ryan pass short left to C.Blake pushed ob at ATL 48 for 12 yards (E.Apple).</t>
  </si>
  <si>
    <t>3rd &amp; 1 at ATL 36</t>
  </si>
  <si>
    <t>4011280223188</t>
  </si>
  <si>
    <t>(13:24) D.Freeman left end to 50 for 2 yards (S.Anthony; T.Hendrickson).</t>
  </si>
  <si>
    <t>4011280223209</t>
  </si>
  <si>
    <t>(12:45) (Shotgun) M.Ryan pass short right to K.Barner to ATL 43 for -7 yards (P.Williams, C.Jordan).</t>
  </si>
  <si>
    <t>4011280223233</t>
  </si>
  <si>
    <t>(11:55) (Shotgun) M.Ryan pass short middle intended for R.Gage INTERCEPTED by C.Gardner-Johnson at NO 43. C.Gardner-Johnson ran ob at ATL 29 for 28 yards (K.Barner).</t>
  </si>
  <si>
    <t>3rd &amp; 15 at ATL 43</t>
  </si>
  <si>
    <t>4011280223269</t>
  </si>
  <si>
    <t>(11:45) A.Kamara left guard to ATL 29 for no gain (G.Jarrett).</t>
  </si>
  <si>
    <t>1st &amp; 10 at ATL 29</t>
  </si>
  <si>
    <t>4011280223290</t>
  </si>
  <si>
    <t>(11:07) D.Brees pass incomplete deep right to T.Ginn.</t>
  </si>
  <si>
    <t>2nd &amp; 10 at ATL 29</t>
  </si>
  <si>
    <t>4011280223312</t>
  </si>
  <si>
    <t>Timeout #1 by NO at 10:59.</t>
  </si>
  <si>
    <t>4011280223329</t>
  </si>
  <si>
    <t>(10:59) (Shotgun) A.Kamara right tackle to ATL 24 for 5 yards (Ri.Allen).</t>
  </si>
  <si>
    <t>3rd &amp; 10 at ATL 29</t>
  </si>
  <si>
    <t>4011280223350</t>
  </si>
  <si>
    <t>(10:19) W.Lutz 42 yard field goal is GOOD, Center-Z.Wood, Holder-T.Morstead.</t>
  </si>
  <si>
    <t>4th &amp; 5 at ATL 24</t>
  </si>
  <si>
    <t>4011280223369</t>
  </si>
  <si>
    <t>4011280223384</t>
  </si>
  <si>
    <t>(10:14) (Shotgun) M.Ryan sacked at ATL 16 for -9 yards (C.Jordan).</t>
  </si>
  <si>
    <t>4011280223403</t>
  </si>
  <si>
    <t>(9:42) (No Huddle, Shotgun) M.Ryan pass incomplete short left to C.Blake. PENALTY on NO-E.Apple, Defensive Pass Interference, 5 yards, enforced at ATL 16 - No Play.</t>
  </si>
  <si>
    <t>2nd &amp; 19 at ATL 16</t>
  </si>
  <si>
    <t>4011280223436</t>
  </si>
  <si>
    <t>(9:39) B.Hill right guard to ATL 23 for 2 yards (D.Davis).</t>
  </si>
  <si>
    <t>4011280223457</t>
  </si>
  <si>
    <t>(9:16) (Shotgun) M.Ryan pass short middle to B.Hill to ATL 26 for 3 yards (C.Robertson).</t>
  </si>
  <si>
    <t>2nd &amp; 8 at ATL 23</t>
  </si>
  <si>
    <t>4011280223481</t>
  </si>
  <si>
    <t>(8:53) (Shotgun) M.Ryan scrambles right tackle to ATL 32 for 6 yards (M.Davenport). FUMBLES (M.Davenport), RECOVERED by NO-V.Bell at ATL 44. V.Bell to ATL 39 for 5 yards (B.Hill).</t>
  </si>
  <si>
    <t>3rd &amp; 5 at ATL 26</t>
  </si>
  <si>
    <t>4011280223518</t>
  </si>
  <si>
    <t>(8:41) W.Clapp reported in as eligible.  A.Kamara left end to ATL 39 for no gain (F.Oluokun).</t>
  </si>
  <si>
    <t>4011280223541</t>
  </si>
  <si>
    <t>(8:00) (Shotgun) D.Brees pass short middle to M.Thomas to ATL 29 for 10 yards (D.Kazee, K.Sheffield).</t>
  </si>
  <si>
    <t>4011280223565</t>
  </si>
  <si>
    <t>(7:20) (Shotgun) D.Brees pass incomplete short left to A.Kamara (J.Crawford).</t>
  </si>
  <si>
    <t>4011280223587</t>
  </si>
  <si>
    <t>(7:16) (Shotgun) D.Brees pass short left to J.Hill to ATL 27 for 2 yards (F.Oluokun).</t>
  </si>
  <si>
    <t>4011280223616</t>
  </si>
  <si>
    <t>(6:37) (Shotgun) D.Brees pass incomplete short middle to A.Kamara (D.Jones). New Orleans challenged the play for possible defensive pass interference, and the play was Upheld. The ruling on the field stands. (Timeout #2 at 06:32.)</t>
  </si>
  <si>
    <t>4011280223638</t>
  </si>
  <si>
    <t>(6:32) W.Lutz 45 yard field goal is GOOD, Center-Z.Wood, Holder-T.Morstead.</t>
  </si>
  <si>
    <t>4th &amp; 8 at ATL 27</t>
  </si>
  <si>
    <t>4011280223680</t>
  </si>
  <si>
    <t>W.Lutz kicks 69 yards from NO 35 to ATL -4. K.Barner to ATL 25 for 29 yards (J.Hardee).</t>
  </si>
  <si>
    <t>4011280223702</t>
  </si>
  <si>
    <t>(6:21) (Shotgun) M.Ryan pass short right to J.Graham to ATL 27 for 2 yards (V.Bell). NO-C.Gardner-Johnson was injured during the play.</t>
  </si>
  <si>
    <t>4011280223726</t>
  </si>
  <si>
    <t>(5:47) (Shotgun) M.Ryan pass short right to C.Blake to ATL 37 for 10 yards (E.Apple).</t>
  </si>
  <si>
    <t>4011280223754</t>
  </si>
  <si>
    <t>(5:24) (No Huddle, Shotgun) M.Ryan pass short right to D.Freeman to ATL 44 for 7 yards (C.Robertson).</t>
  </si>
  <si>
    <t>4011280223778</t>
  </si>
  <si>
    <t>(5:05) (No Huddle, Shotgun) M.Ryan pass short right to C.Ridley to ATL 49 for 5 yards (M.Lattimore; D.Davis).</t>
  </si>
  <si>
    <t>2nd &amp; 3 at ATL 44</t>
  </si>
  <si>
    <t>4011280223802</t>
  </si>
  <si>
    <t>(4:46) (No Huddle, Shotgun) M.Ryan scrambles right guard to NO 45 for 6 yards (M.Williams).</t>
  </si>
  <si>
    <t>4011280223823</t>
  </si>
  <si>
    <t>(4:18) (No Huddle, Shotgun) M.Ryan pass short middle to B.Hill to NO 36 for 9 yards (C.Robertson; D.Davis).</t>
  </si>
  <si>
    <t>4011280223847</t>
  </si>
  <si>
    <t>(3:56) (No Huddle, Shotgun) M.Ryan pass deep right to J.Graham to NO 13 for 23 yards (M.Williams). ATL-J.Graham was injured during the play.</t>
  </si>
  <si>
    <t>4011280223874</t>
  </si>
  <si>
    <t>(3:35) (Shotgun) M.Ryan pass incomplete short left to R.Gage.</t>
  </si>
  <si>
    <t>4011280223896</t>
  </si>
  <si>
    <t>Russell Gage Pass From Matt Ryan for 13 Yrds (Pass formation) TWO-POINT CONVERSION ATTEMPT. M.Ryan pass to C.Ridley is incomplete. ATTEMPT FAILS.</t>
  </si>
  <si>
    <t>4011280223942</t>
  </si>
  <si>
    <t>Y.Koo kicks onside 20 yards from ATL 35 to NO 45. RECOVERED by ATL-F.Oluokun. PENALTY on ATL-R.Gage, Offside on Free Kick, 5 yards, enforced at ATL 35 - No Play.</t>
  </si>
  <si>
    <t>4011280223988</t>
  </si>
  <si>
    <t>Y.Koo kicks onside 11 yards from ATL 30 to ATL 41. RECOVERED by ATL-F.Oluokun.</t>
  </si>
  <si>
    <t>4011280224004</t>
  </si>
  <si>
    <t>(3:24) (Shotgun) M.Ryan sacked at ATL 32 for -9 yards (C.Robertson).</t>
  </si>
  <si>
    <t>4011280224023</t>
  </si>
  <si>
    <t>(2:54) (No Huddle, Shotgun) M.Ryan pass short left to R.Gage ran ob at ATL 37 for 5 yards (E.Apple).</t>
  </si>
  <si>
    <t>2nd &amp; 19 at ATL 32</t>
  </si>
  <si>
    <t>4011280224052</t>
  </si>
  <si>
    <t>(2:49) (Shotgun) M.Ryan pass incomplete deep left to C.Ridley (M.Lattimore) [T.Hendrickson].</t>
  </si>
  <si>
    <t>3rd &amp; 14 at ATL 37</t>
  </si>
  <si>
    <t>4011280224074</t>
  </si>
  <si>
    <t>(2:43) (Shotgun) M.Ryan pass short middle to C.Ridley to NO 49 for 14 yards (M.Lattimore).</t>
  </si>
  <si>
    <t>4th &amp; 14 at ATL 37</t>
  </si>
  <si>
    <t>4011280224098</t>
  </si>
  <si>
    <t>(2:27) (No Huddle, Shotgun) M.Ryan spiked the ball to stop the clock.</t>
  </si>
  <si>
    <t>4011280224120</t>
  </si>
  <si>
    <t>(2:26) (Shotgun) M.Ryan pass short right to J.Hardy to NO 43 for 6 yards (M.Lattimore).</t>
  </si>
  <si>
    <t>4011280224144</t>
  </si>
  <si>
    <t>(2:09) (No Huddle, Shotgun) M.Ryan pass short middle to C.Ridley to NO 25 for 18 yards (E.Apple).</t>
  </si>
  <si>
    <t>4011280224168</t>
  </si>
  <si>
    <t>4011280224185</t>
  </si>
  <si>
    <t>(2:00) (Field Goal formation) Y.Koo 43 yard field goal is GOOD, Center-J.Harris, Holder-R.Allen.</t>
  </si>
  <si>
    <t>4011280224204</t>
  </si>
  <si>
    <t>Y.Koo kicks onside 12 yards from ATL 35 to ATL 47. RECOVERED by ATL-K.Ishmael.</t>
  </si>
  <si>
    <t>4011280224220</t>
  </si>
  <si>
    <t>(1:54) (Shotgun) M.Ryan sacked at ATL 46 for -1 yards (C.Jordan).</t>
  </si>
  <si>
    <t>4011280224239</t>
  </si>
  <si>
    <t>(1:31) (No Huddle, Shotgun) M.Ryan pass short middle to D.Freeman to ATL 49 for 3 yards (C.Robertson).</t>
  </si>
  <si>
    <t>2nd &amp; 11 at ATL 46</t>
  </si>
  <si>
    <t>4011280224263</t>
  </si>
  <si>
    <t>Timeout #1 by ATL at 01:24.</t>
  </si>
  <si>
    <t>4011280224280</t>
  </si>
  <si>
    <t>(1:24) (Shotgun) M.Ryan sacked at ATL 35 for -14 yards (D.Davis). PENALTY on NO-D.Davis, Illegal Use of Hands, 5 yards, enforced at ATL 49 - No Play.</t>
  </si>
  <si>
    <t>3rd &amp; 8 at ATL 49</t>
  </si>
  <si>
    <t>4011280224310</t>
  </si>
  <si>
    <t>(1:19) (No Huddle, Shotgun) M.Ryan sacked at ATL 47 for -7 yards (S.Rankins).</t>
  </si>
  <si>
    <t>4011280224329</t>
  </si>
  <si>
    <t>Timeout #2 by ATL at 01:11.</t>
  </si>
  <si>
    <t>4011280224346</t>
  </si>
  <si>
    <t>(1:11) (Shotgun) M.Ryan pass short middle to J.Hardy to NO 44 for 9 yards (P.Williams).</t>
  </si>
  <si>
    <t>2nd &amp; 17 at ATL 47</t>
  </si>
  <si>
    <t>4011280224370</t>
  </si>
  <si>
    <t>(:50) (No Huddle, Shotgun) M.Ryan pass incomplete short right to O.Zaccheaus [D.Davis].</t>
  </si>
  <si>
    <t>3rd &amp; 8 at NO 44</t>
  </si>
  <si>
    <t>4011280224392</t>
  </si>
  <si>
    <t>(:44) (Shotgun) M.Ryan sacked at ATL 48 for -8 yards (C.Jordan).</t>
  </si>
  <si>
    <t>4th &amp; 8 at NO 44</t>
  </si>
  <si>
    <t>4011280224411</t>
  </si>
  <si>
    <t>(:38) W.Clapp reported in as eligible.  D.Brees kneels to ATL 49 for -1 yards.</t>
  </si>
  <si>
    <t>4011280224443</t>
  </si>
  <si>
    <t>40112796436</t>
  </si>
  <si>
    <t>M.Wishnowsky kicks 69 yards from SF 35 to NO -4. D.Harris to NO 27 for 31 yards (E.Moseley).</t>
  </si>
  <si>
    <t>401127964</t>
  </si>
  <si>
    <t>40112796458</t>
  </si>
  <si>
    <t>(14:53) A.Kamara right guard to NO 28 for 1 yard (D.Jones; M.Harris).</t>
  </si>
  <si>
    <t>40112796479</t>
  </si>
  <si>
    <t>(14:20) (Shotgun) D.Brees pass short left to A.Kamara pushed ob at NO 37 for 9 yards (A.Witherspoon). Pass -6, YAC 15</t>
  </si>
  <si>
    <t>2nd &amp; 9 at NO 28</t>
  </si>
  <si>
    <t>401127964108</t>
  </si>
  <si>
    <t>(13:51) (Shotgun) D.Brees pass incomplete deep right to J.Hill (R.Sherman).</t>
  </si>
  <si>
    <t>401127964134</t>
  </si>
  <si>
    <t>(13:45) L.Murray right end to NO 45 for 8 yards (R.Sherman).</t>
  </si>
  <si>
    <t>401127964155</t>
  </si>
  <si>
    <t>(13:04) (Shotgun) D.Brees pass short right to M.Thomas to 50 for 5 yards (E.Moseley). Pass 5, YAC 0</t>
  </si>
  <si>
    <t>401127964179</t>
  </si>
  <si>
    <t>(12:30) D.Brees pass short right to T.Hill to SF 38 for 12 yards (E.Moseley). Pass 0, YAC 12</t>
  </si>
  <si>
    <t>401127964207</t>
  </si>
  <si>
    <t>(11:52) D.Brees pass incomplete short left to L.Murray [N.Bosa].</t>
  </si>
  <si>
    <t>401127964233</t>
  </si>
  <si>
    <t>(11:47) (Shotgun) D.Brees pass incomplete short right to A.Kamara (D.Greenlaw).</t>
  </si>
  <si>
    <t>2nd &amp; 10 at SF 38</t>
  </si>
  <si>
    <t>401127964255</t>
  </si>
  <si>
    <t>Jared Cook Pass From Drew Brees for 38 Yrds W.Lutz extra point is GOOD, Center-Z.Wood, Holder-T.Morstead.</t>
  </si>
  <si>
    <t>3rd &amp; 10 at SF 38</t>
  </si>
  <si>
    <t>401127964300</t>
  </si>
  <si>
    <t>401127964315</t>
  </si>
  <si>
    <t>(11:34) J.Garoppolo pass deep right to E.Sanders to SF 44 for 19 yards (E.Apple). Pass 18, YAC 1</t>
  </si>
  <si>
    <t>401127964343</t>
  </si>
  <si>
    <t>(10:54) PENALTY on SF-M.McGlinchey, False Start, 5 yards, enforced at SF 44 - No Play.</t>
  </si>
  <si>
    <t>401127964366</t>
  </si>
  <si>
    <t>(10:32) J.Garoppolo pass short right to E.Sanders ran ob at NO 30 for 31 yards (V.Bell). Pass 14, YAC 17</t>
  </si>
  <si>
    <t>1st &amp; 15 at SF 39</t>
  </si>
  <si>
    <t>401127964395</t>
  </si>
  <si>
    <t>(9:54) J.Garoppolo pass short middle to D.Samuel ran ob at NO 5 for 25 yards (V.Bell). Pass 10, YAC 15</t>
  </si>
  <si>
    <t>401127964428</t>
  </si>
  <si>
    <t>(9:14) J.Garoppolo pass incomplete short right to D.Samuel.</t>
  </si>
  <si>
    <t>1st &amp; 5 at NO 5</t>
  </si>
  <si>
    <t>401127964454</t>
  </si>
  <si>
    <t>(9:12) SF #13 Richie in wild cat formation. (Shotgun) R.James Jr. left tackle to NO 6 for -1 yards (C.Robertson).</t>
  </si>
  <si>
    <t>401127964475</t>
  </si>
  <si>
    <t>Kendrick Bourne 6 Yd pass from Jimmy Garoppolo (Robbie Gould Kick)</t>
  </si>
  <si>
    <t>401127964530</t>
  </si>
  <si>
    <t>M.Wishnowsky kicks 70 yards from SF 35 to NO -5. D.Harris to NO 46 for 51 yards (J.Ward).</t>
  </si>
  <si>
    <t>401127964556</t>
  </si>
  <si>
    <t>(8:18) A.Kamara left end to NO 39 for -7 yards (K.Williams).</t>
  </si>
  <si>
    <t>401127964577</t>
  </si>
  <si>
    <t>(7:41) (Shotgun) D.Brees pass short left to A.Kamara to NO 47 for 8 yards (D.Greenlaw, A.Witherspoon). Pass 4, YAC 4</t>
  </si>
  <si>
    <t>2nd &amp; 17 at NO 39</t>
  </si>
  <si>
    <t>401127964601</t>
  </si>
  <si>
    <t>(6:59) (Shotgun) D.Brees pass short middle to T.Ginn to SF 41 for 12 yards (R.Sherman). Pass 11, YAC 1</t>
  </si>
  <si>
    <t>3rd &amp; 9 at NO 47</t>
  </si>
  <si>
    <t>401127964629</t>
  </si>
  <si>
    <t>(6:13) #7 T.Hill at quarterback. (Shotgun) T.Hill right end to SF 34 for 7 yards (D.Buckner; F.Warner).</t>
  </si>
  <si>
    <t>SF 41</t>
  </si>
  <si>
    <t>1st &amp; 10 at SF 41</t>
  </si>
  <si>
    <t>401127964658</t>
  </si>
  <si>
    <t>(5:35) (Shotgun) L.Murray right tackle to SF 26 for 8 yards (A.Armstead).</t>
  </si>
  <si>
    <t>2nd &amp; 3 at SF 34</t>
  </si>
  <si>
    <t>401127964679</t>
  </si>
  <si>
    <t>Jared Cook 26 Yd pass from Drew Brees (Two-Point Run Conversion Failed)</t>
  </si>
  <si>
    <t>401127964769</t>
  </si>
  <si>
    <t>401127964795</t>
  </si>
  <si>
    <t>(4:51) R.Mostert left guard to SF 26 for 1 yard (M.Brown).</t>
  </si>
  <si>
    <t>401127964816</t>
  </si>
  <si>
    <t>(4:15) (Shotgun) PENALTY on SF-J.Staley, False Start, 5 yards, enforced at SF 26 - No Play.</t>
  </si>
  <si>
    <t>2nd &amp; 9 at SF 26</t>
  </si>
  <si>
    <t>401127964839</t>
  </si>
  <si>
    <t>(4:00) (Shotgun) J.Garoppolo pass short middle to G.Kittle to SF 23 for 2 yards (C.Jordan). Pass -4, YAC 6</t>
  </si>
  <si>
    <t>2nd &amp; 14 at SF 21</t>
  </si>
  <si>
    <t>401127964867</t>
  </si>
  <si>
    <t>(3:22) (Shotgun) J.Garoppolo sacked at SF 14 for -9 yards (D.Davis).</t>
  </si>
  <si>
    <t>SF 23</t>
  </si>
  <si>
    <t>3rd &amp; 12 at SF 23</t>
  </si>
  <si>
    <t>401127964890</t>
  </si>
  <si>
    <t>(2:40) M.Wishnowsky punts 40 yards to NO 46, Center-K.Nelson. D.Harris to SF 29 for 25 yards (E.Moseley).</t>
  </si>
  <si>
    <t>4th &amp; 21 at SF 14</t>
  </si>
  <si>
    <t>401127964915</t>
  </si>
  <si>
    <t>(2:28) A.Kamara left guard to SF 27 for 2 yards (A.Armstead).</t>
  </si>
  <si>
    <t>1st &amp; 10 at SF 29</t>
  </si>
  <si>
    <t>401127964936</t>
  </si>
  <si>
    <t>(1:56) D.Harris right end to SF 19 for 8 yards (D.Greenlaw).</t>
  </si>
  <si>
    <t>SF 27</t>
  </si>
  <si>
    <t>2nd &amp; 8 at SF 27</t>
  </si>
  <si>
    <t>401127964957</t>
  </si>
  <si>
    <t>(1:17) (Shotgun) D.Brees pass short right to M.Thomas to SF 10 for 9 yards (R.Sherman). Pass 9, YAC 0</t>
  </si>
  <si>
    <t>401127964981</t>
  </si>
  <si>
    <t>(:40) L.Murray left guard to SF 3 for 7 yards (A.Witherspoon).</t>
  </si>
  <si>
    <t>2nd &amp; 1 at SF 10</t>
  </si>
  <si>
    <t>4011279641006</t>
  </si>
  <si>
    <t>4011279641023</t>
  </si>
  <si>
    <t>Josh Hill 3 Yd pass from Drew Brees (Wil Lutz Kick)</t>
  </si>
  <si>
    <t>4011279641072</t>
  </si>
  <si>
    <t>4011279641087</t>
  </si>
  <si>
    <t>Emmanuel Sanders Pass From Jimmy Garoppolo for 75 Yrds R.Gould extra point is GOOD, Center-K.Nelson, Holder-M.Wishnowsky. INJURY UPDATE: NO #87 J.Cook, taken to locker room for head/neck evaluation, QUESTIONABLE to return.</t>
  </si>
  <si>
    <t>14:43</t>
  </si>
  <si>
    <t>4011279641128</t>
  </si>
  <si>
    <t>M.Wishnowsky kicks 70 yards from SF 35 to NO -5. D.Harris to NO 16 for 21 yards (R.James Jr.; E.Moseley).</t>
  </si>
  <si>
    <t>4011279641158</t>
  </si>
  <si>
    <t>(14:39) D.Brees pass short right to M.Thomas to NO 23 for 7 yards (M.Harris). FUMBLES (M.Harris), ball out of bounds at NO 23. Pass 6, YAC 1</t>
  </si>
  <si>
    <t>4011279641198</t>
  </si>
  <si>
    <t>(14:09) L.Murray right guard to NO 29 for 6 yards (J.Valoaga).</t>
  </si>
  <si>
    <t>2nd &amp; 3 at NO 23</t>
  </si>
  <si>
    <t>4011279641222</t>
  </si>
  <si>
    <t>(13:34) (Shotgun) D.Brees pass short right to T.Ginn to NO 39 for 10 yards (M.Harris). Pass 10, YAC 0</t>
  </si>
  <si>
    <t>4011279641250</t>
  </si>
  <si>
    <t>(13:12) A.Kamara left guard to SF 44 for 17 yards (J.Ward). INJURY UPDATE: SF #97 N.Bosa, knee, PROBABLE to return.</t>
  </si>
  <si>
    <t>4011279641275</t>
  </si>
  <si>
    <t>(12:28) D.Brees pass short left to L.Murray pushed ob at SF 14 for 30 yards (J.Ward). Pass -1, YAC 31</t>
  </si>
  <si>
    <t>4011279641308</t>
  </si>
  <si>
    <t>(11:48) D.Brees pass short right to T.Ginn to SF 11 for 3 yards (F.Warner). Pass 3, YAC 0</t>
  </si>
  <si>
    <t>4011279641336</t>
  </si>
  <si>
    <t>(11:03) #7. T.Hill at quarterback. (Shotgun) T.Hill left end to SF 10 for 1 yard (A.Witherspoon). SF-A.Witherspoon was injured during the play. His return is Probable.</t>
  </si>
  <si>
    <t>2nd &amp; 7 at SF 11</t>
  </si>
  <si>
    <t>4011279641374</t>
  </si>
  <si>
    <t>(10:32) (Shotgun) D.Brees pass short left to A.Kamara to SF 4 for 6 yards (D.Greenlaw). Pass 5, YAC 1</t>
  </si>
  <si>
    <t>3rd &amp; 6 at SF 10</t>
  </si>
  <si>
    <t>4011279641406</t>
  </si>
  <si>
    <t>(9:48) A.Kamara left end to SF 3 for 1 yard (D.Buckner; M.Harris).</t>
  </si>
  <si>
    <t>4011279641432</t>
  </si>
  <si>
    <t>(9:04) D.Brees pass short right to J.Hill to SF 2 for 1 yard (J.Ward). Pass -1, YAC 2</t>
  </si>
  <si>
    <t>2nd &amp; Goal at SF 3</t>
  </si>
  <si>
    <t>4011279641456</t>
  </si>
  <si>
    <t>(8:18) P.Omameh reported in as eligible.  A.Kamara right guard to SF 1 for 1 yard (D.Greenlaw).</t>
  </si>
  <si>
    <t>3rd &amp; Goal at SF 2</t>
  </si>
  <si>
    <t>4011279641483</t>
  </si>
  <si>
    <t>4th &amp; Goal at SF 1</t>
  </si>
  <si>
    <t>4011279641527</t>
  </si>
  <si>
    <t>4011279641542</t>
  </si>
  <si>
    <t>(7:29) J.Garoppolo pass deep middle to D.Samuel to SF 46 for 21 yards (V.Bell). Pass 18, YAC 3</t>
  </si>
  <si>
    <t>4011279641566</t>
  </si>
  <si>
    <t>(6:48) R.Mostert right tackle pushed ob at NO 35 for 19 yards (V.Bell).</t>
  </si>
  <si>
    <t>1st &amp; 10 at SF 46</t>
  </si>
  <si>
    <t>4011279641596</t>
  </si>
  <si>
    <t>Raheem Mostert 35 Yd pass from Emmanuel Sanders (Robbie Gould Kick)</t>
  </si>
  <si>
    <t>4011279641641</t>
  </si>
  <si>
    <t>4011279641656</t>
  </si>
  <si>
    <t>(5:59) #7 T.Hill at quarterback. (Shotgun) T.Hill scrambles right tackle to NO 31 for 6 yards (N.Bosa).</t>
  </si>
  <si>
    <t>4011279641681</t>
  </si>
  <si>
    <t>(5:23) (Shotgun) A.Kamara right guard to NO 34 for 3 yards (S.Day).</t>
  </si>
  <si>
    <t>4011279641702</t>
  </si>
  <si>
    <t>(4:40) #7 T.Hill at quarterback. (Shotgun) T.Hill right end to NO 28 for -6 yards (N.Bosa). Penalty on NO-R.Ramczyk, Offensive Holding, declined.</t>
  </si>
  <si>
    <t>4011279641738</t>
  </si>
  <si>
    <t>(4:25) T.Morstead punts 45 yards to SF 27, Center-Z.Wood. R.James Jr. to SF 36 for 9 yards (J.Gray). PENALTY on SF-D.Reed Jr., Offensive Holding, 10 yards, enforced at SF 30.</t>
  </si>
  <si>
    <t>4011279641774</t>
  </si>
  <si>
    <t>(4:16) J.Garoppolo pass short right to E.Sanders pushed ob at SF 27 for 7 yards (P.Williams). Pass 3, YAC 4</t>
  </si>
  <si>
    <t>SF 20</t>
  </si>
  <si>
    <t>1st &amp; 10 at SF 20</t>
  </si>
  <si>
    <t>4011279641803</t>
  </si>
  <si>
    <t>(3:42) (Shotgun) J.Garoppolo pass short left to G.Kittle to SF 20 for -7 yards (M.Davenport). Pass -7, YAC 0</t>
  </si>
  <si>
    <t>2nd &amp; 3 at SF 27</t>
  </si>
  <si>
    <t>4011279641835</t>
  </si>
  <si>
    <t>(2:57) (Shotgun) J.Garoppolo pass short right to G.Kittle pushed ob at SF 40 for 20 yards (V.Bell). NO-M.Davenport was injured during the play. His return is Probable.  Pass 15, YAC 5</t>
  </si>
  <si>
    <t>3rd &amp; 10 at SF 20</t>
  </si>
  <si>
    <t>4011279641864</t>
  </si>
  <si>
    <t>(2:31) M.Breida left tackle pushed ob at NO 32 for 28 yards (M.Lattimore). INJURY UPDATE: NO #87 J.Cook, OUT, concussion.</t>
  </si>
  <si>
    <t>SF 40</t>
  </si>
  <si>
    <t>1st &amp; 10 at SF 40</t>
  </si>
  <si>
    <t>4011279641898</t>
  </si>
  <si>
    <t>4011279641915</t>
  </si>
  <si>
    <t>(2:00) (Shotgun) R.Mostert left tackle to NO 23 for 9 yards (M.Lattimore). PENALTY on SF-E.Sanders, Illegal Block Above the Waist, 10 yards, enforced at NO 25.</t>
  </si>
  <si>
    <t>4011279641951</t>
  </si>
  <si>
    <t>Timeout #1 by SF at 01:54.</t>
  </si>
  <si>
    <t>4011279641968</t>
  </si>
  <si>
    <t>(1:54) (Shotgun) J.Garoppolo pass short left to D.Samuel to NO 28 for 7 yards (M.Lattimore). Pass 5, YAC 2</t>
  </si>
  <si>
    <t>1st &amp; 13 at NO 35</t>
  </si>
  <si>
    <t>4011279641992</t>
  </si>
  <si>
    <t>4011279642013</t>
  </si>
  <si>
    <t>(1:46) (Shotgun) R.Mostert right guard to NO 23 for 5 yards (D.Davis).</t>
  </si>
  <si>
    <t>2nd &amp; 6 at NO 28</t>
  </si>
  <si>
    <t>4011279642034</t>
  </si>
  <si>
    <t>Timeout #2 by NO at 01:31.</t>
  </si>
  <si>
    <t>4011279642051</t>
  </si>
  <si>
    <t>(1:31) R.Mostert right end to NO 5 for 18 yards (D.Onyemata). Garoppolo handed off to #41 Juszcyzk, who then lateralled to #31 Mostert.</t>
  </si>
  <si>
    <t>3rd &amp; 1 at NO 23</t>
  </si>
  <si>
    <t>4011279642072</t>
  </si>
  <si>
    <t>Timeout #2 by SF at 00:45.</t>
  </si>
  <si>
    <t>4011279642093</t>
  </si>
  <si>
    <t>(:45) PENALTY on SF-G.Celek, False Start, 5 yards, enforced at NO 5 - No Play.</t>
  </si>
  <si>
    <t>4011279642116</t>
  </si>
  <si>
    <t>Raheem Mostert 10 Yard Rush R.Gould extra point is GOOD, Center-K.Nelson, Holder-M.Wishnowsky.</t>
  </si>
  <si>
    <t>4011279642154</t>
  </si>
  <si>
    <t>M.Wishnowsky kicks 70 yards from SF 35 to NO -5. D.Harris to NO 28 for 33 yards (T.Moore).</t>
  </si>
  <si>
    <t>4011279642176</t>
  </si>
  <si>
    <t>(:37) (Shotgun) A.Kamara left guard to NO 34 for 6 yards (A.Armstead; D.Buckner).</t>
  </si>
  <si>
    <t>4011279642197</t>
  </si>
  <si>
    <t>(:13) (No Huddle, Shotgun) D.Brees pass short left to L.Murray to NO 29 for -5 yards (D.Buckner). Pass -6, YAC 1</t>
  </si>
  <si>
    <t>2nd &amp; 4 at NO 34</t>
  </si>
  <si>
    <t>4011279642225</t>
  </si>
  <si>
    <t>Timeout #3 by NO at 00:06.</t>
  </si>
  <si>
    <t>4011279642246</t>
  </si>
  <si>
    <t>(:06) L.Murray up the middle pushed ob at NO 47 for 18 yards (E.Moseley).</t>
  </si>
  <si>
    <t>4011279642272</t>
  </si>
  <si>
    <t>4011279642289</t>
  </si>
  <si>
    <t>W.Lutz kicks 65 yards from NO 35 to SF 0. R.James Jr. to SF 21 for 21 yards (V.Bell).</t>
  </si>
  <si>
    <t>4011279642313</t>
  </si>
  <si>
    <t>(14:55) J.Garoppolo pass short left to E.Sanders to SF 36 for 15 yards (M.Williams). Pass 15, YAC 0</t>
  </si>
  <si>
    <t>4011279642337</t>
  </si>
  <si>
    <t>(14:21) R.Mostert left tackle to SF 35 for -1 yards (D.Davis; C.Jordan).</t>
  </si>
  <si>
    <t>4011279642362</t>
  </si>
  <si>
    <t>(13:36) (Shotgun) J.Garoppolo pass short middle intended for E.Sanders INTERCEPTED by C.Robertson at SF 43. C.Robertson to SF 40 for 3 yards (G.Kittle). INJURY UPDATE: SF #55 D.Ford, hamstring, OUT.</t>
  </si>
  <si>
    <t>SF 35</t>
  </si>
  <si>
    <t>2nd &amp; 11 at SF 35</t>
  </si>
  <si>
    <t>4011279642388</t>
  </si>
  <si>
    <t>(13:30) (Shotgun) A.Kamara left tackle to SF 37 for 3 yards (D.Greenlaw).</t>
  </si>
  <si>
    <t>4011279642413</t>
  </si>
  <si>
    <t>(12:52) (Shotgun) D.Brees pass incomplete short right to T.Ginn.</t>
  </si>
  <si>
    <t>SF 37</t>
  </si>
  <si>
    <t>2nd &amp; 7 at SF 37</t>
  </si>
  <si>
    <t>4011279642435</t>
  </si>
  <si>
    <t>(12:45) (Shotgun) D.Brees pass incomplete short left to T.Ginn (A.Witherspoon).</t>
  </si>
  <si>
    <t>3rd &amp; 7 at SF 37</t>
  </si>
  <si>
    <t>4011279642457</t>
  </si>
  <si>
    <t>Wil Lutz 55 Yd Field Goal</t>
  </si>
  <si>
    <t>4th &amp; 7 at SF 37</t>
  </si>
  <si>
    <t>4011279642476</t>
  </si>
  <si>
    <t>4011279642491</t>
  </si>
  <si>
    <t>(12:36) T.Coleman left tackle to SF 28 for 3 yards (C.Robertson).</t>
  </si>
  <si>
    <t>4011279642512</t>
  </si>
  <si>
    <t>(12:00) (Shotgun) T.Coleman right end to SF 34 for 6 yards (S.Tuttle).</t>
  </si>
  <si>
    <t>SF 28</t>
  </si>
  <si>
    <t>2nd &amp; 7 at SF 28</t>
  </si>
  <si>
    <t>4011279642533</t>
  </si>
  <si>
    <t>(11:18) T.Coleman right tackle to SF 31 for -3 yards (S.Tuttle; V.Bell). SF-W.Richburg was injured during the play. He is Out.</t>
  </si>
  <si>
    <t>4011279642557</t>
  </si>
  <si>
    <t>(10:41) M.Wishnowsky punts 49 yards to NO 20, Center-K.Nelson, fair catch by D.Harris.</t>
  </si>
  <si>
    <t>4th &amp; 4 at SF 31</t>
  </si>
  <si>
    <t>4011279642576</t>
  </si>
  <si>
    <t>(10:34) A.Kamara left guard to NO 20 for no gain (D.Jones). FUMBLES (D.Jones), RECOVERED by SF-D.Buckner at NO 20. D.Buckner to NO 20 for no gain (L.Warford).</t>
  </si>
  <si>
    <t>4011279642613</t>
  </si>
  <si>
    <t>(10:28) J.Garoppolo pass short left to K.Juszczyk pushed ob at NO 5 for 15 yards (M.Williams; V.Bell). Pass 1, YAC 14</t>
  </si>
  <si>
    <t>10:28</t>
  </si>
  <si>
    <t>4011279642642</t>
  </si>
  <si>
    <t>George Kittle Pass From Jimmy Garoppolo for 5 Yrds R.Gould extra point is GOOD, Center-K.Nelson, Holder-M.Wishnowsky.</t>
  </si>
  <si>
    <t>4011279642691</t>
  </si>
  <si>
    <t>4011279642706</t>
  </si>
  <si>
    <t>(9:40) (Shotgun) D.Brees pass short left to M.Thomas to NO 34 for 9 yards (A.Witherspoon). Pass 9, YAC 0</t>
  </si>
  <si>
    <t>4011279642730</t>
  </si>
  <si>
    <t>(9:05) L.Murray right guard to 50 for 16 yards (J.Ward).</t>
  </si>
  <si>
    <t>4011279642755</t>
  </si>
  <si>
    <t>(8:25) D.Brees pass short right to M.Thomas to SF 44 for 6 yards (R.Sherman). Pass 4, YAC 2</t>
  </si>
  <si>
    <t>4011279642779</t>
  </si>
  <si>
    <t>(7:50) P.Omameh reported in as eligible.  A.Kamara right end to SF 47 for -3 yards (A.Armstead).</t>
  </si>
  <si>
    <t>2nd &amp; 4 at SF 44</t>
  </si>
  <si>
    <t>4011279642806</t>
  </si>
  <si>
    <t>(7:13) (Shotgun) D.Brees pass short left to M.Thomas to SF 41 for 6 yards (J.Ward; K.Williams).</t>
  </si>
  <si>
    <t>4011279642830</t>
  </si>
  <si>
    <t>(6:29) P.Omameh reported in as eligible.  T.Hill left guard to SF 36 for 5 yards (D.Greenlaw).</t>
  </si>
  <si>
    <t>4th &amp; 1 at SF 41</t>
  </si>
  <si>
    <t>4011279642853</t>
  </si>
  <si>
    <t>(5:47) L.Murray left guard to SF 30 for 6 yards (M.Harris; D.Greenlaw).</t>
  </si>
  <si>
    <t>4011279642874</t>
  </si>
  <si>
    <t>(5:07) D.Brees pass incomplete short left to T.Smith (F.Warner).</t>
  </si>
  <si>
    <t>2nd &amp; 4 at SF 30</t>
  </si>
  <si>
    <t>4011279642896</t>
  </si>
  <si>
    <t>(5:01) (Shotgun) D.Brees pass incomplete deep left to M.Thomas.</t>
  </si>
  <si>
    <t>3rd &amp; 4 at SF 30</t>
  </si>
  <si>
    <t>4011279642918</t>
  </si>
  <si>
    <t>4th &amp; 4 at SF 30</t>
  </si>
  <si>
    <t>4011279642937</t>
  </si>
  <si>
    <t>4011279642952</t>
  </si>
  <si>
    <t>(4:51) J.Garoppolo pass incomplete short right to D.Samuel (S.Tuttle) [S.Tuttle].</t>
  </si>
  <si>
    <t>4011279642974</t>
  </si>
  <si>
    <t>(4:42) J.Garoppolo sacked at SF 15 for -10 yards (M.Edwards).</t>
  </si>
  <si>
    <t>4011279642993</t>
  </si>
  <si>
    <t>(3:55) (Shotgun) M.Breida left tackle to SF 27 for 12 yards (V.Bell).</t>
  </si>
  <si>
    <t>3rd &amp; 20 at SF 15</t>
  </si>
  <si>
    <t>4011279643014</t>
  </si>
  <si>
    <t>(3:16) M.Wishnowsky punts 48 yards to NO 25, Center-K.Nelson. D.Harris to NO 31 for 6 yards (E.Lee). PENALTY on SF-M.Harris, Offensive Holding, 10 yards, enforced at SF 27 - No Play.</t>
  </si>
  <si>
    <t>4th &amp; 8 at SF 27</t>
  </si>
  <si>
    <t>4011279643061</t>
  </si>
  <si>
    <t>(3:06) M.Wishnowsky punts 45 yards to NO 38, Center-K.Nelson. D.Harris to 50 for 12 yards (M.Nzeocha). INJURY UPDATE: New Orleans #98 S.Rankins, ankle, QUESTIONABLE to return.</t>
  </si>
  <si>
    <t>4th &amp; 18 at SF 17</t>
  </si>
  <si>
    <t>4011279643086</t>
  </si>
  <si>
    <t>(2:56) (Shotgun) D.Brees pass short left to D.Harris to SF 37 for 13 yards (J.Ward). Pass -3, YAC 16</t>
  </si>
  <si>
    <t>4011279643110</t>
  </si>
  <si>
    <t>(2:19) A.Kamara left end ran ob at SF 35 for 2 yards (K.Williams).</t>
  </si>
  <si>
    <t>1st &amp; 10 at SF 37</t>
  </si>
  <si>
    <t>4011279643140</t>
  </si>
  <si>
    <t>(1:47) P.Omameh reported in as eligible.  D.Brees pass incomplete short left to M.Thomas [N.Bosa].</t>
  </si>
  <si>
    <t>2nd &amp; 8 at SF 35</t>
  </si>
  <si>
    <t>4011279643164</t>
  </si>
  <si>
    <t>(1:42) (Shotgun) D.Brees pass short right to M.Thomas to SF 27 for 8 yards (J.Ward; K.Williams). PENALTY on NO-M.Thomas, Offensive Pass Interference, 10 yards, enforced at SF 35 - No Play.</t>
  </si>
  <si>
    <t>3rd &amp; 8 at SF 35</t>
  </si>
  <si>
    <t>4011279643203</t>
  </si>
  <si>
    <t>(1:07) (Shotgun) D.Brees pass incomplete short right to A.Kamara (N.Bosa).</t>
  </si>
  <si>
    <t>3rd &amp; 18 at SF 45</t>
  </si>
  <si>
    <t>4011279643225</t>
  </si>
  <si>
    <t>(1:03) (Punt formation) T.Hill pass incomplete deep right to T.Smith.</t>
  </si>
  <si>
    <t>4th &amp; 18 at SF 45</t>
  </si>
  <si>
    <t>4011279643247</t>
  </si>
  <si>
    <t>(:56) (Shotgun) J.Garoppolo pass short right to R.Mostert to 50 for 5 yards (D.Davis). Pass 2, YAC 3</t>
  </si>
  <si>
    <t>4011279643276</t>
  </si>
  <si>
    <t>(:17) R.Mostert right end to NO 46 for 4 yards (V.Bell; C.Robertson). PENALTY on SF-D.Samuel, Illegal Block Above the Waist, 10 yards, enforced at NO 46.</t>
  </si>
  <si>
    <t>4011279643312</t>
  </si>
  <si>
    <t>4011279643329</t>
  </si>
  <si>
    <t>(15:00) (Shotgun) J.Garoppolo pass short middle to M.Breida to SF 48 for 4 yards (C.Robertson). Pass 3, YAC 1</t>
  </si>
  <si>
    <t>2nd &amp; 11 at SF 44</t>
  </si>
  <si>
    <t>4011279643353</t>
  </si>
  <si>
    <t>(14:19) (Shotgun) J.Garoppolo sacked at SF 43 for -5 yards (sack split by M.Davenport and D.Davis). PENALTY on NO-C.Gardner-Johnson, Defensive Holding, 5 yards, enforced at SF 48 - No Play.</t>
  </si>
  <si>
    <t>3rd &amp; 7 at SF 48</t>
  </si>
  <si>
    <t>4011279643387</t>
  </si>
  <si>
    <t>(13:50) M.Breida left tackle to NO 48 for -1 yards (C.Robertson; T.Hendrickson).</t>
  </si>
  <si>
    <t>4011279643408</t>
  </si>
  <si>
    <t>(13:07) (Shotgun) J.Garoppolo pass short right to E.Sanders to NO 43 for 5 yards (E.Apple). Pass 5, YAC 0</t>
  </si>
  <si>
    <t>4011279643432</t>
  </si>
  <si>
    <t>(12:25) (Shotgun) J.Garoppolo pass short right to K.Bourne pushed ob at NO 37 for 6 yards (P.Williams). Pass 5, YAC 1</t>
  </si>
  <si>
    <t>4011279643465</t>
  </si>
  <si>
    <t>(11:47) J.Garoppolo pass incomplete short right to K.Bourne (M.Williams) [C.Jordan].</t>
  </si>
  <si>
    <t>4011279643491</t>
  </si>
  <si>
    <t>(11:41) J.Garoppolo pass short right to E.Sanders to NO 32 for 5 yards (E.Apple). Pass 2, YAC 3</t>
  </si>
  <si>
    <t>4011279643515</t>
  </si>
  <si>
    <t>(11:01) (Shotgun) J.Garoppolo pass short middle to D.Samuel to NO 16 for 16 yards (M.Lattimore; E.Apple). NO-M.Davenport was injured during the play. His return is Probable.  Pass 12, YAC 4</t>
  </si>
  <si>
    <t>4011279643543</t>
  </si>
  <si>
    <t>(10:34) D.Samuel right tackle to NO 14 for 2 yards (D.Davis).</t>
  </si>
  <si>
    <t>4011279643572</t>
  </si>
  <si>
    <t>(9:52) (Shotgun) J.Garoppolo pass incomplete short right.</t>
  </si>
  <si>
    <t>4011279643594</t>
  </si>
  <si>
    <t>(9:44) (Shotgun) J.Garoppolo pass short right to K.Juszczyk to NO 12 for 2 yards (C.Gardner-Johnson) [D.Davis]. SF-K.Juszczyk was injured during the play. His return is Questionable.  PENALTY on NO-C.Gardner-Johnson, Unnecessary Roughness, 6 yards, enforced at NO 12. Pass 2, YAC 0</t>
  </si>
  <si>
    <t>3rd &amp; 8 at NO 14</t>
  </si>
  <si>
    <t>4011279643629</t>
  </si>
  <si>
    <t>(9:10) J.Garoppolo pass incomplete short left to D.Samuel.</t>
  </si>
  <si>
    <t>1st &amp; 6</t>
  </si>
  <si>
    <t>1st &amp; 6 at NO 6</t>
  </si>
  <si>
    <t>4011279643659</t>
  </si>
  <si>
    <t>Kendrick Bourne Pass From Jimmy Garoppolo for 6 Yrds R.Gould extra point is GOOD, Center-K.Nelson, Holder-M.Wishnowsky. PENALTY on NO-M.Edwards, Leverage, 15 yards, enforced between downs. INJURY UPDATE: San Fran #44 K.Juszcyzk, CONCUSSION PROTOCOL.</t>
  </si>
  <si>
    <t>2nd &amp; Goal at NO 6</t>
  </si>
  <si>
    <t>4011279643711</t>
  </si>
  <si>
    <t>M.Wishnowsky kicks 50 yards from 50 to end zone, Touchback.</t>
  </si>
  <si>
    <t>4011279643730</t>
  </si>
  <si>
    <t>(8:59) (Shotgun) D.Brees pass short right to M.Thomas to NO 31 for 6 yards (R.Sherman). Pass 5, YAC 1</t>
  </si>
  <si>
    <t>4011279643754</t>
  </si>
  <si>
    <t>(8:29) A.Kamara right guard to NO 30 for -1 yards (R.Sherman).</t>
  </si>
  <si>
    <t>4011279643779</t>
  </si>
  <si>
    <t>(7:53) (Shotgun) D.Brees sacked at NO 28 for -2 yards (S.Thomas). PENALTY on SF-R.Sherman, Defensive Holding, 5 yards, enforced at NO 30 - No Play.</t>
  </si>
  <si>
    <t>4011279643809</t>
  </si>
  <si>
    <t>(7:27) D.Brees pass deep right to M.Thomas to SF 16 for 49 yards (M.Harris; J.Ward). Pass 20, YAC 29</t>
  </si>
  <si>
    <t>4011279643833</t>
  </si>
  <si>
    <t>(6:36) (Shotgun) D.Brees pass short left to A.Kamara to SF 21 for -5 yards (K.Williams). SF-K.Williams was injured during the play. His return is Probable.  Pass -5, YAC 0</t>
  </si>
  <si>
    <t>SF 16</t>
  </si>
  <si>
    <t>1st &amp; 10 at SF 16</t>
  </si>
  <si>
    <t>4011279643861</t>
  </si>
  <si>
    <t>(6:12) (Shotgun) D.Brees pass short left to M.Thomas for 21 yards, TOUCHDOWN. Pass 14, YAC 7W.Lutz extra point is GOOD, Center-Z.Wood, Holder-T.Morstead.</t>
  </si>
  <si>
    <t>2nd &amp; 15 at SF 21</t>
  </si>
  <si>
    <t>4011279643910</t>
  </si>
  <si>
    <t>4011279643929</t>
  </si>
  <si>
    <t>(6:06) J.Garoppolo pass short right to K.Juszczyk to SF 30 for 5 yards (C.Robertson). Pass 2, YAC 5</t>
  </si>
  <si>
    <t>4011279643953</t>
  </si>
  <si>
    <t>(5:22) R.Mostert right guard to SF 33 for 3 yards (D.Onyemata).</t>
  </si>
  <si>
    <t>2nd &amp; 5 at SF 30</t>
  </si>
  <si>
    <t>4011279643978</t>
  </si>
  <si>
    <t>(4:37) (Shotgun) J.Garoppolo scrambles right end pushed ob at SF 35 for 2 yards (C.Robertson).</t>
  </si>
  <si>
    <t>3rd &amp; 2 at SF 33</t>
  </si>
  <si>
    <t>4011279644004</t>
  </si>
  <si>
    <t>(4:28) J.Garoppolo pass incomplete short left to G.Kittle. INJURY UPDATE: San Fran #24 K.Williams, CONCUSSION PROTOCOL.</t>
  </si>
  <si>
    <t>1st &amp; 10 at SF 35</t>
  </si>
  <si>
    <t>4011279644026</t>
  </si>
  <si>
    <t>(4:22) D.Samuel left end pushed ob at NO 34 for 31 yards (M.Williams).</t>
  </si>
  <si>
    <t>2nd &amp; 10 at SF 35</t>
  </si>
  <si>
    <t>4011279644056</t>
  </si>
  <si>
    <t>(4:14) M.Breida right tackle to NO 30 for 4 yards (P.Williams).</t>
  </si>
  <si>
    <t>4011279644077</t>
  </si>
  <si>
    <t>(3:31) M.Breida left end to NO 24 for 6 yards (D.Davis).</t>
  </si>
  <si>
    <t>2nd &amp; 6 at NO 30</t>
  </si>
  <si>
    <t>4011279644109</t>
  </si>
  <si>
    <t>(2:45) M.Breida right guard to NO 19 for 5 yards (V.Bell). NO-T.Hendrickson was injured during the play. His return is Probable.</t>
  </si>
  <si>
    <t>4011279644130</t>
  </si>
  <si>
    <t>Timeout #1 by NO at 02:38.</t>
  </si>
  <si>
    <t>4011279644147</t>
  </si>
  <si>
    <t>(2:38) J.Garoppolo sacked at NO 30 for -11 yards (V.Bell). INJURY UPDATE: NO #92, M.Davenport, foot, QUESTIONABLE to return.</t>
  </si>
  <si>
    <t>2nd &amp; 5 at NO 19</t>
  </si>
  <si>
    <t>4011279644166</t>
  </si>
  <si>
    <t>Timeout #2 by NO at 02:34.</t>
  </si>
  <si>
    <t>4011279644183</t>
  </si>
  <si>
    <t>(2:34) (Shotgun) J.Garoppolo pass short right to D.Samuel pushed ob at NO 23 for 7 yards (C.Gardner-Johnson). Pass -5, YAC 12</t>
  </si>
  <si>
    <t>3rd &amp; 16 at NO 30</t>
  </si>
  <si>
    <t>4011279644216</t>
  </si>
  <si>
    <t>Robbie Gould 41 Yd Field Goal</t>
  </si>
  <si>
    <t>4th &amp; 9 at NO 23</t>
  </si>
  <si>
    <t>4011279644239</t>
  </si>
  <si>
    <t>M.Wishnowsky kicks 60 yards from SF 35 to NO 5. D.Harris to NO 24 for 19 yards (T.Moore).</t>
  </si>
  <si>
    <t>4011279644261</t>
  </si>
  <si>
    <t>(2:19) (Shotgun) D.Brees pass short left to T.Smith to NO 35 for 11 yards (F.Warner). Pass -1, YAC 12</t>
  </si>
  <si>
    <t>4011279644285</t>
  </si>
  <si>
    <t>4011279644302</t>
  </si>
  <si>
    <t>(2:00) (Shotgun) D.Brees pass incomplete short middle to M.Thomas (M.Harris) [E.Moseley].</t>
  </si>
  <si>
    <t>4011279644328</t>
  </si>
  <si>
    <t>(1:54) (Shotgun) D.Brees pass short middle to M.Thomas to NO 46 for 11 yards (R.Sherman).</t>
  </si>
  <si>
    <t>4011279644352</t>
  </si>
  <si>
    <t>(1:34) (No Huddle, Shotgun) D.Brees pass short right to T.Ginn pushed ob at SF 29 for 25 yards (E.Moseley). Pass 10, YAC 15</t>
  </si>
  <si>
    <t>4011279644381</t>
  </si>
  <si>
    <t>(1:29) (Shotgun) D.Brees pass short middle to M.Thomas to SF 24 for 5 yards (D.Reed Jr.). Pass 4, YAC 1</t>
  </si>
  <si>
    <t>4011279644409</t>
  </si>
  <si>
    <t>(1:09) (No Huddle, Shotgun) D.Brees pass incomplete short left to M.Thomas.</t>
  </si>
  <si>
    <t>2nd &amp; 5 at SF 24</t>
  </si>
  <si>
    <t>4011279644435</t>
  </si>
  <si>
    <t>(1:05) (Shotgun) D.Brees pass incomplete short right to T.Smith. PENALTY on SF-E.Moseley, Defensive Pass Interference, 6 yards, enforced at SF 24 - No Play.</t>
  </si>
  <si>
    <t>3rd &amp; 5 at SF 24</t>
  </si>
  <si>
    <t>4011279644471</t>
  </si>
  <si>
    <t>Tre'Quan Smith Pass From Drew Brees for 18 Yrds TWO-POINT CONVERSION ATTEMPT. D.Brees pass to T.Smith is incomplete. ATTEMPT FAILS. Brees' pass was incomplete.</t>
  </si>
  <si>
    <t>SF 18</t>
  </si>
  <si>
    <t>1st &amp; 10 at SF 18</t>
  </si>
  <si>
    <t>4011279644519</t>
  </si>
  <si>
    <t>4011279644534</t>
  </si>
  <si>
    <t>(:53) (Shotgun) J.Garoppolo pass short middle to G.Kittle to SF 33 for 8 yards (C.Robertson; V.Bell). Pass 7, YAC 1</t>
  </si>
  <si>
    <t>4011279644558</t>
  </si>
  <si>
    <t>Timeout #1 by SF at 00:45.</t>
  </si>
  <si>
    <t>4011279644579</t>
  </si>
  <si>
    <t>(:45) (Shotgun) J.Garoppolo pass incomplete short middle to E.Sanders (M.Lattimore).</t>
  </si>
  <si>
    <t>2nd &amp; 2 at SF 33</t>
  </si>
  <si>
    <t>4011279644601</t>
  </si>
  <si>
    <t>(:42) (Shotgun) J.Garoppolo pass incomplete short middle to G.Kittle.</t>
  </si>
  <si>
    <t>4011279644623</t>
  </si>
  <si>
    <t>Timeout #2 by SF at 00:39.</t>
  </si>
  <si>
    <t>4011279644640</t>
  </si>
  <si>
    <t>(:39) (Shotgun) J.Garoppolo pass short left to G.Kittle to NO 28 for 39 yards (M.Williams; C.Gardner-Johnson). PENALTY on NO-M.Williams, Face Mask (15 Yards), 14 yards, enforced at NO 28. Pass 7, YAC 31</t>
  </si>
  <si>
    <t>4th &amp; 2 at SF 33</t>
  </si>
  <si>
    <t>4011279644675</t>
  </si>
  <si>
    <t>(:28) R.Mostert right tackle to NO 11 for 3 yards (D.Davis).</t>
  </si>
  <si>
    <t>4011279644700</t>
  </si>
  <si>
    <t>Timeout #3 by NO at 00:23.</t>
  </si>
  <si>
    <t>4011279644717</t>
  </si>
  <si>
    <t>(:23) J.Garoppolo kneels to NO 12 for -1 yards.</t>
  </si>
  <si>
    <t>2nd &amp; 7 at NO 11</t>
  </si>
  <si>
    <t>4011279644738</t>
  </si>
  <si>
    <t>Timeout #3 by SF at 00:02.</t>
  </si>
  <si>
    <t>4011279644755</t>
  </si>
  <si>
    <t>Robbie Gould 30 Yd Field Goal</t>
  </si>
  <si>
    <t>4011279644786</t>
  </si>
  <si>
    <t>40112811736</t>
  </si>
  <si>
    <t>W.Lutz kicks 68 yards from NO 35 to IND -3. N.Hines to IND 16 for 19 yards (D.Washington; J.Gray).</t>
  </si>
  <si>
    <t>401128117</t>
  </si>
  <si>
    <t>40112811758</t>
  </si>
  <si>
    <t>11</t>
  </si>
  <si>
    <t>(14:57) (Shotgun) J.Brissett pass incomplete deep right to M.Johnson.</t>
  </si>
  <si>
    <t>IND 16</t>
  </si>
  <si>
    <t>1st &amp; 10 at IND 16</t>
  </si>
  <si>
    <t>40112811780</t>
  </si>
  <si>
    <t>(14:51) N.Hines right end pushed ob at IND 21 for 5 yards (D.Davis).</t>
  </si>
  <si>
    <t>2nd &amp; 10 at IND 16</t>
  </si>
  <si>
    <t>401128117106</t>
  </si>
  <si>
    <t>(14:18) (Shotgun) J.Brissett scrambles up the middle to IND 28 for 7 yards (C.Jordan).</t>
  </si>
  <si>
    <t>IND 21</t>
  </si>
  <si>
    <t>3rd &amp; 5 at IND 21</t>
  </si>
  <si>
    <t>401128117127</t>
  </si>
  <si>
    <t>(13:33) (Shotgun) J.Brissett pass deep right to M.Johnson to IND 48 for 20 yards (E.Apple). Pass 18, YAC 2</t>
  </si>
  <si>
    <t>IND 28</t>
  </si>
  <si>
    <t>1st &amp; 10 at IND 28</t>
  </si>
  <si>
    <t>401128117151</t>
  </si>
  <si>
    <t>Timeout #1 by IND at 12:51.</t>
  </si>
  <si>
    <t>401128117172</t>
  </si>
  <si>
    <t>(12:51) M.Mack left tackle to IND 45 for -3 yards (C.Gardner-Johnson).</t>
  </si>
  <si>
    <t>IND 48</t>
  </si>
  <si>
    <t>1st &amp; 10 at IND 48</t>
  </si>
  <si>
    <t>401128117193</t>
  </si>
  <si>
    <t>(12:06) M.Mack left guard to IND 49 for 4 yards (A.Klein; T.Stallworth).</t>
  </si>
  <si>
    <t>IND 45</t>
  </si>
  <si>
    <t>2nd &amp; 13 at IND 45</t>
  </si>
  <si>
    <t>401128117214</t>
  </si>
  <si>
    <t>(11:28) (Shotgun) J.Brissett pass incomplete short left to Z.Pascal.</t>
  </si>
  <si>
    <t>IND 49</t>
  </si>
  <si>
    <t>3rd &amp; 9 at IND 49</t>
  </si>
  <si>
    <t>401128117236</t>
  </si>
  <si>
    <t>(11:22) R.Sanchez punts 49 yards to NO 2, Center-L.Rhodes, downed by IND-C.Geathers. PENALTY on IND-J.Williams, Offensive Holding, 10 yards, enforced at IND 49 - No Play.</t>
  </si>
  <si>
    <t>4th &amp; 9 at IND 49</t>
  </si>
  <si>
    <t>401128117284</t>
  </si>
  <si>
    <t>(11:03) L.Murray left tackle to IND 29 for 4 yards (R.Ya-Sin).</t>
  </si>
  <si>
    <t>IND 33</t>
  </si>
  <si>
    <t>1st &amp; 10 at IND 33</t>
  </si>
  <si>
    <t>401128117317</t>
  </si>
  <si>
    <t>(10:36) (Shotgun) D.Brees pass short left to M.Thomas to IND 23 for 6 yards (R.Ya-Sin). Pass 5, YAC 1</t>
  </si>
  <si>
    <t>IND 29</t>
  </si>
  <si>
    <t>2nd &amp; 6 at IND 29</t>
  </si>
  <si>
    <t>401128117345</t>
  </si>
  <si>
    <t>(9:55) W.Clapp reported in as eligible.  L.Murray left guard to IND 16 for 7 yards (D.Leonard; K.Willis).</t>
  </si>
  <si>
    <t>IND 23</t>
  </si>
  <si>
    <t>1st &amp; 10 at IND 23</t>
  </si>
  <si>
    <t>401128117368</t>
  </si>
  <si>
    <t>(9:15) PENALTY on NO-L.Warford, False Start, 5 yards, enforced at IND 16 - No Play.</t>
  </si>
  <si>
    <t>2nd &amp; 3 at IND 16</t>
  </si>
  <si>
    <t>401128117266</t>
  </si>
  <si>
    <t>(11:11) R.Sanchez punts 4 yards to IND 43, Center-L.Rhodes, downed by IND-C.Geathers. PENALTY on IND-J.Wilkins, Offensive Holding, 10 yards, enforced at IND 43. NO 27-D.Washington deflected IND 8-R.Sanchez's punt.</t>
  </si>
  <si>
    <t>IND 39</t>
  </si>
  <si>
    <t>4th &amp; 19 at IND 39</t>
  </si>
  <si>
    <t>401128117391</t>
  </si>
  <si>
    <t>(9:00) (Shotgun) D.Brees pass short left to A.Kamara to IND 20 for 1 yard (K.Willis; A.Walker). Pass -3, YAC 4</t>
  </si>
  <si>
    <t>2nd &amp; 8 at IND 21</t>
  </si>
  <si>
    <t>401128117419</t>
  </si>
  <si>
    <t>(8:14) (Shotgun) D.Brees pass short middle to M.Thomas to IND 15 for 5 yards (R.Ya-Sin) [J.Houston]. Pass 4, YAC 1</t>
  </si>
  <si>
    <t>IND 20</t>
  </si>
  <si>
    <t>3rd &amp; 7 at IND 20</t>
  </si>
  <si>
    <t>401128117447</t>
  </si>
  <si>
    <t>IND 15</t>
  </si>
  <si>
    <t>4th &amp; 2 at IND 15</t>
  </si>
  <si>
    <t>401128117470</t>
  </si>
  <si>
    <t>401128117485</t>
  </si>
  <si>
    <t>(7:28) (Shotgun) J.Brissett pass deep middle to D.Inman to IND 47 for 22 yards (C.Gardner-Johnson).</t>
  </si>
  <si>
    <t>IND 25</t>
  </si>
  <si>
    <t>1st &amp; 10 at IND 25</t>
  </si>
  <si>
    <t>401128117509</t>
  </si>
  <si>
    <t>(6:48) (Shotgun) M.Mack right tackle to IND 47 for no gain (C.Gardner-Johnson).</t>
  </si>
  <si>
    <t>IND 47</t>
  </si>
  <si>
    <t>1st &amp; 10 at IND 47</t>
  </si>
  <si>
    <t>401128117530</t>
  </si>
  <si>
    <t>(6:12) (Shotgun) M.Mack left guard to NO 48 for 5 yards (M.Brown; C.Gardner-Johnson).</t>
  </si>
  <si>
    <t>2nd &amp; 10 at IND 47</t>
  </si>
  <si>
    <t>401128117551</t>
  </si>
  <si>
    <t>(5:27) (Shotgun) J.Brissett pass short left to Z.Pascal to NO 41 for 7 yards (E.Apple). Pass 5, YAC 2</t>
  </si>
  <si>
    <t>3rd &amp; 5 at NO 48</t>
  </si>
  <si>
    <t>401128117575</t>
  </si>
  <si>
    <t>(4:51) (Shotgun) J.Haeg reported in as eligible.  M.Mack left guard to NO 39 for 2 yards (C.Gardner-Johnson).</t>
  </si>
  <si>
    <t>401128117598</t>
  </si>
  <si>
    <t>(4:10) (Shotgun) J.Brissett pass incomplete short right to T.Hilton.</t>
  </si>
  <si>
    <t>401128117624</t>
  </si>
  <si>
    <t>(4:06) (Shotgun) J.Brissett pass incomplete short left to J.Doyle (D.Davis) [M.Brown].</t>
  </si>
  <si>
    <t>401128117646</t>
  </si>
  <si>
    <t>(4:02) R.Sanchez punts 29 yards to NO 10, Center-L.Rhodes, downed by IND-G.Odum.</t>
  </si>
  <si>
    <t>4th &amp; 8 at NO 39</t>
  </si>
  <si>
    <t>401128117665</t>
  </si>
  <si>
    <t>(3:54) A.Kamara left guard to NO 12 for 2 yards (M.Hunt).</t>
  </si>
  <si>
    <t>401128117686</t>
  </si>
  <si>
    <t>(3:19) D.Brees pass deep middle to M.Thomas to NO 35 for 23 yards (K.Willis). Pass 17, YAC 6</t>
  </si>
  <si>
    <t>401128117710</t>
  </si>
  <si>
    <t>(2:42) D.Brees pass short left to L.Murray to NO 45 for 10 yards (A.Walker). Pass -6, YAC 16</t>
  </si>
  <si>
    <t>401128117738</t>
  </si>
  <si>
    <t>(2:00) (Shotgun) W.Clapp reported in as eligible.  A.Kamara left guard to IND 49 for 6 yards (R.Ya-Sin).</t>
  </si>
  <si>
    <t>401128117765</t>
  </si>
  <si>
    <t>(1:21) (Shotgun) D.Brees pass short right to M.Thomas to IND 45 for 4 yards (R.Milligan). Pass 4, YAC 0</t>
  </si>
  <si>
    <t>2nd &amp; 4 at IND 49</t>
  </si>
  <si>
    <t>401128117789</t>
  </si>
  <si>
    <t>(:50) (Shotgun) A.Kamara left end to IND 43 for 2 yards (R.Ya-Sin; A.Walker).</t>
  </si>
  <si>
    <t>1st &amp; 10 at IND 45</t>
  </si>
  <si>
    <t>401128117814</t>
  </si>
  <si>
    <t>(:13) (Shotgun) D.Brees pass short right to A.Kamara to IND 37 for 6 yards (A.Walker; R.Milligan). Pass -4, YAC 10</t>
  </si>
  <si>
    <t>IND 43</t>
  </si>
  <si>
    <t>2nd &amp; 8 at IND 43</t>
  </si>
  <si>
    <t>401128117838</t>
  </si>
  <si>
    <t>401128117859</t>
  </si>
  <si>
    <t>(15:00) (Shotgun) D.Brees pass incomplete short right to M.Thomas. PENALTY on IND-R.Ya-Sin, Defensive Holding, 5 yards, enforced at IND 37 - No Play.</t>
  </si>
  <si>
    <t>IND 37</t>
  </si>
  <si>
    <t>3rd &amp; 2 at IND 37</t>
  </si>
  <si>
    <t>401128117892</t>
  </si>
  <si>
    <t>(14:55) W.Clapp reported in as eligible.  L.Murray right guard to IND 33 for -1 yards (D.Autry).</t>
  </si>
  <si>
    <t>IND 32</t>
  </si>
  <si>
    <t>1st &amp; 10 at IND 32</t>
  </si>
  <si>
    <t>401128117915</t>
  </si>
  <si>
    <t>(14:17) (Shotgun) D.Brees pass incomplete short right to L.Murray.</t>
  </si>
  <si>
    <t>2nd &amp; 11 at IND 33</t>
  </si>
  <si>
    <t>401128117937</t>
  </si>
  <si>
    <t>(14:12) (Shotgun) D.Brees pass short right to J.Cook to IND 15 for 18 yards (M.Hooker, R.Ya-Sin). Pass 12, YAC 6</t>
  </si>
  <si>
    <t>3rd &amp; 11 at IND 33</t>
  </si>
  <si>
    <t>401128117961</t>
  </si>
  <si>
    <t>(13:26) L.Murray left end to IND 15 for no gain (K.Willis).</t>
  </si>
  <si>
    <t>1st &amp; 10 at IND 15</t>
  </si>
  <si>
    <t>401128117982</t>
  </si>
  <si>
    <t>Michael Thomas Pass From Drew Brees for 15 Yrds W.Lutz extra point is GOOD, Center-Z.Wood, Holder-T.Morstead.</t>
  </si>
  <si>
    <t>2nd &amp; 10 at IND 15</t>
  </si>
  <si>
    <t>4011281171031</t>
  </si>
  <si>
    <t>4011281171046</t>
  </si>
  <si>
    <t>(12:37) (Shotgun) J.Brissett pass incomplete short right to D.Inman.</t>
  </si>
  <si>
    <t>4011281171068</t>
  </si>
  <si>
    <t>(12:34) (Shotgun) J.Brissett pass incomplete short left to J.Wilkins.</t>
  </si>
  <si>
    <t>2nd &amp; 10 at IND 25</t>
  </si>
  <si>
    <t>4011281171090</t>
  </si>
  <si>
    <t>(12:31) (Shotgun) J.Brissett pass incomplete short left to J.Doyle [D.Onyemata].</t>
  </si>
  <si>
    <t>3rd &amp; 10 at IND 25</t>
  </si>
  <si>
    <t>4011281171112</t>
  </si>
  <si>
    <t>(12:27) R.Sanchez punts 50 yards to NO 25, Center-L.Rhodes, out of bounds. PENALTY on NO-J.Hardee, Offensive Holding, 10 yards, enforced at NO 25.</t>
  </si>
  <si>
    <t>4th &amp; 10 at IND 25</t>
  </si>
  <si>
    <t>4011281171141</t>
  </si>
  <si>
    <t>(12:20) A.Kamara right guard to NO 19 for 4 yards (D.Leonard).</t>
  </si>
  <si>
    <t>4011281171162</t>
  </si>
  <si>
    <t>(11:39) (Shotgun) D.Brees pass short left to J.Cook to NO 24 for 5 yards (D.Leonard). Pass 5, YAC 0</t>
  </si>
  <si>
    <t>2nd &amp; 6 at NO 19</t>
  </si>
  <si>
    <t>4011281171186</t>
  </si>
  <si>
    <t>(10:59) W.Clapp reported in as eligible.  Z.Line left guard to NO 25 for 1 yard (K.Willis).</t>
  </si>
  <si>
    <t>3rd &amp; 1 at NO 24</t>
  </si>
  <si>
    <t>4011281171209</t>
  </si>
  <si>
    <t>(10:23) D.Brees pass deep right to M.Thomas pushed ob at NO 49 for 24 yards (R.Ya-Sin). Pass 19, YAC 5</t>
  </si>
  <si>
    <t>4011281171238</t>
  </si>
  <si>
    <t>(9:50) D.Brees pass short middle to L.Murray to IND 41 for 10 yards (B.Okereke). Pass 2, YAC 8</t>
  </si>
  <si>
    <t>4011281171262</t>
  </si>
  <si>
    <t>(9:08) A.Kamara left guard to IND 37 for 4 yards (K.Willis; A.Walker).</t>
  </si>
  <si>
    <t>IND 41</t>
  </si>
  <si>
    <t>1st &amp; 10 at IND 41</t>
  </si>
  <si>
    <t>4011281171283</t>
  </si>
  <si>
    <t>(8:29) W.Clapp reported in as eligible.  D.Brees pass incomplete deep left to T.Smith. PENALTY on IND-M.Hunt, Defensive Offside, 5 yards, enforced at IND 37 - No Play.</t>
  </si>
  <si>
    <t>2nd &amp; 6 at IND 37</t>
  </si>
  <si>
    <t>4011281171318</t>
  </si>
  <si>
    <t>(8:22) Z.Line left guard to IND 29 for 3 yards (B.Okereke; D.Leonard).</t>
  </si>
  <si>
    <t>2nd &amp; 1 at IND 32</t>
  </si>
  <si>
    <t>4011281171339</t>
  </si>
  <si>
    <t>(7:45) W.Clapp reported in as eligible.  A.Kamara right tackle to IND 28 for 1 yard (B.Okereke; D.Leonard).</t>
  </si>
  <si>
    <t>1st &amp; 10 at IND 29</t>
  </si>
  <si>
    <t>4011281171366</t>
  </si>
  <si>
    <t>(7:06) (Shotgun) D.Brees pass incomplete deep left to T.Smith. PENALTY on IND-Q.Wilson, Defensive Holding, 5 yards, enforced at IND 28 - No Play.</t>
  </si>
  <si>
    <t>2nd &amp; 9 at IND 28</t>
  </si>
  <si>
    <t>4011281171407</t>
  </si>
  <si>
    <t>(7:00) A.Kamara left end to IND 21 for 2 yards (Q.Wilson; D.Leonard).</t>
  </si>
  <si>
    <t>4011281171428</t>
  </si>
  <si>
    <t>Tre'Quan Smith Pass From Drew Brees for 21 Yrds W.Lutz extra point is GOOD, Center-Z.Wood, Holder-T.Morstead. INJURY UPDATE: Colts #42, R.Milligan, foot, OUT for the game.</t>
  </si>
  <si>
    <t>4011281171473</t>
  </si>
  <si>
    <t>4011281171492</t>
  </si>
  <si>
    <t>(6:11) M.Mack right guard to IND 25 for no gain (T.Hendrickson).</t>
  </si>
  <si>
    <t>4011281171513</t>
  </si>
  <si>
    <t>(5:32) (Shotgun) J.Brissett pass incomplete deep right to Z.Pascal (C.Gardner-Johnson).</t>
  </si>
  <si>
    <t>4011281171535</t>
  </si>
  <si>
    <t>(5:23) (Shotgun) J.Brissett pass short left to J.Doyle to IND 36 for 11 yards (C.Gardner-Johnson). Pass 11, YAC 0</t>
  </si>
  <si>
    <t>4011281171559</t>
  </si>
  <si>
    <t>(4:40) J.Haeg reported in as eligible.  J.Brissett pass short right to Z.Pascal ran ob at IND 45 for 9 yards (E.Apple). Pass 9, YAC 0</t>
  </si>
  <si>
    <t>IND 36</t>
  </si>
  <si>
    <t>1st &amp; 10 at IND 36</t>
  </si>
  <si>
    <t>4011281171594</t>
  </si>
  <si>
    <t>(4:03) (Shotgun) M.Mack right guard to IND 47 for 2 yards (C.Jordan; C.Gardner-Johnson).</t>
  </si>
  <si>
    <t>2nd &amp; 1 at IND 45</t>
  </si>
  <si>
    <t>4011281171619</t>
  </si>
  <si>
    <t>(3:25) M.Mack right guard to IND 42 for -5 yards (C.Gardner-Johnson).</t>
  </si>
  <si>
    <t>4011281171640</t>
  </si>
  <si>
    <t>Timeout #1 by NO at 03:21.</t>
  </si>
  <si>
    <t>4011281171657</t>
  </si>
  <si>
    <t>(3:21) (Shotgun) J.Brissett pass incomplete short left to T.Hilton.</t>
  </si>
  <si>
    <t>IND 42</t>
  </si>
  <si>
    <t>2nd &amp; 15 at IND 42</t>
  </si>
  <si>
    <t>4011281171679</t>
  </si>
  <si>
    <t>(3:16) (Shotgun) J.Brissett pass incomplete short left to J.Wilkins [D.Onyemata].</t>
  </si>
  <si>
    <t>3rd &amp; 15 at IND 42</t>
  </si>
  <si>
    <t>4011281171701</t>
  </si>
  <si>
    <t>(3:11) R.Sanchez punts 48 yards to NO 10, Center-L.Rhodes. D.Harris to NO 12 for 2 yards (A.Dulin).</t>
  </si>
  <si>
    <t>4th &amp; 15 at IND 42</t>
  </si>
  <si>
    <t>4011281171726</t>
  </si>
  <si>
    <t>(3:02) (Shotgun) A.Kamara right guard to NO 19 for 7 yards (K.Willis).</t>
  </si>
  <si>
    <t>4011281171756</t>
  </si>
  <si>
    <t>(2:33) (Shotgun) D.Brees pass short right to T.Ginn ran ob at NO 32 for 13 yards (P.Desir). Pass 11, YAC 2</t>
  </si>
  <si>
    <t>2nd &amp; 3 at NO 19</t>
  </si>
  <si>
    <t>4011281171785</t>
  </si>
  <si>
    <t>(2:04) (Shotgun) D.Brees pass short middle to M.Thomas to NO 47 for 15 yards (R.Ya-Sin). Pass 15, YAC 0</t>
  </si>
  <si>
    <t>4011281171813</t>
  </si>
  <si>
    <t>4011281171830</t>
  </si>
  <si>
    <t>(1:58) (Shotgun) D.Brees pass deep right to J.Cook to IND 33 for 20 yards (Q.Wilson). Pass 22, YAC -2</t>
  </si>
  <si>
    <t>4011281171862</t>
  </si>
  <si>
    <t>Timeout #2 by IND at 01:50.</t>
  </si>
  <si>
    <t>4011281171878</t>
  </si>
  <si>
    <t>(1:50) (Shotgun) D.Brees pass short middle to J.Cook to IND 22 for 11 yards (P.Desir). Pass 11, YAC 0</t>
  </si>
  <si>
    <t>4011281171903</t>
  </si>
  <si>
    <t>(1:17) (Shotgun) D.Brees pass short left to M.Thomas to IND 13 for 9 yards (Q.Wilson) [G.Stewart]. Pass 7, YAC 2</t>
  </si>
  <si>
    <t>IND 22</t>
  </si>
  <si>
    <t>1st &amp; 10 at IND 22</t>
  </si>
  <si>
    <t>4011281171931</t>
  </si>
  <si>
    <t>Timeout #3 by IND at 01:10.</t>
  </si>
  <si>
    <t>4011281171952</t>
  </si>
  <si>
    <t>(1:10) (Shotgun) D.Brees pass short left to M.Thomas to IND 6 for 7 yards (D.Leonard). Pass 6, YAC 1</t>
  </si>
  <si>
    <t>IND 13</t>
  </si>
  <si>
    <t>2nd &amp; 1 at IND 13</t>
  </si>
  <si>
    <t>4011281171976</t>
  </si>
  <si>
    <t>(:49) A.Kamara left tackle to IND 5 for 1 yard (J.Houston; D.Leonard).</t>
  </si>
  <si>
    <t>IND 6</t>
  </si>
  <si>
    <t>1st &amp; Goal at IND 6</t>
  </si>
  <si>
    <t>4011281172001</t>
  </si>
  <si>
    <t>(:14) (Shotgun) D.Brees pass short right to T.Smith for 5 yards, TOUCHDOWN NULLIFIED by Penalty. PENALTY on NO-T.Smith, Offensive Pass Interference, 10 yards, enforced at IND 5 - No Play.</t>
  </si>
  <si>
    <t>IND 5</t>
  </si>
  <si>
    <t>2nd &amp; Goal at IND 5</t>
  </si>
  <si>
    <t>4011281172037</t>
  </si>
  <si>
    <t>(:07) (Shotgun) D.Brees pass short left to A.Kamara to IND 8 for 7 yards (R.Ya-Sin). Pass 5, YAC 2</t>
  </si>
  <si>
    <t>2nd &amp; Goal at IND 15</t>
  </si>
  <si>
    <t>4011281172061</t>
  </si>
  <si>
    <t>IND 8</t>
  </si>
  <si>
    <t>3rd &amp; Goal at IND 8</t>
  </si>
  <si>
    <t>4011281172084</t>
  </si>
  <si>
    <t>4011281172099</t>
  </si>
  <si>
    <t>R.Sanchez kicks 65 yards from IND 35 to end zone, Touchback.</t>
  </si>
  <si>
    <t>4011281172121</t>
  </si>
  <si>
    <t>(15:00) A.Kamara left end to NO 29 for 4 yards (A.Walker).</t>
  </si>
  <si>
    <t>4011281172142</t>
  </si>
  <si>
    <t>(14:24) (Shotgun) D.Brees pass short middle to A.Kamara to NO 34 for 5 yards (D.Leonard). Pass 2, YAC 3</t>
  </si>
  <si>
    <t>4011281172166</t>
  </si>
  <si>
    <t>(13:41) NO #7 T.Hill at quarterback. (Shotgun) W.Clapp reported in as eligible.  T.Hill right tackle to NO 39 for 5 yards (A.Walker). NO-L.Warford was injured during the play. His return is Questionable.</t>
  </si>
  <si>
    <t>4011281172197</t>
  </si>
  <si>
    <t>(12:55) (Shotgun) A.Kamara right guard to 50 for 11 yards (K.Willis; M.Hooker).</t>
  </si>
  <si>
    <t>4011281172222</t>
  </si>
  <si>
    <t>(12:15) (Shotgun) D.Brees pass short right to M.Thomas to IND 41 for 9 yards (P.Desir). Pass 8, YAC 1</t>
  </si>
  <si>
    <t>4011281172246</t>
  </si>
  <si>
    <t>(11:30) (Shotgun) L.Murray right tackle to IND 40 for 1 yard (D.Leonard).</t>
  </si>
  <si>
    <t>2nd &amp; 1 at IND 41</t>
  </si>
  <si>
    <t>4011281172271</t>
  </si>
  <si>
    <t>(10:49) P.Omameh reported in as eligible.  L.Murray left guard to IND 37 for 3 yards (J.Houston).</t>
  </si>
  <si>
    <t>IND 40</t>
  </si>
  <si>
    <t>1st &amp; 10 at IND 40</t>
  </si>
  <si>
    <t>4011281172294</t>
  </si>
  <si>
    <t>(10:09) (Shotgun) D.Brees pass short middle to M.Thomas to IND 24 for 13 yards (K.Willis). Pass 13, YAC 0</t>
  </si>
  <si>
    <t>2nd &amp; 7 at IND 37</t>
  </si>
  <si>
    <t>4011281172318</t>
  </si>
  <si>
    <t>(9:26) (Shotgun) D.Brees pass short middle to D.Harris to IND 23 for 1 yard (A.Walker). Pass -4, YAC 5</t>
  </si>
  <si>
    <t>IND 24</t>
  </si>
  <si>
    <t>1st &amp; 10 at IND 24</t>
  </si>
  <si>
    <t>4011281172346</t>
  </si>
  <si>
    <t>(8:43) D.Brees pass short left to A.Kamara to IND 19 for 4 yards (B.Okereke). Pass -5, YAC 9</t>
  </si>
  <si>
    <t>2nd &amp; 9 at IND 23</t>
  </si>
  <si>
    <t>4011281172374</t>
  </si>
  <si>
    <t>(7:55) (Shotgun) D.Brees pass short left to T.Hill to IND 5 for 14 yards (M.Tell III). Pass 4, YAC 10</t>
  </si>
  <si>
    <t>IND 19</t>
  </si>
  <si>
    <t>3rd &amp; 5 at IND 19</t>
  </si>
  <si>
    <t>4011281172402</t>
  </si>
  <si>
    <t>Josh Hill Pass From Drew Brees for 5 Yrds W.Lutz extra point is GOOD, Center-Z.Wood, Holder-T.Morstead. INJURY UPDATE: Colts #31 Q.Wilson, shoulder, OUT for the game.</t>
  </si>
  <si>
    <t>1st &amp; Goal at IND 5</t>
  </si>
  <si>
    <t>4011281172451</t>
  </si>
  <si>
    <t>4011281172470</t>
  </si>
  <si>
    <t>(7:08) (Shotgun) J.Brissett pass short left to A.Dulin to IND 29 for 4 yards (T.Hendrickson). Pass -3, YAC 7</t>
  </si>
  <si>
    <t>4011281172494</t>
  </si>
  <si>
    <t>(6:33) (Shotgun) J.Brissett pass short right to Z.Pascal to IND 33 for 4 yards (E.Apple; A.Klein). Pass -3 YAC 7</t>
  </si>
  <si>
    <t>4011281172522</t>
  </si>
  <si>
    <t>(5:51) (Shotgun) J.Brissett pass short left to N.Hines to IND 34 for 1 yard (D.Davis). Pass 0, YAC 1</t>
  </si>
  <si>
    <t>3rd &amp; 2 at IND 33</t>
  </si>
  <si>
    <t>4011281172550</t>
  </si>
  <si>
    <t>(5:08) J.Brissett pass incomplete short right to T.Hilton (E.Apple) [T.Hendrickson]. PENALTY on NO-E.Apple, Defensive Holding, 5 yards, enforced at IND 34 - No Play.</t>
  </si>
  <si>
    <t>IND 34</t>
  </si>
  <si>
    <t>4th &amp; 1 at IND 34</t>
  </si>
  <si>
    <t>4011281172587</t>
  </si>
  <si>
    <t>(5:02) M.Mack left end ran ob at IND 42 for 3 yards (C.Granderson).</t>
  </si>
  <si>
    <t>1st &amp; 10 at IND 39</t>
  </si>
  <si>
    <t>4011281172613</t>
  </si>
  <si>
    <t>(4:26) (Shotgun) M.Mack left end pushed ob at IND 49 for 7 yards (S.Tuttle).</t>
  </si>
  <si>
    <t>2nd &amp; 7 at IND 42</t>
  </si>
  <si>
    <t>4011281172639</t>
  </si>
  <si>
    <t>(4:01) J.Wilkins left tackle to NO 46 for 5 yards (C.Granderson; A.Klein).</t>
  </si>
  <si>
    <t>1st &amp; 10 at IND 49</t>
  </si>
  <si>
    <t>4011281172660</t>
  </si>
  <si>
    <t>(3:21) (Shotgun) J.Brissett pass short right to A.Dulin to NO 46 for no gain (E.Apple). PENALTY on IND-M.Johnson, Illegal Block Above the Waist, 10 yards, enforced at NO 46 - No Play.</t>
  </si>
  <si>
    <t>4011281172695</t>
  </si>
  <si>
    <t>Timeout #1 by IND at 02:52.</t>
  </si>
  <si>
    <t>4011281172712</t>
  </si>
  <si>
    <t>(2:52) (Shotgun) J.Brissett pass short left to J.Wilkins to NO 49 for 7 yards (A.Klein). Pass 4, YAC 3</t>
  </si>
  <si>
    <t>IND 44</t>
  </si>
  <si>
    <t>2nd &amp; 15 at IND 44</t>
  </si>
  <si>
    <t>4011281172740</t>
  </si>
  <si>
    <t>(2:09) (Shotgun) J.Brissett pass incomplete short left to J.Doyle (D.Davis).</t>
  </si>
  <si>
    <t>3rd &amp; 8 at NO 49</t>
  </si>
  <si>
    <t>4011281172762</t>
  </si>
  <si>
    <t>(2:04) (Shotgun) J.Brissett pass incomplete deep right to T.Hilton (M.Lattimore).</t>
  </si>
  <si>
    <t>4th &amp; 8 at NO 49</t>
  </si>
  <si>
    <t>4011281172784</t>
  </si>
  <si>
    <t>(1:58) A.Kamara right tackle pushed ob at IND 36 for 15 yards (A.Walker).</t>
  </si>
  <si>
    <t>4011281172810</t>
  </si>
  <si>
    <t>(1:22) L.Murray left tackle to IND 28 for 8 yards (B.Okereke).</t>
  </si>
  <si>
    <t>4011281172831</t>
  </si>
  <si>
    <t>Taysom Hill Pass From Drew Brees for 28 Yrds W.Lutz extra point is GOOD, Center-Z.Wood, Holder-T.Morstead. INJURY UPDATE: NO# 67 L.Warford, knee, OUT for the game.</t>
  </si>
  <si>
    <t>2nd &amp; 2 at IND 28</t>
  </si>
  <si>
    <t>4011281172880</t>
  </si>
  <si>
    <t>4011281172899</t>
  </si>
  <si>
    <t>(:35) (Shotgun) J.Brissett pass short left to N.Hines to IND 26 for 1 yard (T.Stallworth). Pass -6, YAC 7</t>
  </si>
  <si>
    <t>4011281172923</t>
  </si>
  <si>
    <t>(:10) (Shotgun) N.Hines right guard to IND 31 for 5 yards (A.Klein; C.Granderson).</t>
  </si>
  <si>
    <t>IND 26</t>
  </si>
  <si>
    <t>2nd &amp; 9 at IND 26</t>
  </si>
  <si>
    <t>4011281172948</t>
  </si>
  <si>
    <t>4011281172965</t>
  </si>
  <si>
    <t>(15:00) (Shotgun) J.Brissett pass short right to D.Inman to IND 34 for 3 yards (P.Williams). Pass 3, YAC 0</t>
  </si>
  <si>
    <t>IND 31</t>
  </si>
  <si>
    <t>3rd &amp; 4 at IND 31</t>
  </si>
  <si>
    <t>4011281172994</t>
  </si>
  <si>
    <t>Timeout #1 by NO at 14:20.</t>
  </si>
  <si>
    <t>4011281173015</t>
  </si>
  <si>
    <t>(14:20) (Run formation) J.Haeg reported in as eligible.  PENALTY on IND-M.Glowinski, False Start, 4 yards, enforced at IND 34 - No Play.</t>
  </si>
  <si>
    <t>4011281173046</t>
  </si>
  <si>
    <t>(14:20) R.Sanchez punts 47 yards to NO 23, Center-L.Rhodes. D.Harris to NO 38 for 15 yards (B.Okereke).</t>
  </si>
  <si>
    <t>IND 30</t>
  </si>
  <si>
    <t>4th &amp; 5 at IND 30</t>
  </si>
  <si>
    <t>4011281173071</t>
  </si>
  <si>
    <t>(14:10) L.Murray right tackle to NO 41 for 3 yards (K.Willis).</t>
  </si>
  <si>
    <t>4011281173092</t>
  </si>
  <si>
    <t>(13:31) A.Kamara right guard to NO 40 for -1 yards (A.Muhammad; A.Walker). Penalty on NO-N.Easton, Offensive Holding, declined.</t>
  </si>
  <si>
    <t>2nd &amp; 7 at NO 41</t>
  </si>
  <si>
    <t>4011281173124</t>
  </si>
  <si>
    <t>(13:11) (Shotgun) D.Brees pass short left to M.Thomas to NO 38 for -2 yards (T.Lewis). Pass -5, YAC 3</t>
  </si>
  <si>
    <t>4011281173148</t>
  </si>
  <si>
    <t>(12:28) T.Morstead punts 47 yards to IND 15, Center-Z.Wood, fair catch by N.Hines.</t>
  </si>
  <si>
    <t>4th &amp; 10 at NO 38</t>
  </si>
  <si>
    <t>4011281173171</t>
  </si>
  <si>
    <t>(12:20) J.Brissett pass short left to Z.Pascal to IND 39 for 24 yards (P.Williams). NO-C.Gardner-Johnson was injured during the play. His return is Questionable.  Pass 6, YAC 18</t>
  </si>
  <si>
    <t>4011281173195</t>
  </si>
  <si>
    <t>(11:56) (Shotgun) J.Brissett pass short right to T.Hilton to IND 38 for -1 yards (S.Hampton). Pass -3, YAC 2</t>
  </si>
  <si>
    <t>4011281173227</t>
  </si>
  <si>
    <t>(11:15) (Shotgun) M.Mack right guard to IND 42 for 4 yards (D.Davis).</t>
  </si>
  <si>
    <t>IND 38</t>
  </si>
  <si>
    <t>2nd &amp; 11 at IND 38</t>
  </si>
  <si>
    <t>4011281173252</t>
  </si>
  <si>
    <t>(10:34) (Shotgun) J.Brissett sacked at IND 36 for -6 yards (sack split by T.Hendrickson and A.Klein).</t>
  </si>
  <si>
    <t>3rd &amp; 7 at IND 42</t>
  </si>
  <si>
    <t>4011281173271</t>
  </si>
  <si>
    <t>(9:47) R.Sanchez punts 44 yards to NO 20, Center-L.Rhodes. D.Harris to NO 32 for 12 yards (A.Dulin).</t>
  </si>
  <si>
    <t>4th &amp; 13 at IND 36</t>
  </si>
  <si>
    <t>4011281173296</t>
  </si>
  <si>
    <t>(9:35) P.Omameh reported in as eligible.  L.Murray right tackle to NO 36 for 4 yards (M.Tell III; D.Leonard).</t>
  </si>
  <si>
    <t>4011281173323</t>
  </si>
  <si>
    <t>(8:57) P.Omameh reported in as eligible.  T.Hill left end to NO 32 for -4 yards (R.Ya-Sin).</t>
  </si>
  <si>
    <t>4011281173346</t>
  </si>
  <si>
    <t>(8:11) (Shotgun) A.Kamara right guard to NO 40 for 8 yards (G.Odum).</t>
  </si>
  <si>
    <t>4011281173367</t>
  </si>
  <si>
    <t>Timeout #2 by NO at 07:25.</t>
  </si>
  <si>
    <t>4011281173384</t>
  </si>
  <si>
    <t>(7:25) T.Morstead punts 40 yards to IND 20, Center-Z.Wood, fair catch by N.Hines.</t>
  </si>
  <si>
    <t>4011281173403</t>
  </si>
  <si>
    <t>(7:17) (Shotgun) J.Brissett pass incomplete short left to T.Hilton. PENALTY on NO-M.Lattimore, Defensive Pass Interference, 7 yards, enforced at IND 20 - No Play.</t>
  </si>
  <si>
    <t>1st &amp; 10 at IND 20</t>
  </si>
  <si>
    <t>4011281173436</t>
  </si>
  <si>
    <t>(7:14) (Shotgun) J.Brissett pass incomplete short right to T.Hilton.</t>
  </si>
  <si>
    <t>IND 27</t>
  </si>
  <si>
    <t>1st &amp; 10 at IND 27</t>
  </si>
  <si>
    <t>4011281173458</t>
  </si>
  <si>
    <t>(7:09) (Shotgun) J.Brissett pass short right to J.Doyle to IND 37 for 10 yards (E.Apple). Pass 2, YAC 8</t>
  </si>
  <si>
    <t>2nd &amp; 10 at IND 27</t>
  </si>
  <si>
    <t>4011281173486</t>
  </si>
  <si>
    <t>(6:29) (Shotgun) J.Brissett pass deep middle to M.Johnson to NO 46 for 17 yards (T.Green). Pass 17, YAC 0 INJURY UPDATE: NO #22 C.J.Gardner-Johnson, CONCUSSION, OUT.  Colts #50 A.Walker, hamstring, OUT.</t>
  </si>
  <si>
    <t>1st &amp; 10 at IND 37</t>
  </si>
  <si>
    <t>4011281173510</t>
  </si>
  <si>
    <t>(5:50) (Shotgun) J.Brissett pass incomplete deep left to M.Johnson.</t>
  </si>
  <si>
    <t>4011281173540</t>
  </si>
  <si>
    <t>(5:44) (Shotgun) J.Brissett pass short right to T.Hilton to NO 40 for 6 yards (E.Apple). Pass 6, YAC 0</t>
  </si>
  <si>
    <t>4011281173564</t>
  </si>
  <si>
    <t>(5:09) (Shotgun) J.Brissett pass incomplete deep middle to T.Hilton [A.Klein].</t>
  </si>
  <si>
    <t>4011281173586</t>
  </si>
  <si>
    <t>Timeout #3 by NO at 05:02.</t>
  </si>
  <si>
    <t>4011281173607</t>
  </si>
  <si>
    <t>(5:02) (Shotgun) J.Brissett pass short left to T.Hilton ran ob at NO 29 for 11 yards (P.Williams) [T.Hendrickson]. Pass 8, YAC 3</t>
  </si>
  <si>
    <t>4th &amp; 4 at NO 40</t>
  </si>
  <si>
    <t>4011281173636</t>
  </si>
  <si>
    <t>(4:58) (Shotgun) J.Brissett pass short left to T.Hilton pushed ob at NO 20 for 9 yards (T.Green). Pass 7, YAC 2</t>
  </si>
  <si>
    <t>4011281173669</t>
  </si>
  <si>
    <t>(4:53) (Shotgun) J.Wilkins left guard to NO 16 for 4 yards (M.Te'o; C.Granderson).</t>
  </si>
  <si>
    <t>2nd &amp; 1 at NO 20</t>
  </si>
  <si>
    <t>4011281173694</t>
  </si>
  <si>
    <t>(4:12) (Shotgun) J.Brissett pass incomplete deep middle to J.Doyle [M.Williams]. PENALTY on NO-S.Hampton, Defensive Pass Interference, 15 yards, enforced at NO 16 - No Play.</t>
  </si>
  <si>
    <t>4011281173727</t>
  </si>
  <si>
    <t>(4:07) J.Brissett pass incomplete short right [M.Te'o].</t>
  </si>
  <si>
    <t>1st &amp; 1 at NO 1</t>
  </si>
  <si>
    <t>4011281173749</t>
  </si>
  <si>
    <t>Jordan Wilkins 1 Yard Rush C.McLaughlin extra point is GOOD, Center-L.Rhodes, Holder-R.Sanchez.</t>
  </si>
  <si>
    <t>4011281173787</t>
  </si>
  <si>
    <t>4011281173802</t>
  </si>
  <si>
    <t>(3:56) New quarterback for New Orleans is #5 T.Bridgewater. D.Washington left tackle to NO 28 for 3 yards (D.Leonard).</t>
  </si>
  <si>
    <t>4011281173827</t>
  </si>
  <si>
    <t>(3:14) D.Washington right guard to NO 33 for 5 yards (T.Coley).</t>
  </si>
  <si>
    <t>4011281173848</t>
  </si>
  <si>
    <t>(2:30) D.Washington left guard to NO 45 for 12 yards (B.Okereke; B.Banogu).</t>
  </si>
  <si>
    <t>4011281173869</t>
  </si>
  <si>
    <t>4011281173886</t>
  </si>
  <si>
    <t>(2:00) T.Bridgewater kneels to NO 44 for -1 yards.</t>
  </si>
  <si>
    <t>4011281173907</t>
  </si>
  <si>
    <t>(1:19) T.Bridgewater kneels to NO 43 for -1 yards.</t>
  </si>
  <si>
    <t>4011281173928</t>
  </si>
  <si>
    <t>(:38) T.Bridgewater kneels to NO 42 for -1 yards.</t>
  </si>
  <si>
    <t>3rd &amp; 12 at NO 43</t>
  </si>
  <si>
    <t>4011281173949</t>
  </si>
  <si>
    <t>40112793536</t>
  </si>
  <si>
    <t>W.Lutz kicks 61 yards from NO 35 to TEN 4. K.Raymond to TEN 28 for 24 yards (T.Hill, P.Williams).</t>
  </si>
  <si>
    <t>401127935</t>
  </si>
  <si>
    <t>40112793560</t>
  </si>
  <si>
    <t>10</t>
  </si>
  <si>
    <t>(14:55) D.Lewis right guard to TEN 27 for -1 yards (C.Gardner-Johnson).</t>
  </si>
  <si>
    <t>TEN 28</t>
  </si>
  <si>
    <t>1st &amp; 10 at TEN 28</t>
  </si>
  <si>
    <t>40112793581</t>
  </si>
  <si>
    <t>(14:17) D.Lewis left tackle to TEN 27 for no gain (D.Davis, D.Onyemata).</t>
  </si>
  <si>
    <t>TEN 27</t>
  </si>
  <si>
    <t>2nd &amp; 11 at TEN 27</t>
  </si>
  <si>
    <t>401127935102</t>
  </si>
  <si>
    <t>(13:49) (No Huddle, Shotgun) R.Tannehill sacked at TEN 27 for 0 yards (A.Klein).</t>
  </si>
  <si>
    <t>3rd &amp; 11 at TEN 27</t>
  </si>
  <si>
    <t>401127935121</t>
  </si>
  <si>
    <t>(13:07) (Punt formation) B.Kern punts 40 yards to NO 33, Center-B.Brinkley. D.Harris to NO 45 for 12 yards (K.Correa). PENALTY on NO-D.Washington, Offensive Holding, 10 yards, enforced at NO 34.</t>
  </si>
  <si>
    <t>4th &amp; 11 at TEN 27</t>
  </si>
  <si>
    <t>401127935157</t>
  </si>
  <si>
    <t>(12:58) (Shotgun) A.Kamara left tackle to NO 29 for 5 yards (J.Casey).</t>
  </si>
  <si>
    <t>401127935178</t>
  </si>
  <si>
    <t>(12:26) (Shotgun) D.Brees pass short left to M.Thomas to NO 36 for 7 yards (L.Ryan).</t>
  </si>
  <si>
    <t>401127935202</t>
  </si>
  <si>
    <t>(11:55) (Shotgun) D.Brees pass incomplete deep right to M.Thomas (T.Brock).</t>
  </si>
  <si>
    <t>401127935224</t>
  </si>
  <si>
    <t>(11:50) L.Murray left tackle to NO 36 for no gain (L.Sims).</t>
  </si>
  <si>
    <t>401127935245</t>
  </si>
  <si>
    <t>(11:10) (Shotgun) D.Brees pass short right to A.Kamara pushed ob at NO 35 for -1 yards (T.Brock). Penalty on NO-J.Cook, Offensive Holding, declined.</t>
  </si>
  <si>
    <t>401127935285</t>
  </si>
  <si>
    <t>(10:52) (Punt formation) T.Morstead punts 52 yards to TEN 13, Center-Z.Wood. K.Raymond to TEN 27 for 14 yards (C.Robertson).</t>
  </si>
  <si>
    <t>4th &amp; 11 at NO 35</t>
  </si>
  <si>
    <t>401127935310</t>
  </si>
  <si>
    <t>(10:37) R.Tannehill pass short right to C.Davis pushed ob at TEN 39 for 12 yards (E.Apple).</t>
  </si>
  <si>
    <t>1st &amp; 10 at TEN 27</t>
  </si>
  <si>
    <t>401127935339</t>
  </si>
  <si>
    <t>(10:04) (No Huddle) D.Lewis left tackle to TEN 40 for 1 yard (T.Stallworth, S.Tuttle).</t>
  </si>
  <si>
    <t>TEN 39</t>
  </si>
  <si>
    <t>1st &amp; 10 at TEN 39</t>
  </si>
  <si>
    <t>401127935360</t>
  </si>
  <si>
    <t>(9:29) R.Tannehill pass short left to D.Lewis to NO 41 for 19 yards (C.Gardner-Johnson).</t>
  </si>
  <si>
    <t>TEN 40</t>
  </si>
  <si>
    <t>2nd &amp; 9 at TEN 40</t>
  </si>
  <si>
    <t>401127935384</t>
  </si>
  <si>
    <t>(8:42) D.Dawkins right tackle to NO 41 for no gain (D.Davis).</t>
  </si>
  <si>
    <t>401127935405</t>
  </si>
  <si>
    <t>Jonnu Smith Pass From Ryan Tannehill for 41 Yrds G.Joseph extra point is GOOD, Center-B.Brinkley, Holder-B.Kern.</t>
  </si>
  <si>
    <t>401127935446</t>
  </si>
  <si>
    <t>G.Joseph kicks 63 yards from TEN 35 to NO 2. D.Harris pushed ob at NO 43 for 41 yards (G.Joseph).</t>
  </si>
  <si>
    <t>401127935473</t>
  </si>
  <si>
    <t>(7:48) L.Murray up the middle to NO 45 for 2 yards (J.Brown).</t>
  </si>
  <si>
    <t>401127935494</t>
  </si>
  <si>
    <t>(7:18) D.Brees pass short right to J.Hill to TEN 46 for 9 yards (J.Brown). PENALTY on NO-T.Armstead, Offensive Holding, 10 yards, enforced at NO 45 - No Play.</t>
  </si>
  <si>
    <t>2nd &amp; 8 at NO 45</t>
  </si>
  <si>
    <t>401127935529</t>
  </si>
  <si>
    <t>(6:51) D.Brees pass incomplete short left to L.Murray.</t>
  </si>
  <si>
    <t>401127935563</t>
  </si>
  <si>
    <t>(6:47) (Shotgun) D.Brees sacked at NO 28 for -7 yards (D.Roberson).</t>
  </si>
  <si>
    <t>3rd &amp; 18 at NO 35</t>
  </si>
  <si>
    <t>401127935582</t>
  </si>
  <si>
    <t>(6:12) (Punt formation) T.Morstead punts 53 yards to TEN 19, Center-Z.Wood. K.Raymond to TEN 30 for 11 yards (M.Te'o).</t>
  </si>
  <si>
    <t>4th &amp; 25</t>
  </si>
  <si>
    <t>4th &amp; 25 at NO 28</t>
  </si>
  <si>
    <t>401127935607</t>
  </si>
  <si>
    <t>(6:01) (Shotgun) R.Tannehill pass short left to J.Smith pushed ob at TEN 45 for 15 yards (M.Lattimore).</t>
  </si>
  <si>
    <t>TEN 30</t>
  </si>
  <si>
    <t>1st &amp; 10 at TEN 30</t>
  </si>
  <si>
    <t>401127935636</t>
  </si>
  <si>
    <t>(5:37) D.Lewis right tackle to NO 49 for 6 yards (E.Apple, M.Williams).</t>
  </si>
  <si>
    <t>TEN 45</t>
  </si>
  <si>
    <t>1st &amp; 10 at TEN 45</t>
  </si>
  <si>
    <t>401127935657</t>
  </si>
  <si>
    <t>A.J. Brown 49 Yard Rush G.Joseph extra point is GOOD, Center-B.Brinkley, Holder-B.Kern.</t>
  </si>
  <si>
    <t>401127935695</t>
  </si>
  <si>
    <t>G.Joseph kicks 60 yards from TEN 35 to NO 5. D.Harris to NO 30 for 25 yards (J.Kalu, C.Hollister).</t>
  </si>
  <si>
    <t>401127935719</t>
  </si>
  <si>
    <t>(4:43) A.Kamara up the middle to NO 29 for -1 yards (R.Evans).</t>
  </si>
  <si>
    <t>401127935740</t>
  </si>
  <si>
    <t>(4:04) (Shotgun) D.Brees pass short right to J.Cook to NO 36 for 7 yards (K.Byard).</t>
  </si>
  <si>
    <t>401127935764</t>
  </si>
  <si>
    <t>(3:28) (Shotgun) D.Brees pass short right to M.Thomas to NO 43 for 7 yards (T.Brock).</t>
  </si>
  <si>
    <t>401127935788</t>
  </si>
  <si>
    <t>(2:48) PENALTY on NO-J.Hill, False Start, 5 yards, enforced at NO 43 - No Play.</t>
  </si>
  <si>
    <t>401127935811</t>
  </si>
  <si>
    <t>(2:28) (Shotgun) D.Brees pass incomplete deep middle to M.Thomas.</t>
  </si>
  <si>
    <t>1st &amp; 15 at NO 38</t>
  </si>
  <si>
    <t>401127935833</t>
  </si>
  <si>
    <t>(2:24) (Shotgun) D.Brees pass short middle to M.Thomas to TEN 43 for 19 yards (K.Byard).</t>
  </si>
  <si>
    <t>2nd &amp; 15 at NO 38</t>
  </si>
  <si>
    <t>401127935857</t>
  </si>
  <si>
    <t>(1:45) L.Murray left tackle to TEN 41 for 2 yards (L.Sims, R.Evans).</t>
  </si>
  <si>
    <t>TEN 43</t>
  </si>
  <si>
    <t>1st &amp; 10 at TEN 43</t>
  </si>
  <si>
    <t>401127935878</t>
  </si>
  <si>
    <t>(1:09) (Shotgun) T.Hill left end to TEN 34 for 7 yards (L.Sims).</t>
  </si>
  <si>
    <t>TEN 41</t>
  </si>
  <si>
    <t>2nd &amp; 8 at TEN 41</t>
  </si>
  <si>
    <t>401127935899</t>
  </si>
  <si>
    <t>(:47) L.Murray up the middle to TEN 32 for 2 yards (J.Brown).</t>
  </si>
  <si>
    <t>TEN 34</t>
  </si>
  <si>
    <t>3rd &amp; 1 at TEN 34</t>
  </si>
  <si>
    <t>401127935920</t>
  </si>
  <si>
    <t>(:13) D.Brees pass short middle to L.Murray to TEN 28 for 4 yards (J.Brown).</t>
  </si>
  <si>
    <t>TEN 32</t>
  </si>
  <si>
    <t>1st &amp; 10 at TEN 32</t>
  </si>
  <si>
    <t>401127935944</t>
  </si>
  <si>
    <t>401127935961</t>
  </si>
  <si>
    <t>(15:00) PENALTY on NO-N.Easton, False Start, 5 yards, enforced at TEN 28 - No Play.</t>
  </si>
  <si>
    <t>2nd &amp; 6 at TEN 28</t>
  </si>
  <si>
    <t>401127935984</t>
  </si>
  <si>
    <t>(15:00) (Shotgun) D.Brees pass incomplete short middle to J.Cook. PENALTY on TEN-J.Brown, Defensive Pass Interference, 11 yards, enforced at TEN 33 - No Play.</t>
  </si>
  <si>
    <t>TEN 33</t>
  </si>
  <si>
    <t>2nd &amp; 11 at TEN 33</t>
  </si>
  <si>
    <t>4011279351018</t>
  </si>
  <si>
    <t>(14:56) (Shotgun) PENALTY on NO-N.Easton, False Start, 5 yards, enforced at TEN 22 - No Play.</t>
  </si>
  <si>
    <t>TEN 22</t>
  </si>
  <si>
    <t>1st &amp; 10 at TEN 22</t>
  </si>
  <si>
    <t>4011279351041</t>
  </si>
  <si>
    <t>(14:56) D.Brees pass incomplete deep middle to T.Ginn (T.Brock).</t>
  </si>
  <si>
    <t>1st &amp; 15 at TEN 27</t>
  </si>
  <si>
    <t>4011279351063</t>
  </si>
  <si>
    <t>(14:50) (Shotgun) D.Brees pass short right to A.Kamara to TEN 20 for 7 yards (T.Brock).</t>
  </si>
  <si>
    <t>2nd &amp; 15 at TEN 27</t>
  </si>
  <si>
    <t>4011279351087</t>
  </si>
  <si>
    <t>Timeout #1 by NO at 14:18.</t>
  </si>
  <si>
    <t>4011279351104</t>
  </si>
  <si>
    <t>(14:18) (Shotgun) D.Brees sacked at TEN 29 for -9 yards (J.Casey).</t>
  </si>
  <si>
    <t>TEN 20</t>
  </si>
  <si>
    <t>3rd &amp; 8 at TEN 20</t>
  </si>
  <si>
    <t>4011279351123</t>
  </si>
  <si>
    <t>TEN 29</t>
  </si>
  <si>
    <t>4th &amp; 17 at TEN 29</t>
  </si>
  <si>
    <t>4011279351142</t>
  </si>
  <si>
    <t>4011279351166</t>
  </si>
  <si>
    <t>(13:36) R.Tannehill pass short left to A.Brown to TEN 40 for 15 yards (D.Davis). PENALTY on TEN-T.Lewan, Ineligible Downfield Pass, 5 yards, enforced at TEN 25 - No Play. Penalty on TEN-R.Saffold, Illegal Block Above the Waist, declined.</t>
  </si>
  <si>
    <t>TEN 25</t>
  </si>
  <si>
    <t>1st &amp; 10 at TEN 25</t>
  </si>
  <si>
    <t>4011279351201</t>
  </si>
  <si>
    <t>(13:15) (Shotgun) D.Lewis up the middle to TEN 24 for 4 yards (C.Jordan).</t>
  </si>
  <si>
    <t>1st &amp; 15 at TEN 20</t>
  </si>
  <si>
    <t>4011279351222</t>
  </si>
  <si>
    <t>(12:42) (Shotgun) R.Tannehill pass incomplete deep right.</t>
  </si>
  <si>
    <t>TEN 24</t>
  </si>
  <si>
    <t>2nd &amp; 11 at TEN 24</t>
  </si>
  <si>
    <t>4011279351244</t>
  </si>
  <si>
    <t>(12:34) (Shotgun) R.Tannehill pass short right to J.Smith to TEN 31 for 7 yards (D.Davis).</t>
  </si>
  <si>
    <t>3rd &amp; 11 at TEN 24</t>
  </si>
  <si>
    <t>4011279351268</t>
  </si>
  <si>
    <t>(12:00) (Punt formation) B.Kern punts 44 yards to NO 25, Center-B.Brinkley, out of bounds.</t>
  </si>
  <si>
    <t>TEN 31</t>
  </si>
  <si>
    <t>4th &amp; 4 at TEN 31</t>
  </si>
  <si>
    <t>4011279351295</t>
  </si>
  <si>
    <t>4011279351317</t>
  </si>
  <si>
    <t>(11:47) (Shotgun) D.Brees pass short left to M.Thomas pushed ob at NO 40 for 15 yards (L.Sims).</t>
  </si>
  <si>
    <t>4011279351346</t>
  </si>
  <si>
    <t>(11:21) A.Kamara up the middle to NO 48 for 8 yards (K.Vaccaro). PENALTY on NO-J.Hill, Offensive Holding, 10 yards, enforced at NO 40 - No Play.</t>
  </si>
  <si>
    <t>4011279351378</t>
  </si>
  <si>
    <t>(11:00) (Shotgun) D.Brees pass short left to A.Kamara ran ob at NO 37 for 7 yards.</t>
  </si>
  <si>
    <t>1st &amp; 20 at NO 30</t>
  </si>
  <si>
    <t>4011279351407</t>
  </si>
  <si>
    <t>(10:39) (Shotgun) D.Brees pass short left to M.Thomas to NO 43 for 6 yards (L.Sims).</t>
  </si>
  <si>
    <t>2nd &amp; 13 at NO 37</t>
  </si>
  <si>
    <t>4011279351431</t>
  </si>
  <si>
    <t>(10:12) (Shotgun) D.Brees pass short right to K.Hogan to NO 47 for 4 yards (L.Ryan).</t>
  </si>
  <si>
    <t>4011279351455</t>
  </si>
  <si>
    <t>(9:40) (Punt formation) T.Morstead punts 42 yards to TEN 11, Center-Z.Wood, fair catch by K.Raymond.</t>
  </si>
  <si>
    <t>4011279351483</t>
  </si>
  <si>
    <t>(9:33) R.Tannehill sacked at TEN 2 for -9 yards (M.Edwards). PENALTY on NO-D.Onyemata, Illegal Use of Hands, 5 yards, enforced at TEN 11 - No Play.</t>
  </si>
  <si>
    <t>TEN 11</t>
  </si>
  <si>
    <t>1st &amp; 10 at TEN 11</t>
  </si>
  <si>
    <t>4011279351513</t>
  </si>
  <si>
    <t>(9:13) D.Lewis left tackle to TEN 21 for 5 yards (D.Davis).</t>
  </si>
  <si>
    <t>TEN 16</t>
  </si>
  <si>
    <t>1st &amp; 10 at TEN 16</t>
  </si>
  <si>
    <t>4011279351534</t>
  </si>
  <si>
    <t>(8:30) R.Tannehill pass incomplete short right to K.Blasingame (D.Davis).</t>
  </si>
  <si>
    <t>TEN 21</t>
  </si>
  <si>
    <t>2nd &amp; 5 at TEN 21</t>
  </si>
  <si>
    <t>4011279351568</t>
  </si>
  <si>
    <t>(8:21) (Shotgun) PENALTY on TEN-N.Davis, False Start, 5 yards, enforced at TEN 21 - No Play.</t>
  </si>
  <si>
    <t>3rd &amp; 5 at TEN 21</t>
  </si>
  <si>
    <t>4011279351591</t>
  </si>
  <si>
    <t>(8:21) (Shotgun) R.Tannehill sacked at TEN 7 for -9 yards (A.Klein).</t>
  </si>
  <si>
    <t>3rd &amp; 10 at TEN 16</t>
  </si>
  <si>
    <t>4011279351610</t>
  </si>
  <si>
    <t>(7:46) (Punt formation) B.Kern punts 43 yards to 50, Center-B.Brinkley. D.Harris MUFFS catch, touched at 50, and recovers at TEN 48. D.Harris to TEN 48 for no gain (D.Cruikshank).</t>
  </si>
  <si>
    <t>TEN 7</t>
  </si>
  <si>
    <t>4th &amp; 19 at TEN 7</t>
  </si>
  <si>
    <t>4011279351648</t>
  </si>
  <si>
    <t>(7:38) (Shotgun) D.Brees pass incomplete short left to A.Kamara (K.Correa).</t>
  </si>
  <si>
    <t>TEN 48</t>
  </si>
  <si>
    <t>1st &amp; 10 at TEN 48</t>
  </si>
  <si>
    <t>4011279351670</t>
  </si>
  <si>
    <t>(7:33) (Shotgun) D.Brees pass incomplete short right. PENALTY on NO-W.Clapp, Offensive Holding, 10 yards, enforced at TEN 48 - No Play.</t>
  </si>
  <si>
    <t>2nd &amp; 10 at TEN 48</t>
  </si>
  <si>
    <t>4011279351703</t>
  </si>
  <si>
    <t>(7:28) D.Brees pass short left to L.Murray to NO 49 for 7 yards (L.Ryan).</t>
  </si>
  <si>
    <t>2nd &amp; 20 at NO 42</t>
  </si>
  <si>
    <t>4011279351727</t>
  </si>
  <si>
    <t>(6:44) (Shotgun) D.Brees pass incomplete short left to M.Thomas.</t>
  </si>
  <si>
    <t>3rd &amp; 13 at NO 49</t>
  </si>
  <si>
    <t>4011279351756</t>
  </si>
  <si>
    <t>(6:39) (Punt formation) T.Morstead punts 44 yards to TEN 7, Center-Z.Wood, fair catch by K.Raymond. PENALTY on NO, Illegal Formation, 5 yards, enforced at TEN 7.</t>
  </si>
  <si>
    <t>4th &amp; 13 at NO 49</t>
  </si>
  <si>
    <t>4011279351795</t>
  </si>
  <si>
    <t>(6:33) (Shotgun) R.Tannehill scrambles up the middle to TEN 20 for 8 yards (T.Stallworth).</t>
  </si>
  <si>
    <t>TEN 12</t>
  </si>
  <si>
    <t>1st &amp; 10 at TEN 12</t>
  </si>
  <si>
    <t>4011279351816</t>
  </si>
  <si>
    <t>(5:57) D.Dawkins right guard to TEN 21 for 1 yard (D.Davis; C.Gardner-Johnson).</t>
  </si>
  <si>
    <t>2nd &amp; 2 at TEN 20</t>
  </si>
  <si>
    <t>4011279351837</t>
  </si>
  <si>
    <t>(5:34) (No Huddle) R.Tannehill pass short middle to C.Davis to TEN 27 for 6 yards (M.Williams).</t>
  </si>
  <si>
    <t>3rd &amp; 1 at TEN 21</t>
  </si>
  <si>
    <t>4011279351861</t>
  </si>
  <si>
    <t>(4:56) (No Huddle) R.Tannehill sacked at TEN 24 for -3 yards (C.Jordan).</t>
  </si>
  <si>
    <t>4011279351880</t>
  </si>
  <si>
    <t>(4:15) (Shotgun) D.Lewis up the middle to TEN 36 for 12 yards (D.Davis).</t>
  </si>
  <si>
    <t>2nd &amp; 13 at TEN 24</t>
  </si>
  <si>
    <t>4011279351901</t>
  </si>
  <si>
    <t>(3:26) (Shotgun) R.Tannehill sacked at TEN 26 for -10 yards (D.Davis).</t>
  </si>
  <si>
    <t>TEN 36</t>
  </si>
  <si>
    <t>3rd &amp; 1 at TEN 36</t>
  </si>
  <si>
    <t>4011279351920</t>
  </si>
  <si>
    <t>(2:40) (Punt formation) B.Kern punts 35 yards to NO 39, Center-B.Brinkley, out of bounds.</t>
  </si>
  <si>
    <t>TEN 26</t>
  </si>
  <si>
    <t>4th &amp; 11 at TEN 26</t>
  </si>
  <si>
    <t>4011279351947</t>
  </si>
  <si>
    <t>Jared Cook Pass From Drew Brees for 61 Yrds W.Lutz extra point is GOOD, Center-Z.Wood, Holder-T.Morstead.</t>
  </si>
  <si>
    <t>4011279351988</t>
  </si>
  <si>
    <t>W.Lutz kicks 66 yards from NO 35 to TEN -1. K.Raymond to TEN 39 for 40 yards (T.Hill). PENALTY on TEN-K.Blasingame, Offensive Holding, 8 yards, enforced at TEN 17.</t>
  </si>
  <si>
    <t>4011279352023</t>
  </si>
  <si>
    <t>Timeout #2 by NO at 02:10.</t>
  </si>
  <si>
    <t>TEN 9</t>
  </si>
  <si>
    <t>1st &amp; 10 at TEN 9</t>
  </si>
  <si>
    <t>4011279352050</t>
  </si>
  <si>
    <t>(2:14) (Shotgun) D.Lewis up the middle to TEN 12 for 3 yards (M.Brown; D.Onyemata).</t>
  </si>
  <si>
    <t>4011279352071</t>
  </si>
  <si>
    <t>(2:10) (Shotgun) R.Tannehill pass incomplete short right.</t>
  </si>
  <si>
    <t>2nd &amp; 7 at TEN 12</t>
  </si>
  <si>
    <t>4011279352093</t>
  </si>
  <si>
    <t>(2:07) (Shotgun) R.Tannehill pass short right to T.Sharpe pushed ob at TEN 24 for 12 yards (P.Robinson). Penalty on NO-J.Jenkins, Defensive Holding, declined.</t>
  </si>
  <si>
    <t>3rd &amp; 7 at TEN 12</t>
  </si>
  <si>
    <t>4011279352134</t>
  </si>
  <si>
    <t>4011279352151</t>
  </si>
  <si>
    <t>(2:00) D.Lewis right guard to TEN 27 for 3 yards (C.Granderson, D.Davis).</t>
  </si>
  <si>
    <t>1st &amp; 10 at TEN 24</t>
  </si>
  <si>
    <t>4011279352178</t>
  </si>
  <si>
    <t>Timeout #3 by NO at 01:55.</t>
  </si>
  <si>
    <t>4011279352195</t>
  </si>
  <si>
    <t>(1:55) (Shotgun) D.Dawkins right tackle to TEN 32 for 5 yards (A.Klein, J.Jenkins).</t>
  </si>
  <si>
    <t>2nd &amp; 7 at TEN 27</t>
  </si>
  <si>
    <t>4011279352227</t>
  </si>
  <si>
    <t>(1:10) D.Dawkins left end to TEN 27 for -5 yards (C.Granderson).</t>
  </si>
  <si>
    <t>3rd &amp; 2 at TEN 32</t>
  </si>
  <si>
    <t>4011279352248</t>
  </si>
  <si>
    <t>(:28) (Punt formation) B.Kern punts 43 yards to NO 30, Center-B.Brinkley. D.Harris to NO 38 for 8 yards (K.Byard, B.Brinkley).</t>
  </si>
  <si>
    <t>4th &amp; 7 at TEN 27</t>
  </si>
  <si>
    <t>4011279352273</t>
  </si>
  <si>
    <t>(:18) (Shotgun) D.Brees pass short right to A.Kamara pushed ob at NO 36 for -2 yards (J.Brown).</t>
  </si>
  <si>
    <t>4011279352302</t>
  </si>
  <si>
    <t>(:13) (Shotgun) A.Kamara up the middle to 50 for 14 yards (K.Byard).</t>
  </si>
  <si>
    <t>2nd &amp; 12 at NO 36</t>
  </si>
  <si>
    <t>4011279352323</t>
  </si>
  <si>
    <t>4011279352340</t>
  </si>
  <si>
    <t>G.Joseph kicks 63 yards from TEN 35 to NO 2. D.Harris pushed ob at NO 39 for 37 yards (K.Blasingame).</t>
  </si>
  <si>
    <t>4011279352367</t>
  </si>
  <si>
    <t>(14:52) L.Murray right tackle to NO 43 for 4 yards (J.Brown, A.Johnson).</t>
  </si>
  <si>
    <t>4011279352388</t>
  </si>
  <si>
    <t>(14:11) (Shotgun) D.Brees pass incomplete deep left to M.Thomas. PENALTY on TEN-L.Ryan, Defensive Pass Interference, 17 yards, enforced at NO 43 - No Play.</t>
  </si>
  <si>
    <t>4011279352421</t>
  </si>
  <si>
    <t>1st &amp; 10 at TEN 40</t>
  </si>
  <si>
    <t>4011279352459</t>
  </si>
  <si>
    <t>W.Lutz kicks 61 yards from NO 35 to TEN 4. K.Raymond to TEN 19 for 15 yards (J.Hardee).</t>
  </si>
  <si>
    <t>4011279352483</t>
  </si>
  <si>
    <t>(13:54) D.Lewis left guard to TEN 22 for 3 yards (P.Williams, D.Onyemata).</t>
  </si>
  <si>
    <t>TEN 19</t>
  </si>
  <si>
    <t>1st &amp; 10 at TEN 19</t>
  </si>
  <si>
    <t>4011279352504</t>
  </si>
  <si>
    <t>(13:11) D.Lewis right guard to TEN 39 for 17 yards (M.Lattimore).</t>
  </si>
  <si>
    <t>2nd &amp; 7 at TEN 22</t>
  </si>
  <si>
    <t>4011279352525</t>
  </si>
  <si>
    <t>(12:34) (No Huddle) D.Lewis left tackle to TEN 48 for 9 yards. PENALTY on TEN-B.Jones, Offensive Holding, 10 yards, enforced at TEN 39 - No Play.</t>
  </si>
  <si>
    <t>4011279352557</t>
  </si>
  <si>
    <t>(12:09) (Shotgun) R.Tannehill sacked at TEN 27 for -2 yards (S.Tuttle).</t>
  </si>
  <si>
    <t>12:09</t>
  </si>
  <si>
    <t>1st &amp; 20 at TEN 29</t>
  </si>
  <si>
    <t>4011279352576</t>
  </si>
  <si>
    <t>(11:25) (Shotgun) R.Tannehill pass incomplete short right to D.Dawkins.</t>
  </si>
  <si>
    <t>2nd &amp; 22</t>
  </si>
  <si>
    <t>2nd &amp; 22 at TEN 27</t>
  </si>
  <si>
    <t>4011279352598</t>
  </si>
  <si>
    <t>(11:21) (Shotgun) R.Tannehill pass incomplete short middle to D.Lewis (M.Brown).</t>
  </si>
  <si>
    <t>3rd &amp; 22 at TEN 27</t>
  </si>
  <si>
    <t>4011279352620</t>
  </si>
  <si>
    <t>(11:19) (Punt formation) B.Kern punts 55 yards to NO 18, Center-B.Brinkley. D.Harris to NO 30 for 12 yards (D.Long; B.Brinkley).</t>
  </si>
  <si>
    <t>4th &amp; 22 at TEN 27</t>
  </si>
  <si>
    <t>4011279352645</t>
  </si>
  <si>
    <t>(11:08) D.Brees pass short right to T.Hill to NO 28 for -2 yards (T.Brock).</t>
  </si>
  <si>
    <t>4011279352669</t>
  </si>
  <si>
    <t>(10:31) (Shotgun) D.Brees pass incomplete short left to M.Thomas (L.Ryan). Tennessee challenged the incomplete pass ruling, and the play was Upheld. The ruling on the field stands. (Timeout #1.)</t>
  </si>
  <si>
    <t>2nd &amp; 12 at NO 28</t>
  </si>
  <si>
    <t>4011279352743</t>
  </si>
  <si>
    <t>(10:25) (Shotgun) D.Brees pass deep right to M.Thomas to TEN 46 for 26 yards (K.Byard).</t>
  </si>
  <si>
    <t>4011279352767</t>
  </si>
  <si>
    <t>(10:01) (No Huddle, Shotgun) D.Brees pass short right to T.Smith to TEN 33 for 13 yards (T.Brock).</t>
  </si>
  <si>
    <t>TEN 46</t>
  </si>
  <si>
    <t>1st &amp; 10 at TEN 46</t>
  </si>
  <si>
    <t>4011279352791</t>
  </si>
  <si>
    <t>(9:34) (No Huddle, Shotgun) D.Brees pass short right to A.Kamara to TEN 19 for 14 yards (H.Landry).</t>
  </si>
  <si>
    <t>1st &amp; 10 at TEN 33</t>
  </si>
  <si>
    <t>4011279352815</t>
  </si>
  <si>
    <t>(8:48) A.Kamara left tackle to TEN 14 for 5 yards (K.Vaccaro).</t>
  </si>
  <si>
    <t>4011279352836</t>
  </si>
  <si>
    <t>(8:04) (Shotgun) D.Brees pass short middle to M.Thomas to TEN 4 for 10 yards (L.Ryan).</t>
  </si>
  <si>
    <t>TEN 14</t>
  </si>
  <si>
    <t>2nd &amp; 5 at TEN 14</t>
  </si>
  <si>
    <t>4011279352860</t>
  </si>
  <si>
    <t>(7:23) A.Kamara up the middle for 4 yards, TOUCHDOWN. The Replay Official reviewed the runner broke the plane ruling, and the play was REVERSED. A.Kamara up the middle to TEN 1 for 3 yards (L.Ryan).</t>
  </si>
  <si>
    <t>TEN 4</t>
  </si>
  <si>
    <t>1st &amp; Goal at TEN 4</t>
  </si>
  <si>
    <t>4011279352908</t>
  </si>
  <si>
    <t>TEN 1</t>
  </si>
  <si>
    <t>2nd &amp; Goal at TEN 1</t>
  </si>
  <si>
    <t>4011279352946</t>
  </si>
  <si>
    <t>4011279352970</t>
  </si>
  <si>
    <t>(7:08) D.Lewis left guard to TEN 33 for 8 yards (C.Gardner-Johnson).</t>
  </si>
  <si>
    <t>4011279352991</t>
  </si>
  <si>
    <t>(6:30) (No Huddle) R.Tannehill pass deep right to C.Davis pushed ob at NO 45 for 22 yards (C.Gardner-Johnson).</t>
  </si>
  <si>
    <t>2nd &amp; 2 at TEN 33</t>
  </si>
  <si>
    <t>4011279353020</t>
  </si>
  <si>
    <t>(5:58) (No Huddle) R.Tannehill pass short left to M.Pruitt to NO 40 for 5 yards (C.Gardner-Johnson).</t>
  </si>
  <si>
    <t>4011279353044</t>
  </si>
  <si>
    <t>(5:20) D.Lewis left tackle to NO 36 for 4 yards (M.Te'o).</t>
  </si>
  <si>
    <t>4011279353065</t>
  </si>
  <si>
    <t>Tajae Sharpe Pass From Ryan Tannehill for 36 Yrds G.Joseph extra point is GOOD, Center-B.Brinkley, Holder-B.Kern.</t>
  </si>
  <si>
    <t>3rd &amp; 1 at NO 36</t>
  </si>
  <si>
    <t>4011279353106</t>
  </si>
  <si>
    <t>G.Joseph kicks 64 yards from TEN 35 to NO 1. D.Harris to NO 48 for 47 yards (T.Smith).</t>
  </si>
  <si>
    <t>4011279353130</t>
  </si>
  <si>
    <t>(4:16) (Shotgun) A.Kamara up the middle to 50 for 2 yards (K.Vaccaro; D.Jones).</t>
  </si>
  <si>
    <t>4011279353151</t>
  </si>
  <si>
    <t>(3:41) A.Kamara left end to TEN 43 for 7 yards (R.Evans).</t>
  </si>
  <si>
    <t>4011279353172</t>
  </si>
  <si>
    <t>(2:57) (Shotgun) T.Hill left end to TEN 39 for 4 yards (A.Johnson).</t>
  </si>
  <si>
    <t>3rd &amp; 1 at TEN 43</t>
  </si>
  <si>
    <t>4011279353193</t>
  </si>
  <si>
    <t>(2:13) D.Brees pass deep left to T.Hill to TEN 16 for 23 yards (R.Evans).</t>
  </si>
  <si>
    <t>4011279353221</t>
  </si>
  <si>
    <t>4011279353262</t>
  </si>
  <si>
    <t>W.Lutz kicks 68 yards from NO 35 to TEN -3. K.Raymond to TEN 23 for 26 yards (J.Gray).</t>
  </si>
  <si>
    <t>4011279353284</t>
  </si>
  <si>
    <t>(1:13) D.Dawkins up the middle to TEN 20 for -3 yards (P.Robinson, T.Stallworth).</t>
  </si>
  <si>
    <t>TEN 23</t>
  </si>
  <si>
    <t>1st &amp; 10 at TEN 23</t>
  </si>
  <si>
    <t>4011279353305</t>
  </si>
  <si>
    <t>(:39) (No Huddle) R.Tannehill pass short left to M.Pruitt pushed ob at TEN 30 for 10 yards (D.Davis).</t>
  </si>
  <si>
    <t>2nd &amp; 13 at TEN 20</t>
  </si>
  <si>
    <t>4011279353334</t>
  </si>
  <si>
    <t>(:02) (Shotgun) R.Tannehill pass short right to T.Sharpe to TEN 37 for 7 yards (P.Robinson).</t>
  </si>
  <si>
    <t>3rd &amp; 3 at TEN 30</t>
  </si>
  <si>
    <t>4011279353358</t>
  </si>
  <si>
    <t>4011279353375</t>
  </si>
  <si>
    <t>(15:00) D.Lewis right tackle to TEN 40 for 3 yards (M.Te'o, C.Jordan).</t>
  </si>
  <si>
    <t>TEN 37</t>
  </si>
  <si>
    <t>1st &amp; 10 at TEN 37</t>
  </si>
  <si>
    <t>4011279353396</t>
  </si>
  <si>
    <t>(14:25) (No Huddle) R.Tannehill sacked at TEN 28 for -12 yards. PENALTY on NO-M.Lattimore, Defensive Holding, 5 yards, enforced at TEN 40 - No Play.</t>
  </si>
  <si>
    <t>2nd &amp; 7 at TEN 40</t>
  </si>
  <si>
    <t>4011279353426</t>
  </si>
  <si>
    <t>(14:11) (No Huddle) R.Tannehill pass incomplete deep left to C.Davis.</t>
  </si>
  <si>
    <t>4011279353448</t>
  </si>
  <si>
    <t>(14:03) D.Lewis right guard to TEN 45 for no gain (P.Robinson).</t>
  </si>
  <si>
    <t>2nd &amp; 10 at TEN 45</t>
  </si>
  <si>
    <t>4011279353469</t>
  </si>
  <si>
    <t>(13:17) (Shotgun) R.Tannehill pass short left to T.Sharpe to NO 48 for 7 yards (P.Robinson).</t>
  </si>
  <si>
    <t>3rd &amp; 10 at TEN 45</t>
  </si>
  <si>
    <t>4011279353493</t>
  </si>
  <si>
    <t>(12:38) (Punt formation) B.Kern punts 39 yards to NO 9, Center-B.Brinkley, out of bounds.</t>
  </si>
  <si>
    <t>4th &amp; 3 at NO 48</t>
  </si>
  <si>
    <t>4011279353520</t>
  </si>
  <si>
    <t>(12:31) D.Brees pass incomplete short left to T.Smith.</t>
  </si>
  <si>
    <t>4011279353542</t>
  </si>
  <si>
    <t>(12:28) D.Brees pass short left to D.Harris to NO 9 for no gain (R.Evans).</t>
  </si>
  <si>
    <t>4011279353566</t>
  </si>
  <si>
    <t>(11:43) (Shotgun) D.Brees sacked at NO 1 for -8 yards (D.Roberson).</t>
  </si>
  <si>
    <t>4011279353585</t>
  </si>
  <si>
    <t>(10:53) (Punt formation) PENALTY on NO, Delay of Game, 0 yards, enforced at NO 1 - No Play.</t>
  </si>
  <si>
    <t>4th &amp; 18 at NO 1</t>
  </si>
  <si>
    <t>4011279353621</t>
  </si>
  <si>
    <t>(10:53) (Punt formation) T.Morstead punts 53 yards to TEN 46, Center-Z.Wood. K.Raymond to NO 42 for 12 yards (D.Washington; J.Gray).</t>
  </si>
  <si>
    <t>4011279353646</t>
  </si>
  <si>
    <t>(10:42) D.Dawkins left guard pushed ob at NO 28 for 14 yards (D.Davis).</t>
  </si>
  <si>
    <t>4011279353672</t>
  </si>
  <si>
    <t>(10:09) D.Dawkins right guard to NO 19 for 9 yards (M.Te'o, C.Gardner-Johnson).</t>
  </si>
  <si>
    <t>4011279353693</t>
  </si>
  <si>
    <t>(9:30) (No Huddle) D.Dawkins left guard to NO 15 for 4 yards (C.Jordan; M.Te'o).</t>
  </si>
  <si>
    <t>4011279353714</t>
  </si>
  <si>
    <t>(8:53) D.Dawkins left tackle to NO 16 for -1 yards (D.Davis).</t>
  </si>
  <si>
    <t>4011279353735</t>
  </si>
  <si>
    <t>(8:14) (Shotgun) R.Tannehill pass short middle to K.Raymond to NO 7 for 9 yards (P.Robinson).</t>
  </si>
  <si>
    <t>2nd &amp; 11 at NO 16</t>
  </si>
  <si>
    <t>4011279353760</t>
  </si>
  <si>
    <t>Tajae Sharpe Pass From Ryan Tannehill for 7 Yrds G.Joseph extra point is GOOD, Center-B.Brinkley, Holder-B.Kern.</t>
  </si>
  <si>
    <t>3rd &amp; 2 at NO 7</t>
  </si>
  <si>
    <t>4011279353812</t>
  </si>
  <si>
    <t>G.Joseph kicks 49 yards from TEN 35 to NO 16. D.Washington to NO 28 for 12 yards (K.Raymond).</t>
  </si>
  <si>
    <t>4011279353836</t>
  </si>
  <si>
    <t>(7:20) (Shotgun) D.Brees pass short right to M.Thomas to NO 34 for 6 yards (L.Ryan).</t>
  </si>
  <si>
    <t>4011279353860</t>
  </si>
  <si>
    <t>(6:40) D.Brees pass short middle to M.Thomas to NO 39 for 5 yards (J.Brown).</t>
  </si>
  <si>
    <t>4011279353884</t>
  </si>
  <si>
    <t>(5:58) (Shotgun) T.Hill pass short left to M.Thomas to TEN 41 for 20 yards (L.Sims; J.Brown).</t>
  </si>
  <si>
    <t>4011279353908</t>
  </si>
  <si>
    <t>(5:17) A.Kamara left tackle to TEN 38 for 3 yards (J.Casey).</t>
  </si>
  <si>
    <t>1st &amp; 10 at TEN 41</t>
  </si>
  <si>
    <t>4011279353929</t>
  </si>
  <si>
    <t>(4:35) (Shotgun) D.Brees pass incomplete short left to M.Thomas (L.Sims).</t>
  </si>
  <si>
    <t>TEN 38</t>
  </si>
  <si>
    <t>2nd &amp; 7 at TEN 38</t>
  </si>
  <si>
    <t>4011279353951</t>
  </si>
  <si>
    <t>(4:30) (Shotgun) D.Brees pass incomplete short middle to J.Cook.</t>
  </si>
  <si>
    <t>3rd &amp; 7 at TEN 38</t>
  </si>
  <si>
    <t>4011279353973</t>
  </si>
  <si>
    <t>Timeout #1 by NO at 04:26.</t>
  </si>
  <si>
    <t>4011279354003</t>
  </si>
  <si>
    <t>(4:26) (Punt formation) T.Hill pass incomplete short right to J.Hardee.</t>
  </si>
  <si>
    <t>4th &amp; 7 at TEN 38</t>
  </si>
  <si>
    <t>4011279354038</t>
  </si>
  <si>
    <t>(4:23) R.Tannehill pass deep right to K.Raymond to NO 39 for 23 yards (C.Gardner-Johnson; J.Jenkins). FUMBLES (C.Gardner-Johnson), RECOVERED by NO-C.Gardner-Johnson at NO 38. C.Gardner-Johnson to TEN 25 for 37 yards (J.Smith).</t>
  </si>
  <si>
    <t>1st &amp; 10 at TEN 38</t>
  </si>
  <si>
    <t>4011279354078</t>
  </si>
  <si>
    <t>(4:06) L.Murray left tackle to TEN 20 for 5 yards (A.Johnson).</t>
  </si>
  <si>
    <t>4011279354099</t>
  </si>
  <si>
    <t>(3:25) D.Brees pass short right to A.Kamara to TEN 15 for 5 yards (R.Evans).</t>
  </si>
  <si>
    <t>2nd &amp; 5 at TEN 20</t>
  </si>
  <si>
    <t>4011279354123</t>
  </si>
  <si>
    <t>Timeout #2 by TEN at 03:18.</t>
  </si>
  <si>
    <t>4011279354140</t>
  </si>
  <si>
    <t>(3:18) A.Kamara right guard to TEN 14 for 1 yard (J.Brown).</t>
  </si>
  <si>
    <t>TEN 15</t>
  </si>
  <si>
    <t>1st &amp; 10 at TEN 15</t>
  </si>
  <si>
    <t>4011279354161</t>
  </si>
  <si>
    <t>Timeout #3 by TEN at 03:14.</t>
  </si>
  <si>
    <t>4011279354178</t>
  </si>
  <si>
    <t>(3:14) (Shotgun) D.Brees pass short left to M.Thomas for 14 yards, TOUCHDOWN. The Replay Official reviewed the runner broke the plane ruling, and the play was REVERSED. (Shotgun) D.Brees pass short left to M.Thomas to TEN 1 for 13 yards (L.Ryan).</t>
  </si>
  <si>
    <t>2nd &amp; 9 at TEN 14</t>
  </si>
  <si>
    <t>4011279354232</t>
  </si>
  <si>
    <t>(2:59) L.Murray left guard to TEN 2 for -1 yards (M.Dickerson, R.Evans).</t>
  </si>
  <si>
    <t>1st &amp; Goal at TEN 1</t>
  </si>
  <si>
    <t>4011279354253</t>
  </si>
  <si>
    <t>Michael Thomas Pass From Drew Brees for 2 Yrds W.Lutz extra point is GOOD, Center-Z.Wood, Holder-T.Morstead.</t>
  </si>
  <si>
    <t>TEN 2</t>
  </si>
  <si>
    <t>2nd &amp; Goal at TEN 2</t>
  </si>
  <si>
    <t>4011279354294</t>
  </si>
  <si>
    <t>4011279354318</t>
  </si>
  <si>
    <t>(2:10) (Shotgun) R.Tannehill pass deep left to A.Brown pushed ob at NO 41 for 34 yards (M.Lattimore).</t>
  </si>
  <si>
    <t>4011279354347</t>
  </si>
  <si>
    <t>(2:04) (No Huddle, Shotgun) R.Tannehill pass incomplete short right to J.Smith.</t>
  </si>
  <si>
    <t>4011279354369</t>
  </si>
  <si>
    <t>(2:01) (Shotgun) R.Tannehill pass incomplete short middle to A.Firkser (A.Klein).</t>
  </si>
  <si>
    <t>4011279354391</t>
  </si>
  <si>
    <t>4011279354408</t>
  </si>
  <si>
    <t>(1:57) (Shotgun) R.Tannehill pass incomplete deep middle to A.Brown.</t>
  </si>
  <si>
    <t>3rd &amp; 10 at NO 41</t>
  </si>
  <si>
    <t>4011279354430</t>
  </si>
  <si>
    <t>4011279354447</t>
  </si>
  <si>
    <t>(1:52) (Shotgun) R.Tannehill pass incomplete deep right to T.Sharpe (P.Robinson).</t>
  </si>
  <si>
    <t>4th &amp; 10 at NO 41</t>
  </si>
  <si>
    <t>4011279354469</t>
  </si>
  <si>
    <t>(1:44) D.Brees kneels to NO 40 for -1 yards.</t>
  </si>
  <si>
    <t>4011279354490</t>
  </si>
  <si>
    <t>(1:04) D.Brees kneels to NO 39 for -1 yards.</t>
  </si>
  <si>
    <t>2nd &amp; 11 at NO 40</t>
  </si>
  <si>
    <t>4011279354511</t>
  </si>
  <si>
    <t>(:29) D.Brees kneels to NO 38 for -1 yards.</t>
  </si>
  <si>
    <t>3rd &amp; 12 at NO 39</t>
  </si>
  <si>
    <t>4011279354532</t>
  </si>
  <si>
    <t>40112797536</t>
  </si>
  <si>
    <t>401127975</t>
  </si>
  <si>
    <t>40112797551</t>
  </si>
  <si>
    <t>(15:00) L.Murray up the middle to NO 38 for 13 yards (R.Cockrell; J.Elliott).</t>
  </si>
  <si>
    <t>40112797572</t>
  </si>
  <si>
    <t>(14:25) (Shotgun) D.Brees pass short left to J.Hill pushed ob at 50 for 12 yards (R.Cockrell).</t>
  </si>
  <si>
    <t>40112797596</t>
  </si>
  <si>
    <t>(13:44) (Shotgun) D.Brees pass short middle to M.Thomas to CAR 36 for 14 yards (E.Reid).</t>
  </si>
  <si>
    <t>401127975120</t>
  </si>
  <si>
    <t>(13:14) D.Harris right end pushed ob at CAR 30 for 6 yards (E.Reid).</t>
  </si>
  <si>
    <t>401127975146</t>
  </si>
  <si>
    <t>(12:42) W.Clapp reported in as eligible.  A.Kamara left tackle to CAR 25 for 5 yards (E.Reid; J.Carter).</t>
  </si>
  <si>
    <t>2nd &amp; 4 at CAR 30</t>
  </si>
  <si>
    <t>401127975169</t>
  </si>
  <si>
    <t>(12:08) D.Brees pass short right to J.Hill pushed ob at CAR 18 for 7 yards (J.Carter).</t>
  </si>
  <si>
    <t>401127975193</t>
  </si>
  <si>
    <t>(11:30) (Shotgun) L.Murray right guard to CAR 15 for 3 yards (J.Carter).</t>
  </si>
  <si>
    <t>2nd &amp; 3 at CAR 18</t>
  </si>
  <si>
    <t>401127975220</t>
  </si>
  <si>
    <t>Alvin Kamara 15 Yard Rush W.Lutz extra point is GOOD, Center-Z.Wood, Holder-T.Morstead.</t>
  </si>
  <si>
    <t>1st &amp; 10 at CAR 15</t>
  </si>
  <si>
    <t>401127975264</t>
  </si>
  <si>
    <t>401127975279</t>
  </si>
  <si>
    <t>(10:48) C.McCaffrey left guard to CAR 27 for 2 yards (A.Klein).</t>
  </si>
  <si>
    <t>401127975300</t>
  </si>
  <si>
    <t>(10:17) W.Grier pass incomplete deep left to G.Olsen [K.Alonso].</t>
  </si>
  <si>
    <t>2nd &amp; 8 at CAR 27</t>
  </si>
  <si>
    <t>401127975322</t>
  </si>
  <si>
    <t>(10:12) (Shotgun) W.Grier pass incomplete short right to J.Wright.</t>
  </si>
  <si>
    <t>401127975344</t>
  </si>
  <si>
    <t>(10:07) M.Palardy punts 62 yards to NO 11, Center-J.Jansen, out of bounds.</t>
  </si>
  <si>
    <t>4th &amp; 8 at CAR 27</t>
  </si>
  <si>
    <t>401127975362</t>
  </si>
  <si>
    <t>(10:00) D.Brees pass incomplete short right to M.Thomas (J.Bradberry).</t>
  </si>
  <si>
    <t>401127975384</t>
  </si>
  <si>
    <t>(9:55) D.Brees pass incomplete short left.</t>
  </si>
  <si>
    <t>401127975406</t>
  </si>
  <si>
    <t>(9:49) (Shotgun) A.Kamara up the middle to NO 20 for 9 yards (T.Boston; M.Addison).</t>
  </si>
  <si>
    <t>401127975427</t>
  </si>
  <si>
    <t>(9:04) T.Morstead punts 38 yards to CAR 42, Center-Z.Wood, downed by NO-D.Washington.</t>
  </si>
  <si>
    <t>4th &amp; 1 at NO 20</t>
  </si>
  <si>
    <t>401127975446</t>
  </si>
  <si>
    <t>(8:54) (Shotgun) W.Grier pass incomplete short left to C.McCaffrey (C.Jordan).</t>
  </si>
  <si>
    <t>401127975468</t>
  </si>
  <si>
    <t>(8:50) C.McCaffrey right tackle to CAR 45 for 3 yards (M.Lattimore; D.Davis).</t>
  </si>
  <si>
    <t>401127975489</t>
  </si>
  <si>
    <t>(8:16) (Shotgun) W.Grier pass short left to C.McCaffrey to CAR 49 for 4 yards (C.Gardner-Johnson).</t>
  </si>
  <si>
    <t>3rd &amp; 7 at CAR 45</t>
  </si>
  <si>
    <t>401127975513</t>
  </si>
  <si>
    <t>(7:31) M.Palardy punts 32 yards to NO 19, Center-J.Jansen, fair catch by D.Harris.</t>
  </si>
  <si>
    <t>4th &amp; 3 at CAR 49</t>
  </si>
  <si>
    <t>401127975532</t>
  </si>
  <si>
    <t>(7:22) (Shotgun) A.Kamara right tackle to NO 25 for 6 yards (T.Boston).</t>
  </si>
  <si>
    <t>401127975553</t>
  </si>
  <si>
    <t>(6:42) D.Brees pass short right to T.Smith to NO 29 for 4 yards (R.Cockrell).</t>
  </si>
  <si>
    <t>401127975577</t>
  </si>
  <si>
    <t>(6:02) W.Clapp reported in as eligible.  L.Murray left tackle to NO 38 for 9 yards (E.Reid).</t>
  </si>
  <si>
    <t>401127975600</t>
  </si>
  <si>
    <t>(5:21) L.Murray right tackle to NO 44 for 6 yards (R.Cockrell).</t>
  </si>
  <si>
    <t>2nd &amp; 1 at NO 38</t>
  </si>
  <si>
    <t>401127975621</t>
  </si>
  <si>
    <t>(4:35) D.Brees pass incomplete short right to M.Thomas (T.Boston) [M.Addison].</t>
  </si>
  <si>
    <t>401127975643</t>
  </si>
  <si>
    <t>(4:29) (Shotgun) A.Kamara right end to NO 45 for 1 yard (L.Kuechly).</t>
  </si>
  <si>
    <t>401127975664</t>
  </si>
  <si>
    <t>(4:04) (Shotgun) D.Brees pass short left to M.Thomas to CAR 45 for 10 yards (T.Boston).</t>
  </si>
  <si>
    <t>3rd &amp; 9 at NO 45</t>
  </si>
  <si>
    <t>401127975688</t>
  </si>
  <si>
    <t>(3:17) A.Kamara left end to CAR 47 for -2 yards (L.Kuechly).</t>
  </si>
  <si>
    <t>401127975709</t>
  </si>
  <si>
    <t>(2:32) D.Brees pass short left to A.Kamara to CAR 32 for 15 yards (J.Carter).</t>
  </si>
  <si>
    <t>2nd &amp; 12 at CAR 47</t>
  </si>
  <si>
    <t>401127975733</t>
  </si>
  <si>
    <t>(1:43) W.Clapp reported in as eligible.  D.Harris left end pushed ob at CAR 25 for 7 yards (E.Reid).</t>
  </si>
  <si>
    <t>401127975761</t>
  </si>
  <si>
    <t>(1:10) D.Brees pass incomplete deep left to M.Thomas. New Orleans challenged the play for possible defensive pass interference, and the play was REVERSED. D.Brees pass incomplete deep left to M.Thomas. PENALTY on CAR-J.Bradberry, Defensive Pass Interference, 24 yards, enforced at CAR 25 - No Play.</t>
  </si>
  <si>
    <t>2nd &amp; 3 at CAR 25</t>
  </si>
  <si>
    <t>401127975783</t>
  </si>
  <si>
    <t>1st &amp; Goal at CAR 1</t>
  </si>
  <si>
    <t>401127975876</t>
  </si>
  <si>
    <t>401127975891</t>
  </si>
  <si>
    <t>(1:01) (Shotgun) W.Grier scrambles left end to CAR 27 for 2 yards (C.Gardner-Johnson).</t>
  </si>
  <si>
    <t>401127975912</t>
  </si>
  <si>
    <t>(:20) (Shotgun) W.Grier pass incomplete deep right to C.McCaffrey [D.Davis].</t>
  </si>
  <si>
    <t>401127975934</t>
  </si>
  <si>
    <t>(:15) (Shotgun) W.Grier scrambles right end to CAR 30 for 3 yards (C.Granderson).</t>
  </si>
  <si>
    <t>401127975955</t>
  </si>
  <si>
    <t>401127975976</t>
  </si>
  <si>
    <t>(15:00) M.Palardy punts 59 yards to NO 11, Center-J.Jansen. D.Harris to NO 15 for 4 yards (J.Kunaszyk).</t>
  </si>
  <si>
    <t>4th &amp; 5 at CAR 30</t>
  </si>
  <si>
    <t>4011279751001</t>
  </si>
  <si>
    <t>(14:49) L.Murray right guard to NO 15 for no gain (E.Reid, G.McCoy).</t>
  </si>
  <si>
    <t>4011279751022</t>
  </si>
  <si>
    <t>4011279751044</t>
  </si>
  <si>
    <t>(13:59) (Shotgun) D.Brees pass incomplete short right to M.Thomas [L.Kuechly].</t>
  </si>
  <si>
    <t>3rd &amp; 10 at NO 15</t>
  </si>
  <si>
    <t>4011279751066</t>
  </si>
  <si>
    <t>(13:54) T.Morstead punts 46 yards to CAR 39, Center-Z.Wood, fair catch by C.Hogan.</t>
  </si>
  <si>
    <t>4th &amp; 10 at NO 15</t>
  </si>
  <si>
    <t>4011279751085</t>
  </si>
  <si>
    <t>(13:46) C.McCaffrey left tackle to CAR 41 for 2 yards (T.Stallworth).</t>
  </si>
  <si>
    <t>4011279751106</t>
  </si>
  <si>
    <t>(13:21) (No Huddle, Shotgun) W.Grier pass incomplete deep left to C.Samuel. PENALTY on NO-M.Lattimore, Defensive Pass Interference, 29 yards, enforced at CAR 41 - No Play.</t>
  </si>
  <si>
    <t>2nd &amp; 8 at CAR 41</t>
  </si>
  <si>
    <t>4011279751139</t>
  </si>
  <si>
    <t>(13:15) (Shotgun) W.Grier pass incomplete short left to I.Thomas.</t>
  </si>
  <si>
    <t>4011279751161</t>
  </si>
  <si>
    <t>(13:11) (Shotgun) W.Grier FUMBLES (Aborted) at NO 32, RECOVERED by NO-M.Brown at NO 32. M.Brown to NO 32 for no gain (C.McCaffrey).</t>
  </si>
  <si>
    <t>4011279751198</t>
  </si>
  <si>
    <t>(13:07) (Shotgun) D.Brees pass incomplete short left to M.Thomas (J.Bradberry).</t>
  </si>
  <si>
    <t>4011279751220</t>
  </si>
  <si>
    <t>(13:03) (Shotgun) Direct snap to T.Hill.  T.Hill up the middle to NO 34 for 2 yards (J.Carter).</t>
  </si>
  <si>
    <t>4011279751246</t>
  </si>
  <si>
    <t>(12:22) (Shotgun) D.Brees pass incomplete short left to M.Thomas (T.Boston).</t>
  </si>
  <si>
    <t>3rd &amp; 8 at NO 34</t>
  </si>
  <si>
    <t>4011279751268</t>
  </si>
  <si>
    <t>(12:17) T.Morstead punts 57 yards to CAR 9, Center-Z.Wood, out of bounds.</t>
  </si>
  <si>
    <t>4th &amp; 8 at NO 34</t>
  </si>
  <si>
    <t>4011279751286</t>
  </si>
  <si>
    <t>A.J. Klein 14 Yrd Interception Return W.Lutz extra point is GOOD, Center-Z.Wood, Holder-T.Morstead.</t>
  </si>
  <si>
    <t>CAR 9</t>
  </si>
  <si>
    <t>1st &amp; 10 at CAR 9</t>
  </si>
  <si>
    <t>4011279751329</t>
  </si>
  <si>
    <t>4011279751355</t>
  </si>
  <si>
    <t>(12:04) C.McCaffrey left end pushed ob at CAR 25 for no gain (C.Granderson).</t>
  </si>
  <si>
    <t>4011279751381</t>
  </si>
  <si>
    <t>(11:37) (Shotgun) W.Grier pass incomplete deep right to C.Samuel.</t>
  </si>
  <si>
    <t>4011279751404</t>
  </si>
  <si>
    <t>(11:31) (Shotgun) W.Grier sacked at CAR 18 for -7 yards (C.Jordan). CAR-W.Grier was injured during the play. His return is Doubtful.</t>
  </si>
  <si>
    <t>3rd &amp; 10 at CAR 25</t>
  </si>
  <si>
    <t>4011279751423</t>
  </si>
  <si>
    <t>(11:10) M.Palardy punts 62 yards to NO 20, Center-J.Jansen. D.Harris to NO 35 for 15 yards (J.Carter, C.Jones).</t>
  </si>
  <si>
    <t>4th &amp; 17 at CAR 18</t>
  </si>
  <si>
    <t>4011279751448</t>
  </si>
  <si>
    <t>(10:56) L.Murray left guard to NO 39 for 4 yards (L.Kuechly; E.Obada).</t>
  </si>
  <si>
    <t>4011279751469</t>
  </si>
  <si>
    <t>(10:17) (Shotgun) D.Brees pass short middle to T.Smith to NO 46 for 7 yards (L.Kuechly).</t>
  </si>
  <si>
    <t>4011279751493</t>
  </si>
  <si>
    <t>(9:37) D.Brees pass short right to R.Ortiz to CAR 46 for 8 yards (T.Boston).</t>
  </si>
  <si>
    <t>4011279751517</t>
  </si>
  <si>
    <t>(8:51) D.Brees pass deep left to J.Cook to CAR 23 for 23 yards (J.Elliott).</t>
  </si>
  <si>
    <t>4011279751541</t>
  </si>
  <si>
    <t>(8:10) (Shotgun) A.Kamara up the middle to CAR 19 for 4 yards (L.Kuechly, J.Carter).</t>
  </si>
  <si>
    <t>1st &amp; 10 at CAR 23</t>
  </si>
  <si>
    <t>4011279751562</t>
  </si>
  <si>
    <t>(7:28) (Shotgun) D.Brees pass incomplete deep right to J.Hill. PENALTY on CAR-T.Boston, Unnecessary Roughness, 10 yards, enforced at CAR 19.</t>
  </si>
  <si>
    <t>2nd &amp; 6 at CAR 19</t>
  </si>
  <si>
    <t>4011279751595</t>
  </si>
  <si>
    <t>(7:23) L.Murray right end to CAR 6 for 3 yards (J.Elliott; L.Kuechly).</t>
  </si>
  <si>
    <t>1st &amp; Goal at CAR 9</t>
  </si>
  <si>
    <t>4011279751616</t>
  </si>
  <si>
    <t>(6:40) (Shotgun) D.Brees pass incomplete short left to M.Thomas. PENALTY on CAR-J.Bradberry, Defensive Pass Interference, 5 yards, enforced at CAR 6 - No Play.</t>
  </si>
  <si>
    <t>2nd &amp; Goal at CAR 6</t>
  </si>
  <si>
    <t>4011279751649</t>
  </si>
  <si>
    <t>(6:36) W.Clapp reported in as eligible.  D.Brees pass incomplete short middle to J.Hill (L.Kuechly).</t>
  </si>
  <si>
    <t>1st &amp; 1 at CAR 1</t>
  </si>
  <si>
    <t>4011279751673</t>
  </si>
  <si>
    <t>Tre'Quan Smith Pass From Drew Brees for 1 Yard W.Lutz extra point is GOOD, Center-Z.Wood, Holder-T.Morstead.</t>
  </si>
  <si>
    <t>2nd &amp; Goal at CAR 1</t>
  </si>
  <si>
    <t>4011279751714</t>
  </si>
  <si>
    <t>4011279751733</t>
  </si>
  <si>
    <t>(6:27) C.McCaffrey right guard to CAR 28 for 3 yards (M.Edwards).</t>
  </si>
  <si>
    <t>4011279751754</t>
  </si>
  <si>
    <t>(5:53) (Shotgun) K.Allen scrambles up the middle to CAR 34 for 6 yards (M.Lattimore). PENALTY on CAR-M.Paradis, Offensive Holding, 10 yards, enforced at CAR 28 - No Play.</t>
  </si>
  <si>
    <t>4011279751786</t>
  </si>
  <si>
    <t>(5:32) (Shotgun) K.Allen pass short right to C.McCaffrey to CAR 26 for 8 yards (D.Davis).</t>
  </si>
  <si>
    <t>2nd &amp; 17 at CAR 18</t>
  </si>
  <si>
    <t>4011279751810</t>
  </si>
  <si>
    <t>(4:55) (Shotgun) K.Allen scrambles right end to CAR 30 for 4 yards (P.Williams).</t>
  </si>
  <si>
    <t>3rd &amp; 9 at CAR 26</t>
  </si>
  <si>
    <t>4011279751831</t>
  </si>
  <si>
    <t>(4:15) M.Palardy punts 44 yards to NO 26, Center-J.Jansen, out of bounds.</t>
  </si>
  <si>
    <t>4011279751849</t>
  </si>
  <si>
    <t>(4:07) L.Murray up the middle to NO 31 for 5 yards (R.Cockrell, E.Reid).</t>
  </si>
  <si>
    <t>4011279751870</t>
  </si>
  <si>
    <t>(3:35) (Shotgun) D.Brees pass short left to T.Smith pushed ob at CAR 37 for 32 yards (T.Boston).</t>
  </si>
  <si>
    <t>2nd &amp; 5 at NO 31</t>
  </si>
  <si>
    <t>4011279751899</t>
  </si>
  <si>
    <t>(2:55) W.Clapp reported in as eligible.  D.Brees pass short right to J.Hill to CAR 21 for 16 yards (E.Reid).</t>
  </si>
  <si>
    <t>4011279751925</t>
  </si>
  <si>
    <t>Jared Cook 21 Yd pass from Drew Brees (Wil Lutz Kick)</t>
  </si>
  <si>
    <t>4011279751966</t>
  </si>
  <si>
    <t>4011279751981</t>
  </si>
  <si>
    <t>(2:11) (Shotgun) K.Allen pass short right to G.Olsen pushed ob at CAR 34 for 9 yards (M.Lattimore).</t>
  </si>
  <si>
    <t>4011279752005</t>
  </si>
  <si>
    <t>4011279752022</t>
  </si>
  <si>
    <t>(2:00) (Shotgun) K.Allen pass short left to C.Hogan to CAR 43 for 9 yards (J.Jenkins).</t>
  </si>
  <si>
    <t>2nd &amp; 1 at CAR 34</t>
  </si>
  <si>
    <t>4011279752046</t>
  </si>
  <si>
    <t>(1:43) (No Huddle, Shotgun) K.Allen pass short right to C.Hogan to CAR 48 for 5 yards (J.Jenkins).</t>
  </si>
  <si>
    <t>4011279752070</t>
  </si>
  <si>
    <t>(1:24) (No Huddle, Shotgun) K.Allen pass incomplete short right to J.Wright.</t>
  </si>
  <si>
    <t>2nd &amp; 5 at CAR 48</t>
  </si>
  <si>
    <t>4011279752092</t>
  </si>
  <si>
    <t>(1:20) (Shotgun) K.Allen pass short right to C.McCaffrey to NO 24 for 28 yards (M.Brown; P.Robinson). NO-P.Robinson was injured during the play.</t>
  </si>
  <si>
    <t>3rd &amp; 5 at CAR 48</t>
  </si>
  <si>
    <t>4011279752116</t>
  </si>
  <si>
    <t>Timeout #1 by NO at 01:02.</t>
  </si>
  <si>
    <t>4011279752136</t>
  </si>
  <si>
    <t>(1:02) (Shotgun) K.Allen pass short right to C.McCaffrey pushed ob at NO 19 for 5 yards (J.Jenkins).</t>
  </si>
  <si>
    <t>4011279752166</t>
  </si>
  <si>
    <t>(:56) (Shotgun) K.Allen pass short right to C.Samuel to NO 8 for 11 yards (M.Lattimore).</t>
  </si>
  <si>
    <t>4011279752190</t>
  </si>
  <si>
    <t>Timeout #1 by CAR at 00:50.</t>
  </si>
  <si>
    <t>4011279752207</t>
  </si>
  <si>
    <t>(:50) (Shotgun) K.Allen pass short left to G.Olsen pushed ob at NO 5 for 3 yards (A.Klein).</t>
  </si>
  <si>
    <t>4011279752242</t>
  </si>
  <si>
    <t>(:43) (Shotgun) K.Allen pass incomplete short right to G.Olsen (P.Robinson).</t>
  </si>
  <si>
    <t>4011279752264</t>
  </si>
  <si>
    <t>(:39) (Shotgun) K.Allen pass incomplete short left to G.Olsen.</t>
  </si>
  <si>
    <t>4011279752286</t>
  </si>
  <si>
    <t>Joey Slye 23 Yd Field Goal</t>
  </si>
  <si>
    <t>4th &amp; Goal at NO 5</t>
  </si>
  <si>
    <t>4011279752305</t>
  </si>
  <si>
    <t>4011279752320</t>
  </si>
  <si>
    <t>(:30) D.Brees kneels to NO 24 for -1 yards.</t>
  </si>
  <si>
    <t>4011279752346</t>
  </si>
  <si>
    <t>4011279752363</t>
  </si>
  <si>
    <t>W.Lutz kicks 58 yards from NO 35 to CAR 7. D.White to CAR 32 for 25 yards (D.Swearinger; P.Williams). PENALTY on NO-P.Williams, Lowering the Head to Initiate Contact, 15 yards, enforced at CAR 32.</t>
  </si>
  <si>
    <t>4011279752396</t>
  </si>
  <si>
    <t>(14:55) (Shotgun) K.Allen pass incomplete short middle to C.Hogan.</t>
  </si>
  <si>
    <t>4011279752418</t>
  </si>
  <si>
    <t>(14:51) (Shotgun) C.McCaffrey up the middle to NO 43 for 10 yards (J.Jenkins).</t>
  </si>
  <si>
    <t>4011279752439</t>
  </si>
  <si>
    <t>(14:18) C.McCaffrey up the middle to NO 38 for 5 yards (M.Brown, P.Robinson).</t>
  </si>
  <si>
    <t>4011279752460</t>
  </si>
  <si>
    <t>(13:59) (No Huddle, Shotgun) K.Allen sacked at NO 42 for -4 yards (M.Edwards).</t>
  </si>
  <si>
    <t>4011279752479</t>
  </si>
  <si>
    <t>(13:19) (Shotgun) K.Allen pass incomplete deep right to C.Samuel (M.Lattimore). CAR-D.Daley was injured during the play.</t>
  </si>
  <si>
    <t>4011279752501</t>
  </si>
  <si>
    <t>(13:14) M.Palardy punts 41 yards to NO 1, Center-J.Jansen, out of bounds. PENALTY on NO-J.Jenkins, Offensive Holding, 0 yards, enforced at NO 1.</t>
  </si>
  <si>
    <t>4011279752540</t>
  </si>
  <si>
    <t>(13:07) L.Murray up the middle to NO 5 for 4 yards (V.Butler; M.Addison).</t>
  </si>
  <si>
    <t>4011279752562</t>
  </si>
  <si>
    <t>(12:28) D.Brees pass short left to T.Smith pushed ob at NO 17 for 12 yards (E.Reid).</t>
  </si>
  <si>
    <t>2nd &amp; 6 at NO 5</t>
  </si>
  <si>
    <t>4011279752591</t>
  </si>
  <si>
    <t>(11:55) W.Clapp reported in as eligible.  D.Brees pass incomplete short left.</t>
  </si>
  <si>
    <t>4011279752615</t>
  </si>
  <si>
    <t>(11:49) L.Murray left tackle to NO 22 for 5 yards (E.Reid; G.McCoy).</t>
  </si>
  <si>
    <t>4011279752636</t>
  </si>
  <si>
    <t>(11:06) (Shotgun) D.Brees pass short left to A.Kamara to NO 25 for 3 yards (D.Jackson).</t>
  </si>
  <si>
    <t>4011279752660</t>
  </si>
  <si>
    <t>(10:23) T.Morstead punts 48 yards to CAR 27, Center-Z.Wood. C.Hogan to CAR 26 for -1 yards (J.Gray).</t>
  </si>
  <si>
    <t>4th &amp; 2 at NO 25</t>
  </si>
  <si>
    <t>4011279752685</t>
  </si>
  <si>
    <t>(10:15) (Shotgun) K.Allen pass short left to C.McCaffrey pushed ob at CAR 31 for 5 yards (A.Klein).</t>
  </si>
  <si>
    <t>4011279752709</t>
  </si>
  <si>
    <t>(9:48) (Shotgun) K.Allen pass deep left to B.Zylstra ran ob at NO 47 for 22 yards.</t>
  </si>
  <si>
    <t>2nd &amp; 5 at CAR 31</t>
  </si>
  <si>
    <t>4011279752733</t>
  </si>
  <si>
    <t>(9:22) (No Huddle, Shotgun) C.McCaffrey up the middle to NO 47 for no gain (A.Klein; M.Edwards).</t>
  </si>
  <si>
    <t>4011279752760</t>
  </si>
  <si>
    <t>(8:38) (Shotgun) K.Allen pass incomplete short right to B.Zylstra.</t>
  </si>
  <si>
    <t>4011279752794</t>
  </si>
  <si>
    <t>(8:32) (Shotgun) K.Allen pass incomplete deep right to J.Wright.</t>
  </si>
  <si>
    <t>3rd &amp; 10 at NO 47</t>
  </si>
  <si>
    <t>4011279752816</t>
  </si>
  <si>
    <t>(8:27) M.Palardy punts 47 yards to end zone, Center-J.Jansen, Touchback. PENALTY on CAR-D.White, Illegal Touch Kick, 5 yards, enforced at NO 20.</t>
  </si>
  <si>
    <t>4011279752881</t>
  </si>
  <si>
    <t>(8:16) L.Murray left tackle to NO 29 for 4 yards (J.Carter).</t>
  </si>
  <si>
    <t>4011279752919</t>
  </si>
  <si>
    <t>(7:44) D.Brees pass short right to T.Ginn to NO 39 for 10 yards (R.Cockrell).</t>
  </si>
  <si>
    <t>4011279752943</t>
  </si>
  <si>
    <t>(7:09) D.Brees pass short middle to M.Thomas to NO 45 for 6 yards (J.Carter).</t>
  </si>
  <si>
    <t>4011279752967</t>
  </si>
  <si>
    <t>(6:29) L.Murray left guard to NO 45 for no gain (V.Butler; B.Irvin).</t>
  </si>
  <si>
    <t>4011279752988</t>
  </si>
  <si>
    <t>(5:57) (Shotgun) D.Brees pass short left to M.Thomas to CAR 48 for 7 yards (E.Reid).</t>
  </si>
  <si>
    <t>3rd &amp; 4 at NO 45</t>
  </si>
  <si>
    <t>4011279753012</t>
  </si>
  <si>
    <t>(5:19) W.Clapp reported in as eligible.  L.Murray left tackle to CAR 45 for 3 yards (G.McCoy; B.Burns).</t>
  </si>
  <si>
    <t>4011279753035</t>
  </si>
  <si>
    <t>(4:43) D.Brees pass incomplete deep left to T.Ginn (T.Boston).</t>
  </si>
  <si>
    <t>2nd &amp; 7 at CAR 45</t>
  </si>
  <si>
    <t>4011279753057</t>
  </si>
  <si>
    <t>Timeout #1 by NO at 04:36.</t>
  </si>
  <si>
    <t>4011279753074</t>
  </si>
  <si>
    <t>Taysom Hill Pass From Drew Brees for 45 Yrds W.Lutz extra point is GOOD, Center-Z.Wood, Holder-T.Morstead.</t>
  </si>
  <si>
    <t>4011279753115</t>
  </si>
  <si>
    <t>4011279753130</t>
  </si>
  <si>
    <t>(4:24) (Shotgun) K.Allen pass short middle to J.Wright to CAR 29 for 4 yards (P.Williams).</t>
  </si>
  <si>
    <t>4011279753154</t>
  </si>
  <si>
    <t>(3:50) (Shotgun) K.Allen pass short left to B.Zylstra to CAR 34 for 5 yards (C.Robertson).</t>
  </si>
  <si>
    <t>4011279753178</t>
  </si>
  <si>
    <t>(3:15) (Shotgun) K.Allen pass short left to J.Wright to CAR 40 for 6 yards (P.Robinson).</t>
  </si>
  <si>
    <t>3rd &amp; 1 at CAR 34</t>
  </si>
  <si>
    <t>4011279753202</t>
  </si>
  <si>
    <t>(2:37) (Shotgun) K.Allen pass short left to C.McCaffrey to NO 43 for 17 yards (T.Hendrickson).</t>
  </si>
  <si>
    <t>4011279753226</t>
  </si>
  <si>
    <t>(2:04) (No Huddle, Shotgun) K.Allen pass incomplete short middle to I.Thomas.</t>
  </si>
  <si>
    <t>4011279753248</t>
  </si>
  <si>
    <t>(2:00) (Shotgun) K.Allen pass deep left to B.Zylstra to NO 3 for 40 yards (J.Hardee).</t>
  </si>
  <si>
    <t>4011279753278</t>
  </si>
  <si>
    <t>Timeout #1 by CAR at 01:15.</t>
  </si>
  <si>
    <t>4011279753295</t>
  </si>
  <si>
    <t>(1:15) K.Allen pass incomplete short left to C.McCaffrey.</t>
  </si>
  <si>
    <t>4011279753317</t>
  </si>
  <si>
    <t>(1:12) (Shotgun) K.Allen pass short left to C.Samuel to NO 1 for 2 yards (J.Hardee).</t>
  </si>
  <si>
    <t>4011279753341</t>
  </si>
  <si>
    <t>Christian McCaffrey 1 Yard Rush J.Slye extra point is GOOD, Center-J.Jansen, Holder-M.Palardy.</t>
  </si>
  <si>
    <t>4011279753379</t>
  </si>
  <si>
    <t>4011279753394</t>
  </si>
  <si>
    <t>(:32) L.Murray left tackle to NO 23 for -2 yards (K.Love).</t>
  </si>
  <si>
    <t>4011279753415</t>
  </si>
  <si>
    <t>4011279753432</t>
  </si>
  <si>
    <t>(15:00) (Shotgun) T.Hill left end to NO 25 for 2 yards (J.Carter; E.Obada).</t>
  </si>
  <si>
    <t>2nd &amp; 12 at NO 23</t>
  </si>
  <si>
    <t>4011279753453</t>
  </si>
  <si>
    <t>(14:21) (Shotgun) T.Bridgewater pass short left to L.Murray to NO 39 for 14 yards (A.Smith) [B.Burns].</t>
  </si>
  <si>
    <t>4011279753477</t>
  </si>
  <si>
    <t>(13:33) D.Washington left end to NO 38 for -1 yards (J.Carter).</t>
  </si>
  <si>
    <t>4011279753498</t>
  </si>
  <si>
    <t>(12:50) W.Clapp reported in as eligible.  D.Washington right guard to NO 41 for 3 yards (W.Horton). CAR-A.Smith was injured during the play.</t>
  </si>
  <si>
    <t>2nd &amp; 11 at NO 38</t>
  </si>
  <si>
    <t>4011279753521</t>
  </si>
  <si>
    <t>(12:17) (Shotgun) T.Bridgewater sacked at NO 38 for -3 yards (B.Burns).</t>
  </si>
  <si>
    <t>4011279753544</t>
  </si>
  <si>
    <t>(11:31) T.Morstead punts 36 yards to CAR 26, Center-Z.Wood, downed by NO-D.Washington.</t>
  </si>
  <si>
    <t>4011279753563</t>
  </si>
  <si>
    <t>(11:22) (Shotgun) K.Allen pass short right to C.McCaffrey to CAR 31 for 5 yards (C.Robertson; D.Swearinger).</t>
  </si>
  <si>
    <t>4011279753587</t>
  </si>
  <si>
    <t>(10:52) (Shotgun) R.Bonnafon left guard to CAR 33 for 2 yards (C.Robertson; T.Hendrickson).</t>
  </si>
  <si>
    <t>4011279753608</t>
  </si>
  <si>
    <t>(10:18) (Shotgun) K.Allen pass short middle to R.Bonnafon to NO 35 for 32 yards (J.Jenkins).</t>
  </si>
  <si>
    <t>3rd &amp; 3 at CAR 33</t>
  </si>
  <si>
    <t>4011279753632</t>
  </si>
  <si>
    <t>(9:45) (No Huddle, Shotgun) K.Allen pass short middle to R.Bonnafon to NO 28 for 7 yards (P.Robinson).</t>
  </si>
  <si>
    <t>4011279753656</t>
  </si>
  <si>
    <t>(9:24) (No Huddle, Shotgun) R.Bonnafon left tackle to NO 27 for 1 yard (A.Klein).</t>
  </si>
  <si>
    <t>2nd &amp; 3 at NO 28</t>
  </si>
  <si>
    <t>4011279753677</t>
  </si>
  <si>
    <t>(8:42) (Shotgun) K.Allen pass incomplete short left to B.Zylstra (S.Tuttle).</t>
  </si>
  <si>
    <t>4011279753699</t>
  </si>
  <si>
    <t>(8:38) (Shotgun) K.Allen pass incomplete deep left to I.Thomas.</t>
  </si>
  <si>
    <t>4011279753721</t>
  </si>
  <si>
    <t>(8:33) W.Clapp reported in as eligible.  L.Murray up the middle to NO 31 for 4 yards (E.Obada).</t>
  </si>
  <si>
    <t>4011279753753</t>
  </si>
  <si>
    <t>(7:53) L.Murray left guard to NO 24 for -7 yards (E.Obada, J.Kunaszyk).</t>
  </si>
  <si>
    <t>2nd &amp; 6 at NO 31</t>
  </si>
  <si>
    <t>4011279753774</t>
  </si>
  <si>
    <t>(7:09) L.Murray up the middle to NO 31 for 7 yards (J.Kunaszyk).</t>
  </si>
  <si>
    <t>3rd &amp; 13 at NO 24</t>
  </si>
  <si>
    <t>4011279753795</t>
  </si>
  <si>
    <t>(6:23) T.Morstead punts 58 yards to CAR 11, Center-Z.Wood. C.Hogan to CAR 16 for 5 yards (J.Gray).</t>
  </si>
  <si>
    <t>4011279753820</t>
  </si>
  <si>
    <t>(6:11) (Shotgun) K.Allen pass short left to D.White to CAR 34 for 18 yards (J.Hardee).</t>
  </si>
  <si>
    <t>4011279753844</t>
  </si>
  <si>
    <t>(5:32) (Shotgun) K.Allen pass incomplete deep right to D.White (J.Jenkins).</t>
  </si>
  <si>
    <t>4011279753866</t>
  </si>
  <si>
    <t>(5:25) (Shotgun) M.Davis up the middle to CAR 36 for 2 yards (T.Stallworth).</t>
  </si>
  <si>
    <t>4011279753887</t>
  </si>
  <si>
    <t>(4:49) (Shotgun) K.Allen pass short left to B.Zylstra to CAR 46 for 10 yards (J.Hardee).</t>
  </si>
  <si>
    <t>3rd &amp; 8 at CAR 36</t>
  </si>
  <si>
    <t>4011279753911</t>
  </si>
  <si>
    <t>(4:23) (No Huddle, Shotgun) K.Allen pass incomplete short left to I.Thomas (D.Swearinger) [A.Klein].</t>
  </si>
  <si>
    <t>4011279753933</t>
  </si>
  <si>
    <t>(4:18) (Shotgun) K.Allen pass short left to B.Zylstra to NO 46 for 8 yards (J.Hardee).</t>
  </si>
  <si>
    <t>2nd &amp; 10 at CAR 46</t>
  </si>
  <si>
    <t>4011279753957</t>
  </si>
  <si>
    <t>(3:57) (No Huddle, Shotgun) M.Davis right guard to NO 46 for no gain (D.Swearinger; D.Onyemata).</t>
  </si>
  <si>
    <t>4011279753978</t>
  </si>
  <si>
    <t>(3:18) (Shotgun) K.Allen pass short right to I.Thomas pushed ob at NO 34 for 12 yards (C.Robertson).</t>
  </si>
  <si>
    <t>4011279754002</t>
  </si>
  <si>
    <t>(3:12) (Shotgun) K.Allen pass short right to D.White to NO 21 for 13 yards (P.Williams).</t>
  </si>
  <si>
    <t>4011279754026</t>
  </si>
  <si>
    <t>(2:47) (No Huddle, Shotgun) K.Allen pass incomplete short middle to D.White (T.Stallworth).</t>
  </si>
  <si>
    <t>4011279754054</t>
  </si>
  <si>
    <t>(2:43) (Shotgun) K.Allen pass short left to B.Zylstra to NO 10 for 11 yards (J.Hardee).</t>
  </si>
  <si>
    <t>4011279754078</t>
  </si>
  <si>
    <t>(2:06) (Shotgun) K.Allen scrambles right end to NO 9 for 1 yard (A.Klein).</t>
  </si>
  <si>
    <t>4011279754099</t>
  </si>
  <si>
    <t>4011279754116</t>
  </si>
  <si>
    <t>(1:58) (Shotgun) K.Allen pass incomplete short middle to C.Hogan.</t>
  </si>
  <si>
    <t>4011279754138</t>
  </si>
  <si>
    <t>(1:55) (Shotgun) K.Allen pass short right intended for D.White INTERCEPTED by J.Jenkins at NO -6. Touchback.</t>
  </si>
  <si>
    <t>3rd &amp; Goal at NO 9</t>
  </si>
  <si>
    <t>4011279754164</t>
  </si>
  <si>
    <t>(1:48) T.Bridgewater kneels to NO 19 for -1 yards.</t>
  </si>
  <si>
    <t>4011279754196</t>
  </si>
  <si>
    <t>(1:05) T.Bridgewater kneels to NO 18 for -1 yards.</t>
  </si>
  <si>
    <t>2nd &amp; 11 at NO 19</t>
  </si>
  <si>
    <t>4011279754217</t>
  </si>
  <si>
    <t>(:29) T.Bridgewater kneels to NO 17 for -1 yards.</t>
  </si>
  <si>
    <t>3rd &amp; 12 at NO 18</t>
  </si>
  <si>
    <t>4011279754238</t>
  </si>
  <si>
    <t>401128167</t>
  </si>
  <si>
    <t>401126623</t>
  </si>
  <si>
    <t>401128190</t>
  </si>
  <si>
    <t>401128191</t>
  </si>
  <si>
    <t>15</t>
  </si>
  <si>
    <t>type</t>
  </si>
  <si>
    <t>timestamp</t>
  </si>
  <si>
    <t>status</t>
  </si>
  <si>
    <t>league</t>
  </si>
  <si>
    <t>leagueId</t>
  </si>
  <si>
    <t>sport</t>
  </si>
  <si>
    <t>network</t>
  </si>
  <si>
    <t>awayTeamName</t>
  </si>
  <si>
    <t>homeTeamName</t>
  </si>
  <si>
    <t>awayTeamId</t>
  </si>
  <si>
    <t>homeTeamId</t>
  </si>
  <si>
    <t>awayTeamColor</t>
  </si>
  <si>
    <t>homeTeamColor</t>
  </si>
  <si>
    <t>showGamebreak</t>
  </si>
  <si>
    <t>supportsHeadshots</t>
  </si>
  <si>
    <t>playByPlaySource</t>
  </si>
  <si>
    <t>game</t>
  </si>
  <si>
    <t>2021-01-10T21:40Z</t>
  </si>
  <si>
    <t>post</t>
  </si>
  <si>
    <t>espn.gamepackage.leagueId = 2</t>
  </si>
  <si>
    <t>football</t>
  </si>
  <si>
    <t>CBS</t>
  </si>
  <si>
    <t>chicago-bears</t>
  </si>
  <si>
    <t>new-orleans-saints</t>
  </si>
  <si>
    <t>152644</t>
  </si>
  <si>
    <t>020202</t>
  </si>
  <si>
    <t>espn.gamepackage.showGamebreak = tru</t>
  </si>
  <si>
    <t>espn.gamepackage.supportsHeadshots = tr</t>
  </si>
  <si>
    <t>full</t>
  </si>
  <si>
    <t>2021-01-17T23:40Z</t>
  </si>
  <si>
    <t>FOX</t>
  </si>
  <si>
    <t>tampa-bay-buccaneers</t>
  </si>
  <si>
    <t>A80D08</t>
  </si>
  <si>
    <t>2020-09-13T20:25Z</t>
  </si>
  <si>
    <t>2020-09-22T00:15Z</t>
  </si>
  <si>
    <t>ESPN/ABC</t>
  </si>
  <si>
    <t>las-vegas-raiders</t>
  </si>
  <si>
    <t>000000</t>
  </si>
  <si>
    <t>2020-09-28T00:20Z</t>
  </si>
  <si>
    <t>NBC</t>
  </si>
  <si>
    <t>green-bay-packers</t>
  </si>
  <si>
    <t>204E32</t>
  </si>
  <si>
    <t>2020-10-04T17:00Z</t>
  </si>
  <si>
    <t>detroit-lions</t>
  </si>
  <si>
    <t>035C98</t>
  </si>
  <si>
    <t>2020-10-13T00:15Z</t>
  </si>
  <si>
    <t>ESPN</t>
  </si>
  <si>
    <t>los-angeles-chargers</t>
  </si>
  <si>
    <t>042453</t>
  </si>
  <si>
    <t>2020-10-25T17:00Z</t>
  </si>
  <si>
    <t>carolina-panthers</t>
  </si>
  <si>
    <t>2177B0</t>
  </si>
  <si>
    <t>2020-11-01T21:25Z</t>
  </si>
  <si>
    <t>2020-11-09T01:20Z</t>
  </si>
  <si>
    <t>2020-11-15T21:25Z</t>
  </si>
  <si>
    <t>san-francisco-49ers</t>
  </si>
  <si>
    <t>981324</t>
  </si>
  <si>
    <t>2020-11-22T18:00Z</t>
  </si>
  <si>
    <t>atlanta-falcons</t>
  </si>
  <si>
    <t>2020-11-29T21:05Z</t>
  </si>
  <si>
    <t>denver-broncos</t>
  </si>
  <si>
    <t>002E4D</t>
  </si>
  <si>
    <t>2020-12-06T18:00Z</t>
  </si>
  <si>
    <t>2020-12-13T21:25Z</t>
  </si>
  <si>
    <t>philadelphia-eagles</t>
  </si>
  <si>
    <t>06424D</t>
  </si>
  <si>
    <t>2020-12-20T21:25Z</t>
  </si>
  <si>
    <t>kansas-city-chiefs</t>
  </si>
  <si>
    <t>BE1415</t>
  </si>
  <si>
    <t>2020-12-25T21:30Z</t>
  </si>
  <si>
    <t>FOX/NFL</t>
  </si>
  <si>
    <t>minnesota-vikings</t>
  </si>
  <si>
    <t>240A67</t>
  </si>
  <si>
    <t>2021-01-03T21:25Z</t>
  </si>
  <si>
    <t>2020-01-05T18:05Z</t>
  </si>
  <si>
    <t>2019-09-09T23:10Z</t>
  </si>
  <si>
    <t>houston-texans</t>
  </si>
  <si>
    <t>00133F</t>
  </si>
  <si>
    <t>2019-09-15T20:25Z</t>
  </si>
  <si>
    <t>los-angeles-rams</t>
  </si>
  <si>
    <t>00295B</t>
  </si>
  <si>
    <t>2019-09-22T20:25Z</t>
  </si>
  <si>
    <t>seattle-seahawks</t>
  </si>
  <si>
    <t>224970</t>
  </si>
  <si>
    <t>2019-09-30T00:20Z</t>
  </si>
  <si>
    <t>dallas-cowboys</t>
  </si>
  <si>
    <t>2019-10-06T17:00Z</t>
  </si>
  <si>
    <t>2019-10-13T17:00Z</t>
  </si>
  <si>
    <t>jacksonville-jaguars</t>
  </si>
  <si>
    <t>00839C</t>
  </si>
  <si>
    <t>2019-10-20T20:25Z</t>
  </si>
  <si>
    <t>2019-10-27T17:00Z</t>
  </si>
  <si>
    <t>arizona-cardinals</t>
  </si>
  <si>
    <t>A40227</t>
  </si>
  <si>
    <t>2019-11-10T18:00Z</t>
  </si>
  <si>
    <t>2019-11-17T18:00Z</t>
  </si>
  <si>
    <t>2019-11-24T18:00Z</t>
  </si>
  <si>
    <t>2019-11-29T01:20Z</t>
  </si>
  <si>
    <t>2019-12-08T18:00Z</t>
  </si>
  <si>
    <t>2019-12-17T01:15Z</t>
  </si>
  <si>
    <t>indianapolis-colts</t>
  </si>
  <si>
    <t>00417E</t>
  </si>
  <si>
    <t>2019-12-22T18:00Z</t>
  </si>
  <si>
    <t>tennessee-titans</t>
  </si>
  <si>
    <t>2F95DD</t>
  </si>
  <si>
    <t>2019-12-29T18:00Z</t>
  </si>
  <si>
    <t>2019-08-10T00:00Z</t>
  </si>
  <si>
    <t>2019-08-18T20:00Z</t>
  </si>
  <si>
    <t>2019-08-24T23:30Z</t>
  </si>
  <si>
    <t>new-york-jets</t>
  </si>
  <si>
    <t>174032</t>
  </si>
  <si>
    <t>2019-08-30T00:00Z</t>
  </si>
  <si>
    <t>miami-dolphins</t>
  </si>
  <si>
    <t>006B79</t>
  </si>
  <si>
    <t>GameDesc</t>
  </si>
  <si>
    <t>Season</t>
  </si>
  <si>
    <t>Name</t>
  </si>
  <si>
    <t>City</t>
  </si>
  <si>
    <t>Code</t>
  </si>
  <si>
    <t>State</t>
  </si>
  <si>
    <t>Arizona</t>
  </si>
  <si>
    <t>Atlanta</t>
  </si>
  <si>
    <t>Baltimore</t>
  </si>
  <si>
    <t>Buffalo</t>
  </si>
  <si>
    <t>Carolina</t>
  </si>
  <si>
    <t>Chicago</t>
  </si>
  <si>
    <t>Cincinnati</t>
  </si>
  <si>
    <t>Cleveland</t>
  </si>
  <si>
    <t>Dallas</t>
  </si>
  <si>
    <t>Denver</t>
  </si>
  <si>
    <t>Detroit</t>
  </si>
  <si>
    <t>Green Bay</t>
  </si>
  <si>
    <t>Houston</t>
  </si>
  <si>
    <t>Indianapolis</t>
  </si>
  <si>
    <t>Jacksonville</t>
  </si>
  <si>
    <t>Kansas City</t>
  </si>
  <si>
    <t>Las Vegas</t>
  </si>
  <si>
    <t>Los Angeles</t>
  </si>
  <si>
    <t>Miami</t>
  </si>
  <si>
    <t>Minnesota</t>
  </si>
  <si>
    <t>New England</t>
  </si>
  <si>
    <t>New Orleans</t>
  </si>
  <si>
    <t>New York</t>
  </si>
  <si>
    <t>Philadelphia</t>
  </si>
  <si>
    <t>Pittsburgh</t>
  </si>
  <si>
    <t>San Francisco</t>
  </si>
  <si>
    <t>Seattle</t>
  </si>
  <si>
    <t>Tampa Bay</t>
  </si>
  <si>
    <t>Tennessee</t>
  </si>
  <si>
    <t>Washington Football</t>
  </si>
  <si>
    <t>Cardinals</t>
  </si>
  <si>
    <t>Falcons</t>
  </si>
  <si>
    <t>Ravens</t>
  </si>
  <si>
    <t>Bills</t>
  </si>
  <si>
    <t>Panthers</t>
  </si>
  <si>
    <t>Bears</t>
  </si>
  <si>
    <t>Bengals</t>
  </si>
  <si>
    <t>Browns</t>
  </si>
  <si>
    <t>Cowboys</t>
  </si>
  <si>
    <t>Broncos</t>
  </si>
  <si>
    <t>Lions</t>
  </si>
  <si>
    <t>Packers</t>
  </si>
  <si>
    <t>Texans</t>
  </si>
  <si>
    <t>Colts</t>
  </si>
  <si>
    <t>Jaguars</t>
  </si>
  <si>
    <t>Chiefs</t>
  </si>
  <si>
    <t>Raiders</t>
  </si>
  <si>
    <t>Chargers</t>
  </si>
  <si>
    <t>Rams</t>
  </si>
  <si>
    <t>Dolphins</t>
  </si>
  <si>
    <t>Vikings</t>
  </si>
  <si>
    <t>Patriots</t>
  </si>
  <si>
    <t>Saints</t>
  </si>
  <si>
    <t>Giants</t>
  </si>
  <si>
    <t>Jets</t>
  </si>
  <si>
    <t>Eagles</t>
  </si>
  <si>
    <t>Steelers</t>
  </si>
  <si>
    <t>49ers</t>
  </si>
  <si>
    <t>Seahawks</t>
  </si>
  <si>
    <t>Buccaneers</t>
  </si>
  <si>
    <t>Titans</t>
  </si>
  <si>
    <t>Team</t>
  </si>
  <si>
    <t>GA</t>
  </si>
  <si>
    <t>MD</t>
  </si>
  <si>
    <t>NY</t>
  </si>
  <si>
    <t>IL</t>
  </si>
  <si>
    <t>OH</t>
  </si>
  <si>
    <t>TX</t>
  </si>
  <si>
    <t>CO</t>
  </si>
  <si>
    <t>MI</t>
  </si>
  <si>
    <t>WI</t>
  </si>
  <si>
    <t>IN</t>
  </si>
  <si>
    <t>KS</t>
  </si>
  <si>
    <t>NV</t>
  </si>
  <si>
    <t>CA</t>
  </si>
  <si>
    <t>FL</t>
  </si>
  <si>
    <t>MN</t>
  </si>
  <si>
    <t>NE</t>
  </si>
  <si>
    <t>LA</t>
  </si>
  <si>
    <t>WA</t>
  </si>
  <si>
    <t>TN</t>
  </si>
  <si>
    <t>DC</t>
  </si>
  <si>
    <t>PA</t>
  </si>
  <si>
    <t>away</t>
  </si>
  <si>
    <t>home</t>
  </si>
  <si>
    <t>result</t>
  </si>
  <si>
    <t>passing_leader</t>
  </si>
  <si>
    <t>rushing_leader</t>
  </si>
  <si>
    <t>rec_leader</t>
  </si>
  <si>
    <t>season</t>
  </si>
  <si>
    <t>week</t>
  </si>
  <si>
    <t>IsPostseason</t>
  </si>
  <si>
    <t>Green Bay GB</t>
  </si>
  <si>
    <t>Chicago CHI</t>
  </si>
  <si>
    <t>GB 10, CHI 3</t>
  </si>
  <si>
    <t>Mitchell Trubisky 228</t>
  </si>
  <si>
    <t>Aaron Jones 39</t>
  </si>
  <si>
    <t>Allen Robinson II 102</t>
  </si>
  <si>
    <t>Tennessee TEN</t>
  </si>
  <si>
    <t>Cleveland CLE</t>
  </si>
  <si>
    <t>TEN 43, CLE 13</t>
  </si>
  <si>
    <t>Baker Mayfield 285</t>
  </si>
  <si>
    <t>Derrick Henry 84</t>
  </si>
  <si>
    <t>A.J. Brown 100</t>
  </si>
  <si>
    <t>Baltimore BAL</t>
  </si>
  <si>
    <t>Miami MIA</t>
  </si>
  <si>
    <t>BAL 59, MIA 10</t>
  </si>
  <si>
    <t>Lamar Jackson 324</t>
  </si>
  <si>
    <t>Mark Ingram II 107</t>
  </si>
  <si>
    <t>Marquise Brown 147</t>
  </si>
  <si>
    <t>Atlanta ATL</t>
  </si>
  <si>
    <t>Minnesota MIN</t>
  </si>
  <si>
    <t>MIN 28, ATL 12</t>
  </si>
  <si>
    <t>Matt Ryan 304</t>
  </si>
  <si>
    <t>Dalvin Cook 111</t>
  </si>
  <si>
    <t>Austin Hooper 77</t>
  </si>
  <si>
    <t>Buffalo BUF</t>
  </si>
  <si>
    <t>New York NYJ</t>
  </si>
  <si>
    <t>BUF 17, NYJ 16</t>
  </si>
  <si>
    <t>Josh Allen 254</t>
  </si>
  <si>
    <t>Devin Singletary 70</t>
  </si>
  <si>
    <t>John Brown 123</t>
  </si>
  <si>
    <t>Washington WSH</t>
  </si>
  <si>
    <t>Philadelphia PHI</t>
  </si>
  <si>
    <t>PHI 32, WSH 27</t>
  </si>
  <si>
    <t>Case Keenum 380</t>
  </si>
  <si>
    <t>Darren Sproles 47</t>
  </si>
  <si>
    <t>DeSean Jackson 154</t>
  </si>
  <si>
    <t>Los Angeles LAR</t>
  </si>
  <si>
    <t>Carolina CAR</t>
  </si>
  <si>
    <t>LAR 30, CAR 27</t>
  </si>
  <si>
    <t>Cam Newton 239</t>
  </si>
  <si>
    <t>Christian McCaffrey 128</t>
  </si>
  <si>
    <t>Christian McCaffrey 81</t>
  </si>
  <si>
    <t>Kansas City KC</t>
  </si>
  <si>
    <t>Jacksonville JAX</t>
  </si>
  <si>
    <t>KC 40, JAX 26</t>
  </si>
  <si>
    <t>Patrick Mahomes 378</t>
  </si>
  <si>
    <t>LeSean McCoy 81</t>
  </si>
  <si>
    <t>Sammy Watkins 198</t>
  </si>
  <si>
    <t>Indianapolis IND</t>
  </si>
  <si>
    <t>Los Angeles LAC</t>
  </si>
  <si>
    <t>LAC 30, IND 24 (OT)</t>
  </si>
  <si>
    <t>Philip Rivers 333</t>
  </si>
  <si>
    <t>Marlon Mack 174</t>
  </si>
  <si>
    <t>Keenan Allen 123</t>
  </si>
  <si>
    <t>Cincinnati CIN</t>
  </si>
  <si>
    <t>Seattle SEA</t>
  </si>
  <si>
    <t>SEA 21, CIN 20</t>
  </si>
  <si>
    <t>Andy Dalton 418</t>
  </si>
  <si>
    <t>Chris Carson 46</t>
  </si>
  <si>
    <t>John Ross 158</t>
  </si>
  <si>
    <t>New York NYG</t>
  </si>
  <si>
    <t>Dallas DAL</t>
  </si>
  <si>
    <t>DAL 35, NYG 17</t>
  </si>
  <si>
    <t>Dak Prescott 405</t>
  </si>
  <si>
    <t>Saquon Barkley 120</t>
  </si>
  <si>
    <t>Michael Gallup 158</t>
  </si>
  <si>
    <t>Detroit DET</t>
  </si>
  <si>
    <t>Arizona ARI</t>
  </si>
  <si>
    <t>DET 27, ARI 27 (OT)</t>
  </si>
  <si>
    <t>Matthew Stafford 385</t>
  </si>
  <si>
    <t>David Johnson 82</t>
  </si>
  <si>
    <t>T.J. Hockenson 131</t>
  </si>
  <si>
    <t>San Francisco SF</t>
  </si>
  <si>
    <t>Tampa Bay TB</t>
  </si>
  <si>
    <t>SF 31, TB 17</t>
  </si>
  <si>
    <t>Jameis Winston 194</t>
  </si>
  <si>
    <t>Ronald Jones II 75</t>
  </si>
  <si>
    <t>George Kittle 54</t>
  </si>
  <si>
    <t>Pittsburgh PIT</t>
  </si>
  <si>
    <t>New England NE</t>
  </si>
  <si>
    <t>NE 33, PIT 3</t>
  </si>
  <si>
    <t>Tom Brady 341</t>
  </si>
  <si>
    <t>Rex Burkhead 44</t>
  </si>
  <si>
    <t>Phillip Dorsett II 95</t>
  </si>
  <si>
    <t>Houston HOU</t>
  </si>
  <si>
    <t>New Orleans NO</t>
  </si>
  <si>
    <t>NO 30, HOU 28</t>
  </si>
  <si>
    <t>Drew Brees 370</t>
  </si>
  <si>
    <t>Alvin Kamara 97</t>
  </si>
  <si>
    <t>Michael Thomas 123</t>
  </si>
  <si>
    <t>Denver DEN</t>
  </si>
  <si>
    <t>Oakland OAK</t>
  </si>
  <si>
    <t>OAK 24, DEN 16</t>
  </si>
  <si>
    <t>Joe Flacco 268</t>
  </si>
  <si>
    <t>Josh Jacobs 85</t>
  </si>
  <si>
    <t>Courtland Sutton 120</t>
  </si>
  <si>
    <t>TB 20, CAR 14</t>
  </si>
  <si>
    <t>Cam Newton 333</t>
  </si>
  <si>
    <t>Peyton Barber 82</t>
  </si>
  <si>
    <t>Chris Godwin 121</t>
  </si>
  <si>
    <t>SF 41, CIN 17</t>
  </si>
  <si>
    <t>Andy Dalton 311</t>
  </si>
  <si>
    <t>Matt Breida 121</t>
  </si>
  <si>
    <t>Tyler Boyd 122</t>
  </si>
  <si>
    <t>DET 13, LAC 10</t>
  </si>
  <si>
    <t>Philip Rivers 293</t>
  </si>
  <si>
    <t>Austin Ekeler 66</t>
  </si>
  <si>
    <t>Kenny Golladay 117</t>
  </si>
  <si>
    <t>GB 21, MIN 16</t>
  </si>
  <si>
    <t>Kirk Cousins 230</t>
  </si>
  <si>
    <t>Dalvin Cook 154</t>
  </si>
  <si>
    <t>Davante Adams 106</t>
  </si>
  <si>
    <t>IND 19, TEN 17</t>
  </si>
  <si>
    <t>Marcus Mariota 154</t>
  </si>
  <si>
    <t>Derrick Henry 82</t>
  </si>
  <si>
    <t>T.Y. Hilton 43</t>
  </si>
  <si>
    <t>NE 43, MIA 0</t>
  </si>
  <si>
    <t>Tom Brady 264</t>
  </si>
  <si>
    <t>Sony Michel 83</t>
  </si>
  <si>
    <t>Preston Williams 63</t>
  </si>
  <si>
    <t>BUF 28, NYG 14</t>
  </si>
  <si>
    <t>Josh Allen 253</t>
  </si>
  <si>
    <t>Saquon Barkley 107</t>
  </si>
  <si>
    <t>Cole Beasley 83</t>
  </si>
  <si>
    <t>SEA 28, PIT 26</t>
  </si>
  <si>
    <t>Russell Wilson 300</t>
  </si>
  <si>
    <t>Rashaad Penny 62</t>
  </si>
  <si>
    <t>JuJu Smith-Schuster 84</t>
  </si>
  <si>
    <t>DAL 31, WSH 21</t>
  </si>
  <si>
    <t>Dak Prescott 269</t>
  </si>
  <si>
    <t>Ezekiel Elliott 111</t>
  </si>
  <si>
    <t>Devin Smith 74</t>
  </si>
  <si>
    <t>BAL 23, ARI 17</t>
  </si>
  <si>
    <t>Kyler Murray 349</t>
  </si>
  <si>
    <t>Lamar Jackson 120</t>
  </si>
  <si>
    <t>Christian Kirk 114</t>
  </si>
  <si>
    <t>HOU 13, JAX 12</t>
  </si>
  <si>
    <t>Gardner Minshew II 213</t>
  </si>
  <si>
    <t>Carlos Hyde 90</t>
  </si>
  <si>
    <t>Chris Conley 73</t>
  </si>
  <si>
    <t>KC 28, OAK 10</t>
  </si>
  <si>
    <t>Patrick Mahomes 443</t>
  </si>
  <si>
    <t>Josh Jacobs 99</t>
  </si>
  <si>
    <t>Demarcus Robinson 172</t>
  </si>
  <si>
    <t>CHI 16, DEN 14</t>
  </si>
  <si>
    <t>Joe Flacco 292</t>
  </si>
  <si>
    <t>David Montgomery 62</t>
  </si>
  <si>
    <t>Emmanuel Sanders 98</t>
  </si>
  <si>
    <t>LAR 27, NO 9</t>
  </si>
  <si>
    <t>Jared Goff 283</t>
  </si>
  <si>
    <t>Todd Gurley II 63</t>
  </si>
  <si>
    <t>Cooper Kupp 120</t>
  </si>
  <si>
    <t>ATL 24, PHI 20</t>
  </si>
  <si>
    <t>Matt Ryan 320</t>
  </si>
  <si>
    <t>Ito Smith 32</t>
  </si>
  <si>
    <t>Nelson Agholor 107</t>
  </si>
  <si>
    <t>CLE 23, NYJ 3</t>
  </si>
  <si>
    <t>Baker Mayfield 325</t>
  </si>
  <si>
    <t>Le'Veon Bell 68</t>
  </si>
  <si>
    <t>Odell Beckham Jr. 161</t>
  </si>
  <si>
    <t>JAX 20, TEN 7</t>
  </si>
  <si>
    <t>Marcus Mariota 304</t>
  </si>
  <si>
    <t>Leonard Fournette 66</t>
  </si>
  <si>
    <t>Adam Humphries 93</t>
  </si>
  <si>
    <t>BUF 21, CIN 17</t>
  </si>
  <si>
    <t>Andy Dalton 250</t>
  </si>
  <si>
    <t>Frank Gore 76</t>
  </si>
  <si>
    <t>Auden Tate 88</t>
  </si>
  <si>
    <t>DAL 31, MIA 6</t>
  </si>
  <si>
    <t>Dak Prescott 246</t>
  </si>
  <si>
    <t>Ezekiel Elliott 125</t>
  </si>
  <si>
    <t>Amari Cooper 88</t>
  </si>
  <si>
    <t>GB 27, DEN 16</t>
  </si>
  <si>
    <t>Aaron Rodgers 235</t>
  </si>
  <si>
    <t>Phillip Lindsay 81</t>
  </si>
  <si>
    <t>Marquez Valdes-Scantling 99</t>
  </si>
  <si>
    <t>IND 27, ATL 24</t>
  </si>
  <si>
    <t>Jacoby Brissett 310</t>
  </si>
  <si>
    <t>Devonta Freeman 88</t>
  </si>
  <si>
    <t>Julio Jones 128</t>
  </si>
  <si>
    <t>KC 33, BAL 28</t>
  </si>
  <si>
    <t>Patrick Mahomes 374</t>
  </si>
  <si>
    <t>Mark Ingram II 103</t>
  </si>
  <si>
    <t>Mecole Hardman 97</t>
  </si>
  <si>
    <t>MIN 34, OAK 14</t>
  </si>
  <si>
    <t>Derek Carr 242</t>
  </si>
  <si>
    <t>Dalvin Cook 110</t>
  </si>
  <si>
    <t>Darren Waller 134</t>
  </si>
  <si>
    <t>NE 30, NYJ 14</t>
  </si>
  <si>
    <t>Tom Brady 306</t>
  </si>
  <si>
    <t>Rex Burkhead 47</t>
  </si>
  <si>
    <t>Josh Gordon 83</t>
  </si>
  <si>
    <t>DET 27, PHI 24</t>
  </si>
  <si>
    <t>Carson Wentz 259</t>
  </si>
  <si>
    <t>Miles Sanders 53</t>
  </si>
  <si>
    <t>Marvin Jones Jr. 101</t>
  </si>
  <si>
    <t>CAR 38, ARI 20</t>
  </si>
  <si>
    <t>Kyle Allen 261</t>
  </si>
  <si>
    <t>Christian McCaffrey 153</t>
  </si>
  <si>
    <t>Greg Olsen 75</t>
  </si>
  <si>
    <t>NYG 32, TB 31</t>
  </si>
  <si>
    <t>Jameis Winston 380</t>
  </si>
  <si>
    <t>Ronald Jones II 80</t>
  </si>
  <si>
    <t>Mike Evans 190</t>
  </si>
  <si>
    <t>HOU 27, LAC 20</t>
  </si>
  <si>
    <t>Deshaun Watson 351</t>
  </si>
  <si>
    <t>Austin Ekeler 36</t>
  </si>
  <si>
    <t>Keenan Allen 183</t>
  </si>
  <si>
    <t>SF 24, PIT 20</t>
  </si>
  <si>
    <t>Jimmy Garoppolo 277</t>
  </si>
  <si>
    <t>Raheem Mostert 79</t>
  </si>
  <si>
    <t>JuJu Smith-Schuster 81</t>
  </si>
  <si>
    <t>NO 33, SEA 27</t>
  </si>
  <si>
    <t>Russell Wilson 406</t>
  </si>
  <si>
    <t>Alvin Kamara 69</t>
  </si>
  <si>
    <t>Tyler Lockett 154</t>
  </si>
  <si>
    <t>LAR 20, CLE 13</t>
  </si>
  <si>
    <t>Jared Goff 268</t>
  </si>
  <si>
    <t>Nick Chubb 96</t>
  </si>
  <si>
    <t>Brandin Cooks 112</t>
  </si>
  <si>
    <t>CHI 31, WSH 15</t>
  </si>
  <si>
    <t>Case Keenum 332</t>
  </si>
  <si>
    <t>David Montgomery 67</t>
  </si>
  <si>
    <t>Paul Richardson Jr. 83</t>
  </si>
  <si>
    <t>PHI 34, GB 27</t>
  </si>
  <si>
    <t>Aaron Rodgers 422</t>
  </si>
  <si>
    <t>Jordan Howard 87</t>
  </si>
  <si>
    <t>Davante Adams 180</t>
  </si>
  <si>
    <t>TEN 24, ATL 10</t>
  </si>
  <si>
    <t>Matt Ryan 397</t>
  </si>
  <si>
    <t>Derrick Henry 100</t>
  </si>
  <si>
    <t>Austin Hooper 130</t>
  </si>
  <si>
    <t>NE 16, BUF 10</t>
  </si>
  <si>
    <t>Josh Allen 153</t>
  </si>
  <si>
    <t>Frank Gore 109</t>
  </si>
  <si>
    <t>Cole Beasley 75</t>
  </si>
  <si>
    <t>KC 34, DET 30</t>
  </si>
  <si>
    <t>Patrick Mahomes 315</t>
  </si>
  <si>
    <t>Kerryon Johnson 125</t>
  </si>
  <si>
    <t>Travis Kelce 85</t>
  </si>
  <si>
    <t>OAK 31, IND 24</t>
  </si>
  <si>
    <t>Jacoby Brissett 265</t>
  </si>
  <si>
    <t>Josh Jacobs 79</t>
  </si>
  <si>
    <t>Zach Pascal 72</t>
  </si>
  <si>
    <t>LAC 30, MIA 10</t>
  </si>
  <si>
    <t>Philip Rivers 310</t>
  </si>
  <si>
    <t>Austin Ekeler 60</t>
  </si>
  <si>
    <t>Dontrelle Inman 76</t>
  </si>
  <si>
    <t>NYG 24, WSH 3</t>
  </si>
  <si>
    <t>Daniel Jones 225</t>
  </si>
  <si>
    <t>Wayne Gallman 63</t>
  </si>
  <si>
    <t>Sterling Shepard 76</t>
  </si>
  <si>
    <t>CLE 40, BAL 25</t>
  </si>
  <si>
    <t>Baker Mayfield 342</t>
  </si>
  <si>
    <t>Nick Chubb 165</t>
  </si>
  <si>
    <t>Jarvis Landry 167</t>
  </si>
  <si>
    <t>CAR 16, HOU 10</t>
  </si>
  <si>
    <t>Kyle Allen 232</t>
  </si>
  <si>
    <t>Christian McCaffrey 93</t>
  </si>
  <si>
    <t>Christian McCaffrey 86</t>
  </si>
  <si>
    <t>TB 55, LAR 40</t>
  </si>
  <si>
    <t>Jared Goff 517</t>
  </si>
  <si>
    <t>Ronald Jones II 70</t>
  </si>
  <si>
    <t>Chris Godwin 172</t>
  </si>
  <si>
    <t>SEA 27, ARI 10</t>
  </si>
  <si>
    <t>Kyler Murray 241</t>
  </si>
  <si>
    <t>Chris Carson 104</t>
  </si>
  <si>
    <t>David Johnson 99</t>
  </si>
  <si>
    <t>CHI 16, MIN 6</t>
  </si>
  <si>
    <t>Kirk Cousins 233</t>
  </si>
  <si>
    <t>David Montgomery 53</t>
  </si>
  <si>
    <t>Stefon Diggs 108</t>
  </si>
  <si>
    <t>JAX 26, DEN 24</t>
  </si>
  <si>
    <t>Joe Flacco 303</t>
  </si>
  <si>
    <t>Leonard Fournette 225</t>
  </si>
  <si>
    <t>Emmanuel Sanders 104</t>
  </si>
  <si>
    <t>NO 12, DAL 10</t>
  </si>
  <si>
    <t>Dak Prescott 223</t>
  </si>
  <si>
    <t>Michael Thomas 95</t>
  </si>
  <si>
    <t>PIT 27, CIN 3</t>
  </si>
  <si>
    <t>Mason Rudolph 229</t>
  </si>
  <si>
    <t>Joe Mixon 62</t>
  </si>
  <si>
    <t>James Conner 83</t>
  </si>
  <si>
    <t>SEA 30, LAR 29</t>
  </si>
  <si>
    <t>Jared Goff 395</t>
  </si>
  <si>
    <t>Chris Carson 118</t>
  </si>
  <si>
    <t>Gerald Everett 136</t>
  </si>
  <si>
    <t>ARI 26, CIN 23</t>
  </si>
  <si>
    <t>Andy Dalton 262</t>
  </si>
  <si>
    <t>Kyler Murray 93</t>
  </si>
  <si>
    <t>Tyler Boyd 123</t>
  </si>
  <si>
    <t>BUF 14, TEN 7</t>
  </si>
  <si>
    <t>Josh Allen 219</t>
  </si>
  <si>
    <t>Derrick Henry 78</t>
  </si>
  <si>
    <t>John Brown 75</t>
  </si>
  <si>
    <t>OAK 24, CHI 21</t>
  </si>
  <si>
    <t>Chase Daniel 231</t>
  </si>
  <si>
    <t>Josh Jacobs 123</t>
  </si>
  <si>
    <t>Allen Robinson II 97</t>
  </si>
  <si>
    <t>NO 31, TB 24</t>
  </si>
  <si>
    <t>Teddy Bridgewater 314</t>
  </si>
  <si>
    <t>Alvin Kamara 62</t>
  </si>
  <si>
    <t>Michael Thomas 182</t>
  </si>
  <si>
    <t>MIN 28, NYG 10</t>
  </si>
  <si>
    <t>Kirk Cousins 306</t>
  </si>
  <si>
    <t>Dalvin Cook 132</t>
  </si>
  <si>
    <t>Adam Thielen 130</t>
  </si>
  <si>
    <t>PHI 31, NYJ 6</t>
  </si>
  <si>
    <t>Carson Wentz 189</t>
  </si>
  <si>
    <t>Jordan Howard 62</t>
  </si>
  <si>
    <t>Zach Ertz 57</t>
  </si>
  <si>
    <t>BAL 26, PIT 23 (OT)</t>
  </si>
  <si>
    <t>Lamar Jackson 161</t>
  </si>
  <si>
    <t>Lamar Jackson 70</t>
  </si>
  <si>
    <t>JuJu Smith-Schuster 75</t>
  </si>
  <si>
    <t>NE 33, WSH 7</t>
  </si>
  <si>
    <t>Tom Brady 348</t>
  </si>
  <si>
    <t>Sony Michel 91</t>
  </si>
  <si>
    <t>Julian Edelman 110</t>
  </si>
  <si>
    <t>CAR 34, JAX 27</t>
  </si>
  <si>
    <t>Gardner Minshew II 374</t>
  </si>
  <si>
    <t>Christian McCaffrey 176</t>
  </si>
  <si>
    <t>DJ Chark Jr. 164</t>
  </si>
  <si>
    <t>HOU 53, ATL 32</t>
  </si>
  <si>
    <t>Deshaun Watson 426</t>
  </si>
  <si>
    <t>Carlos Hyde 60</t>
  </si>
  <si>
    <t>William Fuller V 217</t>
  </si>
  <si>
    <t>DEN 20, LAC 13</t>
  </si>
  <si>
    <t>Philip Rivers 211</t>
  </si>
  <si>
    <t>Phillip Lindsay 114</t>
  </si>
  <si>
    <t>Courtland Sutton 92</t>
  </si>
  <si>
    <t>GB 34, DAL 24</t>
  </si>
  <si>
    <t>Dak Prescott 463</t>
  </si>
  <si>
    <t>Aaron Jones 107</t>
  </si>
  <si>
    <t>Amari Cooper 226</t>
  </si>
  <si>
    <t>IND 19, KC 13</t>
  </si>
  <si>
    <t>Patrick Mahomes 321</t>
  </si>
  <si>
    <t>Marlon Mack 132</t>
  </si>
  <si>
    <t>Byron Pringle 103</t>
  </si>
  <si>
    <t>SF 31, CLE 3</t>
  </si>
  <si>
    <t>Jimmy Garoppolo 181</t>
  </si>
  <si>
    <t>Matt Breida 114</t>
  </si>
  <si>
    <t>Jarvis Landry 75</t>
  </si>
  <si>
    <t>NE 35, NYG 14</t>
  </si>
  <si>
    <t>Tom Brady 334</t>
  </si>
  <si>
    <t>Sony Michel 86</t>
  </si>
  <si>
    <t>Julian Edelman 113</t>
  </si>
  <si>
    <t>CAR 37, TB 26</t>
  </si>
  <si>
    <t>Jameis Winston 400</t>
  </si>
  <si>
    <t>Christian McCaffrey 31</t>
  </si>
  <si>
    <t>Chris Godwin 151</t>
  </si>
  <si>
    <t>SEA 32, CLE 28</t>
  </si>
  <si>
    <t>Russell Wilson 295</t>
  </si>
  <si>
    <t>Chris Carson 124</t>
  </si>
  <si>
    <t>Odell Beckham Jr. 101</t>
  </si>
  <si>
    <t>HOU 31, KC 24</t>
  </si>
  <si>
    <t>Deshaun Watson 280</t>
  </si>
  <si>
    <t>Carlos Hyde 116</t>
  </si>
  <si>
    <t>Tyreek Hill 80</t>
  </si>
  <si>
    <t>WSH 17, MIA 16</t>
  </si>
  <si>
    <t>Case Keenum 166</t>
  </si>
  <si>
    <t>Adrian Peterson 118</t>
  </si>
  <si>
    <t>Terry McLaurin 100</t>
  </si>
  <si>
    <t>MIN 38, PHI 20</t>
  </si>
  <si>
    <t>Kirk Cousins 333</t>
  </si>
  <si>
    <t>Alexander Mattison 63</t>
  </si>
  <si>
    <t>Stefon Diggs 167</t>
  </si>
  <si>
    <t>NO 13, JAX 6</t>
  </si>
  <si>
    <t>Teddy Bridgewater 240</t>
  </si>
  <si>
    <t>Leonard Fournette 72</t>
  </si>
  <si>
    <t>Michael Thomas 89</t>
  </si>
  <si>
    <t>BAL 23, CIN 17</t>
  </si>
  <si>
    <t>Lamar Jackson 236</t>
  </si>
  <si>
    <t>Lamar Jackson 152</t>
  </si>
  <si>
    <t>Mark Andrews 99</t>
  </si>
  <si>
    <t>SF 20, LAR 7</t>
  </si>
  <si>
    <t>Jimmy Garoppolo 243</t>
  </si>
  <si>
    <t>Tevin Coleman 45</t>
  </si>
  <si>
    <t>George Kittle 103</t>
  </si>
  <si>
    <t>ARI 34, ATL 33</t>
  </si>
  <si>
    <t>Matt Ryan 356</t>
  </si>
  <si>
    <t>Austin Hooper 117</t>
  </si>
  <si>
    <t>DEN 16, TEN 0</t>
  </si>
  <si>
    <t>Joe Flacco 177</t>
  </si>
  <si>
    <t>Phillip Lindsay 70</t>
  </si>
  <si>
    <t>Courtland Sutton 76</t>
  </si>
  <si>
    <t>NYJ 24, DAL 22</t>
  </si>
  <si>
    <t>Sam Darnold 338</t>
  </si>
  <si>
    <t>Ezekiel Elliott 105</t>
  </si>
  <si>
    <t>Robby Anderson 125</t>
  </si>
  <si>
    <t>PIT 24, LAC 17</t>
  </si>
  <si>
    <t>Philip Rivers 320</t>
  </si>
  <si>
    <t>Benny Snell Jr. 75</t>
  </si>
  <si>
    <t>Hunter Henry 100</t>
  </si>
  <si>
    <t>GB 23, DET 22</t>
  </si>
  <si>
    <t>Aaron Rodgers 283</t>
  </si>
  <si>
    <t>Jamaal Williams 104</t>
  </si>
  <si>
    <t>Kenny Golladay 121</t>
  </si>
  <si>
    <t>KC 30, DEN 6</t>
  </si>
  <si>
    <t>Joe Flacco 213</t>
  </si>
  <si>
    <t>LeSean McCoy 64</t>
  </si>
  <si>
    <t>Courtland Sutton 87</t>
  </si>
  <si>
    <t>LAR 37, ATL 10</t>
  </si>
  <si>
    <t>Todd Gurley II 41</t>
  </si>
  <si>
    <t>Julio Jones 93</t>
  </si>
  <si>
    <t>BUF 31, MIA 21</t>
  </si>
  <si>
    <t>Ryan Fitzpatrick 282</t>
  </si>
  <si>
    <t>Mark Walton 66</t>
  </si>
  <si>
    <t>John Brown 83</t>
  </si>
  <si>
    <t>JAX 27, CIN 17</t>
  </si>
  <si>
    <t>Andy Dalton 276</t>
  </si>
  <si>
    <t>Leonard Fournette 131</t>
  </si>
  <si>
    <t>Alex Erickson 137</t>
  </si>
  <si>
    <t>MIN 42, DET 30</t>
  </si>
  <si>
    <t>Matthew Stafford 364</t>
  </si>
  <si>
    <t>Dalvin Cook 142</t>
  </si>
  <si>
    <t>Stefon Diggs 143</t>
  </si>
  <si>
    <t>GB 42, OAK 24</t>
  </si>
  <si>
    <t>Aaron Rodgers 429</t>
  </si>
  <si>
    <t>Josh Jacobs 124</t>
  </si>
  <si>
    <t>Marquez Valdes-Scantling 133</t>
  </si>
  <si>
    <t>IND 30, HOU 23</t>
  </si>
  <si>
    <t>Jacoby Brissett 326</t>
  </si>
  <si>
    <t>Marlon Mack 44</t>
  </si>
  <si>
    <t>Zach Pascal 106</t>
  </si>
  <si>
    <t>ARI 27, NYG 21</t>
  </si>
  <si>
    <t>Daniel Jones 223</t>
  </si>
  <si>
    <t>Chase Edmonds 126</t>
  </si>
  <si>
    <t>Golden Tate 80</t>
  </si>
  <si>
    <t>SF 9, WSH 0</t>
  </si>
  <si>
    <t>Jimmy Garoppolo 151</t>
  </si>
  <si>
    <t>Adrian Peterson 81</t>
  </si>
  <si>
    <t>Kendrick Bourne 69</t>
  </si>
  <si>
    <t>TEN 23, LAC 20</t>
  </si>
  <si>
    <t>Philip Rivers 329</t>
  </si>
  <si>
    <t>Derrick Henry 90</t>
  </si>
  <si>
    <t>Austin Ekeler 118</t>
  </si>
  <si>
    <t>NO 36, CHI 25</t>
  </si>
  <si>
    <t>Teddy Bridgewater 281</t>
  </si>
  <si>
    <t>Latavius Murray 119</t>
  </si>
  <si>
    <t>Michael Thomas 131</t>
  </si>
  <si>
    <t>BAL 30, SEA 16</t>
  </si>
  <si>
    <t>Russell Wilson 241</t>
  </si>
  <si>
    <t>Lamar Jackson 116</t>
  </si>
  <si>
    <t>Tyler Lockett 61</t>
  </si>
  <si>
    <t>DAL 37, PHI 10</t>
  </si>
  <si>
    <t>Dak Prescott 239</t>
  </si>
  <si>
    <t>Amari Cooper 106</t>
  </si>
  <si>
    <t>NE 33, NYJ 0</t>
  </si>
  <si>
    <t>Tom Brady 249</t>
  </si>
  <si>
    <t>Le'Veon Bell 70</t>
  </si>
  <si>
    <t>James White 59</t>
  </si>
  <si>
    <t>MIN 19, WSH 9</t>
  </si>
  <si>
    <t>Kirk Cousins 285</t>
  </si>
  <si>
    <t>Dalvin Cook 98</t>
  </si>
  <si>
    <t>SEA 27, ATL 20</t>
  </si>
  <si>
    <t>Matt Schaub 460</t>
  </si>
  <si>
    <t>Chris Carson 90</t>
  </si>
  <si>
    <t>Julio Jones 152</t>
  </si>
  <si>
    <t>PHI 31, BUF 13</t>
  </si>
  <si>
    <t>Carson Wentz 172</t>
  </si>
  <si>
    <t>Jordan Howard 96</t>
  </si>
  <si>
    <t>Alshon Jeffery 64</t>
  </si>
  <si>
    <t>LAC 17, CHI 16</t>
  </si>
  <si>
    <t>Mitchell Trubisky 253</t>
  </si>
  <si>
    <t>David Montgomery 135</t>
  </si>
  <si>
    <t>Mike Williams 69</t>
  </si>
  <si>
    <t>DET 31, NYG 26</t>
  </si>
  <si>
    <t>Matthew Stafford 342</t>
  </si>
  <si>
    <t>Saquon Barkley 64</t>
  </si>
  <si>
    <t>Kenny Golladay 123</t>
  </si>
  <si>
    <t>TEN 27, TB 23</t>
  </si>
  <si>
    <t>Jameis Winston 301</t>
  </si>
  <si>
    <t>Derrick Henry 75</t>
  </si>
  <si>
    <t>Mike Evans 198</t>
  </si>
  <si>
    <t>IND 15, DEN 13</t>
  </si>
  <si>
    <t>Jacoby Brissett 202</t>
  </si>
  <si>
    <t>Marlon Mack 76</t>
  </si>
  <si>
    <t>Courtland Sutton 72</t>
  </si>
  <si>
    <t>LAR 24, CIN 10</t>
  </si>
  <si>
    <t>Jared Goff 372</t>
  </si>
  <si>
    <t>Joe Mixon 66</t>
  </si>
  <si>
    <t>Cooper Kupp 220</t>
  </si>
  <si>
    <t>NO 31, ARI 9</t>
  </si>
  <si>
    <t>Drew Brees 373</t>
  </si>
  <si>
    <t>Latavius Murray 102</t>
  </si>
  <si>
    <t>Michael Thomas 112</t>
  </si>
  <si>
    <t>JAX 29, NYJ 15</t>
  </si>
  <si>
    <t>Gardner Minshew II 279</t>
  </si>
  <si>
    <t>Leonard Fournette 76</t>
  </si>
  <si>
    <t>Chris Conley 103</t>
  </si>
  <si>
    <t>SF 51, CAR 13</t>
  </si>
  <si>
    <t>Jimmy Garoppolo 175</t>
  </si>
  <si>
    <t>Christian McCaffrey 117</t>
  </si>
  <si>
    <t>George Kittle 86</t>
  </si>
  <si>
    <t>NE 27, CLE 13</t>
  </si>
  <si>
    <t>Tom Brady 259</t>
  </si>
  <si>
    <t>Nick Chubb 131</t>
  </si>
  <si>
    <t>Julian Edelman 78</t>
  </si>
  <si>
    <t>HOU 27, OAK 24</t>
  </si>
  <si>
    <t>Derek Carr 285</t>
  </si>
  <si>
    <t>Carlos Hyde 83</t>
  </si>
  <si>
    <t>DeAndre Hopkins 109</t>
  </si>
  <si>
    <t>GB 31, KC 24</t>
  </si>
  <si>
    <t>Aaron Rodgers 305</t>
  </si>
  <si>
    <t>Aaron Jones 67</t>
  </si>
  <si>
    <t>Aaron Jones 159</t>
  </si>
  <si>
    <t>PIT 27, MIA 14</t>
  </si>
  <si>
    <t>Mason Rudolph 251</t>
  </si>
  <si>
    <t>James Conner 145</t>
  </si>
  <si>
    <t>JuJu Smith-Schuster 103</t>
  </si>
  <si>
    <t>SF 28, ARI 25</t>
  </si>
  <si>
    <t>Jimmy Garoppolo 317</t>
  </si>
  <si>
    <t>Kenyan Drake 110</t>
  </si>
  <si>
    <t>Emmanuel Sanders 112</t>
  </si>
  <si>
    <t>HOU 26, JAX 3</t>
  </si>
  <si>
    <t>Gardner Minshew II 309</t>
  </si>
  <si>
    <t>Carlos Hyde 160</t>
  </si>
  <si>
    <t>Keelan Cole 80</t>
  </si>
  <si>
    <t>BUF 24, WSH 9</t>
  </si>
  <si>
    <t>Josh Allen 160</t>
  </si>
  <si>
    <t>Adrian Peterson 108</t>
  </si>
  <si>
    <t>John Brown 76</t>
  </si>
  <si>
    <t>KC 26, MIN 23</t>
  </si>
  <si>
    <t>Matt Moore 275</t>
  </si>
  <si>
    <t>Damien Williams 125</t>
  </si>
  <si>
    <t>Tyreek Hill 140</t>
  </si>
  <si>
    <t>MIA 26, NYJ 18</t>
  </si>
  <si>
    <t>Ryan Fitzpatrick 288</t>
  </si>
  <si>
    <t>Le'Veon Bell 66</t>
  </si>
  <si>
    <t>Mike Gesicki 95</t>
  </si>
  <si>
    <t>PHI 22, CHI 14</t>
  </si>
  <si>
    <t>Carson Wentz 239</t>
  </si>
  <si>
    <t>Jordan Howard 82</t>
  </si>
  <si>
    <t>Zach Ertz 103</t>
  </si>
  <si>
    <t>PIT 26, IND 24</t>
  </si>
  <si>
    <t>Mason Rudolph 191</t>
  </si>
  <si>
    <t>Marlon Mack 89</t>
  </si>
  <si>
    <t>Zach Pascal 76</t>
  </si>
  <si>
    <t>CAR 30, TEN 20</t>
  </si>
  <si>
    <t>Ryan Tannehill 331</t>
  </si>
  <si>
    <t>Christian McCaffrey 146</t>
  </si>
  <si>
    <t>DJ Moore 101</t>
  </si>
  <si>
    <t>OAK 31, DET 24</t>
  </si>
  <si>
    <t>Matthew Stafford 406</t>
  </si>
  <si>
    <t>Josh Jacobs 120</t>
  </si>
  <si>
    <t>Kenny Golladay 132</t>
  </si>
  <si>
    <t>SEA 40, TB 34 (OT)</t>
  </si>
  <si>
    <t>Russell Wilson 378</t>
  </si>
  <si>
    <t>Chris Carson 105</t>
  </si>
  <si>
    <t>Mike Evans 180</t>
  </si>
  <si>
    <t>DEN 24, CLE 19</t>
  </si>
  <si>
    <t>Baker Mayfield 273</t>
  </si>
  <si>
    <t>Phillip Lindsay 92</t>
  </si>
  <si>
    <t>Noah Fant 115</t>
  </si>
  <si>
    <t>LAC 26, GB 11</t>
  </si>
  <si>
    <t>Philip Rivers 294</t>
  </si>
  <si>
    <t>Melvin Gordon III 80</t>
  </si>
  <si>
    <t>Mike Williams 111</t>
  </si>
  <si>
    <t>BAL 37, NE 20</t>
  </si>
  <si>
    <t>Tom Brady 285</t>
  </si>
  <si>
    <t>Mark Ingram II 115</t>
  </si>
  <si>
    <t>Julian Edelman 89</t>
  </si>
  <si>
    <t>DAL 37, NYG 18</t>
  </si>
  <si>
    <t>Dak Prescott 257</t>
  </si>
  <si>
    <t>Ezekiel Elliott 139</t>
  </si>
  <si>
    <t>Amari Cooper 80</t>
  </si>
  <si>
    <t>OAK 26, LAC 24</t>
  </si>
  <si>
    <t>Derek Carr 218</t>
  </si>
  <si>
    <t>Melvin Gordon III 108</t>
  </si>
  <si>
    <t>Keenan Allen 68</t>
  </si>
  <si>
    <t>CHI 20, DET 13</t>
  </si>
  <si>
    <t>Jeff Driskel 269</t>
  </si>
  <si>
    <t>David Montgomery 60</t>
  </si>
  <si>
    <t>Allen Robinson II 86</t>
  </si>
  <si>
    <t>BAL 49, CIN 13</t>
  </si>
  <si>
    <t>Lamar Jackson 223</t>
  </si>
  <si>
    <t>Joe Mixon 114</t>
  </si>
  <si>
    <t>Marquise Brown 80</t>
  </si>
  <si>
    <t>CLE 19, BUF 16</t>
  </si>
  <si>
    <t>Josh Allen 266</t>
  </si>
  <si>
    <t>Nick Chubb 116</t>
  </si>
  <si>
    <t>Jarvis Landry 97</t>
  </si>
  <si>
    <t>TEN 35, KC 32</t>
  </si>
  <si>
    <t>Patrick Mahomes 446</t>
  </si>
  <si>
    <t>Derrick Henry 188</t>
  </si>
  <si>
    <t>Tyreek Hill 157</t>
  </si>
  <si>
    <t>ATL 26, NO 9</t>
  </si>
  <si>
    <t>Drew Brees 287</t>
  </si>
  <si>
    <t>Brian Hill 61</t>
  </si>
  <si>
    <t>Michael Thomas 152</t>
  </si>
  <si>
    <t>NYJ 34, NYG 27</t>
  </si>
  <si>
    <t>Daniel Jones 308</t>
  </si>
  <si>
    <t>Le'Veon Bell 34</t>
  </si>
  <si>
    <t>Darius Slayton 121</t>
  </si>
  <si>
    <t>TB 30, ARI 27</t>
  </si>
  <si>
    <t>Jameis Winston 358</t>
  </si>
  <si>
    <t>Peyton Barber 43</t>
  </si>
  <si>
    <t>Christian Kirk 138</t>
  </si>
  <si>
    <t>MIA 16, IND 12</t>
  </si>
  <si>
    <t>Brian Hoyer 204</t>
  </si>
  <si>
    <t>Marlon Mack 74</t>
  </si>
  <si>
    <t>DeVante Parker 69</t>
  </si>
  <si>
    <t>GB 24, CAR 16</t>
  </si>
  <si>
    <t>Kyle Allen 307</t>
  </si>
  <si>
    <t>Christian McCaffrey 108</t>
  </si>
  <si>
    <t>DJ Moore 120</t>
  </si>
  <si>
    <t>PIT 17, LAR 12</t>
  </si>
  <si>
    <t>Jared Goff 243</t>
  </si>
  <si>
    <t>Todd Gurley II 73</t>
  </si>
  <si>
    <t>Robert Woods 95</t>
  </si>
  <si>
    <t>MIN 28, DAL 24</t>
  </si>
  <si>
    <t>Dak Prescott 397</t>
  </si>
  <si>
    <t>Dalvin Cook 97</t>
  </si>
  <si>
    <t>Amari Cooper 147</t>
  </si>
  <si>
    <t>SEA 27, SF 24 (OT)</t>
  </si>
  <si>
    <t>Jimmy Garoppolo 248</t>
  </si>
  <si>
    <t>Chris Carson 89</t>
  </si>
  <si>
    <t>Deebo Samuel 112</t>
  </si>
  <si>
    <t>CLE 21, PIT 7</t>
  </si>
  <si>
    <t>Mason Rudolph 221</t>
  </si>
  <si>
    <t>Nick Chubb 92</t>
  </si>
  <si>
    <t>Odell Beckham Jr. 60</t>
  </si>
  <si>
    <t>DAL 35, DET 27</t>
  </si>
  <si>
    <t>Dak Prescott 444</t>
  </si>
  <si>
    <t>Bo Scarbrough 55</t>
  </si>
  <si>
    <t>Michael Gallup 148</t>
  </si>
  <si>
    <t>IND 33, JAX 13</t>
  </si>
  <si>
    <t>Nick Foles 296</t>
  </si>
  <si>
    <t>Jonathan Williams 116</t>
  </si>
  <si>
    <t>DJ Chark Jr. 104</t>
  </si>
  <si>
    <t>BUF 37, MIA 20</t>
  </si>
  <si>
    <t>Ryan Fitzpatrick 323</t>
  </si>
  <si>
    <t>Devin Singletary 75</t>
  </si>
  <si>
    <t>John Brown 137</t>
  </si>
  <si>
    <t>MIN 27, DEN 23</t>
  </si>
  <si>
    <t>Kirk Cousins 319</t>
  </si>
  <si>
    <t>Phillip Lindsay 67</t>
  </si>
  <si>
    <t>Stefon Diggs 121</t>
  </si>
  <si>
    <t>NO 34, TB 17</t>
  </si>
  <si>
    <t>Jameis Winston 313</t>
  </si>
  <si>
    <t>Alvin Kamara 75</t>
  </si>
  <si>
    <t>Michael Thomas 114</t>
  </si>
  <si>
    <t>NYJ 34, WSH 17</t>
  </si>
  <si>
    <t>Sam Darnold 293</t>
  </si>
  <si>
    <t>Le'Veon Bell 59</t>
  </si>
  <si>
    <t>Ryan Griffin 109</t>
  </si>
  <si>
    <t>ATL 29, CAR 3</t>
  </si>
  <si>
    <t>Kyle Allen 325</t>
  </si>
  <si>
    <t>Christian McCaffrey 70</t>
  </si>
  <si>
    <t>Calvin Ridley 143</t>
  </si>
  <si>
    <t>BAL 41, HOU 7</t>
  </si>
  <si>
    <t>Lamar Jackson 222</t>
  </si>
  <si>
    <t>Gus Edwards 112</t>
  </si>
  <si>
    <t>DeAndre Hopkins 80</t>
  </si>
  <si>
    <t>SF 36, ARI 26</t>
  </si>
  <si>
    <t>Jimmy Garoppolo 424</t>
  </si>
  <si>
    <t>Kyler Murray 67</t>
  </si>
  <si>
    <t>Deebo Samuel 134</t>
  </si>
  <si>
    <t>OAK 17, CIN 10</t>
  </si>
  <si>
    <t>Derek Carr 292</t>
  </si>
  <si>
    <t>Josh Jacobs 112</t>
  </si>
  <si>
    <t>Tyrell Williams 82</t>
  </si>
  <si>
    <t>NE 17, PHI 10</t>
  </si>
  <si>
    <t>Tom Brady 216</t>
  </si>
  <si>
    <t>Miles Sanders 38</t>
  </si>
  <si>
    <t>Zach Ertz 94</t>
  </si>
  <si>
    <t>LAR 17, CHI 7</t>
  </si>
  <si>
    <t>Mitchell Trubisky 190</t>
  </si>
  <si>
    <t>Todd Gurley II 97</t>
  </si>
  <si>
    <t>Taylor Gabriel 57</t>
  </si>
  <si>
    <t>KC 24, LAC 17</t>
  </si>
  <si>
    <t>Philip Rivers 353</t>
  </si>
  <si>
    <t>Melvin Gordon III 69</t>
  </si>
  <si>
    <t>Austin Ekeler 108</t>
  </si>
  <si>
    <t>HOU 20, IND 17</t>
  </si>
  <si>
    <t>Deshaun Watson 298</t>
  </si>
  <si>
    <t>Jonathan Williams 104</t>
  </si>
  <si>
    <t>William Fuller V 140</t>
  </si>
  <si>
    <t>TB 35, ATL 22</t>
  </si>
  <si>
    <t>Ronald Jones II 51</t>
  </si>
  <si>
    <t>Chris Godwin 184</t>
  </si>
  <si>
    <t>BUF 20, DEN 3</t>
  </si>
  <si>
    <t>Josh Allen 185</t>
  </si>
  <si>
    <t>Devin Singletary 106</t>
  </si>
  <si>
    <t>Cole Beasley 76</t>
  </si>
  <si>
    <t>CHI 19, NYG 14</t>
  </si>
  <si>
    <t>Mitchell Trubisky 278</t>
  </si>
  <si>
    <t>Saquon Barkley 59</t>
  </si>
  <si>
    <t>Allen Robinson II 131</t>
  </si>
  <si>
    <t>PIT 16, CIN 10</t>
  </si>
  <si>
    <t>Ryan Finley 192</t>
  </si>
  <si>
    <t>Benny Snell Jr. 98</t>
  </si>
  <si>
    <t>Tyler Boyd 101</t>
  </si>
  <si>
    <t>CLE 41, MIA 24</t>
  </si>
  <si>
    <t>Baker Mayfield 327</t>
  </si>
  <si>
    <t>Nick Chubb 106</t>
  </si>
  <si>
    <t>Jarvis Landry 148</t>
  </si>
  <si>
    <t>NO 34, CAR 31</t>
  </si>
  <si>
    <t>Drew Brees 311</t>
  </si>
  <si>
    <t>Latavius Murray 64</t>
  </si>
  <si>
    <t>DJ Moore 126</t>
  </si>
  <si>
    <t>NYJ 34, OAK 3</t>
  </si>
  <si>
    <t>Sam Darnold 315</t>
  </si>
  <si>
    <t>Le'Veon Bell 49</t>
  </si>
  <si>
    <t>Robby Anderson 86</t>
  </si>
  <si>
    <t>SEA 17, PHI 9</t>
  </si>
  <si>
    <t>Carson Wentz 256</t>
  </si>
  <si>
    <t>Rashaad Penny 129</t>
  </si>
  <si>
    <t>Zach Ertz 91</t>
  </si>
  <si>
    <t>WSH 19, DET 16</t>
  </si>
  <si>
    <t>Jeff Driskel 207</t>
  </si>
  <si>
    <t>Bo Scarbrough 98</t>
  </si>
  <si>
    <t>Terry McLaurin 72</t>
  </si>
  <si>
    <t>TEN 42, JAX 20</t>
  </si>
  <si>
    <t>Nick Foles 272</t>
  </si>
  <si>
    <t>Derrick Henry 159</t>
  </si>
  <si>
    <t>A.J. Brown 135</t>
  </si>
  <si>
    <t>NE 13, DAL 9</t>
  </si>
  <si>
    <t>Dak Prescott 212</t>
  </si>
  <si>
    <t>Ezekiel Elliott 86</t>
  </si>
  <si>
    <t>Julian Edelman 93</t>
  </si>
  <si>
    <t>SF 37, GB 8</t>
  </si>
  <si>
    <t>Jimmy Garoppolo 253</t>
  </si>
  <si>
    <t>Raheem Mostert 45</t>
  </si>
  <si>
    <t>George Kittle 129</t>
  </si>
  <si>
    <t>BAL 45, LAR 6</t>
  </si>
  <si>
    <t>Jared Goff 212</t>
  </si>
  <si>
    <t>Mark Ingram II 111</t>
  </si>
  <si>
    <t>Robert Woods 97</t>
  </si>
  <si>
    <t>CHI 24, DET 20</t>
  </si>
  <si>
    <t>Mitchell Trubisky 338</t>
  </si>
  <si>
    <t>Bo Scarbrough 83</t>
  </si>
  <si>
    <t>Kenny Golladay 158</t>
  </si>
  <si>
    <t>BUF 26, DAL 15</t>
  </si>
  <si>
    <t>Dak Prescott 355</t>
  </si>
  <si>
    <t>Ezekiel Elliott 71</t>
  </si>
  <si>
    <t>Cole Beasley 110</t>
  </si>
  <si>
    <t>NO 26, ATL 18</t>
  </si>
  <si>
    <t>Matt Ryan 312</t>
  </si>
  <si>
    <t>Alvin Kamara 61</t>
  </si>
  <si>
    <t>Calvin Ridley 91</t>
  </si>
  <si>
    <t>CIN 22, NYJ 6</t>
  </si>
  <si>
    <t>Andy Dalton 243</t>
  </si>
  <si>
    <t>Joe Mixon 44</t>
  </si>
  <si>
    <t>Robby Anderson 101</t>
  </si>
  <si>
    <t>TEN 31, IND 17</t>
  </si>
  <si>
    <t>Jacoby Brissett 319</t>
  </si>
  <si>
    <t>Derrick Henry 149</t>
  </si>
  <si>
    <t>Zach Pascal 109</t>
  </si>
  <si>
    <t>MIA 37, PHI 31</t>
  </si>
  <si>
    <t>Ryan Fitzpatrick 365</t>
  </si>
  <si>
    <t>Miles Sanders 83</t>
  </si>
  <si>
    <t>DeVante Parker 159</t>
  </si>
  <si>
    <t>GB 31, NYG 13</t>
  </si>
  <si>
    <t>Aaron Rodgers 243</t>
  </si>
  <si>
    <t>Saquon Barkley 83</t>
  </si>
  <si>
    <t>Allen Lazard 103</t>
  </si>
  <si>
    <t>PIT 20, CLE 13</t>
  </si>
  <si>
    <t>Devlin Hodges 212</t>
  </si>
  <si>
    <t>Benny Snell Jr. 63</t>
  </si>
  <si>
    <t>James Washington 111</t>
  </si>
  <si>
    <t>WSH 29, CAR 21</t>
  </si>
  <si>
    <t>Kyle Allen 278</t>
  </si>
  <si>
    <t>Derrius Guice 129</t>
  </si>
  <si>
    <t>DJ Moore 75</t>
  </si>
  <si>
    <t>TB 28, JAX 11</t>
  </si>
  <si>
    <t>Jameis Winston 268</t>
  </si>
  <si>
    <t>Peyton Barber 44</t>
  </si>
  <si>
    <t>Breshad Perriman 87</t>
  </si>
  <si>
    <t>BAL 20, SF 17</t>
  </si>
  <si>
    <t>Jimmy Garoppolo 165</t>
  </si>
  <si>
    <t>Raheem Mostert 146</t>
  </si>
  <si>
    <t>Mark Andrews 50</t>
  </si>
  <si>
    <t>LAR 34, ARI 7</t>
  </si>
  <si>
    <t>Jared Goff 424</t>
  </si>
  <si>
    <t>Todd Gurley II 95</t>
  </si>
  <si>
    <t>Robert Woods 172</t>
  </si>
  <si>
    <t>DEN 23, LAC 20</t>
  </si>
  <si>
    <t>Philip Rivers 265</t>
  </si>
  <si>
    <t>Melvin Gordon III 99</t>
  </si>
  <si>
    <t>Mike Williams 117</t>
  </si>
  <si>
    <t>KC 40, OAK 9</t>
  </si>
  <si>
    <t>Derek Carr 222</t>
  </si>
  <si>
    <t>Josh Jacobs 104</t>
  </si>
  <si>
    <t>Darren Waller 100</t>
  </si>
  <si>
    <t>HOU 28, NE 22</t>
  </si>
  <si>
    <t>Tom Brady 326</t>
  </si>
  <si>
    <t>James White 79</t>
  </si>
  <si>
    <t>Julian Edelman 106</t>
  </si>
  <si>
    <t>SEA 37, MIN 30</t>
  </si>
  <si>
    <t>Kirk Cousins 276</t>
  </si>
  <si>
    <t>Chris Carson 102</t>
  </si>
  <si>
    <t>DK Metcalf 75</t>
  </si>
  <si>
    <t>CHI 31, DAL 24</t>
  </si>
  <si>
    <t>Dak Prescott 334</t>
  </si>
  <si>
    <t>David Montgomery 86</t>
  </si>
  <si>
    <t>Michael Gallup 109</t>
  </si>
  <si>
    <t>ATL 40, CAR 20</t>
  </si>
  <si>
    <t>Matt Ryan 313</t>
  </si>
  <si>
    <t>Devonta Freeman 84</t>
  </si>
  <si>
    <t>Olamide Zaccheaus 93</t>
  </si>
  <si>
    <t>BAL 24, BUF 17</t>
  </si>
  <si>
    <t>Josh Allen 146</t>
  </si>
  <si>
    <t>Devin Singletary 89</t>
  </si>
  <si>
    <t>Hayden Hurst 73</t>
  </si>
  <si>
    <t>CLE 27, CIN 19</t>
  </si>
  <si>
    <t>Joe Mixon 146</t>
  </si>
  <si>
    <t>Jarvis Landry 76</t>
  </si>
  <si>
    <t>GB 20, WSH 15</t>
  </si>
  <si>
    <t>Aaron Rodgers 195</t>
  </si>
  <si>
    <t>Aaron Jones 134</t>
  </si>
  <si>
    <t>Aaron Jones 58</t>
  </si>
  <si>
    <t>MIN 20, DET 7</t>
  </si>
  <si>
    <t>Kirk Cousins 242</t>
  </si>
  <si>
    <t>Bo Scarbrough 65</t>
  </si>
  <si>
    <t>Stefon Diggs 92</t>
  </si>
  <si>
    <t>SF 48, NO 46</t>
  </si>
  <si>
    <t>Drew Brees 349</t>
  </si>
  <si>
    <t>Raheem Mostert 69</t>
  </si>
  <si>
    <t>Emmanuel Sanders 157</t>
  </si>
  <si>
    <t>NYJ 22, MIA 21</t>
  </si>
  <si>
    <t>Sam Darnold 270</t>
  </si>
  <si>
    <t>Bilal Powell 74</t>
  </si>
  <si>
    <t>Robby Anderson 117</t>
  </si>
  <si>
    <t>TB 38, IND 35</t>
  </si>
  <si>
    <t>Jameis Winston 456</t>
  </si>
  <si>
    <t>Marlon Mack 38</t>
  </si>
  <si>
    <t>Marcus Johnson 105</t>
  </si>
  <si>
    <t>DEN 38, HOU 24</t>
  </si>
  <si>
    <t>Drew Lock 309</t>
  </si>
  <si>
    <t>Carlos Hyde 73</t>
  </si>
  <si>
    <t>DeAndre Hopkins 120</t>
  </si>
  <si>
    <t>LAC 45, JAX 10</t>
  </si>
  <si>
    <t>Philip Rivers 314</t>
  </si>
  <si>
    <t>Austin Ekeler 101</t>
  </si>
  <si>
    <t>Austin Ekeler 112</t>
  </si>
  <si>
    <t>TEN 42, OAK 21</t>
  </si>
  <si>
    <t>Ryan Tannehill 391</t>
  </si>
  <si>
    <t>Derrick Henry 103</t>
  </si>
  <si>
    <t>A.J. Brown 153</t>
  </si>
  <si>
    <t>KC 23, NE 16</t>
  </si>
  <si>
    <t>Patrick Mahomes 283</t>
  </si>
  <si>
    <t>LeSean McCoy 39</t>
  </si>
  <si>
    <t>Julian Edelman 95</t>
  </si>
  <si>
    <t>PIT 23, ARI 17</t>
  </si>
  <si>
    <t>Kyler Murray 194</t>
  </si>
  <si>
    <t>Kerrith Whyte 41</t>
  </si>
  <si>
    <t>Christian Kirk 85</t>
  </si>
  <si>
    <t>LAR 28, SEA 12</t>
  </si>
  <si>
    <t>Jared Goff 293</t>
  </si>
  <si>
    <t>Todd Gurley II 79</t>
  </si>
  <si>
    <t>Tyler Higbee 116</t>
  </si>
  <si>
    <t>PHI 23, NYG 17 (OT)</t>
  </si>
  <si>
    <t>Carson Wentz 325</t>
  </si>
  <si>
    <t>Saquon Barkley 66</t>
  </si>
  <si>
    <t>Darius Slayton 154</t>
  </si>
  <si>
    <t>BAL 42, NYJ 21</t>
  </si>
  <si>
    <t>Sam Darnold 218</t>
  </si>
  <si>
    <t>Le'Veon Bell 87</t>
  </si>
  <si>
    <t>Jamison Crowder 90</t>
  </si>
  <si>
    <t>NE 34, CIN 13</t>
  </si>
  <si>
    <t>Andy Dalton 151</t>
  </si>
  <si>
    <t>Joe Mixon 136</t>
  </si>
  <si>
    <t>James White 49</t>
  </si>
  <si>
    <t>TB 38, DET 17</t>
  </si>
  <si>
    <t>Jameis Winston 458</t>
  </si>
  <si>
    <t>Ronald Jones II 23</t>
  </si>
  <si>
    <t>GB 21, CHI 13</t>
  </si>
  <si>
    <t>Mitchell Trubisky 334</t>
  </si>
  <si>
    <t>Aaron Jones 51</t>
  </si>
  <si>
    <t>Allen Robinson II 125</t>
  </si>
  <si>
    <t>HOU 24, TEN 21</t>
  </si>
  <si>
    <t>Ryan Tannehill 279</t>
  </si>
  <si>
    <t>Carlos Hyde 104</t>
  </si>
  <si>
    <t>DeAndre Hopkins 119</t>
  </si>
  <si>
    <t>KC 23, DEN 3</t>
  </si>
  <si>
    <t>Patrick Mahomes 340</t>
  </si>
  <si>
    <t>Darwin Thompson 38</t>
  </si>
  <si>
    <t>Travis Kelce 142</t>
  </si>
  <si>
    <t>NYG 36, MIA 20</t>
  </si>
  <si>
    <t>Eli Manning 283</t>
  </si>
  <si>
    <t>Saquon Barkley 112</t>
  </si>
  <si>
    <t>Sterling Shepard 111</t>
  </si>
  <si>
    <t>PHI 37, WSH 27</t>
  </si>
  <si>
    <t>Carson Wentz 266</t>
  </si>
  <si>
    <t>Miles Sanders 122</t>
  </si>
  <si>
    <t>Terry McLaurin 130</t>
  </si>
  <si>
    <t>SEA 30, CAR 24</t>
  </si>
  <si>
    <t>Russell Wilson 286</t>
  </si>
  <si>
    <t>Chris Carson 133</t>
  </si>
  <si>
    <t>Tyler Lockett 120</t>
  </si>
  <si>
    <t>JAX 20, OAK 16</t>
  </si>
  <si>
    <t>Derek Carr 267</t>
  </si>
  <si>
    <t>Josh Jacobs 89</t>
  </si>
  <si>
    <t>Darren Waller 122</t>
  </si>
  <si>
    <t>ARI 38, CLE 24</t>
  </si>
  <si>
    <t>Baker Mayfield 247</t>
  </si>
  <si>
    <t>Kenyan Drake 137</t>
  </si>
  <si>
    <t>Damiere Byrd 86</t>
  </si>
  <si>
    <t>MIN 39, LAC 10</t>
  </si>
  <si>
    <t>Philip Rivers 307</t>
  </si>
  <si>
    <t>Mike Boone 56</t>
  </si>
  <si>
    <t>Keenan Allen 99</t>
  </si>
  <si>
    <t>DAL 44, LAR 21</t>
  </si>
  <si>
    <t>Jared Goff 284</t>
  </si>
  <si>
    <t>Tony Pollard 131</t>
  </si>
  <si>
    <t>Tyler Higbee 111</t>
  </si>
  <si>
    <t>ATL 29, SF 22</t>
  </si>
  <si>
    <t>Matt Ryan 210</t>
  </si>
  <si>
    <t>Raheem Mostert 54</t>
  </si>
  <si>
    <t>Julio Jones 134</t>
  </si>
  <si>
    <t>BUF 17, PIT 10</t>
  </si>
  <si>
    <t>Devlin Hodges 202</t>
  </si>
  <si>
    <t>Devin Singletary 87</t>
  </si>
  <si>
    <t>John Brown 99</t>
  </si>
  <si>
    <t>NO 34, IND 7</t>
  </si>
  <si>
    <t>Drew Brees 307</t>
  </si>
  <si>
    <t>Alvin Kamara 66</t>
  </si>
  <si>
    <t>Michael Thomas 128</t>
  </si>
  <si>
    <t>HOU 23, TB 20</t>
  </si>
  <si>
    <t>Jameis Winston 335</t>
  </si>
  <si>
    <t>Ronald Jones II 77</t>
  </si>
  <si>
    <t>Breshad Perriman 102</t>
  </si>
  <si>
    <t>NE 24, BUF 17</t>
  </si>
  <si>
    <t>Tom Brady 271</t>
  </si>
  <si>
    <t>Sony Michel 96</t>
  </si>
  <si>
    <t>Cole Beasley 108</t>
  </si>
  <si>
    <t>SF 34, LAR 31</t>
  </si>
  <si>
    <t>Jared Goff 323</t>
  </si>
  <si>
    <t>Raheem Mostert 53</t>
  </si>
  <si>
    <t>Robert Woods 117</t>
  </si>
  <si>
    <t>ATL 24, JAX 12</t>
  </si>
  <si>
    <t>Matt Ryan 384</t>
  </si>
  <si>
    <t>Leonard Fournette 71</t>
  </si>
  <si>
    <t>Julio Jones 166</t>
  </si>
  <si>
    <t>BAL 31, CLE 15</t>
  </si>
  <si>
    <t>Lamar Jackson 238</t>
  </si>
  <si>
    <t>Lamar Jackson 103</t>
  </si>
  <si>
    <t>Mark Andrews 93</t>
  </si>
  <si>
    <t>NO 38, TEN 28</t>
  </si>
  <si>
    <t>Drew Brees 279</t>
  </si>
  <si>
    <t>Alvin Kamara 80</t>
  </si>
  <si>
    <t>Michael Thomas 136</t>
  </si>
  <si>
    <t>IND 38, CAR 6</t>
  </si>
  <si>
    <t>Will Grier 224</t>
  </si>
  <si>
    <t>Marlon Mack 95</t>
  </si>
  <si>
    <t>Christian McCaffrey 119</t>
  </si>
  <si>
    <t>MIA 38, CIN 35 (OT)</t>
  </si>
  <si>
    <t>Ryan Fitzpatrick 419</t>
  </si>
  <si>
    <t>Myles Gaskin 55</t>
  </si>
  <si>
    <t>Tyler Boyd 128</t>
  </si>
  <si>
    <t>NYJ 16, PIT 10</t>
  </si>
  <si>
    <t>Sam Darnold 183</t>
  </si>
  <si>
    <t>Le'Veon Bell 72</t>
  </si>
  <si>
    <t>Diontae Johnson 81</t>
  </si>
  <si>
    <t>NYG 41, WSH 35 (OT)</t>
  </si>
  <si>
    <t>Daniel Jones 352</t>
  </si>
  <si>
    <t>Saquon Barkley 189</t>
  </si>
  <si>
    <t>Golden Tate 96</t>
  </si>
  <si>
    <t>DEN 27, DET 17</t>
  </si>
  <si>
    <t>Drew Lock 192</t>
  </si>
  <si>
    <t>Phillip Lindsay 109</t>
  </si>
  <si>
    <t>Kenny Golladay 66</t>
  </si>
  <si>
    <t>OAK 24, LAC 17</t>
  </si>
  <si>
    <t>Derek Carr 291</t>
  </si>
  <si>
    <t>DeAndre Washington 85</t>
  </si>
  <si>
    <t>Hunter Renfrow 107</t>
  </si>
  <si>
    <t>PHI 17, DAL 9</t>
  </si>
  <si>
    <t>Carson Wentz 319</t>
  </si>
  <si>
    <t>Miles Sanders 79</t>
  </si>
  <si>
    <t>Michael Gallup 98</t>
  </si>
  <si>
    <t>ARI 27, SEA 13</t>
  </si>
  <si>
    <t>Russell Wilson 169</t>
  </si>
  <si>
    <t>Kenyan Drake 166</t>
  </si>
  <si>
    <t>Jacob Hollister 64</t>
  </si>
  <si>
    <t>KC 26, CHI 3</t>
  </si>
  <si>
    <t>Patrick Mahomes 251</t>
  </si>
  <si>
    <t>Damien Williams 65</t>
  </si>
  <si>
    <t>Travis Kelce 74</t>
  </si>
  <si>
    <t>GB 23, MIN 10</t>
  </si>
  <si>
    <t>Aaron Rodgers 216</t>
  </si>
  <si>
    <t>Aaron Jones 154</t>
  </si>
  <si>
    <t>Davante Adams 116</t>
  </si>
  <si>
    <t>NYJ 13, BUF 6</t>
  </si>
  <si>
    <t>Matt Barkley 232</t>
  </si>
  <si>
    <t>Le'Veon Bell 41</t>
  </si>
  <si>
    <t>Duke Williams 108</t>
  </si>
  <si>
    <t>CIN 33, CLE 23</t>
  </si>
  <si>
    <t>Baker Mayfield 279</t>
  </si>
  <si>
    <t>Joe Mixon 162</t>
  </si>
  <si>
    <t>Jarvis Landry 82</t>
  </si>
  <si>
    <t>GB 23, DET 20</t>
  </si>
  <si>
    <t>Aaron Rodgers 323</t>
  </si>
  <si>
    <t>Aaron Jones 100</t>
  </si>
  <si>
    <t>Davante Adams 93</t>
  </si>
  <si>
    <t>KC 31, LAC 21</t>
  </si>
  <si>
    <t>Philip Rivers 281</t>
  </si>
  <si>
    <t>Damien Williams 124</t>
  </si>
  <si>
    <t>Keenan Allen 82</t>
  </si>
  <si>
    <t>CHI 21, MIN 19</t>
  </si>
  <si>
    <t>Mitchell Trubisky 207</t>
  </si>
  <si>
    <t>Mike Boone 148</t>
  </si>
  <si>
    <t>Allen Robinson II 71</t>
  </si>
  <si>
    <t>MIA 27, NE 24</t>
  </si>
  <si>
    <t>Ryan Fitzpatrick 320</t>
  </si>
  <si>
    <t>Sony Michel 74</t>
  </si>
  <si>
    <t>DeVante Parker 137</t>
  </si>
  <si>
    <t>ATL 28, TB 22 (OT)</t>
  </si>
  <si>
    <t>Ronald Jones II 106</t>
  </si>
  <si>
    <t>Breshad Perriman 134</t>
  </si>
  <si>
    <t>NO 42, CAR 10</t>
  </si>
  <si>
    <t>Kyle Allen 295</t>
  </si>
  <si>
    <t>Latavius Murray 61</t>
  </si>
  <si>
    <t>Brandon Zylstra 96</t>
  </si>
  <si>
    <t>DAL 47, WSH 16</t>
  </si>
  <si>
    <t>Dak Prescott 303</t>
  </si>
  <si>
    <t>Ezekiel Elliott 122</t>
  </si>
  <si>
    <t>DEN 16, OAK 15</t>
  </si>
  <si>
    <t>Derek Carr 391</t>
  </si>
  <si>
    <t>DeAndre Washington 77</t>
  </si>
  <si>
    <t>Darren Waller 107</t>
  </si>
  <si>
    <t>LAR 31, ARI 24</t>
  </si>
  <si>
    <t>Kyler Murray 325</t>
  </si>
  <si>
    <t>Todd Gurley II 68</t>
  </si>
  <si>
    <t>Cooper Kupp 99</t>
  </si>
  <si>
    <t>PHI 34, NYG 17</t>
  </si>
  <si>
    <t>Daniel Jones 301</t>
  </si>
  <si>
    <t>Saquon Barkley 92</t>
  </si>
  <si>
    <t>Kaden Smith 98</t>
  </si>
  <si>
    <t>JAX 38, IND 20</t>
  </si>
  <si>
    <t>Gardner Minshew II 295</t>
  </si>
  <si>
    <t>Marlon Mack 77</t>
  </si>
  <si>
    <t>Dede Westbrook 72</t>
  </si>
  <si>
    <t>BAL 28, PIT 10</t>
  </si>
  <si>
    <t>Robert Griffin III 96</t>
  </si>
  <si>
    <t>Gus Edwards 130</t>
  </si>
  <si>
    <t>Diontae Johnson 54</t>
  </si>
  <si>
    <t>TEN 35, HOU 14</t>
  </si>
  <si>
    <t>A.J. McCarron 225</t>
  </si>
  <si>
    <t>Derrick Henry 211</t>
  </si>
  <si>
    <t>A.J. Brown 124</t>
  </si>
  <si>
    <t>SF 26, SEA 21</t>
  </si>
  <si>
    <t>Jimmy Garoppolo 285</t>
  </si>
  <si>
    <t>Travis Homer 62</t>
  </si>
  <si>
    <t>Deebo Samuel 102</t>
  </si>
  <si>
    <t>KC 34, HOU 20</t>
  </si>
  <si>
    <t>Deshaun Watson 253</t>
  </si>
  <si>
    <t>Clyde Edwards-Helaire 138</t>
  </si>
  <si>
    <t>William Fuller V 112</t>
  </si>
  <si>
    <t>SEA 38, ATL 25</t>
  </si>
  <si>
    <t>Matt Ryan 450</t>
  </si>
  <si>
    <t>Todd Gurley II 56</t>
  </si>
  <si>
    <t>Julio Jones 157</t>
  </si>
  <si>
    <t>BUF 27, NYJ 17</t>
  </si>
  <si>
    <t>Josh Allen 312</t>
  </si>
  <si>
    <t>Josh Allen 57</t>
  </si>
  <si>
    <t>Jamison Crowder 115</t>
  </si>
  <si>
    <t>CHI 27, DET 23</t>
  </si>
  <si>
    <t>Matthew Stafford 297</t>
  </si>
  <si>
    <t>Adrian Peterson 93</t>
  </si>
  <si>
    <t>Danny Amendola 81</t>
  </si>
  <si>
    <t>GB 43, MIN 34</t>
  </si>
  <si>
    <t>Aaron Rodgers 364</t>
  </si>
  <si>
    <t>Aaron Jones 66</t>
  </si>
  <si>
    <t>Davante Adams 156</t>
  </si>
  <si>
    <t>NE 21, MIA 11</t>
  </si>
  <si>
    <t>Ryan Fitzpatrick 191</t>
  </si>
  <si>
    <t>Cam Newton 75</t>
  </si>
  <si>
    <t>Julian Edelman 57</t>
  </si>
  <si>
    <t>WSH 27, PHI 17</t>
  </si>
  <si>
    <t>Carson Wentz 270</t>
  </si>
  <si>
    <t>Antonio Gibson 36</t>
  </si>
  <si>
    <t>Dallas Goedert 101</t>
  </si>
  <si>
    <t>Las Vegas LV</t>
  </si>
  <si>
    <t>LV 34, CAR 30</t>
  </si>
  <si>
    <t>Teddy Bridgewater 269</t>
  </si>
  <si>
    <t>Christian McCaffrey 97</t>
  </si>
  <si>
    <t>Robby Anderson 114</t>
  </si>
  <si>
    <t>JAX 27, IND 20</t>
  </si>
  <si>
    <t>Philip Rivers 363</t>
  </si>
  <si>
    <t>James Robinson 62</t>
  </si>
  <si>
    <t>Parris Campbell 71</t>
  </si>
  <si>
    <t>BAL 38, CLE 6</t>
  </si>
  <si>
    <t>Lamar Jackson 275</t>
  </si>
  <si>
    <t>Kareem Hunt 72</t>
  </si>
  <si>
    <t>Marquise Brown 101</t>
  </si>
  <si>
    <t>LAC 16, CIN 13</t>
  </si>
  <si>
    <t>Tyrod Taylor 208</t>
  </si>
  <si>
    <t>Austin Ekeler 84</t>
  </si>
  <si>
    <t>Hunter Henry 73</t>
  </si>
  <si>
    <t>NO 34, TB 23</t>
  </si>
  <si>
    <t>Tom Brady 239</t>
  </si>
  <si>
    <t>Ronald Jones II 66</t>
  </si>
  <si>
    <t>Jared Cook 80</t>
  </si>
  <si>
    <t>ARI 24, SF 20</t>
  </si>
  <si>
    <t>Jimmy Garoppolo 259</t>
  </si>
  <si>
    <t>Kyler Murray 91</t>
  </si>
  <si>
    <t>DeAndre Hopkins 151</t>
  </si>
  <si>
    <t>LAR 20, DAL 17</t>
  </si>
  <si>
    <t>Jared Goff 275</t>
  </si>
  <si>
    <t>Ezekiel Elliott 96</t>
  </si>
  <si>
    <t>Robert Woods 105</t>
  </si>
  <si>
    <t>PIT 26, NYG 16</t>
  </si>
  <si>
    <t>Daniel Jones 279</t>
  </si>
  <si>
    <t>Benny Snell Jr. 113</t>
  </si>
  <si>
    <t>Darius Slayton 102</t>
  </si>
  <si>
    <t>TEN 16, DEN 14</t>
  </si>
  <si>
    <t>Ryan Tannehill 249</t>
  </si>
  <si>
    <t>Derrick Henry 116</t>
  </si>
  <si>
    <t>Corey Davis 101</t>
  </si>
  <si>
    <t>CLE 35, CIN 30</t>
  </si>
  <si>
    <t>Joe Burrow 316</t>
  </si>
  <si>
    <t>Nick Chubb 124</t>
  </si>
  <si>
    <t>Odell Beckham Jr. 74</t>
  </si>
  <si>
    <t>CHI 17, NYG 13</t>
  </si>
  <si>
    <t>Daniel Jones 241</t>
  </si>
  <si>
    <t>David Montgomery 82</t>
  </si>
  <si>
    <t>Evan Engram 65</t>
  </si>
  <si>
    <t>DAL 40, ATL 39</t>
  </si>
  <si>
    <t>Dak Prescott 450</t>
  </si>
  <si>
    <t>Ezekiel Elliott 89</t>
  </si>
  <si>
    <t>Calvin Ridley 109</t>
  </si>
  <si>
    <t>GB 42, DET 21</t>
  </si>
  <si>
    <t>Matthew Stafford 244</t>
  </si>
  <si>
    <t>Aaron Jones 168</t>
  </si>
  <si>
    <t>Aaron Jones 68</t>
  </si>
  <si>
    <t>TEN 33, JAX 30</t>
  </si>
  <si>
    <t>Gardner Minshew II 339</t>
  </si>
  <si>
    <t>James Robinson 102</t>
  </si>
  <si>
    <t>Jonnu Smith 84</t>
  </si>
  <si>
    <t>IND 28, MIN 11</t>
  </si>
  <si>
    <t>Philip Rivers 214</t>
  </si>
  <si>
    <t>Jonathan Taylor 101</t>
  </si>
  <si>
    <t>Mo Alie-Cox 111</t>
  </si>
  <si>
    <t>BUF 31, MIA 28</t>
  </si>
  <si>
    <t>Josh Allen 415</t>
  </si>
  <si>
    <t>Devin Singletary 56</t>
  </si>
  <si>
    <t>Stefon Diggs 153</t>
  </si>
  <si>
    <t>SF 31, NYJ 13</t>
  </si>
  <si>
    <t>Sam Darnold 179</t>
  </si>
  <si>
    <t>Raheem Mostert 92</t>
  </si>
  <si>
    <t>Chris Hogan 75</t>
  </si>
  <si>
    <t>LAR 37, PHI 19</t>
  </si>
  <si>
    <t>Jared Goff 267</t>
  </si>
  <si>
    <t>Miles Sanders 95</t>
  </si>
  <si>
    <t>Cooper Kupp 81</t>
  </si>
  <si>
    <t>PIT 26, DEN 21</t>
  </si>
  <si>
    <t>Ben Roethlisberger 311</t>
  </si>
  <si>
    <t>James Conner 106</t>
  </si>
  <si>
    <t>Diontae Johnson 92</t>
  </si>
  <si>
    <t>TB 31, CAR 17</t>
  </si>
  <si>
    <t>Teddy Bridgewater 367</t>
  </si>
  <si>
    <t>Leonard Fournette 103</t>
  </si>
  <si>
    <t>ARI 30, WSH 15</t>
  </si>
  <si>
    <t>Kyler Murray 286</t>
  </si>
  <si>
    <t>Kenyan Drake 86</t>
  </si>
  <si>
    <t>Terry McLaurin 125</t>
  </si>
  <si>
    <t>KC 23, LAC 20 (OT)</t>
  </si>
  <si>
    <t>Justin Herbert 311</t>
  </si>
  <si>
    <t>Austin Ekeler 93</t>
  </si>
  <si>
    <t>Tyreek Hill 99</t>
  </si>
  <si>
    <t>BAL 33, HOU 16</t>
  </si>
  <si>
    <t>Deshaun Watson 275</t>
  </si>
  <si>
    <t>Gus Edwards 73</t>
  </si>
  <si>
    <t>Brandin Cooks 95</t>
  </si>
  <si>
    <t>SEA 35, NE 30</t>
  </si>
  <si>
    <t>Cam Newton 397</t>
  </si>
  <si>
    <t>Chris Carson 72</t>
  </si>
  <si>
    <t>Julian Edelman 179</t>
  </si>
  <si>
    <t>LV 34, NO 24</t>
  </si>
  <si>
    <t>Drew Brees 312</t>
  </si>
  <si>
    <t>Josh Jacobs 88</t>
  </si>
  <si>
    <t>Darren Waller 105</t>
  </si>
  <si>
    <t>MIA 31, JAX 13</t>
  </si>
  <si>
    <t>Gardner Minshew II 275</t>
  </si>
  <si>
    <t>Myles Gaskin 66</t>
  </si>
  <si>
    <t>James Robinson 83</t>
  </si>
  <si>
    <t>CHI 30, ATL 26</t>
  </si>
  <si>
    <t>Matt Ryan 238</t>
  </si>
  <si>
    <t>Todd Gurley II 80</t>
  </si>
  <si>
    <t>Allen Robinson II 123</t>
  </si>
  <si>
    <t>BUF 35, LAR 32</t>
  </si>
  <si>
    <t>Jared Goff 321</t>
  </si>
  <si>
    <t>Darrell Henderson Jr. 114</t>
  </si>
  <si>
    <t>Cooper Kupp 107</t>
  </si>
  <si>
    <t>CLE 34, WSH 20</t>
  </si>
  <si>
    <t>Dwayne Haskins Jr. 224</t>
  </si>
  <si>
    <t>Nick Chubb 108</t>
  </si>
  <si>
    <t>Terry McLaurin 83</t>
  </si>
  <si>
    <t>TEN 31, MIN 30</t>
  </si>
  <si>
    <t>Ryan Tannehill 321</t>
  </si>
  <si>
    <t>Dalvin Cook 181</t>
  </si>
  <si>
    <t>Justin Jefferson 175</t>
  </si>
  <si>
    <t>NE 36, LV 20</t>
  </si>
  <si>
    <t>Derek Carr 261</t>
  </si>
  <si>
    <t>Sony Michel 117</t>
  </si>
  <si>
    <t>Hunter Renfrow 84</t>
  </si>
  <si>
    <t>SF 36, NYG 9</t>
  </si>
  <si>
    <t>Nick Mullens 343</t>
  </si>
  <si>
    <t>Daniel Jones 49</t>
  </si>
  <si>
    <t>Brandon Aiyuk 70</t>
  </si>
  <si>
    <t>CIN 23, PHI 23 (OT)</t>
  </si>
  <si>
    <t>Joe Burrow 312</t>
  </si>
  <si>
    <t>Tyler Boyd 125</t>
  </si>
  <si>
    <t>PIT 28, HOU 21</t>
  </si>
  <si>
    <t>Deshaun Watson 264</t>
  </si>
  <si>
    <t>James Conner 109</t>
  </si>
  <si>
    <t>Randall Cobb 95</t>
  </si>
  <si>
    <t>IND 36, NYJ 7</t>
  </si>
  <si>
    <t>Philip Rivers 217</t>
  </si>
  <si>
    <t>Jonathan Taylor 59</t>
  </si>
  <si>
    <t>Braxton Berrios 64</t>
  </si>
  <si>
    <t>CAR 21, LAC 16</t>
  </si>
  <si>
    <t>Justin Herbert 330</t>
  </si>
  <si>
    <t>Austin Ekeler 59</t>
  </si>
  <si>
    <t>Keenan Allen 132</t>
  </si>
  <si>
    <t>TB 28, DEN 10</t>
  </si>
  <si>
    <t>Tom Brady 297</t>
  </si>
  <si>
    <t>Ronald Jones II 53</t>
  </si>
  <si>
    <t>Scotty Miller 83</t>
  </si>
  <si>
    <t>DET 26, ARI 23</t>
  </si>
  <si>
    <t>Kyler Murray 270</t>
  </si>
  <si>
    <t>Adrian Peterson 75</t>
  </si>
  <si>
    <t>DeAndre Hopkins 137</t>
  </si>
  <si>
    <t>SEA 38, DAL 31</t>
  </si>
  <si>
    <t>Dak Prescott 472</t>
  </si>
  <si>
    <t>Chris Carson 64</t>
  </si>
  <si>
    <t>Michael Gallup 138</t>
  </si>
  <si>
    <t>GB 37, NO 30</t>
  </si>
  <si>
    <t>Drew Brees 288</t>
  </si>
  <si>
    <t>Aaron Jones 69</t>
  </si>
  <si>
    <t>Allen Lazard 146</t>
  </si>
  <si>
    <t>KC 34, BAL 20</t>
  </si>
  <si>
    <t>Patrick Mahomes 385</t>
  </si>
  <si>
    <t>Lamar Jackson 83</t>
  </si>
  <si>
    <t>Travis Kelce 87</t>
  </si>
  <si>
    <t>DEN 37, NYJ 28</t>
  </si>
  <si>
    <t>Brett Rypien 242</t>
  </si>
  <si>
    <t>Melvin Gordon III 107</t>
  </si>
  <si>
    <t>Tim Patrick 113</t>
  </si>
  <si>
    <t>CIN 33, JAX 25</t>
  </si>
  <si>
    <t>Gardner Minshew II 351</t>
  </si>
  <si>
    <t>Joe Mixon 151</t>
  </si>
  <si>
    <t>DJ Chark Jr. 95</t>
  </si>
  <si>
    <t>CLE 49, DAL 38</t>
  </si>
  <si>
    <t>Dak Prescott 502</t>
  </si>
  <si>
    <t>D'Ernest Johnson 95</t>
  </si>
  <si>
    <t>Amari Cooper 134</t>
  </si>
  <si>
    <t>NO 35, DET 29</t>
  </si>
  <si>
    <t>Drew Brees 246</t>
  </si>
  <si>
    <t>Alvin Kamara 83</t>
  </si>
  <si>
    <t>Emmanuel Sanders 93</t>
  </si>
  <si>
    <t>SEA 31, MIA 23</t>
  </si>
  <si>
    <t>Russell Wilson 360</t>
  </si>
  <si>
    <t>Chris Carson 80</t>
  </si>
  <si>
    <t>DeVante Parker 110</t>
  </si>
  <si>
    <t>TB 38, LAC 31</t>
  </si>
  <si>
    <t>Tom Brady 369</t>
  </si>
  <si>
    <t>Ronald Jones II 111</t>
  </si>
  <si>
    <t>Mike Evans 122</t>
  </si>
  <si>
    <t>BAL 31, WSH 17</t>
  </si>
  <si>
    <t>Dwayne Haskins Jr. 314</t>
  </si>
  <si>
    <t>Lamar Jackson 53</t>
  </si>
  <si>
    <t>Terry McLaurin 118</t>
  </si>
  <si>
    <t>CAR 31, ARI 21</t>
  </si>
  <si>
    <t>Teddy Bridgewater 276</t>
  </si>
  <si>
    <t>Mike Davis 84</t>
  </si>
  <si>
    <t>Robby Anderson 99</t>
  </si>
  <si>
    <t>MIN 31, HOU 23</t>
  </si>
  <si>
    <t>Deshaun Watson 300</t>
  </si>
  <si>
    <t>Dalvin Cook 130</t>
  </si>
  <si>
    <t>Adam Thielen 114</t>
  </si>
  <si>
    <t>LAR 17, NYG 9</t>
  </si>
  <si>
    <t>Jared Goff 200</t>
  </si>
  <si>
    <t>Wayne Gallman 45</t>
  </si>
  <si>
    <t>Cooper Kupp 69</t>
  </si>
  <si>
    <t>IND 19, CHI 11</t>
  </si>
  <si>
    <t>Nick Foles 249</t>
  </si>
  <si>
    <t>Jonathan Taylor 68</t>
  </si>
  <si>
    <t>Allen Robinson II 101</t>
  </si>
  <si>
    <t>BUF 30, LV 23</t>
  </si>
  <si>
    <t>Derek Carr 311</t>
  </si>
  <si>
    <t>Stefon Diggs 115</t>
  </si>
  <si>
    <t>PHI 25, SF 20</t>
  </si>
  <si>
    <t>Nick Mullens 200</t>
  </si>
  <si>
    <t>Jerick McKinnon 54</t>
  </si>
  <si>
    <t>George Kittle 183</t>
  </si>
  <si>
    <t>KC 26, NE 10</t>
  </si>
  <si>
    <t>Patrick Mahomes 236</t>
  </si>
  <si>
    <t>Damien Harris 100</t>
  </si>
  <si>
    <t>Damiere Byrd 80</t>
  </si>
  <si>
    <t>GB 30, ATL 16</t>
  </si>
  <si>
    <t>Aaron Rodgers 327</t>
  </si>
  <si>
    <t>Aaron Jones 71</t>
  </si>
  <si>
    <t>Robert Tonyan 98</t>
  </si>
  <si>
    <t>CHI 20, TB 19</t>
  </si>
  <si>
    <t>Tom Brady 253</t>
  </si>
  <si>
    <t>Allen Robinson II 90</t>
  </si>
  <si>
    <t>CAR 23, ATL 16</t>
  </si>
  <si>
    <t>Teddy Bridgewater 313</t>
  </si>
  <si>
    <t>Todd Gurley II 121</t>
  </si>
  <si>
    <t>Calvin Ridley 136</t>
  </si>
  <si>
    <t>LV 40, KC 32</t>
  </si>
  <si>
    <t>Derek Carr 347</t>
  </si>
  <si>
    <t>Josh Jacobs 77</t>
  </si>
  <si>
    <t>Henry Ruggs III 118</t>
  </si>
  <si>
    <t>ARI 30, NYJ 10</t>
  </si>
  <si>
    <t>Kyler Murray 380</t>
  </si>
  <si>
    <t>Kenyan Drake 60</t>
  </si>
  <si>
    <t>DeAndre Hopkins 131</t>
  </si>
  <si>
    <t>PIT 38, PHI 29</t>
  </si>
  <si>
    <t>Carson Wentz 258</t>
  </si>
  <si>
    <t>Miles Sanders 80</t>
  </si>
  <si>
    <t>Travis Fulgham 152</t>
  </si>
  <si>
    <t>LAR 30, WSH 10</t>
  </si>
  <si>
    <t>Jared Goff 309</t>
  </si>
  <si>
    <t>Cam Akers 61</t>
  </si>
  <si>
    <t>Gerald Everett 90</t>
  </si>
  <si>
    <t>BAL 27, CIN 3</t>
  </si>
  <si>
    <t>Joe Burrow 183</t>
  </si>
  <si>
    <t>Joe Mixon 59</t>
  </si>
  <si>
    <t>Marquise Brown 77</t>
  </si>
  <si>
    <t>HOU 30, JAX 14</t>
  </si>
  <si>
    <t>Deshaun Watson 359</t>
  </si>
  <si>
    <t>David Johnson 96</t>
  </si>
  <si>
    <t>Brandin Cooks 161</t>
  </si>
  <si>
    <t>MIA 43, SF 17</t>
  </si>
  <si>
    <t>Ryan Fitzpatrick 350</t>
  </si>
  <si>
    <t>Raheem Mostert 90</t>
  </si>
  <si>
    <t>Preston Williams 106</t>
  </si>
  <si>
    <t>CLE 32, IND 23</t>
  </si>
  <si>
    <t>Jarvis Landry 88</t>
  </si>
  <si>
    <t>DAL 37, NYG 34</t>
  </si>
  <si>
    <t>Daniel Jones 222</t>
  </si>
  <si>
    <t>Ezekiel Elliott 91</t>
  </si>
  <si>
    <t>Darius Slayton 129</t>
  </si>
  <si>
    <t>SEA 27, MIN 26</t>
  </si>
  <si>
    <t>Kirk Cousins 249</t>
  </si>
  <si>
    <t>Alexander Mattison 112</t>
  </si>
  <si>
    <t>DK Metcalf 93</t>
  </si>
  <si>
    <t>NO 30, LAC 27 (OT)</t>
  </si>
  <si>
    <t>Drew Brees 325</t>
  </si>
  <si>
    <t>Justin Jackson 71</t>
  </si>
  <si>
    <t>Emmanuel Sanders 122</t>
  </si>
  <si>
    <t>TEN 42, BUF 16</t>
  </si>
  <si>
    <t>Josh Allen 263</t>
  </si>
  <si>
    <t>Derrick Henry 57</t>
  </si>
  <si>
    <t>Stefon Diggs 106</t>
  </si>
  <si>
    <t>TEN 42, HOU 36 (OT)</t>
  </si>
  <si>
    <t>Ryan Tannehill 366</t>
  </si>
  <si>
    <t>Derrick Henry 212</t>
  </si>
  <si>
    <t>William Fuller V 123</t>
  </si>
  <si>
    <t>IND 31, CIN 27</t>
  </si>
  <si>
    <t>Philip Rivers 371</t>
  </si>
  <si>
    <t>Jonathan Taylor 60</t>
  </si>
  <si>
    <t>Tee Higgins 125</t>
  </si>
  <si>
    <t>ATL 40, MIN 23</t>
  </si>
  <si>
    <t>Matt Ryan 371</t>
  </si>
  <si>
    <t>Todd Gurley II 47</t>
  </si>
  <si>
    <t>Justin Jefferson 166</t>
  </si>
  <si>
    <t>DEN 18, NE 12</t>
  </si>
  <si>
    <t>Drew Lock 189</t>
  </si>
  <si>
    <t>Phillip Lindsay 101</t>
  </si>
  <si>
    <t>Tim Patrick 101</t>
  </si>
  <si>
    <t>NYG 20, WSH 19</t>
  </si>
  <si>
    <t>Kyle Allen 280</t>
  </si>
  <si>
    <t>Daniel Jones 74</t>
  </si>
  <si>
    <t>Terry McLaurin 74</t>
  </si>
  <si>
    <t>BAL 30, PHI 28</t>
  </si>
  <si>
    <t>Carson Wentz 213</t>
  </si>
  <si>
    <t>Miles Sanders 118</t>
  </si>
  <si>
    <t>Travis Fulgham 75</t>
  </si>
  <si>
    <t>PIT 38, CLE 7</t>
  </si>
  <si>
    <t>Ben Roethlisberger 162</t>
  </si>
  <si>
    <t>James Conner 101</t>
  </si>
  <si>
    <t>Chase Claypool 74</t>
  </si>
  <si>
    <t>CHI 23, CAR 16</t>
  </si>
  <si>
    <t>Teddy Bridgewater 216</t>
  </si>
  <si>
    <t>David Montgomery 58</t>
  </si>
  <si>
    <t>DJ Moore 93</t>
  </si>
  <si>
    <t>DET 34, JAX 16</t>
  </si>
  <si>
    <t>Gardner Minshew II 243</t>
  </si>
  <si>
    <t>D'Andre Swift 116</t>
  </si>
  <si>
    <t>Keelan Cole 143</t>
  </si>
  <si>
    <t>MIA 24, NYJ 0</t>
  </si>
  <si>
    <t>Myles Gaskin 91</t>
  </si>
  <si>
    <t>Breshad Perriman 62</t>
  </si>
  <si>
    <t>TB 38, GB 10</t>
  </si>
  <si>
    <t>Tom Brady 166</t>
  </si>
  <si>
    <t>Ronald Jones II 113</t>
  </si>
  <si>
    <t>Rob Gronkowski 78</t>
  </si>
  <si>
    <t>SF 24, LAR 16</t>
  </si>
  <si>
    <t>Jimmy Garoppolo 268</t>
  </si>
  <si>
    <t>Darrell Henderson Jr. 88</t>
  </si>
  <si>
    <t>George Kittle 109</t>
  </si>
  <si>
    <t>KC 26, BUF 17</t>
  </si>
  <si>
    <t>Patrick Mahomes 225</t>
  </si>
  <si>
    <t>Clyde Edwards-Helaire 161</t>
  </si>
  <si>
    <t>Demarcus Robinson 69</t>
  </si>
  <si>
    <t>ARI 38, DAL 10</t>
  </si>
  <si>
    <t>Andy Dalton 266</t>
  </si>
  <si>
    <t>Kenyan Drake 164</t>
  </si>
  <si>
    <t>Christian Kirk 86</t>
  </si>
  <si>
    <t>PHI 22, NYG 21</t>
  </si>
  <si>
    <t>Carson Wentz 359</t>
  </si>
  <si>
    <t>Daniel Jones 92</t>
  </si>
  <si>
    <t>Richard Rodgers 85</t>
  </si>
  <si>
    <t>DET 23, ATL 22</t>
  </si>
  <si>
    <t>Matthew Stafford 340</t>
  </si>
  <si>
    <t>Kenny Golladay 114</t>
  </si>
  <si>
    <t>CLE 37, CIN 34</t>
  </si>
  <si>
    <t>Joe Burrow 406</t>
  </si>
  <si>
    <t>Kareem Hunt 76</t>
  </si>
  <si>
    <t>Rashard Higgins 110</t>
  </si>
  <si>
    <t>PIT 27, TEN 24</t>
  </si>
  <si>
    <t>Ben Roethlisberger 268</t>
  </si>
  <si>
    <t>James Conner 82</t>
  </si>
  <si>
    <t>NO 27, CAR 24</t>
  </si>
  <si>
    <t>BUF 18, NYJ 10</t>
  </si>
  <si>
    <t>Josh Allen 307</t>
  </si>
  <si>
    <t>Josh Allen 61</t>
  </si>
  <si>
    <t>Cole Beasley 112</t>
  </si>
  <si>
    <t>WSH 25, DAL 3</t>
  </si>
  <si>
    <t>Kyle Allen 194</t>
  </si>
  <si>
    <t>Antonio Gibson 128</t>
  </si>
  <si>
    <t>Terry McLaurin 90</t>
  </si>
  <si>
    <t>GB 35, HOU 20</t>
  </si>
  <si>
    <t>Deshaun Watson 309</t>
  </si>
  <si>
    <t>Jamaal Williams 77</t>
  </si>
  <si>
    <t>Davante Adams 196</t>
  </si>
  <si>
    <t>TB 45, LV 20</t>
  </si>
  <si>
    <t>Leonard Fournette 50</t>
  </si>
  <si>
    <t>Scotty Miller 109</t>
  </si>
  <si>
    <t>KC 43, DEN 16</t>
  </si>
  <si>
    <t>Drew Lock 254</t>
  </si>
  <si>
    <t>Phillip Lindsay 79</t>
  </si>
  <si>
    <t>Albert Okwuegbunam 60</t>
  </si>
  <si>
    <t>SF 33, NE 6</t>
  </si>
  <si>
    <t>Jeff Wilson Jr. 112</t>
  </si>
  <si>
    <t>Brandon Aiyuk 115</t>
  </si>
  <si>
    <t>LAC 39, JAX 29</t>
  </si>
  <si>
    <t>Justin Herbert 347</t>
  </si>
  <si>
    <t>James Robinson 119</t>
  </si>
  <si>
    <t>Keenan Allen 125</t>
  </si>
  <si>
    <t>ARI 37, SEA 34 (OT)</t>
  </si>
  <si>
    <t>Russell Wilson 388</t>
  </si>
  <si>
    <t>Russell Wilson 84</t>
  </si>
  <si>
    <t>Tyler Lockett 200</t>
  </si>
  <si>
    <t>LAR 24, CHI 10</t>
  </si>
  <si>
    <t>Nick Foles 261</t>
  </si>
  <si>
    <t>Darrell Henderson Jr. 63</t>
  </si>
  <si>
    <t>Allen Robinson II 70</t>
  </si>
  <si>
    <t>ATL 25, CAR 17</t>
  </si>
  <si>
    <t>Matt Ryan 281</t>
  </si>
  <si>
    <t>Mike Davis 66</t>
  </si>
  <si>
    <t>Julio Jones 137</t>
  </si>
  <si>
    <t>BUF 24, NE 21</t>
  </si>
  <si>
    <t>Cam Newton 174</t>
  </si>
  <si>
    <t>Damien Harris 102</t>
  </si>
  <si>
    <t>CIN 31, TEN 20</t>
  </si>
  <si>
    <t>Joe Burrow 249</t>
  </si>
  <si>
    <t>Derrick Henry 112</t>
  </si>
  <si>
    <t>Corey Davis 128</t>
  </si>
  <si>
    <t>LV 16, CLE 6</t>
  </si>
  <si>
    <t>Baker Mayfield 122</t>
  </si>
  <si>
    <t>Josh Jacobs 129</t>
  </si>
  <si>
    <t>Jarvis Landry 52</t>
  </si>
  <si>
    <t>IND 41, DET 21</t>
  </si>
  <si>
    <t>Matthew Stafford 336</t>
  </si>
  <si>
    <t>Jordan Wilkins 89</t>
  </si>
  <si>
    <t>Marvin Hall 113</t>
  </si>
  <si>
    <t>MIN 28, GB 22</t>
  </si>
  <si>
    <t>Aaron Rodgers 291</t>
  </si>
  <si>
    <t>Dalvin Cook 163</t>
  </si>
  <si>
    <t>Robert Tonyan 79</t>
  </si>
  <si>
    <t>KC 35, NYJ 9</t>
  </si>
  <si>
    <t>Patrick Mahomes 416</t>
  </si>
  <si>
    <t>Frank Gore 30</t>
  </si>
  <si>
    <t>Travis Kelce 109</t>
  </si>
  <si>
    <t>MIA 28, LAR 17</t>
  </si>
  <si>
    <t>Jared Goff 355</t>
  </si>
  <si>
    <t>Myles Gaskin 47</t>
  </si>
  <si>
    <t>Cooper Kupp 110</t>
  </si>
  <si>
    <t>PIT 28, BAL 24</t>
  </si>
  <si>
    <t>Lamar Jackson 208</t>
  </si>
  <si>
    <t>J.K. Dobbins 113</t>
  </si>
  <si>
    <t>Willie Snead IV 106</t>
  </si>
  <si>
    <t>DEN 31, LAC 30</t>
  </si>
  <si>
    <t>Justin Herbert 278</t>
  </si>
  <si>
    <t>Justin Jackson 89</t>
  </si>
  <si>
    <t>Mike Williams 99</t>
  </si>
  <si>
    <t>NO 26, CHI 23 (OT)</t>
  </si>
  <si>
    <t>Drew Brees 280</t>
  </si>
  <si>
    <t>David Montgomery 89</t>
  </si>
  <si>
    <t>Alvin Kamara 96</t>
  </si>
  <si>
    <t>SEA 37, SF 27</t>
  </si>
  <si>
    <t>Russell Wilson 261</t>
  </si>
  <si>
    <t>DeeJay Dallas 41</t>
  </si>
  <si>
    <t>DK Metcalf 161</t>
  </si>
  <si>
    <t>PHI 23, DAL 9</t>
  </si>
  <si>
    <t>Ben DiNucci 180</t>
  </si>
  <si>
    <t>Boston Scott 70</t>
  </si>
  <si>
    <t>Travis Fulgham 78</t>
  </si>
  <si>
    <t>TB 25, NYG 23</t>
  </si>
  <si>
    <t>Tom Brady 279</t>
  </si>
  <si>
    <t>Leonard Fournette 52</t>
  </si>
  <si>
    <t>Sterling Shepard 74</t>
  </si>
  <si>
    <t>GB 34, SF 17</t>
  </si>
  <si>
    <t>Richie James 184</t>
  </si>
  <si>
    <t>ATL 34, DEN 27</t>
  </si>
  <si>
    <t>Drew Lock 313</t>
  </si>
  <si>
    <t>Todd Gurley II 53</t>
  </si>
  <si>
    <t>Jerry Jeudy 125</t>
  </si>
  <si>
    <t>BUF 44, SEA 34</t>
  </si>
  <si>
    <t>DeeJay Dallas 31</t>
  </si>
  <si>
    <t>Stefon Diggs 118</t>
  </si>
  <si>
    <t>TEN 24, CHI 17</t>
  </si>
  <si>
    <t>Nick Foles 335</t>
  </si>
  <si>
    <t>Derrick Henry 68</t>
  </si>
  <si>
    <t>A.J. Brown 101</t>
  </si>
  <si>
    <t>BAL 24, IND 10</t>
  </si>
  <si>
    <t>Philip Rivers 227</t>
  </si>
  <si>
    <t>Lamar Jackson 58</t>
  </si>
  <si>
    <t>Michael Pittman Jr. 56</t>
  </si>
  <si>
    <t>KC 33, CAR 31</t>
  </si>
  <si>
    <t>Patrick Mahomes 372</t>
  </si>
  <si>
    <t>Christian McCaffrey 69</t>
  </si>
  <si>
    <t>Travis Kelce 159</t>
  </si>
  <si>
    <t>MIN 34, DET 20</t>
  </si>
  <si>
    <t>Kirk Cousins 220</t>
  </si>
  <si>
    <t>Dalvin Cook 206</t>
  </si>
  <si>
    <t>Danny Amendola 77</t>
  </si>
  <si>
    <t>NYG 23, WSH 20</t>
  </si>
  <si>
    <t>Alex Smith 325</t>
  </si>
  <si>
    <t>Wayne Gallman 68</t>
  </si>
  <si>
    <t>Terry McLaurin 115</t>
  </si>
  <si>
    <t>HOU 27, JAX 25</t>
  </si>
  <si>
    <t>Jake Luton 304</t>
  </si>
  <si>
    <t>James Robinson 99</t>
  </si>
  <si>
    <t>DJ Chark Jr. 146</t>
  </si>
  <si>
    <t>LV 31, LAC 26</t>
  </si>
  <si>
    <t>Justin Herbert 326</t>
  </si>
  <si>
    <t>Kalen Ballage 69</t>
  </si>
  <si>
    <t>Keenan Allen 103</t>
  </si>
  <si>
    <t>PIT 24, DAL 19</t>
  </si>
  <si>
    <t>Ben Roethlisberger 306</t>
  </si>
  <si>
    <t>Tony Pollard 57</t>
  </si>
  <si>
    <t>JuJu Smith-Schuster 93</t>
  </si>
  <si>
    <t>MIA 34, ARI 31</t>
  </si>
  <si>
    <t>Kyler Murray 283</t>
  </si>
  <si>
    <t>Kyler Murray 106</t>
  </si>
  <si>
    <t>Christian Kirk 123</t>
  </si>
  <si>
    <t>NO 38, TB 3</t>
  </si>
  <si>
    <t>Drew Brees 222</t>
  </si>
  <si>
    <t>Taysom Hill 54</t>
  </si>
  <si>
    <t>Mike Evans 64</t>
  </si>
  <si>
    <t>NE 30, NYJ 27</t>
  </si>
  <si>
    <t>Cam Newton 274</t>
  </si>
  <si>
    <t>Damien Harris 71</t>
  </si>
  <si>
    <t>Jakobi Meyers 169</t>
  </si>
  <si>
    <t>IND 34, TEN 17</t>
  </si>
  <si>
    <t>Philip Rivers 308</t>
  </si>
  <si>
    <t>Michael Pittman Jr. 101</t>
  </si>
  <si>
    <t>CLE 10, HOU 7</t>
  </si>
  <si>
    <t>Deshaun Watson 163</t>
  </si>
  <si>
    <t>Nick Chubb 126</t>
  </si>
  <si>
    <t>Rashard Higgins 48</t>
  </si>
  <si>
    <t>DET 30, WSH 27</t>
  </si>
  <si>
    <t>Alex Smith 390</t>
  </si>
  <si>
    <t>D'Andre Swift 81</t>
  </si>
  <si>
    <t>Marvin Jones Jr. 96</t>
  </si>
  <si>
    <t>GB 24, JAX 20</t>
  </si>
  <si>
    <t>Aaron Rodgers 325</t>
  </si>
  <si>
    <t>James Robinson 109</t>
  </si>
  <si>
    <t>Marquez Valdes-Scantling 149</t>
  </si>
  <si>
    <t>NYG 27, PHI 17</t>
  </si>
  <si>
    <t>Daniel Jones 244</t>
  </si>
  <si>
    <t>Miles Sanders 85</t>
  </si>
  <si>
    <t>Darius Slayton 93</t>
  </si>
  <si>
    <t>TB 46, CAR 23</t>
  </si>
  <si>
    <t>Ronald Jones II 192</t>
  </si>
  <si>
    <t>DJ Moore 96</t>
  </si>
  <si>
    <t>LV 37, DEN 12</t>
  </si>
  <si>
    <t>Drew Lock 257</t>
  </si>
  <si>
    <t>Jerry Jeudy 68</t>
  </si>
  <si>
    <t>MIA 29, LAC 21</t>
  </si>
  <si>
    <t>Justin Herbert 187</t>
  </si>
  <si>
    <t>Salvon Ahmed 85</t>
  </si>
  <si>
    <t>Jakeem Grant Sr. 43</t>
  </si>
  <si>
    <t>ARI 32, BUF 30</t>
  </si>
  <si>
    <t>Josh Allen 284</t>
  </si>
  <si>
    <t>Kenyan Drake 100</t>
  </si>
  <si>
    <t>DeAndre Hopkins 127</t>
  </si>
  <si>
    <t>LAR 23, SEA 16</t>
  </si>
  <si>
    <t>Jared Goff 302</t>
  </si>
  <si>
    <t>Russell Wilson 60</t>
  </si>
  <si>
    <t>Josh Reynolds 94</t>
  </si>
  <si>
    <t>NO 27, SF 13</t>
  </si>
  <si>
    <t>Nick Mullens 247</t>
  </si>
  <si>
    <t>Latavius Murray 57</t>
  </si>
  <si>
    <t>PIT 36, CIN 10</t>
  </si>
  <si>
    <t>Ben Roethlisberger 333</t>
  </si>
  <si>
    <t>Samaje Perine 48</t>
  </si>
  <si>
    <t>Diontae Johnson 116</t>
  </si>
  <si>
    <t>NE 23, BAL 17</t>
  </si>
  <si>
    <t>Lamar Jackson 249</t>
  </si>
  <si>
    <t>Damien Harris 121</t>
  </si>
  <si>
    <t>Willie Snead IV 64</t>
  </si>
  <si>
    <t>MIN 19, CHI 13</t>
  </si>
  <si>
    <t>Kirk Cousins 292</t>
  </si>
  <si>
    <t>Dalvin Cook 96</t>
  </si>
  <si>
    <t>Justin Jefferson 135</t>
  </si>
  <si>
    <t>SEA 28, ARI 21</t>
  </si>
  <si>
    <t>Kyler Murray 269</t>
  </si>
  <si>
    <t>Carlos Hyde 79</t>
  </si>
  <si>
    <t>Tyler Lockett 67</t>
  </si>
  <si>
    <t>CLE 22, PHI 17</t>
  </si>
  <si>
    <t>Carson Wentz 235</t>
  </si>
  <si>
    <t>Nick Chubb 114</t>
  </si>
  <si>
    <t>Dallas Goedert 77</t>
  </si>
  <si>
    <t>NO 24, ATL 9</t>
  </si>
  <si>
    <t>Taysom Hill 233</t>
  </si>
  <si>
    <t>Taysom Hill 49</t>
  </si>
  <si>
    <t>Michael Thomas 104</t>
  </si>
  <si>
    <t>WSH 20, CIN 9</t>
  </si>
  <si>
    <t>Joe Burrow 203</t>
  </si>
  <si>
    <t>Antonio Gibson 94</t>
  </si>
  <si>
    <t>Tyler Boyd 85</t>
  </si>
  <si>
    <t>CAR 20, DET 0</t>
  </si>
  <si>
    <t>P.J. Walker 258</t>
  </si>
  <si>
    <t>Mike Davis 64</t>
  </si>
  <si>
    <t>DJ Moore 127</t>
  </si>
  <si>
    <t>PIT 27, JAX 3</t>
  </si>
  <si>
    <t>Ben Roethlisberger 267</t>
  </si>
  <si>
    <t>James Conner 89</t>
  </si>
  <si>
    <t>Diontae Johnson 111</t>
  </si>
  <si>
    <t>TEN 30, BAL 24 (OT)</t>
  </si>
  <si>
    <t>Ryan Tannehill 259</t>
  </si>
  <si>
    <t>Derrick Henry 133</t>
  </si>
  <si>
    <t>Corey Davis 113</t>
  </si>
  <si>
    <t>HOU 27, NE 20</t>
  </si>
  <si>
    <t>Cam Newton 365</t>
  </si>
  <si>
    <t>Damien Harris 43</t>
  </si>
  <si>
    <t>Damiere Byrd 132</t>
  </si>
  <si>
    <t>DEN 20, MIA 13</t>
  </si>
  <si>
    <t>Drew Lock 270</t>
  </si>
  <si>
    <t>Melvin Gordon III 84</t>
  </si>
  <si>
    <t>Tim Patrick 119</t>
  </si>
  <si>
    <t>LAC 34, NYJ 28</t>
  </si>
  <si>
    <t>Justin Herbert 366</t>
  </si>
  <si>
    <t>Frank Gore 61</t>
  </si>
  <si>
    <t>Keenan Allen 145</t>
  </si>
  <si>
    <t>IND 34, GB 31 (OT)</t>
  </si>
  <si>
    <t>Aaron Rodgers 311</t>
  </si>
  <si>
    <t>Jonathan Taylor 90</t>
  </si>
  <si>
    <t>DAL 31, MIN 28</t>
  </si>
  <si>
    <t>Kirk Cousins 314</t>
  </si>
  <si>
    <t>Dalvin Cook 115</t>
  </si>
  <si>
    <t>Adam Thielen 123</t>
  </si>
  <si>
    <t>KC 35, LV 31</t>
  </si>
  <si>
    <t>Patrick Mahomes 348</t>
  </si>
  <si>
    <t>Clyde Edwards-Helaire 69</t>
  </si>
  <si>
    <t>Travis Kelce 127</t>
  </si>
  <si>
    <t>LAR 27, TB 24</t>
  </si>
  <si>
    <t>Jared Goff 376</t>
  </si>
  <si>
    <t>Ronald Jones II 24</t>
  </si>
  <si>
    <t>Cooper Kupp 145</t>
  </si>
  <si>
    <t>HOU 41, DET 25</t>
  </si>
  <si>
    <t>Deshaun Watson 318</t>
  </si>
  <si>
    <t>Adrian Peterson 55</t>
  </si>
  <si>
    <t>William Fuller V 171</t>
  </si>
  <si>
    <t>WSH 41, DAL 16</t>
  </si>
  <si>
    <t>Andy Dalton 215</t>
  </si>
  <si>
    <t>Antonio Gibson 115</t>
  </si>
  <si>
    <t>Amari Cooper 112</t>
  </si>
  <si>
    <t>ATL 43, LV 6</t>
  </si>
  <si>
    <t>Derek Carr 215</t>
  </si>
  <si>
    <t>Ito Smith 65</t>
  </si>
  <si>
    <t>Hunter Renfrow 73</t>
  </si>
  <si>
    <t>BUF 27, LAC 17</t>
  </si>
  <si>
    <t>Justin Herbert 316</t>
  </si>
  <si>
    <t>Devin Singletary 82</t>
  </si>
  <si>
    <t>Austin Ekeler 85</t>
  </si>
  <si>
    <t>NYG 19, CIN 17</t>
  </si>
  <si>
    <t>Daniel Jones 213</t>
  </si>
  <si>
    <t>Wayne Gallman 94</t>
  </si>
  <si>
    <t>Evan Engram 129</t>
  </si>
  <si>
    <t>TEN 45, IND 26</t>
  </si>
  <si>
    <t>Philip Rivers 295</t>
  </si>
  <si>
    <t>Derrick Henry 178</t>
  </si>
  <si>
    <t>A.J. Brown 98</t>
  </si>
  <si>
    <t>MIN 28, CAR 27</t>
  </si>
  <si>
    <t>Kirk Cousins 307</t>
  </si>
  <si>
    <t>Dalvin Cook 61</t>
  </si>
  <si>
    <t>Robby Anderson 94</t>
  </si>
  <si>
    <t>NE 20, ARI 17</t>
  </si>
  <si>
    <t>Kyler Murray 170</t>
  </si>
  <si>
    <t>Kenyan Drake 78</t>
  </si>
  <si>
    <t>DeAndre Hopkins 55</t>
  </si>
  <si>
    <t>MIA 20, NYJ 3</t>
  </si>
  <si>
    <t>Ryan Fitzpatrick 257</t>
  </si>
  <si>
    <t>Frank Gore 74</t>
  </si>
  <si>
    <t>DeVante Parker 119</t>
  </si>
  <si>
    <t>CLE 27, JAX 25</t>
  </si>
  <si>
    <t>Baker Mayfield 258</t>
  </si>
  <si>
    <t>Nick Chubb 144</t>
  </si>
  <si>
    <t>Jarvis Landry 143</t>
  </si>
  <si>
    <t>NO 31, DEN 3</t>
  </si>
  <si>
    <t>Taysom Hill 78</t>
  </si>
  <si>
    <t>Latavius Murray 124</t>
  </si>
  <si>
    <t>Michael Thomas 50</t>
  </si>
  <si>
    <t>SF 23, LAR 20</t>
  </si>
  <si>
    <t>Nick Mullens 252</t>
  </si>
  <si>
    <t>Cam Akers 84</t>
  </si>
  <si>
    <t>Deebo Samuel 133</t>
  </si>
  <si>
    <t>KC 27, TB 24</t>
  </si>
  <si>
    <t>Patrick Mahomes 462</t>
  </si>
  <si>
    <t>Tyreek Hill 269</t>
  </si>
  <si>
    <t>GB 41, CHI 25</t>
  </si>
  <si>
    <t>Mitchell Trubisky 242</t>
  </si>
  <si>
    <t>David Montgomery 103</t>
  </si>
  <si>
    <t>Allen Robinson II 74</t>
  </si>
  <si>
    <t>SEA 23, PHI 17</t>
  </si>
  <si>
    <t>Russell Wilson 230</t>
  </si>
  <si>
    <t>Carson Wentz 42</t>
  </si>
  <si>
    <t>DK Metcalf 177</t>
  </si>
  <si>
    <t>PIT 19, BAL 14</t>
  </si>
  <si>
    <t>Ben Roethlisberger 266</t>
  </si>
  <si>
    <t>Robert Griffin III 68</t>
  </si>
  <si>
    <t>Marquise Brown 85</t>
  </si>
  <si>
    <t>NO 21, ATL 16</t>
  </si>
  <si>
    <t>Matt Ryan 273</t>
  </si>
  <si>
    <t>Alvin Kamara 88</t>
  </si>
  <si>
    <t>Calvin Ridley 108</t>
  </si>
  <si>
    <t>DET 34, CHI 30</t>
  </si>
  <si>
    <t>Matthew Stafford 402</t>
  </si>
  <si>
    <t>David Montgomery 72</t>
  </si>
  <si>
    <t>Marvin Jones Jr. 116</t>
  </si>
  <si>
    <t>CLE 41, TEN 35</t>
  </si>
  <si>
    <t>Ryan Tannehill 389</t>
  </si>
  <si>
    <t>Nick Chubb 80</t>
  </si>
  <si>
    <t>Corey Davis 182</t>
  </si>
  <si>
    <t>MIA 19, CIN 7</t>
  </si>
  <si>
    <t>Tua Tagovailoa 296</t>
  </si>
  <si>
    <t>Myles Gaskin 90</t>
  </si>
  <si>
    <t>Mike Gesicki 88</t>
  </si>
  <si>
    <t>MIN 27, JAX 24 (OT)</t>
  </si>
  <si>
    <t>Kirk Cousins 305</t>
  </si>
  <si>
    <t>Dalvin Cook 120</t>
  </si>
  <si>
    <t>Justin Jefferson 121</t>
  </si>
  <si>
    <t>LV 31, NYJ 28</t>
  </si>
  <si>
    <t>Derek Carr 381</t>
  </si>
  <si>
    <t>Ty Johnson 104</t>
  </si>
  <si>
    <t>Darren Waller 200</t>
  </si>
  <si>
    <t>IND 26, HOU 20</t>
  </si>
  <si>
    <t>Deshaun Watson 341</t>
  </si>
  <si>
    <t>Jonathan Taylor 91</t>
  </si>
  <si>
    <t>Keke Coutee 141</t>
  </si>
  <si>
    <t>LAR 38, ARI 28</t>
  </si>
  <si>
    <t>Jared Goff 351</t>
  </si>
  <si>
    <t>Cam Akers 72</t>
  </si>
  <si>
    <t>Robert Woods 85</t>
  </si>
  <si>
    <t>NYG 17, SEA 12</t>
  </si>
  <si>
    <t>Russell Wilson 263</t>
  </si>
  <si>
    <t>Wayne Gallman 135</t>
  </si>
  <si>
    <t>DK Metcalf 80</t>
  </si>
  <si>
    <t>GB 30, PHI 16</t>
  </si>
  <si>
    <t>Aaron Rodgers 295</t>
  </si>
  <si>
    <t>Aaron Jones 130</t>
  </si>
  <si>
    <t>Davante Adams 121</t>
  </si>
  <si>
    <t>NE 45, LAC 0</t>
  </si>
  <si>
    <t>Justin Herbert 209</t>
  </si>
  <si>
    <t>Damien Harris 80</t>
  </si>
  <si>
    <t>Keenan Allen 48</t>
  </si>
  <si>
    <t>KC 22, DEN 16</t>
  </si>
  <si>
    <t>Patrick Mahomes 318</t>
  </si>
  <si>
    <t>Melvin Gordon III 131</t>
  </si>
  <si>
    <t>Travis Kelce 136</t>
  </si>
  <si>
    <t>WSH 23, PIT 17</t>
  </si>
  <si>
    <t>Ben Roethlisberger 305</t>
  </si>
  <si>
    <t>Peyton Barber 23</t>
  </si>
  <si>
    <t>Logan Thomas 98</t>
  </si>
  <si>
    <t>BUF 34, SF 24</t>
  </si>
  <si>
    <t>Josh Allen 375</t>
  </si>
  <si>
    <t>Devin Singletary 61</t>
  </si>
  <si>
    <t>Cole Beasley 130</t>
  </si>
  <si>
    <t>BAL 34, DAL 17</t>
  </si>
  <si>
    <t>Andy Dalton 285</t>
  </si>
  <si>
    <t>Gus Edwards 101</t>
  </si>
  <si>
    <t>Michael Gallup 86</t>
  </si>
  <si>
    <t>LAR 24, NE 3</t>
  </si>
  <si>
    <t>Jared Goff 137</t>
  </si>
  <si>
    <t>Cam Akers 171</t>
  </si>
  <si>
    <t>N'Keal Harry 49</t>
  </si>
  <si>
    <t>CHI 36, HOU 7</t>
  </si>
  <si>
    <t>Mitchell Trubisky 267</t>
  </si>
  <si>
    <t>David Montgomery 113</t>
  </si>
  <si>
    <t>DAL 30, CIN 7</t>
  </si>
  <si>
    <t>Brandon Allen 217</t>
  </si>
  <si>
    <t>Trayveon Williams 49</t>
  </si>
  <si>
    <t>A.J. Green 62</t>
  </si>
  <si>
    <t>KC 33, MIA 27</t>
  </si>
  <si>
    <t>Patrick Mahomes 393</t>
  </si>
  <si>
    <t>DeAndre Washington 35</t>
  </si>
  <si>
    <t>ARI 26, NYG 7</t>
  </si>
  <si>
    <t>Kyler Murray 244</t>
  </si>
  <si>
    <t>Kenyan Drake 80</t>
  </si>
  <si>
    <t>DeAndre Hopkins 136</t>
  </si>
  <si>
    <t>TB 26, MIN 14</t>
  </si>
  <si>
    <t>Kirk Cousins 225</t>
  </si>
  <si>
    <t>Dalvin Cook 102</t>
  </si>
  <si>
    <t>Irv Smith Jr. 63</t>
  </si>
  <si>
    <t>DEN 32, CAR 27</t>
  </si>
  <si>
    <t>Teddy Bridgewater 283</t>
  </si>
  <si>
    <t>Melvin Gordon III 68</t>
  </si>
  <si>
    <t>KJ Hamler 86</t>
  </si>
  <si>
    <t>TEN 31, JAX 10</t>
  </si>
  <si>
    <t>Ryan Tannehill 212</t>
  </si>
  <si>
    <t>Derrick Henry 215</t>
  </si>
  <si>
    <t>A.J. Brown 112</t>
  </si>
  <si>
    <t>IND 44, LV 27</t>
  </si>
  <si>
    <t>Derek Carr 316</t>
  </si>
  <si>
    <t>Jonathan Taylor 150</t>
  </si>
  <si>
    <t>Nelson Agholor 100</t>
  </si>
  <si>
    <t>SEA 40, NYJ 3</t>
  </si>
  <si>
    <t>Russell Wilson 206</t>
  </si>
  <si>
    <t>Chris Carson 76</t>
  </si>
  <si>
    <t>DK Metcalf 61</t>
  </si>
  <si>
    <t>GB 31, DET 24</t>
  </si>
  <si>
    <t>Aaron Rodgers 290</t>
  </si>
  <si>
    <t>Davante Adams 115</t>
  </si>
  <si>
    <t>PHI 24, NO 21</t>
  </si>
  <si>
    <t>Taysom Hill 291</t>
  </si>
  <si>
    <t>Miles Sanders 115</t>
  </si>
  <si>
    <t>Michael Thomas 84</t>
  </si>
  <si>
    <t>LAC 20, ATL 17</t>
  </si>
  <si>
    <t>Justin Herbert 243</t>
  </si>
  <si>
    <t>Austin Ekeler 79</t>
  </si>
  <si>
    <t>Calvin Ridley 124</t>
  </si>
  <si>
    <t>WSH 23, SF 15</t>
  </si>
  <si>
    <t>Nick Mullens 260</t>
  </si>
  <si>
    <t>J.D. McKissic 68</t>
  </si>
  <si>
    <t>Brandon Aiyuk 119</t>
  </si>
  <si>
    <t>BUF 26, PIT 15</t>
  </si>
  <si>
    <t>Josh Allen 238</t>
  </si>
  <si>
    <t>Zack Moss 43</t>
  </si>
  <si>
    <t>Stefon Diggs 130</t>
  </si>
  <si>
    <t>BAL 47, CLE 42</t>
  </si>
  <si>
    <t>Baker Mayfield 343</t>
  </si>
  <si>
    <t>Lamar Jackson 124</t>
  </si>
  <si>
    <t>Mark Andrews 78</t>
  </si>
  <si>
    <t>LAC 30, LV 27 (OT)</t>
  </si>
  <si>
    <t>Justin Herbert 314</t>
  </si>
  <si>
    <t>Marcus Mariota 88</t>
  </si>
  <si>
    <t>Darren Waller 150</t>
  </si>
  <si>
    <t>BUF 48, DEN 19</t>
  </si>
  <si>
    <t>Josh Allen 359</t>
  </si>
  <si>
    <t>Zack Moss 81</t>
  </si>
  <si>
    <t>Stefon Diggs 147</t>
  </si>
  <si>
    <t>Teddy Bridgewater 258</t>
  </si>
  <si>
    <t>Aaron Jones 145</t>
  </si>
  <si>
    <t>DJ Moore 131</t>
  </si>
  <si>
    <t>TB 31, ATL 27</t>
  </si>
  <si>
    <t>Tom Brady 390</t>
  </si>
  <si>
    <t>Leonard Fournette 49</t>
  </si>
  <si>
    <t>Calvin Ridley 163</t>
  </si>
  <si>
    <t>DAL 41, SF 33</t>
  </si>
  <si>
    <t>Nick Mullens 219</t>
  </si>
  <si>
    <t>Tony Pollard 69</t>
  </si>
  <si>
    <t>Kendrick Bourne 86</t>
  </si>
  <si>
    <t>TEN 46, DET 25</t>
  </si>
  <si>
    <t>Ryan Tannehill 273</t>
  </si>
  <si>
    <t>Derrick Henry 147</t>
  </si>
  <si>
    <t>Marvin Jones Jr. 112</t>
  </si>
  <si>
    <t>IND 27, HOU 20</t>
  </si>
  <si>
    <t>Deshaun Watson 373</t>
  </si>
  <si>
    <t>Jonathan Taylor 83</t>
  </si>
  <si>
    <t>David Johnson 106</t>
  </si>
  <si>
    <t>MIA 22, NE 12</t>
  </si>
  <si>
    <t>Cam Newton 209</t>
  </si>
  <si>
    <t>Salvon Ahmed 122</t>
  </si>
  <si>
    <t>Jakobi Meyers 111</t>
  </si>
  <si>
    <t>CHI 33, MIN 27</t>
  </si>
  <si>
    <t>Kirk Cousins 271</t>
  </si>
  <si>
    <t>David Montgomery 146</t>
  </si>
  <si>
    <t>Justin Jefferson 104</t>
  </si>
  <si>
    <t>SEA 20, WSH 15</t>
  </si>
  <si>
    <t>Dwayne Haskins Jr. 295</t>
  </si>
  <si>
    <t>Chris Carson 63</t>
  </si>
  <si>
    <t>Logan Thomas 101</t>
  </si>
  <si>
    <t>BAL 40, JAX 14</t>
  </si>
  <si>
    <t>Lamar Jackson 243</t>
  </si>
  <si>
    <t>J.K. Dobbins 64</t>
  </si>
  <si>
    <t>Marquise Brown 98</t>
  </si>
  <si>
    <t>NYJ 23, LAR 20</t>
  </si>
  <si>
    <t>Jared Goff 209</t>
  </si>
  <si>
    <t>Cam Akers 63</t>
  </si>
  <si>
    <t>Tyler Higbee 67</t>
  </si>
  <si>
    <t>ARI 33, PHI 26</t>
  </si>
  <si>
    <t>Kyler Murray 406</t>
  </si>
  <si>
    <t>Miles Sanders 64</t>
  </si>
  <si>
    <t>DeAndre Hopkins 169</t>
  </si>
  <si>
    <t>KC 32, NO 29</t>
  </si>
  <si>
    <t>Patrick Mahomes 254</t>
  </si>
  <si>
    <t>Clyde Edwards-Helaire 79</t>
  </si>
  <si>
    <t>Emmanuel Sanders 76</t>
  </si>
  <si>
    <t>CLE 20, NYG 6</t>
  </si>
  <si>
    <t>Baker Mayfield 297</t>
  </si>
  <si>
    <t>Nick Chubb 50</t>
  </si>
  <si>
    <t>Rashard Higgins 76</t>
  </si>
  <si>
    <t>CIN 27, PIT 17</t>
  </si>
  <si>
    <t>Ben Roethlisberger 170</t>
  </si>
  <si>
    <t>Benny Snell Jr. 84</t>
  </si>
  <si>
    <t>Diontae Johnson 59</t>
  </si>
  <si>
    <t>NO 52, MIN 33</t>
  </si>
  <si>
    <t>Alvin Kamara 155</t>
  </si>
  <si>
    <t>Adam Thielen 97</t>
  </si>
  <si>
    <t>TB 47, DET 7</t>
  </si>
  <si>
    <t>Ke'Shawn Vaughn 62</t>
  </si>
  <si>
    <t>Mike Evans 181</t>
  </si>
  <si>
    <t>SF 20, ARI 12</t>
  </si>
  <si>
    <t>Kyler Murray 247</t>
  </si>
  <si>
    <t>Jeff Wilson Jr. 183</t>
  </si>
  <si>
    <t>George Kittle 92</t>
  </si>
  <si>
    <t>MIA 26, LV 25</t>
  </si>
  <si>
    <t>Derek Carr 336</t>
  </si>
  <si>
    <t>Myles Gaskin 87</t>
  </si>
  <si>
    <t>Nelson Agholor 155</t>
  </si>
  <si>
    <t>KC 17, ATL 14</t>
  </si>
  <si>
    <t>Matt Ryan 300</t>
  </si>
  <si>
    <t>Darrel Williams 46</t>
  </si>
  <si>
    <t>Calvin Ridley 130</t>
  </si>
  <si>
    <t>NYJ 23, CLE 16</t>
  </si>
  <si>
    <t>Frank Gore 48</t>
  </si>
  <si>
    <t>Jamison Crowder 92</t>
  </si>
  <si>
    <t>PIT 28, IND 24</t>
  </si>
  <si>
    <t>Ben Roethlisberger 341</t>
  </si>
  <si>
    <t>Jonathan Taylor 74</t>
  </si>
  <si>
    <t>JuJu Smith-Schuster 96</t>
  </si>
  <si>
    <t>CHI 41, JAX 17</t>
  </si>
  <si>
    <t>Mitchell Trubisky 265</t>
  </si>
  <si>
    <t>David Montgomery 95</t>
  </si>
  <si>
    <t>Allen Robinson II 103</t>
  </si>
  <si>
    <t>BAL 27, NYG 13</t>
  </si>
  <si>
    <t>Daniel Jones 252</t>
  </si>
  <si>
    <t>Gus Edwards 85</t>
  </si>
  <si>
    <t>Sterling Shepard 77</t>
  </si>
  <si>
    <t>CIN 37, HOU 31</t>
  </si>
  <si>
    <t>Brandon Allen 371</t>
  </si>
  <si>
    <t>David Johnson 128</t>
  </si>
  <si>
    <t>Brandin Cooks 141</t>
  </si>
  <si>
    <t>LAC 19, DEN 16</t>
  </si>
  <si>
    <t>Drew Lock 264</t>
  </si>
  <si>
    <t>Melvin Gordon III 79</t>
  </si>
  <si>
    <t>DaeSean Hamilton 77</t>
  </si>
  <si>
    <t>CAR 20, WSH 13</t>
  </si>
  <si>
    <t>Teddy Bridgewater 197</t>
  </si>
  <si>
    <t>Antonio Gibson 61</t>
  </si>
  <si>
    <t>Curtis Samuel 106</t>
  </si>
  <si>
    <t>DAL 37, PHI 17</t>
  </si>
  <si>
    <t>Andy Dalton 377</t>
  </si>
  <si>
    <t>Michael Gallup 121</t>
  </si>
  <si>
    <t>SEA 20, LAR 9</t>
  </si>
  <si>
    <t>Jared Goff 234</t>
  </si>
  <si>
    <t>Chris Carson 69</t>
  </si>
  <si>
    <t>Cooper Kupp 66</t>
  </si>
  <si>
    <t>GB 40, TEN 14</t>
  </si>
  <si>
    <t>Aaron Rodgers 231</t>
  </si>
  <si>
    <t>AJ Dillon 124</t>
  </si>
  <si>
    <t>Davante Adams 142</t>
  </si>
  <si>
    <t>BUF 38, NE 9</t>
  </si>
  <si>
    <t>Josh Allen 320</t>
  </si>
  <si>
    <t>Sony Michel 69</t>
  </si>
  <si>
    <t>Stefon Diggs 145</t>
  </si>
  <si>
    <t>BUF 56, MIA 26</t>
  </si>
  <si>
    <t>Tua Tagovailoa 361</t>
  </si>
  <si>
    <t>Antonio Williams 63</t>
  </si>
  <si>
    <t>DeVante Parker 116</t>
  </si>
  <si>
    <t>BAL 38, CIN 3</t>
  </si>
  <si>
    <t>Lamar Jackson 113</t>
  </si>
  <si>
    <t>J.K. Dobbins 160</t>
  </si>
  <si>
    <t>Miles Boykin 43</t>
  </si>
  <si>
    <t>CLE 24, PIT 22</t>
  </si>
  <si>
    <t>Mason Rudolph 315</t>
  </si>
  <si>
    <t>Chase Claypool 101</t>
  </si>
  <si>
    <t>MIN 37, DET 35</t>
  </si>
  <si>
    <t>Kirk Cousins 405</t>
  </si>
  <si>
    <t>Alexander Mattison 95</t>
  </si>
  <si>
    <t>Marvin Jones Jr. 180</t>
  </si>
  <si>
    <t>NE 28, NYJ 14</t>
  </si>
  <si>
    <t>Sam Darnold 266</t>
  </si>
  <si>
    <t>Cam Newton 79</t>
  </si>
  <si>
    <t>Breshad Perriman 84</t>
  </si>
  <si>
    <t>NYG 23, DAL 19</t>
  </si>
  <si>
    <t>Wayne Gallman 65</t>
  </si>
  <si>
    <t>Sterling Shepard 112</t>
  </si>
  <si>
    <t>TB 44, ATL 27</t>
  </si>
  <si>
    <t>Tom Brady 399</t>
  </si>
  <si>
    <t>Brian Hill 94</t>
  </si>
  <si>
    <t>Antonio Brown 138</t>
  </si>
  <si>
    <t>GB 35, CHI 16</t>
  </si>
  <si>
    <t>Mitchell Trubisky 252</t>
  </si>
  <si>
    <t>David Montgomery 69</t>
  </si>
  <si>
    <t>Darnell Mooney 93</t>
  </si>
  <si>
    <t>LV 32, DEN 31</t>
  </si>
  <si>
    <t>Derek Carr 371</t>
  </si>
  <si>
    <t>Melvin Gordon III 93</t>
  </si>
  <si>
    <t>Jerry Jeudy 140</t>
  </si>
  <si>
    <t>IND 28, JAX 14</t>
  </si>
  <si>
    <t>Mike Glennon 261</t>
  </si>
  <si>
    <t>Jonathan Taylor 253</t>
  </si>
  <si>
    <t>Chris Conley 87</t>
  </si>
  <si>
    <t>LAC 38, KC 21</t>
  </si>
  <si>
    <t>Justin Herbert 302</t>
  </si>
  <si>
    <t>Justin Jackson 72</t>
  </si>
  <si>
    <t>Mike Williams 108</t>
  </si>
  <si>
    <t>LAR 18, ARI 7</t>
  </si>
  <si>
    <t>John Wolford 231</t>
  </si>
  <si>
    <t>John Wolford 56</t>
  </si>
  <si>
    <t>Cam Akers 52</t>
  </si>
  <si>
    <t>SEA 26, SF 23</t>
  </si>
  <si>
    <t>C.J. Beathard 273</t>
  </si>
  <si>
    <t>Jeff Wilson Jr. 76</t>
  </si>
  <si>
    <t>Tyler Lockett 90</t>
  </si>
  <si>
    <t>NO 33, CAR 7</t>
  </si>
  <si>
    <t>Drew Brees 201</t>
  </si>
  <si>
    <t>Ty Montgomery 105</t>
  </si>
  <si>
    <t>Curtis Samuel 118</t>
  </si>
  <si>
    <t>TEN 41, HOU 38</t>
  </si>
  <si>
    <t>Deshaun Watson 365</t>
  </si>
  <si>
    <t>Derrick Henry 250</t>
  </si>
  <si>
    <t>Brandin Cooks 166</t>
  </si>
  <si>
    <t>WSH 20, PHI 14</t>
  </si>
  <si>
    <t>Alex Smith 162</t>
  </si>
  <si>
    <t>Antonio Gibson 75</t>
  </si>
  <si>
    <t>Cam Sims 43</t>
  </si>
  <si>
    <t>R.S?</t>
  </si>
  <si>
    <t>Week</t>
  </si>
  <si>
    <t>PlayOrder</t>
  </si>
  <si>
    <t>Kamara</t>
  </si>
  <si>
    <t>Thomas</t>
  </si>
  <si>
    <t>Win % increase = impactful</t>
  </si>
  <si>
    <t>total plays:</t>
  </si>
  <si>
    <t>Impactful Plays</t>
  </si>
  <si>
    <t>AwayTeam</t>
  </si>
  <si>
    <t>Play Saints Win % Increase</t>
  </si>
  <si>
    <t>Point Differential</t>
  </si>
  <si>
    <t>Saints Win %</t>
  </si>
  <si>
    <t>Kamara Impactful</t>
  </si>
  <si>
    <t>Thomas Impactful</t>
  </si>
  <si>
    <t>Impactful Play</t>
  </si>
  <si>
    <t>Impact Bin</t>
  </si>
  <si>
    <t>% Low</t>
  </si>
  <si>
    <t>% High</t>
  </si>
  <si>
    <t>Wretched (-worse than -20%)</t>
  </si>
  <si>
    <t>Stinky (worse than -10% to -20%)</t>
  </si>
  <si>
    <t>Bad (0 to -5%)</t>
  </si>
  <si>
    <t>Smelly (worse than-5% -&gt; -10%)</t>
  </si>
  <si>
    <t>Scented (0 to +5%)</t>
  </si>
  <si>
    <t>Perfumed (5 to + 10%)</t>
  </si>
  <si>
    <t>Fragrant (10% to 20%)</t>
  </si>
  <si>
    <t>Ambrosial (20% +)</t>
  </si>
  <si>
    <t>Ranking</t>
  </si>
  <si>
    <t>Player</t>
  </si>
  <si>
    <t>Total Plays</t>
  </si>
  <si>
    <t>% of Plays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</si>
</sst>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8" formatCode="0.0%"/>
  </numFmts>
  <fonts count="6">
    <font>
      <sz val="11"/>
      <color theme="1"/>
      <name val="Calibri"/>
      <family val="2"/>
      <scheme val="minor"/>
    </font>
    <font>
      <b/>
      <sz val="11"/>
      <name val="Calibri"/>
    </font>
    <font>
      <sz val="11"/>
      <color theme="1"/>
      <name val="Calibri"/>
      <family val="2"/>
      <scheme val="minor"/>
    </font>
    <font>
      <b/>
      <sz val="11"/>
      <name val="Calibri"/>
      <family val="2"/>
    </font>
    <font>
      <b/>
      <sz val="11"/>
      <color theme="0"/>
      <name val="Calibri"/>
      <family val="2"/>
      <scheme val="minor"/>
    </font>
    <font>
      <b/>
      <sz val="11"/>
      <color theme="1"/>
      <name val="Calibri"/>
      <family val="2"/>
      <scheme val="minor"/>
    </font>
  </fonts>
  <fills count="6">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rgb="FFFFFF00"/>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theme="0"/>
      </right>
      <top/>
      <bottom style="thick">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top style="thin">
        <color theme="0"/>
      </top>
      <bottom/>
      <diagonal/>
    </border>
    <border>
      <left style="medium">
        <color indexed="64"/>
      </left>
      <right style="medium">
        <color indexed="64"/>
      </right>
      <top style="medium">
        <color indexed="64"/>
      </top>
      <bottom style="medium">
        <color indexed="64"/>
      </bottom>
      <diagonal/>
    </border>
    <border>
      <left style="thin">
        <color theme="0"/>
      </left>
      <right/>
      <top/>
      <bottom style="thick">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style="thick">
        <color theme="0"/>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25">
    <xf numFmtId="0" fontId="0" fillId="0" borderId="0" xfId="0"/>
    <xf numFmtId="0" fontId="1" fillId="0" borderId="1" xfId="0" applyFont="1" applyBorder="1" applyAlignment="1">
      <alignment horizontal="center" vertical="top"/>
    </xf>
    <xf numFmtId="43" fontId="0" fillId="0" borderId="0" xfId="1" applyFont="1"/>
    <xf numFmtId="0" fontId="1" fillId="0" borderId="2" xfId="0" applyFont="1" applyFill="1" applyBorder="1" applyAlignment="1">
      <alignment horizontal="center" vertical="top"/>
    </xf>
    <xf numFmtId="0" fontId="3" fillId="0" borderId="2" xfId="0" applyFont="1" applyFill="1" applyBorder="1" applyAlignment="1">
      <alignment horizontal="center" vertical="top"/>
    </xf>
    <xf numFmtId="168" fontId="0" fillId="0" borderId="0" xfId="2" applyNumberFormat="1" applyFont="1"/>
    <xf numFmtId="168" fontId="0" fillId="0" borderId="0" xfId="0" applyNumberFormat="1"/>
    <xf numFmtId="0" fontId="4" fillId="2" borderId="3" xfId="0" applyFont="1" applyFill="1" applyBorder="1"/>
    <xf numFmtId="0" fontId="0" fillId="0" borderId="0" xfId="0" applyAlignment="1">
      <alignment wrapText="1"/>
    </xf>
    <xf numFmtId="0" fontId="1" fillId="0" borderId="1" xfId="0" applyFont="1" applyBorder="1" applyAlignment="1">
      <alignment horizontal="center" vertical="top" wrapText="1"/>
    </xf>
    <xf numFmtId="0" fontId="3" fillId="0" borderId="1" xfId="0" applyFont="1" applyBorder="1" applyAlignment="1">
      <alignment horizontal="center" vertical="top" wrapText="1"/>
    </xf>
    <xf numFmtId="0" fontId="3" fillId="0" borderId="2" xfId="0" applyFont="1" applyFill="1" applyBorder="1" applyAlignment="1">
      <alignment horizontal="center" vertical="top" wrapText="1"/>
    </xf>
    <xf numFmtId="168" fontId="0" fillId="5" borderId="7" xfId="0" applyNumberFormat="1" applyFill="1" applyBorder="1"/>
    <xf numFmtId="0" fontId="0" fillId="0" borderId="0" xfId="0" applyNumberFormat="1"/>
    <xf numFmtId="0" fontId="4" fillId="2" borderId="8" xfId="0" applyFont="1" applyFill="1" applyBorder="1"/>
    <xf numFmtId="9" fontId="0" fillId="0" borderId="0" xfId="0" applyNumberFormat="1"/>
    <xf numFmtId="0" fontId="0" fillId="3" borderId="9" xfId="0" applyFont="1" applyFill="1" applyBorder="1"/>
    <xf numFmtId="0" fontId="0" fillId="4" borderId="10" xfId="0" applyFont="1" applyFill="1" applyBorder="1"/>
    <xf numFmtId="0" fontId="0" fillId="3" borderId="5" xfId="0" applyFont="1" applyFill="1" applyBorder="1" applyAlignment="1">
      <alignment wrapText="1"/>
    </xf>
    <xf numFmtId="0" fontId="0" fillId="4" borderId="5" xfId="0" applyFont="1" applyFill="1" applyBorder="1" applyAlignment="1">
      <alignment wrapText="1"/>
    </xf>
    <xf numFmtId="0" fontId="0" fillId="4" borderId="6" xfId="0" applyFont="1" applyFill="1" applyBorder="1" applyAlignment="1">
      <alignment wrapText="1"/>
    </xf>
    <xf numFmtId="0" fontId="4" fillId="3" borderId="4" xfId="0" applyFont="1" applyFill="1" applyBorder="1" applyAlignment="1">
      <alignment wrapText="1"/>
    </xf>
    <xf numFmtId="0" fontId="4" fillId="4" borderId="4" xfId="0" applyFont="1" applyFill="1" applyBorder="1" applyAlignment="1">
      <alignment wrapText="1"/>
    </xf>
    <xf numFmtId="0" fontId="4" fillId="4" borderId="11" xfId="0" applyFont="1" applyFill="1" applyBorder="1" applyAlignment="1">
      <alignment wrapText="1"/>
    </xf>
    <xf numFmtId="0" fontId="5" fillId="0" borderId="0" xfId="0" applyFont="1"/>
  </cellXfs>
  <cellStyles count="3">
    <cellStyle name="Comma" xfId="1" builtinId="3"/>
    <cellStyle name="Normal" xfId="0" builtinId="0"/>
    <cellStyle name="Percent" xfId="2" builtinId="5"/>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3" formatCode="0%"/>
    </dxf>
    <dxf>
      <numFmt numFmtId="13" formatCode="0%"/>
    </dxf>
    <dxf>
      <numFmt numFmtId="13" formatCode="0%"/>
    </dxf>
    <dxf>
      <numFmt numFmtId="0" formatCode="General"/>
    </dxf>
    <dxf>
      <numFmt numFmtId="0" formatCode="General"/>
    </dxf>
    <dxf>
      <numFmt numFmtId="168" formatCode="0.0%"/>
    </dxf>
    <dxf>
      <numFmt numFmtId="168" formatCode="0.0%"/>
    </dxf>
    <dxf>
      <numFmt numFmtId="0" formatCode="General"/>
    </dxf>
    <dxf>
      <numFmt numFmtId="0" formatCode="General"/>
    </dxf>
    <dxf>
      <numFmt numFmtId="0" formatCode="General"/>
    </dxf>
    <dxf>
      <font>
        <b/>
        <i val="0"/>
        <strike val="0"/>
        <condense val="0"/>
        <extend val="0"/>
        <outline val="0"/>
        <shadow val="0"/>
        <u val="none"/>
        <vertAlign val="baseline"/>
        <sz val="11"/>
        <color auto="1"/>
        <name val="Calibri"/>
        <scheme val="none"/>
      </font>
      <fill>
        <patternFill patternType="none">
          <fgColor indexed="64"/>
          <bgColor indexed="65"/>
        </patternFill>
      </fill>
      <alignment horizontal="center" vertical="top"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scheme val="minor"/>
      </font>
      <numFmt numFmtId="168" formatCode="0.0%"/>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Plays by Change in Saint's Win %</a:t>
            </a:r>
          </a:p>
          <a:p>
            <a:pPr>
              <a:defRPr/>
            </a:pPr>
            <a:r>
              <a:rPr lang="en-US"/>
              <a:t>(Kamara</a:t>
            </a:r>
            <a:r>
              <a:rPr lang="en-US" baseline="0"/>
              <a:t> 2020 vs Thomas 2019)</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pbp!$AR$12</c:f>
              <c:strCache>
                <c:ptCount val="1"/>
                <c:pt idx="0">
                  <c:v>Kamara</c:v>
                </c:pt>
              </c:strCache>
            </c:strRef>
          </c:tx>
          <c:spPr>
            <a:solidFill>
              <a:schemeClr val="accent1"/>
            </a:solidFill>
            <a:ln>
              <a:noFill/>
            </a:ln>
            <a:effectLst/>
          </c:spPr>
          <c:invertIfNegative val="0"/>
          <c:cat>
            <c:strRef>
              <c:f>pbp!$AS$11:$AZ$11</c:f>
              <c:strCache>
                <c:ptCount val="8"/>
                <c:pt idx="0">
                  <c:v>Wretched (-worse than -20%)</c:v>
                </c:pt>
                <c:pt idx="1">
                  <c:v>Stinky (worse than -10% to -20%)</c:v>
                </c:pt>
                <c:pt idx="2">
                  <c:v>Smelly (worse than-5% -&gt; -10%)</c:v>
                </c:pt>
                <c:pt idx="3">
                  <c:v>Bad (0 to -5%)</c:v>
                </c:pt>
                <c:pt idx="4">
                  <c:v>Scented (0 to +5%)</c:v>
                </c:pt>
                <c:pt idx="5">
                  <c:v>Perfumed (5 to + 10%)</c:v>
                </c:pt>
                <c:pt idx="6">
                  <c:v>Fragrant (10% to 20%)</c:v>
                </c:pt>
                <c:pt idx="7">
                  <c:v>Ambrosial (20% +)</c:v>
                </c:pt>
              </c:strCache>
            </c:strRef>
          </c:cat>
          <c:val>
            <c:numRef>
              <c:f>pbp!$AS$12:$AZ$12</c:f>
              <c:numCache>
                <c:formatCode>0.0%</c:formatCode>
                <c:ptCount val="8"/>
                <c:pt idx="0">
                  <c:v>0</c:v>
                </c:pt>
                <c:pt idx="1">
                  <c:v>3.0927835051546393E-2</c:v>
                </c:pt>
                <c:pt idx="2">
                  <c:v>7.2164948453608241E-2</c:v>
                </c:pt>
                <c:pt idx="3">
                  <c:v>0.33333333333333331</c:v>
                </c:pt>
                <c:pt idx="4">
                  <c:v>0.4329896907216495</c:v>
                </c:pt>
                <c:pt idx="5">
                  <c:v>8.9347079037800689E-2</c:v>
                </c:pt>
                <c:pt idx="6">
                  <c:v>3.7800687285223365E-2</c:v>
                </c:pt>
                <c:pt idx="7">
                  <c:v>3.4364261168384879E-3</c:v>
                </c:pt>
              </c:numCache>
            </c:numRef>
          </c:val>
          <c:extLst>
            <c:ext xmlns:c16="http://schemas.microsoft.com/office/drawing/2014/chart" uri="{C3380CC4-5D6E-409C-BE32-E72D297353CC}">
              <c16:uniqueId val="{00000000-C654-4E15-BE4B-32DE49B9B28F}"/>
            </c:ext>
          </c:extLst>
        </c:ser>
        <c:ser>
          <c:idx val="1"/>
          <c:order val="1"/>
          <c:tx>
            <c:strRef>
              <c:f>pbp!$AR$13</c:f>
              <c:strCache>
                <c:ptCount val="1"/>
                <c:pt idx="0">
                  <c:v>Thomas</c:v>
                </c:pt>
              </c:strCache>
            </c:strRef>
          </c:tx>
          <c:spPr>
            <a:solidFill>
              <a:schemeClr val="accent2"/>
            </a:solidFill>
            <a:ln>
              <a:noFill/>
            </a:ln>
            <a:effectLst/>
          </c:spPr>
          <c:invertIfNegative val="0"/>
          <c:cat>
            <c:strRef>
              <c:f>pbp!$AS$11:$AZ$11</c:f>
              <c:strCache>
                <c:ptCount val="8"/>
                <c:pt idx="0">
                  <c:v>Wretched (-worse than -20%)</c:v>
                </c:pt>
                <c:pt idx="1">
                  <c:v>Stinky (worse than -10% to -20%)</c:v>
                </c:pt>
                <c:pt idx="2">
                  <c:v>Smelly (worse than-5% -&gt; -10%)</c:v>
                </c:pt>
                <c:pt idx="3">
                  <c:v>Bad (0 to -5%)</c:v>
                </c:pt>
                <c:pt idx="4">
                  <c:v>Scented (0 to +5%)</c:v>
                </c:pt>
                <c:pt idx="5">
                  <c:v>Perfumed (5 to + 10%)</c:v>
                </c:pt>
                <c:pt idx="6">
                  <c:v>Fragrant (10% to 20%)</c:v>
                </c:pt>
                <c:pt idx="7">
                  <c:v>Ambrosial (20% +)</c:v>
                </c:pt>
              </c:strCache>
            </c:strRef>
          </c:cat>
          <c:val>
            <c:numRef>
              <c:f>pbp!$AS$13:$AZ$13</c:f>
              <c:numCache>
                <c:formatCode>0.0%</c:formatCode>
                <c:ptCount val="8"/>
                <c:pt idx="0">
                  <c:v>5.3475935828877002E-3</c:v>
                </c:pt>
                <c:pt idx="1">
                  <c:v>2.6737967914438502E-2</c:v>
                </c:pt>
                <c:pt idx="2">
                  <c:v>6.4171122994652413E-2</c:v>
                </c:pt>
                <c:pt idx="3">
                  <c:v>0.35828877005347592</c:v>
                </c:pt>
                <c:pt idx="4">
                  <c:v>0.44385026737967914</c:v>
                </c:pt>
                <c:pt idx="5">
                  <c:v>4.2780748663101602E-2</c:v>
                </c:pt>
                <c:pt idx="6">
                  <c:v>4.8128342245989303E-2</c:v>
                </c:pt>
                <c:pt idx="7">
                  <c:v>1.06951871657754E-2</c:v>
                </c:pt>
              </c:numCache>
            </c:numRef>
          </c:val>
          <c:extLst>
            <c:ext xmlns:c16="http://schemas.microsoft.com/office/drawing/2014/chart" uri="{C3380CC4-5D6E-409C-BE32-E72D297353CC}">
              <c16:uniqueId val="{00000001-C654-4E15-BE4B-32DE49B9B28F}"/>
            </c:ext>
          </c:extLst>
        </c:ser>
        <c:dLbls>
          <c:showLegendKey val="0"/>
          <c:showVal val="0"/>
          <c:showCatName val="0"/>
          <c:showSerName val="0"/>
          <c:showPercent val="0"/>
          <c:showBubbleSize val="0"/>
        </c:dLbls>
        <c:gapWidth val="219"/>
        <c:overlap val="-27"/>
        <c:axId val="480403144"/>
        <c:axId val="480403800"/>
      </c:barChart>
      <c:catAx>
        <c:axId val="48040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403800"/>
        <c:crosses val="autoZero"/>
        <c:auto val="1"/>
        <c:lblAlgn val="ctr"/>
        <c:lblOffset val="100"/>
        <c:noMultiLvlLbl val="0"/>
      </c:catAx>
      <c:valAx>
        <c:axId val="4804038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4031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50</xdr:col>
      <xdr:colOff>739775</xdr:colOff>
      <xdr:row>4</xdr:row>
      <xdr:rowOff>228600</xdr:rowOff>
    </xdr:from>
    <xdr:to>
      <xdr:col>57</xdr:col>
      <xdr:colOff>574675</xdr:colOff>
      <xdr:row>13</xdr:row>
      <xdr:rowOff>12700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name="games" connectionId="1" autoFormatId="16" applyNumberFormats="0" applyBorderFormats="0" applyFontFormats="0" applyPatternFormats="0" applyAlignmentFormats="0" applyWidthHeightFormats="0"/>
</file>

<file path=xl/tables/table1.xml><?xml version="1.0" encoding="utf-8"?>
<table xmlns="http://schemas.openxmlformats.org/spreadsheetml/2006/main" id="1" name="tbl_pbp" displayName="tbl_pbp" ref="A5:AK5522" totalsRowShown="0" headerRowDxfId="20">
  <autoFilter ref="A5:AK5522"/>
  <tableColumns count="37">
    <tableColumn id="1" name="PlayOrder" dataDxfId="22"/>
    <tableColumn id="2" name="homeWinPercentage" dataDxfId="21" dataCellStyle="Percent"/>
    <tableColumn id="3" name="playId"/>
    <tableColumn id="4" name="tiePercentage"/>
    <tableColumn id="5" name="secondsLeft"/>
    <tableColumn id="6" name="play.period.number"/>
    <tableColumn id="7" name="play.homeScore"/>
    <tableColumn id="8" name="play.awayScore"/>
    <tableColumn id="9" name="play.start.distance"/>
    <tableColumn id="10" name="play.start.yardLine"/>
    <tableColumn id="11" name="play.start.team.id"/>
    <tableColumn id="12" name="play.start.down"/>
    <tableColumn id="13" name="play.start.yardsToEndzone"/>
    <tableColumn id="14" name="play.text"/>
    <tableColumn id="15" name="play.clock.displayValue"/>
    <tableColumn id="16" name="play.type.id"/>
    <tableColumn id="17" name="play.type.text"/>
    <tableColumn id="18" name="play.type.abbreviation"/>
    <tableColumn id="19" name="play.start.shortDownDistanceText"/>
    <tableColumn id="20" name="play.start.possessionText"/>
    <tableColumn id="21" name="play.start.downDistanceText"/>
    <tableColumn id="22" name="gameId"/>
    <tableColumn id="23" name="play.overtimePlayCount"/>
    <tableColumn id="24" name="timestamp"/>
    <tableColumn id="25" name="R.S?">
      <calculatedColumnFormula>VLOOKUP(1*V6,NFLGames!$H$11:$H$555,1,FALSE)</calculatedColumnFormula>
    </tableColumn>
    <tableColumn id="26" name="Season">
      <calculatedColumnFormula>VLOOKUP($Y6, NFLGames!$H$11:$K$555,2,FALSE)</calculatedColumnFormula>
    </tableColumn>
    <tableColumn id="27" name="Week">
      <calculatedColumnFormula>VLOOKUP($Y6, NFLGames!$H$11:$K$555,3,FALSE)</calculatedColumnFormula>
    </tableColumn>
    <tableColumn id="28" name="Play Saints Win % Increase" dataDxfId="15">
      <calculatedColumnFormula>IF(A7=0, 0, AH7-tbl_pbp[[#This Row],[Saints Win %]])</calculatedColumnFormula>
    </tableColumn>
    <tableColumn id="29" name="Kamara"/>
    <tableColumn id="30" name="Thomas"/>
    <tableColumn id="31" name="Point Differential" dataDxfId="19">
      <calculatedColumnFormula>ABS(tbl_pbp[[#This Row],[play.homeScore]]-tbl_pbp[[#This Row],[play.awayScore]])</calculatedColumnFormula>
    </tableColumn>
    <tableColumn id="32" name="Impactful Play" dataDxfId="18">
      <calculatedColumnFormula>IF(tbl_pbp[[#This Row],[Play Saints Win % Increase]]&gt;=$AF$4,1,0)</calculatedColumnFormula>
    </tableColumn>
    <tableColumn id="33" name="AwayTeam" dataDxfId="17">
      <calculatedColumnFormula>VLOOKUP(tbl_pbp[[#This Row],[gameId]], games!$B$2:$T$40, 9, FALSE)</calculatedColumnFormula>
    </tableColumn>
    <tableColumn id="35" name="Saints Win %" dataDxfId="16" dataCellStyle="Percent">
      <calculatedColumnFormula>IF(tbl_pbp[[#This Row],[AwayTeam]] &lt;&gt; "new-orleans-saints", tbl_pbp[[#This Row],[homeWinPercentage]], 1-tbl_pbp[[#This Row],[homeWinPercentage]])</calculatedColumnFormula>
    </tableColumn>
    <tableColumn id="36" name="Kamara Impactful" dataDxfId="14">
      <calculatedColumnFormula>tbl_pbp[[#This Row],[Kamara]]*tbl_pbp[[#This Row],[Impactful Play]]</calculatedColumnFormula>
    </tableColumn>
    <tableColumn id="37" name="Thomas Impactful" dataDxfId="13">
      <calculatedColumnFormula>tbl_pbp[[#This Row],[Thomas]]*tbl_pbp[[#This Row],[Impactful Play]]</calculatedColumnFormula>
    </tableColumn>
    <tableColumn id="38" name="Ranking" dataDxfId="9">
      <calculatedColumnFormula>VLOOKUP(tbl_pbp[[#This Row],[Play Saints Win % Increase]], tbl_impact[],3,TRUE)</calculatedColumnFormula>
    </tableColumn>
  </tableColumns>
  <tableStyleInfo name="TableStyleMedium9" showFirstColumn="0" showLastColumn="0" showRowStripes="1" showColumnStripes="0"/>
</table>
</file>

<file path=xl/tables/table2.xml><?xml version="1.0" encoding="utf-8"?>
<table xmlns="http://schemas.openxmlformats.org/spreadsheetml/2006/main" id="2" name="tbl_impact" displayName="tbl_impact" ref="AN5:AP13" totalsRowShown="0">
  <autoFilter ref="AN5:AP13"/>
  <tableColumns count="3">
    <tableColumn id="2" name="% Low" dataDxfId="12"/>
    <tableColumn id="3" name="% High" dataDxfId="11"/>
    <tableColumn id="1" name="Impact Bin" dataDxfId="10"/>
  </tableColumns>
  <tableStyleInfo name="TableStyleMedium9" showFirstColumn="0" showLastColumn="0" showRowStripes="1" showColumnStripes="0"/>
</table>
</file>

<file path=xl/tables/table3.xml><?xml version="1.0" encoding="utf-8"?>
<table xmlns="http://schemas.openxmlformats.org/spreadsheetml/2006/main" id="3" name="tbl_Summary" displayName="tbl_Summary" ref="AR5:BA7" totalsRowShown="0">
  <autoFilter ref="AR5:BA7"/>
  <tableColumns count="10">
    <tableColumn id="1" name="Player"/>
    <tableColumn id="2" name="Wretched (-worse than -20%)" dataDxfId="1">
      <calculatedColumnFormula>COUNTIFS(tbl_pbp[Kamara],1,tbl_pbp[Ranking],AS$4)</calculatedColumnFormula>
    </tableColumn>
    <tableColumn id="3" name="Stinky (worse than -10% to -20%)" dataDxfId="8">
      <calculatedColumnFormula>COUNTIFS(tbl_pbp[Kamara],1,tbl_pbp[Ranking],AT$4)</calculatedColumnFormula>
    </tableColumn>
    <tableColumn id="4" name="Smelly (worse than-5% -&gt; -10%)" dataDxfId="7">
      <calculatedColumnFormula>COUNTIFS(tbl_pbp[Kamara],1,tbl_pbp[Ranking],AU$4)</calculatedColumnFormula>
    </tableColumn>
    <tableColumn id="5" name="Bad (0 to -5%)" dataDxfId="6">
      <calculatedColumnFormula>COUNTIFS(tbl_pbp[Kamara],1,tbl_pbp[Ranking],AV$4)</calculatedColumnFormula>
    </tableColumn>
    <tableColumn id="6" name="Scented (0 to +5%)" dataDxfId="5">
      <calculatedColumnFormula>COUNTIFS(tbl_pbp[Kamara],1,tbl_pbp[Ranking],AW$4)</calculatedColumnFormula>
    </tableColumn>
    <tableColumn id="7" name="Perfumed (5 to + 10%)" dataDxfId="4">
      <calculatedColumnFormula>COUNTIFS(tbl_pbp[Kamara],1,tbl_pbp[Ranking],AX$4)</calculatedColumnFormula>
    </tableColumn>
    <tableColumn id="8" name="Fragrant (10% to 20%)" dataDxfId="3">
      <calculatedColumnFormula>COUNTIFS(tbl_pbp[Kamara],1,tbl_pbp[Ranking],AY$4)</calculatedColumnFormula>
    </tableColumn>
    <tableColumn id="9" name="Ambrosial (20% +)" dataDxfId="2">
      <calculatedColumnFormula>COUNTIFS(tbl_pbp[Kamara],1,tbl_pbp[Ranking],AZ$4)</calculatedColumnFormula>
    </tableColumn>
    <tableColumn id="10" name="Total Plays"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5527"/>
  <sheetViews>
    <sheetView tabSelected="1" topLeftCell="AR2" workbookViewId="0">
      <selection activeCell="BD3" sqref="BD3"/>
    </sheetView>
  </sheetViews>
  <sheetFormatPr defaultRowHeight="14.5"/>
  <cols>
    <col min="1" max="1" width="11.1796875" customWidth="1"/>
    <col min="2" max="2" width="20.36328125" customWidth="1"/>
    <col min="4" max="4" width="10.7265625" customWidth="1"/>
    <col min="5" max="5" width="11.7265625" customWidth="1"/>
    <col min="6" max="6" width="12" customWidth="1"/>
    <col min="7" max="7" width="12.54296875" customWidth="1"/>
    <col min="8" max="8" width="9.6328125" customWidth="1"/>
    <col min="9" max="9" width="12.08984375" customWidth="1"/>
    <col min="10" max="10" width="13.7265625" customWidth="1"/>
    <col min="11" max="11" width="11.08984375" customWidth="1"/>
    <col min="12" max="12" width="9.6328125" customWidth="1"/>
    <col min="13" max="13" width="12.90625" customWidth="1"/>
    <col min="14" max="14" width="21.54296875" customWidth="1"/>
    <col min="15" max="15" width="15" customWidth="1"/>
    <col min="16" max="16" width="12.6328125" customWidth="1"/>
    <col min="17" max="17" width="14.453125" customWidth="1"/>
    <col min="18" max="18" width="14.81640625" customWidth="1"/>
    <col min="19" max="19" width="13.453125" customWidth="1"/>
    <col min="20" max="20" width="14" customWidth="1"/>
    <col min="21" max="21" width="14.453125" customWidth="1"/>
    <col min="22" max="22" width="11.81640625" customWidth="1"/>
    <col min="23" max="23" width="7.36328125" customWidth="1"/>
    <col min="24" max="24" width="3.36328125" customWidth="1"/>
    <col min="25" max="25" width="3.453125" customWidth="1"/>
    <col min="26" max="26" width="8.08984375" customWidth="1"/>
    <col min="27" max="27" width="7.7265625" customWidth="1"/>
    <col min="28" max="28" width="12.453125" customWidth="1"/>
    <col min="31" max="31" width="9.90625" customWidth="1"/>
    <col min="32" max="32" width="13.90625" customWidth="1"/>
    <col min="33" max="33" width="16.81640625" customWidth="1"/>
    <col min="34" max="34" width="10" customWidth="1"/>
    <col min="37" max="37" width="28.453125" bestFit="1" customWidth="1"/>
    <col min="41" max="41" width="8.08984375" customWidth="1"/>
    <col min="42" max="42" width="8.453125" customWidth="1"/>
    <col min="43" max="43" width="28.453125" bestFit="1" customWidth="1"/>
    <col min="45" max="52" width="12.08984375" customWidth="1"/>
  </cols>
  <sheetData>
    <row r="1" spans="1:53">
      <c r="AE1" t="s">
        <v>17670</v>
      </c>
      <c r="AF1">
        <f>COUNTA(tbl_pbp[Impactful Play])</f>
        <v>5517</v>
      </c>
    </row>
    <row r="2" spans="1:53">
      <c r="AE2" t="s">
        <v>17671</v>
      </c>
      <c r="AF2">
        <f>SUM(tbl_pbp[Impactful Play])</f>
        <v>174</v>
      </c>
      <c r="AG2" s="5">
        <f>AF2/AF1</f>
        <v>3.1538879825992384E-2</v>
      </c>
    </row>
    <row r="3" spans="1:53" ht="15" thickBot="1">
      <c r="AF3" t="s">
        <v>17669</v>
      </c>
      <c r="AI3" s="5">
        <f>AI4/AC4</f>
        <v>4.1237113402061855E-2</v>
      </c>
      <c r="AJ3" s="5">
        <f>AJ4/AD4</f>
        <v>5.8823529411764705E-2</v>
      </c>
      <c r="AR3" s="24" t="s">
        <v>17692</v>
      </c>
    </row>
    <row r="4" spans="1:53" ht="15" thickBot="1">
      <c r="AC4">
        <f>SUM(tbl_pbp[Kamara])</f>
        <v>291</v>
      </c>
      <c r="AD4">
        <f>SUM(tbl_pbp[Thomas])</f>
        <v>187</v>
      </c>
      <c r="AF4" s="12">
        <v>0.1</v>
      </c>
      <c r="AI4">
        <f>SUM(tbl_pbp[Kamara Impactful])</f>
        <v>12</v>
      </c>
      <c r="AJ4">
        <f>SUM(tbl_pbp[Thomas Impactful])</f>
        <v>11</v>
      </c>
      <c r="AS4" t="s">
        <v>17682</v>
      </c>
      <c r="AT4" t="s">
        <v>17683</v>
      </c>
      <c r="AU4" t="s">
        <v>17685</v>
      </c>
      <c r="AV4" t="s">
        <v>17684</v>
      </c>
      <c r="AW4" t="s">
        <v>17686</v>
      </c>
      <c r="AX4" t="s">
        <v>17687</v>
      </c>
      <c r="AY4" t="s">
        <v>17688</v>
      </c>
      <c r="AZ4" t="s">
        <v>17689</v>
      </c>
    </row>
    <row r="5" spans="1:53" ht="87">
      <c r="A5" s="8" t="s">
        <v>17666</v>
      </c>
      <c r="B5" s="9" t="s">
        <v>0</v>
      </c>
      <c r="C5" s="9" t="s">
        <v>1</v>
      </c>
      <c r="D5" s="9" t="s">
        <v>2</v>
      </c>
      <c r="E5" s="9" t="s">
        <v>3</v>
      </c>
      <c r="F5" s="9" t="s">
        <v>4</v>
      </c>
      <c r="G5" s="9" t="s">
        <v>5</v>
      </c>
      <c r="H5" s="9" t="s">
        <v>6</v>
      </c>
      <c r="I5" s="9" t="s">
        <v>7</v>
      </c>
      <c r="J5" s="9" t="s">
        <v>8</v>
      </c>
      <c r="K5" s="9" t="s">
        <v>9</v>
      </c>
      <c r="L5" s="9" t="s">
        <v>10</v>
      </c>
      <c r="M5" s="9" t="s">
        <v>11</v>
      </c>
      <c r="N5" s="9" t="s">
        <v>12</v>
      </c>
      <c r="O5" s="9" t="s">
        <v>13</v>
      </c>
      <c r="P5" s="9" t="s">
        <v>14</v>
      </c>
      <c r="Q5" s="9" t="s">
        <v>15</v>
      </c>
      <c r="R5" s="9" t="s">
        <v>16</v>
      </c>
      <c r="S5" s="9" t="s">
        <v>17</v>
      </c>
      <c r="T5" s="9" t="s">
        <v>18</v>
      </c>
      <c r="U5" s="9" t="s">
        <v>19</v>
      </c>
      <c r="V5" s="9" t="s">
        <v>20</v>
      </c>
      <c r="W5" s="9" t="s">
        <v>21</v>
      </c>
      <c r="X5" s="9" t="s">
        <v>15416</v>
      </c>
      <c r="Y5" s="10" t="s">
        <v>17664</v>
      </c>
      <c r="Z5" s="11" t="s">
        <v>15530</v>
      </c>
      <c r="AA5" s="11" t="s">
        <v>17665</v>
      </c>
      <c r="AB5" s="11" t="s">
        <v>17673</v>
      </c>
      <c r="AC5" s="11" t="s">
        <v>17667</v>
      </c>
      <c r="AD5" s="11" t="s">
        <v>17668</v>
      </c>
      <c r="AE5" s="11" t="s">
        <v>17674</v>
      </c>
      <c r="AF5" s="11" t="s">
        <v>17678</v>
      </c>
      <c r="AG5" s="11" t="s">
        <v>17672</v>
      </c>
      <c r="AH5" s="11" t="s">
        <v>17675</v>
      </c>
      <c r="AI5" s="11" t="s">
        <v>17676</v>
      </c>
      <c r="AJ5" s="11" t="s">
        <v>17677</v>
      </c>
      <c r="AK5" s="11" t="s">
        <v>17690</v>
      </c>
      <c r="AN5" t="s">
        <v>17680</v>
      </c>
      <c r="AO5" t="s">
        <v>17681</v>
      </c>
      <c r="AP5" t="s">
        <v>17679</v>
      </c>
      <c r="AR5" t="s">
        <v>17691</v>
      </c>
      <c r="AS5" s="18" t="s">
        <v>17682</v>
      </c>
      <c r="AT5" s="19" t="s">
        <v>17683</v>
      </c>
      <c r="AU5" s="18" t="s">
        <v>17685</v>
      </c>
      <c r="AV5" s="19" t="s">
        <v>17684</v>
      </c>
      <c r="AW5" s="18" t="s">
        <v>17686</v>
      </c>
      <c r="AX5" s="19" t="s">
        <v>17687</v>
      </c>
      <c r="AY5" s="18" t="s">
        <v>17688</v>
      </c>
      <c r="AZ5" s="20" t="s">
        <v>17689</v>
      </c>
      <c r="BA5" t="s">
        <v>17692</v>
      </c>
    </row>
    <row r="6" spans="1:53">
      <c r="A6" s="1">
        <v>0</v>
      </c>
      <c r="B6" s="5">
        <v>0.64800000000000002</v>
      </c>
      <c r="C6" t="s">
        <v>8461</v>
      </c>
      <c r="D6">
        <v>0</v>
      </c>
      <c r="E6">
        <v>0</v>
      </c>
      <c r="F6">
        <v>1</v>
      </c>
      <c r="G6">
        <v>0</v>
      </c>
      <c r="H6">
        <v>0</v>
      </c>
      <c r="I6">
        <v>0</v>
      </c>
      <c r="J6">
        <v>35</v>
      </c>
      <c r="K6" t="s">
        <v>29</v>
      </c>
      <c r="L6">
        <v>0</v>
      </c>
      <c r="M6">
        <v>65</v>
      </c>
      <c r="N6" t="s">
        <v>288</v>
      </c>
      <c r="O6" t="s">
        <v>24</v>
      </c>
      <c r="P6" t="s">
        <v>25</v>
      </c>
      <c r="Q6" t="s">
        <v>26</v>
      </c>
      <c r="R6" t="s">
        <v>27</v>
      </c>
      <c r="V6" t="s">
        <v>8462</v>
      </c>
      <c r="X6" t="str">
        <f>VLOOKUP(pbp!V2756, games!$B$2:$R$40, 3, FALSE)</f>
        <v>2019-12-29T18:00Z</v>
      </c>
      <c r="Y6">
        <f>VLOOKUP(1*V6,NFLGames!$H$11:$H$555,1,FALSE)</f>
        <v>401128021</v>
      </c>
      <c r="Z6">
        <f>VLOOKUP($Y6, NFLGames!$H$11:$K$555,2,FALSE)</f>
        <v>2019</v>
      </c>
      <c r="AA6">
        <f>VLOOKUP($Y6, NFLGames!$H$11:$K$555,3,FALSE)</f>
        <v>1</v>
      </c>
      <c r="AB6" s="6">
        <f>IF(A7=0, 0, AH7-tbl_pbp[[#This Row],[Saints Win %]])</f>
        <v>-1.2000000000000011E-2</v>
      </c>
      <c r="AE6">
        <f>ABS(tbl_pbp[[#This Row],[play.homeScore]]-tbl_pbp[[#This Row],[play.awayScore]])</f>
        <v>0</v>
      </c>
      <c r="AF6">
        <f>IF(tbl_pbp[[#This Row],[Play Saints Win % Increase]]&gt;=$AF$4,1,0)</f>
        <v>0</v>
      </c>
      <c r="AG6" t="str">
        <f>VLOOKUP(tbl_pbp[[#This Row],[gameId]], games!$B$2:$T$40, 9, FALSE)</f>
        <v>houston-texans</v>
      </c>
      <c r="AH6" s="5">
        <f>IF(tbl_pbp[[#This Row],[AwayTeam]] &lt;&gt; "new-orleans-saints", tbl_pbp[[#This Row],[homeWinPercentage]], 1-tbl_pbp[[#This Row],[homeWinPercentage]])</f>
        <v>0.64800000000000002</v>
      </c>
      <c r="AI6" s="13">
        <f>tbl_pbp[[#This Row],[Kamara]]*tbl_pbp[[#This Row],[Impactful Play]]</f>
        <v>0</v>
      </c>
      <c r="AJ6" s="13">
        <f>tbl_pbp[[#This Row],[Thomas]]*tbl_pbp[[#This Row],[Impactful Play]]</f>
        <v>0</v>
      </c>
      <c r="AK6" s="13" t="str">
        <f>VLOOKUP(tbl_pbp[[#This Row],[Play Saints Win % Increase]], tbl_impact[],3,TRUE)</f>
        <v>Bad (0 to -5%)</v>
      </c>
      <c r="AN6" s="15">
        <v>-1</v>
      </c>
      <c r="AO6" s="15">
        <v>-0.2</v>
      </c>
      <c r="AP6" t="s">
        <v>17682</v>
      </c>
      <c r="AR6" t="s">
        <v>17667</v>
      </c>
      <c r="AS6">
        <f>COUNTIFS(tbl_pbp[Kamara],1,tbl_pbp[Ranking],AS$4)</f>
        <v>0</v>
      </c>
      <c r="AT6">
        <f>COUNTIFS(tbl_pbp[Kamara],1,tbl_pbp[Ranking],AT$4)</f>
        <v>9</v>
      </c>
      <c r="AU6">
        <f>COUNTIFS(tbl_pbp[Kamara],1,tbl_pbp[Ranking],AU$4)</f>
        <v>21</v>
      </c>
      <c r="AV6">
        <f>COUNTIFS(tbl_pbp[Kamara],1,tbl_pbp[Ranking],AV$4)</f>
        <v>97</v>
      </c>
      <c r="AW6">
        <f>COUNTIFS(tbl_pbp[Kamara],1,tbl_pbp[Ranking],AW$4)</f>
        <v>126</v>
      </c>
      <c r="AX6">
        <f>COUNTIFS(tbl_pbp[Kamara],1,tbl_pbp[Ranking],AX$4)</f>
        <v>26</v>
      </c>
      <c r="AY6">
        <f>COUNTIFS(tbl_pbp[Kamara],1,tbl_pbp[Ranking],AY$4)</f>
        <v>11</v>
      </c>
      <c r="AZ6">
        <f>COUNTIFS(tbl_pbp[Kamara],1,tbl_pbp[Ranking],AZ$4)</f>
        <v>1</v>
      </c>
      <c r="BA6" s="13">
        <f>SUM(tbl_Summary[[#This Row],[Wretched (-worse than -20%)]:[Ambrosial (20% +)]])</f>
        <v>291</v>
      </c>
    </row>
    <row r="7" spans="1:53">
      <c r="A7" s="1">
        <v>1</v>
      </c>
      <c r="B7" s="5">
        <v>0.63600000000000001</v>
      </c>
      <c r="C7" t="s">
        <v>8463</v>
      </c>
      <c r="D7">
        <v>0</v>
      </c>
      <c r="E7">
        <v>0</v>
      </c>
      <c r="F7">
        <v>1</v>
      </c>
      <c r="G7">
        <v>0</v>
      </c>
      <c r="H7">
        <v>0</v>
      </c>
      <c r="I7">
        <v>10</v>
      </c>
      <c r="J7">
        <v>75</v>
      </c>
      <c r="K7" t="s">
        <v>8464</v>
      </c>
      <c r="L7">
        <v>1</v>
      </c>
      <c r="M7">
        <v>75</v>
      </c>
      <c r="N7" t="s">
        <v>8465</v>
      </c>
      <c r="O7" t="s">
        <v>24</v>
      </c>
      <c r="P7" t="s">
        <v>45</v>
      </c>
      <c r="Q7" t="s">
        <v>46</v>
      </c>
      <c r="R7" t="s">
        <v>47</v>
      </c>
      <c r="S7" t="s">
        <v>33</v>
      </c>
      <c r="T7" t="s">
        <v>8466</v>
      </c>
      <c r="U7" t="s">
        <v>8467</v>
      </c>
      <c r="V7" t="s">
        <v>8462</v>
      </c>
      <c r="X7" t="str">
        <f>VLOOKUP(pbp!V2757, games!$B$2:$R$40, 3, FALSE)</f>
        <v>2019-12-29T18:00Z</v>
      </c>
      <c r="Y7">
        <f>VLOOKUP(1*V7,NFLGames!$H$11:$H$555,1,FALSE)</f>
        <v>401128021</v>
      </c>
      <c r="Z7">
        <f>VLOOKUP($Y7, NFLGames!$H$11:$K$555,2,FALSE)</f>
        <v>2019</v>
      </c>
      <c r="AA7">
        <f>VLOOKUP($Y7, NFLGames!$H$11:$K$555,3,FALSE)</f>
        <v>1</v>
      </c>
      <c r="AB7" s="6">
        <f>IF(A8=0, 0, AH8-tbl_pbp[[#This Row],[Saints Win %]])</f>
        <v>2.0000000000000018E-2</v>
      </c>
      <c r="AE7">
        <f>ABS(tbl_pbp[[#This Row],[play.homeScore]]-tbl_pbp[[#This Row],[play.awayScore]])</f>
        <v>0</v>
      </c>
      <c r="AF7">
        <f>IF(tbl_pbp[[#This Row],[Play Saints Win % Increase]]&gt;=$AF$4,1,0)</f>
        <v>0</v>
      </c>
      <c r="AG7" t="str">
        <f>VLOOKUP(tbl_pbp[[#This Row],[gameId]], games!$B$2:$T$40, 9, FALSE)</f>
        <v>houston-texans</v>
      </c>
      <c r="AH7" s="5">
        <f>IF(tbl_pbp[[#This Row],[AwayTeam]] &lt;&gt; "new-orleans-saints", tbl_pbp[[#This Row],[homeWinPercentage]], 1-tbl_pbp[[#This Row],[homeWinPercentage]])</f>
        <v>0.63600000000000001</v>
      </c>
      <c r="AI7" s="13">
        <f>tbl_pbp[[#This Row],[Kamara]]*tbl_pbp[[#This Row],[Impactful Play]]</f>
        <v>0</v>
      </c>
      <c r="AJ7" s="13">
        <f>tbl_pbp[[#This Row],[Thomas]]*tbl_pbp[[#This Row],[Impactful Play]]</f>
        <v>0</v>
      </c>
      <c r="AK7" s="13" t="str">
        <f>VLOOKUP(tbl_pbp[[#This Row],[Play Saints Win % Increase]], tbl_impact[],3,TRUE)</f>
        <v>Scented (0 to +5%)</v>
      </c>
      <c r="AN7" s="15">
        <v>-0.2</v>
      </c>
      <c r="AO7" s="15">
        <v>-0.1</v>
      </c>
      <c r="AP7" t="s">
        <v>17683</v>
      </c>
      <c r="AR7" t="s">
        <v>17668</v>
      </c>
      <c r="AS7">
        <f>COUNTIFS(tbl_pbp[Thomas],1,tbl_pbp[Ranking],AS$4)</f>
        <v>1</v>
      </c>
      <c r="AT7">
        <f>COUNTIFS(tbl_pbp[Thomas],1,tbl_pbp[Ranking],AT$4)</f>
        <v>5</v>
      </c>
      <c r="AU7">
        <f>COUNTIFS(tbl_pbp[Thomas],1,tbl_pbp[Ranking],AU$4)</f>
        <v>12</v>
      </c>
      <c r="AV7">
        <f>COUNTIFS(tbl_pbp[Thomas],1,tbl_pbp[Ranking],AV$4)</f>
        <v>67</v>
      </c>
      <c r="AW7">
        <f>COUNTIFS(tbl_pbp[Thomas],1,tbl_pbp[Ranking],AW$4)</f>
        <v>83</v>
      </c>
      <c r="AX7">
        <f>COUNTIFS(tbl_pbp[Thomas],1,tbl_pbp[Ranking],AX$4)</f>
        <v>8</v>
      </c>
      <c r="AY7">
        <f>COUNTIFS(tbl_pbp[Thomas],1,tbl_pbp[Ranking],AY$4)</f>
        <v>9</v>
      </c>
      <c r="AZ7">
        <f>COUNTIFS(tbl_pbp[Thomas],1,tbl_pbp[Ranking],AZ$4)</f>
        <v>2</v>
      </c>
      <c r="BA7" s="13">
        <f>SUM(tbl_Summary[[#This Row],[Wretched (-worse than -20%)]:[Ambrosial (20% +)]])</f>
        <v>187</v>
      </c>
    </row>
    <row r="8" spans="1:53">
      <c r="A8" s="1">
        <v>2</v>
      </c>
      <c r="B8" s="5">
        <v>0.65600000000000003</v>
      </c>
      <c r="C8" t="s">
        <v>8468</v>
      </c>
      <c r="D8">
        <v>0</v>
      </c>
      <c r="E8">
        <v>0</v>
      </c>
      <c r="F8">
        <v>1</v>
      </c>
      <c r="G8">
        <v>0</v>
      </c>
      <c r="H8">
        <v>0</v>
      </c>
      <c r="I8">
        <v>1</v>
      </c>
      <c r="J8">
        <v>66</v>
      </c>
      <c r="K8" t="s">
        <v>8464</v>
      </c>
      <c r="L8">
        <v>2</v>
      </c>
      <c r="M8">
        <v>66</v>
      </c>
      <c r="N8" t="s">
        <v>8469</v>
      </c>
      <c r="O8" t="s">
        <v>6504</v>
      </c>
      <c r="P8" t="s">
        <v>45</v>
      </c>
      <c r="Q8" t="s">
        <v>46</v>
      </c>
      <c r="R8" t="s">
        <v>47</v>
      </c>
      <c r="S8" t="s">
        <v>83</v>
      </c>
      <c r="T8" t="s">
        <v>8470</v>
      </c>
      <c r="U8" t="s">
        <v>8471</v>
      </c>
      <c r="V8" t="s">
        <v>8462</v>
      </c>
      <c r="X8" t="str">
        <f>VLOOKUP(pbp!V2758, games!$B$2:$R$40, 3, FALSE)</f>
        <v>2019-12-29T18:00Z</v>
      </c>
      <c r="Y8">
        <f>VLOOKUP(1*V8,NFLGames!$H$11:$H$555,1,FALSE)</f>
        <v>401128021</v>
      </c>
      <c r="Z8">
        <f>VLOOKUP($Y8, NFLGames!$H$11:$K$555,2,FALSE)</f>
        <v>2019</v>
      </c>
      <c r="AA8">
        <f>VLOOKUP($Y8, NFLGames!$H$11:$K$555,3,FALSE)</f>
        <v>1</v>
      </c>
      <c r="AB8" s="6">
        <f>IF(A9=0, 0, AH9-tbl_pbp[[#This Row],[Saints Win %]])</f>
        <v>1.0000000000000009E-2</v>
      </c>
      <c r="AE8">
        <f>ABS(tbl_pbp[[#This Row],[play.homeScore]]-tbl_pbp[[#This Row],[play.awayScore]])</f>
        <v>0</v>
      </c>
      <c r="AF8">
        <f>IF(tbl_pbp[[#This Row],[Play Saints Win % Increase]]&gt;=$AF$4,1,0)</f>
        <v>0</v>
      </c>
      <c r="AG8" t="str">
        <f>VLOOKUP(tbl_pbp[[#This Row],[gameId]], games!$B$2:$T$40, 9, FALSE)</f>
        <v>houston-texans</v>
      </c>
      <c r="AH8" s="5">
        <f>IF(tbl_pbp[[#This Row],[AwayTeam]] &lt;&gt; "new-orleans-saints", tbl_pbp[[#This Row],[homeWinPercentage]], 1-tbl_pbp[[#This Row],[homeWinPercentage]])</f>
        <v>0.65600000000000003</v>
      </c>
      <c r="AI8" s="13">
        <f>tbl_pbp[[#This Row],[Kamara]]*tbl_pbp[[#This Row],[Impactful Play]]</f>
        <v>0</v>
      </c>
      <c r="AJ8" s="13">
        <f>tbl_pbp[[#This Row],[Thomas]]*tbl_pbp[[#This Row],[Impactful Play]]</f>
        <v>0</v>
      </c>
      <c r="AK8" s="13" t="str">
        <f>VLOOKUP(tbl_pbp[[#This Row],[Play Saints Win % Increase]], tbl_impact[],3,TRUE)</f>
        <v>Scented (0 to +5%)</v>
      </c>
      <c r="AN8" s="15">
        <v>-0.1</v>
      </c>
      <c r="AO8" s="15">
        <v>-0.05</v>
      </c>
      <c r="AP8" t="s">
        <v>17685</v>
      </c>
    </row>
    <row r="9" spans="1:53">
      <c r="A9" s="1">
        <v>3</v>
      </c>
      <c r="B9" s="5">
        <v>0.66600000000000004</v>
      </c>
      <c r="C9" t="s">
        <v>8472</v>
      </c>
      <c r="D9">
        <v>0</v>
      </c>
      <c r="E9">
        <v>0</v>
      </c>
      <c r="F9">
        <v>1</v>
      </c>
      <c r="G9">
        <v>0</v>
      </c>
      <c r="H9">
        <v>0</v>
      </c>
      <c r="I9">
        <v>10</v>
      </c>
      <c r="J9">
        <v>62</v>
      </c>
      <c r="K9" t="s">
        <v>8464</v>
      </c>
      <c r="L9">
        <v>1</v>
      </c>
      <c r="M9">
        <v>62</v>
      </c>
      <c r="N9" t="s">
        <v>8473</v>
      </c>
      <c r="O9" t="s">
        <v>156</v>
      </c>
      <c r="P9" t="s">
        <v>94</v>
      </c>
      <c r="Q9" t="s">
        <v>95</v>
      </c>
      <c r="R9" t="s">
        <v>96</v>
      </c>
      <c r="S9" t="s">
        <v>33</v>
      </c>
      <c r="T9" t="s">
        <v>8474</v>
      </c>
      <c r="U9" t="s">
        <v>8475</v>
      </c>
      <c r="V9" t="s">
        <v>8462</v>
      </c>
      <c r="X9" t="str">
        <f>VLOOKUP(pbp!V2759, games!$B$2:$R$40, 3, FALSE)</f>
        <v>2019-12-29T18:00Z</v>
      </c>
      <c r="Y9">
        <f>VLOOKUP(1*V9,NFLGames!$H$11:$H$555,1,FALSE)</f>
        <v>401128021</v>
      </c>
      <c r="Z9">
        <f>VLOOKUP($Y9, NFLGames!$H$11:$K$555,2,FALSE)</f>
        <v>2019</v>
      </c>
      <c r="AA9">
        <f>VLOOKUP($Y9, NFLGames!$H$11:$K$555,3,FALSE)</f>
        <v>1</v>
      </c>
      <c r="AB9" s="6">
        <f>IF(A10=0, 0, AH10-tbl_pbp[[#This Row],[Saints Win %]])</f>
        <v>9.000000000000008E-3</v>
      </c>
      <c r="AE9">
        <f>ABS(tbl_pbp[[#This Row],[play.homeScore]]-tbl_pbp[[#This Row],[play.awayScore]])</f>
        <v>0</v>
      </c>
      <c r="AF9">
        <f>IF(tbl_pbp[[#This Row],[Play Saints Win % Increase]]&gt;=$AF$4,1,0)</f>
        <v>0</v>
      </c>
      <c r="AG9" t="str">
        <f>VLOOKUP(tbl_pbp[[#This Row],[gameId]], games!$B$2:$T$40, 9, FALSE)</f>
        <v>houston-texans</v>
      </c>
      <c r="AH9" s="5">
        <f>IF(tbl_pbp[[#This Row],[AwayTeam]] &lt;&gt; "new-orleans-saints", tbl_pbp[[#This Row],[homeWinPercentage]], 1-tbl_pbp[[#This Row],[homeWinPercentage]])</f>
        <v>0.66600000000000004</v>
      </c>
      <c r="AI9" s="13">
        <f>tbl_pbp[[#This Row],[Kamara]]*tbl_pbp[[#This Row],[Impactful Play]]</f>
        <v>0</v>
      </c>
      <c r="AJ9" s="13">
        <f>tbl_pbp[[#This Row],[Thomas]]*tbl_pbp[[#This Row],[Impactful Play]]</f>
        <v>0</v>
      </c>
      <c r="AK9" s="13" t="str">
        <f>VLOOKUP(tbl_pbp[[#This Row],[Play Saints Win % Increase]], tbl_impact[],3,TRUE)</f>
        <v>Scented (0 to +5%)</v>
      </c>
      <c r="AN9" s="15">
        <v>-0.05</v>
      </c>
      <c r="AO9" s="15">
        <v>0</v>
      </c>
      <c r="AP9" t="s">
        <v>17684</v>
      </c>
    </row>
    <row r="10" spans="1:53">
      <c r="A10" s="1">
        <v>4</v>
      </c>
      <c r="B10" s="5">
        <v>0.67500000000000004</v>
      </c>
      <c r="C10" t="s">
        <v>8476</v>
      </c>
      <c r="D10">
        <v>0</v>
      </c>
      <c r="E10">
        <v>0</v>
      </c>
      <c r="F10">
        <v>1</v>
      </c>
      <c r="G10">
        <v>0</v>
      </c>
      <c r="H10">
        <v>0</v>
      </c>
      <c r="I10">
        <v>15</v>
      </c>
      <c r="J10">
        <v>67</v>
      </c>
      <c r="K10" t="s">
        <v>8464</v>
      </c>
      <c r="L10">
        <v>1</v>
      </c>
      <c r="M10">
        <v>67</v>
      </c>
      <c r="N10" t="s">
        <v>8477</v>
      </c>
      <c r="O10" t="s">
        <v>2611</v>
      </c>
      <c r="P10" t="s">
        <v>22</v>
      </c>
      <c r="Q10" t="s">
        <v>37</v>
      </c>
      <c r="S10" t="s">
        <v>250</v>
      </c>
      <c r="T10" t="s">
        <v>8478</v>
      </c>
      <c r="U10" t="s">
        <v>8479</v>
      </c>
      <c r="V10" t="s">
        <v>8462</v>
      </c>
      <c r="X10" t="str">
        <f>VLOOKUP(pbp!V2760, games!$B$2:$R$40, 3, FALSE)</f>
        <v>2019-12-29T18:00Z</v>
      </c>
      <c r="Y10">
        <f>VLOOKUP(1*V10,NFLGames!$H$11:$H$555,1,FALSE)</f>
        <v>401128021</v>
      </c>
      <c r="Z10">
        <f>VLOOKUP($Y10, NFLGames!$H$11:$K$555,2,FALSE)</f>
        <v>2019</v>
      </c>
      <c r="AA10">
        <f>VLOOKUP($Y10, NFLGames!$H$11:$K$555,3,FALSE)</f>
        <v>1</v>
      </c>
      <c r="AB10" s="6">
        <f>IF(A11=0, 0, AH11-tbl_pbp[[#This Row],[Saints Win %]])</f>
        <v>2.399999999999991E-2</v>
      </c>
      <c r="AE10">
        <f>ABS(tbl_pbp[[#This Row],[play.homeScore]]-tbl_pbp[[#This Row],[play.awayScore]])</f>
        <v>0</v>
      </c>
      <c r="AF10">
        <f>IF(tbl_pbp[[#This Row],[Play Saints Win % Increase]]&gt;=$AF$4,1,0)</f>
        <v>0</v>
      </c>
      <c r="AG10" t="str">
        <f>VLOOKUP(tbl_pbp[[#This Row],[gameId]], games!$B$2:$T$40, 9, FALSE)</f>
        <v>houston-texans</v>
      </c>
      <c r="AH10" s="5">
        <f>IF(tbl_pbp[[#This Row],[AwayTeam]] &lt;&gt; "new-orleans-saints", tbl_pbp[[#This Row],[homeWinPercentage]], 1-tbl_pbp[[#This Row],[homeWinPercentage]])</f>
        <v>0.67500000000000004</v>
      </c>
      <c r="AI10" s="13">
        <f>tbl_pbp[[#This Row],[Kamara]]*tbl_pbp[[#This Row],[Impactful Play]]</f>
        <v>0</v>
      </c>
      <c r="AJ10" s="13">
        <f>tbl_pbp[[#This Row],[Thomas]]*tbl_pbp[[#This Row],[Impactful Play]]</f>
        <v>0</v>
      </c>
      <c r="AK10" s="13" t="str">
        <f>VLOOKUP(tbl_pbp[[#This Row],[Play Saints Win % Increase]], tbl_impact[],3,TRUE)</f>
        <v>Scented (0 to +5%)</v>
      </c>
      <c r="AN10" s="15">
        <v>0</v>
      </c>
      <c r="AO10" s="15">
        <v>0.05</v>
      </c>
      <c r="AP10" t="s">
        <v>17686</v>
      </c>
      <c r="AR10" s="24" t="s">
        <v>17693</v>
      </c>
    </row>
    <row r="11" spans="1:53" ht="44" thickBot="1">
      <c r="A11" s="1">
        <v>5</v>
      </c>
      <c r="B11" s="5">
        <v>0.69899999999999995</v>
      </c>
      <c r="C11" t="s">
        <v>8480</v>
      </c>
      <c r="D11">
        <v>0</v>
      </c>
      <c r="E11">
        <v>0</v>
      </c>
      <c r="F11">
        <v>1</v>
      </c>
      <c r="G11">
        <v>0</v>
      </c>
      <c r="H11">
        <v>0</v>
      </c>
      <c r="I11">
        <v>15</v>
      </c>
      <c r="J11">
        <v>67</v>
      </c>
      <c r="K11" t="s">
        <v>8464</v>
      </c>
      <c r="L11">
        <v>2</v>
      </c>
      <c r="M11">
        <v>67</v>
      </c>
      <c r="N11" t="s">
        <v>8481</v>
      </c>
      <c r="O11" t="s">
        <v>1030</v>
      </c>
      <c r="P11" t="s">
        <v>22</v>
      </c>
      <c r="Q11" t="s">
        <v>37</v>
      </c>
      <c r="S11" t="s">
        <v>252</v>
      </c>
      <c r="T11" t="s">
        <v>8478</v>
      </c>
      <c r="U11" t="s">
        <v>8482</v>
      </c>
      <c r="V11" t="s">
        <v>8462</v>
      </c>
      <c r="X11" t="str">
        <f>VLOOKUP(pbp!V2761, games!$B$2:$R$40, 3, FALSE)</f>
        <v>2019-12-29T18:00Z</v>
      </c>
      <c r="Y11">
        <f>VLOOKUP(1*V11,NFLGames!$H$11:$H$555,1,FALSE)</f>
        <v>401128021</v>
      </c>
      <c r="Z11">
        <f>VLOOKUP($Y11, NFLGames!$H$11:$K$555,2,FALSE)</f>
        <v>2019</v>
      </c>
      <c r="AA11">
        <f>VLOOKUP($Y11, NFLGames!$H$11:$K$555,3,FALSE)</f>
        <v>1</v>
      </c>
      <c r="AB11" s="6">
        <f>IF(A12=0, 0, AH12-tbl_pbp[[#This Row],[Saints Win %]])</f>
        <v>5.0000000000000044E-3</v>
      </c>
      <c r="AE11">
        <f>ABS(tbl_pbp[[#This Row],[play.homeScore]]-tbl_pbp[[#This Row],[play.awayScore]])</f>
        <v>0</v>
      </c>
      <c r="AF11">
        <f>IF(tbl_pbp[[#This Row],[Play Saints Win % Increase]]&gt;=$AF$4,1,0)</f>
        <v>0</v>
      </c>
      <c r="AG11" t="str">
        <f>VLOOKUP(tbl_pbp[[#This Row],[gameId]], games!$B$2:$T$40, 9, FALSE)</f>
        <v>houston-texans</v>
      </c>
      <c r="AH11" s="5">
        <f>IF(tbl_pbp[[#This Row],[AwayTeam]] &lt;&gt; "new-orleans-saints", tbl_pbp[[#This Row],[homeWinPercentage]], 1-tbl_pbp[[#This Row],[homeWinPercentage]])</f>
        <v>0.69899999999999995</v>
      </c>
      <c r="AI11" s="13">
        <f>tbl_pbp[[#This Row],[Kamara]]*tbl_pbp[[#This Row],[Impactful Play]]</f>
        <v>0</v>
      </c>
      <c r="AJ11" s="13">
        <f>tbl_pbp[[#This Row],[Thomas]]*tbl_pbp[[#This Row],[Impactful Play]]</f>
        <v>0</v>
      </c>
      <c r="AK11" s="13" t="str">
        <f>VLOOKUP(tbl_pbp[[#This Row],[Play Saints Win % Increase]], tbl_impact[],3,TRUE)</f>
        <v>Scented (0 to +5%)</v>
      </c>
      <c r="AN11" s="15">
        <v>0.05</v>
      </c>
      <c r="AO11" s="15">
        <v>0.1</v>
      </c>
      <c r="AP11" t="s">
        <v>17687</v>
      </c>
      <c r="AR11" s="7" t="s">
        <v>17691</v>
      </c>
      <c r="AS11" s="21" t="s">
        <v>17682</v>
      </c>
      <c r="AT11" s="22" t="s">
        <v>17683</v>
      </c>
      <c r="AU11" s="21" t="s">
        <v>17685</v>
      </c>
      <c r="AV11" s="22" t="s">
        <v>17684</v>
      </c>
      <c r="AW11" s="21" t="s">
        <v>17686</v>
      </c>
      <c r="AX11" s="22" t="s">
        <v>17687</v>
      </c>
      <c r="AY11" s="21" t="s">
        <v>17688</v>
      </c>
      <c r="AZ11" s="23" t="s">
        <v>17689</v>
      </c>
      <c r="BA11" s="14" t="s">
        <v>17692</v>
      </c>
    </row>
    <row r="12" spans="1:53" ht="15" thickTop="1">
      <c r="A12" s="1">
        <v>6</v>
      </c>
      <c r="B12" s="5">
        <v>0.70399999999999996</v>
      </c>
      <c r="C12" t="s">
        <v>8483</v>
      </c>
      <c r="D12">
        <v>0</v>
      </c>
      <c r="E12">
        <v>0</v>
      </c>
      <c r="F12">
        <v>1</v>
      </c>
      <c r="G12">
        <v>0</v>
      </c>
      <c r="H12">
        <v>0</v>
      </c>
      <c r="I12">
        <v>15</v>
      </c>
      <c r="J12">
        <v>67</v>
      </c>
      <c r="K12" t="s">
        <v>8464</v>
      </c>
      <c r="L12">
        <v>3</v>
      </c>
      <c r="M12">
        <v>67</v>
      </c>
      <c r="N12" t="s">
        <v>8484</v>
      </c>
      <c r="O12" t="s">
        <v>5975</v>
      </c>
      <c r="P12" t="s">
        <v>167</v>
      </c>
      <c r="Q12" t="s">
        <v>168</v>
      </c>
      <c r="S12" t="s">
        <v>259</v>
      </c>
      <c r="T12" t="s">
        <v>8478</v>
      </c>
      <c r="U12" t="s">
        <v>8485</v>
      </c>
      <c r="V12" t="s">
        <v>8462</v>
      </c>
      <c r="X12" t="str">
        <f>VLOOKUP(pbp!V2762, games!$B$2:$R$40, 3, FALSE)</f>
        <v>2019-12-29T18:00Z</v>
      </c>
      <c r="Y12">
        <f>VLOOKUP(1*V12,NFLGames!$H$11:$H$555,1,FALSE)</f>
        <v>401128021</v>
      </c>
      <c r="Z12">
        <f>VLOOKUP($Y12, NFLGames!$H$11:$K$555,2,FALSE)</f>
        <v>2019</v>
      </c>
      <c r="AA12">
        <f>VLOOKUP($Y12, NFLGames!$H$11:$K$555,3,FALSE)</f>
        <v>1</v>
      </c>
      <c r="AB12" s="6">
        <f>IF(A13=0, 0, AH13-tbl_pbp[[#This Row],[Saints Win %]])</f>
        <v>-0.16099999999999992</v>
      </c>
      <c r="AE12">
        <f>ABS(tbl_pbp[[#This Row],[play.homeScore]]-tbl_pbp[[#This Row],[play.awayScore]])</f>
        <v>0</v>
      </c>
      <c r="AF12">
        <f>IF(tbl_pbp[[#This Row],[Play Saints Win % Increase]]&gt;=$AF$4,1,0)</f>
        <v>0</v>
      </c>
      <c r="AG12" t="str">
        <f>VLOOKUP(tbl_pbp[[#This Row],[gameId]], games!$B$2:$T$40, 9, FALSE)</f>
        <v>houston-texans</v>
      </c>
      <c r="AH12" s="5">
        <f>IF(tbl_pbp[[#This Row],[AwayTeam]] &lt;&gt; "new-orleans-saints", tbl_pbp[[#This Row],[homeWinPercentage]], 1-tbl_pbp[[#This Row],[homeWinPercentage]])</f>
        <v>0.70399999999999996</v>
      </c>
      <c r="AI12" s="13">
        <f>tbl_pbp[[#This Row],[Kamara]]*tbl_pbp[[#This Row],[Impactful Play]]</f>
        <v>0</v>
      </c>
      <c r="AJ12" s="13">
        <f>tbl_pbp[[#This Row],[Thomas]]*tbl_pbp[[#This Row],[Impactful Play]]</f>
        <v>0</v>
      </c>
      <c r="AK12" s="13" t="str">
        <f>VLOOKUP(tbl_pbp[[#This Row],[Play Saints Win % Increase]], tbl_impact[],3,TRUE)</f>
        <v>Stinky (worse than -10% to -20%)</v>
      </c>
      <c r="AN12" s="15">
        <v>0.1</v>
      </c>
      <c r="AO12" s="15">
        <v>0.2</v>
      </c>
      <c r="AP12" t="s">
        <v>17688</v>
      </c>
      <c r="AR12" s="16" t="s">
        <v>17667</v>
      </c>
      <c r="AS12" s="5">
        <f>AS6/$BA6</f>
        <v>0</v>
      </c>
      <c r="AT12" s="5">
        <f t="shared" ref="AT12:BA12" si="0">AT6/$BA6</f>
        <v>3.0927835051546393E-2</v>
      </c>
      <c r="AU12" s="5">
        <f t="shared" si="0"/>
        <v>7.2164948453608241E-2</v>
      </c>
      <c r="AV12" s="5">
        <f t="shared" si="0"/>
        <v>0.33333333333333331</v>
      </c>
      <c r="AW12" s="5">
        <f t="shared" si="0"/>
        <v>0.4329896907216495</v>
      </c>
      <c r="AX12" s="5">
        <f t="shared" si="0"/>
        <v>8.9347079037800689E-2</v>
      </c>
      <c r="AY12" s="5">
        <f t="shared" si="0"/>
        <v>3.7800687285223365E-2</v>
      </c>
      <c r="AZ12" s="5">
        <f t="shared" si="0"/>
        <v>3.4364261168384879E-3</v>
      </c>
      <c r="BA12" s="5">
        <f t="shared" si="0"/>
        <v>1</v>
      </c>
    </row>
    <row r="13" spans="1:53">
      <c r="A13" s="1">
        <v>7</v>
      </c>
      <c r="B13" s="5">
        <v>0.54300000000000004</v>
      </c>
      <c r="C13" t="s">
        <v>8486</v>
      </c>
      <c r="D13">
        <v>0</v>
      </c>
      <c r="E13">
        <v>0</v>
      </c>
      <c r="F13">
        <v>1</v>
      </c>
      <c r="G13">
        <v>0</v>
      </c>
      <c r="H13">
        <v>0</v>
      </c>
      <c r="I13">
        <v>21</v>
      </c>
      <c r="J13">
        <v>73</v>
      </c>
      <c r="K13" t="s">
        <v>8464</v>
      </c>
      <c r="L13">
        <v>4</v>
      </c>
      <c r="M13">
        <v>73</v>
      </c>
      <c r="N13" t="s">
        <v>8487</v>
      </c>
      <c r="O13" t="s">
        <v>314</v>
      </c>
      <c r="P13" t="s">
        <v>66</v>
      </c>
      <c r="Q13" t="s">
        <v>67</v>
      </c>
      <c r="R13" t="s">
        <v>68</v>
      </c>
      <c r="S13" t="s">
        <v>2853</v>
      </c>
      <c r="T13" t="s">
        <v>8488</v>
      </c>
      <c r="U13" t="s">
        <v>8489</v>
      </c>
      <c r="V13" t="s">
        <v>8462</v>
      </c>
      <c r="X13" t="str">
        <f>VLOOKUP(pbp!V2763, games!$B$2:$R$40, 3, FALSE)</f>
        <v>2019-12-29T18:00Z</v>
      </c>
      <c r="Y13">
        <f>VLOOKUP(1*V13,NFLGames!$H$11:$H$555,1,FALSE)</f>
        <v>401128021</v>
      </c>
      <c r="Z13">
        <f>VLOOKUP($Y13, NFLGames!$H$11:$K$555,2,FALSE)</f>
        <v>2019</v>
      </c>
      <c r="AA13">
        <f>VLOOKUP($Y13, NFLGames!$H$11:$K$555,3,FALSE)</f>
        <v>1</v>
      </c>
      <c r="AB13" s="6">
        <f>IF(A14=0, 0, AH14-tbl_pbp[[#This Row],[Saints Win %]])</f>
        <v>0.15299999999999991</v>
      </c>
      <c r="AE13">
        <f>ABS(tbl_pbp[[#This Row],[play.homeScore]]-tbl_pbp[[#This Row],[play.awayScore]])</f>
        <v>0</v>
      </c>
      <c r="AF13">
        <f>IF(tbl_pbp[[#This Row],[Play Saints Win % Increase]]&gt;=$AF$4,1,0)</f>
        <v>1</v>
      </c>
      <c r="AG13" t="str">
        <f>VLOOKUP(tbl_pbp[[#This Row],[gameId]], games!$B$2:$T$40, 9, FALSE)</f>
        <v>houston-texans</v>
      </c>
      <c r="AH13" s="5">
        <f>IF(tbl_pbp[[#This Row],[AwayTeam]] &lt;&gt; "new-orleans-saints", tbl_pbp[[#This Row],[homeWinPercentage]], 1-tbl_pbp[[#This Row],[homeWinPercentage]])</f>
        <v>0.54300000000000004</v>
      </c>
      <c r="AI13" s="13">
        <f>tbl_pbp[[#This Row],[Kamara]]*tbl_pbp[[#This Row],[Impactful Play]]</f>
        <v>0</v>
      </c>
      <c r="AJ13" s="13">
        <f>tbl_pbp[[#This Row],[Thomas]]*tbl_pbp[[#This Row],[Impactful Play]]</f>
        <v>0</v>
      </c>
      <c r="AK13" s="13" t="str">
        <f>VLOOKUP(tbl_pbp[[#This Row],[Play Saints Win % Increase]], tbl_impact[],3,TRUE)</f>
        <v>Fragrant (10% to 20%)</v>
      </c>
      <c r="AN13" s="15">
        <v>0.2</v>
      </c>
      <c r="AO13" s="15">
        <v>1</v>
      </c>
      <c r="AP13" t="s">
        <v>17689</v>
      </c>
      <c r="AR13" s="17" t="s">
        <v>17668</v>
      </c>
      <c r="AS13" s="5">
        <f>AS7/$BA7</f>
        <v>5.3475935828877002E-3</v>
      </c>
      <c r="AT13" s="5">
        <f t="shared" ref="AT13:BA13" si="1">AT7/$BA7</f>
        <v>2.6737967914438502E-2</v>
      </c>
      <c r="AU13" s="5">
        <f t="shared" si="1"/>
        <v>6.4171122994652413E-2</v>
      </c>
      <c r="AV13" s="5">
        <f t="shared" si="1"/>
        <v>0.35828877005347592</v>
      </c>
      <c r="AW13" s="5">
        <f t="shared" si="1"/>
        <v>0.44385026737967914</v>
      </c>
      <c r="AX13" s="5">
        <f t="shared" si="1"/>
        <v>4.2780748663101602E-2</v>
      </c>
      <c r="AY13" s="5">
        <f t="shared" si="1"/>
        <v>4.8128342245989303E-2</v>
      </c>
      <c r="AZ13" s="5">
        <f t="shared" si="1"/>
        <v>1.06951871657754E-2</v>
      </c>
      <c r="BA13" s="5">
        <f t="shared" si="1"/>
        <v>1</v>
      </c>
    </row>
    <row r="14" spans="1:53">
      <c r="A14" s="1">
        <v>8</v>
      </c>
      <c r="B14" s="5">
        <v>0.69599999999999995</v>
      </c>
      <c r="C14" t="s">
        <v>8490</v>
      </c>
      <c r="D14">
        <v>0</v>
      </c>
      <c r="E14">
        <v>0</v>
      </c>
      <c r="F14">
        <v>1</v>
      </c>
      <c r="G14">
        <v>0</v>
      </c>
      <c r="H14">
        <v>0</v>
      </c>
      <c r="I14">
        <v>10</v>
      </c>
      <c r="J14">
        <v>14</v>
      </c>
      <c r="K14" t="s">
        <v>29</v>
      </c>
      <c r="L14">
        <v>1</v>
      </c>
      <c r="M14">
        <v>86</v>
      </c>
      <c r="N14" t="s">
        <v>8491</v>
      </c>
      <c r="O14" t="s">
        <v>2268</v>
      </c>
      <c r="P14" t="s">
        <v>30</v>
      </c>
      <c r="Q14" t="s">
        <v>31</v>
      </c>
      <c r="R14" t="s">
        <v>32</v>
      </c>
      <c r="S14" t="s">
        <v>33</v>
      </c>
      <c r="T14" t="s">
        <v>176</v>
      </c>
      <c r="U14" t="s">
        <v>177</v>
      </c>
      <c r="V14" t="s">
        <v>8462</v>
      </c>
      <c r="X14" t="str">
        <f>VLOOKUP(pbp!V2764, games!$B$2:$R$40, 3, FALSE)</f>
        <v>2019-12-29T18:00Z</v>
      </c>
      <c r="Y14">
        <f>VLOOKUP(1*V14,NFLGames!$H$11:$H$555,1,FALSE)</f>
        <v>401128021</v>
      </c>
      <c r="Z14">
        <f>VLOOKUP($Y14, NFLGames!$H$11:$K$555,2,FALSE)</f>
        <v>2019</v>
      </c>
      <c r="AA14">
        <f>VLOOKUP($Y14, NFLGames!$H$11:$K$555,3,FALSE)</f>
        <v>1</v>
      </c>
      <c r="AB14" s="6">
        <f>IF(A15=0, 0, AH15-tbl_pbp[[#This Row],[Saints Win %]])</f>
        <v>2.200000000000002E-2</v>
      </c>
      <c r="AE14">
        <f>ABS(tbl_pbp[[#This Row],[play.homeScore]]-tbl_pbp[[#This Row],[play.awayScore]])</f>
        <v>0</v>
      </c>
      <c r="AF14">
        <f>IF(tbl_pbp[[#This Row],[Play Saints Win % Increase]]&gt;=$AF$4,1,0)</f>
        <v>0</v>
      </c>
      <c r="AG14" t="str">
        <f>VLOOKUP(tbl_pbp[[#This Row],[gameId]], games!$B$2:$T$40, 9, FALSE)</f>
        <v>houston-texans</v>
      </c>
      <c r="AH14" s="5">
        <f>IF(tbl_pbp[[#This Row],[AwayTeam]] &lt;&gt; "new-orleans-saints", tbl_pbp[[#This Row],[homeWinPercentage]], 1-tbl_pbp[[#This Row],[homeWinPercentage]])</f>
        <v>0.69599999999999995</v>
      </c>
      <c r="AI14" s="13">
        <f>tbl_pbp[[#This Row],[Kamara]]*tbl_pbp[[#This Row],[Impactful Play]]</f>
        <v>0</v>
      </c>
      <c r="AJ14" s="13">
        <f>tbl_pbp[[#This Row],[Thomas]]*tbl_pbp[[#This Row],[Impactful Play]]</f>
        <v>0</v>
      </c>
      <c r="AK14" s="13" t="str">
        <f>VLOOKUP(tbl_pbp[[#This Row],[Play Saints Win % Increase]], tbl_impact[],3,TRUE)</f>
        <v>Scented (0 to +5%)</v>
      </c>
    </row>
    <row r="15" spans="1:53">
      <c r="A15" s="1">
        <v>9</v>
      </c>
      <c r="B15" s="5">
        <v>0.71799999999999997</v>
      </c>
      <c r="C15" t="s">
        <v>8492</v>
      </c>
      <c r="D15">
        <v>0</v>
      </c>
      <c r="E15">
        <v>0</v>
      </c>
      <c r="F15">
        <v>1</v>
      </c>
      <c r="G15">
        <v>0</v>
      </c>
      <c r="H15">
        <v>0</v>
      </c>
      <c r="I15">
        <v>1</v>
      </c>
      <c r="J15">
        <v>23</v>
      </c>
      <c r="K15" t="s">
        <v>29</v>
      </c>
      <c r="L15">
        <v>2</v>
      </c>
      <c r="M15">
        <v>77</v>
      </c>
      <c r="N15" t="s">
        <v>8493</v>
      </c>
      <c r="O15" t="s">
        <v>57</v>
      </c>
      <c r="P15" t="s">
        <v>30</v>
      </c>
      <c r="Q15" t="s">
        <v>31</v>
      </c>
      <c r="R15" t="s">
        <v>32</v>
      </c>
      <c r="S15" t="s">
        <v>83</v>
      </c>
      <c r="T15" t="s">
        <v>217</v>
      </c>
      <c r="U15" t="s">
        <v>8494</v>
      </c>
      <c r="V15" t="s">
        <v>8462</v>
      </c>
      <c r="X15" t="str">
        <f>VLOOKUP(pbp!V2765, games!$B$2:$R$40, 3, FALSE)</f>
        <v>2019-12-29T18:00Z</v>
      </c>
      <c r="Y15">
        <f>VLOOKUP(1*V15,NFLGames!$H$11:$H$555,1,FALSE)</f>
        <v>401128021</v>
      </c>
      <c r="Z15">
        <f>VLOOKUP($Y15, NFLGames!$H$11:$K$555,2,FALSE)</f>
        <v>2019</v>
      </c>
      <c r="AA15">
        <f>VLOOKUP($Y15, NFLGames!$H$11:$K$555,3,FALSE)</f>
        <v>1</v>
      </c>
      <c r="AB15" s="6">
        <f>IF(A16=0, 0, AH16-tbl_pbp[[#This Row],[Saints Win %]])</f>
        <v>-1.8000000000000016E-2</v>
      </c>
      <c r="AD15">
        <v>1</v>
      </c>
      <c r="AE15">
        <f>ABS(tbl_pbp[[#This Row],[play.homeScore]]-tbl_pbp[[#This Row],[play.awayScore]])</f>
        <v>0</v>
      </c>
      <c r="AF15">
        <f>IF(tbl_pbp[[#This Row],[Play Saints Win % Increase]]&gt;=$AF$4,1,0)</f>
        <v>0</v>
      </c>
      <c r="AG15" t="str">
        <f>VLOOKUP(tbl_pbp[[#This Row],[gameId]], games!$B$2:$T$40, 9, FALSE)</f>
        <v>houston-texans</v>
      </c>
      <c r="AH15" s="5">
        <f>IF(tbl_pbp[[#This Row],[AwayTeam]] &lt;&gt; "new-orleans-saints", tbl_pbp[[#This Row],[homeWinPercentage]], 1-tbl_pbp[[#This Row],[homeWinPercentage]])</f>
        <v>0.71799999999999997</v>
      </c>
      <c r="AI15" s="13">
        <f>tbl_pbp[[#This Row],[Kamara]]*tbl_pbp[[#This Row],[Impactful Play]]</f>
        <v>0</v>
      </c>
      <c r="AJ15" s="13">
        <f>tbl_pbp[[#This Row],[Thomas]]*tbl_pbp[[#This Row],[Impactful Play]]</f>
        <v>0</v>
      </c>
      <c r="AK15" s="13" t="str">
        <f>VLOOKUP(tbl_pbp[[#This Row],[Play Saints Win % Increase]], tbl_impact[],3,TRUE)</f>
        <v>Bad (0 to -5%)</v>
      </c>
    </row>
    <row r="16" spans="1:53">
      <c r="A16" s="1">
        <v>10</v>
      </c>
      <c r="B16" s="5">
        <v>0.7</v>
      </c>
      <c r="C16" t="s">
        <v>8495</v>
      </c>
      <c r="D16">
        <v>0</v>
      </c>
      <c r="E16">
        <v>0</v>
      </c>
      <c r="F16">
        <v>1</v>
      </c>
      <c r="G16">
        <v>0</v>
      </c>
      <c r="H16">
        <v>0</v>
      </c>
      <c r="I16">
        <v>10</v>
      </c>
      <c r="J16">
        <v>47</v>
      </c>
      <c r="K16" t="s">
        <v>29</v>
      </c>
      <c r="L16">
        <v>1</v>
      </c>
      <c r="M16">
        <v>53</v>
      </c>
      <c r="N16" t="s">
        <v>8496</v>
      </c>
      <c r="O16" t="s">
        <v>622</v>
      </c>
      <c r="P16" t="s">
        <v>30</v>
      </c>
      <c r="Q16" t="s">
        <v>31</v>
      </c>
      <c r="R16" t="s">
        <v>32</v>
      </c>
      <c r="S16" t="s">
        <v>33</v>
      </c>
      <c r="T16" t="s">
        <v>2150</v>
      </c>
      <c r="U16" t="s">
        <v>2151</v>
      </c>
      <c r="V16" t="s">
        <v>8462</v>
      </c>
      <c r="X16" t="str">
        <f>VLOOKUP(pbp!V2766, games!$B$2:$R$40, 3, FALSE)</f>
        <v>2019-12-29T18:00Z</v>
      </c>
      <c r="Y16">
        <f>VLOOKUP(1*V16,NFLGames!$H$11:$H$555,1,FALSE)</f>
        <v>401128021</v>
      </c>
      <c r="Z16">
        <f>VLOOKUP($Y16, NFLGames!$H$11:$K$555,2,FALSE)</f>
        <v>2019</v>
      </c>
      <c r="AA16">
        <f>VLOOKUP($Y16, NFLGames!$H$11:$K$555,3,FALSE)</f>
        <v>1</v>
      </c>
      <c r="AB16" s="6">
        <f>IF(A17=0, 0, AH17-tbl_pbp[[#This Row],[Saints Win %]])</f>
        <v>-1.3999999999999901E-2</v>
      </c>
      <c r="AE16">
        <f>ABS(tbl_pbp[[#This Row],[play.homeScore]]-tbl_pbp[[#This Row],[play.awayScore]])</f>
        <v>0</v>
      </c>
      <c r="AF16">
        <f>IF(tbl_pbp[[#This Row],[Play Saints Win % Increase]]&gt;=$AF$4,1,0)</f>
        <v>0</v>
      </c>
      <c r="AG16" t="str">
        <f>VLOOKUP(tbl_pbp[[#This Row],[gameId]], games!$B$2:$T$40, 9, FALSE)</f>
        <v>houston-texans</v>
      </c>
      <c r="AH16" s="5">
        <f>IF(tbl_pbp[[#This Row],[AwayTeam]] &lt;&gt; "new-orleans-saints", tbl_pbp[[#This Row],[homeWinPercentage]], 1-tbl_pbp[[#This Row],[homeWinPercentage]])</f>
        <v>0.7</v>
      </c>
      <c r="AI16" s="13">
        <f>tbl_pbp[[#This Row],[Kamara]]*tbl_pbp[[#This Row],[Impactful Play]]</f>
        <v>0</v>
      </c>
      <c r="AJ16" s="13">
        <f>tbl_pbp[[#This Row],[Thomas]]*tbl_pbp[[#This Row],[Impactful Play]]</f>
        <v>0</v>
      </c>
      <c r="AK16" s="13" t="str">
        <f>VLOOKUP(tbl_pbp[[#This Row],[Play Saints Win % Increase]], tbl_impact[],3,TRUE)</f>
        <v>Bad (0 to -5%)</v>
      </c>
    </row>
    <row r="17" spans="1:37">
      <c r="A17" s="1">
        <v>11</v>
      </c>
      <c r="B17" s="5">
        <v>0.68600000000000005</v>
      </c>
      <c r="C17" t="s">
        <v>8497</v>
      </c>
      <c r="D17">
        <v>0</v>
      </c>
      <c r="E17">
        <v>0</v>
      </c>
      <c r="F17">
        <v>1</v>
      </c>
      <c r="G17">
        <v>0</v>
      </c>
      <c r="H17">
        <v>0</v>
      </c>
      <c r="I17">
        <v>7</v>
      </c>
      <c r="J17">
        <v>50</v>
      </c>
      <c r="K17" t="s">
        <v>29</v>
      </c>
      <c r="L17">
        <v>2</v>
      </c>
      <c r="M17">
        <v>50</v>
      </c>
      <c r="N17" t="s">
        <v>8498</v>
      </c>
      <c r="O17" t="s">
        <v>3868</v>
      </c>
      <c r="P17" t="s">
        <v>30</v>
      </c>
      <c r="Q17" t="s">
        <v>31</v>
      </c>
      <c r="R17" t="s">
        <v>32</v>
      </c>
      <c r="S17" t="s">
        <v>220</v>
      </c>
      <c r="T17" t="s">
        <v>226</v>
      </c>
      <c r="U17" t="s">
        <v>8447</v>
      </c>
      <c r="V17" t="s">
        <v>8462</v>
      </c>
      <c r="X17" t="str">
        <f>VLOOKUP(pbp!V2767, games!$B$2:$R$40, 3, FALSE)</f>
        <v>2019-12-29T18:00Z</v>
      </c>
      <c r="Y17">
        <f>VLOOKUP(1*V17,NFLGames!$H$11:$H$555,1,FALSE)</f>
        <v>401128021</v>
      </c>
      <c r="Z17">
        <f>VLOOKUP($Y17, NFLGames!$H$11:$K$555,2,FALSE)</f>
        <v>2019</v>
      </c>
      <c r="AA17">
        <f>VLOOKUP($Y17, NFLGames!$H$11:$K$555,3,FALSE)</f>
        <v>1</v>
      </c>
      <c r="AB17" s="6">
        <f>IF(A18=0, 0, AH18-tbl_pbp[[#This Row],[Saints Win %]])</f>
        <v>-3.9000000000000035E-2</v>
      </c>
      <c r="AE17">
        <f>ABS(tbl_pbp[[#This Row],[play.homeScore]]-tbl_pbp[[#This Row],[play.awayScore]])</f>
        <v>0</v>
      </c>
      <c r="AF17">
        <f>IF(tbl_pbp[[#This Row],[Play Saints Win % Increase]]&gt;=$AF$4,1,0)</f>
        <v>0</v>
      </c>
      <c r="AG17" t="str">
        <f>VLOOKUP(tbl_pbp[[#This Row],[gameId]], games!$B$2:$T$40, 9, FALSE)</f>
        <v>houston-texans</v>
      </c>
      <c r="AH17" s="5">
        <f>IF(tbl_pbp[[#This Row],[AwayTeam]] &lt;&gt; "new-orleans-saints", tbl_pbp[[#This Row],[homeWinPercentage]], 1-tbl_pbp[[#This Row],[homeWinPercentage]])</f>
        <v>0.68600000000000005</v>
      </c>
      <c r="AI17" s="13">
        <f>tbl_pbp[[#This Row],[Kamara]]*tbl_pbp[[#This Row],[Impactful Play]]</f>
        <v>0</v>
      </c>
      <c r="AJ17" s="13">
        <f>tbl_pbp[[#This Row],[Thomas]]*tbl_pbp[[#This Row],[Impactful Play]]</f>
        <v>0</v>
      </c>
      <c r="AK17" s="13" t="str">
        <f>VLOOKUP(tbl_pbp[[#This Row],[Play Saints Win % Increase]], tbl_impact[],3,TRUE)</f>
        <v>Bad (0 to -5%)</v>
      </c>
    </row>
    <row r="18" spans="1:37">
      <c r="A18" s="1">
        <v>12</v>
      </c>
      <c r="B18" s="5">
        <v>0.64700000000000002</v>
      </c>
      <c r="C18" t="s">
        <v>8499</v>
      </c>
      <c r="D18">
        <v>0</v>
      </c>
      <c r="E18">
        <v>0</v>
      </c>
      <c r="F18">
        <v>1</v>
      </c>
      <c r="G18">
        <v>0</v>
      </c>
      <c r="H18">
        <v>0</v>
      </c>
      <c r="I18">
        <v>6</v>
      </c>
      <c r="J18">
        <v>51</v>
      </c>
      <c r="K18" t="s">
        <v>29</v>
      </c>
      <c r="L18">
        <v>3</v>
      </c>
      <c r="M18">
        <v>49</v>
      </c>
      <c r="N18" t="s">
        <v>8500</v>
      </c>
      <c r="O18" t="s">
        <v>1519</v>
      </c>
      <c r="P18" t="s">
        <v>30</v>
      </c>
      <c r="Q18" t="s">
        <v>31</v>
      </c>
      <c r="R18" t="s">
        <v>32</v>
      </c>
      <c r="S18" t="s">
        <v>302</v>
      </c>
      <c r="T18" t="s">
        <v>8501</v>
      </c>
      <c r="U18" t="s">
        <v>8502</v>
      </c>
      <c r="V18" t="s">
        <v>8462</v>
      </c>
      <c r="X18" t="str">
        <f>VLOOKUP(pbp!V2768, games!$B$2:$R$40, 3, FALSE)</f>
        <v>2019-12-29T18:00Z</v>
      </c>
      <c r="Y18">
        <f>VLOOKUP(1*V18,NFLGames!$H$11:$H$555,1,FALSE)</f>
        <v>401128021</v>
      </c>
      <c r="Z18">
        <f>VLOOKUP($Y18, NFLGames!$H$11:$K$555,2,FALSE)</f>
        <v>2019</v>
      </c>
      <c r="AA18">
        <f>VLOOKUP($Y18, NFLGames!$H$11:$K$555,3,FALSE)</f>
        <v>1</v>
      </c>
      <c r="AB18" s="6">
        <f>IF(A19=0, 0, AH19-tbl_pbp[[#This Row],[Saints Win %]])</f>
        <v>5.0000000000000044E-3</v>
      </c>
      <c r="AE18">
        <f>ABS(tbl_pbp[[#This Row],[play.homeScore]]-tbl_pbp[[#This Row],[play.awayScore]])</f>
        <v>0</v>
      </c>
      <c r="AF18">
        <f>IF(tbl_pbp[[#This Row],[Play Saints Win % Increase]]&gt;=$AF$4,1,0)</f>
        <v>0</v>
      </c>
      <c r="AG18" t="str">
        <f>VLOOKUP(tbl_pbp[[#This Row],[gameId]], games!$B$2:$T$40, 9, FALSE)</f>
        <v>houston-texans</v>
      </c>
      <c r="AH18" s="5">
        <f>IF(tbl_pbp[[#This Row],[AwayTeam]] &lt;&gt; "new-orleans-saints", tbl_pbp[[#This Row],[homeWinPercentage]], 1-tbl_pbp[[#This Row],[homeWinPercentage]])</f>
        <v>0.64700000000000002</v>
      </c>
      <c r="AI18" s="13">
        <f>tbl_pbp[[#This Row],[Kamara]]*tbl_pbp[[#This Row],[Impactful Play]]</f>
        <v>0</v>
      </c>
      <c r="AJ18" s="13">
        <f>tbl_pbp[[#This Row],[Thomas]]*tbl_pbp[[#This Row],[Impactful Play]]</f>
        <v>0</v>
      </c>
      <c r="AK18" s="13" t="str">
        <f>VLOOKUP(tbl_pbp[[#This Row],[Play Saints Win % Increase]], tbl_impact[],3,TRUE)</f>
        <v>Scented (0 to +5%)</v>
      </c>
    </row>
    <row r="19" spans="1:37">
      <c r="A19" s="1">
        <v>13</v>
      </c>
      <c r="B19" s="5">
        <v>0.65200000000000002</v>
      </c>
      <c r="C19" t="s">
        <v>8503</v>
      </c>
      <c r="D19">
        <v>0</v>
      </c>
      <c r="E19">
        <v>0</v>
      </c>
      <c r="F19">
        <v>1</v>
      </c>
      <c r="G19">
        <v>0</v>
      </c>
      <c r="H19">
        <v>0</v>
      </c>
      <c r="I19">
        <v>2</v>
      </c>
      <c r="J19">
        <v>55</v>
      </c>
      <c r="K19" t="s">
        <v>29</v>
      </c>
      <c r="L19">
        <v>4</v>
      </c>
      <c r="M19">
        <v>45</v>
      </c>
      <c r="N19" t="s">
        <v>8504</v>
      </c>
      <c r="O19" t="s">
        <v>4745</v>
      </c>
      <c r="P19" t="s">
        <v>66</v>
      </c>
      <c r="Q19" t="s">
        <v>67</v>
      </c>
      <c r="R19" t="s">
        <v>68</v>
      </c>
      <c r="S19" t="s">
        <v>154</v>
      </c>
      <c r="T19" t="s">
        <v>8505</v>
      </c>
      <c r="U19" t="s">
        <v>8506</v>
      </c>
      <c r="V19" t="s">
        <v>8462</v>
      </c>
      <c r="X19" t="str">
        <f>VLOOKUP(pbp!V2769, games!$B$2:$R$40, 3, FALSE)</f>
        <v>2019-12-29T18:00Z</v>
      </c>
      <c r="Y19">
        <f>VLOOKUP(1*V19,NFLGames!$H$11:$H$555,1,FALSE)</f>
        <v>401128021</v>
      </c>
      <c r="Z19">
        <f>VLOOKUP($Y19, NFLGames!$H$11:$K$555,2,FALSE)</f>
        <v>2019</v>
      </c>
      <c r="AA19">
        <f>VLOOKUP($Y19, NFLGames!$H$11:$K$555,3,FALSE)</f>
        <v>1</v>
      </c>
      <c r="AB19" s="6">
        <f>IF(A20=0, 0, AH20-tbl_pbp[[#This Row],[Saints Win %]])</f>
        <v>-1.4000000000000012E-2</v>
      </c>
      <c r="AE19">
        <f>ABS(tbl_pbp[[#This Row],[play.homeScore]]-tbl_pbp[[#This Row],[play.awayScore]])</f>
        <v>0</v>
      </c>
      <c r="AF19">
        <f>IF(tbl_pbp[[#This Row],[Play Saints Win % Increase]]&gt;=$AF$4,1,0)</f>
        <v>0</v>
      </c>
      <c r="AG19" t="str">
        <f>VLOOKUP(tbl_pbp[[#This Row],[gameId]], games!$B$2:$T$40, 9, FALSE)</f>
        <v>houston-texans</v>
      </c>
      <c r="AH19" s="5">
        <f>IF(tbl_pbp[[#This Row],[AwayTeam]] &lt;&gt; "new-orleans-saints", tbl_pbp[[#This Row],[homeWinPercentage]], 1-tbl_pbp[[#This Row],[homeWinPercentage]])</f>
        <v>0.65200000000000002</v>
      </c>
      <c r="AI19" s="13">
        <f>tbl_pbp[[#This Row],[Kamara]]*tbl_pbp[[#This Row],[Impactful Play]]</f>
        <v>0</v>
      </c>
      <c r="AJ19" s="13">
        <f>tbl_pbp[[#This Row],[Thomas]]*tbl_pbp[[#This Row],[Impactful Play]]</f>
        <v>0</v>
      </c>
      <c r="AK19" s="13" t="str">
        <f>VLOOKUP(tbl_pbp[[#This Row],[Play Saints Win % Increase]], tbl_impact[],3,TRUE)</f>
        <v>Bad (0 to -5%)</v>
      </c>
    </row>
    <row r="20" spans="1:37">
      <c r="A20" s="1">
        <v>14</v>
      </c>
      <c r="B20" s="5">
        <v>0.63800000000000001</v>
      </c>
      <c r="C20" t="s">
        <v>8507</v>
      </c>
      <c r="D20">
        <v>0</v>
      </c>
      <c r="E20">
        <v>0</v>
      </c>
      <c r="F20">
        <v>1</v>
      </c>
      <c r="G20">
        <v>0</v>
      </c>
      <c r="H20">
        <v>0</v>
      </c>
      <c r="I20">
        <v>10</v>
      </c>
      <c r="J20">
        <v>90</v>
      </c>
      <c r="K20" t="s">
        <v>8464</v>
      </c>
      <c r="L20">
        <v>1</v>
      </c>
      <c r="M20">
        <v>90</v>
      </c>
      <c r="N20" t="s">
        <v>8508</v>
      </c>
      <c r="O20" t="s">
        <v>8509</v>
      </c>
      <c r="P20" t="s">
        <v>45</v>
      </c>
      <c r="Q20" t="s">
        <v>46</v>
      </c>
      <c r="R20" t="s">
        <v>47</v>
      </c>
      <c r="S20" t="s">
        <v>33</v>
      </c>
      <c r="T20" t="s">
        <v>8510</v>
      </c>
      <c r="U20" t="s">
        <v>8511</v>
      </c>
      <c r="V20" t="s">
        <v>8462</v>
      </c>
      <c r="X20" t="str">
        <f>VLOOKUP(pbp!V2770, games!$B$2:$R$40, 3, FALSE)</f>
        <v>2019-12-29T18:00Z</v>
      </c>
      <c r="Y20">
        <f>VLOOKUP(1*V20,NFLGames!$H$11:$H$555,1,FALSE)</f>
        <v>401128021</v>
      </c>
      <c r="Z20">
        <f>VLOOKUP($Y20, NFLGames!$H$11:$K$555,2,FALSE)</f>
        <v>2019</v>
      </c>
      <c r="AA20">
        <f>VLOOKUP($Y20, NFLGames!$H$11:$K$555,3,FALSE)</f>
        <v>1</v>
      </c>
      <c r="AB20" s="6">
        <f>IF(A21=0, 0, AH21-tbl_pbp[[#This Row],[Saints Win %]])</f>
        <v>2.9000000000000026E-2</v>
      </c>
      <c r="AE20">
        <f>ABS(tbl_pbp[[#This Row],[play.homeScore]]-tbl_pbp[[#This Row],[play.awayScore]])</f>
        <v>0</v>
      </c>
      <c r="AF20">
        <f>IF(tbl_pbp[[#This Row],[Play Saints Win % Increase]]&gt;=$AF$4,1,0)</f>
        <v>0</v>
      </c>
      <c r="AG20" t="str">
        <f>VLOOKUP(tbl_pbp[[#This Row],[gameId]], games!$B$2:$T$40, 9, FALSE)</f>
        <v>houston-texans</v>
      </c>
      <c r="AH20" s="5">
        <f>IF(tbl_pbp[[#This Row],[AwayTeam]] &lt;&gt; "new-orleans-saints", tbl_pbp[[#This Row],[homeWinPercentage]], 1-tbl_pbp[[#This Row],[homeWinPercentage]])</f>
        <v>0.63800000000000001</v>
      </c>
      <c r="AI20" s="13">
        <f>tbl_pbp[[#This Row],[Kamara]]*tbl_pbp[[#This Row],[Impactful Play]]</f>
        <v>0</v>
      </c>
      <c r="AJ20" s="13">
        <f>tbl_pbp[[#This Row],[Thomas]]*tbl_pbp[[#This Row],[Impactful Play]]</f>
        <v>0</v>
      </c>
      <c r="AK20" s="13" t="str">
        <f>VLOOKUP(tbl_pbp[[#This Row],[Play Saints Win % Increase]], tbl_impact[],3,TRUE)</f>
        <v>Scented (0 to +5%)</v>
      </c>
    </row>
    <row r="21" spans="1:37">
      <c r="A21" s="1">
        <v>15</v>
      </c>
      <c r="B21" s="5">
        <v>0.66700000000000004</v>
      </c>
      <c r="C21" t="s">
        <v>8512</v>
      </c>
      <c r="D21">
        <v>0</v>
      </c>
      <c r="E21">
        <v>0</v>
      </c>
      <c r="F21">
        <v>1</v>
      </c>
      <c r="G21">
        <v>0</v>
      </c>
      <c r="H21">
        <v>0</v>
      </c>
      <c r="I21">
        <v>10</v>
      </c>
      <c r="J21">
        <v>79</v>
      </c>
      <c r="K21" t="s">
        <v>8464</v>
      </c>
      <c r="L21">
        <v>1</v>
      </c>
      <c r="M21">
        <v>79</v>
      </c>
      <c r="N21" t="s">
        <v>8513</v>
      </c>
      <c r="O21" t="s">
        <v>7272</v>
      </c>
      <c r="P21" t="s">
        <v>22</v>
      </c>
      <c r="Q21" t="s">
        <v>37</v>
      </c>
      <c r="S21" t="s">
        <v>33</v>
      </c>
      <c r="T21" t="s">
        <v>8514</v>
      </c>
      <c r="U21" t="s">
        <v>8515</v>
      </c>
      <c r="V21" t="s">
        <v>8462</v>
      </c>
      <c r="X21" t="str">
        <f>VLOOKUP(pbp!V2771, games!$B$2:$R$40, 3, FALSE)</f>
        <v>2019-12-29T18:00Z</v>
      </c>
      <c r="Y21">
        <f>VLOOKUP(1*V21,NFLGames!$H$11:$H$555,1,FALSE)</f>
        <v>401128021</v>
      </c>
      <c r="Z21">
        <f>VLOOKUP($Y21, NFLGames!$H$11:$K$555,2,FALSE)</f>
        <v>2019</v>
      </c>
      <c r="AA21">
        <f>VLOOKUP($Y21, NFLGames!$H$11:$K$555,3,FALSE)</f>
        <v>1</v>
      </c>
      <c r="AB21" s="6">
        <f>IF(A22=0, 0, AH22-tbl_pbp[[#This Row],[Saints Win %]])</f>
        <v>2.6999999999999913E-2</v>
      </c>
      <c r="AE21">
        <f>ABS(tbl_pbp[[#This Row],[play.homeScore]]-tbl_pbp[[#This Row],[play.awayScore]])</f>
        <v>0</v>
      </c>
      <c r="AF21">
        <f>IF(tbl_pbp[[#This Row],[Play Saints Win % Increase]]&gt;=$AF$4,1,0)</f>
        <v>0</v>
      </c>
      <c r="AG21" t="str">
        <f>VLOOKUP(tbl_pbp[[#This Row],[gameId]], games!$B$2:$T$40, 9, FALSE)</f>
        <v>houston-texans</v>
      </c>
      <c r="AH21" s="5">
        <f>IF(tbl_pbp[[#This Row],[AwayTeam]] &lt;&gt; "new-orleans-saints", tbl_pbp[[#This Row],[homeWinPercentage]], 1-tbl_pbp[[#This Row],[homeWinPercentage]])</f>
        <v>0.66700000000000004</v>
      </c>
      <c r="AI21" s="13">
        <f>tbl_pbp[[#This Row],[Kamara]]*tbl_pbp[[#This Row],[Impactful Play]]</f>
        <v>0</v>
      </c>
      <c r="AJ21" s="13">
        <f>tbl_pbp[[#This Row],[Thomas]]*tbl_pbp[[#This Row],[Impactful Play]]</f>
        <v>0</v>
      </c>
      <c r="AK21" s="13" t="str">
        <f>VLOOKUP(tbl_pbp[[#This Row],[Play Saints Win % Increase]], tbl_impact[],3,TRUE)</f>
        <v>Scented (0 to +5%)</v>
      </c>
    </row>
    <row r="22" spans="1:37">
      <c r="A22" s="1">
        <v>16</v>
      </c>
      <c r="B22" s="5">
        <v>0.69399999999999995</v>
      </c>
      <c r="C22" t="s">
        <v>8516</v>
      </c>
      <c r="D22">
        <v>0</v>
      </c>
      <c r="E22">
        <v>0</v>
      </c>
      <c r="F22">
        <v>1</v>
      </c>
      <c r="G22">
        <v>0</v>
      </c>
      <c r="H22">
        <v>0</v>
      </c>
      <c r="I22">
        <v>10</v>
      </c>
      <c r="J22">
        <v>79</v>
      </c>
      <c r="K22" t="s">
        <v>8464</v>
      </c>
      <c r="L22">
        <v>2</v>
      </c>
      <c r="M22">
        <v>79</v>
      </c>
      <c r="N22" t="s">
        <v>8517</v>
      </c>
      <c r="O22" t="s">
        <v>935</v>
      </c>
      <c r="P22" t="s">
        <v>167</v>
      </c>
      <c r="Q22" t="s">
        <v>168</v>
      </c>
      <c r="S22" t="s">
        <v>120</v>
      </c>
      <c r="T22" t="s">
        <v>8514</v>
      </c>
      <c r="U22" t="s">
        <v>8518</v>
      </c>
      <c r="V22" t="s">
        <v>8462</v>
      </c>
      <c r="X22" t="str">
        <f>VLOOKUP(pbp!V2772, games!$B$2:$R$40, 3, FALSE)</f>
        <v>2019-12-29T18:00Z</v>
      </c>
      <c r="Y22">
        <f>VLOOKUP(1*V22,NFLGames!$H$11:$H$555,1,FALSE)</f>
        <v>401128021</v>
      </c>
      <c r="Z22">
        <f>VLOOKUP($Y22, NFLGames!$H$11:$K$555,2,FALSE)</f>
        <v>2019</v>
      </c>
      <c r="AA22">
        <f>VLOOKUP($Y22, NFLGames!$H$11:$K$555,3,FALSE)</f>
        <v>1</v>
      </c>
      <c r="AB22" s="6">
        <f>IF(A23=0, 0, AH23-tbl_pbp[[#This Row],[Saints Win %]])</f>
        <v>3.0000000000000027E-3</v>
      </c>
      <c r="AE22">
        <f>ABS(tbl_pbp[[#This Row],[play.homeScore]]-tbl_pbp[[#This Row],[play.awayScore]])</f>
        <v>0</v>
      </c>
      <c r="AF22">
        <f>IF(tbl_pbp[[#This Row],[Play Saints Win % Increase]]&gt;=$AF$4,1,0)</f>
        <v>0</v>
      </c>
      <c r="AG22" t="str">
        <f>VLOOKUP(tbl_pbp[[#This Row],[gameId]], games!$B$2:$T$40, 9, FALSE)</f>
        <v>houston-texans</v>
      </c>
      <c r="AH22" s="5">
        <f>IF(tbl_pbp[[#This Row],[AwayTeam]] &lt;&gt; "new-orleans-saints", tbl_pbp[[#This Row],[homeWinPercentage]], 1-tbl_pbp[[#This Row],[homeWinPercentage]])</f>
        <v>0.69399999999999995</v>
      </c>
      <c r="AI22" s="13">
        <f>tbl_pbp[[#This Row],[Kamara]]*tbl_pbp[[#This Row],[Impactful Play]]</f>
        <v>0</v>
      </c>
      <c r="AJ22" s="13">
        <f>tbl_pbp[[#This Row],[Thomas]]*tbl_pbp[[#This Row],[Impactful Play]]</f>
        <v>0</v>
      </c>
      <c r="AK22" s="13" t="str">
        <f>VLOOKUP(tbl_pbp[[#This Row],[Play Saints Win % Increase]], tbl_impact[],3,TRUE)</f>
        <v>Scented (0 to +5%)</v>
      </c>
    </row>
    <row r="23" spans="1:37">
      <c r="A23" s="1">
        <v>17</v>
      </c>
      <c r="B23" s="5">
        <v>0.69699999999999995</v>
      </c>
      <c r="C23" t="s">
        <v>8519</v>
      </c>
      <c r="D23">
        <v>0</v>
      </c>
      <c r="E23">
        <v>0</v>
      </c>
      <c r="F23">
        <v>1</v>
      </c>
      <c r="G23">
        <v>0</v>
      </c>
      <c r="H23">
        <v>0</v>
      </c>
      <c r="I23">
        <v>14</v>
      </c>
      <c r="J23">
        <v>83</v>
      </c>
      <c r="K23" t="s">
        <v>8464</v>
      </c>
      <c r="L23">
        <v>3</v>
      </c>
      <c r="M23">
        <v>83</v>
      </c>
      <c r="N23" t="s">
        <v>8520</v>
      </c>
      <c r="O23" t="s">
        <v>8454</v>
      </c>
      <c r="P23" t="s">
        <v>30</v>
      </c>
      <c r="Q23" t="s">
        <v>31</v>
      </c>
      <c r="R23" t="s">
        <v>32</v>
      </c>
      <c r="S23" t="s">
        <v>280</v>
      </c>
      <c r="T23" t="s">
        <v>8521</v>
      </c>
      <c r="U23" t="s">
        <v>8522</v>
      </c>
      <c r="V23" t="s">
        <v>8462</v>
      </c>
      <c r="X23" t="str">
        <f>VLOOKUP(pbp!V2773, games!$B$2:$R$40, 3, FALSE)</f>
        <v>2020-09-13T20:25Z</v>
      </c>
      <c r="Y23">
        <f>VLOOKUP(1*V23,NFLGames!$H$11:$H$555,1,FALSE)</f>
        <v>401128021</v>
      </c>
      <c r="Z23">
        <f>VLOOKUP($Y23, NFLGames!$H$11:$K$555,2,FALSE)</f>
        <v>2019</v>
      </c>
      <c r="AA23">
        <f>VLOOKUP($Y23, NFLGames!$H$11:$K$555,3,FALSE)</f>
        <v>1</v>
      </c>
      <c r="AB23" s="6">
        <f>IF(A24=0, 0, AH24-tbl_pbp[[#This Row],[Saints Win %]])</f>
        <v>5.0000000000000044E-3</v>
      </c>
      <c r="AE23">
        <f>ABS(tbl_pbp[[#This Row],[play.homeScore]]-tbl_pbp[[#This Row],[play.awayScore]])</f>
        <v>0</v>
      </c>
      <c r="AF23">
        <f>IF(tbl_pbp[[#This Row],[Play Saints Win % Increase]]&gt;=$AF$4,1,0)</f>
        <v>0</v>
      </c>
      <c r="AG23" t="str">
        <f>VLOOKUP(tbl_pbp[[#This Row],[gameId]], games!$B$2:$T$40, 9, FALSE)</f>
        <v>houston-texans</v>
      </c>
      <c r="AH23" s="5">
        <f>IF(tbl_pbp[[#This Row],[AwayTeam]] &lt;&gt; "new-orleans-saints", tbl_pbp[[#This Row],[homeWinPercentage]], 1-tbl_pbp[[#This Row],[homeWinPercentage]])</f>
        <v>0.69699999999999995</v>
      </c>
      <c r="AI23" s="13">
        <f>tbl_pbp[[#This Row],[Kamara]]*tbl_pbp[[#This Row],[Impactful Play]]</f>
        <v>0</v>
      </c>
      <c r="AJ23" s="13">
        <f>tbl_pbp[[#This Row],[Thomas]]*tbl_pbp[[#This Row],[Impactful Play]]</f>
        <v>0</v>
      </c>
      <c r="AK23" s="13" t="str">
        <f>VLOOKUP(tbl_pbp[[#This Row],[Play Saints Win % Increase]], tbl_impact[],3,TRUE)</f>
        <v>Scented (0 to +5%)</v>
      </c>
    </row>
    <row r="24" spans="1:37">
      <c r="A24" s="1">
        <v>18</v>
      </c>
      <c r="B24" s="5">
        <v>0.70199999999999996</v>
      </c>
      <c r="C24" t="s">
        <v>8523</v>
      </c>
      <c r="D24">
        <v>0</v>
      </c>
      <c r="E24">
        <v>0</v>
      </c>
      <c r="F24">
        <v>1</v>
      </c>
      <c r="G24">
        <v>0</v>
      </c>
      <c r="H24">
        <v>0</v>
      </c>
      <c r="I24">
        <v>8</v>
      </c>
      <c r="J24">
        <v>77</v>
      </c>
      <c r="K24" t="s">
        <v>8464</v>
      </c>
      <c r="L24">
        <v>4</v>
      </c>
      <c r="M24">
        <v>64</v>
      </c>
      <c r="N24" t="s">
        <v>8524</v>
      </c>
      <c r="O24" t="s">
        <v>5648</v>
      </c>
      <c r="P24" t="s">
        <v>66</v>
      </c>
      <c r="Q24" t="s">
        <v>67</v>
      </c>
      <c r="R24" t="s">
        <v>68</v>
      </c>
      <c r="S24" t="s">
        <v>160</v>
      </c>
      <c r="T24" t="s">
        <v>8525</v>
      </c>
      <c r="U24" t="s">
        <v>8526</v>
      </c>
      <c r="V24" t="s">
        <v>8462</v>
      </c>
      <c r="X24" t="str">
        <f>VLOOKUP(pbp!V2774, games!$B$2:$R$40, 3, FALSE)</f>
        <v>2020-09-13T20:25Z</v>
      </c>
      <c r="Y24">
        <f>VLOOKUP(1*V24,NFLGames!$H$11:$H$555,1,FALSE)</f>
        <v>401128021</v>
      </c>
      <c r="Z24">
        <f>VLOOKUP($Y24, NFLGames!$H$11:$K$555,2,FALSE)</f>
        <v>2019</v>
      </c>
      <c r="AA24">
        <f>VLOOKUP($Y24, NFLGames!$H$11:$K$555,3,FALSE)</f>
        <v>1</v>
      </c>
      <c r="AB24" s="6">
        <f>IF(A25=0, 0, AH25-tbl_pbp[[#This Row],[Saints Win %]])</f>
        <v>1.7000000000000015E-2</v>
      </c>
      <c r="AE24">
        <f>ABS(tbl_pbp[[#This Row],[play.homeScore]]-tbl_pbp[[#This Row],[play.awayScore]])</f>
        <v>0</v>
      </c>
      <c r="AF24">
        <f>IF(tbl_pbp[[#This Row],[Play Saints Win % Increase]]&gt;=$AF$4,1,0)</f>
        <v>0</v>
      </c>
      <c r="AG24" t="str">
        <f>VLOOKUP(tbl_pbp[[#This Row],[gameId]], games!$B$2:$T$40, 9, FALSE)</f>
        <v>houston-texans</v>
      </c>
      <c r="AH24" s="5">
        <f>IF(tbl_pbp[[#This Row],[AwayTeam]] &lt;&gt; "new-orleans-saints", tbl_pbp[[#This Row],[homeWinPercentage]], 1-tbl_pbp[[#This Row],[homeWinPercentage]])</f>
        <v>0.70199999999999996</v>
      </c>
      <c r="AI24" s="13">
        <f>tbl_pbp[[#This Row],[Kamara]]*tbl_pbp[[#This Row],[Impactful Play]]</f>
        <v>0</v>
      </c>
      <c r="AJ24" s="13">
        <f>tbl_pbp[[#This Row],[Thomas]]*tbl_pbp[[#This Row],[Impactful Play]]</f>
        <v>0</v>
      </c>
      <c r="AK24" s="13" t="str">
        <f>VLOOKUP(tbl_pbp[[#This Row],[Play Saints Win % Increase]], tbl_impact[],3,TRUE)</f>
        <v>Scented (0 to +5%)</v>
      </c>
    </row>
    <row r="25" spans="1:37">
      <c r="A25" s="1">
        <v>19</v>
      </c>
      <c r="B25" s="5">
        <v>0.71899999999999997</v>
      </c>
      <c r="C25" t="s">
        <v>8527</v>
      </c>
      <c r="D25">
        <v>0</v>
      </c>
      <c r="E25">
        <v>0</v>
      </c>
      <c r="F25">
        <v>1</v>
      </c>
      <c r="G25">
        <v>0</v>
      </c>
      <c r="H25">
        <v>0</v>
      </c>
      <c r="I25">
        <v>10</v>
      </c>
      <c r="J25">
        <v>51</v>
      </c>
      <c r="K25" t="s">
        <v>29</v>
      </c>
      <c r="L25">
        <v>1</v>
      </c>
      <c r="M25">
        <v>49</v>
      </c>
      <c r="N25" t="s">
        <v>8528</v>
      </c>
      <c r="O25" t="s">
        <v>1920</v>
      </c>
      <c r="P25" t="s">
        <v>45</v>
      </c>
      <c r="Q25" t="s">
        <v>46</v>
      </c>
      <c r="R25" t="s">
        <v>47</v>
      </c>
      <c r="S25" t="s">
        <v>33</v>
      </c>
      <c r="T25" t="s">
        <v>8501</v>
      </c>
      <c r="U25" t="s">
        <v>8529</v>
      </c>
      <c r="V25" t="s">
        <v>8462</v>
      </c>
      <c r="X25" t="str">
        <f>VLOOKUP(pbp!V2775, games!$B$2:$R$40, 3, FALSE)</f>
        <v>2020-09-13T20:25Z</v>
      </c>
      <c r="Y25">
        <f>VLOOKUP(1*V25,NFLGames!$H$11:$H$555,1,FALSE)</f>
        <v>401128021</v>
      </c>
      <c r="Z25">
        <f>VLOOKUP($Y25, NFLGames!$H$11:$K$555,2,FALSE)</f>
        <v>2019</v>
      </c>
      <c r="AA25">
        <f>VLOOKUP($Y25, NFLGames!$H$11:$K$555,3,FALSE)</f>
        <v>1</v>
      </c>
      <c r="AB25" s="6">
        <f>IF(A26=0, 0, AH26-tbl_pbp[[#This Row],[Saints Win %]])</f>
        <v>-2.0000000000000018E-2</v>
      </c>
      <c r="AE25">
        <f>ABS(tbl_pbp[[#This Row],[play.homeScore]]-tbl_pbp[[#This Row],[play.awayScore]])</f>
        <v>0</v>
      </c>
      <c r="AF25">
        <f>IF(tbl_pbp[[#This Row],[Play Saints Win % Increase]]&gt;=$AF$4,1,0)</f>
        <v>0</v>
      </c>
      <c r="AG25" t="str">
        <f>VLOOKUP(tbl_pbp[[#This Row],[gameId]], games!$B$2:$T$40, 9, FALSE)</f>
        <v>houston-texans</v>
      </c>
      <c r="AH25" s="5">
        <f>IF(tbl_pbp[[#This Row],[AwayTeam]] &lt;&gt; "new-orleans-saints", tbl_pbp[[#This Row],[homeWinPercentage]], 1-tbl_pbp[[#This Row],[homeWinPercentage]])</f>
        <v>0.71899999999999997</v>
      </c>
      <c r="AI25" s="13">
        <f>tbl_pbp[[#This Row],[Kamara]]*tbl_pbp[[#This Row],[Impactful Play]]</f>
        <v>0</v>
      </c>
      <c r="AJ25" s="13">
        <f>tbl_pbp[[#This Row],[Thomas]]*tbl_pbp[[#This Row],[Impactful Play]]</f>
        <v>0</v>
      </c>
      <c r="AK25" s="13" t="str">
        <f>VLOOKUP(tbl_pbp[[#This Row],[Play Saints Win % Increase]], tbl_impact[],3,TRUE)</f>
        <v>Bad (0 to -5%)</v>
      </c>
    </row>
    <row r="26" spans="1:37">
      <c r="A26" s="1">
        <v>20</v>
      </c>
      <c r="B26" s="5">
        <v>0.69899999999999995</v>
      </c>
      <c r="C26" t="s">
        <v>8530</v>
      </c>
      <c r="D26">
        <v>0</v>
      </c>
      <c r="E26">
        <v>0</v>
      </c>
      <c r="F26">
        <v>1</v>
      </c>
      <c r="G26">
        <v>0</v>
      </c>
      <c r="H26">
        <v>0</v>
      </c>
      <c r="I26">
        <v>3</v>
      </c>
      <c r="J26">
        <v>58</v>
      </c>
      <c r="K26" t="s">
        <v>29</v>
      </c>
      <c r="L26">
        <v>2</v>
      </c>
      <c r="M26">
        <v>42</v>
      </c>
      <c r="N26" t="s">
        <v>8531</v>
      </c>
      <c r="O26" t="s">
        <v>2816</v>
      </c>
      <c r="P26" t="s">
        <v>22</v>
      </c>
      <c r="Q26" t="s">
        <v>37</v>
      </c>
      <c r="S26" t="s">
        <v>193</v>
      </c>
      <c r="T26" t="s">
        <v>8532</v>
      </c>
      <c r="U26" t="s">
        <v>8533</v>
      </c>
      <c r="V26" t="s">
        <v>8462</v>
      </c>
      <c r="X26" t="str">
        <f>VLOOKUP(pbp!V2776, games!$B$2:$R$40, 3, FALSE)</f>
        <v>2020-09-13T20:25Z</v>
      </c>
      <c r="Y26">
        <f>VLOOKUP(1*V26,NFLGames!$H$11:$H$555,1,FALSE)</f>
        <v>401128021</v>
      </c>
      <c r="Z26">
        <f>VLOOKUP($Y26, NFLGames!$H$11:$K$555,2,FALSE)</f>
        <v>2019</v>
      </c>
      <c r="AA26">
        <f>VLOOKUP($Y26, NFLGames!$H$11:$K$555,3,FALSE)</f>
        <v>1</v>
      </c>
      <c r="AB26" s="6">
        <f>IF(A27=0, 0, AH27-tbl_pbp[[#This Row],[Saints Win %]])</f>
        <v>2.200000000000002E-2</v>
      </c>
      <c r="AE26">
        <f>ABS(tbl_pbp[[#This Row],[play.homeScore]]-tbl_pbp[[#This Row],[play.awayScore]])</f>
        <v>0</v>
      </c>
      <c r="AF26">
        <f>IF(tbl_pbp[[#This Row],[Play Saints Win % Increase]]&gt;=$AF$4,1,0)</f>
        <v>0</v>
      </c>
      <c r="AG26" t="str">
        <f>VLOOKUP(tbl_pbp[[#This Row],[gameId]], games!$B$2:$T$40, 9, FALSE)</f>
        <v>houston-texans</v>
      </c>
      <c r="AH26" s="5">
        <f>IF(tbl_pbp[[#This Row],[AwayTeam]] &lt;&gt; "new-orleans-saints", tbl_pbp[[#This Row],[homeWinPercentage]], 1-tbl_pbp[[#This Row],[homeWinPercentage]])</f>
        <v>0.69899999999999995</v>
      </c>
      <c r="AI26" s="13">
        <f>tbl_pbp[[#This Row],[Kamara]]*tbl_pbp[[#This Row],[Impactful Play]]</f>
        <v>0</v>
      </c>
      <c r="AJ26" s="13">
        <f>tbl_pbp[[#This Row],[Thomas]]*tbl_pbp[[#This Row],[Impactful Play]]</f>
        <v>0</v>
      </c>
      <c r="AK26" s="13" t="str">
        <f>VLOOKUP(tbl_pbp[[#This Row],[Play Saints Win % Increase]], tbl_impact[],3,TRUE)</f>
        <v>Scented (0 to +5%)</v>
      </c>
    </row>
    <row r="27" spans="1:37">
      <c r="A27" s="1">
        <v>21</v>
      </c>
      <c r="B27" s="5">
        <v>0.72099999999999997</v>
      </c>
      <c r="C27" t="s">
        <v>8534</v>
      </c>
      <c r="D27">
        <v>0</v>
      </c>
      <c r="E27">
        <v>0</v>
      </c>
      <c r="F27">
        <v>1</v>
      </c>
      <c r="G27">
        <v>0</v>
      </c>
      <c r="H27">
        <v>0</v>
      </c>
      <c r="I27">
        <v>3</v>
      </c>
      <c r="J27">
        <v>58</v>
      </c>
      <c r="K27" t="s">
        <v>29</v>
      </c>
      <c r="L27">
        <v>3</v>
      </c>
      <c r="M27">
        <v>42</v>
      </c>
      <c r="N27" t="s">
        <v>8535</v>
      </c>
      <c r="O27" t="s">
        <v>203</v>
      </c>
      <c r="P27" t="s">
        <v>30</v>
      </c>
      <c r="Q27" t="s">
        <v>31</v>
      </c>
      <c r="R27" t="s">
        <v>32</v>
      </c>
      <c r="S27" t="s">
        <v>375</v>
      </c>
      <c r="T27" t="s">
        <v>8532</v>
      </c>
      <c r="U27" t="s">
        <v>8536</v>
      </c>
      <c r="V27" t="s">
        <v>8462</v>
      </c>
      <c r="X27" t="str">
        <f>VLOOKUP(pbp!V2777, games!$B$2:$R$40, 3, FALSE)</f>
        <v>2020-09-13T20:25Z</v>
      </c>
      <c r="Y27">
        <f>VLOOKUP(1*V27,NFLGames!$H$11:$H$555,1,FALSE)</f>
        <v>401128021</v>
      </c>
      <c r="Z27">
        <f>VLOOKUP($Y27, NFLGames!$H$11:$K$555,2,FALSE)</f>
        <v>2019</v>
      </c>
      <c r="AA27">
        <f>VLOOKUP($Y27, NFLGames!$H$11:$K$555,3,FALSE)</f>
        <v>1</v>
      </c>
      <c r="AB27" s="6">
        <f>IF(A28=0, 0, AH28-tbl_pbp[[#This Row],[Saints Win %]])</f>
        <v>-7.1999999999999953E-2</v>
      </c>
      <c r="AD27">
        <v>1</v>
      </c>
      <c r="AE27">
        <f>ABS(tbl_pbp[[#This Row],[play.homeScore]]-tbl_pbp[[#This Row],[play.awayScore]])</f>
        <v>0</v>
      </c>
      <c r="AF27">
        <f>IF(tbl_pbp[[#This Row],[Play Saints Win % Increase]]&gt;=$AF$4,1,0)</f>
        <v>0</v>
      </c>
      <c r="AG27" t="str">
        <f>VLOOKUP(tbl_pbp[[#This Row],[gameId]], games!$B$2:$T$40, 9, FALSE)</f>
        <v>houston-texans</v>
      </c>
      <c r="AH27" s="5">
        <f>IF(tbl_pbp[[#This Row],[AwayTeam]] &lt;&gt; "new-orleans-saints", tbl_pbp[[#This Row],[homeWinPercentage]], 1-tbl_pbp[[#This Row],[homeWinPercentage]])</f>
        <v>0.72099999999999997</v>
      </c>
      <c r="AI27" s="13">
        <f>tbl_pbp[[#This Row],[Kamara]]*tbl_pbp[[#This Row],[Impactful Play]]</f>
        <v>0</v>
      </c>
      <c r="AJ27" s="13">
        <f>tbl_pbp[[#This Row],[Thomas]]*tbl_pbp[[#This Row],[Impactful Play]]</f>
        <v>0</v>
      </c>
      <c r="AK27" s="13" t="str">
        <f>VLOOKUP(tbl_pbp[[#This Row],[Play Saints Win % Increase]], tbl_impact[],3,TRUE)</f>
        <v>Smelly (worse than-5% -&gt; -10%)</v>
      </c>
    </row>
    <row r="28" spans="1:37">
      <c r="A28" s="1">
        <v>22</v>
      </c>
      <c r="B28" s="5">
        <v>0.64900000000000002</v>
      </c>
      <c r="C28" t="s">
        <v>8537</v>
      </c>
      <c r="D28">
        <v>0</v>
      </c>
      <c r="E28">
        <v>0</v>
      </c>
      <c r="F28">
        <v>1</v>
      </c>
      <c r="G28">
        <v>0</v>
      </c>
      <c r="H28">
        <v>0</v>
      </c>
      <c r="I28">
        <v>10</v>
      </c>
      <c r="J28">
        <v>72</v>
      </c>
      <c r="K28" t="s">
        <v>29</v>
      </c>
      <c r="L28">
        <v>1</v>
      </c>
      <c r="M28">
        <v>28</v>
      </c>
      <c r="N28" t="s">
        <v>8538</v>
      </c>
      <c r="O28" t="s">
        <v>2947</v>
      </c>
      <c r="P28" t="s">
        <v>45</v>
      </c>
      <c r="Q28" t="s">
        <v>46</v>
      </c>
      <c r="R28" t="s">
        <v>47</v>
      </c>
      <c r="S28" t="s">
        <v>33</v>
      </c>
      <c r="T28" t="s">
        <v>8539</v>
      </c>
      <c r="U28" t="s">
        <v>8540</v>
      </c>
      <c r="V28" t="s">
        <v>8462</v>
      </c>
      <c r="X28" t="str">
        <f>VLOOKUP(pbp!V2778, games!$B$2:$R$40, 3, FALSE)</f>
        <v>2020-09-13T20:25Z</v>
      </c>
      <c r="Y28">
        <f>VLOOKUP(1*V28,NFLGames!$H$11:$H$555,1,FALSE)</f>
        <v>401128021</v>
      </c>
      <c r="Z28">
        <f>VLOOKUP($Y28, NFLGames!$H$11:$K$555,2,FALSE)</f>
        <v>2019</v>
      </c>
      <c r="AA28">
        <f>VLOOKUP($Y28, NFLGames!$H$11:$K$555,3,FALSE)</f>
        <v>1</v>
      </c>
      <c r="AB28" s="6">
        <f>IF(A29=0, 0, AH29-tbl_pbp[[#This Row],[Saints Win %]])</f>
        <v>9.4999999999999973E-2</v>
      </c>
      <c r="AE28">
        <f>ABS(tbl_pbp[[#This Row],[play.homeScore]]-tbl_pbp[[#This Row],[play.awayScore]])</f>
        <v>0</v>
      </c>
      <c r="AF28">
        <f>IF(tbl_pbp[[#This Row],[Play Saints Win % Increase]]&gt;=$AF$4,1,0)</f>
        <v>0</v>
      </c>
      <c r="AG28" t="str">
        <f>VLOOKUP(tbl_pbp[[#This Row],[gameId]], games!$B$2:$T$40, 9, FALSE)</f>
        <v>houston-texans</v>
      </c>
      <c r="AH28" s="5">
        <f>IF(tbl_pbp[[#This Row],[AwayTeam]] &lt;&gt; "new-orleans-saints", tbl_pbp[[#This Row],[homeWinPercentage]], 1-tbl_pbp[[#This Row],[homeWinPercentage]])</f>
        <v>0.64900000000000002</v>
      </c>
      <c r="AI28" s="13">
        <f>tbl_pbp[[#This Row],[Kamara]]*tbl_pbp[[#This Row],[Impactful Play]]</f>
        <v>0</v>
      </c>
      <c r="AJ28" s="13">
        <f>tbl_pbp[[#This Row],[Thomas]]*tbl_pbp[[#This Row],[Impactful Play]]</f>
        <v>0</v>
      </c>
      <c r="AK28" s="13" t="str">
        <f>VLOOKUP(tbl_pbp[[#This Row],[Play Saints Win % Increase]], tbl_impact[],3,TRUE)</f>
        <v>Perfumed (5 to + 10%)</v>
      </c>
    </row>
    <row r="29" spans="1:37">
      <c r="A29" s="1">
        <v>23</v>
      </c>
      <c r="B29" s="5">
        <v>0.74399999999999999</v>
      </c>
      <c r="C29" t="s">
        <v>8541</v>
      </c>
      <c r="D29">
        <v>0</v>
      </c>
      <c r="E29">
        <v>0</v>
      </c>
      <c r="F29">
        <v>1</v>
      </c>
      <c r="G29">
        <v>0</v>
      </c>
      <c r="H29">
        <v>0</v>
      </c>
      <c r="I29">
        <v>9</v>
      </c>
      <c r="J29">
        <v>73</v>
      </c>
      <c r="K29" t="s">
        <v>29</v>
      </c>
      <c r="L29">
        <v>2</v>
      </c>
      <c r="M29">
        <v>27</v>
      </c>
      <c r="N29" t="s">
        <v>8542</v>
      </c>
      <c r="O29" t="s">
        <v>4064</v>
      </c>
      <c r="P29" t="s">
        <v>30</v>
      </c>
      <c r="Q29" t="s">
        <v>31</v>
      </c>
      <c r="R29" t="s">
        <v>32</v>
      </c>
      <c r="S29" t="s">
        <v>210</v>
      </c>
      <c r="T29" t="s">
        <v>8488</v>
      </c>
      <c r="U29" t="s">
        <v>8543</v>
      </c>
      <c r="V29" t="s">
        <v>8462</v>
      </c>
      <c r="X29" t="str">
        <f>VLOOKUP(pbp!V2779, games!$B$2:$R$40, 3, FALSE)</f>
        <v>2020-09-13T20:25Z</v>
      </c>
      <c r="Y29">
        <f>VLOOKUP(1*V29,NFLGames!$H$11:$H$555,1,FALSE)</f>
        <v>401128021</v>
      </c>
      <c r="Z29">
        <f>VLOOKUP($Y29, NFLGames!$H$11:$K$555,2,FALSE)</f>
        <v>2019</v>
      </c>
      <c r="AA29">
        <f>VLOOKUP($Y29, NFLGames!$H$11:$K$555,3,FALSE)</f>
        <v>1</v>
      </c>
      <c r="AB29" s="6">
        <f>IF(A30=0, 0, AH30-tbl_pbp[[#This Row],[Saints Win %]])</f>
        <v>1.8000000000000016E-2</v>
      </c>
      <c r="AD29">
        <v>1</v>
      </c>
      <c r="AE29">
        <f>ABS(tbl_pbp[[#This Row],[play.homeScore]]-tbl_pbp[[#This Row],[play.awayScore]])</f>
        <v>0</v>
      </c>
      <c r="AF29">
        <f>IF(tbl_pbp[[#This Row],[Play Saints Win % Increase]]&gt;=$AF$4,1,0)</f>
        <v>0</v>
      </c>
      <c r="AG29" t="str">
        <f>VLOOKUP(tbl_pbp[[#This Row],[gameId]], games!$B$2:$T$40, 9, FALSE)</f>
        <v>houston-texans</v>
      </c>
      <c r="AH29" s="5">
        <f>IF(tbl_pbp[[#This Row],[AwayTeam]] &lt;&gt; "new-orleans-saints", tbl_pbp[[#This Row],[homeWinPercentage]], 1-tbl_pbp[[#This Row],[homeWinPercentage]])</f>
        <v>0.74399999999999999</v>
      </c>
      <c r="AI29" s="13">
        <f>tbl_pbp[[#This Row],[Kamara]]*tbl_pbp[[#This Row],[Impactful Play]]</f>
        <v>0</v>
      </c>
      <c r="AJ29" s="13">
        <f>tbl_pbp[[#This Row],[Thomas]]*tbl_pbp[[#This Row],[Impactful Play]]</f>
        <v>0</v>
      </c>
      <c r="AK29" s="13" t="str">
        <f>VLOOKUP(tbl_pbp[[#This Row],[Play Saints Win % Increase]], tbl_impact[],3,TRUE)</f>
        <v>Scented (0 to +5%)</v>
      </c>
    </row>
    <row r="30" spans="1:37">
      <c r="A30" s="1">
        <v>24</v>
      </c>
      <c r="B30" s="5">
        <v>0.76200000000000001</v>
      </c>
      <c r="C30" t="s">
        <v>8544</v>
      </c>
      <c r="D30">
        <v>0</v>
      </c>
      <c r="E30">
        <v>0</v>
      </c>
      <c r="F30">
        <v>1</v>
      </c>
      <c r="G30">
        <v>0</v>
      </c>
      <c r="H30">
        <v>0</v>
      </c>
      <c r="I30">
        <v>4</v>
      </c>
      <c r="J30">
        <v>78</v>
      </c>
      <c r="K30" t="s">
        <v>29</v>
      </c>
      <c r="L30">
        <v>3</v>
      </c>
      <c r="M30">
        <v>22</v>
      </c>
      <c r="N30" t="s">
        <v>8545</v>
      </c>
      <c r="O30" t="s">
        <v>4070</v>
      </c>
      <c r="P30" t="s">
        <v>30</v>
      </c>
      <c r="Q30" t="s">
        <v>31</v>
      </c>
      <c r="R30" t="s">
        <v>32</v>
      </c>
      <c r="S30" t="s">
        <v>63</v>
      </c>
      <c r="T30" t="s">
        <v>8546</v>
      </c>
      <c r="U30" t="s">
        <v>8547</v>
      </c>
      <c r="V30" t="s">
        <v>8462</v>
      </c>
      <c r="X30" t="str">
        <f>VLOOKUP(pbp!V2780, games!$B$2:$R$40, 3, FALSE)</f>
        <v>2020-09-13T20:25Z</v>
      </c>
      <c r="Y30">
        <f>VLOOKUP(1*V30,NFLGames!$H$11:$H$555,1,FALSE)</f>
        <v>401128021</v>
      </c>
      <c r="Z30">
        <f>VLOOKUP($Y30, NFLGames!$H$11:$K$555,2,FALSE)</f>
        <v>2019</v>
      </c>
      <c r="AA30">
        <f>VLOOKUP($Y30, NFLGames!$H$11:$K$555,3,FALSE)</f>
        <v>1</v>
      </c>
      <c r="AB30" s="6">
        <f>IF(A31=0, 0, AH31-tbl_pbp[[#This Row],[Saints Win %]])</f>
        <v>-2.0000000000000018E-3</v>
      </c>
      <c r="AE30">
        <f>ABS(tbl_pbp[[#This Row],[play.homeScore]]-tbl_pbp[[#This Row],[play.awayScore]])</f>
        <v>0</v>
      </c>
      <c r="AF30">
        <f>IF(tbl_pbp[[#This Row],[Play Saints Win % Increase]]&gt;=$AF$4,1,0)</f>
        <v>0</v>
      </c>
      <c r="AG30" t="str">
        <f>VLOOKUP(tbl_pbp[[#This Row],[gameId]], games!$B$2:$T$40, 9, FALSE)</f>
        <v>houston-texans</v>
      </c>
      <c r="AH30" s="5">
        <f>IF(tbl_pbp[[#This Row],[AwayTeam]] &lt;&gt; "new-orleans-saints", tbl_pbp[[#This Row],[homeWinPercentage]], 1-tbl_pbp[[#This Row],[homeWinPercentage]])</f>
        <v>0.76200000000000001</v>
      </c>
      <c r="AI30" s="13">
        <f>tbl_pbp[[#This Row],[Kamara]]*tbl_pbp[[#This Row],[Impactful Play]]</f>
        <v>0</v>
      </c>
      <c r="AJ30" s="13">
        <f>tbl_pbp[[#This Row],[Thomas]]*tbl_pbp[[#This Row],[Impactful Play]]</f>
        <v>0</v>
      </c>
      <c r="AK30" s="13" t="str">
        <f>VLOOKUP(tbl_pbp[[#This Row],[Play Saints Win % Increase]], tbl_impact[],3,TRUE)</f>
        <v>Bad (0 to -5%)</v>
      </c>
    </row>
    <row r="31" spans="1:37">
      <c r="A31" s="1">
        <v>25</v>
      </c>
      <c r="B31" s="5">
        <v>0.76</v>
      </c>
      <c r="C31" t="s">
        <v>8548</v>
      </c>
      <c r="D31">
        <v>0</v>
      </c>
      <c r="E31">
        <v>0</v>
      </c>
      <c r="F31">
        <v>1</v>
      </c>
      <c r="G31">
        <v>0</v>
      </c>
      <c r="H31">
        <v>0</v>
      </c>
      <c r="I31">
        <v>10</v>
      </c>
      <c r="J31">
        <v>84</v>
      </c>
      <c r="K31" t="s">
        <v>29</v>
      </c>
      <c r="L31">
        <v>1</v>
      </c>
      <c r="M31">
        <v>16</v>
      </c>
      <c r="N31" t="s">
        <v>8549</v>
      </c>
      <c r="O31" t="s">
        <v>2848</v>
      </c>
      <c r="P31" t="s">
        <v>45</v>
      </c>
      <c r="Q31" t="s">
        <v>46</v>
      </c>
      <c r="R31" t="s">
        <v>47</v>
      </c>
      <c r="S31" t="s">
        <v>33</v>
      </c>
      <c r="T31" t="s">
        <v>8550</v>
      </c>
      <c r="U31" t="s">
        <v>8551</v>
      </c>
      <c r="V31" t="s">
        <v>8462</v>
      </c>
      <c r="X31" t="str">
        <f>VLOOKUP(pbp!V2781, games!$B$2:$R$40, 3, FALSE)</f>
        <v>2020-09-13T20:25Z</v>
      </c>
      <c r="Y31">
        <f>VLOOKUP(1*V31,NFLGames!$H$11:$H$555,1,FALSE)</f>
        <v>401128021</v>
      </c>
      <c r="Z31">
        <f>VLOOKUP($Y31, NFLGames!$H$11:$K$555,2,FALSE)</f>
        <v>2019</v>
      </c>
      <c r="AA31">
        <f>VLOOKUP($Y31, NFLGames!$H$11:$K$555,3,FALSE)</f>
        <v>1</v>
      </c>
      <c r="AB31" s="6">
        <f>IF(A32=0, 0, AH32-tbl_pbp[[#This Row],[Saints Win %]])</f>
        <v>-0.11399999999999999</v>
      </c>
      <c r="AE31">
        <f>ABS(tbl_pbp[[#This Row],[play.homeScore]]-tbl_pbp[[#This Row],[play.awayScore]])</f>
        <v>0</v>
      </c>
      <c r="AF31">
        <f>IF(tbl_pbp[[#This Row],[Play Saints Win % Increase]]&gt;=$AF$4,1,0)</f>
        <v>0</v>
      </c>
      <c r="AG31" t="str">
        <f>VLOOKUP(tbl_pbp[[#This Row],[gameId]], games!$B$2:$T$40, 9, FALSE)</f>
        <v>houston-texans</v>
      </c>
      <c r="AH31" s="5">
        <f>IF(tbl_pbp[[#This Row],[AwayTeam]] &lt;&gt; "new-orleans-saints", tbl_pbp[[#This Row],[homeWinPercentage]], 1-tbl_pbp[[#This Row],[homeWinPercentage]])</f>
        <v>0.76</v>
      </c>
      <c r="AI31" s="13">
        <f>tbl_pbp[[#This Row],[Kamara]]*tbl_pbp[[#This Row],[Impactful Play]]</f>
        <v>0</v>
      </c>
      <c r="AJ31" s="13">
        <f>tbl_pbp[[#This Row],[Thomas]]*tbl_pbp[[#This Row],[Impactful Play]]</f>
        <v>0</v>
      </c>
      <c r="AK31" s="13" t="str">
        <f>VLOOKUP(tbl_pbp[[#This Row],[Play Saints Win % Increase]], tbl_impact[],3,TRUE)</f>
        <v>Stinky (worse than -10% to -20%)</v>
      </c>
    </row>
    <row r="32" spans="1:37">
      <c r="A32" s="1">
        <v>26</v>
      </c>
      <c r="B32" s="5">
        <v>0.64600000000000002</v>
      </c>
      <c r="C32" t="s">
        <v>8552</v>
      </c>
      <c r="D32">
        <v>0</v>
      </c>
      <c r="E32">
        <v>0</v>
      </c>
      <c r="F32">
        <v>1</v>
      </c>
      <c r="G32">
        <v>0</v>
      </c>
      <c r="H32">
        <v>0</v>
      </c>
      <c r="I32">
        <v>5</v>
      </c>
      <c r="J32">
        <v>89</v>
      </c>
      <c r="K32" t="s">
        <v>29</v>
      </c>
      <c r="L32">
        <v>2</v>
      </c>
      <c r="M32">
        <v>11</v>
      </c>
      <c r="N32" t="s">
        <v>8553</v>
      </c>
      <c r="O32" t="s">
        <v>6802</v>
      </c>
      <c r="P32" t="s">
        <v>450</v>
      </c>
      <c r="Q32" t="s">
        <v>451</v>
      </c>
      <c r="R32" t="s">
        <v>452</v>
      </c>
      <c r="S32" t="s">
        <v>38</v>
      </c>
      <c r="T32" t="s">
        <v>8554</v>
      </c>
      <c r="U32" t="s">
        <v>8555</v>
      </c>
      <c r="V32" t="s">
        <v>8462</v>
      </c>
      <c r="X32" t="str">
        <f>VLOOKUP(pbp!V2782, games!$B$2:$R$40, 3, FALSE)</f>
        <v>2020-09-13T20:25Z</v>
      </c>
      <c r="Y32">
        <f>VLOOKUP(1*V32,NFLGames!$H$11:$H$555,1,FALSE)</f>
        <v>401128021</v>
      </c>
      <c r="Z32">
        <f>VLOOKUP($Y32, NFLGames!$H$11:$K$555,2,FALSE)</f>
        <v>2019</v>
      </c>
      <c r="AA32">
        <f>VLOOKUP($Y32, NFLGames!$H$11:$K$555,3,FALSE)</f>
        <v>1</v>
      </c>
      <c r="AB32" s="6">
        <f>IF(A33=0, 0, AH33-tbl_pbp[[#This Row],[Saints Win %]])</f>
        <v>-8.6999999999999966E-2</v>
      </c>
      <c r="AE32">
        <f>ABS(tbl_pbp[[#This Row],[play.homeScore]]-tbl_pbp[[#This Row],[play.awayScore]])</f>
        <v>0</v>
      </c>
      <c r="AF32">
        <f>IF(tbl_pbp[[#This Row],[Play Saints Win % Increase]]&gt;=$AF$4,1,0)</f>
        <v>0</v>
      </c>
      <c r="AG32" t="str">
        <f>VLOOKUP(tbl_pbp[[#This Row],[gameId]], games!$B$2:$T$40, 9, FALSE)</f>
        <v>houston-texans</v>
      </c>
      <c r="AH32" s="5">
        <f>IF(tbl_pbp[[#This Row],[AwayTeam]] &lt;&gt; "new-orleans-saints", tbl_pbp[[#This Row],[homeWinPercentage]], 1-tbl_pbp[[#This Row],[homeWinPercentage]])</f>
        <v>0.64600000000000002</v>
      </c>
      <c r="AI32" s="13">
        <f>tbl_pbp[[#This Row],[Kamara]]*tbl_pbp[[#This Row],[Impactful Play]]</f>
        <v>0</v>
      </c>
      <c r="AJ32" s="13">
        <f>tbl_pbp[[#This Row],[Thomas]]*tbl_pbp[[#This Row],[Impactful Play]]</f>
        <v>0</v>
      </c>
      <c r="AK32" s="13" t="str">
        <f>VLOOKUP(tbl_pbp[[#This Row],[Play Saints Win % Increase]], tbl_impact[],3,TRUE)</f>
        <v>Smelly (worse than-5% -&gt; -10%)</v>
      </c>
    </row>
    <row r="33" spans="1:37">
      <c r="A33" s="1">
        <v>27</v>
      </c>
      <c r="B33" s="5">
        <v>0.55900000000000005</v>
      </c>
      <c r="C33" t="s">
        <v>8556</v>
      </c>
      <c r="D33">
        <v>0</v>
      </c>
      <c r="E33">
        <v>0</v>
      </c>
      <c r="F33">
        <v>1</v>
      </c>
      <c r="G33">
        <v>0</v>
      </c>
      <c r="H33">
        <v>0</v>
      </c>
      <c r="I33">
        <v>10</v>
      </c>
      <c r="J33">
        <v>94</v>
      </c>
      <c r="K33" t="s">
        <v>8464</v>
      </c>
      <c r="L33">
        <v>1</v>
      </c>
      <c r="M33">
        <v>94</v>
      </c>
      <c r="N33" t="s">
        <v>8557</v>
      </c>
      <c r="O33" t="s">
        <v>1959</v>
      </c>
      <c r="P33" t="s">
        <v>30</v>
      </c>
      <c r="Q33" t="s">
        <v>31</v>
      </c>
      <c r="R33" t="s">
        <v>32</v>
      </c>
      <c r="S33" t="s">
        <v>33</v>
      </c>
      <c r="T33" t="s">
        <v>8558</v>
      </c>
      <c r="U33" t="s">
        <v>8559</v>
      </c>
      <c r="V33" t="s">
        <v>8462</v>
      </c>
      <c r="X33" t="str">
        <f>VLOOKUP(pbp!V2783, games!$B$2:$R$40, 3, FALSE)</f>
        <v>2020-09-13T20:25Z</v>
      </c>
      <c r="Y33">
        <f>VLOOKUP(1*V33,NFLGames!$H$11:$H$555,1,FALSE)</f>
        <v>401128021</v>
      </c>
      <c r="Z33">
        <f>VLOOKUP($Y33, NFLGames!$H$11:$K$555,2,FALSE)</f>
        <v>2019</v>
      </c>
      <c r="AA33">
        <f>VLOOKUP($Y33, NFLGames!$H$11:$K$555,3,FALSE)</f>
        <v>1</v>
      </c>
      <c r="AB33" s="6">
        <f>IF(A34=0, 0, AH34-tbl_pbp[[#This Row],[Saints Win %]])</f>
        <v>-1.6000000000000014E-2</v>
      </c>
      <c r="AE33">
        <f>ABS(tbl_pbp[[#This Row],[play.homeScore]]-tbl_pbp[[#This Row],[play.awayScore]])</f>
        <v>0</v>
      </c>
      <c r="AF33">
        <f>IF(tbl_pbp[[#This Row],[Play Saints Win % Increase]]&gt;=$AF$4,1,0)</f>
        <v>0</v>
      </c>
      <c r="AG33" t="str">
        <f>VLOOKUP(tbl_pbp[[#This Row],[gameId]], games!$B$2:$T$40, 9, FALSE)</f>
        <v>houston-texans</v>
      </c>
      <c r="AH33" s="5">
        <f>IF(tbl_pbp[[#This Row],[AwayTeam]] &lt;&gt; "new-orleans-saints", tbl_pbp[[#This Row],[homeWinPercentage]], 1-tbl_pbp[[#This Row],[homeWinPercentage]])</f>
        <v>0.55900000000000005</v>
      </c>
      <c r="AI33" s="13">
        <f>tbl_pbp[[#This Row],[Kamara]]*tbl_pbp[[#This Row],[Impactful Play]]</f>
        <v>0</v>
      </c>
      <c r="AJ33" s="13">
        <f>tbl_pbp[[#This Row],[Thomas]]*tbl_pbp[[#This Row],[Impactful Play]]</f>
        <v>0</v>
      </c>
      <c r="AK33" s="13" t="str">
        <f>VLOOKUP(tbl_pbp[[#This Row],[Play Saints Win % Increase]], tbl_impact[],3,TRUE)</f>
        <v>Bad (0 to -5%)</v>
      </c>
    </row>
    <row r="34" spans="1:37">
      <c r="A34" s="1">
        <v>28</v>
      </c>
      <c r="B34" s="5">
        <v>0.54300000000000004</v>
      </c>
      <c r="C34" t="s">
        <v>8560</v>
      </c>
      <c r="D34">
        <v>0</v>
      </c>
      <c r="E34">
        <v>0</v>
      </c>
      <c r="F34">
        <v>1</v>
      </c>
      <c r="G34">
        <v>0</v>
      </c>
      <c r="H34">
        <v>0</v>
      </c>
      <c r="I34">
        <v>10</v>
      </c>
      <c r="J34">
        <v>40</v>
      </c>
      <c r="K34" t="s">
        <v>8464</v>
      </c>
      <c r="L34">
        <v>1</v>
      </c>
      <c r="M34">
        <v>40</v>
      </c>
      <c r="N34" t="s">
        <v>8561</v>
      </c>
      <c r="O34" t="s">
        <v>690</v>
      </c>
      <c r="P34" t="s">
        <v>45</v>
      </c>
      <c r="Q34" t="s">
        <v>46</v>
      </c>
      <c r="R34" t="s">
        <v>47</v>
      </c>
      <c r="S34" t="s">
        <v>33</v>
      </c>
      <c r="T34" t="s">
        <v>117</v>
      </c>
      <c r="U34" t="s">
        <v>118</v>
      </c>
      <c r="V34" t="s">
        <v>8462</v>
      </c>
      <c r="X34" t="str">
        <f>VLOOKUP(pbp!V2784, games!$B$2:$R$40, 3, FALSE)</f>
        <v>2020-09-13T20:25Z</v>
      </c>
      <c r="Y34">
        <f>VLOOKUP(1*V34,NFLGames!$H$11:$H$555,1,FALSE)</f>
        <v>401128021</v>
      </c>
      <c r="Z34">
        <f>VLOOKUP($Y34, NFLGames!$H$11:$K$555,2,FALSE)</f>
        <v>2019</v>
      </c>
      <c r="AA34">
        <f>VLOOKUP($Y34, NFLGames!$H$11:$K$555,3,FALSE)</f>
        <v>1</v>
      </c>
      <c r="AB34" s="6">
        <f>IF(A35=0, 0, AH35-tbl_pbp[[#This Row],[Saints Win %]])</f>
        <v>6.9999999999999951E-2</v>
      </c>
      <c r="AE34">
        <f>ABS(tbl_pbp[[#This Row],[play.homeScore]]-tbl_pbp[[#This Row],[play.awayScore]])</f>
        <v>0</v>
      </c>
      <c r="AF34">
        <f>IF(tbl_pbp[[#This Row],[Play Saints Win % Increase]]&gt;=$AF$4,1,0)</f>
        <v>0</v>
      </c>
      <c r="AG34" t="str">
        <f>VLOOKUP(tbl_pbp[[#This Row],[gameId]], games!$B$2:$T$40, 9, FALSE)</f>
        <v>houston-texans</v>
      </c>
      <c r="AH34" s="5">
        <f>IF(tbl_pbp[[#This Row],[AwayTeam]] &lt;&gt; "new-orleans-saints", tbl_pbp[[#This Row],[homeWinPercentage]], 1-tbl_pbp[[#This Row],[homeWinPercentage]])</f>
        <v>0.54300000000000004</v>
      </c>
      <c r="AI34" s="13">
        <f>tbl_pbp[[#This Row],[Kamara]]*tbl_pbp[[#This Row],[Impactful Play]]</f>
        <v>0</v>
      </c>
      <c r="AJ34" s="13">
        <f>tbl_pbp[[#This Row],[Thomas]]*tbl_pbp[[#This Row],[Impactful Play]]</f>
        <v>0</v>
      </c>
      <c r="AK34" s="13" t="str">
        <f>VLOOKUP(tbl_pbp[[#This Row],[Play Saints Win % Increase]], tbl_impact[],3,TRUE)</f>
        <v>Perfumed (5 to + 10%)</v>
      </c>
    </row>
    <row r="35" spans="1:37">
      <c r="A35" s="1">
        <v>29</v>
      </c>
      <c r="B35" s="5">
        <v>0.61299999999999999</v>
      </c>
      <c r="C35" t="s">
        <v>8562</v>
      </c>
      <c r="D35">
        <v>0</v>
      </c>
      <c r="E35">
        <v>0</v>
      </c>
      <c r="F35">
        <v>1</v>
      </c>
      <c r="G35">
        <v>0</v>
      </c>
      <c r="H35">
        <v>0</v>
      </c>
      <c r="I35">
        <v>3</v>
      </c>
      <c r="J35">
        <v>33</v>
      </c>
      <c r="K35" t="s">
        <v>8464</v>
      </c>
      <c r="L35">
        <v>2</v>
      </c>
      <c r="M35">
        <v>33</v>
      </c>
      <c r="N35" t="s">
        <v>8563</v>
      </c>
      <c r="O35" t="s">
        <v>2470</v>
      </c>
      <c r="P35" t="s">
        <v>45</v>
      </c>
      <c r="Q35" t="s">
        <v>46</v>
      </c>
      <c r="R35" t="s">
        <v>47</v>
      </c>
      <c r="S35" t="s">
        <v>193</v>
      </c>
      <c r="T35" t="s">
        <v>438</v>
      </c>
      <c r="U35" t="s">
        <v>8564</v>
      </c>
      <c r="V35" t="s">
        <v>8462</v>
      </c>
      <c r="X35" t="str">
        <f>VLOOKUP(pbp!V2785, games!$B$2:$R$40, 3, FALSE)</f>
        <v>2020-09-13T20:25Z</v>
      </c>
      <c r="Y35">
        <f>VLOOKUP(1*V35,NFLGames!$H$11:$H$555,1,FALSE)</f>
        <v>401128021</v>
      </c>
      <c r="Z35">
        <f>VLOOKUP($Y35, NFLGames!$H$11:$K$555,2,FALSE)</f>
        <v>2019</v>
      </c>
      <c r="AA35">
        <f>VLOOKUP($Y35, NFLGames!$H$11:$K$555,3,FALSE)</f>
        <v>1</v>
      </c>
      <c r="AB35" s="6">
        <f>IF(A36=0, 0, AH36-tbl_pbp[[#This Row],[Saints Win %]])</f>
        <v>-7.8999999999999959E-2</v>
      </c>
      <c r="AE35">
        <f>ABS(tbl_pbp[[#This Row],[play.homeScore]]-tbl_pbp[[#This Row],[play.awayScore]])</f>
        <v>0</v>
      </c>
      <c r="AF35">
        <f>IF(tbl_pbp[[#This Row],[Play Saints Win % Increase]]&gt;=$AF$4,1,0)</f>
        <v>0</v>
      </c>
      <c r="AG35" t="str">
        <f>VLOOKUP(tbl_pbp[[#This Row],[gameId]], games!$B$2:$T$40, 9, FALSE)</f>
        <v>houston-texans</v>
      </c>
      <c r="AH35" s="5">
        <f>IF(tbl_pbp[[#This Row],[AwayTeam]] &lt;&gt; "new-orleans-saints", tbl_pbp[[#This Row],[homeWinPercentage]], 1-tbl_pbp[[#This Row],[homeWinPercentage]])</f>
        <v>0.61299999999999999</v>
      </c>
      <c r="AI35" s="13">
        <f>tbl_pbp[[#This Row],[Kamara]]*tbl_pbp[[#This Row],[Impactful Play]]</f>
        <v>0</v>
      </c>
      <c r="AJ35" s="13">
        <f>tbl_pbp[[#This Row],[Thomas]]*tbl_pbp[[#This Row],[Impactful Play]]</f>
        <v>0</v>
      </c>
      <c r="AK35" s="13" t="str">
        <f>VLOOKUP(tbl_pbp[[#This Row],[Play Saints Win % Increase]], tbl_impact[],3,TRUE)</f>
        <v>Smelly (worse than-5% -&gt; -10%)</v>
      </c>
    </row>
    <row r="36" spans="1:37">
      <c r="A36" s="1">
        <v>30</v>
      </c>
      <c r="B36" s="5">
        <v>0.53400000000000003</v>
      </c>
      <c r="C36" t="s">
        <v>8565</v>
      </c>
      <c r="D36">
        <v>0</v>
      </c>
      <c r="E36">
        <v>0</v>
      </c>
      <c r="F36">
        <v>1</v>
      </c>
      <c r="G36">
        <v>0</v>
      </c>
      <c r="H36">
        <v>0</v>
      </c>
      <c r="I36">
        <v>13</v>
      </c>
      <c r="J36">
        <v>43</v>
      </c>
      <c r="K36" t="s">
        <v>8464</v>
      </c>
      <c r="L36">
        <v>2</v>
      </c>
      <c r="M36">
        <v>43</v>
      </c>
      <c r="N36" t="s">
        <v>8566</v>
      </c>
      <c r="O36" t="s">
        <v>1979</v>
      </c>
      <c r="P36" t="s">
        <v>30</v>
      </c>
      <c r="Q36" t="s">
        <v>31</v>
      </c>
      <c r="R36" t="s">
        <v>32</v>
      </c>
      <c r="S36" t="s">
        <v>939</v>
      </c>
      <c r="T36" t="s">
        <v>48</v>
      </c>
      <c r="U36" t="s">
        <v>8567</v>
      </c>
      <c r="V36" t="s">
        <v>8462</v>
      </c>
      <c r="X36" t="str">
        <f>VLOOKUP(pbp!V2786, games!$B$2:$R$40, 3, FALSE)</f>
        <v>2020-09-13T20:25Z</v>
      </c>
      <c r="Y36">
        <f>VLOOKUP(1*V36,NFLGames!$H$11:$H$555,1,FALSE)</f>
        <v>401128021</v>
      </c>
      <c r="Z36">
        <f>VLOOKUP($Y36, NFLGames!$H$11:$K$555,2,FALSE)</f>
        <v>2019</v>
      </c>
      <c r="AA36">
        <f>VLOOKUP($Y36, NFLGames!$H$11:$K$555,3,FALSE)</f>
        <v>1</v>
      </c>
      <c r="AB36" s="6">
        <f>IF(A37=0, 0, AH37-tbl_pbp[[#This Row],[Saints Win %]])</f>
        <v>2.4000000000000021E-2</v>
      </c>
      <c r="AE36">
        <f>ABS(tbl_pbp[[#This Row],[play.homeScore]]-tbl_pbp[[#This Row],[play.awayScore]])</f>
        <v>0</v>
      </c>
      <c r="AF36">
        <f>IF(tbl_pbp[[#This Row],[Play Saints Win % Increase]]&gt;=$AF$4,1,0)</f>
        <v>0</v>
      </c>
      <c r="AG36" t="str">
        <f>VLOOKUP(tbl_pbp[[#This Row],[gameId]], games!$B$2:$T$40, 9, FALSE)</f>
        <v>houston-texans</v>
      </c>
      <c r="AH36" s="5">
        <f>IF(tbl_pbp[[#This Row],[AwayTeam]] &lt;&gt; "new-orleans-saints", tbl_pbp[[#This Row],[homeWinPercentage]], 1-tbl_pbp[[#This Row],[homeWinPercentage]])</f>
        <v>0.53400000000000003</v>
      </c>
      <c r="AI36" s="13">
        <f>tbl_pbp[[#This Row],[Kamara]]*tbl_pbp[[#This Row],[Impactful Play]]</f>
        <v>0</v>
      </c>
      <c r="AJ36" s="13">
        <f>tbl_pbp[[#This Row],[Thomas]]*tbl_pbp[[#This Row],[Impactful Play]]</f>
        <v>0</v>
      </c>
      <c r="AK36" s="13" t="str">
        <f>VLOOKUP(tbl_pbp[[#This Row],[Play Saints Win % Increase]], tbl_impact[],3,TRUE)</f>
        <v>Scented (0 to +5%)</v>
      </c>
    </row>
    <row r="37" spans="1:37">
      <c r="A37" s="1">
        <v>31</v>
      </c>
      <c r="B37" s="5">
        <v>0.55800000000000005</v>
      </c>
      <c r="C37" t="s">
        <v>8568</v>
      </c>
      <c r="D37">
        <v>0</v>
      </c>
      <c r="E37">
        <v>0</v>
      </c>
      <c r="F37">
        <v>1</v>
      </c>
      <c r="G37">
        <v>0</v>
      </c>
      <c r="H37">
        <v>0</v>
      </c>
      <c r="I37">
        <v>10</v>
      </c>
      <c r="J37">
        <v>30</v>
      </c>
      <c r="K37" t="s">
        <v>8464</v>
      </c>
      <c r="L37">
        <v>1</v>
      </c>
      <c r="M37">
        <v>30</v>
      </c>
      <c r="N37" t="s">
        <v>8569</v>
      </c>
      <c r="O37" t="s">
        <v>844</v>
      </c>
      <c r="P37" t="s">
        <v>45</v>
      </c>
      <c r="Q37" t="s">
        <v>46</v>
      </c>
      <c r="R37" t="s">
        <v>47</v>
      </c>
      <c r="S37" t="s">
        <v>33</v>
      </c>
      <c r="T37" t="s">
        <v>39</v>
      </c>
      <c r="U37" t="s">
        <v>398</v>
      </c>
      <c r="V37" t="s">
        <v>8462</v>
      </c>
      <c r="X37" t="str">
        <f>VLOOKUP(pbp!V2787, games!$B$2:$R$40, 3, FALSE)</f>
        <v>2020-09-13T20:25Z</v>
      </c>
      <c r="Y37">
        <f>VLOOKUP(1*V37,NFLGames!$H$11:$H$555,1,FALSE)</f>
        <v>401128021</v>
      </c>
      <c r="Z37">
        <f>VLOOKUP($Y37, NFLGames!$H$11:$K$555,2,FALSE)</f>
        <v>2019</v>
      </c>
      <c r="AA37">
        <f>VLOOKUP($Y37, NFLGames!$H$11:$K$555,3,FALSE)</f>
        <v>1</v>
      </c>
      <c r="AB37" s="6">
        <f>IF(A38=0, 0, AH38-tbl_pbp[[#This Row],[Saints Win %]])</f>
        <v>-2.0000000000000018E-3</v>
      </c>
      <c r="AE37">
        <f>ABS(tbl_pbp[[#This Row],[play.homeScore]]-tbl_pbp[[#This Row],[play.awayScore]])</f>
        <v>0</v>
      </c>
      <c r="AF37">
        <f>IF(tbl_pbp[[#This Row],[Play Saints Win % Increase]]&gt;=$AF$4,1,0)</f>
        <v>0</v>
      </c>
      <c r="AG37" t="str">
        <f>VLOOKUP(tbl_pbp[[#This Row],[gameId]], games!$B$2:$T$40, 9, FALSE)</f>
        <v>houston-texans</v>
      </c>
      <c r="AH37" s="5">
        <f>IF(tbl_pbp[[#This Row],[AwayTeam]] &lt;&gt; "new-orleans-saints", tbl_pbp[[#This Row],[homeWinPercentage]], 1-tbl_pbp[[#This Row],[homeWinPercentage]])</f>
        <v>0.55800000000000005</v>
      </c>
      <c r="AI37" s="13">
        <f>tbl_pbp[[#This Row],[Kamara]]*tbl_pbp[[#This Row],[Impactful Play]]</f>
        <v>0</v>
      </c>
      <c r="AJ37" s="13">
        <f>tbl_pbp[[#This Row],[Thomas]]*tbl_pbp[[#This Row],[Impactful Play]]</f>
        <v>0</v>
      </c>
      <c r="AK37" s="13" t="str">
        <f>VLOOKUP(tbl_pbp[[#This Row],[Play Saints Win % Increase]], tbl_impact[],3,TRUE)</f>
        <v>Bad (0 to -5%)</v>
      </c>
    </row>
    <row r="38" spans="1:37">
      <c r="A38" s="1">
        <v>32</v>
      </c>
      <c r="B38" s="5">
        <v>0.55600000000000005</v>
      </c>
      <c r="C38" t="s">
        <v>8570</v>
      </c>
      <c r="D38">
        <v>0</v>
      </c>
      <c r="E38">
        <v>0</v>
      </c>
      <c r="F38">
        <v>1</v>
      </c>
      <c r="G38">
        <v>0</v>
      </c>
      <c r="H38">
        <v>0</v>
      </c>
      <c r="I38">
        <v>0</v>
      </c>
      <c r="J38">
        <v>0</v>
      </c>
      <c r="L38">
        <v>2</v>
      </c>
      <c r="M38">
        <v>29</v>
      </c>
      <c r="N38" t="s">
        <v>142</v>
      </c>
      <c r="O38" t="s">
        <v>143</v>
      </c>
      <c r="P38" t="s">
        <v>144</v>
      </c>
      <c r="Q38" t="s">
        <v>145</v>
      </c>
      <c r="R38" t="s">
        <v>146</v>
      </c>
      <c r="V38" t="s">
        <v>8462</v>
      </c>
      <c r="X38" t="str">
        <f>VLOOKUP(pbp!V2788, games!$B$2:$R$40, 3, FALSE)</f>
        <v>2020-09-13T20:25Z</v>
      </c>
      <c r="Y38">
        <f>VLOOKUP(1*V38,NFLGames!$H$11:$H$555,1,FALSE)</f>
        <v>401128021</v>
      </c>
      <c r="Z38">
        <f>VLOOKUP($Y38, NFLGames!$H$11:$K$555,2,FALSE)</f>
        <v>2019</v>
      </c>
      <c r="AA38">
        <f>VLOOKUP($Y38, NFLGames!$H$11:$K$555,3,FALSE)</f>
        <v>1</v>
      </c>
      <c r="AB38" s="6">
        <f>IF(A39=0, 0, AH39-tbl_pbp[[#This Row],[Saints Win %]])</f>
        <v>1.4999999999999902E-2</v>
      </c>
      <c r="AE38">
        <f>ABS(tbl_pbp[[#This Row],[play.homeScore]]-tbl_pbp[[#This Row],[play.awayScore]])</f>
        <v>0</v>
      </c>
      <c r="AF38">
        <f>IF(tbl_pbp[[#This Row],[Play Saints Win % Increase]]&gt;=$AF$4,1,0)</f>
        <v>0</v>
      </c>
      <c r="AG38" t="str">
        <f>VLOOKUP(tbl_pbp[[#This Row],[gameId]], games!$B$2:$T$40, 9, FALSE)</f>
        <v>houston-texans</v>
      </c>
      <c r="AH38" s="5">
        <f>IF(tbl_pbp[[#This Row],[AwayTeam]] &lt;&gt; "new-orleans-saints", tbl_pbp[[#This Row],[homeWinPercentage]], 1-tbl_pbp[[#This Row],[homeWinPercentage]])</f>
        <v>0.55600000000000005</v>
      </c>
      <c r="AI38" s="13">
        <f>tbl_pbp[[#This Row],[Kamara]]*tbl_pbp[[#This Row],[Impactful Play]]</f>
        <v>0</v>
      </c>
      <c r="AJ38" s="13">
        <f>tbl_pbp[[#This Row],[Thomas]]*tbl_pbp[[#This Row],[Impactful Play]]</f>
        <v>0</v>
      </c>
      <c r="AK38" s="13" t="str">
        <f>VLOOKUP(tbl_pbp[[#This Row],[Play Saints Win % Increase]], tbl_impact[],3,TRUE)</f>
        <v>Scented (0 to +5%)</v>
      </c>
    </row>
    <row r="39" spans="1:37">
      <c r="A39" s="1">
        <v>33</v>
      </c>
      <c r="B39" s="5">
        <v>0.57099999999999995</v>
      </c>
      <c r="C39" t="s">
        <v>8571</v>
      </c>
      <c r="D39">
        <v>0</v>
      </c>
      <c r="E39">
        <v>0</v>
      </c>
      <c r="F39">
        <v>2</v>
      </c>
      <c r="G39">
        <v>0</v>
      </c>
      <c r="H39">
        <v>0</v>
      </c>
      <c r="I39">
        <v>9</v>
      </c>
      <c r="J39">
        <v>29</v>
      </c>
      <c r="K39" t="s">
        <v>8464</v>
      </c>
      <c r="L39">
        <v>2</v>
      </c>
      <c r="M39">
        <v>29</v>
      </c>
      <c r="N39" t="s">
        <v>8572</v>
      </c>
      <c r="O39" t="s">
        <v>24</v>
      </c>
      <c r="P39" t="s">
        <v>22</v>
      </c>
      <c r="Q39" t="s">
        <v>37</v>
      </c>
      <c r="S39" t="s">
        <v>210</v>
      </c>
      <c r="T39" t="s">
        <v>401</v>
      </c>
      <c r="U39" t="s">
        <v>8573</v>
      </c>
      <c r="V39" t="s">
        <v>8462</v>
      </c>
      <c r="X39" t="str">
        <f>VLOOKUP(pbp!V2789, games!$B$2:$R$40, 3, FALSE)</f>
        <v>2020-09-13T20:25Z</v>
      </c>
      <c r="Y39">
        <f>VLOOKUP(1*V39,NFLGames!$H$11:$H$555,1,FALSE)</f>
        <v>401128021</v>
      </c>
      <c r="Z39">
        <f>VLOOKUP($Y39, NFLGames!$H$11:$K$555,2,FALSE)</f>
        <v>2019</v>
      </c>
      <c r="AA39">
        <f>VLOOKUP($Y39, NFLGames!$H$11:$K$555,3,FALSE)</f>
        <v>1</v>
      </c>
      <c r="AB39" s="6">
        <f>IF(A40=0, 0, AH40-tbl_pbp[[#This Row],[Saints Win %]])</f>
        <v>8.0000000000000071E-3</v>
      </c>
      <c r="AE39">
        <f>ABS(tbl_pbp[[#This Row],[play.homeScore]]-tbl_pbp[[#This Row],[play.awayScore]])</f>
        <v>0</v>
      </c>
      <c r="AF39">
        <f>IF(tbl_pbp[[#This Row],[Play Saints Win % Increase]]&gt;=$AF$4,1,0)</f>
        <v>0</v>
      </c>
      <c r="AG39" t="str">
        <f>VLOOKUP(tbl_pbp[[#This Row],[gameId]], games!$B$2:$T$40, 9, FALSE)</f>
        <v>houston-texans</v>
      </c>
      <c r="AH39" s="5">
        <f>IF(tbl_pbp[[#This Row],[AwayTeam]] &lt;&gt; "new-orleans-saints", tbl_pbp[[#This Row],[homeWinPercentage]], 1-tbl_pbp[[#This Row],[homeWinPercentage]])</f>
        <v>0.57099999999999995</v>
      </c>
      <c r="AI39" s="13">
        <f>tbl_pbp[[#This Row],[Kamara]]*tbl_pbp[[#This Row],[Impactful Play]]</f>
        <v>0</v>
      </c>
      <c r="AJ39" s="13">
        <f>tbl_pbp[[#This Row],[Thomas]]*tbl_pbp[[#This Row],[Impactful Play]]</f>
        <v>0</v>
      </c>
      <c r="AK39" s="13" t="str">
        <f>VLOOKUP(tbl_pbp[[#This Row],[Play Saints Win % Increase]], tbl_impact[],3,TRUE)</f>
        <v>Scented (0 to +5%)</v>
      </c>
    </row>
    <row r="40" spans="1:37">
      <c r="A40" s="1">
        <v>34</v>
      </c>
      <c r="B40" s="5">
        <v>0.57899999999999996</v>
      </c>
      <c r="C40" t="s">
        <v>8574</v>
      </c>
      <c r="D40">
        <v>0</v>
      </c>
      <c r="E40">
        <v>0</v>
      </c>
      <c r="F40">
        <v>2</v>
      </c>
      <c r="G40">
        <v>0</v>
      </c>
      <c r="H40">
        <v>0</v>
      </c>
      <c r="I40">
        <v>9</v>
      </c>
      <c r="J40">
        <v>29</v>
      </c>
      <c r="K40" t="s">
        <v>8464</v>
      </c>
      <c r="L40">
        <v>3</v>
      </c>
      <c r="M40">
        <v>29</v>
      </c>
      <c r="N40" t="s">
        <v>8575</v>
      </c>
      <c r="O40" t="s">
        <v>2744</v>
      </c>
      <c r="P40" t="s">
        <v>30</v>
      </c>
      <c r="Q40" t="s">
        <v>31</v>
      </c>
      <c r="R40" t="s">
        <v>32</v>
      </c>
      <c r="S40" t="s">
        <v>139</v>
      </c>
      <c r="T40" t="s">
        <v>401</v>
      </c>
      <c r="U40" t="s">
        <v>8576</v>
      </c>
      <c r="V40" t="s">
        <v>8462</v>
      </c>
      <c r="X40" t="str">
        <f>VLOOKUP(pbp!V2790, games!$B$2:$R$40, 3, FALSE)</f>
        <v>2020-09-13T20:25Z</v>
      </c>
      <c r="Y40">
        <f>VLOOKUP(1*V40,NFLGames!$H$11:$H$555,1,FALSE)</f>
        <v>401128021</v>
      </c>
      <c r="Z40">
        <f>VLOOKUP($Y40, NFLGames!$H$11:$K$555,2,FALSE)</f>
        <v>2019</v>
      </c>
      <c r="AA40">
        <f>VLOOKUP($Y40, NFLGames!$H$11:$K$555,3,FALSE)</f>
        <v>1</v>
      </c>
      <c r="AB40" s="6">
        <f>IF(A41=0, 0, AH41-tbl_pbp[[#This Row],[Saints Win %]])</f>
        <v>1.6000000000000014E-2</v>
      </c>
      <c r="AE40">
        <f>ABS(tbl_pbp[[#This Row],[play.homeScore]]-tbl_pbp[[#This Row],[play.awayScore]])</f>
        <v>0</v>
      </c>
      <c r="AF40">
        <f>IF(tbl_pbp[[#This Row],[Play Saints Win % Increase]]&gt;=$AF$4,1,0)</f>
        <v>0</v>
      </c>
      <c r="AG40" t="str">
        <f>VLOOKUP(tbl_pbp[[#This Row],[gameId]], games!$B$2:$T$40, 9, FALSE)</f>
        <v>houston-texans</v>
      </c>
      <c r="AH40" s="5">
        <f>IF(tbl_pbp[[#This Row],[AwayTeam]] &lt;&gt; "new-orleans-saints", tbl_pbp[[#This Row],[homeWinPercentage]], 1-tbl_pbp[[#This Row],[homeWinPercentage]])</f>
        <v>0.57899999999999996</v>
      </c>
      <c r="AI40" s="13">
        <f>tbl_pbp[[#This Row],[Kamara]]*tbl_pbp[[#This Row],[Impactful Play]]</f>
        <v>0</v>
      </c>
      <c r="AJ40" s="13">
        <f>tbl_pbp[[#This Row],[Thomas]]*tbl_pbp[[#This Row],[Impactful Play]]</f>
        <v>0</v>
      </c>
      <c r="AK40" s="13" t="str">
        <f>VLOOKUP(tbl_pbp[[#This Row],[Play Saints Win % Increase]], tbl_impact[],3,TRUE)</f>
        <v>Scented (0 to +5%)</v>
      </c>
    </row>
    <row r="41" spans="1:37">
      <c r="A41" s="1">
        <v>35</v>
      </c>
      <c r="B41" s="5">
        <v>0.59499999999999997</v>
      </c>
      <c r="C41" t="s">
        <v>8577</v>
      </c>
      <c r="D41">
        <v>0</v>
      </c>
      <c r="E41">
        <v>0</v>
      </c>
      <c r="F41">
        <v>2</v>
      </c>
      <c r="G41">
        <v>0</v>
      </c>
      <c r="H41">
        <v>0</v>
      </c>
      <c r="I41">
        <v>1</v>
      </c>
      <c r="J41">
        <v>21</v>
      </c>
      <c r="K41" t="s">
        <v>8464</v>
      </c>
      <c r="L41">
        <v>4</v>
      </c>
      <c r="M41">
        <v>21</v>
      </c>
      <c r="N41" t="s">
        <v>8578</v>
      </c>
      <c r="O41" t="s">
        <v>307</v>
      </c>
      <c r="P41" t="s">
        <v>124</v>
      </c>
      <c r="Q41" t="s">
        <v>125</v>
      </c>
      <c r="R41" t="s">
        <v>126</v>
      </c>
      <c r="V41" t="s">
        <v>8462</v>
      </c>
      <c r="X41" t="str">
        <f>VLOOKUP(pbp!V2791, games!$B$2:$R$40, 3, FALSE)</f>
        <v>2020-09-13T20:25Z</v>
      </c>
      <c r="Y41">
        <f>VLOOKUP(1*V41,NFLGames!$H$11:$H$555,1,FALSE)</f>
        <v>401128021</v>
      </c>
      <c r="Z41">
        <f>VLOOKUP($Y41, NFLGames!$H$11:$K$555,2,FALSE)</f>
        <v>2019</v>
      </c>
      <c r="AA41">
        <f>VLOOKUP($Y41, NFLGames!$H$11:$K$555,3,FALSE)</f>
        <v>1</v>
      </c>
      <c r="AB41" s="6">
        <f>IF(A42=0, 0, AH42-tbl_pbp[[#This Row],[Saints Win %]])</f>
        <v>-0.14499999999999996</v>
      </c>
      <c r="AE41">
        <f>ABS(tbl_pbp[[#This Row],[play.homeScore]]-tbl_pbp[[#This Row],[play.awayScore]])</f>
        <v>0</v>
      </c>
      <c r="AF41">
        <f>IF(tbl_pbp[[#This Row],[Play Saints Win % Increase]]&gt;=$AF$4,1,0)</f>
        <v>0</v>
      </c>
      <c r="AG41" t="str">
        <f>VLOOKUP(tbl_pbp[[#This Row],[gameId]], games!$B$2:$T$40, 9, FALSE)</f>
        <v>houston-texans</v>
      </c>
      <c r="AH41" s="5">
        <f>IF(tbl_pbp[[#This Row],[AwayTeam]] &lt;&gt; "new-orleans-saints", tbl_pbp[[#This Row],[homeWinPercentage]], 1-tbl_pbp[[#This Row],[homeWinPercentage]])</f>
        <v>0.59499999999999997</v>
      </c>
      <c r="AI41" s="13">
        <f>tbl_pbp[[#This Row],[Kamara]]*tbl_pbp[[#This Row],[Impactful Play]]</f>
        <v>0</v>
      </c>
      <c r="AJ41" s="13">
        <f>tbl_pbp[[#This Row],[Thomas]]*tbl_pbp[[#This Row],[Impactful Play]]</f>
        <v>0</v>
      </c>
      <c r="AK41" s="13" t="str">
        <f>VLOOKUP(tbl_pbp[[#This Row],[Play Saints Win % Increase]], tbl_impact[],3,TRUE)</f>
        <v>Stinky (worse than -10% to -20%)</v>
      </c>
    </row>
    <row r="42" spans="1:37">
      <c r="A42" s="1">
        <v>36</v>
      </c>
      <c r="B42" s="5">
        <v>0.45</v>
      </c>
      <c r="C42" t="s">
        <v>8579</v>
      </c>
      <c r="D42">
        <v>0</v>
      </c>
      <c r="E42">
        <v>0</v>
      </c>
      <c r="F42">
        <v>2</v>
      </c>
      <c r="G42">
        <v>0</v>
      </c>
      <c r="H42">
        <v>7</v>
      </c>
      <c r="I42">
        <v>1</v>
      </c>
      <c r="J42">
        <v>21</v>
      </c>
      <c r="K42" t="s">
        <v>8464</v>
      </c>
      <c r="L42">
        <v>4</v>
      </c>
      <c r="M42">
        <v>21</v>
      </c>
      <c r="N42" t="s">
        <v>8580</v>
      </c>
      <c r="O42" t="s">
        <v>4616</v>
      </c>
      <c r="P42" t="s">
        <v>326</v>
      </c>
      <c r="Q42" t="s">
        <v>327</v>
      </c>
      <c r="R42" t="s">
        <v>105</v>
      </c>
      <c r="S42" t="s">
        <v>424</v>
      </c>
      <c r="T42" t="s">
        <v>268</v>
      </c>
      <c r="U42" t="s">
        <v>8220</v>
      </c>
      <c r="V42" t="s">
        <v>8462</v>
      </c>
      <c r="X42" t="str">
        <f>VLOOKUP(pbp!V2792, games!$B$2:$R$40, 3, FALSE)</f>
        <v>2020-09-13T20:25Z</v>
      </c>
      <c r="Y42">
        <f>VLOOKUP(1*V42,NFLGames!$H$11:$H$555,1,FALSE)</f>
        <v>401128021</v>
      </c>
      <c r="Z42">
        <f>VLOOKUP($Y42, NFLGames!$H$11:$K$555,2,FALSE)</f>
        <v>2019</v>
      </c>
      <c r="AA42">
        <f>VLOOKUP($Y42, NFLGames!$H$11:$K$555,3,FALSE)</f>
        <v>1</v>
      </c>
      <c r="AB42" s="6">
        <f>IF(A43=0, 0, AH43-tbl_pbp[[#This Row],[Saints Win %]])</f>
        <v>-1.0000000000000009E-3</v>
      </c>
      <c r="AE42">
        <f>ABS(tbl_pbp[[#This Row],[play.homeScore]]-tbl_pbp[[#This Row],[play.awayScore]])</f>
        <v>7</v>
      </c>
      <c r="AF42">
        <f>IF(tbl_pbp[[#This Row],[Play Saints Win % Increase]]&gt;=$AF$4,1,0)</f>
        <v>0</v>
      </c>
      <c r="AG42" t="str">
        <f>VLOOKUP(tbl_pbp[[#This Row],[gameId]], games!$B$2:$T$40, 9, FALSE)</f>
        <v>houston-texans</v>
      </c>
      <c r="AH42" s="5">
        <f>IF(tbl_pbp[[#This Row],[AwayTeam]] &lt;&gt; "new-orleans-saints", tbl_pbp[[#This Row],[homeWinPercentage]], 1-tbl_pbp[[#This Row],[homeWinPercentage]])</f>
        <v>0.45</v>
      </c>
      <c r="AI42" s="13">
        <f>tbl_pbp[[#This Row],[Kamara]]*tbl_pbp[[#This Row],[Impactful Play]]</f>
        <v>0</v>
      </c>
      <c r="AJ42" s="13">
        <f>tbl_pbp[[#This Row],[Thomas]]*tbl_pbp[[#This Row],[Impactful Play]]</f>
        <v>0</v>
      </c>
      <c r="AK42" s="13" t="str">
        <f>VLOOKUP(tbl_pbp[[#This Row],[Play Saints Win % Increase]], tbl_impact[],3,TRUE)</f>
        <v>Bad (0 to -5%)</v>
      </c>
    </row>
    <row r="43" spans="1:37">
      <c r="A43" s="1">
        <v>37</v>
      </c>
      <c r="B43" s="5">
        <v>0.44900000000000001</v>
      </c>
      <c r="C43" t="s">
        <v>8581</v>
      </c>
      <c r="D43">
        <v>0</v>
      </c>
      <c r="E43">
        <v>0</v>
      </c>
      <c r="F43">
        <v>2</v>
      </c>
      <c r="G43">
        <v>0</v>
      </c>
      <c r="H43">
        <v>7</v>
      </c>
      <c r="I43">
        <v>0</v>
      </c>
      <c r="J43">
        <v>0</v>
      </c>
      <c r="K43" t="s">
        <v>8464</v>
      </c>
      <c r="L43">
        <v>0</v>
      </c>
      <c r="M43">
        <v>65</v>
      </c>
      <c r="N43" t="s">
        <v>8582</v>
      </c>
      <c r="O43" t="s">
        <v>4616</v>
      </c>
      <c r="P43" t="s">
        <v>25</v>
      </c>
      <c r="Q43" t="s">
        <v>26</v>
      </c>
      <c r="R43" t="s">
        <v>27</v>
      </c>
      <c r="V43" t="s">
        <v>8462</v>
      </c>
      <c r="X43" t="str">
        <f>VLOOKUP(pbp!V2793, games!$B$2:$R$40, 3, FALSE)</f>
        <v>2020-09-13T20:25Z</v>
      </c>
      <c r="Y43">
        <f>VLOOKUP(1*V43,NFLGames!$H$11:$H$555,1,FALSE)</f>
        <v>401128021</v>
      </c>
      <c r="Z43">
        <f>VLOOKUP($Y43, NFLGames!$H$11:$K$555,2,FALSE)</f>
        <v>2019</v>
      </c>
      <c r="AA43">
        <f>VLOOKUP($Y43, NFLGames!$H$11:$K$555,3,FALSE)</f>
        <v>1</v>
      </c>
      <c r="AB43" s="6">
        <f>IF(A44=0, 0, AH44-tbl_pbp[[#This Row],[Saints Win %]])</f>
        <v>-3.3000000000000029E-2</v>
      </c>
      <c r="AE43">
        <f>ABS(tbl_pbp[[#This Row],[play.homeScore]]-tbl_pbp[[#This Row],[play.awayScore]])</f>
        <v>7</v>
      </c>
      <c r="AF43">
        <f>IF(tbl_pbp[[#This Row],[Play Saints Win % Increase]]&gt;=$AF$4,1,0)</f>
        <v>0</v>
      </c>
      <c r="AG43" t="str">
        <f>VLOOKUP(tbl_pbp[[#This Row],[gameId]], games!$B$2:$T$40, 9, FALSE)</f>
        <v>houston-texans</v>
      </c>
      <c r="AH43" s="5">
        <f>IF(tbl_pbp[[#This Row],[AwayTeam]] &lt;&gt; "new-orleans-saints", tbl_pbp[[#This Row],[homeWinPercentage]], 1-tbl_pbp[[#This Row],[homeWinPercentage]])</f>
        <v>0.44900000000000001</v>
      </c>
      <c r="AI43" s="13">
        <f>tbl_pbp[[#This Row],[Kamara]]*tbl_pbp[[#This Row],[Impactful Play]]</f>
        <v>0</v>
      </c>
      <c r="AJ43" s="13">
        <f>tbl_pbp[[#This Row],[Thomas]]*tbl_pbp[[#This Row],[Impactful Play]]</f>
        <v>0</v>
      </c>
      <c r="AK43" s="13" t="str">
        <f>VLOOKUP(tbl_pbp[[#This Row],[Play Saints Win % Increase]], tbl_impact[],3,TRUE)</f>
        <v>Bad (0 to -5%)</v>
      </c>
    </row>
    <row r="44" spans="1:37">
      <c r="A44" s="1">
        <v>38</v>
      </c>
      <c r="B44" s="5">
        <v>0.41599999999999998</v>
      </c>
      <c r="C44" t="s">
        <v>8583</v>
      </c>
      <c r="D44">
        <v>0</v>
      </c>
      <c r="E44">
        <v>0</v>
      </c>
      <c r="F44">
        <v>2</v>
      </c>
      <c r="G44">
        <v>0</v>
      </c>
      <c r="H44">
        <v>7</v>
      </c>
      <c r="I44">
        <v>10</v>
      </c>
      <c r="J44">
        <v>21</v>
      </c>
      <c r="K44" t="s">
        <v>29</v>
      </c>
      <c r="L44">
        <v>1</v>
      </c>
      <c r="M44">
        <v>79</v>
      </c>
      <c r="N44" t="s">
        <v>8584</v>
      </c>
      <c r="O44" t="s">
        <v>155</v>
      </c>
      <c r="P44" t="s">
        <v>22</v>
      </c>
      <c r="Q44" t="s">
        <v>37</v>
      </c>
      <c r="S44" t="s">
        <v>33</v>
      </c>
      <c r="T44" t="s">
        <v>268</v>
      </c>
      <c r="U44" t="s">
        <v>538</v>
      </c>
      <c r="V44" t="s">
        <v>8462</v>
      </c>
      <c r="X44" t="str">
        <f>VLOOKUP(pbp!V2794, games!$B$2:$R$40, 3, FALSE)</f>
        <v>2020-09-13T20:25Z</v>
      </c>
      <c r="Y44">
        <f>VLOOKUP(1*V44,NFLGames!$H$11:$H$555,1,FALSE)</f>
        <v>401128021</v>
      </c>
      <c r="Z44">
        <f>VLOOKUP($Y44, NFLGames!$H$11:$K$555,2,FALSE)</f>
        <v>2019</v>
      </c>
      <c r="AA44">
        <f>VLOOKUP($Y44, NFLGames!$H$11:$K$555,3,FALSE)</f>
        <v>1</v>
      </c>
      <c r="AB44" s="6">
        <f>IF(A45=0, 0, AH45-tbl_pbp[[#This Row],[Saints Win %]])</f>
        <v>1.9000000000000017E-2</v>
      </c>
      <c r="AD44">
        <v>1</v>
      </c>
      <c r="AE44">
        <f>ABS(tbl_pbp[[#This Row],[play.homeScore]]-tbl_pbp[[#This Row],[play.awayScore]])</f>
        <v>7</v>
      </c>
      <c r="AF44">
        <f>IF(tbl_pbp[[#This Row],[Play Saints Win % Increase]]&gt;=$AF$4,1,0)</f>
        <v>0</v>
      </c>
      <c r="AG44" t="str">
        <f>VLOOKUP(tbl_pbp[[#This Row],[gameId]], games!$B$2:$T$40, 9, FALSE)</f>
        <v>houston-texans</v>
      </c>
      <c r="AH44" s="5">
        <f>IF(tbl_pbp[[#This Row],[AwayTeam]] &lt;&gt; "new-orleans-saints", tbl_pbp[[#This Row],[homeWinPercentage]], 1-tbl_pbp[[#This Row],[homeWinPercentage]])</f>
        <v>0.41599999999999998</v>
      </c>
      <c r="AI44" s="13">
        <f>tbl_pbp[[#This Row],[Kamara]]*tbl_pbp[[#This Row],[Impactful Play]]</f>
        <v>0</v>
      </c>
      <c r="AJ44" s="13">
        <f>tbl_pbp[[#This Row],[Thomas]]*tbl_pbp[[#This Row],[Impactful Play]]</f>
        <v>0</v>
      </c>
      <c r="AK44" s="13" t="str">
        <f>VLOOKUP(tbl_pbp[[#This Row],[Play Saints Win % Increase]], tbl_impact[],3,TRUE)</f>
        <v>Scented (0 to +5%)</v>
      </c>
    </row>
    <row r="45" spans="1:37">
      <c r="A45" s="1">
        <v>39</v>
      </c>
      <c r="B45" s="5">
        <v>0.435</v>
      </c>
      <c r="C45" t="s">
        <v>8585</v>
      </c>
      <c r="D45">
        <v>0</v>
      </c>
      <c r="E45">
        <v>0</v>
      </c>
      <c r="F45">
        <v>2</v>
      </c>
      <c r="G45">
        <v>0</v>
      </c>
      <c r="H45">
        <v>7</v>
      </c>
      <c r="I45">
        <v>10</v>
      </c>
      <c r="J45">
        <v>21</v>
      </c>
      <c r="K45" t="s">
        <v>29</v>
      </c>
      <c r="L45">
        <v>2</v>
      </c>
      <c r="M45">
        <v>79</v>
      </c>
      <c r="N45" t="s">
        <v>8586</v>
      </c>
      <c r="O45" t="s">
        <v>7374</v>
      </c>
      <c r="P45" t="s">
        <v>30</v>
      </c>
      <c r="Q45" t="s">
        <v>31</v>
      </c>
      <c r="R45" t="s">
        <v>32</v>
      </c>
      <c r="S45" t="s">
        <v>120</v>
      </c>
      <c r="T45" t="s">
        <v>268</v>
      </c>
      <c r="U45" t="s">
        <v>4541</v>
      </c>
      <c r="V45" t="s">
        <v>8462</v>
      </c>
      <c r="X45" t="str">
        <f>VLOOKUP(pbp!V2795, games!$B$2:$R$40, 3, FALSE)</f>
        <v>2020-09-13T20:25Z</v>
      </c>
      <c r="Y45">
        <f>VLOOKUP(1*V45,NFLGames!$H$11:$H$555,1,FALSE)</f>
        <v>401128021</v>
      </c>
      <c r="Z45">
        <f>VLOOKUP($Y45, NFLGames!$H$11:$K$555,2,FALSE)</f>
        <v>2019</v>
      </c>
      <c r="AA45">
        <f>VLOOKUP($Y45, NFLGames!$H$11:$K$555,3,FALSE)</f>
        <v>1</v>
      </c>
      <c r="AB45" s="6">
        <f>IF(A46=0, 0, AH46-tbl_pbp[[#This Row],[Saints Win %]])</f>
        <v>4.2999999999999983E-2</v>
      </c>
      <c r="AE45">
        <f>ABS(tbl_pbp[[#This Row],[play.homeScore]]-tbl_pbp[[#This Row],[play.awayScore]])</f>
        <v>7</v>
      </c>
      <c r="AF45">
        <f>IF(tbl_pbp[[#This Row],[Play Saints Win % Increase]]&gt;=$AF$4,1,0)</f>
        <v>0</v>
      </c>
      <c r="AG45" t="str">
        <f>VLOOKUP(tbl_pbp[[#This Row],[gameId]], games!$B$2:$T$40, 9, FALSE)</f>
        <v>houston-texans</v>
      </c>
      <c r="AH45" s="5">
        <f>IF(tbl_pbp[[#This Row],[AwayTeam]] &lt;&gt; "new-orleans-saints", tbl_pbp[[#This Row],[homeWinPercentage]], 1-tbl_pbp[[#This Row],[homeWinPercentage]])</f>
        <v>0.435</v>
      </c>
      <c r="AI45" s="13">
        <f>tbl_pbp[[#This Row],[Kamara]]*tbl_pbp[[#This Row],[Impactful Play]]</f>
        <v>0</v>
      </c>
      <c r="AJ45" s="13">
        <f>tbl_pbp[[#This Row],[Thomas]]*tbl_pbp[[#This Row],[Impactful Play]]</f>
        <v>0</v>
      </c>
      <c r="AK45" s="13" t="str">
        <f>VLOOKUP(tbl_pbp[[#This Row],[Play Saints Win % Increase]], tbl_impact[],3,TRUE)</f>
        <v>Scented (0 to +5%)</v>
      </c>
    </row>
    <row r="46" spans="1:37">
      <c r="A46" s="1">
        <v>40</v>
      </c>
      <c r="B46" s="5">
        <v>0.47799999999999998</v>
      </c>
      <c r="C46" t="s">
        <v>8587</v>
      </c>
      <c r="D46">
        <v>0</v>
      </c>
      <c r="E46">
        <v>0</v>
      </c>
      <c r="F46">
        <v>2</v>
      </c>
      <c r="G46">
        <v>0</v>
      </c>
      <c r="H46">
        <v>7</v>
      </c>
      <c r="I46">
        <v>4</v>
      </c>
      <c r="J46">
        <v>27</v>
      </c>
      <c r="K46" t="s">
        <v>29</v>
      </c>
      <c r="L46">
        <v>3</v>
      </c>
      <c r="M46">
        <v>73</v>
      </c>
      <c r="N46" t="s">
        <v>8588</v>
      </c>
      <c r="O46" t="s">
        <v>3655</v>
      </c>
      <c r="P46" t="s">
        <v>30</v>
      </c>
      <c r="Q46" t="s">
        <v>31</v>
      </c>
      <c r="R46" t="s">
        <v>32</v>
      </c>
      <c r="S46" t="s">
        <v>63</v>
      </c>
      <c r="T46" t="s">
        <v>169</v>
      </c>
      <c r="U46" t="s">
        <v>8589</v>
      </c>
      <c r="V46" t="s">
        <v>8462</v>
      </c>
      <c r="X46" t="str">
        <f>VLOOKUP(pbp!V2796, games!$B$2:$R$40, 3, FALSE)</f>
        <v>2020-09-13T20:25Z</v>
      </c>
      <c r="Y46">
        <f>VLOOKUP(1*V46,NFLGames!$H$11:$H$555,1,FALSE)</f>
        <v>401128021</v>
      </c>
      <c r="Z46">
        <f>VLOOKUP($Y46, NFLGames!$H$11:$K$555,2,FALSE)</f>
        <v>2019</v>
      </c>
      <c r="AA46">
        <f>VLOOKUP($Y46, NFLGames!$H$11:$K$555,3,FALSE)</f>
        <v>1</v>
      </c>
      <c r="AB46" s="6">
        <f>IF(A47=0, 0, AH47-tbl_pbp[[#This Row],[Saints Win %]])</f>
        <v>5.2000000000000046E-2</v>
      </c>
      <c r="AE46">
        <f>ABS(tbl_pbp[[#This Row],[play.homeScore]]-tbl_pbp[[#This Row],[play.awayScore]])</f>
        <v>7</v>
      </c>
      <c r="AF46">
        <f>IF(tbl_pbp[[#This Row],[Play Saints Win % Increase]]&gt;=$AF$4,1,0)</f>
        <v>0</v>
      </c>
      <c r="AG46" t="str">
        <f>VLOOKUP(tbl_pbp[[#This Row],[gameId]], games!$B$2:$T$40, 9, FALSE)</f>
        <v>houston-texans</v>
      </c>
      <c r="AH46" s="5">
        <f>IF(tbl_pbp[[#This Row],[AwayTeam]] &lt;&gt; "new-orleans-saints", tbl_pbp[[#This Row],[homeWinPercentage]], 1-tbl_pbp[[#This Row],[homeWinPercentage]])</f>
        <v>0.47799999999999998</v>
      </c>
      <c r="AI46" s="13">
        <f>tbl_pbp[[#This Row],[Kamara]]*tbl_pbp[[#This Row],[Impactful Play]]</f>
        <v>0</v>
      </c>
      <c r="AJ46" s="13">
        <f>tbl_pbp[[#This Row],[Thomas]]*tbl_pbp[[#This Row],[Impactful Play]]</f>
        <v>0</v>
      </c>
      <c r="AK46" s="13" t="str">
        <f>VLOOKUP(tbl_pbp[[#This Row],[Play Saints Win % Increase]], tbl_impact[],3,TRUE)</f>
        <v>Perfumed (5 to + 10%)</v>
      </c>
    </row>
    <row r="47" spans="1:37">
      <c r="A47" s="1">
        <v>41</v>
      </c>
      <c r="B47" s="5">
        <v>0.53</v>
      </c>
      <c r="C47" t="s">
        <v>8590</v>
      </c>
      <c r="D47">
        <v>0</v>
      </c>
      <c r="E47">
        <v>0</v>
      </c>
      <c r="F47">
        <v>2</v>
      </c>
      <c r="G47">
        <v>0</v>
      </c>
      <c r="H47">
        <v>7</v>
      </c>
      <c r="I47">
        <v>10</v>
      </c>
      <c r="J47">
        <v>58</v>
      </c>
      <c r="K47" t="s">
        <v>29</v>
      </c>
      <c r="L47">
        <v>1</v>
      </c>
      <c r="M47">
        <v>42</v>
      </c>
      <c r="N47" t="s">
        <v>8591</v>
      </c>
      <c r="O47" t="s">
        <v>2033</v>
      </c>
      <c r="P47" t="s">
        <v>30</v>
      </c>
      <c r="Q47" t="s">
        <v>31</v>
      </c>
      <c r="R47" t="s">
        <v>32</v>
      </c>
      <c r="S47" t="s">
        <v>33</v>
      </c>
      <c r="T47" t="s">
        <v>8532</v>
      </c>
      <c r="U47" t="s">
        <v>8592</v>
      </c>
      <c r="V47" t="s">
        <v>8462</v>
      </c>
      <c r="X47" t="str">
        <f>VLOOKUP(pbp!V2797, games!$B$2:$R$40, 3, FALSE)</f>
        <v>2020-09-13T20:25Z</v>
      </c>
      <c r="Y47">
        <f>VLOOKUP(1*V47,NFLGames!$H$11:$H$555,1,FALSE)</f>
        <v>401128021</v>
      </c>
      <c r="Z47">
        <f>VLOOKUP($Y47, NFLGames!$H$11:$K$555,2,FALSE)</f>
        <v>2019</v>
      </c>
      <c r="AA47">
        <f>VLOOKUP($Y47, NFLGames!$H$11:$K$555,3,FALSE)</f>
        <v>1</v>
      </c>
      <c r="AB47" s="6">
        <f>IF(A48=0, 0, AH48-tbl_pbp[[#This Row],[Saints Win %]])</f>
        <v>8.0000000000000071E-3</v>
      </c>
      <c r="AD47">
        <v>1</v>
      </c>
      <c r="AE47">
        <f>ABS(tbl_pbp[[#This Row],[play.homeScore]]-tbl_pbp[[#This Row],[play.awayScore]])</f>
        <v>7</v>
      </c>
      <c r="AF47">
        <f>IF(tbl_pbp[[#This Row],[Play Saints Win % Increase]]&gt;=$AF$4,1,0)</f>
        <v>0</v>
      </c>
      <c r="AG47" t="str">
        <f>VLOOKUP(tbl_pbp[[#This Row],[gameId]], games!$B$2:$T$40, 9, FALSE)</f>
        <v>houston-texans</v>
      </c>
      <c r="AH47" s="5">
        <f>IF(tbl_pbp[[#This Row],[AwayTeam]] &lt;&gt; "new-orleans-saints", tbl_pbp[[#This Row],[homeWinPercentage]], 1-tbl_pbp[[#This Row],[homeWinPercentage]])</f>
        <v>0.53</v>
      </c>
      <c r="AI47" s="13">
        <f>tbl_pbp[[#This Row],[Kamara]]*tbl_pbp[[#This Row],[Impactful Play]]</f>
        <v>0</v>
      </c>
      <c r="AJ47" s="13">
        <f>tbl_pbp[[#This Row],[Thomas]]*tbl_pbp[[#This Row],[Impactful Play]]</f>
        <v>0</v>
      </c>
      <c r="AK47" s="13" t="str">
        <f>VLOOKUP(tbl_pbp[[#This Row],[Play Saints Win % Increase]], tbl_impact[],3,TRUE)</f>
        <v>Scented (0 to +5%)</v>
      </c>
    </row>
    <row r="48" spans="1:37">
      <c r="A48" s="1">
        <v>42</v>
      </c>
      <c r="B48" s="5">
        <v>0.53800000000000003</v>
      </c>
      <c r="C48" t="s">
        <v>8593</v>
      </c>
      <c r="D48">
        <v>0</v>
      </c>
      <c r="E48">
        <v>0</v>
      </c>
      <c r="F48">
        <v>2</v>
      </c>
      <c r="G48">
        <v>0</v>
      </c>
      <c r="H48">
        <v>7</v>
      </c>
      <c r="I48">
        <v>10</v>
      </c>
      <c r="J48">
        <v>73</v>
      </c>
      <c r="K48" t="s">
        <v>29</v>
      </c>
      <c r="L48">
        <v>1</v>
      </c>
      <c r="M48">
        <v>27</v>
      </c>
      <c r="N48" t="s">
        <v>8594</v>
      </c>
      <c r="O48" t="s">
        <v>447</v>
      </c>
      <c r="P48" t="s">
        <v>45</v>
      </c>
      <c r="Q48" t="s">
        <v>46</v>
      </c>
      <c r="R48" t="s">
        <v>47</v>
      </c>
      <c r="S48" t="s">
        <v>33</v>
      </c>
      <c r="T48" t="s">
        <v>8488</v>
      </c>
      <c r="U48" t="s">
        <v>8595</v>
      </c>
      <c r="V48" t="s">
        <v>8462</v>
      </c>
      <c r="X48" t="str">
        <f>VLOOKUP(pbp!V2798, games!$B$2:$R$40, 3, FALSE)</f>
        <v>2020-09-13T20:25Z</v>
      </c>
      <c r="Y48">
        <f>VLOOKUP(1*V48,NFLGames!$H$11:$H$555,1,FALSE)</f>
        <v>401128021</v>
      </c>
      <c r="Z48">
        <f>VLOOKUP($Y48, NFLGames!$H$11:$K$555,2,FALSE)</f>
        <v>2019</v>
      </c>
      <c r="AA48">
        <f>VLOOKUP($Y48, NFLGames!$H$11:$K$555,3,FALSE)</f>
        <v>1</v>
      </c>
      <c r="AB48" s="6">
        <f>IF(A49=0, 0, AH49-tbl_pbp[[#This Row],[Saints Win %]])</f>
        <v>1.0000000000000009E-2</v>
      </c>
      <c r="AE48">
        <f>ABS(tbl_pbp[[#This Row],[play.homeScore]]-tbl_pbp[[#This Row],[play.awayScore]])</f>
        <v>7</v>
      </c>
      <c r="AF48">
        <f>IF(tbl_pbp[[#This Row],[Play Saints Win % Increase]]&gt;=$AF$4,1,0)</f>
        <v>0</v>
      </c>
      <c r="AG48" t="str">
        <f>VLOOKUP(tbl_pbp[[#This Row],[gameId]], games!$B$2:$T$40, 9, FALSE)</f>
        <v>houston-texans</v>
      </c>
      <c r="AH48" s="5">
        <f>IF(tbl_pbp[[#This Row],[AwayTeam]] &lt;&gt; "new-orleans-saints", tbl_pbp[[#This Row],[homeWinPercentage]], 1-tbl_pbp[[#This Row],[homeWinPercentage]])</f>
        <v>0.53800000000000003</v>
      </c>
      <c r="AI48" s="13">
        <f>tbl_pbp[[#This Row],[Kamara]]*tbl_pbp[[#This Row],[Impactful Play]]</f>
        <v>0</v>
      </c>
      <c r="AJ48" s="13">
        <f>tbl_pbp[[#This Row],[Thomas]]*tbl_pbp[[#This Row],[Impactful Play]]</f>
        <v>0</v>
      </c>
      <c r="AK48" s="13" t="str">
        <f>VLOOKUP(tbl_pbp[[#This Row],[Play Saints Win % Increase]], tbl_impact[],3,TRUE)</f>
        <v>Scented (0 to +5%)</v>
      </c>
    </row>
    <row r="49" spans="1:37">
      <c r="A49" s="1">
        <v>43</v>
      </c>
      <c r="B49" s="5">
        <v>0.54800000000000004</v>
      </c>
      <c r="C49" t="s">
        <v>8596</v>
      </c>
      <c r="D49">
        <v>0</v>
      </c>
      <c r="E49">
        <v>0</v>
      </c>
      <c r="F49">
        <v>2</v>
      </c>
      <c r="G49">
        <v>0</v>
      </c>
      <c r="H49">
        <v>7</v>
      </c>
      <c r="I49">
        <v>5</v>
      </c>
      <c r="J49">
        <v>78</v>
      </c>
      <c r="K49" t="s">
        <v>29</v>
      </c>
      <c r="L49">
        <v>2</v>
      </c>
      <c r="M49">
        <v>22</v>
      </c>
      <c r="N49" t="s">
        <v>8597</v>
      </c>
      <c r="O49" t="s">
        <v>2279</v>
      </c>
      <c r="P49" t="s">
        <v>45</v>
      </c>
      <c r="Q49" t="s">
        <v>46</v>
      </c>
      <c r="R49" t="s">
        <v>47</v>
      </c>
      <c r="S49" t="s">
        <v>38</v>
      </c>
      <c r="T49" t="s">
        <v>8546</v>
      </c>
      <c r="U49" t="s">
        <v>8598</v>
      </c>
      <c r="V49" t="s">
        <v>8462</v>
      </c>
      <c r="X49" t="str">
        <f>VLOOKUP(pbp!V2799, games!$B$2:$R$40, 3, FALSE)</f>
        <v>2020-09-13T20:25Z</v>
      </c>
      <c r="Y49">
        <f>VLOOKUP(1*V49,NFLGames!$H$11:$H$555,1,FALSE)</f>
        <v>401128021</v>
      </c>
      <c r="Z49">
        <f>VLOOKUP($Y49, NFLGames!$H$11:$K$555,2,FALSE)</f>
        <v>2019</v>
      </c>
      <c r="AA49">
        <f>VLOOKUP($Y49, NFLGames!$H$11:$K$555,3,FALSE)</f>
        <v>1</v>
      </c>
      <c r="AB49" s="6">
        <f>IF(A50=0, 0, AH50-tbl_pbp[[#This Row],[Saints Win %]])</f>
        <v>1.0000000000000009E-2</v>
      </c>
      <c r="AE49">
        <f>ABS(tbl_pbp[[#This Row],[play.homeScore]]-tbl_pbp[[#This Row],[play.awayScore]])</f>
        <v>7</v>
      </c>
      <c r="AF49">
        <f>IF(tbl_pbp[[#This Row],[Play Saints Win % Increase]]&gt;=$AF$4,1,0)</f>
        <v>0</v>
      </c>
      <c r="AG49" t="str">
        <f>VLOOKUP(tbl_pbp[[#This Row],[gameId]], games!$B$2:$T$40, 9, FALSE)</f>
        <v>houston-texans</v>
      </c>
      <c r="AH49" s="5">
        <f>IF(tbl_pbp[[#This Row],[AwayTeam]] &lt;&gt; "new-orleans-saints", tbl_pbp[[#This Row],[homeWinPercentage]], 1-tbl_pbp[[#This Row],[homeWinPercentage]])</f>
        <v>0.54800000000000004</v>
      </c>
      <c r="AI49" s="13">
        <f>tbl_pbp[[#This Row],[Kamara]]*tbl_pbp[[#This Row],[Impactful Play]]</f>
        <v>0</v>
      </c>
      <c r="AJ49" s="13">
        <f>tbl_pbp[[#This Row],[Thomas]]*tbl_pbp[[#This Row],[Impactful Play]]</f>
        <v>0</v>
      </c>
      <c r="AK49" s="13" t="str">
        <f>VLOOKUP(tbl_pbp[[#This Row],[Play Saints Win % Increase]], tbl_impact[],3,TRUE)</f>
        <v>Scented (0 to +5%)</v>
      </c>
    </row>
    <row r="50" spans="1:37">
      <c r="A50" s="1">
        <v>44</v>
      </c>
      <c r="B50" s="5">
        <v>0.55800000000000005</v>
      </c>
      <c r="C50" t="s">
        <v>8599</v>
      </c>
      <c r="D50">
        <v>0</v>
      </c>
      <c r="E50">
        <v>0</v>
      </c>
      <c r="F50">
        <v>2</v>
      </c>
      <c r="G50">
        <v>0</v>
      </c>
      <c r="H50">
        <v>7</v>
      </c>
      <c r="I50">
        <v>3</v>
      </c>
      <c r="J50">
        <v>80</v>
      </c>
      <c r="K50" t="s">
        <v>29</v>
      </c>
      <c r="L50">
        <v>3</v>
      </c>
      <c r="M50">
        <v>20</v>
      </c>
      <c r="N50" t="s">
        <v>8600</v>
      </c>
      <c r="O50" t="s">
        <v>737</v>
      </c>
      <c r="P50" t="s">
        <v>30</v>
      </c>
      <c r="Q50" t="s">
        <v>31</v>
      </c>
      <c r="R50" t="s">
        <v>32</v>
      </c>
      <c r="S50" t="s">
        <v>375</v>
      </c>
      <c r="T50" t="s">
        <v>8601</v>
      </c>
      <c r="U50" t="s">
        <v>8602</v>
      </c>
      <c r="V50" t="s">
        <v>8462</v>
      </c>
      <c r="X50" t="str">
        <f>VLOOKUP(pbp!V2800, games!$B$2:$R$40, 3, FALSE)</f>
        <v>2020-09-13T20:25Z</v>
      </c>
      <c r="Y50">
        <f>VLOOKUP(1*V50,NFLGames!$H$11:$H$555,1,FALSE)</f>
        <v>401128021</v>
      </c>
      <c r="Z50">
        <f>VLOOKUP($Y50, NFLGames!$H$11:$K$555,2,FALSE)</f>
        <v>2019</v>
      </c>
      <c r="AA50">
        <f>VLOOKUP($Y50, NFLGames!$H$11:$K$555,3,FALSE)</f>
        <v>1</v>
      </c>
      <c r="AB50" s="6">
        <f>IF(A51=0, 0, AH51-tbl_pbp[[#This Row],[Saints Win %]])</f>
        <v>-3.6000000000000032E-2</v>
      </c>
      <c r="AE50">
        <f>ABS(tbl_pbp[[#This Row],[play.homeScore]]-tbl_pbp[[#This Row],[play.awayScore]])</f>
        <v>7</v>
      </c>
      <c r="AF50">
        <f>IF(tbl_pbp[[#This Row],[Play Saints Win % Increase]]&gt;=$AF$4,1,0)</f>
        <v>0</v>
      </c>
      <c r="AG50" t="str">
        <f>VLOOKUP(tbl_pbp[[#This Row],[gameId]], games!$B$2:$T$40, 9, FALSE)</f>
        <v>houston-texans</v>
      </c>
      <c r="AH50" s="5">
        <f>IF(tbl_pbp[[#This Row],[AwayTeam]] &lt;&gt; "new-orleans-saints", tbl_pbp[[#This Row],[homeWinPercentage]], 1-tbl_pbp[[#This Row],[homeWinPercentage]])</f>
        <v>0.55800000000000005</v>
      </c>
      <c r="AI50" s="13">
        <f>tbl_pbp[[#This Row],[Kamara]]*tbl_pbp[[#This Row],[Impactful Play]]</f>
        <v>0</v>
      </c>
      <c r="AJ50" s="13">
        <f>tbl_pbp[[#This Row],[Thomas]]*tbl_pbp[[#This Row],[Impactful Play]]</f>
        <v>0</v>
      </c>
      <c r="AK50" s="13" t="str">
        <f>VLOOKUP(tbl_pbp[[#This Row],[Play Saints Win % Increase]], tbl_impact[],3,TRUE)</f>
        <v>Bad (0 to -5%)</v>
      </c>
    </row>
    <row r="51" spans="1:37">
      <c r="A51" s="1">
        <v>45</v>
      </c>
      <c r="B51" s="5">
        <v>0.52200000000000002</v>
      </c>
      <c r="C51" t="s">
        <v>8603</v>
      </c>
      <c r="D51">
        <v>0</v>
      </c>
      <c r="E51">
        <v>0</v>
      </c>
      <c r="F51">
        <v>2</v>
      </c>
      <c r="G51">
        <v>0</v>
      </c>
      <c r="H51">
        <v>7</v>
      </c>
      <c r="I51">
        <v>10</v>
      </c>
      <c r="J51">
        <v>85</v>
      </c>
      <c r="K51" t="s">
        <v>29</v>
      </c>
      <c r="L51">
        <v>1</v>
      </c>
      <c r="M51">
        <v>15</v>
      </c>
      <c r="N51" t="s">
        <v>8604</v>
      </c>
      <c r="O51" t="s">
        <v>270</v>
      </c>
      <c r="P51" t="s">
        <v>45</v>
      </c>
      <c r="Q51" t="s">
        <v>46</v>
      </c>
      <c r="R51" t="s">
        <v>47</v>
      </c>
      <c r="S51" t="s">
        <v>33</v>
      </c>
      <c r="T51" t="s">
        <v>8605</v>
      </c>
      <c r="U51" t="s">
        <v>8606</v>
      </c>
      <c r="V51" t="s">
        <v>8462</v>
      </c>
      <c r="X51" t="str">
        <f>VLOOKUP(pbp!V2801, games!$B$2:$R$40, 3, FALSE)</f>
        <v>2020-09-13T20:25Z</v>
      </c>
      <c r="Y51">
        <f>VLOOKUP(1*V51,NFLGames!$H$11:$H$555,1,FALSE)</f>
        <v>401128021</v>
      </c>
      <c r="Z51">
        <f>VLOOKUP($Y51, NFLGames!$H$11:$K$555,2,FALSE)</f>
        <v>2019</v>
      </c>
      <c r="AA51">
        <f>VLOOKUP($Y51, NFLGames!$H$11:$K$555,3,FALSE)</f>
        <v>1</v>
      </c>
      <c r="AB51" s="6">
        <f>IF(A52=0, 0, AH52-tbl_pbp[[#This Row],[Saints Win %]])</f>
        <v>-0.126</v>
      </c>
      <c r="AE51">
        <f>ABS(tbl_pbp[[#This Row],[play.homeScore]]-tbl_pbp[[#This Row],[play.awayScore]])</f>
        <v>7</v>
      </c>
      <c r="AF51">
        <f>IF(tbl_pbp[[#This Row],[Play Saints Win % Increase]]&gt;=$AF$4,1,0)</f>
        <v>0</v>
      </c>
      <c r="AG51" t="str">
        <f>VLOOKUP(tbl_pbp[[#This Row],[gameId]], games!$B$2:$T$40, 9, FALSE)</f>
        <v>houston-texans</v>
      </c>
      <c r="AH51" s="5">
        <f>IF(tbl_pbp[[#This Row],[AwayTeam]] &lt;&gt; "new-orleans-saints", tbl_pbp[[#This Row],[homeWinPercentage]], 1-tbl_pbp[[#This Row],[homeWinPercentage]])</f>
        <v>0.52200000000000002</v>
      </c>
      <c r="AI51" s="13">
        <f>tbl_pbp[[#This Row],[Kamara]]*tbl_pbp[[#This Row],[Impactful Play]]</f>
        <v>0</v>
      </c>
      <c r="AJ51" s="13">
        <f>tbl_pbp[[#This Row],[Thomas]]*tbl_pbp[[#This Row],[Impactful Play]]</f>
        <v>0</v>
      </c>
      <c r="AK51" s="13" t="str">
        <f>VLOOKUP(tbl_pbp[[#This Row],[Play Saints Win % Increase]], tbl_impact[],3,TRUE)</f>
        <v>Stinky (worse than -10% to -20%)</v>
      </c>
    </row>
    <row r="52" spans="1:37">
      <c r="A52" s="1">
        <v>46</v>
      </c>
      <c r="B52" s="5">
        <v>0.39600000000000002</v>
      </c>
      <c r="C52" t="s">
        <v>8607</v>
      </c>
      <c r="D52">
        <v>0</v>
      </c>
      <c r="E52">
        <v>0</v>
      </c>
      <c r="F52">
        <v>2</v>
      </c>
      <c r="G52">
        <v>0</v>
      </c>
      <c r="H52">
        <v>7</v>
      </c>
      <c r="I52">
        <v>9</v>
      </c>
      <c r="J52">
        <v>86</v>
      </c>
      <c r="K52" t="s">
        <v>29</v>
      </c>
      <c r="L52">
        <v>2</v>
      </c>
      <c r="M52">
        <v>65</v>
      </c>
      <c r="N52" t="s">
        <v>8608</v>
      </c>
      <c r="O52" t="s">
        <v>178</v>
      </c>
      <c r="P52" t="s">
        <v>22</v>
      </c>
      <c r="Q52" t="s">
        <v>37</v>
      </c>
      <c r="S52" t="s">
        <v>210</v>
      </c>
      <c r="T52" t="s">
        <v>8609</v>
      </c>
      <c r="U52" t="s">
        <v>8610</v>
      </c>
      <c r="V52" t="s">
        <v>8462</v>
      </c>
      <c r="X52" t="str">
        <f>VLOOKUP(pbp!V2802, games!$B$2:$R$40, 3, FALSE)</f>
        <v>2020-09-13T20:25Z</v>
      </c>
      <c r="Y52">
        <f>VLOOKUP(1*V52,NFLGames!$H$11:$H$555,1,FALSE)</f>
        <v>401128021</v>
      </c>
      <c r="Z52">
        <f>VLOOKUP($Y52, NFLGames!$H$11:$K$555,2,FALSE)</f>
        <v>2019</v>
      </c>
      <c r="AA52">
        <f>VLOOKUP($Y52, NFLGames!$H$11:$K$555,3,FALSE)</f>
        <v>1</v>
      </c>
      <c r="AB52" s="6">
        <f>IF(A53=0, 0, AH53-tbl_pbp[[#This Row],[Saints Win %]])</f>
        <v>-1.0000000000000009E-3</v>
      </c>
      <c r="AE52">
        <f>ABS(tbl_pbp[[#This Row],[play.homeScore]]-tbl_pbp[[#This Row],[play.awayScore]])</f>
        <v>7</v>
      </c>
      <c r="AF52">
        <f>IF(tbl_pbp[[#This Row],[Play Saints Win % Increase]]&gt;=$AF$4,1,0)</f>
        <v>0</v>
      </c>
      <c r="AG52" t="str">
        <f>VLOOKUP(tbl_pbp[[#This Row],[gameId]], games!$B$2:$T$40, 9, FALSE)</f>
        <v>houston-texans</v>
      </c>
      <c r="AH52" s="5">
        <f>IF(tbl_pbp[[#This Row],[AwayTeam]] &lt;&gt; "new-orleans-saints", tbl_pbp[[#This Row],[homeWinPercentage]], 1-tbl_pbp[[#This Row],[homeWinPercentage]])</f>
        <v>0.39600000000000002</v>
      </c>
      <c r="AI52" s="13">
        <f>tbl_pbp[[#This Row],[Kamara]]*tbl_pbp[[#This Row],[Impactful Play]]</f>
        <v>0</v>
      </c>
      <c r="AJ52" s="13">
        <f>tbl_pbp[[#This Row],[Thomas]]*tbl_pbp[[#This Row],[Impactful Play]]</f>
        <v>0</v>
      </c>
      <c r="AK52" s="13" t="str">
        <f>VLOOKUP(tbl_pbp[[#This Row],[Play Saints Win % Increase]], tbl_impact[],3,TRUE)</f>
        <v>Bad (0 to -5%)</v>
      </c>
    </row>
    <row r="53" spans="1:37">
      <c r="A53" s="1">
        <v>47</v>
      </c>
      <c r="B53" s="5">
        <v>0.39500000000000002</v>
      </c>
      <c r="C53" t="s">
        <v>8611</v>
      </c>
      <c r="D53">
        <v>0</v>
      </c>
      <c r="E53">
        <v>0</v>
      </c>
      <c r="F53">
        <v>2</v>
      </c>
      <c r="G53">
        <v>0</v>
      </c>
      <c r="H53">
        <v>7</v>
      </c>
      <c r="I53">
        <v>9</v>
      </c>
      <c r="J53">
        <v>86</v>
      </c>
      <c r="K53" t="s">
        <v>29</v>
      </c>
      <c r="L53">
        <v>3</v>
      </c>
      <c r="M53">
        <v>65</v>
      </c>
      <c r="N53" t="s">
        <v>8612</v>
      </c>
      <c r="O53" t="s">
        <v>271</v>
      </c>
      <c r="P53" t="s">
        <v>22</v>
      </c>
      <c r="Q53" t="s">
        <v>37</v>
      </c>
      <c r="S53" t="s">
        <v>139</v>
      </c>
      <c r="T53" t="s">
        <v>8609</v>
      </c>
      <c r="U53" t="s">
        <v>8613</v>
      </c>
      <c r="V53" t="s">
        <v>8462</v>
      </c>
      <c r="X53" t="str">
        <f>VLOOKUP(pbp!V2803, games!$B$2:$R$40, 3, FALSE)</f>
        <v>2020-09-13T20:25Z</v>
      </c>
      <c r="Y53">
        <f>VLOOKUP(1*V53,NFLGames!$H$11:$H$555,1,FALSE)</f>
        <v>401128021</v>
      </c>
      <c r="Z53">
        <f>VLOOKUP($Y53, NFLGames!$H$11:$K$555,2,FALSE)</f>
        <v>2019</v>
      </c>
      <c r="AA53">
        <f>VLOOKUP($Y53, NFLGames!$H$11:$K$555,3,FALSE)</f>
        <v>1</v>
      </c>
      <c r="AB53" s="6">
        <f>IF(A54=0, 0, AH54-tbl_pbp[[#This Row],[Saints Win %]])</f>
        <v>8.0999999999999961E-2</v>
      </c>
      <c r="AE53">
        <f>ABS(tbl_pbp[[#This Row],[play.homeScore]]-tbl_pbp[[#This Row],[play.awayScore]])</f>
        <v>7</v>
      </c>
      <c r="AF53">
        <f>IF(tbl_pbp[[#This Row],[Play Saints Win % Increase]]&gt;=$AF$4,1,0)</f>
        <v>0</v>
      </c>
      <c r="AG53" t="str">
        <f>VLOOKUP(tbl_pbp[[#This Row],[gameId]], games!$B$2:$T$40, 9, FALSE)</f>
        <v>houston-texans</v>
      </c>
      <c r="AH53" s="5">
        <f>IF(tbl_pbp[[#This Row],[AwayTeam]] &lt;&gt; "new-orleans-saints", tbl_pbp[[#This Row],[homeWinPercentage]], 1-tbl_pbp[[#This Row],[homeWinPercentage]])</f>
        <v>0.39500000000000002</v>
      </c>
      <c r="AI53" s="13">
        <f>tbl_pbp[[#This Row],[Kamara]]*tbl_pbp[[#This Row],[Impactful Play]]</f>
        <v>0</v>
      </c>
      <c r="AJ53" s="13">
        <f>tbl_pbp[[#This Row],[Thomas]]*tbl_pbp[[#This Row],[Impactful Play]]</f>
        <v>0</v>
      </c>
      <c r="AK53" s="13" t="str">
        <f>VLOOKUP(tbl_pbp[[#This Row],[Play Saints Win % Increase]], tbl_impact[],3,TRUE)</f>
        <v>Perfumed (5 to + 10%)</v>
      </c>
    </row>
    <row r="54" spans="1:37">
      <c r="A54" s="1">
        <v>48</v>
      </c>
      <c r="B54" s="5">
        <v>0.47599999999999998</v>
      </c>
      <c r="C54" t="s">
        <v>8614</v>
      </c>
      <c r="D54">
        <v>0</v>
      </c>
      <c r="E54">
        <v>0</v>
      </c>
      <c r="F54">
        <v>2</v>
      </c>
      <c r="G54">
        <v>3</v>
      </c>
      <c r="H54">
        <v>7</v>
      </c>
      <c r="I54">
        <v>9</v>
      </c>
      <c r="J54">
        <v>86</v>
      </c>
      <c r="K54" t="s">
        <v>29</v>
      </c>
      <c r="L54">
        <v>4</v>
      </c>
      <c r="M54">
        <v>14</v>
      </c>
      <c r="N54" t="s">
        <v>8615</v>
      </c>
      <c r="O54" t="s">
        <v>636</v>
      </c>
      <c r="P54" t="s">
        <v>187</v>
      </c>
      <c r="Q54" t="s">
        <v>188</v>
      </c>
      <c r="R54" t="s">
        <v>189</v>
      </c>
      <c r="S54" t="s">
        <v>183</v>
      </c>
      <c r="T54" t="s">
        <v>8609</v>
      </c>
      <c r="U54" t="s">
        <v>8616</v>
      </c>
      <c r="V54" t="s">
        <v>8462</v>
      </c>
      <c r="X54" t="str">
        <f>VLOOKUP(pbp!V2804, games!$B$2:$R$40, 3, FALSE)</f>
        <v>2020-09-13T20:25Z</v>
      </c>
      <c r="Y54">
        <f>VLOOKUP(1*V54,NFLGames!$H$11:$H$555,1,FALSE)</f>
        <v>401128021</v>
      </c>
      <c r="Z54">
        <f>VLOOKUP($Y54, NFLGames!$H$11:$K$555,2,FALSE)</f>
        <v>2019</v>
      </c>
      <c r="AA54">
        <f>VLOOKUP($Y54, NFLGames!$H$11:$K$555,3,FALSE)</f>
        <v>1</v>
      </c>
      <c r="AB54" s="6">
        <f>IF(A55=0, 0, AH55-tbl_pbp[[#This Row],[Saints Win %]])</f>
        <v>-6.0000000000000053E-3</v>
      </c>
      <c r="AE54">
        <f>ABS(tbl_pbp[[#This Row],[play.homeScore]]-tbl_pbp[[#This Row],[play.awayScore]])</f>
        <v>4</v>
      </c>
      <c r="AF54">
        <f>IF(tbl_pbp[[#This Row],[Play Saints Win % Increase]]&gt;=$AF$4,1,0)</f>
        <v>0</v>
      </c>
      <c r="AG54" t="str">
        <f>VLOOKUP(tbl_pbp[[#This Row],[gameId]], games!$B$2:$T$40, 9, FALSE)</f>
        <v>houston-texans</v>
      </c>
      <c r="AH54" s="5">
        <f>IF(tbl_pbp[[#This Row],[AwayTeam]] &lt;&gt; "new-orleans-saints", tbl_pbp[[#This Row],[homeWinPercentage]], 1-tbl_pbp[[#This Row],[homeWinPercentage]])</f>
        <v>0.47599999999999998</v>
      </c>
      <c r="AI54" s="13">
        <f>tbl_pbp[[#This Row],[Kamara]]*tbl_pbp[[#This Row],[Impactful Play]]</f>
        <v>0</v>
      </c>
      <c r="AJ54" s="13">
        <f>tbl_pbp[[#This Row],[Thomas]]*tbl_pbp[[#This Row],[Impactful Play]]</f>
        <v>0</v>
      </c>
      <c r="AK54" s="13" t="str">
        <f>VLOOKUP(tbl_pbp[[#This Row],[Play Saints Win % Increase]], tbl_impact[],3,TRUE)</f>
        <v>Bad (0 to -5%)</v>
      </c>
    </row>
    <row r="55" spans="1:37">
      <c r="A55" s="1">
        <v>49</v>
      </c>
      <c r="B55" s="5">
        <v>0.47</v>
      </c>
      <c r="C55" t="s">
        <v>8617</v>
      </c>
      <c r="D55">
        <v>0</v>
      </c>
      <c r="E55">
        <v>0</v>
      </c>
      <c r="F55">
        <v>2</v>
      </c>
      <c r="G55">
        <v>3</v>
      </c>
      <c r="H55">
        <v>7</v>
      </c>
      <c r="I55">
        <v>0</v>
      </c>
      <c r="J55">
        <v>35</v>
      </c>
      <c r="K55" t="s">
        <v>29</v>
      </c>
      <c r="L55">
        <v>0</v>
      </c>
      <c r="M55">
        <v>65</v>
      </c>
      <c r="N55" t="s">
        <v>288</v>
      </c>
      <c r="O55" t="s">
        <v>636</v>
      </c>
      <c r="P55" t="s">
        <v>25</v>
      </c>
      <c r="Q55" t="s">
        <v>26</v>
      </c>
      <c r="R55" t="s">
        <v>27</v>
      </c>
      <c r="V55" t="s">
        <v>8462</v>
      </c>
      <c r="X55" t="str">
        <f>VLOOKUP(pbp!V2805, games!$B$2:$R$40, 3, FALSE)</f>
        <v>2020-09-13T20:25Z</v>
      </c>
      <c r="Y55">
        <f>VLOOKUP(1*V55,NFLGames!$H$11:$H$555,1,FALSE)</f>
        <v>401128021</v>
      </c>
      <c r="Z55">
        <f>VLOOKUP($Y55, NFLGames!$H$11:$K$555,2,FALSE)</f>
        <v>2019</v>
      </c>
      <c r="AA55">
        <f>VLOOKUP($Y55, NFLGames!$H$11:$K$555,3,FALSE)</f>
        <v>1</v>
      </c>
      <c r="AB55" s="6">
        <f>IF(A56=0, 0, AH56-tbl_pbp[[#This Row],[Saints Win %]])</f>
        <v>2.1000000000000019E-2</v>
      </c>
      <c r="AE55">
        <f>ABS(tbl_pbp[[#This Row],[play.homeScore]]-tbl_pbp[[#This Row],[play.awayScore]])</f>
        <v>4</v>
      </c>
      <c r="AF55">
        <f>IF(tbl_pbp[[#This Row],[Play Saints Win % Increase]]&gt;=$AF$4,1,0)</f>
        <v>0</v>
      </c>
      <c r="AG55" t="str">
        <f>VLOOKUP(tbl_pbp[[#This Row],[gameId]], games!$B$2:$T$40, 9, FALSE)</f>
        <v>houston-texans</v>
      </c>
      <c r="AH55" s="5">
        <f>IF(tbl_pbp[[#This Row],[AwayTeam]] &lt;&gt; "new-orleans-saints", tbl_pbp[[#This Row],[homeWinPercentage]], 1-tbl_pbp[[#This Row],[homeWinPercentage]])</f>
        <v>0.47</v>
      </c>
      <c r="AI55" s="13">
        <f>tbl_pbp[[#This Row],[Kamara]]*tbl_pbp[[#This Row],[Impactful Play]]</f>
        <v>0</v>
      </c>
      <c r="AJ55" s="13">
        <f>tbl_pbp[[#This Row],[Thomas]]*tbl_pbp[[#This Row],[Impactful Play]]</f>
        <v>0</v>
      </c>
      <c r="AK55" s="13" t="str">
        <f>VLOOKUP(tbl_pbp[[#This Row],[Play Saints Win % Increase]], tbl_impact[],3,TRUE)</f>
        <v>Scented (0 to +5%)</v>
      </c>
    </row>
    <row r="56" spans="1:37">
      <c r="A56" s="1">
        <v>50</v>
      </c>
      <c r="B56" s="5">
        <v>0.49099999999999999</v>
      </c>
      <c r="C56" t="s">
        <v>8618</v>
      </c>
      <c r="D56">
        <v>0</v>
      </c>
      <c r="E56">
        <v>0</v>
      </c>
      <c r="F56">
        <v>2</v>
      </c>
      <c r="G56">
        <v>3</v>
      </c>
      <c r="H56">
        <v>7</v>
      </c>
      <c r="I56">
        <v>10</v>
      </c>
      <c r="J56">
        <v>75</v>
      </c>
      <c r="K56" t="s">
        <v>8464</v>
      </c>
      <c r="L56">
        <v>1</v>
      </c>
      <c r="M56">
        <v>75</v>
      </c>
      <c r="N56" t="s">
        <v>8619</v>
      </c>
      <c r="O56" t="s">
        <v>636</v>
      </c>
      <c r="P56" t="s">
        <v>30</v>
      </c>
      <c r="Q56" t="s">
        <v>31</v>
      </c>
      <c r="R56" t="s">
        <v>32</v>
      </c>
      <c r="S56" t="s">
        <v>33</v>
      </c>
      <c r="T56" t="s">
        <v>8466</v>
      </c>
      <c r="U56" t="s">
        <v>8467</v>
      </c>
      <c r="V56" t="s">
        <v>8462</v>
      </c>
      <c r="X56" t="str">
        <f>VLOOKUP(pbp!V2806, games!$B$2:$R$40, 3, FALSE)</f>
        <v>2020-09-13T20:25Z</v>
      </c>
      <c r="Y56">
        <f>VLOOKUP(1*V56,NFLGames!$H$11:$H$555,1,FALSE)</f>
        <v>401128021</v>
      </c>
      <c r="Z56">
        <f>VLOOKUP($Y56, NFLGames!$H$11:$K$555,2,FALSE)</f>
        <v>2019</v>
      </c>
      <c r="AA56">
        <f>VLOOKUP($Y56, NFLGames!$H$11:$K$555,3,FALSE)</f>
        <v>1</v>
      </c>
      <c r="AB56" s="6">
        <f>IF(A57=0, 0, AH57-tbl_pbp[[#This Row],[Saints Win %]])</f>
        <v>1.2000000000000011E-2</v>
      </c>
      <c r="AE56">
        <f>ABS(tbl_pbp[[#This Row],[play.homeScore]]-tbl_pbp[[#This Row],[play.awayScore]])</f>
        <v>4</v>
      </c>
      <c r="AF56">
        <f>IF(tbl_pbp[[#This Row],[Play Saints Win % Increase]]&gt;=$AF$4,1,0)</f>
        <v>0</v>
      </c>
      <c r="AG56" t="str">
        <f>VLOOKUP(tbl_pbp[[#This Row],[gameId]], games!$B$2:$T$40, 9, FALSE)</f>
        <v>houston-texans</v>
      </c>
      <c r="AH56" s="5">
        <f>IF(tbl_pbp[[#This Row],[AwayTeam]] &lt;&gt; "new-orleans-saints", tbl_pbp[[#This Row],[homeWinPercentage]], 1-tbl_pbp[[#This Row],[homeWinPercentage]])</f>
        <v>0.49099999999999999</v>
      </c>
      <c r="AI56" s="13">
        <f>tbl_pbp[[#This Row],[Kamara]]*tbl_pbp[[#This Row],[Impactful Play]]</f>
        <v>0</v>
      </c>
      <c r="AJ56" s="13">
        <f>tbl_pbp[[#This Row],[Thomas]]*tbl_pbp[[#This Row],[Impactful Play]]</f>
        <v>0</v>
      </c>
      <c r="AK56" s="13" t="str">
        <f>VLOOKUP(tbl_pbp[[#This Row],[Play Saints Win % Increase]], tbl_impact[],3,TRUE)</f>
        <v>Scented (0 to +5%)</v>
      </c>
    </row>
    <row r="57" spans="1:37">
      <c r="A57" s="1">
        <v>51</v>
      </c>
      <c r="B57" s="5">
        <v>0.503</v>
      </c>
      <c r="C57" t="s">
        <v>8620</v>
      </c>
      <c r="D57">
        <v>0</v>
      </c>
      <c r="E57">
        <v>0</v>
      </c>
      <c r="F57">
        <v>2</v>
      </c>
      <c r="G57">
        <v>3</v>
      </c>
      <c r="H57">
        <v>7</v>
      </c>
      <c r="I57">
        <v>7</v>
      </c>
      <c r="J57">
        <v>72</v>
      </c>
      <c r="K57" t="s">
        <v>8464</v>
      </c>
      <c r="L57">
        <v>2</v>
      </c>
      <c r="M57">
        <v>72</v>
      </c>
      <c r="N57" t="s">
        <v>8621</v>
      </c>
      <c r="O57" t="s">
        <v>1802</v>
      </c>
      <c r="P57" t="s">
        <v>45</v>
      </c>
      <c r="Q57" t="s">
        <v>46</v>
      </c>
      <c r="R57" t="s">
        <v>47</v>
      </c>
      <c r="S57" t="s">
        <v>220</v>
      </c>
      <c r="T57" t="s">
        <v>8539</v>
      </c>
      <c r="U57" t="s">
        <v>8622</v>
      </c>
      <c r="V57" t="s">
        <v>8462</v>
      </c>
      <c r="X57" t="str">
        <f>VLOOKUP(pbp!V2807, games!$B$2:$R$40, 3, FALSE)</f>
        <v>2020-09-13T20:25Z</v>
      </c>
      <c r="Y57">
        <f>VLOOKUP(1*V57,NFLGames!$H$11:$H$555,1,FALSE)</f>
        <v>401128021</v>
      </c>
      <c r="Z57">
        <f>VLOOKUP($Y57, NFLGames!$H$11:$K$555,2,FALSE)</f>
        <v>2019</v>
      </c>
      <c r="AA57">
        <f>VLOOKUP($Y57, NFLGames!$H$11:$K$555,3,FALSE)</f>
        <v>1</v>
      </c>
      <c r="AB57" s="6">
        <f>IF(A58=0, 0, AH58-tbl_pbp[[#This Row],[Saints Win %]])</f>
        <v>-6.0999999999999999E-2</v>
      </c>
      <c r="AE57">
        <f>ABS(tbl_pbp[[#This Row],[play.homeScore]]-tbl_pbp[[#This Row],[play.awayScore]])</f>
        <v>4</v>
      </c>
      <c r="AF57">
        <f>IF(tbl_pbp[[#This Row],[Play Saints Win % Increase]]&gt;=$AF$4,1,0)</f>
        <v>0</v>
      </c>
      <c r="AG57" t="str">
        <f>VLOOKUP(tbl_pbp[[#This Row],[gameId]], games!$B$2:$T$40, 9, FALSE)</f>
        <v>houston-texans</v>
      </c>
      <c r="AH57" s="5">
        <f>IF(tbl_pbp[[#This Row],[AwayTeam]] &lt;&gt; "new-orleans-saints", tbl_pbp[[#This Row],[homeWinPercentage]], 1-tbl_pbp[[#This Row],[homeWinPercentage]])</f>
        <v>0.503</v>
      </c>
      <c r="AI57" s="13">
        <f>tbl_pbp[[#This Row],[Kamara]]*tbl_pbp[[#This Row],[Impactful Play]]</f>
        <v>0</v>
      </c>
      <c r="AJ57" s="13">
        <f>tbl_pbp[[#This Row],[Thomas]]*tbl_pbp[[#This Row],[Impactful Play]]</f>
        <v>0</v>
      </c>
      <c r="AK57" s="13" t="str">
        <f>VLOOKUP(tbl_pbp[[#This Row],[Play Saints Win % Increase]], tbl_impact[],3,TRUE)</f>
        <v>Smelly (worse than-5% -&gt; -10%)</v>
      </c>
    </row>
    <row r="58" spans="1:37">
      <c r="A58" s="1">
        <v>52</v>
      </c>
      <c r="B58" s="5">
        <v>0.442</v>
      </c>
      <c r="C58" t="s">
        <v>8623</v>
      </c>
      <c r="D58">
        <v>0</v>
      </c>
      <c r="E58">
        <v>0</v>
      </c>
      <c r="F58">
        <v>2</v>
      </c>
      <c r="G58">
        <v>3</v>
      </c>
      <c r="H58">
        <v>7</v>
      </c>
      <c r="I58">
        <v>6</v>
      </c>
      <c r="J58">
        <v>71</v>
      </c>
      <c r="K58" t="s">
        <v>8464</v>
      </c>
      <c r="L58">
        <v>3</v>
      </c>
      <c r="M58">
        <v>71</v>
      </c>
      <c r="N58" t="s">
        <v>8624</v>
      </c>
      <c r="O58" t="s">
        <v>1806</v>
      </c>
      <c r="P58" t="s">
        <v>30</v>
      </c>
      <c r="Q58" t="s">
        <v>31</v>
      </c>
      <c r="R58" t="s">
        <v>32</v>
      </c>
      <c r="S58" t="s">
        <v>302</v>
      </c>
      <c r="T58" t="s">
        <v>8625</v>
      </c>
      <c r="U58" t="s">
        <v>8626</v>
      </c>
      <c r="V58" t="s">
        <v>8462</v>
      </c>
      <c r="X58" t="str">
        <f>VLOOKUP(pbp!V2808, games!$B$2:$R$40, 3, FALSE)</f>
        <v>2020-09-13T20:25Z</v>
      </c>
      <c r="Y58">
        <f>VLOOKUP(1*V58,NFLGames!$H$11:$H$555,1,FALSE)</f>
        <v>401128021</v>
      </c>
      <c r="Z58">
        <f>VLOOKUP($Y58, NFLGames!$H$11:$K$555,2,FALSE)</f>
        <v>2019</v>
      </c>
      <c r="AA58">
        <f>VLOOKUP($Y58, NFLGames!$H$11:$K$555,3,FALSE)</f>
        <v>1</v>
      </c>
      <c r="AB58" s="6">
        <f>IF(A59=0, 0, AH59-tbl_pbp[[#This Row],[Saints Win %]])</f>
        <v>3.2999999999999974E-2</v>
      </c>
      <c r="AE58">
        <f>ABS(tbl_pbp[[#This Row],[play.homeScore]]-tbl_pbp[[#This Row],[play.awayScore]])</f>
        <v>4</v>
      </c>
      <c r="AF58">
        <f>IF(tbl_pbp[[#This Row],[Play Saints Win % Increase]]&gt;=$AF$4,1,0)</f>
        <v>0</v>
      </c>
      <c r="AG58" t="str">
        <f>VLOOKUP(tbl_pbp[[#This Row],[gameId]], games!$B$2:$T$40, 9, FALSE)</f>
        <v>houston-texans</v>
      </c>
      <c r="AH58" s="5">
        <f>IF(tbl_pbp[[#This Row],[AwayTeam]] &lt;&gt; "new-orleans-saints", tbl_pbp[[#This Row],[homeWinPercentage]], 1-tbl_pbp[[#This Row],[homeWinPercentage]])</f>
        <v>0.442</v>
      </c>
      <c r="AI58" s="13">
        <f>tbl_pbp[[#This Row],[Kamara]]*tbl_pbp[[#This Row],[Impactful Play]]</f>
        <v>0</v>
      </c>
      <c r="AJ58" s="13">
        <f>tbl_pbp[[#This Row],[Thomas]]*tbl_pbp[[#This Row],[Impactful Play]]</f>
        <v>0</v>
      </c>
      <c r="AK58" s="13" t="str">
        <f>VLOOKUP(tbl_pbp[[#This Row],[Play Saints Win % Increase]], tbl_impact[],3,TRUE)</f>
        <v>Scented (0 to +5%)</v>
      </c>
    </row>
    <row r="59" spans="1:37">
      <c r="A59" s="1">
        <v>53</v>
      </c>
      <c r="B59" s="5">
        <v>0.47499999999999998</v>
      </c>
      <c r="C59" t="s">
        <v>8627</v>
      </c>
      <c r="D59">
        <v>0</v>
      </c>
      <c r="E59">
        <v>0</v>
      </c>
      <c r="F59">
        <v>2</v>
      </c>
      <c r="G59">
        <v>3</v>
      </c>
      <c r="H59">
        <v>7</v>
      </c>
      <c r="I59">
        <v>10</v>
      </c>
      <c r="J59">
        <v>61</v>
      </c>
      <c r="K59" t="s">
        <v>8464</v>
      </c>
      <c r="L59">
        <v>1</v>
      </c>
      <c r="M59">
        <v>61</v>
      </c>
      <c r="N59" t="s">
        <v>8628</v>
      </c>
      <c r="O59" t="s">
        <v>1666</v>
      </c>
      <c r="P59" t="s">
        <v>22</v>
      </c>
      <c r="Q59" t="s">
        <v>37</v>
      </c>
      <c r="S59" t="s">
        <v>33</v>
      </c>
      <c r="T59" t="s">
        <v>8629</v>
      </c>
      <c r="U59" t="s">
        <v>8630</v>
      </c>
      <c r="V59" t="s">
        <v>8462</v>
      </c>
      <c r="X59" t="str">
        <f>VLOOKUP(pbp!V2809, games!$B$2:$R$40, 3, FALSE)</f>
        <v>2020-09-13T20:25Z</v>
      </c>
      <c r="Y59">
        <f>VLOOKUP(1*V59,NFLGames!$H$11:$H$555,1,FALSE)</f>
        <v>401128021</v>
      </c>
      <c r="Z59">
        <f>VLOOKUP($Y59, NFLGames!$H$11:$K$555,2,FALSE)</f>
        <v>2019</v>
      </c>
      <c r="AA59">
        <f>VLOOKUP($Y59, NFLGames!$H$11:$K$555,3,FALSE)</f>
        <v>1</v>
      </c>
      <c r="AB59" s="6">
        <f>IF(A60=0, 0, AH60-tbl_pbp[[#This Row],[Saints Win %]])</f>
        <v>-4.0999999999999981E-2</v>
      </c>
      <c r="AE59">
        <f>ABS(tbl_pbp[[#This Row],[play.homeScore]]-tbl_pbp[[#This Row],[play.awayScore]])</f>
        <v>4</v>
      </c>
      <c r="AF59">
        <f>IF(tbl_pbp[[#This Row],[Play Saints Win % Increase]]&gt;=$AF$4,1,0)</f>
        <v>0</v>
      </c>
      <c r="AG59" t="str">
        <f>VLOOKUP(tbl_pbp[[#This Row],[gameId]], games!$B$2:$T$40, 9, FALSE)</f>
        <v>houston-texans</v>
      </c>
      <c r="AH59" s="5">
        <f>IF(tbl_pbp[[#This Row],[AwayTeam]] &lt;&gt; "new-orleans-saints", tbl_pbp[[#This Row],[homeWinPercentage]], 1-tbl_pbp[[#This Row],[homeWinPercentage]])</f>
        <v>0.47499999999999998</v>
      </c>
      <c r="AI59" s="13">
        <f>tbl_pbp[[#This Row],[Kamara]]*tbl_pbp[[#This Row],[Impactful Play]]</f>
        <v>0</v>
      </c>
      <c r="AJ59" s="13">
        <f>tbl_pbp[[#This Row],[Thomas]]*tbl_pbp[[#This Row],[Impactful Play]]</f>
        <v>0</v>
      </c>
      <c r="AK59" s="13" t="str">
        <f>VLOOKUP(tbl_pbp[[#This Row],[Play Saints Win % Increase]], tbl_impact[],3,TRUE)</f>
        <v>Bad (0 to -5%)</v>
      </c>
    </row>
    <row r="60" spans="1:37">
      <c r="A60" s="1">
        <v>54</v>
      </c>
      <c r="B60" s="5">
        <v>0.434</v>
      </c>
      <c r="C60" t="s">
        <v>8631</v>
      </c>
      <c r="D60">
        <v>0</v>
      </c>
      <c r="E60">
        <v>0</v>
      </c>
      <c r="F60">
        <v>2</v>
      </c>
      <c r="G60">
        <v>3</v>
      </c>
      <c r="H60">
        <v>7</v>
      </c>
      <c r="I60">
        <v>10</v>
      </c>
      <c r="J60">
        <v>61</v>
      </c>
      <c r="K60" t="s">
        <v>8464</v>
      </c>
      <c r="L60">
        <v>2</v>
      </c>
      <c r="M60">
        <v>61</v>
      </c>
      <c r="N60" t="s">
        <v>8632</v>
      </c>
      <c r="O60" t="s">
        <v>4873</v>
      </c>
      <c r="P60" t="s">
        <v>30</v>
      </c>
      <c r="Q60" t="s">
        <v>31</v>
      </c>
      <c r="R60" t="s">
        <v>32</v>
      </c>
      <c r="S60" t="s">
        <v>120</v>
      </c>
      <c r="T60" t="s">
        <v>8629</v>
      </c>
      <c r="U60" t="s">
        <v>8633</v>
      </c>
      <c r="V60" t="s">
        <v>8462</v>
      </c>
      <c r="X60" t="str">
        <f>VLOOKUP(pbp!V2810, games!$B$2:$R$40, 3, FALSE)</f>
        <v>2020-09-13T20:25Z</v>
      </c>
      <c r="Y60">
        <f>VLOOKUP(1*V60,NFLGames!$H$11:$H$555,1,FALSE)</f>
        <v>401128021</v>
      </c>
      <c r="Z60">
        <f>VLOOKUP($Y60, NFLGames!$H$11:$K$555,2,FALSE)</f>
        <v>2019</v>
      </c>
      <c r="AA60">
        <f>VLOOKUP($Y60, NFLGames!$H$11:$K$555,3,FALSE)</f>
        <v>1</v>
      </c>
      <c r="AB60" s="6">
        <f>IF(A61=0, 0, AH61-tbl_pbp[[#This Row],[Saints Win %]])</f>
        <v>-2.0000000000000018E-2</v>
      </c>
      <c r="AE60">
        <f>ABS(tbl_pbp[[#This Row],[play.homeScore]]-tbl_pbp[[#This Row],[play.awayScore]])</f>
        <v>4</v>
      </c>
      <c r="AF60">
        <f>IF(tbl_pbp[[#This Row],[Play Saints Win % Increase]]&gt;=$AF$4,1,0)</f>
        <v>0</v>
      </c>
      <c r="AG60" t="str">
        <f>VLOOKUP(tbl_pbp[[#This Row],[gameId]], games!$B$2:$T$40, 9, FALSE)</f>
        <v>houston-texans</v>
      </c>
      <c r="AH60" s="5">
        <f>IF(tbl_pbp[[#This Row],[AwayTeam]] &lt;&gt; "new-orleans-saints", tbl_pbp[[#This Row],[homeWinPercentage]], 1-tbl_pbp[[#This Row],[homeWinPercentage]])</f>
        <v>0.434</v>
      </c>
      <c r="AI60" s="13">
        <f>tbl_pbp[[#This Row],[Kamara]]*tbl_pbp[[#This Row],[Impactful Play]]</f>
        <v>0</v>
      </c>
      <c r="AJ60" s="13">
        <f>tbl_pbp[[#This Row],[Thomas]]*tbl_pbp[[#This Row],[Impactful Play]]</f>
        <v>0</v>
      </c>
      <c r="AK60" s="13" t="str">
        <f>VLOOKUP(tbl_pbp[[#This Row],[Play Saints Win % Increase]], tbl_impact[],3,TRUE)</f>
        <v>Bad (0 to -5%)</v>
      </c>
    </row>
    <row r="61" spans="1:37">
      <c r="A61" s="1">
        <v>55</v>
      </c>
      <c r="B61" s="5">
        <v>0.41399999999999998</v>
      </c>
      <c r="C61" t="s">
        <v>8634</v>
      </c>
      <c r="D61">
        <v>0</v>
      </c>
      <c r="E61">
        <v>0</v>
      </c>
      <c r="F61">
        <v>2</v>
      </c>
      <c r="G61">
        <v>3</v>
      </c>
      <c r="H61">
        <v>7</v>
      </c>
      <c r="I61">
        <v>1</v>
      </c>
      <c r="J61">
        <v>52</v>
      </c>
      <c r="K61" t="s">
        <v>8464</v>
      </c>
      <c r="L61">
        <v>3</v>
      </c>
      <c r="M61">
        <v>52</v>
      </c>
      <c r="N61" t="s">
        <v>8635</v>
      </c>
      <c r="O61" t="s">
        <v>6555</v>
      </c>
      <c r="P61" t="s">
        <v>30</v>
      </c>
      <c r="Q61" t="s">
        <v>31</v>
      </c>
      <c r="R61" t="s">
        <v>32</v>
      </c>
      <c r="S61" t="s">
        <v>54</v>
      </c>
      <c r="T61" t="s">
        <v>8636</v>
      </c>
      <c r="U61" t="s">
        <v>8637</v>
      </c>
      <c r="V61" t="s">
        <v>8462</v>
      </c>
      <c r="X61" t="str">
        <f>VLOOKUP(pbp!V2811, games!$B$2:$R$40, 3, FALSE)</f>
        <v>2020-09-13T20:25Z</v>
      </c>
      <c r="Y61">
        <f>VLOOKUP(1*V61,NFLGames!$H$11:$H$555,1,FALSE)</f>
        <v>401128021</v>
      </c>
      <c r="Z61">
        <f>VLOOKUP($Y61, NFLGames!$H$11:$K$555,2,FALSE)</f>
        <v>2019</v>
      </c>
      <c r="AA61">
        <f>VLOOKUP($Y61, NFLGames!$H$11:$K$555,3,FALSE)</f>
        <v>1</v>
      </c>
      <c r="AB61" s="6">
        <f>IF(A62=0, 0, AH62-tbl_pbp[[#This Row],[Saints Win %]])</f>
        <v>2.5000000000000022E-2</v>
      </c>
      <c r="AE61">
        <f>ABS(tbl_pbp[[#This Row],[play.homeScore]]-tbl_pbp[[#This Row],[play.awayScore]])</f>
        <v>4</v>
      </c>
      <c r="AF61">
        <f>IF(tbl_pbp[[#This Row],[Play Saints Win % Increase]]&gt;=$AF$4,1,0)</f>
        <v>0</v>
      </c>
      <c r="AG61" t="str">
        <f>VLOOKUP(tbl_pbp[[#This Row],[gameId]], games!$B$2:$T$40, 9, FALSE)</f>
        <v>houston-texans</v>
      </c>
      <c r="AH61" s="5">
        <f>IF(tbl_pbp[[#This Row],[AwayTeam]] &lt;&gt; "new-orleans-saints", tbl_pbp[[#This Row],[homeWinPercentage]], 1-tbl_pbp[[#This Row],[homeWinPercentage]])</f>
        <v>0.41399999999999998</v>
      </c>
      <c r="AI61" s="13">
        <f>tbl_pbp[[#This Row],[Kamara]]*tbl_pbp[[#This Row],[Impactful Play]]</f>
        <v>0</v>
      </c>
      <c r="AJ61" s="13">
        <f>tbl_pbp[[#This Row],[Thomas]]*tbl_pbp[[#This Row],[Impactful Play]]</f>
        <v>0</v>
      </c>
      <c r="AK61" s="13" t="str">
        <f>VLOOKUP(tbl_pbp[[#This Row],[Play Saints Win % Increase]], tbl_impact[],3,TRUE)</f>
        <v>Scented (0 to +5%)</v>
      </c>
    </row>
    <row r="62" spans="1:37">
      <c r="A62" s="1">
        <v>56</v>
      </c>
      <c r="B62" s="5">
        <v>0.439</v>
      </c>
      <c r="C62" t="s">
        <v>8638</v>
      </c>
      <c r="D62">
        <v>0</v>
      </c>
      <c r="E62">
        <v>0</v>
      </c>
      <c r="F62">
        <v>2</v>
      </c>
      <c r="G62">
        <v>3</v>
      </c>
      <c r="H62">
        <v>7</v>
      </c>
      <c r="I62">
        <v>10</v>
      </c>
      <c r="J62">
        <v>48</v>
      </c>
      <c r="K62" t="s">
        <v>8464</v>
      </c>
      <c r="L62">
        <v>1</v>
      </c>
      <c r="M62">
        <v>48</v>
      </c>
      <c r="N62" t="s">
        <v>8639</v>
      </c>
      <c r="O62" t="s">
        <v>203</v>
      </c>
      <c r="P62" t="s">
        <v>30</v>
      </c>
      <c r="Q62" t="s">
        <v>31</v>
      </c>
      <c r="R62" t="s">
        <v>32</v>
      </c>
      <c r="S62" t="s">
        <v>33</v>
      </c>
      <c r="T62" t="s">
        <v>136</v>
      </c>
      <c r="U62" t="s">
        <v>514</v>
      </c>
      <c r="V62" t="s">
        <v>8462</v>
      </c>
      <c r="X62" t="str">
        <f>VLOOKUP(pbp!V2812, games!$B$2:$R$40, 3, FALSE)</f>
        <v>2020-09-13T20:25Z</v>
      </c>
      <c r="Y62">
        <f>VLOOKUP(1*V62,NFLGames!$H$11:$H$555,1,FALSE)</f>
        <v>401128021</v>
      </c>
      <c r="Z62">
        <f>VLOOKUP($Y62, NFLGames!$H$11:$K$555,2,FALSE)</f>
        <v>2019</v>
      </c>
      <c r="AA62">
        <f>VLOOKUP($Y62, NFLGames!$H$11:$K$555,3,FALSE)</f>
        <v>1</v>
      </c>
      <c r="AB62" s="6">
        <f>IF(A63=0, 0, AH63-tbl_pbp[[#This Row],[Saints Win %]])</f>
        <v>-7.6000000000000012E-2</v>
      </c>
      <c r="AE62">
        <f>ABS(tbl_pbp[[#This Row],[play.homeScore]]-tbl_pbp[[#This Row],[play.awayScore]])</f>
        <v>4</v>
      </c>
      <c r="AF62">
        <f>IF(tbl_pbp[[#This Row],[Play Saints Win % Increase]]&gt;=$AF$4,1,0)</f>
        <v>0</v>
      </c>
      <c r="AG62" t="str">
        <f>VLOOKUP(tbl_pbp[[#This Row],[gameId]], games!$B$2:$T$40, 9, FALSE)</f>
        <v>houston-texans</v>
      </c>
      <c r="AH62" s="5">
        <f>IF(tbl_pbp[[#This Row],[AwayTeam]] &lt;&gt; "new-orleans-saints", tbl_pbp[[#This Row],[homeWinPercentage]], 1-tbl_pbp[[#This Row],[homeWinPercentage]])</f>
        <v>0.439</v>
      </c>
      <c r="AI62" s="13">
        <f>tbl_pbp[[#This Row],[Kamara]]*tbl_pbp[[#This Row],[Impactful Play]]</f>
        <v>0</v>
      </c>
      <c r="AJ62" s="13">
        <f>tbl_pbp[[#This Row],[Thomas]]*tbl_pbp[[#This Row],[Impactful Play]]</f>
        <v>0</v>
      </c>
      <c r="AK62" s="13" t="str">
        <f>VLOOKUP(tbl_pbp[[#This Row],[Play Saints Win % Increase]], tbl_impact[],3,TRUE)</f>
        <v>Smelly (worse than-5% -&gt; -10%)</v>
      </c>
    </row>
    <row r="63" spans="1:37">
      <c r="A63" s="1">
        <v>57</v>
      </c>
      <c r="B63" s="5">
        <v>0.36299999999999999</v>
      </c>
      <c r="C63" t="s">
        <v>8640</v>
      </c>
      <c r="D63">
        <v>0</v>
      </c>
      <c r="E63">
        <v>0</v>
      </c>
      <c r="F63">
        <v>2</v>
      </c>
      <c r="G63">
        <v>3</v>
      </c>
      <c r="H63">
        <v>7</v>
      </c>
      <c r="I63">
        <v>8</v>
      </c>
      <c r="J63">
        <v>46</v>
      </c>
      <c r="K63" t="s">
        <v>8464</v>
      </c>
      <c r="L63">
        <v>2</v>
      </c>
      <c r="M63">
        <v>46</v>
      </c>
      <c r="N63" t="s">
        <v>8641</v>
      </c>
      <c r="O63" t="s">
        <v>969</v>
      </c>
      <c r="P63" t="s">
        <v>45</v>
      </c>
      <c r="Q63" t="s">
        <v>46</v>
      </c>
      <c r="R63" t="s">
        <v>47</v>
      </c>
      <c r="S63" t="s">
        <v>73</v>
      </c>
      <c r="T63" t="s">
        <v>435</v>
      </c>
      <c r="U63" t="s">
        <v>8642</v>
      </c>
      <c r="V63" t="s">
        <v>8462</v>
      </c>
      <c r="X63" t="str">
        <f>VLOOKUP(pbp!V2813, games!$B$2:$R$40, 3, FALSE)</f>
        <v>2020-09-13T20:25Z</v>
      </c>
      <c r="Y63">
        <f>VLOOKUP(1*V63,NFLGames!$H$11:$H$555,1,FALSE)</f>
        <v>401128021</v>
      </c>
      <c r="Z63">
        <f>VLOOKUP($Y63, NFLGames!$H$11:$K$555,2,FALSE)</f>
        <v>2019</v>
      </c>
      <c r="AA63">
        <f>VLOOKUP($Y63, NFLGames!$H$11:$K$555,3,FALSE)</f>
        <v>1</v>
      </c>
      <c r="AB63" s="6">
        <f>IF(A64=0, 0, AH64-tbl_pbp[[#This Row],[Saints Win %]])</f>
        <v>2.200000000000002E-2</v>
      </c>
      <c r="AE63">
        <f>ABS(tbl_pbp[[#This Row],[play.homeScore]]-tbl_pbp[[#This Row],[play.awayScore]])</f>
        <v>4</v>
      </c>
      <c r="AF63">
        <f>IF(tbl_pbp[[#This Row],[Play Saints Win % Increase]]&gt;=$AF$4,1,0)</f>
        <v>0</v>
      </c>
      <c r="AG63" t="str">
        <f>VLOOKUP(tbl_pbp[[#This Row],[gameId]], games!$B$2:$T$40, 9, FALSE)</f>
        <v>houston-texans</v>
      </c>
      <c r="AH63" s="5">
        <f>IF(tbl_pbp[[#This Row],[AwayTeam]] &lt;&gt; "new-orleans-saints", tbl_pbp[[#This Row],[homeWinPercentage]], 1-tbl_pbp[[#This Row],[homeWinPercentage]])</f>
        <v>0.36299999999999999</v>
      </c>
      <c r="AI63" s="13">
        <f>tbl_pbp[[#This Row],[Kamara]]*tbl_pbp[[#This Row],[Impactful Play]]</f>
        <v>0</v>
      </c>
      <c r="AJ63" s="13">
        <f>tbl_pbp[[#This Row],[Thomas]]*tbl_pbp[[#This Row],[Impactful Play]]</f>
        <v>0</v>
      </c>
      <c r="AK63" s="13" t="str">
        <f>VLOOKUP(tbl_pbp[[#This Row],[Play Saints Win % Increase]], tbl_impact[],3,TRUE)</f>
        <v>Scented (0 to +5%)</v>
      </c>
    </row>
    <row r="64" spans="1:37">
      <c r="A64" s="1">
        <v>58</v>
      </c>
      <c r="B64" s="5">
        <v>0.38500000000000001</v>
      </c>
      <c r="C64" t="s">
        <v>8643</v>
      </c>
      <c r="D64">
        <v>0</v>
      </c>
      <c r="E64">
        <v>0</v>
      </c>
      <c r="F64">
        <v>2</v>
      </c>
      <c r="G64">
        <v>3</v>
      </c>
      <c r="H64">
        <v>7</v>
      </c>
      <c r="I64">
        <v>10</v>
      </c>
      <c r="J64">
        <v>26</v>
      </c>
      <c r="K64" t="s">
        <v>8464</v>
      </c>
      <c r="L64">
        <v>1</v>
      </c>
      <c r="M64">
        <v>26</v>
      </c>
      <c r="N64" t="s">
        <v>8644</v>
      </c>
      <c r="O64" t="s">
        <v>664</v>
      </c>
      <c r="P64" t="s">
        <v>45</v>
      </c>
      <c r="Q64" t="s">
        <v>46</v>
      </c>
      <c r="R64" t="s">
        <v>47</v>
      </c>
      <c r="S64" t="s">
        <v>33</v>
      </c>
      <c r="T64" t="s">
        <v>221</v>
      </c>
      <c r="U64" t="s">
        <v>2097</v>
      </c>
      <c r="V64" t="s">
        <v>8462</v>
      </c>
      <c r="X64" t="str">
        <f>VLOOKUP(pbp!V2814, games!$B$2:$R$40, 3, FALSE)</f>
        <v>2020-09-13T20:25Z</v>
      </c>
      <c r="Y64">
        <f>VLOOKUP(1*V64,NFLGames!$H$11:$H$555,1,FALSE)</f>
        <v>401128021</v>
      </c>
      <c r="Z64">
        <f>VLOOKUP($Y64, NFLGames!$H$11:$K$555,2,FALSE)</f>
        <v>2019</v>
      </c>
      <c r="AA64">
        <f>VLOOKUP($Y64, NFLGames!$H$11:$K$555,3,FALSE)</f>
        <v>1</v>
      </c>
      <c r="AB64" s="6">
        <f>IF(A65=0, 0, AH65-tbl_pbp[[#This Row],[Saints Win %]])</f>
        <v>7.0000000000000062E-3</v>
      </c>
      <c r="AE64">
        <f>ABS(tbl_pbp[[#This Row],[play.homeScore]]-tbl_pbp[[#This Row],[play.awayScore]])</f>
        <v>4</v>
      </c>
      <c r="AF64">
        <f>IF(tbl_pbp[[#This Row],[Play Saints Win % Increase]]&gt;=$AF$4,1,0)</f>
        <v>0</v>
      </c>
      <c r="AG64" t="str">
        <f>VLOOKUP(tbl_pbp[[#This Row],[gameId]], games!$B$2:$T$40, 9, FALSE)</f>
        <v>houston-texans</v>
      </c>
      <c r="AH64" s="5">
        <f>IF(tbl_pbp[[#This Row],[AwayTeam]] &lt;&gt; "new-orleans-saints", tbl_pbp[[#This Row],[homeWinPercentage]], 1-tbl_pbp[[#This Row],[homeWinPercentage]])</f>
        <v>0.38500000000000001</v>
      </c>
      <c r="AI64" s="13">
        <f>tbl_pbp[[#This Row],[Kamara]]*tbl_pbp[[#This Row],[Impactful Play]]</f>
        <v>0</v>
      </c>
      <c r="AJ64" s="13">
        <f>tbl_pbp[[#This Row],[Thomas]]*tbl_pbp[[#This Row],[Impactful Play]]</f>
        <v>0</v>
      </c>
      <c r="AK64" s="13" t="str">
        <f>VLOOKUP(tbl_pbp[[#This Row],[Play Saints Win % Increase]], tbl_impact[],3,TRUE)</f>
        <v>Scented (0 to +5%)</v>
      </c>
    </row>
    <row r="65" spans="1:37">
      <c r="A65" s="1">
        <v>59</v>
      </c>
      <c r="B65" s="5">
        <v>0.39200000000000002</v>
      </c>
      <c r="C65" t="s">
        <v>8645</v>
      </c>
      <c r="D65">
        <v>0</v>
      </c>
      <c r="E65">
        <v>0</v>
      </c>
      <c r="F65">
        <v>2</v>
      </c>
      <c r="G65">
        <v>3</v>
      </c>
      <c r="H65">
        <v>7</v>
      </c>
      <c r="I65">
        <v>9</v>
      </c>
      <c r="J65">
        <v>25</v>
      </c>
      <c r="K65" t="s">
        <v>8464</v>
      </c>
      <c r="L65">
        <v>2</v>
      </c>
      <c r="M65">
        <v>25</v>
      </c>
      <c r="N65" t="s">
        <v>8646</v>
      </c>
      <c r="O65" t="s">
        <v>536</v>
      </c>
      <c r="P65" t="s">
        <v>45</v>
      </c>
      <c r="Q65" t="s">
        <v>46</v>
      </c>
      <c r="R65" t="s">
        <v>47</v>
      </c>
      <c r="S65" t="s">
        <v>210</v>
      </c>
      <c r="T65" t="s">
        <v>34</v>
      </c>
      <c r="U65" t="s">
        <v>4746</v>
      </c>
      <c r="V65" t="s">
        <v>8462</v>
      </c>
      <c r="X65" t="str">
        <f>VLOOKUP(pbp!V2815, games!$B$2:$R$40, 3, FALSE)</f>
        <v>2020-09-13T20:25Z</v>
      </c>
      <c r="Y65">
        <f>VLOOKUP(1*V65,NFLGames!$H$11:$H$555,1,FALSE)</f>
        <v>401128021</v>
      </c>
      <c r="Z65">
        <f>VLOOKUP($Y65, NFLGames!$H$11:$K$555,2,FALSE)</f>
        <v>2019</v>
      </c>
      <c r="AA65">
        <f>VLOOKUP($Y65, NFLGames!$H$11:$K$555,3,FALSE)</f>
        <v>1</v>
      </c>
      <c r="AB65" s="6">
        <f>IF(A66=0, 0, AH66-tbl_pbp[[#This Row],[Saints Win %]])</f>
        <v>-5.8999999999999997E-2</v>
      </c>
      <c r="AE65">
        <f>ABS(tbl_pbp[[#This Row],[play.homeScore]]-tbl_pbp[[#This Row],[play.awayScore]])</f>
        <v>4</v>
      </c>
      <c r="AF65">
        <f>IF(tbl_pbp[[#This Row],[Play Saints Win % Increase]]&gt;=$AF$4,1,0)</f>
        <v>0</v>
      </c>
      <c r="AG65" t="str">
        <f>VLOOKUP(tbl_pbp[[#This Row],[gameId]], games!$B$2:$T$40, 9, FALSE)</f>
        <v>houston-texans</v>
      </c>
      <c r="AH65" s="5">
        <f>IF(tbl_pbp[[#This Row],[AwayTeam]] &lt;&gt; "new-orleans-saints", tbl_pbp[[#This Row],[homeWinPercentage]], 1-tbl_pbp[[#This Row],[homeWinPercentage]])</f>
        <v>0.39200000000000002</v>
      </c>
      <c r="AI65" s="13">
        <f>tbl_pbp[[#This Row],[Kamara]]*tbl_pbp[[#This Row],[Impactful Play]]</f>
        <v>0</v>
      </c>
      <c r="AJ65" s="13">
        <f>tbl_pbp[[#This Row],[Thomas]]*tbl_pbp[[#This Row],[Impactful Play]]</f>
        <v>0</v>
      </c>
      <c r="AK65" s="13" t="str">
        <f>VLOOKUP(tbl_pbp[[#This Row],[Play Saints Win % Increase]], tbl_impact[],3,TRUE)</f>
        <v>Smelly (worse than-5% -&gt; -10%)</v>
      </c>
    </row>
    <row r="66" spans="1:37">
      <c r="A66" s="1">
        <v>60</v>
      </c>
      <c r="B66" s="5">
        <v>0.33300000000000002</v>
      </c>
      <c r="C66" t="s">
        <v>8647</v>
      </c>
      <c r="D66">
        <v>0</v>
      </c>
      <c r="E66">
        <v>0</v>
      </c>
      <c r="F66">
        <v>2</v>
      </c>
      <c r="G66">
        <v>3</v>
      </c>
      <c r="H66">
        <v>7</v>
      </c>
      <c r="I66">
        <v>8</v>
      </c>
      <c r="J66">
        <v>24</v>
      </c>
      <c r="K66" t="s">
        <v>8464</v>
      </c>
      <c r="L66">
        <v>3</v>
      </c>
      <c r="M66">
        <v>24</v>
      </c>
      <c r="N66" t="s">
        <v>8648</v>
      </c>
      <c r="O66" t="s">
        <v>1296</v>
      </c>
      <c r="P66" t="s">
        <v>22</v>
      </c>
      <c r="Q66" t="s">
        <v>37</v>
      </c>
      <c r="S66" t="s">
        <v>92</v>
      </c>
      <c r="T66" t="s">
        <v>172</v>
      </c>
      <c r="U66" t="s">
        <v>8649</v>
      </c>
      <c r="V66" t="s">
        <v>8462</v>
      </c>
      <c r="X66" t="str">
        <f>VLOOKUP(pbp!V2816, games!$B$2:$R$40, 3, FALSE)</f>
        <v>2020-09-13T20:25Z</v>
      </c>
      <c r="Y66">
        <f>VLOOKUP(1*V66,NFLGames!$H$11:$H$555,1,FALSE)</f>
        <v>401128021</v>
      </c>
      <c r="Z66">
        <f>VLOOKUP($Y66, NFLGames!$H$11:$K$555,2,FALSE)</f>
        <v>2019</v>
      </c>
      <c r="AA66">
        <f>VLOOKUP($Y66, NFLGames!$H$11:$K$555,3,FALSE)</f>
        <v>1</v>
      </c>
      <c r="AB66" s="6">
        <f>IF(A67=0, 0, AH67-tbl_pbp[[#This Row],[Saints Win %]])</f>
        <v>7.0000000000000062E-3</v>
      </c>
      <c r="AE66">
        <f>ABS(tbl_pbp[[#This Row],[play.homeScore]]-tbl_pbp[[#This Row],[play.awayScore]])</f>
        <v>4</v>
      </c>
      <c r="AF66">
        <f>IF(tbl_pbp[[#This Row],[Play Saints Win % Increase]]&gt;=$AF$4,1,0)</f>
        <v>0</v>
      </c>
      <c r="AG66" t="str">
        <f>VLOOKUP(tbl_pbp[[#This Row],[gameId]], games!$B$2:$T$40, 9, FALSE)</f>
        <v>houston-texans</v>
      </c>
      <c r="AH66" s="5">
        <f>IF(tbl_pbp[[#This Row],[AwayTeam]] &lt;&gt; "new-orleans-saints", tbl_pbp[[#This Row],[homeWinPercentage]], 1-tbl_pbp[[#This Row],[homeWinPercentage]])</f>
        <v>0.33300000000000002</v>
      </c>
      <c r="AI66" s="13">
        <f>tbl_pbp[[#This Row],[Kamara]]*tbl_pbp[[#This Row],[Impactful Play]]</f>
        <v>0</v>
      </c>
      <c r="AJ66" s="13">
        <f>tbl_pbp[[#This Row],[Thomas]]*tbl_pbp[[#This Row],[Impactful Play]]</f>
        <v>0</v>
      </c>
      <c r="AK66" s="13" t="str">
        <f>VLOOKUP(tbl_pbp[[#This Row],[Play Saints Win % Increase]], tbl_impact[],3,TRUE)</f>
        <v>Scented (0 to +5%)</v>
      </c>
    </row>
    <row r="67" spans="1:37">
      <c r="A67" s="1">
        <v>61</v>
      </c>
      <c r="B67" s="5">
        <v>0.34</v>
      </c>
      <c r="C67" t="s">
        <v>8650</v>
      </c>
      <c r="D67">
        <v>0</v>
      </c>
      <c r="E67">
        <v>0</v>
      </c>
      <c r="F67">
        <v>2</v>
      </c>
      <c r="G67">
        <v>3</v>
      </c>
      <c r="H67">
        <v>7</v>
      </c>
      <c r="I67">
        <v>10</v>
      </c>
      <c r="J67">
        <v>19</v>
      </c>
      <c r="K67" t="s">
        <v>8464</v>
      </c>
      <c r="L67">
        <v>1</v>
      </c>
      <c r="M67">
        <v>19</v>
      </c>
      <c r="N67" t="s">
        <v>8651</v>
      </c>
      <c r="O67" t="s">
        <v>4493</v>
      </c>
      <c r="P67" t="s">
        <v>45</v>
      </c>
      <c r="Q67" t="s">
        <v>46</v>
      </c>
      <c r="R67" t="s">
        <v>47</v>
      </c>
      <c r="S67" t="s">
        <v>33</v>
      </c>
      <c r="T67" t="s">
        <v>363</v>
      </c>
      <c r="U67" t="s">
        <v>559</v>
      </c>
      <c r="V67" t="s">
        <v>8462</v>
      </c>
      <c r="X67" t="str">
        <f>VLOOKUP(pbp!V2817, games!$B$2:$R$40, 3, FALSE)</f>
        <v>2020-09-13T20:25Z</v>
      </c>
      <c r="Y67">
        <f>VLOOKUP(1*V67,NFLGames!$H$11:$H$555,1,FALSE)</f>
        <v>401128021</v>
      </c>
      <c r="Z67">
        <f>VLOOKUP($Y67, NFLGames!$H$11:$K$555,2,FALSE)</f>
        <v>2019</v>
      </c>
      <c r="AA67">
        <f>VLOOKUP($Y67, NFLGames!$H$11:$K$555,3,FALSE)</f>
        <v>1</v>
      </c>
      <c r="AB67" s="6">
        <f>IF(A68=0, 0, AH68-tbl_pbp[[#This Row],[Saints Win %]])</f>
        <v>5.2999999999999992E-2</v>
      </c>
      <c r="AE67">
        <f>ABS(tbl_pbp[[#This Row],[play.homeScore]]-tbl_pbp[[#This Row],[play.awayScore]])</f>
        <v>4</v>
      </c>
      <c r="AF67">
        <f>IF(tbl_pbp[[#This Row],[Play Saints Win % Increase]]&gt;=$AF$4,1,0)</f>
        <v>0</v>
      </c>
      <c r="AG67" t="str">
        <f>VLOOKUP(tbl_pbp[[#This Row],[gameId]], games!$B$2:$T$40, 9, FALSE)</f>
        <v>houston-texans</v>
      </c>
      <c r="AH67" s="5">
        <f>IF(tbl_pbp[[#This Row],[AwayTeam]] &lt;&gt; "new-orleans-saints", tbl_pbp[[#This Row],[homeWinPercentage]], 1-tbl_pbp[[#This Row],[homeWinPercentage]])</f>
        <v>0.34</v>
      </c>
      <c r="AI67" s="13">
        <f>tbl_pbp[[#This Row],[Kamara]]*tbl_pbp[[#This Row],[Impactful Play]]</f>
        <v>0</v>
      </c>
      <c r="AJ67" s="13">
        <f>tbl_pbp[[#This Row],[Thomas]]*tbl_pbp[[#This Row],[Impactful Play]]</f>
        <v>0</v>
      </c>
      <c r="AK67" s="13" t="str">
        <f>VLOOKUP(tbl_pbp[[#This Row],[Play Saints Win % Increase]], tbl_impact[],3,TRUE)</f>
        <v>Perfumed (5 to + 10%)</v>
      </c>
    </row>
    <row r="68" spans="1:37">
      <c r="A68" s="1">
        <v>62</v>
      </c>
      <c r="B68" s="5">
        <v>0.39300000000000002</v>
      </c>
      <c r="C68" t="s">
        <v>8652</v>
      </c>
      <c r="D68">
        <v>0</v>
      </c>
      <c r="E68">
        <v>0</v>
      </c>
      <c r="F68">
        <v>2</v>
      </c>
      <c r="G68">
        <v>3</v>
      </c>
      <c r="H68">
        <v>7</v>
      </c>
      <c r="I68">
        <v>6</v>
      </c>
      <c r="J68">
        <v>15</v>
      </c>
      <c r="K68" t="s">
        <v>8464</v>
      </c>
      <c r="L68">
        <v>2</v>
      </c>
      <c r="M68">
        <v>15</v>
      </c>
      <c r="N68" t="s">
        <v>8653</v>
      </c>
      <c r="O68" t="s">
        <v>4387</v>
      </c>
      <c r="P68" t="s">
        <v>45</v>
      </c>
      <c r="Q68" t="s">
        <v>46</v>
      </c>
      <c r="R68" t="s">
        <v>47</v>
      </c>
      <c r="S68" t="s">
        <v>60</v>
      </c>
      <c r="T68" t="s">
        <v>263</v>
      </c>
      <c r="U68" t="s">
        <v>8654</v>
      </c>
      <c r="V68" t="s">
        <v>8462</v>
      </c>
      <c r="X68" t="str">
        <f>VLOOKUP(pbp!V2818, games!$B$2:$R$40, 3, FALSE)</f>
        <v>2020-09-13T20:25Z</v>
      </c>
      <c r="Y68">
        <f>VLOOKUP(1*V68,NFLGames!$H$11:$H$555,1,FALSE)</f>
        <v>401128021</v>
      </c>
      <c r="Z68">
        <f>VLOOKUP($Y68, NFLGames!$H$11:$K$555,2,FALSE)</f>
        <v>2019</v>
      </c>
      <c r="AA68">
        <f>VLOOKUP($Y68, NFLGames!$H$11:$K$555,3,FALSE)</f>
        <v>1</v>
      </c>
      <c r="AB68" s="6">
        <f>IF(A69=0, 0, AH69-tbl_pbp[[#This Row],[Saints Win %]])</f>
        <v>9.000000000000008E-3</v>
      </c>
      <c r="AE68">
        <f>ABS(tbl_pbp[[#This Row],[play.homeScore]]-tbl_pbp[[#This Row],[play.awayScore]])</f>
        <v>4</v>
      </c>
      <c r="AF68">
        <f>IF(tbl_pbp[[#This Row],[Play Saints Win % Increase]]&gt;=$AF$4,1,0)</f>
        <v>0</v>
      </c>
      <c r="AG68" t="str">
        <f>VLOOKUP(tbl_pbp[[#This Row],[gameId]], games!$B$2:$T$40, 9, FALSE)</f>
        <v>houston-texans</v>
      </c>
      <c r="AH68" s="5">
        <f>IF(tbl_pbp[[#This Row],[AwayTeam]] &lt;&gt; "new-orleans-saints", tbl_pbp[[#This Row],[homeWinPercentage]], 1-tbl_pbp[[#This Row],[homeWinPercentage]])</f>
        <v>0.39300000000000002</v>
      </c>
      <c r="AI68" s="13">
        <f>tbl_pbp[[#This Row],[Kamara]]*tbl_pbp[[#This Row],[Impactful Play]]</f>
        <v>0</v>
      </c>
      <c r="AJ68" s="13">
        <f>tbl_pbp[[#This Row],[Thomas]]*tbl_pbp[[#This Row],[Impactful Play]]</f>
        <v>0</v>
      </c>
      <c r="AK68" s="13" t="str">
        <f>VLOOKUP(tbl_pbp[[#This Row],[Play Saints Win % Increase]], tbl_impact[],3,TRUE)</f>
        <v>Scented (0 to +5%)</v>
      </c>
    </row>
    <row r="69" spans="1:37">
      <c r="A69" s="1">
        <v>63</v>
      </c>
      <c r="B69" s="5">
        <v>0.40200000000000002</v>
      </c>
      <c r="C69" t="s">
        <v>8655</v>
      </c>
      <c r="D69">
        <v>0</v>
      </c>
      <c r="E69">
        <v>0</v>
      </c>
      <c r="F69">
        <v>2</v>
      </c>
      <c r="G69">
        <v>3</v>
      </c>
      <c r="H69">
        <v>7</v>
      </c>
      <c r="I69">
        <v>16</v>
      </c>
      <c r="J69">
        <v>25</v>
      </c>
      <c r="K69" t="s">
        <v>8464</v>
      </c>
      <c r="L69">
        <v>2</v>
      </c>
      <c r="M69">
        <v>25</v>
      </c>
      <c r="N69" t="s">
        <v>8656</v>
      </c>
      <c r="O69" t="s">
        <v>295</v>
      </c>
      <c r="P69" t="s">
        <v>45</v>
      </c>
      <c r="Q69" t="s">
        <v>46</v>
      </c>
      <c r="R69" t="s">
        <v>47</v>
      </c>
      <c r="S69" t="s">
        <v>1538</v>
      </c>
      <c r="T69" t="s">
        <v>34</v>
      </c>
      <c r="U69" t="s">
        <v>8657</v>
      </c>
      <c r="V69" t="s">
        <v>8462</v>
      </c>
      <c r="X69" t="str">
        <f>VLOOKUP(pbp!V2819, games!$B$2:$R$40, 3, FALSE)</f>
        <v>2020-09-13T20:25Z</v>
      </c>
      <c r="Y69">
        <f>VLOOKUP(1*V69,NFLGames!$H$11:$H$555,1,FALSE)</f>
        <v>401128021</v>
      </c>
      <c r="Z69">
        <f>VLOOKUP($Y69, NFLGames!$H$11:$K$555,2,FALSE)</f>
        <v>2019</v>
      </c>
      <c r="AA69">
        <f>VLOOKUP($Y69, NFLGames!$H$11:$K$555,3,FALSE)</f>
        <v>1</v>
      </c>
      <c r="AB69" s="6">
        <f>IF(A70=0, 0, AH70-tbl_pbp[[#This Row],[Saints Win %]])</f>
        <v>-1.2000000000000011E-2</v>
      </c>
      <c r="AE69">
        <f>ABS(tbl_pbp[[#This Row],[play.homeScore]]-tbl_pbp[[#This Row],[play.awayScore]])</f>
        <v>4</v>
      </c>
      <c r="AF69">
        <f>IF(tbl_pbp[[#This Row],[Play Saints Win % Increase]]&gt;=$AF$4,1,0)</f>
        <v>0</v>
      </c>
      <c r="AG69" t="str">
        <f>VLOOKUP(tbl_pbp[[#This Row],[gameId]], games!$B$2:$T$40, 9, FALSE)</f>
        <v>houston-texans</v>
      </c>
      <c r="AH69" s="5">
        <f>IF(tbl_pbp[[#This Row],[AwayTeam]] &lt;&gt; "new-orleans-saints", tbl_pbp[[#This Row],[homeWinPercentage]], 1-tbl_pbp[[#This Row],[homeWinPercentage]])</f>
        <v>0.40200000000000002</v>
      </c>
      <c r="AI69" s="13">
        <f>tbl_pbp[[#This Row],[Kamara]]*tbl_pbp[[#This Row],[Impactful Play]]</f>
        <v>0</v>
      </c>
      <c r="AJ69" s="13">
        <f>tbl_pbp[[#This Row],[Thomas]]*tbl_pbp[[#This Row],[Impactful Play]]</f>
        <v>0</v>
      </c>
      <c r="AK69" s="13" t="str">
        <f>VLOOKUP(tbl_pbp[[#This Row],[Play Saints Win % Increase]], tbl_impact[],3,TRUE)</f>
        <v>Bad (0 to -5%)</v>
      </c>
    </row>
    <row r="70" spans="1:37">
      <c r="A70" s="1">
        <v>64</v>
      </c>
      <c r="B70" s="5">
        <v>0.39</v>
      </c>
      <c r="C70" t="s">
        <v>8658</v>
      </c>
      <c r="D70">
        <v>0</v>
      </c>
      <c r="E70">
        <v>0</v>
      </c>
      <c r="F70">
        <v>2</v>
      </c>
      <c r="G70">
        <v>3</v>
      </c>
      <c r="H70">
        <v>7</v>
      </c>
      <c r="I70">
        <v>16</v>
      </c>
      <c r="J70">
        <v>25</v>
      </c>
      <c r="K70" t="s">
        <v>8464</v>
      </c>
      <c r="L70">
        <v>3</v>
      </c>
      <c r="M70">
        <v>25</v>
      </c>
      <c r="N70" t="s">
        <v>8659</v>
      </c>
      <c r="O70" t="s">
        <v>8446</v>
      </c>
      <c r="P70" t="s">
        <v>124</v>
      </c>
      <c r="Q70" t="s">
        <v>125</v>
      </c>
      <c r="R70" t="s">
        <v>126</v>
      </c>
      <c r="V70" t="s">
        <v>8462</v>
      </c>
      <c r="X70" t="str">
        <f>VLOOKUP(pbp!V2820, games!$B$2:$R$40, 3, FALSE)</f>
        <v>2020-09-13T20:25Z</v>
      </c>
      <c r="Y70">
        <f>VLOOKUP(1*V70,NFLGames!$H$11:$H$555,1,FALSE)</f>
        <v>401128021</v>
      </c>
      <c r="Z70">
        <f>VLOOKUP($Y70, NFLGames!$H$11:$K$555,2,FALSE)</f>
        <v>2019</v>
      </c>
      <c r="AA70">
        <f>VLOOKUP($Y70, NFLGames!$H$11:$K$555,3,FALSE)</f>
        <v>1</v>
      </c>
      <c r="AB70" s="6">
        <f>IF(A71=0, 0, AH71-tbl_pbp[[#This Row],[Saints Win %]])</f>
        <v>-1.8000000000000016E-2</v>
      </c>
      <c r="AE70">
        <f>ABS(tbl_pbp[[#This Row],[play.homeScore]]-tbl_pbp[[#This Row],[play.awayScore]])</f>
        <v>4</v>
      </c>
      <c r="AF70">
        <f>IF(tbl_pbp[[#This Row],[Play Saints Win % Increase]]&gt;=$AF$4,1,0)</f>
        <v>0</v>
      </c>
      <c r="AG70" t="str">
        <f>VLOOKUP(tbl_pbp[[#This Row],[gameId]], games!$B$2:$T$40, 9, FALSE)</f>
        <v>houston-texans</v>
      </c>
      <c r="AH70" s="5">
        <f>IF(tbl_pbp[[#This Row],[AwayTeam]] &lt;&gt; "new-orleans-saints", tbl_pbp[[#This Row],[homeWinPercentage]], 1-tbl_pbp[[#This Row],[homeWinPercentage]])</f>
        <v>0.39</v>
      </c>
      <c r="AI70" s="13">
        <f>tbl_pbp[[#This Row],[Kamara]]*tbl_pbp[[#This Row],[Impactful Play]]</f>
        <v>0</v>
      </c>
      <c r="AJ70" s="13">
        <f>tbl_pbp[[#This Row],[Thomas]]*tbl_pbp[[#This Row],[Impactful Play]]</f>
        <v>0</v>
      </c>
      <c r="AK70" s="13" t="str">
        <f>VLOOKUP(tbl_pbp[[#This Row],[Play Saints Win % Increase]], tbl_impact[],3,TRUE)</f>
        <v>Bad (0 to -5%)</v>
      </c>
    </row>
    <row r="71" spans="1:37">
      <c r="A71" s="1">
        <v>65</v>
      </c>
      <c r="B71" s="5">
        <v>0.372</v>
      </c>
      <c r="C71" t="s">
        <v>8660</v>
      </c>
      <c r="D71">
        <v>0</v>
      </c>
      <c r="E71">
        <v>0</v>
      </c>
      <c r="F71">
        <v>2</v>
      </c>
      <c r="G71">
        <v>3</v>
      </c>
      <c r="H71">
        <v>7</v>
      </c>
      <c r="I71">
        <v>16</v>
      </c>
      <c r="J71">
        <v>25</v>
      </c>
      <c r="K71" t="s">
        <v>8464</v>
      </c>
      <c r="L71">
        <v>3</v>
      </c>
      <c r="M71">
        <v>25</v>
      </c>
      <c r="N71" t="s">
        <v>8661</v>
      </c>
      <c r="O71" t="s">
        <v>8446</v>
      </c>
      <c r="P71" t="s">
        <v>30</v>
      </c>
      <c r="Q71" t="s">
        <v>31</v>
      </c>
      <c r="R71" t="s">
        <v>32</v>
      </c>
      <c r="S71" t="s">
        <v>4820</v>
      </c>
      <c r="T71" t="s">
        <v>34</v>
      </c>
      <c r="U71" t="s">
        <v>8662</v>
      </c>
      <c r="V71" t="s">
        <v>8462</v>
      </c>
      <c r="X71" t="str">
        <f>VLOOKUP(pbp!V2821, games!$B$2:$R$40, 3, FALSE)</f>
        <v>2020-09-13T20:25Z</v>
      </c>
      <c r="Y71">
        <f>VLOOKUP(1*V71,NFLGames!$H$11:$H$555,1,FALSE)</f>
        <v>401128021</v>
      </c>
      <c r="Z71">
        <f>VLOOKUP($Y71, NFLGames!$H$11:$K$555,2,FALSE)</f>
        <v>2019</v>
      </c>
      <c r="AA71">
        <f>VLOOKUP($Y71, NFLGames!$H$11:$K$555,3,FALSE)</f>
        <v>1</v>
      </c>
      <c r="AB71" s="6">
        <f>IF(A72=0, 0, AH72-tbl_pbp[[#This Row],[Saints Win %]])</f>
        <v>-7.9000000000000015E-2</v>
      </c>
      <c r="AE71">
        <f>ABS(tbl_pbp[[#This Row],[play.homeScore]]-tbl_pbp[[#This Row],[play.awayScore]])</f>
        <v>4</v>
      </c>
      <c r="AF71">
        <f>IF(tbl_pbp[[#This Row],[Play Saints Win % Increase]]&gt;=$AF$4,1,0)</f>
        <v>0</v>
      </c>
      <c r="AG71" t="str">
        <f>VLOOKUP(tbl_pbp[[#This Row],[gameId]], games!$B$2:$T$40, 9, FALSE)</f>
        <v>houston-texans</v>
      </c>
      <c r="AH71" s="5">
        <f>IF(tbl_pbp[[#This Row],[AwayTeam]] &lt;&gt; "new-orleans-saints", tbl_pbp[[#This Row],[homeWinPercentage]], 1-tbl_pbp[[#This Row],[homeWinPercentage]])</f>
        <v>0.372</v>
      </c>
      <c r="AI71" s="13">
        <f>tbl_pbp[[#This Row],[Kamara]]*tbl_pbp[[#This Row],[Impactful Play]]</f>
        <v>0</v>
      </c>
      <c r="AJ71" s="13">
        <f>tbl_pbp[[#This Row],[Thomas]]*tbl_pbp[[#This Row],[Impactful Play]]</f>
        <v>0</v>
      </c>
      <c r="AK71" s="13" t="str">
        <f>VLOOKUP(tbl_pbp[[#This Row],[Play Saints Win % Increase]], tbl_impact[],3,TRUE)</f>
        <v>Smelly (worse than-5% -&gt; -10%)</v>
      </c>
    </row>
    <row r="72" spans="1:37">
      <c r="A72" s="1">
        <v>66</v>
      </c>
      <c r="B72" s="5">
        <v>0.29299999999999998</v>
      </c>
      <c r="C72" t="s">
        <v>8663</v>
      </c>
      <c r="D72">
        <v>0</v>
      </c>
      <c r="E72">
        <v>0</v>
      </c>
      <c r="F72">
        <v>2</v>
      </c>
      <c r="G72">
        <v>3</v>
      </c>
      <c r="H72">
        <v>7</v>
      </c>
      <c r="I72">
        <v>11</v>
      </c>
      <c r="J72">
        <v>20</v>
      </c>
      <c r="K72" t="s">
        <v>8464</v>
      </c>
      <c r="L72">
        <v>3</v>
      </c>
      <c r="M72">
        <v>20</v>
      </c>
      <c r="N72" t="s">
        <v>8664</v>
      </c>
      <c r="O72" t="s">
        <v>4088</v>
      </c>
      <c r="P72" t="s">
        <v>30</v>
      </c>
      <c r="Q72" t="s">
        <v>31</v>
      </c>
      <c r="R72" t="s">
        <v>32</v>
      </c>
      <c r="S72" t="s">
        <v>149</v>
      </c>
      <c r="T72" t="s">
        <v>165</v>
      </c>
      <c r="U72" t="s">
        <v>8665</v>
      </c>
      <c r="V72" t="s">
        <v>8462</v>
      </c>
      <c r="X72" t="str">
        <f>VLOOKUP(pbp!V2822, games!$B$2:$R$40, 3, FALSE)</f>
        <v>2020-09-13T20:25Z</v>
      </c>
      <c r="Y72">
        <f>VLOOKUP(1*V72,NFLGames!$H$11:$H$555,1,FALSE)</f>
        <v>401128021</v>
      </c>
      <c r="Z72">
        <f>VLOOKUP($Y72, NFLGames!$H$11:$K$555,2,FALSE)</f>
        <v>2019</v>
      </c>
      <c r="AA72">
        <f>VLOOKUP($Y72, NFLGames!$H$11:$K$555,3,FALSE)</f>
        <v>1</v>
      </c>
      <c r="AB72" s="6">
        <f>IF(A73=0, 0, AH73-tbl_pbp[[#This Row],[Saints Win %]])</f>
        <v>-2.0000000000000018E-3</v>
      </c>
      <c r="AE72">
        <f>ABS(tbl_pbp[[#This Row],[play.homeScore]]-tbl_pbp[[#This Row],[play.awayScore]])</f>
        <v>4</v>
      </c>
      <c r="AF72">
        <f>IF(tbl_pbp[[#This Row],[Play Saints Win % Increase]]&gt;=$AF$4,1,0)</f>
        <v>0</v>
      </c>
      <c r="AG72" t="str">
        <f>VLOOKUP(tbl_pbp[[#This Row],[gameId]], games!$B$2:$T$40, 9, FALSE)</f>
        <v>houston-texans</v>
      </c>
      <c r="AH72" s="5">
        <f>IF(tbl_pbp[[#This Row],[AwayTeam]] &lt;&gt; "new-orleans-saints", tbl_pbp[[#This Row],[homeWinPercentage]], 1-tbl_pbp[[#This Row],[homeWinPercentage]])</f>
        <v>0.29299999999999998</v>
      </c>
      <c r="AI72" s="13">
        <f>tbl_pbp[[#This Row],[Kamara]]*tbl_pbp[[#This Row],[Impactful Play]]</f>
        <v>0</v>
      </c>
      <c r="AJ72" s="13">
        <f>tbl_pbp[[#This Row],[Thomas]]*tbl_pbp[[#This Row],[Impactful Play]]</f>
        <v>0</v>
      </c>
      <c r="AK72" s="13" t="str">
        <f>VLOOKUP(tbl_pbp[[#This Row],[Play Saints Win % Increase]], tbl_impact[],3,TRUE)</f>
        <v>Bad (0 to -5%)</v>
      </c>
    </row>
    <row r="73" spans="1:37">
      <c r="A73" s="1">
        <v>67</v>
      </c>
      <c r="B73" s="5">
        <v>0.29099999999999998</v>
      </c>
      <c r="C73" t="s">
        <v>8666</v>
      </c>
      <c r="D73">
        <v>0</v>
      </c>
      <c r="E73">
        <v>0</v>
      </c>
      <c r="F73">
        <v>2</v>
      </c>
      <c r="G73">
        <v>3</v>
      </c>
      <c r="H73">
        <v>7</v>
      </c>
      <c r="I73">
        <v>7</v>
      </c>
      <c r="J73">
        <v>7</v>
      </c>
      <c r="K73" t="s">
        <v>8464</v>
      </c>
      <c r="L73">
        <v>1</v>
      </c>
      <c r="M73">
        <v>7</v>
      </c>
      <c r="N73" t="s">
        <v>229</v>
      </c>
      <c r="O73" t="s">
        <v>230</v>
      </c>
      <c r="P73" t="s">
        <v>231</v>
      </c>
      <c r="Q73" t="s">
        <v>232</v>
      </c>
      <c r="R73" t="s">
        <v>233</v>
      </c>
      <c r="V73" t="s">
        <v>8462</v>
      </c>
      <c r="X73" t="str">
        <f>VLOOKUP(pbp!V2823, games!$B$2:$R$40, 3, FALSE)</f>
        <v>2020-09-13T20:25Z</v>
      </c>
      <c r="Y73">
        <f>VLOOKUP(1*V73,NFLGames!$H$11:$H$555,1,FALSE)</f>
        <v>401128021</v>
      </c>
      <c r="Z73">
        <f>VLOOKUP($Y73, NFLGames!$H$11:$K$555,2,FALSE)</f>
        <v>2019</v>
      </c>
      <c r="AA73">
        <f>VLOOKUP($Y73, NFLGames!$H$11:$K$555,3,FALSE)</f>
        <v>1</v>
      </c>
      <c r="AB73" s="6">
        <f>IF(A74=0, 0, AH74-tbl_pbp[[#This Row],[Saints Win %]])</f>
        <v>4.7000000000000042E-2</v>
      </c>
      <c r="AE73">
        <f>ABS(tbl_pbp[[#This Row],[play.homeScore]]-tbl_pbp[[#This Row],[play.awayScore]])</f>
        <v>4</v>
      </c>
      <c r="AF73">
        <f>IF(tbl_pbp[[#This Row],[Play Saints Win % Increase]]&gt;=$AF$4,1,0)</f>
        <v>0</v>
      </c>
      <c r="AG73" t="str">
        <f>VLOOKUP(tbl_pbp[[#This Row],[gameId]], games!$B$2:$T$40, 9, FALSE)</f>
        <v>houston-texans</v>
      </c>
      <c r="AH73" s="5">
        <f>IF(tbl_pbp[[#This Row],[AwayTeam]] &lt;&gt; "new-orleans-saints", tbl_pbp[[#This Row],[homeWinPercentage]], 1-tbl_pbp[[#This Row],[homeWinPercentage]])</f>
        <v>0.29099999999999998</v>
      </c>
      <c r="AI73" s="13">
        <f>tbl_pbp[[#This Row],[Kamara]]*tbl_pbp[[#This Row],[Impactful Play]]</f>
        <v>0</v>
      </c>
      <c r="AJ73" s="13">
        <f>tbl_pbp[[#This Row],[Thomas]]*tbl_pbp[[#This Row],[Impactful Play]]</f>
        <v>0</v>
      </c>
      <c r="AK73" s="13" t="str">
        <f>VLOOKUP(tbl_pbp[[#This Row],[Play Saints Win % Increase]], tbl_impact[],3,TRUE)</f>
        <v>Scented (0 to +5%)</v>
      </c>
    </row>
    <row r="74" spans="1:37">
      <c r="A74" s="1">
        <v>68</v>
      </c>
      <c r="B74" s="5">
        <v>0.33800000000000002</v>
      </c>
      <c r="C74" t="s">
        <v>8667</v>
      </c>
      <c r="D74">
        <v>0</v>
      </c>
      <c r="E74">
        <v>0</v>
      </c>
      <c r="F74">
        <v>2</v>
      </c>
      <c r="G74">
        <v>3</v>
      </c>
      <c r="H74">
        <v>7</v>
      </c>
      <c r="I74">
        <v>7</v>
      </c>
      <c r="J74">
        <v>7</v>
      </c>
      <c r="K74" t="s">
        <v>8464</v>
      </c>
      <c r="L74">
        <v>1</v>
      </c>
      <c r="M74">
        <v>7</v>
      </c>
      <c r="N74" t="s">
        <v>8668</v>
      </c>
      <c r="O74" t="s">
        <v>230</v>
      </c>
      <c r="P74" t="s">
        <v>94</v>
      </c>
      <c r="Q74" t="s">
        <v>95</v>
      </c>
      <c r="R74" t="s">
        <v>96</v>
      </c>
      <c r="S74" t="s">
        <v>283</v>
      </c>
      <c r="T74" t="s">
        <v>641</v>
      </c>
      <c r="U74" t="s">
        <v>1509</v>
      </c>
      <c r="V74" t="s">
        <v>8462</v>
      </c>
      <c r="X74" t="str">
        <f>VLOOKUP(pbp!V2824, games!$B$2:$R$40, 3, FALSE)</f>
        <v>2020-09-13T20:25Z</v>
      </c>
      <c r="Y74">
        <f>VLOOKUP(1*V74,NFLGames!$H$11:$H$555,1,FALSE)</f>
        <v>401128021</v>
      </c>
      <c r="Z74">
        <f>VLOOKUP($Y74, NFLGames!$H$11:$K$555,2,FALSE)</f>
        <v>2019</v>
      </c>
      <c r="AA74">
        <f>VLOOKUP($Y74, NFLGames!$H$11:$K$555,3,FALSE)</f>
        <v>1</v>
      </c>
      <c r="AB74" s="6">
        <f>IF(A75=0, 0, AH75-tbl_pbp[[#This Row],[Saints Win %]])</f>
        <v>-2.9000000000000026E-2</v>
      </c>
      <c r="AE74">
        <f>ABS(tbl_pbp[[#This Row],[play.homeScore]]-tbl_pbp[[#This Row],[play.awayScore]])</f>
        <v>4</v>
      </c>
      <c r="AF74">
        <f>IF(tbl_pbp[[#This Row],[Play Saints Win % Increase]]&gt;=$AF$4,1,0)</f>
        <v>0</v>
      </c>
      <c r="AG74" t="str">
        <f>VLOOKUP(tbl_pbp[[#This Row],[gameId]], games!$B$2:$T$40, 9, FALSE)</f>
        <v>houston-texans</v>
      </c>
      <c r="AH74" s="5">
        <f>IF(tbl_pbp[[#This Row],[AwayTeam]] &lt;&gt; "new-orleans-saints", tbl_pbp[[#This Row],[homeWinPercentage]], 1-tbl_pbp[[#This Row],[homeWinPercentage]])</f>
        <v>0.33800000000000002</v>
      </c>
      <c r="AI74" s="13">
        <f>tbl_pbp[[#This Row],[Kamara]]*tbl_pbp[[#This Row],[Impactful Play]]</f>
        <v>0</v>
      </c>
      <c r="AJ74" s="13">
        <f>tbl_pbp[[#This Row],[Thomas]]*tbl_pbp[[#This Row],[Impactful Play]]</f>
        <v>0</v>
      </c>
      <c r="AK74" s="13" t="str">
        <f>VLOOKUP(tbl_pbp[[#This Row],[Play Saints Win % Increase]], tbl_impact[],3,TRUE)</f>
        <v>Bad (0 to -5%)</v>
      </c>
    </row>
    <row r="75" spans="1:37">
      <c r="A75" s="1">
        <v>69</v>
      </c>
      <c r="B75" s="5">
        <v>0.309</v>
      </c>
      <c r="C75" t="s">
        <v>8669</v>
      </c>
      <c r="D75">
        <v>0</v>
      </c>
      <c r="E75">
        <v>0</v>
      </c>
      <c r="F75">
        <v>2</v>
      </c>
      <c r="G75">
        <v>3</v>
      </c>
      <c r="H75">
        <v>7</v>
      </c>
      <c r="I75">
        <v>12</v>
      </c>
      <c r="J75">
        <v>12</v>
      </c>
      <c r="K75" t="s">
        <v>8464</v>
      </c>
      <c r="L75">
        <v>1</v>
      </c>
      <c r="M75">
        <v>12</v>
      </c>
      <c r="N75" t="s">
        <v>8670</v>
      </c>
      <c r="O75" t="s">
        <v>230</v>
      </c>
      <c r="P75" t="s">
        <v>45</v>
      </c>
      <c r="Q75" t="s">
        <v>46</v>
      </c>
      <c r="R75" t="s">
        <v>47</v>
      </c>
      <c r="S75" t="s">
        <v>283</v>
      </c>
      <c r="T75" t="s">
        <v>3840</v>
      </c>
      <c r="U75" t="s">
        <v>8671</v>
      </c>
      <c r="V75" t="s">
        <v>8462</v>
      </c>
      <c r="X75" t="str">
        <f>VLOOKUP(pbp!V2825, games!$B$2:$R$40, 3, FALSE)</f>
        <v>2020-09-13T20:25Z</v>
      </c>
      <c r="Y75">
        <f>VLOOKUP(1*V75,NFLGames!$H$11:$H$555,1,FALSE)</f>
        <v>401128021</v>
      </c>
      <c r="Z75">
        <f>VLOOKUP($Y75, NFLGames!$H$11:$K$555,2,FALSE)</f>
        <v>2019</v>
      </c>
      <c r="AA75">
        <f>VLOOKUP($Y75, NFLGames!$H$11:$K$555,3,FALSE)</f>
        <v>1</v>
      </c>
      <c r="AB75" s="6">
        <f>IF(A76=0, 0, AH76-tbl_pbp[[#This Row],[Saints Win %]])</f>
        <v>-1.5000000000000013E-2</v>
      </c>
      <c r="AE75">
        <f>ABS(tbl_pbp[[#This Row],[play.homeScore]]-tbl_pbp[[#This Row],[play.awayScore]])</f>
        <v>4</v>
      </c>
      <c r="AF75">
        <f>IF(tbl_pbp[[#This Row],[Play Saints Win % Increase]]&gt;=$AF$4,1,0)</f>
        <v>0</v>
      </c>
      <c r="AG75" t="str">
        <f>VLOOKUP(tbl_pbp[[#This Row],[gameId]], games!$B$2:$T$40, 9, FALSE)</f>
        <v>houston-texans</v>
      </c>
      <c r="AH75" s="5">
        <f>IF(tbl_pbp[[#This Row],[AwayTeam]] &lt;&gt; "new-orleans-saints", tbl_pbp[[#This Row],[homeWinPercentage]], 1-tbl_pbp[[#This Row],[homeWinPercentage]])</f>
        <v>0.309</v>
      </c>
      <c r="AI75" s="13">
        <f>tbl_pbp[[#This Row],[Kamara]]*tbl_pbp[[#This Row],[Impactful Play]]</f>
        <v>0</v>
      </c>
      <c r="AJ75" s="13">
        <f>tbl_pbp[[#This Row],[Thomas]]*tbl_pbp[[#This Row],[Impactful Play]]</f>
        <v>0</v>
      </c>
      <c r="AK75" s="13" t="str">
        <f>VLOOKUP(tbl_pbp[[#This Row],[Play Saints Win % Increase]], tbl_impact[],3,TRUE)</f>
        <v>Bad (0 to -5%)</v>
      </c>
    </row>
    <row r="76" spans="1:37">
      <c r="A76" s="1">
        <v>70</v>
      </c>
      <c r="B76" s="5">
        <v>0.29399999999999998</v>
      </c>
      <c r="C76" t="s">
        <v>8672</v>
      </c>
      <c r="D76">
        <v>0</v>
      </c>
      <c r="E76">
        <v>0</v>
      </c>
      <c r="F76">
        <v>2</v>
      </c>
      <c r="G76">
        <v>3</v>
      </c>
      <c r="H76">
        <v>7</v>
      </c>
      <c r="I76">
        <v>7</v>
      </c>
      <c r="J76">
        <v>7</v>
      </c>
      <c r="K76" t="s">
        <v>8464</v>
      </c>
      <c r="L76">
        <v>2</v>
      </c>
      <c r="M76">
        <v>7</v>
      </c>
      <c r="N76" t="s">
        <v>8673</v>
      </c>
      <c r="O76" t="s">
        <v>1726</v>
      </c>
      <c r="P76" t="s">
        <v>124</v>
      </c>
      <c r="Q76" t="s">
        <v>125</v>
      </c>
      <c r="R76" t="s">
        <v>126</v>
      </c>
      <c r="V76" t="s">
        <v>8462</v>
      </c>
      <c r="X76" t="str">
        <f>VLOOKUP(pbp!V2826, games!$B$2:$R$40, 3, FALSE)</f>
        <v>2020-09-13T20:25Z</v>
      </c>
      <c r="Y76">
        <f>VLOOKUP(1*V76,NFLGames!$H$11:$H$555,1,FALSE)</f>
        <v>401128021</v>
      </c>
      <c r="Z76">
        <f>VLOOKUP($Y76, NFLGames!$H$11:$K$555,2,FALSE)</f>
        <v>2019</v>
      </c>
      <c r="AA76">
        <f>VLOOKUP($Y76, NFLGames!$H$11:$K$555,3,FALSE)</f>
        <v>1</v>
      </c>
      <c r="AB76" s="6">
        <f>IF(A77=0, 0, AH77-tbl_pbp[[#This Row],[Saints Win %]])</f>
        <v>-6.0000000000000053E-3</v>
      </c>
      <c r="AE76">
        <f>ABS(tbl_pbp[[#This Row],[play.homeScore]]-tbl_pbp[[#This Row],[play.awayScore]])</f>
        <v>4</v>
      </c>
      <c r="AF76">
        <f>IF(tbl_pbp[[#This Row],[Play Saints Win % Increase]]&gt;=$AF$4,1,0)</f>
        <v>0</v>
      </c>
      <c r="AG76" t="str">
        <f>VLOOKUP(tbl_pbp[[#This Row],[gameId]], games!$B$2:$T$40, 9, FALSE)</f>
        <v>houston-texans</v>
      </c>
      <c r="AH76" s="5">
        <f>IF(tbl_pbp[[#This Row],[AwayTeam]] &lt;&gt; "new-orleans-saints", tbl_pbp[[#This Row],[homeWinPercentage]], 1-tbl_pbp[[#This Row],[homeWinPercentage]])</f>
        <v>0.29399999999999998</v>
      </c>
      <c r="AI76" s="13">
        <f>tbl_pbp[[#This Row],[Kamara]]*tbl_pbp[[#This Row],[Impactful Play]]</f>
        <v>0</v>
      </c>
      <c r="AJ76" s="13">
        <f>tbl_pbp[[#This Row],[Thomas]]*tbl_pbp[[#This Row],[Impactful Play]]</f>
        <v>0</v>
      </c>
      <c r="AK76" s="13" t="str">
        <f>VLOOKUP(tbl_pbp[[#This Row],[Play Saints Win % Increase]], tbl_impact[],3,TRUE)</f>
        <v>Bad (0 to -5%)</v>
      </c>
    </row>
    <row r="77" spans="1:37">
      <c r="A77" s="1">
        <v>71</v>
      </c>
      <c r="B77" s="5">
        <v>0.28799999999999998</v>
      </c>
      <c r="C77" t="s">
        <v>8674</v>
      </c>
      <c r="D77">
        <v>0</v>
      </c>
      <c r="E77">
        <v>0</v>
      </c>
      <c r="F77">
        <v>2</v>
      </c>
      <c r="G77">
        <v>3</v>
      </c>
      <c r="H77">
        <v>7</v>
      </c>
      <c r="I77">
        <v>7</v>
      </c>
      <c r="J77">
        <v>7</v>
      </c>
      <c r="K77" t="s">
        <v>8464</v>
      </c>
      <c r="L77">
        <v>2</v>
      </c>
      <c r="M77">
        <v>7</v>
      </c>
      <c r="N77" t="s">
        <v>8675</v>
      </c>
      <c r="O77" t="s">
        <v>1726</v>
      </c>
      <c r="P77" t="s">
        <v>30</v>
      </c>
      <c r="Q77" t="s">
        <v>31</v>
      </c>
      <c r="R77" t="s">
        <v>32</v>
      </c>
      <c r="S77" t="s">
        <v>286</v>
      </c>
      <c r="T77" t="s">
        <v>641</v>
      </c>
      <c r="U77" t="s">
        <v>8676</v>
      </c>
      <c r="V77" t="s">
        <v>8462</v>
      </c>
      <c r="X77" t="str">
        <f>VLOOKUP(pbp!V2827, games!$B$2:$R$40, 3, FALSE)</f>
        <v>2020-09-13T20:25Z</v>
      </c>
      <c r="Y77">
        <f>VLOOKUP(1*V77,NFLGames!$H$11:$H$555,1,FALSE)</f>
        <v>401128021</v>
      </c>
      <c r="Z77">
        <f>VLOOKUP($Y77, NFLGames!$H$11:$K$555,2,FALSE)</f>
        <v>2019</v>
      </c>
      <c r="AA77">
        <f>VLOOKUP($Y77, NFLGames!$H$11:$K$555,3,FALSE)</f>
        <v>1</v>
      </c>
      <c r="AB77" s="6">
        <f>IF(A78=0, 0, AH78-tbl_pbp[[#This Row],[Saints Win %]])</f>
        <v>-6.0999999999999971E-2</v>
      </c>
      <c r="AE77">
        <f>ABS(tbl_pbp[[#This Row],[play.homeScore]]-tbl_pbp[[#This Row],[play.awayScore]])</f>
        <v>4</v>
      </c>
      <c r="AF77">
        <f>IF(tbl_pbp[[#This Row],[Play Saints Win % Increase]]&gt;=$AF$4,1,0)</f>
        <v>0</v>
      </c>
      <c r="AG77" t="str">
        <f>VLOOKUP(tbl_pbp[[#This Row],[gameId]], games!$B$2:$T$40, 9, FALSE)</f>
        <v>houston-texans</v>
      </c>
      <c r="AH77" s="5">
        <f>IF(tbl_pbp[[#This Row],[AwayTeam]] &lt;&gt; "new-orleans-saints", tbl_pbp[[#This Row],[homeWinPercentage]], 1-tbl_pbp[[#This Row],[homeWinPercentage]])</f>
        <v>0.28799999999999998</v>
      </c>
      <c r="AI77" s="13">
        <f>tbl_pbp[[#This Row],[Kamara]]*tbl_pbp[[#This Row],[Impactful Play]]</f>
        <v>0</v>
      </c>
      <c r="AJ77" s="13">
        <f>tbl_pbp[[#This Row],[Thomas]]*tbl_pbp[[#This Row],[Impactful Play]]</f>
        <v>0</v>
      </c>
      <c r="AK77" s="13" t="str">
        <f>VLOOKUP(tbl_pbp[[#This Row],[Play Saints Win % Increase]], tbl_impact[],3,TRUE)</f>
        <v>Smelly (worse than-5% -&gt; -10%)</v>
      </c>
    </row>
    <row r="78" spans="1:37">
      <c r="A78" s="1">
        <v>72</v>
      </c>
      <c r="B78" s="5">
        <v>0.22700000000000001</v>
      </c>
      <c r="C78" t="s">
        <v>8677</v>
      </c>
      <c r="D78">
        <v>0</v>
      </c>
      <c r="E78">
        <v>0</v>
      </c>
      <c r="F78">
        <v>2</v>
      </c>
      <c r="G78">
        <v>3</v>
      </c>
      <c r="H78">
        <v>14</v>
      </c>
      <c r="I78">
        <v>2</v>
      </c>
      <c r="J78">
        <v>2</v>
      </c>
      <c r="K78" t="s">
        <v>8464</v>
      </c>
      <c r="L78">
        <v>3</v>
      </c>
      <c r="M78">
        <v>2</v>
      </c>
      <c r="N78" t="s">
        <v>8678</v>
      </c>
      <c r="O78" t="s">
        <v>3938</v>
      </c>
      <c r="P78" t="s">
        <v>103</v>
      </c>
      <c r="Q78" t="s">
        <v>104</v>
      </c>
      <c r="R78" t="s">
        <v>105</v>
      </c>
      <c r="S78" t="s">
        <v>347</v>
      </c>
      <c r="T78" t="s">
        <v>649</v>
      </c>
      <c r="U78" t="s">
        <v>8679</v>
      </c>
      <c r="V78" t="s">
        <v>8462</v>
      </c>
      <c r="X78" t="str">
        <f>VLOOKUP(pbp!V2828, games!$B$2:$R$40, 3, FALSE)</f>
        <v>2020-09-13T20:25Z</v>
      </c>
      <c r="Y78">
        <f>VLOOKUP(1*V78,NFLGames!$H$11:$H$555,1,FALSE)</f>
        <v>401128021</v>
      </c>
      <c r="Z78">
        <f>VLOOKUP($Y78, NFLGames!$H$11:$K$555,2,FALSE)</f>
        <v>2019</v>
      </c>
      <c r="AA78">
        <f>VLOOKUP($Y78, NFLGames!$H$11:$K$555,3,FALSE)</f>
        <v>1</v>
      </c>
      <c r="AB78" s="6">
        <f>IF(A79=0, 0, AH79-tbl_pbp[[#This Row],[Saints Win %]])</f>
        <v>6.0000000000000053E-3</v>
      </c>
      <c r="AE78">
        <f>ABS(tbl_pbp[[#This Row],[play.homeScore]]-tbl_pbp[[#This Row],[play.awayScore]])</f>
        <v>11</v>
      </c>
      <c r="AF78">
        <f>IF(tbl_pbp[[#This Row],[Play Saints Win % Increase]]&gt;=$AF$4,1,0)</f>
        <v>0</v>
      </c>
      <c r="AG78" t="str">
        <f>VLOOKUP(tbl_pbp[[#This Row],[gameId]], games!$B$2:$T$40, 9, FALSE)</f>
        <v>houston-texans</v>
      </c>
      <c r="AH78" s="5">
        <f>IF(tbl_pbp[[#This Row],[AwayTeam]] &lt;&gt; "new-orleans-saints", tbl_pbp[[#This Row],[homeWinPercentage]], 1-tbl_pbp[[#This Row],[homeWinPercentage]])</f>
        <v>0.22700000000000001</v>
      </c>
      <c r="AI78" s="13">
        <f>tbl_pbp[[#This Row],[Kamara]]*tbl_pbp[[#This Row],[Impactful Play]]</f>
        <v>0</v>
      </c>
      <c r="AJ78" s="13">
        <f>tbl_pbp[[#This Row],[Thomas]]*tbl_pbp[[#This Row],[Impactful Play]]</f>
        <v>0</v>
      </c>
      <c r="AK78" s="13" t="str">
        <f>VLOOKUP(tbl_pbp[[#This Row],[Play Saints Win % Increase]], tbl_impact[],3,TRUE)</f>
        <v>Scented (0 to +5%)</v>
      </c>
    </row>
    <row r="79" spans="1:37">
      <c r="A79" s="1">
        <v>73</v>
      </c>
      <c r="B79" s="5">
        <v>0.23300000000000001</v>
      </c>
      <c r="C79" t="s">
        <v>8680</v>
      </c>
      <c r="D79">
        <v>0</v>
      </c>
      <c r="E79">
        <v>0</v>
      </c>
      <c r="F79">
        <v>2</v>
      </c>
      <c r="G79">
        <v>3</v>
      </c>
      <c r="H79">
        <v>14</v>
      </c>
      <c r="I79">
        <v>0</v>
      </c>
      <c r="J79">
        <v>65</v>
      </c>
      <c r="K79" t="s">
        <v>8464</v>
      </c>
      <c r="L79">
        <v>0</v>
      </c>
      <c r="M79">
        <v>65</v>
      </c>
      <c r="N79" t="s">
        <v>8681</v>
      </c>
      <c r="O79" t="s">
        <v>3938</v>
      </c>
      <c r="P79" t="s">
        <v>25</v>
      </c>
      <c r="Q79" t="s">
        <v>26</v>
      </c>
      <c r="R79" t="s">
        <v>27</v>
      </c>
      <c r="V79" t="s">
        <v>8462</v>
      </c>
      <c r="X79" t="str">
        <f>VLOOKUP(pbp!V2829, games!$B$2:$R$40, 3, FALSE)</f>
        <v>2020-09-13T20:25Z</v>
      </c>
      <c r="Y79">
        <f>VLOOKUP(1*V79,NFLGames!$H$11:$H$555,1,FALSE)</f>
        <v>401128021</v>
      </c>
      <c r="Z79">
        <f>VLOOKUP($Y79, NFLGames!$H$11:$K$555,2,FALSE)</f>
        <v>2019</v>
      </c>
      <c r="AA79">
        <f>VLOOKUP($Y79, NFLGames!$H$11:$K$555,3,FALSE)</f>
        <v>1</v>
      </c>
      <c r="AB79" s="6">
        <f>IF(A80=0, 0, AH80-tbl_pbp[[#This Row],[Saints Win %]])</f>
        <v>2.3999999999999994E-2</v>
      </c>
      <c r="AE79">
        <f>ABS(tbl_pbp[[#This Row],[play.homeScore]]-tbl_pbp[[#This Row],[play.awayScore]])</f>
        <v>11</v>
      </c>
      <c r="AF79">
        <f>IF(tbl_pbp[[#This Row],[Play Saints Win % Increase]]&gt;=$AF$4,1,0)</f>
        <v>0</v>
      </c>
      <c r="AG79" t="str">
        <f>VLOOKUP(tbl_pbp[[#This Row],[gameId]], games!$B$2:$T$40, 9, FALSE)</f>
        <v>houston-texans</v>
      </c>
      <c r="AH79" s="5">
        <f>IF(tbl_pbp[[#This Row],[AwayTeam]] &lt;&gt; "new-orleans-saints", tbl_pbp[[#This Row],[homeWinPercentage]], 1-tbl_pbp[[#This Row],[homeWinPercentage]])</f>
        <v>0.23300000000000001</v>
      </c>
      <c r="AI79" s="13">
        <f>tbl_pbp[[#This Row],[Kamara]]*tbl_pbp[[#This Row],[Impactful Play]]</f>
        <v>0</v>
      </c>
      <c r="AJ79" s="13">
        <f>tbl_pbp[[#This Row],[Thomas]]*tbl_pbp[[#This Row],[Impactful Play]]</f>
        <v>0</v>
      </c>
      <c r="AK79" s="13" t="str">
        <f>VLOOKUP(tbl_pbp[[#This Row],[Play Saints Win % Increase]], tbl_impact[],3,TRUE)</f>
        <v>Scented (0 to +5%)</v>
      </c>
    </row>
    <row r="80" spans="1:37">
      <c r="A80" s="1">
        <v>74</v>
      </c>
      <c r="B80" s="5">
        <v>0.25700000000000001</v>
      </c>
      <c r="C80" t="s">
        <v>8682</v>
      </c>
      <c r="D80">
        <v>0</v>
      </c>
      <c r="E80">
        <v>0</v>
      </c>
      <c r="F80">
        <v>2</v>
      </c>
      <c r="G80">
        <v>3</v>
      </c>
      <c r="H80">
        <v>14</v>
      </c>
      <c r="I80">
        <v>10</v>
      </c>
      <c r="J80">
        <v>25</v>
      </c>
      <c r="K80" t="s">
        <v>29</v>
      </c>
      <c r="L80">
        <v>1</v>
      </c>
      <c r="M80">
        <v>75</v>
      </c>
      <c r="N80" t="s">
        <v>8683</v>
      </c>
      <c r="O80" t="s">
        <v>3938</v>
      </c>
      <c r="P80" t="s">
        <v>30</v>
      </c>
      <c r="Q80" t="s">
        <v>31</v>
      </c>
      <c r="R80" t="s">
        <v>32</v>
      </c>
      <c r="S80" t="s">
        <v>33</v>
      </c>
      <c r="T80" t="s">
        <v>34</v>
      </c>
      <c r="U80" t="s">
        <v>35</v>
      </c>
      <c r="V80" t="s">
        <v>8462</v>
      </c>
      <c r="X80" t="str">
        <f>VLOOKUP(pbp!V2830, games!$B$2:$R$40, 3, FALSE)</f>
        <v>2020-09-13T20:25Z</v>
      </c>
      <c r="Y80">
        <f>VLOOKUP(1*V80,NFLGames!$H$11:$H$555,1,FALSE)</f>
        <v>401128021</v>
      </c>
      <c r="Z80">
        <f>VLOOKUP($Y80, NFLGames!$H$11:$K$555,2,FALSE)</f>
        <v>2019</v>
      </c>
      <c r="AA80">
        <f>VLOOKUP($Y80, NFLGames!$H$11:$K$555,3,FALSE)</f>
        <v>1</v>
      </c>
      <c r="AB80" s="6">
        <f>IF(A81=0, 0, AH81-tbl_pbp[[#This Row],[Saints Win %]])</f>
        <v>-3.4000000000000002E-2</v>
      </c>
      <c r="AE80">
        <f>ABS(tbl_pbp[[#This Row],[play.homeScore]]-tbl_pbp[[#This Row],[play.awayScore]])</f>
        <v>11</v>
      </c>
      <c r="AF80">
        <f>IF(tbl_pbp[[#This Row],[Play Saints Win % Increase]]&gt;=$AF$4,1,0)</f>
        <v>0</v>
      </c>
      <c r="AG80" t="str">
        <f>VLOOKUP(tbl_pbp[[#This Row],[gameId]], games!$B$2:$T$40, 9, FALSE)</f>
        <v>houston-texans</v>
      </c>
      <c r="AH80" s="5">
        <f>IF(tbl_pbp[[#This Row],[AwayTeam]] &lt;&gt; "new-orleans-saints", tbl_pbp[[#This Row],[homeWinPercentage]], 1-tbl_pbp[[#This Row],[homeWinPercentage]])</f>
        <v>0.25700000000000001</v>
      </c>
      <c r="AI80" s="13">
        <f>tbl_pbp[[#This Row],[Kamara]]*tbl_pbp[[#This Row],[Impactful Play]]</f>
        <v>0</v>
      </c>
      <c r="AJ80" s="13">
        <f>tbl_pbp[[#This Row],[Thomas]]*tbl_pbp[[#This Row],[Impactful Play]]</f>
        <v>0</v>
      </c>
      <c r="AK80" s="13" t="str">
        <f>VLOOKUP(tbl_pbp[[#This Row],[Play Saints Win % Increase]], tbl_impact[],3,TRUE)</f>
        <v>Bad (0 to -5%)</v>
      </c>
    </row>
    <row r="81" spans="1:37">
      <c r="A81" s="1">
        <v>75</v>
      </c>
      <c r="B81" s="5">
        <v>0.223</v>
      </c>
      <c r="C81" t="s">
        <v>8684</v>
      </c>
      <c r="D81">
        <v>0</v>
      </c>
      <c r="E81">
        <v>0</v>
      </c>
      <c r="F81">
        <v>2</v>
      </c>
      <c r="G81">
        <v>3</v>
      </c>
      <c r="H81">
        <v>14</v>
      </c>
      <c r="I81">
        <v>10</v>
      </c>
      <c r="J81">
        <v>37</v>
      </c>
      <c r="K81" t="s">
        <v>29</v>
      </c>
      <c r="L81">
        <v>1</v>
      </c>
      <c r="M81">
        <v>63</v>
      </c>
      <c r="N81" t="s">
        <v>8685</v>
      </c>
      <c r="O81" t="s">
        <v>4092</v>
      </c>
      <c r="P81" t="s">
        <v>22</v>
      </c>
      <c r="Q81" t="s">
        <v>37</v>
      </c>
      <c r="S81" t="s">
        <v>33</v>
      </c>
      <c r="T81" t="s">
        <v>196</v>
      </c>
      <c r="U81" t="s">
        <v>197</v>
      </c>
      <c r="V81" t="s">
        <v>8462</v>
      </c>
      <c r="X81" t="str">
        <f>VLOOKUP(pbp!V2831, games!$B$2:$R$40, 3, FALSE)</f>
        <v>2020-09-13T20:25Z</v>
      </c>
      <c r="Y81">
        <f>VLOOKUP(1*V81,NFLGames!$H$11:$H$555,1,FALSE)</f>
        <v>401128021</v>
      </c>
      <c r="Z81">
        <f>VLOOKUP($Y81, NFLGames!$H$11:$K$555,2,FALSE)</f>
        <v>2019</v>
      </c>
      <c r="AA81">
        <f>VLOOKUP($Y81, NFLGames!$H$11:$K$555,3,FALSE)</f>
        <v>1</v>
      </c>
      <c r="AB81" s="6">
        <f>IF(A82=0, 0, AH82-tbl_pbp[[#This Row],[Saints Win %]])</f>
        <v>-3.4000000000000002E-2</v>
      </c>
      <c r="AD81">
        <v>1</v>
      </c>
      <c r="AE81">
        <f>ABS(tbl_pbp[[#This Row],[play.homeScore]]-tbl_pbp[[#This Row],[play.awayScore]])</f>
        <v>11</v>
      </c>
      <c r="AF81">
        <f>IF(tbl_pbp[[#This Row],[Play Saints Win % Increase]]&gt;=$AF$4,1,0)</f>
        <v>0</v>
      </c>
      <c r="AG81" t="str">
        <f>VLOOKUP(tbl_pbp[[#This Row],[gameId]], games!$B$2:$T$40, 9, FALSE)</f>
        <v>houston-texans</v>
      </c>
      <c r="AH81" s="5">
        <f>IF(tbl_pbp[[#This Row],[AwayTeam]] &lt;&gt; "new-orleans-saints", tbl_pbp[[#This Row],[homeWinPercentage]], 1-tbl_pbp[[#This Row],[homeWinPercentage]])</f>
        <v>0.223</v>
      </c>
      <c r="AI81" s="13">
        <f>tbl_pbp[[#This Row],[Kamara]]*tbl_pbp[[#This Row],[Impactful Play]]</f>
        <v>0</v>
      </c>
      <c r="AJ81" s="13">
        <f>tbl_pbp[[#This Row],[Thomas]]*tbl_pbp[[#This Row],[Impactful Play]]</f>
        <v>0</v>
      </c>
      <c r="AK81" s="13" t="str">
        <f>VLOOKUP(tbl_pbp[[#This Row],[Play Saints Win % Increase]], tbl_impact[],3,TRUE)</f>
        <v>Bad (0 to -5%)</v>
      </c>
    </row>
    <row r="82" spans="1:37">
      <c r="A82" s="1">
        <v>76</v>
      </c>
      <c r="B82" s="5">
        <v>0.189</v>
      </c>
      <c r="C82" t="s">
        <v>8686</v>
      </c>
      <c r="D82">
        <v>0</v>
      </c>
      <c r="E82">
        <v>0</v>
      </c>
      <c r="F82">
        <v>2</v>
      </c>
      <c r="G82">
        <v>3</v>
      </c>
      <c r="H82">
        <v>14</v>
      </c>
      <c r="I82">
        <v>10</v>
      </c>
      <c r="J82">
        <v>37</v>
      </c>
      <c r="K82" t="s">
        <v>29</v>
      </c>
      <c r="L82">
        <v>2</v>
      </c>
      <c r="M82">
        <v>63</v>
      </c>
      <c r="N82" t="s">
        <v>8687</v>
      </c>
      <c r="O82" t="s">
        <v>3131</v>
      </c>
      <c r="P82" t="s">
        <v>30</v>
      </c>
      <c r="Q82" t="s">
        <v>31</v>
      </c>
      <c r="R82" t="s">
        <v>32</v>
      </c>
      <c r="S82" t="s">
        <v>120</v>
      </c>
      <c r="T82" t="s">
        <v>196</v>
      </c>
      <c r="U82" t="s">
        <v>199</v>
      </c>
      <c r="V82" t="s">
        <v>8462</v>
      </c>
      <c r="X82" t="str">
        <f>VLOOKUP(pbp!V2832, games!$B$2:$R$40, 3, FALSE)</f>
        <v>2020-09-13T20:25Z</v>
      </c>
      <c r="Y82">
        <f>VLOOKUP(1*V82,NFLGames!$H$11:$H$555,1,FALSE)</f>
        <v>401128021</v>
      </c>
      <c r="Z82">
        <f>VLOOKUP($Y82, NFLGames!$H$11:$K$555,2,FALSE)</f>
        <v>2019</v>
      </c>
      <c r="AA82">
        <f>VLOOKUP($Y82, NFLGames!$H$11:$K$555,3,FALSE)</f>
        <v>1</v>
      </c>
      <c r="AB82" s="6">
        <f>IF(A83=0, 0, AH83-tbl_pbp[[#This Row],[Saints Win %]])</f>
        <v>-2.4999999999999994E-2</v>
      </c>
      <c r="AE82">
        <f>ABS(tbl_pbp[[#This Row],[play.homeScore]]-tbl_pbp[[#This Row],[play.awayScore]])</f>
        <v>11</v>
      </c>
      <c r="AF82">
        <f>IF(tbl_pbp[[#This Row],[Play Saints Win % Increase]]&gt;=$AF$4,1,0)</f>
        <v>0</v>
      </c>
      <c r="AG82" t="str">
        <f>VLOOKUP(tbl_pbp[[#This Row],[gameId]], games!$B$2:$T$40, 9, FALSE)</f>
        <v>houston-texans</v>
      </c>
      <c r="AH82" s="5">
        <f>IF(tbl_pbp[[#This Row],[AwayTeam]] &lt;&gt; "new-orleans-saints", tbl_pbp[[#This Row],[homeWinPercentage]], 1-tbl_pbp[[#This Row],[homeWinPercentage]])</f>
        <v>0.189</v>
      </c>
      <c r="AI82" s="13">
        <f>tbl_pbp[[#This Row],[Kamara]]*tbl_pbp[[#This Row],[Impactful Play]]</f>
        <v>0</v>
      </c>
      <c r="AJ82" s="13">
        <f>tbl_pbp[[#This Row],[Thomas]]*tbl_pbp[[#This Row],[Impactful Play]]</f>
        <v>0</v>
      </c>
      <c r="AK82" s="13" t="str">
        <f>VLOOKUP(tbl_pbp[[#This Row],[Play Saints Win % Increase]], tbl_impact[],3,TRUE)</f>
        <v>Bad (0 to -5%)</v>
      </c>
    </row>
    <row r="83" spans="1:37">
      <c r="A83" s="1">
        <v>77</v>
      </c>
      <c r="B83" s="5">
        <v>0.16400000000000001</v>
      </c>
      <c r="C83" t="s">
        <v>8688</v>
      </c>
      <c r="D83">
        <v>0</v>
      </c>
      <c r="E83">
        <v>0</v>
      </c>
      <c r="F83">
        <v>2</v>
      </c>
      <c r="G83">
        <v>3</v>
      </c>
      <c r="H83">
        <v>14</v>
      </c>
      <c r="I83">
        <v>17</v>
      </c>
      <c r="J83">
        <v>30</v>
      </c>
      <c r="K83" t="s">
        <v>29</v>
      </c>
      <c r="L83">
        <v>3</v>
      </c>
      <c r="M83">
        <v>70</v>
      </c>
      <c r="N83" t="s">
        <v>8689</v>
      </c>
      <c r="O83" t="s">
        <v>1451</v>
      </c>
      <c r="P83" t="s">
        <v>30</v>
      </c>
      <c r="Q83" t="s">
        <v>31</v>
      </c>
      <c r="R83" t="s">
        <v>32</v>
      </c>
      <c r="S83" t="s">
        <v>4571</v>
      </c>
      <c r="T83" t="s">
        <v>39</v>
      </c>
      <c r="U83" t="s">
        <v>8690</v>
      </c>
      <c r="V83" t="s">
        <v>8462</v>
      </c>
      <c r="X83" t="str">
        <f>VLOOKUP(pbp!V2833, games!$B$2:$R$40, 3, FALSE)</f>
        <v>2020-09-13T20:25Z</v>
      </c>
      <c r="Y83">
        <f>VLOOKUP(1*V83,NFLGames!$H$11:$H$555,1,FALSE)</f>
        <v>401128021</v>
      </c>
      <c r="Z83">
        <f>VLOOKUP($Y83, NFLGames!$H$11:$K$555,2,FALSE)</f>
        <v>2019</v>
      </c>
      <c r="AA83">
        <f>VLOOKUP($Y83, NFLGames!$H$11:$K$555,3,FALSE)</f>
        <v>1</v>
      </c>
      <c r="AB83" s="6">
        <f>IF(A84=0, 0, AH84-tbl_pbp[[#This Row],[Saints Win %]])</f>
        <v>4.6999999999999986E-2</v>
      </c>
      <c r="AD83">
        <v>1</v>
      </c>
      <c r="AE83">
        <f>ABS(tbl_pbp[[#This Row],[play.homeScore]]-tbl_pbp[[#This Row],[play.awayScore]])</f>
        <v>11</v>
      </c>
      <c r="AF83">
        <f>IF(tbl_pbp[[#This Row],[Play Saints Win % Increase]]&gt;=$AF$4,1,0)</f>
        <v>0</v>
      </c>
      <c r="AG83" t="str">
        <f>VLOOKUP(tbl_pbp[[#This Row],[gameId]], games!$B$2:$T$40, 9, FALSE)</f>
        <v>houston-texans</v>
      </c>
      <c r="AH83" s="5">
        <f>IF(tbl_pbp[[#This Row],[AwayTeam]] &lt;&gt; "new-orleans-saints", tbl_pbp[[#This Row],[homeWinPercentage]], 1-tbl_pbp[[#This Row],[homeWinPercentage]])</f>
        <v>0.16400000000000001</v>
      </c>
      <c r="AI83" s="13">
        <f>tbl_pbp[[#This Row],[Kamara]]*tbl_pbp[[#This Row],[Impactful Play]]</f>
        <v>0</v>
      </c>
      <c r="AJ83" s="13">
        <f>tbl_pbp[[#This Row],[Thomas]]*tbl_pbp[[#This Row],[Impactful Play]]</f>
        <v>0</v>
      </c>
      <c r="AK83" s="13" t="str">
        <f>VLOOKUP(tbl_pbp[[#This Row],[Play Saints Win % Increase]], tbl_impact[],3,TRUE)</f>
        <v>Scented (0 to +5%)</v>
      </c>
    </row>
    <row r="84" spans="1:37">
      <c r="A84" s="1">
        <v>78</v>
      </c>
      <c r="B84" s="5">
        <v>0.21099999999999999</v>
      </c>
      <c r="C84" t="s">
        <v>8691</v>
      </c>
      <c r="D84">
        <v>0</v>
      </c>
      <c r="E84">
        <v>0</v>
      </c>
      <c r="F84">
        <v>2</v>
      </c>
      <c r="G84">
        <v>3</v>
      </c>
      <c r="H84">
        <v>14</v>
      </c>
      <c r="I84">
        <v>10</v>
      </c>
      <c r="J84">
        <v>47</v>
      </c>
      <c r="K84" t="s">
        <v>29</v>
      </c>
      <c r="L84">
        <v>1</v>
      </c>
      <c r="M84">
        <v>38</v>
      </c>
      <c r="N84" t="s">
        <v>8692</v>
      </c>
      <c r="O84" t="s">
        <v>243</v>
      </c>
      <c r="P84" t="s">
        <v>22</v>
      </c>
      <c r="Q84" t="s">
        <v>37</v>
      </c>
      <c r="S84" t="s">
        <v>33</v>
      </c>
      <c r="T84" t="s">
        <v>2150</v>
      </c>
      <c r="U84" t="s">
        <v>2151</v>
      </c>
      <c r="V84" t="s">
        <v>8462</v>
      </c>
      <c r="X84" t="str">
        <f>VLOOKUP(pbp!V2834, games!$B$2:$R$40, 3, FALSE)</f>
        <v>2020-09-13T20:25Z</v>
      </c>
      <c r="Y84">
        <f>VLOOKUP(1*V84,NFLGames!$H$11:$H$555,1,FALSE)</f>
        <v>401128021</v>
      </c>
      <c r="Z84">
        <f>VLOOKUP($Y84, NFLGames!$H$11:$K$555,2,FALSE)</f>
        <v>2019</v>
      </c>
      <c r="AA84">
        <f>VLOOKUP($Y84, NFLGames!$H$11:$K$555,3,FALSE)</f>
        <v>1</v>
      </c>
      <c r="AB84" s="6">
        <f>IF(A85=0, 0, AH85-tbl_pbp[[#This Row],[Saints Win %]])</f>
        <v>1.8000000000000016E-2</v>
      </c>
      <c r="AD84">
        <v>1</v>
      </c>
      <c r="AE84">
        <f>ABS(tbl_pbp[[#This Row],[play.homeScore]]-tbl_pbp[[#This Row],[play.awayScore]])</f>
        <v>11</v>
      </c>
      <c r="AF84">
        <f>IF(tbl_pbp[[#This Row],[Play Saints Win % Increase]]&gt;=$AF$4,1,0)</f>
        <v>0</v>
      </c>
      <c r="AG84" t="str">
        <f>VLOOKUP(tbl_pbp[[#This Row],[gameId]], games!$B$2:$T$40, 9, FALSE)</f>
        <v>houston-texans</v>
      </c>
      <c r="AH84" s="5">
        <f>IF(tbl_pbp[[#This Row],[AwayTeam]] &lt;&gt; "new-orleans-saints", tbl_pbp[[#This Row],[homeWinPercentage]], 1-tbl_pbp[[#This Row],[homeWinPercentage]])</f>
        <v>0.21099999999999999</v>
      </c>
      <c r="AI84" s="13">
        <f>tbl_pbp[[#This Row],[Kamara]]*tbl_pbp[[#This Row],[Impactful Play]]</f>
        <v>0</v>
      </c>
      <c r="AJ84" s="13">
        <f>tbl_pbp[[#This Row],[Thomas]]*tbl_pbp[[#This Row],[Impactful Play]]</f>
        <v>0</v>
      </c>
      <c r="AK84" s="13" t="str">
        <f>VLOOKUP(tbl_pbp[[#This Row],[Play Saints Win % Increase]], tbl_impact[],3,TRUE)</f>
        <v>Scented (0 to +5%)</v>
      </c>
    </row>
    <row r="85" spans="1:37">
      <c r="A85" s="1">
        <v>79</v>
      </c>
      <c r="B85" s="5">
        <v>0.22900000000000001</v>
      </c>
      <c r="C85" t="s">
        <v>8693</v>
      </c>
      <c r="D85">
        <v>0</v>
      </c>
      <c r="E85">
        <v>0</v>
      </c>
      <c r="F85">
        <v>2</v>
      </c>
      <c r="G85">
        <v>3</v>
      </c>
      <c r="H85">
        <v>14</v>
      </c>
      <c r="I85">
        <v>10</v>
      </c>
      <c r="J85">
        <v>47</v>
      </c>
      <c r="K85" t="s">
        <v>29</v>
      </c>
      <c r="L85">
        <v>2</v>
      </c>
      <c r="M85">
        <v>53</v>
      </c>
      <c r="N85" t="s">
        <v>8694</v>
      </c>
      <c r="O85" t="s">
        <v>860</v>
      </c>
      <c r="P85" t="s">
        <v>30</v>
      </c>
      <c r="Q85" t="s">
        <v>31</v>
      </c>
      <c r="R85" t="s">
        <v>32</v>
      </c>
      <c r="S85" t="s">
        <v>120</v>
      </c>
      <c r="T85" t="s">
        <v>2150</v>
      </c>
      <c r="U85" t="s">
        <v>8695</v>
      </c>
      <c r="V85" t="s">
        <v>8462</v>
      </c>
      <c r="X85" t="str">
        <f>VLOOKUP(pbp!V2835, games!$B$2:$R$40, 3, FALSE)</f>
        <v>2020-09-13T20:25Z</v>
      </c>
      <c r="Y85">
        <f>VLOOKUP(1*V85,NFLGames!$H$11:$H$555,1,FALSE)</f>
        <v>401128021</v>
      </c>
      <c r="Z85">
        <f>VLOOKUP($Y85, NFLGames!$H$11:$K$555,2,FALSE)</f>
        <v>2019</v>
      </c>
      <c r="AA85">
        <f>VLOOKUP($Y85, NFLGames!$H$11:$K$555,3,FALSE)</f>
        <v>1</v>
      </c>
      <c r="AB85" s="6">
        <f>IF(A86=0, 0, AH86-tbl_pbp[[#This Row],[Saints Win %]])</f>
        <v>-2.300000000000002E-2</v>
      </c>
      <c r="AD85">
        <v>1</v>
      </c>
      <c r="AE85">
        <f>ABS(tbl_pbp[[#This Row],[play.homeScore]]-tbl_pbp[[#This Row],[play.awayScore]])</f>
        <v>11</v>
      </c>
      <c r="AF85">
        <f>IF(tbl_pbp[[#This Row],[Play Saints Win % Increase]]&gt;=$AF$4,1,0)</f>
        <v>0</v>
      </c>
      <c r="AG85" t="str">
        <f>VLOOKUP(tbl_pbp[[#This Row],[gameId]], games!$B$2:$T$40, 9, FALSE)</f>
        <v>houston-texans</v>
      </c>
      <c r="AH85" s="5">
        <f>IF(tbl_pbp[[#This Row],[AwayTeam]] &lt;&gt; "new-orleans-saints", tbl_pbp[[#This Row],[homeWinPercentage]], 1-tbl_pbp[[#This Row],[homeWinPercentage]])</f>
        <v>0.22900000000000001</v>
      </c>
      <c r="AI85" s="13">
        <f>tbl_pbp[[#This Row],[Kamara]]*tbl_pbp[[#This Row],[Impactful Play]]</f>
        <v>0</v>
      </c>
      <c r="AJ85" s="13">
        <f>tbl_pbp[[#This Row],[Thomas]]*tbl_pbp[[#This Row],[Impactful Play]]</f>
        <v>0</v>
      </c>
      <c r="AK85" s="13" t="str">
        <f>VLOOKUP(tbl_pbp[[#This Row],[Play Saints Win % Increase]], tbl_impact[],3,TRUE)</f>
        <v>Bad (0 to -5%)</v>
      </c>
    </row>
    <row r="86" spans="1:37">
      <c r="A86" s="1">
        <v>80</v>
      </c>
      <c r="B86" s="5">
        <v>0.20599999999999999</v>
      </c>
      <c r="C86" t="s">
        <v>8696</v>
      </c>
      <c r="D86">
        <v>0</v>
      </c>
      <c r="E86">
        <v>0</v>
      </c>
      <c r="F86">
        <v>2</v>
      </c>
      <c r="G86">
        <v>3</v>
      </c>
      <c r="H86">
        <v>14</v>
      </c>
      <c r="I86">
        <v>10</v>
      </c>
      <c r="J86">
        <v>62</v>
      </c>
      <c r="K86" t="s">
        <v>29</v>
      </c>
      <c r="L86">
        <v>1</v>
      </c>
      <c r="M86">
        <v>38</v>
      </c>
      <c r="N86" t="s">
        <v>8697</v>
      </c>
      <c r="O86" t="s">
        <v>8698</v>
      </c>
      <c r="P86" t="s">
        <v>124</v>
      </c>
      <c r="Q86" t="s">
        <v>125</v>
      </c>
      <c r="R86" t="s">
        <v>126</v>
      </c>
      <c r="V86" t="s">
        <v>8462</v>
      </c>
      <c r="X86" t="str">
        <f>VLOOKUP(pbp!V2836, games!$B$2:$R$40, 3, FALSE)</f>
        <v>2020-09-13T20:25Z</v>
      </c>
      <c r="Y86">
        <f>VLOOKUP(1*V86,NFLGames!$H$11:$H$555,1,FALSE)</f>
        <v>401128021</v>
      </c>
      <c r="Z86">
        <f>VLOOKUP($Y86, NFLGames!$H$11:$K$555,2,FALSE)</f>
        <v>2019</v>
      </c>
      <c r="AA86">
        <f>VLOOKUP($Y86, NFLGames!$H$11:$K$555,3,FALSE)</f>
        <v>1</v>
      </c>
      <c r="AB86" s="6">
        <f>IF(A87=0, 0, AH87-tbl_pbp[[#This Row],[Saints Win %]])</f>
        <v>-5.9999999999999776E-3</v>
      </c>
      <c r="AE86">
        <f>ABS(tbl_pbp[[#This Row],[play.homeScore]]-tbl_pbp[[#This Row],[play.awayScore]])</f>
        <v>11</v>
      </c>
      <c r="AF86">
        <f>IF(tbl_pbp[[#This Row],[Play Saints Win % Increase]]&gt;=$AF$4,1,0)</f>
        <v>0</v>
      </c>
      <c r="AG86" t="str">
        <f>VLOOKUP(tbl_pbp[[#This Row],[gameId]], games!$B$2:$T$40, 9, FALSE)</f>
        <v>houston-texans</v>
      </c>
      <c r="AH86" s="5">
        <f>IF(tbl_pbp[[#This Row],[AwayTeam]] &lt;&gt; "new-orleans-saints", tbl_pbp[[#This Row],[homeWinPercentage]], 1-tbl_pbp[[#This Row],[homeWinPercentage]])</f>
        <v>0.20599999999999999</v>
      </c>
      <c r="AI86" s="13">
        <f>tbl_pbp[[#This Row],[Kamara]]*tbl_pbp[[#This Row],[Impactful Play]]</f>
        <v>0</v>
      </c>
      <c r="AJ86" s="13">
        <f>tbl_pbp[[#This Row],[Thomas]]*tbl_pbp[[#This Row],[Impactful Play]]</f>
        <v>0</v>
      </c>
      <c r="AK86" s="13" t="str">
        <f>VLOOKUP(tbl_pbp[[#This Row],[Play Saints Win % Increase]], tbl_impact[],3,TRUE)</f>
        <v>Bad (0 to -5%)</v>
      </c>
    </row>
    <row r="87" spans="1:37">
      <c r="A87" s="1">
        <v>81</v>
      </c>
      <c r="B87" s="5">
        <v>0.2</v>
      </c>
      <c r="C87" t="s">
        <v>8699</v>
      </c>
      <c r="D87">
        <v>0</v>
      </c>
      <c r="E87">
        <v>0</v>
      </c>
      <c r="F87">
        <v>2</v>
      </c>
      <c r="G87">
        <v>3</v>
      </c>
      <c r="H87">
        <v>14</v>
      </c>
      <c r="I87">
        <v>10</v>
      </c>
      <c r="J87">
        <v>62</v>
      </c>
      <c r="K87" t="s">
        <v>29</v>
      </c>
      <c r="L87">
        <v>1</v>
      </c>
      <c r="M87">
        <v>38</v>
      </c>
      <c r="N87" t="s">
        <v>8700</v>
      </c>
      <c r="O87" t="s">
        <v>8698</v>
      </c>
      <c r="P87" t="s">
        <v>151</v>
      </c>
      <c r="Q87" t="s">
        <v>152</v>
      </c>
      <c r="R87" t="s">
        <v>153</v>
      </c>
      <c r="S87" t="s">
        <v>33</v>
      </c>
      <c r="T87" t="s">
        <v>8474</v>
      </c>
      <c r="U87" t="s">
        <v>8475</v>
      </c>
      <c r="V87" t="s">
        <v>8462</v>
      </c>
      <c r="X87" t="str">
        <f>VLOOKUP(pbp!V2837, games!$B$2:$R$40, 3, FALSE)</f>
        <v>2020-09-13T20:25Z</v>
      </c>
      <c r="Y87">
        <f>VLOOKUP(1*V87,NFLGames!$H$11:$H$555,1,FALSE)</f>
        <v>401128021</v>
      </c>
      <c r="Z87">
        <f>VLOOKUP($Y87, NFLGames!$H$11:$K$555,2,FALSE)</f>
        <v>2019</v>
      </c>
      <c r="AA87">
        <f>VLOOKUP($Y87, NFLGames!$H$11:$K$555,3,FALSE)</f>
        <v>1</v>
      </c>
      <c r="AB87" s="6">
        <f>IF(A88=0, 0, AH88-tbl_pbp[[#This Row],[Saints Win %]])</f>
        <v>2.7999999999999997E-2</v>
      </c>
      <c r="AE87">
        <f>ABS(tbl_pbp[[#This Row],[play.homeScore]]-tbl_pbp[[#This Row],[play.awayScore]])</f>
        <v>11</v>
      </c>
      <c r="AF87">
        <f>IF(tbl_pbp[[#This Row],[Play Saints Win % Increase]]&gt;=$AF$4,1,0)</f>
        <v>0</v>
      </c>
      <c r="AG87" t="str">
        <f>VLOOKUP(tbl_pbp[[#This Row],[gameId]], games!$B$2:$T$40, 9, FALSE)</f>
        <v>houston-texans</v>
      </c>
      <c r="AH87" s="5">
        <f>IF(tbl_pbp[[#This Row],[AwayTeam]] &lt;&gt; "new-orleans-saints", tbl_pbp[[#This Row],[homeWinPercentage]], 1-tbl_pbp[[#This Row],[homeWinPercentage]])</f>
        <v>0.2</v>
      </c>
      <c r="AI87" s="13">
        <f>tbl_pbp[[#This Row],[Kamara]]*tbl_pbp[[#This Row],[Impactful Play]]</f>
        <v>0</v>
      </c>
      <c r="AJ87" s="13">
        <f>tbl_pbp[[#This Row],[Thomas]]*tbl_pbp[[#This Row],[Impactful Play]]</f>
        <v>0</v>
      </c>
      <c r="AK87" s="13" t="str">
        <f>VLOOKUP(tbl_pbp[[#This Row],[Play Saints Win % Increase]], tbl_impact[],3,TRUE)</f>
        <v>Scented (0 to +5%)</v>
      </c>
    </row>
    <row r="88" spans="1:37">
      <c r="A88" s="1">
        <v>82</v>
      </c>
      <c r="B88" s="5">
        <v>0.22800000000000001</v>
      </c>
      <c r="C88" t="s">
        <v>8701</v>
      </c>
      <c r="D88">
        <v>0</v>
      </c>
      <c r="E88">
        <v>0</v>
      </c>
      <c r="F88">
        <v>2</v>
      </c>
      <c r="G88">
        <v>3</v>
      </c>
      <c r="H88">
        <v>14</v>
      </c>
      <c r="I88">
        <v>0</v>
      </c>
      <c r="J88">
        <v>0</v>
      </c>
      <c r="L88">
        <v>0</v>
      </c>
      <c r="M88">
        <v>0</v>
      </c>
      <c r="N88" t="s">
        <v>245</v>
      </c>
      <c r="O88" t="s">
        <v>143</v>
      </c>
      <c r="P88" t="s">
        <v>246</v>
      </c>
      <c r="Q88" t="s">
        <v>247</v>
      </c>
      <c r="R88" t="s">
        <v>248</v>
      </c>
      <c r="V88" t="s">
        <v>8462</v>
      </c>
      <c r="X88" t="str">
        <f>VLOOKUP(pbp!V2838, games!$B$2:$R$40, 3, FALSE)</f>
        <v>2020-09-13T20:25Z</v>
      </c>
      <c r="Y88">
        <f>VLOOKUP(1*V88,NFLGames!$H$11:$H$555,1,FALSE)</f>
        <v>401128021</v>
      </c>
      <c r="Z88">
        <f>VLOOKUP($Y88, NFLGames!$H$11:$K$555,2,FALSE)</f>
        <v>2019</v>
      </c>
      <c r="AA88">
        <f>VLOOKUP($Y88, NFLGames!$H$11:$K$555,3,FALSE)</f>
        <v>1</v>
      </c>
      <c r="AB88" s="6">
        <f>IF(A89=0, 0, AH89-tbl_pbp[[#This Row],[Saints Win %]])</f>
        <v>-8.0000000000000071E-3</v>
      </c>
      <c r="AE88">
        <f>ABS(tbl_pbp[[#This Row],[play.homeScore]]-tbl_pbp[[#This Row],[play.awayScore]])</f>
        <v>11</v>
      </c>
      <c r="AF88">
        <f>IF(tbl_pbp[[#This Row],[Play Saints Win % Increase]]&gt;=$AF$4,1,0)</f>
        <v>0</v>
      </c>
      <c r="AG88" t="str">
        <f>VLOOKUP(tbl_pbp[[#This Row],[gameId]], games!$B$2:$T$40, 9, FALSE)</f>
        <v>houston-texans</v>
      </c>
      <c r="AH88" s="5">
        <f>IF(tbl_pbp[[#This Row],[AwayTeam]] &lt;&gt; "new-orleans-saints", tbl_pbp[[#This Row],[homeWinPercentage]], 1-tbl_pbp[[#This Row],[homeWinPercentage]])</f>
        <v>0.22800000000000001</v>
      </c>
      <c r="AI88" s="13">
        <f>tbl_pbp[[#This Row],[Kamara]]*tbl_pbp[[#This Row],[Impactful Play]]</f>
        <v>0</v>
      </c>
      <c r="AJ88" s="13">
        <f>tbl_pbp[[#This Row],[Thomas]]*tbl_pbp[[#This Row],[Impactful Play]]</f>
        <v>0</v>
      </c>
      <c r="AK88" s="13" t="str">
        <f>VLOOKUP(tbl_pbp[[#This Row],[Play Saints Win % Increase]], tbl_impact[],3,TRUE)</f>
        <v>Bad (0 to -5%)</v>
      </c>
    </row>
    <row r="89" spans="1:37">
      <c r="A89" s="1">
        <v>83</v>
      </c>
      <c r="B89" s="5">
        <v>0.22</v>
      </c>
      <c r="C89" t="s">
        <v>8702</v>
      </c>
      <c r="D89">
        <v>0</v>
      </c>
      <c r="E89">
        <v>0</v>
      </c>
      <c r="F89">
        <v>3</v>
      </c>
      <c r="G89">
        <v>3</v>
      </c>
      <c r="H89">
        <v>14</v>
      </c>
      <c r="I89">
        <v>0</v>
      </c>
      <c r="J89">
        <v>2</v>
      </c>
      <c r="K89" t="s">
        <v>8464</v>
      </c>
      <c r="L89">
        <v>0</v>
      </c>
      <c r="M89">
        <v>65</v>
      </c>
      <c r="N89" t="s">
        <v>8703</v>
      </c>
      <c r="O89" t="s">
        <v>24</v>
      </c>
      <c r="P89" t="s">
        <v>25</v>
      </c>
      <c r="Q89" t="s">
        <v>26</v>
      </c>
      <c r="R89" t="s">
        <v>27</v>
      </c>
      <c r="V89" t="s">
        <v>8462</v>
      </c>
      <c r="X89" t="str">
        <f>VLOOKUP(pbp!V2839, games!$B$2:$R$40, 3, FALSE)</f>
        <v>2020-09-13T20:25Z</v>
      </c>
      <c r="Y89">
        <f>VLOOKUP(1*V89,NFLGames!$H$11:$H$555,1,FALSE)</f>
        <v>401128021</v>
      </c>
      <c r="Z89">
        <f>VLOOKUP($Y89, NFLGames!$H$11:$K$555,2,FALSE)</f>
        <v>2019</v>
      </c>
      <c r="AA89">
        <f>VLOOKUP($Y89, NFLGames!$H$11:$K$555,3,FALSE)</f>
        <v>1</v>
      </c>
      <c r="AB89" s="6">
        <f>IF(A90=0, 0, AH90-tbl_pbp[[#This Row],[Saints Win %]])</f>
        <v>-1.100000000000001E-2</v>
      </c>
      <c r="AE89">
        <f>ABS(tbl_pbp[[#This Row],[play.homeScore]]-tbl_pbp[[#This Row],[play.awayScore]])</f>
        <v>11</v>
      </c>
      <c r="AF89">
        <f>IF(tbl_pbp[[#This Row],[Play Saints Win % Increase]]&gt;=$AF$4,1,0)</f>
        <v>0</v>
      </c>
      <c r="AG89" t="str">
        <f>VLOOKUP(tbl_pbp[[#This Row],[gameId]], games!$B$2:$T$40, 9, FALSE)</f>
        <v>houston-texans</v>
      </c>
      <c r="AH89" s="5">
        <f>IF(tbl_pbp[[#This Row],[AwayTeam]] &lt;&gt; "new-orleans-saints", tbl_pbp[[#This Row],[homeWinPercentage]], 1-tbl_pbp[[#This Row],[homeWinPercentage]])</f>
        <v>0.22</v>
      </c>
      <c r="AI89" s="13">
        <f>tbl_pbp[[#This Row],[Kamara]]*tbl_pbp[[#This Row],[Impactful Play]]</f>
        <v>0</v>
      </c>
      <c r="AJ89" s="13">
        <f>tbl_pbp[[#This Row],[Thomas]]*tbl_pbp[[#This Row],[Impactful Play]]</f>
        <v>0</v>
      </c>
      <c r="AK89" s="13" t="str">
        <f>VLOOKUP(tbl_pbp[[#This Row],[Play Saints Win % Increase]], tbl_impact[],3,TRUE)</f>
        <v>Bad (0 to -5%)</v>
      </c>
    </row>
    <row r="90" spans="1:37">
      <c r="A90" s="1">
        <v>84</v>
      </c>
      <c r="B90" s="5">
        <v>0.20899999999999999</v>
      </c>
      <c r="C90" t="s">
        <v>8704</v>
      </c>
      <c r="D90">
        <v>0</v>
      </c>
      <c r="E90">
        <v>0</v>
      </c>
      <c r="F90">
        <v>3</v>
      </c>
      <c r="G90">
        <v>3</v>
      </c>
      <c r="H90">
        <v>14</v>
      </c>
      <c r="I90">
        <v>10</v>
      </c>
      <c r="J90">
        <v>17</v>
      </c>
      <c r="K90" t="s">
        <v>29</v>
      </c>
      <c r="L90">
        <v>1</v>
      </c>
      <c r="M90">
        <v>83</v>
      </c>
      <c r="N90" t="s">
        <v>8705</v>
      </c>
      <c r="O90" t="s">
        <v>2744</v>
      </c>
      <c r="P90" t="s">
        <v>30</v>
      </c>
      <c r="Q90" t="s">
        <v>31</v>
      </c>
      <c r="R90" t="s">
        <v>32</v>
      </c>
      <c r="S90" t="s">
        <v>33</v>
      </c>
      <c r="T90" t="s">
        <v>440</v>
      </c>
      <c r="U90" t="s">
        <v>441</v>
      </c>
      <c r="V90" t="s">
        <v>8462</v>
      </c>
      <c r="X90" t="str">
        <f>VLOOKUP(pbp!V2840, games!$B$2:$R$40, 3, FALSE)</f>
        <v>2020-09-13T20:25Z</v>
      </c>
      <c r="Y90">
        <f>VLOOKUP(1*V90,NFLGames!$H$11:$H$555,1,FALSE)</f>
        <v>401128021</v>
      </c>
      <c r="Z90">
        <f>VLOOKUP($Y90, NFLGames!$H$11:$K$555,2,FALSE)</f>
        <v>2019</v>
      </c>
      <c r="AA90">
        <f>VLOOKUP($Y90, NFLGames!$H$11:$K$555,3,FALSE)</f>
        <v>1</v>
      </c>
      <c r="AB90" s="6">
        <f>IF(A91=0, 0, AH91-tbl_pbp[[#This Row],[Saints Win %]])</f>
        <v>-1.4999999999999986E-2</v>
      </c>
      <c r="AE90">
        <f>ABS(tbl_pbp[[#This Row],[play.homeScore]]-tbl_pbp[[#This Row],[play.awayScore]])</f>
        <v>11</v>
      </c>
      <c r="AF90">
        <f>IF(tbl_pbp[[#This Row],[Play Saints Win % Increase]]&gt;=$AF$4,1,0)</f>
        <v>0</v>
      </c>
      <c r="AG90" t="str">
        <f>VLOOKUP(tbl_pbp[[#This Row],[gameId]], games!$B$2:$T$40, 9, FALSE)</f>
        <v>houston-texans</v>
      </c>
      <c r="AH90" s="5">
        <f>IF(tbl_pbp[[#This Row],[AwayTeam]] &lt;&gt; "new-orleans-saints", tbl_pbp[[#This Row],[homeWinPercentage]], 1-tbl_pbp[[#This Row],[homeWinPercentage]])</f>
        <v>0.20899999999999999</v>
      </c>
      <c r="AI90" s="13">
        <f>tbl_pbp[[#This Row],[Kamara]]*tbl_pbp[[#This Row],[Impactful Play]]</f>
        <v>0</v>
      </c>
      <c r="AJ90" s="13">
        <f>tbl_pbp[[#This Row],[Thomas]]*tbl_pbp[[#This Row],[Impactful Play]]</f>
        <v>0</v>
      </c>
      <c r="AK90" s="13" t="str">
        <f>VLOOKUP(tbl_pbp[[#This Row],[Play Saints Win % Increase]], tbl_impact[],3,TRUE)</f>
        <v>Bad (0 to -5%)</v>
      </c>
    </row>
    <row r="91" spans="1:37">
      <c r="A91" s="1">
        <v>85</v>
      </c>
      <c r="B91" s="5">
        <v>0.19400000000000001</v>
      </c>
      <c r="C91" t="s">
        <v>8706</v>
      </c>
      <c r="D91">
        <v>0</v>
      </c>
      <c r="E91">
        <v>0</v>
      </c>
      <c r="F91">
        <v>3</v>
      </c>
      <c r="G91">
        <v>3</v>
      </c>
      <c r="H91">
        <v>14</v>
      </c>
      <c r="I91">
        <v>10</v>
      </c>
      <c r="J91">
        <v>28</v>
      </c>
      <c r="K91" t="s">
        <v>29</v>
      </c>
      <c r="L91">
        <v>1</v>
      </c>
      <c r="M91">
        <v>72</v>
      </c>
      <c r="N91" t="s">
        <v>8707</v>
      </c>
      <c r="O91" t="s">
        <v>1186</v>
      </c>
      <c r="P91" t="s">
        <v>45</v>
      </c>
      <c r="Q91" t="s">
        <v>46</v>
      </c>
      <c r="R91" t="s">
        <v>47</v>
      </c>
      <c r="S91" t="s">
        <v>33</v>
      </c>
      <c r="T91" t="s">
        <v>1005</v>
      </c>
      <c r="U91" t="s">
        <v>5784</v>
      </c>
      <c r="V91" t="s">
        <v>8462</v>
      </c>
      <c r="X91" t="str">
        <f>VLOOKUP(pbp!V2841, games!$B$2:$R$40, 3, FALSE)</f>
        <v>2020-09-13T20:25Z</v>
      </c>
      <c r="Y91">
        <f>VLOOKUP(1*V91,NFLGames!$H$11:$H$555,1,FALSE)</f>
        <v>401128021</v>
      </c>
      <c r="Z91">
        <f>VLOOKUP($Y91, NFLGames!$H$11:$K$555,2,FALSE)</f>
        <v>2019</v>
      </c>
      <c r="AA91">
        <f>VLOOKUP($Y91, NFLGames!$H$11:$K$555,3,FALSE)</f>
        <v>1</v>
      </c>
      <c r="AB91" s="6">
        <f>IF(A92=0, 0, AH92-tbl_pbp[[#This Row],[Saints Win %]])</f>
        <v>8.7000000000000022E-2</v>
      </c>
      <c r="AE91">
        <f>ABS(tbl_pbp[[#This Row],[play.homeScore]]-tbl_pbp[[#This Row],[play.awayScore]])</f>
        <v>11</v>
      </c>
      <c r="AF91">
        <f>IF(tbl_pbp[[#This Row],[Play Saints Win % Increase]]&gt;=$AF$4,1,0)</f>
        <v>0</v>
      </c>
      <c r="AG91" t="str">
        <f>VLOOKUP(tbl_pbp[[#This Row],[gameId]], games!$B$2:$T$40, 9, FALSE)</f>
        <v>houston-texans</v>
      </c>
      <c r="AH91" s="5">
        <f>IF(tbl_pbp[[#This Row],[AwayTeam]] &lt;&gt; "new-orleans-saints", tbl_pbp[[#This Row],[homeWinPercentage]], 1-tbl_pbp[[#This Row],[homeWinPercentage]])</f>
        <v>0.19400000000000001</v>
      </c>
      <c r="AI91" s="13">
        <f>tbl_pbp[[#This Row],[Kamara]]*tbl_pbp[[#This Row],[Impactful Play]]</f>
        <v>0</v>
      </c>
      <c r="AJ91" s="13">
        <f>tbl_pbp[[#This Row],[Thomas]]*tbl_pbp[[#This Row],[Impactful Play]]</f>
        <v>0</v>
      </c>
      <c r="AK91" s="13" t="str">
        <f>VLOOKUP(tbl_pbp[[#This Row],[Play Saints Win % Increase]], tbl_impact[],3,TRUE)</f>
        <v>Perfumed (5 to + 10%)</v>
      </c>
    </row>
    <row r="92" spans="1:37">
      <c r="A92" s="1">
        <v>86</v>
      </c>
      <c r="B92" s="5">
        <v>0.28100000000000003</v>
      </c>
      <c r="C92" t="s">
        <v>8708</v>
      </c>
      <c r="D92">
        <v>0</v>
      </c>
      <c r="E92">
        <v>0</v>
      </c>
      <c r="F92">
        <v>3</v>
      </c>
      <c r="G92">
        <v>3</v>
      </c>
      <c r="H92">
        <v>14</v>
      </c>
      <c r="I92">
        <v>9</v>
      </c>
      <c r="J92">
        <v>29</v>
      </c>
      <c r="K92" t="s">
        <v>29</v>
      </c>
      <c r="L92">
        <v>2</v>
      </c>
      <c r="M92">
        <v>71</v>
      </c>
      <c r="N92" t="s">
        <v>8709</v>
      </c>
      <c r="O92" t="s">
        <v>712</v>
      </c>
      <c r="P92" t="s">
        <v>30</v>
      </c>
      <c r="Q92" t="s">
        <v>31</v>
      </c>
      <c r="R92" t="s">
        <v>32</v>
      </c>
      <c r="S92" t="s">
        <v>210</v>
      </c>
      <c r="T92" t="s">
        <v>401</v>
      </c>
      <c r="U92" t="s">
        <v>8573</v>
      </c>
      <c r="V92" t="s">
        <v>8462</v>
      </c>
      <c r="X92" t="str">
        <f>VLOOKUP(pbp!V2842, games!$B$2:$R$40, 3, FALSE)</f>
        <v>2020-09-13T20:25Z</v>
      </c>
      <c r="Y92">
        <f>VLOOKUP(1*V92,NFLGames!$H$11:$H$555,1,FALSE)</f>
        <v>401128021</v>
      </c>
      <c r="Z92">
        <f>VLOOKUP($Y92, NFLGames!$H$11:$K$555,2,FALSE)</f>
        <v>2019</v>
      </c>
      <c r="AA92">
        <f>VLOOKUP($Y92, NFLGames!$H$11:$K$555,3,FALSE)</f>
        <v>1</v>
      </c>
      <c r="AB92" s="6">
        <f>IF(A93=0, 0, AH93-tbl_pbp[[#This Row],[Saints Win %]])</f>
        <v>-2.200000000000002E-2</v>
      </c>
      <c r="AE92">
        <f>ABS(tbl_pbp[[#This Row],[play.homeScore]]-tbl_pbp[[#This Row],[play.awayScore]])</f>
        <v>11</v>
      </c>
      <c r="AF92">
        <f>IF(tbl_pbp[[#This Row],[Play Saints Win % Increase]]&gt;=$AF$4,1,0)</f>
        <v>0</v>
      </c>
      <c r="AG92" t="str">
        <f>VLOOKUP(tbl_pbp[[#This Row],[gameId]], games!$B$2:$T$40, 9, FALSE)</f>
        <v>houston-texans</v>
      </c>
      <c r="AH92" s="5">
        <f>IF(tbl_pbp[[#This Row],[AwayTeam]] &lt;&gt; "new-orleans-saints", tbl_pbp[[#This Row],[homeWinPercentage]], 1-tbl_pbp[[#This Row],[homeWinPercentage]])</f>
        <v>0.28100000000000003</v>
      </c>
      <c r="AI92" s="13">
        <f>tbl_pbp[[#This Row],[Kamara]]*tbl_pbp[[#This Row],[Impactful Play]]</f>
        <v>0</v>
      </c>
      <c r="AJ92" s="13">
        <f>tbl_pbp[[#This Row],[Thomas]]*tbl_pbp[[#This Row],[Impactful Play]]</f>
        <v>0</v>
      </c>
      <c r="AK92" s="13" t="str">
        <f>VLOOKUP(tbl_pbp[[#This Row],[Play Saints Win % Increase]], tbl_impact[],3,TRUE)</f>
        <v>Bad (0 to -5%)</v>
      </c>
    </row>
    <row r="93" spans="1:37">
      <c r="A93" s="1">
        <v>87</v>
      </c>
      <c r="B93" s="5">
        <v>0.25900000000000001</v>
      </c>
      <c r="C93" t="s">
        <v>8710</v>
      </c>
      <c r="D93">
        <v>0</v>
      </c>
      <c r="E93">
        <v>0</v>
      </c>
      <c r="F93">
        <v>3</v>
      </c>
      <c r="G93">
        <v>3</v>
      </c>
      <c r="H93">
        <v>14</v>
      </c>
      <c r="I93">
        <v>10</v>
      </c>
      <c r="J93">
        <v>70</v>
      </c>
      <c r="K93" t="s">
        <v>29</v>
      </c>
      <c r="L93">
        <v>1</v>
      </c>
      <c r="M93">
        <v>30</v>
      </c>
      <c r="N93" t="s">
        <v>8711</v>
      </c>
      <c r="O93" t="s">
        <v>5070</v>
      </c>
      <c r="P93" t="s">
        <v>22</v>
      </c>
      <c r="Q93" t="s">
        <v>37</v>
      </c>
      <c r="S93" t="s">
        <v>33</v>
      </c>
      <c r="T93" t="s">
        <v>8712</v>
      </c>
      <c r="U93" t="s">
        <v>8713</v>
      </c>
      <c r="V93" t="s">
        <v>8462</v>
      </c>
      <c r="X93" t="str">
        <f>VLOOKUP(pbp!V2843, games!$B$2:$R$40, 3, FALSE)</f>
        <v>2020-09-13T20:25Z</v>
      </c>
      <c r="Y93">
        <f>VLOOKUP(1*V93,NFLGames!$H$11:$H$555,1,FALSE)</f>
        <v>401128021</v>
      </c>
      <c r="Z93">
        <f>VLOOKUP($Y93, NFLGames!$H$11:$K$555,2,FALSE)</f>
        <v>2019</v>
      </c>
      <c r="AA93">
        <f>VLOOKUP($Y93, NFLGames!$H$11:$K$555,3,FALSE)</f>
        <v>1</v>
      </c>
      <c r="AB93" s="6">
        <f>IF(A94=0, 0, AH94-tbl_pbp[[#This Row],[Saints Win %]])</f>
        <v>0.13700000000000001</v>
      </c>
      <c r="AE93">
        <f>ABS(tbl_pbp[[#This Row],[play.homeScore]]-tbl_pbp[[#This Row],[play.awayScore]])</f>
        <v>11</v>
      </c>
      <c r="AF93">
        <f>IF(tbl_pbp[[#This Row],[Play Saints Win % Increase]]&gt;=$AF$4,1,0)</f>
        <v>1</v>
      </c>
      <c r="AG93" t="str">
        <f>VLOOKUP(tbl_pbp[[#This Row],[gameId]], games!$B$2:$T$40, 9, FALSE)</f>
        <v>houston-texans</v>
      </c>
      <c r="AH93" s="5">
        <f>IF(tbl_pbp[[#This Row],[AwayTeam]] &lt;&gt; "new-orleans-saints", tbl_pbp[[#This Row],[homeWinPercentage]], 1-tbl_pbp[[#This Row],[homeWinPercentage]])</f>
        <v>0.25900000000000001</v>
      </c>
      <c r="AI93" s="13">
        <f>tbl_pbp[[#This Row],[Kamara]]*tbl_pbp[[#This Row],[Impactful Play]]</f>
        <v>0</v>
      </c>
      <c r="AJ93" s="13">
        <f>tbl_pbp[[#This Row],[Thomas]]*tbl_pbp[[#This Row],[Impactful Play]]</f>
        <v>0</v>
      </c>
      <c r="AK93" s="13" t="str">
        <f>VLOOKUP(tbl_pbp[[#This Row],[Play Saints Win % Increase]], tbl_impact[],3,TRUE)</f>
        <v>Fragrant (10% to 20%)</v>
      </c>
    </row>
    <row r="94" spans="1:37">
      <c r="A94" s="1">
        <v>88</v>
      </c>
      <c r="B94" s="5">
        <v>0.39600000000000002</v>
      </c>
      <c r="C94" t="s">
        <v>8714</v>
      </c>
      <c r="D94">
        <v>0</v>
      </c>
      <c r="E94">
        <v>0</v>
      </c>
      <c r="F94">
        <v>3</v>
      </c>
      <c r="G94">
        <v>10</v>
      </c>
      <c r="H94">
        <v>14</v>
      </c>
      <c r="I94">
        <v>10</v>
      </c>
      <c r="J94">
        <v>70</v>
      </c>
      <c r="K94" t="s">
        <v>29</v>
      </c>
      <c r="L94">
        <v>2</v>
      </c>
      <c r="M94">
        <v>30</v>
      </c>
      <c r="N94" t="s">
        <v>8715</v>
      </c>
      <c r="O94" t="s">
        <v>1623</v>
      </c>
      <c r="P94" t="s">
        <v>326</v>
      </c>
      <c r="Q94" t="s">
        <v>327</v>
      </c>
      <c r="R94" t="s">
        <v>105</v>
      </c>
      <c r="S94" t="s">
        <v>120</v>
      </c>
      <c r="T94" t="s">
        <v>8712</v>
      </c>
      <c r="U94" t="s">
        <v>8716</v>
      </c>
      <c r="V94" t="s">
        <v>8462</v>
      </c>
      <c r="X94" t="str">
        <f>VLOOKUP(pbp!V2844, games!$B$2:$R$40, 3, FALSE)</f>
        <v>2020-09-13T20:25Z</v>
      </c>
      <c r="Y94">
        <f>VLOOKUP(1*V94,NFLGames!$H$11:$H$555,1,FALSE)</f>
        <v>401128021</v>
      </c>
      <c r="Z94">
        <f>VLOOKUP($Y94, NFLGames!$H$11:$K$555,2,FALSE)</f>
        <v>2019</v>
      </c>
      <c r="AA94">
        <f>VLOOKUP($Y94, NFLGames!$H$11:$K$555,3,FALSE)</f>
        <v>1</v>
      </c>
      <c r="AB94" s="6">
        <f>IF(A95=0, 0, AH95-tbl_pbp[[#This Row],[Saints Win %]])</f>
        <v>-6.0000000000000053E-3</v>
      </c>
      <c r="AE94">
        <f>ABS(tbl_pbp[[#This Row],[play.homeScore]]-tbl_pbp[[#This Row],[play.awayScore]])</f>
        <v>4</v>
      </c>
      <c r="AF94">
        <f>IF(tbl_pbp[[#This Row],[Play Saints Win % Increase]]&gt;=$AF$4,1,0)</f>
        <v>0</v>
      </c>
      <c r="AG94" t="str">
        <f>VLOOKUP(tbl_pbp[[#This Row],[gameId]], games!$B$2:$T$40, 9, FALSE)</f>
        <v>houston-texans</v>
      </c>
      <c r="AH94" s="5">
        <f>IF(tbl_pbp[[#This Row],[AwayTeam]] &lt;&gt; "new-orleans-saints", tbl_pbp[[#This Row],[homeWinPercentage]], 1-tbl_pbp[[#This Row],[homeWinPercentage]])</f>
        <v>0.39600000000000002</v>
      </c>
      <c r="AI94" s="13">
        <f>tbl_pbp[[#This Row],[Kamara]]*tbl_pbp[[#This Row],[Impactful Play]]</f>
        <v>0</v>
      </c>
      <c r="AJ94" s="13">
        <f>tbl_pbp[[#This Row],[Thomas]]*tbl_pbp[[#This Row],[Impactful Play]]</f>
        <v>0</v>
      </c>
      <c r="AK94" s="13" t="str">
        <f>VLOOKUP(tbl_pbp[[#This Row],[Play Saints Win % Increase]], tbl_impact[],3,TRUE)</f>
        <v>Bad (0 to -5%)</v>
      </c>
    </row>
    <row r="95" spans="1:37">
      <c r="A95" s="1">
        <v>89</v>
      </c>
      <c r="B95" s="5">
        <v>0.39</v>
      </c>
      <c r="C95" t="s">
        <v>8717</v>
      </c>
      <c r="D95">
        <v>0</v>
      </c>
      <c r="E95">
        <v>0</v>
      </c>
      <c r="F95">
        <v>3</v>
      </c>
      <c r="G95">
        <v>10</v>
      </c>
      <c r="H95">
        <v>14</v>
      </c>
      <c r="I95">
        <v>0</v>
      </c>
      <c r="J95">
        <v>35</v>
      </c>
      <c r="K95" t="s">
        <v>29</v>
      </c>
      <c r="L95">
        <v>0</v>
      </c>
      <c r="M95">
        <v>65</v>
      </c>
      <c r="N95" t="s">
        <v>288</v>
      </c>
      <c r="O95" t="s">
        <v>1623</v>
      </c>
      <c r="P95" t="s">
        <v>25</v>
      </c>
      <c r="Q95" t="s">
        <v>26</v>
      </c>
      <c r="R95" t="s">
        <v>27</v>
      </c>
      <c r="V95" t="s">
        <v>8462</v>
      </c>
      <c r="X95" t="str">
        <f>VLOOKUP(pbp!V2845, games!$B$2:$R$40, 3, FALSE)</f>
        <v>2020-09-13T20:25Z</v>
      </c>
      <c r="Y95">
        <f>VLOOKUP(1*V95,NFLGames!$H$11:$H$555,1,FALSE)</f>
        <v>401128021</v>
      </c>
      <c r="Z95">
        <f>VLOOKUP($Y95, NFLGames!$H$11:$K$555,2,FALSE)</f>
        <v>2019</v>
      </c>
      <c r="AA95">
        <f>VLOOKUP($Y95, NFLGames!$H$11:$K$555,3,FALSE)</f>
        <v>1</v>
      </c>
      <c r="AB95" s="6">
        <f>IF(A96=0, 0, AH96-tbl_pbp[[#This Row],[Saints Win %]])</f>
        <v>-2.6000000000000023E-2</v>
      </c>
      <c r="AE95">
        <f>ABS(tbl_pbp[[#This Row],[play.homeScore]]-tbl_pbp[[#This Row],[play.awayScore]])</f>
        <v>4</v>
      </c>
      <c r="AF95">
        <f>IF(tbl_pbp[[#This Row],[Play Saints Win % Increase]]&gt;=$AF$4,1,0)</f>
        <v>0</v>
      </c>
      <c r="AG95" t="str">
        <f>VLOOKUP(tbl_pbp[[#This Row],[gameId]], games!$B$2:$T$40, 9, FALSE)</f>
        <v>houston-texans</v>
      </c>
      <c r="AH95" s="5">
        <f>IF(tbl_pbp[[#This Row],[AwayTeam]] &lt;&gt; "new-orleans-saints", tbl_pbp[[#This Row],[homeWinPercentage]], 1-tbl_pbp[[#This Row],[homeWinPercentage]])</f>
        <v>0.39</v>
      </c>
      <c r="AI95" s="13">
        <f>tbl_pbp[[#This Row],[Kamara]]*tbl_pbp[[#This Row],[Impactful Play]]</f>
        <v>0</v>
      </c>
      <c r="AJ95" s="13">
        <f>tbl_pbp[[#This Row],[Thomas]]*tbl_pbp[[#This Row],[Impactful Play]]</f>
        <v>0</v>
      </c>
      <c r="AK95" s="13" t="str">
        <f>VLOOKUP(tbl_pbp[[#This Row],[Play Saints Win % Increase]], tbl_impact[],3,TRUE)</f>
        <v>Bad (0 to -5%)</v>
      </c>
    </row>
    <row r="96" spans="1:37">
      <c r="A96" s="1">
        <v>90</v>
      </c>
      <c r="B96" s="5">
        <v>0.36399999999999999</v>
      </c>
      <c r="C96" t="s">
        <v>8718</v>
      </c>
      <c r="D96">
        <v>0</v>
      </c>
      <c r="E96">
        <v>0</v>
      </c>
      <c r="F96">
        <v>3</v>
      </c>
      <c r="G96">
        <v>10</v>
      </c>
      <c r="H96">
        <v>14</v>
      </c>
      <c r="I96">
        <v>10</v>
      </c>
      <c r="J96">
        <v>75</v>
      </c>
      <c r="K96" t="s">
        <v>8464</v>
      </c>
      <c r="L96">
        <v>1</v>
      </c>
      <c r="M96">
        <v>75</v>
      </c>
      <c r="N96" t="s">
        <v>8719</v>
      </c>
      <c r="O96" t="s">
        <v>1623</v>
      </c>
      <c r="P96" t="s">
        <v>45</v>
      </c>
      <c r="Q96" t="s">
        <v>46</v>
      </c>
      <c r="R96" t="s">
        <v>47</v>
      </c>
      <c r="S96" t="s">
        <v>33</v>
      </c>
      <c r="T96" t="s">
        <v>8466</v>
      </c>
      <c r="U96" t="s">
        <v>8467</v>
      </c>
      <c r="V96" t="s">
        <v>8462</v>
      </c>
      <c r="X96" t="str">
        <f>VLOOKUP(pbp!V2846, games!$B$2:$R$40, 3, FALSE)</f>
        <v>2020-09-13T20:25Z</v>
      </c>
      <c r="Y96">
        <f>VLOOKUP(1*V96,NFLGames!$H$11:$H$555,1,FALSE)</f>
        <v>401128021</v>
      </c>
      <c r="Z96">
        <f>VLOOKUP($Y96, NFLGames!$H$11:$K$555,2,FALSE)</f>
        <v>2019</v>
      </c>
      <c r="AA96">
        <f>VLOOKUP($Y96, NFLGames!$H$11:$K$555,3,FALSE)</f>
        <v>1</v>
      </c>
      <c r="AB96" s="6">
        <f>IF(A97=0, 0, AH97-tbl_pbp[[#This Row],[Saints Win %]])</f>
        <v>2.9000000000000026E-2</v>
      </c>
      <c r="AE96">
        <f>ABS(tbl_pbp[[#This Row],[play.homeScore]]-tbl_pbp[[#This Row],[play.awayScore]])</f>
        <v>4</v>
      </c>
      <c r="AF96">
        <f>IF(tbl_pbp[[#This Row],[Play Saints Win % Increase]]&gt;=$AF$4,1,0)</f>
        <v>0</v>
      </c>
      <c r="AG96" t="str">
        <f>VLOOKUP(tbl_pbp[[#This Row],[gameId]], games!$B$2:$T$40, 9, FALSE)</f>
        <v>houston-texans</v>
      </c>
      <c r="AH96" s="5">
        <f>IF(tbl_pbp[[#This Row],[AwayTeam]] &lt;&gt; "new-orleans-saints", tbl_pbp[[#This Row],[homeWinPercentage]], 1-tbl_pbp[[#This Row],[homeWinPercentage]])</f>
        <v>0.36399999999999999</v>
      </c>
      <c r="AI96" s="13">
        <f>tbl_pbp[[#This Row],[Kamara]]*tbl_pbp[[#This Row],[Impactful Play]]</f>
        <v>0</v>
      </c>
      <c r="AJ96" s="13">
        <f>tbl_pbp[[#This Row],[Thomas]]*tbl_pbp[[#This Row],[Impactful Play]]</f>
        <v>0</v>
      </c>
      <c r="AK96" s="13" t="str">
        <f>VLOOKUP(tbl_pbp[[#This Row],[Play Saints Win % Increase]], tbl_impact[],3,TRUE)</f>
        <v>Scented (0 to +5%)</v>
      </c>
    </row>
    <row r="97" spans="1:37">
      <c r="A97" s="1">
        <v>91</v>
      </c>
      <c r="B97" s="5">
        <v>0.39300000000000002</v>
      </c>
      <c r="C97" t="s">
        <v>8720</v>
      </c>
      <c r="D97">
        <v>0</v>
      </c>
      <c r="E97">
        <v>0</v>
      </c>
      <c r="F97">
        <v>3</v>
      </c>
      <c r="G97">
        <v>10</v>
      </c>
      <c r="H97">
        <v>14</v>
      </c>
      <c r="I97">
        <v>10</v>
      </c>
      <c r="J97">
        <v>62</v>
      </c>
      <c r="K97" t="s">
        <v>8464</v>
      </c>
      <c r="L97">
        <v>1</v>
      </c>
      <c r="M97">
        <v>62</v>
      </c>
      <c r="N97" t="s">
        <v>8721</v>
      </c>
      <c r="O97" t="s">
        <v>1630</v>
      </c>
      <c r="P97" t="s">
        <v>22</v>
      </c>
      <c r="Q97" t="s">
        <v>37</v>
      </c>
      <c r="S97" t="s">
        <v>33</v>
      </c>
      <c r="T97" t="s">
        <v>8474</v>
      </c>
      <c r="U97" t="s">
        <v>8475</v>
      </c>
      <c r="V97" t="s">
        <v>8462</v>
      </c>
      <c r="X97" t="str">
        <f>VLOOKUP(pbp!V2847, games!$B$2:$R$40, 3, FALSE)</f>
        <v>2020-09-13T20:25Z</v>
      </c>
      <c r="Y97">
        <f>VLOOKUP(1*V97,NFLGames!$H$11:$H$555,1,FALSE)</f>
        <v>401128021</v>
      </c>
      <c r="Z97">
        <f>VLOOKUP($Y97, NFLGames!$H$11:$K$555,2,FALSE)</f>
        <v>2019</v>
      </c>
      <c r="AA97">
        <f>VLOOKUP($Y97, NFLGames!$H$11:$K$555,3,FALSE)</f>
        <v>1</v>
      </c>
      <c r="AB97" s="6">
        <f>IF(A98=0, 0, AH98-tbl_pbp[[#This Row],[Saints Win %]])</f>
        <v>7.0000000000000062E-3</v>
      </c>
      <c r="AE97">
        <f>ABS(tbl_pbp[[#This Row],[play.homeScore]]-tbl_pbp[[#This Row],[play.awayScore]])</f>
        <v>4</v>
      </c>
      <c r="AF97">
        <f>IF(tbl_pbp[[#This Row],[Play Saints Win % Increase]]&gt;=$AF$4,1,0)</f>
        <v>0</v>
      </c>
      <c r="AG97" t="str">
        <f>VLOOKUP(tbl_pbp[[#This Row],[gameId]], games!$B$2:$T$40, 9, FALSE)</f>
        <v>houston-texans</v>
      </c>
      <c r="AH97" s="5">
        <f>IF(tbl_pbp[[#This Row],[AwayTeam]] &lt;&gt; "new-orleans-saints", tbl_pbp[[#This Row],[homeWinPercentage]], 1-tbl_pbp[[#This Row],[homeWinPercentage]])</f>
        <v>0.39300000000000002</v>
      </c>
      <c r="AI97" s="13">
        <f>tbl_pbp[[#This Row],[Kamara]]*tbl_pbp[[#This Row],[Impactful Play]]</f>
        <v>0</v>
      </c>
      <c r="AJ97" s="13">
        <f>tbl_pbp[[#This Row],[Thomas]]*tbl_pbp[[#This Row],[Impactful Play]]</f>
        <v>0</v>
      </c>
      <c r="AK97" s="13" t="str">
        <f>VLOOKUP(tbl_pbp[[#This Row],[Play Saints Win % Increase]], tbl_impact[],3,TRUE)</f>
        <v>Scented (0 to +5%)</v>
      </c>
    </row>
    <row r="98" spans="1:37">
      <c r="A98" s="1">
        <v>92</v>
      </c>
      <c r="B98" s="5">
        <v>0.4</v>
      </c>
      <c r="C98" t="s">
        <v>8722</v>
      </c>
      <c r="D98">
        <v>0</v>
      </c>
      <c r="E98">
        <v>0</v>
      </c>
      <c r="F98">
        <v>3</v>
      </c>
      <c r="G98">
        <v>10</v>
      </c>
      <c r="H98">
        <v>14</v>
      </c>
      <c r="I98">
        <v>10</v>
      </c>
      <c r="J98">
        <v>62</v>
      </c>
      <c r="K98" t="s">
        <v>8464</v>
      </c>
      <c r="L98">
        <v>2</v>
      </c>
      <c r="M98">
        <v>62</v>
      </c>
      <c r="N98" t="s">
        <v>8723</v>
      </c>
      <c r="O98" t="s">
        <v>3666</v>
      </c>
      <c r="P98" t="s">
        <v>45</v>
      </c>
      <c r="Q98" t="s">
        <v>46</v>
      </c>
      <c r="R98" t="s">
        <v>47</v>
      </c>
      <c r="S98" t="s">
        <v>120</v>
      </c>
      <c r="T98" t="s">
        <v>8474</v>
      </c>
      <c r="U98" t="s">
        <v>8724</v>
      </c>
      <c r="V98" t="s">
        <v>8462</v>
      </c>
      <c r="X98" t="str">
        <f>VLOOKUP(pbp!V2848, games!$B$2:$R$40, 3, FALSE)</f>
        <v>2020-09-13T20:25Z</v>
      </c>
      <c r="Y98">
        <f>VLOOKUP(1*V98,NFLGames!$H$11:$H$555,1,FALSE)</f>
        <v>401128021</v>
      </c>
      <c r="Z98">
        <f>VLOOKUP($Y98, NFLGames!$H$11:$K$555,2,FALSE)</f>
        <v>2019</v>
      </c>
      <c r="AA98">
        <f>VLOOKUP($Y98, NFLGames!$H$11:$K$555,3,FALSE)</f>
        <v>1</v>
      </c>
      <c r="AB98" s="6">
        <f>IF(A99=0, 0, AH99-tbl_pbp[[#This Row],[Saints Win %]])</f>
        <v>-7.5000000000000011E-2</v>
      </c>
      <c r="AE98">
        <f>ABS(tbl_pbp[[#This Row],[play.homeScore]]-tbl_pbp[[#This Row],[play.awayScore]])</f>
        <v>4</v>
      </c>
      <c r="AF98">
        <f>IF(tbl_pbp[[#This Row],[Play Saints Win % Increase]]&gt;=$AF$4,1,0)</f>
        <v>0</v>
      </c>
      <c r="AG98" t="str">
        <f>VLOOKUP(tbl_pbp[[#This Row],[gameId]], games!$B$2:$T$40, 9, FALSE)</f>
        <v>houston-texans</v>
      </c>
      <c r="AH98" s="5">
        <f>IF(tbl_pbp[[#This Row],[AwayTeam]] &lt;&gt; "new-orleans-saints", tbl_pbp[[#This Row],[homeWinPercentage]], 1-tbl_pbp[[#This Row],[homeWinPercentage]])</f>
        <v>0.4</v>
      </c>
      <c r="AI98" s="13">
        <f>tbl_pbp[[#This Row],[Kamara]]*tbl_pbp[[#This Row],[Impactful Play]]</f>
        <v>0</v>
      </c>
      <c r="AJ98" s="13">
        <f>tbl_pbp[[#This Row],[Thomas]]*tbl_pbp[[#This Row],[Impactful Play]]</f>
        <v>0</v>
      </c>
      <c r="AK98" s="13" t="str">
        <f>VLOOKUP(tbl_pbp[[#This Row],[Play Saints Win % Increase]], tbl_impact[],3,TRUE)</f>
        <v>Smelly (worse than-5% -&gt; -10%)</v>
      </c>
    </row>
    <row r="99" spans="1:37">
      <c r="A99" s="1">
        <v>93</v>
      </c>
      <c r="B99" s="5">
        <v>0.32500000000000001</v>
      </c>
      <c r="C99" t="s">
        <v>8725</v>
      </c>
      <c r="D99">
        <v>0</v>
      </c>
      <c r="E99">
        <v>0</v>
      </c>
      <c r="F99">
        <v>3</v>
      </c>
      <c r="G99">
        <v>10</v>
      </c>
      <c r="H99">
        <v>14</v>
      </c>
      <c r="I99">
        <v>8</v>
      </c>
      <c r="J99">
        <v>60</v>
      </c>
      <c r="K99" t="s">
        <v>8464</v>
      </c>
      <c r="L99">
        <v>3</v>
      </c>
      <c r="M99">
        <v>60</v>
      </c>
      <c r="N99" t="s">
        <v>8726</v>
      </c>
      <c r="O99" t="s">
        <v>556</v>
      </c>
      <c r="P99" t="s">
        <v>30</v>
      </c>
      <c r="Q99" t="s">
        <v>31</v>
      </c>
      <c r="R99" t="s">
        <v>32</v>
      </c>
      <c r="S99" t="s">
        <v>92</v>
      </c>
      <c r="T99" t="s">
        <v>8727</v>
      </c>
      <c r="U99" t="s">
        <v>8728</v>
      </c>
      <c r="V99" t="s">
        <v>8462</v>
      </c>
      <c r="X99" t="str">
        <f>VLOOKUP(pbp!V2849, games!$B$2:$R$40, 3, FALSE)</f>
        <v>2020-09-13T20:25Z</v>
      </c>
      <c r="Y99">
        <f>VLOOKUP(1*V99,NFLGames!$H$11:$H$555,1,FALSE)</f>
        <v>401128021</v>
      </c>
      <c r="Z99">
        <f>VLOOKUP($Y99, NFLGames!$H$11:$K$555,2,FALSE)</f>
        <v>2019</v>
      </c>
      <c r="AA99">
        <f>VLOOKUP($Y99, NFLGames!$H$11:$K$555,3,FALSE)</f>
        <v>1</v>
      </c>
      <c r="AB99" s="6">
        <f>IF(A100=0, 0, AH100-tbl_pbp[[#This Row],[Saints Win %]])</f>
        <v>3.2999999999999974E-2</v>
      </c>
      <c r="AE99">
        <f>ABS(tbl_pbp[[#This Row],[play.homeScore]]-tbl_pbp[[#This Row],[play.awayScore]])</f>
        <v>4</v>
      </c>
      <c r="AF99">
        <f>IF(tbl_pbp[[#This Row],[Play Saints Win % Increase]]&gt;=$AF$4,1,0)</f>
        <v>0</v>
      </c>
      <c r="AG99" t="str">
        <f>VLOOKUP(tbl_pbp[[#This Row],[gameId]], games!$B$2:$T$40, 9, FALSE)</f>
        <v>houston-texans</v>
      </c>
      <c r="AH99" s="5">
        <f>IF(tbl_pbp[[#This Row],[AwayTeam]] &lt;&gt; "new-orleans-saints", tbl_pbp[[#This Row],[homeWinPercentage]], 1-tbl_pbp[[#This Row],[homeWinPercentage]])</f>
        <v>0.32500000000000001</v>
      </c>
      <c r="AI99" s="13">
        <f>tbl_pbp[[#This Row],[Kamara]]*tbl_pbp[[#This Row],[Impactful Play]]</f>
        <v>0</v>
      </c>
      <c r="AJ99" s="13">
        <f>tbl_pbp[[#This Row],[Thomas]]*tbl_pbp[[#This Row],[Impactful Play]]</f>
        <v>0</v>
      </c>
      <c r="AK99" s="13" t="str">
        <f>VLOOKUP(tbl_pbp[[#This Row],[Play Saints Win % Increase]], tbl_impact[],3,TRUE)</f>
        <v>Scented (0 to +5%)</v>
      </c>
    </row>
    <row r="100" spans="1:37">
      <c r="A100" s="1">
        <v>94</v>
      </c>
      <c r="B100" s="5">
        <v>0.35799999999999998</v>
      </c>
      <c r="C100" t="s">
        <v>8729</v>
      </c>
      <c r="D100">
        <v>0</v>
      </c>
      <c r="E100">
        <v>0</v>
      </c>
      <c r="F100">
        <v>3</v>
      </c>
      <c r="G100">
        <v>10</v>
      </c>
      <c r="H100">
        <v>14</v>
      </c>
      <c r="I100">
        <v>10</v>
      </c>
      <c r="J100">
        <v>45</v>
      </c>
      <c r="K100" t="s">
        <v>8464</v>
      </c>
      <c r="L100">
        <v>1</v>
      </c>
      <c r="M100">
        <v>45</v>
      </c>
      <c r="N100" t="s">
        <v>8730</v>
      </c>
      <c r="O100" t="s">
        <v>319</v>
      </c>
      <c r="P100" t="s">
        <v>45</v>
      </c>
      <c r="Q100" t="s">
        <v>46</v>
      </c>
      <c r="R100" t="s">
        <v>47</v>
      </c>
      <c r="S100" t="s">
        <v>33</v>
      </c>
      <c r="T100" t="s">
        <v>80</v>
      </c>
      <c r="U100" t="s">
        <v>81</v>
      </c>
      <c r="V100" t="s">
        <v>8462</v>
      </c>
      <c r="X100" t="str">
        <f>VLOOKUP(pbp!V2850, games!$B$2:$R$40, 3, FALSE)</f>
        <v>2020-09-13T20:25Z</v>
      </c>
      <c r="Y100">
        <f>VLOOKUP(1*V100,NFLGames!$H$11:$H$555,1,FALSE)</f>
        <v>401128021</v>
      </c>
      <c r="Z100">
        <f>VLOOKUP($Y100, NFLGames!$H$11:$K$555,2,FALSE)</f>
        <v>2019</v>
      </c>
      <c r="AA100">
        <f>VLOOKUP($Y100, NFLGames!$H$11:$K$555,3,FALSE)</f>
        <v>1</v>
      </c>
      <c r="AB100" s="6">
        <f>IF(A101=0, 0, AH101-tbl_pbp[[#This Row],[Saints Win %]])</f>
        <v>-3.999999999999998E-2</v>
      </c>
      <c r="AE100">
        <f>ABS(tbl_pbp[[#This Row],[play.homeScore]]-tbl_pbp[[#This Row],[play.awayScore]])</f>
        <v>4</v>
      </c>
      <c r="AF100">
        <f>IF(tbl_pbp[[#This Row],[Play Saints Win % Increase]]&gt;=$AF$4,1,0)</f>
        <v>0</v>
      </c>
      <c r="AG100" t="str">
        <f>VLOOKUP(tbl_pbp[[#This Row],[gameId]], games!$B$2:$T$40, 9, FALSE)</f>
        <v>houston-texans</v>
      </c>
      <c r="AH100" s="5">
        <f>IF(tbl_pbp[[#This Row],[AwayTeam]] &lt;&gt; "new-orleans-saints", tbl_pbp[[#This Row],[homeWinPercentage]], 1-tbl_pbp[[#This Row],[homeWinPercentage]])</f>
        <v>0.35799999999999998</v>
      </c>
      <c r="AI100" s="13">
        <f>tbl_pbp[[#This Row],[Kamara]]*tbl_pbp[[#This Row],[Impactful Play]]</f>
        <v>0</v>
      </c>
      <c r="AJ100" s="13">
        <f>tbl_pbp[[#This Row],[Thomas]]*tbl_pbp[[#This Row],[Impactful Play]]</f>
        <v>0</v>
      </c>
      <c r="AK100" s="13" t="str">
        <f>VLOOKUP(tbl_pbp[[#This Row],[Play Saints Win % Increase]], tbl_impact[],3,TRUE)</f>
        <v>Bad (0 to -5%)</v>
      </c>
    </row>
    <row r="101" spans="1:37">
      <c r="A101" s="1">
        <v>95</v>
      </c>
      <c r="B101" s="5">
        <v>0.318</v>
      </c>
      <c r="C101" t="s">
        <v>8731</v>
      </c>
      <c r="D101">
        <v>0</v>
      </c>
      <c r="E101">
        <v>0</v>
      </c>
      <c r="F101">
        <v>3</v>
      </c>
      <c r="G101">
        <v>10</v>
      </c>
      <c r="H101">
        <v>14</v>
      </c>
      <c r="I101">
        <v>10</v>
      </c>
      <c r="J101">
        <v>45</v>
      </c>
      <c r="K101" t="s">
        <v>8464</v>
      </c>
      <c r="L101">
        <v>2</v>
      </c>
      <c r="M101">
        <v>27</v>
      </c>
      <c r="N101" t="s">
        <v>8732</v>
      </c>
      <c r="O101" t="s">
        <v>394</v>
      </c>
      <c r="P101" t="s">
        <v>22</v>
      </c>
      <c r="Q101" t="s">
        <v>37</v>
      </c>
      <c r="S101" t="s">
        <v>120</v>
      </c>
      <c r="T101" t="s">
        <v>80</v>
      </c>
      <c r="U101" t="s">
        <v>8733</v>
      </c>
      <c r="V101" t="s">
        <v>8462</v>
      </c>
      <c r="X101" t="str">
        <f>VLOOKUP(pbp!V2851, games!$B$2:$R$40, 3, FALSE)</f>
        <v>2020-09-13T20:25Z</v>
      </c>
      <c r="Y101">
        <f>VLOOKUP(1*V101,NFLGames!$H$11:$H$555,1,FALSE)</f>
        <v>401128021</v>
      </c>
      <c r="Z101">
        <f>VLOOKUP($Y101, NFLGames!$H$11:$K$555,2,FALSE)</f>
        <v>2019</v>
      </c>
      <c r="AA101">
        <f>VLOOKUP($Y101, NFLGames!$H$11:$K$555,3,FALSE)</f>
        <v>1</v>
      </c>
      <c r="AB101" s="6">
        <f>IF(A102=0, 0, AH102-tbl_pbp[[#This Row],[Saints Win %]])</f>
        <v>-4.0999999999999981E-2</v>
      </c>
      <c r="AE101">
        <f>ABS(tbl_pbp[[#This Row],[play.homeScore]]-tbl_pbp[[#This Row],[play.awayScore]])</f>
        <v>4</v>
      </c>
      <c r="AF101">
        <f>IF(tbl_pbp[[#This Row],[Play Saints Win % Increase]]&gt;=$AF$4,1,0)</f>
        <v>0</v>
      </c>
      <c r="AG101" t="str">
        <f>VLOOKUP(tbl_pbp[[#This Row],[gameId]], games!$B$2:$T$40, 9, FALSE)</f>
        <v>houston-texans</v>
      </c>
      <c r="AH101" s="5">
        <f>IF(tbl_pbp[[#This Row],[AwayTeam]] &lt;&gt; "new-orleans-saints", tbl_pbp[[#This Row],[homeWinPercentage]], 1-tbl_pbp[[#This Row],[homeWinPercentage]])</f>
        <v>0.318</v>
      </c>
      <c r="AI101" s="13">
        <f>tbl_pbp[[#This Row],[Kamara]]*tbl_pbp[[#This Row],[Impactful Play]]</f>
        <v>0</v>
      </c>
      <c r="AJ101" s="13">
        <f>tbl_pbp[[#This Row],[Thomas]]*tbl_pbp[[#This Row],[Impactful Play]]</f>
        <v>0</v>
      </c>
      <c r="AK101" s="13" t="str">
        <f>VLOOKUP(tbl_pbp[[#This Row],[Play Saints Win % Increase]], tbl_impact[],3,TRUE)</f>
        <v>Bad (0 to -5%)</v>
      </c>
    </row>
    <row r="102" spans="1:37">
      <c r="A102" s="1">
        <v>96</v>
      </c>
      <c r="B102" s="5">
        <v>0.27700000000000002</v>
      </c>
      <c r="C102" t="s">
        <v>8734</v>
      </c>
      <c r="D102">
        <v>0</v>
      </c>
      <c r="E102">
        <v>0</v>
      </c>
      <c r="F102">
        <v>3</v>
      </c>
      <c r="G102">
        <v>10</v>
      </c>
      <c r="H102">
        <v>14</v>
      </c>
      <c r="I102">
        <v>10</v>
      </c>
      <c r="J102">
        <v>45</v>
      </c>
      <c r="K102" t="s">
        <v>8464</v>
      </c>
      <c r="L102">
        <v>3</v>
      </c>
      <c r="M102">
        <v>45</v>
      </c>
      <c r="N102" t="s">
        <v>8735</v>
      </c>
      <c r="O102" t="s">
        <v>8736</v>
      </c>
      <c r="P102" t="s">
        <v>45</v>
      </c>
      <c r="Q102" t="s">
        <v>46</v>
      </c>
      <c r="R102" t="s">
        <v>47</v>
      </c>
      <c r="S102" t="s">
        <v>123</v>
      </c>
      <c r="T102" t="s">
        <v>80</v>
      </c>
      <c r="U102" t="s">
        <v>8737</v>
      </c>
      <c r="V102" t="s">
        <v>8462</v>
      </c>
      <c r="X102" t="str">
        <f>VLOOKUP(pbp!V2852, games!$B$2:$R$40, 3, FALSE)</f>
        <v>2020-09-13T20:25Z</v>
      </c>
      <c r="Y102">
        <f>VLOOKUP(1*V102,NFLGames!$H$11:$H$555,1,FALSE)</f>
        <v>401128021</v>
      </c>
      <c r="Z102">
        <f>VLOOKUP($Y102, NFLGames!$H$11:$K$555,2,FALSE)</f>
        <v>2019</v>
      </c>
      <c r="AA102">
        <f>VLOOKUP($Y102, NFLGames!$H$11:$K$555,3,FALSE)</f>
        <v>1</v>
      </c>
      <c r="AB102" s="6">
        <f>IF(A103=0, 0, AH103-tbl_pbp[[#This Row],[Saints Win %]])</f>
        <v>-2.1000000000000019E-2</v>
      </c>
      <c r="AE102">
        <f>ABS(tbl_pbp[[#This Row],[play.homeScore]]-tbl_pbp[[#This Row],[play.awayScore]])</f>
        <v>4</v>
      </c>
      <c r="AF102">
        <f>IF(tbl_pbp[[#This Row],[Play Saints Win % Increase]]&gt;=$AF$4,1,0)</f>
        <v>0</v>
      </c>
      <c r="AG102" t="str">
        <f>VLOOKUP(tbl_pbp[[#This Row],[gameId]], games!$B$2:$T$40, 9, FALSE)</f>
        <v>houston-texans</v>
      </c>
      <c r="AH102" s="5">
        <f>IF(tbl_pbp[[#This Row],[AwayTeam]] &lt;&gt; "new-orleans-saints", tbl_pbp[[#This Row],[homeWinPercentage]], 1-tbl_pbp[[#This Row],[homeWinPercentage]])</f>
        <v>0.27700000000000002</v>
      </c>
      <c r="AI102" s="13">
        <f>tbl_pbp[[#This Row],[Kamara]]*tbl_pbp[[#This Row],[Impactful Play]]</f>
        <v>0</v>
      </c>
      <c r="AJ102" s="13">
        <f>tbl_pbp[[#This Row],[Thomas]]*tbl_pbp[[#This Row],[Impactful Play]]</f>
        <v>0</v>
      </c>
      <c r="AK102" s="13" t="str">
        <f>VLOOKUP(tbl_pbp[[#This Row],[Play Saints Win % Increase]], tbl_impact[],3,TRUE)</f>
        <v>Bad (0 to -5%)</v>
      </c>
    </row>
    <row r="103" spans="1:37">
      <c r="A103" s="1">
        <v>97</v>
      </c>
      <c r="B103" s="5">
        <v>0.25600000000000001</v>
      </c>
      <c r="C103" t="s">
        <v>8738</v>
      </c>
      <c r="D103">
        <v>0</v>
      </c>
      <c r="E103">
        <v>0</v>
      </c>
      <c r="F103">
        <v>3</v>
      </c>
      <c r="G103">
        <v>10</v>
      </c>
      <c r="H103">
        <v>14</v>
      </c>
      <c r="I103">
        <v>10</v>
      </c>
      <c r="J103">
        <v>27</v>
      </c>
      <c r="K103" t="s">
        <v>8464</v>
      </c>
      <c r="L103">
        <v>1</v>
      </c>
      <c r="M103">
        <v>27</v>
      </c>
      <c r="N103" t="s">
        <v>8739</v>
      </c>
      <c r="O103" t="s">
        <v>2410</v>
      </c>
      <c r="P103" t="s">
        <v>45</v>
      </c>
      <c r="Q103" t="s">
        <v>46</v>
      </c>
      <c r="R103" t="s">
        <v>47</v>
      </c>
      <c r="S103" t="s">
        <v>33</v>
      </c>
      <c r="T103" t="s">
        <v>169</v>
      </c>
      <c r="U103" t="s">
        <v>170</v>
      </c>
      <c r="V103" t="s">
        <v>8462</v>
      </c>
      <c r="X103" t="str">
        <f>VLOOKUP(pbp!V2853, games!$B$2:$R$40, 3, FALSE)</f>
        <v>2020-09-13T20:25Z</v>
      </c>
      <c r="Y103">
        <f>VLOOKUP(1*V103,NFLGames!$H$11:$H$555,1,FALSE)</f>
        <v>401128021</v>
      </c>
      <c r="Z103">
        <f>VLOOKUP($Y103, NFLGames!$H$11:$K$555,2,FALSE)</f>
        <v>2019</v>
      </c>
      <c r="AA103">
        <f>VLOOKUP($Y103, NFLGames!$H$11:$K$555,3,FALSE)</f>
        <v>1</v>
      </c>
      <c r="AB103" s="6">
        <f>IF(A104=0, 0, AH104-tbl_pbp[[#This Row],[Saints Win %]])</f>
        <v>-1.6000000000000014E-2</v>
      </c>
      <c r="AE103">
        <f>ABS(tbl_pbp[[#This Row],[play.homeScore]]-tbl_pbp[[#This Row],[play.awayScore]])</f>
        <v>4</v>
      </c>
      <c r="AF103">
        <f>IF(tbl_pbp[[#This Row],[Play Saints Win % Increase]]&gt;=$AF$4,1,0)</f>
        <v>0</v>
      </c>
      <c r="AG103" t="str">
        <f>VLOOKUP(tbl_pbp[[#This Row],[gameId]], games!$B$2:$T$40, 9, FALSE)</f>
        <v>houston-texans</v>
      </c>
      <c r="AH103" s="5">
        <f>IF(tbl_pbp[[#This Row],[AwayTeam]] &lt;&gt; "new-orleans-saints", tbl_pbp[[#This Row],[homeWinPercentage]], 1-tbl_pbp[[#This Row],[homeWinPercentage]])</f>
        <v>0.25600000000000001</v>
      </c>
      <c r="AI103" s="13">
        <f>tbl_pbp[[#This Row],[Kamara]]*tbl_pbp[[#This Row],[Impactful Play]]</f>
        <v>0</v>
      </c>
      <c r="AJ103" s="13">
        <f>tbl_pbp[[#This Row],[Thomas]]*tbl_pbp[[#This Row],[Impactful Play]]</f>
        <v>0</v>
      </c>
      <c r="AK103" s="13" t="str">
        <f>VLOOKUP(tbl_pbp[[#This Row],[Play Saints Win % Increase]], tbl_impact[],3,TRUE)</f>
        <v>Bad (0 to -5%)</v>
      </c>
    </row>
    <row r="104" spans="1:37">
      <c r="A104" s="1">
        <v>98</v>
      </c>
      <c r="B104" s="5">
        <v>0.24</v>
      </c>
      <c r="C104" t="s">
        <v>8740</v>
      </c>
      <c r="D104">
        <v>0</v>
      </c>
      <c r="E104">
        <v>0</v>
      </c>
      <c r="F104">
        <v>3</v>
      </c>
      <c r="G104">
        <v>10</v>
      </c>
      <c r="H104">
        <v>14</v>
      </c>
      <c r="I104">
        <v>4</v>
      </c>
      <c r="J104">
        <v>21</v>
      </c>
      <c r="K104" t="s">
        <v>8464</v>
      </c>
      <c r="L104">
        <v>2</v>
      </c>
      <c r="M104">
        <v>21</v>
      </c>
      <c r="N104" t="s">
        <v>8741</v>
      </c>
      <c r="O104" t="s">
        <v>272</v>
      </c>
      <c r="P104" t="s">
        <v>450</v>
      </c>
      <c r="Q104" t="s">
        <v>451</v>
      </c>
      <c r="R104" t="s">
        <v>452</v>
      </c>
      <c r="S104" t="s">
        <v>135</v>
      </c>
      <c r="T104" t="s">
        <v>268</v>
      </c>
      <c r="U104" t="s">
        <v>269</v>
      </c>
      <c r="V104" t="s">
        <v>8462</v>
      </c>
      <c r="X104" t="str">
        <f>VLOOKUP(pbp!V2854, games!$B$2:$R$40, 3, FALSE)</f>
        <v>2020-09-13T20:25Z</v>
      </c>
      <c r="Y104">
        <f>VLOOKUP(1*V104,NFLGames!$H$11:$H$555,1,FALSE)</f>
        <v>401128021</v>
      </c>
      <c r="Z104">
        <f>VLOOKUP($Y104, NFLGames!$H$11:$K$555,2,FALSE)</f>
        <v>2019</v>
      </c>
      <c r="AA104">
        <f>VLOOKUP($Y104, NFLGames!$H$11:$K$555,3,FALSE)</f>
        <v>1</v>
      </c>
      <c r="AB104" s="6">
        <f>IF(A105=0, 0, AH105-tbl_pbp[[#This Row],[Saints Win %]])</f>
        <v>-7.5999999999999984E-2</v>
      </c>
      <c r="AE104">
        <f>ABS(tbl_pbp[[#This Row],[play.homeScore]]-tbl_pbp[[#This Row],[play.awayScore]])</f>
        <v>4</v>
      </c>
      <c r="AF104">
        <f>IF(tbl_pbp[[#This Row],[Play Saints Win % Increase]]&gt;=$AF$4,1,0)</f>
        <v>0</v>
      </c>
      <c r="AG104" t="str">
        <f>VLOOKUP(tbl_pbp[[#This Row],[gameId]], games!$B$2:$T$40, 9, FALSE)</f>
        <v>houston-texans</v>
      </c>
      <c r="AH104" s="5">
        <f>IF(tbl_pbp[[#This Row],[AwayTeam]] &lt;&gt; "new-orleans-saints", tbl_pbp[[#This Row],[homeWinPercentage]], 1-tbl_pbp[[#This Row],[homeWinPercentage]])</f>
        <v>0.24</v>
      </c>
      <c r="AI104" s="13">
        <f>tbl_pbp[[#This Row],[Kamara]]*tbl_pbp[[#This Row],[Impactful Play]]</f>
        <v>0</v>
      </c>
      <c r="AJ104" s="13">
        <f>tbl_pbp[[#This Row],[Thomas]]*tbl_pbp[[#This Row],[Impactful Play]]</f>
        <v>0</v>
      </c>
      <c r="AK104" s="13" t="str">
        <f>VLOOKUP(tbl_pbp[[#This Row],[Play Saints Win % Increase]], tbl_impact[],3,TRUE)</f>
        <v>Smelly (worse than-5% -&gt; -10%)</v>
      </c>
    </row>
    <row r="105" spans="1:37">
      <c r="A105" s="1">
        <v>99</v>
      </c>
      <c r="B105" s="5">
        <v>0.16400000000000001</v>
      </c>
      <c r="C105" t="s">
        <v>8742</v>
      </c>
      <c r="D105">
        <v>0</v>
      </c>
      <c r="E105">
        <v>0</v>
      </c>
      <c r="F105">
        <v>3</v>
      </c>
      <c r="G105">
        <v>10</v>
      </c>
      <c r="H105">
        <v>21</v>
      </c>
      <c r="I105">
        <v>10</v>
      </c>
      <c r="J105">
        <v>16</v>
      </c>
      <c r="K105" t="s">
        <v>8464</v>
      </c>
      <c r="L105">
        <v>1</v>
      </c>
      <c r="M105">
        <v>16</v>
      </c>
      <c r="N105" t="s">
        <v>8743</v>
      </c>
      <c r="O105" t="s">
        <v>3597</v>
      </c>
      <c r="P105" t="s">
        <v>103</v>
      </c>
      <c r="Q105" t="s">
        <v>104</v>
      </c>
      <c r="R105" t="s">
        <v>105</v>
      </c>
      <c r="S105" t="s">
        <v>33</v>
      </c>
      <c r="T105" t="s">
        <v>162</v>
      </c>
      <c r="U105" t="s">
        <v>163</v>
      </c>
      <c r="V105" t="s">
        <v>8462</v>
      </c>
      <c r="X105" t="str">
        <f>VLOOKUP(pbp!V2855, games!$B$2:$R$40, 3, FALSE)</f>
        <v>2020-09-13T20:25Z</v>
      </c>
      <c r="Y105">
        <f>VLOOKUP(1*V105,NFLGames!$H$11:$H$555,1,FALSE)</f>
        <v>401128021</v>
      </c>
      <c r="Z105">
        <f>VLOOKUP($Y105, NFLGames!$H$11:$K$555,2,FALSE)</f>
        <v>2019</v>
      </c>
      <c r="AA105">
        <f>VLOOKUP($Y105, NFLGames!$H$11:$K$555,3,FALSE)</f>
        <v>1</v>
      </c>
      <c r="AB105" s="6">
        <f>IF(A106=0, 0, AH106-tbl_pbp[[#This Row],[Saints Win %]])</f>
        <v>4.0000000000000036E-3</v>
      </c>
      <c r="AE105">
        <f>ABS(tbl_pbp[[#This Row],[play.homeScore]]-tbl_pbp[[#This Row],[play.awayScore]])</f>
        <v>11</v>
      </c>
      <c r="AF105">
        <f>IF(tbl_pbp[[#This Row],[Play Saints Win % Increase]]&gt;=$AF$4,1,0)</f>
        <v>0</v>
      </c>
      <c r="AG105" t="str">
        <f>VLOOKUP(tbl_pbp[[#This Row],[gameId]], games!$B$2:$T$40, 9, FALSE)</f>
        <v>houston-texans</v>
      </c>
      <c r="AH105" s="5">
        <f>IF(tbl_pbp[[#This Row],[AwayTeam]] &lt;&gt; "new-orleans-saints", tbl_pbp[[#This Row],[homeWinPercentage]], 1-tbl_pbp[[#This Row],[homeWinPercentage]])</f>
        <v>0.16400000000000001</v>
      </c>
      <c r="AI105" s="13">
        <f>tbl_pbp[[#This Row],[Kamara]]*tbl_pbp[[#This Row],[Impactful Play]]</f>
        <v>0</v>
      </c>
      <c r="AJ105" s="13">
        <f>tbl_pbp[[#This Row],[Thomas]]*tbl_pbp[[#This Row],[Impactful Play]]</f>
        <v>0</v>
      </c>
      <c r="AK105" s="13" t="str">
        <f>VLOOKUP(tbl_pbp[[#This Row],[Play Saints Win % Increase]], tbl_impact[],3,TRUE)</f>
        <v>Scented (0 to +5%)</v>
      </c>
    </row>
    <row r="106" spans="1:37">
      <c r="A106" s="1">
        <v>100</v>
      </c>
      <c r="B106" s="5">
        <v>0.16800000000000001</v>
      </c>
      <c r="C106" t="s">
        <v>8744</v>
      </c>
      <c r="D106">
        <v>0</v>
      </c>
      <c r="E106">
        <v>0</v>
      </c>
      <c r="F106">
        <v>3</v>
      </c>
      <c r="G106">
        <v>10</v>
      </c>
      <c r="H106">
        <v>21</v>
      </c>
      <c r="I106">
        <v>0</v>
      </c>
      <c r="J106">
        <v>65</v>
      </c>
      <c r="K106" t="s">
        <v>8464</v>
      </c>
      <c r="L106">
        <v>0</v>
      </c>
      <c r="M106">
        <v>65</v>
      </c>
      <c r="N106" t="s">
        <v>8745</v>
      </c>
      <c r="O106" t="s">
        <v>3597</v>
      </c>
      <c r="P106" t="s">
        <v>25</v>
      </c>
      <c r="Q106" t="s">
        <v>26</v>
      </c>
      <c r="R106" t="s">
        <v>27</v>
      </c>
      <c r="V106" t="s">
        <v>8462</v>
      </c>
      <c r="X106" t="str">
        <f>VLOOKUP(pbp!V2856, games!$B$2:$R$40, 3, FALSE)</f>
        <v>2020-09-13T20:25Z</v>
      </c>
      <c r="Y106">
        <f>VLOOKUP(1*V106,NFLGames!$H$11:$H$555,1,FALSE)</f>
        <v>401128021</v>
      </c>
      <c r="Z106">
        <f>VLOOKUP($Y106, NFLGames!$H$11:$K$555,2,FALSE)</f>
        <v>2019</v>
      </c>
      <c r="AA106">
        <f>VLOOKUP($Y106, NFLGames!$H$11:$K$555,3,FALSE)</f>
        <v>1</v>
      </c>
      <c r="AB106" s="6">
        <f>IF(A107=0, 0, AH107-tbl_pbp[[#This Row],[Saints Win %]])</f>
        <v>1.7999999999999988E-2</v>
      </c>
      <c r="AE106">
        <f>ABS(tbl_pbp[[#This Row],[play.homeScore]]-tbl_pbp[[#This Row],[play.awayScore]])</f>
        <v>11</v>
      </c>
      <c r="AF106">
        <f>IF(tbl_pbp[[#This Row],[Play Saints Win % Increase]]&gt;=$AF$4,1,0)</f>
        <v>0</v>
      </c>
      <c r="AG106" t="str">
        <f>VLOOKUP(tbl_pbp[[#This Row],[gameId]], games!$B$2:$T$40, 9, FALSE)</f>
        <v>houston-texans</v>
      </c>
      <c r="AH106" s="5">
        <f>IF(tbl_pbp[[#This Row],[AwayTeam]] &lt;&gt; "new-orleans-saints", tbl_pbp[[#This Row],[homeWinPercentage]], 1-tbl_pbp[[#This Row],[homeWinPercentage]])</f>
        <v>0.16800000000000001</v>
      </c>
      <c r="AI106" s="13">
        <f>tbl_pbp[[#This Row],[Kamara]]*tbl_pbp[[#This Row],[Impactful Play]]</f>
        <v>0</v>
      </c>
      <c r="AJ106" s="13">
        <f>tbl_pbp[[#This Row],[Thomas]]*tbl_pbp[[#This Row],[Impactful Play]]</f>
        <v>0</v>
      </c>
      <c r="AK106" s="13" t="str">
        <f>VLOOKUP(tbl_pbp[[#This Row],[Play Saints Win % Increase]], tbl_impact[],3,TRUE)</f>
        <v>Scented (0 to +5%)</v>
      </c>
    </row>
    <row r="107" spans="1:37">
      <c r="A107" s="1">
        <v>101</v>
      </c>
      <c r="B107" s="5">
        <v>0.186</v>
      </c>
      <c r="C107" t="s">
        <v>8746</v>
      </c>
      <c r="D107">
        <v>0</v>
      </c>
      <c r="E107">
        <v>0</v>
      </c>
      <c r="F107">
        <v>3</v>
      </c>
      <c r="G107">
        <v>10</v>
      </c>
      <c r="H107">
        <v>21</v>
      </c>
      <c r="I107">
        <v>10</v>
      </c>
      <c r="J107">
        <v>25</v>
      </c>
      <c r="K107" t="s">
        <v>29</v>
      </c>
      <c r="L107">
        <v>1</v>
      </c>
      <c r="M107">
        <v>75</v>
      </c>
      <c r="N107" t="s">
        <v>8747</v>
      </c>
      <c r="O107" t="s">
        <v>3597</v>
      </c>
      <c r="P107" t="s">
        <v>30</v>
      </c>
      <c r="Q107" t="s">
        <v>31</v>
      </c>
      <c r="R107" t="s">
        <v>32</v>
      </c>
      <c r="S107" t="s">
        <v>33</v>
      </c>
      <c r="T107" t="s">
        <v>34</v>
      </c>
      <c r="U107" t="s">
        <v>35</v>
      </c>
      <c r="V107" t="s">
        <v>8462</v>
      </c>
      <c r="X107" t="str">
        <f>VLOOKUP(pbp!V2857, games!$B$2:$R$40, 3, FALSE)</f>
        <v>2020-09-13T20:25Z</v>
      </c>
      <c r="Y107">
        <f>VLOOKUP(1*V107,NFLGames!$H$11:$H$555,1,FALSE)</f>
        <v>401128021</v>
      </c>
      <c r="Z107">
        <f>VLOOKUP($Y107, NFLGames!$H$11:$K$555,2,FALSE)</f>
        <v>2019</v>
      </c>
      <c r="AA107">
        <f>VLOOKUP($Y107, NFLGames!$H$11:$K$555,3,FALSE)</f>
        <v>1</v>
      </c>
      <c r="AB107" s="6">
        <f>IF(A108=0, 0, AH108-tbl_pbp[[#This Row],[Saints Win %]])</f>
        <v>9.000000000000008E-3</v>
      </c>
      <c r="AE107">
        <f>ABS(tbl_pbp[[#This Row],[play.homeScore]]-tbl_pbp[[#This Row],[play.awayScore]])</f>
        <v>11</v>
      </c>
      <c r="AF107">
        <f>IF(tbl_pbp[[#This Row],[Play Saints Win % Increase]]&gt;=$AF$4,1,0)</f>
        <v>0</v>
      </c>
      <c r="AG107" t="str">
        <f>VLOOKUP(tbl_pbp[[#This Row],[gameId]], games!$B$2:$T$40, 9, FALSE)</f>
        <v>houston-texans</v>
      </c>
      <c r="AH107" s="5">
        <f>IF(tbl_pbp[[#This Row],[AwayTeam]] &lt;&gt; "new-orleans-saints", tbl_pbp[[#This Row],[homeWinPercentage]], 1-tbl_pbp[[#This Row],[homeWinPercentage]])</f>
        <v>0.186</v>
      </c>
      <c r="AI107" s="13">
        <f>tbl_pbp[[#This Row],[Kamara]]*tbl_pbp[[#This Row],[Impactful Play]]</f>
        <v>0</v>
      </c>
      <c r="AJ107" s="13">
        <f>tbl_pbp[[#This Row],[Thomas]]*tbl_pbp[[#This Row],[Impactful Play]]</f>
        <v>0</v>
      </c>
      <c r="AK107" s="13" t="str">
        <f>VLOOKUP(tbl_pbp[[#This Row],[Play Saints Win % Increase]], tbl_impact[],3,TRUE)</f>
        <v>Scented (0 to +5%)</v>
      </c>
    </row>
    <row r="108" spans="1:37">
      <c r="A108" s="1">
        <v>102</v>
      </c>
      <c r="B108" s="5">
        <v>0.19500000000000001</v>
      </c>
      <c r="C108" t="s">
        <v>8748</v>
      </c>
      <c r="D108">
        <v>0</v>
      </c>
      <c r="E108">
        <v>0</v>
      </c>
      <c r="F108">
        <v>3</v>
      </c>
      <c r="G108">
        <v>10</v>
      </c>
      <c r="H108">
        <v>21</v>
      </c>
      <c r="I108">
        <v>10</v>
      </c>
      <c r="J108">
        <v>36</v>
      </c>
      <c r="K108" t="s">
        <v>29</v>
      </c>
      <c r="L108">
        <v>1</v>
      </c>
      <c r="M108">
        <v>64</v>
      </c>
      <c r="N108" t="s">
        <v>8749</v>
      </c>
      <c r="O108" t="s">
        <v>332</v>
      </c>
      <c r="P108" t="s">
        <v>30</v>
      </c>
      <c r="Q108" t="s">
        <v>31</v>
      </c>
      <c r="R108" t="s">
        <v>32</v>
      </c>
      <c r="S108" t="s">
        <v>33</v>
      </c>
      <c r="T108" t="s">
        <v>296</v>
      </c>
      <c r="U108" t="s">
        <v>297</v>
      </c>
      <c r="V108" t="s">
        <v>8462</v>
      </c>
      <c r="X108" t="str">
        <f>VLOOKUP(pbp!V2858, games!$B$2:$R$40, 3, FALSE)</f>
        <v>2020-09-13T20:25Z</v>
      </c>
      <c r="Y108">
        <f>VLOOKUP(1*V108,NFLGames!$H$11:$H$555,1,FALSE)</f>
        <v>401128021</v>
      </c>
      <c r="Z108">
        <f>VLOOKUP($Y108, NFLGames!$H$11:$K$555,2,FALSE)</f>
        <v>2019</v>
      </c>
      <c r="AA108">
        <f>VLOOKUP($Y108, NFLGames!$H$11:$K$555,3,FALSE)</f>
        <v>1</v>
      </c>
      <c r="AB108" s="6">
        <f>IF(A109=0, 0, AH109-tbl_pbp[[#This Row],[Saints Win %]])</f>
        <v>1.0000000000000009E-3</v>
      </c>
      <c r="AE108">
        <f>ABS(tbl_pbp[[#This Row],[play.homeScore]]-tbl_pbp[[#This Row],[play.awayScore]])</f>
        <v>11</v>
      </c>
      <c r="AF108">
        <f>IF(tbl_pbp[[#This Row],[Play Saints Win % Increase]]&gt;=$AF$4,1,0)</f>
        <v>0</v>
      </c>
      <c r="AG108" t="str">
        <f>VLOOKUP(tbl_pbp[[#This Row],[gameId]], games!$B$2:$T$40, 9, FALSE)</f>
        <v>houston-texans</v>
      </c>
      <c r="AH108" s="5">
        <f>IF(tbl_pbp[[#This Row],[AwayTeam]] &lt;&gt; "new-orleans-saints", tbl_pbp[[#This Row],[homeWinPercentage]], 1-tbl_pbp[[#This Row],[homeWinPercentage]])</f>
        <v>0.19500000000000001</v>
      </c>
      <c r="AI108" s="13">
        <f>tbl_pbp[[#This Row],[Kamara]]*tbl_pbp[[#This Row],[Impactful Play]]</f>
        <v>0</v>
      </c>
      <c r="AJ108" s="13">
        <f>tbl_pbp[[#This Row],[Thomas]]*tbl_pbp[[#This Row],[Impactful Play]]</f>
        <v>0</v>
      </c>
      <c r="AK108" s="13" t="str">
        <f>VLOOKUP(tbl_pbp[[#This Row],[Play Saints Win % Increase]], tbl_impact[],3,TRUE)</f>
        <v>Scented (0 to +5%)</v>
      </c>
    </row>
    <row r="109" spans="1:37">
      <c r="A109" s="1">
        <v>103</v>
      </c>
      <c r="B109" s="5">
        <v>0.19600000000000001</v>
      </c>
      <c r="C109" t="s">
        <v>8750</v>
      </c>
      <c r="D109">
        <v>0</v>
      </c>
      <c r="E109">
        <v>0</v>
      </c>
      <c r="F109">
        <v>3</v>
      </c>
      <c r="G109">
        <v>10</v>
      </c>
      <c r="H109">
        <v>21</v>
      </c>
      <c r="I109">
        <v>3</v>
      </c>
      <c r="J109">
        <v>43</v>
      </c>
      <c r="K109" t="s">
        <v>29</v>
      </c>
      <c r="L109">
        <v>2</v>
      </c>
      <c r="M109">
        <v>57</v>
      </c>
      <c r="N109" t="s">
        <v>8751</v>
      </c>
      <c r="O109" t="s">
        <v>8752</v>
      </c>
      <c r="P109" t="s">
        <v>45</v>
      </c>
      <c r="Q109" t="s">
        <v>46</v>
      </c>
      <c r="R109" t="s">
        <v>47</v>
      </c>
      <c r="S109" t="s">
        <v>193</v>
      </c>
      <c r="T109" t="s">
        <v>48</v>
      </c>
      <c r="U109" t="s">
        <v>5431</v>
      </c>
      <c r="V109" t="s">
        <v>8462</v>
      </c>
      <c r="X109" t="str">
        <f>VLOOKUP(pbp!V2859, games!$B$2:$R$40, 3, FALSE)</f>
        <v>2020-09-13T20:25Z</v>
      </c>
      <c r="Y109">
        <f>VLOOKUP(1*V109,NFLGames!$H$11:$H$555,1,FALSE)</f>
        <v>401128021</v>
      </c>
      <c r="Z109">
        <f>VLOOKUP($Y109, NFLGames!$H$11:$K$555,2,FALSE)</f>
        <v>2019</v>
      </c>
      <c r="AA109">
        <f>VLOOKUP($Y109, NFLGames!$H$11:$K$555,3,FALSE)</f>
        <v>1</v>
      </c>
      <c r="AB109" s="6">
        <f>IF(A110=0, 0, AH110-tbl_pbp[[#This Row],[Saints Win %]])</f>
        <v>-1.9000000000000017E-2</v>
      </c>
      <c r="AE109">
        <f>ABS(tbl_pbp[[#This Row],[play.homeScore]]-tbl_pbp[[#This Row],[play.awayScore]])</f>
        <v>11</v>
      </c>
      <c r="AF109">
        <f>IF(tbl_pbp[[#This Row],[Play Saints Win % Increase]]&gt;=$AF$4,1,0)</f>
        <v>0</v>
      </c>
      <c r="AG109" t="str">
        <f>VLOOKUP(tbl_pbp[[#This Row],[gameId]], games!$B$2:$T$40, 9, FALSE)</f>
        <v>houston-texans</v>
      </c>
      <c r="AH109" s="5">
        <f>IF(tbl_pbp[[#This Row],[AwayTeam]] &lt;&gt; "new-orleans-saints", tbl_pbp[[#This Row],[homeWinPercentage]], 1-tbl_pbp[[#This Row],[homeWinPercentage]])</f>
        <v>0.19600000000000001</v>
      </c>
      <c r="AI109" s="13">
        <f>tbl_pbp[[#This Row],[Kamara]]*tbl_pbp[[#This Row],[Impactful Play]]</f>
        <v>0</v>
      </c>
      <c r="AJ109" s="13">
        <f>tbl_pbp[[#This Row],[Thomas]]*tbl_pbp[[#This Row],[Impactful Play]]</f>
        <v>0</v>
      </c>
      <c r="AK109" s="13" t="str">
        <f>VLOOKUP(tbl_pbp[[#This Row],[Play Saints Win % Increase]], tbl_impact[],3,TRUE)</f>
        <v>Bad (0 to -5%)</v>
      </c>
    </row>
    <row r="110" spans="1:37">
      <c r="A110" s="1">
        <v>104</v>
      </c>
      <c r="B110" s="5">
        <v>0.17699999999999999</v>
      </c>
      <c r="C110" t="s">
        <v>8753</v>
      </c>
      <c r="D110">
        <v>0</v>
      </c>
      <c r="E110">
        <v>0</v>
      </c>
      <c r="F110">
        <v>3</v>
      </c>
      <c r="G110">
        <v>10</v>
      </c>
      <c r="H110">
        <v>21</v>
      </c>
      <c r="I110">
        <v>10</v>
      </c>
      <c r="J110">
        <v>47</v>
      </c>
      <c r="K110" t="s">
        <v>29</v>
      </c>
      <c r="L110">
        <v>1</v>
      </c>
      <c r="M110">
        <v>53</v>
      </c>
      <c r="N110" t="s">
        <v>8754</v>
      </c>
      <c r="O110" t="s">
        <v>773</v>
      </c>
      <c r="P110" t="s">
        <v>45</v>
      </c>
      <c r="Q110" t="s">
        <v>46</v>
      </c>
      <c r="R110" t="s">
        <v>47</v>
      </c>
      <c r="S110" t="s">
        <v>33</v>
      </c>
      <c r="T110" t="s">
        <v>2150</v>
      </c>
      <c r="U110" t="s">
        <v>2151</v>
      </c>
      <c r="V110" t="s">
        <v>8462</v>
      </c>
      <c r="X110" t="str">
        <f>VLOOKUP(pbp!V2860, games!$B$2:$R$40, 3, FALSE)</f>
        <v>2020-09-13T20:25Z</v>
      </c>
      <c r="Y110">
        <f>VLOOKUP(1*V110,NFLGames!$H$11:$H$555,1,FALSE)</f>
        <v>401128021</v>
      </c>
      <c r="Z110">
        <f>VLOOKUP($Y110, NFLGames!$H$11:$K$555,2,FALSE)</f>
        <v>2019</v>
      </c>
      <c r="AA110">
        <f>VLOOKUP($Y110, NFLGames!$H$11:$K$555,3,FALSE)</f>
        <v>1</v>
      </c>
      <c r="AB110" s="6">
        <f>IF(A111=0, 0, AH111-tbl_pbp[[#This Row],[Saints Win %]])</f>
        <v>3.4000000000000002E-2</v>
      </c>
      <c r="AE110">
        <f>ABS(tbl_pbp[[#This Row],[play.homeScore]]-tbl_pbp[[#This Row],[play.awayScore]])</f>
        <v>11</v>
      </c>
      <c r="AF110">
        <f>IF(tbl_pbp[[#This Row],[Play Saints Win % Increase]]&gt;=$AF$4,1,0)</f>
        <v>0</v>
      </c>
      <c r="AG110" t="str">
        <f>VLOOKUP(tbl_pbp[[#This Row],[gameId]], games!$B$2:$T$40, 9, FALSE)</f>
        <v>houston-texans</v>
      </c>
      <c r="AH110" s="5">
        <f>IF(tbl_pbp[[#This Row],[AwayTeam]] &lt;&gt; "new-orleans-saints", tbl_pbp[[#This Row],[homeWinPercentage]], 1-tbl_pbp[[#This Row],[homeWinPercentage]])</f>
        <v>0.17699999999999999</v>
      </c>
      <c r="AI110" s="13">
        <f>tbl_pbp[[#This Row],[Kamara]]*tbl_pbp[[#This Row],[Impactful Play]]</f>
        <v>0</v>
      </c>
      <c r="AJ110" s="13">
        <f>tbl_pbp[[#This Row],[Thomas]]*tbl_pbp[[#This Row],[Impactful Play]]</f>
        <v>0</v>
      </c>
      <c r="AK110" s="13" t="str">
        <f>VLOOKUP(tbl_pbp[[#This Row],[Play Saints Win % Increase]], tbl_impact[],3,TRUE)</f>
        <v>Scented (0 to +5%)</v>
      </c>
    </row>
    <row r="111" spans="1:37">
      <c r="A111" s="1">
        <v>105</v>
      </c>
      <c r="B111" s="5">
        <v>0.21099999999999999</v>
      </c>
      <c r="C111" t="s">
        <v>8755</v>
      </c>
      <c r="D111">
        <v>0</v>
      </c>
      <c r="E111">
        <v>0</v>
      </c>
      <c r="F111">
        <v>3</v>
      </c>
      <c r="G111">
        <v>10</v>
      </c>
      <c r="H111">
        <v>21</v>
      </c>
      <c r="I111">
        <v>8</v>
      </c>
      <c r="J111">
        <v>49</v>
      </c>
      <c r="K111" t="s">
        <v>29</v>
      </c>
      <c r="L111">
        <v>2</v>
      </c>
      <c r="M111">
        <v>51</v>
      </c>
      <c r="N111" t="s">
        <v>8756</v>
      </c>
      <c r="O111" t="s">
        <v>98</v>
      </c>
      <c r="P111" t="s">
        <v>30</v>
      </c>
      <c r="Q111" t="s">
        <v>31</v>
      </c>
      <c r="R111" t="s">
        <v>32</v>
      </c>
      <c r="S111" t="s">
        <v>73</v>
      </c>
      <c r="T111" t="s">
        <v>493</v>
      </c>
      <c r="U111" t="s">
        <v>5625</v>
      </c>
      <c r="V111" t="s">
        <v>8462</v>
      </c>
      <c r="X111" t="str">
        <f>VLOOKUP(pbp!V2861, games!$B$2:$R$40, 3, FALSE)</f>
        <v>2020-09-13T20:25Z</v>
      </c>
      <c r="Y111">
        <f>VLOOKUP(1*V111,NFLGames!$H$11:$H$555,1,FALSE)</f>
        <v>401128021</v>
      </c>
      <c r="Z111">
        <f>VLOOKUP($Y111, NFLGames!$H$11:$K$555,2,FALSE)</f>
        <v>2019</v>
      </c>
      <c r="AA111">
        <f>VLOOKUP($Y111, NFLGames!$H$11:$K$555,3,FALSE)</f>
        <v>1</v>
      </c>
      <c r="AB111" s="6">
        <f>IF(A112=0, 0, AH112-tbl_pbp[[#This Row],[Saints Win %]])</f>
        <v>1.0000000000000009E-3</v>
      </c>
      <c r="AE111">
        <f>ABS(tbl_pbp[[#This Row],[play.homeScore]]-tbl_pbp[[#This Row],[play.awayScore]])</f>
        <v>11</v>
      </c>
      <c r="AF111">
        <f>IF(tbl_pbp[[#This Row],[Play Saints Win % Increase]]&gt;=$AF$4,1,0)</f>
        <v>0</v>
      </c>
      <c r="AG111" t="str">
        <f>VLOOKUP(tbl_pbp[[#This Row],[gameId]], games!$B$2:$T$40, 9, FALSE)</f>
        <v>houston-texans</v>
      </c>
      <c r="AH111" s="5">
        <f>IF(tbl_pbp[[#This Row],[AwayTeam]] &lt;&gt; "new-orleans-saints", tbl_pbp[[#This Row],[homeWinPercentage]], 1-tbl_pbp[[#This Row],[homeWinPercentage]])</f>
        <v>0.21099999999999999</v>
      </c>
      <c r="AI111" s="13">
        <f>tbl_pbp[[#This Row],[Kamara]]*tbl_pbp[[#This Row],[Impactful Play]]</f>
        <v>0</v>
      </c>
      <c r="AJ111" s="13">
        <f>tbl_pbp[[#This Row],[Thomas]]*tbl_pbp[[#This Row],[Impactful Play]]</f>
        <v>0</v>
      </c>
      <c r="AK111" s="13" t="str">
        <f>VLOOKUP(tbl_pbp[[#This Row],[Play Saints Win % Increase]], tbl_impact[],3,TRUE)</f>
        <v>Scented (0 to +5%)</v>
      </c>
    </row>
    <row r="112" spans="1:37">
      <c r="A112" s="1">
        <v>106</v>
      </c>
      <c r="B112" s="5">
        <v>0.21199999999999999</v>
      </c>
      <c r="C112" t="s">
        <v>8757</v>
      </c>
      <c r="D112">
        <v>0</v>
      </c>
      <c r="E112">
        <v>0</v>
      </c>
      <c r="F112">
        <v>3</v>
      </c>
      <c r="G112">
        <v>10</v>
      </c>
      <c r="H112">
        <v>21</v>
      </c>
      <c r="I112">
        <v>10</v>
      </c>
      <c r="J112">
        <v>59</v>
      </c>
      <c r="K112" t="s">
        <v>29</v>
      </c>
      <c r="L112">
        <v>1</v>
      </c>
      <c r="M112">
        <v>41</v>
      </c>
      <c r="N112" t="s">
        <v>8758</v>
      </c>
      <c r="O112" t="s">
        <v>8759</v>
      </c>
      <c r="P112" t="s">
        <v>30</v>
      </c>
      <c r="Q112" t="s">
        <v>31</v>
      </c>
      <c r="R112" t="s">
        <v>32</v>
      </c>
      <c r="S112" t="s">
        <v>33</v>
      </c>
      <c r="T112" t="s">
        <v>8760</v>
      </c>
      <c r="U112" t="s">
        <v>8761</v>
      </c>
      <c r="V112" t="s">
        <v>8462</v>
      </c>
      <c r="X112" t="str">
        <f>VLOOKUP(pbp!V2862, games!$B$2:$R$40, 3, FALSE)</f>
        <v>2020-09-13T20:25Z</v>
      </c>
      <c r="Y112">
        <f>VLOOKUP(1*V112,NFLGames!$H$11:$H$555,1,FALSE)</f>
        <v>401128021</v>
      </c>
      <c r="Z112">
        <f>VLOOKUP($Y112, NFLGames!$H$11:$K$555,2,FALSE)</f>
        <v>2019</v>
      </c>
      <c r="AA112">
        <f>VLOOKUP($Y112, NFLGames!$H$11:$K$555,3,FALSE)</f>
        <v>1</v>
      </c>
      <c r="AB112" s="6">
        <f>IF(A113=0, 0, AH113-tbl_pbp[[#This Row],[Saints Win %]])</f>
        <v>4.200000000000001E-2</v>
      </c>
      <c r="AE112">
        <f>ABS(tbl_pbp[[#This Row],[play.homeScore]]-tbl_pbp[[#This Row],[play.awayScore]])</f>
        <v>11</v>
      </c>
      <c r="AF112">
        <f>IF(tbl_pbp[[#This Row],[Play Saints Win % Increase]]&gt;=$AF$4,1,0)</f>
        <v>0</v>
      </c>
      <c r="AG112" t="str">
        <f>VLOOKUP(tbl_pbp[[#This Row],[gameId]], games!$B$2:$T$40, 9, FALSE)</f>
        <v>houston-texans</v>
      </c>
      <c r="AH112" s="5">
        <f>IF(tbl_pbp[[#This Row],[AwayTeam]] &lt;&gt; "new-orleans-saints", tbl_pbp[[#This Row],[homeWinPercentage]], 1-tbl_pbp[[#This Row],[homeWinPercentage]])</f>
        <v>0.21199999999999999</v>
      </c>
      <c r="AI112" s="13">
        <f>tbl_pbp[[#This Row],[Kamara]]*tbl_pbp[[#This Row],[Impactful Play]]</f>
        <v>0</v>
      </c>
      <c r="AJ112" s="13">
        <f>tbl_pbp[[#This Row],[Thomas]]*tbl_pbp[[#This Row],[Impactful Play]]</f>
        <v>0</v>
      </c>
      <c r="AK112" s="13" t="str">
        <f>VLOOKUP(tbl_pbp[[#This Row],[Play Saints Win % Increase]], tbl_impact[],3,TRUE)</f>
        <v>Scented (0 to +5%)</v>
      </c>
    </row>
    <row r="113" spans="1:37">
      <c r="A113" s="1">
        <v>107</v>
      </c>
      <c r="B113" s="5">
        <v>0.254</v>
      </c>
      <c r="C113" t="s">
        <v>8762</v>
      </c>
      <c r="D113">
        <v>0</v>
      </c>
      <c r="E113">
        <v>0</v>
      </c>
      <c r="F113">
        <v>3</v>
      </c>
      <c r="G113">
        <v>10</v>
      </c>
      <c r="H113">
        <v>21</v>
      </c>
      <c r="I113">
        <v>10</v>
      </c>
      <c r="J113">
        <v>70</v>
      </c>
      <c r="K113" t="s">
        <v>29</v>
      </c>
      <c r="L113">
        <v>1</v>
      </c>
      <c r="M113">
        <v>30</v>
      </c>
      <c r="N113" t="s">
        <v>8763</v>
      </c>
      <c r="O113" t="s">
        <v>6336</v>
      </c>
      <c r="P113" t="s">
        <v>30</v>
      </c>
      <c r="Q113" t="s">
        <v>31</v>
      </c>
      <c r="R113" t="s">
        <v>32</v>
      </c>
      <c r="S113" t="s">
        <v>33</v>
      </c>
      <c r="T113" t="s">
        <v>8712</v>
      </c>
      <c r="U113" t="s">
        <v>8713</v>
      </c>
      <c r="V113" t="s">
        <v>8462</v>
      </c>
      <c r="X113" t="str">
        <f>VLOOKUP(pbp!V2863, games!$B$2:$R$40, 3, FALSE)</f>
        <v>2020-09-13T20:25Z</v>
      </c>
      <c r="Y113">
        <f>VLOOKUP(1*V113,NFLGames!$H$11:$H$555,1,FALSE)</f>
        <v>401128021</v>
      </c>
      <c r="Z113">
        <f>VLOOKUP($Y113, NFLGames!$H$11:$K$555,2,FALSE)</f>
        <v>2019</v>
      </c>
      <c r="AA113">
        <f>VLOOKUP($Y113, NFLGames!$H$11:$K$555,3,FALSE)</f>
        <v>1</v>
      </c>
      <c r="AB113" s="6">
        <f>IF(A114=0, 0, AH114-tbl_pbp[[#This Row],[Saints Win %]])</f>
        <v>5.0000000000000044E-3</v>
      </c>
      <c r="AD113">
        <v>1</v>
      </c>
      <c r="AE113">
        <f>ABS(tbl_pbp[[#This Row],[play.homeScore]]-tbl_pbp[[#This Row],[play.awayScore]])</f>
        <v>11</v>
      </c>
      <c r="AF113">
        <f>IF(tbl_pbp[[#This Row],[Play Saints Win % Increase]]&gt;=$AF$4,1,0)</f>
        <v>0</v>
      </c>
      <c r="AG113" t="str">
        <f>VLOOKUP(tbl_pbp[[#This Row],[gameId]], games!$B$2:$T$40, 9, FALSE)</f>
        <v>houston-texans</v>
      </c>
      <c r="AH113" s="5">
        <f>IF(tbl_pbp[[#This Row],[AwayTeam]] &lt;&gt; "new-orleans-saints", tbl_pbp[[#This Row],[homeWinPercentage]], 1-tbl_pbp[[#This Row],[homeWinPercentage]])</f>
        <v>0.254</v>
      </c>
      <c r="AI113" s="13">
        <f>tbl_pbp[[#This Row],[Kamara]]*tbl_pbp[[#This Row],[Impactful Play]]</f>
        <v>0</v>
      </c>
      <c r="AJ113" s="13">
        <f>tbl_pbp[[#This Row],[Thomas]]*tbl_pbp[[#This Row],[Impactful Play]]</f>
        <v>0</v>
      </c>
      <c r="AK113" s="13" t="str">
        <f>VLOOKUP(tbl_pbp[[#This Row],[Play Saints Win % Increase]], tbl_impact[],3,TRUE)</f>
        <v>Scented (0 to +5%)</v>
      </c>
    </row>
    <row r="114" spans="1:37">
      <c r="A114" s="1">
        <v>108</v>
      </c>
      <c r="B114" s="5">
        <v>0.25900000000000001</v>
      </c>
      <c r="C114" t="s">
        <v>8764</v>
      </c>
      <c r="D114">
        <v>0</v>
      </c>
      <c r="E114">
        <v>0</v>
      </c>
      <c r="F114">
        <v>3</v>
      </c>
      <c r="G114">
        <v>10</v>
      </c>
      <c r="H114">
        <v>21</v>
      </c>
      <c r="I114">
        <v>3</v>
      </c>
      <c r="J114">
        <v>77</v>
      </c>
      <c r="K114" t="s">
        <v>29</v>
      </c>
      <c r="L114">
        <v>2</v>
      </c>
      <c r="M114">
        <v>23</v>
      </c>
      <c r="N114" t="s">
        <v>8765</v>
      </c>
      <c r="O114" t="s">
        <v>8766</v>
      </c>
      <c r="P114" t="s">
        <v>45</v>
      </c>
      <c r="Q114" t="s">
        <v>46</v>
      </c>
      <c r="R114" t="s">
        <v>47</v>
      </c>
      <c r="S114" t="s">
        <v>193</v>
      </c>
      <c r="T114" t="s">
        <v>8525</v>
      </c>
      <c r="U114" t="s">
        <v>8767</v>
      </c>
      <c r="V114" t="s">
        <v>8462</v>
      </c>
      <c r="X114" t="str">
        <f>VLOOKUP(pbp!V2864, games!$B$2:$R$40, 3, FALSE)</f>
        <v>2020-09-13T20:25Z</v>
      </c>
      <c r="Y114">
        <f>VLOOKUP(1*V114,NFLGames!$H$11:$H$555,1,FALSE)</f>
        <v>401128021</v>
      </c>
      <c r="Z114">
        <f>VLOOKUP($Y114, NFLGames!$H$11:$K$555,2,FALSE)</f>
        <v>2019</v>
      </c>
      <c r="AA114">
        <f>VLOOKUP($Y114, NFLGames!$H$11:$K$555,3,FALSE)</f>
        <v>1</v>
      </c>
      <c r="AB114" s="6">
        <f>IF(A115=0, 0, AH115-tbl_pbp[[#This Row],[Saints Win %]])</f>
        <v>-3.4000000000000002E-2</v>
      </c>
      <c r="AE114">
        <f>ABS(tbl_pbp[[#This Row],[play.homeScore]]-tbl_pbp[[#This Row],[play.awayScore]])</f>
        <v>11</v>
      </c>
      <c r="AF114">
        <f>IF(tbl_pbp[[#This Row],[Play Saints Win % Increase]]&gt;=$AF$4,1,0)</f>
        <v>0</v>
      </c>
      <c r="AG114" t="str">
        <f>VLOOKUP(tbl_pbp[[#This Row],[gameId]], games!$B$2:$T$40, 9, FALSE)</f>
        <v>houston-texans</v>
      </c>
      <c r="AH114" s="5">
        <f>IF(tbl_pbp[[#This Row],[AwayTeam]] &lt;&gt; "new-orleans-saints", tbl_pbp[[#This Row],[homeWinPercentage]], 1-tbl_pbp[[#This Row],[homeWinPercentage]])</f>
        <v>0.25900000000000001</v>
      </c>
      <c r="AI114" s="13">
        <f>tbl_pbp[[#This Row],[Kamara]]*tbl_pbp[[#This Row],[Impactful Play]]</f>
        <v>0</v>
      </c>
      <c r="AJ114" s="13">
        <f>tbl_pbp[[#This Row],[Thomas]]*tbl_pbp[[#This Row],[Impactful Play]]</f>
        <v>0</v>
      </c>
      <c r="AK114" s="13" t="str">
        <f>VLOOKUP(tbl_pbp[[#This Row],[Play Saints Win % Increase]], tbl_impact[],3,TRUE)</f>
        <v>Bad (0 to -5%)</v>
      </c>
    </row>
    <row r="115" spans="1:37">
      <c r="A115" s="1">
        <v>109</v>
      </c>
      <c r="B115" s="5">
        <v>0.22500000000000001</v>
      </c>
      <c r="C115" t="s">
        <v>8768</v>
      </c>
      <c r="D115">
        <v>0</v>
      </c>
      <c r="E115">
        <v>0</v>
      </c>
      <c r="F115">
        <v>3</v>
      </c>
      <c r="G115">
        <v>10</v>
      </c>
      <c r="H115">
        <v>21</v>
      </c>
      <c r="I115">
        <v>10</v>
      </c>
      <c r="J115">
        <v>85</v>
      </c>
      <c r="K115" t="s">
        <v>29</v>
      </c>
      <c r="L115">
        <v>1</v>
      </c>
      <c r="M115">
        <v>15</v>
      </c>
      <c r="N115" t="s">
        <v>8769</v>
      </c>
      <c r="O115" t="s">
        <v>223</v>
      </c>
      <c r="P115" t="s">
        <v>22</v>
      </c>
      <c r="Q115" t="s">
        <v>37</v>
      </c>
      <c r="S115" t="s">
        <v>33</v>
      </c>
      <c r="T115" t="s">
        <v>8605</v>
      </c>
      <c r="U115" t="s">
        <v>8606</v>
      </c>
      <c r="V115" t="s">
        <v>8462</v>
      </c>
      <c r="X115" t="str">
        <f>VLOOKUP(pbp!V2865, games!$B$2:$R$40, 3, FALSE)</f>
        <v>2020-09-13T20:25Z</v>
      </c>
      <c r="Y115">
        <f>VLOOKUP(1*V115,NFLGames!$H$11:$H$555,1,FALSE)</f>
        <v>401128021</v>
      </c>
      <c r="Z115">
        <f>VLOOKUP($Y115, NFLGames!$H$11:$K$555,2,FALSE)</f>
        <v>2019</v>
      </c>
      <c r="AA115">
        <f>VLOOKUP($Y115, NFLGames!$H$11:$K$555,3,FALSE)</f>
        <v>1</v>
      </c>
      <c r="AB115" s="6">
        <f>IF(A116=0, 0, AH116-tbl_pbp[[#This Row],[Saints Win %]])</f>
        <v>5.6000000000000022E-2</v>
      </c>
      <c r="AE115">
        <f>ABS(tbl_pbp[[#This Row],[play.homeScore]]-tbl_pbp[[#This Row],[play.awayScore]])</f>
        <v>11</v>
      </c>
      <c r="AF115">
        <f>IF(tbl_pbp[[#This Row],[Play Saints Win % Increase]]&gt;=$AF$4,1,0)</f>
        <v>0</v>
      </c>
      <c r="AG115" t="str">
        <f>VLOOKUP(tbl_pbp[[#This Row],[gameId]], games!$B$2:$T$40, 9, FALSE)</f>
        <v>houston-texans</v>
      </c>
      <c r="AH115" s="5">
        <f>IF(tbl_pbp[[#This Row],[AwayTeam]] &lt;&gt; "new-orleans-saints", tbl_pbp[[#This Row],[homeWinPercentage]], 1-tbl_pbp[[#This Row],[homeWinPercentage]])</f>
        <v>0.22500000000000001</v>
      </c>
      <c r="AI115" s="13">
        <f>tbl_pbp[[#This Row],[Kamara]]*tbl_pbp[[#This Row],[Impactful Play]]</f>
        <v>0</v>
      </c>
      <c r="AJ115" s="13">
        <f>tbl_pbp[[#This Row],[Thomas]]*tbl_pbp[[#This Row],[Impactful Play]]</f>
        <v>0</v>
      </c>
      <c r="AK115" s="13" t="str">
        <f>VLOOKUP(tbl_pbp[[#This Row],[Play Saints Win % Increase]], tbl_impact[],3,TRUE)</f>
        <v>Perfumed (5 to + 10%)</v>
      </c>
    </row>
    <row r="116" spans="1:37">
      <c r="A116" s="1">
        <v>110</v>
      </c>
      <c r="B116" s="5">
        <v>0.28100000000000003</v>
      </c>
      <c r="C116" t="s">
        <v>8770</v>
      </c>
      <c r="D116">
        <v>0</v>
      </c>
      <c r="E116">
        <v>0</v>
      </c>
      <c r="F116">
        <v>3</v>
      </c>
      <c r="G116">
        <v>10</v>
      </c>
      <c r="H116">
        <v>21</v>
      </c>
      <c r="I116">
        <v>10</v>
      </c>
      <c r="J116">
        <v>85</v>
      </c>
      <c r="K116" t="s">
        <v>29</v>
      </c>
      <c r="L116">
        <v>2</v>
      </c>
      <c r="M116">
        <v>15</v>
      </c>
      <c r="N116" t="s">
        <v>8771</v>
      </c>
      <c r="O116" t="s">
        <v>5561</v>
      </c>
      <c r="P116" t="s">
        <v>45</v>
      </c>
      <c r="Q116" t="s">
        <v>46</v>
      </c>
      <c r="R116" t="s">
        <v>47</v>
      </c>
      <c r="S116" t="s">
        <v>120</v>
      </c>
      <c r="T116" t="s">
        <v>8605</v>
      </c>
      <c r="U116" t="s">
        <v>8772</v>
      </c>
      <c r="V116" t="s">
        <v>8462</v>
      </c>
      <c r="X116" t="str">
        <f>VLOOKUP(pbp!V2866, games!$B$2:$R$40, 3, FALSE)</f>
        <v>2020-09-13T20:25Z</v>
      </c>
      <c r="Y116">
        <f>VLOOKUP(1*V116,NFLGames!$H$11:$H$555,1,FALSE)</f>
        <v>401128021</v>
      </c>
      <c r="Z116">
        <f>VLOOKUP($Y116, NFLGames!$H$11:$K$555,2,FALSE)</f>
        <v>2019</v>
      </c>
      <c r="AA116">
        <f>VLOOKUP($Y116, NFLGames!$H$11:$K$555,3,FALSE)</f>
        <v>1</v>
      </c>
      <c r="AB116" s="6">
        <f>IF(A117=0, 0, AH117-tbl_pbp[[#This Row],[Saints Win %]])</f>
        <v>5.4999999999999993E-2</v>
      </c>
      <c r="AE116">
        <f>ABS(tbl_pbp[[#This Row],[play.homeScore]]-tbl_pbp[[#This Row],[play.awayScore]])</f>
        <v>11</v>
      </c>
      <c r="AF116">
        <f>IF(tbl_pbp[[#This Row],[Play Saints Win % Increase]]&gt;=$AF$4,1,0)</f>
        <v>0</v>
      </c>
      <c r="AG116" t="str">
        <f>VLOOKUP(tbl_pbp[[#This Row],[gameId]], games!$B$2:$T$40, 9, FALSE)</f>
        <v>houston-texans</v>
      </c>
      <c r="AH116" s="5">
        <f>IF(tbl_pbp[[#This Row],[AwayTeam]] &lt;&gt; "new-orleans-saints", tbl_pbp[[#This Row],[homeWinPercentage]], 1-tbl_pbp[[#This Row],[homeWinPercentage]])</f>
        <v>0.28100000000000003</v>
      </c>
      <c r="AI116" s="13">
        <f>tbl_pbp[[#This Row],[Kamara]]*tbl_pbp[[#This Row],[Impactful Play]]</f>
        <v>0</v>
      </c>
      <c r="AJ116" s="13">
        <f>tbl_pbp[[#This Row],[Thomas]]*tbl_pbp[[#This Row],[Impactful Play]]</f>
        <v>0</v>
      </c>
      <c r="AK116" s="13" t="str">
        <f>VLOOKUP(tbl_pbp[[#This Row],[Play Saints Win % Increase]], tbl_impact[],3,TRUE)</f>
        <v>Perfumed (5 to + 10%)</v>
      </c>
    </row>
    <row r="117" spans="1:37">
      <c r="A117" s="1">
        <v>111</v>
      </c>
      <c r="B117" s="5">
        <v>0.33600000000000002</v>
      </c>
      <c r="C117" t="s">
        <v>8773</v>
      </c>
      <c r="D117">
        <v>0</v>
      </c>
      <c r="E117">
        <v>0</v>
      </c>
      <c r="F117">
        <v>3</v>
      </c>
      <c r="G117">
        <v>17</v>
      </c>
      <c r="H117">
        <v>21</v>
      </c>
      <c r="I117">
        <v>4</v>
      </c>
      <c r="J117">
        <v>91</v>
      </c>
      <c r="K117" t="s">
        <v>29</v>
      </c>
      <c r="L117">
        <v>3</v>
      </c>
      <c r="M117">
        <v>9</v>
      </c>
      <c r="N117" t="s">
        <v>8774</v>
      </c>
      <c r="O117" t="s">
        <v>8775</v>
      </c>
      <c r="P117" t="s">
        <v>103</v>
      </c>
      <c r="Q117" t="s">
        <v>104</v>
      </c>
      <c r="R117" t="s">
        <v>105</v>
      </c>
      <c r="S117" t="s">
        <v>63</v>
      </c>
      <c r="T117" t="s">
        <v>8776</v>
      </c>
      <c r="U117" t="s">
        <v>8777</v>
      </c>
      <c r="V117" t="s">
        <v>8462</v>
      </c>
      <c r="X117" t="str">
        <f>VLOOKUP(pbp!V2867, games!$B$2:$R$40, 3, FALSE)</f>
        <v>2020-09-13T20:25Z</v>
      </c>
      <c r="Y117">
        <f>VLOOKUP(1*V117,NFLGames!$H$11:$H$555,1,FALSE)</f>
        <v>401128021</v>
      </c>
      <c r="Z117">
        <f>VLOOKUP($Y117, NFLGames!$H$11:$K$555,2,FALSE)</f>
        <v>2019</v>
      </c>
      <c r="AA117">
        <f>VLOOKUP($Y117, NFLGames!$H$11:$K$555,3,FALSE)</f>
        <v>1</v>
      </c>
      <c r="AB117" s="6">
        <f>IF(A118=0, 0, AH118-tbl_pbp[[#This Row],[Saints Win %]])</f>
        <v>1.3999999999999957E-2</v>
      </c>
      <c r="AE117">
        <f>ABS(tbl_pbp[[#This Row],[play.homeScore]]-tbl_pbp[[#This Row],[play.awayScore]])</f>
        <v>4</v>
      </c>
      <c r="AF117">
        <f>IF(tbl_pbp[[#This Row],[Play Saints Win % Increase]]&gt;=$AF$4,1,0)</f>
        <v>0</v>
      </c>
      <c r="AG117" t="str">
        <f>VLOOKUP(tbl_pbp[[#This Row],[gameId]], games!$B$2:$T$40, 9, FALSE)</f>
        <v>houston-texans</v>
      </c>
      <c r="AH117" s="5">
        <f>IF(tbl_pbp[[#This Row],[AwayTeam]] &lt;&gt; "new-orleans-saints", tbl_pbp[[#This Row],[homeWinPercentage]], 1-tbl_pbp[[#This Row],[homeWinPercentage]])</f>
        <v>0.33600000000000002</v>
      </c>
      <c r="AI117" s="13">
        <f>tbl_pbp[[#This Row],[Kamara]]*tbl_pbp[[#This Row],[Impactful Play]]</f>
        <v>0</v>
      </c>
      <c r="AJ117" s="13">
        <f>tbl_pbp[[#This Row],[Thomas]]*tbl_pbp[[#This Row],[Impactful Play]]</f>
        <v>0</v>
      </c>
      <c r="AK117" s="13" t="str">
        <f>VLOOKUP(tbl_pbp[[#This Row],[Play Saints Win % Increase]], tbl_impact[],3,TRUE)</f>
        <v>Scented (0 to +5%)</v>
      </c>
    </row>
    <row r="118" spans="1:37">
      <c r="A118" s="1">
        <v>112</v>
      </c>
      <c r="B118" s="5">
        <v>0.35</v>
      </c>
      <c r="C118" t="s">
        <v>8778</v>
      </c>
      <c r="D118">
        <v>0</v>
      </c>
      <c r="E118">
        <v>0</v>
      </c>
      <c r="F118">
        <v>3</v>
      </c>
      <c r="G118">
        <v>17</v>
      </c>
      <c r="H118">
        <v>21</v>
      </c>
      <c r="I118">
        <v>0</v>
      </c>
      <c r="J118">
        <v>96</v>
      </c>
      <c r="K118" t="s">
        <v>29</v>
      </c>
      <c r="L118">
        <v>0</v>
      </c>
      <c r="M118">
        <v>50</v>
      </c>
      <c r="N118" t="s">
        <v>8779</v>
      </c>
      <c r="O118" t="s">
        <v>8775</v>
      </c>
      <c r="P118" t="s">
        <v>25</v>
      </c>
      <c r="Q118" t="s">
        <v>26</v>
      </c>
      <c r="R118" t="s">
        <v>27</v>
      </c>
      <c r="V118" t="s">
        <v>8462</v>
      </c>
      <c r="X118" t="str">
        <f>VLOOKUP(pbp!V2868, games!$B$2:$R$40, 3, FALSE)</f>
        <v>2020-09-13T20:25Z</v>
      </c>
      <c r="Y118">
        <f>VLOOKUP(1*V118,NFLGames!$H$11:$H$555,1,FALSE)</f>
        <v>401128021</v>
      </c>
      <c r="Z118">
        <f>VLOOKUP($Y118, NFLGames!$H$11:$K$555,2,FALSE)</f>
        <v>2019</v>
      </c>
      <c r="AA118">
        <f>VLOOKUP($Y118, NFLGames!$H$11:$K$555,3,FALSE)</f>
        <v>1</v>
      </c>
      <c r="AB118" s="6">
        <f>IF(A119=0, 0, AH119-tbl_pbp[[#This Row],[Saints Win %]])</f>
        <v>3.6000000000000032E-2</v>
      </c>
      <c r="AE118">
        <f>ABS(tbl_pbp[[#This Row],[play.homeScore]]-tbl_pbp[[#This Row],[play.awayScore]])</f>
        <v>4</v>
      </c>
      <c r="AF118">
        <f>IF(tbl_pbp[[#This Row],[Play Saints Win % Increase]]&gt;=$AF$4,1,0)</f>
        <v>0</v>
      </c>
      <c r="AG118" t="str">
        <f>VLOOKUP(tbl_pbp[[#This Row],[gameId]], games!$B$2:$T$40, 9, FALSE)</f>
        <v>houston-texans</v>
      </c>
      <c r="AH118" s="5">
        <f>IF(tbl_pbp[[#This Row],[AwayTeam]] &lt;&gt; "new-orleans-saints", tbl_pbp[[#This Row],[homeWinPercentage]], 1-tbl_pbp[[#This Row],[homeWinPercentage]])</f>
        <v>0.35</v>
      </c>
      <c r="AI118" s="13">
        <f>tbl_pbp[[#This Row],[Kamara]]*tbl_pbp[[#This Row],[Impactful Play]]</f>
        <v>0</v>
      </c>
      <c r="AJ118" s="13">
        <f>tbl_pbp[[#This Row],[Thomas]]*tbl_pbp[[#This Row],[Impactful Play]]</f>
        <v>0</v>
      </c>
      <c r="AK118" s="13" t="str">
        <f>VLOOKUP(tbl_pbp[[#This Row],[Play Saints Win % Increase]], tbl_impact[],3,TRUE)</f>
        <v>Scented (0 to +5%)</v>
      </c>
    </row>
    <row r="119" spans="1:37">
      <c r="A119" s="1">
        <v>113</v>
      </c>
      <c r="B119" s="5">
        <v>0.38600000000000001</v>
      </c>
      <c r="C119" t="s">
        <v>8780</v>
      </c>
      <c r="D119">
        <v>0</v>
      </c>
      <c r="E119">
        <v>0</v>
      </c>
      <c r="F119">
        <v>3</v>
      </c>
      <c r="G119">
        <v>17</v>
      </c>
      <c r="H119">
        <v>21</v>
      </c>
      <c r="I119">
        <v>10</v>
      </c>
      <c r="J119">
        <v>84</v>
      </c>
      <c r="K119" t="s">
        <v>8464</v>
      </c>
      <c r="L119">
        <v>1</v>
      </c>
      <c r="M119">
        <v>84</v>
      </c>
      <c r="N119" t="s">
        <v>8781</v>
      </c>
      <c r="O119" t="s">
        <v>482</v>
      </c>
      <c r="P119" t="s">
        <v>22</v>
      </c>
      <c r="Q119" t="s">
        <v>37</v>
      </c>
      <c r="S119" t="s">
        <v>33</v>
      </c>
      <c r="T119" t="s">
        <v>8550</v>
      </c>
      <c r="U119" t="s">
        <v>8551</v>
      </c>
      <c r="V119" t="s">
        <v>8462</v>
      </c>
      <c r="X119" t="str">
        <f>VLOOKUP(pbp!V2869, games!$B$2:$R$40, 3, FALSE)</f>
        <v>2020-09-13T20:25Z</v>
      </c>
      <c r="Y119">
        <f>VLOOKUP(1*V119,NFLGames!$H$11:$H$555,1,FALSE)</f>
        <v>401128021</v>
      </c>
      <c r="Z119">
        <f>VLOOKUP($Y119, NFLGames!$H$11:$K$555,2,FALSE)</f>
        <v>2019</v>
      </c>
      <c r="AA119">
        <f>VLOOKUP($Y119, NFLGames!$H$11:$K$555,3,FALSE)</f>
        <v>1</v>
      </c>
      <c r="AB119" s="6">
        <f>IF(A120=0, 0, AH120-tbl_pbp[[#This Row],[Saints Win %]])</f>
        <v>5.0000000000000044E-3</v>
      </c>
      <c r="AE119">
        <f>ABS(tbl_pbp[[#This Row],[play.homeScore]]-tbl_pbp[[#This Row],[play.awayScore]])</f>
        <v>4</v>
      </c>
      <c r="AF119">
        <f>IF(tbl_pbp[[#This Row],[Play Saints Win % Increase]]&gt;=$AF$4,1,0)</f>
        <v>0</v>
      </c>
      <c r="AG119" t="str">
        <f>VLOOKUP(tbl_pbp[[#This Row],[gameId]], games!$B$2:$T$40, 9, FALSE)</f>
        <v>houston-texans</v>
      </c>
      <c r="AH119" s="5">
        <f>IF(tbl_pbp[[#This Row],[AwayTeam]] &lt;&gt; "new-orleans-saints", tbl_pbp[[#This Row],[homeWinPercentage]], 1-tbl_pbp[[#This Row],[homeWinPercentage]])</f>
        <v>0.38600000000000001</v>
      </c>
      <c r="AI119" s="13">
        <f>tbl_pbp[[#This Row],[Kamara]]*tbl_pbp[[#This Row],[Impactful Play]]</f>
        <v>0</v>
      </c>
      <c r="AJ119" s="13">
        <f>tbl_pbp[[#This Row],[Thomas]]*tbl_pbp[[#This Row],[Impactful Play]]</f>
        <v>0</v>
      </c>
      <c r="AK119" s="13" t="str">
        <f>VLOOKUP(tbl_pbp[[#This Row],[Play Saints Win % Increase]], tbl_impact[],3,TRUE)</f>
        <v>Scented (0 to +5%)</v>
      </c>
    </row>
    <row r="120" spans="1:37">
      <c r="A120" s="1">
        <v>114</v>
      </c>
      <c r="B120" s="5">
        <v>0.39100000000000001</v>
      </c>
      <c r="C120" t="s">
        <v>8782</v>
      </c>
      <c r="D120">
        <v>0</v>
      </c>
      <c r="E120">
        <v>0</v>
      </c>
      <c r="F120">
        <v>3</v>
      </c>
      <c r="G120">
        <v>17</v>
      </c>
      <c r="H120">
        <v>21</v>
      </c>
      <c r="I120">
        <v>10</v>
      </c>
      <c r="J120">
        <v>84</v>
      </c>
      <c r="K120" t="s">
        <v>8464</v>
      </c>
      <c r="L120">
        <v>2</v>
      </c>
      <c r="M120">
        <v>84</v>
      </c>
      <c r="N120" t="s">
        <v>8783</v>
      </c>
      <c r="O120" t="s">
        <v>541</v>
      </c>
      <c r="P120" t="s">
        <v>45</v>
      </c>
      <c r="Q120" t="s">
        <v>46</v>
      </c>
      <c r="R120" t="s">
        <v>47</v>
      </c>
      <c r="S120" t="s">
        <v>120</v>
      </c>
      <c r="T120" t="s">
        <v>8550</v>
      </c>
      <c r="U120" t="s">
        <v>8784</v>
      </c>
      <c r="V120" t="s">
        <v>8462</v>
      </c>
      <c r="X120" t="str">
        <f>VLOOKUP(pbp!V2870, games!$B$2:$R$40, 3, FALSE)</f>
        <v>2020-09-13T20:25Z</v>
      </c>
      <c r="Y120">
        <f>VLOOKUP(1*V120,NFLGames!$H$11:$H$555,1,FALSE)</f>
        <v>401128021</v>
      </c>
      <c r="Z120">
        <f>VLOOKUP($Y120, NFLGames!$H$11:$K$555,2,FALSE)</f>
        <v>2019</v>
      </c>
      <c r="AA120">
        <f>VLOOKUP($Y120, NFLGames!$H$11:$K$555,3,FALSE)</f>
        <v>1</v>
      </c>
      <c r="AB120" s="6">
        <f>IF(A121=0, 0, AH121-tbl_pbp[[#This Row],[Saints Win %]])</f>
        <v>5.2999999999999992E-2</v>
      </c>
      <c r="AE120">
        <f>ABS(tbl_pbp[[#This Row],[play.homeScore]]-tbl_pbp[[#This Row],[play.awayScore]])</f>
        <v>4</v>
      </c>
      <c r="AF120">
        <f>IF(tbl_pbp[[#This Row],[Play Saints Win % Increase]]&gt;=$AF$4,1,0)</f>
        <v>0</v>
      </c>
      <c r="AG120" t="str">
        <f>VLOOKUP(tbl_pbp[[#This Row],[gameId]], games!$B$2:$T$40, 9, FALSE)</f>
        <v>houston-texans</v>
      </c>
      <c r="AH120" s="5">
        <f>IF(tbl_pbp[[#This Row],[AwayTeam]] &lt;&gt; "new-orleans-saints", tbl_pbp[[#This Row],[homeWinPercentage]], 1-tbl_pbp[[#This Row],[homeWinPercentage]])</f>
        <v>0.39100000000000001</v>
      </c>
      <c r="AI120" s="13">
        <f>tbl_pbp[[#This Row],[Kamara]]*tbl_pbp[[#This Row],[Impactful Play]]</f>
        <v>0</v>
      </c>
      <c r="AJ120" s="13">
        <f>tbl_pbp[[#This Row],[Thomas]]*tbl_pbp[[#This Row],[Impactful Play]]</f>
        <v>0</v>
      </c>
      <c r="AK120" s="13" t="str">
        <f>VLOOKUP(tbl_pbp[[#This Row],[Play Saints Win % Increase]], tbl_impact[],3,TRUE)</f>
        <v>Perfumed (5 to + 10%)</v>
      </c>
    </row>
    <row r="121" spans="1:37">
      <c r="A121" s="1">
        <v>115</v>
      </c>
      <c r="B121" s="5">
        <v>0.44400000000000001</v>
      </c>
      <c r="C121" t="s">
        <v>8785</v>
      </c>
      <c r="D121">
        <v>0</v>
      </c>
      <c r="E121">
        <v>0</v>
      </c>
      <c r="F121">
        <v>3</v>
      </c>
      <c r="G121">
        <v>17</v>
      </c>
      <c r="H121">
        <v>21</v>
      </c>
      <c r="I121">
        <v>8</v>
      </c>
      <c r="J121">
        <v>82</v>
      </c>
      <c r="K121" t="s">
        <v>8464</v>
      </c>
      <c r="L121">
        <v>3</v>
      </c>
      <c r="M121">
        <v>82</v>
      </c>
      <c r="N121" t="s">
        <v>8786</v>
      </c>
      <c r="O121" t="s">
        <v>488</v>
      </c>
      <c r="P121" t="s">
        <v>450</v>
      </c>
      <c r="Q121" t="s">
        <v>451</v>
      </c>
      <c r="R121" t="s">
        <v>452</v>
      </c>
      <c r="S121" t="s">
        <v>92</v>
      </c>
      <c r="T121" t="s">
        <v>8787</v>
      </c>
      <c r="U121" t="s">
        <v>8788</v>
      </c>
      <c r="V121" t="s">
        <v>8462</v>
      </c>
      <c r="X121" t="str">
        <f>VLOOKUP(pbp!V2871, games!$B$2:$R$40, 3, FALSE)</f>
        <v>2020-09-13T20:25Z</v>
      </c>
      <c r="Y121">
        <f>VLOOKUP(1*V121,NFLGames!$H$11:$H$555,1,FALSE)</f>
        <v>401128021</v>
      </c>
      <c r="Z121">
        <f>VLOOKUP($Y121, NFLGames!$H$11:$K$555,2,FALSE)</f>
        <v>2019</v>
      </c>
      <c r="AA121">
        <f>VLOOKUP($Y121, NFLGames!$H$11:$K$555,3,FALSE)</f>
        <v>1</v>
      </c>
      <c r="AB121" s="6">
        <f>IF(A122=0, 0, AH122-tbl_pbp[[#This Row],[Saints Win %]])</f>
        <v>4.4999999999999984E-2</v>
      </c>
      <c r="AE121">
        <f>ABS(tbl_pbp[[#This Row],[play.homeScore]]-tbl_pbp[[#This Row],[play.awayScore]])</f>
        <v>4</v>
      </c>
      <c r="AF121">
        <f>IF(tbl_pbp[[#This Row],[Play Saints Win % Increase]]&gt;=$AF$4,1,0)</f>
        <v>0</v>
      </c>
      <c r="AG121" t="str">
        <f>VLOOKUP(tbl_pbp[[#This Row],[gameId]], games!$B$2:$T$40, 9, FALSE)</f>
        <v>houston-texans</v>
      </c>
      <c r="AH121" s="5">
        <f>IF(tbl_pbp[[#This Row],[AwayTeam]] &lt;&gt; "new-orleans-saints", tbl_pbp[[#This Row],[homeWinPercentage]], 1-tbl_pbp[[#This Row],[homeWinPercentage]])</f>
        <v>0.44400000000000001</v>
      </c>
      <c r="AI121" s="13">
        <f>tbl_pbp[[#This Row],[Kamara]]*tbl_pbp[[#This Row],[Impactful Play]]</f>
        <v>0</v>
      </c>
      <c r="AJ121" s="13">
        <f>tbl_pbp[[#This Row],[Thomas]]*tbl_pbp[[#This Row],[Impactful Play]]</f>
        <v>0</v>
      </c>
      <c r="AK121" s="13" t="str">
        <f>VLOOKUP(tbl_pbp[[#This Row],[Play Saints Win % Increase]], tbl_impact[],3,TRUE)</f>
        <v>Scented (0 to +5%)</v>
      </c>
    </row>
    <row r="122" spans="1:37">
      <c r="A122" s="1">
        <v>116</v>
      </c>
      <c r="B122" s="5">
        <v>0.48899999999999999</v>
      </c>
      <c r="C122" t="s">
        <v>8789</v>
      </c>
      <c r="D122">
        <v>0</v>
      </c>
      <c r="E122">
        <v>0</v>
      </c>
      <c r="F122">
        <v>3</v>
      </c>
      <c r="G122">
        <v>17</v>
      </c>
      <c r="H122">
        <v>21</v>
      </c>
      <c r="I122">
        <v>10</v>
      </c>
      <c r="J122">
        <v>51</v>
      </c>
      <c r="K122" t="s">
        <v>29</v>
      </c>
      <c r="L122">
        <v>1</v>
      </c>
      <c r="M122">
        <v>49</v>
      </c>
      <c r="N122" t="s">
        <v>8790</v>
      </c>
      <c r="O122" t="s">
        <v>819</v>
      </c>
      <c r="P122" t="s">
        <v>30</v>
      </c>
      <c r="Q122" t="s">
        <v>31</v>
      </c>
      <c r="R122" t="s">
        <v>32</v>
      </c>
      <c r="S122" t="s">
        <v>33</v>
      </c>
      <c r="T122" t="s">
        <v>8501</v>
      </c>
      <c r="U122" t="s">
        <v>8529</v>
      </c>
      <c r="V122" t="s">
        <v>8462</v>
      </c>
      <c r="X122" t="str">
        <f>VLOOKUP(pbp!V2872, games!$B$2:$R$40, 3, FALSE)</f>
        <v>2020-09-13T20:25Z</v>
      </c>
      <c r="Y122">
        <f>VLOOKUP(1*V122,NFLGames!$H$11:$H$555,1,FALSE)</f>
        <v>401128021</v>
      </c>
      <c r="Z122">
        <f>VLOOKUP($Y122, NFLGames!$H$11:$K$555,2,FALSE)</f>
        <v>2019</v>
      </c>
      <c r="AA122">
        <f>VLOOKUP($Y122, NFLGames!$H$11:$K$555,3,FALSE)</f>
        <v>1</v>
      </c>
      <c r="AB122" s="6">
        <f>IF(A123=0, 0, AH123-tbl_pbp[[#This Row],[Saints Win %]])</f>
        <v>8.2999999999999963E-2</v>
      </c>
      <c r="AD122">
        <v>1</v>
      </c>
      <c r="AE122">
        <f>ABS(tbl_pbp[[#This Row],[play.homeScore]]-tbl_pbp[[#This Row],[play.awayScore]])</f>
        <v>4</v>
      </c>
      <c r="AF122">
        <f>IF(tbl_pbp[[#This Row],[Play Saints Win % Increase]]&gt;=$AF$4,1,0)</f>
        <v>0</v>
      </c>
      <c r="AG122" t="str">
        <f>VLOOKUP(tbl_pbp[[#This Row],[gameId]], games!$B$2:$T$40, 9, FALSE)</f>
        <v>houston-texans</v>
      </c>
      <c r="AH122" s="5">
        <f>IF(tbl_pbp[[#This Row],[AwayTeam]] &lt;&gt; "new-orleans-saints", tbl_pbp[[#This Row],[homeWinPercentage]], 1-tbl_pbp[[#This Row],[homeWinPercentage]])</f>
        <v>0.48899999999999999</v>
      </c>
      <c r="AI122" s="13">
        <f>tbl_pbp[[#This Row],[Kamara]]*tbl_pbp[[#This Row],[Impactful Play]]</f>
        <v>0</v>
      </c>
      <c r="AJ122" s="13">
        <f>tbl_pbp[[#This Row],[Thomas]]*tbl_pbp[[#This Row],[Impactful Play]]</f>
        <v>0</v>
      </c>
      <c r="AK122" s="13" t="str">
        <f>VLOOKUP(tbl_pbp[[#This Row],[Play Saints Win % Increase]], tbl_impact[],3,TRUE)</f>
        <v>Perfumed (5 to + 10%)</v>
      </c>
    </row>
    <row r="123" spans="1:37">
      <c r="A123" s="1">
        <v>117</v>
      </c>
      <c r="B123" s="5">
        <v>0.57199999999999995</v>
      </c>
      <c r="C123" t="s">
        <v>8791</v>
      </c>
      <c r="D123">
        <v>0</v>
      </c>
      <c r="E123">
        <v>0</v>
      </c>
      <c r="F123">
        <v>3</v>
      </c>
      <c r="G123">
        <v>17</v>
      </c>
      <c r="H123">
        <v>21</v>
      </c>
      <c r="I123">
        <v>1</v>
      </c>
      <c r="J123">
        <v>60</v>
      </c>
      <c r="K123" t="s">
        <v>29</v>
      </c>
      <c r="L123">
        <v>2</v>
      </c>
      <c r="M123">
        <v>40</v>
      </c>
      <c r="N123" t="s">
        <v>8792</v>
      </c>
      <c r="O123" t="s">
        <v>1732</v>
      </c>
      <c r="P123" t="s">
        <v>266</v>
      </c>
      <c r="Q123" t="s">
        <v>267</v>
      </c>
      <c r="S123" t="s">
        <v>83</v>
      </c>
      <c r="T123" t="s">
        <v>8727</v>
      </c>
      <c r="U123" t="s">
        <v>8793</v>
      </c>
      <c r="V123" t="s">
        <v>8462</v>
      </c>
      <c r="X123" t="str">
        <f>VLOOKUP(pbp!V2873, games!$B$2:$R$40, 3, FALSE)</f>
        <v>2020-09-13T20:25Z</v>
      </c>
      <c r="Y123">
        <f>VLOOKUP(1*V123,NFLGames!$H$11:$H$555,1,FALSE)</f>
        <v>401128021</v>
      </c>
      <c r="Z123">
        <f>VLOOKUP($Y123, NFLGames!$H$11:$K$555,2,FALSE)</f>
        <v>2019</v>
      </c>
      <c r="AA123">
        <f>VLOOKUP($Y123, NFLGames!$H$11:$K$555,3,FALSE)</f>
        <v>1</v>
      </c>
      <c r="AB123" s="6">
        <f>IF(A124=0, 0, AH124-tbl_pbp[[#This Row],[Saints Win %]])</f>
        <v>-1.5999999999999903E-2</v>
      </c>
      <c r="AE123">
        <f>ABS(tbl_pbp[[#This Row],[play.homeScore]]-tbl_pbp[[#This Row],[play.awayScore]])</f>
        <v>4</v>
      </c>
      <c r="AF123">
        <f>IF(tbl_pbp[[#This Row],[Play Saints Win % Increase]]&gt;=$AF$4,1,0)</f>
        <v>0</v>
      </c>
      <c r="AG123" t="str">
        <f>VLOOKUP(tbl_pbp[[#This Row],[gameId]], games!$B$2:$T$40, 9, FALSE)</f>
        <v>houston-texans</v>
      </c>
      <c r="AH123" s="5">
        <f>IF(tbl_pbp[[#This Row],[AwayTeam]] &lt;&gt; "new-orleans-saints", tbl_pbp[[#This Row],[homeWinPercentage]], 1-tbl_pbp[[#This Row],[homeWinPercentage]])</f>
        <v>0.57199999999999995</v>
      </c>
      <c r="AI123" s="13">
        <f>tbl_pbp[[#This Row],[Kamara]]*tbl_pbp[[#This Row],[Impactful Play]]</f>
        <v>0</v>
      </c>
      <c r="AJ123" s="13">
        <f>tbl_pbp[[#This Row],[Thomas]]*tbl_pbp[[#This Row],[Impactful Play]]</f>
        <v>0</v>
      </c>
      <c r="AK123" s="13" t="str">
        <f>VLOOKUP(tbl_pbp[[#This Row],[Play Saints Win % Increase]], tbl_impact[],3,TRUE)</f>
        <v>Bad (0 to -5%)</v>
      </c>
    </row>
    <row r="124" spans="1:37">
      <c r="A124" s="1">
        <v>118</v>
      </c>
      <c r="B124" s="5">
        <v>0.55600000000000005</v>
      </c>
      <c r="C124" t="s">
        <v>8794</v>
      </c>
      <c r="D124">
        <v>0</v>
      </c>
      <c r="E124">
        <v>0</v>
      </c>
      <c r="F124">
        <v>3</v>
      </c>
      <c r="G124">
        <v>17</v>
      </c>
      <c r="H124">
        <v>21</v>
      </c>
      <c r="I124">
        <v>10</v>
      </c>
      <c r="J124">
        <v>88</v>
      </c>
      <c r="K124" t="s">
        <v>29</v>
      </c>
      <c r="L124">
        <v>1</v>
      </c>
      <c r="M124">
        <v>12</v>
      </c>
      <c r="N124" t="s">
        <v>8795</v>
      </c>
      <c r="O124" t="s">
        <v>140</v>
      </c>
      <c r="P124" t="s">
        <v>124</v>
      </c>
      <c r="Q124" t="s">
        <v>125</v>
      </c>
      <c r="R124" t="s">
        <v>126</v>
      </c>
      <c r="V124" t="s">
        <v>8462</v>
      </c>
      <c r="X124" t="str">
        <f>VLOOKUP(pbp!V2874, games!$B$2:$R$40, 3, FALSE)</f>
        <v>2020-09-13T20:25Z</v>
      </c>
      <c r="Y124">
        <f>VLOOKUP(1*V124,NFLGames!$H$11:$H$555,1,FALSE)</f>
        <v>401128021</v>
      </c>
      <c r="Z124">
        <f>VLOOKUP($Y124, NFLGames!$H$11:$K$555,2,FALSE)</f>
        <v>2019</v>
      </c>
      <c r="AA124">
        <f>VLOOKUP($Y124, NFLGames!$H$11:$K$555,3,FALSE)</f>
        <v>1</v>
      </c>
      <c r="AB124" s="6">
        <f>IF(A125=0, 0, AH125-tbl_pbp[[#This Row],[Saints Win %]])</f>
        <v>-7.5000000000000067E-2</v>
      </c>
      <c r="AE124">
        <f>ABS(tbl_pbp[[#This Row],[play.homeScore]]-tbl_pbp[[#This Row],[play.awayScore]])</f>
        <v>4</v>
      </c>
      <c r="AF124">
        <f>IF(tbl_pbp[[#This Row],[Play Saints Win % Increase]]&gt;=$AF$4,1,0)</f>
        <v>0</v>
      </c>
      <c r="AG124" t="str">
        <f>VLOOKUP(tbl_pbp[[#This Row],[gameId]], games!$B$2:$T$40, 9, FALSE)</f>
        <v>houston-texans</v>
      </c>
      <c r="AH124" s="5">
        <f>IF(tbl_pbp[[#This Row],[AwayTeam]] &lt;&gt; "new-orleans-saints", tbl_pbp[[#This Row],[homeWinPercentage]], 1-tbl_pbp[[#This Row],[homeWinPercentage]])</f>
        <v>0.55600000000000005</v>
      </c>
      <c r="AI124" s="13">
        <f>tbl_pbp[[#This Row],[Kamara]]*tbl_pbp[[#This Row],[Impactful Play]]</f>
        <v>0</v>
      </c>
      <c r="AJ124" s="13">
        <f>tbl_pbp[[#This Row],[Thomas]]*tbl_pbp[[#This Row],[Impactful Play]]</f>
        <v>0</v>
      </c>
      <c r="AK124" s="13" t="str">
        <f>VLOOKUP(tbl_pbp[[#This Row],[Play Saints Win % Increase]], tbl_impact[],3,TRUE)</f>
        <v>Smelly (worse than-5% -&gt; -10%)</v>
      </c>
    </row>
    <row r="125" spans="1:37">
      <c r="A125" s="1">
        <v>119</v>
      </c>
      <c r="B125" s="5">
        <v>0.48099999999999998</v>
      </c>
      <c r="C125" t="s">
        <v>8796</v>
      </c>
      <c r="D125">
        <v>0</v>
      </c>
      <c r="E125">
        <v>0</v>
      </c>
      <c r="F125">
        <v>3</v>
      </c>
      <c r="G125">
        <v>17</v>
      </c>
      <c r="H125">
        <v>21</v>
      </c>
      <c r="I125">
        <v>10</v>
      </c>
      <c r="J125">
        <v>88</v>
      </c>
      <c r="K125" t="s">
        <v>29</v>
      </c>
      <c r="L125">
        <v>1</v>
      </c>
      <c r="M125">
        <v>12</v>
      </c>
      <c r="N125" t="s">
        <v>8797</v>
      </c>
      <c r="O125" t="s">
        <v>140</v>
      </c>
      <c r="P125" t="s">
        <v>30</v>
      </c>
      <c r="Q125" t="s">
        <v>31</v>
      </c>
      <c r="R125" t="s">
        <v>32</v>
      </c>
      <c r="S125" t="s">
        <v>33</v>
      </c>
      <c r="T125" t="s">
        <v>8798</v>
      </c>
      <c r="U125" t="s">
        <v>8799</v>
      </c>
      <c r="V125" t="s">
        <v>8462</v>
      </c>
      <c r="X125" t="str">
        <f>VLOOKUP(pbp!V2875, games!$B$2:$R$40, 3, FALSE)</f>
        <v>2020-09-13T20:25Z</v>
      </c>
      <c r="Y125">
        <f>VLOOKUP(1*V125,NFLGames!$H$11:$H$555,1,FALSE)</f>
        <v>401128021</v>
      </c>
      <c r="Z125">
        <f>VLOOKUP($Y125, NFLGames!$H$11:$K$555,2,FALSE)</f>
        <v>2019</v>
      </c>
      <c r="AA125">
        <f>VLOOKUP($Y125, NFLGames!$H$11:$K$555,3,FALSE)</f>
        <v>1</v>
      </c>
      <c r="AB125" s="6">
        <f>IF(A126=0, 0, AH126-tbl_pbp[[#This Row],[Saints Win %]])</f>
        <v>-1.0000000000000009E-3</v>
      </c>
      <c r="AE125">
        <f>ABS(tbl_pbp[[#This Row],[play.homeScore]]-tbl_pbp[[#This Row],[play.awayScore]])</f>
        <v>4</v>
      </c>
      <c r="AF125">
        <f>IF(tbl_pbp[[#This Row],[Play Saints Win % Increase]]&gt;=$AF$4,1,0)</f>
        <v>0</v>
      </c>
      <c r="AG125" t="str">
        <f>VLOOKUP(tbl_pbp[[#This Row],[gameId]], games!$B$2:$T$40, 9, FALSE)</f>
        <v>houston-texans</v>
      </c>
      <c r="AH125" s="5">
        <f>IF(tbl_pbp[[#This Row],[AwayTeam]] &lt;&gt; "new-orleans-saints", tbl_pbp[[#This Row],[homeWinPercentage]], 1-tbl_pbp[[#This Row],[homeWinPercentage]])</f>
        <v>0.48099999999999998</v>
      </c>
      <c r="AI125" s="13">
        <f>tbl_pbp[[#This Row],[Kamara]]*tbl_pbp[[#This Row],[Impactful Play]]</f>
        <v>0</v>
      </c>
      <c r="AJ125" s="13">
        <f>tbl_pbp[[#This Row],[Thomas]]*tbl_pbp[[#This Row],[Impactful Play]]</f>
        <v>0</v>
      </c>
      <c r="AK125" s="13" t="str">
        <f>VLOOKUP(tbl_pbp[[#This Row],[Play Saints Win % Increase]], tbl_impact[],3,TRUE)</f>
        <v>Bad (0 to -5%)</v>
      </c>
    </row>
    <row r="126" spans="1:37">
      <c r="A126" s="1">
        <v>120</v>
      </c>
      <c r="B126" s="5">
        <v>0.48</v>
      </c>
      <c r="C126" t="s">
        <v>8800</v>
      </c>
      <c r="D126">
        <v>0</v>
      </c>
      <c r="E126">
        <v>0</v>
      </c>
      <c r="F126">
        <v>3</v>
      </c>
      <c r="G126">
        <v>17</v>
      </c>
      <c r="H126">
        <v>21</v>
      </c>
      <c r="I126">
        <v>0</v>
      </c>
      <c r="J126">
        <v>86</v>
      </c>
      <c r="L126">
        <v>2</v>
      </c>
      <c r="M126">
        <v>14</v>
      </c>
      <c r="N126" t="s">
        <v>306</v>
      </c>
      <c r="O126" t="s">
        <v>143</v>
      </c>
      <c r="P126" t="s">
        <v>144</v>
      </c>
      <c r="Q126" t="s">
        <v>145</v>
      </c>
      <c r="R126" t="s">
        <v>146</v>
      </c>
      <c r="V126" t="s">
        <v>8462</v>
      </c>
      <c r="X126" t="str">
        <f>VLOOKUP(pbp!V2876, games!$B$2:$R$40, 3, FALSE)</f>
        <v>2020-09-13T20:25Z</v>
      </c>
      <c r="Y126">
        <f>VLOOKUP(1*V126,NFLGames!$H$11:$H$555,1,FALSE)</f>
        <v>401128021</v>
      </c>
      <c r="Z126">
        <f>VLOOKUP($Y126, NFLGames!$H$11:$K$555,2,FALSE)</f>
        <v>2019</v>
      </c>
      <c r="AA126">
        <f>VLOOKUP($Y126, NFLGames!$H$11:$K$555,3,FALSE)</f>
        <v>1</v>
      </c>
      <c r="AB126" s="6">
        <f>IF(A127=0, 0, AH127-tbl_pbp[[#This Row],[Saints Win %]])</f>
        <v>0.17400000000000004</v>
      </c>
      <c r="AE126">
        <f>ABS(tbl_pbp[[#This Row],[play.homeScore]]-tbl_pbp[[#This Row],[play.awayScore]])</f>
        <v>4</v>
      </c>
      <c r="AF126">
        <f>IF(tbl_pbp[[#This Row],[Play Saints Win % Increase]]&gt;=$AF$4,1,0)</f>
        <v>1</v>
      </c>
      <c r="AG126" t="str">
        <f>VLOOKUP(tbl_pbp[[#This Row],[gameId]], games!$B$2:$T$40, 9, FALSE)</f>
        <v>houston-texans</v>
      </c>
      <c r="AH126" s="5">
        <f>IF(tbl_pbp[[#This Row],[AwayTeam]] &lt;&gt; "new-orleans-saints", tbl_pbp[[#This Row],[homeWinPercentage]], 1-tbl_pbp[[#This Row],[homeWinPercentage]])</f>
        <v>0.48</v>
      </c>
      <c r="AI126" s="13">
        <f>tbl_pbp[[#This Row],[Kamara]]*tbl_pbp[[#This Row],[Impactful Play]]</f>
        <v>0</v>
      </c>
      <c r="AJ126" s="13">
        <f>tbl_pbp[[#This Row],[Thomas]]*tbl_pbp[[#This Row],[Impactful Play]]</f>
        <v>0</v>
      </c>
      <c r="AK126" s="13" t="str">
        <f>VLOOKUP(tbl_pbp[[#This Row],[Play Saints Win % Increase]], tbl_impact[],3,TRUE)</f>
        <v>Fragrant (10% to 20%)</v>
      </c>
    </row>
    <row r="127" spans="1:37">
      <c r="A127" s="1">
        <v>121</v>
      </c>
      <c r="B127" s="5">
        <v>0.65400000000000003</v>
      </c>
      <c r="C127" t="s">
        <v>8801</v>
      </c>
      <c r="D127">
        <v>0</v>
      </c>
      <c r="E127">
        <v>0</v>
      </c>
      <c r="F127">
        <v>4</v>
      </c>
      <c r="G127">
        <v>24</v>
      </c>
      <c r="H127">
        <v>21</v>
      </c>
      <c r="I127">
        <v>12</v>
      </c>
      <c r="J127">
        <v>86</v>
      </c>
      <c r="K127" t="s">
        <v>29</v>
      </c>
      <c r="L127">
        <v>2</v>
      </c>
      <c r="M127">
        <v>14</v>
      </c>
      <c r="N127" t="s">
        <v>4343</v>
      </c>
      <c r="O127" t="s">
        <v>1758</v>
      </c>
      <c r="P127" t="s">
        <v>103</v>
      </c>
      <c r="Q127" t="s">
        <v>104</v>
      </c>
      <c r="R127" t="s">
        <v>105</v>
      </c>
      <c r="S127" t="s">
        <v>871</v>
      </c>
      <c r="T127" t="s">
        <v>8609</v>
      </c>
      <c r="U127" t="s">
        <v>8802</v>
      </c>
      <c r="V127" t="s">
        <v>8462</v>
      </c>
      <c r="X127" t="str">
        <f>VLOOKUP(pbp!V2877, games!$B$2:$R$40, 3, FALSE)</f>
        <v>2020-09-13T20:25Z</v>
      </c>
      <c r="Y127">
        <f>VLOOKUP(1*V127,NFLGames!$H$11:$H$555,1,FALSE)</f>
        <v>401128021</v>
      </c>
      <c r="Z127">
        <f>VLOOKUP($Y127, NFLGames!$H$11:$K$555,2,FALSE)</f>
        <v>2019</v>
      </c>
      <c r="AA127">
        <f>VLOOKUP($Y127, NFLGames!$H$11:$K$555,3,FALSE)</f>
        <v>1</v>
      </c>
      <c r="AB127" s="6">
        <f>IF(A128=0, 0, AH128-tbl_pbp[[#This Row],[Saints Win %]])</f>
        <v>-7.0000000000000062E-3</v>
      </c>
      <c r="AE127">
        <f>ABS(tbl_pbp[[#This Row],[play.homeScore]]-tbl_pbp[[#This Row],[play.awayScore]])</f>
        <v>3</v>
      </c>
      <c r="AF127">
        <f>IF(tbl_pbp[[#This Row],[Play Saints Win % Increase]]&gt;=$AF$4,1,0)</f>
        <v>0</v>
      </c>
      <c r="AG127" t="str">
        <f>VLOOKUP(tbl_pbp[[#This Row],[gameId]], games!$B$2:$T$40, 9, FALSE)</f>
        <v>houston-texans</v>
      </c>
      <c r="AH127" s="5">
        <f>IF(tbl_pbp[[#This Row],[AwayTeam]] &lt;&gt; "new-orleans-saints", tbl_pbp[[#This Row],[homeWinPercentage]], 1-tbl_pbp[[#This Row],[homeWinPercentage]])</f>
        <v>0.65400000000000003</v>
      </c>
      <c r="AI127" s="13">
        <f>tbl_pbp[[#This Row],[Kamara]]*tbl_pbp[[#This Row],[Impactful Play]]</f>
        <v>0</v>
      </c>
      <c r="AJ127" s="13">
        <f>tbl_pbp[[#This Row],[Thomas]]*tbl_pbp[[#This Row],[Impactful Play]]</f>
        <v>0</v>
      </c>
      <c r="AK127" s="13" t="str">
        <f>VLOOKUP(tbl_pbp[[#This Row],[Play Saints Win % Increase]], tbl_impact[],3,TRUE)</f>
        <v>Bad (0 to -5%)</v>
      </c>
    </row>
    <row r="128" spans="1:37">
      <c r="A128" s="1">
        <v>122</v>
      </c>
      <c r="B128" s="5">
        <v>0.64700000000000002</v>
      </c>
      <c r="C128" t="s">
        <v>8803</v>
      </c>
      <c r="D128">
        <v>0</v>
      </c>
      <c r="E128">
        <v>0</v>
      </c>
      <c r="F128">
        <v>4</v>
      </c>
      <c r="G128">
        <v>24</v>
      </c>
      <c r="H128">
        <v>21</v>
      </c>
      <c r="I128">
        <v>0</v>
      </c>
      <c r="J128">
        <v>35</v>
      </c>
      <c r="K128" t="s">
        <v>29</v>
      </c>
      <c r="L128">
        <v>0</v>
      </c>
      <c r="M128">
        <v>65</v>
      </c>
      <c r="N128" t="s">
        <v>288</v>
      </c>
      <c r="O128" t="s">
        <v>1758</v>
      </c>
      <c r="P128" t="s">
        <v>25</v>
      </c>
      <c r="Q128" t="s">
        <v>26</v>
      </c>
      <c r="R128" t="s">
        <v>27</v>
      </c>
      <c r="V128" t="s">
        <v>8462</v>
      </c>
      <c r="X128" t="str">
        <f>VLOOKUP(pbp!V2878, games!$B$2:$R$40, 3, FALSE)</f>
        <v>2020-09-13T20:25Z</v>
      </c>
      <c r="Y128">
        <f>VLOOKUP(1*V128,NFLGames!$H$11:$H$555,1,FALSE)</f>
        <v>401128021</v>
      </c>
      <c r="Z128">
        <f>VLOOKUP($Y128, NFLGames!$H$11:$K$555,2,FALSE)</f>
        <v>2019</v>
      </c>
      <c r="AA128">
        <f>VLOOKUP($Y128, NFLGames!$H$11:$K$555,3,FALSE)</f>
        <v>1</v>
      </c>
      <c r="AB128" s="6">
        <f>IF(A129=0, 0, AH129-tbl_pbp[[#This Row],[Saints Win %]])</f>
        <v>5.699999999999994E-2</v>
      </c>
      <c r="AE128">
        <f>ABS(tbl_pbp[[#This Row],[play.homeScore]]-tbl_pbp[[#This Row],[play.awayScore]])</f>
        <v>3</v>
      </c>
      <c r="AF128">
        <f>IF(tbl_pbp[[#This Row],[Play Saints Win % Increase]]&gt;=$AF$4,1,0)</f>
        <v>0</v>
      </c>
      <c r="AG128" t="str">
        <f>VLOOKUP(tbl_pbp[[#This Row],[gameId]], games!$B$2:$T$40, 9, FALSE)</f>
        <v>houston-texans</v>
      </c>
      <c r="AH128" s="5">
        <f>IF(tbl_pbp[[#This Row],[AwayTeam]] &lt;&gt; "new-orleans-saints", tbl_pbp[[#This Row],[homeWinPercentage]], 1-tbl_pbp[[#This Row],[homeWinPercentage]])</f>
        <v>0.64700000000000002</v>
      </c>
      <c r="AI128" s="13">
        <f>tbl_pbp[[#This Row],[Kamara]]*tbl_pbp[[#This Row],[Impactful Play]]</f>
        <v>0</v>
      </c>
      <c r="AJ128" s="13">
        <f>tbl_pbp[[#This Row],[Thomas]]*tbl_pbp[[#This Row],[Impactful Play]]</f>
        <v>0</v>
      </c>
      <c r="AK128" s="13" t="str">
        <f>VLOOKUP(tbl_pbp[[#This Row],[Play Saints Win % Increase]], tbl_impact[],3,TRUE)</f>
        <v>Perfumed (5 to + 10%)</v>
      </c>
    </row>
    <row r="129" spans="1:37">
      <c r="A129" s="1">
        <v>123</v>
      </c>
      <c r="B129" s="5">
        <v>0.70399999999999996</v>
      </c>
      <c r="C129" t="s">
        <v>8804</v>
      </c>
      <c r="D129">
        <v>0</v>
      </c>
      <c r="E129">
        <v>0</v>
      </c>
      <c r="F129">
        <v>4</v>
      </c>
      <c r="G129">
        <v>24</v>
      </c>
      <c r="H129">
        <v>21</v>
      </c>
      <c r="I129">
        <v>10</v>
      </c>
      <c r="J129">
        <v>75</v>
      </c>
      <c r="K129" t="s">
        <v>8464</v>
      </c>
      <c r="L129">
        <v>1</v>
      </c>
      <c r="M129">
        <v>75</v>
      </c>
      <c r="N129" t="s">
        <v>8805</v>
      </c>
      <c r="O129" t="s">
        <v>1758</v>
      </c>
      <c r="P129" t="s">
        <v>30</v>
      </c>
      <c r="Q129" t="s">
        <v>31</v>
      </c>
      <c r="R129" t="s">
        <v>32</v>
      </c>
      <c r="S129" t="s">
        <v>33</v>
      </c>
      <c r="T129" t="s">
        <v>8466</v>
      </c>
      <c r="U129" t="s">
        <v>8467</v>
      </c>
      <c r="V129" t="s">
        <v>8462</v>
      </c>
      <c r="X129" t="str">
        <f>VLOOKUP(pbp!V2879, games!$B$2:$R$40, 3, FALSE)</f>
        <v>2020-09-13T20:25Z</v>
      </c>
      <c r="Y129">
        <f>VLOOKUP(1*V129,NFLGames!$H$11:$H$555,1,FALSE)</f>
        <v>401128021</v>
      </c>
      <c r="Z129">
        <f>VLOOKUP($Y129, NFLGames!$H$11:$K$555,2,FALSE)</f>
        <v>2019</v>
      </c>
      <c r="AA129">
        <f>VLOOKUP($Y129, NFLGames!$H$11:$K$555,3,FALSE)</f>
        <v>1</v>
      </c>
      <c r="AB129" s="6">
        <f>IF(A130=0, 0, AH130-tbl_pbp[[#This Row],[Saints Win %]])</f>
        <v>-8.4999999999999964E-2</v>
      </c>
      <c r="AE129">
        <f>ABS(tbl_pbp[[#This Row],[play.homeScore]]-tbl_pbp[[#This Row],[play.awayScore]])</f>
        <v>3</v>
      </c>
      <c r="AF129">
        <f>IF(tbl_pbp[[#This Row],[Play Saints Win % Increase]]&gt;=$AF$4,1,0)</f>
        <v>0</v>
      </c>
      <c r="AG129" t="str">
        <f>VLOOKUP(tbl_pbp[[#This Row],[gameId]], games!$B$2:$T$40, 9, FALSE)</f>
        <v>houston-texans</v>
      </c>
      <c r="AH129" s="5">
        <f>IF(tbl_pbp[[#This Row],[AwayTeam]] &lt;&gt; "new-orleans-saints", tbl_pbp[[#This Row],[homeWinPercentage]], 1-tbl_pbp[[#This Row],[homeWinPercentage]])</f>
        <v>0.70399999999999996</v>
      </c>
      <c r="AI129" s="13">
        <f>tbl_pbp[[#This Row],[Kamara]]*tbl_pbp[[#This Row],[Impactful Play]]</f>
        <v>0</v>
      </c>
      <c r="AJ129" s="13">
        <f>tbl_pbp[[#This Row],[Thomas]]*tbl_pbp[[#This Row],[Impactful Play]]</f>
        <v>0</v>
      </c>
      <c r="AK129" s="13" t="str">
        <f>VLOOKUP(tbl_pbp[[#This Row],[Play Saints Win % Increase]], tbl_impact[],3,TRUE)</f>
        <v>Smelly (worse than-5% -&gt; -10%)</v>
      </c>
    </row>
    <row r="130" spans="1:37">
      <c r="A130" s="1">
        <v>124</v>
      </c>
      <c r="B130" s="5">
        <v>0.61899999999999999</v>
      </c>
      <c r="C130" t="s">
        <v>8806</v>
      </c>
      <c r="D130">
        <v>0</v>
      </c>
      <c r="E130">
        <v>0</v>
      </c>
      <c r="F130">
        <v>4</v>
      </c>
      <c r="G130">
        <v>24</v>
      </c>
      <c r="H130">
        <v>21</v>
      </c>
      <c r="I130">
        <v>14</v>
      </c>
      <c r="J130">
        <v>79</v>
      </c>
      <c r="K130" t="s">
        <v>8464</v>
      </c>
      <c r="L130">
        <v>2</v>
      </c>
      <c r="M130">
        <v>79</v>
      </c>
      <c r="N130" t="s">
        <v>8807</v>
      </c>
      <c r="O130" t="s">
        <v>4616</v>
      </c>
      <c r="P130" t="s">
        <v>30</v>
      </c>
      <c r="Q130" t="s">
        <v>31</v>
      </c>
      <c r="R130" t="s">
        <v>32</v>
      </c>
      <c r="S130" t="s">
        <v>741</v>
      </c>
      <c r="T130" t="s">
        <v>8514</v>
      </c>
      <c r="U130" t="s">
        <v>8808</v>
      </c>
      <c r="V130" t="s">
        <v>8462</v>
      </c>
      <c r="X130" t="str">
        <f>VLOOKUP(pbp!V2880, games!$B$2:$R$40, 3, FALSE)</f>
        <v>2020-09-13T20:25Z</v>
      </c>
      <c r="Y130">
        <f>VLOOKUP(1*V130,NFLGames!$H$11:$H$555,1,FALSE)</f>
        <v>401128021</v>
      </c>
      <c r="Z130">
        <f>VLOOKUP($Y130, NFLGames!$H$11:$K$555,2,FALSE)</f>
        <v>2019</v>
      </c>
      <c r="AA130">
        <f>VLOOKUP($Y130, NFLGames!$H$11:$K$555,3,FALSE)</f>
        <v>1</v>
      </c>
      <c r="AB130" s="6">
        <f>IF(A131=0, 0, AH131-tbl_pbp[[#This Row],[Saints Win %]])</f>
        <v>-5.5000000000000049E-2</v>
      </c>
      <c r="AE130">
        <f>ABS(tbl_pbp[[#This Row],[play.homeScore]]-tbl_pbp[[#This Row],[play.awayScore]])</f>
        <v>3</v>
      </c>
      <c r="AF130">
        <f>IF(tbl_pbp[[#This Row],[Play Saints Win % Increase]]&gt;=$AF$4,1,0)</f>
        <v>0</v>
      </c>
      <c r="AG130" t="str">
        <f>VLOOKUP(tbl_pbp[[#This Row],[gameId]], games!$B$2:$T$40, 9, FALSE)</f>
        <v>houston-texans</v>
      </c>
      <c r="AH130" s="5">
        <f>IF(tbl_pbp[[#This Row],[AwayTeam]] &lt;&gt; "new-orleans-saints", tbl_pbp[[#This Row],[homeWinPercentage]], 1-tbl_pbp[[#This Row],[homeWinPercentage]])</f>
        <v>0.61899999999999999</v>
      </c>
      <c r="AI130" s="13">
        <f>tbl_pbp[[#This Row],[Kamara]]*tbl_pbp[[#This Row],[Impactful Play]]</f>
        <v>0</v>
      </c>
      <c r="AJ130" s="13">
        <f>tbl_pbp[[#This Row],[Thomas]]*tbl_pbp[[#This Row],[Impactful Play]]</f>
        <v>0</v>
      </c>
      <c r="AK130" s="13" t="str">
        <f>VLOOKUP(tbl_pbp[[#This Row],[Play Saints Win % Increase]], tbl_impact[],3,TRUE)</f>
        <v>Smelly (worse than-5% -&gt; -10%)</v>
      </c>
    </row>
    <row r="131" spans="1:37">
      <c r="A131" s="1">
        <v>125</v>
      </c>
      <c r="B131" s="5">
        <v>0.56399999999999995</v>
      </c>
      <c r="C131" t="s">
        <v>8809</v>
      </c>
      <c r="D131">
        <v>0</v>
      </c>
      <c r="E131">
        <v>0</v>
      </c>
      <c r="F131">
        <v>4</v>
      </c>
      <c r="G131">
        <v>24</v>
      </c>
      <c r="H131">
        <v>21</v>
      </c>
      <c r="I131">
        <v>10</v>
      </c>
      <c r="J131">
        <v>62</v>
      </c>
      <c r="K131" t="s">
        <v>8464</v>
      </c>
      <c r="L131">
        <v>1</v>
      </c>
      <c r="M131">
        <v>62</v>
      </c>
      <c r="N131" t="s">
        <v>8810</v>
      </c>
      <c r="O131" t="s">
        <v>8811</v>
      </c>
      <c r="P131" t="s">
        <v>45</v>
      </c>
      <c r="Q131" t="s">
        <v>46</v>
      </c>
      <c r="R131" t="s">
        <v>47</v>
      </c>
      <c r="S131" t="s">
        <v>33</v>
      </c>
      <c r="T131" t="s">
        <v>8474</v>
      </c>
      <c r="U131" t="s">
        <v>8475</v>
      </c>
      <c r="V131" t="s">
        <v>8462</v>
      </c>
      <c r="X131" t="str">
        <f>VLOOKUP(pbp!V2881, games!$B$2:$R$40, 3, FALSE)</f>
        <v>2020-09-13T20:25Z</v>
      </c>
      <c r="Y131">
        <f>VLOOKUP(1*V131,NFLGames!$H$11:$H$555,1,FALSE)</f>
        <v>401128021</v>
      </c>
      <c r="Z131">
        <f>VLOOKUP($Y131, NFLGames!$H$11:$K$555,2,FALSE)</f>
        <v>2019</v>
      </c>
      <c r="AA131">
        <f>VLOOKUP($Y131, NFLGames!$H$11:$K$555,3,FALSE)</f>
        <v>1</v>
      </c>
      <c r="AB131" s="6">
        <f>IF(A132=0, 0, AH132-tbl_pbp[[#This Row],[Saints Win %]])</f>
        <v>9.000000000000008E-2</v>
      </c>
      <c r="AE131">
        <f>ABS(tbl_pbp[[#This Row],[play.homeScore]]-tbl_pbp[[#This Row],[play.awayScore]])</f>
        <v>3</v>
      </c>
      <c r="AF131">
        <f>IF(tbl_pbp[[#This Row],[Play Saints Win % Increase]]&gt;=$AF$4,1,0)</f>
        <v>0</v>
      </c>
      <c r="AG131" t="str">
        <f>VLOOKUP(tbl_pbp[[#This Row],[gameId]], games!$B$2:$T$40, 9, FALSE)</f>
        <v>houston-texans</v>
      </c>
      <c r="AH131" s="5">
        <f>IF(tbl_pbp[[#This Row],[AwayTeam]] &lt;&gt; "new-orleans-saints", tbl_pbp[[#This Row],[homeWinPercentage]], 1-tbl_pbp[[#This Row],[homeWinPercentage]])</f>
        <v>0.56399999999999995</v>
      </c>
      <c r="AI131" s="13">
        <f>tbl_pbp[[#This Row],[Kamara]]*tbl_pbp[[#This Row],[Impactful Play]]</f>
        <v>0</v>
      </c>
      <c r="AJ131" s="13">
        <f>tbl_pbp[[#This Row],[Thomas]]*tbl_pbp[[#This Row],[Impactful Play]]</f>
        <v>0</v>
      </c>
      <c r="AK131" s="13" t="str">
        <f>VLOOKUP(tbl_pbp[[#This Row],[Play Saints Win % Increase]], tbl_impact[],3,TRUE)</f>
        <v>Perfumed (5 to + 10%)</v>
      </c>
    </row>
    <row r="132" spans="1:37">
      <c r="A132" s="1">
        <v>126</v>
      </c>
      <c r="B132" s="5">
        <v>0.65400000000000003</v>
      </c>
      <c r="C132" t="s">
        <v>8812</v>
      </c>
      <c r="D132">
        <v>0</v>
      </c>
      <c r="E132">
        <v>0</v>
      </c>
      <c r="F132">
        <v>4</v>
      </c>
      <c r="G132">
        <v>24</v>
      </c>
      <c r="H132">
        <v>21</v>
      </c>
      <c r="I132">
        <v>10</v>
      </c>
      <c r="J132">
        <v>44</v>
      </c>
      <c r="K132" t="s">
        <v>8464</v>
      </c>
      <c r="L132">
        <v>1</v>
      </c>
      <c r="M132">
        <v>44</v>
      </c>
      <c r="N132" t="s">
        <v>8813</v>
      </c>
      <c r="O132" t="s">
        <v>6637</v>
      </c>
      <c r="P132" t="s">
        <v>167</v>
      </c>
      <c r="Q132" t="s">
        <v>168</v>
      </c>
      <c r="S132" t="s">
        <v>33</v>
      </c>
      <c r="T132" t="s">
        <v>467</v>
      </c>
      <c r="U132" t="s">
        <v>468</v>
      </c>
      <c r="V132" t="s">
        <v>8462</v>
      </c>
      <c r="X132" t="str">
        <f>VLOOKUP(pbp!V2882, games!$B$2:$R$40, 3, FALSE)</f>
        <v>2020-09-13T20:25Z</v>
      </c>
      <c r="Y132">
        <f>VLOOKUP(1*V132,NFLGames!$H$11:$H$555,1,FALSE)</f>
        <v>401128021</v>
      </c>
      <c r="Z132">
        <f>VLOOKUP($Y132, NFLGames!$H$11:$K$555,2,FALSE)</f>
        <v>2019</v>
      </c>
      <c r="AA132">
        <f>VLOOKUP($Y132, NFLGames!$H$11:$K$555,3,FALSE)</f>
        <v>1</v>
      </c>
      <c r="AB132" s="6">
        <f>IF(A133=0, 0, AH133-tbl_pbp[[#This Row],[Saints Win %]])</f>
        <v>2.1000000000000019E-2</v>
      </c>
      <c r="AE132">
        <f>ABS(tbl_pbp[[#This Row],[play.homeScore]]-tbl_pbp[[#This Row],[play.awayScore]])</f>
        <v>3</v>
      </c>
      <c r="AF132">
        <f>IF(tbl_pbp[[#This Row],[Play Saints Win % Increase]]&gt;=$AF$4,1,0)</f>
        <v>0</v>
      </c>
      <c r="AG132" t="str">
        <f>VLOOKUP(tbl_pbp[[#This Row],[gameId]], games!$B$2:$T$40, 9, FALSE)</f>
        <v>houston-texans</v>
      </c>
      <c r="AH132" s="5">
        <f>IF(tbl_pbp[[#This Row],[AwayTeam]] &lt;&gt; "new-orleans-saints", tbl_pbp[[#This Row],[homeWinPercentage]], 1-tbl_pbp[[#This Row],[homeWinPercentage]])</f>
        <v>0.65400000000000003</v>
      </c>
      <c r="AI132" s="13">
        <f>tbl_pbp[[#This Row],[Kamara]]*tbl_pbp[[#This Row],[Impactful Play]]</f>
        <v>0</v>
      </c>
      <c r="AJ132" s="13">
        <f>tbl_pbp[[#This Row],[Thomas]]*tbl_pbp[[#This Row],[Impactful Play]]</f>
        <v>0</v>
      </c>
      <c r="AK132" s="13" t="str">
        <f>VLOOKUP(tbl_pbp[[#This Row],[Play Saints Win % Increase]], tbl_impact[],3,TRUE)</f>
        <v>Scented (0 to +5%)</v>
      </c>
    </row>
    <row r="133" spans="1:37">
      <c r="A133" s="1">
        <v>127</v>
      </c>
      <c r="B133" s="5">
        <v>0.67500000000000004</v>
      </c>
      <c r="C133" t="s">
        <v>8814</v>
      </c>
      <c r="D133">
        <v>0</v>
      </c>
      <c r="E133">
        <v>0</v>
      </c>
      <c r="F133">
        <v>4</v>
      </c>
      <c r="G133">
        <v>24</v>
      </c>
      <c r="H133">
        <v>21</v>
      </c>
      <c r="I133">
        <v>16</v>
      </c>
      <c r="J133">
        <v>50</v>
      </c>
      <c r="K133" t="s">
        <v>8464</v>
      </c>
      <c r="L133">
        <v>2</v>
      </c>
      <c r="M133">
        <v>50</v>
      </c>
      <c r="N133" t="s">
        <v>8815</v>
      </c>
      <c r="O133" t="s">
        <v>5083</v>
      </c>
      <c r="P133" t="s">
        <v>30</v>
      </c>
      <c r="Q133" t="s">
        <v>31</v>
      </c>
      <c r="R133" t="s">
        <v>32</v>
      </c>
      <c r="S133" t="s">
        <v>1538</v>
      </c>
      <c r="T133" t="s">
        <v>226</v>
      </c>
      <c r="U133" t="s">
        <v>8816</v>
      </c>
      <c r="V133" t="s">
        <v>8462</v>
      </c>
      <c r="X133" t="str">
        <f>VLOOKUP(pbp!V2883, games!$B$2:$R$40, 3, FALSE)</f>
        <v>2020-09-13T20:25Z</v>
      </c>
      <c r="Y133">
        <f>VLOOKUP(1*V133,NFLGames!$H$11:$H$555,1,FALSE)</f>
        <v>401128021</v>
      </c>
      <c r="Z133">
        <f>VLOOKUP($Y133, NFLGames!$H$11:$K$555,2,FALSE)</f>
        <v>2019</v>
      </c>
      <c r="AA133">
        <f>VLOOKUP($Y133, NFLGames!$H$11:$K$555,3,FALSE)</f>
        <v>1</v>
      </c>
      <c r="AB133" s="6">
        <f>IF(A134=0, 0, AH134-tbl_pbp[[#This Row],[Saints Win %]])</f>
        <v>3.0999999999999917E-2</v>
      </c>
      <c r="AE133">
        <f>ABS(tbl_pbp[[#This Row],[play.homeScore]]-tbl_pbp[[#This Row],[play.awayScore]])</f>
        <v>3</v>
      </c>
      <c r="AF133">
        <f>IF(tbl_pbp[[#This Row],[Play Saints Win % Increase]]&gt;=$AF$4,1,0)</f>
        <v>0</v>
      </c>
      <c r="AG133" t="str">
        <f>VLOOKUP(tbl_pbp[[#This Row],[gameId]], games!$B$2:$T$40, 9, FALSE)</f>
        <v>houston-texans</v>
      </c>
      <c r="AH133" s="5">
        <f>IF(tbl_pbp[[#This Row],[AwayTeam]] &lt;&gt; "new-orleans-saints", tbl_pbp[[#This Row],[homeWinPercentage]], 1-tbl_pbp[[#This Row],[homeWinPercentage]])</f>
        <v>0.67500000000000004</v>
      </c>
      <c r="AI133" s="13">
        <f>tbl_pbp[[#This Row],[Kamara]]*tbl_pbp[[#This Row],[Impactful Play]]</f>
        <v>0</v>
      </c>
      <c r="AJ133" s="13">
        <f>tbl_pbp[[#This Row],[Thomas]]*tbl_pbp[[#This Row],[Impactful Play]]</f>
        <v>0</v>
      </c>
      <c r="AK133" s="13" t="str">
        <f>VLOOKUP(tbl_pbp[[#This Row],[Play Saints Win % Increase]], tbl_impact[],3,TRUE)</f>
        <v>Scented (0 to +5%)</v>
      </c>
    </row>
    <row r="134" spans="1:37">
      <c r="A134" s="1">
        <v>128</v>
      </c>
      <c r="B134" s="5">
        <v>0.70599999999999996</v>
      </c>
      <c r="C134" t="s">
        <v>8817</v>
      </c>
      <c r="D134">
        <v>0</v>
      </c>
      <c r="E134">
        <v>0</v>
      </c>
      <c r="F134">
        <v>4</v>
      </c>
      <c r="G134">
        <v>24</v>
      </c>
      <c r="H134">
        <v>21</v>
      </c>
      <c r="I134">
        <v>17</v>
      </c>
      <c r="J134">
        <v>51</v>
      </c>
      <c r="K134" t="s">
        <v>8464</v>
      </c>
      <c r="L134">
        <v>3</v>
      </c>
      <c r="M134">
        <v>51</v>
      </c>
      <c r="N134" t="s">
        <v>8818</v>
      </c>
      <c r="O134" t="s">
        <v>5096</v>
      </c>
      <c r="P134" t="s">
        <v>167</v>
      </c>
      <c r="Q134" t="s">
        <v>168</v>
      </c>
      <c r="S134" t="s">
        <v>4571</v>
      </c>
      <c r="T134" t="s">
        <v>8501</v>
      </c>
      <c r="U134" t="s">
        <v>8819</v>
      </c>
      <c r="V134" t="s">
        <v>8462</v>
      </c>
      <c r="X134" t="str">
        <f>VLOOKUP(pbp!V2884, games!$B$2:$R$40, 3, FALSE)</f>
        <v>2020-09-13T20:25Z</v>
      </c>
      <c r="Y134">
        <f>VLOOKUP(1*V134,NFLGames!$H$11:$H$555,1,FALSE)</f>
        <v>401128021</v>
      </c>
      <c r="Z134">
        <f>VLOOKUP($Y134, NFLGames!$H$11:$K$555,2,FALSE)</f>
        <v>2019</v>
      </c>
      <c r="AA134">
        <f>VLOOKUP($Y134, NFLGames!$H$11:$K$555,3,FALSE)</f>
        <v>1</v>
      </c>
      <c r="AB134" s="6">
        <f>IF(A135=0, 0, AH135-tbl_pbp[[#This Row],[Saints Win %]])</f>
        <v>9.000000000000008E-3</v>
      </c>
      <c r="AE134">
        <f>ABS(tbl_pbp[[#This Row],[play.homeScore]]-tbl_pbp[[#This Row],[play.awayScore]])</f>
        <v>3</v>
      </c>
      <c r="AF134">
        <f>IF(tbl_pbp[[#This Row],[Play Saints Win % Increase]]&gt;=$AF$4,1,0)</f>
        <v>0</v>
      </c>
      <c r="AG134" t="str">
        <f>VLOOKUP(tbl_pbp[[#This Row],[gameId]], games!$B$2:$T$40, 9, FALSE)</f>
        <v>houston-texans</v>
      </c>
      <c r="AH134" s="5">
        <f>IF(tbl_pbp[[#This Row],[AwayTeam]] &lt;&gt; "new-orleans-saints", tbl_pbp[[#This Row],[homeWinPercentage]], 1-tbl_pbp[[#This Row],[homeWinPercentage]])</f>
        <v>0.70599999999999996</v>
      </c>
      <c r="AI134" s="13">
        <f>tbl_pbp[[#This Row],[Kamara]]*tbl_pbp[[#This Row],[Impactful Play]]</f>
        <v>0</v>
      </c>
      <c r="AJ134" s="13">
        <f>tbl_pbp[[#This Row],[Thomas]]*tbl_pbp[[#This Row],[Impactful Play]]</f>
        <v>0</v>
      </c>
      <c r="AK134" s="13" t="str">
        <f>VLOOKUP(tbl_pbp[[#This Row],[Play Saints Win % Increase]], tbl_impact[],3,TRUE)</f>
        <v>Scented (0 to +5%)</v>
      </c>
    </row>
    <row r="135" spans="1:37">
      <c r="A135" s="1">
        <v>129</v>
      </c>
      <c r="B135" s="5">
        <v>0.71499999999999997</v>
      </c>
      <c r="C135" t="s">
        <v>8820</v>
      </c>
      <c r="D135">
        <v>0</v>
      </c>
      <c r="E135">
        <v>0</v>
      </c>
      <c r="F135">
        <v>4</v>
      </c>
      <c r="G135">
        <v>24</v>
      </c>
      <c r="H135">
        <v>21</v>
      </c>
      <c r="I135">
        <v>23</v>
      </c>
      <c r="J135">
        <v>57</v>
      </c>
      <c r="K135" t="s">
        <v>8464</v>
      </c>
      <c r="L135">
        <v>4</v>
      </c>
      <c r="M135">
        <v>57</v>
      </c>
      <c r="N135" t="s">
        <v>8821</v>
      </c>
      <c r="O135" t="s">
        <v>8822</v>
      </c>
      <c r="P135" t="s">
        <v>94</v>
      </c>
      <c r="Q135" t="s">
        <v>95</v>
      </c>
      <c r="R135" t="s">
        <v>96</v>
      </c>
      <c r="S135" t="s">
        <v>4009</v>
      </c>
      <c r="T135" t="s">
        <v>8823</v>
      </c>
      <c r="U135" t="s">
        <v>8824</v>
      </c>
      <c r="V135" t="s">
        <v>8462</v>
      </c>
      <c r="X135" t="str">
        <f>VLOOKUP(pbp!V2885, games!$B$2:$R$40, 3, FALSE)</f>
        <v>2020-09-13T20:25Z</v>
      </c>
      <c r="Y135">
        <f>VLOOKUP(1*V135,NFLGames!$H$11:$H$555,1,FALSE)</f>
        <v>401128021</v>
      </c>
      <c r="Z135">
        <f>VLOOKUP($Y135, NFLGames!$H$11:$K$555,2,FALSE)</f>
        <v>2019</v>
      </c>
      <c r="AA135">
        <f>VLOOKUP($Y135, NFLGames!$H$11:$K$555,3,FALSE)</f>
        <v>1</v>
      </c>
      <c r="AB135" s="6">
        <f>IF(A136=0, 0, AH136-tbl_pbp[[#This Row],[Saints Win %]])</f>
        <v>9.000000000000008E-3</v>
      </c>
      <c r="AE135">
        <f>ABS(tbl_pbp[[#This Row],[play.homeScore]]-tbl_pbp[[#This Row],[play.awayScore]])</f>
        <v>3</v>
      </c>
      <c r="AF135">
        <f>IF(tbl_pbp[[#This Row],[Play Saints Win % Increase]]&gt;=$AF$4,1,0)</f>
        <v>0</v>
      </c>
      <c r="AG135" t="str">
        <f>VLOOKUP(tbl_pbp[[#This Row],[gameId]], games!$B$2:$T$40, 9, FALSE)</f>
        <v>houston-texans</v>
      </c>
      <c r="AH135" s="5">
        <f>IF(tbl_pbp[[#This Row],[AwayTeam]] &lt;&gt; "new-orleans-saints", tbl_pbp[[#This Row],[homeWinPercentage]], 1-tbl_pbp[[#This Row],[homeWinPercentage]])</f>
        <v>0.71499999999999997</v>
      </c>
      <c r="AI135" s="13">
        <f>tbl_pbp[[#This Row],[Kamara]]*tbl_pbp[[#This Row],[Impactful Play]]</f>
        <v>0</v>
      </c>
      <c r="AJ135" s="13">
        <f>tbl_pbp[[#This Row],[Thomas]]*tbl_pbp[[#This Row],[Impactful Play]]</f>
        <v>0</v>
      </c>
      <c r="AK135" s="13" t="str">
        <f>VLOOKUP(tbl_pbp[[#This Row],[Play Saints Win % Increase]], tbl_impact[],3,TRUE)</f>
        <v>Scented (0 to +5%)</v>
      </c>
    </row>
    <row r="136" spans="1:37">
      <c r="A136" s="1">
        <v>130</v>
      </c>
      <c r="B136" s="5">
        <v>0.72399999999999998</v>
      </c>
      <c r="C136" t="s">
        <v>8825</v>
      </c>
      <c r="D136">
        <v>0</v>
      </c>
      <c r="E136">
        <v>0</v>
      </c>
      <c r="F136">
        <v>4</v>
      </c>
      <c r="G136">
        <v>24</v>
      </c>
      <c r="H136">
        <v>21</v>
      </c>
      <c r="I136">
        <v>28</v>
      </c>
      <c r="J136">
        <v>62</v>
      </c>
      <c r="K136" t="s">
        <v>8464</v>
      </c>
      <c r="L136">
        <v>4</v>
      </c>
      <c r="M136">
        <v>62</v>
      </c>
      <c r="N136" t="s">
        <v>8826</v>
      </c>
      <c r="O136" t="s">
        <v>62</v>
      </c>
      <c r="P136" t="s">
        <v>66</v>
      </c>
      <c r="Q136" t="s">
        <v>67</v>
      </c>
      <c r="R136" t="s">
        <v>68</v>
      </c>
      <c r="S136" t="s">
        <v>8827</v>
      </c>
      <c r="T136" t="s">
        <v>8474</v>
      </c>
      <c r="U136" t="s">
        <v>8828</v>
      </c>
      <c r="V136" t="s">
        <v>8462</v>
      </c>
      <c r="X136" t="str">
        <f>VLOOKUP(pbp!V2886, games!$B$2:$R$40, 3, FALSE)</f>
        <v>2020-09-13T20:25Z</v>
      </c>
      <c r="Y136">
        <f>VLOOKUP(1*V136,NFLGames!$H$11:$H$555,1,FALSE)</f>
        <v>401128021</v>
      </c>
      <c r="Z136">
        <f>VLOOKUP($Y136, NFLGames!$H$11:$K$555,2,FALSE)</f>
        <v>2019</v>
      </c>
      <c r="AA136">
        <f>VLOOKUP($Y136, NFLGames!$H$11:$K$555,3,FALSE)</f>
        <v>1</v>
      </c>
      <c r="AB136" s="6">
        <f>IF(A137=0, 0, AH137-tbl_pbp[[#This Row],[Saints Win %]])</f>
        <v>-8.5999999999999965E-2</v>
      </c>
      <c r="AE136">
        <f>ABS(tbl_pbp[[#This Row],[play.homeScore]]-tbl_pbp[[#This Row],[play.awayScore]])</f>
        <v>3</v>
      </c>
      <c r="AF136">
        <f>IF(tbl_pbp[[#This Row],[Play Saints Win % Increase]]&gt;=$AF$4,1,0)</f>
        <v>0</v>
      </c>
      <c r="AG136" t="str">
        <f>VLOOKUP(tbl_pbp[[#This Row],[gameId]], games!$B$2:$T$40, 9, FALSE)</f>
        <v>houston-texans</v>
      </c>
      <c r="AH136" s="5">
        <f>IF(tbl_pbp[[#This Row],[AwayTeam]] &lt;&gt; "new-orleans-saints", tbl_pbp[[#This Row],[homeWinPercentage]], 1-tbl_pbp[[#This Row],[homeWinPercentage]])</f>
        <v>0.72399999999999998</v>
      </c>
      <c r="AI136" s="13">
        <f>tbl_pbp[[#This Row],[Kamara]]*tbl_pbp[[#This Row],[Impactful Play]]</f>
        <v>0</v>
      </c>
      <c r="AJ136" s="13">
        <f>tbl_pbp[[#This Row],[Thomas]]*tbl_pbp[[#This Row],[Impactful Play]]</f>
        <v>0</v>
      </c>
      <c r="AK136" s="13" t="str">
        <f>VLOOKUP(tbl_pbp[[#This Row],[Play Saints Win % Increase]], tbl_impact[],3,TRUE)</f>
        <v>Smelly (worse than-5% -&gt; -10%)</v>
      </c>
    </row>
    <row r="137" spans="1:37">
      <c r="A137" s="1">
        <v>131</v>
      </c>
      <c r="B137" s="5">
        <v>0.63800000000000001</v>
      </c>
      <c r="C137" t="s">
        <v>8829</v>
      </c>
      <c r="D137">
        <v>0</v>
      </c>
      <c r="E137">
        <v>0</v>
      </c>
      <c r="F137">
        <v>4</v>
      </c>
      <c r="G137">
        <v>24</v>
      </c>
      <c r="H137">
        <v>21</v>
      </c>
      <c r="I137">
        <v>10</v>
      </c>
      <c r="J137">
        <v>28</v>
      </c>
      <c r="K137" t="s">
        <v>29</v>
      </c>
      <c r="L137">
        <v>1</v>
      </c>
      <c r="M137">
        <v>72</v>
      </c>
      <c r="N137" t="s">
        <v>8830</v>
      </c>
      <c r="O137" t="s">
        <v>4127</v>
      </c>
      <c r="P137" t="s">
        <v>94</v>
      </c>
      <c r="Q137" t="s">
        <v>95</v>
      </c>
      <c r="R137" t="s">
        <v>96</v>
      </c>
      <c r="S137" t="s">
        <v>33</v>
      </c>
      <c r="T137" t="s">
        <v>1005</v>
      </c>
      <c r="U137" t="s">
        <v>5784</v>
      </c>
      <c r="V137" t="s">
        <v>8462</v>
      </c>
      <c r="X137" t="str">
        <f>VLOOKUP(pbp!V2887, games!$B$2:$R$40, 3, FALSE)</f>
        <v>2020-09-13T20:25Z</v>
      </c>
      <c r="Y137">
        <f>VLOOKUP(1*V137,NFLGames!$H$11:$H$555,1,FALSE)</f>
        <v>401128021</v>
      </c>
      <c r="Z137">
        <f>VLOOKUP($Y137, NFLGames!$H$11:$K$555,2,FALSE)</f>
        <v>2019</v>
      </c>
      <c r="AA137">
        <f>VLOOKUP($Y137, NFLGames!$H$11:$K$555,3,FALSE)</f>
        <v>1</v>
      </c>
      <c r="AB137" s="6">
        <f>IF(A138=0, 0, AH138-tbl_pbp[[#This Row],[Saints Win %]])</f>
        <v>0.127</v>
      </c>
      <c r="AE137">
        <f>ABS(tbl_pbp[[#This Row],[play.homeScore]]-tbl_pbp[[#This Row],[play.awayScore]])</f>
        <v>3</v>
      </c>
      <c r="AF137">
        <f>IF(tbl_pbp[[#This Row],[Play Saints Win % Increase]]&gt;=$AF$4,1,0)</f>
        <v>1</v>
      </c>
      <c r="AG137" t="str">
        <f>VLOOKUP(tbl_pbp[[#This Row],[gameId]], games!$B$2:$T$40, 9, FALSE)</f>
        <v>houston-texans</v>
      </c>
      <c r="AH137" s="5">
        <f>IF(tbl_pbp[[#This Row],[AwayTeam]] &lt;&gt; "new-orleans-saints", tbl_pbp[[#This Row],[homeWinPercentage]], 1-tbl_pbp[[#This Row],[homeWinPercentage]])</f>
        <v>0.63800000000000001</v>
      </c>
      <c r="AI137" s="13">
        <f>tbl_pbp[[#This Row],[Kamara]]*tbl_pbp[[#This Row],[Impactful Play]]</f>
        <v>0</v>
      </c>
      <c r="AJ137" s="13">
        <f>tbl_pbp[[#This Row],[Thomas]]*tbl_pbp[[#This Row],[Impactful Play]]</f>
        <v>0</v>
      </c>
      <c r="AK137" s="13" t="str">
        <f>VLOOKUP(tbl_pbp[[#This Row],[Play Saints Win % Increase]], tbl_impact[],3,TRUE)</f>
        <v>Fragrant (10% to 20%)</v>
      </c>
    </row>
    <row r="138" spans="1:37">
      <c r="A138" s="1">
        <v>132</v>
      </c>
      <c r="B138" s="5">
        <v>0.76500000000000001</v>
      </c>
      <c r="C138" t="s">
        <v>8831</v>
      </c>
      <c r="D138">
        <v>0</v>
      </c>
      <c r="E138">
        <v>0</v>
      </c>
      <c r="F138">
        <v>4</v>
      </c>
      <c r="G138">
        <v>24</v>
      </c>
      <c r="H138">
        <v>21</v>
      </c>
      <c r="I138">
        <v>20</v>
      </c>
      <c r="J138">
        <v>18</v>
      </c>
      <c r="K138" t="s">
        <v>29</v>
      </c>
      <c r="L138">
        <v>1</v>
      </c>
      <c r="M138">
        <v>82</v>
      </c>
      <c r="N138" t="s">
        <v>8832</v>
      </c>
      <c r="O138" t="s">
        <v>4127</v>
      </c>
      <c r="P138" t="s">
        <v>45</v>
      </c>
      <c r="Q138" t="s">
        <v>46</v>
      </c>
      <c r="R138" t="s">
        <v>47</v>
      </c>
      <c r="S138" t="s">
        <v>1533</v>
      </c>
      <c r="T138" t="s">
        <v>191</v>
      </c>
      <c r="U138" t="s">
        <v>8833</v>
      </c>
      <c r="V138" t="s">
        <v>8462</v>
      </c>
      <c r="X138" t="str">
        <f>VLOOKUP(pbp!V2888, games!$B$2:$R$40, 3, FALSE)</f>
        <v>2020-09-13T20:25Z</v>
      </c>
      <c r="Y138">
        <f>VLOOKUP(1*V138,NFLGames!$H$11:$H$555,1,FALSE)</f>
        <v>401128021</v>
      </c>
      <c r="Z138">
        <f>VLOOKUP($Y138, NFLGames!$H$11:$K$555,2,FALSE)</f>
        <v>2019</v>
      </c>
      <c r="AA138">
        <f>VLOOKUP($Y138, NFLGames!$H$11:$K$555,3,FALSE)</f>
        <v>1</v>
      </c>
      <c r="AB138" s="6">
        <f>IF(A139=0, 0, AH139-tbl_pbp[[#This Row],[Saints Win %]])</f>
        <v>-4.3000000000000038E-2</v>
      </c>
      <c r="AE138">
        <f>ABS(tbl_pbp[[#This Row],[play.homeScore]]-tbl_pbp[[#This Row],[play.awayScore]])</f>
        <v>3</v>
      </c>
      <c r="AF138">
        <f>IF(tbl_pbp[[#This Row],[Play Saints Win % Increase]]&gt;=$AF$4,1,0)</f>
        <v>0</v>
      </c>
      <c r="AG138" t="str">
        <f>VLOOKUP(tbl_pbp[[#This Row],[gameId]], games!$B$2:$T$40, 9, FALSE)</f>
        <v>houston-texans</v>
      </c>
      <c r="AH138" s="5">
        <f>IF(tbl_pbp[[#This Row],[AwayTeam]] &lt;&gt; "new-orleans-saints", tbl_pbp[[#This Row],[homeWinPercentage]], 1-tbl_pbp[[#This Row],[homeWinPercentage]])</f>
        <v>0.76500000000000001</v>
      </c>
      <c r="AI138" s="13">
        <f>tbl_pbp[[#This Row],[Kamara]]*tbl_pbp[[#This Row],[Impactful Play]]</f>
        <v>0</v>
      </c>
      <c r="AJ138" s="13">
        <f>tbl_pbp[[#This Row],[Thomas]]*tbl_pbp[[#This Row],[Impactful Play]]</f>
        <v>0</v>
      </c>
      <c r="AK138" s="13" t="str">
        <f>VLOOKUP(tbl_pbp[[#This Row],[Play Saints Win % Increase]], tbl_impact[],3,TRUE)</f>
        <v>Bad (0 to -5%)</v>
      </c>
    </row>
    <row r="139" spans="1:37">
      <c r="A139" s="1">
        <v>133</v>
      </c>
      <c r="B139" s="5">
        <v>0.72199999999999998</v>
      </c>
      <c r="C139" t="s">
        <v>8834</v>
      </c>
      <c r="D139">
        <v>0</v>
      </c>
      <c r="E139">
        <v>0</v>
      </c>
      <c r="F139">
        <v>4</v>
      </c>
      <c r="G139">
        <v>24</v>
      </c>
      <c r="H139">
        <v>21</v>
      </c>
      <c r="I139">
        <v>10</v>
      </c>
      <c r="J139">
        <v>46</v>
      </c>
      <c r="K139" t="s">
        <v>29</v>
      </c>
      <c r="L139">
        <v>1</v>
      </c>
      <c r="M139">
        <v>54</v>
      </c>
      <c r="N139" t="s">
        <v>8835</v>
      </c>
      <c r="O139" t="s">
        <v>516</v>
      </c>
      <c r="P139" t="s">
        <v>45</v>
      </c>
      <c r="Q139" t="s">
        <v>46</v>
      </c>
      <c r="R139" t="s">
        <v>47</v>
      </c>
      <c r="S139" t="s">
        <v>33</v>
      </c>
      <c r="T139" t="s">
        <v>435</v>
      </c>
      <c r="U139" t="s">
        <v>623</v>
      </c>
      <c r="V139" t="s">
        <v>8462</v>
      </c>
      <c r="X139" t="str">
        <f>VLOOKUP(pbp!V2889, games!$B$2:$R$40, 3, FALSE)</f>
        <v>2020-09-13T20:25Z</v>
      </c>
      <c r="Y139">
        <f>VLOOKUP(1*V139,NFLGames!$H$11:$H$555,1,FALSE)</f>
        <v>401128021</v>
      </c>
      <c r="Z139">
        <f>VLOOKUP($Y139, NFLGames!$H$11:$K$555,2,FALSE)</f>
        <v>2019</v>
      </c>
      <c r="AA139">
        <f>VLOOKUP($Y139, NFLGames!$H$11:$K$555,3,FALSE)</f>
        <v>1</v>
      </c>
      <c r="AB139" s="6">
        <f>IF(A140=0, 0, AH140-tbl_pbp[[#This Row],[Saints Win %]])</f>
        <v>-5.1999999999999935E-2</v>
      </c>
      <c r="AE139">
        <f>ABS(tbl_pbp[[#This Row],[play.homeScore]]-tbl_pbp[[#This Row],[play.awayScore]])</f>
        <v>3</v>
      </c>
      <c r="AF139">
        <f>IF(tbl_pbp[[#This Row],[Play Saints Win % Increase]]&gt;=$AF$4,1,0)</f>
        <v>0</v>
      </c>
      <c r="AG139" t="str">
        <f>VLOOKUP(tbl_pbp[[#This Row],[gameId]], games!$B$2:$T$40, 9, FALSE)</f>
        <v>houston-texans</v>
      </c>
      <c r="AH139" s="5">
        <f>IF(tbl_pbp[[#This Row],[AwayTeam]] &lt;&gt; "new-orleans-saints", tbl_pbp[[#This Row],[homeWinPercentage]], 1-tbl_pbp[[#This Row],[homeWinPercentage]])</f>
        <v>0.72199999999999998</v>
      </c>
      <c r="AI139" s="13">
        <f>tbl_pbp[[#This Row],[Kamara]]*tbl_pbp[[#This Row],[Impactful Play]]</f>
        <v>0</v>
      </c>
      <c r="AJ139" s="13">
        <f>tbl_pbp[[#This Row],[Thomas]]*tbl_pbp[[#This Row],[Impactful Play]]</f>
        <v>0</v>
      </c>
      <c r="AK139" s="13" t="str">
        <f>VLOOKUP(tbl_pbp[[#This Row],[Play Saints Win % Increase]], tbl_impact[],3,TRUE)</f>
        <v>Smelly (worse than-5% -&gt; -10%)</v>
      </c>
    </row>
    <row r="140" spans="1:37">
      <c r="A140" s="1">
        <v>134</v>
      </c>
      <c r="B140" s="5">
        <v>0.67</v>
      </c>
      <c r="C140" t="s">
        <v>8836</v>
      </c>
      <c r="D140">
        <v>0</v>
      </c>
      <c r="E140">
        <v>0</v>
      </c>
      <c r="F140">
        <v>4</v>
      </c>
      <c r="G140">
        <v>24</v>
      </c>
      <c r="H140">
        <v>21</v>
      </c>
      <c r="I140">
        <v>11</v>
      </c>
      <c r="J140">
        <v>45</v>
      </c>
      <c r="K140" t="s">
        <v>29</v>
      </c>
      <c r="L140">
        <v>2</v>
      </c>
      <c r="M140">
        <v>55</v>
      </c>
      <c r="N140" t="s">
        <v>8837</v>
      </c>
      <c r="O140" t="s">
        <v>8838</v>
      </c>
      <c r="P140" t="s">
        <v>167</v>
      </c>
      <c r="Q140" t="s">
        <v>168</v>
      </c>
      <c r="S140" t="s">
        <v>147</v>
      </c>
      <c r="T140" t="s">
        <v>80</v>
      </c>
      <c r="U140" t="s">
        <v>8839</v>
      </c>
      <c r="V140" t="s">
        <v>8462</v>
      </c>
      <c r="X140" t="str">
        <f>VLOOKUP(pbp!V2890, games!$B$2:$R$40, 3, FALSE)</f>
        <v>2020-09-13T20:25Z</v>
      </c>
      <c r="Y140">
        <f>VLOOKUP(1*V140,NFLGames!$H$11:$H$555,1,FALSE)</f>
        <v>401128021</v>
      </c>
      <c r="Z140">
        <f>VLOOKUP($Y140, NFLGames!$H$11:$K$555,2,FALSE)</f>
        <v>2019</v>
      </c>
      <c r="AA140">
        <f>VLOOKUP($Y140, NFLGames!$H$11:$K$555,3,FALSE)</f>
        <v>1</v>
      </c>
      <c r="AB140" s="6">
        <f>IF(A141=0, 0, AH141-tbl_pbp[[#This Row],[Saints Win %]])</f>
        <v>3.0000000000000027E-3</v>
      </c>
      <c r="AE140">
        <f>ABS(tbl_pbp[[#This Row],[play.homeScore]]-tbl_pbp[[#This Row],[play.awayScore]])</f>
        <v>3</v>
      </c>
      <c r="AF140">
        <f>IF(tbl_pbp[[#This Row],[Play Saints Win % Increase]]&gt;=$AF$4,1,0)</f>
        <v>0</v>
      </c>
      <c r="AG140" t="str">
        <f>VLOOKUP(tbl_pbp[[#This Row],[gameId]], games!$B$2:$T$40, 9, FALSE)</f>
        <v>houston-texans</v>
      </c>
      <c r="AH140" s="5">
        <f>IF(tbl_pbp[[#This Row],[AwayTeam]] &lt;&gt; "new-orleans-saints", tbl_pbp[[#This Row],[homeWinPercentage]], 1-tbl_pbp[[#This Row],[homeWinPercentage]])</f>
        <v>0.67</v>
      </c>
      <c r="AI140" s="13">
        <f>tbl_pbp[[#This Row],[Kamara]]*tbl_pbp[[#This Row],[Impactful Play]]</f>
        <v>0</v>
      </c>
      <c r="AJ140" s="13">
        <f>tbl_pbp[[#This Row],[Thomas]]*tbl_pbp[[#This Row],[Impactful Play]]</f>
        <v>0</v>
      </c>
      <c r="AK140" s="13" t="str">
        <f>VLOOKUP(tbl_pbp[[#This Row],[Play Saints Win % Increase]], tbl_impact[],3,TRUE)</f>
        <v>Scented (0 to +5%)</v>
      </c>
    </row>
    <row r="141" spans="1:37">
      <c r="A141" s="1">
        <v>135</v>
      </c>
      <c r="B141" s="5">
        <v>0.67300000000000004</v>
      </c>
      <c r="C141" t="s">
        <v>8840</v>
      </c>
      <c r="D141">
        <v>0</v>
      </c>
      <c r="E141">
        <v>0</v>
      </c>
      <c r="F141">
        <v>4</v>
      </c>
      <c r="G141">
        <v>24</v>
      </c>
      <c r="H141">
        <v>21</v>
      </c>
      <c r="I141">
        <v>19</v>
      </c>
      <c r="J141">
        <v>37</v>
      </c>
      <c r="K141" t="s">
        <v>29</v>
      </c>
      <c r="L141">
        <v>3</v>
      </c>
      <c r="M141">
        <v>63</v>
      </c>
      <c r="N141" t="s">
        <v>8841</v>
      </c>
      <c r="O141" t="s">
        <v>3071</v>
      </c>
      <c r="P141" t="s">
        <v>45</v>
      </c>
      <c r="Q141" t="s">
        <v>46</v>
      </c>
      <c r="R141" t="s">
        <v>47</v>
      </c>
      <c r="S141" t="s">
        <v>8456</v>
      </c>
      <c r="T141" t="s">
        <v>196</v>
      </c>
      <c r="U141" t="s">
        <v>8842</v>
      </c>
      <c r="V141" t="s">
        <v>8462</v>
      </c>
      <c r="X141" t="str">
        <f>VLOOKUP(pbp!V2891, games!$B$2:$R$40, 3, FALSE)</f>
        <v>2020-09-13T20:25Z</v>
      </c>
      <c r="Y141">
        <f>VLOOKUP(1*V141,NFLGames!$H$11:$H$555,1,FALSE)</f>
        <v>401128021</v>
      </c>
      <c r="Z141">
        <f>VLOOKUP($Y141, NFLGames!$H$11:$K$555,2,FALSE)</f>
        <v>2019</v>
      </c>
      <c r="AA141">
        <f>VLOOKUP($Y141, NFLGames!$H$11:$K$555,3,FALSE)</f>
        <v>1</v>
      </c>
      <c r="AB141" s="6">
        <f>IF(A142=0, 0, AH142-tbl_pbp[[#This Row],[Saints Win %]])</f>
        <v>5.699999999999994E-2</v>
      </c>
      <c r="AE141">
        <f>ABS(tbl_pbp[[#This Row],[play.homeScore]]-tbl_pbp[[#This Row],[play.awayScore]])</f>
        <v>3</v>
      </c>
      <c r="AF141">
        <f>IF(tbl_pbp[[#This Row],[Play Saints Win % Increase]]&gt;=$AF$4,1,0)</f>
        <v>0</v>
      </c>
      <c r="AG141" t="str">
        <f>VLOOKUP(tbl_pbp[[#This Row],[gameId]], games!$B$2:$T$40, 9, FALSE)</f>
        <v>houston-texans</v>
      </c>
      <c r="AH141" s="5">
        <f>IF(tbl_pbp[[#This Row],[AwayTeam]] &lt;&gt; "new-orleans-saints", tbl_pbp[[#This Row],[homeWinPercentage]], 1-tbl_pbp[[#This Row],[homeWinPercentage]])</f>
        <v>0.67300000000000004</v>
      </c>
      <c r="AI141" s="13">
        <f>tbl_pbp[[#This Row],[Kamara]]*tbl_pbp[[#This Row],[Impactful Play]]</f>
        <v>0</v>
      </c>
      <c r="AJ141" s="13">
        <f>tbl_pbp[[#This Row],[Thomas]]*tbl_pbp[[#This Row],[Impactful Play]]</f>
        <v>0</v>
      </c>
      <c r="AK141" s="13" t="str">
        <f>VLOOKUP(tbl_pbp[[#This Row],[Play Saints Win % Increase]], tbl_impact[],3,TRUE)</f>
        <v>Perfumed (5 to + 10%)</v>
      </c>
    </row>
    <row r="142" spans="1:37">
      <c r="A142" s="1">
        <v>136</v>
      </c>
      <c r="B142" s="5">
        <v>0.73</v>
      </c>
      <c r="C142" t="s">
        <v>8843</v>
      </c>
      <c r="D142">
        <v>0</v>
      </c>
      <c r="E142">
        <v>0</v>
      </c>
      <c r="F142">
        <v>4</v>
      </c>
      <c r="G142">
        <v>24</v>
      </c>
      <c r="H142">
        <v>21</v>
      </c>
      <c r="I142">
        <v>13</v>
      </c>
      <c r="J142">
        <v>43</v>
      </c>
      <c r="K142" t="s">
        <v>29</v>
      </c>
      <c r="L142">
        <v>4</v>
      </c>
      <c r="M142">
        <v>57</v>
      </c>
      <c r="N142" t="s">
        <v>8844</v>
      </c>
      <c r="O142" t="s">
        <v>4247</v>
      </c>
      <c r="P142" t="s">
        <v>66</v>
      </c>
      <c r="Q142" t="s">
        <v>67</v>
      </c>
      <c r="R142" t="s">
        <v>68</v>
      </c>
      <c r="S142" t="s">
        <v>948</v>
      </c>
      <c r="T142" t="s">
        <v>48</v>
      </c>
      <c r="U142" t="s">
        <v>8845</v>
      </c>
      <c r="V142" t="s">
        <v>8462</v>
      </c>
      <c r="X142" t="str">
        <f>VLOOKUP(pbp!V2892, games!$B$2:$R$40, 3, FALSE)</f>
        <v>2020-09-13T20:25Z</v>
      </c>
      <c r="Y142">
        <f>VLOOKUP(1*V142,NFLGames!$H$11:$H$555,1,FALSE)</f>
        <v>401128021</v>
      </c>
      <c r="Z142">
        <f>VLOOKUP($Y142, NFLGames!$H$11:$K$555,2,FALSE)</f>
        <v>2019</v>
      </c>
      <c r="AA142">
        <f>VLOOKUP($Y142, NFLGames!$H$11:$K$555,3,FALSE)</f>
        <v>1</v>
      </c>
      <c r="AB142" s="6">
        <f>IF(A143=0, 0, AH143-tbl_pbp[[#This Row],[Saints Win %]])</f>
        <v>-9.000000000000008E-3</v>
      </c>
      <c r="AE142">
        <f>ABS(tbl_pbp[[#This Row],[play.homeScore]]-tbl_pbp[[#This Row],[play.awayScore]])</f>
        <v>3</v>
      </c>
      <c r="AF142">
        <f>IF(tbl_pbp[[#This Row],[Play Saints Win % Increase]]&gt;=$AF$4,1,0)</f>
        <v>0</v>
      </c>
      <c r="AG142" t="str">
        <f>VLOOKUP(tbl_pbp[[#This Row],[gameId]], games!$B$2:$T$40, 9, FALSE)</f>
        <v>houston-texans</v>
      </c>
      <c r="AH142" s="5">
        <f>IF(tbl_pbp[[#This Row],[AwayTeam]] &lt;&gt; "new-orleans-saints", tbl_pbp[[#This Row],[homeWinPercentage]], 1-tbl_pbp[[#This Row],[homeWinPercentage]])</f>
        <v>0.73</v>
      </c>
      <c r="AI142" s="13">
        <f>tbl_pbp[[#This Row],[Kamara]]*tbl_pbp[[#This Row],[Impactful Play]]</f>
        <v>0</v>
      </c>
      <c r="AJ142" s="13">
        <f>tbl_pbp[[#This Row],[Thomas]]*tbl_pbp[[#This Row],[Impactful Play]]</f>
        <v>0</v>
      </c>
      <c r="AK142" s="13" t="str">
        <f>VLOOKUP(tbl_pbp[[#This Row],[Play Saints Win % Increase]], tbl_impact[],3,TRUE)</f>
        <v>Bad (0 to -5%)</v>
      </c>
    </row>
    <row r="143" spans="1:37">
      <c r="A143" s="1">
        <v>137</v>
      </c>
      <c r="B143" s="5">
        <v>0.72099999999999997</v>
      </c>
      <c r="C143" t="s">
        <v>8846</v>
      </c>
      <c r="D143">
        <v>0</v>
      </c>
      <c r="E143">
        <v>0</v>
      </c>
      <c r="F143">
        <v>4</v>
      </c>
      <c r="G143">
        <v>24</v>
      </c>
      <c r="H143">
        <v>21</v>
      </c>
      <c r="I143">
        <v>10</v>
      </c>
      <c r="J143">
        <v>96</v>
      </c>
      <c r="K143" t="s">
        <v>8464</v>
      </c>
      <c r="L143">
        <v>1</v>
      </c>
      <c r="M143">
        <v>96</v>
      </c>
      <c r="N143" t="s">
        <v>8847</v>
      </c>
      <c r="O143" t="s">
        <v>2422</v>
      </c>
      <c r="P143" t="s">
        <v>45</v>
      </c>
      <c r="Q143" t="s">
        <v>46</v>
      </c>
      <c r="R143" t="s">
        <v>47</v>
      </c>
      <c r="S143" t="s">
        <v>33</v>
      </c>
      <c r="T143" t="s">
        <v>8848</v>
      </c>
      <c r="U143" t="s">
        <v>8849</v>
      </c>
      <c r="V143" t="s">
        <v>8462</v>
      </c>
      <c r="X143" t="str">
        <f>VLOOKUP(pbp!V2893, games!$B$2:$R$40, 3, FALSE)</f>
        <v>2020-09-13T20:25Z</v>
      </c>
      <c r="Y143">
        <f>VLOOKUP(1*V143,NFLGames!$H$11:$H$555,1,FALSE)</f>
        <v>401128021</v>
      </c>
      <c r="Z143">
        <f>VLOOKUP($Y143, NFLGames!$H$11:$K$555,2,FALSE)</f>
        <v>2019</v>
      </c>
      <c r="AA143">
        <f>VLOOKUP($Y143, NFLGames!$H$11:$K$555,3,FALSE)</f>
        <v>1</v>
      </c>
      <c r="AB143" s="6">
        <f>IF(A144=0, 0, AH144-tbl_pbp[[#This Row],[Saints Win %]])</f>
        <v>4.0000000000000036E-3</v>
      </c>
      <c r="AE143">
        <f>ABS(tbl_pbp[[#This Row],[play.homeScore]]-tbl_pbp[[#This Row],[play.awayScore]])</f>
        <v>3</v>
      </c>
      <c r="AF143">
        <f>IF(tbl_pbp[[#This Row],[Play Saints Win % Increase]]&gt;=$AF$4,1,0)</f>
        <v>0</v>
      </c>
      <c r="AG143" t="str">
        <f>VLOOKUP(tbl_pbp[[#This Row],[gameId]], games!$B$2:$T$40, 9, FALSE)</f>
        <v>houston-texans</v>
      </c>
      <c r="AH143" s="5">
        <f>IF(tbl_pbp[[#This Row],[AwayTeam]] &lt;&gt; "new-orleans-saints", tbl_pbp[[#This Row],[homeWinPercentage]], 1-tbl_pbp[[#This Row],[homeWinPercentage]])</f>
        <v>0.72099999999999997</v>
      </c>
      <c r="AI143" s="13">
        <f>tbl_pbp[[#This Row],[Kamara]]*tbl_pbp[[#This Row],[Impactful Play]]</f>
        <v>0</v>
      </c>
      <c r="AJ143" s="13">
        <f>tbl_pbp[[#This Row],[Thomas]]*tbl_pbp[[#This Row],[Impactful Play]]</f>
        <v>0</v>
      </c>
      <c r="AK143" s="13" t="str">
        <f>VLOOKUP(tbl_pbp[[#This Row],[Play Saints Win % Increase]], tbl_impact[],3,TRUE)</f>
        <v>Scented (0 to +5%)</v>
      </c>
    </row>
    <row r="144" spans="1:37">
      <c r="A144" s="1">
        <v>138</v>
      </c>
      <c r="B144" s="5">
        <v>0.72499999999999998</v>
      </c>
      <c r="C144" t="s">
        <v>8850</v>
      </c>
      <c r="D144">
        <v>0</v>
      </c>
      <c r="E144">
        <v>0</v>
      </c>
      <c r="F144">
        <v>4</v>
      </c>
      <c r="G144">
        <v>24</v>
      </c>
      <c r="H144">
        <v>21</v>
      </c>
      <c r="I144">
        <v>6</v>
      </c>
      <c r="J144">
        <v>92</v>
      </c>
      <c r="K144" t="s">
        <v>8464</v>
      </c>
      <c r="L144">
        <v>2</v>
      </c>
      <c r="M144">
        <v>43</v>
      </c>
      <c r="N144" t="s">
        <v>8851</v>
      </c>
      <c r="O144" t="s">
        <v>8852</v>
      </c>
      <c r="P144" t="s">
        <v>22</v>
      </c>
      <c r="Q144" t="s">
        <v>37</v>
      </c>
      <c r="S144" t="s">
        <v>60</v>
      </c>
      <c r="T144" t="s">
        <v>8853</v>
      </c>
      <c r="U144" t="s">
        <v>8854</v>
      </c>
      <c r="V144" t="s">
        <v>8462</v>
      </c>
      <c r="X144" t="str">
        <f>VLOOKUP(pbp!V2894, games!$B$2:$R$40, 3, FALSE)</f>
        <v>2020-09-13T20:25Z</v>
      </c>
      <c r="Y144">
        <f>VLOOKUP(1*V144,NFLGames!$H$11:$H$555,1,FALSE)</f>
        <v>401128021</v>
      </c>
      <c r="Z144">
        <f>VLOOKUP($Y144, NFLGames!$H$11:$K$555,2,FALSE)</f>
        <v>2019</v>
      </c>
      <c r="AA144">
        <f>VLOOKUP($Y144, NFLGames!$H$11:$K$555,3,FALSE)</f>
        <v>1</v>
      </c>
      <c r="AB144" s="6">
        <f>IF(A145=0, 0, AH145-tbl_pbp[[#This Row],[Saints Win %]])</f>
        <v>1.0000000000000009E-2</v>
      </c>
      <c r="AE144">
        <f>ABS(tbl_pbp[[#This Row],[play.homeScore]]-tbl_pbp[[#This Row],[play.awayScore]])</f>
        <v>3</v>
      </c>
      <c r="AF144">
        <f>IF(tbl_pbp[[#This Row],[Play Saints Win % Increase]]&gt;=$AF$4,1,0)</f>
        <v>0</v>
      </c>
      <c r="AG144" t="str">
        <f>VLOOKUP(tbl_pbp[[#This Row],[gameId]], games!$B$2:$T$40, 9, FALSE)</f>
        <v>houston-texans</v>
      </c>
      <c r="AH144" s="5">
        <f>IF(tbl_pbp[[#This Row],[AwayTeam]] &lt;&gt; "new-orleans-saints", tbl_pbp[[#This Row],[homeWinPercentage]], 1-tbl_pbp[[#This Row],[homeWinPercentage]])</f>
        <v>0.72499999999999998</v>
      </c>
      <c r="AI144" s="13">
        <f>tbl_pbp[[#This Row],[Kamara]]*tbl_pbp[[#This Row],[Impactful Play]]</f>
        <v>0</v>
      </c>
      <c r="AJ144" s="13">
        <f>tbl_pbp[[#This Row],[Thomas]]*tbl_pbp[[#This Row],[Impactful Play]]</f>
        <v>0</v>
      </c>
      <c r="AK144" s="13" t="str">
        <f>VLOOKUP(tbl_pbp[[#This Row],[Play Saints Win % Increase]], tbl_impact[],3,TRUE)</f>
        <v>Scented (0 to +5%)</v>
      </c>
    </row>
    <row r="145" spans="1:37">
      <c r="A145" s="1">
        <v>139</v>
      </c>
      <c r="B145" s="5">
        <v>0.73499999999999999</v>
      </c>
      <c r="C145" t="s">
        <v>8855</v>
      </c>
      <c r="D145">
        <v>0</v>
      </c>
      <c r="E145">
        <v>0</v>
      </c>
      <c r="F145">
        <v>4</v>
      </c>
      <c r="G145">
        <v>24</v>
      </c>
      <c r="H145">
        <v>21</v>
      </c>
      <c r="I145">
        <v>6</v>
      </c>
      <c r="J145">
        <v>92</v>
      </c>
      <c r="K145" t="s">
        <v>8464</v>
      </c>
      <c r="L145">
        <v>3</v>
      </c>
      <c r="M145">
        <v>92</v>
      </c>
      <c r="N145" t="s">
        <v>8856</v>
      </c>
      <c r="O145" t="s">
        <v>525</v>
      </c>
      <c r="P145" t="s">
        <v>94</v>
      </c>
      <c r="Q145" t="s">
        <v>95</v>
      </c>
      <c r="R145" t="s">
        <v>96</v>
      </c>
      <c r="S145" t="s">
        <v>302</v>
      </c>
      <c r="T145" t="s">
        <v>8853</v>
      </c>
      <c r="U145" t="s">
        <v>8857</v>
      </c>
      <c r="V145" t="s">
        <v>8462</v>
      </c>
      <c r="X145" t="str">
        <f>VLOOKUP(pbp!V2895, games!$B$2:$R$40, 3, FALSE)</f>
        <v>2020-09-13T20:25Z</v>
      </c>
      <c r="Y145">
        <f>VLOOKUP(1*V145,NFLGames!$H$11:$H$555,1,FALSE)</f>
        <v>401128021</v>
      </c>
      <c r="Z145">
        <f>VLOOKUP($Y145, NFLGames!$H$11:$K$555,2,FALSE)</f>
        <v>2019</v>
      </c>
      <c r="AA145">
        <f>VLOOKUP($Y145, NFLGames!$H$11:$K$555,3,FALSE)</f>
        <v>1</v>
      </c>
      <c r="AB145" s="6">
        <f>IF(A146=0, 0, AH146-tbl_pbp[[#This Row],[Saints Win %]])</f>
        <v>-6.0999999999999943E-2</v>
      </c>
      <c r="AE145">
        <f>ABS(tbl_pbp[[#This Row],[play.homeScore]]-tbl_pbp[[#This Row],[play.awayScore]])</f>
        <v>3</v>
      </c>
      <c r="AF145">
        <f>IF(tbl_pbp[[#This Row],[Play Saints Win % Increase]]&gt;=$AF$4,1,0)</f>
        <v>0</v>
      </c>
      <c r="AG145" t="str">
        <f>VLOOKUP(tbl_pbp[[#This Row],[gameId]], games!$B$2:$T$40, 9, FALSE)</f>
        <v>houston-texans</v>
      </c>
      <c r="AH145" s="5">
        <f>IF(tbl_pbp[[#This Row],[AwayTeam]] &lt;&gt; "new-orleans-saints", tbl_pbp[[#This Row],[homeWinPercentage]], 1-tbl_pbp[[#This Row],[homeWinPercentage]])</f>
        <v>0.73499999999999999</v>
      </c>
      <c r="AI145" s="13">
        <f>tbl_pbp[[#This Row],[Kamara]]*tbl_pbp[[#This Row],[Impactful Play]]</f>
        <v>0</v>
      </c>
      <c r="AJ145" s="13">
        <f>tbl_pbp[[#This Row],[Thomas]]*tbl_pbp[[#This Row],[Impactful Play]]</f>
        <v>0</v>
      </c>
      <c r="AK145" s="13" t="str">
        <f>VLOOKUP(tbl_pbp[[#This Row],[Play Saints Win % Increase]], tbl_impact[],3,TRUE)</f>
        <v>Smelly (worse than-5% -&gt; -10%)</v>
      </c>
    </row>
    <row r="146" spans="1:37">
      <c r="A146" s="1">
        <v>140</v>
      </c>
      <c r="B146" s="5">
        <v>0.67400000000000004</v>
      </c>
      <c r="C146" t="s">
        <v>8858</v>
      </c>
      <c r="D146">
        <v>0</v>
      </c>
      <c r="E146">
        <v>0</v>
      </c>
      <c r="F146">
        <v>4</v>
      </c>
      <c r="G146">
        <v>24</v>
      </c>
      <c r="H146">
        <v>21</v>
      </c>
      <c r="I146">
        <v>10</v>
      </c>
      <c r="J146">
        <v>96</v>
      </c>
      <c r="K146" t="s">
        <v>8464</v>
      </c>
      <c r="L146">
        <v>3</v>
      </c>
      <c r="M146">
        <v>96</v>
      </c>
      <c r="N146" t="s">
        <v>8859</v>
      </c>
      <c r="O146" t="s">
        <v>525</v>
      </c>
      <c r="P146" t="s">
        <v>30</v>
      </c>
      <c r="Q146" t="s">
        <v>31</v>
      </c>
      <c r="R146" t="s">
        <v>32</v>
      </c>
      <c r="S146" t="s">
        <v>123</v>
      </c>
      <c r="T146" t="s">
        <v>8848</v>
      </c>
      <c r="U146" t="s">
        <v>8860</v>
      </c>
      <c r="V146" t="s">
        <v>8462</v>
      </c>
      <c r="X146" t="str">
        <f>VLOOKUP(pbp!V2896, games!$B$2:$R$40, 3, FALSE)</f>
        <v>2020-09-13T20:25Z</v>
      </c>
      <c r="Y146">
        <f>VLOOKUP(1*V146,NFLGames!$H$11:$H$555,1,FALSE)</f>
        <v>401128021</v>
      </c>
      <c r="Z146">
        <f>VLOOKUP($Y146, NFLGames!$H$11:$K$555,2,FALSE)</f>
        <v>2019</v>
      </c>
      <c r="AA146">
        <f>VLOOKUP($Y146, NFLGames!$H$11:$K$555,3,FALSE)</f>
        <v>1</v>
      </c>
      <c r="AB146" s="6">
        <f>IF(A147=0, 0, AH147-tbl_pbp[[#This Row],[Saints Win %]])</f>
        <v>-0.10400000000000009</v>
      </c>
      <c r="AE146">
        <f>ABS(tbl_pbp[[#This Row],[play.homeScore]]-tbl_pbp[[#This Row],[play.awayScore]])</f>
        <v>3</v>
      </c>
      <c r="AF146">
        <f>IF(tbl_pbp[[#This Row],[Play Saints Win % Increase]]&gt;=$AF$4,1,0)</f>
        <v>0</v>
      </c>
      <c r="AG146" t="str">
        <f>VLOOKUP(tbl_pbp[[#This Row],[gameId]], games!$B$2:$T$40, 9, FALSE)</f>
        <v>houston-texans</v>
      </c>
      <c r="AH146" s="5">
        <f>IF(tbl_pbp[[#This Row],[AwayTeam]] &lt;&gt; "new-orleans-saints", tbl_pbp[[#This Row],[homeWinPercentage]], 1-tbl_pbp[[#This Row],[homeWinPercentage]])</f>
        <v>0.67400000000000004</v>
      </c>
      <c r="AI146" s="13">
        <f>tbl_pbp[[#This Row],[Kamara]]*tbl_pbp[[#This Row],[Impactful Play]]</f>
        <v>0</v>
      </c>
      <c r="AJ146" s="13">
        <f>tbl_pbp[[#This Row],[Thomas]]*tbl_pbp[[#This Row],[Impactful Play]]</f>
        <v>0</v>
      </c>
      <c r="AK146" s="13" t="str">
        <f>VLOOKUP(tbl_pbp[[#This Row],[Play Saints Win % Increase]], tbl_impact[],3,TRUE)</f>
        <v>Stinky (worse than -10% to -20%)</v>
      </c>
    </row>
    <row r="147" spans="1:37">
      <c r="A147" s="1">
        <v>141</v>
      </c>
      <c r="B147" s="5">
        <v>0.56999999999999995</v>
      </c>
      <c r="C147" t="s">
        <v>8861</v>
      </c>
      <c r="D147">
        <v>0</v>
      </c>
      <c r="E147">
        <v>0</v>
      </c>
      <c r="F147">
        <v>4</v>
      </c>
      <c r="G147">
        <v>24</v>
      </c>
      <c r="H147">
        <v>21</v>
      </c>
      <c r="I147">
        <v>10</v>
      </c>
      <c r="J147">
        <v>75</v>
      </c>
      <c r="K147" t="s">
        <v>8464</v>
      </c>
      <c r="L147">
        <v>1</v>
      </c>
      <c r="M147">
        <v>75</v>
      </c>
      <c r="N147" t="s">
        <v>8862</v>
      </c>
      <c r="O147" t="s">
        <v>2561</v>
      </c>
      <c r="P147" t="s">
        <v>45</v>
      </c>
      <c r="Q147" t="s">
        <v>46</v>
      </c>
      <c r="R147" t="s">
        <v>47</v>
      </c>
      <c r="S147" t="s">
        <v>33</v>
      </c>
      <c r="T147" t="s">
        <v>8466</v>
      </c>
      <c r="U147" t="s">
        <v>8467</v>
      </c>
      <c r="V147" t="s">
        <v>8462</v>
      </c>
      <c r="X147" t="str">
        <f>VLOOKUP(pbp!V2897, games!$B$2:$R$40, 3, FALSE)</f>
        <v>2020-09-13T20:25Z</v>
      </c>
      <c r="Y147">
        <f>VLOOKUP(1*V147,NFLGames!$H$11:$H$555,1,FALSE)</f>
        <v>401128021</v>
      </c>
      <c r="Z147">
        <f>VLOOKUP($Y147, NFLGames!$H$11:$K$555,2,FALSE)</f>
        <v>2019</v>
      </c>
      <c r="AA147">
        <f>VLOOKUP($Y147, NFLGames!$H$11:$K$555,3,FALSE)</f>
        <v>1</v>
      </c>
      <c r="AB147" s="6">
        <f>IF(A148=0, 0, AH148-tbl_pbp[[#This Row],[Saints Win %]])</f>
        <v>7.7000000000000068E-2</v>
      </c>
      <c r="AE147">
        <f>ABS(tbl_pbp[[#This Row],[play.homeScore]]-tbl_pbp[[#This Row],[play.awayScore]])</f>
        <v>3</v>
      </c>
      <c r="AF147">
        <f>IF(tbl_pbp[[#This Row],[Play Saints Win % Increase]]&gt;=$AF$4,1,0)</f>
        <v>0</v>
      </c>
      <c r="AG147" t="str">
        <f>VLOOKUP(tbl_pbp[[#This Row],[gameId]], games!$B$2:$T$40, 9, FALSE)</f>
        <v>houston-texans</v>
      </c>
      <c r="AH147" s="5">
        <f>IF(tbl_pbp[[#This Row],[AwayTeam]] &lt;&gt; "new-orleans-saints", tbl_pbp[[#This Row],[homeWinPercentage]], 1-tbl_pbp[[#This Row],[homeWinPercentage]])</f>
        <v>0.56999999999999995</v>
      </c>
      <c r="AI147" s="13">
        <f>tbl_pbp[[#This Row],[Kamara]]*tbl_pbp[[#This Row],[Impactful Play]]</f>
        <v>0</v>
      </c>
      <c r="AJ147" s="13">
        <f>tbl_pbp[[#This Row],[Thomas]]*tbl_pbp[[#This Row],[Impactful Play]]</f>
        <v>0</v>
      </c>
      <c r="AK147" s="13" t="str">
        <f>VLOOKUP(tbl_pbp[[#This Row],[Play Saints Win % Increase]], tbl_impact[],3,TRUE)</f>
        <v>Perfumed (5 to + 10%)</v>
      </c>
    </row>
    <row r="148" spans="1:37">
      <c r="A148" s="1">
        <v>142</v>
      </c>
      <c r="B148" s="5">
        <v>0.64700000000000002</v>
      </c>
      <c r="C148" t="s">
        <v>8863</v>
      </c>
      <c r="D148">
        <v>0</v>
      </c>
      <c r="E148">
        <v>0</v>
      </c>
      <c r="F148">
        <v>4</v>
      </c>
      <c r="G148">
        <v>24</v>
      </c>
      <c r="H148">
        <v>21</v>
      </c>
      <c r="I148">
        <v>10</v>
      </c>
      <c r="J148">
        <v>43</v>
      </c>
      <c r="K148" t="s">
        <v>8464</v>
      </c>
      <c r="L148">
        <v>1</v>
      </c>
      <c r="M148">
        <v>43</v>
      </c>
      <c r="N148" t="s">
        <v>8864</v>
      </c>
      <c r="O148" t="s">
        <v>5897</v>
      </c>
      <c r="P148" t="s">
        <v>167</v>
      </c>
      <c r="Q148" t="s">
        <v>168</v>
      </c>
      <c r="S148" t="s">
        <v>33</v>
      </c>
      <c r="T148" t="s">
        <v>48</v>
      </c>
      <c r="U148" t="s">
        <v>49</v>
      </c>
      <c r="V148" t="s">
        <v>8462</v>
      </c>
      <c r="X148" t="str">
        <f>VLOOKUP(pbp!V2898, games!$B$2:$R$40, 3, FALSE)</f>
        <v>2020-09-13T20:25Z</v>
      </c>
      <c r="Y148">
        <f>VLOOKUP(1*V148,NFLGames!$H$11:$H$555,1,FALSE)</f>
        <v>401128021</v>
      </c>
      <c r="Z148">
        <f>VLOOKUP($Y148, NFLGames!$H$11:$K$555,2,FALSE)</f>
        <v>2019</v>
      </c>
      <c r="AA148">
        <f>VLOOKUP($Y148, NFLGames!$H$11:$K$555,3,FALSE)</f>
        <v>1</v>
      </c>
      <c r="AB148" s="6">
        <f>IF(A149=0, 0, AH149-tbl_pbp[[#This Row],[Saints Win %]])</f>
        <v>3.7000000000000033E-2</v>
      </c>
      <c r="AE148">
        <f>ABS(tbl_pbp[[#This Row],[play.homeScore]]-tbl_pbp[[#This Row],[play.awayScore]])</f>
        <v>3</v>
      </c>
      <c r="AF148">
        <f>IF(tbl_pbp[[#This Row],[Play Saints Win % Increase]]&gt;=$AF$4,1,0)</f>
        <v>0</v>
      </c>
      <c r="AG148" t="str">
        <f>VLOOKUP(tbl_pbp[[#This Row],[gameId]], games!$B$2:$T$40, 9, FALSE)</f>
        <v>houston-texans</v>
      </c>
      <c r="AH148" s="5">
        <f>IF(tbl_pbp[[#This Row],[AwayTeam]] &lt;&gt; "new-orleans-saints", tbl_pbp[[#This Row],[homeWinPercentage]], 1-tbl_pbp[[#This Row],[homeWinPercentage]])</f>
        <v>0.64700000000000002</v>
      </c>
      <c r="AI148" s="13">
        <f>tbl_pbp[[#This Row],[Kamara]]*tbl_pbp[[#This Row],[Impactful Play]]</f>
        <v>0</v>
      </c>
      <c r="AJ148" s="13">
        <f>tbl_pbp[[#This Row],[Thomas]]*tbl_pbp[[#This Row],[Impactful Play]]</f>
        <v>0</v>
      </c>
      <c r="AK148" s="13" t="str">
        <f>VLOOKUP(tbl_pbp[[#This Row],[Play Saints Win % Increase]], tbl_impact[],3,TRUE)</f>
        <v>Scented (0 to +5%)</v>
      </c>
    </row>
    <row r="149" spans="1:37">
      <c r="A149" s="1">
        <v>143</v>
      </c>
      <c r="B149" s="5">
        <v>0.68400000000000005</v>
      </c>
      <c r="C149" t="s">
        <v>8865</v>
      </c>
      <c r="D149">
        <v>0</v>
      </c>
      <c r="E149">
        <v>0</v>
      </c>
      <c r="F149">
        <v>4</v>
      </c>
      <c r="G149">
        <v>24</v>
      </c>
      <c r="H149">
        <v>21</v>
      </c>
      <c r="I149">
        <v>11</v>
      </c>
      <c r="J149">
        <v>44</v>
      </c>
      <c r="K149" t="s">
        <v>8464</v>
      </c>
      <c r="L149">
        <v>2</v>
      </c>
      <c r="M149">
        <v>44</v>
      </c>
      <c r="N149" t="s">
        <v>8866</v>
      </c>
      <c r="O149" t="s">
        <v>2678</v>
      </c>
      <c r="P149" t="s">
        <v>45</v>
      </c>
      <c r="Q149" t="s">
        <v>46</v>
      </c>
      <c r="R149" t="s">
        <v>47</v>
      </c>
      <c r="S149" t="s">
        <v>147</v>
      </c>
      <c r="T149" t="s">
        <v>467</v>
      </c>
      <c r="U149" t="s">
        <v>8867</v>
      </c>
      <c r="V149" t="s">
        <v>8462</v>
      </c>
      <c r="X149" t="str">
        <f>VLOOKUP(pbp!V2899, games!$B$2:$R$40, 3, FALSE)</f>
        <v>2020-09-13T20:25Z</v>
      </c>
      <c r="Y149">
        <f>VLOOKUP(1*V149,NFLGames!$H$11:$H$555,1,FALSE)</f>
        <v>401128021</v>
      </c>
      <c r="Z149">
        <f>VLOOKUP($Y149, NFLGames!$H$11:$K$555,2,FALSE)</f>
        <v>2019</v>
      </c>
      <c r="AA149">
        <f>VLOOKUP($Y149, NFLGames!$H$11:$K$555,3,FALSE)</f>
        <v>1</v>
      </c>
      <c r="AB149" s="6">
        <f>IF(A150=0, 0, AH150-tbl_pbp[[#This Row],[Saints Win %]])</f>
        <v>7.8999999999999959E-2</v>
      </c>
      <c r="AE149">
        <f>ABS(tbl_pbp[[#This Row],[play.homeScore]]-tbl_pbp[[#This Row],[play.awayScore]])</f>
        <v>3</v>
      </c>
      <c r="AF149">
        <f>IF(tbl_pbp[[#This Row],[Play Saints Win % Increase]]&gt;=$AF$4,1,0)</f>
        <v>0</v>
      </c>
      <c r="AG149" t="str">
        <f>VLOOKUP(tbl_pbp[[#This Row],[gameId]], games!$B$2:$T$40, 9, FALSE)</f>
        <v>houston-texans</v>
      </c>
      <c r="AH149" s="5">
        <f>IF(tbl_pbp[[#This Row],[AwayTeam]] &lt;&gt; "new-orleans-saints", tbl_pbp[[#This Row],[homeWinPercentage]], 1-tbl_pbp[[#This Row],[homeWinPercentage]])</f>
        <v>0.68400000000000005</v>
      </c>
      <c r="AI149" s="13">
        <f>tbl_pbp[[#This Row],[Kamara]]*tbl_pbp[[#This Row],[Impactful Play]]</f>
        <v>0</v>
      </c>
      <c r="AJ149" s="13">
        <f>tbl_pbp[[#This Row],[Thomas]]*tbl_pbp[[#This Row],[Impactful Play]]</f>
        <v>0</v>
      </c>
      <c r="AK149" s="13" t="str">
        <f>VLOOKUP(tbl_pbp[[#This Row],[Play Saints Win % Increase]], tbl_impact[],3,TRUE)</f>
        <v>Perfumed (5 to + 10%)</v>
      </c>
    </row>
    <row r="150" spans="1:37">
      <c r="A150" s="1">
        <v>144</v>
      </c>
      <c r="B150" s="5">
        <v>0.76300000000000001</v>
      </c>
      <c r="C150" t="s">
        <v>8868</v>
      </c>
      <c r="D150">
        <v>0</v>
      </c>
      <c r="E150">
        <v>0</v>
      </c>
      <c r="F150">
        <v>4</v>
      </c>
      <c r="G150">
        <v>24</v>
      </c>
      <c r="H150">
        <v>21</v>
      </c>
      <c r="I150">
        <v>11</v>
      </c>
      <c r="J150">
        <v>44</v>
      </c>
      <c r="K150" t="s">
        <v>8464</v>
      </c>
      <c r="L150">
        <v>3</v>
      </c>
      <c r="M150">
        <v>44</v>
      </c>
      <c r="N150" t="s">
        <v>8869</v>
      </c>
      <c r="O150" t="s">
        <v>579</v>
      </c>
      <c r="P150" t="s">
        <v>167</v>
      </c>
      <c r="Q150" t="s">
        <v>168</v>
      </c>
      <c r="S150" t="s">
        <v>149</v>
      </c>
      <c r="T150" t="s">
        <v>467</v>
      </c>
      <c r="U150" t="s">
        <v>8870</v>
      </c>
      <c r="V150" t="s">
        <v>8462</v>
      </c>
      <c r="X150" t="str">
        <f>VLOOKUP(pbp!V2900, games!$B$2:$R$40, 3, FALSE)</f>
        <v>2020-09-13T20:25Z</v>
      </c>
      <c r="Y150">
        <f>VLOOKUP(1*V150,NFLGames!$H$11:$H$555,1,FALSE)</f>
        <v>401128021</v>
      </c>
      <c r="Z150">
        <f>VLOOKUP($Y150, NFLGames!$H$11:$K$555,2,FALSE)</f>
        <v>2019</v>
      </c>
      <c r="AA150">
        <f>VLOOKUP($Y150, NFLGames!$H$11:$K$555,3,FALSE)</f>
        <v>1</v>
      </c>
      <c r="AB150" s="6">
        <f>IF(A151=0, 0, AH151-tbl_pbp[[#This Row],[Saints Win %]])</f>
        <v>-1.3000000000000012E-2</v>
      </c>
      <c r="AE150">
        <f>ABS(tbl_pbp[[#This Row],[play.homeScore]]-tbl_pbp[[#This Row],[play.awayScore]])</f>
        <v>3</v>
      </c>
      <c r="AF150">
        <f>IF(tbl_pbp[[#This Row],[Play Saints Win % Increase]]&gt;=$AF$4,1,0)</f>
        <v>0</v>
      </c>
      <c r="AG150" t="str">
        <f>VLOOKUP(tbl_pbp[[#This Row],[gameId]], games!$B$2:$T$40, 9, FALSE)</f>
        <v>houston-texans</v>
      </c>
      <c r="AH150" s="5">
        <f>IF(tbl_pbp[[#This Row],[AwayTeam]] &lt;&gt; "new-orleans-saints", tbl_pbp[[#This Row],[homeWinPercentage]], 1-tbl_pbp[[#This Row],[homeWinPercentage]])</f>
        <v>0.76300000000000001</v>
      </c>
      <c r="AI150" s="13">
        <f>tbl_pbp[[#This Row],[Kamara]]*tbl_pbp[[#This Row],[Impactful Play]]</f>
        <v>0</v>
      </c>
      <c r="AJ150" s="13">
        <f>tbl_pbp[[#This Row],[Thomas]]*tbl_pbp[[#This Row],[Impactful Play]]</f>
        <v>0</v>
      </c>
      <c r="AK150" s="13" t="str">
        <f>VLOOKUP(tbl_pbp[[#This Row],[Play Saints Win % Increase]], tbl_impact[],3,TRUE)</f>
        <v>Bad (0 to -5%)</v>
      </c>
    </row>
    <row r="151" spans="1:37">
      <c r="A151" s="1">
        <v>145</v>
      </c>
      <c r="B151" s="5">
        <v>0.75</v>
      </c>
      <c r="C151" t="s">
        <v>8871</v>
      </c>
      <c r="D151">
        <v>0</v>
      </c>
      <c r="E151">
        <v>0</v>
      </c>
      <c r="F151">
        <v>4</v>
      </c>
      <c r="G151">
        <v>24</v>
      </c>
      <c r="H151">
        <v>21</v>
      </c>
      <c r="I151">
        <v>22</v>
      </c>
      <c r="J151">
        <v>55</v>
      </c>
      <c r="K151" t="s">
        <v>8464</v>
      </c>
      <c r="L151">
        <v>4</v>
      </c>
      <c r="M151">
        <v>55</v>
      </c>
      <c r="N151" t="s">
        <v>8872</v>
      </c>
      <c r="O151" t="s">
        <v>4493</v>
      </c>
      <c r="P151" t="s">
        <v>66</v>
      </c>
      <c r="Q151" t="s">
        <v>67</v>
      </c>
      <c r="R151" t="s">
        <v>68</v>
      </c>
      <c r="S151" t="s">
        <v>4776</v>
      </c>
      <c r="T151" t="s">
        <v>8505</v>
      </c>
      <c r="U151" t="s">
        <v>8873</v>
      </c>
      <c r="V151" t="s">
        <v>8462</v>
      </c>
      <c r="X151" t="str">
        <f>VLOOKUP(pbp!V2901, games!$B$2:$R$40, 3, FALSE)</f>
        <v>2020-09-13T20:25Z</v>
      </c>
      <c r="Y151">
        <f>VLOOKUP(1*V151,NFLGames!$H$11:$H$555,1,FALSE)</f>
        <v>401128021</v>
      </c>
      <c r="Z151">
        <f>VLOOKUP($Y151, NFLGames!$H$11:$K$555,2,FALSE)</f>
        <v>2019</v>
      </c>
      <c r="AA151">
        <f>VLOOKUP($Y151, NFLGames!$H$11:$K$555,3,FALSE)</f>
        <v>1</v>
      </c>
      <c r="AB151" s="6">
        <f>IF(A152=0, 0, AH152-tbl_pbp[[#This Row],[Saints Win %]])</f>
        <v>-5.1000000000000045E-2</v>
      </c>
      <c r="AE151">
        <f>ABS(tbl_pbp[[#This Row],[play.homeScore]]-tbl_pbp[[#This Row],[play.awayScore]])</f>
        <v>3</v>
      </c>
      <c r="AF151">
        <f>IF(tbl_pbp[[#This Row],[Play Saints Win % Increase]]&gt;=$AF$4,1,0)</f>
        <v>0</v>
      </c>
      <c r="AG151" t="str">
        <f>VLOOKUP(tbl_pbp[[#This Row],[gameId]], games!$B$2:$T$40, 9, FALSE)</f>
        <v>houston-texans</v>
      </c>
      <c r="AH151" s="5">
        <f>IF(tbl_pbp[[#This Row],[AwayTeam]] &lt;&gt; "new-orleans-saints", tbl_pbp[[#This Row],[homeWinPercentage]], 1-tbl_pbp[[#This Row],[homeWinPercentage]])</f>
        <v>0.75</v>
      </c>
      <c r="AI151" s="13">
        <f>tbl_pbp[[#This Row],[Kamara]]*tbl_pbp[[#This Row],[Impactful Play]]</f>
        <v>0</v>
      </c>
      <c r="AJ151" s="13">
        <f>tbl_pbp[[#This Row],[Thomas]]*tbl_pbp[[#This Row],[Impactful Play]]</f>
        <v>0</v>
      </c>
      <c r="AK151" s="13" t="str">
        <f>VLOOKUP(tbl_pbp[[#This Row],[Play Saints Win % Increase]], tbl_impact[],3,TRUE)</f>
        <v>Smelly (worse than-5% -&gt; -10%)</v>
      </c>
    </row>
    <row r="152" spans="1:37">
      <c r="A152" s="1">
        <v>146</v>
      </c>
      <c r="B152" s="5">
        <v>0.69899999999999995</v>
      </c>
      <c r="C152" t="s">
        <v>8874</v>
      </c>
      <c r="D152">
        <v>0</v>
      </c>
      <c r="E152">
        <v>0</v>
      </c>
      <c r="F152">
        <v>4</v>
      </c>
      <c r="G152">
        <v>24</v>
      </c>
      <c r="H152">
        <v>21</v>
      </c>
      <c r="I152">
        <v>10</v>
      </c>
      <c r="J152">
        <v>7</v>
      </c>
      <c r="K152" t="s">
        <v>29</v>
      </c>
      <c r="L152">
        <v>1</v>
      </c>
      <c r="M152">
        <v>93</v>
      </c>
      <c r="N152" t="s">
        <v>8875</v>
      </c>
      <c r="O152" t="s">
        <v>2701</v>
      </c>
      <c r="P152" t="s">
        <v>45</v>
      </c>
      <c r="Q152" t="s">
        <v>46</v>
      </c>
      <c r="R152" t="s">
        <v>47</v>
      </c>
      <c r="S152" t="s">
        <v>33</v>
      </c>
      <c r="T152" t="s">
        <v>641</v>
      </c>
      <c r="U152" t="s">
        <v>6157</v>
      </c>
      <c r="V152" t="s">
        <v>8462</v>
      </c>
      <c r="X152" t="str">
        <f>VLOOKUP(pbp!V2902, games!$B$2:$R$40, 3, FALSE)</f>
        <v>2020-09-13T20:25Z</v>
      </c>
      <c r="Y152">
        <f>VLOOKUP(1*V152,NFLGames!$H$11:$H$555,1,FALSE)</f>
        <v>401128021</v>
      </c>
      <c r="Z152">
        <f>VLOOKUP($Y152, NFLGames!$H$11:$K$555,2,FALSE)</f>
        <v>2019</v>
      </c>
      <c r="AA152">
        <f>VLOOKUP($Y152, NFLGames!$H$11:$K$555,3,FALSE)</f>
        <v>1</v>
      </c>
      <c r="AB152" s="6">
        <f>IF(A153=0, 0, AH153-tbl_pbp[[#This Row],[Saints Win %]])</f>
        <v>5.4000000000000048E-2</v>
      </c>
      <c r="AE152">
        <f>ABS(tbl_pbp[[#This Row],[play.homeScore]]-tbl_pbp[[#This Row],[play.awayScore]])</f>
        <v>3</v>
      </c>
      <c r="AF152">
        <f>IF(tbl_pbp[[#This Row],[Play Saints Win % Increase]]&gt;=$AF$4,1,0)</f>
        <v>0</v>
      </c>
      <c r="AG152" t="str">
        <f>VLOOKUP(tbl_pbp[[#This Row],[gameId]], games!$B$2:$T$40, 9, FALSE)</f>
        <v>houston-texans</v>
      </c>
      <c r="AH152" s="5">
        <f>IF(tbl_pbp[[#This Row],[AwayTeam]] &lt;&gt; "new-orleans-saints", tbl_pbp[[#This Row],[homeWinPercentage]], 1-tbl_pbp[[#This Row],[homeWinPercentage]])</f>
        <v>0.69899999999999995</v>
      </c>
      <c r="AI152" s="13">
        <f>tbl_pbp[[#This Row],[Kamara]]*tbl_pbp[[#This Row],[Impactful Play]]</f>
        <v>0</v>
      </c>
      <c r="AJ152" s="13">
        <f>tbl_pbp[[#This Row],[Thomas]]*tbl_pbp[[#This Row],[Impactful Play]]</f>
        <v>0</v>
      </c>
      <c r="AK152" s="13" t="str">
        <f>VLOOKUP(tbl_pbp[[#This Row],[Play Saints Win % Increase]], tbl_impact[],3,TRUE)</f>
        <v>Perfumed (5 to + 10%)</v>
      </c>
    </row>
    <row r="153" spans="1:37">
      <c r="A153" s="1">
        <v>147</v>
      </c>
      <c r="B153" s="5">
        <v>0.753</v>
      </c>
      <c r="C153" t="s">
        <v>8876</v>
      </c>
      <c r="D153">
        <v>0</v>
      </c>
      <c r="E153">
        <v>0</v>
      </c>
      <c r="F153">
        <v>4</v>
      </c>
      <c r="G153">
        <v>24</v>
      </c>
      <c r="H153">
        <v>21</v>
      </c>
      <c r="I153">
        <v>8</v>
      </c>
      <c r="J153">
        <v>9</v>
      </c>
      <c r="K153" t="s">
        <v>29</v>
      </c>
      <c r="L153">
        <v>2</v>
      </c>
      <c r="M153">
        <v>91</v>
      </c>
      <c r="N153" t="s">
        <v>8877</v>
      </c>
      <c r="O153" t="s">
        <v>2852</v>
      </c>
      <c r="P153" t="s">
        <v>30</v>
      </c>
      <c r="Q153" t="s">
        <v>31</v>
      </c>
      <c r="R153" t="s">
        <v>32</v>
      </c>
      <c r="S153" t="s">
        <v>73</v>
      </c>
      <c r="T153" t="s">
        <v>473</v>
      </c>
      <c r="U153" t="s">
        <v>8878</v>
      </c>
      <c r="V153" t="s">
        <v>8462</v>
      </c>
      <c r="X153" t="str">
        <f>VLOOKUP(pbp!V2903, games!$B$2:$R$40, 3, FALSE)</f>
        <v>2020-09-13T20:25Z</v>
      </c>
      <c r="Y153">
        <f>VLOOKUP(1*V153,NFLGames!$H$11:$H$555,1,FALSE)</f>
        <v>401128021</v>
      </c>
      <c r="Z153">
        <f>VLOOKUP($Y153, NFLGames!$H$11:$K$555,2,FALSE)</f>
        <v>2019</v>
      </c>
      <c r="AA153">
        <f>VLOOKUP($Y153, NFLGames!$H$11:$K$555,3,FALSE)</f>
        <v>1</v>
      </c>
      <c r="AB153" s="6">
        <f>IF(A154=0, 0, AH154-tbl_pbp[[#This Row],[Saints Win %]])</f>
        <v>0.15800000000000003</v>
      </c>
      <c r="AD153">
        <v>1</v>
      </c>
      <c r="AE153">
        <f>ABS(tbl_pbp[[#This Row],[play.homeScore]]-tbl_pbp[[#This Row],[play.awayScore]])</f>
        <v>3</v>
      </c>
      <c r="AF153">
        <f>IF(tbl_pbp[[#This Row],[Play Saints Win % Increase]]&gt;=$AF$4,1,0)</f>
        <v>1</v>
      </c>
      <c r="AG153" t="str">
        <f>VLOOKUP(tbl_pbp[[#This Row],[gameId]], games!$B$2:$T$40, 9, FALSE)</f>
        <v>houston-texans</v>
      </c>
      <c r="AH153" s="5">
        <f>IF(tbl_pbp[[#This Row],[AwayTeam]] &lt;&gt; "new-orleans-saints", tbl_pbp[[#This Row],[homeWinPercentage]], 1-tbl_pbp[[#This Row],[homeWinPercentage]])</f>
        <v>0.753</v>
      </c>
      <c r="AI153" s="13">
        <f>tbl_pbp[[#This Row],[Kamara]]*tbl_pbp[[#This Row],[Impactful Play]]</f>
        <v>0</v>
      </c>
      <c r="AJ153" s="13">
        <f>tbl_pbp[[#This Row],[Thomas]]*tbl_pbp[[#This Row],[Impactful Play]]</f>
        <v>1</v>
      </c>
      <c r="AK153" s="13" t="str">
        <f>VLOOKUP(tbl_pbp[[#This Row],[Play Saints Win % Increase]], tbl_impact[],3,TRUE)</f>
        <v>Fragrant (10% to 20%)</v>
      </c>
    </row>
    <row r="154" spans="1:37">
      <c r="A154" s="1">
        <v>148</v>
      </c>
      <c r="B154" s="5">
        <v>0.91100000000000003</v>
      </c>
      <c r="C154" t="s">
        <v>8879</v>
      </c>
      <c r="D154">
        <v>0</v>
      </c>
      <c r="E154">
        <v>0</v>
      </c>
      <c r="F154">
        <v>4</v>
      </c>
      <c r="G154">
        <v>24</v>
      </c>
      <c r="H154">
        <v>21</v>
      </c>
      <c r="I154">
        <v>2</v>
      </c>
      <c r="J154">
        <v>15</v>
      </c>
      <c r="K154" t="s">
        <v>29</v>
      </c>
      <c r="L154">
        <v>3</v>
      </c>
      <c r="M154">
        <v>85</v>
      </c>
      <c r="N154" t="s">
        <v>8880</v>
      </c>
      <c r="O154" t="s">
        <v>128</v>
      </c>
      <c r="P154" t="s">
        <v>30</v>
      </c>
      <c r="Q154" t="s">
        <v>31</v>
      </c>
      <c r="R154" t="s">
        <v>32</v>
      </c>
      <c r="S154" t="s">
        <v>241</v>
      </c>
      <c r="T154" t="s">
        <v>263</v>
      </c>
      <c r="U154" t="s">
        <v>8881</v>
      </c>
      <c r="V154" t="s">
        <v>8462</v>
      </c>
      <c r="X154" t="str">
        <f>VLOOKUP(pbp!V2904, games!$B$2:$R$40, 3, FALSE)</f>
        <v>2020-09-13T20:25Z</v>
      </c>
      <c r="Y154">
        <f>VLOOKUP(1*V154,NFLGames!$H$11:$H$555,1,FALSE)</f>
        <v>401128021</v>
      </c>
      <c r="Z154">
        <f>VLOOKUP($Y154, NFLGames!$H$11:$K$555,2,FALSE)</f>
        <v>2019</v>
      </c>
      <c r="AA154">
        <f>VLOOKUP($Y154, NFLGames!$H$11:$K$555,3,FALSE)</f>
        <v>1</v>
      </c>
      <c r="AB154" s="6">
        <f>IF(A155=0, 0, AH155-tbl_pbp[[#This Row],[Saints Win %]])</f>
        <v>8.0000000000000071E-3</v>
      </c>
      <c r="AE154">
        <f>ABS(tbl_pbp[[#This Row],[play.homeScore]]-tbl_pbp[[#This Row],[play.awayScore]])</f>
        <v>3</v>
      </c>
      <c r="AF154">
        <f>IF(tbl_pbp[[#This Row],[Play Saints Win % Increase]]&gt;=$AF$4,1,0)</f>
        <v>0</v>
      </c>
      <c r="AG154" t="str">
        <f>VLOOKUP(tbl_pbp[[#This Row],[gameId]], games!$B$2:$T$40, 9, FALSE)</f>
        <v>houston-texans</v>
      </c>
      <c r="AH154" s="5">
        <f>IF(tbl_pbp[[#This Row],[AwayTeam]] &lt;&gt; "new-orleans-saints", tbl_pbp[[#This Row],[homeWinPercentage]], 1-tbl_pbp[[#This Row],[homeWinPercentage]])</f>
        <v>0.91100000000000003</v>
      </c>
      <c r="AI154" s="13">
        <f>tbl_pbp[[#This Row],[Kamara]]*tbl_pbp[[#This Row],[Impactful Play]]</f>
        <v>0</v>
      </c>
      <c r="AJ154" s="13">
        <f>tbl_pbp[[#This Row],[Thomas]]*tbl_pbp[[#This Row],[Impactful Play]]</f>
        <v>0</v>
      </c>
      <c r="AK154" s="13" t="str">
        <f>VLOOKUP(tbl_pbp[[#This Row],[Play Saints Win % Increase]], tbl_impact[],3,TRUE)</f>
        <v>Scented (0 to +5%)</v>
      </c>
    </row>
    <row r="155" spans="1:37">
      <c r="A155" s="1">
        <v>149</v>
      </c>
      <c r="B155" s="5">
        <v>0.91900000000000004</v>
      </c>
      <c r="C155" t="s">
        <v>8882</v>
      </c>
      <c r="D155">
        <v>0</v>
      </c>
      <c r="E155">
        <v>0</v>
      </c>
      <c r="F155">
        <v>4</v>
      </c>
      <c r="G155">
        <v>24</v>
      </c>
      <c r="H155">
        <v>21</v>
      </c>
      <c r="I155">
        <v>10</v>
      </c>
      <c r="J155">
        <v>56</v>
      </c>
      <c r="K155" t="s">
        <v>29</v>
      </c>
      <c r="L155">
        <v>1</v>
      </c>
      <c r="M155">
        <v>44</v>
      </c>
      <c r="N155" t="s">
        <v>229</v>
      </c>
      <c r="O155" t="s">
        <v>1433</v>
      </c>
      <c r="P155" t="s">
        <v>231</v>
      </c>
      <c r="Q155" t="s">
        <v>232</v>
      </c>
      <c r="R155" t="s">
        <v>233</v>
      </c>
      <c r="V155" t="s">
        <v>8462</v>
      </c>
      <c r="X155" t="str">
        <f>VLOOKUP(pbp!V2905, games!$B$2:$R$40, 3, FALSE)</f>
        <v>2020-09-13T20:25Z</v>
      </c>
      <c r="Y155">
        <f>VLOOKUP(1*V155,NFLGames!$H$11:$H$555,1,FALSE)</f>
        <v>401128021</v>
      </c>
      <c r="Z155">
        <f>VLOOKUP($Y155, NFLGames!$H$11:$K$555,2,FALSE)</f>
        <v>2019</v>
      </c>
      <c r="AA155">
        <f>VLOOKUP($Y155, NFLGames!$H$11:$K$555,3,FALSE)</f>
        <v>1</v>
      </c>
      <c r="AB155" s="6">
        <f>IF(A156=0, 0, AH156-tbl_pbp[[#This Row],[Saints Win %]])</f>
        <v>-1.0000000000000009E-3</v>
      </c>
      <c r="AE155">
        <f>ABS(tbl_pbp[[#This Row],[play.homeScore]]-tbl_pbp[[#This Row],[play.awayScore]])</f>
        <v>3</v>
      </c>
      <c r="AF155">
        <f>IF(tbl_pbp[[#This Row],[Play Saints Win % Increase]]&gt;=$AF$4,1,0)</f>
        <v>0</v>
      </c>
      <c r="AG155" t="str">
        <f>VLOOKUP(tbl_pbp[[#This Row],[gameId]], games!$B$2:$T$40, 9, FALSE)</f>
        <v>houston-texans</v>
      </c>
      <c r="AH155" s="5">
        <f>IF(tbl_pbp[[#This Row],[AwayTeam]] &lt;&gt; "new-orleans-saints", tbl_pbp[[#This Row],[homeWinPercentage]], 1-tbl_pbp[[#This Row],[homeWinPercentage]])</f>
        <v>0.91900000000000004</v>
      </c>
      <c r="AI155" s="13">
        <f>tbl_pbp[[#This Row],[Kamara]]*tbl_pbp[[#This Row],[Impactful Play]]</f>
        <v>0</v>
      </c>
      <c r="AJ155" s="13">
        <f>tbl_pbp[[#This Row],[Thomas]]*tbl_pbp[[#This Row],[Impactful Play]]</f>
        <v>0</v>
      </c>
      <c r="AK155" s="13" t="str">
        <f>VLOOKUP(tbl_pbp[[#This Row],[Play Saints Win % Increase]], tbl_impact[],3,TRUE)</f>
        <v>Bad (0 to -5%)</v>
      </c>
    </row>
    <row r="156" spans="1:37">
      <c r="A156" s="1">
        <v>150</v>
      </c>
      <c r="B156" s="5">
        <v>0.91800000000000004</v>
      </c>
      <c r="C156" t="s">
        <v>8883</v>
      </c>
      <c r="D156">
        <v>0</v>
      </c>
      <c r="E156">
        <v>0</v>
      </c>
      <c r="F156">
        <v>4</v>
      </c>
      <c r="G156">
        <v>24</v>
      </c>
      <c r="H156">
        <v>21</v>
      </c>
      <c r="I156">
        <v>10</v>
      </c>
      <c r="J156">
        <v>56</v>
      </c>
      <c r="K156" t="s">
        <v>29</v>
      </c>
      <c r="L156">
        <v>1</v>
      </c>
      <c r="M156">
        <v>44</v>
      </c>
      <c r="N156" t="s">
        <v>8884</v>
      </c>
      <c r="O156" t="s">
        <v>1433</v>
      </c>
      <c r="P156" t="s">
        <v>45</v>
      </c>
      <c r="Q156" t="s">
        <v>46</v>
      </c>
      <c r="R156" t="s">
        <v>47</v>
      </c>
      <c r="S156" t="s">
        <v>33</v>
      </c>
      <c r="T156" t="s">
        <v>8885</v>
      </c>
      <c r="U156" t="s">
        <v>8886</v>
      </c>
      <c r="V156" t="s">
        <v>8462</v>
      </c>
      <c r="X156" t="str">
        <f>VLOOKUP(pbp!V2906, games!$B$2:$R$40, 3, FALSE)</f>
        <v>2020-09-13T20:25Z</v>
      </c>
      <c r="Y156">
        <f>VLOOKUP(1*V156,NFLGames!$H$11:$H$555,1,FALSE)</f>
        <v>401128021</v>
      </c>
      <c r="Z156">
        <f>VLOOKUP($Y156, NFLGames!$H$11:$K$555,2,FALSE)</f>
        <v>2019</v>
      </c>
      <c r="AA156">
        <f>VLOOKUP($Y156, NFLGames!$H$11:$K$555,3,FALSE)</f>
        <v>1</v>
      </c>
      <c r="AB156" s="6">
        <f>IF(A157=0, 0, AH157-tbl_pbp[[#This Row],[Saints Win %]])</f>
        <v>2.9999999999999916E-2</v>
      </c>
      <c r="AE156">
        <f>ABS(tbl_pbp[[#This Row],[play.homeScore]]-tbl_pbp[[#This Row],[play.awayScore]])</f>
        <v>3</v>
      </c>
      <c r="AF156">
        <f>IF(tbl_pbp[[#This Row],[Play Saints Win % Increase]]&gt;=$AF$4,1,0)</f>
        <v>0</v>
      </c>
      <c r="AG156" t="str">
        <f>VLOOKUP(tbl_pbp[[#This Row],[gameId]], games!$B$2:$T$40, 9, FALSE)</f>
        <v>houston-texans</v>
      </c>
      <c r="AH156" s="5">
        <f>IF(tbl_pbp[[#This Row],[AwayTeam]] &lt;&gt; "new-orleans-saints", tbl_pbp[[#This Row],[homeWinPercentage]], 1-tbl_pbp[[#This Row],[homeWinPercentage]])</f>
        <v>0.91800000000000004</v>
      </c>
      <c r="AI156" s="13">
        <f>tbl_pbp[[#This Row],[Kamara]]*tbl_pbp[[#This Row],[Impactful Play]]</f>
        <v>0</v>
      </c>
      <c r="AJ156" s="13">
        <f>tbl_pbp[[#This Row],[Thomas]]*tbl_pbp[[#This Row],[Impactful Play]]</f>
        <v>0</v>
      </c>
      <c r="AK156" s="13" t="str">
        <f>VLOOKUP(tbl_pbp[[#This Row],[Play Saints Win % Increase]], tbl_impact[],3,TRUE)</f>
        <v>Scented (0 to +5%)</v>
      </c>
    </row>
    <row r="157" spans="1:37">
      <c r="A157" s="1">
        <v>151</v>
      </c>
      <c r="B157" s="5">
        <v>0.94799999999999995</v>
      </c>
      <c r="C157" t="s">
        <v>8887</v>
      </c>
      <c r="D157">
        <v>0</v>
      </c>
      <c r="E157">
        <v>0</v>
      </c>
      <c r="F157">
        <v>4</v>
      </c>
      <c r="G157">
        <v>24</v>
      </c>
      <c r="H157">
        <v>21</v>
      </c>
      <c r="I157">
        <v>10</v>
      </c>
      <c r="J157">
        <v>67</v>
      </c>
      <c r="K157" t="s">
        <v>29</v>
      </c>
      <c r="L157">
        <v>1</v>
      </c>
      <c r="M157">
        <v>33</v>
      </c>
      <c r="N157" t="s">
        <v>8888</v>
      </c>
      <c r="O157" t="s">
        <v>3733</v>
      </c>
      <c r="P157" t="s">
        <v>124</v>
      </c>
      <c r="Q157" t="s">
        <v>125</v>
      </c>
      <c r="R157" t="s">
        <v>126</v>
      </c>
      <c r="V157" t="s">
        <v>8462</v>
      </c>
      <c r="X157" t="str">
        <f>VLOOKUP(pbp!V2907, games!$B$2:$R$40, 3, FALSE)</f>
        <v>2020-09-13T20:25Z</v>
      </c>
      <c r="Y157">
        <f>VLOOKUP(1*V157,NFLGames!$H$11:$H$555,1,FALSE)</f>
        <v>401128021</v>
      </c>
      <c r="Z157">
        <f>VLOOKUP($Y157, NFLGames!$H$11:$K$555,2,FALSE)</f>
        <v>2019</v>
      </c>
      <c r="AA157">
        <f>VLOOKUP($Y157, NFLGames!$H$11:$K$555,3,FALSE)</f>
        <v>1</v>
      </c>
      <c r="AB157" s="6">
        <f>IF(A158=0, 0, AH158-tbl_pbp[[#This Row],[Saints Win %]])</f>
        <v>-2.8999999999999915E-2</v>
      </c>
      <c r="AE157">
        <f>ABS(tbl_pbp[[#This Row],[play.homeScore]]-tbl_pbp[[#This Row],[play.awayScore]])</f>
        <v>3</v>
      </c>
      <c r="AF157">
        <f>IF(tbl_pbp[[#This Row],[Play Saints Win % Increase]]&gt;=$AF$4,1,0)</f>
        <v>0</v>
      </c>
      <c r="AG157" t="str">
        <f>VLOOKUP(tbl_pbp[[#This Row],[gameId]], games!$B$2:$T$40, 9, FALSE)</f>
        <v>houston-texans</v>
      </c>
      <c r="AH157" s="5">
        <f>IF(tbl_pbp[[#This Row],[AwayTeam]] &lt;&gt; "new-orleans-saints", tbl_pbp[[#This Row],[homeWinPercentage]], 1-tbl_pbp[[#This Row],[homeWinPercentage]])</f>
        <v>0.94799999999999995</v>
      </c>
      <c r="AI157" s="13">
        <f>tbl_pbp[[#This Row],[Kamara]]*tbl_pbp[[#This Row],[Impactful Play]]</f>
        <v>0</v>
      </c>
      <c r="AJ157" s="13">
        <f>tbl_pbp[[#This Row],[Thomas]]*tbl_pbp[[#This Row],[Impactful Play]]</f>
        <v>0</v>
      </c>
      <c r="AK157" s="13" t="str">
        <f>VLOOKUP(tbl_pbp[[#This Row],[Play Saints Win % Increase]], tbl_impact[],3,TRUE)</f>
        <v>Bad (0 to -5%)</v>
      </c>
    </row>
    <row r="158" spans="1:37">
      <c r="A158" s="1">
        <v>152</v>
      </c>
      <c r="B158" s="5">
        <v>0.91900000000000004</v>
      </c>
      <c r="C158" t="s">
        <v>8889</v>
      </c>
      <c r="D158">
        <v>0</v>
      </c>
      <c r="E158">
        <v>0</v>
      </c>
      <c r="F158">
        <v>4</v>
      </c>
      <c r="G158">
        <v>24</v>
      </c>
      <c r="H158">
        <v>21</v>
      </c>
      <c r="I158">
        <v>10</v>
      </c>
      <c r="J158">
        <v>67</v>
      </c>
      <c r="K158" t="s">
        <v>29</v>
      </c>
      <c r="L158">
        <v>1</v>
      </c>
      <c r="M158">
        <v>33</v>
      </c>
      <c r="N158" t="s">
        <v>8890</v>
      </c>
      <c r="O158" t="s">
        <v>3733</v>
      </c>
      <c r="P158" t="s">
        <v>45</v>
      </c>
      <c r="Q158" t="s">
        <v>46</v>
      </c>
      <c r="R158" t="s">
        <v>47</v>
      </c>
      <c r="S158" t="s">
        <v>33</v>
      </c>
      <c r="T158" t="s">
        <v>8478</v>
      </c>
      <c r="U158" t="s">
        <v>8891</v>
      </c>
      <c r="V158" t="s">
        <v>8462</v>
      </c>
      <c r="X158" t="str">
        <f>VLOOKUP(pbp!V2908, games!$B$2:$R$40, 3, FALSE)</f>
        <v>2020-09-13T20:25Z</v>
      </c>
      <c r="Y158">
        <f>VLOOKUP(1*V158,NFLGames!$H$11:$H$555,1,FALSE)</f>
        <v>401128021</v>
      </c>
      <c r="Z158">
        <f>VLOOKUP($Y158, NFLGames!$H$11:$K$555,2,FALSE)</f>
        <v>2019</v>
      </c>
      <c r="AA158">
        <f>VLOOKUP($Y158, NFLGames!$H$11:$K$555,3,FALSE)</f>
        <v>1</v>
      </c>
      <c r="AB158" s="6">
        <f>IF(A159=0, 0, AH159-tbl_pbp[[#This Row],[Saints Win %]])</f>
        <v>2.7999999999999914E-2</v>
      </c>
      <c r="AE158">
        <f>ABS(tbl_pbp[[#This Row],[play.homeScore]]-tbl_pbp[[#This Row],[play.awayScore]])</f>
        <v>3</v>
      </c>
      <c r="AF158">
        <f>IF(tbl_pbp[[#This Row],[Play Saints Win % Increase]]&gt;=$AF$4,1,0)</f>
        <v>0</v>
      </c>
      <c r="AG158" t="str">
        <f>VLOOKUP(tbl_pbp[[#This Row],[gameId]], games!$B$2:$T$40, 9, FALSE)</f>
        <v>houston-texans</v>
      </c>
      <c r="AH158" s="5">
        <f>IF(tbl_pbp[[#This Row],[AwayTeam]] &lt;&gt; "new-orleans-saints", tbl_pbp[[#This Row],[homeWinPercentage]], 1-tbl_pbp[[#This Row],[homeWinPercentage]])</f>
        <v>0.91900000000000004</v>
      </c>
      <c r="AI158" s="13">
        <f>tbl_pbp[[#This Row],[Kamara]]*tbl_pbp[[#This Row],[Impactful Play]]</f>
        <v>0</v>
      </c>
      <c r="AJ158" s="13">
        <f>tbl_pbp[[#This Row],[Thomas]]*tbl_pbp[[#This Row],[Impactful Play]]</f>
        <v>0</v>
      </c>
      <c r="AK158" s="13" t="str">
        <f>VLOOKUP(tbl_pbp[[#This Row],[Play Saints Win % Increase]], tbl_impact[],3,TRUE)</f>
        <v>Scented (0 to +5%)</v>
      </c>
    </row>
    <row r="159" spans="1:37">
      <c r="A159" s="1">
        <v>153</v>
      </c>
      <c r="B159" s="5">
        <v>0.94699999999999995</v>
      </c>
      <c r="C159" t="s">
        <v>8892</v>
      </c>
      <c r="D159">
        <v>0</v>
      </c>
      <c r="E159">
        <v>0</v>
      </c>
      <c r="F159">
        <v>4</v>
      </c>
      <c r="G159">
        <v>24</v>
      </c>
      <c r="H159">
        <v>21</v>
      </c>
      <c r="I159">
        <v>6</v>
      </c>
      <c r="J159">
        <v>71</v>
      </c>
      <c r="K159" t="s">
        <v>29</v>
      </c>
      <c r="L159">
        <v>2</v>
      </c>
      <c r="M159">
        <v>29</v>
      </c>
      <c r="N159" t="s">
        <v>8893</v>
      </c>
      <c r="O159" t="s">
        <v>3938</v>
      </c>
      <c r="P159" t="s">
        <v>124</v>
      </c>
      <c r="Q159" t="s">
        <v>125</v>
      </c>
      <c r="R159" t="s">
        <v>126</v>
      </c>
      <c r="V159" t="s">
        <v>8462</v>
      </c>
      <c r="X159" t="str">
        <f>VLOOKUP(pbp!V2909, games!$B$2:$R$40, 3, FALSE)</f>
        <v>2020-09-13T20:25Z</v>
      </c>
      <c r="Y159">
        <f>VLOOKUP(1*V159,NFLGames!$H$11:$H$555,1,FALSE)</f>
        <v>401128021</v>
      </c>
      <c r="Z159">
        <f>VLOOKUP($Y159, NFLGames!$H$11:$K$555,2,FALSE)</f>
        <v>2019</v>
      </c>
      <c r="AA159">
        <f>VLOOKUP($Y159, NFLGames!$H$11:$K$555,3,FALSE)</f>
        <v>1</v>
      </c>
      <c r="AB159" s="6">
        <f>IF(A160=0, 0, AH160-tbl_pbp[[#This Row],[Saints Win %]])</f>
        <v>-5.799999999999994E-2</v>
      </c>
      <c r="AE159">
        <f>ABS(tbl_pbp[[#This Row],[play.homeScore]]-tbl_pbp[[#This Row],[play.awayScore]])</f>
        <v>3</v>
      </c>
      <c r="AF159">
        <f>IF(tbl_pbp[[#This Row],[Play Saints Win % Increase]]&gt;=$AF$4,1,0)</f>
        <v>0</v>
      </c>
      <c r="AG159" t="str">
        <f>VLOOKUP(tbl_pbp[[#This Row],[gameId]], games!$B$2:$T$40, 9, FALSE)</f>
        <v>houston-texans</v>
      </c>
      <c r="AH159" s="5">
        <f>IF(tbl_pbp[[#This Row],[AwayTeam]] &lt;&gt; "new-orleans-saints", tbl_pbp[[#This Row],[homeWinPercentage]], 1-tbl_pbp[[#This Row],[homeWinPercentage]])</f>
        <v>0.94699999999999995</v>
      </c>
      <c r="AI159" s="13">
        <f>tbl_pbp[[#This Row],[Kamara]]*tbl_pbp[[#This Row],[Impactful Play]]</f>
        <v>0</v>
      </c>
      <c r="AJ159" s="13">
        <f>tbl_pbp[[#This Row],[Thomas]]*tbl_pbp[[#This Row],[Impactful Play]]</f>
        <v>0</v>
      </c>
      <c r="AK159" s="13" t="str">
        <f>VLOOKUP(tbl_pbp[[#This Row],[Play Saints Win % Increase]], tbl_impact[],3,TRUE)</f>
        <v>Smelly (worse than-5% -&gt; -10%)</v>
      </c>
    </row>
    <row r="160" spans="1:37">
      <c r="A160" s="1">
        <v>154</v>
      </c>
      <c r="B160" s="5">
        <v>0.88900000000000001</v>
      </c>
      <c r="C160" t="s">
        <v>8894</v>
      </c>
      <c r="D160">
        <v>0</v>
      </c>
      <c r="E160">
        <v>0</v>
      </c>
      <c r="F160">
        <v>4</v>
      </c>
      <c r="G160">
        <v>24</v>
      </c>
      <c r="H160">
        <v>21</v>
      </c>
      <c r="I160">
        <v>6</v>
      </c>
      <c r="J160">
        <v>71</v>
      </c>
      <c r="K160" t="s">
        <v>29</v>
      </c>
      <c r="L160">
        <v>2</v>
      </c>
      <c r="M160">
        <v>29</v>
      </c>
      <c r="N160" t="s">
        <v>8895</v>
      </c>
      <c r="O160" t="s">
        <v>3938</v>
      </c>
      <c r="P160" t="s">
        <v>45</v>
      </c>
      <c r="Q160" t="s">
        <v>46</v>
      </c>
      <c r="R160" t="s">
        <v>47</v>
      </c>
      <c r="S160" t="s">
        <v>60</v>
      </c>
      <c r="T160" t="s">
        <v>8625</v>
      </c>
      <c r="U160" t="s">
        <v>8896</v>
      </c>
      <c r="V160" t="s">
        <v>8462</v>
      </c>
      <c r="X160" t="str">
        <f>VLOOKUP(pbp!V2910, games!$B$2:$R$40, 3, FALSE)</f>
        <v>2020-09-13T20:25Z</v>
      </c>
      <c r="Y160">
        <f>VLOOKUP(1*V160,NFLGames!$H$11:$H$555,1,FALSE)</f>
        <v>401128021</v>
      </c>
      <c r="Z160">
        <f>VLOOKUP($Y160, NFLGames!$H$11:$K$555,2,FALSE)</f>
        <v>2019</v>
      </c>
      <c r="AA160">
        <f>VLOOKUP($Y160, NFLGames!$H$11:$K$555,3,FALSE)</f>
        <v>1</v>
      </c>
      <c r="AB160" s="6">
        <f>IF(A161=0, 0, AH161-tbl_pbp[[#This Row],[Saints Win %]])</f>
        <v>2.8000000000000025E-2</v>
      </c>
      <c r="AE160">
        <f>ABS(tbl_pbp[[#This Row],[play.homeScore]]-tbl_pbp[[#This Row],[play.awayScore]])</f>
        <v>3</v>
      </c>
      <c r="AF160">
        <f>IF(tbl_pbp[[#This Row],[Play Saints Win % Increase]]&gt;=$AF$4,1,0)</f>
        <v>0</v>
      </c>
      <c r="AG160" t="str">
        <f>VLOOKUP(tbl_pbp[[#This Row],[gameId]], games!$B$2:$T$40, 9, FALSE)</f>
        <v>houston-texans</v>
      </c>
      <c r="AH160" s="5">
        <f>IF(tbl_pbp[[#This Row],[AwayTeam]] &lt;&gt; "new-orleans-saints", tbl_pbp[[#This Row],[homeWinPercentage]], 1-tbl_pbp[[#This Row],[homeWinPercentage]])</f>
        <v>0.88900000000000001</v>
      </c>
      <c r="AI160" s="13">
        <f>tbl_pbp[[#This Row],[Kamara]]*tbl_pbp[[#This Row],[Impactful Play]]</f>
        <v>0</v>
      </c>
      <c r="AJ160" s="13">
        <f>tbl_pbp[[#This Row],[Thomas]]*tbl_pbp[[#This Row],[Impactful Play]]</f>
        <v>0</v>
      </c>
      <c r="AK160" s="13" t="str">
        <f>VLOOKUP(tbl_pbp[[#This Row],[Play Saints Win % Increase]], tbl_impact[],3,TRUE)</f>
        <v>Scented (0 to +5%)</v>
      </c>
    </row>
    <row r="161" spans="1:37">
      <c r="A161" s="1">
        <v>155</v>
      </c>
      <c r="B161" s="5">
        <v>0.91700000000000004</v>
      </c>
      <c r="C161" t="s">
        <v>8897</v>
      </c>
      <c r="D161">
        <v>0</v>
      </c>
      <c r="E161">
        <v>0</v>
      </c>
      <c r="F161">
        <v>4</v>
      </c>
      <c r="G161">
        <v>24</v>
      </c>
      <c r="H161">
        <v>21</v>
      </c>
      <c r="I161">
        <v>11</v>
      </c>
      <c r="J161">
        <v>66</v>
      </c>
      <c r="K161" t="s">
        <v>29</v>
      </c>
      <c r="L161">
        <v>3</v>
      </c>
      <c r="M161">
        <v>34</v>
      </c>
      <c r="N161" t="s">
        <v>8898</v>
      </c>
      <c r="O161" t="s">
        <v>693</v>
      </c>
      <c r="P161" t="s">
        <v>124</v>
      </c>
      <c r="Q161" t="s">
        <v>125</v>
      </c>
      <c r="R161" t="s">
        <v>126</v>
      </c>
      <c r="V161" t="s">
        <v>8462</v>
      </c>
      <c r="X161" t="str">
        <f>VLOOKUP(pbp!V2911, games!$B$2:$R$40, 3, FALSE)</f>
        <v>2020-09-13T20:25Z</v>
      </c>
      <c r="Y161">
        <f>VLOOKUP(1*V161,NFLGames!$H$11:$H$555,1,FALSE)</f>
        <v>401128021</v>
      </c>
      <c r="Z161">
        <f>VLOOKUP($Y161, NFLGames!$H$11:$K$555,2,FALSE)</f>
        <v>2019</v>
      </c>
      <c r="AA161">
        <f>VLOOKUP($Y161, NFLGames!$H$11:$K$555,3,FALSE)</f>
        <v>1</v>
      </c>
      <c r="AB161" s="6">
        <f>IF(A162=0, 0, AH162-tbl_pbp[[#This Row],[Saints Win %]])</f>
        <v>-1.3000000000000012E-2</v>
      </c>
      <c r="AE161">
        <f>ABS(tbl_pbp[[#This Row],[play.homeScore]]-tbl_pbp[[#This Row],[play.awayScore]])</f>
        <v>3</v>
      </c>
      <c r="AF161">
        <f>IF(tbl_pbp[[#This Row],[Play Saints Win % Increase]]&gt;=$AF$4,1,0)</f>
        <v>0</v>
      </c>
      <c r="AG161" t="str">
        <f>VLOOKUP(tbl_pbp[[#This Row],[gameId]], games!$B$2:$T$40, 9, FALSE)</f>
        <v>houston-texans</v>
      </c>
      <c r="AH161" s="5">
        <f>IF(tbl_pbp[[#This Row],[AwayTeam]] &lt;&gt; "new-orleans-saints", tbl_pbp[[#This Row],[homeWinPercentage]], 1-tbl_pbp[[#This Row],[homeWinPercentage]])</f>
        <v>0.91700000000000004</v>
      </c>
      <c r="AI161" s="13">
        <f>tbl_pbp[[#This Row],[Kamara]]*tbl_pbp[[#This Row],[Impactful Play]]</f>
        <v>0</v>
      </c>
      <c r="AJ161" s="13">
        <f>tbl_pbp[[#This Row],[Thomas]]*tbl_pbp[[#This Row],[Impactful Play]]</f>
        <v>0</v>
      </c>
      <c r="AK161" s="13" t="str">
        <f>VLOOKUP(tbl_pbp[[#This Row],[Play Saints Win % Increase]], tbl_impact[],3,TRUE)</f>
        <v>Bad (0 to -5%)</v>
      </c>
    </row>
    <row r="162" spans="1:37">
      <c r="A162" s="1">
        <v>156</v>
      </c>
      <c r="B162" s="5">
        <v>0.90400000000000003</v>
      </c>
      <c r="C162" t="s">
        <v>8899</v>
      </c>
      <c r="D162">
        <v>0</v>
      </c>
      <c r="E162">
        <v>0</v>
      </c>
      <c r="F162">
        <v>4</v>
      </c>
      <c r="G162">
        <v>24</v>
      </c>
      <c r="H162">
        <v>21</v>
      </c>
      <c r="I162">
        <v>11</v>
      </c>
      <c r="J162">
        <v>66</v>
      </c>
      <c r="K162" t="s">
        <v>29</v>
      </c>
      <c r="L162">
        <v>3</v>
      </c>
      <c r="M162">
        <v>34</v>
      </c>
      <c r="N162" t="s">
        <v>8900</v>
      </c>
      <c r="O162" t="s">
        <v>693</v>
      </c>
      <c r="P162" t="s">
        <v>45</v>
      </c>
      <c r="Q162" t="s">
        <v>46</v>
      </c>
      <c r="R162" t="s">
        <v>47</v>
      </c>
      <c r="S162" t="s">
        <v>149</v>
      </c>
      <c r="T162" t="s">
        <v>8470</v>
      </c>
      <c r="U162" t="s">
        <v>8901</v>
      </c>
      <c r="V162" t="s">
        <v>8462</v>
      </c>
      <c r="X162" t="str">
        <f>VLOOKUP(pbp!V2912, games!$B$2:$R$40, 3, FALSE)</f>
        <v>2020-09-13T20:25Z</v>
      </c>
      <c r="Y162">
        <f>VLOOKUP(1*V162,NFLGames!$H$11:$H$555,1,FALSE)</f>
        <v>401128021</v>
      </c>
      <c r="Z162">
        <f>VLOOKUP($Y162, NFLGames!$H$11:$K$555,2,FALSE)</f>
        <v>2019</v>
      </c>
      <c r="AA162">
        <f>VLOOKUP($Y162, NFLGames!$H$11:$K$555,3,FALSE)</f>
        <v>1</v>
      </c>
      <c r="AB162" s="6">
        <f>IF(A163=0, 0, AH163-tbl_pbp[[#This Row],[Saints Win %]])</f>
        <v>2.8000000000000025E-2</v>
      </c>
      <c r="AE162">
        <f>ABS(tbl_pbp[[#This Row],[play.homeScore]]-tbl_pbp[[#This Row],[play.awayScore]])</f>
        <v>3</v>
      </c>
      <c r="AF162">
        <f>IF(tbl_pbp[[#This Row],[Play Saints Win % Increase]]&gt;=$AF$4,1,0)</f>
        <v>0</v>
      </c>
      <c r="AG162" t="str">
        <f>VLOOKUP(tbl_pbp[[#This Row],[gameId]], games!$B$2:$T$40, 9, FALSE)</f>
        <v>houston-texans</v>
      </c>
      <c r="AH162" s="5">
        <f>IF(tbl_pbp[[#This Row],[AwayTeam]] &lt;&gt; "new-orleans-saints", tbl_pbp[[#This Row],[homeWinPercentage]], 1-tbl_pbp[[#This Row],[homeWinPercentage]])</f>
        <v>0.90400000000000003</v>
      </c>
      <c r="AI162" s="13">
        <f>tbl_pbp[[#This Row],[Kamara]]*tbl_pbp[[#This Row],[Impactful Play]]</f>
        <v>0</v>
      </c>
      <c r="AJ162" s="13">
        <f>tbl_pbp[[#This Row],[Thomas]]*tbl_pbp[[#This Row],[Impactful Play]]</f>
        <v>0</v>
      </c>
      <c r="AK162" s="13" t="str">
        <f>VLOOKUP(tbl_pbp[[#This Row],[Play Saints Win % Increase]], tbl_impact[],3,TRUE)</f>
        <v>Scented (0 to +5%)</v>
      </c>
    </row>
    <row r="163" spans="1:37">
      <c r="A163" s="1">
        <v>157</v>
      </c>
      <c r="B163" s="5">
        <v>0.93200000000000005</v>
      </c>
      <c r="C163" t="s">
        <v>8902</v>
      </c>
      <c r="D163">
        <v>0</v>
      </c>
      <c r="E163">
        <v>0</v>
      </c>
      <c r="F163">
        <v>4</v>
      </c>
      <c r="G163">
        <v>24</v>
      </c>
      <c r="H163">
        <v>21</v>
      </c>
      <c r="I163">
        <v>6</v>
      </c>
      <c r="J163">
        <v>71</v>
      </c>
      <c r="K163" t="s">
        <v>29</v>
      </c>
      <c r="L163">
        <v>4</v>
      </c>
      <c r="M163">
        <v>29</v>
      </c>
      <c r="N163" t="s">
        <v>8903</v>
      </c>
      <c r="O163" t="s">
        <v>548</v>
      </c>
      <c r="P163" t="s">
        <v>124</v>
      </c>
      <c r="Q163" t="s">
        <v>125</v>
      </c>
      <c r="R163" t="s">
        <v>126</v>
      </c>
      <c r="V163" t="s">
        <v>8462</v>
      </c>
      <c r="X163" t="str">
        <f>VLOOKUP(pbp!V2913, games!$B$2:$R$40, 3, FALSE)</f>
        <v>2020-09-13T20:25Z</v>
      </c>
      <c r="Y163">
        <f>VLOOKUP(1*V163,NFLGames!$H$11:$H$555,1,FALSE)</f>
        <v>401128021</v>
      </c>
      <c r="Z163">
        <f>VLOOKUP($Y163, NFLGames!$H$11:$K$555,2,FALSE)</f>
        <v>2019</v>
      </c>
      <c r="AA163">
        <f>VLOOKUP($Y163, NFLGames!$H$11:$K$555,3,FALSE)</f>
        <v>1</v>
      </c>
      <c r="AB163" s="6">
        <f>IF(A164=0, 0, AH164-tbl_pbp[[#This Row],[Saints Win %]])</f>
        <v>2.6999999999999913E-2</v>
      </c>
      <c r="AE163">
        <f>ABS(tbl_pbp[[#This Row],[play.homeScore]]-tbl_pbp[[#This Row],[play.awayScore]])</f>
        <v>3</v>
      </c>
      <c r="AF163">
        <f>IF(tbl_pbp[[#This Row],[Play Saints Win % Increase]]&gt;=$AF$4,1,0)</f>
        <v>0</v>
      </c>
      <c r="AG163" t="str">
        <f>VLOOKUP(tbl_pbp[[#This Row],[gameId]], games!$B$2:$T$40, 9, FALSE)</f>
        <v>houston-texans</v>
      </c>
      <c r="AH163" s="5">
        <f>IF(tbl_pbp[[#This Row],[AwayTeam]] &lt;&gt; "new-orleans-saints", tbl_pbp[[#This Row],[homeWinPercentage]], 1-tbl_pbp[[#This Row],[homeWinPercentage]])</f>
        <v>0.93200000000000005</v>
      </c>
      <c r="AI163" s="13">
        <f>tbl_pbp[[#This Row],[Kamara]]*tbl_pbp[[#This Row],[Impactful Play]]</f>
        <v>0</v>
      </c>
      <c r="AJ163" s="13">
        <f>tbl_pbp[[#This Row],[Thomas]]*tbl_pbp[[#This Row],[Impactful Play]]</f>
        <v>0</v>
      </c>
      <c r="AK163" s="13" t="str">
        <f>VLOOKUP(tbl_pbp[[#This Row],[Play Saints Win % Increase]], tbl_impact[],3,TRUE)</f>
        <v>Scented (0 to +5%)</v>
      </c>
    </row>
    <row r="164" spans="1:37">
      <c r="A164" s="1">
        <v>158</v>
      </c>
      <c r="B164" s="5">
        <v>0.95899999999999996</v>
      </c>
      <c r="C164" t="s">
        <v>8904</v>
      </c>
      <c r="D164">
        <v>0</v>
      </c>
      <c r="E164">
        <v>0</v>
      </c>
      <c r="F164">
        <v>4</v>
      </c>
      <c r="G164">
        <v>27</v>
      </c>
      <c r="H164">
        <v>21</v>
      </c>
      <c r="I164">
        <v>6</v>
      </c>
      <c r="J164">
        <v>71</v>
      </c>
      <c r="K164" t="s">
        <v>29</v>
      </c>
      <c r="L164">
        <v>4</v>
      </c>
      <c r="M164">
        <v>29</v>
      </c>
      <c r="N164" t="s">
        <v>8905</v>
      </c>
      <c r="O164" t="s">
        <v>6718</v>
      </c>
      <c r="P164" t="s">
        <v>187</v>
      </c>
      <c r="Q164" t="s">
        <v>188</v>
      </c>
      <c r="R164" t="s">
        <v>189</v>
      </c>
      <c r="S164" t="s">
        <v>2164</v>
      </c>
      <c r="T164" t="s">
        <v>8625</v>
      </c>
      <c r="U164" t="s">
        <v>8906</v>
      </c>
      <c r="V164" t="s">
        <v>8462</v>
      </c>
      <c r="X164" t="str">
        <f>VLOOKUP(pbp!V2914, games!$B$2:$R$40, 3, FALSE)</f>
        <v>2020-09-13T20:25Z</v>
      </c>
      <c r="Y164">
        <f>VLOOKUP(1*V164,NFLGames!$H$11:$H$555,1,FALSE)</f>
        <v>401128021</v>
      </c>
      <c r="Z164">
        <f>VLOOKUP($Y164, NFLGames!$H$11:$K$555,2,FALSE)</f>
        <v>2019</v>
      </c>
      <c r="AA164">
        <f>VLOOKUP($Y164, NFLGames!$H$11:$K$555,3,FALSE)</f>
        <v>1</v>
      </c>
      <c r="AB164" s="6">
        <f>IF(A165=0, 0, AH165-tbl_pbp[[#This Row],[Saints Win %]])</f>
        <v>0</v>
      </c>
      <c r="AE164">
        <f>ABS(tbl_pbp[[#This Row],[play.homeScore]]-tbl_pbp[[#This Row],[play.awayScore]])</f>
        <v>6</v>
      </c>
      <c r="AF164">
        <f>IF(tbl_pbp[[#This Row],[Play Saints Win % Increase]]&gt;=$AF$4,1,0)</f>
        <v>0</v>
      </c>
      <c r="AG164" t="str">
        <f>VLOOKUP(tbl_pbp[[#This Row],[gameId]], games!$B$2:$T$40, 9, FALSE)</f>
        <v>houston-texans</v>
      </c>
      <c r="AH164" s="5">
        <f>IF(tbl_pbp[[#This Row],[AwayTeam]] &lt;&gt; "new-orleans-saints", tbl_pbp[[#This Row],[homeWinPercentage]], 1-tbl_pbp[[#This Row],[homeWinPercentage]])</f>
        <v>0.95899999999999996</v>
      </c>
      <c r="AI164" s="13">
        <f>tbl_pbp[[#This Row],[Kamara]]*tbl_pbp[[#This Row],[Impactful Play]]</f>
        <v>0</v>
      </c>
      <c r="AJ164" s="13">
        <f>tbl_pbp[[#This Row],[Thomas]]*tbl_pbp[[#This Row],[Impactful Play]]</f>
        <v>0</v>
      </c>
      <c r="AK164" s="13" t="str">
        <f>VLOOKUP(tbl_pbp[[#This Row],[Play Saints Win % Increase]], tbl_impact[],3,TRUE)</f>
        <v>Scented (0 to +5%)</v>
      </c>
    </row>
    <row r="165" spans="1:37">
      <c r="A165" s="1">
        <v>159</v>
      </c>
      <c r="B165" s="5">
        <v>0.95899999999999996</v>
      </c>
      <c r="C165" t="s">
        <v>8907</v>
      </c>
      <c r="D165">
        <v>0</v>
      </c>
      <c r="E165">
        <v>0</v>
      </c>
      <c r="F165">
        <v>4</v>
      </c>
      <c r="G165">
        <v>27</v>
      </c>
      <c r="H165">
        <v>21</v>
      </c>
      <c r="I165">
        <v>0</v>
      </c>
      <c r="J165">
        <v>35</v>
      </c>
      <c r="K165" t="s">
        <v>29</v>
      </c>
      <c r="L165">
        <v>0</v>
      </c>
      <c r="M165">
        <v>65</v>
      </c>
      <c r="N165" t="s">
        <v>288</v>
      </c>
      <c r="O165" t="s">
        <v>6718</v>
      </c>
      <c r="P165" t="s">
        <v>25</v>
      </c>
      <c r="Q165" t="s">
        <v>26</v>
      </c>
      <c r="R165" t="s">
        <v>27</v>
      </c>
      <c r="V165" t="s">
        <v>8462</v>
      </c>
      <c r="X165" t="str">
        <f>VLOOKUP(pbp!V2915, games!$B$2:$R$40, 3, FALSE)</f>
        <v>2020-09-13T20:25Z</v>
      </c>
      <c r="Y165">
        <f>VLOOKUP(1*V165,NFLGames!$H$11:$H$555,1,FALSE)</f>
        <v>401128021</v>
      </c>
      <c r="Z165">
        <f>VLOOKUP($Y165, NFLGames!$H$11:$K$555,2,FALSE)</f>
        <v>2019</v>
      </c>
      <c r="AA165">
        <f>VLOOKUP($Y165, NFLGames!$H$11:$K$555,3,FALSE)</f>
        <v>1</v>
      </c>
      <c r="AB165" s="6">
        <f>IF(A166=0, 0, AH166-tbl_pbp[[#This Row],[Saints Win %]])</f>
        <v>-0.15499999999999992</v>
      </c>
      <c r="AE165">
        <f>ABS(tbl_pbp[[#This Row],[play.homeScore]]-tbl_pbp[[#This Row],[play.awayScore]])</f>
        <v>6</v>
      </c>
      <c r="AF165">
        <f>IF(tbl_pbp[[#This Row],[Play Saints Win % Increase]]&gt;=$AF$4,1,0)</f>
        <v>0</v>
      </c>
      <c r="AG165" t="str">
        <f>VLOOKUP(tbl_pbp[[#This Row],[gameId]], games!$B$2:$T$40, 9, FALSE)</f>
        <v>houston-texans</v>
      </c>
      <c r="AH165" s="5">
        <f>IF(tbl_pbp[[#This Row],[AwayTeam]] &lt;&gt; "new-orleans-saints", tbl_pbp[[#This Row],[homeWinPercentage]], 1-tbl_pbp[[#This Row],[homeWinPercentage]])</f>
        <v>0.95899999999999996</v>
      </c>
      <c r="AI165" s="13">
        <f>tbl_pbp[[#This Row],[Kamara]]*tbl_pbp[[#This Row],[Impactful Play]]</f>
        <v>0</v>
      </c>
      <c r="AJ165" s="13">
        <f>tbl_pbp[[#This Row],[Thomas]]*tbl_pbp[[#This Row],[Impactful Play]]</f>
        <v>0</v>
      </c>
      <c r="AK165" s="13" t="str">
        <f>VLOOKUP(tbl_pbp[[#This Row],[Play Saints Win % Increase]], tbl_impact[],3,TRUE)</f>
        <v>Stinky (worse than -10% to -20%)</v>
      </c>
    </row>
    <row r="166" spans="1:37">
      <c r="A166" s="1">
        <v>160</v>
      </c>
      <c r="B166" s="5">
        <v>0.80400000000000005</v>
      </c>
      <c r="C166" t="s">
        <v>8908</v>
      </c>
      <c r="D166">
        <v>0</v>
      </c>
      <c r="E166">
        <v>0</v>
      </c>
      <c r="F166">
        <v>4</v>
      </c>
      <c r="G166">
        <v>27</v>
      </c>
      <c r="H166">
        <v>21</v>
      </c>
      <c r="I166">
        <v>10</v>
      </c>
      <c r="J166">
        <v>75</v>
      </c>
      <c r="K166" t="s">
        <v>8464</v>
      </c>
      <c r="L166">
        <v>1</v>
      </c>
      <c r="M166">
        <v>75</v>
      </c>
      <c r="N166" t="s">
        <v>8909</v>
      </c>
      <c r="O166" t="s">
        <v>6718</v>
      </c>
      <c r="P166" t="s">
        <v>30</v>
      </c>
      <c r="Q166" t="s">
        <v>31</v>
      </c>
      <c r="R166" t="s">
        <v>32</v>
      </c>
      <c r="S166" t="s">
        <v>33</v>
      </c>
      <c r="T166" t="s">
        <v>8466</v>
      </c>
      <c r="U166" t="s">
        <v>8467</v>
      </c>
      <c r="V166" t="s">
        <v>8462</v>
      </c>
      <c r="X166" t="str">
        <f>VLOOKUP(pbp!V2916, games!$B$2:$R$40, 3, FALSE)</f>
        <v>2020-09-13T20:25Z</v>
      </c>
      <c r="Y166">
        <f>VLOOKUP(1*V166,NFLGames!$H$11:$H$555,1,FALSE)</f>
        <v>401128021</v>
      </c>
      <c r="Z166">
        <f>VLOOKUP($Y166, NFLGames!$H$11:$K$555,2,FALSE)</f>
        <v>2019</v>
      </c>
      <c r="AA166">
        <f>VLOOKUP($Y166, NFLGames!$H$11:$K$555,3,FALSE)</f>
        <v>1</v>
      </c>
      <c r="AB166" s="6">
        <f>IF(A167=0, 0, AH167-tbl_pbp[[#This Row],[Saints Win %]])</f>
        <v>-0.70400000000000007</v>
      </c>
      <c r="AE166">
        <f>ABS(tbl_pbp[[#This Row],[play.homeScore]]-tbl_pbp[[#This Row],[play.awayScore]])</f>
        <v>6</v>
      </c>
      <c r="AF166">
        <f>IF(tbl_pbp[[#This Row],[Play Saints Win % Increase]]&gt;=$AF$4,1,0)</f>
        <v>0</v>
      </c>
      <c r="AG166" t="str">
        <f>VLOOKUP(tbl_pbp[[#This Row],[gameId]], games!$B$2:$T$40, 9, FALSE)</f>
        <v>houston-texans</v>
      </c>
      <c r="AH166" s="5">
        <f>IF(tbl_pbp[[#This Row],[AwayTeam]] &lt;&gt; "new-orleans-saints", tbl_pbp[[#This Row],[homeWinPercentage]], 1-tbl_pbp[[#This Row],[homeWinPercentage]])</f>
        <v>0.80400000000000005</v>
      </c>
      <c r="AI166" s="13">
        <f>tbl_pbp[[#This Row],[Kamara]]*tbl_pbp[[#This Row],[Impactful Play]]</f>
        <v>0</v>
      </c>
      <c r="AJ166" s="13">
        <f>tbl_pbp[[#This Row],[Thomas]]*tbl_pbp[[#This Row],[Impactful Play]]</f>
        <v>0</v>
      </c>
      <c r="AK166" s="13" t="str">
        <f>VLOOKUP(tbl_pbp[[#This Row],[Play Saints Win % Increase]], tbl_impact[],3,TRUE)</f>
        <v>Wretched (-worse than -20%)</v>
      </c>
    </row>
    <row r="167" spans="1:37">
      <c r="A167" s="1">
        <v>161</v>
      </c>
      <c r="B167" s="5">
        <v>0.1</v>
      </c>
      <c r="C167" t="s">
        <v>8910</v>
      </c>
      <c r="D167">
        <v>0</v>
      </c>
      <c r="E167">
        <v>0</v>
      </c>
      <c r="F167">
        <v>4</v>
      </c>
      <c r="G167">
        <v>27</v>
      </c>
      <c r="H167">
        <v>28</v>
      </c>
      <c r="I167">
        <v>10</v>
      </c>
      <c r="J167">
        <v>37</v>
      </c>
      <c r="K167" t="s">
        <v>8464</v>
      </c>
      <c r="L167">
        <v>1</v>
      </c>
      <c r="M167">
        <v>37</v>
      </c>
      <c r="N167" t="s">
        <v>8911</v>
      </c>
      <c r="O167" t="s">
        <v>499</v>
      </c>
      <c r="P167" t="s">
        <v>103</v>
      </c>
      <c r="Q167" t="s">
        <v>104</v>
      </c>
      <c r="R167" t="s">
        <v>105</v>
      </c>
      <c r="S167" t="s">
        <v>33</v>
      </c>
      <c r="T167" t="s">
        <v>196</v>
      </c>
      <c r="U167" t="s">
        <v>197</v>
      </c>
      <c r="V167" t="s">
        <v>8462</v>
      </c>
      <c r="X167" t="str">
        <f>VLOOKUP(pbp!V2917, games!$B$2:$R$40, 3, FALSE)</f>
        <v>2020-09-13T20:25Z</v>
      </c>
      <c r="Y167">
        <f>VLOOKUP(1*V167,NFLGames!$H$11:$H$555,1,FALSE)</f>
        <v>401128021</v>
      </c>
      <c r="Z167">
        <f>VLOOKUP($Y167, NFLGames!$H$11:$K$555,2,FALSE)</f>
        <v>2019</v>
      </c>
      <c r="AA167">
        <f>VLOOKUP($Y167, NFLGames!$H$11:$K$555,3,FALSE)</f>
        <v>1</v>
      </c>
      <c r="AB167" s="6">
        <f>IF(A168=0, 0, AH168-tbl_pbp[[#This Row],[Saints Win %]])</f>
        <v>2.0999999999999991E-2</v>
      </c>
      <c r="AE167">
        <f>ABS(tbl_pbp[[#This Row],[play.homeScore]]-tbl_pbp[[#This Row],[play.awayScore]])</f>
        <v>1</v>
      </c>
      <c r="AF167">
        <f>IF(tbl_pbp[[#This Row],[Play Saints Win % Increase]]&gt;=$AF$4,1,0)</f>
        <v>0</v>
      </c>
      <c r="AG167" t="str">
        <f>VLOOKUP(tbl_pbp[[#This Row],[gameId]], games!$B$2:$T$40, 9, FALSE)</f>
        <v>houston-texans</v>
      </c>
      <c r="AH167" s="5">
        <f>IF(tbl_pbp[[#This Row],[AwayTeam]] &lt;&gt; "new-orleans-saints", tbl_pbp[[#This Row],[homeWinPercentage]], 1-tbl_pbp[[#This Row],[homeWinPercentage]])</f>
        <v>0.1</v>
      </c>
      <c r="AI167" s="13">
        <f>tbl_pbp[[#This Row],[Kamara]]*tbl_pbp[[#This Row],[Impactful Play]]</f>
        <v>0</v>
      </c>
      <c r="AJ167" s="13">
        <f>tbl_pbp[[#This Row],[Thomas]]*tbl_pbp[[#This Row],[Impactful Play]]</f>
        <v>0</v>
      </c>
      <c r="AK167" s="13" t="str">
        <f>VLOOKUP(tbl_pbp[[#This Row],[Play Saints Win % Increase]], tbl_impact[],3,TRUE)</f>
        <v>Scented (0 to +5%)</v>
      </c>
    </row>
    <row r="168" spans="1:37">
      <c r="A168" s="1">
        <v>162</v>
      </c>
      <c r="B168" s="5">
        <v>0.121</v>
      </c>
      <c r="C168" t="s">
        <v>8912</v>
      </c>
      <c r="D168">
        <v>0</v>
      </c>
      <c r="E168">
        <v>0</v>
      </c>
      <c r="F168">
        <v>4</v>
      </c>
      <c r="G168">
        <v>27</v>
      </c>
      <c r="H168">
        <v>28</v>
      </c>
      <c r="I168">
        <v>0</v>
      </c>
      <c r="J168">
        <v>65</v>
      </c>
      <c r="K168" t="s">
        <v>8464</v>
      </c>
      <c r="L168">
        <v>0</v>
      </c>
      <c r="M168">
        <v>65</v>
      </c>
      <c r="N168" t="s">
        <v>8745</v>
      </c>
      <c r="O168" t="s">
        <v>499</v>
      </c>
      <c r="P168" t="s">
        <v>25</v>
      </c>
      <c r="Q168" t="s">
        <v>26</v>
      </c>
      <c r="R168" t="s">
        <v>27</v>
      </c>
      <c r="V168" t="s">
        <v>8462</v>
      </c>
      <c r="X168" t="str">
        <f>VLOOKUP(pbp!V2918, games!$B$2:$R$40, 3, FALSE)</f>
        <v>2020-09-13T20:25Z</v>
      </c>
      <c r="Y168">
        <f>VLOOKUP(1*V168,NFLGames!$H$11:$H$555,1,FALSE)</f>
        <v>401128021</v>
      </c>
      <c r="Z168">
        <f>VLOOKUP($Y168, NFLGames!$H$11:$K$555,2,FALSE)</f>
        <v>2019</v>
      </c>
      <c r="AA168">
        <f>VLOOKUP($Y168, NFLGames!$H$11:$K$555,3,FALSE)</f>
        <v>1</v>
      </c>
      <c r="AB168" s="6">
        <f>IF(A169=0, 0, AH169-tbl_pbp[[#This Row],[Saints Win %]])</f>
        <v>9.5000000000000001E-2</v>
      </c>
      <c r="AE168">
        <f>ABS(tbl_pbp[[#This Row],[play.homeScore]]-tbl_pbp[[#This Row],[play.awayScore]])</f>
        <v>1</v>
      </c>
      <c r="AF168">
        <f>IF(tbl_pbp[[#This Row],[Play Saints Win % Increase]]&gt;=$AF$4,1,0)</f>
        <v>0</v>
      </c>
      <c r="AG168" t="str">
        <f>VLOOKUP(tbl_pbp[[#This Row],[gameId]], games!$B$2:$T$40, 9, FALSE)</f>
        <v>houston-texans</v>
      </c>
      <c r="AH168" s="5">
        <f>IF(tbl_pbp[[#This Row],[AwayTeam]] &lt;&gt; "new-orleans-saints", tbl_pbp[[#This Row],[homeWinPercentage]], 1-tbl_pbp[[#This Row],[homeWinPercentage]])</f>
        <v>0.121</v>
      </c>
      <c r="AI168" s="13">
        <f>tbl_pbp[[#This Row],[Kamara]]*tbl_pbp[[#This Row],[Impactful Play]]</f>
        <v>0</v>
      </c>
      <c r="AJ168" s="13">
        <f>tbl_pbp[[#This Row],[Thomas]]*tbl_pbp[[#This Row],[Impactful Play]]</f>
        <v>0</v>
      </c>
      <c r="AK168" s="13" t="str">
        <f>VLOOKUP(tbl_pbp[[#This Row],[Play Saints Win % Increase]], tbl_impact[],3,TRUE)</f>
        <v>Perfumed (5 to + 10%)</v>
      </c>
    </row>
    <row r="169" spans="1:37">
      <c r="A169" s="1">
        <v>163</v>
      </c>
      <c r="B169" s="5">
        <v>0.216</v>
      </c>
      <c r="C169" t="s">
        <v>8913</v>
      </c>
      <c r="D169">
        <v>0</v>
      </c>
      <c r="E169">
        <v>0</v>
      </c>
      <c r="F169">
        <v>4</v>
      </c>
      <c r="G169">
        <v>27</v>
      </c>
      <c r="H169">
        <v>28</v>
      </c>
      <c r="I169">
        <v>10</v>
      </c>
      <c r="J169">
        <v>25</v>
      </c>
      <c r="K169" t="s">
        <v>29</v>
      </c>
      <c r="L169">
        <v>1</v>
      </c>
      <c r="M169">
        <v>75</v>
      </c>
      <c r="N169" t="s">
        <v>8914</v>
      </c>
      <c r="O169" t="s">
        <v>499</v>
      </c>
      <c r="P169" t="s">
        <v>30</v>
      </c>
      <c r="Q169" t="s">
        <v>31</v>
      </c>
      <c r="R169" t="s">
        <v>32</v>
      </c>
      <c r="S169" t="s">
        <v>33</v>
      </c>
      <c r="T169" t="s">
        <v>34</v>
      </c>
      <c r="U169" t="s">
        <v>35</v>
      </c>
      <c r="V169" t="s">
        <v>8462</v>
      </c>
      <c r="X169" t="str">
        <f>VLOOKUP(pbp!V2919, games!$B$2:$R$40, 3, FALSE)</f>
        <v>2020-09-13T20:25Z</v>
      </c>
      <c r="Y169">
        <f>VLOOKUP(1*V169,NFLGames!$H$11:$H$555,1,FALSE)</f>
        <v>401128021</v>
      </c>
      <c r="Z169">
        <f>VLOOKUP($Y169, NFLGames!$H$11:$K$555,2,FALSE)</f>
        <v>2019</v>
      </c>
      <c r="AA169">
        <f>VLOOKUP($Y169, NFLGames!$H$11:$K$555,3,FALSE)</f>
        <v>1</v>
      </c>
      <c r="AB169" s="6">
        <f>IF(A170=0, 0, AH170-tbl_pbp[[#This Row],[Saints Win %]])</f>
        <v>0.13699999999999998</v>
      </c>
      <c r="AE169">
        <f>ABS(tbl_pbp[[#This Row],[play.homeScore]]-tbl_pbp[[#This Row],[play.awayScore]])</f>
        <v>1</v>
      </c>
      <c r="AF169">
        <f>IF(tbl_pbp[[#This Row],[Play Saints Win % Increase]]&gt;=$AF$4,1,0)</f>
        <v>1</v>
      </c>
      <c r="AG169" t="str">
        <f>VLOOKUP(tbl_pbp[[#This Row],[gameId]], games!$B$2:$T$40, 9, FALSE)</f>
        <v>houston-texans</v>
      </c>
      <c r="AH169" s="5">
        <f>IF(tbl_pbp[[#This Row],[AwayTeam]] &lt;&gt; "new-orleans-saints", tbl_pbp[[#This Row],[homeWinPercentage]], 1-tbl_pbp[[#This Row],[homeWinPercentage]])</f>
        <v>0.216</v>
      </c>
      <c r="AI169" s="13">
        <f>tbl_pbp[[#This Row],[Kamara]]*tbl_pbp[[#This Row],[Impactful Play]]</f>
        <v>0</v>
      </c>
      <c r="AJ169" s="13">
        <f>tbl_pbp[[#This Row],[Thomas]]*tbl_pbp[[#This Row],[Impactful Play]]</f>
        <v>0</v>
      </c>
      <c r="AK169" s="13" t="str">
        <f>VLOOKUP(tbl_pbp[[#This Row],[Play Saints Win % Increase]], tbl_impact[],3,TRUE)</f>
        <v>Fragrant (10% to 20%)</v>
      </c>
    </row>
    <row r="170" spans="1:37">
      <c r="A170" s="1">
        <v>164</v>
      </c>
      <c r="B170" s="5">
        <v>0.35299999999999998</v>
      </c>
      <c r="C170" t="s">
        <v>8915</v>
      </c>
      <c r="D170">
        <v>0</v>
      </c>
      <c r="E170">
        <v>0</v>
      </c>
      <c r="F170">
        <v>4</v>
      </c>
      <c r="G170">
        <v>27</v>
      </c>
      <c r="H170">
        <v>28</v>
      </c>
      <c r="I170">
        <v>10</v>
      </c>
      <c r="J170">
        <v>40</v>
      </c>
      <c r="K170" t="s">
        <v>29</v>
      </c>
      <c r="L170">
        <v>1</v>
      </c>
      <c r="M170">
        <v>40</v>
      </c>
      <c r="N170" t="s">
        <v>8916</v>
      </c>
      <c r="O170" t="s">
        <v>499</v>
      </c>
      <c r="P170" t="s">
        <v>22</v>
      </c>
      <c r="Q170" t="s">
        <v>37</v>
      </c>
      <c r="S170" t="s">
        <v>33</v>
      </c>
      <c r="T170" t="s">
        <v>117</v>
      </c>
      <c r="U170" t="s">
        <v>118</v>
      </c>
      <c r="V170" t="s">
        <v>8462</v>
      </c>
      <c r="X170" t="str">
        <f>VLOOKUP(pbp!V2920, games!$B$2:$R$40, 3, FALSE)</f>
        <v>2020-09-13T20:25Z</v>
      </c>
      <c r="Y170">
        <f>VLOOKUP(1*V170,NFLGames!$H$11:$H$555,1,FALSE)</f>
        <v>401128021</v>
      </c>
      <c r="Z170">
        <f>VLOOKUP($Y170, NFLGames!$H$11:$K$555,2,FALSE)</f>
        <v>2019</v>
      </c>
      <c r="AA170">
        <f>VLOOKUP($Y170, NFLGames!$H$11:$K$555,3,FALSE)</f>
        <v>1</v>
      </c>
      <c r="AB170" s="6">
        <f>IF(A171=0, 0, AH171-tbl_pbp[[#This Row],[Saints Win %]])</f>
        <v>-8.7999999999999967E-2</v>
      </c>
      <c r="AE170">
        <f>ABS(tbl_pbp[[#This Row],[play.homeScore]]-tbl_pbp[[#This Row],[play.awayScore]])</f>
        <v>1</v>
      </c>
      <c r="AF170">
        <f>IF(tbl_pbp[[#This Row],[Play Saints Win % Increase]]&gt;=$AF$4,1,0)</f>
        <v>0</v>
      </c>
      <c r="AG170" t="str">
        <f>VLOOKUP(tbl_pbp[[#This Row],[gameId]], games!$B$2:$T$40, 9, FALSE)</f>
        <v>houston-texans</v>
      </c>
      <c r="AH170" s="5">
        <f>IF(tbl_pbp[[#This Row],[AwayTeam]] &lt;&gt; "new-orleans-saints", tbl_pbp[[#This Row],[homeWinPercentage]], 1-tbl_pbp[[#This Row],[homeWinPercentage]])</f>
        <v>0.35299999999999998</v>
      </c>
      <c r="AI170" s="13">
        <f>tbl_pbp[[#This Row],[Kamara]]*tbl_pbp[[#This Row],[Impactful Play]]</f>
        <v>0</v>
      </c>
      <c r="AJ170" s="13">
        <f>tbl_pbp[[#This Row],[Thomas]]*tbl_pbp[[#This Row],[Impactful Play]]</f>
        <v>0</v>
      </c>
      <c r="AK170" s="13" t="str">
        <f>VLOOKUP(tbl_pbp[[#This Row],[Play Saints Win % Increase]], tbl_impact[],3,TRUE)</f>
        <v>Smelly (worse than-5% -&gt; -10%)</v>
      </c>
    </row>
    <row r="171" spans="1:37">
      <c r="A171" s="1">
        <v>165</v>
      </c>
      <c r="B171" s="5">
        <v>0.26500000000000001</v>
      </c>
      <c r="C171" t="s">
        <v>8917</v>
      </c>
      <c r="D171">
        <v>0</v>
      </c>
      <c r="E171">
        <v>0</v>
      </c>
      <c r="F171">
        <v>4</v>
      </c>
      <c r="G171">
        <v>27</v>
      </c>
      <c r="H171">
        <v>28</v>
      </c>
      <c r="I171">
        <v>10</v>
      </c>
      <c r="J171">
        <v>40</v>
      </c>
      <c r="K171" t="s">
        <v>29</v>
      </c>
      <c r="L171">
        <v>2</v>
      </c>
      <c r="M171">
        <v>60</v>
      </c>
      <c r="N171" t="s">
        <v>8918</v>
      </c>
      <c r="O171" t="s">
        <v>1470</v>
      </c>
      <c r="P171" t="s">
        <v>30</v>
      </c>
      <c r="Q171" t="s">
        <v>31</v>
      </c>
      <c r="R171" t="s">
        <v>32</v>
      </c>
      <c r="S171" t="s">
        <v>120</v>
      </c>
      <c r="T171" t="s">
        <v>117</v>
      </c>
      <c r="U171" t="s">
        <v>121</v>
      </c>
      <c r="V171" t="s">
        <v>8462</v>
      </c>
      <c r="X171" t="str">
        <f>VLOOKUP(pbp!V2921, games!$B$2:$R$40, 3, FALSE)</f>
        <v>2020-09-13T20:25Z</v>
      </c>
      <c r="Y171">
        <f>VLOOKUP(1*V171,NFLGames!$H$11:$H$555,1,FALSE)</f>
        <v>401128021</v>
      </c>
      <c r="Z171">
        <f>VLOOKUP($Y171, NFLGames!$H$11:$K$555,2,FALSE)</f>
        <v>2019</v>
      </c>
      <c r="AA171">
        <f>VLOOKUP($Y171, NFLGames!$H$11:$K$555,3,FALSE)</f>
        <v>1</v>
      </c>
      <c r="AB171" s="6">
        <f>IF(A172=0, 0, AH172-tbl_pbp[[#This Row],[Saints Win %]])</f>
        <v>-0.14500000000000002</v>
      </c>
      <c r="AD171">
        <v>1</v>
      </c>
      <c r="AE171">
        <f>ABS(tbl_pbp[[#This Row],[play.homeScore]]-tbl_pbp[[#This Row],[play.awayScore]])</f>
        <v>1</v>
      </c>
      <c r="AF171">
        <f>IF(tbl_pbp[[#This Row],[Play Saints Win % Increase]]&gt;=$AF$4,1,0)</f>
        <v>0</v>
      </c>
      <c r="AG171" t="str">
        <f>VLOOKUP(tbl_pbp[[#This Row],[gameId]], games!$B$2:$T$40, 9, FALSE)</f>
        <v>houston-texans</v>
      </c>
      <c r="AH171" s="5">
        <f>IF(tbl_pbp[[#This Row],[AwayTeam]] &lt;&gt; "new-orleans-saints", tbl_pbp[[#This Row],[homeWinPercentage]], 1-tbl_pbp[[#This Row],[homeWinPercentage]])</f>
        <v>0.26500000000000001</v>
      </c>
      <c r="AI171" s="13">
        <f>tbl_pbp[[#This Row],[Kamara]]*tbl_pbp[[#This Row],[Impactful Play]]</f>
        <v>0</v>
      </c>
      <c r="AJ171" s="13">
        <f>tbl_pbp[[#This Row],[Thomas]]*tbl_pbp[[#This Row],[Impactful Play]]</f>
        <v>0</v>
      </c>
      <c r="AK171" s="13" t="str">
        <f>VLOOKUP(tbl_pbp[[#This Row],[Play Saints Win % Increase]], tbl_impact[],3,TRUE)</f>
        <v>Stinky (worse than -10% to -20%)</v>
      </c>
    </row>
    <row r="172" spans="1:37">
      <c r="A172" s="1">
        <v>166</v>
      </c>
      <c r="B172" s="5">
        <v>0.12</v>
      </c>
      <c r="C172" t="s">
        <v>8919</v>
      </c>
      <c r="D172">
        <v>0</v>
      </c>
      <c r="E172">
        <v>0</v>
      </c>
      <c r="F172">
        <v>4</v>
      </c>
      <c r="G172">
        <v>27</v>
      </c>
      <c r="H172">
        <v>28</v>
      </c>
      <c r="I172">
        <v>10</v>
      </c>
      <c r="J172">
        <v>51</v>
      </c>
      <c r="K172" t="s">
        <v>29</v>
      </c>
      <c r="L172">
        <v>1</v>
      </c>
      <c r="M172">
        <v>65</v>
      </c>
      <c r="N172" t="s">
        <v>8920</v>
      </c>
      <c r="O172" t="s">
        <v>244</v>
      </c>
      <c r="P172" t="s">
        <v>22</v>
      </c>
      <c r="Q172" t="s">
        <v>37</v>
      </c>
      <c r="S172" t="s">
        <v>33</v>
      </c>
      <c r="T172" t="s">
        <v>8501</v>
      </c>
      <c r="U172" t="s">
        <v>8529</v>
      </c>
      <c r="V172" t="s">
        <v>8462</v>
      </c>
      <c r="X172" t="str">
        <f>VLOOKUP(pbp!V2922, games!$B$2:$R$40, 3, FALSE)</f>
        <v>2020-09-13T20:25Z</v>
      </c>
      <c r="Y172">
        <f>VLOOKUP(1*V172,NFLGames!$H$11:$H$555,1,FALSE)</f>
        <v>401128021</v>
      </c>
      <c r="Z172">
        <f>VLOOKUP($Y172, NFLGames!$H$11:$K$555,2,FALSE)</f>
        <v>2019</v>
      </c>
      <c r="AA172">
        <f>VLOOKUP($Y172, NFLGames!$H$11:$K$555,3,FALSE)</f>
        <v>1</v>
      </c>
      <c r="AB172" s="6">
        <f>IF(A173=0, 0, AH173-tbl_pbp[[#This Row],[Saints Win %]])</f>
        <v>0.14800000000000002</v>
      </c>
      <c r="AE172">
        <f>ABS(tbl_pbp[[#This Row],[play.homeScore]]-tbl_pbp[[#This Row],[play.awayScore]])</f>
        <v>1</v>
      </c>
      <c r="AF172">
        <f>IF(tbl_pbp[[#This Row],[Play Saints Win % Increase]]&gt;=$AF$4,1,0)</f>
        <v>1</v>
      </c>
      <c r="AG172" t="str">
        <f>VLOOKUP(tbl_pbp[[#This Row],[gameId]], games!$B$2:$T$40, 9, FALSE)</f>
        <v>houston-texans</v>
      </c>
      <c r="AH172" s="5">
        <f>IF(tbl_pbp[[#This Row],[AwayTeam]] &lt;&gt; "new-orleans-saints", tbl_pbp[[#This Row],[homeWinPercentage]], 1-tbl_pbp[[#This Row],[homeWinPercentage]])</f>
        <v>0.12</v>
      </c>
      <c r="AI172" s="13">
        <f>tbl_pbp[[#This Row],[Kamara]]*tbl_pbp[[#This Row],[Impactful Play]]</f>
        <v>0</v>
      </c>
      <c r="AJ172" s="13">
        <f>tbl_pbp[[#This Row],[Thomas]]*tbl_pbp[[#This Row],[Impactful Play]]</f>
        <v>0</v>
      </c>
      <c r="AK172" s="13" t="str">
        <f>VLOOKUP(tbl_pbp[[#This Row],[Play Saints Win % Increase]], tbl_impact[],3,TRUE)</f>
        <v>Fragrant (10% to 20%)</v>
      </c>
    </row>
    <row r="173" spans="1:37">
      <c r="A173" s="1">
        <v>167</v>
      </c>
      <c r="B173" s="5">
        <v>0.26800000000000002</v>
      </c>
      <c r="C173" t="s">
        <v>8921</v>
      </c>
      <c r="D173">
        <v>0</v>
      </c>
      <c r="E173">
        <v>0</v>
      </c>
      <c r="F173">
        <v>4</v>
      </c>
      <c r="G173">
        <v>27</v>
      </c>
      <c r="H173">
        <v>28</v>
      </c>
      <c r="I173">
        <v>10</v>
      </c>
      <c r="J173">
        <v>51</v>
      </c>
      <c r="K173" t="s">
        <v>29</v>
      </c>
      <c r="L173">
        <v>2</v>
      </c>
      <c r="M173">
        <v>49</v>
      </c>
      <c r="N173" t="s">
        <v>8922</v>
      </c>
      <c r="O173" t="s">
        <v>244</v>
      </c>
      <c r="P173" t="s">
        <v>30</v>
      </c>
      <c r="Q173" t="s">
        <v>31</v>
      </c>
      <c r="R173" t="s">
        <v>32</v>
      </c>
      <c r="S173" t="s">
        <v>120</v>
      </c>
      <c r="T173" t="s">
        <v>8501</v>
      </c>
      <c r="U173" t="s">
        <v>8923</v>
      </c>
      <c r="V173" t="s">
        <v>8462</v>
      </c>
      <c r="X173" t="str">
        <f>VLOOKUP(pbp!V2923, games!$B$2:$R$40, 3, FALSE)</f>
        <v>2020-09-13T20:25Z</v>
      </c>
      <c r="Y173">
        <f>VLOOKUP(1*V173,NFLGames!$H$11:$H$555,1,FALSE)</f>
        <v>401128021</v>
      </c>
      <c r="Z173">
        <f>VLOOKUP($Y173, NFLGames!$H$11:$K$555,2,FALSE)</f>
        <v>2019</v>
      </c>
      <c r="AA173">
        <f>VLOOKUP($Y173, NFLGames!$H$11:$K$555,3,FALSE)</f>
        <v>1</v>
      </c>
      <c r="AB173" s="6">
        <f>IF(A174=0, 0, AH174-tbl_pbp[[#This Row],[Saints Win %]])</f>
        <v>-2.7000000000000024E-2</v>
      </c>
      <c r="AE173">
        <f>ABS(tbl_pbp[[#This Row],[play.homeScore]]-tbl_pbp[[#This Row],[play.awayScore]])</f>
        <v>1</v>
      </c>
      <c r="AF173">
        <f>IF(tbl_pbp[[#This Row],[Play Saints Win % Increase]]&gt;=$AF$4,1,0)</f>
        <v>0</v>
      </c>
      <c r="AG173" t="str">
        <f>VLOOKUP(tbl_pbp[[#This Row],[gameId]], games!$B$2:$T$40, 9, FALSE)</f>
        <v>houston-texans</v>
      </c>
      <c r="AH173" s="5">
        <f>IF(tbl_pbp[[#This Row],[AwayTeam]] &lt;&gt; "new-orleans-saints", tbl_pbp[[#This Row],[homeWinPercentage]], 1-tbl_pbp[[#This Row],[homeWinPercentage]])</f>
        <v>0.26800000000000002</v>
      </c>
      <c r="AI173" s="13">
        <f>tbl_pbp[[#This Row],[Kamara]]*tbl_pbp[[#This Row],[Impactful Play]]</f>
        <v>0</v>
      </c>
      <c r="AJ173" s="13">
        <f>tbl_pbp[[#This Row],[Thomas]]*tbl_pbp[[#This Row],[Impactful Play]]</f>
        <v>0</v>
      </c>
      <c r="AK173" s="13" t="str">
        <f>VLOOKUP(tbl_pbp[[#This Row],[Play Saints Win % Increase]], tbl_impact[],3,TRUE)</f>
        <v>Bad (0 to -5%)</v>
      </c>
    </row>
    <row r="174" spans="1:37">
      <c r="A174" s="1">
        <v>168</v>
      </c>
      <c r="B174" s="5">
        <v>0.24099999999999999</v>
      </c>
      <c r="C174" t="s">
        <v>8924</v>
      </c>
      <c r="D174">
        <v>0</v>
      </c>
      <c r="E174">
        <v>0</v>
      </c>
      <c r="F174">
        <v>4</v>
      </c>
      <c r="G174">
        <v>27</v>
      </c>
      <c r="H174">
        <v>28</v>
      </c>
      <c r="I174">
        <v>1</v>
      </c>
      <c r="J174">
        <v>60</v>
      </c>
      <c r="K174" t="s">
        <v>29</v>
      </c>
      <c r="L174">
        <v>3</v>
      </c>
      <c r="M174">
        <v>40</v>
      </c>
      <c r="N174" t="s">
        <v>8925</v>
      </c>
      <c r="O174" t="s">
        <v>3544</v>
      </c>
      <c r="P174" t="s">
        <v>124</v>
      </c>
      <c r="Q174" t="s">
        <v>125</v>
      </c>
      <c r="R174" t="s">
        <v>126</v>
      </c>
      <c r="V174" t="s">
        <v>8462</v>
      </c>
      <c r="X174" t="str">
        <f>VLOOKUP(pbp!V2924, games!$B$2:$R$40, 3, FALSE)</f>
        <v>2020-09-13T20:25Z</v>
      </c>
      <c r="Y174">
        <f>VLOOKUP(1*V174,NFLGames!$H$11:$H$555,1,FALSE)</f>
        <v>401128021</v>
      </c>
      <c r="Z174">
        <f>VLOOKUP($Y174, NFLGames!$H$11:$K$555,2,FALSE)</f>
        <v>2019</v>
      </c>
      <c r="AA174">
        <f>VLOOKUP($Y174, NFLGames!$H$11:$K$555,3,FALSE)</f>
        <v>1</v>
      </c>
      <c r="AB174" s="6">
        <f>IF(A175=0, 0, AH175-tbl_pbp[[#This Row],[Saints Win %]])</f>
        <v>0.75900000000000001</v>
      </c>
      <c r="AE174">
        <f>ABS(tbl_pbp[[#This Row],[play.homeScore]]-tbl_pbp[[#This Row],[play.awayScore]])</f>
        <v>1</v>
      </c>
      <c r="AF174">
        <f>IF(tbl_pbp[[#This Row],[Play Saints Win % Increase]]&gt;=$AF$4,1,0)</f>
        <v>1</v>
      </c>
      <c r="AG174" t="str">
        <f>VLOOKUP(tbl_pbp[[#This Row],[gameId]], games!$B$2:$T$40, 9, FALSE)</f>
        <v>houston-texans</v>
      </c>
      <c r="AH174" s="5">
        <f>IF(tbl_pbp[[#This Row],[AwayTeam]] &lt;&gt; "new-orleans-saints", tbl_pbp[[#This Row],[homeWinPercentage]], 1-tbl_pbp[[#This Row],[homeWinPercentage]])</f>
        <v>0.24099999999999999</v>
      </c>
      <c r="AI174" s="13">
        <f>tbl_pbp[[#This Row],[Kamara]]*tbl_pbp[[#This Row],[Impactful Play]]</f>
        <v>0</v>
      </c>
      <c r="AJ174" s="13">
        <f>tbl_pbp[[#This Row],[Thomas]]*tbl_pbp[[#This Row],[Impactful Play]]</f>
        <v>0</v>
      </c>
      <c r="AK174" s="13" t="str">
        <f>VLOOKUP(tbl_pbp[[#This Row],[Play Saints Win % Increase]], tbl_impact[],3,TRUE)</f>
        <v>Ambrosial (20% +)</v>
      </c>
    </row>
    <row r="175" spans="1:37">
      <c r="A175" s="1">
        <v>169</v>
      </c>
      <c r="B175" s="5">
        <v>1</v>
      </c>
      <c r="C175" t="s">
        <v>8926</v>
      </c>
      <c r="D175">
        <v>0</v>
      </c>
      <c r="E175">
        <v>0</v>
      </c>
      <c r="F175">
        <v>4</v>
      </c>
      <c r="G175">
        <v>30</v>
      </c>
      <c r="H175">
        <v>28</v>
      </c>
      <c r="I175">
        <v>1</v>
      </c>
      <c r="J175">
        <v>60</v>
      </c>
      <c r="K175" t="s">
        <v>29</v>
      </c>
      <c r="L175">
        <v>3</v>
      </c>
      <c r="M175">
        <v>40</v>
      </c>
      <c r="N175" t="s">
        <v>8927</v>
      </c>
      <c r="O175" t="s">
        <v>143</v>
      </c>
      <c r="P175" t="s">
        <v>187</v>
      </c>
      <c r="Q175" t="s">
        <v>188</v>
      </c>
      <c r="R175" t="s">
        <v>189</v>
      </c>
      <c r="S175" t="s">
        <v>54</v>
      </c>
      <c r="T175" t="s">
        <v>8727</v>
      </c>
      <c r="U175" t="s">
        <v>8928</v>
      </c>
      <c r="V175" t="s">
        <v>8462</v>
      </c>
      <c r="X175" t="str">
        <f>VLOOKUP(pbp!V2925, games!$B$2:$R$40, 3, FALSE)</f>
        <v>2020-09-13T20:25Z</v>
      </c>
      <c r="Y175">
        <f>VLOOKUP(1*V175,NFLGames!$H$11:$H$555,1,FALSE)</f>
        <v>401128021</v>
      </c>
      <c r="Z175">
        <f>VLOOKUP($Y175, NFLGames!$H$11:$K$555,2,FALSE)</f>
        <v>2019</v>
      </c>
      <c r="AA175">
        <f>VLOOKUP($Y175, NFLGames!$H$11:$K$555,3,FALSE)</f>
        <v>1</v>
      </c>
      <c r="AB175" s="6">
        <f>IF(A176=0, 0, AH176-tbl_pbp[[#This Row],[Saints Win %]])</f>
        <v>0</v>
      </c>
      <c r="AE175">
        <f>ABS(tbl_pbp[[#This Row],[play.homeScore]]-tbl_pbp[[#This Row],[play.awayScore]])</f>
        <v>2</v>
      </c>
      <c r="AF175">
        <f>IF(tbl_pbp[[#This Row],[Play Saints Win % Increase]]&gt;=$AF$4,1,0)</f>
        <v>0</v>
      </c>
      <c r="AG175" t="str">
        <f>VLOOKUP(tbl_pbp[[#This Row],[gameId]], games!$B$2:$T$40, 9, FALSE)</f>
        <v>houston-texans</v>
      </c>
      <c r="AH175" s="5">
        <f>IF(tbl_pbp[[#This Row],[AwayTeam]] &lt;&gt; "new-orleans-saints", tbl_pbp[[#This Row],[homeWinPercentage]], 1-tbl_pbp[[#This Row],[homeWinPercentage]])</f>
        <v>1</v>
      </c>
      <c r="AI175" s="13">
        <f>tbl_pbp[[#This Row],[Kamara]]*tbl_pbp[[#This Row],[Impactful Play]]</f>
        <v>0</v>
      </c>
      <c r="AJ175" s="13">
        <f>tbl_pbp[[#This Row],[Thomas]]*tbl_pbp[[#This Row],[Impactful Play]]</f>
        <v>0</v>
      </c>
      <c r="AK175" s="13" t="str">
        <f>VLOOKUP(tbl_pbp[[#This Row],[Play Saints Win % Increase]], tbl_impact[],3,TRUE)</f>
        <v>Scented (0 to +5%)</v>
      </c>
    </row>
    <row r="176" spans="1:37">
      <c r="A176" s="1">
        <v>170</v>
      </c>
      <c r="B176" s="5">
        <v>1</v>
      </c>
      <c r="C176" t="s">
        <v>8929</v>
      </c>
      <c r="D176">
        <v>0</v>
      </c>
      <c r="E176">
        <v>0</v>
      </c>
      <c r="F176">
        <v>4</v>
      </c>
      <c r="G176">
        <v>30</v>
      </c>
      <c r="H176">
        <v>28</v>
      </c>
      <c r="I176">
        <v>0</v>
      </c>
      <c r="J176">
        <v>35</v>
      </c>
      <c r="L176">
        <v>0</v>
      </c>
      <c r="M176">
        <v>0</v>
      </c>
      <c r="N176" t="s">
        <v>364</v>
      </c>
      <c r="O176" t="s">
        <v>143</v>
      </c>
      <c r="P176" t="s">
        <v>365</v>
      </c>
      <c r="Q176" t="s">
        <v>366</v>
      </c>
      <c r="R176" t="s">
        <v>367</v>
      </c>
      <c r="V176" t="s">
        <v>8462</v>
      </c>
      <c r="X176" t="str">
        <f>VLOOKUP(pbp!V2926, games!$B$2:$R$40, 3, FALSE)</f>
        <v>2020-09-13T20:25Z</v>
      </c>
      <c r="Y176">
        <f>VLOOKUP(1*V176,NFLGames!$H$11:$H$555,1,FALSE)</f>
        <v>401128021</v>
      </c>
      <c r="Z176">
        <f>VLOOKUP($Y176, NFLGames!$H$11:$K$555,2,FALSE)</f>
        <v>2019</v>
      </c>
      <c r="AA176">
        <f>VLOOKUP($Y176, NFLGames!$H$11:$K$555,3,FALSE)</f>
        <v>1</v>
      </c>
      <c r="AB176" s="6">
        <f>IF(A177=0, 0, AH177-tbl_pbp[[#This Row],[Saints Win %]])</f>
        <v>0</v>
      </c>
      <c r="AE176">
        <f>ABS(tbl_pbp[[#This Row],[play.homeScore]]-tbl_pbp[[#This Row],[play.awayScore]])</f>
        <v>2</v>
      </c>
      <c r="AF176">
        <f>IF(tbl_pbp[[#This Row],[Play Saints Win % Increase]]&gt;=$AF$4,1,0)</f>
        <v>0</v>
      </c>
      <c r="AG176" t="str">
        <f>VLOOKUP(tbl_pbp[[#This Row],[gameId]], games!$B$2:$T$40, 9, FALSE)</f>
        <v>houston-texans</v>
      </c>
      <c r="AH176" s="5">
        <f>IF(tbl_pbp[[#This Row],[AwayTeam]] &lt;&gt; "new-orleans-saints", tbl_pbp[[#This Row],[homeWinPercentage]], 1-tbl_pbp[[#This Row],[homeWinPercentage]])</f>
        <v>1</v>
      </c>
      <c r="AI176" s="13">
        <f>tbl_pbp[[#This Row],[Kamara]]*tbl_pbp[[#This Row],[Impactful Play]]</f>
        <v>0</v>
      </c>
      <c r="AJ176" s="13">
        <f>tbl_pbp[[#This Row],[Thomas]]*tbl_pbp[[#This Row],[Impactful Play]]</f>
        <v>0</v>
      </c>
      <c r="AK176" s="13" t="str">
        <f>VLOOKUP(tbl_pbp[[#This Row],[Play Saints Win % Increase]], tbl_impact[],3,TRUE)</f>
        <v>Scented (0 to +5%)</v>
      </c>
    </row>
    <row r="177" spans="1:37">
      <c r="A177" s="1">
        <v>0</v>
      </c>
      <c r="B177" s="5">
        <v>0.57999999999999996</v>
      </c>
      <c r="C177" t="s">
        <v>8930</v>
      </c>
      <c r="D177">
        <v>0</v>
      </c>
      <c r="E177">
        <v>0</v>
      </c>
      <c r="F177">
        <v>1</v>
      </c>
      <c r="G177">
        <v>0</v>
      </c>
      <c r="H177">
        <v>0</v>
      </c>
      <c r="I177">
        <v>0</v>
      </c>
      <c r="J177">
        <v>35</v>
      </c>
      <c r="K177" t="s">
        <v>8931</v>
      </c>
      <c r="L177">
        <v>0</v>
      </c>
      <c r="M177">
        <v>65</v>
      </c>
      <c r="N177" t="s">
        <v>8932</v>
      </c>
      <c r="O177" t="s">
        <v>24</v>
      </c>
      <c r="P177" t="s">
        <v>25</v>
      </c>
      <c r="Q177" t="s">
        <v>26</v>
      </c>
      <c r="R177" t="s">
        <v>27</v>
      </c>
      <c r="V177" t="s">
        <v>8933</v>
      </c>
      <c r="X177" t="str">
        <f>VLOOKUP(pbp!V2927, games!$B$2:$R$40, 3, FALSE)</f>
        <v>2020-09-13T20:25Z</v>
      </c>
      <c r="Y177">
        <f>VLOOKUP(1*V177,NFLGames!$H$11:$H$555,1,FALSE)</f>
        <v>401128122</v>
      </c>
      <c r="Z177">
        <f>VLOOKUP($Y177, NFLGames!$H$11:$K$555,2,FALSE)</f>
        <v>2019</v>
      </c>
      <c r="AA177">
        <f>VLOOKUP($Y177, NFLGames!$H$11:$K$555,3,FALSE)</f>
        <v>2</v>
      </c>
      <c r="AB177" s="6">
        <f>IF(A178=0, 0, AH178-tbl_pbp[[#This Row],[Saints Win %]])</f>
        <v>-2.200000000000002E-2</v>
      </c>
      <c r="AE177">
        <f>ABS(tbl_pbp[[#This Row],[play.homeScore]]-tbl_pbp[[#This Row],[play.awayScore]])</f>
        <v>0</v>
      </c>
      <c r="AF177">
        <f>IF(tbl_pbp[[#This Row],[Play Saints Win % Increase]]&gt;=$AF$4,1,0)</f>
        <v>0</v>
      </c>
      <c r="AG177" t="str">
        <f>VLOOKUP(tbl_pbp[[#This Row],[gameId]], games!$B$2:$T$40, 9, FALSE)</f>
        <v>new-orleans-saints</v>
      </c>
      <c r="AH177" s="5">
        <f>IF(tbl_pbp[[#This Row],[AwayTeam]] &lt;&gt; "new-orleans-saints", tbl_pbp[[#This Row],[homeWinPercentage]], 1-tbl_pbp[[#This Row],[homeWinPercentage]])</f>
        <v>0.42000000000000004</v>
      </c>
      <c r="AI177" s="13">
        <f>tbl_pbp[[#This Row],[Kamara]]*tbl_pbp[[#This Row],[Impactful Play]]</f>
        <v>0</v>
      </c>
      <c r="AJ177" s="13">
        <f>tbl_pbp[[#This Row],[Thomas]]*tbl_pbp[[#This Row],[Impactful Play]]</f>
        <v>0</v>
      </c>
      <c r="AK177" s="13" t="str">
        <f>VLOOKUP(tbl_pbp[[#This Row],[Play Saints Win % Increase]], tbl_impact[],3,TRUE)</f>
        <v>Bad (0 to -5%)</v>
      </c>
    </row>
    <row r="178" spans="1:37">
      <c r="A178" s="1">
        <v>1</v>
      </c>
      <c r="B178" s="5">
        <v>0.60199999999999998</v>
      </c>
      <c r="C178" t="s">
        <v>8934</v>
      </c>
      <c r="D178">
        <v>0</v>
      </c>
      <c r="E178">
        <v>0</v>
      </c>
      <c r="F178">
        <v>1</v>
      </c>
      <c r="G178">
        <v>0</v>
      </c>
      <c r="H178">
        <v>0</v>
      </c>
      <c r="I178">
        <v>10</v>
      </c>
      <c r="J178">
        <v>75</v>
      </c>
      <c r="K178" t="s">
        <v>29</v>
      </c>
      <c r="L178">
        <v>1</v>
      </c>
      <c r="M178">
        <v>75</v>
      </c>
      <c r="N178" t="s">
        <v>8935</v>
      </c>
      <c r="O178" t="s">
        <v>24</v>
      </c>
      <c r="P178" t="s">
        <v>45</v>
      </c>
      <c r="Q178" t="s">
        <v>46</v>
      </c>
      <c r="R178" t="s">
        <v>47</v>
      </c>
      <c r="S178" t="s">
        <v>33</v>
      </c>
      <c r="T178" t="s">
        <v>34</v>
      </c>
      <c r="U178" t="s">
        <v>35</v>
      </c>
      <c r="V178" t="s">
        <v>8933</v>
      </c>
      <c r="X178" t="str">
        <f>VLOOKUP(pbp!V2928, games!$B$2:$R$40, 3, FALSE)</f>
        <v>2020-09-13T20:25Z</v>
      </c>
      <c r="Y178">
        <f>VLOOKUP(1*V178,NFLGames!$H$11:$H$555,1,FALSE)</f>
        <v>401128122</v>
      </c>
      <c r="Z178">
        <f>VLOOKUP($Y178, NFLGames!$H$11:$K$555,2,FALSE)</f>
        <v>2019</v>
      </c>
      <c r="AA178">
        <f>VLOOKUP($Y178, NFLGames!$H$11:$K$555,3,FALSE)</f>
        <v>2</v>
      </c>
      <c r="AB178" s="6">
        <f>IF(A179=0, 0, AH179-tbl_pbp[[#This Row],[Saints Win %]])</f>
        <v>-5.0000000000000044E-3</v>
      </c>
      <c r="AE178">
        <f>ABS(tbl_pbp[[#This Row],[play.homeScore]]-tbl_pbp[[#This Row],[play.awayScore]])</f>
        <v>0</v>
      </c>
      <c r="AF178">
        <f>IF(tbl_pbp[[#This Row],[Play Saints Win % Increase]]&gt;=$AF$4,1,0)</f>
        <v>0</v>
      </c>
      <c r="AG178" t="str">
        <f>VLOOKUP(tbl_pbp[[#This Row],[gameId]], games!$B$2:$T$40, 9, FALSE)</f>
        <v>new-orleans-saints</v>
      </c>
      <c r="AH178" s="5">
        <f>IF(tbl_pbp[[#This Row],[AwayTeam]] &lt;&gt; "new-orleans-saints", tbl_pbp[[#This Row],[homeWinPercentage]], 1-tbl_pbp[[#This Row],[homeWinPercentage]])</f>
        <v>0.39800000000000002</v>
      </c>
      <c r="AI178" s="13">
        <f>tbl_pbp[[#This Row],[Kamara]]*tbl_pbp[[#This Row],[Impactful Play]]</f>
        <v>0</v>
      </c>
      <c r="AJ178" s="13">
        <f>tbl_pbp[[#This Row],[Thomas]]*tbl_pbp[[#This Row],[Impactful Play]]</f>
        <v>0</v>
      </c>
      <c r="AK178" s="13" t="str">
        <f>VLOOKUP(tbl_pbp[[#This Row],[Play Saints Win % Increase]], tbl_impact[],3,TRUE)</f>
        <v>Bad (0 to -5%)</v>
      </c>
    </row>
    <row r="179" spans="1:37">
      <c r="A179" s="1">
        <v>2</v>
      </c>
      <c r="B179" s="5">
        <v>0.60699999999999998</v>
      </c>
      <c r="C179" t="s">
        <v>8936</v>
      </c>
      <c r="D179">
        <v>0</v>
      </c>
      <c r="E179">
        <v>0</v>
      </c>
      <c r="F179">
        <v>1</v>
      </c>
      <c r="G179">
        <v>0</v>
      </c>
      <c r="H179">
        <v>0</v>
      </c>
      <c r="I179">
        <v>8</v>
      </c>
      <c r="J179">
        <v>73</v>
      </c>
      <c r="K179" t="s">
        <v>29</v>
      </c>
      <c r="L179">
        <v>2</v>
      </c>
      <c r="M179">
        <v>73</v>
      </c>
      <c r="N179" t="s">
        <v>8937</v>
      </c>
      <c r="O179" t="s">
        <v>41</v>
      </c>
      <c r="P179" t="s">
        <v>45</v>
      </c>
      <c r="Q179" t="s">
        <v>46</v>
      </c>
      <c r="R179" t="s">
        <v>47</v>
      </c>
      <c r="S179" t="s">
        <v>73</v>
      </c>
      <c r="T179" t="s">
        <v>169</v>
      </c>
      <c r="U179" t="s">
        <v>565</v>
      </c>
      <c r="V179" t="s">
        <v>8933</v>
      </c>
      <c r="X179" t="str">
        <f>VLOOKUP(pbp!V2929, games!$B$2:$R$40, 3, FALSE)</f>
        <v>2020-09-13T20:25Z</v>
      </c>
      <c r="Y179">
        <f>VLOOKUP(1*V179,NFLGames!$H$11:$H$555,1,FALSE)</f>
        <v>401128122</v>
      </c>
      <c r="Z179">
        <f>VLOOKUP($Y179, NFLGames!$H$11:$K$555,2,FALSE)</f>
        <v>2019</v>
      </c>
      <c r="AA179">
        <f>VLOOKUP($Y179, NFLGames!$H$11:$K$555,3,FALSE)</f>
        <v>2</v>
      </c>
      <c r="AB179" s="6">
        <f>IF(A180=0, 0, AH180-tbl_pbp[[#This Row],[Saints Win %]])</f>
        <v>5.4999999999999938E-2</v>
      </c>
      <c r="AE179">
        <f>ABS(tbl_pbp[[#This Row],[play.homeScore]]-tbl_pbp[[#This Row],[play.awayScore]])</f>
        <v>0</v>
      </c>
      <c r="AF179">
        <f>IF(tbl_pbp[[#This Row],[Play Saints Win % Increase]]&gt;=$AF$4,1,0)</f>
        <v>0</v>
      </c>
      <c r="AG179" t="str">
        <f>VLOOKUP(tbl_pbp[[#This Row],[gameId]], games!$B$2:$T$40, 9, FALSE)</f>
        <v>new-orleans-saints</v>
      </c>
      <c r="AH179" s="5">
        <f>IF(tbl_pbp[[#This Row],[AwayTeam]] &lt;&gt; "new-orleans-saints", tbl_pbp[[#This Row],[homeWinPercentage]], 1-tbl_pbp[[#This Row],[homeWinPercentage]])</f>
        <v>0.39300000000000002</v>
      </c>
      <c r="AI179" s="13">
        <f>tbl_pbp[[#This Row],[Kamara]]*tbl_pbp[[#This Row],[Impactful Play]]</f>
        <v>0</v>
      </c>
      <c r="AJ179" s="13">
        <f>tbl_pbp[[#This Row],[Thomas]]*tbl_pbp[[#This Row],[Impactful Play]]</f>
        <v>0</v>
      </c>
      <c r="AK179" s="13" t="str">
        <f>VLOOKUP(tbl_pbp[[#This Row],[Play Saints Win % Increase]], tbl_impact[],3,TRUE)</f>
        <v>Perfumed (5 to + 10%)</v>
      </c>
    </row>
    <row r="180" spans="1:37">
      <c r="A180" s="1">
        <v>3</v>
      </c>
      <c r="B180" s="5">
        <v>0.55200000000000005</v>
      </c>
      <c r="C180" t="s">
        <v>8938</v>
      </c>
      <c r="D180">
        <v>0</v>
      </c>
      <c r="E180">
        <v>0</v>
      </c>
      <c r="F180">
        <v>1</v>
      </c>
      <c r="G180">
        <v>0</v>
      </c>
      <c r="H180">
        <v>0</v>
      </c>
      <c r="I180">
        <v>6</v>
      </c>
      <c r="J180">
        <v>71</v>
      </c>
      <c r="K180" t="s">
        <v>29</v>
      </c>
      <c r="L180">
        <v>3</v>
      </c>
      <c r="M180">
        <v>71</v>
      </c>
      <c r="N180" t="s">
        <v>8939</v>
      </c>
      <c r="O180" t="s">
        <v>1346</v>
      </c>
      <c r="P180" t="s">
        <v>30</v>
      </c>
      <c r="Q180" t="s">
        <v>31</v>
      </c>
      <c r="R180" t="s">
        <v>32</v>
      </c>
      <c r="S180" t="s">
        <v>302</v>
      </c>
      <c r="T180" t="s">
        <v>401</v>
      </c>
      <c r="U180" t="s">
        <v>460</v>
      </c>
      <c r="V180" t="s">
        <v>8933</v>
      </c>
      <c r="X180" t="str">
        <f>VLOOKUP(pbp!V2930, games!$B$2:$R$40, 3, FALSE)</f>
        <v>2020-09-13T20:25Z</v>
      </c>
      <c r="Y180">
        <f>VLOOKUP(1*V180,NFLGames!$H$11:$H$555,1,FALSE)</f>
        <v>401128122</v>
      </c>
      <c r="Z180">
        <f>VLOOKUP($Y180, NFLGames!$H$11:$K$555,2,FALSE)</f>
        <v>2019</v>
      </c>
      <c r="AA180">
        <f>VLOOKUP($Y180, NFLGames!$H$11:$K$555,3,FALSE)</f>
        <v>2</v>
      </c>
      <c r="AB180" s="6">
        <f>IF(A181=0, 0, AH181-tbl_pbp[[#This Row],[Saints Win %]])</f>
        <v>-1.19999999999999E-2</v>
      </c>
      <c r="AE180">
        <f>ABS(tbl_pbp[[#This Row],[play.homeScore]]-tbl_pbp[[#This Row],[play.awayScore]])</f>
        <v>0</v>
      </c>
      <c r="AF180">
        <f>IF(tbl_pbp[[#This Row],[Play Saints Win % Increase]]&gt;=$AF$4,1,0)</f>
        <v>0</v>
      </c>
      <c r="AG180" t="str">
        <f>VLOOKUP(tbl_pbp[[#This Row],[gameId]], games!$B$2:$T$40, 9, FALSE)</f>
        <v>new-orleans-saints</v>
      </c>
      <c r="AH180" s="5">
        <f>IF(tbl_pbp[[#This Row],[AwayTeam]] &lt;&gt; "new-orleans-saints", tbl_pbp[[#This Row],[homeWinPercentage]], 1-tbl_pbp[[#This Row],[homeWinPercentage]])</f>
        <v>0.44799999999999995</v>
      </c>
      <c r="AI180" s="13">
        <f>tbl_pbp[[#This Row],[Kamara]]*tbl_pbp[[#This Row],[Impactful Play]]</f>
        <v>0</v>
      </c>
      <c r="AJ180" s="13">
        <f>tbl_pbp[[#This Row],[Thomas]]*tbl_pbp[[#This Row],[Impactful Play]]</f>
        <v>0</v>
      </c>
      <c r="AK180" s="13" t="str">
        <f>VLOOKUP(tbl_pbp[[#This Row],[Play Saints Win % Increase]], tbl_impact[],3,TRUE)</f>
        <v>Bad (0 to -5%)</v>
      </c>
    </row>
    <row r="181" spans="1:37">
      <c r="A181" s="1">
        <v>4</v>
      </c>
      <c r="B181" s="5">
        <v>0.56399999999999995</v>
      </c>
      <c r="C181" t="s">
        <v>8940</v>
      </c>
      <c r="D181">
        <v>0</v>
      </c>
      <c r="E181">
        <v>0</v>
      </c>
      <c r="F181">
        <v>1</v>
      </c>
      <c r="G181">
        <v>0</v>
      </c>
      <c r="H181">
        <v>0</v>
      </c>
      <c r="I181">
        <v>10</v>
      </c>
      <c r="J181">
        <v>57</v>
      </c>
      <c r="K181" t="s">
        <v>29</v>
      </c>
      <c r="L181">
        <v>1</v>
      </c>
      <c r="M181">
        <v>57</v>
      </c>
      <c r="N181" t="s">
        <v>8941</v>
      </c>
      <c r="O181" t="s">
        <v>159</v>
      </c>
      <c r="P181" t="s">
        <v>45</v>
      </c>
      <c r="Q181" t="s">
        <v>46</v>
      </c>
      <c r="R181" t="s">
        <v>47</v>
      </c>
      <c r="S181" t="s">
        <v>33</v>
      </c>
      <c r="T181" t="s">
        <v>48</v>
      </c>
      <c r="U181" t="s">
        <v>49</v>
      </c>
      <c r="V181" t="s">
        <v>8933</v>
      </c>
      <c r="X181" t="str">
        <f>VLOOKUP(pbp!V2931, games!$B$2:$R$40, 3, FALSE)</f>
        <v>2020-09-13T20:25Z</v>
      </c>
      <c r="Y181">
        <f>VLOOKUP(1*V181,NFLGames!$H$11:$H$555,1,FALSE)</f>
        <v>401128122</v>
      </c>
      <c r="Z181">
        <f>VLOOKUP($Y181, NFLGames!$H$11:$K$555,2,FALSE)</f>
        <v>2019</v>
      </c>
      <c r="AA181">
        <f>VLOOKUP($Y181, NFLGames!$H$11:$K$555,3,FALSE)</f>
        <v>2</v>
      </c>
      <c r="AB181" s="6">
        <f>IF(A182=0, 0, AH182-tbl_pbp[[#This Row],[Saints Win %]])</f>
        <v>4.2999999999999927E-2</v>
      </c>
      <c r="AE181">
        <f>ABS(tbl_pbp[[#This Row],[play.homeScore]]-tbl_pbp[[#This Row],[play.awayScore]])</f>
        <v>0</v>
      </c>
      <c r="AF181">
        <f>IF(tbl_pbp[[#This Row],[Play Saints Win % Increase]]&gt;=$AF$4,1,0)</f>
        <v>0</v>
      </c>
      <c r="AG181" t="str">
        <f>VLOOKUP(tbl_pbp[[#This Row],[gameId]], games!$B$2:$T$40, 9, FALSE)</f>
        <v>new-orleans-saints</v>
      </c>
      <c r="AH181" s="5">
        <f>IF(tbl_pbp[[#This Row],[AwayTeam]] &lt;&gt; "new-orleans-saints", tbl_pbp[[#This Row],[homeWinPercentage]], 1-tbl_pbp[[#This Row],[homeWinPercentage]])</f>
        <v>0.43600000000000005</v>
      </c>
      <c r="AI181" s="13">
        <f>tbl_pbp[[#This Row],[Kamara]]*tbl_pbp[[#This Row],[Impactful Play]]</f>
        <v>0</v>
      </c>
      <c r="AJ181" s="13">
        <f>tbl_pbp[[#This Row],[Thomas]]*tbl_pbp[[#This Row],[Impactful Play]]</f>
        <v>0</v>
      </c>
      <c r="AK181" s="13" t="str">
        <f>VLOOKUP(tbl_pbp[[#This Row],[Play Saints Win % Increase]], tbl_impact[],3,TRUE)</f>
        <v>Scented (0 to +5%)</v>
      </c>
    </row>
    <row r="182" spans="1:37">
      <c r="A182" s="1">
        <v>5</v>
      </c>
      <c r="B182" s="5">
        <v>0.52100000000000002</v>
      </c>
      <c r="C182" t="s">
        <v>8942</v>
      </c>
      <c r="D182">
        <v>0</v>
      </c>
      <c r="E182">
        <v>0</v>
      </c>
      <c r="F182">
        <v>1</v>
      </c>
      <c r="G182">
        <v>0</v>
      </c>
      <c r="H182">
        <v>0</v>
      </c>
      <c r="I182">
        <v>6</v>
      </c>
      <c r="J182">
        <v>53</v>
      </c>
      <c r="K182" t="s">
        <v>29</v>
      </c>
      <c r="L182">
        <v>2</v>
      </c>
      <c r="M182">
        <v>53</v>
      </c>
      <c r="N182" t="s">
        <v>8943</v>
      </c>
      <c r="O182" t="s">
        <v>53</v>
      </c>
      <c r="P182" t="s">
        <v>450</v>
      </c>
      <c r="Q182" t="s">
        <v>451</v>
      </c>
      <c r="R182" t="s">
        <v>452</v>
      </c>
      <c r="S182" t="s">
        <v>60</v>
      </c>
      <c r="T182" t="s">
        <v>2150</v>
      </c>
      <c r="U182" t="s">
        <v>6040</v>
      </c>
      <c r="V182" t="s">
        <v>8933</v>
      </c>
      <c r="X182" t="str">
        <f>VLOOKUP(pbp!V2932, games!$B$2:$R$40, 3, FALSE)</f>
        <v>2020-09-13T20:25Z</v>
      </c>
      <c r="Y182">
        <f>VLOOKUP(1*V182,NFLGames!$H$11:$H$555,1,FALSE)</f>
        <v>401128122</v>
      </c>
      <c r="Z182">
        <f>VLOOKUP($Y182, NFLGames!$H$11:$K$555,2,FALSE)</f>
        <v>2019</v>
      </c>
      <c r="AA182">
        <f>VLOOKUP($Y182, NFLGames!$H$11:$K$555,3,FALSE)</f>
        <v>2</v>
      </c>
      <c r="AB182" s="6">
        <f>IF(A183=0, 0, AH183-tbl_pbp[[#This Row],[Saints Win %]])</f>
        <v>-0.11899999999999999</v>
      </c>
      <c r="AE182">
        <f>ABS(tbl_pbp[[#This Row],[play.homeScore]]-tbl_pbp[[#This Row],[play.awayScore]])</f>
        <v>0</v>
      </c>
      <c r="AF182">
        <f>IF(tbl_pbp[[#This Row],[Play Saints Win % Increase]]&gt;=$AF$4,1,0)</f>
        <v>0</v>
      </c>
      <c r="AG182" t="str">
        <f>VLOOKUP(tbl_pbp[[#This Row],[gameId]], games!$B$2:$T$40, 9, FALSE)</f>
        <v>new-orleans-saints</v>
      </c>
      <c r="AH182" s="5">
        <f>IF(tbl_pbp[[#This Row],[AwayTeam]] &lt;&gt; "new-orleans-saints", tbl_pbp[[#This Row],[homeWinPercentage]], 1-tbl_pbp[[#This Row],[homeWinPercentage]])</f>
        <v>0.47899999999999998</v>
      </c>
      <c r="AI182" s="13">
        <f>tbl_pbp[[#This Row],[Kamara]]*tbl_pbp[[#This Row],[Impactful Play]]</f>
        <v>0</v>
      </c>
      <c r="AJ182" s="13">
        <f>tbl_pbp[[#This Row],[Thomas]]*tbl_pbp[[#This Row],[Impactful Play]]</f>
        <v>0</v>
      </c>
      <c r="AK182" s="13" t="str">
        <f>VLOOKUP(tbl_pbp[[#This Row],[Play Saints Win % Increase]], tbl_impact[],3,TRUE)</f>
        <v>Stinky (worse than -10% to -20%)</v>
      </c>
    </row>
    <row r="183" spans="1:37">
      <c r="A183" s="1">
        <v>6</v>
      </c>
      <c r="B183" s="5">
        <v>0.64</v>
      </c>
      <c r="C183" t="s">
        <v>8944</v>
      </c>
      <c r="D183">
        <v>0</v>
      </c>
      <c r="E183">
        <v>0</v>
      </c>
      <c r="F183">
        <v>1</v>
      </c>
      <c r="G183">
        <v>0</v>
      </c>
      <c r="H183">
        <v>0</v>
      </c>
      <c r="I183">
        <v>10</v>
      </c>
      <c r="J183">
        <v>38</v>
      </c>
      <c r="K183" t="s">
        <v>8931</v>
      </c>
      <c r="L183">
        <v>1</v>
      </c>
      <c r="M183">
        <v>62</v>
      </c>
      <c r="N183" t="s">
        <v>8945</v>
      </c>
      <c r="O183" t="s">
        <v>2138</v>
      </c>
      <c r="P183" t="s">
        <v>30</v>
      </c>
      <c r="Q183" t="s">
        <v>31</v>
      </c>
      <c r="R183" t="s">
        <v>32</v>
      </c>
      <c r="S183" t="s">
        <v>33</v>
      </c>
      <c r="T183" t="s">
        <v>8946</v>
      </c>
      <c r="U183" t="s">
        <v>8947</v>
      </c>
      <c r="V183" t="s">
        <v>8933</v>
      </c>
      <c r="X183" t="str">
        <f>VLOOKUP(pbp!V2933, games!$B$2:$R$40, 3, FALSE)</f>
        <v>2020-09-13T20:25Z</v>
      </c>
      <c r="Y183">
        <f>VLOOKUP(1*V183,NFLGames!$H$11:$H$555,1,FALSE)</f>
        <v>401128122</v>
      </c>
      <c r="Z183">
        <f>VLOOKUP($Y183, NFLGames!$H$11:$K$555,2,FALSE)</f>
        <v>2019</v>
      </c>
      <c r="AA183">
        <f>VLOOKUP($Y183, NFLGames!$H$11:$K$555,3,FALSE)</f>
        <v>2</v>
      </c>
      <c r="AB183" s="6">
        <f>IF(A184=0, 0, AH184-tbl_pbp[[#This Row],[Saints Win %]])</f>
        <v>5.9000000000000052E-2</v>
      </c>
      <c r="AE183">
        <f>ABS(tbl_pbp[[#This Row],[play.homeScore]]-tbl_pbp[[#This Row],[play.awayScore]])</f>
        <v>0</v>
      </c>
      <c r="AF183">
        <f>IF(tbl_pbp[[#This Row],[Play Saints Win % Increase]]&gt;=$AF$4,1,0)</f>
        <v>0</v>
      </c>
      <c r="AG183" t="str">
        <f>VLOOKUP(tbl_pbp[[#This Row],[gameId]], games!$B$2:$T$40, 9, FALSE)</f>
        <v>new-orleans-saints</v>
      </c>
      <c r="AH183" s="5">
        <f>IF(tbl_pbp[[#This Row],[AwayTeam]] &lt;&gt; "new-orleans-saints", tbl_pbp[[#This Row],[homeWinPercentage]], 1-tbl_pbp[[#This Row],[homeWinPercentage]])</f>
        <v>0.36</v>
      </c>
      <c r="AI183" s="13">
        <f>tbl_pbp[[#This Row],[Kamara]]*tbl_pbp[[#This Row],[Impactful Play]]</f>
        <v>0</v>
      </c>
      <c r="AJ183" s="13">
        <f>tbl_pbp[[#This Row],[Thomas]]*tbl_pbp[[#This Row],[Impactful Play]]</f>
        <v>0</v>
      </c>
      <c r="AK183" s="13" t="str">
        <f>VLOOKUP(tbl_pbp[[#This Row],[Play Saints Win % Increase]], tbl_impact[],3,TRUE)</f>
        <v>Perfumed (5 to + 10%)</v>
      </c>
    </row>
    <row r="184" spans="1:37">
      <c r="A184" s="1">
        <v>7</v>
      </c>
      <c r="B184" s="5">
        <v>0.58099999999999996</v>
      </c>
      <c r="C184" t="s">
        <v>8948</v>
      </c>
      <c r="D184">
        <v>0</v>
      </c>
      <c r="E184">
        <v>0</v>
      </c>
      <c r="F184">
        <v>1</v>
      </c>
      <c r="G184">
        <v>0</v>
      </c>
      <c r="H184">
        <v>0</v>
      </c>
      <c r="I184">
        <v>16</v>
      </c>
      <c r="J184">
        <v>32</v>
      </c>
      <c r="K184" t="s">
        <v>8931</v>
      </c>
      <c r="L184">
        <v>2</v>
      </c>
      <c r="M184">
        <v>68</v>
      </c>
      <c r="N184" t="s">
        <v>8949</v>
      </c>
      <c r="O184" t="s">
        <v>260</v>
      </c>
      <c r="P184" t="s">
        <v>22</v>
      </c>
      <c r="Q184" t="s">
        <v>37</v>
      </c>
      <c r="S184" t="s">
        <v>1538</v>
      </c>
      <c r="T184" t="s">
        <v>8950</v>
      </c>
      <c r="U184" t="s">
        <v>8951</v>
      </c>
      <c r="V184" t="s">
        <v>8933</v>
      </c>
      <c r="X184" t="str">
        <f>VLOOKUP(pbp!V2934, games!$B$2:$R$40, 3, FALSE)</f>
        <v>2020-09-13T20:25Z</v>
      </c>
      <c r="Y184">
        <f>VLOOKUP(1*V184,NFLGames!$H$11:$H$555,1,FALSE)</f>
        <v>401128122</v>
      </c>
      <c r="Z184">
        <f>VLOOKUP($Y184, NFLGames!$H$11:$K$555,2,FALSE)</f>
        <v>2019</v>
      </c>
      <c r="AA184">
        <f>VLOOKUP($Y184, NFLGames!$H$11:$K$555,3,FALSE)</f>
        <v>2</v>
      </c>
      <c r="AB184" s="6">
        <f>IF(A185=0, 0, AH185-tbl_pbp[[#This Row],[Saints Win %]])</f>
        <v>-0.11299999999999999</v>
      </c>
      <c r="AE184">
        <f>ABS(tbl_pbp[[#This Row],[play.homeScore]]-tbl_pbp[[#This Row],[play.awayScore]])</f>
        <v>0</v>
      </c>
      <c r="AF184">
        <f>IF(tbl_pbp[[#This Row],[Play Saints Win % Increase]]&gt;=$AF$4,1,0)</f>
        <v>0</v>
      </c>
      <c r="AG184" t="str">
        <f>VLOOKUP(tbl_pbp[[#This Row],[gameId]], games!$B$2:$T$40, 9, FALSE)</f>
        <v>new-orleans-saints</v>
      </c>
      <c r="AH184" s="5">
        <f>IF(tbl_pbp[[#This Row],[AwayTeam]] &lt;&gt; "new-orleans-saints", tbl_pbp[[#This Row],[homeWinPercentage]], 1-tbl_pbp[[#This Row],[homeWinPercentage]])</f>
        <v>0.41900000000000004</v>
      </c>
      <c r="AI184" s="13">
        <f>tbl_pbp[[#This Row],[Kamara]]*tbl_pbp[[#This Row],[Impactful Play]]</f>
        <v>0</v>
      </c>
      <c r="AJ184" s="13">
        <f>tbl_pbp[[#This Row],[Thomas]]*tbl_pbp[[#This Row],[Impactful Play]]</f>
        <v>0</v>
      </c>
      <c r="AK184" s="13" t="str">
        <f>VLOOKUP(tbl_pbp[[#This Row],[Play Saints Win % Increase]], tbl_impact[],3,TRUE)</f>
        <v>Stinky (worse than -10% to -20%)</v>
      </c>
    </row>
    <row r="185" spans="1:37">
      <c r="A185" s="1">
        <v>8</v>
      </c>
      <c r="B185" s="5">
        <v>0.69399999999999995</v>
      </c>
      <c r="C185" t="s">
        <v>8952</v>
      </c>
      <c r="D185">
        <v>0</v>
      </c>
      <c r="E185">
        <v>0</v>
      </c>
      <c r="F185">
        <v>1</v>
      </c>
      <c r="G185">
        <v>0</v>
      </c>
      <c r="H185">
        <v>0</v>
      </c>
      <c r="I185">
        <v>16</v>
      </c>
      <c r="J185">
        <v>32</v>
      </c>
      <c r="K185" t="s">
        <v>8931</v>
      </c>
      <c r="L185">
        <v>3</v>
      </c>
      <c r="M185">
        <v>68</v>
      </c>
      <c r="N185" t="s">
        <v>8953</v>
      </c>
      <c r="O185" t="s">
        <v>388</v>
      </c>
      <c r="P185" t="s">
        <v>30</v>
      </c>
      <c r="Q185" t="s">
        <v>31</v>
      </c>
      <c r="R185" t="s">
        <v>32</v>
      </c>
      <c r="S185" t="s">
        <v>4820</v>
      </c>
      <c r="T185" t="s">
        <v>8950</v>
      </c>
      <c r="U185" t="s">
        <v>8954</v>
      </c>
      <c r="V185" t="s">
        <v>8933</v>
      </c>
      <c r="X185" t="str">
        <f>VLOOKUP(pbp!V2935, games!$B$2:$R$40, 3, FALSE)</f>
        <v>2020-09-13T20:25Z</v>
      </c>
      <c r="Y185">
        <f>VLOOKUP(1*V185,NFLGames!$H$11:$H$555,1,FALSE)</f>
        <v>401128122</v>
      </c>
      <c r="Z185">
        <f>VLOOKUP($Y185, NFLGames!$H$11:$K$555,2,FALSE)</f>
        <v>2019</v>
      </c>
      <c r="AA185">
        <f>VLOOKUP($Y185, NFLGames!$H$11:$K$555,3,FALSE)</f>
        <v>2</v>
      </c>
      <c r="AB185" s="6">
        <f>IF(A186=0, 0, AH186-tbl_pbp[[#This Row],[Saints Win %]])</f>
        <v>-2.8000000000000025E-2</v>
      </c>
      <c r="AE185">
        <f>ABS(tbl_pbp[[#This Row],[play.homeScore]]-tbl_pbp[[#This Row],[play.awayScore]])</f>
        <v>0</v>
      </c>
      <c r="AF185">
        <f>IF(tbl_pbp[[#This Row],[Play Saints Win % Increase]]&gt;=$AF$4,1,0)</f>
        <v>0</v>
      </c>
      <c r="AG185" t="str">
        <f>VLOOKUP(tbl_pbp[[#This Row],[gameId]], games!$B$2:$T$40, 9, FALSE)</f>
        <v>new-orleans-saints</v>
      </c>
      <c r="AH185" s="5">
        <f>IF(tbl_pbp[[#This Row],[AwayTeam]] &lt;&gt; "new-orleans-saints", tbl_pbp[[#This Row],[homeWinPercentage]], 1-tbl_pbp[[#This Row],[homeWinPercentage]])</f>
        <v>0.30600000000000005</v>
      </c>
      <c r="AI185" s="13">
        <f>tbl_pbp[[#This Row],[Kamara]]*tbl_pbp[[#This Row],[Impactful Play]]</f>
        <v>0</v>
      </c>
      <c r="AJ185" s="13">
        <f>tbl_pbp[[#This Row],[Thomas]]*tbl_pbp[[#This Row],[Impactful Play]]</f>
        <v>0</v>
      </c>
      <c r="AK185" s="13" t="str">
        <f>VLOOKUP(tbl_pbp[[#This Row],[Play Saints Win % Increase]], tbl_impact[],3,TRUE)</f>
        <v>Bad (0 to -5%)</v>
      </c>
    </row>
    <row r="186" spans="1:37">
      <c r="A186" s="1">
        <v>9</v>
      </c>
      <c r="B186" s="5">
        <v>0.72199999999999998</v>
      </c>
      <c r="C186" t="s">
        <v>8955</v>
      </c>
      <c r="D186">
        <v>0</v>
      </c>
      <c r="E186">
        <v>0</v>
      </c>
      <c r="F186">
        <v>1</v>
      </c>
      <c r="G186">
        <v>0</v>
      </c>
      <c r="H186">
        <v>0</v>
      </c>
      <c r="I186">
        <v>10</v>
      </c>
      <c r="J186">
        <v>89</v>
      </c>
      <c r="K186" t="s">
        <v>8931</v>
      </c>
      <c r="L186">
        <v>1</v>
      </c>
      <c r="M186">
        <v>11</v>
      </c>
      <c r="N186" t="s">
        <v>8956</v>
      </c>
      <c r="O186" t="s">
        <v>65</v>
      </c>
      <c r="P186" t="s">
        <v>124</v>
      </c>
      <c r="Q186" t="s">
        <v>125</v>
      </c>
      <c r="R186" t="s">
        <v>126</v>
      </c>
      <c r="V186" t="s">
        <v>8933</v>
      </c>
      <c r="X186" t="str">
        <f>VLOOKUP(pbp!V2936, games!$B$2:$R$40, 3, FALSE)</f>
        <v>2020-09-13T20:25Z</v>
      </c>
      <c r="Y186">
        <f>VLOOKUP(1*V186,NFLGames!$H$11:$H$555,1,FALSE)</f>
        <v>401128122</v>
      </c>
      <c r="Z186">
        <f>VLOOKUP($Y186, NFLGames!$H$11:$K$555,2,FALSE)</f>
        <v>2019</v>
      </c>
      <c r="AA186">
        <f>VLOOKUP($Y186, NFLGames!$H$11:$K$555,3,FALSE)</f>
        <v>2</v>
      </c>
      <c r="AB186" s="6">
        <f>IF(A187=0, 0, AH187-tbl_pbp[[#This Row],[Saints Win %]])</f>
        <v>-1.0000000000000009E-2</v>
      </c>
      <c r="AE186">
        <f>ABS(tbl_pbp[[#This Row],[play.homeScore]]-tbl_pbp[[#This Row],[play.awayScore]])</f>
        <v>0</v>
      </c>
      <c r="AF186">
        <f>IF(tbl_pbp[[#This Row],[Play Saints Win % Increase]]&gt;=$AF$4,1,0)</f>
        <v>0</v>
      </c>
      <c r="AG186" t="str">
        <f>VLOOKUP(tbl_pbp[[#This Row],[gameId]], games!$B$2:$T$40, 9, FALSE)</f>
        <v>new-orleans-saints</v>
      </c>
      <c r="AH186" s="5">
        <f>IF(tbl_pbp[[#This Row],[AwayTeam]] &lt;&gt; "new-orleans-saints", tbl_pbp[[#This Row],[homeWinPercentage]], 1-tbl_pbp[[#This Row],[homeWinPercentage]])</f>
        <v>0.27800000000000002</v>
      </c>
      <c r="AI186" s="13">
        <f>tbl_pbp[[#This Row],[Kamara]]*tbl_pbp[[#This Row],[Impactful Play]]</f>
        <v>0</v>
      </c>
      <c r="AJ186" s="13">
        <f>tbl_pbp[[#This Row],[Thomas]]*tbl_pbp[[#This Row],[Impactful Play]]</f>
        <v>0</v>
      </c>
      <c r="AK186" s="13" t="str">
        <f>VLOOKUP(tbl_pbp[[#This Row],[Play Saints Win % Increase]], tbl_impact[],3,TRUE)</f>
        <v>Bad (0 to -5%)</v>
      </c>
    </row>
    <row r="187" spans="1:37">
      <c r="A187" s="1">
        <v>10</v>
      </c>
      <c r="B187" s="5">
        <v>0.73199999999999998</v>
      </c>
      <c r="C187" t="s">
        <v>8957</v>
      </c>
      <c r="D187">
        <v>0</v>
      </c>
      <c r="E187">
        <v>0</v>
      </c>
      <c r="F187">
        <v>1</v>
      </c>
      <c r="G187">
        <v>0</v>
      </c>
      <c r="H187">
        <v>0</v>
      </c>
      <c r="I187">
        <v>10</v>
      </c>
      <c r="J187">
        <v>89</v>
      </c>
      <c r="K187" t="s">
        <v>8931</v>
      </c>
      <c r="L187">
        <v>1</v>
      </c>
      <c r="M187">
        <v>11</v>
      </c>
      <c r="N187" t="s">
        <v>8958</v>
      </c>
      <c r="O187" t="s">
        <v>1789</v>
      </c>
      <c r="P187" t="s">
        <v>45</v>
      </c>
      <c r="Q187" t="s">
        <v>46</v>
      </c>
      <c r="R187" t="s">
        <v>47</v>
      </c>
      <c r="S187" t="s">
        <v>33</v>
      </c>
      <c r="T187" t="s">
        <v>442</v>
      </c>
      <c r="U187" t="s">
        <v>540</v>
      </c>
      <c r="V187" t="s">
        <v>8933</v>
      </c>
      <c r="X187" t="str">
        <f>VLOOKUP(pbp!V2937, games!$B$2:$R$40, 3, FALSE)</f>
        <v>2020-09-13T20:25Z</v>
      </c>
      <c r="Y187">
        <f>VLOOKUP(1*V187,NFLGames!$H$11:$H$555,1,FALSE)</f>
        <v>401128122</v>
      </c>
      <c r="Z187">
        <f>VLOOKUP($Y187, NFLGames!$H$11:$K$555,2,FALSE)</f>
        <v>2019</v>
      </c>
      <c r="AA187">
        <f>VLOOKUP($Y187, NFLGames!$H$11:$K$555,3,FALSE)</f>
        <v>2</v>
      </c>
      <c r="AB187" s="6">
        <f>IF(A188=0, 0, AH188-tbl_pbp[[#This Row],[Saints Win %]])</f>
        <v>9.000000000000008E-3</v>
      </c>
      <c r="AE187">
        <f>ABS(tbl_pbp[[#This Row],[play.homeScore]]-tbl_pbp[[#This Row],[play.awayScore]])</f>
        <v>0</v>
      </c>
      <c r="AF187">
        <f>IF(tbl_pbp[[#This Row],[Play Saints Win % Increase]]&gt;=$AF$4,1,0)</f>
        <v>0</v>
      </c>
      <c r="AG187" t="str">
        <f>VLOOKUP(tbl_pbp[[#This Row],[gameId]], games!$B$2:$T$40, 9, FALSE)</f>
        <v>new-orleans-saints</v>
      </c>
      <c r="AH187" s="5">
        <f>IF(tbl_pbp[[#This Row],[AwayTeam]] &lt;&gt; "new-orleans-saints", tbl_pbp[[#This Row],[homeWinPercentage]], 1-tbl_pbp[[#This Row],[homeWinPercentage]])</f>
        <v>0.26800000000000002</v>
      </c>
      <c r="AI187" s="13">
        <f>tbl_pbp[[#This Row],[Kamara]]*tbl_pbp[[#This Row],[Impactful Play]]</f>
        <v>0</v>
      </c>
      <c r="AJ187" s="13">
        <f>tbl_pbp[[#This Row],[Thomas]]*tbl_pbp[[#This Row],[Impactful Play]]</f>
        <v>0</v>
      </c>
      <c r="AK187" s="13" t="str">
        <f>VLOOKUP(tbl_pbp[[#This Row],[Play Saints Win % Increase]], tbl_impact[],3,TRUE)</f>
        <v>Scented (0 to +5%)</v>
      </c>
    </row>
    <row r="188" spans="1:37">
      <c r="A188" s="1">
        <v>11</v>
      </c>
      <c r="B188" s="5">
        <v>0.72299999999999998</v>
      </c>
      <c r="C188" t="s">
        <v>8959</v>
      </c>
      <c r="D188">
        <v>0</v>
      </c>
      <c r="E188">
        <v>0</v>
      </c>
      <c r="F188">
        <v>1</v>
      </c>
      <c r="G188">
        <v>0</v>
      </c>
      <c r="H188">
        <v>0</v>
      </c>
      <c r="I188">
        <v>6</v>
      </c>
      <c r="J188">
        <v>93</v>
      </c>
      <c r="K188" t="s">
        <v>8931</v>
      </c>
      <c r="L188">
        <v>2</v>
      </c>
      <c r="M188">
        <v>7</v>
      </c>
      <c r="N188" t="s">
        <v>8960</v>
      </c>
      <c r="O188" t="s">
        <v>7744</v>
      </c>
      <c r="P188" t="s">
        <v>94</v>
      </c>
      <c r="Q188" t="s">
        <v>95</v>
      </c>
      <c r="R188" t="s">
        <v>96</v>
      </c>
      <c r="S188" t="s">
        <v>60</v>
      </c>
      <c r="T188" t="s">
        <v>641</v>
      </c>
      <c r="U188" t="s">
        <v>8961</v>
      </c>
      <c r="V188" t="s">
        <v>8933</v>
      </c>
      <c r="X188" t="str">
        <f>VLOOKUP(pbp!V2938, games!$B$2:$R$40, 3, FALSE)</f>
        <v>2020-09-13T20:25Z</v>
      </c>
      <c r="Y188">
        <f>VLOOKUP(1*V188,NFLGames!$H$11:$H$555,1,FALSE)</f>
        <v>401128122</v>
      </c>
      <c r="Z188">
        <f>VLOOKUP($Y188, NFLGames!$H$11:$K$555,2,FALSE)</f>
        <v>2019</v>
      </c>
      <c r="AA188">
        <f>VLOOKUP($Y188, NFLGames!$H$11:$K$555,3,FALSE)</f>
        <v>2</v>
      </c>
      <c r="AB188" s="6">
        <f>IF(A189=0, 0, AH189-tbl_pbp[[#This Row],[Saints Win %]])</f>
        <v>2.5000000000000022E-2</v>
      </c>
      <c r="AE188">
        <f>ABS(tbl_pbp[[#This Row],[play.homeScore]]-tbl_pbp[[#This Row],[play.awayScore]])</f>
        <v>0</v>
      </c>
      <c r="AF188">
        <f>IF(tbl_pbp[[#This Row],[Play Saints Win % Increase]]&gt;=$AF$4,1,0)</f>
        <v>0</v>
      </c>
      <c r="AG188" t="str">
        <f>VLOOKUP(tbl_pbp[[#This Row],[gameId]], games!$B$2:$T$40, 9, FALSE)</f>
        <v>new-orleans-saints</v>
      </c>
      <c r="AH188" s="5">
        <f>IF(tbl_pbp[[#This Row],[AwayTeam]] &lt;&gt; "new-orleans-saints", tbl_pbp[[#This Row],[homeWinPercentage]], 1-tbl_pbp[[#This Row],[homeWinPercentage]])</f>
        <v>0.27700000000000002</v>
      </c>
      <c r="AI188" s="13">
        <f>tbl_pbp[[#This Row],[Kamara]]*tbl_pbp[[#This Row],[Impactful Play]]</f>
        <v>0</v>
      </c>
      <c r="AJ188" s="13">
        <f>tbl_pbp[[#This Row],[Thomas]]*tbl_pbp[[#This Row],[Impactful Play]]</f>
        <v>0</v>
      </c>
      <c r="AK188" s="13" t="str">
        <f>VLOOKUP(tbl_pbp[[#This Row],[Play Saints Win % Increase]], tbl_impact[],3,TRUE)</f>
        <v>Scented (0 to +5%)</v>
      </c>
    </row>
    <row r="189" spans="1:37">
      <c r="A189" s="1">
        <v>12</v>
      </c>
      <c r="B189" s="5">
        <v>0.69799999999999995</v>
      </c>
      <c r="C189" t="s">
        <v>8962</v>
      </c>
      <c r="D189">
        <v>0</v>
      </c>
      <c r="E189">
        <v>0</v>
      </c>
      <c r="F189">
        <v>1</v>
      </c>
      <c r="G189">
        <v>0</v>
      </c>
      <c r="H189">
        <v>0</v>
      </c>
      <c r="I189">
        <v>2</v>
      </c>
      <c r="J189">
        <v>97</v>
      </c>
      <c r="K189" t="s">
        <v>8931</v>
      </c>
      <c r="L189">
        <v>2</v>
      </c>
      <c r="M189">
        <v>3</v>
      </c>
      <c r="N189" t="s">
        <v>8963</v>
      </c>
      <c r="O189" t="s">
        <v>1051</v>
      </c>
      <c r="P189" t="s">
        <v>94</v>
      </c>
      <c r="Q189" t="s">
        <v>95</v>
      </c>
      <c r="R189" t="s">
        <v>96</v>
      </c>
      <c r="S189" t="s">
        <v>51</v>
      </c>
      <c r="T189" t="s">
        <v>455</v>
      </c>
      <c r="U189" t="s">
        <v>8964</v>
      </c>
      <c r="V189" t="s">
        <v>8933</v>
      </c>
      <c r="X189" t="str">
        <f>VLOOKUP(pbp!V2939, games!$B$2:$R$40, 3, FALSE)</f>
        <v>2020-09-13T20:25Z</v>
      </c>
      <c r="Y189">
        <f>VLOOKUP(1*V189,NFLGames!$H$11:$H$555,1,FALSE)</f>
        <v>401128122</v>
      </c>
      <c r="Z189">
        <f>VLOOKUP($Y189, NFLGames!$H$11:$K$555,2,FALSE)</f>
        <v>2019</v>
      </c>
      <c r="AA189">
        <f>VLOOKUP($Y189, NFLGames!$H$11:$K$555,3,FALSE)</f>
        <v>2</v>
      </c>
      <c r="AB189" s="6">
        <f>IF(A190=0, 0, AH190-tbl_pbp[[#This Row],[Saints Win %]])</f>
        <v>1.19999999999999E-2</v>
      </c>
      <c r="AE189">
        <f>ABS(tbl_pbp[[#This Row],[play.homeScore]]-tbl_pbp[[#This Row],[play.awayScore]])</f>
        <v>0</v>
      </c>
      <c r="AF189">
        <f>IF(tbl_pbp[[#This Row],[Play Saints Win % Increase]]&gt;=$AF$4,1,0)</f>
        <v>0</v>
      </c>
      <c r="AG189" t="str">
        <f>VLOOKUP(tbl_pbp[[#This Row],[gameId]], games!$B$2:$T$40, 9, FALSE)</f>
        <v>new-orleans-saints</v>
      </c>
      <c r="AH189" s="5">
        <f>IF(tbl_pbp[[#This Row],[AwayTeam]] &lt;&gt; "new-orleans-saints", tbl_pbp[[#This Row],[homeWinPercentage]], 1-tbl_pbp[[#This Row],[homeWinPercentage]])</f>
        <v>0.30200000000000005</v>
      </c>
      <c r="AI189" s="13">
        <f>tbl_pbp[[#This Row],[Kamara]]*tbl_pbp[[#This Row],[Impactful Play]]</f>
        <v>0</v>
      </c>
      <c r="AJ189" s="13">
        <f>tbl_pbp[[#This Row],[Thomas]]*tbl_pbp[[#This Row],[Impactful Play]]</f>
        <v>0</v>
      </c>
      <c r="AK189" s="13" t="str">
        <f>VLOOKUP(tbl_pbp[[#This Row],[Play Saints Win % Increase]], tbl_impact[],3,TRUE)</f>
        <v>Scented (0 to +5%)</v>
      </c>
    </row>
    <row r="190" spans="1:37">
      <c r="A190" s="1">
        <v>13</v>
      </c>
      <c r="B190" s="5">
        <v>0.68600000000000005</v>
      </c>
      <c r="C190" t="s">
        <v>8965</v>
      </c>
      <c r="D190">
        <v>0</v>
      </c>
      <c r="E190">
        <v>0</v>
      </c>
      <c r="F190">
        <v>1</v>
      </c>
      <c r="G190">
        <v>0</v>
      </c>
      <c r="H190">
        <v>0</v>
      </c>
      <c r="I190">
        <v>7</v>
      </c>
      <c r="J190">
        <v>92</v>
      </c>
      <c r="K190" t="s">
        <v>8931</v>
      </c>
      <c r="L190">
        <v>2</v>
      </c>
      <c r="M190">
        <v>8</v>
      </c>
      <c r="N190" t="s">
        <v>8966</v>
      </c>
      <c r="O190" t="s">
        <v>560</v>
      </c>
      <c r="P190" t="s">
        <v>30</v>
      </c>
      <c r="Q190" t="s">
        <v>31</v>
      </c>
      <c r="R190" t="s">
        <v>32</v>
      </c>
      <c r="S190" t="s">
        <v>220</v>
      </c>
      <c r="T190" t="s">
        <v>444</v>
      </c>
      <c r="U190" t="s">
        <v>8967</v>
      </c>
      <c r="V190" t="s">
        <v>8933</v>
      </c>
      <c r="X190" t="str">
        <f>VLOOKUP(pbp!V2940, games!$B$2:$R$40, 3, FALSE)</f>
        <v>2020-09-13T20:25Z</v>
      </c>
      <c r="Y190">
        <f>VLOOKUP(1*V190,NFLGames!$H$11:$H$555,1,FALSE)</f>
        <v>401128122</v>
      </c>
      <c r="Z190">
        <f>VLOOKUP($Y190, NFLGames!$H$11:$K$555,2,FALSE)</f>
        <v>2019</v>
      </c>
      <c r="AA190">
        <f>VLOOKUP($Y190, NFLGames!$H$11:$K$555,3,FALSE)</f>
        <v>2</v>
      </c>
      <c r="AB190" s="6">
        <f>IF(A191=0, 0, AH191-tbl_pbp[[#This Row],[Saints Win %]])</f>
        <v>4.2000000000000037E-2</v>
      </c>
      <c r="AE190">
        <f>ABS(tbl_pbp[[#This Row],[play.homeScore]]-tbl_pbp[[#This Row],[play.awayScore]])</f>
        <v>0</v>
      </c>
      <c r="AF190">
        <f>IF(tbl_pbp[[#This Row],[Play Saints Win % Increase]]&gt;=$AF$4,1,0)</f>
        <v>0</v>
      </c>
      <c r="AG190" t="str">
        <f>VLOOKUP(tbl_pbp[[#This Row],[gameId]], games!$B$2:$T$40, 9, FALSE)</f>
        <v>new-orleans-saints</v>
      </c>
      <c r="AH190" s="5">
        <f>IF(tbl_pbp[[#This Row],[AwayTeam]] &lt;&gt; "new-orleans-saints", tbl_pbp[[#This Row],[homeWinPercentage]], 1-tbl_pbp[[#This Row],[homeWinPercentage]])</f>
        <v>0.31399999999999995</v>
      </c>
      <c r="AI190" s="13">
        <f>tbl_pbp[[#This Row],[Kamara]]*tbl_pbp[[#This Row],[Impactful Play]]</f>
        <v>0</v>
      </c>
      <c r="AJ190" s="13">
        <f>tbl_pbp[[#This Row],[Thomas]]*tbl_pbp[[#This Row],[Impactful Play]]</f>
        <v>0</v>
      </c>
      <c r="AK190" s="13" t="str">
        <f>VLOOKUP(tbl_pbp[[#This Row],[Play Saints Win % Increase]], tbl_impact[],3,TRUE)</f>
        <v>Scented (0 to +5%)</v>
      </c>
    </row>
    <row r="191" spans="1:37">
      <c r="A191" s="1">
        <v>14</v>
      </c>
      <c r="B191" s="5">
        <v>0.64400000000000002</v>
      </c>
      <c r="C191" t="s">
        <v>8968</v>
      </c>
      <c r="D191">
        <v>0</v>
      </c>
      <c r="E191">
        <v>0</v>
      </c>
      <c r="F191">
        <v>1</v>
      </c>
      <c r="G191">
        <v>0</v>
      </c>
      <c r="H191">
        <v>0</v>
      </c>
      <c r="I191">
        <v>5</v>
      </c>
      <c r="J191">
        <v>94</v>
      </c>
      <c r="K191" t="s">
        <v>8931</v>
      </c>
      <c r="L191">
        <v>3</v>
      </c>
      <c r="M191">
        <v>6</v>
      </c>
      <c r="N191" t="s">
        <v>8969</v>
      </c>
      <c r="O191" t="s">
        <v>4857</v>
      </c>
      <c r="P191" t="s">
        <v>45</v>
      </c>
      <c r="Q191" t="s">
        <v>46</v>
      </c>
      <c r="R191" t="s">
        <v>47</v>
      </c>
      <c r="S191" t="s">
        <v>42</v>
      </c>
      <c r="T191" t="s">
        <v>542</v>
      </c>
      <c r="U191" t="s">
        <v>543</v>
      </c>
      <c r="V191" t="s">
        <v>8933</v>
      </c>
      <c r="X191" t="str">
        <f>VLOOKUP(pbp!V2941, games!$B$2:$R$40, 3, FALSE)</f>
        <v>2020-09-13T20:25Z</v>
      </c>
      <c r="Y191">
        <f>VLOOKUP(1*V191,NFLGames!$H$11:$H$555,1,FALSE)</f>
        <v>401128122</v>
      </c>
      <c r="Z191">
        <f>VLOOKUP($Y191, NFLGames!$H$11:$K$555,2,FALSE)</f>
        <v>2019</v>
      </c>
      <c r="AA191">
        <f>VLOOKUP($Y191, NFLGames!$H$11:$K$555,3,FALSE)</f>
        <v>2</v>
      </c>
      <c r="AB191" s="6">
        <f>IF(A192=0, 0, AH192-tbl_pbp[[#This Row],[Saints Win %]])</f>
        <v>1.0000000000000009E-3</v>
      </c>
      <c r="AE191">
        <f>ABS(tbl_pbp[[#This Row],[play.homeScore]]-tbl_pbp[[#This Row],[play.awayScore]])</f>
        <v>0</v>
      </c>
      <c r="AF191">
        <f>IF(tbl_pbp[[#This Row],[Play Saints Win % Increase]]&gt;=$AF$4,1,0)</f>
        <v>0</v>
      </c>
      <c r="AG191" t="str">
        <f>VLOOKUP(tbl_pbp[[#This Row],[gameId]], games!$B$2:$T$40, 9, FALSE)</f>
        <v>new-orleans-saints</v>
      </c>
      <c r="AH191" s="5">
        <f>IF(tbl_pbp[[#This Row],[AwayTeam]] &lt;&gt; "new-orleans-saints", tbl_pbp[[#This Row],[homeWinPercentage]], 1-tbl_pbp[[#This Row],[homeWinPercentage]])</f>
        <v>0.35599999999999998</v>
      </c>
      <c r="AI191" s="13">
        <f>tbl_pbp[[#This Row],[Kamara]]*tbl_pbp[[#This Row],[Impactful Play]]</f>
        <v>0</v>
      </c>
      <c r="AJ191" s="13">
        <f>tbl_pbp[[#This Row],[Thomas]]*tbl_pbp[[#This Row],[Impactful Play]]</f>
        <v>0</v>
      </c>
      <c r="AK191" s="13" t="str">
        <f>VLOOKUP(tbl_pbp[[#This Row],[Play Saints Win % Increase]], tbl_impact[],3,TRUE)</f>
        <v>Scented (0 to +5%)</v>
      </c>
    </row>
    <row r="192" spans="1:37">
      <c r="A192" s="1">
        <v>15</v>
      </c>
      <c r="B192" s="5">
        <v>0.64300000000000002</v>
      </c>
      <c r="C192" t="s">
        <v>8970</v>
      </c>
      <c r="D192">
        <v>0</v>
      </c>
      <c r="E192">
        <v>0</v>
      </c>
      <c r="F192">
        <v>1</v>
      </c>
      <c r="G192">
        <v>3</v>
      </c>
      <c r="H192">
        <v>0</v>
      </c>
      <c r="I192">
        <v>5</v>
      </c>
      <c r="J192">
        <v>94</v>
      </c>
      <c r="K192" t="s">
        <v>8931</v>
      </c>
      <c r="L192">
        <v>4</v>
      </c>
      <c r="M192">
        <v>6</v>
      </c>
      <c r="N192" t="s">
        <v>8971</v>
      </c>
      <c r="O192" t="s">
        <v>4865</v>
      </c>
      <c r="P192" t="s">
        <v>187</v>
      </c>
      <c r="Q192" t="s">
        <v>188</v>
      </c>
      <c r="R192" t="s">
        <v>189</v>
      </c>
      <c r="S192" t="s">
        <v>78</v>
      </c>
      <c r="T192" t="s">
        <v>542</v>
      </c>
      <c r="U192" t="s">
        <v>8972</v>
      </c>
      <c r="V192" t="s">
        <v>8933</v>
      </c>
      <c r="X192" t="str">
        <f>VLOOKUP(pbp!V2942, games!$B$2:$R$40, 3, FALSE)</f>
        <v>2020-09-13T20:25Z</v>
      </c>
      <c r="Y192">
        <f>VLOOKUP(1*V192,NFLGames!$H$11:$H$555,1,FALSE)</f>
        <v>401128122</v>
      </c>
      <c r="Z192">
        <f>VLOOKUP($Y192, NFLGames!$H$11:$K$555,2,FALSE)</f>
        <v>2019</v>
      </c>
      <c r="AA192">
        <f>VLOOKUP($Y192, NFLGames!$H$11:$K$555,3,FALSE)</f>
        <v>2</v>
      </c>
      <c r="AB192" s="6">
        <f>IF(A193=0, 0, AH193-tbl_pbp[[#This Row],[Saints Win %]])</f>
        <v>4.0000000000000036E-3</v>
      </c>
      <c r="AE192">
        <f>ABS(tbl_pbp[[#This Row],[play.homeScore]]-tbl_pbp[[#This Row],[play.awayScore]])</f>
        <v>3</v>
      </c>
      <c r="AF192">
        <f>IF(tbl_pbp[[#This Row],[Play Saints Win % Increase]]&gt;=$AF$4,1,0)</f>
        <v>0</v>
      </c>
      <c r="AG192" t="str">
        <f>VLOOKUP(tbl_pbp[[#This Row],[gameId]], games!$B$2:$T$40, 9, FALSE)</f>
        <v>new-orleans-saints</v>
      </c>
      <c r="AH192" s="5">
        <f>IF(tbl_pbp[[#This Row],[AwayTeam]] &lt;&gt; "new-orleans-saints", tbl_pbp[[#This Row],[homeWinPercentage]], 1-tbl_pbp[[#This Row],[homeWinPercentage]])</f>
        <v>0.35699999999999998</v>
      </c>
      <c r="AI192" s="13">
        <f>tbl_pbp[[#This Row],[Kamara]]*tbl_pbp[[#This Row],[Impactful Play]]</f>
        <v>0</v>
      </c>
      <c r="AJ192" s="13">
        <f>tbl_pbp[[#This Row],[Thomas]]*tbl_pbp[[#This Row],[Impactful Play]]</f>
        <v>0</v>
      </c>
      <c r="AK192" s="13" t="str">
        <f>VLOOKUP(tbl_pbp[[#This Row],[Play Saints Win % Increase]], tbl_impact[],3,TRUE)</f>
        <v>Scented (0 to +5%)</v>
      </c>
    </row>
    <row r="193" spans="1:37">
      <c r="A193" s="1">
        <v>16</v>
      </c>
      <c r="B193" s="5">
        <v>0.63900000000000001</v>
      </c>
      <c r="C193" t="s">
        <v>8973</v>
      </c>
      <c r="D193">
        <v>0</v>
      </c>
      <c r="E193">
        <v>0</v>
      </c>
      <c r="F193">
        <v>1</v>
      </c>
      <c r="G193">
        <v>3</v>
      </c>
      <c r="H193">
        <v>0</v>
      </c>
      <c r="I193">
        <v>0</v>
      </c>
      <c r="J193">
        <v>35</v>
      </c>
      <c r="K193" t="s">
        <v>8931</v>
      </c>
      <c r="L193">
        <v>0</v>
      </c>
      <c r="M193">
        <v>65</v>
      </c>
      <c r="N193" t="s">
        <v>8932</v>
      </c>
      <c r="O193" t="s">
        <v>4865</v>
      </c>
      <c r="P193" t="s">
        <v>25</v>
      </c>
      <c r="Q193" t="s">
        <v>26</v>
      </c>
      <c r="R193" t="s">
        <v>27</v>
      </c>
      <c r="V193" t="s">
        <v>8933</v>
      </c>
      <c r="X193" t="str">
        <f>VLOOKUP(pbp!V2943, games!$B$2:$R$40, 3, FALSE)</f>
        <v>2020-09-13T20:25Z</v>
      </c>
      <c r="Y193">
        <f>VLOOKUP(1*V193,NFLGames!$H$11:$H$555,1,FALSE)</f>
        <v>401128122</v>
      </c>
      <c r="Z193">
        <f>VLOOKUP($Y193, NFLGames!$H$11:$K$555,2,FALSE)</f>
        <v>2019</v>
      </c>
      <c r="AA193">
        <f>VLOOKUP($Y193, NFLGames!$H$11:$K$555,3,FALSE)</f>
        <v>2</v>
      </c>
      <c r="AB193" s="6">
        <f>IF(A194=0, 0, AH194-tbl_pbp[[#This Row],[Saints Win %]])</f>
        <v>-9.4999999999999973E-2</v>
      </c>
      <c r="AE193">
        <f>ABS(tbl_pbp[[#This Row],[play.homeScore]]-tbl_pbp[[#This Row],[play.awayScore]])</f>
        <v>3</v>
      </c>
      <c r="AF193">
        <f>IF(tbl_pbp[[#This Row],[Play Saints Win % Increase]]&gt;=$AF$4,1,0)</f>
        <v>0</v>
      </c>
      <c r="AG193" t="str">
        <f>VLOOKUP(tbl_pbp[[#This Row],[gameId]], games!$B$2:$T$40, 9, FALSE)</f>
        <v>new-orleans-saints</v>
      </c>
      <c r="AH193" s="5">
        <f>IF(tbl_pbp[[#This Row],[AwayTeam]] &lt;&gt; "new-orleans-saints", tbl_pbp[[#This Row],[homeWinPercentage]], 1-tbl_pbp[[#This Row],[homeWinPercentage]])</f>
        <v>0.36099999999999999</v>
      </c>
      <c r="AI193" s="13">
        <f>tbl_pbp[[#This Row],[Kamara]]*tbl_pbp[[#This Row],[Impactful Play]]</f>
        <v>0</v>
      </c>
      <c r="AJ193" s="13">
        <f>tbl_pbp[[#This Row],[Thomas]]*tbl_pbp[[#This Row],[Impactful Play]]</f>
        <v>0</v>
      </c>
      <c r="AK193" s="13" t="str">
        <f>VLOOKUP(tbl_pbp[[#This Row],[Play Saints Win % Increase]], tbl_impact[],3,TRUE)</f>
        <v>Smelly (worse than-5% -&gt; -10%)</v>
      </c>
    </row>
    <row r="194" spans="1:37">
      <c r="A194" s="1">
        <v>17</v>
      </c>
      <c r="B194" s="5">
        <v>0.73399999999999999</v>
      </c>
      <c r="C194" t="s">
        <v>8974</v>
      </c>
      <c r="D194">
        <v>0</v>
      </c>
      <c r="E194">
        <v>0</v>
      </c>
      <c r="F194">
        <v>1</v>
      </c>
      <c r="G194">
        <v>3</v>
      </c>
      <c r="H194">
        <v>0</v>
      </c>
      <c r="I194">
        <v>10</v>
      </c>
      <c r="J194">
        <v>75</v>
      </c>
      <c r="K194" t="s">
        <v>29</v>
      </c>
      <c r="L194">
        <v>1</v>
      </c>
      <c r="M194">
        <v>75</v>
      </c>
      <c r="N194" t="s">
        <v>8975</v>
      </c>
      <c r="O194" t="s">
        <v>4865</v>
      </c>
      <c r="P194" t="s">
        <v>30</v>
      </c>
      <c r="Q194" t="s">
        <v>31</v>
      </c>
      <c r="R194" t="s">
        <v>32</v>
      </c>
      <c r="S194" t="s">
        <v>33</v>
      </c>
      <c r="T194" t="s">
        <v>34</v>
      </c>
      <c r="U194" t="s">
        <v>35</v>
      </c>
      <c r="V194" t="s">
        <v>8933</v>
      </c>
      <c r="X194" t="str">
        <f>VLOOKUP(pbp!V2944, games!$B$2:$R$40, 3, FALSE)</f>
        <v>2020-09-13T20:25Z</v>
      </c>
      <c r="Y194">
        <f>VLOOKUP(1*V194,NFLGames!$H$11:$H$555,1,FALSE)</f>
        <v>401128122</v>
      </c>
      <c r="Z194">
        <f>VLOOKUP($Y194, NFLGames!$H$11:$K$555,2,FALSE)</f>
        <v>2019</v>
      </c>
      <c r="AA194">
        <f>VLOOKUP($Y194, NFLGames!$H$11:$K$555,3,FALSE)</f>
        <v>2</v>
      </c>
      <c r="AB194" s="6">
        <f>IF(A195=0, 0, AH195-tbl_pbp[[#This Row],[Saints Win %]])</f>
        <v>0.11299999999999999</v>
      </c>
      <c r="AD194">
        <v>1</v>
      </c>
      <c r="AE194">
        <f>ABS(tbl_pbp[[#This Row],[play.homeScore]]-tbl_pbp[[#This Row],[play.awayScore]])</f>
        <v>3</v>
      </c>
      <c r="AF194">
        <f>IF(tbl_pbp[[#This Row],[Play Saints Win % Increase]]&gt;=$AF$4,1,0)</f>
        <v>1</v>
      </c>
      <c r="AG194" t="str">
        <f>VLOOKUP(tbl_pbp[[#This Row],[gameId]], games!$B$2:$T$40, 9, FALSE)</f>
        <v>new-orleans-saints</v>
      </c>
      <c r="AH194" s="5">
        <f>IF(tbl_pbp[[#This Row],[AwayTeam]] &lt;&gt; "new-orleans-saints", tbl_pbp[[#This Row],[homeWinPercentage]], 1-tbl_pbp[[#This Row],[homeWinPercentage]])</f>
        <v>0.26600000000000001</v>
      </c>
      <c r="AI194" s="13">
        <f>tbl_pbp[[#This Row],[Kamara]]*tbl_pbp[[#This Row],[Impactful Play]]</f>
        <v>0</v>
      </c>
      <c r="AJ194" s="13">
        <f>tbl_pbp[[#This Row],[Thomas]]*tbl_pbp[[#This Row],[Impactful Play]]</f>
        <v>1</v>
      </c>
      <c r="AK194" s="13" t="str">
        <f>VLOOKUP(tbl_pbp[[#This Row],[Play Saints Win % Increase]], tbl_impact[],3,TRUE)</f>
        <v>Fragrant (10% to 20%)</v>
      </c>
    </row>
    <row r="195" spans="1:37">
      <c r="A195" s="1">
        <v>18</v>
      </c>
      <c r="B195" s="5">
        <v>0.621</v>
      </c>
      <c r="C195" t="s">
        <v>8976</v>
      </c>
      <c r="D195">
        <v>0</v>
      </c>
      <c r="E195">
        <v>0</v>
      </c>
      <c r="F195">
        <v>1</v>
      </c>
      <c r="G195">
        <v>3</v>
      </c>
      <c r="H195">
        <v>0</v>
      </c>
      <c r="I195">
        <v>10</v>
      </c>
      <c r="J195">
        <v>56</v>
      </c>
      <c r="K195" t="s">
        <v>29</v>
      </c>
      <c r="L195">
        <v>1</v>
      </c>
      <c r="M195">
        <v>56</v>
      </c>
      <c r="N195" t="s">
        <v>8977</v>
      </c>
      <c r="O195" t="s">
        <v>7528</v>
      </c>
      <c r="P195" t="s">
        <v>30</v>
      </c>
      <c r="Q195" t="s">
        <v>31</v>
      </c>
      <c r="R195" t="s">
        <v>32</v>
      </c>
      <c r="S195" t="s">
        <v>33</v>
      </c>
      <c r="T195" t="s">
        <v>467</v>
      </c>
      <c r="U195" t="s">
        <v>468</v>
      </c>
      <c r="V195" t="s">
        <v>8933</v>
      </c>
      <c r="X195" t="str">
        <f>VLOOKUP(pbp!V2945, games!$B$2:$R$40, 3, FALSE)</f>
        <v>2020-09-13T20:25Z</v>
      </c>
      <c r="Y195">
        <f>VLOOKUP(1*V195,NFLGames!$H$11:$H$555,1,FALSE)</f>
        <v>401128122</v>
      </c>
      <c r="Z195">
        <f>VLOOKUP($Y195, NFLGames!$H$11:$K$555,2,FALSE)</f>
        <v>2019</v>
      </c>
      <c r="AA195">
        <f>VLOOKUP($Y195, NFLGames!$H$11:$K$555,3,FALSE)</f>
        <v>2</v>
      </c>
      <c r="AB195" s="6">
        <f>IF(A196=0, 0, AH196-tbl_pbp[[#This Row],[Saints Win %]])</f>
        <v>-0.10999999999999999</v>
      </c>
      <c r="AD195">
        <v>1</v>
      </c>
      <c r="AE195">
        <f>ABS(tbl_pbp[[#This Row],[play.homeScore]]-tbl_pbp[[#This Row],[play.awayScore]])</f>
        <v>3</v>
      </c>
      <c r="AF195">
        <f>IF(tbl_pbp[[#This Row],[Play Saints Win % Increase]]&gt;=$AF$4,1,0)</f>
        <v>0</v>
      </c>
      <c r="AG195" t="str">
        <f>VLOOKUP(tbl_pbp[[#This Row],[gameId]], games!$B$2:$T$40, 9, FALSE)</f>
        <v>new-orleans-saints</v>
      </c>
      <c r="AH195" s="5">
        <f>IF(tbl_pbp[[#This Row],[AwayTeam]] &lt;&gt; "new-orleans-saints", tbl_pbp[[#This Row],[homeWinPercentage]], 1-tbl_pbp[[#This Row],[homeWinPercentage]])</f>
        <v>0.379</v>
      </c>
      <c r="AI195" s="13">
        <f>tbl_pbp[[#This Row],[Kamara]]*tbl_pbp[[#This Row],[Impactful Play]]</f>
        <v>0</v>
      </c>
      <c r="AJ195" s="13">
        <f>tbl_pbp[[#This Row],[Thomas]]*tbl_pbp[[#This Row],[Impactful Play]]</f>
        <v>0</v>
      </c>
      <c r="AK195" s="13" t="str">
        <f>VLOOKUP(tbl_pbp[[#This Row],[Play Saints Win % Increase]], tbl_impact[],3,TRUE)</f>
        <v>Stinky (worse than -10% to -20%)</v>
      </c>
    </row>
    <row r="196" spans="1:37">
      <c r="A196" s="1">
        <v>19</v>
      </c>
      <c r="B196" s="5">
        <v>0.73099999999999998</v>
      </c>
      <c r="C196" t="s">
        <v>8978</v>
      </c>
      <c r="D196">
        <v>0</v>
      </c>
      <c r="E196">
        <v>0</v>
      </c>
      <c r="F196">
        <v>1</v>
      </c>
      <c r="G196">
        <v>3</v>
      </c>
      <c r="H196">
        <v>0</v>
      </c>
      <c r="I196">
        <v>5</v>
      </c>
      <c r="J196">
        <v>51</v>
      </c>
      <c r="K196" t="s">
        <v>29</v>
      </c>
      <c r="L196">
        <v>2</v>
      </c>
      <c r="M196">
        <v>51</v>
      </c>
      <c r="N196" t="s">
        <v>8979</v>
      </c>
      <c r="O196" t="s">
        <v>192</v>
      </c>
      <c r="P196" t="s">
        <v>45</v>
      </c>
      <c r="Q196" t="s">
        <v>46</v>
      </c>
      <c r="R196" t="s">
        <v>47</v>
      </c>
      <c r="S196" t="s">
        <v>38</v>
      </c>
      <c r="T196" t="s">
        <v>493</v>
      </c>
      <c r="U196" t="s">
        <v>4533</v>
      </c>
      <c r="V196" t="s">
        <v>8933</v>
      </c>
      <c r="X196" t="str">
        <f>VLOOKUP(pbp!V2946, games!$B$2:$R$40, 3, FALSE)</f>
        <v>2020-09-13T20:25Z</v>
      </c>
      <c r="Y196">
        <f>VLOOKUP(1*V196,NFLGames!$H$11:$H$555,1,FALSE)</f>
        <v>401128122</v>
      </c>
      <c r="Z196">
        <f>VLOOKUP($Y196, NFLGames!$H$11:$K$555,2,FALSE)</f>
        <v>2019</v>
      </c>
      <c r="AA196">
        <f>VLOOKUP($Y196, NFLGames!$H$11:$K$555,3,FALSE)</f>
        <v>2</v>
      </c>
      <c r="AB196" s="6">
        <f>IF(A197=0, 0, AH197-tbl_pbp[[#This Row],[Saints Win %]])</f>
        <v>4.3000000000000038E-2</v>
      </c>
      <c r="AE196">
        <f>ABS(tbl_pbp[[#This Row],[play.homeScore]]-tbl_pbp[[#This Row],[play.awayScore]])</f>
        <v>3</v>
      </c>
      <c r="AF196">
        <f>IF(tbl_pbp[[#This Row],[Play Saints Win % Increase]]&gt;=$AF$4,1,0)</f>
        <v>0</v>
      </c>
      <c r="AG196" t="str">
        <f>VLOOKUP(tbl_pbp[[#This Row],[gameId]], games!$B$2:$T$40, 9, FALSE)</f>
        <v>new-orleans-saints</v>
      </c>
      <c r="AH196" s="5">
        <f>IF(tbl_pbp[[#This Row],[AwayTeam]] &lt;&gt; "new-orleans-saints", tbl_pbp[[#This Row],[homeWinPercentage]], 1-tbl_pbp[[#This Row],[homeWinPercentage]])</f>
        <v>0.26900000000000002</v>
      </c>
      <c r="AI196" s="13">
        <f>tbl_pbp[[#This Row],[Kamara]]*tbl_pbp[[#This Row],[Impactful Play]]</f>
        <v>0</v>
      </c>
      <c r="AJ196" s="13">
        <f>tbl_pbp[[#This Row],[Thomas]]*tbl_pbp[[#This Row],[Impactful Play]]</f>
        <v>0</v>
      </c>
      <c r="AK196" s="13" t="str">
        <f>VLOOKUP(tbl_pbp[[#This Row],[Play Saints Win % Increase]], tbl_impact[],3,TRUE)</f>
        <v>Scented (0 to +5%)</v>
      </c>
    </row>
    <row r="197" spans="1:37">
      <c r="A197" s="1">
        <v>20</v>
      </c>
      <c r="B197" s="5">
        <v>0.68799999999999994</v>
      </c>
      <c r="C197" t="s">
        <v>8980</v>
      </c>
      <c r="D197">
        <v>0</v>
      </c>
      <c r="E197">
        <v>0</v>
      </c>
      <c r="F197">
        <v>1</v>
      </c>
      <c r="G197">
        <v>3</v>
      </c>
      <c r="H197">
        <v>0</v>
      </c>
      <c r="I197">
        <v>8</v>
      </c>
      <c r="J197">
        <v>54</v>
      </c>
      <c r="K197" t="s">
        <v>29</v>
      </c>
      <c r="L197">
        <v>3</v>
      </c>
      <c r="M197">
        <v>54</v>
      </c>
      <c r="N197" t="s">
        <v>8981</v>
      </c>
      <c r="O197" t="s">
        <v>4878</v>
      </c>
      <c r="P197" t="s">
        <v>22</v>
      </c>
      <c r="Q197" t="s">
        <v>37</v>
      </c>
      <c r="S197" t="s">
        <v>92</v>
      </c>
      <c r="T197" t="s">
        <v>435</v>
      </c>
      <c r="U197" t="s">
        <v>8982</v>
      </c>
      <c r="V197" t="s">
        <v>8933</v>
      </c>
      <c r="X197" t="str">
        <f>VLOOKUP(pbp!V2947, games!$B$2:$R$40, 3, FALSE)</f>
        <v>2020-09-13T20:25Z</v>
      </c>
      <c r="Y197">
        <f>VLOOKUP(1*V197,NFLGames!$H$11:$H$555,1,FALSE)</f>
        <v>401128122</v>
      </c>
      <c r="Z197">
        <f>VLOOKUP($Y197, NFLGames!$H$11:$K$555,2,FALSE)</f>
        <v>2019</v>
      </c>
      <c r="AA197">
        <f>VLOOKUP($Y197, NFLGames!$H$11:$K$555,3,FALSE)</f>
        <v>2</v>
      </c>
      <c r="AB197" s="6">
        <f>IF(A198=0, 0, AH198-tbl_pbp[[#This Row],[Saints Win %]])</f>
        <v>1.8999999999999906E-2</v>
      </c>
      <c r="AE197">
        <f>ABS(tbl_pbp[[#This Row],[play.homeScore]]-tbl_pbp[[#This Row],[play.awayScore]])</f>
        <v>3</v>
      </c>
      <c r="AF197">
        <f>IF(tbl_pbp[[#This Row],[Play Saints Win % Increase]]&gt;=$AF$4,1,0)</f>
        <v>0</v>
      </c>
      <c r="AG197" t="str">
        <f>VLOOKUP(tbl_pbp[[#This Row],[gameId]], games!$B$2:$T$40, 9, FALSE)</f>
        <v>new-orleans-saints</v>
      </c>
      <c r="AH197" s="5">
        <f>IF(tbl_pbp[[#This Row],[AwayTeam]] &lt;&gt; "new-orleans-saints", tbl_pbp[[#This Row],[homeWinPercentage]], 1-tbl_pbp[[#This Row],[homeWinPercentage]])</f>
        <v>0.31200000000000006</v>
      </c>
      <c r="AI197" s="13">
        <f>tbl_pbp[[#This Row],[Kamara]]*tbl_pbp[[#This Row],[Impactful Play]]</f>
        <v>0</v>
      </c>
      <c r="AJ197" s="13">
        <f>tbl_pbp[[#This Row],[Thomas]]*tbl_pbp[[#This Row],[Impactful Play]]</f>
        <v>0</v>
      </c>
      <c r="AK197" s="13" t="str">
        <f>VLOOKUP(tbl_pbp[[#This Row],[Play Saints Win % Increase]], tbl_impact[],3,TRUE)</f>
        <v>Scented (0 to +5%)</v>
      </c>
    </row>
    <row r="198" spans="1:37">
      <c r="A198" s="1">
        <v>21</v>
      </c>
      <c r="B198" s="5">
        <v>0.66900000000000004</v>
      </c>
      <c r="C198" t="s">
        <v>8983</v>
      </c>
      <c r="D198">
        <v>0</v>
      </c>
      <c r="E198">
        <v>0</v>
      </c>
      <c r="F198">
        <v>1</v>
      </c>
      <c r="G198">
        <v>3</v>
      </c>
      <c r="H198">
        <v>0</v>
      </c>
      <c r="I198">
        <v>8</v>
      </c>
      <c r="J198">
        <v>54</v>
      </c>
      <c r="K198" t="s">
        <v>29</v>
      </c>
      <c r="L198">
        <v>4</v>
      </c>
      <c r="M198">
        <v>54</v>
      </c>
      <c r="N198" t="s">
        <v>8984</v>
      </c>
      <c r="O198" t="s">
        <v>471</v>
      </c>
      <c r="P198" t="s">
        <v>66</v>
      </c>
      <c r="Q198" t="s">
        <v>67</v>
      </c>
      <c r="R198" t="s">
        <v>68</v>
      </c>
      <c r="S198" t="s">
        <v>160</v>
      </c>
      <c r="T198" t="s">
        <v>435</v>
      </c>
      <c r="U198" t="s">
        <v>8985</v>
      </c>
      <c r="V198" t="s">
        <v>8933</v>
      </c>
      <c r="X198" t="str">
        <f>VLOOKUP(pbp!V2948, games!$B$2:$R$40, 3, FALSE)</f>
        <v>2020-09-13T20:25Z</v>
      </c>
      <c r="Y198">
        <f>VLOOKUP(1*V198,NFLGames!$H$11:$H$555,1,FALSE)</f>
        <v>401128122</v>
      </c>
      <c r="Z198">
        <f>VLOOKUP($Y198, NFLGames!$H$11:$K$555,2,FALSE)</f>
        <v>2019</v>
      </c>
      <c r="AA198">
        <f>VLOOKUP($Y198, NFLGames!$H$11:$K$555,3,FALSE)</f>
        <v>2</v>
      </c>
      <c r="AB198" s="6">
        <f>IF(A199=0, 0, AH199-tbl_pbp[[#This Row],[Saints Win %]])</f>
        <v>-5.0000000000000044E-3</v>
      </c>
      <c r="AE198">
        <f>ABS(tbl_pbp[[#This Row],[play.homeScore]]-tbl_pbp[[#This Row],[play.awayScore]])</f>
        <v>3</v>
      </c>
      <c r="AF198">
        <f>IF(tbl_pbp[[#This Row],[Play Saints Win % Increase]]&gt;=$AF$4,1,0)</f>
        <v>0</v>
      </c>
      <c r="AG198" t="str">
        <f>VLOOKUP(tbl_pbp[[#This Row],[gameId]], games!$B$2:$T$40, 9, FALSE)</f>
        <v>new-orleans-saints</v>
      </c>
      <c r="AH198" s="5">
        <f>IF(tbl_pbp[[#This Row],[AwayTeam]] &lt;&gt; "new-orleans-saints", tbl_pbp[[#This Row],[homeWinPercentage]], 1-tbl_pbp[[#This Row],[homeWinPercentage]])</f>
        <v>0.33099999999999996</v>
      </c>
      <c r="AI198" s="13">
        <f>tbl_pbp[[#This Row],[Kamara]]*tbl_pbp[[#This Row],[Impactful Play]]</f>
        <v>0</v>
      </c>
      <c r="AJ198" s="13">
        <f>tbl_pbp[[#This Row],[Thomas]]*tbl_pbp[[#This Row],[Impactful Play]]</f>
        <v>0</v>
      </c>
      <c r="AK198" s="13" t="str">
        <f>VLOOKUP(tbl_pbp[[#This Row],[Play Saints Win % Increase]], tbl_impact[],3,TRUE)</f>
        <v>Bad (0 to -5%)</v>
      </c>
    </row>
    <row r="199" spans="1:37">
      <c r="A199" s="1">
        <v>22</v>
      </c>
      <c r="B199" s="5">
        <v>0.67400000000000004</v>
      </c>
      <c r="C199" t="s">
        <v>8986</v>
      </c>
      <c r="D199">
        <v>0</v>
      </c>
      <c r="E199">
        <v>0</v>
      </c>
      <c r="F199">
        <v>1</v>
      </c>
      <c r="G199">
        <v>3</v>
      </c>
      <c r="H199">
        <v>0</v>
      </c>
      <c r="I199">
        <v>10</v>
      </c>
      <c r="J199">
        <v>8</v>
      </c>
      <c r="K199" t="s">
        <v>8931</v>
      </c>
      <c r="L199">
        <v>1</v>
      </c>
      <c r="M199">
        <v>92</v>
      </c>
      <c r="N199" t="s">
        <v>8987</v>
      </c>
      <c r="O199" t="s">
        <v>8988</v>
      </c>
      <c r="P199" t="s">
        <v>45</v>
      </c>
      <c r="Q199" t="s">
        <v>46</v>
      </c>
      <c r="R199" t="s">
        <v>47</v>
      </c>
      <c r="S199" t="s">
        <v>33</v>
      </c>
      <c r="T199" t="s">
        <v>8989</v>
      </c>
      <c r="U199" t="s">
        <v>8990</v>
      </c>
      <c r="V199" t="s">
        <v>8933</v>
      </c>
      <c r="X199" t="str">
        <f>VLOOKUP(pbp!V2949, games!$B$2:$R$40, 3, FALSE)</f>
        <v>2020-09-13T20:25Z</v>
      </c>
      <c r="Y199">
        <f>VLOOKUP(1*V199,NFLGames!$H$11:$H$555,1,FALSE)</f>
        <v>401128122</v>
      </c>
      <c r="Z199">
        <f>VLOOKUP($Y199, NFLGames!$H$11:$K$555,2,FALSE)</f>
        <v>2019</v>
      </c>
      <c r="AA199">
        <f>VLOOKUP($Y199, NFLGames!$H$11:$K$555,3,FALSE)</f>
        <v>2</v>
      </c>
      <c r="AB199" s="6">
        <f>IF(A200=0, 0, AH200-tbl_pbp[[#This Row],[Saints Win %]])</f>
        <v>0</v>
      </c>
      <c r="AE199">
        <f>ABS(tbl_pbp[[#This Row],[play.homeScore]]-tbl_pbp[[#This Row],[play.awayScore]])</f>
        <v>3</v>
      </c>
      <c r="AF199">
        <f>IF(tbl_pbp[[#This Row],[Play Saints Win % Increase]]&gt;=$AF$4,1,0)</f>
        <v>0</v>
      </c>
      <c r="AG199" t="str">
        <f>VLOOKUP(tbl_pbp[[#This Row],[gameId]], games!$B$2:$T$40, 9, FALSE)</f>
        <v>new-orleans-saints</v>
      </c>
      <c r="AH199" s="5">
        <f>IF(tbl_pbp[[#This Row],[AwayTeam]] &lt;&gt; "new-orleans-saints", tbl_pbp[[#This Row],[homeWinPercentage]], 1-tbl_pbp[[#This Row],[homeWinPercentage]])</f>
        <v>0.32599999999999996</v>
      </c>
      <c r="AI199" s="13">
        <f>tbl_pbp[[#This Row],[Kamara]]*tbl_pbp[[#This Row],[Impactful Play]]</f>
        <v>0</v>
      </c>
      <c r="AJ199" s="13">
        <f>tbl_pbp[[#This Row],[Thomas]]*tbl_pbp[[#This Row],[Impactful Play]]</f>
        <v>0</v>
      </c>
      <c r="AK199" s="13" t="str">
        <f>VLOOKUP(tbl_pbp[[#This Row],[Play Saints Win % Increase]], tbl_impact[],3,TRUE)</f>
        <v>Scented (0 to +5%)</v>
      </c>
    </row>
    <row r="200" spans="1:37">
      <c r="A200" s="1">
        <v>23</v>
      </c>
      <c r="B200" s="5">
        <v>0.67400000000000004</v>
      </c>
      <c r="C200" t="s">
        <v>8991</v>
      </c>
      <c r="D200">
        <v>0</v>
      </c>
      <c r="E200">
        <v>0</v>
      </c>
      <c r="F200">
        <v>1</v>
      </c>
      <c r="G200">
        <v>3</v>
      </c>
      <c r="H200">
        <v>0</v>
      </c>
      <c r="I200">
        <v>1</v>
      </c>
      <c r="J200">
        <v>17</v>
      </c>
      <c r="K200" t="s">
        <v>8931</v>
      </c>
      <c r="L200">
        <v>2</v>
      </c>
      <c r="M200">
        <v>83</v>
      </c>
      <c r="N200" t="s">
        <v>8992</v>
      </c>
      <c r="O200" t="s">
        <v>205</v>
      </c>
      <c r="P200" t="s">
        <v>22</v>
      </c>
      <c r="Q200" t="s">
        <v>37</v>
      </c>
      <c r="S200" t="s">
        <v>83</v>
      </c>
      <c r="T200" t="s">
        <v>8993</v>
      </c>
      <c r="U200" t="s">
        <v>8994</v>
      </c>
      <c r="V200" t="s">
        <v>8933</v>
      </c>
      <c r="X200" t="str">
        <f>VLOOKUP(pbp!V2950, games!$B$2:$R$40, 3, FALSE)</f>
        <v>2020-09-13T20:25Z</v>
      </c>
      <c r="Y200">
        <f>VLOOKUP(1*V200,NFLGames!$H$11:$H$555,1,FALSE)</f>
        <v>401128122</v>
      </c>
      <c r="Z200">
        <f>VLOOKUP($Y200, NFLGames!$H$11:$K$555,2,FALSE)</f>
        <v>2019</v>
      </c>
      <c r="AA200">
        <f>VLOOKUP($Y200, NFLGames!$H$11:$K$555,3,FALSE)</f>
        <v>2</v>
      </c>
      <c r="AB200" s="6">
        <f>IF(A201=0, 0, AH201-tbl_pbp[[#This Row],[Saints Win %]])</f>
        <v>4.7000000000000042E-2</v>
      </c>
      <c r="AE200">
        <f>ABS(tbl_pbp[[#This Row],[play.homeScore]]-tbl_pbp[[#This Row],[play.awayScore]])</f>
        <v>3</v>
      </c>
      <c r="AF200">
        <f>IF(tbl_pbp[[#This Row],[Play Saints Win % Increase]]&gt;=$AF$4,1,0)</f>
        <v>0</v>
      </c>
      <c r="AG200" t="str">
        <f>VLOOKUP(tbl_pbp[[#This Row],[gameId]], games!$B$2:$T$40, 9, FALSE)</f>
        <v>new-orleans-saints</v>
      </c>
      <c r="AH200" s="5">
        <f>IF(tbl_pbp[[#This Row],[AwayTeam]] &lt;&gt; "new-orleans-saints", tbl_pbp[[#This Row],[homeWinPercentage]], 1-tbl_pbp[[#This Row],[homeWinPercentage]])</f>
        <v>0.32599999999999996</v>
      </c>
      <c r="AI200" s="13">
        <f>tbl_pbp[[#This Row],[Kamara]]*tbl_pbp[[#This Row],[Impactful Play]]</f>
        <v>0</v>
      </c>
      <c r="AJ200" s="13">
        <f>tbl_pbp[[#This Row],[Thomas]]*tbl_pbp[[#This Row],[Impactful Play]]</f>
        <v>0</v>
      </c>
      <c r="AK200" s="13" t="str">
        <f>VLOOKUP(tbl_pbp[[#This Row],[Play Saints Win % Increase]], tbl_impact[],3,TRUE)</f>
        <v>Scented (0 to +5%)</v>
      </c>
    </row>
    <row r="201" spans="1:37">
      <c r="A201" s="1">
        <v>24</v>
      </c>
      <c r="B201" s="5">
        <v>0.627</v>
      </c>
      <c r="C201" t="s">
        <v>8995</v>
      </c>
      <c r="D201">
        <v>0</v>
      </c>
      <c r="E201">
        <v>0</v>
      </c>
      <c r="F201">
        <v>1</v>
      </c>
      <c r="G201">
        <v>3</v>
      </c>
      <c r="H201">
        <v>0</v>
      </c>
      <c r="I201">
        <v>1</v>
      </c>
      <c r="J201">
        <v>17</v>
      </c>
      <c r="K201" t="s">
        <v>8931</v>
      </c>
      <c r="L201">
        <v>3</v>
      </c>
      <c r="M201">
        <v>83</v>
      </c>
      <c r="N201" t="s">
        <v>8996</v>
      </c>
      <c r="O201" t="s">
        <v>6028</v>
      </c>
      <c r="P201" t="s">
        <v>45</v>
      </c>
      <c r="Q201" t="s">
        <v>46</v>
      </c>
      <c r="R201" t="s">
        <v>47</v>
      </c>
      <c r="S201" t="s">
        <v>54</v>
      </c>
      <c r="T201" t="s">
        <v>8993</v>
      </c>
      <c r="U201" t="s">
        <v>8997</v>
      </c>
      <c r="V201" t="s">
        <v>8933</v>
      </c>
      <c r="X201" t="str">
        <f>VLOOKUP(pbp!V2951, games!$B$2:$R$40, 3, FALSE)</f>
        <v>2020-09-13T20:25Z</v>
      </c>
      <c r="Y201">
        <f>VLOOKUP(1*V201,NFLGames!$H$11:$H$555,1,FALSE)</f>
        <v>401128122</v>
      </c>
      <c r="Z201">
        <f>VLOOKUP($Y201, NFLGames!$H$11:$K$555,2,FALSE)</f>
        <v>2019</v>
      </c>
      <c r="AA201">
        <f>VLOOKUP($Y201, NFLGames!$H$11:$K$555,3,FALSE)</f>
        <v>2</v>
      </c>
      <c r="AB201" s="6">
        <f>IF(A202=0, 0, AH202-tbl_pbp[[#This Row],[Saints Win %]])</f>
        <v>7.6999999999999957E-2</v>
      </c>
      <c r="AE201">
        <f>ABS(tbl_pbp[[#This Row],[play.homeScore]]-tbl_pbp[[#This Row],[play.awayScore]])</f>
        <v>3</v>
      </c>
      <c r="AF201">
        <f>IF(tbl_pbp[[#This Row],[Play Saints Win % Increase]]&gt;=$AF$4,1,0)</f>
        <v>0</v>
      </c>
      <c r="AG201" t="str">
        <f>VLOOKUP(tbl_pbp[[#This Row],[gameId]], games!$B$2:$T$40, 9, FALSE)</f>
        <v>new-orleans-saints</v>
      </c>
      <c r="AH201" s="5">
        <f>IF(tbl_pbp[[#This Row],[AwayTeam]] &lt;&gt; "new-orleans-saints", tbl_pbp[[#This Row],[homeWinPercentage]], 1-tbl_pbp[[#This Row],[homeWinPercentage]])</f>
        <v>0.373</v>
      </c>
      <c r="AI201" s="13">
        <f>tbl_pbp[[#This Row],[Kamara]]*tbl_pbp[[#This Row],[Impactful Play]]</f>
        <v>0</v>
      </c>
      <c r="AJ201" s="13">
        <f>tbl_pbp[[#This Row],[Thomas]]*tbl_pbp[[#This Row],[Impactful Play]]</f>
        <v>0</v>
      </c>
      <c r="AK201" s="13" t="str">
        <f>VLOOKUP(tbl_pbp[[#This Row],[Play Saints Win % Increase]], tbl_impact[],3,TRUE)</f>
        <v>Perfumed (5 to + 10%)</v>
      </c>
    </row>
    <row r="202" spans="1:37">
      <c r="A202" s="1">
        <v>25</v>
      </c>
      <c r="B202" s="5">
        <v>0.55000000000000004</v>
      </c>
      <c r="C202" t="s">
        <v>8998</v>
      </c>
      <c r="D202">
        <v>0</v>
      </c>
      <c r="E202">
        <v>0</v>
      </c>
      <c r="F202">
        <v>1</v>
      </c>
      <c r="G202">
        <v>3</v>
      </c>
      <c r="H202">
        <v>0</v>
      </c>
      <c r="I202">
        <v>10</v>
      </c>
      <c r="J202">
        <v>19</v>
      </c>
      <c r="K202" t="s">
        <v>8931</v>
      </c>
      <c r="L202">
        <v>1</v>
      </c>
      <c r="M202">
        <v>81</v>
      </c>
      <c r="N202" t="s">
        <v>8999</v>
      </c>
      <c r="O202" t="s">
        <v>1685</v>
      </c>
      <c r="P202" t="s">
        <v>45</v>
      </c>
      <c r="Q202" t="s">
        <v>46</v>
      </c>
      <c r="R202" t="s">
        <v>47</v>
      </c>
      <c r="S202" t="s">
        <v>33</v>
      </c>
      <c r="T202" t="s">
        <v>9000</v>
      </c>
      <c r="U202" t="s">
        <v>9001</v>
      </c>
      <c r="V202" t="s">
        <v>8933</v>
      </c>
      <c r="X202" t="str">
        <f>VLOOKUP(pbp!V2952, games!$B$2:$R$40, 3, FALSE)</f>
        <v>2020-09-13T20:25Z</v>
      </c>
      <c r="Y202">
        <f>VLOOKUP(1*V202,NFLGames!$H$11:$H$555,1,FALSE)</f>
        <v>401128122</v>
      </c>
      <c r="Z202">
        <f>VLOOKUP($Y202, NFLGames!$H$11:$K$555,2,FALSE)</f>
        <v>2019</v>
      </c>
      <c r="AA202">
        <f>VLOOKUP($Y202, NFLGames!$H$11:$K$555,3,FALSE)</f>
        <v>2</v>
      </c>
      <c r="AB202" s="6">
        <f>IF(A203=0, 0, AH203-tbl_pbp[[#This Row],[Saints Win %]])</f>
        <v>3.1000000000000028E-2</v>
      </c>
      <c r="AE202">
        <f>ABS(tbl_pbp[[#This Row],[play.homeScore]]-tbl_pbp[[#This Row],[play.awayScore]])</f>
        <v>3</v>
      </c>
      <c r="AF202">
        <f>IF(tbl_pbp[[#This Row],[Play Saints Win % Increase]]&gt;=$AF$4,1,0)</f>
        <v>0</v>
      </c>
      <c r="AG202" t="str">
        <f>VLOOKUP(tbl_pbp[[#This Row],[gameId]], games!$B$2:$T$40, 9, FALSE)</f>
        <v>new-orleans-saints</v>
      </c>
      <c r="AH202" s="5">
        <f>IF(tbl_pbp[[#This Row],[AwayTeam]] &lt;&gt; "new-orleans-saints", tbl_pbp[[#This Row],[homeWinPercentage]], 1-tbl_pbp[[#This Row],[homeWinPercentage]])</f>
        <v>0.44999999999999996</v>
      </c>
      <c r="AI202" s="13">
        <f>tbl_pbp[[#This Row],[Kamara]]*tbl_pbp[[#This Row],[Impactful Play]]</f>
        <v>0</v>
      </c>
      <c r="AJ202" s="13">
        <f>tbl_pbp[[#This Row],[Thomas]]*tbl_pbp[[#This Row],[Impactful Play]]</f>
        <v>0</v>
      </c>
      <c r="AK202" s="13" t="str">
        <f>VLOOKUP(tbl_pbp[[#This Row],[Play Saints Win % Increase]], tbl_impact[],3,TRUE)</f>
        <v>Scented (0 to +5%)</v>
      </c>
    </row>
    <row r="203" spans="1:37">
      <c r="A203" s="1">
        <v>26</v>
      </c>
      <c r="B203" s="5">
        <v>0.51900000000000002</v>
      </c>
      <c r="C203" t="s">
        <v>9002</v>
      </c>
      <c r="D203">
        <v>0</v>
      </c>
      <c r="E203">
        <v>0</v>
      </c>
      <c r="F203">
        <v>1</v>
      </c>
      <c r="G203">
        <v>3</v>
      </c>
      <c r="H203">
        <v>0</v>
      </c>
      <c r="I203">
        <v>9</v>
      </c>
      <c r="J203">
        <v>20</v>
      </c>
      <c r="K203" t="s">
        <v>8931</v>
      </c>
      <c r="L203">
        <v>2</v>
      </c>
      <c r="M203">
        <v>80</v>
      </c>
      <c r="N203" t="s">
        <v>9003</v>
      </c>
      <c r="O203" t="s">
        <v>337</v>
      </c>
      <c r="P203" t="s">
        <v>94</v>
      </c>
      <c r="Q203" t="s">
        <v>95</v>
      </c>
      <c r="R203" t="s">
        <v>96</v>
      </c>
      <c r="S203" t="s">
        <v>210</v>
      </c>
      <c r="T203" t="s">
        <v>9004</v>
      </c>
      <c r="U203" t="s">
        <v>9005</v>
      </c>
      <c r="V203" t="s">
        <v>8933</v>
      </c>
      <c r="X203" t="str">
        <f>VLOOKUP(pbp!V2953, games!$B$2:$R$40, 3, FALSE)</f>
        <v>2020-09-13T20:25Z</v>
      </c>
      <c r="Y203">
        <f>VLOOKUP(1*V203,NFLGames!$H$11:$H$555,1,FALSE)</f>
        <v>401128122</v>
      </c>
      <c r="Z203">
        <f>VLOOKUP($Y203, NFLGames!$H$11:$K$555,2,FALSE)</f>
        <v>2019</v>
      </c>
      <c r="AA203">
        <f>VLOOKUP($Y203, NFLGames!$H$11:$K$555,3,FALSE)</f>
        <v>2</v>
      </c>
      <c r="AB203" s="6">
        <f>IF(A204=0, 0, AH204-tbl_pbp[[#This Row],[Saints Win %]])</f>
        <v>-9.7999999999999976E-2</v>
      </c>
      <c r="AE203">
        <f>ABS(tbl_pbp[[#This Row],[play.homeScore]]-tbl_pbp[[#This Row],[play.awayScore]])</f>
        <v>3</v>
      </c>
      <c r="AF203">
        <f>IF(tbl_pbp[[#This Row],[Play Saints Win % Increase]]&gt;=$AF$4,1,0)</f>
        <v>0</v>
      </c>
      <c r="AG203" t="str">
        <f>VLOOKUP(tbl_pbp[[#This Row],[gameId]], games!$B$2:$T$40, 9, FALSE)</f>
        <v>new-orleans-saints</v>
      </c>
      <c r="AH203" s="5">
        <f>IF(tbl_pbp[[#This Row],[AwayTeam]] &lt;&gt; "new-orleans-saints", tbl_pbp[[#This Row],[homeWinPercentage]], 1-tbl_pbp[[#This Row],[homeWinPercentage]])</f>
        <v>0.48099999999999998</v>
      </c>
      <c r="AI203" s="13">
        <f>tbl_pbp[[#This Row],[Kamara]]*tbl_pbp[[#This Row],[Impactful Play]]</f>
        <v>0</v>
      </c>
      <c r="AJ203" s="13">
        <f>tbl_pbp[[#This Row],[Thomas]]*tbl_pbp[[#This Row],[Impactful Play]]</f>
        <v>0</v>
      </c>
      <c r="AK203" s="13" t="str">
        <f>VLOOKUP(tbl_pbp[[#This Row],[Play Saints Win % Increase]], tbl_impact[],3,TRUE)</f>
        <v>Smelly (worse than-5% -&gt; -10%)</v>
      </c>
    </row>
    <row r="204" spans="1:37">
      <c r="A204" s="1">
        <v>27</v>
      </c>
      <c r="B204" s="5">
        <v>0.61699999999999999</v>
      </c>
      <c r="C204" t="s">
        <v>9006</v>
      </c>
      <c r="D204">
        <v>0</v>
      </c>
      <c r="E204">
        <v>0</v>
      </c>
      <c r="F204">
        <v>1</v>
      </c>
      <c r="G204">
        <v>3</v>
      </c>
      <c r="H204">
        <v>0</v>
      </c>
      <c r="I204">
        <v>19</v>
      </c>
      <c r="J204">
        <v>10</v>
      </c>
      <c r="K204" t="s">
        <v>8931</v>
      </c>
      <c r="L204">
        <v>2</v>
      </c>
      <c r="M204">
        <v>90</v>
      </c>
      <c r="N204" t="s">
        <v>9007</v>
      </c>
      <c r="O204" t="s">
        <v>337</v>
      </c>
      <c r="P204" t="s">
        <v>45</v>
      </c>
      <c r="Q204" t="s">
        <v>46</v>
      </c>
      <c r="R204" t="s">
        <v>47</v>
      </c>
      <c r="S204" t="s">
        <v>2926</v>
      </c>
      <c r="T204" t="s">
        <v>9008</v>
      </c>
      <c r="U204" t="s">
        <v>9009</v>
      </c>
      <c r="V204" t="s">
        <v>8933</v>
      </c>
      <c r="X204" t="str">
        <f>VLOOKUP(pbp!V2954, games!$B$2:$R$40, 3, FALSE)</f>
        <v>2020-09-13T20:25Z</v>
      </c>
      <c r="Y204">
        <f>VLOOKUP(1*V204,NFLGames!$H$11:$H$555,1,FALSE)</f>
        <v>401128122</v>
      </c>
      <c r="Z204">
        <f>VLOOKUP($Y204, NFLGames!$H$11:$K$555,2,FALSE)</f>
        <v>2019</v>
      </c>
      <c r="AA204">
        <f>VLOOKUP($Y204, NFLGames!$H$11:$K$555,3,FALSE)</f>
        <v>2</v>
      </c>
      <c r="AB204" s="6">
        <f>IF(A205=0, 0, AH205-tbl_pbp[[#This Row],[Saints Win %]])</f>
        <v>2.300000000000002E-2</v>
      </c>
      <c r="AE204">
        <f>ABS(tbl_pbp[[#This Row],[play.homeScore]]-tbl_pbp[[#This Row],[play.awayScore]])</f>
        <v>3</v>
      </c>
      <c r="AF204">
        <f>IF(tbl_pbp[[#This Row],[Play Saints Win % Increase]]&gt;=$AF$4,1,0)</f>
        <v>0</v>
      </c>
      <c r="AG204" t="str">
        <f>VLOOKUP(tbl_pbp[[#This Row],[gameId]], games!$B$2:$T$40, 9, FALSE)</f>
        <v>new-orleans-saints</v>
      </c>
      <c r="AH204" s="5">
        <f>IF(tbl_pbp[[#This Row],[AwayTeam]] &lt;&gt; "new-orleans-saints", tbl_pbp[[#This Row],[homeWinPercentage]], 1-tbl_pbp[[#This Row],[homeWinPercentage]])</f>
        <v>0.38300000000000001</v>
      </c>
      <c r="AI204" s="13">
        <f>tbl_pbp[[#This Row],[Kamara]]*tbl_pbp[[#This Row],[Impactful Play]]</f>
        <v>0</v>
      </c>
      <c r="AJ204" s="13">
        <f>tbl_pbp[[#This Row],[Thomas]]*tbl_pbp[[#This Row],[Impactful Play]]</f>
        <v>0</v>
      </c>
      <c r="AK204" s="13" t="str">
        <f>VLOOKUP(tbl_pbp[[#This Row],[Play Saints Win % Increase]], tbl_impact[],3,TRUE)</f>
        <v>Scented (0 to +5%)</v>
      </c>
    </row>
    <row r="205" spans="1:37">
      <c r="A205" s="1">
        <v>28</v>
      </c>
      <c r="B205" s="5">
        <v>0.59399999999999997</v>
      </c>
      <c r="C205" t="s">
        <v>9010</v>
      </c>
      <c r="D205">
        <v>0</v>
      </c>
      <c r="E205">
        <v>0</v>
      </c>
      <c r="F205">
        <v>1</v>
      </c>
      <c r="G205">
        <v>3</v>
      </c>
      <c r="H205">
        <v>0</v>
      </c>
      <c r="I205">
        <v>16</v>
      </c>
      <c r="J205">
        <v>13</v>
      </c>
      <c r="K205" t="s">
        <v>8931</v>
      </c>
      <c r="L205">
        <v>3</v>
      </c>
      <c r="M205">
        <v>87</v>
      </c>
      <c r="N205" t="s">
        <v>9011</v>
      </c>
      <c r="O205" t="s">
        <v>1949</v>
      </c>
      <c r="P205" t="s">
        <v>167</v>
      </c>
      <c r="Q205" t="s">
        <v>168</v>
      </c>
      <c r="S205" t="s">
        <v>4820</v>
      </c>
      <c r="T205" t="s">
        <v>9012</v>
      </c>
      <c r="U205" t="s">
        <v>9013</v>
      </c>
      <c r="V205" t="s">
        <v>8933</v>
      </c>
      <c r="X205" t="str">
        <f>VLOOKUP(pbp!V2955, games!$B$2:$R$40, 3, FALSE)</f>
        <v>2020-09-13T20:25Z</v>
      </c>
      <c r="Y205">
        <f>VLOOKUP(1*V205,NFLGames!$H$11:$H$555,1,FALSE)</f>
        <v>401128122</v>
      </c>
      <c r="Z205">
        <f>VLOOKUP($Y205, NFLGames!$H$11:$K$555,2,FALSE)</f>
        <v>2019</v>
      </c>
      <c r="AA205">
        <f>VLOOKUP($Y205, NFLGames!$H$11:$K$555,3,FALSE)</f>
        <v>2</v>
      </c>
      <c r="AB205" s="6">
        <f>IF(A206=0, 0, AH206-tbl_pbp[[#This Row],[Saints Win %]])</f>
        <v>-8.0000000000000071E-3</v>
      </c>
      <c r="AE205">
        <f>ABS(tbl_pbp[[#This Row],[play.homeScore]]-tbl_pbp[[#This Row],[play.awayScore]])</f>
        <v>3</v>
      </c>
      <c r="AF205">
        <f>IF(tbl_pbp[[#This Row],[Play Saints Win % Increase]]&gt;=$AF$4,1,0)</f>
        <v>0</v>
      </c>
      <c r="AG205" t="str">
        <f>VLOOKUP(tbl_pbp[[#This Row],[gameId]], games!$B$2:$T$40, 9, FALSE)</f>
        <v>new-orleans-saints</v>
      </c>
      <c r="AH205" s="5">
        <f>IF(tbl_pbp[[#This Row],[AwayTeam]] &lt;&gt; "new-orleans-saints", tbl_pbp[[#This Row],[homeWinPercentage]], 1-tbl_pbp[[#This Row],[homeWinPercentage]])</f>
        <v>0.40600000000000003</v>
      </c>
      <c r="AI205" s="13">
        <f>tbl_pbp[[#This Row],[Kamara]]*tbl_pbp[[#This Row],[Impactful Play]]</f>
        <v>0</v>
      </c>
      <c r="AJ205" s="13">
        <f>tbl_pbp[[#This Row],[Thomas]]*tbl_pbp[[#This Row],[Impactful Play]]</f>
        <v>0</v>
      </c>
      <c r="AK205" s="13" t="str">
        <f>VLOOKUP(tbl_pbp[[#This Row],[Play Saints Win % Increase]], tbl_impact[],3,TRUE)</f>
        <v>Bad (0 to -5%)</v>
      </c>
    </row>
    <row r="206" spans="1:37">
      <c r="A206" s="1">
        <v>29</v>
      </c>
      <c r="B206" s="5">
        <v>0.60199999999999998</v>
      </c>
      <c r="C206" t="s">
        <v>9014</v>
      </c>
      <c r="D206">
        <v>0</v>
      </c>
      <c r="E206">
        <v>0</v>
      </c>
      <c r="F206">
        <v>1</v>
      </c>
      <c r="G206">
        <v>3</v>
      </c>
      <c r="H206">
        <v>0</v>
      </c>
      <c r="I206">
        <v>24</v>
      </c>
      <c r="J206">
        <v>5</v>
      </c>
      <c r="K206" t="s">
        <v>8931</v>
      </c>
      <c r="L206">
        <v>4</v>
      </c>
      <c r="M206">
        <v>95</v>
      </c>
      <c r="N206" t="s">
        <v>9015</v>
      </c>
      <c r="O206" t="s">
        <v>2848</v>
      </c>
      <c r="P206" t="s">
        <v>66</v>
      </c>
      <c r="Q206" t="s">
        <v>67</v>
      </c>
      <c r="R206" t="s">
        <v>68</v>
      </c>
      <c r="S206" t="s">
        <v>5536</v>
      </c>
      <c r="T206" t="s">
        <v>9016</v>
      </c>
      <c r="U206" t="s">
        <v>9017</v>
      </c>
      <c r="V206" t="s">
        <v>8933</v>
      </c>
      <c r="X206" t="str">
        <f>VLOOKUP(pbp!V2956, games!$B$2:$R$40, 3, FALSE)</f>
        <v>2020-09-22T00:15Z</v>
      </c>
      <c r="Y206">
        <f>VLOOKUP(1*V206,NFLGames!$H$11:$H$555,1,FALSE)</f>
        <v>401128122</v>
      </c>
      <c r="Z206">
        <f>VLOOKUP($Y206, NFLGames!$H$11:$K$555,2,FALSE)</f>
        <v>2019</v>
      </c>
      <c r="AA206">
        <f>VLOOKUP($Y206, NFLGames!$H$11:$K$555,3,FALSE)</f>
        <v>2</v>
      </c>
      <c r="AB206" s="6">
        <f>IF(A207=0, 0, AH207-tbl_pbp[[#This Row],[Saints Win %]])</f>
        <v>-6.6000000000000059E-2</v>
      </c>
      <c r="AE206">
        <f>ABS(tbl_pbp[[#This Row],[play.homeScore]]-tbl_pbp[[#This Row],[play.awayScore]])</f>
        <v>3</v>
      </c>
      <c r="AF206">
        <f>IF(tbl_pbp[[#This Row],[Play Saints Win % Increase]]&gt;=$AF$4,1,0)</f>
        <v>0</v>
      </c>
      <c r="AG206" t="str">
        <f>VLOOKUP(tbl_pbp[[#This Row],[gameId]], games!$B$2:$T$40, 9, FALSE)</f>
        <v>new-orleans-saints</v>
      </c>
      <c r="AH206" s="5">
        <f>IF(tbl_pbp[[#This Row],[AwayTeam]] &lt;&gt; "new-orleans-saints", tbl_pbp[[#This Row],[homeWinPercentage]], 1-tbl_pbp[[#This Row],[homeWinPercentage]])</f>
        <v>0.39800000000000002</v>
      </c>
      <c r="AI206" s="13">
        <f>tbl_pbp[[#This Row],[Kamara]]*tbl_pbp[[#This Row],[Impactful Play]]</f>
        <v>0</v>
      </c>
      <c r="AJ206" s="13">
        <f>tbl_pbp[[#This Row],[Thomas]]*tbl_pbp[[#This Row],[Impactful Play]]</f>
        <v>0</v>
      </c>
      <c r="AK206" s="13" t="str">
        <f>VLOOKUP(tbl_pbp[[#This Row],[Play Saints Win % Increase]], tbl_impact[],3,TRUE)</f>
        <v>Smelly (worse than-5% -&gt; -10%)</v>
      </c>
    </row>
    <row r="207" spans="1:37">
      <c r="A207" s="1">
        <v>30</v>
      </c>
      <c r="B207" s="5">
        <v>0.66800000000000004</v>
      </c>
      <c r="C207" t="s">
        <v>9018</v>
      </c>
      <c r="D207">
        <v>0</v>
      </c>
      <c r="E207">
        <v>0</v>
      </c>
      <c r="F207">
        <v>1</v>
      </c>
      <c r="G207">
        <v>3</v>
      </c>
      <c r="H207">
        <v>0</v>
      </c>
      <c r="I207">
        <v>10</v>
      </c>
      <c r="J207">
        <v>50</v>
      </c>
      <c r="K207" t="s">
        <v>29</v>
      </c>
      <c r="L207">
        <v>1</v>
      </c>
      <c r="M207">
        <v>50</v>
      </c>
      <c r="N207" t="s">
        <v>9019</v>
      </c>
      <c r="O207" t="s">
        <v>2701</v>
      </c>
      <c r="P207" t="s">
        <v>45</v>
      </c>
      <c r="Q207" t="s">
        <v>46</v>
      </c>
      <c r="R207" t="s">
        <v>47</v>
      </c>
      <c r="S207" t="s">
        <v>33</v>
      </c>
      <c r="T207" t="s">
        <v>226</v>
      </c>
      <c r="U207" t="s">
        <v>227</v>
      </c>
      <c r="V207" t="s">
        <v>8933</v>
      </c>
      <c r="X207" t="str">
        <f>VLOOKUP(pbp!V2957, games!$B$2:$R$40, 3, FALSE)</f>
        <v>2020-09-22T00:15Z</v>
      </c>
      <c r="Y207">
        <f>VLOOKUP(1*V207,NFLGames!$H$11:$H$555,1,FALSE)</f>
        <v>401128122</v>
      </c>
      <c r="Z207">
        <f>VLOOKUP($Y207, NFLGames!$H$11:$K$555,2,FALSE)</f>
        <v>2019</v>
      </c>
      <c r="AA207">
        <f>VLOOKUP($Y207, NFLGames!$H$11:$K$555,3,FALSE)</f>
        <v>2</v>
      </c>
      <c r="AB207" s="6">
        <f>IF(A208=0, 0, AH208-tbl_pbp[[#This Row],[Saints Win %]])</f>
        <v>8.4000000000000075E-2</v>
      </c>
      <c r="AE207">
        <f>ABS(tbl_pbp[[#This Row],[play.homeScore]]-tbl_pbp[[#This Row],[play.awayScore]])</f>
        <v>3</v>
      </c>
      <c r="AF207">
        <f>IF(tbl_pbp[[#This Row],[Play Saints Win % Increase]]&gt;=$AF$4,1,0)</f>
        <v>0</v>
      </c>
      <c r="AG207" t="str">
        <f>VLOOKUP(tbl_pbp[[#This Row],[gameId]], games!$B$2:$T$40, 9, FALSE)</f>
        <v>new-orleans-saints</v>
      </c>
      <c r="AH207" s="5">
        <f>IF(tbl_pbp[[#This Row],[AwayTeam]] &lt;&gt; "new-orleans-saints", tbl_pbp[[#This Row],[homeWinPercentage]], 1-tbl_pbp[[#This Row],[homeWinPercentage]])</f>
        <v>0.33199999999999996</v>
      </c>
      <c r="AI207" s="13">
        <f>tbl_pbp[[#This Row],[Kamara]]*tbl_pbp[[#This Row],[Impactful Play]]</f>
        <v>0</v>
      </c>
      <c r="AJ207" s="13">
        <f>tbl_pbp[[#This Row],[Thomas]]*tbl_pbp[[#This Row],[Impactful Play]]</f>
        <v>0</v>
      </c>
      <c r="AK207" s="13" t="str">
        <f>VLOOKUP(tbl_pbp[[#This Row],[Play Saints Win % Increase]], tbl_impact[],3,TRUE)</f>
        <v>Perfumed (5 to + 10%)</v>
      </c>
    </row>
    <row r="208" spans="1:37">
      <c r="A208" s="1">
        <v>31</v>
      </c>
      <c r="B208" s="5">
        <v>0.58399999999999996</v>
      </c>
      <c r="C208" t="s">
        <v>9020</v>
      </c>
      <c r="D208">
        <v>0</v>
      </c>
      <c r="E208">
        <v>0</v>
      </c>
      <c r="F208">
        <v>1</v>
      </c>
      <c r="G208">
        <v>3</v>
      </c>
      <c r="H208">
        <v>0</v>
      </c>
      <c r="I208">
        <v>6</v>
      </c>
      <c r="J208">
        <v>46</v>
      </c>
      <c r="K208" t="s">
        <v>29</v>
      </c>
      <c r="L208">
        <v>2</v>
      </c>
      <c r="M208">
        <v>46</v>
      </c>
      <c r="N208" t="s">
        <v>9021</v>
      </c>
      <c r="O208" t="s">
        <v>1959</v>
      </c>
      <c r="P208" t="s">
        <v>30</v>
      </c>
      <c r="Q208" t="s">
        <v>31</v>
      </c>
      <c r="R208" t="s">
        <v>32</v>
      </c>
      <c r="S208" t="s">
        <v>60</v>
      </c>
      <c r="T208" t="s">
        <v>9022</v>
      </c>
      <c r="U208" t="s">
        <v>9023</v>
      </c>
      <c r="V208" t="s">
        <v>8933</v>
      </c>
      <c r="X208" t="str">
        <f>VLOOKUP(pbp!V2958, games!$B$2:$R$40, 3, FALSE)</f>
        <v>2020-09-22T00:15Z</v>
      </c>
      <c r="Y208">
        <f>VLOOKUP(1*V208,NFLGames!$H$11:$H$555,1,FALSE)</f>
        <v>401128122</v>
      </c>
      <c r="Z208">
        <f>VLOOKUP($Y208, NFLGames!$H$11:$K$555,2,FALSE)</f>
        <v>2019</v>
      </c>
      <c r="AA208">
        <f>VLOOKUP($Y208, NFLGames!$H$11:$K$555,3,FALSE)</f>
        <v>2</v>
      </c>
      <c r="AB208" s="6">
        <f>IF(A209=0, 0, AH209-tbl_pbp[[#This Row],[Saints Win %]])</f>
        <v>1.0000000000000009E-2</v>
      </c>
      <c r="AE208">
        <f>ABS(tbl_pbp[[#This Row],[play.homeScore]]-tbl_pbp[[#This Row],[play.awayScore]])</f>
        <v>3</v>
      </c>
      <c r="AF208">
        <f>IF(tbl_pbp[[#This Row],[Play Saints Win % Increase]]&gt;=$AF$4,1,0)</f>
        <v>0</v>
      </c>
      <c r="AG208" t="str">
        <f>VLOOKUP(tbl_pbp[[#This Row],[gameId]], games!$B$2:$T$40, 9, FALSE)</f>
        <v>new-orleans-saints</v>
      </c>
      <c r="AH208" s="5">
        <f>IF(tbl_pbp[[#This Row],[AwayTeam]] &lt;&gt; "new-orleans-saints", tbl_pbp[[#This Row],[homeWinPercentage]], 1-tbl_pbp[[#This Row],[homeWinPercentage]])</f>
        <v>0.41600000000000004</v>
      </c>
      <c r="AI208" s="13">
        <f>tbl_pbp[[#This Row],[Kamara]]*tbl_pbp[[#This Row],[Impactful Play]]</f>
        <v>0</v>
      </c>
      <c r="AJ208" s="13">
        <f>tbl_pbp[[#This Row],[Thomas]]*tbl_pbp[[#This Row],[Impactful Play]]</f>
        <v>0</v>
      </c>
      <c r="AK208" s="13" t="str">
        <f>VLOOKUP(tbl_pbp[[#This Row],[Play Saints Win % Increase]], tbl_impact[],3,TRUE)</f>
        <v>Scented (0 to +5%)</v>
      </c>
    </row>
    <row r="209" spans="1:37">
      <c r="A209" s="1">
        <v>32</v>
      </c>
      <c r="B209" s="5">
        <v>0.57399999999999995</v>
      </c>
      <c r="C209" t="s">
        <v>9024</v>
      </c>
      <c r="D209">
        <v>0</v>
      </c>
      <c r="E209">
        <v>0</v>
      </c>
      <c r="F209">
        <v>1</v>
      </c>
      <c r="G209">
        <v>3</v>
      </c>
      <c r="H209">
        <v>0</v>
      </c>
      <c r="I209">
        <v>10</v>
      </c>
      <c r="J209">
        <v>39</v>
      </c>
      <c r="K209" t="s">
        <v>29</v>
      </c>
      <c r="L209">
        <v>1</v>
      </c>
      <c r="M209">
        <v>39</v>
      </c>
      <c r="N209" t="s">
        <v>9025</v>
      </c>
      <c r="O209" t="s">
        <v>544</v>
      </c>
      <c r="P209" t="s">
        <v>94</v>
      </c>
      <c r="Q209" t="s">
        <v>95</v>
      </c>
      <c r="R209" t="s">
        <v>96</v>
      </c>
      <c r="S209" t="s">
        <v>33</v>
      </c>
      <c r="T209" t="s">
        <v>9026</v>
      </c>
      <c r="U209" t="s">
        <v>9027</v>
      </c>
      <c r="V209" t="s">
        <v>8933</v>
      </c>
      <c r="X209" t="str">
        <f>VLOOKUP(pbp!V2959, games!$B$2:$R$40, 3, FALSE)</f>
        <v>2020-09-22T00:15Z</v>
      </c>
      <c r="Y209">
        <f>VLOOKUP(1*V209,NFLGames!$H$11:$H$555,1,FALSE)</f>
        <v>401128122</v>
      </c>
      <c r="Z209">
        <f>VLOOKUP($Y209, NFLGames!$H$11:$K$555,2,FALSE)</f>
        <v>2019</v>
      </c>
      <c r="AA209">
        <f>VLOOKUP($Y209, NFLGames!$H$11:$K$555,3,FALSE)</f>
        <v>2</v>
      </c>
      <c r="AB209" s="6">
        <f>IF(A210=0, 0, AH210-tbl_pbp[[#This Row],[Saints Win %]])</f>
        <v>-3.1000000000000028E-2</v>
      </c>
      <c r="AE209">
        <f>ABS(tbl_pbp[[#This Row],[play.homeScore]]-tbl_pbp[[#This Row],[play.awayScore]])</f>
        <v>3</v>
      </c>
      <c r="AF209">
        <f>IF(tbl_pbp[[#This Row],[Play Saints Win % Increase]]&gt;=$AF$4,1,0)</f>
        <v>0</v>
      </c>
      <c r="AG209" t="str">
        <f>VLOOKUP(tbl_pbp[[#This Row],[gameId]], games!$B$2:$T$40, 9, FALSE)</f>
        <v>new-orleans-saints</v>
      </c>
      <c r="AH209" s="5">
        <f>IF(tbl_pbp[[#This Row],[AwayTeam]] &lt;&gt; "new-orleans-saints", tbl_pbp[[#This Row],[homeWinPercentage]], 1-tbl_pbp[[#This Row],[homeWinPercentage]])</f>
        <v>0.42600000000000005</v>
      </c>
      <c r="AI209" s="13">
        <f>tbl_pbp[[#This Row],[Kamara]]*tbl_pbp[[#This Row],[Impactful Play]]</f>
        <v>0</v>
      </c>
      <c r="AJ209" s="13">
        <f>tbl_pbp[[#This Row],[Thomas]]*tbl_pbp[[#This Row],[Impactful Play]]</f>
        <v>0</v>
      </c>
      <c r="AK209" s="13" t="str">
        <f>VLOOKUP(tbl_pbp[[#This Row],[Play Saints Win % Increase]], tbl_impact[],3,TRUE)</f>
        <v>Bad (0 to -5%)</v>
      </c>
    </row>
    <row r="210" spans="1:37">
      <c r="A210" s="1">
        <v>33</v>
      </c>
      <c r="B210" s="5">
        <v>0.60499999999999998</v>
      </c>
      <c r="C210" t="s">
        <v>9028</v>
      </c>
      <c r="D210">
        <v>0</v>
      </c>
      <c r="E210">
        <v>0</v>
      </c>
      <c r="F210">
        <v>1</v>
      </c>
      <c r="G210">
        <v>3</v>
      </c>
      <c r="H210">
        <v>0</v>
      </c>
      <c r="I210">
        <v>10</v>
      </c>
      <c r="J210">
        <v>34</v>
      </c>
      <c r="K210" t="s">
        <v>29</v>
      </c>
      <c r="L210">
        <v>1</v>
      </c>
      <c r="M210">
        <v>34</v>
      </c>
      <c r="N210" t="s">
        <v>9029</v>
      </c>
      <c r="O210" t="s">
        <v>1715</v>
      </c>
      <c r="P210" t="s">
        <v>45</v>
      </c>
      <c r="Q210" t="s">
        <v>46</v>
      </c>
      <c r="R210" t="s">
        <v>47</v>
      </c>
      <c r="S210" t="s">
        <v>33</v>
      </c>
      <c r="T210" t="s">
        <v>9030</v>
      </c>
      <c r="U210" t="s">
        <v>9031</v>
      </c>
      <c r="V210" t="s">
        <v>8933</v>
      </c>
      <c r="X210" t="str">
        <f>VLOOKUP(pbp!V2960, games!$B$2:$R$40, 3, FALSE)</f>
        <v>2020-09-22T00:15Z</v>
      </c>
      <c r="Y210">
        <f>VLOOKUP(1*V210,NFLGames!$H$11:$H$555,1,FALSE)</f>
        <v>401128122</v>
      </c>
      <c r="Z210">
        <f>VLOOKUP($Y210, NFLGames!$H$11:$K$555,2,FALSE)</f>
        <v>2019</v>
      </c>
      <c r="AA210">
        <f>VLOOKUP($Y210, NFLGames!$H$11:$K$555,3,FALSE)</f>
        <v>2</v>
      </c>
      <c r="AB210" s="6">
        <f>IF(A211=0, 0, AH211-tbl_pbp[[#This Row],[Saints Win %]])</f>
        <v>-5.4000000000000048E-2</v>
      </c>
      <c r="AE210">
        <f>ABS(tbl_pbp[[#This Row],[play.homeScore]]-tbl_pbp[[#This Row],[play.awayScore]])</f>
        <v>3</v>
      </c>
      <c r="AF210">
        <f>IF(tbl_pbp[[#This Row],[Play Saints Win % Increase]]&gt;=$AF$4,1,0)</f>
        <v>0</v>
      </c>
      <c r="AG210" t="str">
        <f>VLOOKUP(tbl_pbp[[#This Row],[gameId]], games!$B$2:$T$40, 9, FALSE)</f>
        <v>new-orleans-saints</v>
      </c>
      <c r="AH210" s="5">
        <f>IF(tbl_pbp[[#This Row],[AwayTeam]] &lt;&gt; "new-orleans-saints", tbl_pbp[[#This Row],[homeWinPercentage]], 1-tbl_pbp[[#This Row],[homeWinPercentage]])</f>
        <v>0.39500000000000002</v>
      </c>
      <c r="AI210" s="13">
        <f>tbl_pbp[[#This Row],[Kamara]]*tbl_pbp[[#This Row],[Impactful Play]]</f>
        <v>0</v>
      </c>
      <c r="AJ210" s="13">
        <f>tbl_pbp[[#This Row],[Thomas]]*tbl_pbp[[#This Row],[Impactful Play]]</f>
        <v>0</v>
      </c>
      <c r="AK210" s="13" t="str">
        <f>VLOOKUP(tbl_pbp[[#This Row],[Play Saints Win % Increase]], tbl_impact[],3,TRUE)</f>
        <v>Smelly (worse than-5% -&gt; -10%)</v>
      </c>
    </row>
    <row r="211" spans="1:37">
      <c r="A211" s="1">
        <v>34</v>
      </c>
      <c r="B211" s="5">
        <v>0.65900000000000003</v>
      </c>
      <c r="C211" t="s">
        <v>9032</v>
      </c>
      <c r="D211">
        <v>0</v>
      </c>
      <c r="E211">
        <v>0</v>
      </c>
      <c r="F211">
        <v>1</v>
      </c>
      <c r="G211">
        <v>3</v>
      </c>
      <c r="H211">
        <v>0</v>
      </c>
      <c r="I211">
        <v>16</v>
      </c>
      <c r="J211">
        <v>40</v>
      </c>
      <c r="K211" t="s">
        <v>29</v>
      </c>
      <c r="L211">
        <v>2</v>
      </c>
      <c r="M211">
        <v>40</v>
      </c>
      <c r="N211" t="s">
        <v>9033</v>
      </c>
      <c r="O211" t="s">
        <v>546</v>
      </c>
      <c r="P211" t="s">
        <v>94</v>
      </c>
      <c r="Q211" t="s">
        <v>95</v>
      </c>
      <c r="R211" t="s">
        <v>96</v>
      </c>
      <c r="S211" t="s">
        <v>1538</v>
      </c>
      <c r="T211" t="s">
        <v>9034</v>
      </c>
      <c r="U211" t="s">
        <v>9035</v>
      </c>
      <c r="V211" t="s">
        <v>8933</v>
      </c>
      <c r="X211" t="str">
        <f>VLOOKUP(pbp!V2961, games!$B$2:$R$40, 3, FALSE)</f>
        <v>2020-09-22T00:15Z</v>
      </c>
      <c r="Y211">
        <f>VLOOKUP(1*V211,NFLGames!$H$11:$H$555,1,FALSE)</f>
        <v>401128122</v>
      </c>
      <c r="Z211">
        <f>VLOOKUP($Y211, NFLGames!$H$11:$K$555,2,FALSE)</f>
        <v>2019</v>
      </c>
      <c r="AA211">
        <f>VLOOKUP($Y211, NFLGames!$H$11:$K$555,3,FALSE)</f>
        <v>2</v>
      </c>
      <c r="AB211" s="6">
        <f>IF(A212=0, 0, AH212-tbl_pbp[[#This Row],[Saints Win %]])</f>
        <v>6.0000000000000053E-3</v>
      </c>
      <c r="AE211">
        <f>ABS(tbl_pbp[[#This Row],[play.homeScore]]-tbl_pbp[[#This Row],[play.awayScore]])</f>
        <v>3</v>
      </c>
      <c r="AF211">
        <f>IF(tbl_pbp[[#This Row],[Play Saints Win % Increase]]&gt;=$AF$4,1,0)</f>
        <v>0</v>
      </c>
      <c r="AG211" t="str">
        <f>VLOOKUP(tbl_pbp[[#This Row],[gameId]], games!$B$2:$T$40, 9, FALSE)</f>
        <v>new-orleans-saints</v>
      </c>
      <c r="AH211" s="5">
        <f>IF(tbl_pbp[[#This Row],[AwayTeam]] &lt;&gt; "new-orleans-saints", tbl_pbp[[#This Row],[homeWinPercentage]], 1-tbl_pbp[[#This Row],[homeWinPercentage]])</f>
        <v>0.34099999999999997</v>
      </c>
      <c r="AI211" s="13">
        <f>tbl_pbp[[#This Row],[Kamara]]*tbl_pbp[[#This Row],[Impactful Play]]</f>
        <v>0</v>
      </c>
      <c r="AJ211" s="13">
        <f>tbl_pbp[[#This Row],[Thomas]]*tbl_pbp[[#This Row],[Impactful Play]]</f>
        <v>0</v>
      </c>
      <c r="AK211" s="13" t="str">
        <f>VLOOKUP(tbl_pbp[[#This Row],[Play Saints Win % Increase]], tbl_impact[],3,TRUE)</f>
        <v>Scented (0 to +5%)</v>
      </c>
    </row>
    <row r="212" spans="1:37">
      <c r="A212" s="1">
        <v>35</v>
      </c>
      <c r="B212" s="5">
        <v>0.65300000000000002</v>
      </c>
      <c r="C212" t="s">
        <v>9036</v>
      </c>
      <c r="D212">
        <v>0</v>
      </c>
      <c r="E212">
        <v>0</v>
      </c>
      <c r="F212">
        <v>1</v>
      </c>
      <c r="G212">
        <v>3</v>
      </c>
      <c r="H212">
        <v>0</v>
      </c>
      <c r="I212">
        <v>26</v>
      </c>
      <c r="J212">
        <v>50</v>
      </c>
      <c r="K212" t="s">
        <v>29</v>
      </c>
      <c r="L212">
        <v>2</v>
      </c>
      <c r="M212">
        <v>50</v>
      </c>
      <c r="N212" t="s">
        <v>9037</v>
      </c>
      <c r="O212" t="s">
        <v>3004</v>
      </c>
      <c r="P212" t="s">
        <v>30</v>
      </c>
      <c r="Q212" t="s">
        <v>31</v>
      </c>
      <c r="R212" t="s">
        <v>32</v>
      </c>
      <c r="S212" t="s">
        <v>1544</v>
      </c>
      <c r="T212" t="s">
        <v>226</v>
      </c>
      <c r="U212" t="s">
        <v>9038</v>
      </c>
      <c r="V212" t="s">
        <v>8933</v>
      </c>
      <c r="X212" t="str">
        <f>VLOOKUP(pbp!V2962, games!$B$2:$R$40, 3, FALSE)</f>
        <v>2020-09-22T00:15Z</v>
      </c>
      <c r="Y212">
        <f>VLOOKUP(1*V212,NFLGames!$H$11:$H$555,1,FALSE)</f>
        <v>401128122</v>
      </c>
      <c r="Z212">
        <f>VLOOKUP($Y212, NFLGames!$H$11:$K$555,2,FALSE)</f>
        <v>2019</v>
      </c>
      <c r="AA212">
        <f>VLOOKUP($Y212, NFLGames!$H$11:$K$555,3,FALSE)</f>
        <v>2</v>
      </c>
      <c r="AB212" s="6">
        <f>IF(A213=0, 0, AH213-tbl_pbp[[#This Row],[Saints Win %]])</f>
        <v>-9.000000000000008E-3</v>
      </c>
      <c r="AE212">
        <f>ABS(tbl_pbp[[#This Row],[play.homeScore]]-tbl_pbp[[#This Row],[play.awayScore]])</f>
        <v>3</v>
      </c>
      <c r="AF212">
        <f>IF(tbl_pbp[[#This Row],[Play Saints Win % Increase]]&gt;=$AF$4,1,0)</f>
        <v>0</v>
      </c>
      <c r="AG212" t="str">
        <f>VLOOKUP(tbl_pbp[[#This Row],[gameId]], games!$B$2:$T$40, 9, FALSE)</f>
        <v>new-orleans-saints</v>
      </c>
      <c r="AH212" s="5">
        <f>IF(tbl_pbp[[#This Row],[AwayTeam]] &lt;&gt; "new-orleans-saints", tbl_pbp[[#This Row],[homeWinPercentage]], 1-tbl_pbp[[#This Row],[homeWinPercentage]])</f>
        <v>0.34699999999999998</v>
      </c>
      <c r="AI212" s="13">
        <f>tbl_pbp[[#This Row],[Kamara]]*tbl_pbp[[#This Row],[Impactful Play]]</f>
        <v>0</v>
      </c>
      <c r="AJ212" s="13">
        <f>tbl_pbp[[#This Row],[Thomas]]*tbl_pbp[[#This Row],[Impactful Play]]</f>
        <v>0</v>
      </c>
      <c r="AK212" s="13" t="str">
        <f>VLOOKUP(tbl_pbp[[#This Row],[Play Saints Win % Increase]], tbl_impact[],3,TRUE)</f>
        <v>Bad (0 to -5%)</v>
      </c>
    </row>
    <row r="213" spans="1:37">
      <c r="A213" s="1">
        <v>36</v>
      </c>
      <c r="B213" s="5">
        <v>0.66200000000000003</v>
      </c>
      <c r="C213" t="s">
        <v>9039</v>
      </c>
      <c r="D213">
        <v>0</v>
      </c>
      <c r="E213">
        <v>0</v>
      </c>
      <c r="F213">
        <v>1</v>
      </c>
      <c r="G213">
        <v>3</v>
      </c>
      <c r="H213">
        <v>0</v>
      </c>
      <c r="I213">
        <v>21</v>
      </c>
      <c r="J213">
        <v>45</v>
      </c>
      <c r="K213" t="s">
        <v>29</v>
      </c>
      <c r="L213">
        <v>2</v>
      </c>
      <c r="M213">
        <v>45</v>
      </c>
      <c r="N213" t="s">
        <v>9040</v>
      </c>
      <c r="O213" t="s">
        <v>841</v>
      </c>
      <c r="P213" t="s">
        <v>124</v>
      </c>
      <c r="Q213" t="s">
        <v>125</v>
      </c>
      <c r="R213" t="s">
        <v>126</v>
      </c>
      <c r="V213" t="s">
        <v>8933</v>
      </c>
      <c r="X213" t="str">
        <f>VLOOKUP(pbp!V2963, games!$B$2:$R$40, 3, FALSE)</f>
        <v>2020-09-22T00:15Z</v>
      </c>
      <c r="Y213">
        <f>VLOOKUP(1*V213,NFLGames!$H$11:$H$555,1,FALSE)</f>
        <v>401128122</v>
      </c>
      <c r="Z213">
        <f>VLOOKUP($Y213, NFLGames!$H$11:$K$555,2,FALSE)</f>
        <v>2019</v>
      </c>
      <c r="AA213">
        <f>VLOOKUP($Y213, NFLGames!$H$11:$K$555,3,FALSE)</f>
        <v>2</v>
      </c>
      <c r="AB213" s="6">
        <f>IF(A214=0, 0, AH214-tbl_pbp[[#This Row],[Saints Win %]])</f>
        <v>5.0000000000000044E-2</v>
      </c>
      <c r="AE213">
        <f>ABS(tbl_pbp[[#This Row],[play.homeScore]]-tbl_pbp[[#This Row],[play.awayScore]])</f>
        <v>3</v>
      </c>
      <c r="AF213">
        <f>IF(tbl_pbp[[#This Row],[Play Saints Win % Increase]]&gt;=$AF$4,1,0)</f>
        <v>0</v>
      </c>
      <c r="AG213" t="str">
        <f>VLOOKUP(tbl_pbp[[#This Row],[gameId]], games!$B$2:$T$40, 9, FALSE)</f>
        <v>new-orleans-saints</v>
      </c>
      <c r="AH213" s="5">
        <f>IF(tbl_pbp[[#This Row],[AwayTeam]] &lt;&gt; "new-orleans-saints", tbl_pbp[[#This Row],[homeWinPercentage]], 1-tbl_pbp[[#This Row],[homeWinPercentage]])</f>
        <v>0.33799999999999997</v>
      </c>
      <c r="AI213" s="13">
        <f>tbl_pbp[[#This Row],[Kamara]]*tbl_pbp[[#This Row],[Impactful Play]]</f>
        <v>0</v>
      </c>
      <c r="AJ213" s="13">
        <f>tbl_pbp[[#This Row],[Thomas]]*tbl_pbp[[#This Row],[Impactful Play]]</f>
        <v>0</v>
      </c>
      <c r="AK213" s="13" t="str">
        <f>VLOOKUP(tbl_pbp[[#This Row],[Play Saints Win % Increase]], tbl_impact[],3,TRUE)</f>
        <v>Perfumed (5 to + 10%)</v>
      </c>
    </row>
    <row r="214" spans="1:37">
      <c r="A214" s="1">
        <v>37</v>
      </c>
      <c r="B214" s="5">
        <v>0.61199999999999999</v>
      </c>
      <c r="C214" t="s">
        <v>9041</v>
      </c>
      <c r="D214">
        <v>0</v>
      </c>
      <c r="E214">
        <v>0</v>
      </c>
      <c r="F214">
        <v>1</v>
      </c>
      <c r="G214">
        <v>3</v>
      </c>
      <c r="H214">
        <v>0</v>
      </c>
      <c r="I214">
        <v>21</v>
      </c>
      <c r="J214">
        <v>45</v>
      </c>
      <c r="K214" t="s">
        <v>29</v>
      </c>
      <c r="L214">
        <v>2</v>
      </c>
      <c r="M214">
        <v>45</v>
      </c>
      <c r="N214" t="s">
        <v>9042</v>
      </c>
      <c r="O214" t="s">
        <v>841</v>
      </c>
      <c r="P214" t="s">
        <v>30</v>
      </c>
      <c r="Q214" t="s">
        <v>31</v>
      </c>
      <c r="R214" t="s">
        <v>32</v>
      </c>
      <c r="S214" t="s">
        <v>5909</v>
      </c>
      <c r="T214" t="s">
        <v>9043</v>
      </c>
      <c r="U214" t="s">
        <v>9044</v>
      </c>
      <c r="V214" t="s">
        <v>8933</v>
      </c>
      <c r="X214" t="str">
        <f>VLOOKUP(pbp!V2964, games!$B$2:$R$40, 3, FALSE)</f>
        <v>2020-09-22T00:15Z</v>
      </c>
      <c r="Y214">
        <f>VLOOKUP(1*V214,NFLGames!$H$11:$H$555,1,FALSE)</f>
        <v>401128122</v>
      </c>
      <c r="Z214">
        <f>VLOOKUP($Y214, NFLGames!$H$11:$K$555,2,FALSE)</f>
        <v>2019</v>
      </c>
      <c r="AA214">
        <f>VLOOKUP($Y214, NFLGames!$H$11:$K$555,3,FALSE)</f>
        <v>2</v>
      </c>
      <c r="AB214" s="6">
        <f>IF(A215=0, 0, AH215-tbl_pbp[[#This Row],[Saints Win %]])</f>
        <v>-7.8999999999999959E-2</v>
      </c>
      <c r="AE214">
        <f>ABS(tbl_pbp[[#This Row],[play.homeScore]]-tbl_pbp[[#This Row],[play.awayScore]])</f>
        <v>3</v>
      </c>
      <c r="AF214">
        <f>IF(tbl_pbp[[#This Row],[Play Saints Win % Increase]]&gt;=$AF$4,1,0)</f>
        <v>0</v>
      </c>
      <c r="AG214" t="str">
        <f>VLOOKUP(tbl_pbp[[#This Row],[gameId]], games!$B$2:$T$40, 9, FALSE)</f>
        <v>new-orleans-saints</v>
      </c>
      <c r="AH214" s="5">
        <f>IF(tbl_pbp[[#This Row],[AwayTeam]] &lt;&gt; "new-orleans-saints", tbl_pbp[[#This Row],[homeWinPercentage]], 1-tbl_pbp[[#This Row],[homeWinPercentage]])</f>
        <v>0.38800000000000001</v>
      </c>
      <c r="AI214" s="13">
        <f>tbl_pbp[[#This Row],[Kamara]]*tbl_pbp[[#This Row],[Impactful Play]]</f>
        <v>0</v>
      </c>
      <c r="AJ214" s="13">
        <f>tbl_pbp[[#This Row],[Thomas]]*tbl_pbp[[#This Row],[Impactful Play]]</f>
        <v>0</v>
      </c>
      <c r="AK214" s="13" t="str">
        <f>VLOOKUP(tbl_pbp[[#This Row],[Play Saints Win % Increase]], tbl_impact[],3,TRUE)</f>
        <v>Smelly (worse than-5% -&gt; -10%)</v>
      </c>
    </row>
    <row r="215" spans="1:37">
      <c r="A215" s="1">
        <v>38</v>
      </c>
      <c r="B215" s="5">
        <v>0.69099999999999995</v>
      </c>
      <c r="C215" t="s">
        <v>9045</v>
      </c>
      <c r="D215">
        <v>0</v>
      </c>
      <c r="E215">
        <v>0</v>
      </c>
      <c r="F215">
        <v>1</v>
      </c>
      <c r="G215">
        <v>3</v>
      </c>
      <c r="H215">
        <v>0</v>
      </c>
      <c r="I215">
        <v>28</v>
      </c>
      <c r="J215">
        <v>52</v>
      </c>
      <c r="K215" t="s">
        <v>29</v>
      </c>
      <c r="L215">
        <v>3</v>
      </c>
      <c r="M215">
        <v>52</v>
      </c>
      <c r="N215" t="s">
        <v>9046</v>
      </c>
      <c r="O215" t="s">
        <v>244</v>
      </c>
      <c r="P215" t="s">
        <v>22</v>
      </c>
      <c r="Q215" t="s">
        <v>37</v>
      </c>
      <c r="S215" t="s">
        <v>9047</v>
      </c>
      <c r="T215" t="s">
        <v>136</v>
      </c>
      <c r="U215" t="s">
        <v>9048</v>
      </c>
      <c r="V215" t="s">
        <v>8933</v>
      </c>
      <c r="X215" t="str">
        <f>VLOOKUP(pbp!V2965, games!$B$2:$R$40, 3, FALSE)</f>
        <v>2020-09-22T00:15Z</v>
      </c>
      <c r="Y215">
        <f>VLOOKUP(1*V215,NFLGames!$H$11:$H$555,1,FALSE)</f>
        <v>401128122</v>
      </c>
      <c r="Z215">
        <f>VLOOKUP($Y215, NFLGames!$H$11:$K$555,2,FALSE)</f>
        <v>2019</v>
      </c>
      <c r="AA215">
        <f>VLOOKUP($Y215, NFLGames!$H$11:$K$555,3,FALSE)</f>
        <v>2</v>
      </c>
      <c r="AB215" s="6">
        <f>IF(A216=0, 0, AH216-tbl_pbp[[#This Row],[Saints Win %]])</f>
        <v>9.9999999999998979E-3</v>
      </c>
      <c r="AE215">
        <f>ABS(tbl_pbp[[#This Row],[play.homeScore]]-tbl_pbp[[#This Row],[play.awayScore]])</f>
        <v>3</v>
      </c>
      <c r="AF215">
        <f>IF(tbl_pbp[[#This Row],[Play Saints Win % Increase]]&gt;=$AF$4,1,0)</f>
        <v>0</v>
      </c>
      <c r="AG215" t="str">
        <f>VLOOKUP(tbl_pbp[[#This Row],[gameId]], games!$B$2:$T$40, 9, FALSE)</f>
        <v>new-orleans-saints</v>
      </c>
      <c r="AH215" s="5">
        <f>IF(tbl_pbp[[#This Row],[AwayTeam]] &lt;&gt; "new-orleans-saints", tbl_pbp[[#This Row],[homeWinPercentage]], 1-tbl_pbp[[#This Row],[homeWinPercentage]])</f>
        <v>0.30900000000000005</v>
      </c>
      <c r="AI215" s="13">
        <f>tbl_pbp[[#This Row],[Kamara]]*tbl_pbp[[#This Row],[Impactful Play]]</f>
        <v>0</v>
      </c>
      <c r="AJ215" s="13">
        <f>tbl_pbp[[#This Row],[Thomas]]*tbl_pbp[[#This Row],[Impactful Play]]</f>
        <v>0</v>
      </c>
      <c r="AK215" s="13" t="str">
        <f>VLOOKUP(tbl_pbp[[#This Row],[Play Saints Win % Increase]], tbl_impact[],3,TRUE)</f>
        <v>Scented (0 to +5%)</v>
      </c>
    </row>
    <row r="216" spans="1:37">
      <c r="A216" s="1">
        <v>39</v>
      </c>
      <c r="B216" s="5">
        <v>0.68100000000000005</v>
      </c>
      <c r="C216" t="s">
        <v>9049</v>
      </c>
      <c r="D216">
        <v>0</v>
      </c>
      <c r="E216">
        <v>0</v>
      </c>
      <c r="F216">
        <v>1</v>
      </c>
      <c r="G216">
        <v>3</v>
      </c>
      <c r="H216">
        <v>0</v>
      </c>
      <c r="I216">
        <v>28</v>
      </c>
      <c r="J216">
        <v>52</v>
      </c>
      <c r="K216" t="s">
        <v>29</v>
      </c>
      <c r="L216">
        <v>4</v>
      </c>
      <c r="M216">
        <v>52</v>
      </c>
      <c r="N216" t="s">
        <v>9050</v>
      </c>
      <c r="O216" t="s">
        <v>143</v>
      </c>
      <c r="P216" t="s">
        <v>66</v>
      </c>
      <c r="Q216" t="s">
        <v>67</v>
      </c>
      <c r="R216" t="s">
        <v>68</v>
      </c>
      <c r="S216" t="s">
        <v>8827</v>
      </c>
      <c r="T216" t="s">
        <v>136</v>
      </c>
      <c r="U216" t="s">
        <v>9051</v>
      </c>
      <c r="V216" t="s">
        <v>8933</v>
      </c>
      <c r="X216" t="str">
        <f>VLOOKUP(pbp!V2966, games!$B$2:$R$40, 3, FALSE)</f>
        <v>2020-09-22T00:15Z</v>
      </c>
      <c r="Y216">
        <f>VLOOKUP(1*V216,NFLGames!$H$11:$H$555,1,FALSE)</f>
        <v>401128122</v>
      </c>
      <c r="Z216">
        <f>VLOOKUP($Y216, NFLGames!$H$11:$K$555,2,FALSE)</f>
        <v>2019</v>
      </c>
      <c r="AA216">
        <f>VLOOKUP($Y216, NFLGames!$H$11:$K$555,3,FALSE)</f>
        <v>2</v>
      </c>
      <c r="AB216" s="6">
        <f>IF(A217=0, 0, AH217-tbl_pbp[[#This Row],[Saints Win %]])</f>
        <v>0</v>
      </c>
      <c r="AE216">
        <f>ABS(tbl_pbp[[#This Row],[play.homeScore]]-tbl_pbp[[#This Row],[play.awayScore]])</f>
        <v>3</v>
      </c>
      <c r="AF216">
        <f>IF(tbl_pbp[[#This Row],[Play Saints Win % Increase]]&gt;=$AF$4,1,0)</f>
        <v>0</v>
      </c>
      <c r="AG216" t="str">
        <f>VLOOKUP(tbl_pbp[[#This Row],[gameId]], games!$B$2:$T$40, 9, FALSE)</f>
        <v>new-orleans-saints</v>
      </c>
      <c r="AH216" s="5">
        <f>IF(tbl_pbp[[#This Row],[AwayTeam]] &lt;&gt; "new-orleans-saints", tbl_pbp[[#This Row],[homeWinPercentage]], 1-tbl_pbp[[#This Row],[homeWinPercentage]])</f>
        <v>0.31899999999999995</v>
      </c>
      <c r="AI216" s="13">
        <f>tbl_pbp[[#This Row],[Kamara]]*tbl_pbp[[#This Row],[Impactful Play]]</f>
        <v>0</v>
      </c>
      <c r="AJ216" s="13">
        <f>tbl_pbp[[#This Row],[Thomas]]*tbl_pbp[[#This Row],[Impactful Play]]</f>
        <v>0</v>
      </c>
      <c r="AK216" s="13" t="str">
        <f>VLOOKUP(tbl_pbp[[#This Row],[Play Saints Win % Increase]], tbl_impact[],3,TRUE)</f>
        <v>Scented (0 to +5%)</v>
      </c>
    </row>
    <row r="217" spans="1:37">
      <c r="A217" s="1">
        <v>40</v>
      </c>
      <c r="B217" s="5">
        <v>0.68100000000000005</v>
      </c>
      <c r="C217" t="s">
        <v>9052</v>
      </c>
      <c r="D217">
        <v>0</v>
      </c>
      <c r="E217">
        <v>0</v>
      </c>
      <c r="F217">
        <v>1</v>
      </c>
      <c r="G217">
        <v>3</v>
      </c>
      <c r="H217">
        <v>0</v>
      </c>
      <c r="I217">
        <v>0</v>
      </c>
      <c r="J217">
        <v>14</v>
      </c>
      <c r="L217">
        <v>1</v>
      </c>
      <c r="M217">
        <v>86</v>
      </c>
      <c r="N217" t="s">
        <v>142</v>
      </c>
      <c r="O217" t="s">
        <v>143</v>
      </c>
      <c r="P217" t="s">
        <v>144</v>
      </c>
      <c r="Q217" t="s">
        <v>145</v>
      </c>
      <c r="R217" t="s">
        <v>146</v>
      </c>
      <c r="V217" t="s">
        <v>8933</v>
      </c>
      <c r="X217" t="str">
        <f>VLOOKUP(pbp!V2967, games!$B$2:$R$40, 3, FALSE)</f>
        <v>2020-09-22T00:15Z</v>
      </c>
      <c r="Y217">
        <f>VLOOKUP(1*V217,NFLGames!$H$11:$H$555,1,FALSE)</f>
        <v>401128122</v>
      </c>
      <c r="Z217">
        <f>VLOOKUP($Y217, NFLGames!$H$11:$K$555,2,FALSE)</f>
        <v>2019</v>
      </c>
      <c r="AA217">
        <f>VLOOKUP($Y217, NFLGames!$H$11:$K$555,3,FALSE)</f>
        <v>2</v>
      </c>
      <c r="AB217" s="6">
        <f>IF(A218=0, 0, AH218-tbl_pbp[[#This Row],[Saints Win %]])</f>
        <v>0</v>
      </c>
      <c r="AE217">
        <f>ABS(tbl_pbp[[#This Row],[play.homeScore]]-tbl_pbp[[#This Row],[play.awayScore]])</f>
        <v>3</v>
      </c>
      <c r="AF217">
        <f>IF(tbl_pbp[[#This Row],[Play Saints Win % Increase]]&gt;=$AF$4,1,0)</f>
        <v>0</v>
      </c>
      <c r="AG217" t="str">
        <f>VLOOKUP(tbl_pbp[[#This Row],[gameId]], games!$B$2:$T$40, 9, FALSE)</f>
        <v>new-orleans-saints</v>
      </c>
      <c r="AH217" s="5">
        <f>IF(tbl_pbp[[#This Row],[AwayTeam]] &lt;&gt; "new-orleans-saints", tbl_pbp[[#This Row],[homeWinPercentage]], 1-tbl_pbp[[#This Row],[homeWinPercentage]])</f>
        <v>0.31899999999999995</v>
      </c>
      <c r="AI217" s="13">
        <f>tbl_pbp[[#This Row],[Kamara]]*tbl_pbp[[#This Row],[Impactful Play]]</f>
        <v>0</v>
      </c>
      <c r="AJ217" s="13">
        <f>tbl_pbp[[#This Row],[Thomas]]*tbl_pbp[[#This Row],[Impactful Play]]</f>
        <v>0</v>
      </c>
      <c r="AK217" s="13" t="str">
        <f>VLOOKUP(tbl_pbp[[#This Row],[Play Saints Win % Increase]], tbl_impact[],3,TRUE)</f>
        <v>Scented (0 to +5%)</v>
      </c>
    </row>
    <row r="218" spans="1:37">
      <c r="A218" s="1">
        <v>41</v>
      </c>
      <c r="B218" s="5">
        <v>0.68100000000000005</v>
      </c>
      <c r="C218" t="s">
        <v>9053</v>
      </c>
      <c r="D218">
        <v>0</v>
      </c>
      <c r="E218">
        <v>0</v>
      </c>
      <c r="F218">
        <v>1</v>
      </c>
      <c r="G218">
        <v>3</v>
      </c>
      <c r="H218">
        <v>0</v>
      </c>
      <c r="I218">
        <v>0</v>
      </c>
      <c r="J218">
        <v>38</v>
      </c>
      <c r="L218">
        <v>3</v>
      </c>
      <c r="M218">
        <v>38</v>
      </c>
      <c r="N218" t="s">
        <v>142</v>
      </c>
      <c r="O218" t="s">
        <v>143</v>
      </c>
      <c r="P218" t="s">
        <v>144</v>
      </c>
      <c r="Q218" t="s">
        <v>145</v>
      </c>
      <c r="R218" t="s">
        <v>146</v>
      </c>
      <c r="V218" t="s">
        <v>8933</v>
      </c>
      <c r="X218" t="str">
        <f>VLOOKUP(pbp!V2968, games!$B$2:$R$40, 3, FALSE)</f>
        <v>2020-09-22T00:15Z</v>
      </c>
      <c r="Y218">
        <f>VLOOKUP(1*V218,NFLGames!$H$11:$H$555,1,FALSE)</f>
        <v>401128122</v>
      </c>
      <c r="Z218">
        <f>VLOOKUP($Y218, NFLGames!$H$11:$K$555,2,FALSE)</f>
        <v>2019</v>
      </c>
      <c r="AA218">
        <f>VLOOKUP($Y218, NFLGames!$H$11:$K$555,3,FALSE)</f>
        <v>2</v>
      </c>
      <c r="AB218" s="6">
        <f>IF(A219=0, 0, AH219-tbl_pbp[[#This Row],[Saints Win %]])</f>
        <v>3.1000000000000028E-2</v>
      </c>
      <c r="AE218">
        <f>ABS(tbl_pbp[[#This Row],[play.homeScore]]-tbl_pbp[[#This Row],[play.awayScore]])</f>
        <v>3</v>
      </c>
      <c r="AF218">
        <f>IF(tbl_pbp[[#This Row],[Play Saints Win % Increase]]&gt;=$AF$4,1,0)</f>
        <v>0</v>
      </c>
      <c r="AG218" t="str">
        <f>VLOOKUP(tbl_pbp[[#This Row],[gameId]], games!$B$2:$T$40, 9, FALSE)</f>
        <v>new-orleans-saints</v>
      </c>
      <c r="AH218" s="5">
        <f>IF(tbl_pbp[[#This Row],[AwayTeam]] &lt;&gt; "new-orleans-saints", tbl_pbp[[#This Row],[homeWinPercentage]], 1-tbl_pbp[[#This Row],[homeWinPercentage]])</f>
        <v>0.31899999999999995</v>
      </c>
      <c r="AI218" s="13">
        <f>tbl_pbp[[#This Row],[Kamara]]*tbl_pbp[[#This Row],[Impactful Play]]</f>
        <v>0</v>
      </c>
      <c r="AJ218" s="13">
        <f>tbl_pbp[[#This Row],[Thomas]]*tbl_pbp[[#This Row],[Impactful Play]]</f>
        <v>0</v>
      </c>
      <c r="AK218" s="13" t="str">
        <f>VLOOKUP(tbl_pbp[[#This Row],[Play Saints Win % Increase]], tbl_impact[],3,TRUE)</f>
        <v>Scented (0 to +5%)</v>
      </c>
    </row>
    <row r="219" spans="1:37">
      <c r="A219" s="1">
        <v>42</v>
      </c>
      <c r="B219" s="5">
        <v>0.65</v>
      </c>
      <c r="C219" t="s">
        <v>9054</v>
      </c>
      <c r="D219">
        <v>0</v>
      </c>
      <c r="E219">
        <v>0</v>
      </c>
      <c r="F219">
        <v>2</v>
      </c>
      <c r="G219">
        <v>3</v>
      </c>
      <c r="H219">
        <v>0</v>
      </c>
      <c r="I219">
        <v>10</v>
      </c>
      <c r="J219">
        <v>14</v>
      </c>
      <c r="K219" t="s">
        <v>8931</v>
      </c>
      <c r="L219">
        <v>1</v>
      </c>
      <c r="M219">
        <v>86</v>
      </c>
      <c r="N219" t="s">
        <v>9055</v>
      </c>
      <c r="O219" t="s">
        <v>24</v>
      </c>
      <c r="P219" t="s">
        <v>22</v>
      </c>
      <c r="Q219" t="s">
        <v>37</v>
      </c>
      <c r="S219" t="s">
        <v>33</v>
      </c>
      <c r="T219" t="s">
        <v>9056</v>
      </c>
      <c r="U219" t="s">
        <v>9057</v>
      </c>
      <c r="V219" t="s">
        <v>8933</v>
      </c>
      <c r="X219" t="str">
        <f>VLOOKUP(pbp!V2969, games!$B$2:$R$40, 3, FALSE)</f>
        <v>2020-09-22T00:15Z</v>
      </c>
      <c r="Y219">
        <f>VLOOKUP(1*V219,NFLGames!$H$11:$H$555,1,FALSE)</f>
        <v>401128122</v>
      </c>
      <c r="Z219">
        <f>VLOOKUP($Y219, NFLGames!$H$11:$K$555,2,FALSE)</f>
        <v>2019</v>
      </c>
      <c r="AA219">
        <f>VLOOKUP($Y219, NFLGames!$H$11:$K$555,3,FALSE)</f>
        <v>2</v>
      </c>
      <c r="AB219" s="6">
        <f>IF(A220=0, 0, AH220-tbl_pbp[[#This Row],[Saints Win %]])</f>
        <v>3.6000000000000032E-2</v>
      </c>
      <c r="AE219">
        <f>ABS(tbl_pbp[[#This Row],[play.homeScore]]-tbl_pbp[[#This Row],[play.awayScore]])</f>
        <v>3</v>
      </c>
      <c r="AF219">
        <f>IF(tbl_pbp[[#This Row],[Play Saints Win % Increase]]&gt;=$AF$4,1,0)</f>
        <v>0</v>
      </c>
      <c r="AG219" t="str">
        <f>VLOOKUP(tbl_pbp[[#This Row],[gameId]], games!$B$2:$T$40, 9, FALSE)</f>
        <v>new-orleans-saints</v>
      </c>
      <c r="AH219" s="5">
        <f>IF(tbl_pbp[[#This Row],[AwayTeam]] &lt;&gt; "new-orleans-saints", tbl_pbp[[#This Row],[homeWinPercentage]], 1-tbl_pbp[[#This Row],[homeWinPercentage]])</f>
        <v>0.35</v>
      </c>
      <c r="AI219" s="13">
        <f>tbl_pbp[[#This Row],[Kamara]]*tbl_pbp[[#This Row],[Impactful Play]]</f>
        <v>0</v>
      </c>
      <c r="AJ219" s="13">
        <f>tbl_pbp[[#This Row],[Thomas]]*tbl_pbp[[#This Row],[Impactful Play]]</f>
        <v>0</v>
      </c>
      <c r="AK219" s="13" t="str">
        <f>VLOOKUP(tbl_pbp[[#This Row],[Play Saints Win % Increase]], tbl_impact[],3,TRUE)</f>
        <v>Scented (0 to +5%)</v>
      </c>
    </row>
    <row r="220" spans="1:37">
      <c r="A220" s="1">
        <v>43</v>
      </c>
      <c r="B220" s="5">
        <v>0.61399999999999999</v>
      </c>
      <c r="C220" t="s">
        <v>9058</v>
      </c>
      <c r="D220">
        <v>0</v>
      </c>
      <c r="E220">
        <v>0</v>
      </c>
      <c r="F220">
        <v>2</v>
      </c>
      <c r="G220">
        <v>3</v>
      </c>
      <c r="H220">
        <v>0</v>
      </c>
      <c r="I220">
        <v>10</v>
      </c>
      <c r="J220">
        <v>14</v>
      </c>
      <c r="K220" t="s">
        <v>8931</v>
      </c>
      <c r="L220">
        <v>2</v>
      </c>
      <c r="M220">
        <v>86</v>
      </c>
      <c r="N220" t="s">
        <v>9059</v>
      </c>
      <c r="O220" t="s">
        <v>1758</v>
      </c>
      <c r="P220" t="s">
        <v>30</v>
      </c>
      <c r="Q220" t="s">
        <v>31</v>
      </c>
      <c r="R220" t="s">
        <v>32</v>
      </c>
      <c r="S220" t="s">
        <v>120</v>
      </c>
      <c r="T220" t="s">
        <v>9056</v>
      </c>
      <c r="U220" t="s">
        <v>9060</v>
      </c>
      <c r="V220" t="s">
        <v>8933</v>
      </c>
      <c r="X220" t="str">
        <f>VLOOKUP(pbp!V2970, games!$B$2:$R$40, 3, FALSE)</f>
        <v>2020-09-22T00:15Z</v>
      </c>
      <c r="Y220">
        <f>VLOOKUP(1*V220,NFLGames!$H$11:$H$555,1,FALSE)</f>
        <v>401128122</v>
      </c>
      <c r="Z220">
        <f>VLOOKUP($Y220, NFLGames!$H$11:$K$555,2,FALSE)</f>
        <v>2019</v>
      </c>
      <c r="AA220">
        <f>VLOOKUP($Y220, NFLGames!$H$11:$K$555,3,FALSE)</f>
        <v>2</v>
      </c>
      <c r="AB220" s="6">
        <f>IF(A221=0, 0, AH221-tbl_pbp[[#This Row],[Saints Win %]])</f>
        <v>0</v>
      </c>
      <c r="AE220">
        <f>ABS(tbl_pbp[[#This Row],[play.homeScore]]-tbl_pbp[[#This Row],[play.awayScore]])</f>
        <v>3</v>
      </c>
      <c r="AF220">
        <f>IF(tbl_pbp[[#This Row],[Play Saints Win % Increase]]&gt;=$AF$4,1,0)</f>
        <v>0</v>
      </c>
      <c r="AG220" t="str">
        <f>VLOOKUP(tbl_pbp[[#This Row],[gameId]], games!$B$2:$T$40, 9, FALSE)</f>
        <v>new-orleans-saints</v>
      </c>
      <c r="AH220" s="5">
        <f>IF(tbl_pbp[[#This Row],[AwayTeam]] &lt;&gt; "new-orleans-saints", tbl_pbp[[#This Row],[homeWinPercentage]], 1-tbl_pbp[[#This Row],[homeWinPercentage]])</f>
        <v>0.38600000000000001</v>
      </c>
      <c r="AI220" s="13">
        <f>tbl_pbp[[#This Row],[Kamara]]*tbl_pbp[[#This Row],[Impactful Play]]</f>
        <v>0</v>
      </c>
      <c r="AJ220" s="13">
        <f>tbl_pbp[[#This Row],[Thomas]]*tbl_pbp[[#This Row],[Impactful Play]]</f>
        <v>0</v>
      </c>
      <c r="AK220" s="13" t="str">
        <f>VLOOKUP(tbl_pbp[[#This Row],[Play Saints Win % Increase]], tbl_impact[],3,TRUE)</f>
        <v>Scented (0 to +5%)</v>
      </c>
    </row>
    <row r="221" spans="1:37">
      <c r="A221" s="1">
        <v>44</v>
      </c>
      <c r="B221" s="5">
        <v>0.61399999999999999</v>
      </c>
      <c r="C221" t="s">
        <v>9061</v>
      </c>
      <c r="D221">
        <v>0</v>
      </c>
      <c r="E221">
        <v>0</v>
      </c>
      <c r="F221">
        <v>2</v>
      </c>
      <c r="G221">
        <v>3</v>
      </c>
      <c r="H221">
        <v>0</v>
      </c>
      <c r="I221">
        <v>9</v>
      </c>
      <c r="J221">
        <v>15</v>
      </c>
      <c r="K221" t="s">
        <v>8931</v>
      </c>
      <c r="L221">
        <v>3</v>
      </c>
      <c r="M221">
        <v>85</v>
      </c>
      <c r="N221" t="s">
        <v>9062</v>
      </c>
      <c r="O221" t="s">
        <v>9063</v>
      </c>
      <c r="P221" t="s">
        <v>22</v>
      </c>
      <c r="Q221" t="s">
        <v>37</v>
      </c>
      <c r="S221" t="s">
        <v>139</v>
      </c>
      <c r="T221" t="s">
        <v>9064</v>
      </c>
      <c r="U221" t="s">
        <v>9065</v>
      </c>
      <c r="V221" t="s">
        <v>8933</v>
      </c>
      <c r="X221" t="str">
        <f>VLOOKUP(pbp!V2971, games!$B$2:$R$40, 3, FALSE)</f>
        <v>2020-09-22T00:15Z</v>
      </c>
      <c r="Y221">
        <f>VLOOKUP(1*V221,NFLGames!$H$11:$H$555,1,FALSE)</f>
        <v>401128122</v>
      </c>
      <c r="Z221">
        <f>VLOOKUP($Y221, NFLGames!$H$11:$K$555,2,FALSE)</f>
        <v>2019</v>
      </c>
      <c r="AA221">
        <f>VLOOKUP($Y221, NFLGames!$H$11:$K$555,3,FALSE)</f>
        <v>2</v>
      </c>
      <c r="AB221" s="6">
        <f>IF(A222=0, 0, AH222-tbl_pbp[[#This Row],[Saints Win %]])</f>
        <v>2.200000000000002E-2</v>
      </c>
      <c r="AE221">
        <f>ABS(tbl_pbp[[#This Row],[play.homeScore]]-tbl_pbp[[#This Row],[play.awayScore]])</f>
        <v>3</v>
      </c>
      <c r="AF221">
        <f>IF(tbl_pbp[[#This Row],[Play Saints Win % Increase]]&gt;=$AF$4,1,0)</f>
        <v>0</v>
      </c>
      <c r="AG221" t="str">
        <f>VLOOKUP(tbl_pbp[[#This Row],[gameId]], games!$B$2:$T$40, 9, FALSE)</f>
        <v>new-orleans-saints</v>
      </c>
      <c r="AH221" s="5">
        <f>IF(tbl_pbp[[#This Row],[AwayTeam]] &lt;&gt; "new-orleans-saints", tbl_pbp[[#This Row],[homeWinPercentage]], 1-tbl_pbp[[#This Row],[homeWinPercentage]])</f>
        <v>0.38600000000000001</v>
      </c>
      <c r="AI221" s="13">
        <f>tbl_pbp[[#This Row],[Kamara]]*tbl_pbp[[#This Row],[Impactful Play]]</f>
        <v>0</v>
      </c>
      <c r="AJ221" s="13">
        <f>tbl_pbp[[#This Row],[Thomas]]*tbl_pbp[[#This Row],[Impactful Play]]</f>
        <v>0</v>
      </c>
      <c r="AK221" s="13" t="str">
        <f>VLOOKUP(tbl_pbp[[#This Row],[Play Saints Win % Increase]], tbl_impact[],3,TRUE)</f>
        <v>Scented (0 to +5%)</v>
      </c>
    </row>
    <row r="222" spans="1:37">
      <c r="A222" s="1">
        <v>45</v>
      </c>
      <c r="B222" s="5">
        <v>0.59199999999999997</v>
      </c>
      <c r="C222" t="s">
        <v>9066</v>
      </c>
      <c r="D222">
        <v>0</v>
      </c>
      <c r="E222">
        <v>0</v>
      </c>
      <c r="F222">
        <v>2</v>
      </c>
      <c r="G222">
        <v>3</v>
      </c>
      <c r="H222">
        <v>0</v>
      </c>
      <c r="I222">
        <v>9</v>
      </c>
      <c r="J222">
        <v>15</v>
      </c>
      <c r="K222" t="s">
        <v>8931</v>
      </c>
      <c r="L222">
        <v>4</v>
      </c>
      <c r="M222">
        <v>85</v>
      </c>
      <c r="N222" t="s">
        <v>9067</v>
      </c>
      <c r="O222" t="s">
        <v>9068</v>
      </c>
      <c r="P222" t="s">
        <v>66</v>
      </c>
      <c r="Q222" t="s">
        <v>67</v>
      </c>
      <c r="R222" t="s">
        <v>68</v>
      </c>
      <c r="S222" t="s">
        <v>183</v>
      </c>
      <c r="T222" t="s">
        <v>9064</v>
      </c>
      <c r="U222" t="s">
        <v>9069</v>
      </c>
      <c r="V222" t="s">
        <v>8933</v>
      </c>
      <c r="X222" t="str">
        <f>VLOOKUP(pbp!V2972, games!$B$2:$R$40, 3, FALSE)</f>
        <v>2020-09-22T00:15Z</v>
      </c>
      <c r="Y222">
        <f>VLOOKUP(1*V222,NFLGames!$H$11:$H$555,1,FALSE)</f>
        <v>401128122</v>
      </c>
      <c r="Z222">
        <f>VLOOKUP($Y222, NFLGames!$H$11:$K$555,2,FALSE)</f>
        <v>2019</v>
      </c>
      <c r="AA222">
        <f>VLOOKUP($Y222, NFLGames!$H$11:$K$555,3,FALSE)</f>
        <v>2</v>
      </c>
      <c r="AB222" s="6">
        <f>IF(A223=0, 0, AH223-tbl_pbp[[#This Row],[Saints Win %]])</f>
        <v>-5.2000000000000046E-2</v>
      </c>
      <c r="AE222">
        <f>ABS(tbl_pbp[[#This Row],[play.homeScore]]-tbl_pbp[[#This Row],[play.awayScore]])</f>
        <v>3</v>
      </c>
      <c r="AF222">
        <f>IF(tbl_pbp[[#This Row],[Play Saints Win % Increase]]&gt;=$AF$4,1,0)</f>
        <v>0</v>
      </c>
      <c r="AG222" t="str">
        <f>VLOOKUP(tbl_pbp[[#This Row],[gameId]], games!$B$2:$T$40, 9, FALSE)</f>
        <v>new-orleans-saints</v>
      </c>
      <c r="AH222" s="5">
        <f>IF(tbl_pbp[[#This Row],[AwayTeam]] &lt;&gt; "new-orleans-saints", tbl_pbp[[#This Row],[homeWinPercentage]], 1-tbl_pbp[[#This Row],[homeWinPercentage]])</f>
        <v>0.40800000000000003</v>
      </c>
      <c r="AI222" s="13">
        <f>tbl_pbp[[#This Row],[Kamara]]*tbl_pbp[[#This Row],[Impactful Play]]</f>
        <v>0</v>
      </c>
      <c r="AJ222" s="13">
        <f>tbl_pbp[[#This Row],[Thomas]]*tbl_pbp[[#This Row],[Impactful Play]]</f>
        <v>0</v>
      </c>
      <c r="AK222" s="13" t="str">
        <f>VLOOKUP(tbl_pbp[[#This Row],[Play Saints Win % Increase]], tbl_impact[],3,TRUE)</f>
        <v>Smelly (worse than-5% -&gt; -10%)</v>
      </c>
    </row>
    <row r="223" spans="1:37">
      <c r="A223" s="1">
        <v>46</v>
      </c>
      <c r="B223" s="5">
        <v>0.64400000000000002</v>
      </c>
      <c r="C223" t="s">
        <v>9070</v>
      </c>
      <c r="D223">
        <v>0</v>
      </c>
      <c r="E223">
        <v>0</v>
      </c>
      <c r="F223">
        <v>2</v>
      </c>
      <c r="G223">
        <v>3</v>
      </c>
      <c r="H223">
        <v>0</v>
      </c>
      <c r="I223">
        <v>10</v>
      </c>
      <c r="J223">
        <v>41</v>
      </c>
      <c r="K223" t="s">
        <v>29</v>
      </c>
      <c r="L223">
        <v>1</v>
      </c>
      <c r="M223">
        <v>41</v>
      </c>
      <c r="N223" t="s">
        <v>9071</v>
      </c>
      <c r="O223" t="s">
        <v>307</v>
      </c>
      <c r="P223" t="s">
        <v>45</v>
      </c>
      <c r="Q223" t="s">
        <v>46</v>
      </c>
      <c r="R223" t="s">
        <v>47</v>
      </c>
      <c r="S223" t="s">
        <v>33</v>
      </c>
      <c r="T223" t="s">
        <v>9072</v>
      </c>
      <c r="U223" t="s">
        <v>9073</v>
      </c>
      <c r="V223" t="s">
        <v>8933</v>
      </c>
      <c r="X223" t="str">
        <f>VLOOKUP(pbp!V2973, games!$B$2:$R$40, 3, FALSE)</f>
        <v>2020-09-22T00:15Z</v>
      </c>
      <c r="Y223">
        <f>VLOOKUP(1*V223,NFLGames!$H$11:$H$555,1,FALSE)</f>
        <v>401128122</v>
      </c>
      <c r="Z223">
        <f>VLOOKUP($Y223, NFLGames!$H$11:$K$555,2,FALSE)</f>
        <v>2019</v>
      </c>
      <c r="AA223">
        <f>VLOOKUP($Y223, NFLGames!$H$11:$K$555,3,FALSE)</f>
        <v>2</v>
      </c>
      <c r="AB223" s="6">
        <f>IF(A224=0, 0, AH224-tbl_pbp[[#This Row],[Saints Win %]])</f>
        <v>5.7000000000000051E-2</v>
      </c>
      <c r="AE223">
        <f>ABS(tbl_pbp[[#This Row],[play.homeScore]]-tbl_pbp[[#This Row],[play.awayScore]])</f>
        <v>3</v>
      </c>
      <c r="AF223">
        <f>IF(tbl_pbp[[#This Row],[Play Saints Win % Increase]]&gt;=$AF$4,1,0)</f>
        <v>0</v>
      </c>
      <c r="AG223" t="str">
        <f>VLOOKUP(tbl_pbp[[#This Row],[gameId]], games!$B$2:$T$40, 9, FALSE)</f>
        <v>new-orleans-saints</v>
      </c>
      <c r="AH223" s="5">
        <f>IF(tbl_pbp[[#This Row],[AwayTeam]] &lt;&gt; "new-orleans-saints", tbl_pbp[[#This Row],[homeWinPercentage]], 1-tbl_pbp[[#This Row],[homeWinPercentage]])</f>
        <v>0.35599999999999998</v>
      </c>
      <c r="AI223" s="13">
        <f>tbl_pbp[[#This Row],[Kamara]]*tbl_pbp[[#This Row],[Impactful Play]]</f>
        <v>0</v>
      </c>
      <c r="AJ223" s="13">
        <f>tbl_pbp[[#This Row],[Thomas]]*tbl_pbp[[#This Row],[Impactful Play]]</f>
        <v>0</v>
      </c>
      <c r="AK223" s="13" t="str">
        <f>VLOOKUP(tbl_pbp[[#This Row],[Play Saints Win % Increase]], tbl_impact[],3,TRUE)</f>
        <v>Perfumed (5 to + 10%)</v>
      </c>
    </row>
    <row r="224" spans="1:37">
      <c r="A224" s="1">
        <v>47</v>
      </c>
      <c r="B224" s="5">
        <v>0.58699999999999997</v>
      </c>
      <c r="C224" t="s">
        <v>9074</v>
      </c>
      <c r="D224">
        <v>0</v>
      </c>
      <c r="E224">
        <v>0</v>
      </c>
      <c r="F224">
        <v>2</v>
      </c>
      <c r="G224">
        <v>3</v>
      </c>
      <c r="H224">
        <v>0</v>
      </c>
      <c r="I224">
        <v>6</v>
      </c>
      <c r="J224">
        <v>37</v>
      </c>
      <c r="K224" t="s">
        <v>29</v>
      </c>
      <c r="L224">
        <v>2</v>
      </c>
      <c r="M224">
        <v>37</v>
      </c>
      <c r="N224" t="s">
        <v>9075</v>
      </c>
      <c r="O224" t="s">
        <v>550</v>
      </c>
      <c r="P224" t="s">
        <v>45</v>
      </c>
      <c r="Q224" t="s">
        <v>46</v>
      </c>
      <c r="R224" t="s">
        <v>47</v>
      </c>
      <c r="S224" t="s">
        <v>60</v>
      </c>
      <c r="T224" t="s">
        <v>9076</v>
      </c>
      <c r="U224" t="s">
        <v>9077</v>
      </c>
      <c r="V224" t="s">
        <v>8933</v>
      </c>
      <c r="X224" t="str">
        <f>VLOOKUP(pbp!V2974, games!$B$2:$R$40, 3, FALSE)</f>
        <v>2020-09-22T00:15Z</v>
      </c>
      <c r="Y224">
        <f>VLOOKUP(1*V224,NFLGames!$H$11:$H$555,1,FALSE)</f>
        <v>401128122</v>
      </c>
      <c r="Z224">
        <f>VLOOKUP($Y224, NFLGames!$H$11:$K$555,2,FALSE)</f>
        <v>2019</v>
      </c>
      <c r="AA224">
        <f>VLOOKUP($Y224, NFLGames!$H$11:$K$555,3,FALSE)</f>
        <v>2</v>
      </c>
      <c r="AB224" s="6">
        <f>IF(A225=0, 0, AH225-tbl_pbp[[#This Row],[Saints Win %]])</f>
        <v>-4.9000000000000044E-2</v>
      </c>
      <c r="AE224">
        <f>ABS(tbl_pbp[[#This Row],[play.homeScore]]-tbl_pbp[[#This Row],[play.awayScore]])</f>
        <v>3</v>
      </c>
      <c r="AF224">
        <f>IF(tbl_pbp[[#This Row],[Play Saints Win % Increase]]&gt;=$AF$4,1,0)</f>
        <v>0</v>
      </c>
      <c r="AG224" t="str">
        <f>VLOOKUP(tbl_pbp[[#This Row],[gameId]], games!$B$2:$T$40, 9, FALSE)</f>
        <v>new-orleans-saints</v>
      </c>
      <c r="AH224" s="5">
        <f>IF(tbl_pbp[[#This Row],[AwayTeam]] &lt;&gt; "new-orleans-saints", tbl_pbp[[#This Row],[homeWinPercentage]], 1-tbl_pbp[[#This Row],[homeWinPercentage]])</f>
        <v>0.41300000000000003</v>
      </c>
      <c r="AI224" s="13">
        <f>tbl_pbp[[#This Row],[Kamara]]*tbl_pbp[[#This Row],[Impactful Play]]</f>
        <v>0</v>
      </c>
      <c r="AJ224" s="13">
        <f>tbl_pbp[[#This Row],[Thomas]]*tbl_pbp[[#This Row],[Impactful Play]]</f>
        <v>0</v>
      </c>
      <c r="AK224" s="13" t="str">
        <f>VLOOKUP(tbl_pbp[[#This Row],[Play Saints Win % Increase]], tbl_impact[],3,TRUE)</f>
        <v>Bad (0 to -5%)</v>
      </c>
    </row>
    <row r="225" spans="1:37">
      <c r="A225" s="1">
        <v>48</v>
      </c>
      <c r="B225" s="5">
        <v>0.63600000000000001</v>
      </c>
      <c r="C225" t="s">
        <v>9078</v>
      </c>
      <c r="D225">
        <v>0</v>
      </c>
      <c r="E225">
        <v>0</v>
      </c>
      <c r="F225">
        <v>2</v>
      </c>
      <c r="G225">
        <v>3</v>
      </c>
      <c r="H225">
        <v>0</v>
      </c>
      <c r="I225">
        <v>2</v>
      </c>
      <c r="J225">
        <v>33</v>
      </c>
      <c r="K225" t="s">
        <v>29</v>
      </c>
      <c r="L225">
        <v>3</v>
      </c>
      <c r="M225">
        <v>33</v>
      </c>
      <c r="N225" t="s">
        <v>9079</v>
      </c>
      <c r="O225" t="s">
        <v>1770</v>
      </c>
      <c r="P225" t="s">
        <v>94</v>
      </c>
      <c r="Q225" t="s">
        <v>95</v>
      </c>
      <c r="R225" t="s">
        <v>96</v>
      </c>
      <c r="S225" t="s">
        <v>241</v>
      </c>
      <c r="T225" t="s">
        <v>9080</v>
      </c>
      <c r="U225" t="s">
        <v>9081</v>
      </c>
      <c r="V225" t="s">
        <v>8933</v>
      </c>
      <c r="X225" t="str">
        <f>VLOOKUP(pbp!V2975, games!$B$2:$R$40, 3, FALSE)</f>
        <v>2020-09-22T00:15Z</v>
      </c>
      <c r="Y225">
        <f>VLOOKUP(1*V225,NFLGames!$H$11:$H$555,1,FALSE)</f>
        <v>401128122</v>
      </c>
      <c r="Z225">
        <f>VLOOKUP($Y225, NFLGames!$H$11:$K$555,2,FALSE)</f>
        <v>2019</v>
      </c>
      <c r="AA225">
        <f>VLOOKUP($Y225, NFLGames!$H$11:$K$555,3,FALSE)</f>
        <v>2</v>
      </c>
      <c r="AB225" s="6">
        <f>IF(A226=0, 0, AH226-tbl_pbp[[#This Row],[Saints Win %]])</f>
        <v>8.6999999999999966E-2</v>
      </c>
      <c r="AE225">
        <f>ABS(tbl_pbp[[#This Row],[play.homeScore]]-tbl_pbp[[#This Row],[play.awayScore]])</f>
        <v>3</v>
      </c>
      <c r="AF225">
        <f>IF(tbl_pbp[[#This Row],[Play Saints Win % Increase]]&gt;=$AF$4,1,0)</f>
        <v>0</v>
      </c>
      <c r="AG225" t="str">
        <f>VLOOKUP(tbl_pbp[[#This Row],[gameId]], games!$B$2:$T$40, 9, FALSE)</f>
        <v>new-orleans-saints</v>
      </c>
      <c r="AH225" s="5">
        <f>IF(tbl_pbp[[#This Row],[AwayTeam]] &lt;&gt; "new-orleans-saints", tbl_pbp[[#This Row],[homeWinPercentage]], 1-tbl_pbp[[#This Row],[homeWinPercentage]])</f>
        <v>0.36399999999999999</v>
      </c>
      <c r="AI225" s="13">
        <f>tbl_pbp[[#This Row],[Kamara]]*tbl_pbp[[#This Row],[Impactful Play]]</f>
        <v>0</v>
      </c>
      <c r="AJ225" s="13">
        <f>tbl_pbp[[#This Row],[Thomas]]*tbl_pbp[[#This Row],[Impactful Play]]</f>
        <v>0</v>
      </c>
      <c r="AK225" s="13" t="str">
        <f>VLOOKUP(tbl_pbp[[#This Row],[Play Saints Win % Increase]], tbl_impact[],3,TRUE)</f>
        <v>Perfumed (5 to + 10%)</v>
      </c>
    </row>
    <row r="226" spans="1:37">
      <c r="A226" s="1">
        <v>49</v>
      </c>
      <c r="B226" s="5">
        <v>0.54900000000000004</v>
      </c>
      <c r="C226" t="s">
        <v>9082</v>
      </c>
      <c r="D226">
        <v>0</v>
      </c>
      <c r="E226">
        <v>0</v>
      </c>
      <c r="F226">
        <v>2</v>
      </c>
      <c r="G226">
        <v>3</v>
      </c>
      <c r="H226">
        <v>0</v>
      </c>
      <c r="I226">
        <v>7</v>
      </c>
      <c r="J226">
        <v>38</v>
      </c>
      <c r="K226" t="s">
        <v>29</v>
      </c>
      <c r="L226">
        <v>3</v>
      </c>
      <c r="M226">
        <v>38</v>
      </c>
      <c r="N226" t="s">
        <v>9083</v>
      </c>
      <c r="O226" t="s">
        <v>3341</v>
      </c>
      <c r="P226" t="s">
        <v>30</v>
      </c>
      <c r="Q226" t="s">
        <v>31</v>
      </c>
      <c r="R226" t="s">
        <v>32</v>
      </c>
      <c r="S226" t="s">
        <v>212</v>
      </c>
      <c r="T226" t="s">
        <v>8946</v>
      </c>
      <c r="U226" t="s">
        <v>9084</v>
      </c>
      <c r="V226" t="s">
        <v>8933</v>
      </c>
      <c r="X226" t="str">
        <f>VLOOKUP(pbp!V2976, games!$B$2:$R$40, 3, FALSE)</f>
        <v>2020-09-22T00:15Z</v>
      </c>
      <c r="Y226">
        <f>VLOOKUP(1*V226,NFLGames!$H$11:$H$555,1,FALSE)</f>
        <v>401128122</v>
      </c>
      <c r="Z226">
        <f>VLOOKUP($Y226, NFLGames!$H$11:$K$555,2,FALSE)</f>
        <v>2019</v>
      </c>
      <c r="AA226">
        <f>VLOOKUP($Y226, NFLGames!$H$11:$K$555,3,FALSE)</f>
        <v>2</v>
      </c>
      <c r="AB226" s="6">
        <f>IF(A227=0, 0, AH227-tbl_pbp[[#This Row],[Saints Win %]])</f>
        <v>-7.1999999999999953E-2</v>
      </c>
      <c r="AE226">
        <f>ABS(tbl_pbp[[#This Row],[play.homeScore]]-tbl_pbp[[#This Row],[play.awayScore]])</f>
        <v>3</v>
      </c>
      <c r="AF226">
        <f>IF(tbl_pbp[[#This Row],[Play Saints Win % Increase]]&gt;=$AF$4,1,0)</f>
        <v>0</v>
      </c>
      <c r="AG226" t="str">
        <f>VLOOKUP(tbl_pbp[[#This Row],[gameId]], games!$B$2:$T$40, 9, FALSE)</f>
        <v>new-orleans-saints</v>
      </c>
      <c r="AH226" s="5">
        <f>IF(tbl_pbp[[#This Row],[AwayTeam]] &lt;&gt; "new-orleans-saints", tbl_pbp[[#This Row],[homeWinPercentage]], 1-tbl_pbp[[#This Row],[homeWinPercentage]])</f>
        <v>0.45099999999999996</v>
      </c>
      <c r="AI226" s="13">
        <f>tbl_pbp[[#This Row],[Kamara]]*tbl_pbp[[#This Row],[Impactful Play]]</f>
        <v>0</v>
      </c>
      <c r="AJ226" s="13">
        <f>tbl_pbp[[#This Row],[Thomas]]*tbl_pbp[[#This Row],[Impactful Play]]</f>
        <v>0</v>
      </c>
      <c r="AK226" s="13" t="str">
        <f>VLOOKUP(tbl_pbp[[#This Row],[Play Saints Win % Increase]], tbl_impact[],3,TRUE)</f>
        <v>Smelly (worse than-5% -&gt; -10%)</v>
      </c>
    </row>
    <row r="227" spans="1:37">
      <c r="A227" s="1">
        <v>50</v>
      </c>
      <c r="B227" s="5">
        <v>0.621</v>
      </c>
      <c r="C227" t="s">
        <v>9085</v>
      </c>
      <c r="D227">
        <v>0</v>
      </c>
      <c r="E227">
        <v>0</v>
      </c>
      <c r="F227">
        <v>2</v>
      </c>
      <c r="G227">
        <v>3</v>
      </c>
      <c r="H227">
        <v>0</v>
      </c>
      <c r="I227">
        <v>10</v>
      </c>
      <c r="J227">
        <v>20</v>
      </c>
      <c r="K227" t="s">
        <v>29</v>
      </c>
      <c r="L227">
        <v>1</v>
      </c>
      <c r="M227">
        <v>20</v>
      </c>
      <c r="N227" t="s">
        <v>9086</v>
      </c>
      <c r="O227" t="s">
        <v>9087</v>
      </c>
      <c r="P227" t="s">
        <v>45</v>
      </c>
      <c r="Q227" t="s">
        <v>46</v>
      </c>
      <c r="R227" t="s">
        <v>47</v>
      </c>
      <c r="S227" t="s">
        <v>33</v>
      </c>
      <c r="T227" t="s">
        <v>9004</v>
      </c>
      <c r="U227" t="s">
        <v>9088</v>
      </c>
      <c r="V227" t="s">
        <v>8933</v>
      </c>
      <c r="X227" t="str">
        <f>VLOOKUP(pbp!V2977, games!$B$2:$R$40, 3, FALSE)</f>
        <v>2020-09-22T00:15Z</v>
      </c>
      <c r="Y227">
        <f>VLOOKUP(1*V227,NFLGames!$H$11:$H$555,1,FALSE)</f>
        <v>401128122</v>
      </c>
      <c r="Z227">
        <f>VLOOKUP($Y227, NFLGames!$H$11:$K$555,2,FALSE)</f>
        <v>2019</v>
      </c>
      <c r="AA227">
        <f>VLOOKUP($Y227, NFLGames!$H$11:$K$555,3,FALSE)</f>
        <v>2</v>
      </c>
      <c r="AB227" s="6">
        <f>IF(A228=0, 0, AH228-tbl_pbp[[#This Row],[Saints Win %]])</f>
        <v>8.4999999999999964E-2</v>
      </c>
      <c r="AE227">
        <f>ABS(tbl_pbp[[#This Row],[play.homeScore]]-tbl_pbp[[#This Row],[play.awayScore]])</f>
        <v>3</v>
      </c>
      <c r="AF227">
        <f>IF(tbl_pbp[[#This Row],[Play Saints Win % Increase]]&gt;=$AF$4,1,0)</f>
        <v>0</v>
      </c>
      <c r="AG227" t="str">
        <f>VLOOKUP(tbl_pbp[[#This Row],[gameId]], games!$B$2:$T$40, 9, FALSE)</f>
        <v>new-orleans-saints</v>
      </c>
      <c r="AH227" s="5">
        <f>IF(tbl_pbp[[#This Row],[AwayTeam]] &lt;&gt; "new-orleans-saints", tbl_pbp[[#This Row],[homeWinPercentage]], 1-tbl_pbp[[#This Row],[homeWinPercentage]])</f>
        <v>0.379</v>
      </c>
      <c r="AI227" s="13">
        <f>tbl_pbp[[#This Row],[Kamara]]*tbl_pbp[[#This Row],[Impactful Play]]</f>
        <v>0</v>
      </c>
      <c r="AJ227" s="13">
        <f>tbl_pbp[[#This Row],[Thomas]]*tbl_pbp[[#This Row],[Impactful Play]]</f>
        <v>0</v>
      </c>
      <c r="AK227" s="13" t="str">
        <f>VLOOKUP(tbl_pbp[[#This Row],[Play Saints Win % Increase]], tbl_impact[],3,TRUE)</f>
        <v>Perfumed (5 to + 10%)</v>
      </c>
    </row>
    <row r="228" spans="1:37">
      <c r="A228" s="1">
        <v>51</v>
      </c>
      <c r="B228" s="5">
        <v>0.53600000000000003</v>
      </c>
      <c r="C228" t="s">
        <v>9089</v>
      </c>
      <c r="D228">
        <v>0</v>
      </c>
      <c r="E228">
        <v>0</v>
      </c>
      <c r="F228">
        <v>2</v>
      </c>
      <c r="G228">
        <v>3</v>
      </c>
      <c r="H228">
        <v>0</v>
      </c>
      <c r="I228">
        <v>6</v>
      </c>
      <c r="J228">
        <v>16</v>
      </c>
      <c r="K228" t="s">
        <v>29</v>
      </c>
      <c r="L228">
        <v>2</v>
      </c>
      <c r="M228">
        <v>65</v>
      </c>
      <c r="N228" t="s">
        <v>9090</v>
      </c>
      <c r="O228" t="s">
        <v>515</v>
      </c>
      <c r="P228" t="s">
        <v>22</v>
      </c>
      <c r="Q228" t="s">
        <v>37</v>
      </c>
      <c r="S228" t="s">
        <v>60</v>
      </c>
      <c r="T228" t="s">
        <v>9091</v>
      </c>
      <c r="U228" t="s">
        <v>9092</v>
      </c>
      <c r="V228" t="s">
        <v>8933</v>
      </c>
      <c r="X228" t="str">
        <f>VLOOKUP(pbp!V2978, games!$B$2:$R$40, 3, FALSE)</f>
        <v>2020-09-22T00:15Z</v>
      </c>
      <c r="Y228">
        <f>VLOOKUP(1*V228,NFLGames!$H$11:$H$555,1,FALSE)</f>
        <v>401128122</v>
      </c>
      <c r="Z228">
        <f>VLOOKUP($Y228, NFLGames!$H$11:$K$555,2,FALSE)</f>
        <v>2019</v>
      </c>
      <c r="AA228">
        <f>VLOOKUP($Y228, NFLGames!$H$11:$K$555,3,FALSE)</f>
        <v>2</v>
      </c>
      <c r="AB228" s="6">
        <f>IF(A229=0, 0, AH229-tbl_pbp[[#This Row],[Saints Win %]])</f>
        <v>0</v>
      </c>
      <c r="AE228">
        <f>ABS(tbl_pbp[[#This Row],[play.homeScore]]-tbl_pbp[[#This Row],[play.awayScore]])</f>
        <v>3</v>
      </c>
      <c r="AF228">
        <f>IF(tbl_pbp[[#This Row],[Play Saints Win % Increase]]&gt;=$AF$4,1,0)</f>
        <v>0</v>
      </c>
      <c r="AG228" t="str">
        <f>VLOOKUP(tbl_pbp[[#This Row],[gameId]], games!$B$2:$T$40, 9, FALSE)</f>
        <v>new-orleans-saints</v>
      </c>
      <c r="AH228" s="5">
        <f>IF(tbl_pbp[[#This Row],[AwayTeam]] &lt;&gt; "new-orleans-saints", tbl_pbp[[#This Row],[homeWinPercentage]], 1-tbl_pbp[[#This Row],[homeWinPercentage]])</f>
        <v>0.46399999999999997</v>
      </c>
      <c r="AI228" s="13">
        <f>tbl_pbp[[#This Row],[Kamara]]*tbl_pbp[[#This Row],[Impactful Play]]</f>
        <v>0</v>
      </c>
      <c r="AJ228" s="13">
        <f>tbl_pbp[[#This Row],[Thomas]]*tbl_pbp[[#This Row],[Impactful Play]]</f>
        <v>0</v>
      </c>
      <c r="AK228" s="13" t="str">
        <f>VLOOKUP(tbl_pbp[[#This Row],[Play Saints Win % Increase]], tbl_impact[],3,TRUE)</f>
        <v>Scented (0 to +5%)</v>
      </c>
    </row>
    <row r="229" spans="1:37">
      <c r="A229" s="1">
        <v>52</v>
      </c>
      <c r="B229" s="5">
        <v>0.53600000000000003</v>
      </c>
      <c r="C229" t="s">
        <v>9093</v>
      </c>
      <c r="D229">
        <v>0</v>
      </c>
      <c r="E229">
        <v>0</v>
      </c>
      <c r="F229">
        <v>2</v>
      </c>
      <c r="G229">
        <v>3</v>
      </c>
      <c r="H229">
        <v>0</v>
      </c>
      <c r="I229">
        <v>6</v>
      </c>
      <c r="J229">
        <v>16</v>
      </c>
      <c r="K229" t="s">
        <v>29</v>
      </c>
      <c r="L229">
        <v>3</v>
      </c>
      <c r="M229">
        <v>65</v>
      </c>
      <c r="N229" t="s">
        <v>9094</v>
      </c>
      <c r="O229" t="s">
        <v>4003</v>
      </c>
      <c r="P229" t="s">
        <v>22</v>
      </c>
      <c r="Q229" t="s">
        <v>37</v>
      </c>
      <c r="S229" t="s">
        <v>302</v>
      </c>
      <c r="T229" t="s">
        <v>9091</v>
      </c>
      <c r="U229" t="s">
        <v>9095</v>
      </c>
      <c r="V229" t="s">
        <v>8933</v>
      </c>
      <c r="X229" t="str">
        <f>VLOOKUP(pbp!V2979, games!$B$2:$R$40, 3, FALSE)</f>
        <v>2020-09-22T00:15Z</v>
      </c>
      <c r="Y229">
        <f>VLOOKUP(1*V229,NFLGames!$H$11:$H$555,1,FALSE)</f>
        <v>401128122</v>
      </c>
      <c r="Z229">
        <f>VLOOKUP($Y229, NFLGames!$H$11:$K$555,2,FALSE)</f>
        <v>2019</v>
      </c>
      <c r="AA229">
        <f>VLOOKUP($Y229, NFLGames!$H$11:$K$555,3,FALSE)</f>
        <v>2</v>
      </c>
      <c r="AB229" s="6">
        <f>IF(A230=0, 0, AH230-tbl_pbp[[#This Row],[Saints Win %]])</f>
        <v>-6.899999999999995E-2</v>
      </c>
      <c r="AD229">
        <v>1</v>
      </c>
      <c r="AE229">
        <f>ABS(tbl_pbp[[#This Row],[play.homeScore]]-tbl_pbp[[#This Row],[play.awayScore]])</f>
        <v>3</v>
      </c>
      <c r="AF229">
        <f>IF(tbl_pbp[[#This Row],[Play Saints Win % Increase]]&gt;=$AF$4,1,0)</f>
        <v>0</v>
      </c>
      <c r="AG229" t="str">
        <f>VLOOKUP(tbl_pbp[[#This Row],[gameId]], games!$B$2:$T$40, 9, FALSE)</f>
        <v>new-orleans-saints</v>
      </c>
      <c r="AH229" s="5">
        <f>IF(tbl_pbp[[#This Row],[AwayTeam]] &lt;&gt; "new-orleans-saints", tbl_pbp[[#This Row],[homeWinPercentage]], 1-tbl_pbp[[#This Row],[homeWinPercentage]])</f>
        <v>0.46399999999999997</v>
      </c>
      <c r="AI229" s="13">
        <f>tbl_pbp[[#This Row],[Kamara]]*tbl_pbp[[#This Row],[Impactful Play]]</f>
        <v>0</v>
      </c>
      <c r="AJ229" s="13">
        <f>tbl_pbp[[#This Row],[Thomas]]*tbl_pbp[[#This Row],[Impactful Play]]</f>
        <v>0</v>
      </c>
      <c r="AK229" s="13" t="str">
        <f>VLOOKUP(tbl_pbp[[#This Row],[Play Saints Win % Increase]], tbl_impact[],3,TRUE)</f>
        <v>Smelly (worse than-5% -&gt; -10%)</v>
      </c>
    </row>
    <row r="230" spans="1:37">
      <c r="A230" s="1">
        <v>53</v>
      </c>
      <c r="B230" s="5">
        <v>0.60499999999999998</v>
      </c>
      <c r="C230" t="s">
        <v>9096</v>
      </c>
      <c r="D230">
        <v>0</v>
      </c>
      <c r="E230">
        <v>0</v>
      </c>
      <c r="F230">
        <v>2</v>
      </c>
      <c r="G230">
        <v>3</v>
      </c>
      <c r="H230">
        <v>3</v>
      </c>
      <c r="I230">
        <v>6</v>
      </c>
      <c r="J230">
        <v>16</v>
      </c>
      <c r="K230" t="s">
        <v>29</v>
      </c>
      <c r="L230">
        <v>4</v>
      </c>
      <c r="M230">
        <v>16</v>
      </c>
      <c r="N230" t="s">
        <v>9097</v>
      </c>
      <c r="O230" t="s">
        <v>174</v>
      </c>
      <c r="P230" t="s">
        <v>187</v>
      </c>
      <c r="Q230" t="s">
        <v>188</v>
      </c>
      <c r="R230" t="s">
        <v>189</v>
      </c>
      <c r="S230" t="s">
        <v>2164</v>
      </c>
      <c r="T230" t="s">
        <v>9091</v>
      </c>
      <c r="U230" t="s">
        <v>9098</v>
      </c>
      <c r="V230" t="s">
        <v>8933</v>
      </c>
      <c r="X230" t="str">
        <f>VLOOKUP(pbp!V2980, games!$B$2:$R$40, 3, FALSE)</f>
        <v>2020-09-22T00:15Z</v>
      </c>
      <c r="Y230">
        <f>VLOOKUP(1*V230,NFLGames!$H$11:$H$555,1,FALSE)</f>
        <v>401128122</v>
      </c>
      <c r="Z230">
        <f>VLOOKUP($Y230, NFLGames!$H$11:$K$555,2,FALSE)</f>
        <v>2019</v>
      </c>
      <c r="AA230">
        <f>VLOOKUP($Y230, NFLGames!$H$11:$K$555,3,FALSE)</f>
        <v>2</v>
      </c>
      <c r="AB230" s="6">
        <f>IF(A231=0, 0, AH231-tbl_pbp[[#This Row],[Saints Win %]])</f>
        <v>-5.0000000000000044E-3</v>
      </c>
      <c r="AE230">
        <f>ABS(tbl_pbp[[#This Row],[play.homeScore]]-tbl_pbp[[#This Row],[play.awayScore]])</f>
        <v>0</v>
      </c>
      <c r="AF230">
        <f>IF(tbl_pbp[[#This Row],[Play Saints Win % Increase]]&gt;=$AF$4,1,0)</f>
        <v>0</v>
      </c>
      <c r="AG230" t="str">
        <f>VLOOKUP(tbl_pbp[[#This Row],[gameId]], games!$B$2:$T$40, 9, FALSE)</f>
        <v>new-orleans-saints</v>
      </c>
      <c r="AH230" s="5">
        <f>IF(tbl_pbp[[#This Row],[AwayTeam]] &lt;&gt; "new-orleans-saints", tbl_pbp[[#This Row],[homeWinPercentage]], 1-tbl_pbp[[#This Row],[homeWinPercentage]])</f>
        <v>0.39500000000000002</v>
      </c>
      <c r="AI230" s="13">
        <f>tbl_pbp[[#This Row],[Kamara]]*tbl_pbp[[#This Row],[Impactful Play]]</f>
        <v>0</v>
      </c>
      <c r="AJ230" s="13">
        <f>tbl_pbp[[#This Row],[Thomas]]*tbl_pbp[[#This Row],[Impactful Play]]</f>
        <v>0</v>
      </c>
      <c r="AK230" s="13" t="str">
        <f>VLOOKUP(tbl_pbp[[#This Row],[Play Saints Win % Increase]], tbl_impact[],3,TRUE)</f>
        <v>Bad (0 to -5%)</v>
      </c>
    </row>
    <row r="231" spans="1:37">
      <c r="A231" s="1">
        <v>54</v>
      </c>
      <c r="B231" s="5">
        <v>0.61</v>
      </c>
      <c r="C231" t="s">
        <v>9099</v>
      </c>
      <c r="D231">
        <v>0</v>
      </c>
      <c r="E231">
        <v>0</v>
      </c>
      <c r="F231">
        <v>2</v>
      </c>
      <c r="G231">
        <v>3</v>
      </c>
      <c r="H231">
        <v>3</v>
      </c>
      <c r="I231">
        <v>0</v>
      </c>
      <c r="J231">
        <v>65</v>
      </c>
      <c r="K231" t="s">
        <v>29</v>
      </c>
      <c r="L231">
        <v>0</v>
      </c>
      <c r="M231">
        <v>65</v>
      </c>
      <c r="N231" t="s">
        <v>288</v>
      </c>
      <c r="O231" t="s">
        <v>174</v>
      </c>
      <c r="P231" t="s">
        <v>25</v>
      </c>
      <c r="Q231" t="s">
        <v>26</v>
      </c>
      <c r="R231" t="s">
        <v>27</v>
      </c>
      <c r="V231" t="s">
        <v>8933</v>
      </c>
      <c r="X231" t="str">
        <f>VLOOKUP(pbp!V2981, games!$B$2:$R$40, 3, FALSE)</f>
        <v>2020-09-22T00:15Z</v>
      </c>
      <c r="Y231">
        <f>VLOOKUP(1*V231,NFLGames!$H$11:$H$555,1,FALSE)</f>
        <v>401128122</v>
      </c>
      <c r="Z231">
        <f>VLOOKUP($Y231, NFLGames!$H$11:$K$555,2,FALSE)</f>
        <v>2019</v>
      </c>
      <c r="AA231">
        <f>VLOOKUP($Y231, NFLGames!$H$11:$K$555,3,FALSE)</f>
        <v>2</v>
      </c>
      <c r="AB231" s="6">
        <f>IF(A232=0, 0, AH232-tbl_pbp[[#This Row],[Saints Win %]])</f>
        <v>3.5000000000000031E-2</v>
      </c>
      <c r="AE231">
        <f>ABS(tbl_pbp[[#This Row],[play.homeScore]]-tbl_pbp[[#This Row],[play.awayScore]])</f>
        <v>0</v>
      </c>
      <c r="AF231">
        <f>IF(tbl_pbp[[#This Row],[Play Saints Win % Increase]]&gt;=$AF$4,1,0)</f>
        <v>0</v>
      </c>
      <c r="AG231" t="str">
        <f>VLOOKUP(tbl_pbp[[#This Row],[gameId]], games!$B$2:$T$40, 9, FALSE)</f>
        <v>new-orleans-saints</v>
      </c>
      <c r="AH231" s="5">
        <f>IF(tbl_pbp[[#This Row],[AwayTeam]] &lt;&gt; "new-orleans-saints", tbl_pbp[[#This Row],[homeWinPercentage]], 1-tbl_pbp[[#This Row],[homeWinPercentage]])</f>
        <v>0.39</v>
      </c>
      <c r="AI231" s="13">
        <f>tbl_pbp[[#This Row],[Kamara]]*tbl_pbp[[#This Row],[Impactful Play]]</f>
        <v>0</v>
      </c>
      <c r="AJ231" s="13">
        <f>tbl_pbp[[#This Row],[Thomas]]*tbl_pbp[[#This Row],[Impactful Play]]</f>
        <v>0</v>
      </c>
      <c r="AK231" s="13" t="str">
        <f>VLOOKUP(tbl_pbp[[#This Row],[Play Saints Win % Increase]], tbl_impact[],3,TRUE)</f>
        <v>Scented (0 to +5%)</v>
      </c>
    </row>
    <row r="232" spans="1:37">
      <c r="A232" s="1">
        <v>55</v>
      </c>
      <c r="B232" s="5">
        <v>0.57499999999999996</v>
      </c>
      <c r="C232" t="s">
        <v>9100</v>
      </c>
      <c r="D232">
        <v>0</v>
      </c>
      <c r="E232">
        <v>0</v>
      </c>
      <c r="F232">
        <v>2</v>
      </c>
      <c r="G232">
        <v>3</v>
      </c>
      <c r="H232">
        <v>3</v>
      </c>
      <c r="I232">
        <v>10</v>
      </c>
      <c r="J232">
        <v>25</v>
      </c>
      <c r="K232" t="s">
        <v>8931</v>
      </c>
      <c r="L232">
        <v>1</v>
      </c>
      <c r="M232">
        <v>75</v>
      </c>
      <c r="N232" t="s">
        <v>9101</v>
      </c>
      <c r="O232" t="s">
        <v>174</v>
      </c>
      <c r="P232" t="s">
        <v>45</v>
      </c>
      <c r="Q232" t="s">
        <v>46</v>
      </c>
      <c r="R232" t="s">
        <v>47</v>
      </c>
      <c r="S232" t="s">
        <v>33</v>
      </c>
      <c r="T232" t="s">
        <v>9102</v>
      </c>
      <c r="U232" t="s">
        <v>9103</v>
      </c>
      <c r="V232" t="s">
        <v>8933</v>
      </c>
      <c r="X232" t="str">
        <f>VLOOKUP(pbp!V2982, games!$B$2:$R$40, 3, FALSE)</f>
        <v>2020-09-22T00:15Z</v>
      </c>
      <c r="Y232">
        <f>VLOOKUP(1*V232,NFLGames!$H$11:$H$555,1,FALSE)</f>
        <v>401128122</v>
      </c>
      <c r="Z232">
        <f>VLOOKUP($Y232, NFLGames!$H$11:$K$555,2,FALSE)</f>
        <v>2019</v>
      </c>
      <c r="AA232">
        <f>VLOOKUP($Y232, NFLGames!$H$11:$K$555,3,FALSE)</f>
        <v>2</v>
      </c>
      <c r="AB232" s="6">
        <f>IF(A233=0, 0, AH233-tbl_pbp[[#This Row],[Saints Win %]])</f>
        <v>-5.3000000000000047E-2</v>
      </c>
      <c r="AE232">
        <f>ABS(tbl_pbp[[#This Row],[play.homeScore]]-tbl_pbp[[#This Row],[play.awayScore]])</f>
        <v>0</v>
      </c>
      <c r="AF232">
        <f>IF(tbl_pbp[[#This Row],[Play Saints Win % Increase]]&gt;=$AF$4,1,0)</f>
        <v>0</v>
      </c>
      <c r="AG232" t="str">
        <f>VLOOKUP(tbl_pbp[[#This Row],[gameId]], games!$B$2:$T$40, 9, FALSE)</f>
        <v>new-orleans-saints</v>
      </c>
      <c r="AH232" s="5">
        <f>IF(tbl_pbp[[#This Row],[AwayTeam]] &lt;&gt; "new-orleans-saints", tbl_pbp[[#This Row],[homeWinPercentage]], 1-tbl_pbp[[#This Row],[homeWinPercentage]])</f>
        <v>0.42500000000000004</v>
      </c>
      <c r="AI232" s="13">
        <f>tbl_pbp[[#This Row],[Kamara]]*tbl_pbp[[#This Row],[Impactful Play]]</f>
        <v>0</v>
      </c>
      <c r="AJ232" s="13">
        <f>tbl_pbp[[#This Row],[Thomas]]*tbl_pbp[[#This Row],[Impactful Play]]</f>
        <v>0</v>
      </c>
      <c r="AK232" s="13" t="str">
        <f>VLOOKUP(tbl_pbp[[#This Row],[Play Saints Win % Increase]], tbl_impact[],3,TRUE)</f>
        <v>Smelly (worse than-5% -&gt; -10%)</v>
      </c>
    </row>
    <row r="233" spans="1:37">
      <c r="A233" s="1">
        <v>56</v>
      </c>
      <c r="B233" s="5">
        <v>0.628</v>
      </c>
      <c r="C233" t="s">
        <v>9104</v>
      </c>
      <c r="D233">
        <v>0</v>
      </c>
      <c r="E233">
        <v>0</v>
      </c>
      <c r="F233">
        <v>2</v>
      </c>
      <c r="G233">
        <v>3</v>
      </c>
      <c r="H233">
        <v>3</v>
      </c>
      <c r="I233">
        <v>10</v>
      </c>
      <c r="J233">
        <v>25</v>
      </c>
      <c r="K233" t="s">
        <v>8931</v>
      </c>
      <c r="L233">
        <v>2</v>
      </c>
      <c r="M233">
        <v>75</v>
      </c>
      <c r="N233" t="s">
        <v>9105</v>
      </c>
      <c r="O233" t="s">
        <v>3172</v>
      </c>
      <c r="P233" t="s">
        <v>30</v>
      </c>
      <c r="Q233" t="s">
        <v>31</v>
      </c>
      <c r="R233" t="s">
        <v>32</v>
      </c>
      <c r="S233" t="s">
        <v>120</v>
      </c>
      <c r="T233" t="s">
        <v>9102</v>
      </c>
      <c r="U233" t="s">
        <v>9106</v>
      </c>
      <c r="V233" t="s">
        <v>8933</v>
      </c>
      <c r="X233" t="str">
        <f>VLOOKUP(pbp!V2983, games!$B$2:$R$40, 3, FALSE)</f>
        <v>2020-09-22T00:15Z</v>
      </c>
      <c r="Y233">
        <f>VLOOKUP(1*V233,NFLGames!$H$11:$H$555,1,FALSE)</f>
        <v>401128122</v>
      </c>
      <c r="Z233">
        <f>VLOOKUP($Y233, NFLGames!$H$11:$K$555,2,FALSE)</f>
        <v>2019</v>
      </c>
      <c r="AA233">
        <f>VLOOKUP($Y233, NFLGames!$H$11:$K$555,3,FALSE)</f>
        <v>2</v>
      </c>
      <c r="AB233" s="6">
        <f>IF(A234=0, 0, AH234-tbl_pbp[[#This Row],[Saints Win %]])</f>
        <v>-2.6000000000000023E-2</v>
      </c>
      <c r="AE233">
        <f>ABS(tbl_pbp[[#This Row],[play.homeScore]]-tbl_pbp[[#This Row],[play.awayScore]])</f>
        <v>0</v>
      </c>
      <c r="AF233">
        <f>IF(tbl_pbp[[#This Row],[Play Saints Win % Increase]]&gt;=$AF$4,1,0)</f>
        <v>0</v>
      </c>
      <c r="AG233" t="str">
        <f>VLOOKUP(tbl_pbp[[#This Row],[gameId]], games!$B$2:$T$40, 9, FALSE)</f>
        <v>new-orleans-saints</v>
      </c>
      <c r="AH233" s="5">
        <f>IF(tbl_pbp[[#This Row],[AwayTeam]] &lt;&gt; "new-orleans-saints", tbl_pbp[[#This Row],[homeWinPercentage]], 1-tbl_pbp[[#This Row],[homeWinPercentage]])</f>
        <v>0.372</v>
      </c>
      <c r="AI233" s="13">
        <f>tbl_pbp[[#This Row],[Kamara]]*tbl_pbp[[#This Row],[Impactful Play]]</f>
        <v>0</v>
      </c>
      <c r="AJ233" s="13">
        <f>tbl_pbp[[#This Row],[Thomas]]*tbl_pbp[[#This Row],[Impactful Play]]</f>
        <v>0</v>
      </c>
      <c r="AK233" s="13" t="str">
        <f>VLOOKUP(tbl_pbp[[#This Row],[Play Saints Win % Increase]], tbl_impact[],3,TRUE)</f>
        <v>Bad (0 to -5%)</v>
      </c>
    </row>
    <row r="234" spans="1:37">
      <c r="A234" s="1">
        <v>57</v>
      </c>
      <c r="B234" s="5">
        <v>0.65400000000000003</v>
      </c>
      <c r="C234" t="s">
        <v>9107</v>
      </c>
      <c r="D234">
        <v>0</v>
      </c>
      <c r="E234">
        <v>0</v>
      </c>
      <c r="F234">
        <v>2</v>
      </c>
      <c r="G234">
        <v>3</v>
      </c>
      <c r="H234">
        <v>3</v>
      </c>
      <c r="I234">
        <v>10</v>
      </c>
      <c r="J234">
        <v>37</v>
      </c>
      <c r="K234" t="s">
        <v>8931</v>
      </c>
      <c r="L234">
        <v>1</v>
      </c>
      <c r="M234">
        <v>63</v>
      </c>
      <c r="N234" t="s">
        <v>9108</v>
      </c>
      <c r="O234" t="s">
        <v>2293</v>
      </c>
      <c r="P234" t="s">
        <v>30</v>
      </c>
      <c r="Q234" t="s">
        <v>31</v>
      </c>
      <c r="R234" t="s">
        <v>32</v>
      </c>
      <c r="S234" t="s">
        <v>33</v>
      </c>
      <c r="T234" t="s">
        <v>9076</v>
      </c>
      <c r="U234" t="s">
        <v>9109</v>
      </c>
      <c r="V234" t="s">
        <v>8933</v>
      </c>
      <c r="X234" t="str">
        <f>VLOOKUP(pbp!V2984, games!$B$2:$R$40, 3, FALSE)</f>
        <v>2020-09-22T00:15Z</v>
      </c>
      <c r="Y234">
        <f>VLOOKUP(1*V234,NFLGames!$H$11:$H$555,1,FALSE)</f>
        <v>401128122</v>
      </c>
      <c r="Z234">
        <f>VLOOKUP($Y234, NFLGames!$H$11:$K$555,2,FALSE)</f>
        <v>2019</v>
      </c>
      <c r="AA234">
        <f>VLOOKUP($Y234, NFLGames!$H$11:$K$555,3,FALSE)</f>
        <v>2</v>
      </c>
      <c r="AB234" s="6">
        <f>IF(A235=0, 0, AH235-tbl_pbp[[#This Row],[Saints Win %]])</f>
        <v>2.7000000000000024E-2</v>
      </c>
      <c r="AE234">
        <f>ABS(tbl_pbp[[#This Row],[play.homeScore]]-tbl_pbp[[#This Row],[play.awayScore]])</f>
        <v>0</v>
      </c>
      <c r="AF234">
        <f>IF(tbl_pbp[[#This Row],[Play Saints Win % Increase]]&gt;=$AF$4,1,0)</f>
        <v>0</v>
      </c>
      <c r="AG234" t="str">
        <f>VLOOKUP(tbl_pbp[[#This Row],[gameId]], games!$B$2:$T$40, 9, FALSE)</f>
        <v>new-orleans-saints</v>
      </c>
      <c r="AH234" s="5">
        <f>IF(tbl_pbp[[#This Row],[AwayTeam]] &lt;&gt; "new-orleans-saints", tbl_pbp[[#This Row],[homeWinPercentage]], 1-tbl_pbp[[#This Row],[homeWinPercentage]])</f>
        <v>0.34599999999999997</v>
      </c>
      <c r="AI234" s="13">
        <f>tbl_pbp[[#This Row],[Kamara]]*tbl_pbp[[#This Row],[Impactful Play]]</f>
        <v>0</v>
      </c>
      <c r="AJ234" s="13">
        <f>tbl_pbp[[#This Row],[Thomas]]*tbl_pbp[[#This Row],[Impactful Play]]</f>
        <v>0</v>
      </c>
      <c r="AK234" s="13" t="str">
        <f>VLOOKUP(tbl_pbp[[#This Row],[Play Saints Win % Increase]], tbl_impact[],3,TRUE)</f>
        <v>Scented (0 to +5%)</v>
      </c>
    </row>
    <row r="235" spans="1:37">
      <c r="A235" s="1">
        <v>58</v>
      </c>
      <c r="B235" s="5">
        <v>0.627</v>
      </c>
      <c r="C235" t="s">
        <v>9110</v>
      </c>
      <c r="D235">
        <v>0</v>
      </c>
      <c r="E235">
        <v>0</v>
      </c>
      <c r="F235">
        <v>2</v>
      </c>
      <c r="G235">
        <v>3</v>
      </c>
      <c r="H235">
        <v>3</v>
      </c>
      <c r="I235">
        <v>10</v>
      </c>
      <c r="J235">
        <v>55</v>
      </c>
      <c r="K235" t="s">
        <v>8931</v>
      </c>
      <c r="L235">
        <v>1</v>
      </c>
      <c r="M235">
        <v>45</v>
      </c>
      <c r="N235" t="s">
        <v>9111</v>
      </c>
      <c r="O235" t="s">
        <v>79</v>
      </c>
      <c r="P235" t="s">
        <v>45</v>
      </c>
      <c r="Q235" t="s">
        <v>46</v>
      </c>
      <c r="R235" t="s">
        <v>47</v>
      </c>
      <c r="S235" t="s">
        <v>33</v>
      </c>
      <c r="T235" t="s">
        <v>80</v>
      </c>
      <c r="U235" t="s">
        <v>81</v>
      </c>
      <c r="V235" t="s">
        <v>8933</v>
      </c>
      <c r="X235" t="str">
        <f>VLOOKUP(pbp!V2985, games!$B$2:$R$40, 3, FALSE)</f>
        <v>2020-09-22T00:15Z</v>
      </c>
      <c r="Y235">
        <f>VLOOKUP(1*V235,NFLGames!$H$11:$H$555,1,FALSE)</f>
        <v>401128122</v>
      </c>
      <c r="Z235">
        <f>VLOOKUP($Y235, NFLGames!$H$11:$K$555,2,FALSE)</f>
        <v>2019</v>
      </c>
      <c r="AA235">
        <f>VLOOKUP($Y235, NFLGames!$H$11:$K$555,3,FALSE)</f>
        <v>2</v>
      </c>
      <c r="AB235" s="6">
        <f>IF(A236=0, 0, AH236-tbl_pbp[[#This Row],[Saints Win %]])</f>
        <v>-5.600000000000005E-2</v>
      </c>
      <c r="AE235">
        <f>ABS(tbl_pbp[[#This Row],[play.homeScore]]-tbl_pbp[[#This Row],[play.awayScore]])</f>
        <v>0</v>
      </c>
      <c r="AF235">
        <f>IF(tbl_pbp[[#This Row],[Play Saints Win % Increase]]&gt;=$AF$4,1,0)</f>
        <v>0</v>
      </c>
      <c r="AG235" t="str">
        <f>VLOOKUP(tbl_pbp[[#This Row],[gameId]], games!$B$2:$T$40, 9, FALSE)</f>
        <v>new-orleans-saints</v>
      </c>
      <c r="AH235" s="5">
        <f>IF(tbl_pbp[[#This Row],[AwayTeam]] &lt;&gt; "new-orleans-saints", tbl_pbp[[#This Row],[homeWinPercentage]], 1-tbl_pbp[[#This Row],[homeWinPercentage]])</f>
        <v>0.373</v>
      </c>
      <c r="AI235" s="13">
        <f>tbl_pbp[[#This Row],[Kamara]]*tbl_pbp[[#This Row],[Impactful Play]]</f>
        <v>0</v>
      </c>
      <c r="AJ235" s="13">
        <f>tbl_pbp[[#This Row],[Thomas]]*tbl_pbp[[#This Row],[Impactful Play]]</f>
        <v>0</v>
      </c>
      <c r="AK235" s="13" t="str">
        <f>VLOOKUP(tbl_pbp[[#This Row],[Play Saints Win % Increase]], tbl_impact[],3,TRUE)</f>
        <v>Smelly (worse than-5% -&gt; -10%)</v>
      </c>
    </row>
    <row r="236" spans="1:37">
      <c r="A236" s="1">
        <v>59</v>
      </c>
      <c r="B236" s="5">
        <v>0.68300000000000005</v>
      </c>
      <c r="C236" t="s">
        <v>9112</v>
      </c>
      <c r="D236">
        <v>0</v>
      </c>
      <c r="E236">
        <v>0</v>
      </c>
      <c r="F236">
        <v>2</v>
      </c>
      <c r="G236">
        <v>3</v>
      </c>
      <c r="H236">
        <v>3</v>
      </c>
      <c r="I236">
        <v>8</v>
      </c>
      <c r="J236">
        <v>57</v>
      </c>
      <c r="K236" t="s">
        <v>8931</v>
      </c>
      <c r="L236">
        <v>2</v>
      </c>
      <c r="M236">
        <v>43</v>
      </c>
      <c r="N236" t="s">
        <v>9113</v>
      </c>
      <c r="O236" t="s">
        <v>2163</v>
      </c>
      <c r="P236" t="s">
        <v>30</v>
      </c>
      <c r="Q236" t="s">
        <v>31</v>
      </c>
      <c r="R236" t="s">
        <v>32</v>
      </c>
      <c r="S236" t="s">
        <v>73</v>
      </c>
      <c r="T236" t="s">
        <v>48</v>
      </c>
      <c r="U236" t="s">
        <v>8450</v>
      </c>
      <c r="V236" t="s">
        <v>8933</v>
      </c>
      <c r="X236" t="str">
        <f>VLOOKUP(pbp!V2986, games!$B$2:$R$40, 3, FALSE)</f>
        <v>2020-09-22T00:15Z</v>
      </c>
      <c r="Y236">
        <f>VLOOKUP(1*V236,NFLGames!$H$11:$H$555,1,FALSE)</f>
        <v>401128122</v>
      </c>
      <c r="Z236">
        <f>VLOOKUP($Y236, NFLGames!$H$11:$K$555,2,FALSE)</f>
        <v>2019</v>
      </c>
      <c r="AA236">
        <f>VLOOKUP($Y236, NFLGames!$H$11:$K$555,3,FALSE)</f>
        <v>2</v>
      </c>
      <c r="AB236" s="6">
        <f>IF(A237=0, 0, AH237-tbl_pbp[[#This Row],[Saints Win %]])</f>
        <v>8.1000000000000072E-2</v>
      </c>
      <c r="AE236">
        <f>ABS(tbl_pbp[[#This Row],[play.homeScore]]-tbl_pbp[[#This Row],[play.awayScore]])</f>
        <v>0</v>
      </c>
      <c r="AF236">
        <f>IF(tbl_pbp[[#This Row],[Play Saints Win % Increase]]&gt;=$AF$4,1,0)</f>
        <v>0</v>
      </c>
      <c r="AG236" t="str">
        <f>VLOOKUP(tbl_pbp[[#This Row],[gameId]], games!$B$2:$T$40, 9, FALSE)</f>
        <v>new-orleans-saints</v>
      </c>
      <c r="AH236" s="5">
        <f>IF(tbl_pbp[[#This Row],[AwayTeam]] &lt;&gt; "new-orleans-saints", tbl_pbp[[#This Row],[homeWinPercentage]], 1-tbl_pbp[[#This Row],[homeWinPercentage]])</f>
        <v>0.31699999999999995</v>
      </c>
      <c r="AI236" s="13">
        <f>tbl_pbp[[#This Row],[Kamara]]*tbl_pbp[[#This Row],[Impactful Play]]</f>
        <v>0</v>
      </c>
      <c r="AJ236" s="13">
        <f>tbl_pbp[[#This Row],[Thomas]]*tbl_pbp[[#This Row],[Impactful Play]]</f>
        <v>0</v>
      </c>
      <c r="AK236" s="13" t="str">
        <f>VLOOKUP(tbl_pbp[[#This Row],[Play Saints Win % Increase]], tbl_impact[],3,TRUE)</f>
        <v>Perfumed (5 to + 10%)</v>
      </c>
    </row>
    <row r="237" spans="1:37">
      <c r="A237" s="1">
        <v>60</v>
      </c>
      <c r="B237" s="5">
        <v>0.60199999999999998</v>
      </c>
      <c r="C237" t="s">
        <v>9114</v>
      </c>
      <c r="D237">
        <v>0</v>
      </c>
      <c r="E237">
        <v>0</v>
      </c>
      <c r="F237">
        <v>2</v>
      </c>
      <c r="G237">
        <v>3</v>
      </c>
      <c r="H237">
        <v>3</v>
      </c>
      <c r="I237">
        <v>10</v>
      </c>
      <c r="J237">
        <v>72</v>
      </c>
      <c r="K237" t="s">
        <v>8931</v>
      </c>
      <c r="L237">
        <v>1</v>
      </c>
      <c r="M237">
        <v>28</v>
      </c>
      <c r="N237" t="s">
        <v>9115</v>
      </c>
      <c r="O237" t="s">
        <v>86</v>
      </c>
      <c r="P237" t="s">
        <v>45</v>
      </c>
      <c r="Q237" t="s">
        <v>46</v>
      </c>
      <c r="R237" t="s">
        <v>47</v>
      </c>
      <c r="S237" t="s">
        <v>33</v>
      </c>
      <c r="T237" t="s">
        <v>1005</v>
      </c>
      <c r="U237" t="s">
        <v>5784</v>
      </c>
      <c r="V237" t="s">
        <v>8933</v>
      </c>
      <c r="X237" t="str">
        <f>VLOOKUP(pbp!V2987, games!$B$2:$R$40, 3, FALSE)</f>
        <v>2020-09-22T00:15Z</v>
      </c>
      <c r="Y237">
        <f>VLOOKUP(1*V237,NFLGames!$H$11:$H$555,1,FALSE)</f>
        <v>401128122</v>
      </c>
      <c r="Z237">
        <f>VLOOKUP($Y237, NFLGames!$H$11:$K$555,2,FALSE)</f>
        <v>2019</v>
      </c>
      <c r="AA237">
        <f>VLOOKUP($Y237, NFLGames!$H$11:$K$555,3,FALSE)</f>
        <v>2</v>
      </c>
      <c r="AB237" s="6">
        <f>IF(A238=0, 0, AH238-tbl_pbp[[#This Row],[Saints Win %]])</f>
        <v>-7.3000000000000065E-2</v>
      </c>
      <c r="AE237">
        <f>ABS(tbl_pbp[[#This Row],[play.homeScore]]-tbl_pbp[[#This Row],[play.awayScore]])</f>
        <v>0</v>
      </c>
      <c r="AF237">
        <f>IF(tbl_pbp[[#This Row],[Play Saints Win % Increase]]&gt;=$AF$4,1,0)</f>
        <v>0</v>
      </c>
      <c r="AG237" t="str">
        <f>VLOOKUP(tbl_pbp[[#This Row],[gameId]], games!$B$2:$T$40, 9, FALSE)</f>
        <v>new-orleans-saints</v>
      </c>
      <c r="AH237" s="5">
        <f>IF(tbl_pbp[[#This Row],[AwayTeam]] &lt;&gt; "new-orleans-saints", tbl_pbp[[#This Row],[homeWinPercentage]], 1-tbl_pbp[[#This Row],[homeWinPercentage]])</f>
        <v>0.39800000000000002</v>
      </c>
      <c r="AI237" s="13">
        <f>tbl_pbp[[#This Row],[Kamara]]*tbl_pbp[[#This Row],[Impactful Play]]</f>
        <v>0</v>
      </c>
      <c r="AJ237" s="13">
        <f>tbl_pbp[[#This Row],[Thomas]]*tbl_pbp[[#This Row],[Impactful Play]]</f>
        <v>0</v>
      </c>
      <c r="AK237" s="13" t="str">
        <f>VLOOKUP(tbl_pbp[[#This Row],[Play Saints Win % Increase]], tbl_impact[],3,TRUE)</f>
        <v>Smelly (worse than-5% -&gt; -10%)</v>
      </c>
    </row>
    <row r="238" spans="1:37">
      <c r="A238" s="1">
        <v>61</v>
      </c>
      <c r="B238" s="5">
        <v>0.67500000000000004</v>
      </c>
      <c r="C238" t="s">
        <v>9116</v>
      </c>
      <c r="D238">
        <v>0</v>
      </c>
      <c r="E238">
        <v>0</v>
      </c>
      <c r="F238">
        <v>2</v>
      </c>
      <c r="G238">
        <v>3</v>
      </c>
      <c r="H238">
        <v>3</v>
      </c>
      <c r="I238">
        <v>4</v>
      </c>
      <c r="J238">
        <v>78</v>
      </c>
      <c r="K238" t="s">
        <v>8931</v>
      </c>
      <c r="L238">
        <v>2</v>
      </c>
      <c r="M238">
        <v>22</v>
      </c>
      <c r="N238" t="s">
        <v>9117</v>
      </c>
      <c r="O238" t="s">
        <v>8454</v>
      </c>
      <c r="P238" t="s">
        <v>30</v>
      </c>
      <c r="Q238" t="s">
        <v>31</v>
      </c>
      <c r="R238" t="s">
        <v>32</v>
      </c>
      <c r="S238" t="s">
        <v>135</v>
      </c>
      <c r="T238" t="s">
        <v>1257</v>
      </c>
      <c r="U238" t="s">
        <v>2940</v>
      </c>
      <c r="V238" t="s">
        <v>8933</v>
      </c>
      <c r="X238" t="str">
        <f>VLOOKUP(pbp!V2988, games!$B$2:$R$40, 3, FALSE)</f>
        <v>2020-09-22T00:15Z</v>
      </c>
      <c r="Y238">
        <f>VLOOKUP(1*V238,NFLGames!$H$11:$H$555,1,FALSE)</f>
        <v>401128122</v>
      </c>
      <c r="Z238">
        <f>VLOOKUP($Y238, NFLGames!$H$11:$K$555,2,FALSE)</f>
        <v>2019</v>
      </c>
      <c r="AA238">
        <f>VLOOKUP($Y238, NFLGames!$H$11:$K$555,3,FALSE)</f>
        <v>2</v>
      </c>
      <c r="AB238" s="6">
        <f>IF(A239=0, 0, AH239-tbl_pbp[[#This Row],[Saints Win %]])</f>
        <v>-4.0999999999999925E-2</v>
      </c>
      <c r="AE238">
        <f>ABS(tbl_pbp[[#This Row],[play.homeScore]]-tbl_pbp[[#This Row],[play.awayScore]])</f>
        <v>0</v>
      </c>
      <c r="AF238">
        <f>IF(tbl_pbp[[#This Row],[Play Saints Win % Increase]]&gt;=$AF$4,1,0)</f>
        <v>0</v>
      </c>
      <c r="AG238" t="str">
        <f>VLOOKUP(tbl_pbp[[#This Row],[gameId]], games!$B$2:$T$40, 9, FALSE)</f>
        <v>new-orleans-saints</v>
      </c>
      <c r="AH238" s="5">
        <f>IF(tbl_pbp[[#This Row],[AwayTeam]] &lt;&gt; "new-orleans-saints", tbl_pbp[[#This Row],[homeWinPercentage]], 1-tbl_pbp[[#This Row],[homeWinPercentage]])</f>
        <v>0.32499999999999996</v>
      </c>
      <c r="AI238" s="13">
        <f>tbl_pbp[[#This Row],[Kamara]]*tbl_pbp[[#This Row],[Impactful Play]]</f>
        <v>0</v>
      </c>
      <c r="AJ238" s="13">
        <f>tbl_pbp[[#This Row],[Thomas]]*tbl_pbp[[#This Row],[Impactful Play]]</f>
        <v>0</v>
      </c>
      <c r="AK238" s="13" t="str">
        <f>VLOOKUP(tbl_pbp[[#This Row],[Play Saints Win % Increase]], tbl_impact[],3,TRUE)</f>
        <v>Bad (0 to -5%)</v>
      </c>
    </row>
    <row r="239" spans="1:37">
      <c r="A239" s="1">
        <v>62</v>
      </c>
      <c r="B239" s="5">
        <v>0.71599999999999997</v>
      </c>
      <c r="C239" t="s">
        <v>9118</v>
      </c>
      <c r="D239">
        <v>0</v>
      </c>
      <c r="E239">
        <v>0</v>
      </c>
      <c r="F239">
        <v>2</v>
      </c>
      <c r="G239">
        <v>3</v>
      </c>
      <c r="H239">
        <v>3</v>
      </c>
      <c r="I239">
        <v>4</v>
      </c>
      <c r="J239">
        <v>78</v>
      </c>
      <c r="K239" t="s">
        <v>8931</v>
      </c>
      <c r="L239">
        <v>3</v>
      </c>
      <c r="M239">
        <v>22</v>
      </c>
      <c r="N239" t="s">
        <v>9119</v>
      </c>
      <c r="O239" t="s">
        <v>333</v>
      </c>
      <c r="P239" t="s">
        <v>94</v>
      </c>
      <c r="Q239" t="s">
        <v>95</v>
      </c>
      <c r="R239" t="s">
        <v>96</v>
      </c>
      <c r="S239" t="s">
        <v>63</v>
      </c>
      <c r="T239" t="s">
        <v>1257</v>
      </c>
      <c r="U239" t="s">
        <v>2944</v>
      </c>
      <c r="V239" t="s">
        <v>8933</v>
      </c>
      <c r="X239" t="str">
        <f>VLOOKUP(pbp!V2989, games!$B$2:$R$40, 3, FALSE)</f>
        <v>2020-09-22T00:15Z</v>
      </c>
      <c r="Y239">
        <f>VLOOKUP(1*V239,NFLGames!$H$11:$H$555,1,FALSE)</f>
        <v>401128122</v>
      </c>
      <c r="Z239">
        <f>VLOOKUP($Y239, NFLGames!$H$11:$K$555,2,FALSE)</f>
        <v>2019</v>
      </c>
      <c r="AA239">
        <f>VLOOKUP($Y239, NFLGames!$H$11:$K$555,3,FALSE)</f>
        <v>2</v>
      </c>
      <c r="AB239" s="6">
        <f>IF(A240=0, 0, AH240-tbl_pbp[[#This Row],[Saints Win %]])</f>
        <v>-8.8000000000000078E-2</v>
      </c>
      <c r="AE239">
        <f>ABS(tbl_pbp[[#This Row],[play.homeScore]]-tbl_pbp[[#This Row],[play.awayScore]])</f>
        <v>0</v>
      </c>
      <c r="AF239">
        <f>IF(tbl_pbp[[#This Row],[Play Saints Win % Increase]]&gt;=$AF$4,1,0)</f>
        <v>0</v>
      </c>
      <c r="AG239" t="str">
        <f>VLOOKUP(tbl_pbp[[#This Row],[gameId]], games!$B$2:$T$40, 9, FALSE)</f>
        <v>new-orleans-saints</v>
      </c>
      <c r="AH239" s="5">
        <f>IF(tbl_pbp[[#This Row],[AwayTeam]] &lt;&gt; "new-orleans-saints", tbl_pbp[[#This Row],[homeWinPercentage]], 1-tbl_pbp[[#This Row],[homeWinPercentage]])</f>
        <v>0.28400000000000003</v>
      </c>
      <c r="AI239" s="13">
        <f>tbl_pbp[[#This Row],[Kamara]]*tbl_pbp[[#This Row],[Impactful Play]]</f>
        <v>0</v>
      </c>
      <c r="AJ239" s="13">
        <f>tbl_pbp[[#This Row],[Thomas]]*tbl_pbp[[#This Row],[Impactful Play]]</f>
        <v>0</v>
      </c>
      <c r="AK239" s="13" t="str">
        <f>VLOOKUP(tbl_pbp[[#This Row],[Play Saints Win % Increase]], tbl_impact[],3,TRUE)</f>
        <v>Smelly (worse than-5% -&gt; -10%)</v>
      </c>
    </row>
    <row r="240" spans="1:37">
      <c r="A240" s="1">
        <v>63</v>
      </c>
      <c r="B240" s="5">
        <v>0.80400000000000005</v>
      </c>
      <c r="C240" t="s">
        <v>9120</v>
      </c>
      <c r="D240">
        <v>0</v>
      </c>
      <c r="E240">
        <v>0</v>
      </c>
      <c r="F240">
        <v>2</v>
      </c>
      <c r="G240">
        <v>9</v>
      </c>
      <c r="H240">
        <v>3</v>
      </c>
      <c r="I240">
        <v>10</v>
      </c>
      <c r="J240">
        <v>86</v>
      </c>
      <c r="K240" t="s">
        <v>8931</v>
      </c>
      <c r="L240">
        <v>1</v>
      </c>
      <c r="M240">
        <v>14</v>
      </c>
      <c r="N240" t="s">
        <v>9121</v>
      </c>
      <c r="O240" t="s">
        <v>2071</v>
      </c>
      <c r="P240" t="s">
        <v>94</v>
      </c>
      <c r="Q240" t="s">
        <v>95</v>
      </c>
      <c r="R240" t="s">
        <v>96</v>
      </c>
      <c r="S240" t="s">
        <v>33</v>
      </c>
      <c r="T240" t="s">
        <v>176</v>
      </c>
      <c r="U240" t="s">
        <v>177</v>
      </c>
      <c r="V240" t="s">
        <v>8933</v>
      </c>
      <c r="X240" t="str">
        <f>VLOOKUP(pbp!V2990, games!$B$2:$R$40, 3, FALSE)</f>
        <v>2020-09-22T00:15Z</v>
      </c>
      <c r="Y240">
        <f>VLOOKUP(1*V240,NFLGames!$H$11:$H$555,1,FALSE)</f>
        <v>401128122</v>
      </c>
      <c r="Z240">
        <f>VLOOKUP($Y240, NFLGames!$H$11:$K$555,2,FALSE)</f>
        <v>2019</v>
      </c>
      <c r="AA240">
        <f>VLOOKUP($Y240, NFLGames!$H$11:$K$555,3,FALSE)</f>
        <v>2</v>
      </c>
      <c r="AB240" s="6">
        <f>IF(A241=0, 0, AH241-tbl_pbp[[#This Row],[Saints Win %]])</f>
        <v>0.25700000000000001</v>
      </c>
      <c r="AE240">
        <f>ABS(tbl_pbp[[#This Row],[play.homeScore]]-tbl_pbp[[#This Row],[play.awayScore]])</f>
        <v>6</v>
      </c>
      <c r="AF240">
        <f>IF(tbl_pbp[[#This Row],[Play Saints Win % Increase]]&gt;=$AF$4,1,0)</f>
        <v>1</v>
      </c>
      <c r="AG240" t="str">
        <f>VLOOKUP(tbl_pbp[[#This Row],[gameId]], games!$B$2:$T$40, 9, FALSE)</f>
        <v>new-orleans-saints</v>
      </c>
      <c r="AH240" s="5">
        <f>IF(tbl_pbp[[#This Row],[AwayTeam]] &lt;&gt; "new-orleans-saints", tbl_pbp[[#This Row],[homeWinPercentage]], 1-tbl_pbp[[#This Row],[homeWinPercentage]])</f>
        <v>0.19599999999999995</v>
      </c>
      <c r="AI240" s="13">
        <f>tbl_pbp[[#This Row],[Kamara]]*tbl_pbp[[#This Row],[Impactful Play]]</f>
        <v>0</v>
      </c>
      <c r="AJ240" s="13">
        <f>tbl_pbp[[#This Row],[Thomas]]*tbl_pbp[[#This Row],[Impactful Play]]</f>
        <v>0</v>
      </c>
      <c r="AK240" s="13" t="str">
        <f>VLOOKUP(tbl_pbp[[#This Row],[Play Saints Win % Increase]], tbl_impact[],3,TRUE)</f>
        <v>Ambrosial (20% +)</v>
      </c>
    </row>
    <row r="241" spans="1:37">
      <c r="A241" s="1">
        <v>64</v>
      </c>
      <c r="B241" s="5">
        <v>0.54700000000000004</v>
      </c>
      <c r="C241" t="s">
        <v>9122</v>
      </c>
      <c r="D241">
        <v>0</v>
      </c>
      <c r="E241">
        <v>0</v>
      </c>
      <c r="F241">
        <v>2</v>
      </c>
      <c r="G241">
        <v>3</v>
      </c>
      <c r="H241">
        <v>3</v>
      </c>
      <c r="I241">
        <v>20</v>
      </c>
      <c r="J241">
        <v>76</v>
      </c>
      <c r="K241" t="s">
        <v>8931</v>
      </c>
      <c r="L241">
        <v>1</v>
      </c>
      <c r="M241">
        <v>48</v>
      </c>
      <c r="N241" t="s">
        <v>9123</v>
      </c>
      <c r="O241" t="s">
        <v>6025</v>
      </c>
      <c r="P241" t="s">
        <v>22</v>
      </c>
      <c r="Q241" t="s">
        <v>37</v>
      </c>
      <c r="S241" t="s">
        <v>1533</v>
      </c>
      <c r="T241" t="s">
        <v>172</v>
      </c>
      <c r="U241" t="s">
        <v>9124</v>
      </c>
      <c r="V241" t="s">
        <v>8933</v>
      </c>
      <c r="X241" t="str">
        <f>VLOOKUP(pbp!V2991, games!$B$2:$R$40, 3, FALSE)</f>
        <v>2020-09-22T00:15Z</v>
      </c>
      <c r="Y241">
        <f>VLOOKUP(1*V241,NFLGames!$H$11:$H$555,1,FALSE)</f>
        <v>401128122</v>
      </c>
      <c r="Z241">
        <f>VLOOKUP($Y241, NFLGames!$H$11:$K$555,2,FALSE)</f>
        <v>2019</v>
      </c>
      <c r="AA241">
        <f>VLOOKUP($Y241, NFLGames!$H$11:$K$555,3,FALSE)</f>
        <v>2</v>
      </c>
      <c r="AB241" s="6">
        <f>IF(A242=0, 0, AH242-tbl_pbp[[#This Row],[Saints Win %]])</f>
        <v>-0.129</v>
      </c>
      <c r="AE241">
        <f>ABS(tbl_pbp[[#This Row],[play.homeScore]]-tbl_pbp[[#This Row],[play.awayScore]])</f>
        <v>0</v>
      </c>
      <c r="AF241">
        <f>IF(tbl_pbp[[#This Row],[Play Saints Win % Increase]]&gt;=$AF$4,1,0)</f>
        <v>0</v>
      </c>
      <c r="AG241" t="str">
        <f>VLOOKUP(tbl_pbp[[#This Row],[gameId]], games!$B$2:$T$40, 9, FALSE)</f>
        <v>new-orleans-saints</v>
      </c>
      <c r="AH241" s="5">
        <f>IF(tbl_pbp[[#This Row],[AwayTeam]] &lt;&gt; "new-orleans-saints", tbl_pbp[[#This Row],[homeWinPercentage]], 1-tbl_pbp[[#This Row],[homeWinPercentage]])</f>
        <v>0.45299999999999996</v>
      </c>
      <c r="AI241" s="13">
        <f>tbl_pbp[[#This Row],[Kamara]]*tbl_pbp[[#This Row],[Impactful Play]]</f>
        <v>0</v>
      </c>
      <c r="AJ241" s="13">
        <f>tbl_pbp[[#This Row],[Thomas]]*tbl_pbp[[#This Row],[Impactful Play]]</f>
        <v>0</v>
      </c>
      <c r="AK241" s="13" t="str">
        <f>VLOOKUP(tbl_pbp[[#This Row],[Play Saints Win % Increase]], tbl_impact[],3,TRUE)</f>
        <v>Stinky (worse than -10% to -20%)</v>
      </c>
    </row>
    <row r="242" spans="1:37">
      <c r="A242" s="1">
        <v>65</v>
      </c>
      <c r="B242" s="5">
        <v>0.67600000000000005</v>
      </c>
      <c r="C242" t="s">
        <v>9125</v>
      </c>
      <c r="D242">
        <v>0</v>
      </c>
      <c r="E242">
        <v>0</v>
      </c>
      <c r="F242">
        <v>2</v>
      </c>
      <c r="G242">
        <v>3</v>
      </c>
      <c r="H242">
        <v>3</v>
      </c>
      <c r="I242">
        <v>20</v>
      </c>
      <c r="J242">
        <v>76</v>
      </c>
      <c r="K242" t="s">
        <v>8931</v>
      </c>
      <c r="L242">
        <v>2</v>
      </c>
      <c r="M242">
        <v>24</v>
      </c>
      <c r="N242" t="s">
        <v>9126</v>
      </c>
      <c r="O242" t="s">
        <v>5271</v>
      </c>
      <c r="P242" t="s">
        <v>45</v>
      </c>
      <c r="Q242" t="s">
        <v>46</v>
      </c>
      <c r="R242" t="s">
        <v>47</v>
      </c>
      <c r="S242" t="s">
        <v>847</v>
      </c>
      <c r="T242" t="s">
        <v>172</v>
      </c>
      <c r="U242" t="s">
        <v>9127</v>
      </c>
      <c r="V242" t="s">
        <v>8933</v>
      </c>
      <c r="X242" t="str">
        <f>VLOOKUP(pbp!V2992, games!$B$2:$R$40, 3, FALSE)</f>
        <v>2020-09-22T00:15Z</v>
      </c>
      <c r="Y242">
        <f>VLOOKUP(1*V242,NFLGames!$H$11:$H$555,1,FALSE)</f>
        <v>401128122</v>
      </c>
      <c r="Z242">
        <f>VLOOKUP($Y242, NFLGames!$H$11:$K$555,2,FALSE)</f>
        <v>2019</v>
      </c>
      <c r="AA242">
        <f>VLOOKUP($Y242, NFLGames!$H$11:$K$555,3,FALSE)</f>
        <v>2</v>
      </c>
      <c r="AB242" s="6">
        <f>IF(A243=0, 0, AH243-tbl_pbp[[#This Row],[Saints Win %]])</f>
        <v>0.1080000000000001</v>
      </c>
      <c r="AE242">
        <f>ABS(tbl_pbp[[#This Row],[play.homeScore]]-tbl_pbp[[#This Row],[play.awayScore]])</f>
        <v>0</v>
      </c>
      <c r="AF242">
        <f>IF(tbl_pbp[[#This Row],[Play Saints Win % Increase]]&gt;=$AF$4,1,0)</f>
        <v>1</v>
      </c>
      <c r="AG242" t="str">
        <f>VLOOKUP(tbl_pbp[[#This Row],[gameId]], games!$B$2:$T$40, 9, FALSE)</f>
        <v>new-orleans-saints</v>
      </c>
      <c r="AH242" s="5">
        <f>IF(tbl_pbp[[#This Row],[AwayTeam]] &lt;&gt; "new-orleans-saints", tbl_pbp[[#This Row],[homeWinPercentage]], 1-tbl_pbp[[#This Row],[homeWinPercentage]])</f>
        <v>0.32399999999999995</v>
      </c>
      <c r="AI242" s="13">
        <f>tbl_pbp[[#This Row],[Kamara]]*tbl_pbp[[#This Row],[Impactful Play]]</f>
        <v>0</v>
      </c>
      <c r="AJ242" s="13">
        <f>tbl_pbp[[#This Row],[Thomas]]*tbl_pbp[[#This Row],[Impactful Play]]</f>
        <v>0</v>
      </c>
      <c r="AK242" s="13" t="str">
        <f>VLOOKUP(tbl_pbp[[#This Row],[Play Saints Win % Increase]], tbl_impact[],3,TRUE)</f>
        <v>Fragrant (10% to 20%)</v>
      </c>
    </row>
    <row r="243" spans="1:37">
      <c r="A243" s="1">
        <v>66</v>
      </c>
      <c r="B243" s="5">
        <v>0.56799999999999995</v>
      </c>
      <c r="C243" t="s">
        <v>9128</v>
      </c>
      <c r="D243">
        <v>0</v>
      </c>
      <c r="E243">
        <v>0</v>
      </c>
      <c r="F243">
        <v>2</v>
      </c>
      <c r="G243">
        <v>3</v>
      </c>
      <c r="H243">
        <v>3</v>
      </c>
      <c r="I243">
        <v>7</v>
      </c>
      <c r="J243">
        <v>89</v>
      </c>
      <c r="K243" t="s">
        <v>8931</v>
      </c>
      <c r="L243">
        <v>3</v>
      </c>
      <c r="M243">
        <v>11</v>
      </c>
      <c r="N243" t="s">
        <v>9129</v>
      </c>
      <c r="O243" t="s">
        <v>93</v>
      </c>
      <c r="P243" t="s">
        <v>167</v>
      </c>
      <c r="Q243" t="s">
        <v>168</v>
      </c>
      <c r="S243" t="s">
        <v>212</v>
      </c>
      <c r="T243" t="s">
        <v>442</v>
      </c>
      <c r="U243" t="s">
        <v>3939</v>
      </c>
      <c r="V243" t="s">
        <v>8933</v>
      </c>
      <c r="X243" t="str">
        <f>VLOOKUP(pbp!V2993, games!$B$2:$R$40, 3, FALSE)</f>
        <v>2020-09-22T00:15Z</v>
      </c>
      <c r="Y243">
        <f>VLOOKUP(1*V243,NFLGames!$H$11:$H$555,1,FALSE)</f>
        <v>401128122</v>
      </c>
      <c r="Z243">
        <f>VLOOKUP($Y243, NFLGames!$H$11:$K$555,2,FALSE)</f>
        <v>2019</v>
      </c>
      <c r="AA243">
        <f>VLOOKUP($Y243, NFLGames!$H$11:$K$555,3,FALSE)</f>
        <v>2</v>
      </c>
      <c r="AB243" s="6">
        <f>IF(A244=0, 0, AH244-tbl_pbp[[#This Row],[Saints Win %]])</f>
        <v>1.0999999999999899E-2</v>
      </c>
      <c r="AE243">
        <f>ABS(tbl_pbp[[#This Row],[play.homeScore]]-tbl_pbp[[#This Row],[play.awayScore]])</f>
        <v>0</v>
      </c>
      <c r="AF243">
        <f>IF(tbl_pbp[[#This Row],[Play Saints Win % Increase]]&gt;=$AF$4,1,0)</f>
        <v>0</v>
      </c>
      <c r="AG243" t="str">
        <f>VLOOKUP(tbl_pbp[[#This Row],[gameId]], games!$B$2:$T$40, 9, FALSE)</f>
        <v>new-orleans-saints</v>
      </c>
      <c r="AH243" s="5">
        <f>IF(tbl_pbp[[#This Row],[AwayTeam]] &lt;&gt; "new-orleans-saints", tbl_pbp[[#This Row],[homeWinPercentage]], 1-tbl_pbp[[#This Row],[homeWinPercentage]])</f>
        <v>0.43200000000000005</v>
      </c>
      <c r="AI243" s="13">
        <f>tbl_pbp[[#This Row],[Kamara]]*tbl_pbp[[#This Row],[Impactful Play]]</f>
        <v>0</v>
      </c>
      <c r="AJ243" s="13">
        <f>tbl_pbp[[#This Row],[Thomas]]*tbl_pbp[[#This Row],[Impactful Play]]</f>
        <v>0</v>
      </c>
      <c r="AK243" s="13" t="str">
        <f>VLOOKUP(tbl_pbp[[#This Row],[Play Saints Win % Increase]], tbl_impact[],3,TRUE)</f>
        <v>Scented (0 to +5%)</v>
      </c>
    </row>
    <row r="244" spans="1:37">
      <c r="A244" s="1">
        <v>67</v>
      </c>
      <c r="B244" s="5">
        <v>0.55700000000000005</v>
      </c>
      <c r="C244" t="s">
        <v>9130</v>
      </c>
      <c r="D244">
        <v>0</v>
      </c>
      <c r="E244">
        <v>0</v>
      </c>
      <c r="F244">
        <v>2</v>
      </c>
      <c r="G244">
        <v>3</v>
      </c>
      <c r="H244">
        <v>3</v>
      </c>
      <c r="I244">
        <v>10</v>
      </c>
      <c r="J244">
        <v>87</v>
      </c>
      <c r="K244" t="s">
        <v>29</v>
      </c>
      <c r="L244">
        <v>1</v>
      </c>
      <c r="M244">
        <v>87</v>
      </c>
      <c r="N244" t="s">
        <v>9131</v>
      </c>
      <c r="O244" t="s">
        <v>1681</v>
      </c>
      <c r="P244" t="s">
        <v>30</v>
      </c>
      <c r="Q244" t="s">
        <v>31</v>
      </c>
      <c r="R244" t="s">
        <v>32</v>
      </c>
      <c r="S244" t="s">
        <v>33</v>
      </c>
      <c r="T244" t="s">
        <v>184</v>
      </c>
      <c r="U244" t="s">
        <v>6180</v>
      </c>
      <c r="V244" t="s">
        <v>8933</v>
      </c>
      <c r="X244" t="str">
        <f>VLOOKUP(pbp!V2994, games!$B$2:$R$40, 3, FALSE)</f>
        <v>2020-09-22T00:15Z</v>
      </c>
      <c r="Y244">
        <f>VLOOKUP(1*V244,NFLGames!$H$11:$H$555,1,FALSE)</f>
        <v>401128122</v>
      </c>
      <c r="Z244">
        <f>VLOOKUP($Y244, NFLGames!$H$11:$K$555,2,FALSE)</f>
        <v>2019</v>
      </c>
      <c r="AA244">
        <f>VLOOKUP($Y244, NFLGames!$H$11:$K$555,3,FALSE)</f>
        <v>2</v>
      </c>
      <c r="AB244" s="6">
        <f>IF(A245=0, 0, AH245-tbl_pbp[[#This Row],[Saints Win %]])</f>
        <v>1.2000000000000011E-2</v>
      </c>
      <c r="AD244">
        <v>1</v>
      </c>
      <c r="AE244">
        <f>ABS(tbl_pbp[[#This Row],[play.homeScore]]-tbl_pbp[[#This Row],[play.awayScore]])</f>
        <v>0</v>
      </c>
      <c r="AF244">
        <f>IF(tbl_pbp[[#This Row],[Play Saints Win % Increase]]&gt;=$AF$4,1,0)</f>
        <v>0</v>
      </c>
      <c r="AG244" t="str">
        <f>VLOOKUP(tbl_pbp[[#This Row],[gameId]], games!$B$2:$T$40, 9, FALSE)</f>
        <v>new-orleans-saints</v>
      </c>
      <c r="AH244" s="5">
        <f>IF(tbl_pbp[[#This Row],[AwayTeam]] &lt;&gt; "new-orleans-saints", tbl_pbp[[#This Row],[homeWinPercentage]], 1-tbl_pbp[[#This Row],[homeWinPercentage]])</f>
        <v>0.44299999999999995</v>
      </c>
      <c r="AI244" s="13">
        <f>tbl_pbp[[#This Row],[Kamara]]*tbl_pbp[[#This Row],[Impactful Play]]</f>
        <v>0</v>
      </c>
      <c r="AJ244" s="13">
        <f>tbl_pbp[[#This Row],[Thomas]]*tbl_pbp[[#This Row],[Impactful Play]]</f>
        <v>0</v>
      </c>
      <c r="AK244" s="13" t="str">
        <f>VLOOKUP(tbl_pbp[[#This Row],[Play Saints Win % Increase]], tbl_impact[],3,TRUE)</f>
        <v>Scented (0 to +5%)</v>
      </c>
    </row>
    <row r="245" spans="1:37">
      <c r="A245" s="1">
        <v>68</v>
      </c>
      <c r="B245" s="5">
        <v>0.54500000000000004</v>
      </c>
      <c r="C245" t="s">
        <v>9132</v>
      </c>
      <c r="D245">
        <v>0</v>
      </c>
      <c r="E245">
        <v>0</v>
      </c>
      <c r="F245">
        <v>2</v>
      </c>
      <c r="G245">
        <v>3</v>
      </c>
      <c r="H245">
        <v>3</v>
      </c>
      <c r="I245">
        <v>3</v>
      </c>
      <c r="J245">
        <v>80</v>
      </c>
      <c r="K245" t="s">
        <v>29</v>
      </c>
      <c r="L245">
        <v>2</v>
      </c>
      <c r="M245">
        <v>80</v>
      </c>
      <c r="N245" t="s">
        <v>9133</v>
      </c>
      <c r="O245" t="s">
        <v>413</v>
      </c>
      <c r="P245" t="s">
        <v>45</v>
      </c>
      <c r="Q245" t="s">
        <v>46</v>
      </c>
      <c r="R245" t="s">
        <v>47</v>
      </c>
      <c r="S245" t="s">
        <v>193</v>
      </c>
      <c r="T245" t="s">
        <v>165</v>
      </c>
      <c r="U245" t="s">
        <v>9134</v>
      </c>
      <c r="V245" t="s">
        <v>8933</v>
      </c>
      <c r="X245" t="str">
        <f>VLOOKUP(pbp!V2995, games!$B$2:$R$40, 3, FALSE)</f>
        <v>2020-09-22T00:15Z</v>
      </c>
      <c r="Y245">
        <f>VLOOKUP(1*V245,NFLGames!$H$11:$H$555,1,FALSE)</f>
        <v>401128122</v>
      </c>
      <c r="Z245">
        <f>VLOOKUP($Y245, NFLGames!$H$11:$K$555,2,FALSE)</f>
        <v>2019</v>
      </c>
      <c r="AA245">
        <f>VLOOKUP($Y245, NFLGames!$H$11:$K$555,3,FALSE)</f>
        <v>2</v>
      </c>
      <c r="AB245" s="6">
        <f>IF(A246=0, 0, AH246-tbl_pbp[[#This Row],[Saints Win %]])</f>
        <v>2.9000000000000026E-2</v>
      </c>
      <c r="AE245">
        <f>ABS(tbl_pbp[[#This Row],[play.homeScore]]-tbl_pbp[[#This Row],[play.awayScore]])</f>
        <v>0</v>
      </c>
      <c r="AF245">
        <f>IF(tbl_pbp[[#This Row],[Play Saints Win % Increase]]&gt;=$AF$4,1,0)</f>
        <v>0</v>
      </c>
      <c r="AG245" t="str">
        <f>VLOOKUP(tbl_pbp[[#This Row],[gameId]], games!$B$2:$T$40, 9, FALSE)</f>
        <v>new-orleans-saints</v>
      </c>
      <c r="AH245" s="5">
        <f>IF(tbl_pbp[[#This Row],[AwayTeam]] &lt;&gt; "new-orleans-saints", tbl_pbp[[#This Row],[homeWinPercentage]], 1-tbl_pbp[[#This Row],[homeWinPercentage]])</f>
        <v>0.45499999999999996</v>
      </c>
      <c r="AI245" s="13">
        <f>tbl_pbp[[#This Row],[Kamara]]*tbl_pbp[[#This Row],[Impactful Play]]</f>
        <v>0</v>
      </c>
      <c r="AJ245" s="13">
        <f>tbl_pbp[[#This Row],[Thomas]]*tbl_pbp[[#This Row],[Impactful Play]]</f>
        <v>0</v>
      </c>
      <c r="AK245" s="13" t="str">
        <f>VLOOKUP(tbl_pbp[[#This Row],[Play Saints Win % Increase]], tbl_impact[],3,TRUE)</f>
        <v>Scented (0 to +5%)</v>
      </c>
    </row>
    <row r="246" spans="1:37">
      <c r="A246" s="1">
        <v>69</v>
      </c>
      <c r="B246" s="5">
        <v>0.51600000000000001</v>
      </c>
      <c r="C246" t="s">
        <v>9135</v>
      </c>
      <c r="D246">
        <v>0</v>
      </c>
      <c r="E246">
        <v>0</v>
      </c>
      <c r="F246">
        <v>2</v>
      </c>
      <c r="G246">
        <v>3</v>
      </c>
      <c r="H246">
        <v>3</v>
      </c>
      <c r="I246">
        <v>10</v>
      </c>
      <c r="J246">
        <v>76</v>
      </c>
      <c r="K246" t="s">
        <v>29</v>
      </c>
      <c r="L246">
        <v>1</v>
      </c>
      <c r="M246">
        <v>76</v>
      </c>
      <c r="N246" t="s">
        <v>9136</v>
      </c>
      <c r="O246" t="s">
        <v>416</v>
      </c>
      <c r="P246" t="s">
        <v>94</v>
      </c>
      <c r="Q246" t="s">
        <v>95</v>
      </c>
      <c r="R246" t="s">
        <v>96</v>
      </c>
      <c r="S246" t="s">
        <v>33</v>
      </c>
      <c r="T246" t="s">
        <v>172</v>
      </c>
      <c r="U246" t="s">
        <v>173</v>
      </c>
      <c r="V246" t="s">
        <v>8933</v>
      </c>
      <c r="X246" t="str">
        <f>VLOOKUP(pbp!V2996, games!$B$2:$R$40, 3, FALSE)</f>
        <v>2020-09-22T00:15Z</v>
      </c>
      <c r="Y246">
        <f>VLOOKUP(1*V246,NFLGames!$H$11:$H$555,1,FALSE)</f>
        <v>401128122</v>
      </c>
      <c r="Z246">
        <f>VLOOKUP($Y246, NFLGames!$H$11:$K$555,2,FALSE)</f>
        <v>2019</v>
      </c>
      <c r="AA246">
        <f>VLOOKUP($Y246, NFLGames!$H$11:$K$555,3,FALSE)</f>
        <v>2</v>
      </c>
      <c r="AB246" s="6">
        <f>IF(A247=0, 0, AH247-tbl_pbp[[#This Row],[Saints Win %]])</f>
        <v>-0.11899999999999999</v>
      </c>
      <c r="AE246">
        <f>ABS(tbl_pbp[[#This Row],[play.homeScore]]-tbl_pbp[[#This Row],[play.awayScore]])</f>
        <v>0</v>
      </c>
      <c r="AF246">
        <f>IF(tbl_pbp[[#This Row],[Play Saints Win % Increase]]&gt;=$AF$4,1,0)</f>
        <v>0</v>
      </c>
      <c r="AG246" t="str">
        <f>VLOOKUP(tbl_pbp[[#This Row],[gameId]], games!$B$2:$T$40, 9, FALSE)</f>
        <v>new-orleans-saints</v>
      </c>
      <c r="AH246" s="5">
        <f>IF(tbl_pbp[[#This Row],[AwayTeam]] &lt;&gt; "new-orleans-saints", tbl_pbp[[#This Row],[homeWinPercentage]], 1-tbl_pbp[[#This Row],[homeWinPercentage]])</f>
        <v>0.48399999999999999</v>
      </c>
      <c r="AI246" s="13">
        <f>tbl_pbp[[#This Row],[Kamara]]*tbl_pbp[[#This Row],[Impactful Play]]</f>
        <v>0</v>
      </c>
      <c r="AJ246" s="13">
        <f>tbl_pbp[[#This Row],[Thomas]]*tbl_pbp[[#This Row],[Impactful Play]]</f>
        <v>0</v>
      </c>
      <c r="AK246" s="13" t="str">
        <f>VLOOKUP(tbl_pbp[[#This Row],[Play Saints Win % Increase]], tbl_impact[],3,TRUE)</f>
        <v>Stinky (worse than -10% to -20%)</v>
      </c>
    </row>
    <row r="247" spans="1:37">
      <c r="A247" s="1">
        <v>70</v>
      </c>
      <c r="B247" s="5">
        <v>0.63500000000000001</v>
      </c>
      <c r="C247" t="s">
        <v>9137</v>
      </c>
      <c r="D247">
        <v>0</v>
      </c>
      <c r="E247">
        <v>0</v>
      </c>
      <c r="F247">
        <v>2</v>
      </c>
      <c r="G247">
        <v>3</v>
      </c>
      <c r="H247">
        <v>3</v>
      </c>
      <c r="I247">
        <v>10</v>
      </c>
      <c r="J247">
        <v>61</v>
      </c>
      <c r="K247" t="s">
        <v>29</v>
      </c>
      <c r="L247">
        <v>1</v>
      </c>
      <c r="M247">
        <v>61</v>
      </c>
      <c r="N247" t="s">
        <v>9138</v>
      </c>
      <c r="O247" t="s">
        <v>2440</v>
      </c>
      <c r="P247" t="s">
        <v>45</v>
      </c>
      <c r="Q247" t="s">
        <v>46</v>
      </c>
      <c r="R247" t="s">
        <v>47</v>
      </c>
      <c r="S247" t="s">
        <v>33</v>
      </c>
      <c r="T247" t="s">
        <v>463</v>
      </c>
      <c r="U247" t="s">
        <v>596</v>
      </c>
      <c r="V247" t="s">
        <v>8933</v>
      </c>
      <c r="X247" t="str">
        <f>VLOOKUP(pbp!V2997, games!$B$2:$R$40, 3, FALSE)</f>
        <v>2020-09-22T00:15Z</v>
      </c>
      <c r="Y247">
        <f>VLOOKUP(1*V247,NFLGames!$H$11:$H$555,1,FALSE)</f>
        <v>401128122</v>
      </c>
      <c r="Z247">
        <f>VLOOKUP($Y247, NFLGames!$H$11:$K$555,2,FALSE)</f>
        <v>2019</v>
      </c>
      <c r="AA247">
        <f>VLOOKUP($Y247, NFLGames!$H$11:$K$555,3,FALSE)</f>
        <v>2</v>
      </c>
      <c r="AB247" s="6">
        <f>IF(A248=0, 0, AH248-tbl_pbp[[#This Row],[Saints Win %]])</f>
        <v>7.1000000000000063E-2</v>
      </c>
      <c r="AE247">
        <f>ABS(tbl_pbp[[#This Row],[play.homeScore]]-tbl_pbp[[#This Row],[play.awayScore]])</f>
        <v>0</v>
      </c>
      <c r="AF247">
        <f>IF(tbl_pbp[[#This Row],[Play Saints Win % Increase]]&gt;=$AF$4,1,0)</f>
        <v>0</v>
      </c>
      <c r="AG247" t="str">
        <f>VLOOKUP(tbl_pbp[[#This Row],[gameId]], games!$B$2:$T$40, 9, FALSE)</f>
        <v>new-orleans-saints</v>
      </c>
      <c r="AH247" s="5">
        <f>IF(tbl_pbp[[#This Row],[AwayTeam]] &lt;&gt; "new-orleans-saints", tbl_pbp[[#This Row],[homeWinPercentage]], 1-tbl_pbp[[#This Row],[homeWinPercentage]])</f>
        <v>0.36499999999999999</v>
      </c>
      <c r="AI247" s="13">
        <f>tbl_pbp[[#This Row],[Kamara]]*tbl_pbp[[#This Row],[Impactful Play]]</f>
        <v>0</v>
      </c>
      <c r="AJ247" s="13">
        <f>tbl_pbp[[#This Row],[Thomas]]*tbl_pbp[[#This Row],[Impactful Play]]</f>
        <v>0</v>
      </c>
      <c r="AK247" s="13" t="str">
        <f>VLOOKUP(tbl_pbp[[#This Row],[Play Saints Win % Increase]], tbl_impact[],3,TRUE)</f>
        <v>Perfumed (5 to + 10%)</v>
      </c>
    </row>
    <row r="248" spans="1:37">
      <c r="A248" s="1">
        <v>71</v>
      </c>
      <c r="B248" s="5">
        <v>0.56399999999999995</v>
      </c>
      <c r="C248" t="s">
        <v>9139</v>
      </c>
      <c r="D248">
        <v>0</v>
      </c>
      <c r="E248">
        <v>0</v>
      </c>
      <c r="F248">
        <v>2</v>
      </c>
      <c r="G248">
        <v>3</v>
      </c>
      <c r="H248">
        <v>3</v>
      </c>
      <c r="I248">
        <v>10</v>
      </c>
      <c r="J248">
        <v>61</v>
      </c>
      <c r="K248" t="s">
        <v>29</v>
      </c>
      <c r="L248">
        <v>2</v>
      </c>
      <c r="M248">
        <v>61</v>
      </c>
      <c r="N248" t="s">
        <v>9140</v>
      </c>
      <c r="O248" t="s">
        <v>2848</v>
      </c>
      <c r="P248" t="s">
        <v>22</v>
      </c>
      <c r="Q248" t="s">
        <v>37</v>
      </c>
      <c r="S248" t="s">
        <v>120</v>
      </c>
      <c r="T248" t="s">
        <v>463</v>
      </c>
      <c r="U248" t="s">
        <v>1027</v>
      </c>
      <c r="V248" t="s">
        <v>8933</v>
      </c>
      <c r="X248" t="str">
        <f>VLOOKUP(pbp!V2998, games!$B$2:$R$40, 3, FALSE)</f>
        <v>2020-09-22T00:15Z</v>
      </c>
      <c r="Y248">
        <f>VLOOKUP(1*V248,NFLGames!$H$11:$H$555,1,FALSE)</f>
        <v>401128122</v>
      </c>
      <c r="Z248">
        <f>VLOOKUP($Y248, NFLGames!$H$11:$K$555,2,FALSE)</f>
        <v>2019</v>
      </c>
      <c r="AA248">
        <f>VLOOKUP($Y248, NFLGames!$H$11:$K$555,3,FALSE)</f>
        <v>2</v>
      </c>
      <c r="AB248" s="6">
        <f>IF(A249=0, 0, AH249-tbl_pbp[[#This Row],[Saints Win %]])</f>
        <v>-2.300000000000002E-2</v>
      </c>
      <c r="AE248">
        <f>ABS(tbl_pbp[[#This Row],[play.homeScore]]-tbl_pbp[[#This Row],[play.awayScore]])</f>
        <v>0</v>
      </c>
      <c r="AF248">
        <f>IF(tbl_pbp[[#This Row],[Play Saints Win % Increase]]&gt;=$AF$4,1,0)</f>
        <v>0</v>
      </c>
      <c r="AG248" t="str">
        <f>VLOOKUP(tbl_pbp[[#This Row],[gameId]], games!$B$2:$T$40, 9, FALSE)</f>
        <v>new-orleans-saints</v>
      </c>
      <c r="AH248" s="5">
        <f>IF(tbl_pbp[[#This Row],[AwayTeam]] &lt;&gt; "new-orleans-saints", tbl_pbp[[#This Row],[homeWinPercentage]], 1-tbl_pbp[[#This Row],[homeWinPercentage]])</f>
        <v>0.43600000000000005</v>
      </c>
      <c r="AI248" s="13">
        <f>tbl_pbp[[#This Row],[Kamara]]*tbl_pbp[[#This Row],[Impactful Play]]</f>
        <v>0</v>
      </c>
      <c r="AJ248" s="13">
        <f>tbl_pbp[[#This Row],[Thomas]]*tbl_pbp[[#This Row],[Impactful Play]]</f>
        <v>0</v>
      </c>
      <c r="AK248" s="13" t="str">
        <f>VLOOKUP(tbl_pbp[[#This Row],[Play Saints Win % Increase]], tbl_impact[],3,TRUE)</f>
        <v>Bad (0 to -5%)</v>
      </c>
    </row>
    <row r="249" spans="1:37">
      <c r="A249" s="1">
        <v>72</v>
      </c>
      <c r="B249" s="5">
        <v>0.58699999999999997</v>
      </c>
      <c r="C249" t="s">
        <v>9141</v>
      </c>
      <c r="D249">
        <v>0</v>
      </c>
      <c r="E249">
        <v>0</v>
      </c>
      <c r="F249">
        <v>2</v>
      </c>
      <c r="G249">
        <v>3</v>
      </c>
      <c r="H249">
        <v>3</v>
      </c>
      <c r="I249">
        <v>10</v>
      </c>
      <c r="J249">
        <v>61</v>
      </c>
      <c r="K249" t="s">
        <v>29</v>
      </c>
      <c r="L249">
        <v>3</v>
      </c>
      <c r="M249">
        <v>61</v>
      </c>
      <c r="N249" t="s">
        <v>9142</v>
      </c>
      <c r="O249" t="s">
        <v>1415</v>
      </c>
      <c r="P249" t="s">
        <v>30</v>
      </c>
      <c r="Q249" t="s">
        <v>31</v>
      </c>
      <c r="R249" t="s">
        <v>32</v>
      </c>
      <c r="S249" t="s">
        <v>123</v>
      </c>
      <c r="T249" t="s">
        <v>463</v>
      </c>
      <c r="U249" t="s">
        <v>9143</v>
      </c>
      <c r="V249" t="s">
        <v>8933</v>
      </c>
      <c r="X249" t="str">
        <f>VLOOKUP(pbp!V2999, games!$B$2:$R$40, 3, FALSE)</f>
        <v>2020-09-22T00:15Z</v>
      </c>
      <c r="Y249">
        <f>VLOOKUP(1*V249,NFLGames!$H$11:$H$555,1,FALSE)</f>
        <v>401128122</v>
      </c>
      <c r="Z249">
        <f>VLOOKUP($Y249, NFLGames!$H$11:$K$555,2,FALSE)</f>
        <v>2019</v>
      </c>
      <c r="AA249">
        <f>VLOOKUP($Y249, NFLGames!$H$11:$K$555,3,FALSE)</f>
        <v>2</v>
      </c>
      <c r="AB249" s="6">
        <f>IF(A250=0, 0, AH250-tbl_pbp[[#This Row],[Saints Win %]])</f>
        <v>-6.1000000000000054E-2</v>
      </c>
      <c r="AE249">
        <f>ABS(tbl_pbp[[#This Row],[play.homeScore]]-tbl_pbp[[#This Row],[play.awayScore]])</f>
        <v>0</v>
      </c>
      <c r="AF249">
        <f>IF(tbl_pbp[[#This Row],[Play Saints Win % Increase]]&gt;=$AF$4,1,0)</f>
        <v>0</v>
      </c>
      <c r="AG249" t="str">
        <f>VLOOKUP(tbl_pbp[[#This Row],[gameId]], games!$B$2:$T$40, 9, FALSE)</f>
        <v>new-orleans-saints</v>
      </c>
      <c r="AH249" s="5">
        <f>IF(tbl_pbp[[#This Row],[AwayTeam]] &lt;&gt; "new-orleans-saints", tbl_pbp[[#This Row],[homeWinPercentage]], 1-tbl_pbp[[#This Row],[homeWinPercentage]])</f>
        <v>0.41300000000000003</v>
      </c>
      <c r="AI249" s="13">
        <f>tbl_pbp[[#This Row],[Kamara]]*tbl_pbp[[#This Row],[Impactful Play]]</f>
        <v>0</v>
      </c>
      <c r="AJ249" s="13">
        <f>tbl_pbp[[#This Row],[Thomas]]*tbl_pbp[[#This Row],[Impactful Play]]</f>
        <v>0</v>
      </c>
      <c r="AK249" s="13" t="str">
        <f>VLOOKUP(tbl_pbp[[#This Row],[Play Saints Win % Increase]], tbl_impact[],3,TRUE)</f>
        <v>Smelly (worse than-5% -&gt; -10%)</v>
      </c>
    </row>
    <row r="250" spans="1:37">
      <c r="A250" s="1">
        <v>73</v>
      </c>
      <c r="B250" s="5">
        <v>0.64800000000000002</v>
      </c>
      <c r="C250" t="s">
        <v>9144</v>
      </c>
      <c r="D250">
        <v>0</v>
      </c>
      <c r="E250">
        <v>0</v>
      </c>
      <c r="F250">
        <v>2</v>
      </c>
      <c r="G250">
        <v>3</v>
      </c>
      <c r="H250">
        <v>3</v>
      </c>
      <c r="I250">
        <v>1</v>
      </c>
      <c r="J250">
        <v>52</v>
      </c>
      <c r="K250" t="s">
        <v>29</v>
      </c>
      <c r="L250">
        <v>4</v>
      </c>
      <c r="M250">
        <v>52</v>
      </c>
      <c r="N250" t="s">
        <v>9145</v>
      </c>
      <c r="O250" t="s">
        <v>2968</v>
      </c>
      <c r="P250" t="s">
        <v>45</v>
      </c>
      <c r="Q250" t="s">
        <v>46</v>
      </c>
      <c r="R250" t="s">
        <v>47</v>
      </c>
      <c r="S250" t="s">
        <v>424</v>
      </c>
      <c r="T250" t="s">
        <v>136</v>
      </c>
      <c r="U250" t="s">
        <v>6806</v>
      </c>
      <c r="V250" t="s">
        <v>8933</v>
      </c>
      <c r="X250" t="str">
        <f>VLOOKUP(pbp!V3000, games!$B$2:$R$40, 3, FALSE)</f>
        <v>2020-09-22T00:15Z</v>
      </c>
      <c r="Y250">
        <f>VLOOKUP(1*V250,NFLGames!$H$11:$H$555,1,FALSE)</f>
        <v>401128122</v>
      </c>
      <c r="Z250">
        <f>VLOOKUP($Y250, NFLGames!$H$11:$K$555,2,FALSE)</f>
        <v>2019</v>
      </c>
      <c r="AA250">
        <f>VLOOKUP($Y250, NFLGames!$H$11:$K$555,3,FALSE)</f>
        <v>2</v>
      </c>
      <c r="AB250" s="6">
        <f>IF(A251=0, 0, AH251-tbl_pbp[[#This Row],[Saints Win %]])</f>
        <v>-3.3000000000000029E-2</v>
      </c>
      <c r="AE250">
        <f>ABS(tbl_pbp[[#This Row],[play.homeScore]]-tbl_pbp[[#This Row],[play.awayScore]])</f>
        <v>0</v>
      </c>
      <c r="AF250">
        <f>IF(tbl_pbp[[#This Row],[Play Saints Win % Increase]]&gt;=$AF$4,1,0)</f>
        <v>0</v>
      </c>
      <c r="AG250" t="str">
        <f>VLOOKUP(tbl_pbp[[#This Row],[gameId]], games!$B$2:$T$40, 9, FALSE)</f>
        <v>new-orleans-saints</v>
      </c>
      <c r="AH250" s="5">
        <f>IF(tbl_pbp[[#This Row],[AwayTeam]] &lt;&gt; "new-orleans-saints", tbl_pbp[[#This Row],[homeWinPercentage]], 1-tbl_pbp[[#This Row],[homeWinPercentage]])</f>
        <v>0.35199999999999998</v>
      </c>
      <c r="AI250" s="13">
        <f>tbl_pbp[[#This Row],[Kamara]]*tbl_pbp[[#This Row],[Impactful Play]]</f>
        <v>0</v>
      </c>
      <c r="AJ250" s="13">
        <f>tbl_pbp[[#This Row],[Thomas]]*tbl_pbp[[#This Row],[Impactful Play]]</f>
        <v>0</v>
      </c>
      <c r="AK250" s="13" t="str">
        <f>VLOOKUP(tbl_pbp[[#This Row],[Play Saints Win % Increase]], tbl_impact[],3,TRUE)</f>
        <v>Bad (0 to -5%)</v>
      </c>
    </row>
    <row r="251" spans="1:37">
      <c r="A251" s="1">
        <v>74</v>
      </c>
      <c r="B251" s="5">
        <v>0.68100000000000005</v>
      </c>
      <c r="C251" t="s">
        <v>9146</v>
      </c>
      <c r="D251">
        <v>0</v>
      </c>
      <c r="E251">
        <v>0</v>
      </c>
      <c r="F251">
        <v>2</v>
      </c>
      <c r="G251">
        <v>3</v>
      </c>
      <c r="H251">
        <v>3</v>
      </c>
      <c r="I251">
        <v>10</v>
      </c>
      <c r="J251">
        <v>52</v>
      </c>
      <c r="K251" t="s">
        <v>8931</v>
      </c>
      <c r="L251">
        <v>1</v>
      </c>
      <c r="M251">
        <v>48</v>
      </c>
      <c r="N251" t="s">
        <v>9147</v>
      </c>
      <c r="O251" t="s">
        <v>8775</v>
      </c>
      <c r="P251" t="s">
        <v>45</v>
      </c>
      <c r="Q251" t="s">
        <v>46</v>
      </c>
      <c r="R251" t="s">
        <v>47</v>
      </c>
      <c r="S251" t="s">
        <v>33</v>
      </c>
      <c r="T251" t="s">
        <v>136</v>
      </c>
      <c r="U251" t="s">
        <v>514</v>
      </c>
      <c r="V251" t="s">
        <v>8933</v>
      </c>
      <c r="X251" t="str">
        <f>VLOOKUP(pbp!V3001, games!$B$2:$R$40, 3, FALSE)</f>
        <v>2020-09-22T00:15Z</v>
      </c>
      <c r="Y251">
        <f>VLOOKUP(1*V251,NFLGames!$H$11:$H$555,1,FALSE)</f>
        <v>401128122</v>
      </c>
      <c r="Z251">
        <f>VLOOKUP($Y251, NFLGames!$H$11:$K$555,2,FALSE)</f>
        <v>2019</v>
      </c>
      <c r="AA251">
        <f>VLOOKUP($Y251, NFLGames!$H$11:$K$555,3,FALSE)</f>
        <v>2</v>
      </c>
      <c r="AB251" s="6">
        <f>IF(A252=0, 0, AH252-tbl_pbp[[#This Row],[Saints Win %]])</f>
        <v>-1.0000000000000009E-3</v>
      </c>
      <c r="AE251">
        <f>ABS(tbl_pbp[[#This Row],[play.homeScore]]-tbl_pbp[[#This Row],[play.awayScore]])</f>
        <v>0</v>
      </c>
      <c r="AF251">
        <f>IF(tbl_pbp[[#This Row],[Play Saints Win % Increase]]&gt;=$AF$4,1,0)</f>
        <v>0</v>
      </c>
      <c r="AG251" t="str">
        <f>VLOOKUP(tbl_pbp[[#This Row],[gameId]], games!$B$2:$T$40, 9, FALSE)</f>
        <v>new-orleans-saints</v>
      </c>
      <c r="AH251" s="5">
        <f>IF(tbl_pbp[[#This Row],[AwayTeam]] &lt;&gt; "new-orleans-saints", tbl_pbp[[#This Row],[homeWinPercentage]], 1-tbl_pbp[[#This Row],[homeWinPercentage]])</f>
        <v>0.31899999999999995</v>
      </c>
      <c r="AI251" s="13">
        <f>tbl_pbp[[#This Row],[Kamara]]*tbl_pbp[[#This Row],[Impactful Play]]</f>
        <v>0</v>
      </c>
      <c r="AJ251" s="13">
        <f>tbl_pbp[[#This Row],[Thomas]]*tbl_pbp[[#This Row],[Impactful Play]]</f>
        <v>0</v>
      </c>
      <c r="AK251" s="13" t="str">
        <f>VLOOKUP(tbl_pbp[[#This Row],[Play Saints Win % Increase]], tbl_impact[],3,TRUE)</f>
        <v>Bad (0 to -5%)</v>
      </c>
    </row>
    <row r="252" spans="1:37">
      <c r="A252" s="1">
        <v>75</v>
      </c>
      <c r="B252" s="5">
        <v>0.68200000000000005</v>
      </c>
      <c r="C252" t="s">
        <v>9148</v>
      </c>
      <c r="D252">
        <v>0</v>
      </c>
      <c r="E252">
        <v>0</v>
      </c>
      <c r="F252">
        <v>2</v>
      </c>
      <c r="G252">
        <v>3</v>
      </c>
      <c r="H252">
        <v>3</v>
      </c>
      <c r="I252">
        <v>10</v>
      </c>
      <c r="J252">
        <v>72</v>
      </c>
      <c r="K252" t="s">
        <v>8931</v>
      </c>
      <c r="L252">
        <v>1</v>
      </c>
      <c r="M252">
        <v>28</v>
      </c>
      <c r="N252" t="s">
        <v>229</v>
      </c>
      <c r="O252" t="s">
        <v>230</v>
      </c>
      <c r="P252" t="s">
        <v>231</v>
      </c>
      <c r="Q252" t="s">
        <v>232</v>
      </c>
      <c r="R252" t="s">
        <v>233</v>
      </c>
      <c r="V252" t="s">
        <v>8933</v>
      </c>
      <c r="X252" t="str">
        <f>VLOOKUP(pbp!V3002, games!$B$2:$R$40, 3, FALSE)</f>
        <v>2020-09-22T00:15Z</v>
      </c>
      <c r="Y252">
        <f>VLOOKUP(1*V252,NFLGames!$H$11:$H$555,1,FALSE)</f>
        <v>401128122</v>
      </c>
      <c r="Z252">
        <f>VLOOKUP($Y252, NFLGames!$H$11:$K$555,2,FALSE)</f>
        <v>2019</v>
      </c>
      <c r="AA252">
        <f>VLOOKUP($Y252, NFLGames!$H$11:$K$555,3,FALSE)</f>
        <v>2</v>
      </c>
      <c r="AB252" s="6">
        <f>IF(A253=0, 0, AH253-tbl_pbp[[#This Row],[Saints Win %]])</f>
        <v>1.3000000000000012E-2</v>
      </c>
      <c r="AE252">
        <f>ABS(tbl_pbp[[#This Row],[play.homeScore]]-tbl_pbp[[#This Row],[play.awayScore]])</f>
        <v>0</v>
      </c>
      <c r="AF252">
        <f>IF(tbl_pbp[[#This Row],[Play Saints Win % Increase]]&gt;=$AF$4,1,0)</f>
        <v>0</v>
      </c>
      <c r="AG252" t="str">
        <f>VLOOKUP(tbl_pbp[[#This Row],[gameId]], games!$B$2:$T$40, 9, FALSE)</f>
        <v>new-orleans-saints</v>
      </c>
      <c r="AH252" s="5">
        <f>IF(tbl_pbp[[#This Row],[AwayTeam]] &lt;&gt; "new-orleans-saints", tbl_pbp[[#This Row],[homeWinPercentage]], 1-tbl_pbp[[#This Row],[homeWinPercentage]])</f>
        <v>0.31799999999999995</v>
      </c>
      <c r="AI252" s="13">
        <f>tbl_pbp[[#This Row],[Kamara]]*tbl_pbp[[#This Row],[Impactful Play]]</f>
        <v>0</v>
      </c>
      <c r="AJ252" s="13">
        <f>tbl_pbp[[#This Row],[Thomas]]*tbl_pbp[[#This Row],[Impactful Play]]</f>
        <v>0</v>
      </c>
      <c r="AK252" s="13" t="str">
        <f>VLOOKUP(tbl_pbp[[#This Row],[Play Saints Win % Increase]], tbl_impact[],3,TRUE)</f>
        <v>Scented (0 to +5%)</v>
      </c>
    </row>
    <row r="253" spans="1:37">
      <c r="A253" s="1">
        <v>76</v>
      </c>
      <c r="B253" s="5">
        <v>0.66900000000000004</v>
      </c>
      <c r="C253" t="s">
        <v>9149</v>
      </c>
      <c r="D253">
        <v>0</v>
      </c>
      <c r="E253">
        <v>0</v>
      </c>
      <c r="F253">
        <v>2</v>
      </c>
      <c r="G253">
        <v>3</v>
      </c>
      <c r="H253">
        <v>3</v>
      </c>
      <c r="I253">
        <v>10</v>
      </c>
      <c r="J253">
        <v>72</v>
      </c>
      <c r="K253" t="s">
        <v>8931</v>
      </c>
      <c r="L253">
        <v>1</v>
      </c>
      <c r="M253">
        <v>28</v>
      </c>
      <c r="N253" t="s">
        <v>9150</v>
      </c>
      <c r="O253" t="s">
        <v>230</v>
      </c>
      <c r="P253" t="s">
        <v>45</v>
      </c>
      <c r="Q253" t="s">
        <v>46</v>
      </c>
      <c r="R253" t="s">
        <v>47</v>
      </c>
      <c r="S253" t="s">
        <v>33</v>
      </c>
      <c r="T253" t="s">
        <v>1005</v>
      </c>
      <c r="U253" t="s">
        <v>5784</v>
      </c>
      <c r="V253" t="s">
        <v>8933</v>
      </c>
      <c r="X253" t="str">
        <f>VLOOKUP(pbp!V3003, games!$B$2:$R$40, 3, FALSE)</f>
        <v>2020-09-22T00:15Z</v>
      </c>
      <c r="Y253">
        <f>VLOOKUP(1*V253,NFLGames!$H$11:$H$555,1,FALSE)</f>
        <v>401128122</v>
      </c>
      <c r="Z253">
        <f>VLOOKUP($Y253, NFLGames!$H$11:$K$555,2,FALSE)</f>
        <v>2019</v>
      </c>
      <c r="AA253">
        <f>VLOOKUP($Y253, NFLGames!$H$11:$K$555,3,FALSE)</f>
        <v>2</v>
      </c>
      <c r="AB253" s="6">
        <f>IF(A254=0, 0, AH254-tbl_pbp[[#This Row],[Saints Win %]])</f>
        <v>-6.2999999999999945E-2</v>
      </c>
      <c r="AE253">
        <f>ABS(tbl_pbp[[#This Row],[play.homeScore]]-tbl_pbp[[#This Row],[play.awayScore]])</f>
        <v>0</v>
      </c>
      <c r="AF253">
        <f>IF(tbl_pbp[[#This Row],[Play Saints Win % Increase]]&gt;=$AF$4,1,0)</f>
        <v>0</v>
      </c>
      <c r="AG253" t="str">
        <f>VLOOKUP(tbl_pbp[[#This Row],[gameId]], games!$B$2:$T$40, 9, FALSE)</f>
        <v>new-orleans-saints</v>
      </c>
      <c r="AH253" s="5">
        <f>IF(tbl_pbp[[#This Row],[AwayTeam]] &lt;&gt; "new-orleans-saints", tbl_pbp[[#This Row],[homeWinPercentage]], 1-tbl_pbp[[#This Row],[homeWinPercentage]])</f>
        <v>0.33099999999999996</v>
      </c>
      <c r="AI253" s="13">
        <f>tbl_pbp[[#This Row],[Kamara]]*tbl_pbp[[#This Row],[Impactful Play]]</f>
        <v>0</v>
      </c>
      <c r="AJ253" s="13">
        <f>tbl_pbp[[#This Row],[Thomas]]*tbl_pbp[[#This Row],[Impactful Play]]</f>
        <v>0</v>
      </c>
      <c r="AK253" s="13" t="str">
        <f>VLOOKUP(tbl_pbp[[#This Row],[Play Saints Win % Increase]], tbl_impact[],3,TRUE)</f>
        <v>Smelly (worse than-5% -&gt; -10%)</v>
      </c>
    </row>
    <row r="254" spans="1:37">
      <c r="A254" s="1">
        <v>77</v>
      </c>
      <c r="B254" s="5">
        <v>0.73199999999999998</v>
      </c>
      <c r="C254" t="s">
        <v>9151</v>
      </c>
      <c r="D254">
        <v>0</v>
      </c>
      <c r="E254">
        <v>0</v>
      </c>
      <c r="F254">
        <v>2</v>
      </c>
      <c r="G254">
        <v>3</v>
      </c>
      <c r="H254">
        <v>3</v>
      </c>
      <c r="I254">
        <v>7</v>
      </c>
      <c r="J254">
        <v>75</v>
      </c>
      <c r="K254" t="s">
        <v>8931</v>
      </c>
      <c r="L254">
        <v>2</v>
      </c>
      <c r="M254">
        <v>25</v>
      </c>
      <c r="N254" t="s">
        <v>9152</v>
      </c>
      <c r="O254" t="s">
        <v>1856</v>
      </c>
      <c r="P254" t="s">
        <v>30</v>
      </c>
      <c r="Q254" t="s">
        <v>31</v>
      </c>
      <c r="R254" t="s">
        <v>32</v>
      </c>
      <c r="S254" t="s">
        <v>220</v>
      </c>
      <c r="T254" t="s">
        <v>34</v>
      </c>
      <c r="U254" t="s">
        <v>2706</v>
      </c>
      <c r="V254" t="s">
        <v>8933</v>
      </c>
      <c r="X254" t="str">
        <f>VLOOKUP(pbp!V3004, games!$B$2:$R$40, 3, FALSE)</f>
        <v>2020-09-22T00:15Z</v>
      </c>
      <c r="Y254">
        <f>VLOOKUP(1*V254,NFLGames!$H$11:$H$555,1,FALSE)</f>
        <v>401128122</v>
      </c>
      <c r="Z254">
        <f>VLOOKUP($Y254, NFLGames!$H$11:$K$555,2,FALSE)</f>
        <v>2019</v>
      </c>
      <c r="AA254">
        <f>VLOOKUP($Y254, NFLGames!$H$11:$K$555,3,FALSE)</f>
        <v>2</v>
      </c>
      <c r="AB254" s="6">
        <f>IF(A255=0, 0, AH255-tbl_pbp[[#This Row],[Saints Win %]])</f>
        <v>1.0000000000000009E-2</v>
      </c>
      <c r="AE254">
        <f>ABS(tbl_pbp[[#This Row],[play.homeScore]]-tbl_pbp[[#This Row],[play.awayScore]])</f>
        <v>0</v>
      </c>
      <c r="AF254">
        <f>IF(tbl_pbp[[#This Row],[Play Saints Win % Increase]]&gt;=$AF$4,1,0)</f>
        <v>0</v>
      </c>
      <c r="AG254" t="str">
        <f>VLOOKUP(tbl_pbp[[#This Row],[gameId]], games!$B$2:$T$40, 9, FALSE)</f>
        <v>new-orleans-saints</v>
      </c>
      <c r="AH254" s="5">
        <f>IF(tbl_pbp[[#This Row],[AwayTeam]] &lt;&gt; "new-orleans-saints", tbl_pbp[[#This Row],[homeWinPercentage]], 1-tbl_pbp[[#This Row],[homeWinPercentage]])</f>
        <v>0.26800000000000002</v>
      </c>
      <c r="AI254" s="13">
        <f>tbl_pbp[[#This Row],[Kamara]]*tbl_pbp[[#This Row],[Impactful Play]]</f>
        <v>0</v>
      </c>
      <c r="AJ254" s="13">
        <f>tbl_pbp[[#This Row],[Thomas]]*tbl_pbp[[#This Row],[Impactful Play]]</f>
        <v>0</v>
      </c>
      <c r="AK254" s="13" t="str">
        <f>VLOOKUP(tbl_pbp[[#This Row],[Play Saints Win % Increase]], tbl_impact[],3,TRUE)</f>
        <v>Scented (0 to +5%)</v>
      </c>
    </row>
    <row r="255" spans="1:37">
      <c r="A255" s="1">
        <v>78</v>
      </c>
      <c r="B255" s="5">
        <v>0.72199999999999998</v>
      </c>
      <c r="C255" t="s">
        <v>9153</v>
      </c>
      <c r="D255">
        <v>0</v>
      </c>
      <c r="E255">
        <v>0</v>
      </c>
      <c r="F255">
        <v>2</v>
      </c>
      <c r="G255">
        <v>3</v>
      </c>
      <c r="H255">
        <v>3</v>
      </c>
      <c r="I255">
        <v>10</v>
      </c>
      <c r="J255">
        <v>89</v>
      </c>
      <c r="K255" t="s">
        <v>8931</v>
      </c>
      <c r="L255">
        <v>1</v>
      </c>
      <c r="M255">
        <v>11</v>
      </c>
      <c r="N255" t="s">
        <v>9154</v>
      </c>
      <c r="O255" t="s">
        <v>589</v>
      </c>
      <c r="P255" t="s">
        <v>45</v>
      </c>
      <c r="Q255" t="s">
        <v>46</v>
      </c>
      <c r="R255" t="s">
        <v>47</v>
      </c>
      <c r="S255" t="s">
        <v>33</v>
      </c>
      <c r="T255" t="s">
        <v>442</v>
      </c>
      <c r="U255" t="s">
        <v>540</v>
      </c>
      <c r="V255" t="s">
        <v>8933</v>
      </c>
      <c r="X255" t="str">
        <f>VLOOKUP(pbp!V3005, games!$B$2:$R$40, 3, FALSE)</f>
        <v>2020-09-22T00:15Z</v>
      </c>
      <c r="Y255">
        <f>VLOOKUP(1*V255,NFLGames!$H$11:$H$555,1,FALSE)</f>
        <v>401128122</v>
      </c>
      <c r="Z255">
        <f>VLOOKUP($Y255, NFLGames!$H$11:$K$555,2,FALSE)</f>
        <v>2019</v>
      </c>
      <c r="AA255">
        <f>VLOOKUP($Y255, NFLGames!$H$11:$K$555,3,FALSE)</f>
        <v>2</v>
      </c>
      <c r="AB255" s="6">
        <f>IF(A256=0, 0, AH256-tbl_pbp[[#This Row],[Saints Win %]])</f>
        <v>0.16099999999999992</v>
      </c>
      <c r="AE255">
        <f>ABS(tbl_pbp[[#This Row],[play.homeScore]]-tbl_pbp[[#This Row],[play.awayScore]])</f>
        <v>0</v>
      </c>
      <c r="AF255">
        <f>IF(tbl_pbp[[#This Row],[Play Saints Win % Increase]]&gt;=$AF$4,1,0)</f>
        <v>1</v>
      </c>
      <c r="AG255" t="str">
        <f>VLOOKUP(tbl_pbp[[#This Row],[gameId]], games!$B$2:$T$40, 9, FALSE)</f>
        <v>new-orleans-saints</v>
      </c>
      <c r="AH255" s="5">
        <f>IF(tbl_pbp[[#This Row],[AwayTeam]] &lt;&gt; "new-orleans-saints", tbl_pbp[[#This Row],[homeWinPercentage]], 1-tbl_pbp[[#This Row],[homeWinPercentage]])</f>
        <v>0.27800000000000002</v>
      </c>
      <c r="AI255" s="13">
        <f>tbl_pbp[[#This Row],[Kamara]]*tbl_pbp[[#This Row],[Impactful Play]]</f>
        <v>0</v>
      </c>
      <c r="AJ255" s="13">
        <f>tbl_pbp[[#This Row],[Thomas]]*tbl_pbp[[#This Row],[Impactful Play]]</f>
        <v>0</v>
      </c>
      <c r="AK255" s="13" t="str">
        <f>VLOOKUP(tbl_pbp[[#This Row],[Play Saints Win % Increase]], tbl_impact[],3,TRUE)</f>
        <v>Fragrant (10% to 20%)</v>
      </c>
    </row>
    <row r="256" spans="1:37">
      <c r="A256" s="1">
        <v>79</v>
      </c>
      <c r="B256" s="5">
        <v>0.56100000000000005</v>
      </c>
      <c r="C256" t="s">
        <v>9155</v>
      </c>
      <c r="D256">
        <v>0</v>
      </c>
      <c r="E256">
        <v>0</v>
      </c>
      <c r="F256">
        <v>2</v>
      </c>
      <c r="G256">
        <v>3</v>
      </c>
      <c r="H256">
        <v>3</v>
      </c>
      <c r="I256">
        <v>6</v>
      </c>
      <c r="J256">
        <v>93</v>
      </c>
      <c r="K256" t="s">
        <v>8931</v>
      </c>
      <c r="L256">
        <v>2</v>
      </c>
      <c r="M256">
        <v>7</v>
      </c>
      <c r="N256" t="s">
        <v>9156</v>
      </c>
      <c r="O256" t="s">
        <v>437</v>
      </c>
      <c r="P256" t="s">
        <v>30</v>
      </c>
      <c r="Q256" t="s">
        <v>31</v>
      </c>
      <c r="R256" t="s">
        <v>32</v>
      </c>
      <c r="S256" t="s">
        <v>60</v>
      </c>
      <c r="T256" t="s">
        <v>641</v>
      </c>
      <c r="U256" t="s">
        <v>8961</v>
      </c>
      <c r="V256" t="s">
        <v>8933</v>
      </c>
      <c r="X256" t="str">
        <f>VLOOKUP(pbp!V3006, games!$B$2:$R$40, 3, FALSE)</f>
        <v>2020-09-22T00:15Z</v>
      </c>
      <c r="Y256">
        <f>VLOOKUP(1*V256,NFLGames!$H$11:$H$555,1,FALSE)</f>
        <v>401128122</v>
      </c>
      <c r="Z256">
        <f>VLOOKUP($Y256, NFLGames!$H$11:$K$555,2,FALSE)</f>
        <v>2019</v>
      </c>
      <c r="AA256">
        <f>VLOOKUP($Y256, NFLGames!$H$11:$K$555,3,FALSE)</f>
        <v>2</v>
      </c>
      <c r="AB256" s="6">
        <f>IF(A257=0, 0, AH257-tbl_pbp[[#This Row],[Saints Win %]])</f>
        <v>-0.11499999999999999</v>
      </c>
      <c r="AE256">
        <f>ABS(tbl_pbp[[#This Row],[play.homeScore]]-tbl_pbp[[#This Row],[play.awayScore]])</f>
        <v>0</v>
      </c>
      <c r="AF256">
        <f>IF(tbl_pbp[[#This Row],[Play Saints Win % Increase]]&gt;=$AF$4,1,0)</f>
        <v>0</v>
      </c>
      <c r="AG256" t="str">
        <f>VLOOKUP(tbl_pbp[[#This Row],[gameId]], games!$B$2:$T$40, 9, FALSE)</f>
        <v>new-orleans-saints</v>
      </c>
      <c r="AH256" s="5">
        <f>IF(tbl_pbp[[#This Row],[AwayTeam]] &lt;&gt; "new-orleans-saints", tbl_pbp[[#This Row],[homeWinPercentage]], 1-tbl_pbp[[#This Row],[homeWinPercentage]])</f>
        <v>0.43899999999999995</v>
      </c>
      <c r="AI256" s="13">
        <f>tbl_pbp[[#This Row],[Kamara]]*tbl_pbp[[#This Row],[Impactful Play]]</f>
        <v>0</v>
      </c>
      <c r="AJ256" s="13">
        <f>tbl_pbp[[#This Row],[Thomas]]*tbl_pbp[[#This Row],[Impactful Play]]</f>
        <v>0</v>
      </c>
      <c r="AK256" s="13" t="str">
        <f>VLOOKUP(tbl_pbp[[#This Row],[Play Saints Win % Increase]], tbl_impact[],3,TRUE)</f>
        <v>Stinky (worse than -10% to -20%)</v>
      </c>
    </row>
    <row r="257" spans="1:37">
      <c r="A257" s="1">
        <v>80</v>
      </c>
      <c r="B257" s="5">
        <v>0.67600000000000005</v>
      </c>
      <c r="C257" t="s">
        <v>9157</v>
      </c>
      <c r="D257">
        <v>0</v>
      </c>
      <c r="E257">
        <v>0</v>
      </c>
      <c r="F257">
        <v>2</v>
      </c>
      <c r="G257">
        <v>3</v>
      </c>
      <c r="H257">
        <v>3</v>
      </c>
      <c r="I257">
        <v>3</v>
      </c>
      <c r="J257">
        <v>96</v>
      </c>
      <c r="K257" t="s">
        <v>8931</v>
      </c>
      <c r="L257">
        <v>3</v>
      </c>
      <c r="M257">
        <v>4</v>
      </c>
      <c r="N257" t="s">
        <v>9158</v>
      </c>
      <c r="O257" t="s">
        <v>2500</v>
      </c>
      <c r="P257" t="s">
        <v>124</v>
      </c>
      <c r="Q257" t="s">
        <v>125</v>
      </c>
      <c r="R257" t="s">
        <v>126</v>
      </c>
      <c r="V257" t="s">
        <v>8933</v>
      </c>
      <c r="X257" t="str">
        <f>VLOOKUP(pbp!V3007, games!$B$2:$R$40, 3, FALSE)</f>
        <v>2020-09-22T00:15Z</v>
      </c>
      <c r="Y257">
        <f>VLOOKUP(1*V257,NFLGames!$H$11:$H$555,1,FALSE)</f>
        <v>401128122</v>
      </c>
      <c r="Z257">
        <f>VLOOKUP($Y257, NFLGames!$H$11:$K$555,2,FALSE)</f>
        <v>2019</v>
      </c>
      <c r="AA257">
        <f>VLOOKUP($Y257, NFLGames!$H$11:$K$555,3,FALSE)</f>
        <v>2</v>
      </c>
      <c r="AB257" s="6">
        <f>IF(A258=0, 0, AH258-tbl_pbp[[#This Row],[Saints Win %]])</f>
        <v>1.4000000000000012E-2</v>
      </c>
      <c r="AE257">
        <f>ABS(tbl_pbp[[#This Row],[play.homeScore]]-tbl_pbp[[#This Row],[play.awayScore]])</f>
        <v>0</v>
      </c>
      <c r="AF257">
        <f>IF(tbl_pbp[[#This Row],[Play Saints Win % Increase]]&gt;=$AF$4,1,0)</f>
        <v>0</v>
      </c>
      <c r="AG257" t="str">
        <f>VLOOKUP(tbl_pbp[[#This Row],[gameId]], games!$B$2:$T$40, 9, FALSE)</f>
        <v>new-orleans-saints</v>
      </c>
      <c r="AH257" s="5">
        <f>IF(tbl_pbp[[#This Row],[AwayTeam]] &lt;&gt; "new-orleans-saints", tbl_pbp[[#This Row],[homeWinPercentage]], 1-tbl_pbp[[#This Row],[homeWinPercentage]])</f>
        <v>0.32399999999999995</v>
      </c>
      <c r="AI257" s="13">
        <f>tbl_pbp[[#This Row],[Kamara]]*tbl_pbp[[#This Row],[Impactful Play]]</f>
        <v>0</v>
      </c>
      <c r="AJ257" s="13">
        <f>tbl_pbp[[#This Row],[Thomas]]*tbl_pbp[[#This Row],[Impactful Play]]</f>
        <v>0</v>
      </c>
      <c r="AK257" s="13" t="str">
        <f>VLOOKUP(tbl_pbp[[#This Row],[Play Saints Win % Increase]], tbl_impact[],3,TRUE)</f>
        <v>Scented (0 to +5%)</v>
      </c>
    </row>
    <row r="258" spans="1:37">
      <c r="A258" s="1">
        <v>81</v>
      </c>
      <c r="B258" s="5">
        <v>0.66200000000000003</v>
      </c>
      <c r="C258" t="s">
        <v>9159</v>
      </c>
      <c r="D258">
        <v>0</v>
      </c>
      <c r="E258">
        <v>0</v>
      </c>
      <c r="F258">
        <v>2</v>
      </c>
      <c r="G258">
        <v>3</v>
      </c>
      <c r="H258">
        <v>3</v>
      </c>
      <c r="I258">
        <v>3</v>
      </c>
      <c r="J258">
        <v>96</v>
      </c>
      <c r="K258" t="s">
        <v>8931</v>
      </c>
      <c r="L258">
        <v>3</v>
      </c>
      <c r="M258">
        <v>4</v>
      </c>
      <c r="N258" t="s">
        <v>9160</v>
      </c>
      <c r="O258" t="s">
        <v>2500</v>
      </c>
      <c r="P258" t="s">
        <v>22</v>
      </c>
      <c r="Q258" t="s">
        <v>37</v>
      </c>
      <c r="S258" t="s">
        <v>375</v>
      </c>
      <c r="T258" t="s">
        <v>573</v>
      </c>
      <c r="U258" t="s">
        <v>9161</v>
      </c>
      <c r="V258" t="s">
        <v>8933</v>
      </c>
      <c r="X258" t="str">
        <f>VLOOKUP(pbp!V3008, games!$B$2:$R$40, 3, FALSE)</f>
        <v>2020-09-22T00:15Z</v>
      </c>
      <c r="Y258">
        <f>VLOOKUP(1*V258,NFLGames!$H$11:$H$555,1,FALSE)</f>
        <v>401128122</v>
      </c>
      <c r="Z258">
        <f>VLOOKUP($Y258, NFLGames!$H$11:$K$555,2,FALSE)</f>
        <v>2019</v>
      </c>
      <c r="AA258">
        <f>VLOOKUP($Y258, NFLGames!$H$11:$K$555,3,FALSE)</f>
        <v>2</v>
      </c>
      <c r="AB258" s="6">
        <f>IF(A259=0, 0, AH259-tbl_pbp[[#This Row],[Saints Win %]])</f>
        <v>1.0000000000000009E-3</v>
      </c>
      <c r="AE258">
        <f>ABS(tbl_pbp[[#This Row],[play.homeScore]]-tbl_pbp[[#This Row],[play.awayScore]])</f>
        <v>0</v>
      </c>
      <c r="AF258">
        <f>IF(tbl_pbp[[#This Row],[Play Saints Win % Increase]]&gt;=$AF$4,1,0)</f>
        <v>0</v>
      </c>
      <c r="AG258" t="str">
        <f>VLOOKUP(tbl_pbp[[#This Row],[gameId]], games!$B$2:$T$40, 9, FALSE)</f>
        <v>new-orleans-saints</v>
      </c>
      <c r="AH258" s="5">
        <f>IF(tbl_pbp[[#This Row],[AwayTeam]] &lt;&gt; "new-orleans-saints", tbl_pbp[[#This Row],[homeWinPercentage]], 1-tbl_pbp[[#This Row],[homeWinPercentage]])</f>
        <v>0.33799999999999997</v>
      </c>
      <c r="AI258" s="13">
        <f>tbl_pbp[[#This Row],[Kamara]]*tbl_pbp[[#This Row],[Impactful Play]]</f>
        <v>0</v>
      </c>
      <c r="AJ258" s="13">
        <f>tbl_pbp[[#This Row],[Thomas]]*tbl_pbp[[#This Row],[Impactful Play]]</f>
        <v>0</v>
      </c>
      <c r="AK258" s="13" t="str">
        <f>VLOOKUP(tbl_pbp[[#This Row],[Play Saints Win % Increase]], tbl_impact[],3,TRUE)</f>
        <v>Scented (0 to +5%)</v>
      </c>
    </row>
    <row r="259" spans="1:37">
      <c r="A259" s="1">
        <v>82</v>
      </c>
      <c r="B259" s="5">
        <v>0.66100000000000003</v>
      </c>
      <c r="C259" t="s">
        <v>9162</v>
      </c>
      <c r="D259">
        <v>0</v>
      </c>
      <c r="E259">
        <v>0</v>
      </c>
      <c r="F259">
        <v>2</v>
      </c>
      <c r="G259">
        <v>3</v>
      </c>
      <c r="H259">
        <v>3</v>
      </c>
      <c r="I259">
        <v>3</v>
      </c>
      <c r="J259">
        <v>96</v>
      </c>
      <c r="K259" t="s">
        <v>8931</v>
      </c>
      <c r="L259">
        <v>3</v>
      </c>
      <c r="M259">
        <v>4</v>
      </c>
      <c r="N259" t="s">
        <v>9163</v>
      </c>
      <c r="O259" t="s">
        <v>3266</v>
      </c>
      <c r="P259" t="s">
        <v>124</v>
      </c>
      <c r="Q259" t="s">
        <v>125</v>
      </c>
      <c r="R259" t="s">
        <v>126</v>
      </c>
      <c r="V259" t="s">
        <v>8933</v>
      </c>
      <c r="X259" t="str">
        <f>VLOOKUP(pbp!V3009, games!$B$2:$R$40, 3, FALSE)</f>
        <v>2020-09-22T00:15Z</v>
      </c>
      <c r="Y259">
        <f>VLOOKUP(1*V259,NFLGames!$H$11:$H$555,1,FALSE)</f>
        <v>401128122</v>
      </c>
      <c r="Z259">
        <f>VLOOKUP($Y259, NFLGames!$H$11:$K$555,2,FALSE)</f>
        <v>2019</v>
      </c>
      <c r="AA259">
        <f>VLOOKUP($Y259, NFLGames!$H$11:$K$555,3,FALSE)</f>
        <v>2</v>
      </c>
      <c r="AB259" s="6">
        <f>IF(A260=0, 0, AH260-tbl_pbp[[#This Row],[Saints Win %]])</f>
        <v>-2.200000000000002E-2</v>
      </c>
      <c r="AE259">
        <f>ABS(tbl_pbp[[#This Row],[play.homeScore]]-tbl_pbp[[#This Row],[play.awayScore]])</f>
        <v>0</v>
      </c>
      <c r="AF259">
        <f>IF(tbl_pbp[[#This Row],[Play Saints Win % Increase]]&gt;=$AF$4,1,0)</f>
        <v>0</v>
      </c>
      <c r="AG259" t="str">
        <f>VLOOKUP(tbl_pbp[[#This Row],[gameId]], games!$B$2:$T$40, 9, FALSE)</f>
        <v>new-orleans-saints</v>
      </c>
      <c r="AH259" s="5">
        <f>IF(tbl_pbp[[#This Row],[AwayTeam]] &lt;&gt; "new-orleans-saints", tbl_pbp[[#This Row],[homeWinPercentage]], 1-tbl_pbp[[#This Row],[homeWinPercentage]])</f>
        <v>0.33899999999999997</v>
      </c>
      <c r="AI259" s="13">
        <f>tbl_pbp[[#This Row],[Kamara]]*tbl_pbp[[#This Row],[Impactful Play]]</f>
        <v>0</v>
      </c>
      <c r="AJ259" s="13">
        <f>tbl_pbp[[#This Row],[Thomas]]*tbl_pbp[[#This Row],[Impactful Play]]</f>
        <v>0</v>
      </c>
      <c r="AK259" s="13" t="str">
        <f>VLOOKUP(tbl_pbp[[#This Row],[Play Saints Win % Increase]], tbl_impact[],3,TRUE)</f>
        <v>Bad (0 to -5%)</v>
      </c>
    </row>
    <row r="260" spans="1:37">
      <c r="A260" s="1">
        <v>83</v>
      </c>
      <c r="B260" s="5">
        <v>0.68300000000000005</v>
      </c>
      <c r="C260" t="s">
        <v>9164</v>
      </c>
      <c r="D260">
        <v>0</v>
      </c>
      <c r="E260">
        <v>0</v>
      </c>
      <c r="F260">
        <v>2</v>
      </c>
      <c r="G260">
        <v>6</v>
      </c>
      <c r="H260">
        <v>3</v>
      </c>
      <c r="I260">
        <v>3</v>
      </c>
      <c r="J260">
        <v>96</v>
      </c>
      <c r="K260" t="s">
        <v>8931</v>
      </c>
      <c r="L260">
        <v>4</v>
      </c>
      <c r="M260">
        <v>4</v>
      </c>
      <c r="N260" t="s">
        <v>9165</v>
      </c>
      <c r="O260" t="s">
        <v>507</v>
      </c>
      <c r="P260" t="s">
        <v>187</v>
      </c>
      <c r="Q260" t="s">
        <v>188</v>
      </c>
      <c r="R260" t="s">
        <v>189</v>
      </c>
      <c r="S260" t="s">
        <v>281</v>
      </c>
      <c r="T260" t="s">
        <v>573</v>
      </c>
      <c r="U260" t="s">
        <v>9166</v>
      </c>
      <c r="V260" t="s">
        <v>8933</v>
      </c>
      <c r="X260" t="str">
        <f>VLOOKUP(pbp!V3010, games!$B$2:$R$40, 3, FALSE)</f>
        <v>2020-09-22T00:15Z</v>
      </c>
      <c r="Y260">
        <f>VLOOKUP(1*V260,NFLGames!$H$11:$H$555,1,FALSE)</f>
        <v>401128122</v>
      </c>
      <c r="Z260">
        <f>VLOOKUP($Y260, NFLGames!$H$11:$K$555,2,FALSE)</f>
        <v>2019</v>
      </c>
      <c r="AA260">
        <f>VLOOKUP($Y260, NFLGames!$H$11:$K$555,3,FALSE)</f>
        <v>2</v>
      </c>
      <c r="AB260" s="6">
        <f>IF(A261=0, 0, AH261-tbl_pbp[[#This Row],[Saints Win %]])</f>
        <v>4.3000000000000038E-2</v>
      </c>
      <c r="AE260">
        <f>ABS(tbl_pbp[[#This Row],[play.homeScore]]-tbl_pbp[[#This Row],[play.awayScore]])</f>
        <v>3</v>
      </c>
      <c r="AF260">
        <f>IF(tbl_pbp[[#This Row],[Play Saints Win % Increase]]&gt;=$AF$4,1,0)</f>
        <v>0</v>
      </c>
      <c r="AG260" t="str">
        <f>VLOOKUP(tbl_pbp[[#This Row],[gameId]], games!$B$2:$T$40, 9, FALSE)</f>
        <v>new-orleans-saints</v>
      </c>
      <c r="AH260" s="5">
        <f>IF(tbl_pbp[[#This Row],[AwayTeam]] &lt;&gt; "new-orleans-saints", tbl_pbp[[#This Row],[homeWinPercentage]], 1-tbl_pbp[[#This Row],[homeWinPercentage]])</f>
        <v>0.31699999999999995</v>
      </c>
      <c r="AI260" s="13">
        <f>tbl_pbp[[#This Row],[Kamara]]*tbl_pbp[[#This Row],[Impactful Play]]</f>
        <v>0</v>
      </c>
      <c r="AJ260" s="13">
        <f>tbl_pbp[[#This Row],[Thomas]]*tbl_pbp[[#This Row],[Impactful Play]]</f>
        <v>0</v>
      </c>
      <c r="AK260" s="13" t="str">
        <f>VLOOKUP(tbl_pbp[[#This Row],[Play Saints Win % Increase]], tbl_impact[],3,TRUE)</f>
        <v>Scented (0 to +5%)</v>
      </c>
    </row>
    <row r="261" spans="1:37">
      <c r="A261" s="1">
        <v>84</v>
      </c>
      <c r="B261" s="5">
        <v>0.64</v>
      </c>
      <c r="C261" t="s">
        <v>9167</v>
      </c>
      <c r="D261">
        <v>0</v>
      </c>
      <c r="E261">
        <v>0</v>
      </c>
      <c r="F261">
        <v>2</v>
      </c>
      <c r="G261">
        <v>6</v>
      </c>
      <c r="H261">
        <v>3</v>
      </c>
      <c r="I261">
        <v>0</v>
      </c>
      <c r="J261">
        <v>35</v>
      </c>
      <c r="K261" t="s">
        <v>8931</v>
      </c>
      <c r="L261">
        <v>0</v>
      </c>
      <c r="M261">
        <v>65</v>
      </c>
      <c r="N261" t="s">
        <v>9168</v>
      </c>
      <c r="O261" t="s">
        <v>143</v>
      </c>
      <c r="P261" t="s">
        <v>25</v>
      </c>
      <c r="Q261" t="s">
        <v>26</v>
      </c>
      <c r="R261" t="s">
        <v>27</v>
      </c>
      <c r="V261" t="s">
        <v>8933</v>
      </c>
      <c r="X261" t="str">
        <f>VLOOKUP(pbp!V3011, games!$B$2:$R$40, 3, FALSE)</f>
        <v>2020-09-22T00:15Z</v>
      </c>
      <c r="Y261">
        <f>VLOOKUP(1*V261,NFLGames!$H$11:$H$555,1,FALSE)</f>
        <v>401128122</v>
      </c>
      <c r="Z261">
        <f>VLOOKUP($Y261, NFLGames!$H$11:$K$555,2,FALSE)</f>
        <v>2019</v>
      </c>
      <c r="AA261">
        <f>VLOOKUP($Y261, NFLGames!$H$11:$K$555,3,FALSE)</f>
        <v>2</v>
      </c>
      <c r="AB261" s="6">
        <f>IF(A262=0, 0, AH262-tbl_pbp[[#This Row],[Saints Win %]])</f>
        <v>-6.3999999999999946E-2</v>
      </c>
      <c r="AE261">
        <f>ABS(tbl_pbp[[#This Row],[play.homeScore]]-tbl_pbp[[#This Row],[play.awayScore]])</f>
        <v>3</v>
      </c>
      <c r="AF261">
        <f>IF(tbl_pbp[[#This Row],[Play Saints Win % Increase]]&gt;=$AF$4,1,0)</f>
        <v>0</v>
      </c>
      <c r="AG261" t="str">
        <f>VLOOKUP(tbl_pbp[[#This Row],[gameId]], games!$B$2:$T$40, 9, FALSE)</f>
        <v>new-orleans-saints</v>
      </c>
      <c r="AH261" s="5">
        <f>IF(tbl_pbp[[#This Row],[AwayTeam]] &lt;&gt; "new-orleans-saints", tbl_pbp[[#This Row],[homeWinPercentage]], 1-tbl_pbp[[#This Row],[homeWinPercentage]])</f>
        <v>0.36</v>
      </c>
      <c r="AI261" s="13">
        <f>tbl_pbp[[#This Row],[Kamara]]*tbl_pbp[[#This Row],[Impactful Play]]</f>
        <v>0</v>
      </c>
      <c r="AJ261" s="13">
        <f>tbl_pbp[[#This Row],[Thomas]]*tbl_pbp[[#This Row],[Impactful Play]]</f>
        <v>0</v>
      </c>
      <c r="AK261" s="13" t="str">
        <f>VLOOKUP(tbl_pbp[[#This Row],[Play Saints Win % Increase]], tbl_impact[],3,TRUE)</f>
        <v>Smelly (worse than-5% -&gt; -10%)</v>
      </c>
    </row>
    <row r="262" spans="1:37">
      <c r="A262" s="1">
        <v>85</v>
      </c>
      <c r="B262" s="5">
        <v>0.70399999999999996</v>
      </c>
      <c r="C262" t="s">
        <v>9169</v>
      </c>
      <c r="D262">
        <v>0</v>
      </c>
      <c r="E262">
        <v>0</v>
      </c>
      <c r="F262">
        <v>2</v>
      </c>
      <c r="G262">
        <v>6</v>
      </c>
      <c r="H262">
        <v>3</v>
      </c>
      <c r="I262">
        <v>0</v>
      </c>
      <c r="J262">
        <v>65</v>
      </c>
      <c r="L262">
        <v>0</v>
      </c>
      <c r="M262">
        <v>0</v>
      </c>
      <c r="N262" t="s">
        <v>245</v>
      </c>
      <c r="O262" t="s">
        <v>143</v>
      </c>
      <c r="P262" t="s">
        <v>246</v>
      </c>
      <c r="Q262" t="s">
        <v>247</v>
      </c>
      <c r="R262" t="s">
        <v>248</v>
      </c>
      <c r="V262" t="s">
        <v>8933</v>
      </c>
      <c r="X262" t="str">
        <f>VLOOKUP(pbp!V3012, games!$B$2:$R$40, 3, FALSE)</f>
        <v>2020-09-22T00:15Z</v>
      </c>
      <c r="Y262">
        <f>VLOOKUP(1*V262,NFLGames!$H$11:$H$555,1,FALSE)</f>
        <v>401128122</v>
      </c>
      <c r="Z262">
        <f>VLOOKUP($Y262, NFLGames!$H$11:$K$555,2,FALSE)</f>
        <v>2019</v>
      </c>
      <c r="AA262">
        <f>VLOOKUP($Y262, NFLGames!$H$11:$K$555,3,FALSE)</f>
        <v>2</v>
      </c>
      <c r="AB262" s="6">
        <f>IF(A263=0, 0, AH263-tbl_pbp[[#This Row],[Saints Win %]])</f>
        <v>-4.0000000000000036E-3</v>
      </c>
      <c r="AE262">
        <f>ABS(tbl_pbp[[#This Row],[play.homeScore]]-tbl_pbp[[#This Row],[play.awayScore]])</f>
        <v>3</v>
      </c>
      <c r="AF262">
        <f>IF(tbl_pbp[[#This Row],[Play Saints Win % Increase]]&gt;=$AF$4,1,0)</f>
        <v>0</v>
      </c>
      <c r="AG262" t="str">
        <f>VLOOKUP(tbl_pbp[[#This Row],[gameId]], games!$B$2:$T$40, 9, FALSE)</f>
        <v>new-orleans-saints</v>
      </c>
      <c r="AH262" s="5">
        <f>IF(tbl_pbp[[#This Row],[AwayTeam]] &lt;&gt; "new-orleans-saints", tbl_pbp[[#This Row],[homeWinPercentage]], 1-tbl_pbp[[#This Row],[homeWinPercentage]])</f>
        <v>0.29600000000000004</v>
      </c>
      <c r="AI262" s="13">
        <f>tbl_pbp[[#This Row],[Kamara]]*tbl_pbp[[#This Row],[Impactful Play]]</f>
        <v>0</v>
      </c>
      <c r="AJ262" s="13">
        <f>tbl_pbp[[#This Row],[Thomas]]*tbl_pbp[[#This Row],[Impactful Play]]</f>
        <v>0</v>
      </c>
      <c r="AK262" s="13" t="str">
        <f>VLOOKUP(tbl_pbp[[#This Row],[Play Saints Win % Increase]], tbl_impact[],3,TRUE)</f>
        <v>Bad (0 to -5%)</v>
      </c>
    </row>
    <row r="263" spans="1:37">
      <c r="A263" s="1">
        <v>86</v>
      </c>
      <c r="B263" s="5">
        <v>0.70799999999999996</v>
      </c>
      <c r="C263" t="s">
        <v>9170</v>
      </c>
      <c r="D263">
        <v>0</v>
      </c>
      <c r="E263">
        <v>0</v>
      </c>
      <c r="F263">
        <v>3</v>
      </c>
      <c r="G263">
        <v>6</v>
      </c>
      <c r="H263">
        <v>3</v>
      </c>
      <c r="I263">
        <v>0</v>
      </c>
      <c r="J263">
        <v>65</v>
      </c>
      <c r="K263" t="s">
        <v>29</v>
      </c>
      <c r="L263">
        <v>0</v>
      </c>
      <c r="M263">
        <v>65</v>
      </c>
      <c r="N263" t="s">
        <v>288</v>
      </c>
      <c r="O263" t="s">
        <v>24</v>
      </c>
      <c r="P263" t="s">
        <v>25</v>
      </c>
      <c r="Q263" t="s">
        <v>26</v>
      </c>
      <c r="R263" t="s">
        <v>27</v>
      </c>
      <c r="V263" t="s">
        <v>8933</v>
      </c>
      <c r="X263" t="str">
        <f>VLOOKUP(pbp!V3013, games!$B$2:$R$40, 3, FALSE)</f>
        <v>2020-09-22T00:15Z</v>
      </c>
      <c r="Y263">
        <f>VLOOKUP(1*V263,NFLGames!$H$11:$H$555,1,FALSE)</f>
        <v>401128122</v>
      </c>
      <c r="Z263">
        <f>VLOOKUP($Y263, NFLGames!$H$11:$K$555,2,FALSE)</f>
        <v>2019</v>
      </c>
      <c r="AA263">
        <f>VLOOKUP($Y263, NFLGames!$H$11:$K$555,3,FALSE)</f>
        <v>2</v>
      </c>
      <c r="AB263" s="6">
        <f>IF(A264=0, 0, AH264-tbl_pbp[[#This Row],[Saints Win %]])</f>
        <v>4.1999999999999926E-2</v>
      </c>
      <c r="AE263">
        <f>ABS(tbl_pbp[[#This Row],[play.homeScore]]-tbl_pbp[[#This Row],[play.awayScore]])</f>
        <v>3</v>
      </c>
      <c r="AF263">
        <f>IF(tbl_pbp[[#This Row],[Play Saints Win % Increase]]&gt;=$AF$4,1,0)</f>
        <v>0</v>
      </c>
      <c r="AG263" t="str">
        <f>VLOOKUP(tbl_pbp[[#This Row],[gameId]], games!$B$2:$T$40, 9, FALSE)</f>
        <v>new-orleans-saints</v>
      </c>
      <c r="AH263" s="5">
        <f>IF(tbl_pbp[[#This Row],[AwayTeam]] &lt;&gt; "new-orleans-saints", tbl_pbp[[#This Row],[homeWinPercentage]], 1-tbl_pbp[[#This Row],[homeWinPercentage]])</f>
        <v>0.29200000000000004</v>
      </c>
      <c r="AI263" s="13">
        <f>tbl_pbp[[#This Row],[Kamara]]*tbl_pbp[[#This Row],[Impactful Play]]</f>
        <v>0</v>
      </c>
      <c r="AJ263" s="13">
        <f>tbl_pbp[[#This Row],[Thomas]]*tbl_pbp[[#This Row],[Impactful Play]]</f>
        <v>0</v>
      </c>
      <c r="AK263" s="13" t="str">
        <f>VLOOKUP(tbl_pbp[[#This Row],[Play Saints Win % Increase]], tbl_impact[],3,TRUE)</f>
        <v>Scented (0 to +5%)</v>
      </c>
    </row>
    <row r="264" spans="1:37">
      <c r="A264" s="1">
        <v>87</v>
      </c>
      <c r="B264" s="5">
        <v>0.66600000000000004</v>
      </c>
      <c r="C264" t="s">
        <v>9171</v>
      </c>
      <c r="D264">
        <v>0</v>
      </c>
      <c r="E264">
        <v>0</v>
      </c>
      <c r="F264">
        <v>3</v>
      </c>
      <c r="G264">
        <v>6</v>
      </c>
      <c r="H264">
        <v>3</v>
      </c>
      <c r="I264">
        <v>10</v>
      </c>
      <c r="J264">
        <v>25</v>
      </c>
      <c r="K264" t="s">
        <v>8931</v>
      </c>
      <c r="L264">
        <v>1</v>
      </c>
      <c r="M264">
        <v>75</v>
      </c>
      <c r="N264" t="s">
        <v>9172</v>
      </c>
      <c r="O264" t="s">
        <v>24</v>
      </c>
      <c r="P264" t="s">
        <v>22</v>
      </c>
      <c r="Q264" t="s">
        <v>37</v>
      </c>
      <c r="S264" t="s">
        <v>33</v>
      </c>
      <c r="T264" t="s">
        <v>9102</v>
      </c>
      <c r="U264" t="s">
        <v>9103</v>
      </c>
      <c r="V264" t="s">
        <v>8933</v>
      </c>
      <c r="X264" t="str">
        <f>VLOOKUP(pbp!V3014, games!$B$2:$R$40, 3, FALSE)</f>
        <v>2020-09-22T00:15Z</v>
      </c>
      <c r="Y264">
        <f>VLOOKUP(1*V264,NFLGames!$H$11:$H$555,1,FALSE)</f>
        <v>401128122</v>
      </c>
      <c r="Z264">
        <f>VLOOKUP($Y264, NFLGames!$H$11:$K$555,2,FALSE)</f>
        <v>2019</v>
      </c>
      <c r="AA264">
        <f>VLOOKUP($Y264, NFLGames!$H$11:$K$555,3,FALSE)</f>
        <v>2</v>
      </c>
      <c r="AB264" s="6">
        <f>IF(A265=0, 0, AH265-tbl_pbp[[#This Row],[Saints Win %]])</f>
        <v>3.1000000000000028E-2</v>
      </c>
      <c r="AE264">
        <f>ABS(tbl_pbp[[#This Row],[play.homeScore]]-tbl_pbp[[#This Row],[play.awayScore]])</f>
        <v>3</v>
      </c>
      <c r="AF264">
        <f>IF(tbl_pbp[[#This Row],[Play Saints Win % Increase]]&gt;=$AF$4,1,0)</f>
        <v>0</v>
      </c>
      <c r="AG264" t="str">
        <f>VLOOKUP(tbl_pbp[[#This Row],[gameId]], games!$B$2:$T$40, 9, FALSE)</f>
        <v>new-orleans-saints</v>
      </c>
      <c r="AH264" s="5">
        <f>IF(tbl_pbp[[#This Row],[AwayTeam]] &lt;&gt; "new-orleans-saints", tbl_pbp[[#This Row],[homeWinPercentage]], 1-tbl_pbp[[#This Row],[homeWinPercentage]])</f>
        <v>0.33399999999999996</v>
      </c>
      <c r="AI264" s="13">
        <f>tbl_pbp[[#This Row],[Kamara]]*tbl_pbp[[#This Row],[Impactful Play]]</f>
        <v>0</v>
      </c>
      <c r="AJ264" s="13">
        <f>tbl_pbp[[#This Row],[Thomas]]*tbl_pbp[[#This Row],[Impactful Play]]</f>
        <v>0</v>
      </c>
      <c r="AK264" s="13" t="str">
        <f>VLOOKUP(tbl_pbp[[#This Row],[Play Saints Win % Increase]], tbl_impact[],3,TRUE)</f>
        <v>Scented (0 to +5%)</v>
      </c>
    </row>
    <row r="265" spans="1:37">
      <c r="A265" s="1">
        <v>88</v>
      </c>
      <c r="B265" s="5">
        <v>0.63500000000000001</v>
      </c>
      <c r="C265" t="s">
        <v>9173</v>
      </c>
      <c r="D265">
        <v>0</v>
      </c>
      <c r="E265">
        <v>0</v>
      </c>
      <c r="F265">
        <v>3</v>
      </c>
      <c r="G265">
        <v>6</v>
      </c>
      <c r="H265">
        <v>3</v>
      </c>
      <c r="I265">
        <v>10</v>
      </c>
      <c r="J265">
        <v>25</v>
      </c>
      <c r="K265" t="s">
        <v>8931</v>
      </c>
      <c r="L265">
        <v>2</v>
      </c>
      <c r="M265">
        <v>75</v>
      </c>
      <c r="N265" t="s">
        <v>9174</v>
      </c>
      <c r="O265" t="s">
        <v>2744</v>
      </c>
      <c r="P265" t="s">
        <v>22</v>
      </c>
      <c r="Q265" t="s">
        <v>37</v>
      </c>
      <c r="S265" t="s">
        <v>120</v>
      </c>
      <c r="T265" t="s">
        <v>9102</v>
      </c>
      <c r="U265" t="s">
        <v>9106</v>
      </c>
      <c r="V265" t="s">
        <v>8933</v>
      </c>
      <c r="X265" t="str">
        <f>VLOOKUP(pbp!V3015, games!$B$2:$R$40, 3, FALSE)</f>
        <v>2020-09-22T00:15Z</v>
      </c>
      <c r="Y265">
        <f>VLOOKUP(1*V265,NFLGames!$H$11:$H$555,1,FALSE)</f>
        <v>401128122</v>
      </c>
      <c r="Z265">
        <f>VLOOKUP($Y265, NFLGames!$H$11:$K$555,2,FALSE)</f>
        <v>2019</v>
      </c>
      <c r="AA265">
        <f>VLOOKUP($Y265, NFLGames!$H$11:$K$555,3,FALSE)</f>
        <v>2</v>
      </c>
      <c r="AB265" s="6">
        <f>IF(A266=0, 0, AH266-tbl_pbp[[#This Row],[Saints Win %]])</f>
        <v>1.100000000000001E-2</v>
      </c>
      <c r="AE265">
        <f>ABS(tbl_pbp[[#This Row],[play.homeScore]]-tbl_pbp[[#This Row],[play.awayScore]])</f>
        <v>3</v>
      </c>
      <c r="AF265">
        <f>IF(tbl_pbp[[#This Row],[Play Saints Win % Increase]]&gt;=$AF$4,1,0)</f>
        <v>0</v>
      </c>
      <c r="AG265" t="str">
        <f>VLOOKUP(tbl_pbp[[#This Row],[gameId]], games!$B$2:$T$40, 9, FALSE)</f>
        <v>new-orleans-saints</v>
      </c>
      <c r="AH265" s="5">
        <f>IF(tbl_pbp[[#This Row],[AwayTeam]] &lt;&gt; "new-orleans-saints", tbl_pbp[[#This Row],[homeWinPercentage]], 1-tbl_pbp[[#This Row],[homeWinPercentage]])</f>
        <v>0.36499999999999999</v>
      </c>
      <c r="AI265" s="13">
        <f>tbl_pbp[[#This Row],[Kamara]]*tbl_pbp[[#This Row],[Impactful Play]]</f>
        <v>0</v>
      </c>
      <c r="AJ265" s="13">
        <f>tbl_pbp[[#This Row],[Thomas]]*tbl_pbp[[#This Row],[Impactful Play]]</f>
        <v>0</v>
      </c>
      <c r="AK265" s="13" t="str">
        <f>VLOOKUP(tbl_pbp[[#This Row],[Play Saints Win % Increase]], tbl_impact[],3,TRUE)</f>
        <v>Scented (0 to +5%)</v>
      </c>
    </row>
    <row r="266" spans="1:37">
      <c r="A266" s="1">
        <v>89</v>
      </c>
      <c r="B266" s="5">
        <v>0.624</v>
      </c>
      <c r="C266" t="s">
        <v>9175</v>
      </c>
      <c r="D266">
        <v>0</v>
      </c>
      <c r="E266">
        <v>0</v>
      </c>
      <c r="F266">
        <v>3</v>
      </c>
      <c r="G266">
        <v>6</v>
      </c>
      <c r="H266">
        <v>3</v>
      </c>
      <c r="I266">
        <v>10</v>
      </c>
      <c r="J266">
        <v>25</v>
      </c>
      <c r="K266" t="s">
        <v>8931</v>
      </c>
      <c r="L266">
        <v>3</v>
      </c>
      <c r="M266">
        <v>75</v>
      </c>
      <c r="N266" t="s">
        <v>9176</v>
      </c>
      <c r="O266" t="s">
        <v>249</v>
      </c>
      <c r="P266" t="s">
        <v>30</v>
      </c>
      <c r="Q266" t="s">
        <v>31</v>
      </c>
      <c r="R266" t="s">
        <v>32</v>
      </c>
      <c r="S266" t="s">
        <v>123</v>
      </c>
      <c r="T266" t="s">
        <v>9102</v>
      </c>
      <c r="U266" t="s">
        <v>9177</v>
      </c>
      <c r="V266" t="s">
        <v>8933</v>
      </c>
      <c r="X266" t="str">
        <f>VLOOKUP(pbp!V3016, games!$B$2:$R$40, 3, FALSE)</f>
        <v>2020-09-22T00:15Z</v>
      </c>
      <c r="Y266">
        <f>VLOOKUP(1*V266,NFLGames!$H$11:$H$555,1,FALSE)</f>
        <v>401128122</v>
      </c>
      <c r="Z266">
        <f>VLOOKUP($Y266, NFLGames!$H$11:$K$555,2,FALSE)</f>
        <v>2019</v>
      </c>
      <c r="AA266">
        <f>VLOOKUP($Y266, NFLGames!$H$11:$K$555,3,FALSE)</f>
        <v>2</v>
      </c>
      <c r="AB266" s="6">
        <f>IF(A267=0, 0, AH267-tbl_pbp[[#This Row],[Saints Win %]])</f>
        <v>3.0000000000000027E-3</v>
      </c>
      <c r="AE266">
        <f>ABS(tbl_pbp[[#This Row],[play.homeScore]]-tbl_pbp[[#This Row],[play.awayScore]])</f>
        <v>3</v>
      </c>
      <c r="AF266">
        <f>IF(tbl_pbp[[#This Row],[Play Saints Win % Increase]]&gt;=$AF$4,1,0)</f>
        <v>0</v>
      </c>
      <c r="AG266" t="str">
        <f>VLOOKUP(tbl_pbp[[#This Row],[gameId]], games!$B$2:$T$40, 9, FALSE)</f>
        <v>new-orleans-saints</v>
      </c>
      <c r="AH266" s="5">
        <f>IF(tbl_pbp[[#This Row],[AwayTeam]] &lt;&gt; "new-orleans-saints", tbl_pbp[[#This Row],[homeWinPercentage]], 1-tbl_pbp[[#This Row],[homeWinPercentage]])</f>
        <v>0.376</v>
      </c>
      <c r="AI266" s="13">
        <f>tbl_pbp[[#This Row],[Kamara]]*tbl_pbp[[#This Row],[Impactful Play]]</f>
        <v>0</v>
      </c>
      <c r="AJ266" s="13">
        <f>tbl_pbp[[#This Row],[Thomas]]*tbl_pbp[[#This Row],[Impactful Play]]</f>
        <v>0</v>
      </c>
      <c r="AK266" s="13" t="str">
        <f>VLOOKUP(tbl_pbp[[#This Row],[Play Saints Win % Increase]], tbl_impact[],3,TRUE)</f>
        <v>Scented (0 to +5%)</v>
      </c>
    </row>
    <row r="267" spans="1:37">
      <c r="A267" s="1">
        <v>90</v>
      </c>
      <c r="B267" s="5">
        <v>0.621</v>
      </c>
      <c r="C267" t="s">
        <v>9178</v>
      </c>
      <c r="D267">
        <v>0</v>
      </c>
      <c r="E267">
        <v>0</v>
      </c>
      <c r="F267">
        <v>3</v>
      </c>
      <c r="G267">
        <v>6</v>
      </c>
      <c r="H267">
        <v>3</v>
      </c>
      <c r="I267">
        <v>1</v>
      </c>
      <c r="J267">
        <v>34</v>
      </c>
      <c r="K267" t="s">
        <v>8931</v>
      </c>
      <c r="L267">
        <v>4</v>
      </c>
      <c r="M267">
        <v>66</v>
      </c>
      <c r="N267" t="s">
        <v>9179</v>
      </c>
      <c r="O267" t="s">
        <v>4616</v>
      </c>
      <c r="P267" t="s">
        <v>66</v>
      </c>
      <c r="Q267" t="s">
        <v>67</v>
      </c>
      <c r="R267" t="s">
        <v>68</v>
      </c>
      <c r="S267" t="s">
        <v>424</v>
      </c>
      <c r="T267" t="s">
        <v>9030</v>
      </c>
      <c r="U267" t="s">
        <v>9180</v>
      </c>
      <c r="V267" t="s">
        <v>8933</v>
      </c>
      <c r="X267" t="str">
        <f>VLOOKUP(pbp!V3017, games!$B$2:$R$40, 3, FALSE)</f>
        <v>2020-09-22T00:15Z</v>
      </c>
      <c r="Y267">
        <f>VLOOKUP(1*V267,NFLGames!$H$11:$H$555,1,FALSE)</f>
        <v>401128122</v>
      </c>
      <c r="Z267">
        <f>VLOOKUP($Y267, NFLGames!$H$11:$K$555,2,FALSE)</f>
        <v>2019</v>
      </c>
      <c r="AA267">
        <f>VLOOKUP($Y267, NFLGames!$H$11:$K$555,3,FALSE)</f>
        <v>2</v>
      </c>
      <c r="AB267" s="6">
        <f>IF(A268=0, 0, AH268-tbl_pbp[[#This Row],[Saints Win %]])</f>
        <v>-1.0000000000000009E-2</v>
      </c>
      <c r="AE267">
        <f>ABS(tbl_pbp[[#This Row],[play.homeScore]]-tbl_pbp[[#This Row],[play.awayScore]])</f>
        <v>3</v>
      </c>
      <c r="AF267">
        <f>IF(tbl_pbp[[#This Row],[Play Saints Win % Increase]]&gt;=$AF$4,1,0)</f>
        <v>0</v>
      </c>
      <c r="AG267" t="str">
        <f>VLOOKUP(tbl_pbp[[#This Row],[gameId]], games!$B$2:$T$40, 9, FALSE)</f>
        <v>new-orleans-saints</v>
      </c>
      <c r="AH267" s="5">
        <f>IF(tbl_pbp[[#This Row],[AwayTeam]] &lt;&gt; "new-orleans-saints", tbl_pbp[[#This Row],[homeWinPercentage]], 1-tbl_pbp[[#This Row],[homeWinPercentage]])</f>
        <v>0.379</v>
      </c>
      <c r="AI267" s="13">
        <f>tbl_pbp[[#This Row],[Kamara]]*tbl_pbp[[#This Row],[Impactful Play]]</f>
        <v>0</v>
      </c>
      <c r="AJ267" s="13">
        <f>tbl_pbp[[#This Row],[Thomas]]*tbl_pbp[[#This Row],[Impactful Play]]</f>
        <v>0</v>
      </c>
      <c r="AK267" s="13" t="str">
        <f>VLOOKUP(tbl_pbp[[#This Row],[Play Saints Win % Increase]], tbl_impact[],3,TRUE)</f>
        <v>Bad (0 to -5%)</v>
      </c>
    </row>
    <row r="268" spans="1:37">
      <c r="A268" s="1">
        <v>91</v>
      </c>
      <c r="B268" s="5">
        <v>0.63100000000000001</v>
      </c>
      <c r="C268" t="s">
        <v>9181</v>
      </c>
      <c r="D268">
        <v>0</v>
      </c>
      <c r="E268">
        <v>0</v>
      </c>
      <c r="F268">
        <v>3</v>
      </c>
      <c r="G268">
        <v>6</v>
      </c>
      <c r="H268">
        <v>3</v>
      </c>
      <c r="I268">
        <v>10</v>
      </c>
      <c r="J268">
        <v>71</v>
      </c>
      <c r="K268" t="s">
        <v>29</v>
      </c>
      <c r="L268">
        <v>1</v>
      </c>
      <c r="M268">
        <v>55</v>
      </c>
      <c r="N268" t="s">
        <v>9182</v>
      </c>
      <c r="O268" t="s">
        <v>7374</v>
      </c>
      <c r="P268" t="s">
        <v>22</v>
      </c>
      <c r="Q268" t="s">
        <v>37</v>
      </c>
      <c r="S268" t="s">
        <v>33</v>
      </c>
      <c r="T268" t="s">
        <v>401</v>
      </c>
      <c r="U268" t="s">
        <v>1467</v>
      </c>
      <c r="V268" t="s">
        <v>8933</v>
      </c>
      <c r="X268" t="str">
        <f>VLOOKUP(pbp!V3018, games!$B$2:$R$40, 3, FALSE)</f>
        <v>2020-09-22T00:15Z</v>
      </c>
      <c r="Y268">
        <f>VLOOKUP(1*V268,NFLGames!$H$11:$H$555,1,FALSE)</f>
        <v>401128122</v>
      </c>
      <c r="Z268">
        <f>VLOOKUP($Y268, NFLGames!$H$11:$K$555,2,FALSE)</f>
        <v>2019</v>
      </c>
      <c r="AA268">
        <f>VLOOKUP($Y268, NFLGames!$H$11:$K$555,3,FALSE)</f>
        <v>2</v>
      </c>
      <c r="AB268" s="6">
        <f>IF(A269=0, 0, AH269-tbl_pbp[[#This Row],[Saints Win %]])</f>
        <v>-3.9000000000000035E-2</v>
      </c>
      <c r="AE268">
        <f>ABS(tbl_pbp[[#This Row],[play.homeScore]]-tbl_pbp[[#This Row],[play.awayScore]])</f>
        <v>3</v>
      </c>
      <c r="AF268">
        <f>IF(tbl_pbp[[#This Row],[Play Saints Win % Increase]]&gt;=$AF$4,1,0)</f>
        <v>0</v>
      </c>
      <c r="AG268" t="str">
        <f>VLOOKUP(tbl_pbp[[#This Row],[gameId]], games!$B$2:$T$40, 9, FALSE)</f>
        <v>new-orleans-saints</v>
      </c>
      <c r="AH268" s="5">
        <f>IF(tbl_pbp[[#This Row],[AwayTeam]] &lt;&gt; "new-orleans-saints", tbl_pbp[[#This Row],[homeWinPercentage]], 1-tbl_pbp[[#This Row],[homeWinPercentage]])</f>
        <v>0.36899999999999999</v>
      </c>
      <c r="AI268" s="13">
        <f>tbl_pbp[[#This Row],[Kamara]]*tbl_pbp[[#This Row],[Impactful Play]]</f>
        <v>0</v>
      </c>
      <c r="AJ268" s="13">
        <f>tbl_pbp[[#This Row],[Thomas]]*tbl_pbp[[#This Row],[Impactful Play]]</f>
        <v>0</v>
      </c>
      <c r="AK268" s="13" t="str">
        <f>VLOOKUP(tbl_pbp[[#This Row],[Play Saints Win % Increase]], tbl_impact[],3,TRUE)</f>
        <v>Bad (0 to -5%)</v>
      </c>
    </row>
    <row r="269" spans="1:37">
      <c r="A269" s="1">
        <v>92</v>
      </c>
      <c r="B269" s="5">
        <v>0.67</v>
      </c>
      <c r="C269" t="s">
        <v>9183</v>
      </c>
      <c r="D269">
        <v>0</v>
      </c>
      <c r="E269">
        <v>0</v>
      </c>
      <c r="F269">
        <v>3</v>
      </c>
      <c r="G269">
        <v>6</v>
      </c>
      <c r="H269">
        <v>3</v>
      </c>
      <c r="I269">
        <v>10</v>
      </c>
      <c r="J269">
        <v>71</v>
      </c>
      <c r="K269" t="s">
        <v>29</v>
      </c>
      <c r="L269">
        <v>2</v>
      </c>
      <c r="M269">
        <v>71</v>
      </c>
      <c r="N269" t="s">
        <v>9184</v>
      </c>
      <c r="O269" t="s">
        <v>4814</v>
      </c>
      <c r="P269" t="s">
        <v>94</v>
      </c>
      <c r="Q269" t="s">
        <v>95</v>
      </c>
      <c r="R269" t="s">
        <v>96</v>
      </c>
      <c r="S269" t="s">
        <v>120</v>
      </c>
      <c r="T269" t="s">
        <v>401</v>
      </c>
      <c r="U269" t="s">
        <v>3406</v>
      </c>
      <c r="V269" t="s">
        <v>8933</v>
      </c>
      <c r="X269" t="str">
        <f>VLOOKUP(pbp!V3019, games!$B$2:$R$40, 3, FALSE)</f>
        <v>2020-09-22T00:15Z</v>
      </c>
      <c r="Y269">
        <f>VLOOKUP(1*V269,NFLGames!$H$11:$H$555,1,FALSE)</f>
        <v>401128122</v>
      </c>
      <c r="Z269">
        <f>VLOOKUP($Y269, NFLGames!$H$11:$K$555,2,FALSE)</f>
        <v>2019</v>
      </c>
      <c r="AA269">
        <f>VLOOKUP($Y269, NFLGames!$H$11:$K$555,3,FALSE)</f>
        <v>2</v>
      </c>
      <c r="AB269" s="6">
        <f>IF(A270=0, 0, AH270-tbl_pbp[[#This Row],[Saints Win %]])</f>
        <v>6.800000000000006E-2</v>
      </c>
      <c r="AD269">
        <v>1</v>
      </c>
      <c r="AE269">
        <f>ABS(tbl_pbp[[#This Row],[play.homeScore]]-tbl_pbp[[#This Row],[play.awayScore]])</f>
        <v>3</v>
      </c>
      <c r="AF269">
        <f>IF(tbl_pbp[[#This Row],[Play Saints Win % Increase]]&gt;=$AF$4,1,0)</f>
        <v>0</v>
      </c>
      <c r="AG269" t="str">
        <f>VLOOKUP(tbl_pbp[[#This Row],[gameId]], games!$B$2:$T$40, 9, FALSE)</f>
        <v>new-orleans-saints</v>
      </c>
      <c r="AH269" s="5">
        <f>IF(tbl_pbp[[#This Row],[AwayTeam]] &lt;&gt; "new-orleans-saints", tbl_pbp[[#This Row],[homeWinPercentage]], 1-tbl_pbp[[#This Row],[homeWinPercentage]])</f>
        <v>0.32999999999999996</v>
      </c>
      <c r="AI269" s="13">
        <f>tbl_pbp[[#This Row],[Kamara]]*tbl_pbp[[#This Row],[Impactful Play]]</f>
        <v>0</v>
      </c>
      <c r="AJ269" s="13">
        <f>tbl_pbp[[#This Row],[Thomas]]*tbl_pbp[[#This Row],[Impactful Play]]</f>
        <v>0</v>
      </c>
      <c r="AK269" s="13" t="str">
        <f>VLOOKUP(tbl_pbp[[#This Row],[Play Saints Win % Increase]], tbl_impact[],3,TRUE)</f>
        <v>Perfumed (5 to + 10%)</v>
      </c>
    </row>
    <row r="270" spans="1:37">
      <c r="A270" s="1">
        <v>93</v>
      </c>
      <c r="B270" s="5">
        <v>0.60199999999999998</v>
      </c>
      <c r="C270" t="s">
        <v>9185</v>
      </c>
      <c r="D270">
        <v>0</v>
      </c>
      <c r="E270">
        <v>0</v>
      </c>
      <c r="F270">
        <v>3</v>
      </c>
      <c r="G270">
        <v>6</v>
      </c>
      <c r="H270">
        <v>3</v>
      </c>
      <c r="I270">
        <v>15</v>
      </c>
      <c r="J270">
        <v>76</v>
      </c>
      <c r="K270" t="s">
        <v>29</v>
      </c>
      <c r="L270">
        <v>2</v>
      </c>
      <c r="M270">
        <v>76</v>
      </c>
      <c r="N270" t="s">
        <v>9186</v>
      </c>
      <c r="O270" t="s">
        <v>4814</v>
      </c>
      <c r="P270" t="s">
        <v>30</v>
      </c>
      <c r="Q270" t="s">
        <v>31</v>
      </c>
      <c r="R270" t="s">
        <v>32</v>
      </c>
      <c r="S270" t="s">
        <v>252</v>
      </c>
      <c r="T270" t="s">
        <v>172</v>
      </c>
      <c r="U270" t="s">
        <v>9187</v>
      </c>
      <c r="V270" t="s">
        <v>8933</v>
      </c>
      <c r="X270" t="str">
        <f>VLOOKUP(pbp!V3020, games!$B$2:$R$40, 3, FALSE)</f>
        <v>2020-09-22T00:15Z</v>
      </c>
      <c r="Y270">
        <f>VLOOKUP(1*V270,NFLGames!$H$11:$H$555,1,FALSE)</f>
        <v>401128122</v>
      </c>
      <c r="Z270">
        <f>VLOOKUP($Y270, NFLGames!$H$11:$K$555,2,FALSE)</f>
        <v>2019</v>
      </c>
      <c r="AA270">
        <f>VLOOKUP($Y270, NFLGames!$H$11:$K$555,3,FALSE)</f>
        <v>2</v>
      </c>
      <c r="AB270" s="6">
        <f>IF(A271=0, 0, AH271-tbl_pbp[[#This Row],[Saints Win %]])</f>
        <v>0</v>
      </c>
      <c r="AE270">
        <f>ABS(tbl_pbp[[#This Row],[play.homeScore]]-tbl_pbp[[#This Row],[play.awayScore]])</f>
        <v>3</v>
      </c>
      <c r="AF270">
        <f>IF(tbl_pbp[[#This Row],[Play Saints Win % Increase]]&gt;=$AF$4,1,0)</f>
        <v>0</v>
      </c>
      <c r="AG270" t="str">
        <f>VLOOKUP(tbl_pbp[[#This Row],[gameId]], games!$B$2:$T$40, 9, FALSE)</f>
        <v>new-orleans-saints</v>
      </c>
      <c r="AH270" s="5">
        <f>IF(tbl_pbp[[#This Row],[AwayTeam]] &lt;&gt; "new-orleans-saints", tbl_pbp[[#This Row],[homeWinPercentage]], 1-tbl_pbp[[#This Row],[homeWinPercentage]])</f>
        <v>0.39800000000000002</v>
      </c>
      <c r="AI270" s="13">
        <f>tbl_pbp[[#This Row],[Kamara]]*tbl_pbp[[#This Row],[Impactful Play]]</f>
        <v>0</v>
      </c>
      <c r="AJ270" s="13">
        <f>tbl_pbp[[#This Row],[Thomas]]*tbl_pbp[[#This Row],[Impactful Play]]</f>
        <v>0</v>
      </c>
      <c r="AK270" s="13" t="str">
        <f>VLOOKUP(tbl_pbp[[#This Row],[Play Saints Win % Increase]], tbl_impact[],3,TRUE)</f>
        <v>Scented (0 to +5%)</v>
      </c>
    </row>
    <row r="271" spans="1:37">
      <c r="A271" s="1">
        <v>94</v>
      </c>
      <c r="B271" s="5">
        <v>0.60199999999999998</v>
      </c>
      <c r="C271" t="s">
        <v>9188</v>
      </c>
      <c r="D271">
        <v>0</v>
      </c>
      <c r="E271">
        <v>0</v>
      </c>
      <c r="F271">
        <v>3</v>
      </c>
      <c r="G271">
        <v>6</v>
      </c>
      <c r="H271">
        <v>3</v>
      </c>
      <c r="I271">
        <v>10</v>
      </c>
      <c r="J271">
        <v>60</v>
      </c>
      <c r="K271" t="s">
        <v>29</v>
      </c>
      <c r="L271">
        <v>1</v>
      </c>
      <c r="M271">
        <v>60</v>
      </c>
      <c r="N271" t="s">
        <v>9189</v>
      </c>
      <c r="O271" t="s">
        <v>9190</v>
      </c>
      <c r="P271" t="s">
        <v>45</v>
      </c>
      <c r="Q271" t="s">
        <v>46</v>
      </c>
      <c r="R271" t="s">
        <v>47</v>
      </c>
      <c r="S271" t="s">
        <v>33</v>
      </c>
      <c r="T271" t="s">
        <v>117</v>
      </c>
      <c r="U271" t="s">
        <v>118</v>
      </c>
      <c r="V271" t="s">
        <v>8933</v>
      </c>
      <c r="X271" t="str">
        <f>VLOOKUP(pbp!V3021, games!$B$2:$R$40, 3, FALSE)</f>
        <v>2020-09-22T00:15Z</v>
      </c>
      <c r="Y271">
        <f>VLOOKUP(1*V271,NFLGames!$H$11:$H$555,1,FALSE)</f>
        <v>401128122</v>
      </c>
      <c r="Z271">
        <f>VLOOKUP($Y271, NFLGames!$H$11:$K$555,2,FALSE)</f>
        <v>2019</v>
      </c>
      <c r="AA271">
        <f>VLOOKUP($Y271, NFLGames!$H$11:$K$555,3,FALSE)</f>
        <v>2</v>
      </c>
      <c r="AB271" s="6">
        <f>IF(A272=0, 0, AH272-tbl_pbp[[#This Row],[Saints Win %]])</f>
        <v>2.1000000000000019E-2</v>
      </c>
      <c r="AE271">
        <f>ABS(tbl_pbp[[#This Row],[play.homeScore]]-tbl_pbp[[#This Row],[play.awayScore]])</f>
        <v>3</v>
      </c>
      <c r="AF271">
        <f>IF(tbl_pbp[[#This Row],[Play Saints Win % Increase]]&gt;=$AF$4,1,0)</f>
        <v>0</v>
      </c>
      <c r="AG271" t="str">
        <f>VLOOKUP(tbl_pbp[[#This Row],[gameId]], games!$B$2:$T$40, 9, FALSE)</f>
        <v>new-orleans-saints</v>
      </c>
      <c r="AH271" s="5">
        <f>IF(tbl_pbp[[#This Row],[AwayTeam]] &lt;&gt; "new-orleans-saints", tbl_pbp[[#This Row],[homeWinPercentage]], 1-tbl_pbp[[#This Row],[homeWinPercentage]])</f>
        <v>0.39800000000000002</v>
      </c>
      <c r="AI271" s="13">
        <f>tbl_pbp[[#This Row],[Kamara]]*tbl_pbp[[#This Row],[Impactful Play]]</f>
        <v>0</v>
      </c>
      <c r="AJ271" s="13">
        <f>tbl_pbp[[#This Row],[Thomas]]*tbl_pbp[[#This Row],[Impactful Play]]</f>
        <v>0</v>
      </c>
      <c r="AK271" s="13" t="str">
        <f>VLOOKUP(tbl_pbp[[#This Row],[Play Saints Win % Increase]], tbl_impact[],3,TRUE)</f>
        <v>Scented (0 to +5%)</v>
      </c>
    </row>
    <row r="272" spans="1:37">
      <c r="A272" s="1">
        <v>95</v>
      </c>
      <c r="B272" s="5">
        <v>0.58099999999999996</v>
      </c>
      <c r="C272" t="s">
        <v>9191</v>
      </c>
      <c r="D272">
        <v>0</v>
      </c>
      <c r="E272">
        <v>0</v>
      </c>
      <c r="F272">
        <v>3</v>
      </c>
      <c r="G272">
        <v>6</v>
      </c>
      <c r="H272">
        <v>3</v>
      </c>
      <c r="I272">
        <v>5</v>
      </c>
      <c r="J272">
        <v>55</v>
      </c>
      <c r="K272" t="s">
        <v>29</v>
      </c>
      <c r="L272">
        <v>2</v>
      </c>
      <c r="M272">
        <v>55</v>
      </c>
      <c r="N272" t="s">
        <v>9192</v>
      </c>
      <c r="O272" t="s">
        <v>2618</v>
      </c>
      <c r="P272" t="s">
        <v>30</v>
      </c>
      <c r="Q272" t="s">
        <v>31</v>
      </c>
      <c r="R272" t="s">
        <v>32</v>
      </c>
      <c r="S272" t="s">
        <v>38</v>
      </c>
      <c r="T272" t="s">
        <v>80</v>
      </c>
      <c r="U272" t="s">
        <v>1618</v>
      </c>
      <c r="V272" t="s">
        <v>8933</v>
      </c>
      <c r="X272" t="str">
        <f>VLOOKUP(pbp!V3022, games!$B$2:$R$40, 3, FALSE)</f>
        <v>2020-09-22T00:15Z</v>
      </c>
      <c r="Y272">
        <f>VLOOKUP(1*V272,NFLGames!$H$11:$H$555,1,FALSE)</f>
        <v>401128122</v>
      </c>
      <c r="Z272">
        <f>VLOOKUP($Y272, NFLGames!$H$11:$K$555,2,FALSE)</f>
        <v>2019</v>
      </c>
      <c r="AA272">
        <f>VLOOKUP($Y272, NFLGames!$H$11:$K$555,3,FALSE)</f>
        <v>2</v>
      </c>
      <c r="AB272" s="6">
        <f>IF(A273=0, 0, AH273-tbl_pbp[[#This Row],[Saints Win %]])</f>
        <v>3.0000000000000027E-3</v>
      </c>
      <c r="AD272">
        <v>1</v>
      </c>
      <c r="AE272">
        <f>ABS(tbl_pbp[[#This Row],[play.homeScore]]-tbl_pbp[[#This Row],[play.awayScore]])</f>
        <v>3</v>
      </c>
      <c r="AF272">
        <f>IF(tbl_pbp[[#This Row],[Play Saints Win % Increase]]&gt;=$AF$4,1,0)</f>
        <v>0</v>
      </c>
      <c r="AG272" t="str">
        <f>VLOOKUP(tbl_pbp[[#This Row],[gameId]], games!$B$2:$T$40, 9, FALSE)</f>
        <v>new-orleans-saints</v>
      </c>
      <c r="AH272" s="5">
        <f>IF(tbl_pbp[[#This Row],[AwayTeam]] &lt;&gt; "new-orleans-saints", tbl_pbp[[#This Row],[homeWinPercentage]], 1-tbl_pbp[[#This Row],[homeWinPercentage]])</f>
        <v>0.41900000000000004</v>
      </c>
      <c r="AI272" s="13">
        <f>tbl_pbp[[#This Row],[Kamara]]*tbl_pbp[[#This Row],[Impactful Play]]</f>
        <v>0</v>
      </c>
      <c r="AJ272" s="13">
        <f>tbl_pbp[[#This Row],[Thomas]]*tbl_pbp[[#This Row],[Impactful Play]]</f>
        <v>0</v>
      </c>
      <c r="AK272" s="13" t="str">
        <f>VLOOKUP(tbl_pbp[[#This Row],[Play Saints Win % Increase]], tbl_impact[],3,TRUE)</f>
        <v>Scented (0 to +5%)</v>
      </c>
    </row>
    <row r="273" spans="1:37">
      <c r="A273" s="1">
        <v>96</v>
      </c>
      <c r="B273" s="5">
        <v>0.57799999999999996</v>
      </c>
      <c r="C273" t="s">
        <v>9193</v>
      </c>
      <c r="D273">
        <v>0</v>
      </c>
      <c r="E273">
        <v>0</v>
      </c>
      <c r="F273">
        <v>3</v>
      </c>
      <c r="G273">
        <v>6</v>
      </c>
      <c r="H273">
        <v>3</v>
      </c>
      <c r="I273">
        <v>10</v>
      </c>
      <c r="J273">
        <v>50</v>
      </c>
      <c r="K273" t="s">
        <v>29</v>
      </c>
      <c r="L273">
        <v>1</v>
      </c>
      <c r="M273">
        <v>50</v>
      </c>
      <c r="N273" t="s">
        <v>9194</v>
      </c>
      <c r="O273" t="s">
        <v>2138</v>
      </c>
      <c r="P273" t="s">
        <v>45</v>
      </c>
      <c r="Q273" t="s">
        <v>46</v>
      </c>
      <c r="R273" t="s">
        <v>47</v>
      </c>
      <c r="S273" t="s">
        <v>33</v>
      </c>
      <c r="T273" t="s">
        <v>226</v>
      </c>
      <c r="U273" t="s">
        <v>227</v>
      </c>
      <c r="V273" t="s">
        <v>8933</v>
      </c>
      <c r="X273" t="str">
        <f>VLOOKUP(pbp!V3023, games!$B$2:$R$40, 3, FALSE)</f>
        <v>2020-09-22T00:15Z</v>
      </c>
      <c r="Y273">
        <f>VLOOKUP(1*V273,NFLGames!$H$11:$H$555,1,FALSE)</f>
        <v>401128122</v>
      </c>
      <c r="Z273">
        <f>VLOOKUP($Y273, NFLGames!$H$11:$K$555,2,FALSE)</f>
        <v>2019</v>
      </c>
      <c r="AA273">
        <f>VLOOKUP($Y273, NFLGames!$H$11:$K$555,3,FALSE)</f>
        <v>2</v>
      </c>
      <c r="AB273" s="6">
        <f>IF(A274=0, 0, AH274-tbl_pbp[[#This Row],[Saints Win %]])</f>
        <v>2.8999999999999915E-2</v>
      </c>
      <c r="AE273">
        <f>ABS(tbl_pbp[[#This Row],[play.homeScore]]-tbl_pbp[[#This Row],[play.awayScore]])</f>
        <v>3</v>
      </c>
      <c r="AF273">
        <f>IF(tbl_pbp[[#This Row],[Play Saints Win % Increase]]&gt;=$AF$4,1,0)</f>
        <v>0</v>
      </c>
      <c r="AG273" t="str">
        <f>VLOOKUP(tbl_pbp[[#This Row],[gameId]], games!$B$2:$T$40, 9, FALSE)</f>
        <v>new-orleans-saints</v>
      </c>
      <c r="AH273" s="5">
        <f>IF(tbl_pbp[[#This Row],[AwayTeam]] &lt;&gt; "new-orleans-saints", tbl_pbp[[#This Row],[homeWinPercentage]], 1-tbl_pbp[[#This Row],[homeWinPercentage]])</f>
        <v>0.42200000000000004</v>
      </c>
      <c r="AI273" s="13">
        <f>tbl_pbp[[#This Row],[Kamara]]*tbl_pbp[[#This Row],[Impactful Play]]</f>
        <v>0</v>
      </c>
      <c r="AJ273" s="13">
        <f>tbl_pbp[[#This Row],[Thomas]]*tbl_pbp[[#This Row],[Impactful Play]]</f>
        <v>0</v>
      </c>
      <c r="AK273" s="13" t="str">
        <f>VLOOKUP(tbl_pbp[[#This Row],[Play Saints Win % Increase]], tbl_impact[],3,TRUE)</f>
        <v>Scented (0 to +5%)</v>
      </c>
    </row>
    <row r="274" spans="1:37">
      <c r="A274" s="1">
        <v>97</v>
      </c>
      <c r="B274" s="5">
        <v>0.54900000000000004</v>
      </c>
      <c r="C274" t="s">
        <v>9195</v>
      </c>
      <c r="D274">
        <v>0</v>
      </c>
      <c r="E274">
        <v>0</v>
      </c>
      <c r="F274">
        <v>3</v>
      </c>
      <c r="G274">
        <v>6</v>
      </c>
      <c r="H274">
        <v>3</v>
      </c>
      <c r="I274">
        <v>5</v>
      </c>
      <c r="J274">
        <v>45</v>
      </c>
      <c r="K274" t="s">
        <v>29</v>
      </c>
      <c r="L274">
        <v>2</v>
      </c>
      <c r="M274">
        <v>45</v>
      </c>
      <c r="N274" t="s">
        <v>9196</v>
      </c>
      <c r="O274" t="s">
        <v>258</v>
      </c>
      <c r="P274" t="s">
        <v>30</v>
      </c>
      <c r="Q274" t="s">
        <v>31</v>
      </c>
      <c r="R274" t="s">
        <v>32</v>
      </c>
      <c r="S274" t="s">
        <v>38</v>
      </c>
      <c r="T274" t="s">
        <v>9043</v>
      </c>
      <c r="U274" t="s">
        <v>9197</v>
      </c>
      <c r="V274" t="s">
        <v>8933</v>
      </c>
      <c r="X274" t="str">
        <f>VLOOKUP(pbp!V3024, games!$B$2:$R$40, 3, FALSE)</f>
        <v>2020-09-22T00:15Z</v>
      </c>
      <c r="Y274">
        <f>VLOOKUP(1*V274,NFLGames!$H$11:$H$555,1,FALSE)</f>
        <v>401128122</v>
      </c>
      <c r="Z274">
        <f>VLOOKUP($Y274, NFLGames!$H$11:$K$555,2,FALSE)</f>
        <v>2019</v>
      </c>
      <c r="AA274">
        <f>VLOOKUP($Y274, NFLGames!$H$11:$K$555,3,FALSE)</f>
        <v>2</v>
      </c>
      <c r="AB274" s="6">
        <f>IF(A275=0, 0, AH275-tbl_pbp[[#This Row],[Saints Win %]])</f>
        <v>-8.0000000000000071E-3</v>
      </c>
      <c r="AE274">
        <f>ABS(tbl_pbp[[#This Row],[play.homeScore]]-tbl_pbp[[#This Row],[play.awayScore]])</f>
        <v>3</v>
      </c>
      <c r="AF274">
        <f>IF(tbl_pbp[[#This Row],[Play Saints Win % Increase]]&gt;=$AF$4,1,0)</f>
        <v>0</v>
      </c>
      <c r="AG274" t="str">
        <f>VLOOKUP(tbl_pbp[[#This Row],[gameId]], games!$B$2:$T$40, 9, FALSE)</f>
        <v>new-orleans-saints</v>
      </c>
      <c r="AH274" s="5">
        <f>IF(tbl_pbp[[#This Row],[AwayTeam]] &lt;&gt; "new-orleans-saints", tbl_pbp[[#This Row],[homeWinPercentage]], 1-tbl_pbp[[#This Row],[homeWinPercentage]])</f>
        <v>0.45099999999999996</v>
      </c>
      <c r="AI274" s="13">
        <f>tbl_pbp[[#This Row],[Kamara]]*tbl_pbp[[#This Row],[Impactful Play]]</f>
        <v>0</v>
      </c>
      <c r="AJ274" s="13">
        <f>tbl_pbp[[#This Row],[Thomas]]*tbl_pbp[[#This Row],[Impactful Play]]</f>
        <v>0</v>
      </c>
      <c r="AK274" s="13" t="str">
        <f>VLOOKUP(tbl_pbp[[#This Row],[Play Saints Win % Increase]], tbl_impact[],3,TRUE)</f>
        <v>Bad (0 to -5%)</v>
      </c>
    </row>
    <row r="275" spans="1:37">
      <c r="A275" s="1">
        <v>98</v>
      </c>
      <c r="B275" s="5">
        <v>0.55700000000000005</v>
      </c>
      <c r="C275" t="s">
        <v>9198</v>
      </c>
      <c r="D275">
        <v>0</v>
      </c>
      <c r="E275">
        <v>0</v>
      </c>
      <c r="F275">
        <v>3</v>
      </c>
      <c r="G275">
        <v>6</v>
      </c>
      <c r="H275">
        <v>3</v>
      </c>
      <c r="I275">
        <v>10</v>
      </c>
      <c r="J275">
        <v>38</v>
      </c>
      <c r="K275" t="s">
        <v>29</v>
      </c>
      <c r="L275">
        <v>1</v>
      </c>
      <c r="M275">
        <v>38</v>
      </c>
      <c r="N275" t="s">
        <v>9199</v>
      </c>
      <c r="O275" t="s">
        <v>8443</v>
      </c>
      <c r="P275" t="s">
        <v>45</v>
      </c>
      <c r="Q275" t="s">
        <v>46</v>
      </c>
      <c r="R275" t="s">
        <v>47</v>
      </c>
      <c r="S275" t="s">
        <v>33</v>
      </c>
      <c r="T275" t="s">
        <v>8946</v>
      </c>
      <c r="U275" t="s">
        <v>8947</v>
      </c>
      <c r="V275" t="s">
        <v>8933</v>
      </c>
      <c r="X275" t="str">
        <f>VLOOKUP(pbp!V3025, games!$B$2:$R$40, 3, FALSE)</f>
        <v>2020-09-22T00:15Z</v>
      </c>
      <c r="Y275">
        <f>VLOOKUP(1*V275,NFLGames!$H$11:$H$555,1,FALSE)</f>
        <v>401128122</v>
      </c>
      <c r="Z275">
        <f>VLOOKUP($Y275, NFLGames!$H$11:$K$555,2,FALSE)</f>
        <v>2019</v>
      </c>
      <c r="AA275">
        <f>VLOOKUP($Y275, NFLGames!$H$11:$K$555,3,FALSE)</f>
        <v>2</v>
      </c>
      <c r="AB275" s="6">
        <f>IF(A276=0, 0, AH276-tbl_pbp[[#This Row],[Saints Win %]])</f>
        <v>-1.7999999999999905E-2</v>
      </c>
      <c r="AE275">
        <f>ABS(tbl_pbp[[#This Row],[play.homeScore]]-tbl_pbp[[#This Row],[play.awayScore]])</f>
        <v>3</v>
      </c>
      <c r="AF275">
        <f>IF(tbl_pbp[[#This Row],[Play Saints Win % Increase]]&gt;=$AF$4,1,0)</f>
        <v>0</v>
      </c>
      <c r="AG275" t="str">
        <f>VLOOKUP(tbl_pbp[[#This Row],[gameId]], games!$B$2:$T$40, 9, FALSE)</f>
        <v>new-orleans-saints</v>
      </c>
      <c r="AH275" s="5">
        <f>IF(tbl_pbp[[#This Row],[AwayTeam]] &lt;&gt; "new-orleans-saints", tbl_pbp[[#This Row],[homeWinPercentage]], 1-tbl_pbp[[#This Row],[homeWinPercentage]])</f>
        <v>0.44299999999999995</v>
      </c>
      <c r="AI275" s="13">
        <f>tbl_pbp[[#This Row],[Kamara]]*tbl_pbp[[#This Row],[Impactful Play]]</f>
        <v>0</v>
      </c>
      <c r="AJ275" s="13">
        <f>tbl_pbp[[#This Row],[Thomas]]*tbl_pbp[[#This Row],[Impactful Play]]</f>
        <v>0</v>
      </c>
      <c r="AK275" s="13" t="str">
        <f>VLOOKUP(tbl_pbp[[#This Row],[Play Saints Win % Increase]], tbl_impact[],3,TRUE)</f>
        <v>Bad (0 to -5%)</v>
      </c>
    </row>
    <row r="276" spans="1:37">
      <c r="A276" s="1">
        <v>99</v>
      </c>
      <c r="B276" s="5">
        <v>0.57499999999999996</v>
      </c>
      <c r="C276" t="s">
        <v>9200</v>
      </c>
      <c r="D276">
        <v>0</v>
      </c>
      <c r="E276">
        <v>0</v>
      </c>
      <c r="F276">
        <v>3</v>
      </c>
      <c r="G276">
        <v>6</v>
      </c>
      <c r="H276">
        <v>3</v>
      </c>
      <c r="I276">
        <v>7</v>
      </c>
      <c r="J276">
        <v>35</v>
      </c>
      <c r="K276" t="s">
        <v>29</v>
      </c>
      <c r="L276">
        <v>2</v>
      </c>
      <c r="M276">
        <v>35</v>
      </c>
      <c r="N276" t="s">
        <v>9201</v>
      </c>
      <c r="O276" t="s">
        <v>3172</v>
      </c>
      <c r="P276" t="s">
        <v>22</v>
      </c>
      <c r="Q276" t="s">
        <v>37</v>
      </c>
      <c r="S276" t="s">
        <v>220</v>
      </c>
      <c r="T276" t="s">
        <v>9202</v>
      </c>
      <c r="U276" t="s">
        <v>9203</v>
      </c>
      <c r="V276" t="s">
        <v>8933</v>
      </c>
      <c r="X276" t="str">
        <f>VLOOKUP(pbp!V3026, games!$B$2:$R$40, 3, FALSE)</f>
        <v>2020-09-22T00:15Z</v>
      </c>
      <c r="Y276">
        <f>VLOOKUP(1*V276,NFLGames!$H$11:$H$555,1,FALSE)</f>
        <v>401128122</v>
      </c>
      <c r="Z276">
        <f>VLOOKUP($Y276, NFLGames!$H$11:$K$555,2,FALSE)</f>
        <v>2019</v>
      </c>
      <c r="AA276">
        <f>VLOOKUP($Y276, NFLGames!$H$11:$K$555,3,FALSE)</f>
        <v>2</v>
      </c>
      <c r="AB276" s="6">
        <f>IF(A277=0, 0, AH277-tbl_pbp[[#This Row],[Saints Win %]])</f>
        <v>3.8999999999999924E-2</v>
      </c>
      <c r="AE276">
        <f>ABS(tbl_pbp[[#This Row],[play.homeScore]]-tbl_pbp[[#This Row],[play.awayScore]])</f>
        <v>3</v>
      </c>
      <c r="AF276">
        <f>IF(tbl_pbp[[#This Row],[Play Saints Win % Increase]]&gt;=$AF$4,1,0)</f>
        <v>0</v>
      </c>
      <c r="AG276" t="str">
        <f>VLOOKUP(tbl_pbp[[#This Row],[gameId]], games!$B$2:$T$40, 9, FALSE)</f>
        <v>new-orleans-saints</v>
      </c>
      <c r="AH276" s="5">
        <f>IF(tbl_pbp[[#This Row],[AwayTeam]] &lt;&gt; "new-orleans-saints", tbl_pbp[[#This Row],[homeWinPercentage]], 1-tbl_pbp[[#This Row],[homeWinPercentage]])</f>
        <v>0.42500000000000004</v>
      </c>
      <c r="AI276" s="13">
        <f>tbl_pbp[[#This Row],[Kamara]]*tbl_pbp[[#This Row],[Impactful Play]]</f>
        <v>0</v>
      </c>
      <c r="AJ276" s="13">
        <f>tbl_pbp[[#This Row],[Thomas]]*tbl_pbp[[#This Row],[Impactful Play]]</f>
        <v>0</v>
      </c>
      <c r="AK276" s="13" t="str">
        <f>VLOOKUP(tbl_pbp[[#This Row],[Play Saints Win % Increase]], tbl_impact[],3,TRUE)</f>
        <v>Scented (0 to +5%)</v>
      </c>
    </row>
    <row r="277" spans="1:37">
      <c r="A277" s="1">
        <v>100</v>
      </c>
      <c r="B277" s="5">
        <v>0.53600000000000003</v>
      </c>
      <c r="C277" t="s">
        <v>9204</v>
      </c>
      <c r="D277">
        <v>0</v>
      </c>
      <c r="E277">
        <v>0</v>
      </c>
      <c r="F277">
        <v>3</v>
      </c>
      <c r="G277">
        <v>6</v>
      </c>
      <c r="H277">
        <v>3</v>
      </c>
      <c r="I277">
        <v>7</v>
      </c>
      <c r="J277">
        <v>35</v>
      </c>
      <c r="K277" t="s">
        <v>29</v>
      </c>
      <c r="L277">
        <v>3</v>
      </c>
      <c r="M277">
        <v>35</v>
      </c>
      <c r="N277" t="s">
        <v>9205</v>
      </c>
      <c r="O277" t="s">
        <v>919</v>
      </c>
      <c r="P277" t="s">
        <v>45</v>
      </c>
      <c r="Q277" t="s">
        <v>46</v>
      </c>
      <c r="R277" t="s">
        <v>47</v>
      </c>
      <c r="S277" t="s">
        <v>212</v>
      </c>
      <c r="T277" t="s">
        <v>9202</v>
      </c>
      <c r="U277" t="s">
        <v>9206</v>
      </c>
      <c r="V277" t="s">
        <v>8933</v>
      </c>
      <c r="X277" t="str">
        <f>VLOOKUP(pbp!V3027, games!$B$2:$R$40, 3, FALSE)</f>
        <v>2020-09-22T00:15Z</v>
      </c>
      <c r="Y277">
        <f>VLOOKUP(1*V277,NFLGames!$H$11:$H$555,1,FALSE)</f>
        <v>401128122</v>
      </c>
      <c r="Z277">
        <f>VLOOKUP($Y277, NFLGames!$H$11:$K$555,2,FALSE)</f>
        <v>2019</v>
      </c>
      <c r="AA277">
        <f>VLOOKUP($Y277, NFLGames!$H$11:$K$555,3,FALSE)</f>
        <v>2</v>
      </c>
      <c r="AB277" s="6">
        <f>IF(A278=0, 0, AH278-tbl_pbp[[#This Row],[Saints Win %]])</f>
        <v>-1.8000000000000016E-2</v>
      </c>
      <c r="AE277">
        <f>ABS(tbl_pbp[[#This Row],[play.homeScore]]-tbl_pbp[[#This Row],[play.awayScore]])</f>
        <v>3</v>
      </c>
      <c r="AF277">
        <f>IF(tbl_pbp[[#This Row],[Play Saints Win % Increase]]&gt;=$AF$4,1,0)</f>
        <v>0</v>
      </c>
      <c r="AG277" t="str">
        <f>VLOOKUP(tbl_pbp[[#This Row],[gameId]], games!$B$2:$T$40, 9, FALSE)</f>
        <v>new-orleans-saints</v>
      </c>
      <c r="AH277" s="5">
        <f>IF(tbl_pbp[[#This Row],[AwayTeam]] &lt;&gt; "new-orleans-saints", tbl_pbp[[#This Row],[homeWinPercentage]], 1-tbl_pbp[[#This Row],[homeWinPercentage]])</f>
        <v>0.46399999999999997</v>
      </c>
      <c r="AI277" s="13">
        <f>tbl_pbp[[#This Row],[Kamara]]*tbl_pbp[[#This Row],[Impactful Play]]</f>
        <v>0</v>
      </c>
      <c r="AJ277" s="13">
        <f>tbl_pbp[[#This Row],[Thomas]]*tbl_pbp[[#This Row],[Impactful Play]]</f>
        <v>0</v>
      </c>
      <c r="AK277" s="13" t="str">
        <f>VLOOKUP(tbl_pbp[[#This Row],[Play Saints Win % Increase]], tbl_impact[],3,TRUE)</f>
        <v>Bad (0 to -5%)</v>
      </c>
    </row>
    <row r="278" spans="1:37">
      <c r="A278" s="1">
        <v>101</v>
      </c>
      <c r="B278" s="5">
        <v>0.55400000000000005</v>
      </c>
      <c r="C278" t="s">
        <v>9207</v>
      </c>
      <c r="D278">
        <v>0</v>
      </c>
      <c r="E278">
        <v>0</v>
      </c>
      <c r="F278">
        <v>3</v>
      </c>
      <c r="G278">
        <v>6</v>
      </c>
      <c r="H278">
        <v>6</v>
      </c>
      <c r="I278">
        <v>6</v>
      </c>
      <c r="J278">
        <v>34</v>
      </c>
      <c r="K278" t="s">
        <v>29</v>
      </c>
      <c r="L278">
        <v>4</v>
      </c>
      <c r="M278">
        <v>34</v>
      </c>
      <c r="N278" t="s">
        <v>9208</v>
      </c>
      <c r="O278" t="s">
        <v>5243</v>
      </c>
      <c r="P278" t="s">
        <v>187</v>
      </c>
      <c r="Q278" t="s">
        <v>188</v>
      </c>
      <c r="R278" t="s">
        <v>189</v>
      </c>
      <c r="S278" t="s">
        <v>2164</v>
      </c>
      <c r="T278" t="s">
        <v>9030</v>
      </c>
      <c r="U278" t="s">
        <v>9209</v>
      </c>
      <c r="V278" t="s">
        <v>8933</v>
      </c>
      <c r="X278" t="str">
        <f>VLOOKUP(pbp!V3028, games!$B$2:$R$40, 3, FALSE)</f>
        <v>2020-09-22T00:15Z</v>
      </c>
      <c r="Y278">
        <f>VLOOKUP(1*V278,NFLGames!$H$11:$H$555,1,FALSE)</f>
        <v>401128122</v>
      </c>
      <c r="Z278">
        <f>VLOOKUP($Y278, NFLGames!$H$11:$K$555,2,FALSE)</f>
        <v>2019</v>
      </c>
      <c r="AA278">
        <f>VLOOKUP($Y278, NFLGames!$H$11:$K$555,3,FALSE)</f>
        <v>2</v>
      </c>
      <c r="AB278" s="6">
        <f>IF(A279=0, 0, AH279-tbl_pbp[[#This Row],[Saints Win %]])</f>
        <v>-6.0000000000000053E-3</v>
      </c>
      <c r="AE278">
        <f>ABS(tbl_pbp[[#This Row],[play.homeScore]]-tbl_pbp[[#This Row],[play.awayScore]])</f>
        <v>0</v>
      </c>
      <c r="AF278">
        <f>IF(tbl_pbp[[#This Row],[Play Saints Win % Increase]]&gt;=$AF$4,1,0)</f>
        <v>0</v>
      </c>
      <c r="AG278" t="str">
        <f>VLOOKUP(tbl_pbp[[#This Row],[gameId]], games!$B$2:$T$40, 9, FALSE)</f>
        <v>new-orleans-saints</v>
      </c>
      <c r="AH278" s="5">
        <f>IF(tbl_pbp[[#This Row],[AwayTeam]] &lt;&gt; "new-orleans-saints", tbl_pbp[[#This Row],[homeWinPercentage]], 1-tbl_pbp[[#This Row],[homeWinPercentage]])</f>
        <v>0.44599999999999995</v>
      </c>
      <c r="AI278" s="13">
        <f>tbl_pbp[[#This Row],[Kamara]]*tbl_pbp[[#This Row],[Impactful Play]]</f>
        <v>0</v>
      </c>
      <c r="AJ278" s="13">
        <f>tbl_pbp[[#This Row],[Thomas]]*tbl_pbp[[#This Row],[Impactful Play]]</f>
        <v>0</v>
      </c>
      <c r="AK278" s="13" t="str">
        <f>VLOOKUP(tbl_pbp[[#This Row],[Play Saints Win % Increase]], tbl_impact[],3,TRUE)</f>
        <v>Bad (0 to -5%)</v>
      </c>
    </row>
    <row r="279" spans="1:37">
      <c r="A279" s="1">
        <v>102</v>
      </c>
      <c r="B279" s="5">
        <v>0.56000000000000005</v>
      </c>
      <c r="C279" t="s">
        <v>9210</v>
      </c>
      <c r="D279">
        <v>0</v>
      </c>
      <c r="E279">
        <v>0</v>
      </c>
      <c r="F279">
        <v>3</v>
      </c>
      <c r="G279">
        <v>6</v>
      </c>
      <c r="H279">
        <v>6</v>
      </c>
      <c r="I279">
        <v>0</v>
      </c>
      <c r="J279">
        <v>65</v>
      </c>
      <c r="K279" t="s">
        <v>29</v>
      </c>
      <c r="L279">
        <v>0</v>
      </c>
      <c r="M279">
        <v>65</v>
      </c>
      <c r="N279" t="s">
        <v>288</v>
      </c>
      <c r="O279" t="s">
        <v>5243</v>
      </c>
      <c r="P279" t="s">
        <v>25</v>
      </c>
      <c r="Q279" t="s">
        <v>26</v>
      </c>
      <c r="R279" t="s">
        <v>27</v>
      </c>
      <c r="V279" t="s">
        <v>8933</v>
      </c>
      <c r="X279" t="str">
        <f>VLOOKUP(pbp!V3029, games!$B$2:$R$40, 3, FALSE)</f>
        <v>2020-09-22T00:15Z</v>
      </c>
      <c r="Y279">
        <f>VLOOKUP(1*V279,NFLGames!$H$11:$H$555,1,FALSE)</f>
        <v>401128122</v>
      </c>
      <c r="Z279">
        <f>VLOOKUP($Y279, NFLGames!$H$11:$K$555,2,FALSE)</f>
        <v>2019</v>
      </c>
      <c r="AA279">
        <f>VLOOKUP($Y279, NFLGames!$H$11:$K$555,3,FALSE)</f>
        <v>2</v>
      </c>
      <c r="AB279" s="6">
        <f>IF(A280=0, 0, AH280-tbl_pbp[[#This Row],[Saints Win %]])</f>
        <v>-3.1999999999999917E-2</v>
      </c>
      <c r="AE279">
        <f>ABS(tbl_pbp[[#This Row],[play.homeScore]]-tbl_pbp[[#This Row],[play.awayScore]])</f>
        <v>0</v>
      </c>
      <c r="AF279">
        <f>IF(tbl_pbp[[#This Row],[Play Saints Win % Increase]]&gt;=$AF$4,1,0)</f>
        <v>0</v>
      </c>
      <c r="AG279" t="str">
        <f>VLOOKUP(tbl_pbp[[#This Row],[gameId]], games!$B$2:$T$40, 9, FALSE)</f>
        <v>new-orleans-saints</v>
      </c>
      <c r="AH279" s="5">
        <f>IF(tbl_pbp[[#This Row],[AwayTeam]] &lt;&gt; "new-orleans-saints", tbl_pbp[[#This Row],[homeWinPercentage]], 1-tbl_pbp[[#This Row],[homeWinPercentage]])</f>
        <v>0.43999999999999995</v>
      </c>
      <c r="AI279" s="13">
        <f>tbl_pbp[[#This Row],[Kamara]]*tbl_pbp[[#This Row],[Impactful Play]]</f>
        <v>0</v>
      </c>
      <c r="AJ279" s="13">
        <f>tbl_pbp[[#This Row],[Thomas]]*tbl_pbp[[#This Row],[Impactful Play]]</f>
        <v>0</v>
      </c>
      <c r="AK279" s="13" t="str">
        <f>VLOOKUP(tbl_pbp[[#This Row],[Play Saints Win % Increase]], tbl_impact[],3,TRUE)</f>
        <v>Bad (0 to -5%)</v>
      </c>
    </row>
    <row r="280" spans="1:37">
      <c r="A280" s="1">
        <v>103</v>
      </c>
      <c r="B280" s="5">
        <v>0.59199999999999997</v>
      </c>
      <c r="C280" t="s">
        <v>9211</v>
      </c>
      <c r="D280">
        <v>0</v>
      </c>
      <c r="E280">
        <v>0</v>
      </c>
      <c r="F280">
        <v>3</v>
      </c>
      <c r="G280">
        <v>6</v>
      </c>
      <c r="H280">
        <v>6</v>
      </c>
      <c r="I280">
        <v>10</v>
      </c>
      <c r="J280">
        <v>25</v>
      </c>
      <c r="K280" t="s">
        <v>8931</v>
      </c>
      <c r="L280">
        <v>1</v>
      </c>
      <c r="M280">
        <v>75</v>
      </c>
      <c r="N280" t="s">
        <v>9212</v>
      </c>
      <c r="O280" t="s">
        <v>5243</v>
      </c>
      <c r="P280" t="s">
        <v>30</v>
      </c>
      <c r="Q280" t="s">
        <v>31</v>
      </c>
      <c r="R280" t="s">
        <v>32</v>
      </c>
      <c r="S280" t="s">
        <v>33</v>
      </c>
      <c r="T280" t="s">
        <v>9102</v>
      </c>
      <c r="U280" t="s">
        <v>9103</v>
      </c>
      <c r="V280" t="s">
        <v>8933</v>
      </c>
      <c r="X280" t="str">
        <f>VLOOKUP(pbp!V3030, games!$B$2:$R$40, 3, FALSE)</f>
        <v>2020-09-22T00:15Z</v>
      </c>
      <c r="Y280">
        <f>VLOOKUP(1*V280,NFLGames!$H$11:$H$555,1,FALSE)</f>
        <v>401128122</v>
      </c>
      <c r="Z280">
        <f>VLOOKUP($Y280, NFLGames!$H$11:$K$555,2,FALSE)</f>
        <v>2019</v>
      </c>
      <c r="AA280">
        <f>VLOOKUP($Y280, NFLGames!$H$11:$K$555,3,FALSE)</f>
        <v>2</v>
      </c>
      <c r="AB280" s="6">
        <f>IF(A281=0, 0, AH281-tbl_pbp[[#This Row],[Saints Win %]])</f>
        <v>1.7000000000000015E-2</v>
      </c>
      <c r="AE280">
        <f>ABS(tbl_pbp[[#This Row],[play.homeScore]]-tbl_pbp[[#This Row],[play.awayScore]])</f>
        <v>0</v>
      </c>
      <c r="AF280">
        <f>IF(tbl_pbp[[#This Row],[Play Saints Win % Increase]]&gt;=$AF$4,1,0)</f>
        <v>0</v>
      </c>
      <c r="AG280" t="str">
        <f>VLOOKUP(tbl_pbp[[#This Row],[gameId]], games!$B$2:$T$40, 9, FALSE)</f>
        <v>new-orleans-saints</v>
      </c>
      <c r="AH280" s="5">
        <f>IF(tbl_pbp[[#This Row],[AwayTeam]] &lt;&gt; "new-orleans-saints", tbl_pbp[[#This Row],[homeWinPercentage]], 1-tbl_pbp[[#This Row],[homeWinPercentage]])</f>
        <v>0.40800000000000003</v>
      </c>
      <c r="AI280" s="13">
        <f>tbl_pbp[[#This Row],[Kamara]]*tbl_pbp[[#This Row],[Impactful Play]]</f>
        <v>0</v>
      </c>
      <c r="AJ280" s="13">
        <f>tbl_pbp[[#This Row],[Thomas]]*tbl_pbp[[#This Row],[Impactful Play]]</f>
        <v>0</v>
      </c>
      <c r="AK280" s="13" t="str">
        <f>VLOOKUP(tbl_pbp[[#This Row],[Play Saints Win % Increase]], tbl_impact[],3,TRUE)</f>
        <v>Scented (0 to +5%)</v>
      </c>
    </row>
    <row r="281" spans="1:37">
      <c r="A281" s="1">
        <v>104</v>
      </c>
      <c r="B281" s="5">
        <v>0.57499999999999996</v>
      </c>
      <c r="C281" t="s">
        <v>9213</v>
      </c>
      <c r="D281">
        <v>0</v>
      </c>
      <c r="E281">
        <v>0</v>
      </c>
      <c r="F281">
        <v>3</v>
      </c>
      <c r="G281">
        <v>6</v>
      </c>
      <c r="H281">
        <v>6</v>
      </c>
      <c r="I281">
        <v>10</v>
      </c>
      <c r="J281">
        <v>40</v>
      </c>
      <c r="K281" t="s">
        <v>8931</v>
      </c>
      <c r="L281">
        <v>1</v>
      </c>
      <c r="M281">
        <v>60</v>
      </c>
      <c r="N281" t="s">
        <v>9214</v>
      </c>
      <c r="O281" t="s">
        <v>2156</v>
      </c>
      <c r="P281" t="s">
        <v>45</v>
      </c>
      <c r="Q281" t="s">
        <v>46</v>
      </c>
      <c r="R281" t="s">
        <v>47</v>
      </c>
      <c r="S281" t="s">
        <v>33</v>
      </c>
      <c r="T281" t="s">
        <v>9034</v>
      </c>
      <c r="U281" t="s">
        <v>9215</v>
      </c>
      <c r="V281" t="s">
        <v>8933</v>
      </c>
      <c r="X281" t="str">
        <f>VLOOKUP(pbp!V3031, games!$B$2:$R$40, 3, FALSE)</f>
        <v>2020-09-22T00:15Z</v>
      </c>
      <c r="Y281">
        <f>VLOOKUP(1*V281,NFLGames!$H$11:$H$555,1,FALSE)</f>
        <v>401128122</v>
      </c>
      <c r="Z281">
        <f>VLOOKUP($Y281, NFLGames!$H$11:$K$555,2,FALSE)</f>
        <v>2019</v>
      </c>
      <c r="AA281">
        <f>VLOOKUP($Y281, NFLGames!$H$11:$K$555,3,FALSE)</f>
        <v>2</v>
      </c>
      <c r="AB281" s="6">
        <f>IF(A282=0, 0, AH282-tbl_pbp[[#This Row],[Saints Win %]])</f>
        <v>-2.300000000000002E-2</v>
      </c>
      <c r="AE281">
        <f>ABS(tbl_pbp[[#This Row],[play.homeScore]]-tbl_pbp[[#This Row],[play.awayScore]])</f>
        <v>0</v>
      </c>
      <c r="AF281">
        <f>IF(tbl_pbp[[#This Row],[Play Saints Win % Increase]]&gt;=$AF$4,1,0)</f>
        <v>0</v>
      </c>
      <c r="AG281" t="str">
        <f>VLOOKUP(tbl_pbp[[#This Row],[gameId]], games!$B$2:$T$40, 9, FALSE)</f>
        <v>new-orleans-saints</v>
      </c>
      <c r="AH281" s="5">
        <f>IF(tbl_pbp[[#This Row],[AwayTeam]] &lt;&gt; "new-orleans-saints", tbl_pbp[[#This Row],[homeWinPercentage]], 1-tbl_pbp[[#This Row],[homeWinPercentage]])</f>
        <v>0.42500000000000004</v>
      </c>
      <c r="AI281" s="13">
        <f>tbl_pbp[[#This Row],[Kamara]]*tbl_pbp[[#This Row],[Impactful Play]]</f>
        <v>0</v>
      </c>
      <c r="AJ281" s="13">
        <f>tbl_pbp[[#This Row],[Thomas]]*tbl_pbp[[#This Row],[Impactful Play]]</f>
        <v>0</v>
      </c>
      <c r="AK281" s="13" t="str">
        <f>VLOOKUP(tbl_pbp[[#This Row],[Play Saints Win % Increase]], tbl_impact[],3,TRUE)</f>
        <v>Bad (0 to -5%)</v>
      </c>
    </row>
    <row r="282" spans="1:37">
      <c r="A282" s="1">
        <v>105</v>
      </c>
      <c r="B282" s="5">
        <v>0.59799999999999998</v>
      </c>
      <c r="C282" t="s">
        <v>9216</v>
      </c>
      <c r="D282">
        <v>0</v>
      </c>
      <c r="E282">
        <v>0</v>
      </c>
      <c r="F282">
        <v>3</v>
      </c>
      <c r="G282">
        <v>6</v>
      </c>
      <c r="H282">
        <v>6</v>
      </c>
      <c r="I282">
        <v>7</v>
      </c>
      <c r="J282">
        <v>43</v>
      </c>
      <c r="K282" t="s">
        <v>8931</v>
      </c>
      <c r="L282">
        <v>2</v>
      </c>
      <c r="M282">
        <v>57</v>
      </c>
      <c r="N282" t="s">
        <v>9217</v>
      </c>
      <c r="O282" t="s">
        <v>4639</v>
      </c>
      <c r="P282" t="s">
        <v>30</v>
      </c>
      <c r="Q282" t="s">
        <v>31</v>
      </c>
      <c r="R282" t="s">
        <v>32</v>
      </c>
      <c r="S282" t="s">
        <v>220</v>
      </c>
      <c r="T282" t="s">
        <v>9218</v>
      </c>
      <c r="U282" t="s">
        <v>9219</v>
      </c>
      <c r="V282" t="s">
        <v>8933</v>
      </c>
      <c r="X282" t="str">
        <f>VLOOKUP(pbp!V3032, games!$B$2:$R$40, 3, FALSE)</f>
        <v>2020-09-22T00:15Z</v>
      </c>
      <c r="Y282">
        <f>VLOOKUP(1*V282,NFLGames!$H$11:$H$555,1,FALSE)</f>
        <v>401128122</v>
      </c>
      <c r="Z282">
        <f>VLOOKUP($Y282, NFLGames!$H$11:$K$555,2,FALSE)</f>
        <v>2019</v>
      </c>
      <c r="AA282">
        <f>VLOOKUP($Y282, NFLGames!$H$11:$K$555,3,FALSE)</f>
        <v>2</v>
      </c>
      <c r="AB282" s="6">
        <f>IF(A283=0, 0, AH283-tbl_pbp[[#This Row],[Saints Win %]])</f>
        <v>0</v>
      </c>
      <c r="AE282">
        <f>ABS(tbl_pbp[[#This Row],[play.homeScore]]-tbl_pbp[[#This Row],[play.awayScore]])</f>
        <v>0</v>
      </c>
      <c r="AF282">
        <f>IF(tbl_pbp[[#This Row],[Play Saints Win % Increase]]&gt;=$AF$4,1,0)</f>
        <v>0</v>
      </c>
      <c r="AG282" t="str">
        <f>VLOOKUP(tbl_pbp[[#This Row],[gameId]], games!$B$2:$T$40, 9, FALSE)</f>
        <v>new-orleans-saints</v>
      </c>
      <c r="AH282" s="5">
        <f>IF(tbl_pbp[[#This Row],[AwayTeam]] &lt;&gt; "new-orleans-saints", tbl_pbp[[#This Row],[homeWinPercentage]], 1-tbl_pbp[[#This Row],[homeWinPercentage]])</f>
        <v>0.40200000000000002</v>
      </c>
      <c r="AI282" s="13">
        <f>tbl_pbp[[#This Row],[Kamara]]*tbl_pbp[[#This Row],[Impactful Play]]</f>
        <v>0</v>
      </c>
      <c r="AJ282" s="13">
        <f>tbl_pbp[[#This Row],[Thomas]]*tbl_pbp[[#This Row],[Impactful Play]]</f>
        <v>0</v>
      </c>
      <c r="AK282" s="13" t="str">
        <f>VLOOKUP(tbl_pbp[[#This Row],[Play Saints Win % Increase]], tbl_impact[],3,TRUE)</f>
        <v>Scented (0 to +5%)</v>
      </c>
    </row>
    <row r="283" spans="1:37">
      <c r="A283" s="1">
        <v>106</v>
      </c>
      <c r="B283" s="5">
        <v>0.59799999999999998</v>
      </c>
      <c r="C283" t="s">
        <v>9220</v>
      </c>
      <c r="D283">
        <v>0</v>
      </c>
      <c r="E283">
        <v>0</v>
      </c>
      <c r="F283">
        <v>3</v>
      </c>
      <c r="G283">
        <v>6</v>
      </c>
      <c r="H283">
        <v>6</v>
      </c>
      <c r="I283">
        <v>10</v>
      </c>
      <c r="J283">
        <v>70</v>
      </c>
      <c r="K283" t="s">
        <v>8931</v>
      </c>
      <c r="L283">
        <v>1</v>
      </c>
      <c r="M283">
        <v>70</v>
      </c>
      <c r="N283" t="s">
        <v>9221</v>
      </c>
      <c r="O283" t="s">
        <v>2416</v>
      </c>
      <c r="P283" t="s">
        <v>22</v>
      </c>
      <c r="Q283" t="s">
        <v>37</v>
      </c>
      <c r="S283" t="s">
        <v>33</v>
      </c>
      <c r="T283" t="s">
        <v>39</v>
      </c>
      <c r="U283" t="s">
        <v>398</v>
      </c>
      <c r="V283" t="s">
        <v>8933</v>
      </c>
      <c r="X283" t="str">
        <f>VLOOKUP(pbp!V3033, games!$B$2:$R$40, 3, FALSE)</f>
        <v>2020-09-22T00:15Z</v>
      </c>
      <c r="Y283">
        <f>VLOOKUP(1*V283,NFLGames!$H$11:$H$555,1,FALSE)</f>
        <v>401128122</v>
      </c>
      <c r="Z283">
        <f>VLOOKUP($Y283, NFLGames!$H$11:$K$555,2,FALSE)</f>
        <v>2019</v>
      </c>
      <c r="AA283">
        <f>VLOOKUP($Y283, NFLGames!$H$11:$K$555,3,FALSE)</f>
        <v>2</v>
      </c>
      <c r="AB283" s="6">
        <f>IF(A284=0, 0, AH284-tbl_pbp[[#This Row],[Saints Win %]])</f>
        <v>2.9000000000000026E-2</v>
      </c>
      <c r="AE283">
        <f>ABS(tbl_pbp[[#This Row],[play.homeScore]]-tbl_pbp[[#This Row],[play.awayScore]])</f>
        <v>0</v>
      </c>
      <c r="AF283">
        <f>IF(tbl_pbp[[#This Row],[Play Saints Win % Increase]]&gt;=$AF$4,1,0)</f>
        <v>0</v>
      </c>
      <c r="AG283" t="str">
        <f>VLOOKUP(tbl_pbp[[#This Row],[gameId]], games!$B$2:$T$40, 9, FALSE)</f>
        <v>new-orleans-saints</v>
      </c>
      <c r="AH283" s="5">
        <f>IF(tbl_pbp[[#This Row],[AwayTeam]] &lt;&gt; "new-orleans-saints", tbl_pbp[[#This Row],[homeWinPercentage]], 1-tbl_pbp[[#This Row],[homeWinPercentage]])</f>
        <v>0.40200000000000002</v>
      </c>
      <c r="AI283" s="13">
        <f>tbl_pbp[[#This Row],[Kamara]]*tbl_pbp[[#This Row],[Impactful Play]]</f>
        <v>0</v>
      </c>
      <c r="AJ283" s="13">
        <f>tbl_pbp[[#This Row],[Thomas]]*tbl_pbp[[#This Row],[Impactful Play]]</f>
        <v>0</v>
      </c>
      <c r="AK283" s="13" t="str">
        <f>VLOOKUP(tbl_pbp[[#This Row],[Play Saints Win % Increase]], tbl_impact[],3,TRUE)</f>
        <v>Scented (0 to +5%)</v>
      </c>
    </row>
    <row r="284" spans="1:37">
      <c r="A284" s="1">
        <v>107</v>
      </c>
      <c r="B284" s="5">
        <v>0.56899999999999995</v>
      </c>
      <c r="C284" t="s">
        <v>9222</v>
      </c>
      <c r="D284">
        <v>0</v>
      </c>
      <c r="E284">
        <v>0</v>
      </c>
      <c r="F284">
        <v>3</v>
      </c>
      <c r="G284">
        <v>6</v>
      </c>
      <c r="H284">
        <v>6</v>
      </c>
      <c r="I284">
        <v>10</v>
      </c>
      <c r="J284">
        <v>70</v>
      </c>
      <c r="K284" t="s">
        <v>8931</v>
      </c>
      <c r="L284">
        <v>2</v>
      </c>
      <c r="M284">
        <v>30</v>
      </c>
      <c r="N284" t="s">
        <v>9223</v>
      </c>
      <c r="O284" t="s">
        <v>4035</v>
      </c>
      <c r="P284" t="s">
        <v>94</v>
      </c>
      <c r="Q284" t="s">
        <v>95</v>
      </c>
      <c r="R284" t="s">
        <v>96</v>
      </c>
      <c r="S284" t="s">
        <v>120</v>
      </c>
      <c r="T284" t="s">
        <v>39</v>
      </c>
      <c r="U284" t="s">
        <v>399</v>
      </c>
      <c r="V284" t="s">
        <v>8933</v>
      </c>
      <c r="X284" t="str">
        <f>VLOOKUP(pbp!V3034, games!$B$2:$R$40, 3, FALSE)</f>
        <v>2020-09-22T00:15Z</v>
      </c>
      <c r="Y284">
        <f>VLOOKUP(1*V284,NFLGames!$H$11:$H$555,1,FALSE)</f>
        <v>401128122</v>
      </c>
      <c r="Z284">
        <f>VLOOKUP($Y284, NFLGames!$H$11:$K$555,2,FALSE)</f>
        <v>2019</v>
      </c>
      <c r="AA284">
        <f>VLOOKUP($Y284, NFLGames!$H$11:$K$555,3,FALSE)</f>
        <v>2</v>
      </c>
      <c r="AB284" s="6">
        <f>IF(A285=0, 0, AH285-tbl_pbp[[#This Row],[Saints Win %]])</f>
        <v>-6.4000000000000057E-2</v>
      </c>
      <c r="AE284">
        <f>ABS(tbl_pbp[[#This Row],[play.homeScore]]-tbl_pbp[[#This Row],[play.awayScore]])</f>
        <v>0</v>
      </c>
      <c r="AF284">
        <f>IF(tbl_pbp[[#This Row],[Play Saints Win % Increase]]&gt;=$AF$4,1,0)</f>
        <v>0</v>
      </c>
      <c r="AG284" t="str">
        <f>VLOOKUP(tbl_pbp[[#This Row],[gameId]], games!$B$2:$T$40, 9, FALSE)</f>
        <v>new-orleans-saints</v>
      </c>
      <c r="AH284" s="5">
        <f>IF(tbl_pbp[[#This Row],[AwayTeam]] &lt;&gt; "new-orleans-saints", tbl_pbp[[#This Row],[homeWinPercentage]], 1-tbl_pbp[[#This Row],[homeWinPercentage]])</f>
        <v>0.43100000000000005</v>
      </c>
      <c r="AI284" s="13">
        <f>tbl_pbp[[#This Row],[Kamara]]*tbl_pbp[[#This Row],[Impactful Play]]</f>
        <v>0</v>
      </c>
      <c r="AJ284" s="13">
        <f>tbl_pbp[[#This Row],[Thomas]]*tbl_pbp[[#This Row],[Impactful Play]]</f>
        <v>0</v>
      </c>
      <c r="AK284" s="13" t="str">
        <f>VLOOKUP(tbl_pbp[[#This Row],[Play Saints Win % Increase]], tbl_impact[],3,TRUE)</f>
        <v>Smelly (worse than-5% -&gt; -10%)</v>
      </c>
    </row>
    <row r="285" spans="1:37">
      <c r="A285" s="1">
        <v>108</v>
      </c>
      <c r="B285" s="5">
        <v>0.63300000000000001</v>
      </c>
      <c r="C285" t="s">
        <v>9224</v>
      </c>
      <c r="D285">
        <v>0</v>
      </c>
      <c r="E285">
        <v>0</v>
      </c>
      <c r="F285">
        <v>3</v>
      </c>
      <c r="G285">
        <v>6</v>
      </c>
      <c r="H285">
        <v>6</v>
      </c>
      <c r="I285">
        <v>15</v>
      </c>
      <c r="J285">
        <v>65</v>
      </c>
      <c r="K285" t="s">
        <v>8931</v>
      </c>
      <c r="L285">
        <v>2</v>
      </c>
      <c r="M285">
        <v>35</v>
      </c>
      <c r="N285" t="s">
        <v>9225</v>
      </c>
      <c r="O285" t="s">
        <v>4035</v>
      </c>
      <c r="P285" t="s">
        <v>94</v>
      </c>
      <c r="Q285" t="s">
        <v>95</v>
      </c>
      <c r="R285" t="s">
        <v>96</v>
      </c>
      <c r="S285" t="s">
        <v>252</v>
      </c>
      <c r="T285" t="s">
        <v>202</v>
      </c>
      <c r="U285" t="s">
        <v>9226</v>
      </c>
      <c r="V285" t="s">
        <v>8933</v>
      </c>
      <c r="X285" t="str">
        <f>VLOOKUP(pbp!V3035, games!$B$2:$R$40, 3, FALSE)</f>
        <v>2020-09-22T00:15Z</v>
      </c>
      <c r="Y285">
        <f>VLOOKUP(1*V285,NFLGames!$H$11:$H$555,1,FALSE)</f>
        <v>401128122</v>
      </c>
      <c r="Z285">
        <f>VLOOKUP($Y285, NFLGames!$H$11:$K$555,2,FALSE)</f>
        <v>2019</v>
      </c>
      <c r="AA285">
        <f>VLOOKUP($Y285, NFLGames!$H$11:$K$555,3,FALSE)</f>
        <v>2</v>
      </c>
      <c r="AB285" s="6">
        <f>IF(A286=0, 0, AH286-tbl_pbp[[#This Row],[Saints Win %]])</f>
        <v>-4.8000000000000043E-2</v>
      </c>
      <c r="AE285">
        <f>ABS(tbl_pbp[[#This Row],[play.homeScore]]-tbl_pbp[[#This Row],[play.awayScore]])</f>
        <v>0</v>
      </c>
      <c r="AF285">
        <f>IF(tbl_pbp[[#This Row],[Play Saints Win % Increase]]&gt;=$AF$4,1,0)</f>
        <v>0</v>
      </c>
      <c r="AG285" t="str">
        <f>VLOOKUP(tbl_pbp[[#This Row],[gameId]], games!$B$2:$T$40, 9, FALSE)</f>
        <v>new-orleans-saints</v>
      </c>
      <c r="AH285" s="5">
        <f>IF(tbl_pbp[[#This Row],[AwayTeam]] &lt;&gt; "new-orleans-saints", tbl_pbp[[#This Row],[homeWinPercentage]], 1-tbl_pbp[[#This Row],[homeWinPercentage]])</f>
        <v>0.36699999999999999</v>
      </c>
      <c r="AI285" s="13">
        <f>tbl_pbp[[#This Row],[Kamara]]*tbl_pbp[[#This Row],[Impactful Play]]</f>
        <v>0</v>
      </c>
      <c r="AJ285" s="13">
        <f>tbl_pbp[[#This Row],[Thomas]]*tbl_pbp[[#This Row],[Impactful Play]]</f>
        <v>0</v>
      </c>
      <c r="AK285" s="13" t="str">
        <f>VLOOKUP(tbl_pbp[[#This Row],[Play Saints Win % Increase]], tbl_impact[],3,TRUE)</f>
        <v>Bad (0 to -5%)</v>
      </c>
    </row>
    <row r="286" spans="1:37">
      <c r="A286" s="1">
        <v>109</v>
      </c>
      <c r="B286" s="5">
        <v>0.68100000000000005</v>
      </c>
      <c r="C286" t="s">
        <v>9227</v>
      </c>
      <c r="D286">
        <v>0</v>
      </c>
      <c r="E286">
        <v>0</v>
      </c>
      <c r="F286">
        <v>3</v>
      </c>
      <c r="G286">
        <v>6</v>
      </c>
      <c r="H286">
        <v>6</v>
      </c>
      <c r="I286">
        <v>20</v>
      </c>
      <c r="J286">
        <v>60</v>
      </c>
      <c r="K286" t="s">
        <v>8931</v>
      </c>
      <c r="L286">
        <v>2</v>
      </c>
      <c r="M286">
        <v>40</v>
      </c>
      <c r="N286" t="s">
        <v>9228</v>
      </c>
      <c r="O286" t="s">
        <v>566</v>
      </c>
      <c r="P286" t="s">
        <v>30</v>
      </c>
      <c r="Q286" t="s">
        <v>31</v>
      </c>
      <c r="R286" t="s">
        <v>32</v>
      </c>
      <c r="S286" t="s">
        <v>847</v>
      </c>
      <c r="T286" t="s">
        <v>117</v>
      </c>
      <c r="U286" t="s">
        <v>9229</v>
      </c>
      <c r="V286" t="s">
        <v>8933</v>
      </c>
      <c r="X286" t="str">
        <f>VLOOKUP(pbp!V3036, games!$B$2:$R$40, 3, FALSE)</f>
        <v>2020-09-22T00:15Z</v>
      </c>
      <c r="Y286">
        <f>VLOOKUP(1*V286,NFLGames!$H$11:$H$555,1,FALSE)</f>
        <v>401128122</v>
      </c>
      <c r="Z286">
        <f>VLOOKUP($Y286, NFLGames!$H$11:$K$555,2,FALSE)</f>
        <v>2019</v>
      </c>
      <c r="AA286">
        <f>VLOOKUP($Y286, NFLGames!$H$11:$K$555,3,FALSE)</f>
        <v>2</v>
      </c>
      <c r="AB286" s="6">
        <f>IF(A287=0, 0, AH287-tbl_pbp[[#This Row],[Saints Win %]])</f>
        <v>-6.0000000000000053E-3</v>
      </c>
      <c r="AE286">
        <f>ABS(tbl_pbp[[#This Row],[play.homeScore]]-tbl_pbp[[#This Row],[play.awayScore]])</f>
        <v>0</v>
      </c>
      <c r="AF286">
        <f>IF(tbl_pbp[[#This Row],[Play Saints Win % Increase]]&gt;=$AF$4,1,0)</f>
        <v>0</v>
      </c>
      <c r="AG286" t="str">
        <f>VLOOKUP(tbl_pbp[[#This Row],[gameId]], games!$B$2:$T$40, 9, FALSE)</f>
        <v>new-orleans-saints</v>
      </c>
      <c r="AH286" s="5">
        <f>IF(tbl_pbp[[#This Row],[AwayTeam]] &lt;&gt; "new-orleans-saints", tbl_pbp[[#This Row],[homeWinPercentage]], 1-tbl_pbp[[#This Row],[homeWinPercentage]])</f>
        <v>0.31899999999999995</v>
      </c>
      <c r="AI286" s="13">
        <f>tbl_pbp[[#This Row],[Kamara]]*tbl_pbp[[#This Row],[Impactful Play]]</f>
        <v>0</v>
      </c>
      <c r="AJ286" s="13">
        <f>tbl_pbp[[#This Row],[Thomas]]*tbl_pbp[[#This Row],[Impactful Play]]</f>
        <v>0</v>
      </c>
      <c r="AK286" s="13" t="str">
        <f>VLOOKUP(tbl_pbp[[#This Row],[Play Saints Win % Increase]], tbl_impact[],3,TRUE)</f>
        <v>Bad (0 to -5%)</v>
      </c>
    </row>
    <row r="287" spans="1:37">
      <c r="A287" s="1">
        <v>110</v>
      </c>
      <c r="B287" s="5">
        <v>0.68700000000000006</v>
      </c>
      <c r="C287" t="s">
        <v>9230</v>
      </c>
      <c r="D287">
        <v>0</v>
      </c>
      <c r="E287">
        <v>0</v>
      </c>
      <c r="F287">
        <v>3</v>
      </c>
      <c r="G287">
        <v>6</v>
      </c>
      <c r="H287">
        <v>6</v>
      </c>
      <c r="I287">
        <v>1</v>
      </c>
      <c r="J287">
        <v>79</v>
      </c>
      <c r="K287" t="s">
        <v>8931</v>
      </c>
      <c r="L287">
        <v>3</v>
      </c>
      <c r="M287">
        <v>21</v>
      </c>
      <c r="N287" t="s">
        <v>9231</v>
      </c>
      <c r="O287" t="s">
        <v>4247</v>
      </c>
      <c r="P287" t="s">
        <v>45</v>
      </c>
      <c r="Q287" t="s">
        <v>46</v>
      </c>
      <c r="R287" t="s">
        <v>47</v>
      </c>
      <c r="S287" t="s">
        <v>54</v>
      </c>
      <c r="T287" t="s">
        <v>268</v>
      </c>
      <c r="U287" t="s">
        <v>9232</v>
      </c>
      <c r="V287" t="s">
        <v>8933</v>
      </c>
      <c r="X287" t="str">
        <f>VLOOKUP(pbp!V3037, games!$B$2:$R$40, 3, FALSE)</f>
        <v>2020-09-22T00:15Z</v>
      </c>
      <c r="Y287">
        <f>VLOOKUP(1*V287,NFLGames!$H$11:$H$555,1,FALSE)</f>
        <v>401128122</v>
      </c>
      <c r="Z287">
        <f>VLOOKUP($Y287, NFLGames!$H$11:$K$555,2,FALSE)</f>
        <v>2019</v>
      </c>
      <c r="AA287">
        <f>VLOOKUP($Y287, NFLGames!$H$11:$K$555,3,FALSE)</f>
        <v>2</v>
      </c>
      <c r="AB287" s="6">
        <f>IF(A288=0, 0, AH288-tbl_pbp[[#This Row],[Saints Win %]])</f>
        <v>-1.9999999999999907E-2</v>
      </c>
      <c r="AE287">
        <f>ABS(tbl_pbp[[#This Row],[play.homeScore]]-tbl_pbp[[#This Row],[play.awayScore]])</f>
        <v>0</v>
      </c>
      <c r="AF287">
        <f>IF(tbl_pbp[[#This Row],[Play Saints Win % Increase]]&gt;=$AF$4,1,0)</f>
        <v>0</v>
      </c>
      <c r="AG287" t="str">
        <f>VLOOKUP(tbl_pbp[[#This Row],[gameId]], games!$B$2:$T$40, 9, FALSE)</f>
        <v>new-orleans-saints</v>
      </c>
      <c r="AH287" s="5">
        <f>IF(tbl_pbp[[#This Row],[AwayTeam]] &lt;&gt; "new-orleans-saints", tbl_pbp[[#This Row],[homeWinPercentage]], 1-tbl_pbp[[#This Row],[homeWinPercentage]])</f>
        <v>0.31299999999999994</v>
      </c>
      <c r="AI287" s="13">
        <f>tbl_pbp[[#This Row],[Kamara]]*tbl_pbp[[#This Row],[Impactful Play]]</f>
        <v>0</v>
      </c>
      <c r="AJ287" s="13">
        <f>tbl_pbp[[#This Row],[Thomas]]*tbl_pbp[[#This Row],[Impactful Play]]</f>
        <v>0</v>
      </c>
      <c r="AK287" s="13" t="str">
        <f>VLOOKUP(tbl_pbp[[#This Row],[Play Saints Win % Increase]], tbl_impact[],3,TRUE)</f>
        <v>Bad (0 to -5%)</v>
      </c>
    </row>
    <row r="288" spans="1:37">
      <c r="A288" s="1">
        <v>111</v>
      </c>
      <c r="B288" s="5">
        <v>0.70699999999999996</v>
      </c>
      <c r="C288" t="s">
        <v>9233</v>
      </c>
      <c r="D288">
        <v>0</v>
      </c>
      <c r="E288">
        <v>0</v>
      </c>
      <c r="F288">
        <v>3</v>
      </c>
      <c r="G288">
        <v>6</v>
      </c>
      <c r="H288">
        <v>6</v>
      </c>
      <c r="I288">
        <v>10</v>
      </c>
      <c r="J288">
        <v>81</v>
      </c>
      <c r="K288" t="s">
        <v>8931</v>
      </c>
      <c r="L288">
        <v>1</v>
      </c>
      <c r="M288">
        <v>19</v>
      </c>
      <c r="N288" t="s">
        <v>9234</v>
      </c>
      <c r="O288" t="s">
        <v>5133</v>
      </c>
      <c r="P288" t="s">
        <v>30</v>
      </c>
      <c r="Q288" t="s">
        <v>31</v>
      </c>
      <c r="R288" t="s">
        <v>32</v>
      </c>
      <c r="S288" t="s">
        <v>33</v>
      </c>
      <c r="T288" t="s">
        <v>363</v>
      </c>
      <c r="U288" t="s">
        <v>559</v>
      </c>
      <c r="V288" t="s">
        <v>8933</v>
      </c>
      <c r="X288" t="str">
        <f>VLOOKUP(pbp!V3038, games!$B$2:$R$40, 3, FALSE)</f>
        <v>2020-09-22T00:15Z</v>
      </c>
      <c r="Y288">
        <f>VLOOKUP(1*V288,NFLGames!$H$11:$H$555,1,FALSE)</f>
        <v>401128122</v>
      </c>
      <c r="Z288">
        <f>VLOOKUP($Y288, NFLGames!$H$11:$K$555,2,FALSE)</f>
        <v>2019</v>
      </c>
      <c r="AA288">
        <f>VLOOKUP($Y288, NFLGames!$H$11:$K$555,3,FALSE)</f>
        <v>2</v>
      </c>
      <c r="AB288" s="6">
        <f>IF(A289=0, 0, AH289-tbl_pbp[[#This Row],[Saints Win %]])</f>
        <v>2.399999999999991E-2</v>
      </c>
      <c r="AE288">
        <f>ABS(tbl_pbp[[#This Row],[play.homeScore]]-tbl_pbp[[#This Row],[play.awayScore]])</f>
        <v>0</v>
      </c>
      <c r="AF288">
        <f>IF(tbl_pbp[[#This Row],[Play Saints Win % Increase]]&gt;=$AF$4,1,0)</f>
        <v>0</v>
      </c>
      <c r="AG288" t="str">
        <f>VLOOKUP(tbl_pbp[[#This Row],[gameId]], games!$B$2:$T$40, 9, FALSE)</f>
        <v>new-orleans-saints</v>
      </c>
      <c r="AH288" s="5">
        <f>IF(tbl_pbp[[#This Row],[AwayTeam]] &lt;&gt; "new-orleans-saints", tbl_pbp[[#This Row],[homeWinPercentage]], 1-tbl_pbp[[#This Row],[homeWinPercentage]])</f>
        <v>0.29300000000000004</v>
      </c>
      <c r="AI288" s="13">
        <f>tbl_pbp[[#This Row],[Kamara]]*tbl_pbp[[#This Row],[Impactful Play]]</f>
        <v>0</v>
      </c>
      <c r="AJ288" s="13">
        <f>tbl_pbp[[#This Row],[Thomas]]*tbl_pbp[[#This Row],[Impactful Play]]</f>
        <v>0</v>
      </c>
      <c r="AK288" s="13" t="str">
        <f>VLOOKUP(tbl_pbp[[#This Row],[Play Saints Win % Increase]], tbl_impact[],3,TRUE)</f>
        <v>Scented (0 to +5%)</v>
      </c>
    </row>
    <row r="289" spans="1:37">
      <c r="A289" s="1">
        <v>112</v>
      </c>
      <c r="B289" s="5">
        <v>0.68300000000000005</v>
      </c>
      <c r="C289" t="s">
        <v>9235</v>
      </c>
      <c r="D289">
        <v>0</v>
      </c>
      <c r="E289">
        <v>0</v>
      </c>
      <c r="F289">
        <v>3</v>
      </c>
      <c r="G289">
        <v>6</v>
      </c>
      <c r="H289">
        <v>6</v>
      </c>
      <c r="I289">
        <v>8</v>
      </c>
      <c r="J289">
        <v>92</v>
      </c>
      <c r="K289" t="s">
        <v>8931</v>
      </c>
      <c r="L289">
        <v>1</v>
      </c>
      <c r="M289">
        <v>8</v>
      </c>
      <c r="N289" t="s">
        <v>9236</v>
      </c>
      <c r="O289" t="s">
        <v>2811</v>
      </c>
      <c r="P289" t="s">
        <v>45</v>
      </c>
      <c r="Q289" t="s">
        <v>46</v>
      </c>
      <c r="R289" t="s">
        <v>47</v>
      </c>
      <c r="S289" t="s">
        <v>283</v>
      </c>
      <c r="T289" t="s">
        <v>444</v>
      </c>
      <c r="U289" t="s">
        <v>6871</v>
      </c>
      <c r="V289" t="s">
        <v>8933</v>
      </c>
      <c r="X289" t="str">
        <f>VLOOKUP(pbp!V3039, games!$B$2:$R$40, 3, FALSE)</f>
        <v>2020-09-22T00:15Z</v>
      </c>
      <c r="Y289">
        <f>VLOOKUP(1*V289,NFLGames!$H$11:$H$555,1,FALSE)</f>
        <v>401128122</v>
      </c>
      <c r="Z289">
        <f>VLOOKUP($Y289, NFLGames!$H$11:$K$555,2,FALSE)</f>
        <v>2019</v>
      </c>
      <c r="AA289">
        <f>VLOOKUP($Y289, NFLGames!$H$11:$K$555,3,FALSE)</f>
        <v>2</v>
      </c>
      <c r="AB289" s="6">
        <f>IF(A290=0, 0, AH290-tbl_pbp[[#This Row],[Saints Win %]])</f>
        <v>-6.899999999999995E-2</v>
      </c>
      <c r="AE289">
        <f>ABS(tbl_pbp[[#This Row],[play.homeScore]]-tbl_pbp[[#This Row],[play.awayScore]])</f>
        <v>0</v>
      </c>
      <c r="AF289">
        <f>IF(tbl_pbp[[#This Row],[Play Saints Win % Increase]]&gt;=$AF$4,1,0)</f>
        <v>0</v>
      </c>
      <c r="AG289" t="str">
        <f>VLOOKUP(tbl_pbp[[#This Row],[gameId]], games!$B$2:$T$40, 9, FALSE)</f>
        <v>new-orleans-saints</v>
      </c>
      <c r="AH289" s="5">
        <f>IF(tbl_pbp[[#This Row],[AwayTeam]] &lt;&gt; "new-orleans-saints", tbl_pbp[[#This Row],[homeWinPercentage]], 1-tbl_pbp[[#This Row],[homeWinPercentage]])</f>
        <v>0.31699999999999995</v>
      </c>
      <c r="AI289" s="13">
        <f>tbl_pbp[[#This Row],[Kamara]]*tbl_pbp[[#This Row],[Impactful Play]]</f>
        <v>0</v>
      </c>
      <c r="AJ289" s="13">
        <f>tbl_pbp[[#This Row],[Thomas]]*tbl_pbp[[#This Row],[Impactful Play]]</f>
        <v>0</v>
      </c>
      <c r="AK289" s="13" t="str">
        <f>VLOOKUP(tbl_pbp[[#This Row],[Play Saints Win % Increase]], tbl_impact[],3,TRUE)</f>
        <v>Smelly (worse than-5% -&gt; -10%)</v>
      </c>
    </row>
    <row r="290" spans="1:37">
      <c r="A290" s="1">
        <v>113</v>
      </c>
      <c r="B290" s="5">
        <v>0.752</v>
      </c>
      <c r="C290" t="s">
        <v>9237</v>
      </c>
      <c r="D290">
        <v>0</v>
      </c>
      <c r="E290">
        <v>0</v>
      </c>
      <c r="F290">
        <v>3</v>
      </c>
      <c r="G290">
        <v>6</v>
      </c>
      <c r="H290">
        <v>6</v>
      </c>
      <c r="I290">
        <v>9</v>
      </c>
      <c r="J290">
        <v>91</v>
      </c>
      <c r="K290" t="s">
        <v>8931</v>
      </c>
      <c r="L290">
        <v>2</v>
      </c>
      <c r="M290">
        <v>9</v>
      </c>
      <c r="N290" t="s">
        <v>9238</v>
      </c>
      <c r="O290" t="s">
        <v>4889</v>
      </c>
      <c r="P290" t="s">
        <v>94</v>
      </c>
      <c r="Q290" t="s">
        <v>95</v>
      </c>
      <c r="R290" t="s">
        <v>96</v>
      </c>
      <c r="S290" t="s">
        <v>286</v>
      </c>
      <c r="T290" t="s">
        <v>473</v>
      </c>
      <c r="U290" t="s">
        <v>2951</v>
      </c>
      <c r="V290" t="s">
        <v>8933</v>
      </c>
      <c r="X290" t="str">
        <f>VLOOKUP(pbp!V3040, games!$B$2:$R$40, 3, FALSE)</f>
        <v>2020-09-22T00:15Z</v>
      </c>
      <c r="Y290">
        <f>VLOOKUP(1*V290,NFLGames!$H$11:$H$555,1,FALSE)</f>
        <v>401128122</v>
      </c>
      <c r="Z290">
        <f>VLOOKUP($Y290, NFLGames!$H$11:$K$555,2,FALSE)</f>
        <v>2019</v>
      </c>
      <c r="AA290">
        <f>VLOOKUP($Y290, NFLGames!$H$11:$K$555,3,FALSE)</f>
        <v>2</v>
      </c>
      <c r="AB290" s="6">
        <f>IF(A291=0, 0, AH291-tbl_pbp[[#This Row],[Saints Win %]])</f>
        <v>-3.6000000000000032E-2</v>
      </c>
      <c r="AE290">
        <f>ABS(tbl_pbp[[#This Row],[play.homeScore]]-tbl_pbp[[#This Row],[play.awayScore]])</f>
        <v>0</v>
      </c>
      <c r="AF290">
        <f>IF(tbl_pbp[[#This Row],[Play Saints Win % Increase]]&gt;=$AF$4,1,0)</f>
        <v>0</v>
      </c>
      <c r="AG290" t="str">
        <f>VLOOKUP(tbl_pbp[[#This Row],[gameId]], games!$B$2:$T$40, 9, FALSE)</f>
        <v>new-orleans-saints</v>
      </c>
      <c r="AH290" s="5">
        <f>IF(tbl_pbp[[#This Row],[AwayTeam]] &lt;&gt; "new-orleans-saints", tbl_pbp[[#This Row],[homeWinPercentage]], 1-tbl_pbp[[#This Row],[homeWinPercentage]])</f>
        <v>0.248</v>
      </c>
      <c r="AI290" s="13">
        <f>tbl_pbp[[#This Row],[Kamara]]*tbl_pbp[[#This Row],[Impactful Play]]</f>
        <v>0</v>
      </c>
      <c r="AJ290" s="13">
        <f>tbl_pbp[[#This Row],[Thomas]]*tbl_pbp[[#This Row],[Impactful Play]]</f>
        <v>0</v>
      </c>
      <c r="AK290" s="13" t="str">
        <f>VLOOKUP(tbl_pbp[[#This Row],[Play Saints Win % Increase]], tbl_impact[],3,TRUE)</f>
        <v>Bad (0 to -5%)</v>
      </c>
    </row>
    <row r="291" spans="1:37">
      <c r="A291" s="1">
        <v>114</v>
      </c>
      <c r="B291" s="5">
        <v>0.78800000000000003</v>
      </c>
      <c r="C291" t="s">
        <v>9239</v>
      </c>
      <c r="D291">
        <v>0</v>
      </c>
      <c r="E291">
        <v>0</v>
      </c>
      <c r="F291">
        <v>3</v>
      </c>
      <c r="G291">
        <v>13</v>
      </c>
      <c r="H291">
        <v>6</v>
      </c>
      <c r="I291">
        <v>4</v>
      </c>
      <c r="J291">
        <v>96</v>
      </c>
      <c r="K291" t="s">
        <v>8931</v>
      </c>
      <c r="L291">
        <v>1</v>
      </c>
      <c r="M291">
        <v>4</v>
      </c>
      <c r="N291" t="s">
        <v>9240</v>
      </c>
      <c r="O291" t="s">
        <v>336</v>
      </c>
      <c r="P291" t="s">
        <v>326</v>
      </c>
      <c r="Q291" t="s">
        <v>327</v>
      </c>
      <c r="R291" t="s">
        <v>105</v>
      </c>
      <c r="S291" t="s">
        <v>283</v>
      </c>
      <c r="T291" t="s">
        <v>573</v>
      </c>
      <c r="U291" t="s">
        <v>574</v>
      </c>
      <c r="V291" t="s">
        <v>8933</v>
      </c>
      <c r="X291" t="str">
        <f>VLOOKUP(pbp!V3041, games!$B$2:$R$40, 3, FALSE)</f>
        <v>2020-09-22T00:15Z</v>
      </c>
      <c r="Y291">
        <f>VLOOKUP(1*V291,NFLGames!$H$11:$H$555,1,FALSE)</f>
        <v>401128122</v>
      </c>
      <c r="Z291">
        <f>VLOOKUP($Y291, NFLGames!$H$11:$K$555,2,FALSE)</f>
        <v>2019</v>
      </c>
      <c r="AA291">
        <f>VLOOKUP($Y291, NFLGames!$H$11:$K$555,3,FALSE)</f>
        <v>2</v>
      </c>
      <c r="AB291" s="6">
        <f>IF(A292=0, 0, AH292-tbl_pbp[[#This Row],[Saints Win %]])</f>
        <v>1.0000000000000009E-3</v>
      </c>
      <c r="AE291">
        <f>ABS(tbl_pbp[[#This Row],[play.homeScore]]-tbl_pbp[[#This Row],[play.awayScore]])</f>
        <v>7</v>
      </c>
      <c r="AF291">
        <f>IF(tbl_pbp[[#This Row],[Play Saints Win % Increase]]&gt;=$AF$4,1,0)</f>
        <v>0</v>
      </c>
      <c r="AG291" t="str">
        <f>VLOOKUP(tbl_pbp[[#This Row],[gameId]], games!$B$2:$T$40, 9, FALSE)</f>
        <v>new-orleans-saints</v>
      </c>
      <c r="AH291" s="5">
        <f>IF(tbl_pbp[[#This Row],[AwayTeam]] &lt;&gt; "new-orleans-saints", tbl_pbp[[#This Row],[homeWinPercentage]], 1-tbl_pbp[[#This Row],[homeWinPercentage]])</f>
        <v>0.21199999999999997</v>
      </c>
      <c r="AI291" s="13">
        <f>tbl_pbp[[#This Row],[Kamara]]*tbl_pbp[[#This Row],[Impactful Play]]</f>
        <v>0</v>
      </c>
      <c r="AJ291" s="13">
        <f>tbl_pbp[[#This Row],[Thomas]]*tbl_pbp[[#This Row],[Impactful Play]]</f>
        <v>0</v>
      </c>
      <c r="AK291" s="13" t="str">
        <f>VLOOKUP(tbl_pbp[[#This Row],[Play Saints Win % Increase]], tbl_impact[],3,TRUE)</f>
        <v>Scented (0 to +5%)</v>
      </c>
    </row>
    <row r="292" spans="1:37">
      <c r="A292" s="1">
        <v>115</v>
      </c>
      <c r="B292" s="5">
        <v>0.78700000000000003</v>
      </c>
      <c r="C292" t="s">
        <v>9241</v>
      </c>
      <c r="D292">
        <v>0</v>
      </c>
      <c r="E292">
        <v>0</v>
      </c>
      <c r="F292">
        <v>3</v>
      </c>
      <c r="G292">
        <v>13</v>
      </c>
      <c r="H292">
        <v>6</v>
      </c>
      <c r="I292">
        <v>0</v>
      </c>
      <c r="J292">
        <v>35</v>
      </c>
      <c r="K292" t="s">
        <v>8931</v>
      </c>
      <c r="L292">
        <v>0</v>
      </c>
      <c r="M292">
        <v>65</v>
      </c>
      <c r="N292" t="s">
        <v>8932</v>
      </c>
      <c r="O292" t="s">
        <v>336</v>
      </c>
      <c r="P292" t="s">
        <v>25</v>
      </c>
      <c r="Q292" t="s">
        <v>26</v>
      </c>
      <c r="R292" t="s">
        <v>27</v>
      </c>
      <c r="V292" t="s">
        <v>8933</v>
      </c>
      <c r="X292" t="str">
        <f>VLOOKUP(pbp!V3042, games!$B$2:$R$40, 3, FALSE)</f>
        <v>2020-09-22T00:15Z</v>
      </c>
      <c r="Y292">
        <f>VLOOKUP(1*V292,NFLGames!$H$11:$H$555,1,FALSE)</f>
        <v>401128122</v>
      </c>
      <c r="Z292">
        <f>VLOOKUP($Y292, NFLGames!$H$11:$K$555,2,FALSE)</f>
        <v>2019</v>
      </c>
      <c r="AA292">
        <f>VLOOKUP($Y292, NFLGames!$H$11:$K$555,3,FALSE)</f>
        <v>2</v>
      </c>
      <c r="AB292" s="6">
        <f>IF(A293=0, 0, AH293-tbl_pbp[[#This Row],[Saints Win %]])</f>
        <v>0</v>
      </c>
      <c r="AE292">
        <f>ABS(tbl_pbp[[#This Row],[play.homeScore]]-tbl_pbp[[#This Row],[play.awayScore]])</f>
        <v>7</v>
      </c>
      <c r="AF292">
        <f>IF(tbl_pbp[[#This Row],[Play Saints Win % Increase]]&gt;=$AF$4,1,0)</f>
        <v>0</v>
      </c>
      <c r="AG292" t="str">
        <f>VLOOKUP(tbl_pbp[[#This Row],[gameId]], games!$B$2:$T$40, 9, FALSE)</f>
        <v>new-orleans-saints</v>
      </c>
      <c r="AH292" s="5">
        <f>IF(tbl_pbp[[#This Row],[AwayTeam]] &lt;&gt; "new-orleans-saints", tbl_pbp[[#This Row],[homeWinPercentage]], 1-tbl_pbp[[#This Row],[homeWinPercentage]])</f>
        <v>0.21299999999999997</v>
      </c>
      <c r="AI292" s="13">
        <f>tbl_pbp[[#This Row],[Kamara]]*tbl_pbp[[#This Row],[Impactful Play]]</f>
        <v>0</v>
      </c>
      <c r="AJ292" s="13">
        <f>tbl_pbp[[#This Row],[Thomas]]*tbl_pbp[[#This Row],[Impactful Play]]</f>
        <v>0</v>
      </c>
      <c r="AK292" s="13" t="str">
        <f>VLOOKUP(tbl_pbp[[#This Row],[Play Saints Win % Increase]], tbl_impact[],3,TRUE)</f>
        <v>Scented (0 to +5%)</v>
      </c>
    </row>
    <row r="293" spans="1:37">
      <c r="A293" s="1">
        <v>116</v>
      </c>
      <c r="B293" s="5">
        <v>0.78700000000000003</v>
      </c>
      <c r="C293" t="s">
        <v>9242</v>
      </c>
      <c r="D293">
        <v>0</v>
      </c>
      <c r="E293">
        <v>0</v>
      </c>
      <c r="F293">
        <v>3</v>
      </c>
      <c r="G293">
        <v>13</v>
      </c>
      <c r="H293">
        <v>6</v>
      </c>
      <c r="I293">
        <v>10</v>
      </c>
      <c r="J293">
        <v>75</v>
      </c>
      <c r="K293" t="s">
        <v>29</v>
      </c>
      <c r="L293">
        <v>1</v>
      </c>
      <c r="M293">
        <v>75</v>
      </c>
      <c r="N293" t="s">
        <v>9243</v>
      </c>
      <c r="O293" t="s">
        <v>336</v>
      </c>
      <c r="P293" t="s">
        <v>45</v>
      </c>
      <c r="Q293" t="s">
        <v>46</v>
      </c>
      <c r="R293" t="s">
        <v>47</v>
      </c>
      <c r="S293" t="s">
        <v>33</v>
      </c>
      <c r="T293" t="s">
        <v>34</v>
      </c>
      <c r="U293" t="s">
        <v>35</v>
      </c>
      <c r="V293" t="s">
        <v>8933</v>
      </c>
      <c r="X293" t="str">
        <f>VLOOKUP(pbp!V3043, games!$B$2:$R$40, 3, FALSE)</f>
        <v>2020-09-22T00:15Z</v>
      </c>
      <c r="Y293">
        <f>VLOOKUP(1*V293,NFLGames!$H$11:$H$555,1,FALSE)</f>
        <v>401128122</v>
      </c>
      <c r="Z293">
        <f>VLOOKUP($Y293, NFLGames!$H$11:$K$555,2,FALSE)</f>
        <v>2019</v>
      </c>
      <c r="AA293">
        <f>VLOOKUP($Y293, NFLGames!$H$11:$K$555,3,FALSE)</f>
        <v>2</v>
      </c>
      <c r="AB293" s="6">
        <f>IF(A294=0, 0, AH294-tbl_pbp[[#This Row],[Saints Win %]])</f>
        <v>-0.10299999999999998</v>
      </c>
      <c r="AE293">
        <f>ABS(tbl_pbp[[#This Row],[play.homeScore]]-tbl_pbp[[#This Row],[play.awayScore]])</f>
        <v>7</v>
      </c>
      <c r="AF293">
        <f>IF(tbl_pbp[[#This Row],[Play Saints Win % Increase]]&gt;=$AF$4,1,0)</f>
        <v>0</v>
      </c>
      <c r="AG293" t="str">
        <f>VLOOKUP(tbl_pbp[[#This Row],[gameId]], games!$B$2:$T$40, 9, FALSE)</f>
        <v>new-orleans-saints</v>
      </c>
      <c r="AH293" s="5">
        <f>IF(tbl_pbp[[#This Row],[AwayTeam]] &lt;&gt; "new-orleans-saints", tbl_pbp[[#This Row],[homeWinPercentage]], 1-tbl_pbp[[#This Row],[homeWinPercentage]])</f>
        <v>0.21299999999999997</v>
      </c>
      <c r="AI293" s="13">
        <f>tbl_pbp[[#This Row],[Kamara]]*tbl_pbp[[#This Row],[Impactful Play]]</f>
        <v>0</v>
      </c>
      <c r="AJ293" s="13">
        <f>tbl_pbp[[#This Row],[Thomas]]*tbl_pbp[[#This Row],[Impactful Play]]</f>
        <v>0</v>
      </c>
      <c r="AK293" s="13" t="str">
        <f>VLOOKUP(tbl_pbp[[#This Row],[Play Saints Win % Increase]], tbl_impact[],3,TRUE)</f>
        <v>Stinky (worse than -10% to -20%)</v>
      </c>
    </row>
    <row r="294" spans="1:37">
      <c r="A294" s="1">
        <v>117</v>
      </c>
      <c r="B294" s="5">
        <v>0.89</v>
      </c>
      <c r="C294" t="s">
        <v>9244</v>
      </c>
      <c r="D294">
        <v>0</v>
      </c>
      <c r="E294">
        <v>0</v>
      </c>
      <c r="F294">
        <v>3</v>
      </c>
      <c r="G294">
        <v>13</v>
      </c>
      <c r="H294">
        <v>6</v>
      </c>
      <c r="I294">
        <v>6</v>
      </c>
      <c r="J294">
        <v>71</v>
      </c>
      <c r="K294" t="s">
        <v>29</v>
      </c>
      <c r="L294">
        <v>2</v>
      </c>
      <c r="M294">
        <v>71</v>
      </c>
      <c r="N294" t="s">
        <v>9245</v>
      </c>
      <c r="O294" t="s">
        <v>4064</v>
      </c>
      <c r="P294" t="s">
        <v>266</v>
      </c>
      <c r="Q294" t="s">
        <v>267</v>
      </c>
      <c r="S294" t="s">
        <v>60</v>
      </c>
      <c r="T294" t="s">
        <v>401</v>
      </c>
      <c r="U294" t="s">
        <v>1761</v>
      </c>
      <c r="V294" t="s">
        <v>8933</v>
      </c>
      <c r="X294" t="str">
        <f>VLOOKUP(pbp!V3044, games!$B$2:$R$40, 3, FALSE)</f>
        <v>2020-09-22T00:15Z</v>
      </c>
      <c r="Y294">
        <f>VLOOKUP(1*V294,NFLGames!$H$11:$H$555,1,FALSE)</f>
        <v>401128122</v>
      </c>
      <c r="Z294">
        <f>VLOOKUP($Y294, NFLGames!$H$11:$K$555,2,FALSE)</f>
        <v>2019</v>
      </c>
      <c r="AA294">
        <f>VLOOKUP($Y294, NFLGames!$H$11:$K$555,3,FALSE)</f>
        <v>2</v>
      </c>
      <c r="AB294" s="6">
        <f>IF(A295=0, 0, AH295-tbl_pbp[[#This Row],[Saints Win %]])</f>
        <v>3.5000000000000031E-2</v>
      </c>
      <c r="AE294">
        <f>ABS(tbl_pbp[[#This Row],[play.homeScore]]-tbl_pbp[[#This Row],[play.awayScore]])</f>
        <v>7</v>
      </c>
      <c r="AF294">
        <f>IF(tbl_pbp[[#This Row],[Play Saints Win % Increase]]&gt;=$AF$4,1,0)</f>
        <v>0</v>
      </c>
      <c r="AG294" t="str">
        <f>VLOOKUP(tbl_pbp[[#This Row],[gameId]], games!$B$2:$T$40, 9, FALSE)</f>
        <v>new-orleans-saints</v>
      </c>
      <c r="AH294" s="5">
        <f>IF(tbl_pbp[[#This Row],[AwayTeam]] &lt;&gt; "new-orleans-saints", tbl_pbp[[#This Row],[homeWinPercentage]], 1-tbl_pbp[[#This Row],[homeWinPercentage]])</f>
        <v>0.10999999999999999</v>
      </c>
      <c r="AI294" s="13">
        <f>tbl_pbp[[#This Row],[Kamara]]*tbl_pbp[[#This Row],[Impactful Play]]</f>
        <v>0</v>
      </c>
      <c r="AJ294" s="13">
        <f>tbl_pbp[[#This Row],[Thomas]]*tbl_pbp[[#This Row],[Impactful Play]]</f>
        <v>0</v>
      </c>
      <c r="AK294" s="13" t="str">
        <f>VLOOKUP(tbl_pbp[[#This Row],[Play Saints Win % Increase]], tbl_impact[],3,TRUE)</f>
        <v>Scented (0 to +5%)</v>
      </c>
    </row>
    <row r="295" spans="1:37">
      <c r="A295" s="1">
        <v>118</v>
      </c>
      <c r="B295" s="5">
        <v>0.85499999999999998</v>
      </c>
      <c r="C295" t="s">
        <v>9246</v>
      </c>
      <c r="D295">
        <v>0</v>
      </c>
      <c r="E295">
        <v>0</v>
      </c>
      <c r="F295">
        <v>3</v>
      </c>
      <c r="G295">
        <v>13</v>
      </c>
      <c r="H295">
        <v>6</v>
      </c>
      <c r="I295">
        <v>11</v>
      </c>
      <c r="J295">
        <v>76</v>
      </c>
      <c r="K295" t="s">
        <v>29</v>
      </c>
      <c r="L295">
        <v>3</v>
      </c>
      <c r="M295">
        <v>76</v>
      </c>
      <c r="N295" t="s">
        <v>9247</v>
      </c>
      <c r="O295" t="s">
        <v>3711</v>
      </c>
      <c r="P295" t="s">
        <v>167</v>
      </c>
      <c r="Q295" t="s">
        <v>168</v>
      </c>
      <c r="S295" t="s">
        <v>149</v>
      </c>
      <c r="T295" t="s">
        <v>172</v>
      </c>
      <c r="U295" t="s">
        <v>9248</v>
      </c>
      <c r="V295" t="s">
        <v>8933</v>
      </c>
      <c r="X295" t="str">
        <f>VLOOKUP(pbp!V3045, games!$B$2:$R$40, 3, FALSE)</f>
        <v>2020-09-22T00:15Z</v>
      </c>
      <c r="Y295">
        <f>VLOOKUP(1*V295,NFLGames!$H$11:$H$555,1,FALSE)</f>
        <v>401128122</v>
      </c>
      <c r="Z295">
        <f>VLOOKUP($Y295, NFLGames!$H$11:$K$555,2,FALSE)</f>
        <v>2019</v>
      </c>
      <c r="AA295">
        <f>VLOOKUP($Y295, NFLGames!$H$11:$K$555,3,FALSE)</f>
        <v>2</v>
      </c>
      <c r="AB295" s="6">
        <f>IF(A296=0, 0, AH296-tbl_pbp[[#This Row],[Saints Win %]])</f>
        <v>-3.7000000000000033E-2</v>
      </c>
      <c r="AE295">
        <f>ABS(tbl_pbp[[#This Row],[play.homeScore]]-tbl_pbp[[#This Row],[play.awayScore]])</f>
        <v>7</v>
      </c>
      <c r="AF295">
        <f>IF(tbl_pbp[[#This Row],[Play Saints Win % Increase]]&gt;=$AF$4,1,0)</f>
        <v>0</v>
      </c>
      <c r="AG295" t="str">
        <f>VLOOKUP(tbl_pbp[[#This Row],[gameId]], games!$B$2:$T$40, 9, FALSE)</f>
        <v>new-orleans-saints</v>
      </c>
      <c r="AH295" s="5">
        <f>IF(tbl_pbp[[#This Row],[AwayTeam]] &lt;&gt; "new-orleans-saints", tbl_pbp[[#This Row],[homeWinPercentage]], 1-tbl_pbp[[#This Row],[homeWinPercentage]])</f>
        <v>0.14500000000000002</v>
      </c>
      <c r="AI295" s="13">
        <f>tbl_pbp[[#This Row],[Kamara]]*tbl_pbp[[#This Row],[Impactful Play]]</f>
        <v>0</v>
      </c>
      <c r="AJ295" s="13">
        <f>tbl_pbp[[#This Row],[Thomas]]*tbl_pbp[[#This Row],[Impactful Play]]</f>
        <v>0</v>
      </c>
      <c r="AK295" s="13" t="str">
        <f>VLOOKUP(tbl_pbp[[#This Row],[Play Saints Win % Increase]], tbl_impact[],3,TRUE)</f>
        <v>Bad (0 to -5%)</v>
      </c>
    </row>
    <row r="296" spans="1:37">
      <c r="A296" s="1">
        <v>119</v>
      </c>
      <c r="B296" s="5">
        <v>0.89200000000000002</v>
      </c>
      <c r="C296" t="s">
        <v>9249</v>
      </c>
      <c r="D296">
        <v>0</v>
      </c>
      <c r="E296">
        <v>0</v>
      </c>
      <c r="F296">
        <v>3</v>
      </c>
      <c r="G296">
        <v>13</v>
      </c>
      <c r="H296">
        <v>6</v>
      </c>
      <c r="I296">
        <v>22</v>
      </c>
      <c r="J296">
        <v>87</v>
      </c>
      <c r="K296" t="s">
        <v>29</v>
      </c>
      <c r="L296">
        <v>4</v>
      </c>
      <c r="M296">
        <v>87</v>
      </c>
      <c r="N296" t="s">
        <v>9250</v>
      </c>
      <c r="O296" t="s">
        <v>2193</v>
      </c>
      <c r="P296" t="s">
        <v>66</v>
      </c>
      <c r="Q296" t="s">
        <v>67</v>
      </c>
      <c r="R296" t="s">
        <v>68</v>
      </c>
      <c r="S296" t="s">
        <v>4776</v>
      </c>
      <c r="T296" t="s">
        <v>184</v>
      </c>
      <c r="U296" t="s">
        <v>9251</v>
      </c>
      <c r="V296" t="s">
        <v>8933</v>
      </c>
      <c r="X296" t="str">
        <f>VLOOKUP(pbp!V3046, games!$B$2:$R$40, 3, FALSE)</f>
        <v>2020-09-22T00:15Z</v>
      </c>
      <c r="Y296">
        <f>VLOOKUP(1*V296,NFLGames!$H$11:$H$555,1,FALSE)</f>
        <v>401128122</v>
      </c>
      <c r="Z296">
        <f>VLOOKUP($Y296, NFLGames!$H$11:$K$555,2,FALSE)</f>
        <v>2019</v>
      </c>
      <c r="AA296">
        <f>VLOOKUP($Y296, NFLGames!$H$11:$K$555,3,FALSE)</f>
        <v>2</v>
      </c>
      <c r="AB296" s="6">
        <f>IF(A297=0, 0, AH297-tbl_pbp[[#This Row],[Saints Win %]])</f>
        <v>-1.6000000000000014E-2</v>
      </c>
      <c r="AE296">
        <f>ABS(tbl_pbp[[#This Row],[play.homeScore]]-tbl_pbp[[#This Row],[play.awayScore]])</f>
        <v>7</v>
      </c>
      <c r="AF296">
        <f>IF(tbl_pbp[[#This Row],[Play Saints Win % Increase]]&gt;=$AF$4,1,0)</f>
        <v>0</v>
      </c>
      <c r="AG296" t="str">
        <f>VLOOKUP(tbl_pbp[[#This Row],[gameId]], games!$B$2:$T$40, 9, FALSE)</f>
        <v>new-orleans-saints</v>
      </c>
      <c r="AH296" s="5">
        <f>IF(tbl_pbp[[#This Row],[AwayTeam]] &lt;&gt; "new-orleans-saints", tbl_pbp[[#This Row],[homeWinPercentage]], 1-tbl_pbp[[#This Row],[homeWinPercentage]])</f>
        <v>0.10799999999999998</v>
      </c>
      <c r="AI296" s="13">
        <f>tbl_pbp[[#This Row],[Kamara]]*tbl_pbp[[#This Row],[Impactful Play]]</f>
        <v>0</v>
      </c>
      <c r="AJ296" s="13">
        <f>tbl_pbp[[#This Row],[Thomas]]*tbl_pbp[[#This Row],[Impactful Play]]</f>
        <v>0</v>
      </c>
      <c r="AK296" s="13" t="str">
        <f>VLOOKUP(tbl_pbp[[#This Row],[Play Saints Win % Increase]], tbl_impact[],3,TRUE)</f>
        <v>Bad (0 to -5%)</v>
      </c>
    </row>
    <row r="297" spans="1:37">
      <c r="A297" s="1">
        <v>120</v>
      </c>
      <c r="B297" s="5">
        <v>0.90800000000000003</v>
      </c>
      <c r="C297" t="s">
        <v>9252</v>
      </c>
      <c r="D297">
        <v>0</v>
      </c>
      <c r="E297">
        <v>0</v>
      </c>
      <c r="F297">
        <v>3</v>
      </c>
      <c r="G297">
        <v>13</v>
      </c>
      <c r="H297">
        <v>6</v>
      </c>
      <c r="I297">
        <v>10</v>
      </c>
      <c r="J297">
        <v>74</v>
      </c>
      <c r="K297" t="s">
        <v>8931</v>
      </c>
      <c r="L297">
        <v>1</v>
      </c>
      <c r="M297">
        <v>26</v>
      </c>
      <c r="N297" t="s">
        <v>9253</v>
      </c>
      <c r="O297" t="s">
        <v>7194</v>
      </c>
      <c r="P297" t="s">
        <v>45</v>
      </c>
      <c r="Q297" t="s">
        <v>46</v>
      </c>
      <c r="R297" t="s">
        <v>47</v>
      </c>
      <c r="S297" t="s">
        <v>33</v>
      </c>
      <c r="T297" t="s">
        <v>221</v>
      </c>
      <c r="U297" t="s">
        <v>2097</v>
      </c>
      <c r="V297" t="s">
        <v>8933</v>
      </c>
      <c r="X297" t="str">
        <f>VLOOKUP(pbp!V3047, games!$B$2:$R$40, 3, FALSE)</f>
        <v>2020-09-22T00:15Z</v>
      </c>
      <c r="Y297">
        <f>VLOOKUP(1*V297,NFLGames!$H$11:$H$555,1,FALSE)</f>
        <v>401128122</v>
      </c>
      <c r="Z297">
        <f>VLOOKUP($Y297, NFLGames!$H$11:$K$555,2,FALSE)</f>
        <v>2019</v>
      </c>
      <c r="AA297">
        <f>VLOOKUP($Y297, NFLGames!$H$11:$K$555,3,FALSE)</f>
        <v>2</v>
      </c>
      <c r="AB297" s="6">
        <f>IF(A298=0, 0, AH298-tbl_pbp[[#This Row],[Saints Win %]])</f>
        <v>5.0000000000000044E-3</v>
      </c>
      <c r="AE297">
        <f>ABS(tbl_pbp[[#This Row],[play.homeScore]]-tbl_pbp[[#This Row],[play.awayScore]])</f>
        <v>7</v>
      </c>
      <c r="AF297">
        <f>IF(tbl_pbp[[#This Row],[Play Saints Win % Increase]]&gt;=$AF$4,1,0)</f>
        <v>0</v>
      </c>
      <c r="AG297" t="str">
        <f>VLOOKUP(tbl_pbp[[#This Row],[gameId]], games!$B$2:$T$40, 9, FALSE)</f>
        <v>new-orleans-saints</v>
      </c>
      <c r="AH297" s="5">
        <f>IF(tbl_pbp[[#This Row],[AwayTeam]] &lt;&gt; "new-orleans-saints", tbl_pbp[[#This Row],[homeWinPercentage]], 1-tbl_pbp[[#This Row],[homeWinPercentage]])</f>
        <v>9.1999999999999971E-2</v>
      </c>
      <c r="AI297" s="13">
        <f>tbl_pbp[[#This Row],[Kamara]]*tbl_pbp[[#This Row],[Impactful Play]]</f>
        <v>0</v>
      </c>
      <c r="AJ297" s="13">
        <f>tbl_pbp[[#This Row],[Thomas]]*tbl_pbp[[#This Row],[Impactful Play]]</f>
        <v>0</v>
      </c>
      <c r="AK297" s="13" t="str">
        <f>VLOOKUP(tbl_pbp[[#This Row],[Play Saints Win % Increase]], tbl_impact[],3,TRUE)</f>
        <v>Scented (0 to +5%)</v>
      </c>
    </row>
    <row r="298" spans="1:37">
      <c r="A298" s="1">
        <v>121</v>
      </c>
      <c r="B298" s="5">
        <v>0.90300000000000002</v>
      </c>
      <c r="C298" t="s">
        <v>9254</v>
      </c>
      <c r="D298">
        <v>0</v>
      </c>
      <c r="E298">
        <v>0</v>
      </c>
      <c r="F298">
        <v>3</v>
      </c>
      <c r="G298">
        <v>13</v>
      </c>
      <c r="H298">
        <v>6</v>
      </c>
      <c r="I298">
        <v>10</v>
      </c>
      <c r="J298">
        <v>86</v>
      </c>
      <c r="K298" t="s">
        <v>8931</v>
      </c>
      <c r="L298">
        <v>1</v>
      </c>
      <c r="M298">
        <v>14</v>
      </c>
      <c r="N298" t="s">
        <v>9255</v>
      </c>
      <c r="O298" t="s">
        <v>293</v>
      </c>
      <c r="P298" t="s">
        <v>45</v>
      </c>
      <c r="Q298" t="s">
        <v>46</v>
      </c>
      <c r="R298" t="s">
        <v>47</v>
      </c>
      <c r="S298" t="s">
        <v>33</v>
      </c>
      <c r="T298" t="s">
        <v>176</v>
      </c>
      <c r="U298" t="s">
        <v>177</v>
      </c>
      <c r="V298" t="s">
        <v>8933</v>
      </c>
      <c r="X298" t="str">
        <f>VLOOKUP(pbp!V3048, games!$B$2:$R$40, 3, FALSE)</f>
        <v>2020-09-22T00:15Z</v>
      </c>
      <c r="Y298">
        <f>VLOOKUP(1*V298,NFLGames!$H$11:$H$555,1,FALSE)</f>
        <v>401128122</v>
      </c>
      <c r="Z298">
        <f>VLOOKUP($Y298, NFLGames!$H$11:$K$555,2,FALSE)</f>
        <v>2019</v>
      </c>
      <c r="AA298">
        <f>VLOOKUP($Y298, NFLGames!$H$11:$K$555,3,FALSE)</f>
        <v>2</v>
      </c>
      <c r="AB298" s="6">
        <f>IF(A299=0, 0, AH299-tbl_pbp[[#This Row],[Saints Win %]])</f>
        <v>-2.5000000000000022E-2</v>
      </c>
      <c r="AE298">
        <f>ABS(tbl_pbp[[#This Row],[play.homeScore]]-tbl_pbp[[#This Row],[play.awayScore]])</f>
        <v>7</v>
      </c>
      <c r="AF298">
        <f>IF(tbl_pbp[[#This Row],[Play Saints Win % Increase]]&gt;=$AF$4,1,0)</f>
        <v>0</v>
      </c>
      <c r="AG298" t="str">
        <f>VLOOKUP(tbl_pbp[[#This Row],[gameId]], games!$B$2:$T$40, 9, FALSE)</f>
        <v>new-orleans-saints</v>
      </c>
      <c r="AH298" s="5">
        <f>IF(tbl_pbp[[#This Row],[AwayTeam]] &lt;&gt; "new-orleans-saints", tbl_pbp[[#This Row],[homeWinPercentage]], 1-tbl_pbp[[#This Row],[homeWinPercentage]])</f>
        <v>9.6999999999999975E-2</v>
      </c>
      <c r="AI298" s="13">
        <f>tbl_pbp[[#This Row],[Kamara]]*tbl_pbp[[#This Row],[Impactful Play]]</f>
        <v>0</v>
      </c>
      <c r="AJ298" s="13">
        <f>tbl_pbp[[#This Row],[Thomas]]*tbl_pbp[[#This Row],[Impactful Play]]</f>
        <v>0</v>
      </c>
      <c r="AK298" s="13" t="str">
        <f>VLOOKUP(tbl_pbp[[#This Row],[Play Saints Win % Increase]], tbl_impact[],3,TRUE)</f>
        <v>Bad (0 to -5%)</v>
      </c>
    </row>
    <row r="299" spans="1:37">
      <c r="A299" s="1">
        <v>122</v>
      </c>
      <c r="B299" s="5">
        <v>0.92800000000000005</v>
      </c>
      <c r="C299" t="s">
        <v>9256</v>
      </c>
      <c r="D299">
        <v>0</v>
      </c>
      <c r="E299">
        <v>0</v>
      </c>
      <c r="F299">
        <v>3</v>
      </c>
      <c r="G299">
        <v>13</v>
      </c>
      <c r="H299">
        <v>6</v>
      </c>
      <c r="I299">
        <v>8</v>
      </c>
      <c r="J299">
        <v>88</v>
      </c>
      <c r="K299" t="s">
        <v>8931</v>
      </c>
      <c r="L299">
        <v>2</v>
      </c>
      <c r="M299">
        <v>12</v>
      </c>
      <c r="N299" t="s">
        <v>9257</v>
      </c>
      <c r="O299" t="s">
        <v>2108</v>
      </c>
      <c r="P299" t="s">
        <v>30</v>
      </c>
      <c r="Q299" t="s">
        <v>31</v>
      </c>
      <c r="R299" t="s">
        <v>32</v>
      </c>
      <c r="S299" t="s">
        <v>73</v>
      </c>
      <c r="T299" t="s">
        <v>3840</v>
      </c>
      <c r="U299" t="s">
        <v>9258</v>
      </c>
      <c r="V299" t="s">
        <v>8933</v>
      </c>
      <c r="X299" t="str">
        <f>VLOOKUP(pbp!V3049, games!$B$2:$R$40, 3, FALSE)</f>
        <v>2020-09-22T00:15Z</v>
      </c>
      <c r="Y299">
        <f>VLOOKUP(1*V299,NFLGames!$H$11:$H$555,1,FALSE)</f>
        <v>401128122</v>
      </c>
      <c r="Z299">
        <f>VLOOKUP($Y299, NFLGames!$H$11:$K$555,2,FALSE)</f>
        <v>2019</v>
      </c>
      <c r="AA299">
        <f>VLOOKUP($Y299, NFLGames!$H$11:$K$555,3,FALSE)</f>
        <v>2</v>
      </c>
      <c r="AB299" s="6">
        <f>IF(A300=0, 0, AH300-tbl_pbp[[#This Row],[Saints Win %]])</f>
        <v>-2.0000000000000018E-3</v>
      </c>
      <c r="AE299">
        <f>ABS(tbl_pbp[[#This Row],[play.homeScore]]-tbl_pbp[[#This Row],[play.awayScore]])</f>
        <v>7</v>
      </c>
      <c r="AF299">
        <f>IF(tbl_pbp[[#This Row],[Play Saints Win % Increase]]&gt;=$AF$4,1,0)</f>
        <v>0</v>
      </c>
      <c r="AG299" t="str">
        <f>VLOOKUP(tbl_pbp[[#This Row],[gameId]], games!$B$2:$T$40, 9, FALSE)</f>
        <v>new-orleans-saints</v>
      </c>
      <c r="AH299" s="5">
        <f>IF(tbl_pbp[[#This Row],[AwayTeam]] &lt;&gt; "new-orleans-saints", tbl_pbp[[#This Row],[homeWinPercentage]], 1-tbl_pbp[[#This Row],[homeWinPercentage]])</f>
        <v>7.1999999999999953E-2</v>
      </c>
      <c r="AI299" s="13">
        <f>tbl_pbp[[#This Row],[Kamara]]*tbl_pbp[[#This Row],[Impactful Play]]</f>
        <v>0</v>
      </c>
      <c r="AJ299" s="13">
        <f>tbl_pbp[[#This Row],[Thomas]]*tbl_pbp[[#This Row],[Impactful Play]]</f>
        <v>0</v>
      </c>
      <c r="AK299" s="13" t="str">
        <f>VLOOKUP(tbl_pbp[[#This Row],[Play Saints Win % Increase]], tbl_impact[],3,TRUE)</f>
        <v>Bad (0 to -5%)</v>
      </c>
    </row>
    <row r="300" spans="1:37">
      <c r="A300" s="1">
        <v>123</v>
      </c>
      <c r="B300" s="5">
        <v>0.93</v>
      </c>
      <c r="C300" t="s">
        <v>9259</v>
      </c>
      <c r="D300">
        <v>0</v>
      </c>
      <c r="E300">
        <v>0</v>
      </c>
      <c r="F300">
        <v>3</v>
      </c>
      <c r="G300">
        <v>13</v>
      </c>
      <c r="H300">
        <v>6</v>
      </c>
      <c r="I300">
        <v>4</v>
      </c>
      <c r="J300">
        <v>96</v>
      </c>
      <c r="K300" t="s">
        <v>8931</v>
      </c>
      <c r="L300">
        <v>1</v>
      </c>
      <c r="M300">
        <v>4</v>
      </c>
      <c r="N300" t="s">
        <v>9260</v>
      </c>
      <c r="O300" t="s">
        <v>2866</v>
      </c>
      <c r="P300" t="s">
        <v>45</v>
      </c>
      <c r="Q300" t="s">
        <v>46</v>
      </c>
      <c r="R300" t="s">
        <v>47</v>
      </c>
      <c r="S300" t="s">
        <v>283</v>
      </c>
      <c r="T300" t="s">
        <v>573</v>
      </c>
      <c r="U300" t="s">
        <v>574</v>
      </c>
      <c r="V300" t="s">
        <v>8933</v>
      </c>
      <c r="X300" t="str">
        <f>VLOOKUP(pbp!V3050, games!$B$2:$R$40, 3, FALSE)</f>
        <v>2020-09-22T00:15Z</v>
      </c>
      <c r="Y300">
        <f>VLOOKUP(1*V300,NFLGames!$H$11:$H$555,1,FALSE)</f>
        <v>401128122</v>
      </c>
      <c r="Z300">
        <f>VLOOKUP($Y300, NFLGames!$H$11:$K$555,2,FALSE)</f>
        <v>2019</v>
      </c>
      <c r="AA300">
        <f>VLOOKUP($Y300, NFLGames!$H$11:$K$555,3,FALSE)</f>
        <v>2</v>
      </c>
      <c r="AB300" s="6">
        <f>IF(A301=0, 0, AH301-tbl_pbp[[#This Row],[Saints Win %]])</f>
        <v>-2.4999999999999911E-2</v>
      </c>
      <c r="AE300">
        <f>ABS(tbl_pbp[[#This Row],[play.homeScore]]-tbl_pbp[[#This Row],[play.awayScore]])</f>
        <v>7</v>
      </c>
      <c r="AF300">
        <f>IF(tbl_pbp[[#This Row],[Play Saints Win % Increase]]&gt;=$AF$4,1,0)</f>
        <v>0</v>
      </c>
      <c r="AG300" t="str">
        <f>VLOOKUP(tbl_pbp[[#This Row],[gameId]], games!$B$2:$T$40, 9, FALSE)</f>
        <v>new-orleans-saints</v>
      </c>
      <c r="AH300" s="5">
        <f>IF(tbl_pbp[[#This Row],[AwayTeam]] &lt;&gt; "new-orleans-saints", tbl_pbp[[#This Row],[homeWinPercentage]], 1-tbl_pbp[[#This Row],[homeWinPercentage]])</f>
        <v>6.9999999999999951E-2</v>
      </c>
      <c r="AI300" s="13">
        <f>tbl_pbp[[#This Row],[Kamara]]*tbl_pbp[[#This Row],[Impactful Play]]</f>
        <v>0</v>
      </c>
      <c r="AJ300" s="13">
        <f>tbl_pbp[[#This Row],[Thomas]]*tbl_pbp[[#This Row],[Impactful Play]]</f>
        <v>0</v>
      </c>
      <c r="AK300" s="13" t="str">
        <f>VLOOKUP(tbl_pbp[[#This Row],[Play Saints Win % Increase]], tbl_impact[],3,TRUE)</f>
        <v>Bad (0 to -5%)</v>
      </c>
    </row>
    <row r="301" spans="1:37">
      <c r="A301" s="1">
        <v>124</v>
      </c>
      <c r="B301" s="5">
        <v>0.95499999999999996</v>
      </c>
      <c r="C301" t="s">
        <v>9261</v>
      </c>
      <c r="D301">
        <v>0</v>
      </c>
      <c r="E301">
        <v>0</v>
      </c>
      <c r="F301">
        <v>3</v>
      </c>
      <c r="G301">
        <v>20</v>
      </c>
      <c r="H301">
        <v>6</v>
      </c>
      <c r="I301">
        <v>2</v>
      </c>
      <c r="J301">
        <v>98</v>
      </c>
      <c r="K301" t="s">
        <v>8931</v>
      </c>
      <c r="L301">
        <v>2</v>
      </c>
      <c r="M301">
        <v>2</v>
      </c>
      <c r="N301" t="s">
        <v>9262</v>
      </c>
      <c r="O301" t="s">
        <v>240</v>
      </c>
      <c r="P301" t="s">
        <v>103</v>
      </c>
      <c r="Q301" t="s">
        <v>104</v>
      </c>
      <c r="R301" t="s">
        <v>105</v>
      </c>
      <c r="S301" t="s">
        <v>286</v>
      </c>
      <c r="T301" t="s">
        <v>649</v>
      </c>
      <c r="U301" t="s">
        <v>650</v>
      </c>
      <c r="V301" t="s">
        <v>8933</v>
      </c>
      <c r="X301" t="str">
        <f>VLOOKUP(pbp!V3051, games!$B$2:$R$40, 3, FALSE)</f>
        <v>2020-09-22T00:15Z</v>
      </c>
      <c r="Y301">
        <f>VLOOKUP(1*V301,NFLGames!$H$11:$H$555,1,FALSE)</f>
        <v>401128122</v>
      </c>
      <c r="Z301">
        <f>VLOOKUP($Y301, NFLGames!$H$11:$K$555,2,FALSE)</f>
        <v>2019</v>
      </c>
      <c r="AA301">
        <f>VLOOKUP($Y301, NFLGames!$H$11:$K$555,3,FALSE)</f>
        <v>2</v>
      </c>
      <c r="AB301" s="6">
        <f>IF(A302=0, 0, AH302-tbl_pbp[[#This Row],[Saints Win %]])</f>
        <v>9.000000000000008E-3</v>
      </c>
      <c r="AE301">
        <f>ABS(tbl_pbp[[#This Row],[play.homeScore]]-tbl_pbp[[#This Row],[play.awayScore]])</f>
        <v>14</v>
      </c>
      <c r="AF301">
        <f>IF(tbl_pbp[[#This Row],[Play Saints Win % Increase]]&gt;=$AF$4,1,0)</f>
        <v>0</v>
      </c>
      <c r="AG301" t="str">
        <f>VLOOKUP(tbl_pbp[[#This Row],[gameId]], games!$B$2:$T$40, 9, FALSE)</f>
        <v>new-orleans-saints</v>
      </c>
      <c r="AH301" s="5">
        <f>IF(tbl_pbp[[#This Row],[AwayTeam]] &lt;&gt; "new-orleans-saints", tbl_pbp[[#This Row],[homeWinPercentage]], 1-tbl_pbp[[#This Row],[homeWinPercentage]])</f>
        <v>4.500000000000004E-2</v>
      </c>
      <c r="AI301" s="13">
        <f>tbl_pbp[[#This Row],[Kamara]]*tbl_pbp[[#This Row],[Impactful Play]]</f>
        <v>0</v>
      </c>
      <c r="AJ301" s="13">
        <f>tbl_pbp[[#This Row],[Thomas]]*tbl_pbp[[#This Row],[Impactful Play]]</f>
        <v>0</v>
      </c>
      <c r="AK301" s="13" t="str">
        <f>VLOOKUP(tbl_pbp[[#This Row],[Play Saints Win % Increase]], tbl_impact[],3,TRUE)</f>
        <v>Scented (0 to +5%)</v>
      </c>
    </row>
    <row r="302" spans="1:37">
      <c r="A302" s="1">
        <v>125</v>
      </c>
      <c r="B302" s="5">
        <v>0.94599999999999995</v>
      </c>
      <c r="C302" t="s">
        <v>9263</v>
      </c>
      <c r="D302">
        <v>0</v>
      </c>
      <c r="E302">
        <v>0</v>
      </c>
      <c r="F302">
        <v>3</v>
      </c>
      <c r="G302">
        <v>20</v>
      </c>
      <c r="H302">
        <v>6</v>
      </c>
      <c r="I302">
        <v>0</v>
      </c>
      <c r="J302">
        <v>35</v>
      </c>
      <c r="K302" t="s">
        <v>8931</v>
      </c>
      <c r="L302">
        <v>0</v>
      </c>
      <c r="M302">
        <v>65</v>
      </c>
      <c r="N302" t="s">
        <v>8932</v>
      </c>
      <c r="O302" t="s">
        <v>240</v>
      </c>
      <c r="P302" t="s">
        <v>25</v>
      </c>
      <c r="Q302" t="s">
        <v>26</v>
      </c>
      <c r="R302" t="s">
        <v>27</v>
      </c>
      <c r="V302" t="s">
        <v>8933</v>
      </c>
      <c r="X302" t="str">
        <f>VLOOKUP(pbp!V3052, games!$B$2:$R$40, 3, FALSE)</f>
        <v>2020-09-22T00:15Z</v>
      </c>
      <c r="Y302">
        <f>VLOOKUP(1*V302,NFLGames!$H$11:$H$555,1,FALSE)</f>
        <v>401128122</v>
      </c>
      <c r="Z302">
        <f>VLOOKUP($Y302, NFLGames!$H$11:$K$555,2,FALSE)</f>
        <v>2019</v>
      </c>
      <c r="AA302">
        <f>VLOOKUP($Y302, NFLGames!$H$11:$K$555,3,FALSE)</f>
        <v>2</v>
      </c>
      <c r="AB302" s="6">
        <f>IF(A303=0, 0, AH303-tbl_pbp[[#This Row],[Saints Win %]])</f>
        <v>0</v>
      </c>
      <c r="AE302">
        <f>ABS(tbl_pbp[[#This Row],[play.homeScore]]-tbl_pbp[[#This Row],[play.awayScore]])</f>
        <v>14</v>
      </c>
      <c r="AF302">
        <f>IF(tbl_pbp[[#This Row],[Play Saints Win % Increase]]&gt;=$AF$4,1,0)</f>
        <v>0</v>
      </c>
      <c r="AG302" t="str">
        <f>VLOOKUP(tbl_pbp[[#This Row],[gameId]], games!$B$2:$T$40, 9, FALSE)</f>
        <v>new-orleans-saints</v>
      </c>
      <c r="AH302" s="5">
        <f>IF(tbl_pbp[[#This Row],[AwayTeam]] &lt;&gt; "new-orleans-saints", tbl_pbp[[#This Row],[homeWinPercentage]], 1-tbl_pbp[[#This Row],[homeWinPercentage]])</f>
        <v>5.4000000000000048E-2</v>
      </c>
      <c r="AI302" s="13">
        <f>tbl_pbp[[#This Row],[Kamara]]*tbl_pbp[[#This Row],[Impactful Play]]</f>
        <v>0</v>
      </c>
      <c r="AJ302" s="13">
        <f>tbl_pbp[[#This Row],[Thomas]]*tbl_pbp[[#This Row],[Impactful Play]]</f>
        <v>0</v>
      </c>
      <c r="AK302" s="13" t="str">
        <f>VLOOKUP(tbl_pbp[[#This Row],[Play Saints Win % Increase]], tbl_impact[],3,TRUE)</f>
        <v>Scented (0 to +5%)</v>
      </c>
    </row>
    <row r="303" spans="1:37">
      <c r="A303" s="1">
        <v>126</v>
      </c>
      <c r="B303" s="5">
        <v>0.94599999999999995</v>
      </c>
      <c r="C303" t="s">
        <v>9264</v>
      </c>
      <c r="D303">
        <v>0</v>
      </c>
      <c r="E303">
        <v>0</v>
      </c>
      <c r="F303">
        <v>3</v>
      </c>
      <c r="G303">
        <v>20</v>
      </c>
      <c r="H303">
        <v>6</v>
      </c>
      <c r="I303">
        <v>10</v>
      </c>
      <c r="J303">
        <v>75</v>
      </c>
      <c r="K303" t="s">
        <v>29</v>
      </c>
      <c r="L303">
        <v>1</v>
      </c>
      <c r="M303">
        <v>75</v>
      </c>
      <c r="N303" t="s">
        <v>9265</v>
      </c>
      <c r="O303" t="s">
        <v>240</v>
      </c>
      <c r="P303" t="s">
        <v>45</v>
      </c>
      <c r="Q303" t="s">
        <v>46</v>
      </c>
      <c r="R303" t="s">
        <v>47</v>
      </c>
      <c r="S303" t="s">
        <v>33</v>
      </c>
      <c r="T303" t="s">
        <v>34</v>
      </c>
      <c r="U303" t="s">
        <v>35</v>
      </c>
      <c r="V303" t="s">
        <v>8933</v>
      </c>
      <c r="X303" t="str">
        <f>VLOOKUP(pbp!V3053, games!$B$2:$R$40, 3, FALSE)</f>
        <v>2020-09-22T00:15Z</v>
      </c>
      <c r="Y303">
        <f>VLOOKUP(1*V303,NFLGames!$H$11:$H$555,1,FALSE)</f>
        <v>401128122</v>
      </c>
      <c r="Z303">
        <f>VLOOKUP($Y303, NFLGames!$H$11:$K$555,2,FALSE)</f>
        <v>2019</v>
      </c>
      <c r="AA303">
        <f>VLOOKUP($Y303, NFLGames!$H$11:$K$555,3,FALSE)</f>
        <v>2</v>
      </c>
      <c r="AB303" s="6">
        <f>IF(A304=0, 0, AH304-tbl_pbp[[#This Row],[Saints Win %]])</f>
        <v>-1.9000000000000017E-2</v>
      </c>
      <c r="AE303">
        <f>ABS(tbl_pbp[[#This Row],[play.homeScore]]-tbl_pbp[[#This Row],[play.awayScore]])</f>
        <v>14</v>
      </c>
      <c r="AF303">
        <f>IF(tbl_pbp[[#This Row],[Play Saints Win % Increase]]&gt;=$AF$4,1,0)</f>
        <v>0</v>
      </c>
      <c r="AG303" t="str">
        <f>VLOOKUP(tbl_pbp[[#This Row],[gameId]], games!$B$2:$T$40, 9, FALSE)</f>
        <v>new-orleans-saints</v>
      </c>
      <c r="AH303" s="5">
        <f>IF(tbl_pbp[[#This Row],[AwayTeam]] &lt;&gt; "new-orleans-saints", tbl_pbp[[#This Row],[homeWinPercentage]], 1-tbl_pbp[[#This Row],[homeWinPercentage]])</f>
        <v>5.4000000000000048E-2</v>
      </c>
      <c r="AI303" s="13">
        <f>tbl_pbp[[#This Row],[Kamara]]*tbl_pbp[[#This Row],[Impactful Play]]</f>
        <v>0</v>
      </c>
      <c r="AJ303" s="13">
        <f>tbl_pbp[[#This Row],[Thomas]]*tbl_pbp[[#This Row],[Impactful Play]]</f>
        <v>0</v>
      </c>
      <c r="AK303" s="13" t="str">
        <f>VLOOKUP(tbl_pbp[[#This Row],[Play Saints Win % Increase]], tbl_impact[],3,TRUE)</f>
        <v>Bad (0 to -5%)</v>
      </c>
    </row>
    <row r="304" spans="1:37">
      <c r="A304" s="1">
        <v>127</v>
      </c>
      <c r="B304" s="5">
        <v>0.96499999999999997</v>
      </c>
      <c r="C304" t="s">
        <v>9266</v>
      </c>
      <c r="D304">
        <v>0</v>
      </c>
      <c r="E304">
        <v>0</v>
      </c>
      <c r="F304">
        <v>3</v>
      </c>
      <c r="G304">
        <v>20</v>
      </c>
      <c r="H304">
        <v>6</v>
      </c>
      <c r="I304">
        <v>10</v>
      </c>
      <c r="J304">
        <v>63</v>
      </c>
      <c r="K304" t="s">
        <v>29</v>
      </c>
      <c r="L304">
        <v>1</v>
      </c>
      <c r="M304">
        <v>63</v>
      </c>
      <c r="N304" t="s">
        <v>9267</v>
      </c>
      <c r="O304" t="s">
        <v>3261</v>
      </c>
      <c r="P304" t="s">
        <v>94</v>
      </c>
      <c r="Q304" t="s">
        <v>95</v>
      </c>
      <c r="R304" t="s">
        <v>96</v>
      </c>
      <c r="S304" t="s">
        <v>33</v>
      </c>
      <c r="T304" t="s">
        <v>196</v>
      </c>
      <c r="U304" t="s">
        <v>197</v>
      </c>
      <c r="V304" t="s">
        <v>8933</v>
      </c>
      <c r="X304" t="str">
        <f>VLOOKUP(pbp!V3054, games!$B$2:$R$40, 3, FALSE)</f>
        <v>2020-09-22T00:15Z</v>
      </c>
      <c r="Y304">
        <f>VLOOKUP(1*V304,NFLGames!$H$11:$H$555,1,FALSE)</f>
        <v>401128122</v>
      </c>
      <c r="Z304">
        <f>VLOOKUP($Y304, NFLGames!$H$11:$K$555,2,FALSE)</f>
        <v>2019</v>
      </c>
      <c r="AA304">
        <f>VLOOKUP($Y304, NFLGames!$H$11:$K$555,3,FALSE)</f>
        <v>2</v>
      </c>
      <c r="AB304" s="6">
        <f>IF(A305=0, 0, AH305-tbl_pbp[[#This Row],[Saints Win %]])</f>
        <v>-1.0000000000000009E-3</v>
      </c>
      <c r="AE304">
        <f>ABS(tbl_pbp[[#This Row],[play.homeScore]]-tbl_pbp[[#This Row],[play.awayScore]])</f>
        <v>14</v>
      </c>
      <c r="AF304">
        <f>IF(tbl_pbp[[#This Row],[Play Saints Win % Increase]]&gt;=$AF$4,1,0)</f>
        <v>0</v>
      </c>
      <c r="AG304" t="str">
        <f>VLOOKUP(tbl_pbp[[#This Row],[gameId]], games!$B$2:$T$40, 9, FALSE)</f>
        <v>new-orleans-saints</v>
      </c>
      <c r="AH304" s="5">
        <f>IF(tbl_pbp[[#This Row],[AwayTeam]] &lt;&gt; "new-orleans-saints", tbl_pbp[[#This Row],[homeWinPercentage]], 1-tbl_pbp[[#This Row],[homeWinPercentage]])</f>
        <v>3.5000000000000031E-2</v>
      </c>
      <c r="AI304" s="13">
        <f>tbl_pbp[[#This Row],[Kamara]]*tbl_pbp[[#This Row],[Impactful Play]]</f>
        <v>0</v>
      </c>
      <c r="AJ304" s="13">
        <f>tbl_pbp[[#This Row],[Thomas]]*tbl_pbp[[#This Row],[Impactful Play]]</f>
        <v>0</v>
      </c>
      <c r="AK304" s="13" t="str">
        <f>VLOOKUP(tbl_pbp[[#This Row],[Play Saints Win % Increase]], tbl_impact[],3,TRUE)</f>
        <v>Bad (0 to -5%)</v>
      </c>
    </row>
    <row r="305" spans="1:37">
      <c r="A305" s="1">
        <v>128</v>
      </c>
      <c r="B305" s="5">
        <v>0.96599999999999997</v>
      </c>
      <c r="C305" t="s">
        <v>9268</v>
      </c>
      <c r="D305">
        <v>0</v>
      </c>
      <c r="E305">
        <v>0</v>
      </c>
      <c r="F305">
        <v>3</v>
      </c>
      <c r="G305">
        <v>20</v>
      </c>
      <c r="H305">
        <v>6</v>
      </c>
      <c r="I305">
        <v>0</v>
      </c>
      <c r="J305">
        <v>48</v>
      </c>
      <c r="L305">
        <v>1</v>
      </c>
      <c r="M305">
        <v>48</v>
      </c>
      <c r="N305" t="s">
        <v>306</v>
      </c>
      <c r="O305" t="s">
        <v>143</v>
      </c>
      <c r="P305" t="s">
        <v>144</v>
      </c>
      <c r="Q305" t="s">
        <v>145</v>
      </c>
      <c r="R305" t="s">
        <v>146</v>
      </c>
      <c r="V305" t="s">
        <v>8933</v>
      </c>
      <c r="X305" t="str">
        <f>VLOOKUP(pbp!V3055, games!$B$2:$R$40, 3, FALSE)</f>
        <v>2020-09-22T00:15Z</v>
      </c>
      <c r="Y305">
        <f>VLOOKUP(1*V305,NFLGames!$H$11:$H$555,1,FALSE)</f>
        <v>401128122</v>
      </c>
      <c r="Z305">
        <f>VLOOKUP($Y305, NFLGames!$H$11:$K$555,2,FALSE)</f>
        <v>2019</v>
      </c>
      <c r="AA305">
        <f>VLOOKUP($Y305, NFLGames!$H$11:$K$555,3,FALSE)</f>
        <v>2</v>
      </c>
      <c r="AB305" s="6">
        <f>IF(A306=0, 0, AH306-tbl_pbp[[#This Row],[Saints Win %]])</f>
        <v>0</v>
      </c>
      <c r="AE305">
        <f>ABS(tbl_pbp[[#This Row],[play.homeScore]]-tbl_pbp[[#This Row],[play.awayScore]])</f>
        <v>14</v>
      </c>
      <c r="AF305">
        <f>IF(tbl_pbp[[#This Row],[Play Saints Win % Increase]]&gt;=$AF$4,1,0)</f>
        <v>0</v>
      </c>
      <c r="AG305" t="str">
        <f>VLOOKUP(tbl_pbp[[#This Row],[gameId]], games!$B$2:$T$40, 9, FALSE)</f>
        <v>new-orleans-saints</v>
      </c>
      <c r="AH305" s="5">
        <f>IF(tbl_pbp[[#This Row],[AwayTeam]] &lt;&gt; "new-orleans-saints", tbl_pbp[[#This Row],[homeWinPercentage]], 1-tbl_pbp[[#This Row],[homeWinPercentage]])</f>
        <v>3.400000000000003E-2</v>
      </c>
      <c r="AI305" s="13">
        <f>tbl_pbp[[#This Row],[Kamara]]*tbl_pbp[[#This Row],[Impactful Play]]</f>
        <v>0</v>
      </c>
      <c r="AJ305" s="13">
        <f>tbl_pbp[[#This Row],[Thomas]]*tbl_pbp[[#This Row],[Impactful Play]]</f>
        <v>0</v>
      </c>
      <c r="AK305" s="13" t="str">
        <f>VLOOKUP(tbl_pbp[[#This Row],[Play Saints Win % Increase]], tbl_impact[],3,TRUE)</f>
        <v>Scented (0 to +5%)</v>
      </c>
    </row>
    <row r="306" spans="1:37">
      <c r="A306" s="1">
        <v>129</v>
      </c>
      <c r="B306" s="5">
        <v>0.96599999999999997</v>
      </c>
      <c r="C306" t="s">
        <v>9269</v>
      </c>
      <c r="D306">
        <v>0</v>
      </c>
      <c r="E306">
        <v>0</v>
      </c>
      <c r="F306">
        <v>4</v>
      </c>
      <c r="G306">
        <v>20</v>
      </c>
      <c r="H306">
        <v>6</v>
      </c>
      <c r="I306">
        <v>20</v>
      </c>
      <c r="J306">
        <v>73</v>
      </c>
      <c r="K306" t="s">
        <v>29</v>
      </c>
      <c r="L306">
        <v>1</v>
      </c>
      <c r="M306">
        <v>73</v>
      </c>
      <c r="N306" t="s">
        <v>9270</v>
      </c>
      <c r="O306" t="s">
        <v>24</v>
      </c>
      <c r="P306" t="s">
        <v>45</v>
      </c>
      <c r="Q306" t="s">
        <v>46</v>
      </c>
      <c r="R306" t="s">
        <v>47</v>
      </c>
      <c r="S306" t="s">
        <v>1533</v>
      </c>
      <c r="T306" t="s">
        <v>169</v>
      </c>
      <c r="U306" t="s">
        <v>9271</v>
      </c>
      <c r="V306" t="s">
        <v>8933</v>
      </c>
      <c r="X306" t="str">
        <f>VLOOKUP(pbp!V3056, games!$B$2:$R$40, 3, FALSE)</f>
        <v>2020-09-22T00:15Z</v>
      </c>
      <c r="Y306">
        <f>VLOOKUP(1*V306,NFLGames!$H$11:$H$555,1,FALSE)</f>
        <v>401128122</v>
      </c>
      <c r="Z306">
        <f>VLOOKUP($Y306, NFLGames!$H$11:$K$555,2,FALSE)</f>
        <v>2019</v>
      </c>
      <c r="AA306">
        <f>VLOOKUP($Y306, NFLGames!$H$11:$K$555,3,FALSE)</f>
        <v>2</v>
      </c>
      <c r="AB306" s="6">
        <f>IF(A307=0, 0, AH307-tbl_pbp[[#This Row],[Saints Win %]])</f>
        <v>1.3000000000000012E-2</v>
      </c>
      <c r="AE306">
        <f>ABS(tbl_pbp[[#This Row],[play.homeScore]]-tbl_pbp[[#This Row],[play.awayScore]])</f>
        <v>14</v>
      </c>
      <c r="AF306">
        <f>IF(tbl_pbp[[#This Row],[Play Saints Win % Increase]]&gt;=$AF$4,1,0)</f>
        <v>0</v>
      </c>
      <c r="AG306" t="str">
        <f>VLOOKUP(tbl_pbp[[#This Row],[gameId]], games!$B$2:$T$40, 9, FALSE)</f>
        <v>new-orleans-saints</v>
      </c>
      <c r="AH306" s="5">
        <f>IF(tbl_pbp[[#This Row],[AwayTeam]] &lt;&gt; "new-orleans-saints", tbl_pbp[[#This Row],[homeWinPercentage]], 1-tbl_pbp[[#This Row],[homeWinPercentage]])</f>
        <v>3.400000000000003E-2</v>
      </c>
      <c r="AI306" s="13">
        <f>tbl_pbp[[#This Row],[Kamara]]*tbl_pbp[[#This Row],[Impactful Play]]</f>
        <v>0</v>
      </c>
      <c r="AJ306" s="13">
        <f>tbl_pbp[[#This Row],[Thomas]]*tbl_pbp[[#This Row],[Impactful Play]]</f>
        <v>0</v>
      </c>
      <c r="AK306" s="13" t="str">
        <f>VLOOKUP(tbl_pbp[[#This Row],[Play Saints Win % Increase]], tbl_impact[],3,TRUE)</f>
        <v>Scented (0 to +5%)</v>
      </c>
    </row>
    <row r="307" spans="1:37">
      <c r="A307" s="1">
        <v>130</v>
      </c>
      <c r="B307" s="5">
        <v>0.95299999999999996</v>
      </c>
      <c r="C307" t="s">
        <v>9272</v>
      </c>
      <c r="D307">
        <v>0</v>
      </c>
      <c r="E307">
        <v>0</v>
      </c>
      <c r="F307">
        <v>4</v>
      </c>
      <c r="G307">
        <v>20</v>
      </c>
      <c r="H307">
        <v>6</v>
      </c>
      <c r="I307">
        <v>18</v>
      </c>
      <c r="J307">
        <v>71</v>
      </c>
      <c r="K307" t="s">
        <v>29</v>
      </c>
      <c r="L307">
        <v>2</v>
      </c>
      <c r="M307">
        <v>71</v>
      </c>
      <c r="N307" t="s">
        <v>9273</v>
      </c>
      <c r="O307" t="s">
        <v>2753</v>
      </c>
      <c r="P307" t="s">
        <v>30</v>
      </c>
      <c r="Q307" t="s">
        <v>31</v>
      </c>
      <c r="R307" t="s">
        <v>32</v>
      </c>
      <c r="S307" t="s">
        <v>1906</v>
      </c>
      <c r="T307" t="s">
        <v>401</v>
      </c>
      <c r="U307" t="s">
        <v>9274</v>
      </c>
      <c r="V307" t="s">
        <v>8933</v>
      </c>
      <c r="X307" t="str">
        <f>VLOOKUP(pbp!V3057, games!$B$2:$R$40, 3, FALSE)</f>
        <v>2020-09-22T00:15Z</v>
      </c>
      <c r="Y307">
        <f>VLOOKUP(1*V307,NFLGames!$H$11:$H$555,1,FALSE)</f>
        <v>401128122</v>
      </c>
      <c r="Z307">
        <f>VLOOKUP($Y307, NFLGames!$H$11:$K$555,2,FALSE)</f>
        <v>2019</v>
      </c>
      <c r="AA307">
        <f>VLOOKUP($Y307, NFLGames!$H$11:$K$555,3,FALSE)</f>
        <v>2</v>
      </c>
      <c r="AB307" s="6">
        <f>IF(A308=0, 0, AH308-tbl_pbp[[#This Row],[Saints Win %]])</f>
        <v>1.100000000000001E-2</v>
      </c>
      <c r="AD307">
        <v>1</v>
      </c>
      <c r="AE307">
        <f>ABS(tbl_pbp[[#This Row],[play.homeScore]]-tbl_pbp[[#This Row],[play.awayScore]])</f>
        <v>14</v>
      </c>
      <c r="AF307">
        <f>IF(tbl_pbp[[#This Row],[Play Saints Win % Increase]]&gt;=$AF$4,1,0)</f>
        <v>0</v>
      </c>
      <c r="AG307" t="str">
        <f>VLOOKUP(tbl_pbp[[#This Row],[gameId]], games!$B$2:$T$40, 9, FALSE)</f>
        <v>new-orleans-saints</v>
      </c>
      <c r="AH307" s="5">
        <f>IF(tbl_pbp[[#This Row],[AwayTeam]] &lt;&gt; "new-orleans-saints", tbl_pbp[[#This Row],[homeWinPercentage]], 1-tbl_pbp[[#This Row],[homeWinPercentage]])</f>
        <v>4.7000000000000042E-2</v>
      </c>
      <c r="AI307" s="13">
        <f>tbl_pbp[[#This Row],[Kamara]]*tbl_pbp[[#This Row],[Impactful Play]]</f>
        <v>0</v>
      </c>
      <c r="AJ307" s="13">
        <f>tbl_pbp[[#This Row],[Thomas]]*tbl_pbp[[#This Row],[Impactful Play]]</f>
        <v>0</v>
      </c>
      <c r="AK307" s="13" t="str">
        <f>VLOOKUP(tbl_pbp[[#This Row],[Play Saints Win % Increase]], tbl_impact[],3,TRUE)</f>
        <v>Scented (0 to +5%)</v>
      </c>
    </row>
    <row r="308" spans="1:37">
      <c r="A308" s="1">
        <v>131</v>
      </c>
      <c r="B308" s="5">
        <v>0.94199999999999995</v>
      </c>
      <c r="C308" t="s">
        <v>9275</v>
      </c>
      <c r="D308">
        <v>0</v>
      </c>
      <c r="E308">
        <v>0</v>
      </c>
      <c r="F308">
        <v>4</v>
      </c>
      <c r="G308">
        <v>20</v>
      </c>
      <c r="H308">
        <v>6</v>
      </c>
      <c r="I308">
        <v>11</v>
      </c>
      <c r="J308">
        <v>64</v>
      </c>
      <c r="K308" t="s">
        <v>29</v>
      </c>
      <c r="L308">
        <v>3</v>
      </c>
      <c r="M308">
        <v>64</v>
      </c>
      <c r="N308" t="s">
        <v>9276</v>
      </c>
      <c r="O308" t="s">
        <v>3655</v>
      </c>
      <c r="P308" t="s">
        <v>30</v>
      </c>
      <c r="Q308" t="s">
        <v>31</v>
      </c>
      <c r="R308" t="s">
        <v>32</v>
      </c>
      <c r="S308" t="s">
        <v>149</v>
      </c>
      <c r="T308" t="s">
        <v>296</v>
      </c>
      <c r="U308" t="s">
        <v>9277</v>
      </c>
      <c r="V308" t="s">
        <v>8933</v>
      </c>
      <c r="X308" t="str">
        <f>VLOOKUP(pbp!V3058, games!$B$2:$R$40, 3, FALSE)</f>
        <v>2020-09-22T00:15Z</v>
      </c>
      <c r="Y308">
        <f>VLOOKUP(1*V308,NFLGames!$H$11:$H$555,1,FALSE)</f>
        <v>401128122</v>
      </c>
      <c r="Z308">
        <f>VLOOKUP($Y308, NFLGames!$H$11:$K$555,2,FALSE)</f>
        <v>2019</v>
      </c>
      <c r="AA308">
        <f>VLOOKUP($Y308, NFLGames!$H$11:$K$555,3,FALSE)</f>
        <v>2</v>
      </c>
      <c r="AB308" s="6">
        <f>IF(A309=0, 0, AH309-tbl_pbp[[#This Row],[Saints Win %]])</f>
        <v>-2.0000000000000018E-3</v>
      </c>
      <c r="AD308">
        <v>1</v>
      </c>
      <c r="AE308">
        <f>ABS(tbl_pbp[[#This Row],[play.homeScore]]-tbl_pbp[[#This Row],[play.awayScore]])</f>
        <v>14</v>
      </c>
      <c r="AF308">
        <f>IF(tbl_pbp[[#This Row],[Play Saints Win % Increase]]&gt;=$AF$4,1,0)</f>
        <v>0</v>
      </c>
      <c r="AG308" t="str">
        <f>VLOOKUP(tbl_pbp[[#This Row],[gameId]], games!$B$2:$T$40, 9, FALSE)</f>
        <v>new-orleans-saints</v>
      </c>
      <c r="AH308" s="5">
        <f>IF(tbl_pbp[[#This Row],[AwayTeam]] &lt;&gt; "new-orleans-saints", tbl_pbp[[#This Row],[homeWinPercentage]], 1-tbl_pbp[[#This Row],[homeWinPercentage]])</f>
        <v>5.8000000000000052E-2</v>
      </c>
      <c r="AI308" s="13">
        <f>tbl_pbp[[#This Row],[Kamara]]*tbl_pbp[[#This Row],[Impactful Play]]</f>
        <v>0</v>
      </c>
      <c r="AJ308" s="13">
        <f>tbl_pbp[[#This Row],[Thomas]]*tbl_pbp[[#This Row],[Impactful Play]]</f>
        <v>0</v>
      </c>
      <c r="AK308" s="13" t="str">
        <f>VLOOKUP(tbl_pbp[[#This Row],[Play Saints Win % Increase]], tbl_impact[],3,TRUE)</f>
        <v>Bad (0 to -5%)</v>
      </c>
    </row>
    <row r="309" spans="1:37">
      <c r="A309" s="1">
        <v>132</v>
      </c>
      <c r="B309" s="5">
        <v>0.94399999999999995</v>
      </c>
      <c r="C309" t="s">
        <v>9278</v>
      </c>
      <c r="D309">
        <v>0</v>
      </c>
      <c r="E309">
        <v>0</v>
      </c>
      <c r="F309">
        <v>4</v>
      </c>
      <c r="G309">
        <v>20</v>
      </c>
      <c r="H309">
        <v>6</v>
      </c>
      <c r="I309">
        <v>10</v>
      </c>
      <c r="J309">
        <v>48</v>
      </c>
      <c r="K309" t="s">
        <v>29</v>
      </c>
      <c r="L309">
        <v>1</v>
      </c>
      <c r="M309">
        <v>48</v>
      </c>
      <c r="N309" t="s">
        <v>9279</v>
      </c>
      <c r="O309" t="s">
        <v>2039</v>
      </c>
      <c r="P309" t="s">
        <v>30</v>
      </c>
      <c r="Q309" t="s">
        <v>31</v>
      </c>
      <c r="R309" t="s">
        <v>32</v>
      </c>
      <c r="S309" t="s">
        <v>33</v>
      </c>
      <c r="T309" t="s">
        <v>9280</v>
      </c>
      <c r="U309" t="s">
        <v>9281</v>
      </c>
      <c r="V309" t="s">
        <v>8933</v>
      </c>
      <c r="X309" t="str">
        <f>VLOOKUP(pbp!V3059, games!$B$2:$R$40, 3, FALSE)</f>
        <v>2020-09-22T00:15Z</v>
      </c>
      <c r="Y309">
        <f>VLOOKUP(1*V309,NFLGames!$H$11:$H$555,1,FALSE)</f>
        <v>401128122</v>
      </c>
      <c r="Z309">
        <f>VLOOKUP($Y309, NFLGames!$H$11:$K$555,2,FALSE)</f>
        <v>2019</v>
      </c>
      <c r="AA309">
        <f>VLOOKUP($Y309, NFLGames!$H$11:$K$555,3,FALSE)</f>
        <v>2</v>
      </c>
      <c r="AB309" s="6">
        <f>IF(A310=0, 0, AH310-tbl_pbp[[#This Row],[Saints Win %]])</f>
        <v>-5.0000000000000044E-3</v>
      </c>
      <c r="AE309">
        <f>ABS(tbl_pbp[[#This Row],[play.homeScore]]-tbl_pbp[[#This Row],[play.awayScore]])</f>
        <v>14</v>
      </c>
      <c r="AF309">
        <f>IF(tbl_pbp[[#This Row],[Play Saints Win % Increase]]&gt;=$AF$4,1,0)</f>
        <v>0</v>
      </c>
      <c r="AG309" t="str">
        <f>VLOOKUP(tbl_pbp[[#This Row],[gameId]], games!$B$2:$T$40, 9, FALSE)</f>
        <v>new-orleans-saints</v>
      </c>
      <c r="AH309" s="5">
        <f>IF(tbl_pbp[[#This Row],[AwayTeam]] &lt;&gt; "new-orleans-saints", tbl_pbp[[#This Row],[homeWinPercentage]], 1-tbl_pbp[[#This Row],[homeWinPercentage]])</f>
        <v>5.600000000000005E-2</v>
      </c>
      <c r="AI309" s="13">
        <f>tbl_pbp[[#This Row],[Kamara]]*tbl_pbp[[#This Row],[Impactful Play]]</f>
        <v>0</v>
      </c>
      <c r="AJ309" s="13">
        <f>tbl_pbp[[#This Row],[Thomas]]*tbl_pbp[[#This Row],[Impactful Play]]</f>
        <v>0</v>
      </c>
      <c r="AK309" s="13" t="str">
        <f>VLOOKUP(tbl_pbp[[#This Row],[Play Saints Win % Increase]], tbl_impact[],3,TRUE)</f>
        <v>Bad (0 to -5%)</v>
      </c>
    </row>
    <row r="310" spans="1:37">
      <c r="A310" s="1">
        <v>133</v>
      </c>
      <c r="B310" s="5">
        <v>0.94899999999999995</v>
      </c>
      <c r="C310" t="s">
        <v>9282</v>
      </c>
      <c r="D310">
        <v>0</v>
      </c>
      <c r="E310">
        <v>0</v>
      </c>
      <c r="F310">
        <v>4</v>
      </c>
      <c r="G310">
        <v>20</v>
      </c>
      <c r="H310">
        <v>6</v>
      </c>
      <c r="I310">
        <v>10</v>
      </c>
      <c r="J310">
        <v>20</v>
      </c>
      <c r="K310" t="s">
        <v>29</v>
      </c>
      <c r="L310">
        <v>1</v>
      </c>
      <c r="M310">
        <v>20</v>
      </c>
      <c r="N310" t="s">
        <v>9283</v>
      </c>
      <c r="O310" t="s">
        <v>8163</v>
      </c>
      <c r="P310" t="s">
        <v>94</v>
      </c>
      <c r="Q310" t="s">
        <v>95</v>
      </c>
      <c r="R310" t="s">
        <v>96</v>
      </c>
      <c r="S310" t="s">
        <v>33</v>
      </c>
      <c r="T310" t="s">
        <v>9004</v>
      </c>
      <c r="U310" t="s">
        <v>9088</v>
      </c>
      <c r="V310" t="s">
        <v>8933</v>
      </c>
      <c r="X310" t="str">
        <f>VLOOKUP(pbp!V3060, games!$B$2:$R$40, 3, FALSE)</f>
        <v>2020-09-22T00:15Z</v>
      </c>
      <c r="Y310">
        <f>VLOOKUP(1*V310,NFLGames!$H$11:$H$555,1,FALSE)</f>
        <v>401128122</v>
      </c>
      <c r="Z310">
        <f>VLOOKUP($Y310, NFLGames!$H$11:$K$555,2,FALSE)</f>
        <v>2019</v>
      </c>
      <c r="AA310">
        <f>VLOOKUP($Y310, NFLGames!$H$11:$K$555,3,FALSE)</f>
        <v>2</v>
      </c>
      <c r="AB310" s="6">
        <f>IF(A311=0, 0, AH311-tbl_pbp[[#This Row],[Saints Win %]])</f>
        <v>-5.0000000000000044E-3</v>
      </c>
      <c r="AE310">
        <f>ABS(tbl_pbp[[#This Row],[play.homeScore]]-tbl_pbp[[#This Row],[play.awayScore]])</f>
        <v>14</v>
      </c>
      <c r="AF310">
        <f>IF(tbl_pbp[[#This Row],[Play Saints Win % Increase]]&gt;=$AF$4,1,0)</f>
        <v>0</v>
      </c>
      <c r="AG310" t="str">
        <f>VLOOKUP(tbl_pbp[[#This Row],[gameId]], games!$B$2:$T$40, 9, FALSE)</f>
        <v>new-orleans-saints</v>
      </c>
      <c r="AH310" s="5">
        <f>IF(tbl_pbp[[#This Row],[AwayTeam]] &lt;&gt; "new-orleans-saints", tbl_pbp[[#This Row],[homeWinPercentage]], 1-tbl_pbp[[#This Row],[homeWinPercentage]])</f>
        <v>5.1000000000000045E-2</v>
      </c>
      <c r="AI310" s="13">
        <f>tbl_pbp[[#This Row],[Kamara]]*tbl_pbp[[#This Row],[Impactful Play]]</f>
        <v>0</v>
      </c>
      <c r="AJ310" s="13">
        <f>tbl_pbp[[#This Row],[Thomas]]*tbl_pbp[[#This Row],[Impactful Play]]</f>
        <v>0</v>
      </c>
      <c r="AK310" s="13" t="str">
        <f>VLOOKUP(tbl_pbp[[#This Row],[Play Saints Win % Increase]], tbl_impact[],3,TRUE)</f>
        <v>Bad (0 to -5%)</v>
      </c>
    </row>
    <row r="311" spans="1:37">
      <c r="A311" s="1">
        <v>134</v>
      </c>
      <c r="B311" s="5">
        <v>0.95399999999999996</v>
      </c>
      <c r="C311" t="s">
        <v>9284</v>
      </c>
      <c r="D311">
        <v>0</v>
      </c>
      <c r="E311">
        <v>0</v>
      </c>
      <c r="F311">
        <v>4</v>
      </c>
      <c r="G311">
        <v>20</v>
      </c>
      <c r="H311">
        <v>6</v>
      </c>
      <c r="I311">
        <v>20</v>
      </c>
      <c r="J311">
        <v>30</v>
      </c>
      <c r="K311" t="s">
        <v>29</v>
      </c>
      <c r="L311">
        <v>1</v>
      </c>
      <c r="M311">
        <v>30</v>
      </c>
      <c r="N311" t="s">
        <v>9285</v>
      </c>
      <c r="O311" t="s">
        <v>554</v>
      </c>
      <c r="P311" t="s">
        <v>30</v>
      </c>
      <c r="Q311" t="s">
        <v>31</v>
      </c>
      <c r="R311" t="s">
        <v>32</v>
      </c>
      <c r="S311" t="s">
        <v>1533</v>
      </c>
      <c r="T311" t="s">
        <v>9286</v>
      </c>
      <c r="U311" t="s">
        <v>9287</v>
      </c>
      <c r="V311" t="s">
        <v>8933</v>
      </c>
      <c r="X311" t="str">
        <f>VLOOKUP(pbp!V3061, games!$B$2:$R$40, 3, FALSE)</f>
        <v>2020-09-22T00:15Z</v>
      </c>
      <c r="Y311">
        <f>VLOOKUP(1*V311,NFLGames!$H$11:$H$555,1,FALSE)</f>
        <v>401128122</v>
      </c>
      <c r="Z311">
        <f>VLOOKUP($Y311, NFLGames!$H$11:$K$555,2,FALSE)</f>
        <v>2019</v>
      </c>
      <c r="AA311">
        <f>VLOOKUP($Y311, NFLGames!$H$11:$K$555,3,FALSE)</f>
        <v>2</v>
      </c>
      <c r="AB311" s="6">
        <f>IF(A312=0, 0, AH312-tbl_pbp[[#This Row],[Saints Win %]])</f>
        <v>2.0000000000000018E-3</v>
      </c>
      <c r="AD311">
        <v>1</v>
      </c>
      <c r="AE311">
        <f>ABS(tbl_pbp[[#This Row],[play.homeScore]]-tbl_pbp[[#This Row],[play.awayScore]])</f>
        <v>14</v>
      </c>
      <c r="AF311">
        <f>IF(tbl_pbp[[#This Row],[Play Saints Win % Increase]]&gt;=$AF$4,1,0)</f>
        <v>0</v>
      </c>
      <c r="AG311" t="str">
        <f>VLOOKUP(tbl_pbp[[#This Row],[gameId]], games!$B$2:$T$40, 9, FALSE)</f>
        <v>new-orleans-saints</v>
      </c>
      <c r="AH311" s="5">
        <f>IF(tbl_pbp[[#This Row],[AwayTeam]] &lt;&gt; "new-orleans-saints", tbl_pbp[[#This Row],[homeWinPercentage]], 1-tbl_pbp[[#This Row],[homeWinPercentage]])</f>
        <v>4.6000000000000041E-2</v>
      </c>
      <c r="AI311" s="13">
        <f>tbl_pbp[[#This Row],[Kamara]]*tbl_pbp[[#This Row],[Impactful Play]]</f>
        <v>0</v>
      </c>
      <c r="AJ311" s="13">
        <f>tbl_pbp[[#This Row],[Thomas]]*tbl_pbp[[#This Row],[Impactful Play]]</f>
        <v>0</v>
      </c>
      <c r="AK311" s="13" t="str">
        <f>VLOOKUP(tbl_pbp[[#This Row],[Play Saints Win % Increase]], tbl_impact[],3,TRUE)</f>
        <v>Scented (0 to +5%)</v>
      </c>
    </row>
    <row r="312" spans="1:37">
      <c r="A312" s="1">
        <v>135</v>
      </c>
      <c r="B312" s="5">
        <v>0.95199999999999996</v>
      </c>
      <c r="C312" t="s">
        <v>9288</v>
      </c>
      <c r="D312">
        <v>0</v>
      </c>
      <c r="E312">
        <v>0</v>
      </c>
      <c r="F312">
        <v>4</v>
      </c>
      <c r="G312">
        <v>20</v>
      </c>
      <c r="H312">
        <v>6</v>
      </c>
      <c r="I312">
        <v>14</v>
      </c>
      <c r="J312">
        <v>24</v>
      </c>
      <c r="K312" t="s">
        <v>29</v>
      </c>
      <c r="L312">
        <v>2</v>
      </c>
      <c r="M312">
        <v>24</v>
      </c>
      <c r="N312" t="s">
        <v>9289</v>
      </c>
      <c r="O312" t="s">
        <v>454</v>
      </c>
      <c r="P312" t="s">
        <v>22</v>
      </c>
      <c r="Q312" t="s">
        <v>37</v>
      </c>
      <c r="S312" t="s">
        <v>741</v>
      </c>
      <c r="T312" t="s">
        <v>9290</v>
      </c>
      <c r="U312" t="s">
        <v>9291</v>
      </c>
      <c r="V312" t="s">
        <v>8933</v>
      </c>
      <c r="X312" t="str">
        <f>VLOOKUP(pbp!V3062, games!$B$2:$R$40, 3, FALSE)</f>
        <v>2020-09-22T00:15Z</v>
      </c>
      <c r="Y312">
        <f>VLOOKUP(1*V312,NFLGames!$H$11:$H$555,1,FALSE)</f>
        <v>401128122</v>
      </c>
      <c r="Z312">
        <f>VLOOKUP($Y312, NFLGames!$H$11:$K$555,2,FALSE)</f>
        <v>2019</v>
      </c>
      <c r="AA312">
        <f>VLOOKUP($Y312, NFLGames!$H$11:$K$555,3,FALSE)</f>
        <v>2</v>
      </c>
      <c r="AB312" s="6">
        <f>IF(A313=0, 0, AH313-tbl_pbp[[#This Row],[Saints Win %]])</f>
        <v>-6.0000000000000053E-3</v>
      </c>
      <c r="AE312">
        <f>ABS(tbl_pbp[[#This Row],[play.homeScore]]-tbl_pbp[[#This Row],[play.awayScore]])</f>
        <v>14</v>
      </c>
      <c r="AF312">
        <f>IF(tbl_pbp[[#This Row],[Play Saints Win % Increase]]&gt;=$AF$4,1,0)</f>
        <v>0</v>
      </c>
      <c r="AG312" t="str">
        <f>VLOOKUP(tbl_pbp[[#This Row],[gameId]], games!$B$2:$T$40, 9, FALSE)</f>
        <v>new-orleans-saints</v>
      </c>
      <c r="AH312" s="5">
        <f>IF(tbl_pbp[[#This Row],[AwayTeam]] &lt;&gt; "new-orleans-saints", tbl_pbp[[#This Row],[homeWinPercentage]], 1-tbl_pbp[[#This Row],[homeWinPercentage]])</f>
        <v>4.8000000000000043E-2</v>
      </c>
      <c r="AI312" s="13">
        <f>tbl_pbp[[#This Row],[Kamara]]*tbl_pbp[[#This Row],[Impactful Play]]</f>
        <v>0</v>
      </c>
      <c r="AJ312" s="13">
        <f>tbl_pbp[[#This Row],[Thomas]]*tbl_pbp[[#This Row],[Impactful Play]]</f>
        <v>0</v>
      </c>
      <c r="AK312" s="13" t="str">
        <f>VLOOKUP(tbl_pbp[[#This Row],[Play Saints Win % Increase]], tbl_impact[],3,TRUE)</f>
        <v>Bad (0 to -5%)</v>
      </c>
    </row>
    <row r="313" spans="1:37">
      <c r="A313" s="1">
        <v>136</v>
      </c>
      <c r="B313" s="5">
        <v>0.95799999999999996</v>
      </c>
      <c r="C313" t="s">
        <v>9292</v>
      </c>
      <c r="D313">
        <v>0</v>
      </c>
      <c r="E313">
        <v>0</v>
      </c>
      <c r="F313">
        <v>4</v>
      </c>
      <c r="G313">
        <v>20</v>
      </c>
      <c r="H313">
        <v>6</v>
      </c>
      <c r="I313">
        <v>14</v>
      </c>
      <c r="J313">
        <v>24</v>
      </c>
      <c r="K313" t="s">
        <v>29</v>
      </c>
      <c r="L313">
        <v>3</v>
      </c>
      <c r="M313">
        <v>24</v>
      </c>
      <c r="N313" t="s">
        <v>9293</v>
      </c>
      <c r="O313" t="s">
        <v>3169</v>
      </c>
      <c r="P313" t="s">
        <v>22</v>
      </c>
      <c r="Q313" t="s">
        <v>37</v>
      </c>
      <c r="S313" t="s">
        <v>280</v>
      </c>
      <c r="T313" t="s">
        <v>9290</v>
      </c>
      <c r="U313" t="s">
        <v>9294</v>
      </c>
      <c r="V313" t="s">
        <v>8933</v>
      </c>
      <c r="X313" t="str">
        <f>VLOOKUP(pbp!V3063, games!$B$2:$R$40, 3, FALSE)</f>
        <v>2020-09-22T00:15Z</v>
      </c>
      <c r="Y313">
        <f>VLOOKUP(1*V313,NFLGames!$H$11:$H$555,1,FALSE)</f>
        <v>401128122</v>
      </c>
      <c r="Z313">
        <f>VLOOKUP($Y313, NFLGames!$H$11:$K$555,2,FALSE)</f>
        <v>2019</v>
      </c>
      <c r="AA313">
        <f>VLOOKUP($Y313, NFLGames!$H$11:$K$555,3,FALSE)</f>
        <v>2</v>
      </c>
      <c r="AB313" s="6">
        <f>IF(A314=0, 0, AH314-tbl_pbp[[#This Row],[Saints Win %]])</f>
        <v>5.0000000000000044E-3</v>
      </c>
      <c r="AE313">
        <f>ABS(tbl_pbp[[#This Row],[play.homeScore]]-tbl_pbp[[#This Row],[play.awayScore]])</f>
        <v>14</v>
      </c>
      <c r="AF313">
        <f>IF(tbl_pbp[[#This Row],[Play Saints Win % Increase]]&gt;=$AF$4,1,0)</f>
        <v>0</v>
      </c>
      <c r="AG313" t="str">
        <f>VLOOKUP(tbl_pbp[[#This Row],[gameId]], games!$B$2:$T$40, 9, FALSE)</f>
        <v>new-orleans-saints</v>
      </c>
      <c r="AH313" s="5">
        <f>IF(tbl_pbp[[#This Row],[AwayTeam]] &lt;&gt; "new-orleans-saints", tbl_pbp[[#This Row],[homeWinPercentage]], 1-tbl_pbp[[#This Row],[homeWinPercentage]])</f>
        <v>4.2000000000000037E-2</v>
      </c>
      <c r="AI313" s="13">
        <f>tbl_pbp[[#This Row],[Kamara]]*tbl_pbp[[#This Row],[Impactful Play]]</f>
        <v>0</v>
      </c>
      <c r="AJ313" s="13">
        <f>tbl_pbp[[#This Row],[Thomas]]*tbl_pbp[[#This Row],[Impactful Play]]</f>
        <v>0</v>
      </c>
      <c r="AK313" s="13" t="str">
        <f>VLOOKUP(tbl_pbp[[#This Row],[Play Saints Win % Increase]], tbl_impact[],3,TRUE)</f>
        <v>Scented (0 to +5%)</v>
      </c>
    </row>
    <row r="314" spans="1:37">
      <c r="A314" s="1">
        <v>137</v>
      </c>
      <c r="B314" s="5">
        <v>0.95299999999999996</v>
      </c>
      <c r="C314" t="s">
        <v>9295</v>
      </c>
      <c r="D314">
        <v>0</v>
      </c>
      <c r="E314">
        <v>0</v>
      </c>
      <c r="F314">
        <v>4</v>
      </c>
      <c r="G314">
        <v>20</v>
      </c>
      <c r="H314">
        <v>9</v>
      </c>
      <c r="I314">
        <v>14</v>
      </c>
      <c r="J314">
        <v>24</v>
      </c>
      <c r="K314" t="s">
        <v>29</v>
      </c>
      <c r="L314">
        <v>4</v>
      </c>
      <c r="M314">
        <v>24</v>
      </c>
      <c r="N314" t="s">
        <v>9296</v>
      </c>
      <c r="O314" t="s">
        <v>265</v>
      </c>
      <c r="P314" t="s">
        <v>187</v>
      </c>
      <c r="Q314" t="s">
        <v>188</v>
      </c>
      <c r="R314" t="s">
        <v>189</v>
      </c>
      <c r="S314" t="s">
        <v>190</v>
      </c>
      <c r="T314" t="s">
        <v>9290</v>
      </c>
      <c r="U314" t="s">
        <v>9297</v>
      </c>
      <c r="V314" t="s">
        <v>8933</v>
      </c>
      <c r="X314" t="str">
        <f>VLOOKUP(pbp!V3064, games!$B$2:$R$40, 3, FALSE)</f>
        <v>2020-09-22T00:15Z</v>
      </c>
      <c r="Y314">
        <f>VLOOKUP(1*V314,NFLGames!$H$11:$H$555,1,FALSE)</f>
        <v>401128122</v>
      </c>
      <c r="Z314">
        <f>VLOOKUP($Y314, NFLGames!$H$11:$K$555,2,FALSE)</f>
        <v>2019</v>
      </c>
      <c r="AA314">
        <f>VLOOKUP($Y314, NFLGames!$H$11:$K$555,3,FALSE)</f>
        <v>2</v>
      </c>
      <c r="AB314" s="6">
        <f>IF(A315=0, 0, AH315-tbl_pbp[[#This Row],[Saints Win %]])</f>
        <v>-3.0000000000000027E-3</v>
      </c>
      <c r="AE314">
        <f>ABS(tbl_pbp[[#This Row],[play.homeScore]]-tbl_pbp[[#This Row],[play.awayScore]])</f>
        <v>11</v>
      </c>
      <c r="AF314">
        <f>IF(tbl_pbp[[#This Row],[Play Saints Win % Increase]]&gt;=$AF$4,1,0)</f>
        <v>0</v>
      </c>
      <c r="AG314" t="str">
        <f>VLOOKUP(tbl_pbp[[#This Row],[gameId]], games!$B$2:$T$40, 9, FALSE)</f>
        <v>new-orleans-saints</v>
      </c>
      <c r="AH314" s="5">
        <f>IF(tbl_pbp[[#This Row],[AwayTeam]] &lt;&gt; "new-orleans-saints", tbl_pbp[[#This Row],[homeWinPercentage]], 1-tbl_pbp[[#This Row],[homeWinPercentage]])</f>
        <v>4.7000000000000042E-2</v>
      </c>
      <c r="AI314" s="13">
        <f>tbl_pbp[[#This Row],[Kamara]]*tbl_pbp[[#This Row],[Impactful Play]]</f>
        <v>0</v>
      </c>
      <c r="AJ314" s="13">
        <f>tbl_pbp[[#This Row],[Thomas]]*tbl_pbp[[#This Row],[Impactful Play]]</f>
        <v>0</v>
      </c>
      <c r="AK314" s="13" t="str">
        <f>VLOOKUP(tbl_pbp[[#This Row],[Play Saints Win % Increase]], tbl_impact[],3,TRUE)</f>
        <v>Bad (0 to -5%)</v>
      </c>
    </row>
    <row r="315" spans="1:37">
      <c r="A315" s="1">
        <v>138</v>
      </c>
      <c r="B315" s="5">
        <v>0.95599999999999996</v>
      </c>
      <c r="C315" t="s">
        <v>9298</v>
      </c>
      <c r="D315">
        <v>0</v>
      </c>
      <c r="E315">
        <v>0</v>
      </c>
      <c r="F315">
        <v>4</v>
      </c>
      <c r="G315">
        <v>20</v>
      </c>
      <c r="H315">
        <v>9</v>
      </c>
      <c r="I315">
        <v>0</v>
      </c>
      <c r="J315">
        <v>65</v>
      </c>
      <c r="K315" t="s">
        <v>29</v>
      </c>
      <c r="L315">
        <v>0</v>
      </c>
      <c r="M315">
        <v>65</v>
      </c>
      <c r="N315" t="s">
        <v>288</v>
      </c>
      <c r="O315" t="s">
        <v>265</v>
      </c>
      <c r="P315" t="s">
        <v>25</v>
      </c>
      <c r="Q315" t="s">
        <v>26</v>
      </c>
      <c r="R315" t="s">
        <v>27</v>
      </c>
      <c r="V315" t="s">
        <v>8933</v>
      </c>
      <c r="X315" t="str">
        <f>VLOOKUP(pbp!V3065, games!$B$2:$R$40, 3, FALSE)</f>
        <v>2020-09-22T00:15Z</v>
      </c>
      <c r="Y315">
        <f>VLOOKUP(1*V315,NFLGames!$H$11:$H$555,1,FALSE)</f>
        <v>401128122</v>
      </c>
      <c r="Z315">
        <f>VLOOKUP($Y315, NFLGames!$H$11:$K$555,2,FALSE)</f>
        <v>2019</v>
      </c>
      <c r="AA315">
        <f>VLOOKUP($Y315, NFLGames!$H$11:$K$555,3,FALSE)</f>
        <v>2</v>
      </c>
      <c r="AB315" s="6">
        <f>IF(A316=0, 0, AH316-tbl_pbp[[#This Row],[Saints Win %]])</f>
        <v>-4.0000000000000036E-3</v>
      </c>
      <c r="AE315">
        <f>ABS(tbl_pbp[[#This Row],[play.homeScore]]-tbl_pbp[[#This Row],[play.awayScore]])</f>
        <v>11</v>
      </c>
      <c r="AF315">
        <f>IF(tbl_pbp[[#This Row],[Play Saints Win % Increase]]&gt;=$AF$4,1,0)</f>
        <v>0</v>
      </c>
      <c r="AG315" t="str">
        <f>VLOOKUP(tbl_pbp[[#This Row],[gameId]], games!$B$2:$T$40, 9, FALSE)</f>
        <v>new-orleans-saints</v>
      </c>
      <c r="AH315" s="5">
        <f>IF(tbl_pbp[[#This Row],[AwayTeam]] &lt;&gt; "new-orleans-saints", tbl_pbp[[#This Row],[homeWinPercentage]], 1-tbl_pbp[[#This Row],[homeWinPercentage]])</f>
        <v>4.4000000000000039E-2</v>
      </c>
      <c r="AI315" s="13">
        <f>tbl_pbp[[#This Row],[Kamara]]*tbl_pbp[[#This Row],[Impactful Play]]</f>
        <v>0</v>
      </c>
      <c r="AJ315" s="13">
        <f>tbl_pbp[[#This Row],[Thomas]]*tbl_pbp[[#This Row],[Impactful Play]]</f>
        <v>0</v>
      </c>
      <c r="AK315" s="13" t="str">
        <f>VLOOKUP(tbl_pbp[[#This Row],[Play Saints Win % Increase]], tbl_impact[],3,TRUE)</f>
        <v>Bad (0 to -5%)</v>
      </c>
    </row>
    <row r="316" spans="1:37">
      <c r="A316" s="1">
        <v>139</v>
      </c>
      <c r="B316" s="5">
        <v>0.96</v>
      </c>
      <c r="C316" t="s">
        <v>9299</v>
      </c>
      <c r="D316">
        <v>0</v>
      </c>
      <c r="E316">
        <v>0</v>
      </c>
      <c r="F316">
        <v>4</v>
      </c>
      <c r="G316">
        <v>20</v>
      </c>
      <c r="H316">
        <v>9</v>
      </c>
      <c r="I316">
        <v>10</v>
      </c>
      <c r="J316">
        <v>25</v>
      </c>
      <c r="K316" t="s">
        <v>8931</v>
      </c>
      <c r="L316">
        <v>1</v>
      </c>
      <c r="M316">
        <v>75</v>
      </c>
      <c r="N316" t="s">
        <v>9300</v>
      </c>
      <c r="O316" t="s">
        <v>265</v>
      </c>
      <c r="P316" t="s">
        <v>45</v>
      </c>
      <c r="Q316" t="s">
        <v>46</v>
      </c>
      <c r="R316" t="s">
        <v>47</v>
      </c>
      <c r="S316" t="s">
        <v>33</v>
      </c>
      <c r="T316" t="s">
        <v>9102</v>
      </c>
      <c r="U316" t="s">
        <v>9103</v>
      </c>
      <c r="V316" t="s">
        <v>8933</v>
      </c>
      <c r="X316" t="str">
        <f>VLOOKUP(pbp!V3066, games!$B$2:$R$40, 3, FALSE)</f>
        <v>2020-09-22T00:15Z</v>
      </c>
      <c r="Y316">
        <f>VLOOKUP(1*V316,NFLGames!$H$11:$H$555,1,FALSE)</f>
        <v>401128122</v>
      </c>
      <c r="Z316">
        <f>VLOOKUP($Y316, NFLGames!$H$11:$K$555,2,FALSE)</f>
        <v>2019</v>
      </c>
      <c r="AA316">
        <f>VLOOKUP($Y316, NFLGames!$H$11:$K$555,3,FALSE)</f>
        <v>2</v>
      </c>
      <c r="AB316" s="6">
        <f>IF(A317=0, 0, AH317-tbl_pbp[[#This Row],[Saints Win %]])</f>
        <v>2.0000000000000018E-3</v>
      </c>
      <c r="AE316">
        <f>ABS(tbl_pbp[[#This Row],[play.homeScore]]-tbl_pbp[[#This Row],[play.awayScore]])</f>
        <v>11</v>
      </c>
      <c r="AF316">
        <f>IF(tbl_pbp[[#This Row],[Play Saints Win % Increase]]&gt;=$AF$4,1,0)</f>
        <v>0</v>
      </c>
      <c r="AG316" t="str">
        <f>VLOOKUP(tbl_pbp[[#This Row],[gameId]], games!$B$2:$T$40, 9, FALSE)</f>
        <v>new-orleans-saints</v>
      </c>
      <c r="AH316" s="5">
        <f>IF(tbl_pbp[[#This Row],[AwayTeam]] &lt;&gt; "new-orleans-saints", tbl_pbp[[#This Row],[homeWinPercentage]], 1-tbl_pbp[[#This Row],[homeWinPercentage]])</f>
        <v>4.0000000000000036E-2</v>
      </c>
      <c r="AI316" s="13">
        <f>tbl_pbp[[#This Row],[Kamara]]*tbl_pbp[[#This Row],[Impactful Play]]</f>
        <v>0</v>
      </c>
      <c r="AJ316" s="13">
        <f>tbl_pbp[[#This Row],[Thomas]]*tbl_pbp[[#This Row],[Impactful Play]]</f>
        <v>0</v>
      </c>
      <c r="AK316" s="13" t="str">
        <f>VLOOKUP(tbl_pbp[[#This Row],[Play Saints Win % Increase]], tbl_impact[],3,TRUE)</f>
        <v>Scented (0 to +5%)</v>
      </c>
    </row>
    <row r="317" spans="1:37">
      <c r="A317" s="1">
        <v>140</v>
      </c>
      <c r="B317" s="5">
        <v>0.95799999999999996</v>
      </c>
      <c r="C317" t="s">
        <v>9301</v>
      </c>
      <c r="D317">
        <v>0</v>
      </c>
      <c r="E317">
        <v>0</v>
      </c>
      <c r="F317">
        <v>4</v>
      </c>
      <c r="G317">
        <v>20</v>
      </c>
      <c r="H317">
        <v>9</v>
      </c>
      <c r="I317">
        <v>2</v>
      </c>
      <c r="J317">
        <v>33</v>
      </c>
      <c r="K317" t="s">
        <v>8931</v>
      </c>
      <c r="L317">
        <v>2</v>
      </c>
      <c r="M317">
        <v>67</v>
      </c>
      <c r="N317" t="s">
        <v>9302</v>
      </c>
      <c r="O317" t="s">
        <v>745</v>
      </c>
      <c r="P317" t="s">
        <v>94</v>
      </c>
      <c r="Q317" t="s">
        <v>95</v>
      </c>
      <c r="R317" t="s">
        <v>96</v>
      </c>
      <c r="S317" t="s">
        <v>51</v>
      </c>
      <c r="T317" t="s">
        <v>9080</v>
      </c>
      <c r="U317" t="s">
        <v>9303</v>
      </c>
      <c r="V317" t="s">
        <v>8933</v>
      </c>
      <c r="X317" t="str">
        <f>VLOOKUP(pbp!V3067, games!$B$2:$R$40, 3, FALSE)</f>
        <v>2020-09-22T00:15Z</v>
      </c>
      <c r="Y317">
        <f>VLOOKUP(1*V317,NFLGames!$H$11:$H$555,1,FALSE)</f>
        <v>401128122</v>
      </c>
      <c r="Z317">
        <f>VLOOKUP($Y317, NFLGames!$H$11:$K$555,2,FALSE)</f>
        <v>2019</v>
      </c>
      <c r="AA317">
        <f>VLOOKUP($Y317, NFLGames!$H$11:$K$555,3,FALSE)</f>
        <v>2</v>
      </c>
      <c r="AB317" s="6">
        <f>IF(A318=0, 0, AH318-tbl_pbp[[#This Row],[Saints Win %]])</f>
        <v>0</v>
      </c>
      <c r="AE317">
        <f>ABS(tbl_pbp[[#This Row],[play.homeScore]]-tbl_pbp[[#This Row],[play.awayScore]])</f>
        <v>11</v>
      </c>
      <c r="AF317">
        <f>IF(tbl_pbp[[#This Row],[Play Saints Win % Increase]]&gt;=$AF$4,1,0)</f>
        <v>0</v>
      </c>
      <c r="AG317" t="str">
        <f>VLOOKUP(tbl_pbp[[#This Row],[gameId]], games!$B$2:$T$40, 9, FALSE)</f>
        <v>new-orleans-saints</v>
      </c>
      <c r="AH317" s="5">
        <f>IF(tbl_pbp[[#This Row],[AwayTeam]] &lt;&gt; "new-orleans-saints", tbl_pbp[[#This Row],[homeWinPercentage]], 1-tbl_pbp[[#This Row],[homeWinPercentage]])</f>
        <v>4.2000000000000037E-2</v>
      </c>
      <c r="AI317" s="13">
        <f>tbl_pbp[[#This Row],[Kamara]]*tbl_pbp[[#This Row],[Impactful Play]]</f>
        <v>0</v>
      </c>
      <c r="AJ317" s="13">
        <f>tbl_pbp[[#This Row],[Thomas]]*tbl_pbp[[#This Row],[Impactful Play]]</f>
        <v>0</v>
      </c>
      <c r="AK317" s="13" t="str">
        <f>VLOOKUP(tbl_pbp[[#This Row],[Play Saints Win % Increase]], tbl_impact[],3,TRUE)</f>
        <v>Scented (0 to +5%)</v>
      </c>
    </row>
    <row r="318" spans="1:37">
      <c r="A318" s="1">
        <v>141</v>
      </c>
      <c r="B318" s="5">
        <v>0.95799999999999996</v>
      </c>
      <c r="C318" t="s">
        <v>9304</v>
      </c>
      <c r="D318">
        <v>0</v>
      </c>
      <c r="E318">
        <v>0</v>
      </c>
      <c r="F318">
        <v>4</v>
      </c>
      <c r="G318">
        <v>20</v>
      </c>
      <c r="H318">
        <v>9</v>
      </c>
      <c r="I318">
        <v>12</v>
      </c>
      <c r="J318">
        <v>23</v>
      </c>
      <c r="K318" t="s">
        <v>8931</v>
      </c>
      <c r="L318">
        <v>2</v>
      </c>
      <c r="M318">
        <v>77</v>
      </c>
      <c r="N318" t="s">
        <v>9305</v>
      </c>
      <c r="O318" t="s">
        <v>5243</v>
      </c>
      <c r="P318" t="s">
        <v>30</v>
      </c>
      <c r="Q318" t="s">
        <v>31</v>
      </c>
      <c r="R318" t="s">
        <v>32</v>
      </c>
      <c r="S318" t="s">
        <v>871</v>
      </c>
      <c r="T318" t="s">
        <v>9306</v>
      </c>
      <c r="U318" t="s">
        <v>9307</v>
      </c>
      <c r="V318" t="s">
        <v>8933</v>
      </c>
      <c r="X318" t="str">
        <f>VLOOKUP(pbp!V3068, games!$B$2:$R$40, 3, FALSE)</f>
        <v>2020-09-22T00:15Z</v>
      </c>
      <c r="Y318">
        <f>VLOOKUP(1*V318,NFLGames!$H$11:$H$555,1,FALSE)</f>
        <v>401128122</v>
      </c>
      <c r="Z318">
        <f>VLOOKUP($Y318, NFLGames!$H$11:$K$555,2,FALSE)</f>
        <v>2019</v>
      </c>
      <c r="AA318">
        <f>VLOOKUP($Y318, NFLGames!$H$11:$K$555,3,FALSE)</f>
        <v>2</v>
      </c>
      <c r="AB318" s="6">
        <f>IF(A319=0, 0, AH319-tbl_pbp[[#This Row],[Saints Win %]])</f>
        <v>-4.1000000000000036E-2</v>
      </c>
      <c r="AE318">
        <f>ABS(tbl_pbp[[#This Row],[play.homeScore]]-tbl_pbp[[#This Row],[play.awayScore]])</f>
        <v>11</v>
      </c>
      <c r="AF318">
        <f>IF(tbl_pbp[[#This Row],[Play Saints Win % Increase]]&gt;=$AF$4,1,0)</f>
        <v>0</v>
      </c>
      <c r="AG318" t="str">
        <f>VLOOKUP(tbl_pbp[[#This Row],[gameId]], games!$B$2:$T$40, 9, FALSE)</f>
        <v>new-orleans-saints</v>
      </c>
      <c r="AH318" s="5">
        <f>IF(tbl_pbp[[#This Row],[AwayTeam]] &lt;&gt; "new-orleans-saints", tbl_pbp[[#This Row],[homeWinPercentage]], 1-tbl_pbp[[#This Row],[homeWinPercentage]])</f>
        <v>4.2000000000000037E-2</v>
      </c>
      <c r="AI318" s="13">
        <f>tbl_pbp[[#This Row],[Kamara]]*tbl_pbp[[#This Row],[Impactful Play]]</f>
        <v>0</v>
      </c>
      <c r="AJ318" s="13">
        <f>tbl_pbp[[#This Row],[Thomas]]*tbl_pbp[[#This Row],[Impactful Play]]</f>
        <v>0</v>
      </c>
      <c r="AK318" s="13" t="str">
        <f>VLOOKUP(tbl_pbp[[#This Row],[Play Saints Win % Increase]], tbl_impact[],3,TRUE)</f>
        <v>Bad (0 to -5%)</v>
      </c>
    </row>
    <row r="319" spans="1:37">
      <c r="A319" s="1">
        <v>142</v>
      </c>
      <c r="B319" s="5">
        <v>0.999</v>
      </c>
      <c r="C319" t="s">
        <v>9308</v>
      </c>
      <c r="D319">
        <v>0</v>
      </c>
      <c r="E319">
        <v>0</v>
      </c>
      <c r="F319">
        <v>4</v>
      </c>
      <c r="G319">
        <v>26</v>
      </c>
      <c r="H319">
        <v>9</v>
      </c>
      <c r="I319">
        <v>2</v>
      </c>
      <c r="J319">
        <v>33</v>
      </c>
      <c r="K319" t="s">
        <v>8931</v>
      </c>
      <c r="L319">
        <v>3</v>
      </c>
      <c r="M319">
        <v>67</v>
      </c>
      <c r="N319" t="s">
        <v>9309</v>
      </c>
      <c r="O319" t="s">
        <v>8509</v>
      </c>
      <c r="P319" t="s">
        <v>30</v>
      </c>
      <c r="Q319" t="s">
        <v>31</v>
      </c>
      <c r="R319" t="s">
        <v>32</v>
      </c>
      <c r="S319" t="s">
        <v>241</v>
      </c>
      <c r="T319" t="s">
        <v>9080</v>
      </c>
      <c r="U319" t="s">
        <v>9081</v>
      </c>
      <c r="V319" t="s">
        <v>8933</v>
      </c>
      <c r="X319" t="str">
        <f>VLOOKUP(pbp!V3069, games!$B$2:$R$40, 3, FALSE)</f>
        <v>2020-09-22T00:15Z</v>
      </c>
      <c r="Y319">
        <f>VLOOKUP(1*V319,NFLGames!$H$11:$H$555,1,FALSE)</f>
        <v>401128122</v>
      </c>
      <c r="Z319">
        <f>VLOOKUP($Y319, NFLGames!$H$11:$K$555,2,FALSE)</f>
        <v>2019</v>
      </c>
      <c r="AA319">
        <f>VLOOKUP($Y319, NFLGames!$H$11:$K$555,3,FALSE)</f>
        <v>2</v>
      </c>
      <c r="AB319" s="6">
        <f>IF(A320=0, 0, AH320-tbl_pbp[[#This Row],[Saints Win %]])</f>
        <v>2.0000000000000018E-3</v>
      </c>
      <c r="AE319">
        <f>ABS(tbl_pbp[[#This Row],[play.homeScore]]-tbl_pbp[[#This Row],[play.awayScore]])</f>
        <v>17</v>
      </c>
      <c r="AF319">
        <f>IF(tbl_pbp[[#This Row],[Play Saints Win % Increase]]&gt;=$AF$4,1,0)</f>
        <v>0</v>
      </c>
      <c r="AG319" t="str">
        <f>VLOOKUP(tbl_pbp[[#This Row],[gameId]], games!$B$2:$T$40, 9, FALSE)</f>
        <v>new-orleans-saints</v>
      </c>
      <c r="AH319" s="5">
        <f>IF(tbl_pbp[[#This Row],[AwayTeam]] &lt;&gt; "new-orleans-saints", tbl_pbp[[#This Row],[homeWinPercentage]], 1-tbl_pbp[[#This Row],[homeWinPercentage]])</f>
        <v>1.0000000000000009E-3</v>
      </c>
      <c r="AI319" s="13">
        <f>tbl_pbp[[#This Row],[Kamara]]*tbl_pbp[[#This Row],[Impactful Play]]</f>
        <v>0</v>
      </c>
      <c r="AJ319" s="13">
        <f>tbl_pbp[[#This Row],[Thomas]]*tbl_pbp[[#This Row],[Impactful Play]]</f>
        <v>0</v>
      </c>
      <c r="AK319" s="13" t="str">
        <f>VLOOKUP(tbl_pbp[[#This Row],[Play Saints Win % Increase]], tbl_impact[],3,TRUE)</f>
        <v>Scented (0 to +5%)</v>
      </c>
    </row>
    <row r="320" spans="1:37">
      <c r="A320" s="1">
        <v>143</v>
      </c>
      <c r="B320" s="5">
        <v>0.997</v>
      </c>
      <c r="C320" t="s">
        <v>9310</v>
      </c>
      <c r="D320">
        <v>0</v>
      </c>
      <c r="E320">
        <v>0</v>
      </c>
      <c r="F320">
        <v>4</v>
      </c>
      <c r="G320">
        <v>27</v>
      </c>
      <c r="H320">
        <v>9</v>
      </c>
      <c r="I320">
        <v>1</v>
      </c>
      <c r="J320">
        <v>99</v>
      </c>
      <c r="K320" t="s">
        <v>8931</v>
      </c>
      <c r="L320">
        <v>1</v>
      </c>
      <c r="M320">
        <v>1</v>
      </c>
      <c r="N320" t="s">
        <v>9311</v>
      </c>
      <c r="O320" t="s">
        <v>1660</v>
      </c>
      <c r="P320" t="s">
        <v>326</v>
      </c>
      <c r="Q320" t="s">
        <v>327</v>
      </c>
      <c r="R320" t="s">
        <v>105</v>
      </c>
      <c r="S320" t="s">
        <v>283</v>
      </c>
      <c r="T320" t="s">
        <v>575</v>
      </c>
      <c r="U320" t="s">
        <v>2197</v>
      </c>
      <c r="V320" t="s">
        <v>8933</v>
      </c>
      <c r="X320" t="str">
        <f>VLOOKUP(pbp!V3070, games!$B$2:$R$40, 3, FALSE)</f>
        <v>2020-09-22T00:15Z</v>
      </c>
      <c r="Y320">
        <f>VLOOKUP(1*V320,NFLGames!$H$11:$H$555,1,FALSE)</f>
        <v>401128122</v>
      </c>
      <c r="Z320">
        <f>VLOOKUP($Y320, NFLGames!$H$11:$K$555,2,FALSE)</f>
        <v>2019</v>
      </c>
      <c r="AA320">
        <f>VLOOKUP($Y320, NFLGames!$H$11:$K$555,3,FALSE)</f>
        <v>2</v>
      </c>
      <c r="AB320" s="6">
        <f>IF(A321=0, 0, AH321-tbl_pbp[[#This Row],[Saints Win %]])</f>
        <v>0</v>
      </c>
      <c r="AE320">
        <f>ABS(tbl_pbp[[#This Row],[play.homeScore]]-tbl_pbp[[#This Row],[play.awayScore]])</f>
        <v>18</v>
      </c>
      <c r="AF320">
        <f>IF(tbl_pbp[[#This Row],[Play Saints Win % Increase]]&gt;=$AF$4,1,0)</f>
        <v>0</v>
      </c>
      <c r="AG320" t="str">
        <f>VLOOKUP(tbl_pbp[[#This Row],[gameId]], games!$B$2:$T$40, 9, FALSE)</f>
        <v>new-orleans-saints</v>
      </c>
      <c r="AH320" s="5">
        <f>IF(tbl_pbp[[#This Row],[AwayTeam]] &lt;&gt; "new-orleans-saints", tbl_pbp[[#This Row],[homeWinPercentage]], 1-tbl_pbp[[#This Row],[homeWinPercentage]])</f>
        <v>3.0000000000000027E-3</v>
      </c>
      <c r="AI320" s="13">
        <f>tbl_pbp[[#This Row],[Kamara]]*tbl_pbp[[#This Row],[Impactful Play]]</f>
        <v>0</v>
      </c>
      <c r="AJ320" s="13">
        <f>tbl_pbp[[#This Row],[Thomas]]*tbl_pbp[[#This Row],[Impactful Play]]</f>
        <v>0</v>
      </c>
      <c r="AK320" s="13" t="str">
        <f>VLOOKUP(tbl_pbp[[#This Row],[Play Saints Win % Increase]], tbl_impact[],3,TRUE)</f>
        <v>Scented (0 to +5%)</v>
      </c>
    </row>
    <row r="321" spans="1:37">
      <c r="A321" s="1">
        <v>144</v>
      </c>
      <c r="B321" s="5">
        <v>0.997</v>
      </c>
      <c r="C321" t="s">
        <v>9312</v>
      </c>
      <c r="D321">
        <v>0</v>
      </c>
      <c r="E321">
        <v>0</v>
      </c>
      <c r="F321">
        <v>4</v>
      </c>
      <c r="G321">
        <v>27</v>
      </c>
      <c r="H321">
        <v>9</v>
      </c>
      <c r="I321">
        <v>0</v>
      </c>
      <c r="J321">
        <v>35</v>
      </c>
      <c r="K321" t="s">
        <v>8931</v>
      </c>
      <c r="L321">
        <v>0</v>
      </c>
      <c r="M321">
        <v>65</v>
      </c>
      <c r="N321" t="s">
        <v>8932</v>
      </c>
      <c r="O321" t="s">
        <v>1660</v>
      </c>
      <c r="P321" t="s">
        <v>25</v>
      </c>
      <c r="Q321" t="s">
        <v>26</v>
      </c>
      <c r="R321" t="s">
        <v>27</v>
      </c>
      <c r="V321" t="s">
        <v>8933</v>
      </c>
      <c r="X321" t="str">
        <f>VLOOKUP(pbp!V3071, games!$B$2:$R$40, 3, FALSE)</f>
        <v>2020-09-22T00:15Z</v>
      </c>
      <c r="Y321">
        <f>VLOOKUP(1*V321,NFLGames!$H$11:$H$555,1,FALSE)</f>
        <v>401128122</v>
      </c>
      <c r="Z321">
        <f>VLOOKUP($Y321, NFLGames!$H$11:$K$555,2,FALSE)</f>
        <v>2019</v>
      </c>
      <c r="AA321">
        <f>VLOOKUP($Y321, NFLGames!$H$11:$K$555,3,FALSE)</f>
        <v>2</v>
      </c>
      <c r="AB321" s="6">
        <f>IF(A322=0, 0, AH322-tbl_pbp[[#This Row],[Saints Win %]])</f>
        <v>-2.0000000000000018E-3</v>
      </c>
      <c r="AE321">
        <f>ABS(tbl_pbp[[#This Row],[play.homeScore]]-tbl_pbp[[#This Row],[play.awayScore]])</f>
        <v>18</v>
      </c>
      <c r="AF321">
        <f>IF(tbl_pbp[[#This Row],[Play Saints Win % Increase]]&gt;=$AF$4,1,0)</f>
        <v>0</v>
      </c>
      <c r="AG321" t="str">
        <f>VLOOKUP(tbl_pbp[[#This Row],[gameId]], games!$B$2:$T$40, 9, FALSE)</f>
        <v>new-orleans-saints</v>
      </c>
      <c r="AH321" s="5">
        <f>IF(tbl_pbp[[#This Row],[AwayTeam]] &lt;&gt; "new-orleans-saints", tbl_pbp[[#This Row],[homeWinPercentage]], 1-tbl_pbp[[#This Row],[homeWinPercentage]])</f>
        <v>3.0000000000000027E-3</v>
      </c>
      <c r="AI321" s="13">
        <f>tbl_pbp[[#This Row],[Kamara]]*tbl_pbp[[#This Row],[Impactful Play]]</f>
        <v>0</v>
      </c>
      <c r="AJ321" s="13">
        <f>tbl_pbp[[#This Row],[Thomas]]*tbl_pbp[[#This Row],[Impactful Play]]</f>
        <v>0</v>
      </c>
      <c r="AK321" s="13" t="str">
        <f>VLOOKUP(tbl_pbp[[#This Row],[Play Saints Win % Increase]], tbl_impact[],3,TRUE)</f>
        <v>Bad (0 to -5%)</v>
      </c>
    </row>
    <row r="322" spans="1:37">
      <c r="A322" s="1">
        <v>145</v>
      </c>
      <c r="B322" s="5">
        <v>0.999</v>
      </c>
      <c r="C322" t="s">
        <v>9313</v>
      </c>
      <c r="D322">
        <v>0</v>
      </c>
      <c r="E322">
        <v>0</v>
      </c>
      <c r="F322">
        <v>4</v>
      </c>
      <c r="G322">
        <v>27</v>
      </c>
      <c r="H322">
        <v>9</v>
      </c>
      <c r="I322">
        <v>10</v>
      </c>
      <c r="J322">
        <v>75</v>
      </c>
      <c r="K322" t="s">
        <v>29</v>
      </c>
      <c r="L322">
        <v>1</v>
      </c>
      <c r="M322">
        <v>75</v>
      </c>
      <c r="N322" t="s">
        <v>9314</v>
      </c>
      <c r="O322" t="s">
        <v>1660</v>
      </c>
      <c r="P322" t="s">
        <v>94</v>
      </c>
      <c r="Q322" t="s">
        <v>95</v>
      </c>
      <c r="R322" t="s">
        <v>96</v>
      </c>
      <c r="S322" t="s">
        <v>33</v>
      </c>
      <c r="T322" t="s">
        <v>34</v>
      </c>
      <c r="U322" t="s">
        <v>35</v>
      </c>
      <c r="V322" t="s">
        <v>8933</v>
      </c>
      <c r="X322" t="str">
        <f>VLOOKUP(pbp!V3072, games!$B$2:$R$40, 3, FALSE)</f>
        <v>2020-09-22T00:15Z</v>
      </c>
      <c r="Y322">
        <f>VLOOKUP(1*V322,NFLGames!$H$11:$H$555,1,FALSE)</f>
        <v>401128122</v>
      </c>
      <c r="Z322">
        <f>VLOOKUP($Y322, NFLGames!$H$11:$K$555,2,FALSE)</f>
        <v>2019</v>
      </c>
      <c r="AA322">
        <f>VLOOKUP($Y322, NFLGames!$H$11:$K$555,3,FALSE)</f>
        <v>2</v>
      </c>
      <c r="AB322" s="6">
        <f>IF(A323=0, 0, AH323-tbl_pbp[[#This Row],[Saints Win %]])</f>
        <v>1.0000000000000009E-3</v>
      </c>
      <c r="AE322">
        <f>ABS(tbl_pbp[[#This Row],[play.homeScore]]-tbl_pbp[[#This Row],[play.awayScore]])</f>
        <v>18</v>
      </c>
      <c r="AF322">
        <f>IF(tbl_pbp[[#This Row],[Play Saints Win % Increase]]&gt;=$AF$4,1,0)</f>
        <v>0</v>
      </c>
      <c r="AG322" t="str">
        <f>VLOOKUP(tbl_pbp[[#This Row],[gameId]], games!$B$2:$T$40, 9, FALSE)</f>
        <v>new-orleans-saints</v>
      </c>
      <c r="AH322" s="5">
        <f>IF(tbl_pbp[[#This Row],[AwayTeam]] &lt;&gt; "new-orleans-saints", tbl_pbp[[#This Row],[homeWinPercentage]], 1-tbl_pbp[[#This Row],[homeWinPercentage]])</f>
        <v>1.0000000000000009E-3</v>
      </c>
      <c r="AI322" s="13">
        <f>tbl_pbp[[#This Row],[Kamara]]*tbl_pbp[[#This Row],[Impactful Play]]</f>
        <v>0</v>
      </c>
      <c r="AJ322" s="13">
        <f>tbl_pbp[[#This Row],[Thomas]]*tbl_pbp[[#This Row],[Impactful Play]]</f>
        <v>0</v>
      </c>
      <c r="AK322" s="13" t="str">
        <f>VLOOKUP(tbl_pbp[[#This Row],[Play Saints Win % Increase]], tbl_impact[],3,TRUE)</f>
        <v>Scented (0 to +5%)</v>
      </c>
    </row>
    <row r="323" spans="1:37">
      <c r="A323" s="1">
        <v>146</v>
      </c>
      <c r="B323" s="5">
        <v>0.998</v>
      </c>
      <c r="C323" t="s">
        <v>9315</v>
      </c>
      <c r="D323">
        <v>0</v>
      </c>
      <c r="E323">
        <v>0</v>
      </c>
      <c r="F323">
        <v>4</v>
      </c>
      <c r="G323">
        <v>27</v>
      </c>
      <c r="H323">
        <v>9</v>
      </c>
      <c r="I323">
        <v>20</v>
      </c>
      <c r="J323">
        <v>85</v>
      </c>
      <c r="K323" t="s">
        <v>29</v>
      </c>
      <c r="L323">
        <v>1</v>
      </c>
      <c r="M323">
        <v>85</v>
      </c>
      <c r="N323" t="s">
        <v>9316</v>
      </c>
      <c r="O323" t="s">
        <v>5260</v>
      </c>
      <c r="P323" t="s">
        <v>45</v>
      </c>
      <c r="Q323" t="s">
        <v>46</v>
      </c>
      <c r="R323" t="s">
        <v>47</v>
      </c>
      <c r="S323" t="s">
        <v>1533</v>
      </c>
      <c r="T323" t="s">
        <v>263</v>
      </c>
      <c r="U323" t="s">
        <v>9317</v>
      </c>
      <c r="V323" t="s">
        <v>8933</v>
      </c>
      <c r="X323" t="str">
        <f>VLOOKUP(pbp!V3073, games!$B$2:$R$40, 3, FALSE)</f>
        <v>2020-09-22T00:15Z</v>
      </c>
      <c r="Y323">
        <f>VLOOKUP(1*V323,NFLGames!$H$11:$H$555,1,FALSE)</f>
        <v>401128122</v>
      </c>
      <c r="Z323">
        <f>VLOOKUP($Y323, NFLGames!$H$11:$K$555,2,FALSE)</f>
        <v>2019</v>
      </c>
      <c r="AA323">
        <f>VLOOKUP($Y323, NFLGames!$H$11:$K$555,3,FALSE)</f>
        <v>2</v>
      </c>
      <c r="AB323" s="6">
        <f>IF(A324=0, 0, AH324-tbl_pbp[[#This Row],[Saints Win %]])</f>
        <v>1.0000000000000009E-3</v>
      </c>
      <c r="AE323">
        <f>ABS(tbl_pbp[[#This Row],[play.homeScore]]-tbl_pbp[[#This Row],[play.awayScore]])</f>
        <v>18</v>
      </c>
      <c r="AF323">
        <f>IF(tbl_pbp[[#This Row],[Play Saints Win % Increase]]&gt;=$AF$4,1,0)</f>
        <v>0</v>
      </c>
      <c r="AG323" t="str">
        <f>VLOOKUP(tbl_pbp[[#This Row],[gameId]], games!$B$2:$T$40, 9, FALSE)</f>
        <v>new-orleans-saints</v>
      </c>
      <c r="AH323" s="5">
        <f>IF(tbl_pbp[[#This Row],[AwayTeam]] &lt;&gt; "new-orleans-saints", tbl_pbp[[#This Row],[homeWinPercentage]], 1-tbl_pbp[[#This Row],[homeWinPercentage]])</f>
        <v>2.0000000000000018E-3</v>
      </c>
      <c r="AI323" s="13">
        <f>tbl_pbp[[#This Row],[Kamara]]*tbl_pbp[[#This Row],[Impactful Play]]</f>
        <v>0</v>
      </c>
      <c r="AJ323" s="13">
        <f>tbl_pbp[[#This Row],[Thomas]]*tbl_pbp[[#This Row],[Impactful Play]]</f>
        <v>0</v>
      </c>
      <c r="AK323" s="13" t="str">
        <f>VLOOKUP(tbl_pbp[[#This Row],[Play Saints Win % Increase]], tbl_impact[],3,TRUE)</f>
        <v>Scented (0 to +5%)</v>
      </c>
    </row>
    <row r="324" spans="1:37">
      <c r="A324" s="1">
        <v>147</v>
      </c>
      <c r="B324" s="5">
        <v>0.997</v>
      </c>
      <c r="C324" t="s">
        <v>9318</v>
      </c>
      <c r="D324">
        <v>0</v>
      </c>
      <c r="E324">
        <v>0</v>
      </c>
      <c r="F324">
        <v>4</v>
      </c>
      <c r="G324">
        <v>27</v>
      </c>
      <c r="H324">
        <v>9</v>
      </c>
      <c r="I324">
        <v>14</v>
      </c>
      <c r="J324">
        <v>79</v>
      </c>
      <c r="K324" t="s">
        <v>29</v>
      </c>
      <c r="L324">
        <v>2</v>
      </c>
      <c r="M324">
        <v>79</v>
      </c>
      <c r="N324" t="s">
        <v>9319</v>
      </c>
      <c r="O324" t="s">
        <v>4147</v>
      </c>
      <c r="P324" t="s">
        <v>30</v>
      </c>
      <c r="Q324" t="s">
        <v>31</v>
      </c>
      <c r="R324" t="s">
        <v>32</v>
      </c>
      <c r="S324" t="s">
        <v>741</v>
      </c>
      <c r="T324" t="s">
        <v>268</v>
      </c>
      <c r="U324" t="s">
        <v>9320</v>
      </c>
      <c r="V324" t="s">
        <v>8933</v>
      </c>
      <c r="X324" t="str">
        <f>VLOOKUP(pbp!V3074, games!$B$2:$R$40, 3, FALSE)</f>
        <v>2020-09-22T00:15Z</v>
      </c>
      <c r="Y324">
        <f>VLOOKUP(1*V324,NFLGames!$H$11:$H$555,1,FALSE)</f>
        <v>401128122</v>
      </c>
      <c r="Z324">
        <f>VLOOKUP($Y324, NFLGames!$H$11:$K$555,2,FALSE)</f>
        <v>2019</v>
      </c>
      <c r="AA324">
        <f>VLOOKUP($Y324, NFLGames!$H$11:$K$555,3,FALSE)</f>
        <v>2</v>
      </c>
      <c r="AB324" s="6">
        <f>IF(A325=0, 0, AH325-tbl_pbp[[#This Row],[Saints Win %]])</f>
        <v>-2.0000000000000018E-3</v>
      </c>
      <c r="AD324">
        <v>1</v>
      </c>
      <c r="AE324">
        <f>ABS(tbl_pbp[[#This Row],[play.homeScore]]-tbl_pbp[[#This Row],[play.awayScore]])</f>
        <v>18</v>
      </c>
      <c r="AF324">
        <f>IF(tbl_pbp[[#This Row],[Play Saints Win % Increase]]&gt;=$AF$4,1,0)</f>
        <v>0</v>
      </c>
      <c r="AG324" t="str">
        <f>VLOOKUP(tbl_pbp[[#This Row],[gameId]], games!$B$2:$T$40, 9, FALSE)</f>
        <v>new-orleans-saints</v>
      </c>
      <c r="AH324" s="5">
        <f>IF(tbl_pbp[[#This Row],[AwayTeam]] &lt;&gt; "new-orleans-saints", tbl_pbp[[#This Row],[homeWinPercentage]], 1-tbl_pbp[[#This Row],[homeWinPercentage]])</f>
        <v>3.0000000000000027E-3</v>
      </c>
      <c r="AI324" s="13">
        <f>tbl_pbp[[#This Row],[Kamara]]*tbl_pbp[[#This Row],[Impactful Play]]</f>
        <v>0</v>
      </c>
      <c r="AJ324" s="13">
        <f>tbl_pbp[[#This Row],[Thomas]]*tbl_pbp[[#This Row],[Impactful Play]]</f>
        <v>0</v>
      </c>
      <c r="AK324" s="13" t="str">
        <f>VLOOKUP(tbl_pbp[[#This Row],[Play Saints Win % Increase]], tbl_impact[],3,TRUE)</f>
        <v>Bad (0 to -5%)</v>
      </c>
    </row>
    <row r="325" spans="1:37">
      <c r="A325" s="1">
        <v>148</v>
      </c>
      <c r="B325" s="5">
        <v>0.999</v>
      </c>
      <c r="C325" t="s">
        <v>9321</v>
      </c>
      <c r="D325">
        <v>0</v>
      </c>
      <c r="E325">
        <v>0</v>
      </c>
      <c r="F325">
        <v>4</v>
      </c>
      <c r="G325">
        <v>27</v>
      </c>
      <c r="H325">
        <v>9</v>
      </c>
      <c r="I325">
        <v>4</v>
      </c>
      <c r="J325">
        <v>69</v>
      </c>
      <c r="K325" t="s">
        <v>29</v>
      </c>
      <c r="L325">
        <v>3</v>
      </c>
      <c r="M325">
        <v>69</v>
      </c>
      <c r="N325" t="s">
        <v>9322</v>
      </c>
      <c r="O325" t="s">
        <v>7280</v>
      </c>
      <c r="P325" t="s">
        <v>30</v>
      </c>
      <c r="Q325" t="s">
        <v>31</v>
      </c>
      <c r="R325" t="s">
        <v>32</v>
      </c>
      <c r="S325" t="s">
        <v>63</v>
      </c>
      <c r="T325" t="s">
        <v>361</v>
      </c>
      <c r="U325" t="s">
        <v>545</v>
      </c>
      <c r="V325" t="s">
        <v>8933</v>
      </c>
      <c r="X325" t="str">
        <f>VLOOKUP(pbp!V3075, games!$B$2:$R$40, 3, FALSE)</f>
        <v>2020-09-22T00:15Z</v>
      </c>
      <c r="Y325">
        <f>VLOOKUP(1*V325,NFLGames!$H$11:$H$555,1,FALSE)</f>
        <v>401128122</v>
      </c>
      <c r="Z325">
        <f>VLOOKUP($Y325, NFLGames!$H$11:$K$555,2,FALSE)</f>
        <v>2019</v>
      </c>
      <c r="AA325">
        <f>VLOOKUP($Y325, NFLGames!$H$11:$K$555,3,FALSE)</f>
        <v>2</v>
      </c>
      <c r="AB325" s="6">
        <f>IF(A326=0, 0, AH326-tbl_pbp[[#This Row],[Saints Win %]])</f>
        <v>2.0000000000000018E-3</v>
      </c>
      <c r="AE325">
        <f>ABS(tbl_pbp[[#This Row],[play.homeScore]]-tbl_pbp[[#This Row],[play.awayScore]])</f>
        <v>18</v>
      </c>
      <c r="AF325">
        <f>IF(tbl_pbp[[#This Row],[Play Saints Win % Increase]]&gt;=$AF$4,1,0)</f>
        <v>0</v>
      </c>
      <c r="AG325" t="str">
        <f>VLOOKUP(tbl_pbp[[#This Row],[gameId]], games!$B$2:$T$40, 9, FALSE)</f>
        <v>new-orleans-saints</v>
      </c>
      <c r="AH325" s="5">
        <f>IF(tbl_pbp[[#This Row],[AwayTeam]] &lt;&gt; "new-orleans-saints", tbl_pbp[[#This Row],[homeWinPercentage]], 1-tbl_pbp[[#This Row],[homeWinPercentage]])</f>
        <v>1.0000000000000009E-3</v>
      </c>
      <c r="AI325" s="13">
        <f>tbl_pbp[[#This Row],[Kamara]]*tbl_pbp[[#This Row],[Impactful Play]]</f>
        <v>0</v>
      </c>
      <c r="AJ325" s="13">
        <f>tbl_pbp[[#This Row],[Thomas]]*tbl_pbp[[#This Row],[Impactful Play]]</f>
        <v>0</v>
      </c>
      <c r="AK325" s="13" t="str">
        <f>VLOOKUP(tbl_pbp[[#This Row],[Play Saints Win % Increase]], tbl_impact[],3,TRUE)</f>
        <v>Scented (0 to +5%)</v>
      </c>
    </row>
    <row r="326" spans="1:37">
      <c r="A326" s="1">
        <v>149</v>
      </c>
      <c r="B326" s="5">
        <v>0.997</v>
      </c>
      <c r="C326" t="s">
        <v>9323</v>
      </c>
      <c r="D326">
        <v>0</v>
      </c>
      <c r="E326">
        <v>0</v>
      </c>
      <c r="F326">
        <v>4</v>
      </c>
      <c r="G326">
        <v>27</v>
      </c>
      <c r="H326">
        <v>9</v>
      </c>
      <c r="I326">
        <v>10</v>
      </c>
      <c r="J326">
        <v>62</v>
      </c>
      <c r="K326" t="s">
        <v>29</v>
      </c>
      <c r="L326">
        <v>1</v>
      </c>
      <c r="M326">
        <v>62</v>
      </c>
      <c r="N326" t="s">
        <v>9324</v>
      </c>
      <c r="O326" t="s">
        <v>2179</v>
      </c>
      <c r="P326" t="s">
        <v>30</v>
      </c>
      <c r="Q326" t="s">
        <v>31</v>
      </c>
      <c r="R326" t="s">
        <v>32</v>
      </c>
      <c r="S326" t="s">
        <v>33</v>
      </c>
      <c r="T326" t="s">
        <v>358</v>
      </c>
      <c r="U326" t="s">
        <v>359</v>
      </c>
      <c r="V326" t="s">
        <v>8933</v>
      </c>
      <c r="X326" t="str">
        <f>VLOOKUP(pbp!V3076, games!$B$2:$R$40, 3, FALSE)</f>
        <v>2020-09-22T00:15Z</v>
      </c>
      <c r="Y326">
        <f>VLOOKUP(1*V326,NFLGames!$H$11:$H$555,1,FALSE)</f>
        <v>401128122</v>
      </c>
      <c r="Z326">
        <f>VLOOKUP($Y326, NFLGames!$H$11:$K$555,2,FALSE)</f>
        <v>2019</v>
      </c>
      <c r="AA326">
        <f>VLOOKUP($Y326, NFLGames!$H$11:$K$555,3,FALSE)</f>
        <v>2</v>
      </c>
      <c r="AB326" s="6">
        <f>IF(A327=0, 0, AH327-tbl_pbp[[#This Row],[Saints Win %]])</f>
        <v>-1.0000000000000009E-3</v>
      </c>
      <c r="AD326">
        <v>1</v>
      </c>
      <c r="AE326">
        <f>ABS(tbl_pbp[[#This Row],[play.homeScore]]-tbl_pbp[[#This Row],[play.awayScore]])</f>
        <v>18</v>
      </c>
      <c r="AF326">
        <f>IF(tbl_pbp[[#This Row],[Play Saints Win % Increase]]&gt;=$AF$4,1,0)</f>
        <v>0</v>
      </c>
      <c r="AG326" t="str">
        <f>VLOOKUP(tbl_pbp[[#This Row],[gameId]], games!$B$2:$T$40, 9, FALSE)</f>
        <v>new-orleans-saints</v>
      </c>
      <c r="AH326" s="5">
        <f>IF(tbl_pbp[[#This Row],[AwayTeam]] &lt;&gt; "new-orleans-saints", tbl_pbp[[#This Row],[homeWinPercentage]], 1-tbl_pbp[[#This Row],[homeWinPercentage]])</f>
        <v>3.0000000000000027E-3</v>
      </c>
      <c r="AI326" s="13">
        <f>tbl_pbp[[#This Row],[Kamara]]*tbl_pbp[[#This Row],[Impactful Play]]</f>
        <v>0</v>
      </c>
      <c r="AJ326" s="13">
        <f>tbl_pbp[[#This Row],[Thomas]]*tbl_pbp[[#This Row],[Impactful Play]]</f>
        <v>0</v>
      </c>
      <c r="AK326" s="13" t="str">
        <f>VLOOKUP(tbl_pbp[[#This Row],[Play Saints Win % Increase]], tbl_impact[],3,TRUE)</f>
        <v>Bad (0 to -5%)</v>
      </c>
    </row>
    <row r="327" spans="1:37">
      <c r="A327" s="1">
        <v>150</v>
      </c>
      <c r="B327" s="5">
        <v>0.998</v>
      </c>
      <c r="C327" t="s">
        <v>9325</v>
      </c>
      <c r="D327">
        <v>0</v>
      </c>
      <c r="E327">
        <v>0</v>
      </c>
      <c r="F327">
        <v>4</v>
      </c>
      <c r="G327">
        <v>27</v>
      </c>
      <c r="H327">
        <v>9</v>
      </c>
      <c r="I327">
        <v>10</v>
      </c>
      <c r="J327">
        <v>51</v>
      </c>
      <c r="K327" t="s">
        <v>29</v>
      </c>
      <c r="L327">
        <v>1</v>
      </c>
      <c r="M327">
        <v>51</v>
      </c>
      <c r="N327" t="s">
        <v>9326</v>
      </c>
      <c r="O327" t="s">
        <v>1681</v>
      </c>
      <c r="P327" t="s">
        <v>22</v>
      </c>
      <c r="Q327" t="s">
        <v>37</v>
      </c>
      <c r="S327" t="s">
        <v>33</v>
      </c>
      <c r="T327" t="s">
        <v>493</v>
      </c>
      <c r="U327" t="s">
        <v>494</v>
      </c>
      <c r="V327" t="s">
        <v>8933</v>
      </c>
      <c r="X327" t="str">
        <f>VLOOKUP(pbp!V3077, games!$B$2:$R$40, 3, FALSE)</f>
        <v>2020-09-22T00:15Z</v>
      </c>
      <c r="Y327">
        <f>VLOOKUP(1*V327,NFLGames!$H$11:$H$555,1,FALSE)</f>
        <v>401128122</v>
      </c>
      <c r="Z327">
        <f>VLOOKUP($Y327, NFLGames!$H$11:$K$555,2,FALSE)</f>
        <v>2019</v>
      </c>
      <c r="AA327">
        <f>VLOOKUP($Y327, NFLGames!$H$11:$K$555,3,FALSE)</f>
        <v>2</v>
      </c>
      <c r="AB327" s="6">
        <f>IF(A328=0, 0, AH328-tbl_pbp[[#This Row],[Saints Win %]])</f>
        <v>-1.0000000000000009E-3</v>
      </c>
      <c r="AD327">
        <v>1</v>
      </c>
      <c r="AE327">
        <f>ABS(tbl_pbp[[#This Row],[play.homeScore]]-tbl_pbp[[#This Row],[play.awayScore]])</f>
        <v>18</v>
      </c>
      <c r="AF327">
        <f>IF(tbl_pbp[[#This Row],[Play Saints Win % Increase]]&gt;=$AF$4,1,0)</f>
        <v>0</v>
      </c>
      <c r="AG327" t="str">
        <f>VLOOKUP(tbl_pbp[[#This Row],[gameId]], games!$B$2:$T$40, 9, FALSE)</f>
        <v>new-orleans-saints</v>
      </c>
      <c r="AH327" s="5">
        <f>IF(tbl_pbp[[#This Row],[AwayTeam]] &lt;&gt; "new-orleans-saints", tbl_pbp[[#This Row],[homeWinPercentage]], 1-tbl_pbp[[#This Row],[homeWinPercentage]])</f>
        <v>2.0000000000000018E-3</v>
      </c>
      <c r="AI327" s="13">
        <f>tbl_pbp[[#This Row],[Kamara]]*tbl_pbp[[#This Row],[Impactful Play]]</f>
        <v>0</v>
      </c>
      <c r="AJ327" s="13">
        <f>tbl_pbp[[#This Row],[Thomas]]*tbl_pbp[[#This Row],[Impactful Play]]</f>
        <v>0</v>
      </c>
      <c r="AK327" s="13" t="str">
        <f>VLOOKUP(tbl_pbp[[#This Row],[Play Saints Win % Increase]], tbl_impact[],3,TRUE)</f>
        <v>Bad (0 to -5%)</v>
      </c>
    </row>
    <row r="328" spans="1:37">
      <c r="A328" s="1">
        <v>151</v>
      </c>
      <c r="B328" s="5">
        <v>0.999</v>
      </c>
      <c r="C328" t="s">
        <v>9327</v>
      </c>
      <c r="D328">
        <v>0</v>
      </c>
      <c r="E328">
        <v>0</v>
      </c>
      <c r="F328">
        <v>4</v>
      </c>
      <c r="G328">
        <v>27</v>
      </c>
      <c r="H328">
        <v>9</v>
      </c>
      <c r="I328">
        <v>10</v>
      </c>
      <c r="J328">
        <v>51</v>
      </c>
      <c r="K328" t="s">
        <v>29</v>
      </c>
      <c r="L328">
        <v>2</v>
      </c>
      <c r="M328">
        <v>51</v>
      </c>
      <c r="N328" t="s">
        <v>9328</v>
      </c>
      <c r="O328" t="s">
        <v>475</v>
      </c>
      <c r="P328" t="s">
        <v>22</v>
      </c>
      <c r="Q328" t="s">
        <v>37</v>
      </c>
      <c r="S328" t="s">
        <v>120</v>
      </c>
      <c r="T328" t="s">
        <v>493</v>
      </c>
      <c r="U328" t="s">
        <v>496</v>
      </c>
      <c r="V328" t="s">
        <v>8933</v>
      </c>
      <c r="X328" t="str">
        <f>VLOOKUP(pbp!V3078, games!$B$2:$R$40, 3, FALSE)</f>
        <v>2020-09-22T00:15Z</v>
      </c>
      <c r="Y328">
        <f>VLOOKUP(1*V328,NFLGames!$H$11:$H$555,1,FALSE)</f>
        <v>401128122</v>
      </c>
      <c r="Z328">
        <f>VLOOKUP($Y328, NFLGames!$H$11:$K$555,2,FALSE)</f>
        <v>2019</v>
      </c>
      <c r="AA328">
        <f>VLOOKUP($Y328, NFLGames!$H$11:$K$555,3,FALSE)</f>
        <v>2</v>
      </c>
      <c r="AB328" s="6">
        <f>IF(A329=0, 0, AH329-tbl_pbp[[#This Row],[Saints Win %]])</f>
        <v>0</v>
      </c>
      <c r="AE328">
        <f>ABS(tbl_pbp[[#This Row],[play.homeScore]]-tbl_pbp[[#This Row],[play.awayScore]])</f>
        <v>18</v>
      </c>
      <c r="AF328">
        <f>IF(tbl_pbp[[#This Row],[Play Saints Win % Increase]]&gt;=$AF$4,1,0)</f>
        <v>0</v>
      </c>
      <c r="AG328" t="str">
        <f>VLOOKUP(tbl_pbp[[#This Row],[gameId]], games!$B$2:$T$40, 9, FALSE)</f>
        <v>new-orleans-saints</v>
      </c>
      <c r="AH328" s="5">
        <f>IF(tbl_pbp[[#This Row],[AwayTeam]] &lt;&gt; "new-orleans-saints", tbl_pbp[[#This Row],[homeWinPercentage]], 1-tbl_pbp[[#This Row],[homeWinPercentage]])</f>
        <v>1.0000000000000009E-3</v>
      </c>
      <c r="AI328" s="13">
        <f>tbl_pbp[[#This Row],[Kamara]]*tbl_pbp[[#This Row],[Impactful Play]]</f>
        <v>0</v>
      </c>
      <c r="AJ328" s="13">
        <f>tbl_pbp[[#This Row],[Thomas]]*tbl_pbp[[#This Row],[Impactful Play]]</f>
        <v>0</v>
      </c>
      <c r="AK328" s="13" t="str">
        <f>VLOOKUP(tbl_pbp[[#This Row],[Play Saints Win % Increase]], tbl_impact[],3,TRUE)</f>
        <v>Scented (0 to +5%)</v>
      </c>
    </row>
    <row r="329" spans="1:37">
      <c r="A329" s="1">
        <v>152</v>
      </c>
      <c r="B329" s="5">
        <v>0.999</v>
      </c>
      <c r="C329" t="s">
        <v>9329</v>
      </c>
      <c r="D329">
        <v>0</v>
      </c>
      <c r="E329">
        <v>0</v>
      </c>
      <c r="F329">
        <v>4</v>
      </c>
      <c r="G329">
        <v>27</v>
      </c>
      <c r="H329">
        <v>9</v>
      </c>
      <c r="I329">
        <v>20</v>
      </c>
      <c r="J329">
        <v>61</v>
      </c>
      <c r="K329" t="s">
        <v>29</v>
      </c>
      <c r="L329">
        <v>3</v>
      </c>
      <c r="M329">
        <v>75</v>
      </c>
      <c r="N329" t="s">
        <v>9330</v>
      </c>
      <c r="O329" t="s">
        <v>98</v>
      </c>
      <c r="P329" t="s">
        <v>22</v>
      </c>
      <c r="Q329" t="s">
        <v>37</v>
      </c>
      <c r="S329" t="s">
        <v>181</v>
      </c>
      <c r="T329" t="s">
        <v>463</v>
      </c>
      <c r="U329" t="s">
        <v>9331</v>
      </c>
      <c r="V329" t="s">
        <v>8933</v>
      </c>
      <c r="X329" t="str">
        <f>VLOOKUP(pbp!V3079, games!$B$2:$R$40, 3, FALSE)</f>
        <v>2020-09-22T00:15Z</v>
      </c>
      <c r="Y329">
        <f>VLOOKUP(1*V329,NFLGames!$H$11:$H$555,1,FALSE)</f>
        <v>401128122</v>
      </c>
      <c r="Z329">
        <f>VLOOKUP($Y329, NFLGames!$H$11:$K$555,2,FALSE)</f>
        <v>2019</v>
      </c>
      <c r="AA329">
        <f>VLOOKUP($Y329, NFLGames!$H$11:$K$555,3,FALSE)</f>
        <v>2</v>
      </c>
      <c r="AB329" s="6">
        <f>IF(A330=0, 0, AH330-tbl_pbp[[#This Row],[Saints Win %]])</f>
        <v>0</v>
      </c>
      <c r="AE329">
        <f>ABS(tbl_pbp[[#This Row],[play.homeScore]]-tbl_pbp[[#This Row],[play.awayScore]])</f>
        <v>18</v>
      </c>
      <c r="AF329">
        <f>IF(tbl_pbp[[#This Row],[Play Saints Win % Increase]]&gt;=$AF$4,1,0)</f>
        <v>0</v>
      </c>
      <c r="AG329" t="str">
        <f>VLOOKUP(tbl_pbp[[#This Row],[gameId]], games!$B$2:$T$40, 9, FALSE)</f>
        <v>new-orleans-saints</v>
      </c>
      <c r="AH329" s="5">
        <f>IF(tbl_pbp[[#This Row],[AwayTeam]] &lt;&gt; "new-orleans-saints", tbl_pbp[[#This Row],[homeWinPercentage]], 1-tbl_pbp[[#This Row],[homeWinPercentage]])</f>
        <v>1.0000000000000009E-3</v>
      </c>
      <c r="AI329" s="13">
        <f>tbl_pbp[[#This Row],[Kamara]]*tbl_pbp[[#This Row],[Impactful Play]]</f>
        <v>0</v>
      </c>
      <c r="AJ329" s="13">
        <f>tbl_pbp[[#This Row],[Thomas]]*tbl_pbp[[#This Row],[Impactful Play]]</f>
        <v>0</v>
      </c>
      <c r="AK329" s="13" t="str">
        <f>VLOOKUP(tbl_pbp[[#This Row],[Play Saints Win % Increase]], tbl_impact[],3,TRUE)</f>
        <v>Scented (0 to +5%)</v>
      </c>
    </row>
    <row r="330" spans="1:37">
      <c r="A330" s="1">
        <v>153</v>
      </c>
      <c r="B330" s="5">
        <v>0.999</v>
      </c>
      <c r="C330" t="s">
        <v>9332</v>
      </c>
      <c r="D330">
        <v>0</v>
      </c>
      <c r="E330">
        <v>0</v>
      </c>
      <c r="F330">
        <v>4</v>
      </c>
      <c r="G330">
        <v>27</v>
      </c>
      <c r="H330">
        <v>9</v>
      </c>
      <c r="I330">
        <v>20</v>
      </c>
      <c r="J330">
        <v>61</v>
      </c>
      <c r="K330" t="s">
        <v>29</v>
      </c>
      <c r="L330">
        <v>4</v>
      </c>
      <c r="M330">
        <v>61</v>
      </c>
      <c r="N330" t="s">
        <v>9333</v>
      </c>
      <c r="O330" t="s">
        <v>279</v>
      </c>
      <c r="P330" t="s">
        <v>66</v>
      </c>
      <c r="Q330" t="s">
        <v>67</v>
      </c>
      <c r="R330" t="s">
        <v>68</v>
      </c>
      <c r="S330" t="s">
        <v>1317</v>
      </c>
      <c r="T330" t="s">
        <v>463</v>
      </c>
      <c r="U330" t="s">
        <v>9334</v>
      </c>
      <c r="V330" t="s">
        <v>8933</v>
      </c>
      <c r="X330" t="str">
        <f>VLOOKUP(pbp!V3080, games!$B$2:$R$40, 3, FALSE)</f>
        <v>2020-09-22T00:15Z</v>
      </c>
      <c r="Y330">
        <f>VLOOKUP(1*V330,NFLGames!$H$11:$H$555,1,FALSE)</f>
        <v>401128122</v>
      </c>
      <c r="Z330">
        <f>VLOOKUP($Y330, NFLGames!$H$11:$K$555,2,FALSE)</f>
        <v>2019</v>
      </c>
      <c r="AA330">
        <f>VLOOKUP($Y330, NFLGames!$H$11:$K$555,3,FALSE)</f>
        <v>2</v>
      </c>
      <c r="AB330" s="6">
        <f>IF(A331=0, 0, AH331-tbl_pbp[[#This Row],[Saints Win %]])</f>
        <v>0</v>
      </c>
      <c r="AE330">
        <f>ABS(tbl_pbp[[#This Row],[play.homeScore]]-tbl_pbp[[#This Row],[play.awayScore]])</f>
        <v>18</v>
      </c>
      <c r="AF330">
        <f>IF(tbl_pbp[[#This Row],[Play Saints Win % Increase]]&gt;=$AF$4,1,0)</f>
        <v>0</v>
      </c>
      <c r="AG330" t="str">
        <f>VLOOKUP(tbl_pbp[[#This Row],[gameId]], games!$B$2:$T$40, 9, FALSE)</f>
        <v>new-orleans-saints</v>
      </c>
      <c r="AH330" s="5">
        <f>IF(tbl_pbp[[#This Row],[AwayTeam]] &lt;&gt; "new-orleans-saints", tbl_pbp[[#This Row],[homeWinPercentage]], 1-tbl_pbp[[#This Row],[homeWinPercentage]])</f>
        <v>1.0000000000000009E-3</v>
      </c>
      <c r="AI330" s="13">
        <f>tbl_pbp[[#This Row],[Kamara]]*tbl_pbp[[#This Row],[Impactful Play]]</f>
        <v>0</v>
      </c>
      <c r="AJ330" s="13">
        <f>tbl_pbp[[#This Row],[Thomas]]*tbl_pbp[[#This Row],[Impactful Play]]</f>
        <v>0</v>
      </c>
      <c r="AK330" s="13" t="str">
        <f>VLOOKUP(tbl_pbp[[#This Row],[Play Saints Win % Increase]], tbl_impact[],3,TRUE)</f>
        <v>Scented (0 to +5%)</v>
      </c>
    </row>
    <row r="331" spans="1:37">
      <c r="A331" s="1">
        <v>154</v>
      </c>
      <c r="B331" s="5">
        <v>0.999</v>
      </c>
      <c r="C331" t="s">
        <v>9335</v>
      </c>
      <c r="D331">
        <v>0</v>
      </c>
      <c r="E331">
        <v>0</v>
      </c>
      <c r="F331">
        <v>4</v>
      </c>
      <c r="G331">
        <v>27</v>
      </c>
      <c r="H331">
        <v>9</v>
      </c>
      <c r="I331">
        <v>10</v>
      </c>
      <c r="J331">
        <v>11</v>
      </c>
      <c r="K331" t="s">
        <v>8931</v>
      </c>
      <c r="L331">
        <v>1</v>
      </c>
      <c r="M331">
        <v>89</v>
      </c>
      <c r="N331" t="s">
        <v>9336</v>
      </c>
      <c r="O331" t="s">
        <v>4477</v>
      </c>
      <c r="P331" t="s">
        <v>45</v>
      </c>
      <c r="Q331" t="s">
        <v>46</v>
      </c>
      <c r="R331" t="s">
        <v>47</v>
      </c>
      <c r="S331" t="s">
        <v>33</v>
      </c>
      <c r="T331" t="s">
        <v>9337</v>
      </c>
      <c r="U331" t="s">
        <v>9338</v>
      </c>
      <c r="V331" t="s">
        <v>8933</v>
      </c>
      <c r="X331" t="str">
        <f>VLOOKUP(pbp!V3081, games!$B$2:$R$40, 3, FALSE)</f>
        <v>2020-09-22T00:15Z</v>
      </c>
      <c r="Y331">
        <f>VLOOKUP(1*V331,NFLGames!$H$11:$H$555,1,FALSE)</f>
        <v>401128122</v>
      </c>
      <c r="Z331">
        <f>VLOOKUP($Y331, NFLGames!$H$11:$K$555,2,FALSE)</f>
        <v>2019</v>
      </c>
      <c r="AA331">
        <f>VLOOKUP($Y331, NFLGames!$H$11:$K$555,3,FALSE)</f>
        <v>2</v>
      </c>
      <c r="AB331" s="6">
        <f>IF(A332=0, 0, AH332-tbl_pbp[[#This Row],[Saints Win %]])</f>
        <v>0</v>
      </c>
      <c r="AE331">
        <f>ABS(tbl_pbp[[#This Row],[play.homeScore]]-tbl_pbp[[#This Row],[play.awayScore]])</f>
        <v>18</v>
      </c>
      <c r="AF331">
        <f>IF(tbl_pbp[[#This Row],[Play Saints Win % Increase]]&gt;=$AF$4,1,0)</f>
        <v>0</v>
      </c>
      <c r="AG331" t="str">
        <f>VLOOKUP(tbl_pbp[[#This Row],[gameId]], games!$B$2:$T$40, 9, FALSE)</f>
        <v>new-orleans-saints</v>
      </c>
      <c r="AH331" s="5">
        <f>IF(tbl_pbp[[#This Row],[AwayTeam]] &lt;&gt; "new-orleans-saints", tbl_pbp[[#This Row],[homeWinPercentage]], 1-tbl_pbp[[#This Row],[homeWinPercentage]])</f>
        <v>1.0000000000000009E-3</v>
      </c>
      <c r="AI331" s="13">
        <f>tbl_pbp[[#This Row],[Kamara]]*tbl_pbp[[#This Row],[Impactful Play]]</f>
        <v>0</v>
      </c>
      <c r="AJ331" s="13">
        <f>tbl_pbp[[#This Row],[Thomas]]*tbl_pbp[[#This Row],[Impactful Play]]</f>
        <v>0</v>
      </c>
      <c r="AK331" s="13" t="str">
        <f>VLOOKUP(tbl_pbp[[#This Row],[Play Saints Win % Increase]], tbl_impact[],3,TRUE)</f>
        <v>Scented (0 to +5%)</v>
      </c>
    </row>
    <row r="332" spans="1:37">
      <c r="A332" s="1">
        <v>155</v>
      </c>
      <c r="B332" s="5">
        <v>0.999</v>
      </c>
      <c r="C332" t="s">
        <v>9339</v>
      </c>
      <c r="D332">
        <v>0</v>
      </c>
      <c r="E332">
        <v>0</v>
      </c>
      <c r="F332">
        <v>4</v>
      </c>
      <c r="G332">
        <v>27</v>
      </c>
      <c r="H332">
        <v>9</v>
      </c>
      <c r="I332">
        <v>10</v>
      </c>
      <c r="J332">
        <v>11</v>
      </c>
      <c r="K332" t="s">
        <v>8931</v>
      </c>
      <c r="L332">
        <v>2</v>
      </c>
      <c r="M332">
        <v>89</v>
      </c>
      <c r="N332" t="s">
        <v>9340</v>
      </c>
      <c r="O332" t="s">
        <v>282</v>
      </c>
      <c r="P332" t="s">
        <v>45</v>
      </c>
      <c r="Q332" t="s">
        <v>46</v>
      </c>
      <c r="R332" t="s">
        <v>47</v>
      </c>
      <c r="S332" t="s">
        <v>120</v>
      </c>
      <c r="T332" t="s">
        <v>9337</v>
      </c>
      <c r="U332" t="s">
        <v>9341</v>
      </c>
      <c r="V332" t="s">
        <v>8933</v>
      </c>
      <c r="X332" t="str">
        <f>VLOOKUP(pbp!V3082, games!$B$2:$R$40, 3, FALSE)</f>
        <v>2020-09-22T00:15Z</v>
      </c>
      <c r="Y332">
        <f>VLOOKUP(1*V332,NFLGames!$H$11:$H$555,1,FALSE)</f>
        <v>401128122</v>
      </c>
      <c r="Z332">
        <f>VLOOKUP($Y332, NFLGames!$H$11:$K$555,2,FALSE)</f>
        <v>2019</v>
      </c>
      <c r="AA332">
        <f>VLOOKUP($Y332, NFLGames!$H$11:$K$555,3,FALSE)</f>
        <v>2</v>
      </c>
      <c r="AB332" s="6">
        <f>IF(A333=0, 0, AH333-tbl_pbp[[#This Row],[Saints Win %]])</f>
        <v>0</v>
      </c>
      <c r="AE332">
        <f>ABS(tbl_pbp[[#This Row],[play.homeScore]]-tbl_pbp[[#This Row],[play.awayScore]])</f>
        <v>18</v>
      </c>
      <c r="AF332">
        <f>IF(tbl_pbp[[#This Row],[Play Saints Win % Increase]]&gt;=$AF$4,1,0)</f>
        <v>0</v>
      </c>
      <c r="AG332" t="str">
        <f>VLOOKUP(tbl_pbp[[#This Row],[gameId]], games!$B$2:$T$40, 9, FALSE)</f>
        <v>new-orleans-saints</v>
      </c>
      <c r="AH332" s="5">
        <f>IF(tbl_pbp[[#This Row],[AwayTeam]] &lt;&gt; "new-orleans-saints", tbl_pbp[[#This Row],[homeWinPercentage]], 1-tbl_pbp[[#This Row],[homeWinPercentage]])</f>
        <v>1.0000000000000009E-3</v>
      </c>
      <c r="AI332" s="13">
        <f>tbl_pbp[[#This Row],[Kamara]]*tbl_pbp[[#This Row],[Impactful Play]]</f>
        <v>0</v>
      </c>
      <c r="AJ332" s="13">
        <f>tbl_pbp[[#This Row],[Thomas]]*tbl_pbp[[#This Row],[Impactful Play]]</f>
        <v>0</v>
      </c>
      <c r="AK332" s="13" t="str">
        <f>VLOOKUP(tbl_pbp[[#This Row],[Play Saints Win % Increase]], tbl_impact[],3,TRUE)</f>
        <v>Scented (0 to +5%)</v>
      </c>
    </row>
    <row r="333" spans="1:37">
      <c r="A333" s="1">
        <v>156</v>
      </c>
      <c r="B333" s="5">
        <v>0.999</v>
      </c>
      <c r="C333" t="s">
        <v>9342</v>
      </c>
      <c r="D333">
        <v>0</v>
      </c>
      <c r="E333">
        <v>0</v>
      </c>
      <c r="F333">
        <v>4</v>
      </c>
      <c r="G333">
        <v>27</v>
      </c>
      <c r="H333">
        <v>9</v>
      </c>
      <c r="I333">
        <v>1</v>
      </c>
      <c r="J333">
        <v>20</v>
      </c>
      <c r="K333" t="s">
        <v>8931</v>
      </c>
      <c r="L333">
        <v>3</v>
      </c>
      <c r="M333">
        <v>80</v>
      </c>
      <c r="N333" t="s">
        <v>9343</v>
      </c>
      <c r="O333" t="s">
        <v>4162</v>
      </c>
      <c r="P333" t="s">
        <v>45</v>
      </c>
      <c r="Q333" t="s">
        <v>46</v>
      </c>
      <c r="R333" t="s">
        <v>47</v>
      </c>
      <c r="S333" t="s">
        <v>54</v>
      </c>
      <c r="T333" t="s">
        <v>9004</v>
      </c>
      <c r="U333" t="s">
        <v>9344</v>
      </c>
      <c r="V333" t="s">
        <v>8933</v>
      </c>
      <c r="X333" t="str">
        <f>VLOOKUP(pbp!V3083, games!$B$2:$R$40, 3, FALSE)</f>
        <v>2020-09-22T00:15Z</v>
      </c>
      <c r="Y333">
        <f>VLOOKUP(1*V333,NFLGames!$H$11:$H$555,1,FALSE)</f>
        <v>401128122</v>
      </c>
      <c r="Z333">
        <f>VLOOKUP($Y333, NFLGames!$H$11:$K$555,2,FALSE)</f>
        <v>2019</v>
      </c>
      <c r="AA333">
        <f>VLOOKUP($Y333, NFLGames!$H$11:$K$555,3,FALSE)</f>
        <v>2</v>
      </c>
      <c r="AB333" s="6">
        <f>IF(A334=0, 0, AH334-tbl_pbp[[#This Row],[Saints Win %]])</f>
        <v>0</v>
      </c>
      <c r="AE333">
        <f>ABS(tbl_pbp[[#This Row],[play.homeScore]]-tbl_pbp[[#This Row],[play.awayScore]])</f>
        <v>18</v>
      </c>
      <c r="AF333">
        <f>IF(tbl_pbp[[#This Row],[Play Saints Win % Increase]]&gt;=$AF$4,1,0)</f>
        <v>0</v>
      </c>
      <c r="AG333" t="str">
        <f>VLOOKUP(tbl_pbp[[#This Row],[gameId]], games!$B$2:$T$40, 9, FALSE)</f>
        <v>new-orleans-saints</v>
      </c>
      <c r="AH333" s="5">
        <f>IF(tbl_pbp[[#This Row],[AwayTeam]] &lt;&gt; "new-orleans-saints", tbl_pbp[[#This Row],[homeWinPercentage]], 1-tbl_pbp[[#This Row],[homeWinPercentage]])</f>
        <v>1.0000000000000009E-3</v>
      </c>
      <c r="AI333" s="13">
        <f>tbl_pbp[[#This Row],[Kamara]]*tbl_pbp[[#This Row],[Impactful Play]]</f>
        <v>0</v>
      </c>
      <c r="AJ333" s="13">
        <f>tbl_pbp[[#This Row],[Thomas]]*tbl_pbp[[#This Row],[Impactful Play]]</f>
        <v>0</v>
      </c>
      <c r="AK333" s="13" t="str">
        <f>VLOOKUP(tbl_pbp[[#This Row],[Play Saints Win % Increase]], tbl_impact[],3,TRUE)</f>
        <v>Scented (0 to +5%)</v>
      </c>
    </row>
    <row r="334" spans="1:37">
      <c r="A334" s="1">
        <v>157</v>
      </c>
      <c r="B334" s="5">
        <v>0.999</v>
      </c>
      <c r="C334" t="s">
        <v>9345</v>
      </c>
      <c r="D334">
        <v>0</v>
      </c>
      <c r="E334">
        <v>0</v>
      </c>
      <c r="F334">
        <v>4</v>
      </c>
      <c r="G334">
        <v>27</v>
      </c>
      <c r="H334">
        <v>9</v>
      </c>
      <c r="I334">
        <v>10</v>
      </c>
      <c r="J334">
        <v>26</v>
      </c>
      <c r="K334" t="s">
        <v>8931</v>
      </c>
      <c r="L334">
        <v>1</v>
      </c>
      <c r="M334">
        <v>74</v>
      </c>
      <c r="N334" t="s">
        <v>9346</v>
      </c>
      <c r="O334" t="s">
        <v>5039</v>
      </c>
      <c r="P334" t="s">
        <v>45</v>
      </c>
      <c r="Q334" t="s">
        <v>46</v>
      </c>
      <c r="R334" t="s">
        <v>47</v>
      </c>
      <c r="S334" t="s">
        <v>33</v>
      </c>
      <c r="T334" t="s">
        <v>9347</v>
      </c>
      <c r="U334" t="s">
        <v>9348</v>
      </c>
      <c r="V334" t="s">
        <v>8933</v>
      </c>
      <c r="X334" t="str">
        <f>VLOOKUP(pbp!V3084, games!$B$2:$R$40, 3, FALSE)</f>
        <v>2020-09-22T00:15Z</v>
      </c>
      <c r="Y334">
        <f>VLOOKUP(1*V334,NFLGames!$H$11:$H$555,1,FALSE)</f>
        <v>401128122</v>
      </c>
      <c r="Z334">
        <f>VLOOKUP($Y334, NFLGames!$H$11:$K$555,2,FALSE)</f>
        <v>2019</v>
      </c>
      <c r="AA334">
        <f>VLOOKUP($Y334, NFLGames!$H$11:$K$555,3,FALSE)</f>
        <v>2</v>
      </c>
      <c r="AB334" s="6">
        <f>IF(A335=0, 0, AH335-tbl_pbp[[#This Row],[Saints Win %]])</f>
        <v>0</v>
      </c>
      <c r="AE334">
        <f>ABS(tbl_pbp[[#This Row],[play.homeScore]]-tbl_pbp[[#This Row],[play.awayScore]])</f>
        <v>18</v>
      </c>
      <c r="AF334">
        <f>IF(tbl_pbp[[#This Row],[Play Saints Win % Increase]]&gt;=$AF$4,1,0)</f>
        <v>0</v>
      </c>
      <c r="AG334" t="str">
        <f>VLOOKUP(tbl_pbp[[#This Row],[gameId]], games!$B$2:$T$40, 9, FALSE)</f>
        <v>new-orleans-saints</v>
      </c>
      <c r="AH334" s="5">
        <f>IF(tbl_pbp[[#This Row],[AwayTeam]] &lt;&gt; "new-orleans-saints", tbl_pbp[[#This Row],[homeWinPercentage]], 1-tbl_pbp[[#This Row],[homeWinPercentage]])</f>
        <v>1.0000000000000009E-3</v>
      </c>
      <c r="AI334" s="13">
        <f>tbl_pbp[[#This Row],[Kamara]]*tbl_pbp[[#This Row],[Impactful Play]]</f>
        <v>0</v>
      </c>
      <c r="AJ334" s="13">
        <f>tbl_pbp[[#This Row],[Thomas]]*tbl_pbp[[#This Row],[Impactful Play]]</f>
        <v>0</v>
      </c>
      <c r="AK334" s="13" t="str">
        <f>VLOOKUP(tbl_pbp[[#This Row],[Play Saints Win % Increase]], tbl_impact[],3,TRUE)</f>
        <v>Scented (0 to +5%)</v>
      </c>
    </row>
    <row r="335" spans="1:37">
      <c r="A335" s="1">
        <v>158</v>
      </c>
      <c r="B335" s="5">
        <v>0.999</v>
      </c>
      <c r="C335" t="s">
        <v>9349</v>
      </c>
      <c r="D335">
        <v>0</v>
      </c>
      <c r="E335">
        <v>0</v>
      </c>
      <c r="F335">
        <v>4</v>
      </c>
      <c r="G335">
        <v>27</v>
      </c>
      <c r="H335">
        <v>9</v>
      </c>
      <c r="I335">
        <v>9</v>
      </c>
      <c r="J335">
        <v>27</v>
      </c>
      <c r="K335" t="s">
        <v>8931</v>
      </c>
      <c r="L335">
        <v>2</v>
      </c>
      <c r="M335">
        <v>73</v>
      </c>
      <c r="N335" t="s">
        <v>9350</v>
      </c>
      <c r="O335" t="s">
        <v>3405</v>
      </c>
      <c r="P335" t="s">
        <v>124</v>
      </c>
      <c r="Q335" t="s">
        <v>125</v>
      </c>
      <c r="R335" t="s">
        <v>126</v>
      </c>
      <c r="V335" t="s">
        <v>8933</v>
      </c>
      <c r="X335" t="str">
        <f>VLOOKUP(pbp!V3085, games!$B$2:$R$40, 3, FALSE)</f>
        <v>2020-09-22T00:15Z</v>
      </c>
      <c r="Y335">
        <f>VLOOKUP(1*V335,NFLGames!$H$11:$H$555,1,FALSE)</f>
        <v>401128122</v>
      </c>
      <c r="Z335">
        <f>VLOOKUP($Y335, NFLGames!$H$11:$K$555,2,FALSE)</f>
        <v>2019</v>
      </c>
      <c r="AA335">
        <f>VLOOKUP($Y335, NFLGames!$H$11:$K$555,3,FALSE)</f>
        <v>2</v>
      </c>
      <c r="AB335" s="6">
        <f>IF(A336=0, 0, AH336-tbl_pbp[[#This Row],[Saints Win %]])</f>
        <v>0</v>
      </c>
      <c r="AE335">
        <f>ABS(tbl_pbp[[#This Row],[play.homeScore]]-tbl_pbp[[#This Row],[play.awayScore]])</f>
        <v>18</v>
      </c>
      <c r="AF335">
        <f>IF(tbl_pbp[[#This Row],[Play Saints Win % Increase]]&gt;=$AF$4,1,0)</f>
        <v>0</v>
      </c>
      <c r="AG335" t="str">
        <f>VLOOKUP(tbl_pbp[[#This Row],[gameId]], games!$B$2:$T$40, 9, FALSE)</f>
        <v>new-orleans-saints</v>
      </c>
      <c r="AH335" s="5">
        <f>IF(tbl_pbp[[#This Row],[AwayTeam]] &lt;&gt; "new-orleans-saints", tbl_pbp[[#This Row],[homeWinPercentage]], 1-tbl_pbp[[#This Row],[homeWinPercentage]])</f>
        <v>1.0000000000000009E-3</v>
      </c>
      <c r="AI335" s="13">
        <f>tbl_pbp[[#This Row],[Kamara]]*tbl_pbp[[#This Row],[Impactful Play]]</f>
        <v>0</v>
      </c>
      <c r="AJ335" s="13">
        <f>tbl_pbp[[#This Row],[Thomas]]*tbl_pbp[[#This Row],[Impactful Play]]</f>
        <v>0</v>
      </c>
      <c r="AK335" s="13" t="str">
        <f>VLOOKUP(tbl_pbp[[#This Row],[Play Saints Win % Increase]], tbl_impact[],3,TRUE)</f>
        <v>Scented (0 to +5%)</v>
      </c>
    </row>
    <row r="336" spans="1:37">
      <c r="A336" s="1">
        <v>159</v>
      </c>
      <c r="B336" s="5">
        <v>0.999</v>
      </c>
      <c r="C336" t="s">
        <v>9351</v>
      </c>
      <c r="D336">
        <v>0</v>
      </c>
      <c r="E336">
        <v>0</v>
      </c>
      <c r="F336">
        <v>4</v>
      </c>
      <c r="G336">
        <v>27</v>
      </c>
      <c r="H336">
        <v>9</v>
      </c>
      <c r="I336">
        <v>9</v>
      </c>
      <c r="J336">
        <v>27</v>
      </c>
      <c r="K336" t="s">
        <v>8931</v>
      </c>
      <c r="L336">
        <v>2</v>
      </c>
      <c r="M336">
        <v>73</v>
      </c>
      <c r="N336" t="s">
        <v>9352</v>
      </c>
      <c r="O336" t="s">
        <v>480</v>
      </c>
      <c r="P336" t="s">
        <v>167</v>
      </c>
      <c r="Q336" t="s">
        <v>168</v>
      </c>
      <c r="S336" t="s">
        <v>210</v>
      </c>
      <c r="T336" t="s">
        <v>9353</v>
      </c>
      <c r="U336" t="s">
        <v>9354</v>
      </c>
      <c r="V336" t="s">
        <v>8933</v>
      </c>
      <c r="X336" t="str">
        <f>VLOOKUP(pbp!V3086, games!$B$2:$R$40, 3, FALSE)</f>
        <v>2020-09-22T00:15Z</v>
      </c>
      <c r="Y336">
        <f>VLOOKUP(1*V336,NFLGames!$H$11:$H$555,1,FALSE)</f>
        <v>401128122</v>
      </c>
      <c r="Z336">
        <f>VLOOKUP($Y336, NFLGames!$H$11:$K$555,2,FALSE)</f>
        <v>2019</v>
      </c>
      <c r="AA336">
        <f>VLOOKUP($Y336, NFLGames!$H$11:$K$555,3,FALSE)</f>
        <v>2</v>
      </c>
      <c r="AB336" s="6">
        <f>IF(A337=0, 0, AH337-tbl_pbp[[#This Row],[Saints Win %]])</f>
        <v>0</v>
      </c>
      <c r="AE336">
        <f>ABS(tbl_pbp[[#This Row],[play.homeScore]]-tbl_pbp[[#This Row],[play.awayScore]])</f>
        <v>18</v>
      </c>
      <c r="AF336">
        <f>IF(tbl_pbp[[#This Row],[Play Saints Win % Increase]]&gt;=$AF$4,1,0)</f>
        <v>0</v>
      </c>
      <c r="AG336" t="str">
        <f>VLOOKUP(tbl_pbp[[#This Row],[gameId]], games!$B$2:$T$40, 9, FALSE)</f>
        <v>new-orleans-saints</v>
      </c>
      <c r="AH336" s="5">
        <f>IF(tbl_pbp[[#This Row],[AwayTeam]] &lt;&gt; "new-orleans-saints", tbl_pbp[[#This Row],[homeWinPercentage]], 1-tbl_pbp[[#This Row],[homeWinPercentage]])</f>
        <v>1.0000000000000009E-3</v>
      </c>
      <c r="AI336" s="13">
        <f>tbl_pbp[[#This Row],[Kamara]]*tbl_pbp[[#This Row],[Impactful Play]]</f>
        <v>0</v>
      </c>
      <c r="AJ336" s="13">
        <f>tbl_pbp[[#This Row],[Thomas]]*tbl_pbp[[#This Row],[Impactful Play]]</f>
        <v>0</v>
      </c>
      <c r="AK336" s="13" t="str">
        <f>VLOOKUP(tbl_pbp[[#This Row],[Play Saints Win % Increase]], tbl_impact[],3,TRUE)</f>
        <v>Scented (0 to +5%)</v>
      </c>
    </row>
    <row r="337" spans="1:37">
      <c r="A337" s="1">
        <v>160</v>
      </c>
      <c r="B337" s="5">
        <v>0.999</v>
      </c>
      <c r="C337" t="s">
        <v>9355</v>
      </c>
      <c r="D337">
        <v>0</v>
      </c>
      <c r="E337">
        <v>0</v>
      </c>
      <c r="F337">
        <v>4</v>
      </c>
      <c r="G337">
        <v>27</v>
      </c>
      <c r="H337">
        <v>9</v>
      </c>
      <c r="I337">
        <v>17</v>
      </c>
      <c r="J337">
        <v>19</v>
      </c>
      <c r="K337" t="s">
        <v>8931</v>
      </c>
      <c r="L337">
        <v>3</v>
      </c>
      <c r="M337">
        <v>81</v>
      </c>
      <c r="N337" t="s">
        <v>9356</v>
      </c>
      <c r="O337" t="s">
        <v>8775</v>
      </c>
      <c r="P337" t="s">
        <v>45</v>
      </c>
      <c r="Q337" t="s">
        <v>46</v>
      </c>
      <c r="R337" t="s">
        <v>47</v>
      </c>
      <c r="S337" t="s">
        <v>4571</v>
      </c>
      <c r="T337" t="s">
        <v>9000</v>
      </c>
      <c r="U337" t="s">
        <v>9357</v>
      </c>
      <c r="V337" t="s">
        <v>8933</v>
      </c>
      <c r="X337" t="str">
        <f>VLOOKUP(pbp!V3087, games!$B$2:$R$40, 3, FALSE)</f>
        <v>2020-09-22T00:15Z</v>
      </c>
      <c r="Y337">
        <f>VLOOKUP(1*V337,NFLGames!$H$11:$H$555,1,FALSE)</f>
        <v>401128122</v>
      </c>
      <c r="Z337">
        <f>VLOOKUP($Y337, NFLGames!$H$11:$K$555,2,FALSE)</f>
        <v>2019</v>
      </c>
      <c r="AA337">
        <f>VLOOKUP($Y337, NFLGames!$H$11:$K$555,3,FALSE)</f>
        <v>2</v>
      </c>
      <c r="AB337" s="6">
        <f>IF(A338=0, 0, AH338-tbl_pbp[[#This Row],[Saints Win %]])</f>
        <v>0</v>
      </c>
      <c r="AE337">
        <f>ABS(tbl_pbp[[#This Row],[play.homeScore]]-tbl_pbp[[#This Row],[play.awayScore]])</f>
        <v>18</v>
      </c>
      <c r="AF337">
        <f>IF(tbl_pbp[[#This Row],[Play Saints Win % Increase]]&gt;=$AF$4,1,0)</f>
        <v>0</v>
      </c>
      <c r="AG337" t="str">
        <f>VLOOKUP(tbl_pbp[[#This Row],[gameId]], games!$B$2:$T$40, 9, FALSE)</f>
        <v>new-orleans-saints</v>
      </c>
      <c r="AH337" s="5">
        <f>IF(tbl_pbp[[#This Row],[AwayTeam]] &lt;&gt; "new-orleans-saints", tbl_pbp[[#This Row],[homeWinPercentage]], 1-tbl_pbp[[#This Row],[homeWinPercentage]])</f>
        <v>1.0000000000000009E-3</v>
      </c>
      <c r="AI337" s="13">
        <f>tbl_pbp[[#This Row],[Kamara]]*tbl_pbp[[#This Row],[Impactful Play]]</f>
        <v>0</v>
      </c>
      <c r="AJ337" s="13">
        <f>tbl_pbp[[#This Row],[Thomas]]*tbl_pbp[[#This Row],[Impactful Play]]</f>
        <v>0</v>
      </c>
      <c r="AK337" s="13" t="str">
        <f>VLOOKUP(tbl_pbp[[#This Row],[Play Saints Win % Increase]], tbl_impact[],3,TRUE)</f>
        <v>Scented (0 to +5%)</v>
      </c>
    </row>
    <row r="338" spans="1:37">
      <c r="A338" s="1">
        <v>161</v>
      </c>
      <c r="B338" s="5">
        <v>0.999</v>
      </c>
      <c r="C338" t="s">
        <v>9358</v>
      </c>
      <c r="D338">
        <v>0</v>
      </c>
      <c r="E338">
        <v>0</v>
      </c>
      <c r="F338">
        <v>4</v>
      </c>
      <c r="G338">
        <v>27</v>
      </c>
      <c r="H338">
        <v>9</v>
      </c>
      <c r="I338">
        <v>15</v>
      </c>
      <c r="J338">
        <v>21</v>
      </c>
      <c r="K338" t="s">
        <v>8931</v>
      </c>
      <c r="L338">
        <v>4</v>
      </c>
      <c r="M338">
        <v>79</v>
      </c>
      <c r="N338" t="s">
        <v>9359</v>
      </c>
      <c r="O338" t="s">
        <v>482</v>
      </c>
      <c r="P338" t="s">
        <v>124</v>
      </c>
      <c r="Q338" t="s">
        <v>125</v>
      </c>
      <c r="R338" t="s">
        <v>126</v>
      </c>
      <c r="V338" t="s">
        <v>8933</v>
      </c>
      <c r="X338" t="str">
        <f>VLOOKUP(pbp!V3088, games!$B$2:$R$40, 3, FALSE)</f>
        <v>2020-09-22T00:15Z</v>
      </c>
      <c r="Y338">
        <f>VLOOKUP(1*V338,NFLGames!$H$11:$H$555,1,FALSE)</f>
        <v>401128122</v>
      </c>
      <c r="Z338">
        <f>VLOOKUP($Y338, NFLGames!$H$11:$K$555,2,FALSE)</f>
        <v>2019</v>
      </c>
      <c r="AA338">
        <f>VLOOKUP($Y338, NFLGames!$H$11:$K$555,3,FALSE)</f>
        <v>2</v>
      </c>
      <c r="AB338" s="6">
        <f>IF(A339=0, 0, AH339-tbl_pbp[[#This Row],[Saints Win %]])</f>
        <v>0</v>
      </c>
      <c r="AE338">
        <f>ABS(tbl_pbp[[#This Row],[play.homeScore]]-tbl_pbp[[#This Row],[play.awayScore]])</f>
        <v>18</v>
      </c>
      <c r="AF338">
        <f>IF(tbl_pbp[[#This Row],[Play Saints Win % Increase]]&gt;=$AF$4,1,0)</f>
        <v>0</v>
      </c>
      <c r="AG338" t="str">
        <f>VLOOKUP(tbl_pbp[[#This Row],[gameId]], games!$B$2:$T$40, 9, FALSE)</f>
        <v>new-orleans-saints</v>
      </c>
      <c r="AH338" s="5">
        <f>IF(tbl_pbp[[#This Row],[AwayTeam]] &lt;&gt; "new-orleans-saints", tbl_pbp[[#This Row],[homeWinPercentage]], 1-tbl_pbp[[#This Row],[homeWinPercentage]])</f>
        <v>1.0000000000000009E-3</v>
      </c>
      <c r="AI338" s="13">
        <f>tbl_pbp[[#This Row],[Kamara]]*tbl_pbp[[#This Row],[Impactful Play]]</f>
        <v>0</v>
      </c>
      <c r="AJ338" s="13">
        <f>tbl_pbp[[#This Row],[Thomas]]*tbl_pbp[[#This Row],[Impactful Play]]</f>
        <v>0</v>
      </c>
      <c r="AK338" s="13" t="str">
        <f>VLOOKUP(tbl_pbp[[#This Row],[Play Saints Win % Increase]], tbl_impact[],3,TRUE)</f>
        <v>Scented (0 to +5%)</v>
      </c>
    </row>
    <row r="339" spans="1:37">
      <c r="A339" s="1">
        <v>162</v>
      </c>
      <c r="B339" s="5">
        <v>0.999</v>
      </c>
      <c r="C339" t="s">
        <v>9360</v>
      </c>
      <c r="D339">
        <v>0</v>
      </c>
      <c r="E339">
        <v>0</v>
      </c>
      <c r="F339">
        <v>4</v>
      </c>
      <c r="G339">
        <v>27</v>
      </c>
      <c r="H339">
        <v>9</v>
      </c>
      <c r="I339">
        <v>15</v>
      </c>
      <c r="J339">
        <v>21</v>
      </c>
      <c r="K339" t="s">
        <v>8931</v>
      </c>
      <c r="L339">
        <v>4</v>
      </c>
      <c r="M339">
        <v>79</v>
      </c>
      <c r="N339" t="s">
        <v>9361</v>
      </c>
      <c r="O339" t="s">
        <v>482</v>
      </c>
      <c r="P339" t="s">
        <v>66</v>
      </c>
      <c r="Q339" t="s">
        <v>67</v>
      </c>
      <c r="R339" t="s">
        <v>68</v>
      </c>
      <c r="S339" t="s">
        <v>261</v>
      </c>
      <c r="T339" t="s">
        <v>9362</v>
      </c>
      <c r="U339" t="s">
        <v>9363</v>
      </c>
      <c r="V339" t="s">
        <v>8933</v>
      </c>
      <c r="X339" t="str">
        <f>VLOOKUP(pbp!V3089, games!$B$2:$R$40, 3, FALSE)</f>
        <v>2020-09-22T00:15Z</v>
      </c>
      <c r="Y339">
        <f>VLOOKUP(1*V339,NFLGames!$H$11:$H$555,1,FALSE)</f>
        <v>401128122</v>
      </c>
      <c r="Z339">
        <f>VLOOKUP($Y339, NFLGames!$H$11:$K$555,2,FALSE)</f>
        <v>2019</v>
      </c>
      <c r="AA339">
        <f>VLOOKUP($Y339, NFLGames!$H$11:$K$555,3,FALSE)</f>
        <v>2</v>
      </c>
      <c r="AB339" s="6">
        <f>IF(A340=0, 0, AH340-tbl_pbp[[#This Row],[Saints Win %]])</f>
        <v>0</v>
      </c>
      <c r="AE339">
        <f>ABS(tbl_pbp[[#This Row],[play.homeScore]]-tbl_pbp[[#This Row],[play.awayScore]])</f>
        <v>18</v>
      </c>
      <c r="AF339">
        <f>IF(tbl_pbp[[#This Row],[Play Saints Win % Increase]]&gt;=$AF$4,1,0)</f>
        <v>0</v>
      </c>
      <c r="AG339" t="str">
        <f>VLOOKUP(tbl_pbp[[#This Row],[gameId]], games!$B$2:$T$40, 9, FALSE)</f>
        <v>new-orleans-saints</v>
      </c>
      <c r="AH339" s="5">
        <f>IF(tbl_pbp[[#This Row],[AwayTeam]] &lt;&gt; "new-orleans-saints", tbl_pbp[[#This Row],[homeWinPercentage]], 1-tbl_pbp[[#This Row],[homeWinPercentage]])</f>
        <v>1.0000000000000009E-3</v>
      </c>
      <c r="AI339" s="13">
        <f>tbl_pbp[[#This Row],[Kamara]]*tbl_pbp[[#This Row],[Impactful Play]]</f>
        <v>0</v>
      </c>
      <c r="AJ339" s="13">
        <f>tbl_pbp[[#This Row],[Thomas]]*tbl_pbp[[#This Row],[Impactful Play]]</f>
        <v>0</v>
      </c>
      <c r="AK339" s="13" t="str">
        <f>VLOOKUP(tbl_pbp[[#This Row],[Play Saints Win % Increase]], tbl_impact[],3,TRUE)</f>
        <v>Scented (0 to +5%)</v>
      </c>
    </row>
    <row r="340" spans="1:37">
      <c r="A340" s="1">
        <v>163</v>
      </c>
      <c r="B340" s="5">
        <v>0.999</v>
      </c>
      <c r="C340" t="s">
        <v>9364</v>
      </c>
      <c r="D340">
        <v>0</v>
      </c>
      <c r="E340">
        <v>0</v>
      </c>
      <c r="F340">
        <v>4</v>
      </c>
      <c r="G340">
        <v>27</v>
      </c>
      <c r="H340">
        <v>9</v>
      </c>
      <c r="I340">
        <v>10</v>
      </c>
      <c r="J340">
        <v>78</v>
      </c>
      <c r="K340" t="s">
        <v>29</v>
      </c>
      <c r="L340">
        <v>1</v>
      </c>
      <c r="M340">
        <v>78</v>
      </c>
      <c r="N340" t="s">
        <v>9365</v>
      </c>
      <c r="O340" t="s">
        <v>348</v>
      </c>
      <c r="P340" t="s">
        <v>22</v>
      </c>
      <c r="Q340" t="s">
        <v>37</v>
      </c>
      <c r="S340" t="s">
        <v>33</v>
      </c>
      <c r="T340" t="s">
        <v>1257</v>
      </c>
      <c r="U340" t="s">
        <v>1258</v>
      </c>
      <c r="V340" t="s">
        <v>8933</v>
      </c>
      <c r="X340" t="str">
        <f>VLOOKUP(pbp!V3090, games!$B$2:$R$40, 3, FALSE)</f>
        <v>2020-09-22T00:15Z</v>
      </c>
      <c r="Y340">
        <f>VLOOKUP(1*V340,NFLGames!$H$11:$H$555,1,FALSE)</f>
        <v>401128122</v>
      </c>
      <c r="Z340">
        <f>VLOOKUP($Y340, NFLGames!$H$11:$K$555,2,FALSE)</f>
        <v>2019</v>
      </c>
      <c r="AA340">
        <f>VLOOKUP($Y340, NFLGames!$H$11:$K$555,3,FALSE)</f>
        <v>2</v>
      </c>
      <c r="AB340" s="6">
        <f>IF(A341=0, 0, AH341-tbl_pbp[[#This Row],[Saints Win %]])</f>
        <v>0</v>
      </c>
      <c r="AE340">
        <f>ABS(tbl_pbp[[#This Row],[play.homeScore]]-tbl_pbp[[#This Row],[play.awayScore]])</f>
        <v>18</v>
      </c>
      <c r="AF340">
        <f>IF(tbl_pbp[[#This Row],[Play Saints Win % Increase]]&gt;=$AF$4,1,0)</f>
        <v>0</v>
      </c>
      <c r="AG340" t="str">
        <f>VLOOKUP(tbl_pbp[[#This Row],[gameId]], games!$B$2:$T$40, 9, FALSE)</f>
        <v>new-orleans-saints</v>
      </c>
      <c r="AH340" s="5">
        <f>IF(tbl_pbp[[#This Row],[AwayTeam]] &lt;&gt; "new-orleans-saints", tbl_pbp[[#This Row],[homeWinPercentage]], 1-tbl_pbp[[#This Row],[homeWinPercentage]])</f>
        <v>1.0000000000000009E-3</v>
      </c>
      <c r="AI340" s="13">
        <f>tbl_pbp[[#This Row],[Kamara]]*tbl_pbp[[#This Row],[Impactful Play]]</f>
        <v>0</v>
      </c>
      <c r="AJ340" s="13">
        <f>tbl_pbp[[#This Row],[Thomas]]*tbl_pbp[[#This Row],[Impactful Play]]</f>
        <v>0</v>
      </c>
      <c r="AK340" s="13" t="str">
        <f>VLOOKUP(tbl_pbp[[#This Row],[Play Saints Win % Increase]], tbl_impact[],3,TRUE)</f>
        <v>Scented (0 to +5%)</v>
      </c>
    </row>
    <row r="341" spans="1:37">
      <c r="A341" s="1">
        <v>164</v>
      </c>
      <c r="B341" s="5">
        <v>0.999</v>
      </c>
      <c r="C341" t="s">
        <v>9366</v>
      </c>
      <c r="D341">
        <v>0</v>
      </c>
      <c r="E341">
        <v>0</v>
      </c>
      <c r="F341">
        <v>4</v>
      </c>
      <c r="G341">
        <v>27</v>
      </c>
      <c r="H341">
        <v>9</v>
      </c>
      <c r="I341">
        <v>10</v>
      </c>
      <c r="J341">
        <v>78</v>
      </c>
      <c r="K341" t="s">
        <v>29</v>
      </c>
      <c r="L341">
        <v>2</v>
      </c>
      <c r="M341">
        <v>78</v>
      </c>
      <c r="N341" t="s">
        <v>9367</v>
      </c>
      <c r="O341" t="s">
        <v>690</v>
      </c>
      <c r="P341" t="s">
        <v>30</v>
      </c>
      <c r="Q341" t="s">
        <v>31</v>
      </c>
      <c r="R341" t="s">
        <v>32</v>
      </c>
      <c r="S341" t="s">
        <v>120</v>
      </c>
      <c r="T341" t="s">
        <v>1257</v>
      </c>
      <c r="U341" t="s">
        <v>3886</v>
      </c>
      <c r="V341" t="s">
        <v>8933</v>
      </c>
      <c r="X341" t="str">
        <f>VLOOKUP(pbp!V3091, games!$B$2:$R$40, 3, FALSE)</f>
        <v>2020-09-22T00:15Z</v>
      </c>
      <c r="Y341">
        <f>VLOOKUP(1*V341,NFLGames!$H$11:$H$555,1,FALSE)</f>
        <v>401128122</v>
      </c>
      <c r="Z341">
        <f>VLOOKUP($Y341, NFLGames!$H$11:$K$555,2,FALSE)</f>
        <v>2019</v>
      </c>
      <c r="AA341">
        <f>VLOOKUP($Y341, NFLGames!$H$11:$K$555,3,FALSE)</f>
        <v>2</v>
      </c>
      <c r="AB341" s="6">
        <f>IF(A342=0, 0, AH342-tbl_pbp[[#This Row],[Saints Win %]])</f>
        <v>0</v>
      </c>
      <c r="AD341">
        <v>1</v>
      </c>
      <c r="AE341">
        <f>ABS(tbl_pbp[[#This Row],[play.homeScore]]-tbl_pbp[[#This Row],[play.awayScore]])</f>
        <v>18</v>
      </c>
      <c r="AF341">
        <f>IF(tbl_pbp[[#This Row],[Play Saints Win % Increase]]&gt;=$AF$4,1,0)</f>
        <v>0</v>
      </c>
      <c r="AG341" t="str">
        <f>VLOOKUP(tbl_pbp[[#This Row],[gameId]], games!$B$2:$T$40, 9, FALSE)</f>
        <v>new-orleans-saints</v>
      </c>
      <c r="AH341" s="5">
        <f>IF(tbl_pbp[[#This Row],[AwayTeam]] &lt;&gt; "new-orleans-saints", tbl_pbp[[#This Row],[homeWinPercentage]], 1-tbl_pbp[[#This Row],[homeWinPercentage]])</f>
        <v>1.0000000000000009E-3</v>
      </c>
      <c r="AI341" s="13">
        <f>tbl_pbp[[#This Row],[Kamara]]*tbl_pbp[[#This Row],[Impactful Play]]</f>
        <v>0</v>
      </c>
      <c r="AJ341" s="13">
        <f>tbl_pbp[[#This Row],[Thomas]]*tbl_pbp[[#This Row],[Impactful Play]]</f>
        <v>0</v>
      </c>
      <c r="AK341" s="13" t="str">
        <f>VLOOKUP(tbl_pbp[[#This Row],[Play Saints Win % Increase]], tbl_impact[],3,TRUE)</f>
        <v>Scented (0 to +5%)</v>
      </c>
    </row>
    <row r="342" spans="1:37">
      <c r="A342" s="1">
        <v>165</v>
      </c>
      <c r="B342" s="5">
        <v>0.999</v>
      </c>
      <c r="C342" t="s">
        <v>9368</v>
      </c>
      <c r="D342">
        <v>0</v>
      </c>
      <c r="E342">
        <v>0</v>
      </c>
      <c r="F342">
        <v>4</v>
      </c>
      <c r="G342">
        <v>27</v>
      </c>
      <c r="H342">
        <v>9</v>
      </c>
      <c r="I342">
        <v>7</v>
      </c>
      <c r="J342">
        <v>75</v>
      </c>
      <c r="K342" t="s">
        <v>29</v>
      </c>
      <c r="L342">
        <v>3</v>
      </c>
      <c r="M342">
        <v>75</v>
      </c>
      <c r="N342" t="s">
        <v>229</v>
      </c>
      <c r="O342" t="s">
        <v>230</v>
      </c>
      <c r="P342" t="s">
        <v>231</v>
      </c>
      <c r="Q342" t="s">
        <v>232</v>
      </c>
      <c r="R342" t="s">
        <v>233</v>
      </c>
      <c r="V342" t="s">
        <v>8933</v>
      </c>
      <c r="X342" t="str">
        <f>VLOOKUP(pbp!V3092, games!$B$2:$R$40, 3, FALSE)</f>
        <v>2020-09-22T00:15Z</v>
      </c>
      <c r="Y342">
        <f>VLOOKUP(1*V342,NFLGames!$H$11:$H$555,1,FALSE)</f>
        <v>401128122</v>
      </c>
      <c r="Z342">
        <f>VLOOKUP($Y342, NFLGames!$H$11:$K$555,2,FALSE)</f>
        <v>2019</v>
      </c>
      <c r="AA342">
        <f>VLOOKUP($Y342, NFLGames!$H$11:$K$555,3,FALSE)</f>
        <v>2</v>
      </c>
      <c r="AB342" s="6">
        <f>IF(A343=0, 0, AH343-tbl_pbp[[#This Row],[Saints Win %]])</f>
        <v>0</v>
      </c>
      <c r="AE342">
        <f>ABS(tbl_pbp[[#This Row],[play.homeScore]]-tbl_pbp[[#This Row],[play.awayScore]])</f>
        <v>18</v>
      </c>
      <c r="AF342">
        <f>IF(tbl_pbp[[#This Row],[Play Saints Win % Increase]]&gt;=$AF$4,1,0)</f>
        <v>0</v>
      </c>
      <c r="AG342" t="str">
        <f>VLOOKUP(tbl_pbp[[#This Row],[gameId]], games!$B$2:$T$40, 9, FALSE)</f>
        <v>new-orleans-saints</v>
      </c>
      <c r="AH342" s="5">
        <f>IF(tbl_pbp[[#This Row],[AwayTeam]] &lt;&gt; "new-orleans-saints", tbl_pbp[[#This Row],[homeWinPercentage]], 1-tbl_pbp[[#This Row],[homeWinPercentage]])</f>
        <v>1.0000000000000009E-3</v>
      </c>
      <c r="AI342" s="13">
        <f>tbl_pbp[[#This Row],[Kamara]]*tbl_pbp[[#This Row],[Impactful Play]]</f>
        <v>0</v>
      </c>
      <c r="AJ342" s="13">
        <f>tbl_pbp[[#This Row],[Thomas]]*tbl_pbp[[#This Row],[Impactful Play]]</f>
        <v>0</v>
      </c>
      <c r="AK342" s="13" t="str">
        <f>VLOOKUP(tbl_pbp[[#This Row],[Play Saints Win % Increase]], tbl_impact[],3,TRUE)</f>
        <v>Scented (0 to +5%)</v>
      </c>
    </row>
    <row r="343" spans="1:37">
      <c r="A343" s="1">
        <v>166</v>
      </c>
      <c r="B343" s="5">
        <v>0.999</v>
      </c>
      <c r="C343" t="s">
        <v>9369</v>
      </c>
      <c r="D343">
        <v>0</v>
      </c>
      <c r="E343">
        <v>0</v>
      </c>
      <c r="F343">
        <v>4</v>
      </c>
      <c r="G343">
        <v>27</v>
      </c>
      <c r="H343">
        <v>9</v>
      </c>
      <c r="I343">
        <v>7</v>
      </c>
      <c r="J343">
        <v>75</v>
      </c>
      <c r="K343" t="s">
        <v>29</v>
      </c>
      <c r="L343">
        <v>3</v>
      </c>
      <c r="M343">
        <v>83</v>
      </c>
      <c r="N343" t="s">
        <v>9370</v>
      </c>
      <c r="O343" t="s">
        <v>1311</v>
      </c>
      <c r="P343" t="s">
        <v>22</v>
      </c>
      <c r="Q343" t="s">
        <v>37</v>
      </c>
      <c r="S343" t="s">
        <v>212</v>
      </c>
      <c r="T343" t="s">
        <v>34</v>
      </c>
      <c r="U343" t="s">
        <v>9371</v>
      </c>
      <c r="V343" t="s">
        <v>8933</v>
      </c>
      <c r="X343" t="str">
        <f>VLOOKUP(pbp!V3093, games!$B$2:$R$40, 3, FALSE)</f>
        <v>2020-09-22T00:15Z</v>
      </c>
      <c r="Y343">
        <f>VLOOKUP(1*V343,NFLGames!$H$11:$H$555,1,FALSE)</f>
        <v>401128122</v>
      </c>
      <c r="Z343">
        <f>VLOOKUP($Y343, NFLGames!$H$11:$K$555,2,FALSE)</f>
        <v>2019</v>
      </c>
      <c r="AA343">
        <f>VLOOKUP($Y343, NFLGames!$H$11:$K$555,3,FALSE)</f>
        <v>2</v>
      </c>
      <c r="AB343" s="6">
        <f>IF(A344=0, 0, AH344-tbl_pbp[[#This Row],[Saints Win %]])</f>
        <v>0</v>
      </c>
      <c r="AD343">
        <v>1</v>
      </c>
      <c r="AE343">
        <f>ABS(tbl_pbp[[#This Row],[play.homeScore]]-tbl_pbp[[#This Row],[play.awayScore]])</f>
        <v>18</v>
      </c>
      <c r="AF343">
        <f>IF(tbl_pbp[[#This Row],[Play Saints Win % Increase]]&gt;=$AF$4,1,0)</f>
        <v>0</v>
      </c>
      <c r="AG343" t="str">
        <f>VLOOKUP(tbl_pbp[[#This Row],[gameId]], games!$B$2:$T$40, 9, FALSE)</f>
        <v>new-orleans-saints</v>
      </c>
      <c r="AH343" s="5">
        <f>IF(tbl_pbp[[#This Row],[AwayTeam]] &lt;&gt; "new-orleans-saints", tbl_pbp[[#This Row],[homeWinPercentage]], 1-tbl_pbp[[#This Row],[homeWinPercentage]])</f>
        <v>1.0000000000000009E-3</v>
      </c>
      <c r="AI343" s="13">
        <f>tbl_pbp[[#This Row],[Kamara]]*tbl_pbp[[#This Row],[Impactful Play]]</f>
        <v>0</v>
      </c>
      <c r="AJ343" s="13">
        <f>tbl_pbp[[#This Row],[Thomas]]*tbl_pbp[[#This Row],[Impactful Play]]</f>
        <v>0</v>
      </c>
      <c r="AK343" s="13" t="str">
        <f>VLOOKUP(tbl_pbp[[#This Row],[Play Saints Win % Increase]], tbl_impact[],3,TRUE)</f>
        <v>Scented (0 to +5%)</v>
      </c>
    </row>
    <row r="344" spans="1:37">
      <c r="A344" s="1">
        <v>167</v>
      </c>
      <c r="B344" s="5">
        <v>0.999</v>
      </c>
      <c r="C344" t="s">
        <v>9372</v>
      </c>
      <c r="D344">
        <v>0</v>
      </c>
      <c r="E344">
        <v>0</v>
      </c>
      <c r="F344">
        <v>4</v>
      </c>
      <c r="G344">
        <v>27</v>
      </c>
      <c r="H344">
        <v>9</v>
      </c>
      <c r="I344">
        <v>7</v>
      </c>
      <c r="J344">
        <v>75</v>
      </c>
      <c r="K344" t="s">
        <v>29</v>
      </c>
      <c r="L344">
        <v>4</v>
      </c>
      <c r="M344">
        <v>75</v>
      </c>
      <c r="N344" t="s">
        <v>9373</v>
      </c>
      <c r="O344" t="s">
        <v>352</v>
      </c>
      <c r="P344" t="s">
        <v>66</v>
      </c>
      <c r="Q344" t="s">
        <v>67</v>
      </c>
      <c r="R344" t="s">
        <v>68</v>
      </c>
      <c r="S344" t="s">
        <v>215</v>
      </c>
      <c r="T344" t="s">
        <v>34</v>
      </c>
      <c r="U344" t="s">
        <v>8445</v>
      </c>
      <c r="V344" t="s">
        <v>8933</v>
      </c>
      <c r="X344" t="str">
        <f>VLOOKUP(pbp!V3094, games!$B$2:$R$40, 3, FALSE)</f>
        <v>2020-09-22T00:15Z</v>
      </c>
      <c r="Y344">
        <f>VLOOKUP(1*V344,NFLGames!$H$11:$H$555,1,FALSE)</f>
        <v>401128122</v>
      </c>
      <c r="Z344">
        <f>VLOOKUP($Y344, NFLGames!$H$11:$K$555,2,FALSE)</f>
        <v>2019</v>
      </c>
      <c r="AA344">
        <f>VLOOKUP($Y344, NFLGames!$H$11:$K$555,3,FALSE)</f>
        <v>2</v>
      </c>
      <c r="AB344" s="6">
        <f>IF(A345=0, 0, AH345-tbl_pbp[[#This Row],[Saints Win %]])</f>
        <v>0</v>
      </c>
      <c r="AE344">
        <f>ABS(tbl_pbp[[#This Row],[play.homeScore]]-tbl_pbp[[#This Row],[play.awayScore]])</f>
        <v>18</v>
      </c>
      <c r="AF344">
        <f>IF(tbl_pbp[[#This Row],[Play Saints Win % Increase]]&gt;=$AF$4,1,0)</f>
        <v>0</v>
      </c>
      <c r="AG344" t="str">
        <f>VLOOKUP(tbl_pbp[[#This Row],[gameId]], games!$B$2:$T$40, 9, FALSE)</f>
        <v>new-orleans-saints</v>
      </c>
      <c r="AH344" s="5">
        <f>IF(tbl_pbp[[#This Row],[AwayTeam]] &lt;&gt; "new-orleans-saints", tbl_pbp[[#This Row],[homeWinPercentage]], 1-tbl_pbp[[#This Row],[homeWinPercentage]])</f>
        <v>1.0000000000000009E-3</v>
      </c>
      <c r="AI344" s="13">
        <f>tbl_pbp[[#This Row],[Kamara]]*tbl_pbp[[#This Row],[Impactful Play]]</f>
        <v>0</v>
      </c>
      <c r="AJ344" s="13">
        <f>tbl_pbp[[#This Row],[Thomas]]*tbl_pbp[[#This Row],[Impactful Play]]</f>
        <v>0</v>
      </c>
      <c r="AK344" s="13" t="str">
        <f>VLOOKUP(tbl_pbp[[#This Row],[Play Saints Win % Increase]], tbl_impact[],3,TRUE)</f>
        <v>Scented (0 to +5%)</v>
      </c>
    </row>
    <row r="345" spans="1:37">
      <c r="A345" s="1">
        <v>168</v>
      </c>
      <c r="B345" s="5">
        <v>0.999</v>
      </c>
      <c r="C345" t="s">
        <v>9374</v>
      </c>
      <c r="D345">
        <v>0</v>
      </c>
      <c r="E345">
        <v>0</v>
      </c>
      <c r="F345">
        <v>4</v>
      </c>
      <c r="G345">
        <v>27</v>
      </c>
      <c r="H345">
        <v>9</v>
      </c>
      <c r="I345">
        <v>10</v>
      </c>
      <c r="J345">
        <v>20</v>
      </c>
      <c r="K345" t="s">
        <v>8931</v>
      </c>
      <c r="L345">
        <v>1</v>
      </c>
      <c r="M345">
        <v>80</v>
      </c>
      <c r="N345" t="s">
        <v>9375</v>
      </c>
      <c r="O345" t="s">
        <v>4925</v>
      </c>
      <c r="P345" t="s">
        <v>45</v>
      </c>
      <c r="Q345" t="s">
        <v>46</v>
      </c>
      <c r="R345" t="s">
        <v>47</v>
      </c>
      <c r="S345" t="s">
        <v>33</v>
      </c>
      <c r="T345" t="s">
        <v>9004</v>
      </c>
      <c r="U345" t="s">
        <v>9088</v>
      </c>
      <c r="V345" t="s">
        <v>8933</v>
      </c>
      <c r="X345" t="str">
        <f>VLOOKUP(pbp!V3095, games!$B$2:$R$40, 3, FALSE)</f>
        <v>2020-09-22T00:15Z</v>
      </c>
      <c r="Y345">
        <f>VLOOKUP(1*V345,NFLGames!$H$11:$H$555,1,FALSE)</f>
        <v>401128122</v>
      </c>
      <c r="Z345">
        <f>VLOOKUP($Y345, NFLGames!$H$11:$K$555,2,FALSE)</f>
        <v>2019</v>
      </c>
      <c r="AA345">
        <f>VLOOKUP($Y345, NFLGames!$H$11:$K$555,3,FALSE)</f>
        <v>2</v>
      </c>
      <c r="AB345" s="6">
        <f>IF(A346=0, 0, AH346-tbl_pbp[[#This Row],[Saints Win %]])</f>
        <v>0</v>
      </c>
      <c r="AE345">
        <f>ABS(tbl_pbp[[#This Row],[play.homeScore]]-tbl_pbp[[#This Row],[play.awayScore]])</f>
        <v>18</v>
      </c>
      <c r="AF345">
        <f>IF(tbl_pbp[[#This Row],[Play Saints Win % Increase]]&gt;=$AF$4,1,0)</f>
        <v>0</v>
      </c>
      <c r="AG345" t="str">
        <f>VLOOKUP(tbl_pbp[[#This Row],[gameId]], games!$B$2:$T$40, 9, FALSE)</f>
        <v>new-orleans-saints</v>
      </c>
      <c r="AH345" s="5">
        <f>IF(tbl_pbp[[#This Row],[AwayTeam]] &lt;&gt; "new-orleans-saints", tbl_pbp[[#This Row],[homeWinPercentage]], 1-tbl_pbp[[#This Row],[homeWinPercentage]])</f>
        <v>1.0000000000000009E-3</v>
      </c>
      <c r="AI345" s="13">
        <f>tbl_pbp[[#This Row],[Kamara]]*tbl_pbp[[#This Row],[Impactful Play]]</f>
        <v>0</v>
      </c>
      <c r="AJ345" s="13">
        <f>tbl_pbp[[#This Row],[Thomas]]*tbl_pbp[[#This Row],[Impactful Play]]</f>
        <v>0</v>
      </c>
      <c r="AK345" s="13" t="str">
        <f>VLOOKUP(tbl_pbp[[#This Row],[Play Saints Win % Increase]], tbl_impact[],3,TRUE)</f>
        <v>Scented (0 to +5%)</v>
      </c>
    </row>
    <row r="346" spans="1:37">
      <c r="A346" s="1">
        <v>169</v>
      </c>
      <c r="B346" s="5">
        <v>0.999</v>
      </c>
      <c r="C346" t="s">
        <v>9376</v>
      </c>
      <c r="D346">
        <v>0</v>
      </c>
      <c r="E346">
        <v>0</v>
      </c>
      <c r="F346">
        <v>4</v>
      </c>
      <c r="G346">
        <v>27</v>
      </c>
      <c r="H346">
        <v>9</v>
      </c>
      <c r="I346">
        <v>11</v>
      </c>
      <c r="J346">
        <v>19</v>
      </c>
      <c r="K346" t="s">
        <v>8931</v>
      </c>
      <c r="L346">
        <v>2</v>
      </c>
      <c r="M346">
        <v>81</v>
      </c>
      <c r="N346" t="s">
        <v>9377</v>
      </c>
      <c r="O346" t="s">
        <v>492</v>
      </c>
      <c r="P346" t="s">
        <v>45</v>
      </c>
      <c r="Q346" t="s">
        <v>46</v>
      </c>
      <c r="R346" t="s">
        <v>47</v>
      </c>
      <c r="S346" t="s">
        <v>147</v>
      </c>
      <c r="T346" t="s">
        <v>9000</v>
      </c>
      <c r="U346" t="s">
        <v>9378</v>
      </c>
      <c r="V346" t="s">
        <v>8933</v>
      </c>
      <c r="X346" t="str">
        <f>VLOOKUP(pbp!V3096, games!$B$2:$R$40, 3, FALSE)</f>
        <v>2020-09-22T00:15Z</v>
      </c>
      <c r="Y346">
        <f>VLOOKUP(1*V346,NFLGames!$H$11:$H$555,1,FALSE)</f>
        <v>401128122</v>
      </c>
      <c r="Z346">
        <f>VLOOKUP($Y346, NFLGames!$H$11:$K$555,2,FALSE)</f>
        <v>2019</v>
      </c>
      <c r="AA346">
        <f>VLOOKUP($Y346, NFLGames!$H$11:$K$555,3,FALSE)</f>
        <v>2</v>
      </c>
      <c r="AB346" s="6">
        <f>IF(A347=0, 0, AH347-tbl_pbp[[#This Row],[Saints Win %]])</f>
        <v>-1.0000000000000009E-3</v>
      </c>
      <c r="AE346">
        <f>ABS(tbl_pbp[[#This Row],[play.homeScore]]-tbl_pbp[[#This Row],[play.awayScore]])</f>
        <v>18</v>
      </c>
      <c r="AF346">
        <f>IF(tbl_pbp[[#This Row],[Play Saints Win % Increase]]&gt;=$AF$4,1,0)</f>
        <v>0</v>
      </c>
      <c r="AG346" t="str">
        <f>VLOOKUP(tbl_pbp[[#This Row],[gameId]], games!$B$2:$T$40, 9, FALSE)</f>
        <v>new-orleans-saints</v>
      </c>
      <c r="AH346" s="5">
        <f>IF(tbl_pbp[[#This Row],[AwayTeam]] &lt;&gt; "new-orleans-saints", tbl_pbp[[#This Row],[homeWinPercentage]], 1-tbl_pbp[[#This Row],[homeWinPercentage]])</f>
        <v>1.0000000000000009E-3</v>
      </c>
      <c r="AI346" s="13">
        <f>tbl_pbp[[#This Row],[Kamara]]*tbl_pbp[[#This Row],[Impactful Play]]</f>
        <v>0</v>
      </c>
      <c r="AJ346" s="13">
        <f>tbl_pbp[[#This Row],[Thomas]]*tbl_pbp[[#This Row],[Impactful Play]]</f>
        <v>0</v>
      </c>
      <c r="AK346" s="13" t="str">
        <f>VLOOKUP(tbl_pbp[[#This Row],[Play Saints Win % Increase]], tbl_impact[],3,TRUE)</f>
        <v>Bad (0 to -5%)</v>
      </c>
    </row>
    <row r="347" spans="1:37">
      <c r="A347" s="1">
        <v>170</v>
      </c>
      <c r="B347" s="5">
        <v>1</v>
      </c>
      <c r="C347" t="s">
        <v>9379</v>
      </c>
      <c r="D347">
        <v>0</v>
      </c>
      <c r="E347">
        <v>0</v>
      </c>
      <c r="F347">
        <v>4</v>
      </c>
      <c r="G347">
        <v>27</v>
      </c>
      <c r="H347">
        <v>9</v>
      </c>
      <c r="I347">
        <v>12</v>
      </c>
      <c r="J347">
        <v>18</v>
      </c>
      <c r="K347" t="s">
        <v>8931</v>
      </c>
      <c r="L347">
        <v>3</v>
      </c>
      <c r="M347">
        <v>82</v>
      </c>
      <c r="N347" t="s">
        <v>9380</v>
      </c>
      <c r="O347" t="s">
        <v>143</v>
      </c>
      <c r="P347" t="s">
        <v>45</v>
      </c>
      <c r="Q347" t="s">
        <v>46</v>
      </c>
      <c r="R347" t="s">
        <v>47</v>
      </c>
      <c r="S347" t="s">
        <v>201</v>
      </c>
      <c r="T347" t="s">
        <v>9381</v>
      </c>
      <c r="U347" t="s">
        <v>9382</v>
      </c>
      <c r="V347" t="s">
        <v>8933</v>
      </c>
      <c r="X347" t="str">
        <f>VLOOKUP(pbp!V3097, games!$B$2:$R$40, 3, FALSE)</f>
        <v>2020-09-22T00:15Z</v>
      </c>
      <c r="Y347">
        <f>VLOOKUP(1*V347,NFLGames!$H$11:$H$555,1,FALSE)</f>
        <v>401128122</v>
      </c>
      <c r="Z347">
        <f>VLOOKUP($Y347, NFLGames!$H$11:$K$555,2,FALSE)</f>
        <v>2019</v>
      </c>
      <c r="AA347">
        <f>VLOOKUP($Y347, NFLGames!$H$11:$K$555,3,FALSE)</f>
        <v>2</v>
      </c>
      <c r="AB347" s="6">
        <f>IF(A348=0, 0, AH348-tbl_pbp[[#This Row],[Saints Win %]])</f>
        <v>0</v>
      </c>
      <c r="AE347">
        <f>ABS(tbl_pbp[[#This Row],[play.homeScore]]-tbl_pbp[[#This Row],[play.awayScore]])</f>
        <v>18</v>
      </c>
      <c r="AF347">
        <f>IF(tbl_pbp[[#This Row],[Play Saints Win % Increase]]&gt;=$AF$4,1,0)</f>
        <v>0</v>
      </c>
      <c r="AG347" t="str">
        <f>VLOOKUP(tbl_pbp[[#This Row],[gameId]], games!$B$2:$T$40, 9, FALSE)</f>
        <v>new-orleans-saints</v>
      </c>
      <c r="AH347" s="5">
        <f>IF(tbl_pbp[[#This Row],[AwayTeam]] &lt;&gt; "new-orleans-saints", tbl_pbp[[#This Row],[homeWinPercentage]], 1-tbl_pbp[[#This Row],[homeWinPercentage]])</f>
        <v>0</v>
      </c>
      <c r="AI347" s="13">
        <f>tbl_pbp[[#This Row],[Kamara]]*tbl_pbp[[#This Row],[Impactful Play]]</f>
        <v>0</v>
      </c>
      <c r="AJ347" s="13">
        <f>tbl_pbp[[#This Row],[Thomas]]*tbl_pbp[[#This Row],[Impactful Play]]</f>
        <v>0</v>
      </c>
      <c r="AK347" s="13" t="str">
        <f>VLOOKUP(tbl_pbp[[#This Row],[Play Saints Win % Increase]], tbl_impact[],3,TRUE)</f>
        <v>Scented (0 to +5%)</v>
      </c>
    </row>
    <row r="348" spans="1:37">
      <c r="A348" s="1">
        <v>171</v>
      </c>
      <c r="B348" s="5">
        <v>1</v>
      </c>
      <c r="C348" t="s">
        <v>9383</v>
      </c>
      <c r="D348">
        <v>0</v>
      </c>
      <c r="E348">
        <v>0</v>
      </c>
      <c r="F348">
        <v>4</v>
      </c>
      <c r="G348">
        <v>27</v>
      </c>
      <c r="H348">
        <v>9</v>
      </c>
      <c r="I348">
        <v>0</v>
      </c>
      <c r="J348">
        <v>17</v>
      </c>
      <c r="L348">
        <v>0</v>
      </c>
      <c r="M348">
        <v>0</v>
      </c>
      <c r="N348" t="s">
        <v>364</v>
      </c>
      <c r="O348" t="s">
        <v>143</v>
      </c>
      <c r="P348" t="s">
        <v>365</v>
      </c>
      <c r="Q348" t="s">
        <v>366</v>
      </c>
      <c r="R348" t="s">
        <v>367</v>
      </c>
      <c r="V348" t="s">
        <v>8933</v>
      </c>
      <c r="X348" t="str">
        <f>VLOOKUP(pbp!V3098, games!$B$2:$R$40, 3, FALSE)</f>
        <v>2020-09-22T00:15Z</v>
      </c>
      <c r="Y348">
        <f>VLOOKUP(1*V348,NFLGames!$H$11:$H$555,1,FALSE)</f>
        <v>401128122</v>
      </c>
      <c r="Z348">
        <f>VLOOKUP($Y348, NFLGames!$H$11:$K$555,2,FALSE)</f>
        <v>2019</v>
      </c>
      <c r="AA348">
        <f>VLOOKUP($Y348, NFLGames!$H$11:$K$555,3,FALSE)</f>
        <v>2</v>
      </c>
      <c r="AB348" s="6">
        <f>IF(A349=0, 0, AH349-tbl_pbp[[#This Row],[Saints Win %]])</f>
        <v>0</v>
      </c>
      <c r="AE348">
        <f>ABS(tbl_pbp[[#This Row],[play.homeScore]]-tbl_pbp[[#This Row],[play.awayScore]])</f>
        <v>18</v>
      </c>
      <c r="AF348">
        <f>IF(tbl_pbp[[#This Row],[Play Saints Win % Increase]]&gt;=$AF$4,1,0)</f>
        <v>0</v>
      </c>
      <c r="AG348" t="str">
        <f>VLOOKUP(tbl_pbp[[#This Row],[gameId]], games!$B$2:$T$40, 9, FALSE)</f>
        <v>new-orleans-saints</v>
      </c>
      <c r="AH348" s="5">
        <f>IF(tbl_pbp[[#This Row],[AwayTeam]] &lt;&gt; "new-orleans-saints", tbl_pbp[[#This Row],[homeWinPercentage]], 1-tbl_pbp[[#This Row],[homeWinPercentage]])</f>
        <v>0</v>
      </c>
      <c r="AI348" s="13">
        <f>tbl_pbp[[#This Row],[Kamara]]*tbl_pbp[[#This Row],[Impactful Play]]</f>
        <v>0</v>
      </c>
      <c r="AJ348" s="13">
        <f>tbl_pbp[[#This Row],[Thomas]]*tbl_pbp[[#This Row],[Impactful Play]]</f>
        <v>0</v>
      </c>
      <c r="AK348" s="13" t="str">
        <f>VLOOKUP(tbl_pbp[[#This Row],[Play Saints Win % Increase]], tbl_impact[],3,TRUE)</f>
        <v>Scented (0 to +5%)</v>
      </c>
    </row>
    <row r="349" spans="1:37">
      <c r="A349" s="1">
        <v>0</v>
      </c>
      <c r="B349" s="5">
        <v>0.56200000000000006</v>
      </c>
      <c r="C349" t="s">
        <v>9384</v>
      </c>
      <c r="D349">
        <v>0</v>
      </c>
      <c r="E349">
        <v>0</v>
      </c>
      <c r="F349">
        <v>1</v>
      </c>
      <c r="G349">
        <v>0</v>
      </c>
      <c r="H349">
        <v>0</v>
      </c>
      <c r="I349">
        <v>0</v>
      </c>
      <c r="J349">
        <v>65</v>
      </c>
      <c r="K349" t="s">
        <v>29</v>
      </c>
      <c r="L349">
        <v>0</v>
      </c>
      <c r="M349">
        <v>65</v>
      </c>
      <c r="N349" t="s">
        <v>288</v>
      </c>
      <c r="O349" t="s">
        <v>24</v>
      </c>
      <c r="P349" t="s">
        <v>25</v>
      </c>
      <c r="Q349" t="s">
        <v>26</v>
      </c>
      <c r="R349" t="s">
        <v>27</v>
      </c>
      <c r="V349" t="s">
        <v>9385</v>
      </c>
      <c r="X349" t="str">
        <f>VLOOKUP(pbp!V3099, games!$B$2:$R$40, 3, FALSE)</f>
        <v>2020-09-22T00:15Z</v>
      </c>
      <c r="Y349">
        <f>VLOOKUP(1*V349,NFLGames!$H$11:$H$555,1,FALSE)</f>
        <v>401127993</v>
      </c>
      <c r="Z349">
        <f>VLOOKUP($Y349, NFLGames!$H$11:$K$555,2,FALSE)</f>
        <v>2019</v>
      </c>
      <c r="AA349">
        <f>VLOOKUP($Y349, NFLGames!$H$11:$K$555,3,FALSE)</f>
        <v>3</v>
      </c>
      <c r="AB349" s="6">
        <f>IF(A350=0, 0, AH350-tbl_pbp[[#This Row],[Saints Win %]])</f>
        <v>5.9000000000000052E-2</v>
      </c>
      <c r="AE349">
        <f>ABS(tbl_pbp[[#This Row],[play.homeScore]]-tbl_pbp[[#This Row],[play.awayScore]])</f>
        <v>0</v>
      </c>
      <c r="AF349">
        <f>IF(tbl_pbp[[#This Row],[Play Saints Win % Increase]]&gt;=$AF$4,1,0)</f>
        <v>0</v>
      </c>
      <c r="AG349" t="str">
        <f>VLOOKUP(tbl_pbp[[#This Row],[gameId]], games!$B$2:$T$40, 9, FALSE)</f>
        <v>new-orleans-saints</v>
      </c>
      <c r="AH349" s="5">
        <f>IF(tbl_pbp[[#This Row],[AwayTeam]] &lt;&gt; "new-orleans-saints", tbl_pbp[[#This Row],[homeWinPercentage]], 1-tbl_pbp[[#This Row],[homeWinPercentage]])</f>
        <v>0.43799999999999994</v>
      </c>
      <c r="AI349" s="13">
        <f>tbl_pbp[[#This Row],[Kamara]]*tbl_pbp[[#This Row],[Impactful Play]]</f>
        <v>0</v>
      </c>
      <c r="AJ349" s="13">
        <f>tbl_pbp[[#This Row],[Thomas]]*tbl_pbp[[#This Row],[Impactful Play]]</f>
        <v>0</v>
      </c>
      <c r="AK349" s="13" t="str">
        <f>VLOOKUP(tbl_pbp[[#This Row],[Play Saints Win % Increase]], tbl_impact[],3,TRUE)</f>
        <v>Perfumed (5 to + 10%)</v>
      </c>
    </row>
    <row r="350" spans="1:37">
      <c r="A350" s="1">
        <v>1</v>
      </c>
      <c r="B350" s="5">
        <v>0.503</v>
      </c>
      <c r="C350" t="s">
        <v>9386</v>
      </c>
      <c r="D350">
        <v>0</v>
      </c>
      <c r="E350">
        <v>0</v>
      </c>
      <c r="F350">
        <v>1</v>
      </c>
      <c r="G350">
        <v>0</v>
      </c>
      <c r="H350">
        <v>0</v>
      </c>
      <c r="I350">
        <v>10</v>
      </c>
      <c r="J350">
        <v>25</v>
      </c>
      <c r="K350" t="s">
        <v>450</v>
      </c>
      <c r="L350">
        <v>1</v>
      </c>
      <c r="M350">
        <v>75</v>
      </c>
      <c r="N350" t="s">
        <v>9387</v>
      </c>
      <c r="O350" t="s">
        <v>24</v>
      </c>
      <c r="P350" t="s">
        <v>94</v>
      </c>
      <c r="Q350" t="s">
        <v>95</v>
      </c>
      <c r="R350" t="s">
        <v>96</v>
      </c>
      <c r="S350" t="s">
        <v>33</v>
      </c>
      <c r="T350" t="s">
        <v>9388</v>
      </c>
      <c r="U350" t="s">
        <v>9389</v>
      </c>
      <c r="V350" t="s">
        <v>9385</v>
      </c>
      <c r="X350" t="str">
        <f>VLOOKUP(pbp!V3100, games!$B$2:$R$40, 3, FALSE)</f>
        <v>2020-09-22T00:15Z</v>
      </c>
      <c r="Y350">
        <f>VLOOKUP(1*V350,NFLGames!$H$11:$H$555,1,FALSE)</f>
        <v>401127993</v>
      </c>
      <c r="Z350">
        <f>VLOOKUP($Y350, NFLGames!$H$11:$K$555,2,FALSE)</f>
        <v>2019</v>
      </c>
      <c r="AA350">
        <f>VLOOKUP($Y350, NFLGames!$H$11:$K$555,3,FALSE)</f>
        <v>3</v>
      </c>
      <c r="AB350" s="6">
        <f>IF(A351=0, 0, AH351-tbl_pbp[[#This Row],[Saints Win %]])</f>
        <v>-7.0000000000000062E-3</v>
      </c>
      <c r="AE350">
        <f>ABS(tbl_pbp[[#This Row],[play.homeScore]]-tbl_pbp[[#This Row],[play.awayScore]])</f>
        <v>0</v>
      </c>
      <c r="AF350">
        <f>IF(tbl_pbp[[#This Row],[Play Saints Win % Increase]]&gt;=$AF$4,1,0)</f>
        <v>0</v>
      </c>
      <c r="AG350" t="str">
        <f>VLOOKUP(tbl_pbp[[#This Row],[gameId]], games!$B$2:$T$40, 9, FALSE)</f>
        <v>new-orleans-saints</v>
      </c>
      <c r="AH350" s="5">
        <f>IF(tbl_pbp[[#This Row],[AwayTeam]] &lt;&gt; "new-orleans-saints", tbl_pbp[[#This Row],[homeWinPercentage]], 1-tbl_pbp[[#This Row],[homeWinPercentage]])</f>
        <v>0.497</v>
      </c>
      <c r="AI350" s="13">
        <f>tbl_pbp[[#This Row],[Kamara]]*tbl_pbp[[#This Row],[Impactful Play]]</f>
        <v>0</v>
      </c>
      <c r="AJ350" s="13">
        <f>tbl_pbp[[#This Row],[Thomas]]*tbl_pbp[[#This Row],[Impactful Play]]</f>
        <v>0</v>
      </c>
      <c r="AK350" s="13" t="str">
        <f>VLOOKUP(tbl_pbp[[#This Row],[Play Saints Win % Increase]], tbl_impact[],3,TRUE)</f>
        <v>Bad (0 to -5%)</v>
      </c>
    </row>
    <row r="351" spans="1:37">
      <c r="A351" s="1">
        <v>2</v>
      </c>
      <c r="B351" s="5">
        <v>0.51</v>
      </c>
      <c r="C351" t="s">
        <v>9390</v>
      </c>
      <c r="D351">
        <v>0</v>
      </c>
      <c r="E351">
        <v>0</v>
      </c>
      <c r="F351">
        <v>1</v>
      </c>
      <c r="G351">
        <v>0</v>
      </c>
      <c r="H351">
        <v>0</v>
      </c>
      <c r="I351">
        <v>20</v>
      </c>
      <c r="J351">
        <v>15</v>
      </c>
      <c r="K351" t="s">
        <v>450</v>
      </c>
      <c r="L351">
        <v>1</v>
      </c>
      <c r="M351">
        <v>85</v>
      </c>
      <c r="N351" t="s">
        <v>9391</v>
      </c>
      <c r="O351" t="s">
        <v>9392</v>
      </c>
      <c r="P351" t="s">
        <v>30</v>
      </c>
      <c r="Q351" t="s">
        <v>31</v>
      </c>
      <c r="R351" t="s">
        <v>32</v>
      </c>
      <c r="S351" t="s">
        <v>1533</v>
      </c>
      <c r="T351" t="s">
        <v>9393</v>
      </c>
      <c r="U351" t="s">
        <v>9394</v>
      </c>
      <c r="V351" t="s">
        <v>9385</v>
      </c>
      <c r="X351" t="str">
        <f>VLOOKUP(pbp!V3101, games!$B$2:$R$40, 3, FALSE)</f>
        <v>2020-09-22T00:15Z</v>
      </c>
      <c r="Y351">
        <f>VLOOKUP(1*V351,NFLGames!$H$11:$H$555,1,FALSE)</f>
        <v>401127993</v>
      </c>
      <c r="Z351">
        <f>VLOOKUP($Y351, NFLGames!$H$11:$K$555,2,FALSE)</f>
        <v>2019</v>
      </c>
      <c r="AA351">
        <f>VLOOKUP($Y351, NFLGames!$H$11:$K$555,3,FALSE)</f>
        <v>3</v>
      </c>
      <c r="AB351" s="6">
        <f>IF(A352=0, 0, AH352-tbl_pbp[[#This Row],[Saints Win %]])</f>
        <v>7.0000000000000062E-3</v>
      </c>
      <c r="AE351">
        <f>ABS(tbl_pbp[[#This Row],[play.homeScore]]-tbl_pbp[[#This Row],[play.awayScore]])</f>
        <v>0</v>
      </c>
      <c r="AF351">
        <f>IF(tbl_pbp[[#This Row],[Play Saints Win % Increase]]&gt;=$AF$4,1,0)</f>
        <v>0</v>
      </c>
      <c r="AG351" t="str">
        <f>VLOOKUP(tbl_pbp[[#This Row],[gameId]], games!$B$2:$T$40, 9, FALSE)</f>
        <v>new-orleans-saints</v>
      </c>
      <c r="AH351" s="5">
        <f>IF(tbl_pbp[[#This Row],[AwayTeam]] &lt;&gt; "new-orleans-saints", tbl_pbp[[#This Row],[homeWinPercentage]], 1-tbl_pbp[[#This Row],[homeWinPercentage]])</f>
        <v>0.49</v>
      </c>
      <c r="AI351" s="13">
        <f>tbl_pbp[[#This Row],[Kamara]]*tbl_pbp[[#This Row],[Impactful Play]]</f>
        <v>0</v>
      </c>
      <c r="AJ351" s="13">
        <f>tbl_pbp[[#This Row],[Thomas]]*tbl_pbp[[#This Row],[Impactful Play]]</f>
        <v>0</v>
      </c>
      <c r="AK351" s="13" t="str">
        <f>VLOOKUP(tbl_pbp[[#This Row],[Play Saints Win % Increase]], tbl_impact[],3,TRUE)</f>
        <v>Scented (0 to +5%)</v>
      </c>
    </row>
    <row r="352" spans="1:37">
      <c r="A352" s="1">
        <v>3</v>
      </c>
      <c r="B352" s="5">
        <v>0.503</v>
      </c>
      <c r="C352" t="s">
        <v>9395</v>
      </c>
      <c r="D352">
        <v>0</v>
      </c>
      <c r="E352">
        <v>0</v>
      </c>
      <c r="F352">
        <v>1</v>
      </c>
      <c r="G352">
        <v>0</v>
      </c>
      <c r="H352">
        <v>0</v>
      </c>
      <c r="I352">
        <v>15</v>
      </c>
      <c r="J352">
        <v>20</v>
      </c>
      <c r="K352" t="s">
        <v>450</v>
      </c>
      <c r="L352">
        <v>2</v>
      </c>
      <c r="M352">
        <v>80</v>
      </c>
      <c r="N352" t="s">
        <v>9396</v>
      </c>
      <c r="O352" t="s">
        <v>1764</v>
      </c>
      <c r="P352" t="s">
        <v>45</v>
      </c>
      <c r="Q352" t="s">
        <v>46</v>
      </c>
      <c r="R352" t="s">
        <v>47</v>
      </c>
      <c r="S352" t="s">
        <v>252</v>
      </c>
      <c r="T352" t="s">
        <v>9397</v>
      </c>
      <c r="U352" t="s">
        <v>9398</v>
      </c>
      <c r="V352" t="s">
        <v>9385</v>
      </c>
      <c r="X352" t="str">
        <f>VLOOKUP(pbp!V3102, games!$B$2:$R$40, 3, FALSE)</f>
        <v>2020-09-22T00:15Z</v>
      </c>
      <c r="Y352">
        <f>VLOOKUP(1*V352,NFLGames!$H$11:$H$555,1,FALSE)</f>
        <v>401127993</v>
      </c>
      <c r="Z352">
        <f>VLOOKUP($Y352, NFLGames!$H$11:$K$555,2,FALSE)</f>
        <v>2019</v>
      </c>
      <c r="AA352">
        <f>VLOOKUP($Y352, NFLGames!$H$11:$K$555,3,FALSE)</f>
        <v>3</v>
      </c>
      <c r="AB352" s="6">
        <f>IF(A353=0, 0, AH353-tbl_pbp[[#This Row],[Saints Win %]])</f>
        <v>2.0000000000000018E-2</v>
      </c>
      <c r="AE352">
        <f>ABS(tbl_pbp[[#This Row],[play.homeScore]]-tbl_pbp[[#This Row],[play.awayScore]])</f>
        <v>0</v>
      </c>
      <c r="AF352">
        <f>IF(tbl_pbp[[#This Row],[Play Saints Win % Increase]]&gt;=$AF$4,1,0)</f>
        <v>0</v>
      </c>
      <c r="AG352" t="str">
        <f>VLOOKUP(tbl_pbp[[#This Row],[gameId]], games!$B$2:$T$40, 9, FALSE)</f>
        <v>new-orleans-saints</v>
      </c>
      <c r="AH352" s="5">
        <f>IF(tbl_pbp[[#This Row],[AwayTeam]] &lt;&gt; "new-orleans-saints", tbl_pbp[[#This Row],[homeWinPercentage]], 1-tbl_pbp[[#This Row],[homeWinPercentage]])</f>
        <v>0.497</v>
      </c>
      <c r="AI352" s="13">
        <f>tbl_pbp[[#This Row],[Kamara]]*tbl_pbp[[#This Row],[Impactful Play]]</f>
        <v>0</v>
      </c>
      <c r="AJ352" s="13">
        <f>tbl_pbp[[#This Row],[Thomas]]*tbl_pbp[[#This Row],[Impactful Play]]</f>
        <v>0</v>
      </c>
      <c r="AK352" s="13" t="str">
        <f>VLOOKUP(tbl_pbp[[#This Row],[Play Saints Win % Increase]], tbl_impact[],3,TRUE)</f>
        <v>Scented (0 to +5%)</v>
      </c>
    </row>
    <row r="353" spans="1:37">
      <c r="A353" s="1">
        <v>4</v>
      </c>
      <c r="B353" s="5">
        <v>0.48299999999999998</v>
      </c>
      <c r="C353" t="s">
        <v>9399</v>
      </c>
      <c r="D353">
        <v>0</v>
      </c>
      <c r="E353">
        <v>0</v>
      </c>
      <c r="F353">
        <v>1</v>
      </c>
      <c r="G353">
        <v>0</v>
      </c>
      <c r="H353">
        <v>0</v>
      </c>
      <c r="I353">
        <v>13</v>
      </c>
      <c r="J353">
        <v>22</v>
      </c>
      <c r="K353" t="s">
        <v>450</v>
      </c>
      <c r="L353">
        <v>3</v>
      </c>
      <c r="M353">
        <v>78</v>
      </c>
      <c r="N353" t="s">
        <v>9400</v>
      </c>
      <c r="O353" t="s">
        <v>1770</v>
      </c>
      <c r="P353" t="s">
        <v>30</v>
      </c>
      <c r="Q353" t="s">
        <v>31</v>
      </c>
      <c r="R353" t="s">
        <v>32</v>
      </c>
      <c r="S353" t="s">
        <v>943</v>
      </c>
      <c r="T353" t="s">
        <v>9401</v>
      </c>
      <c r="U353" t="s">
        <v>9402</v>
      </c>
      <c r="V353" t="s">
        <v>9385</v>
      </c>
      <c r="X353" t="str">
        <f>VLOOKUP(pbp!V3103, games!$B$2:$R$40, 3, FALSE)</f>
        <v>2020-09-22T00:15Z</v>
      </c>
      <c r="Y353">
        <f>VLOOKUP(1*V353,NFLGames!$H$11:$H$555,1,FALSE)</f>
        <v>401127993</v>
      </c>
      <c r="Z353">
        <f>VLOOKUP($Y353, NFLGames!$H$11:$K$555,2,FALSE)</f>
        <v>2019</v>
      </c>
      <c r="AA353">
        <f>VLOOKUP($Y353, NFLGames!$H$11:$K$555,3,FALSE)</f>
        <v>3</v>
      </c>
      <c r="AB353" s="6">
        <f>IF(A354=0, 0, AH354-tbl_pbp[[#This Row],[Saints Win %]])</f>
        <v>8.0000000000000071E-3</v>
      </c>
      <c r="AE353">
        <f>ABS(tbl_pbp[[#This Row],[play.homeScore]]-tbl_pbp[[#This Row],[play.awayScore]])</f>
        <v>0</v>
      </c>
      <c r="AF353">
        <f>IF(tbl_pbp[[#This Row],[Play Saints Win % Increase]]&gt;=$AF$4,1,0)</f>
        <v>0</v>
      </c>
      <c r="AG353" t="str">
        <f>VLOOKUP(tbl_pbp[[#This Row],[gameId]], games!$B$2:$T$40, 9, FALSE)</f>
        <v>new-orleans-saints</v>
      </c>
      <c r="AH353" s="5">
        <f>IF(tbl_pbp[[#This Row],[AwayTeam]] &lt;&gt; "new-orleans-saints", tbl_pbp[[#This Row],[homeWinPercentage]], 1-tbl_pbp[[#This Row],[homeWinPercentage]])</f>
        <v>0.51700000000000002</v>
      </c>
      <c r="AI353" s="13">
        <f>tbl_pbp[[#This Row],[Kamara]]*tbl_pbp[[#This Row],[Impactful Play]]</f>
        <v>0</v>
      </c>
      <c r="AJ353" s="13">
        <f>tbl_pbp[[#This Row],[Thomas]]*tbl_pbp[[#This Row],[Impactful Play]]</f>
        <v>0</v>
      </c>
      <c r="AK353" s="13" t="str">
        <f>VLOOKUP(tbl_pbp[[#This Row],[Play Saints Win % Increase]], tbl_impact[],3,TRUE)</f>
        <v>Scented (0 to +5%)</v>
      </c>
    </row>
    <row r="354" spans="1:37">
      <c r="A354" s="1">
        <v>5</v>
      </c>
      <c r="B354" s="5">
        <v>0.47499999999999998</v>
      </c>
      <c r="C354" t="s">
        <v>9403</v>
      </c>
      <c r="D354">
        <v>0</v>
      </c>
      <c r="E354">
        <v>0</v>
      </c>
      <c r="F354">
        <v>1</v>
      </c>
      <c r="G354">
        <v>0</v>
      </c>
      <c r="H354">
        <v>0</v>
      </c>
      <c r="I354">
        <v>15</v>
      </c>
      <c r="J354">
        <v>20</v>
      </c>
      <c r="K354" t="s">
        <v>450</v>
      </c>
      <c r="L354">
        <v>4</v>
      </c>
      <c r="M354">
        <v>80</v>
      </c>
      <c r="N354" t="s">
        <v>9404</v>
      </c>
      <c r="O354" t="s">
        <v>7828</v>
      </c>
      <c r="P354" t="s">
        <v>94</v>
      </c>
      <c r="Q354" t="s">
        <v>95</v>
      </c>
      <c r="R354" t="s">
        <v>96</v>
      </c>
      <c r="S354" t="s">
        <v>261</v>
      </c>
      <c r="T354" t="s">
        <v>9397</v>
      </c>
      <c r="U354" t="s">
        <v>9405</v>
      </c>
      <c r="V354" t="s">
        <v>9385</v>
      </c>
      <c r="X354" t="str">
        <f>VLOOKUP(pbp!V3104, games!$B$2:$R$40, 3, FALSE)</f>
        <v>2020-09-22T00:15Z</v>
      </c>
      <c r="Y354">
        <f>VLOOKUP(1*V354,NFLGames!$H$11:$H$555,1,FALSE)</f>
        <v>401127993</v>
      </c>
      <c r="Z354">
        <f>VLOOKUP($Y354, NFLGames!$H$11:$K$555,2,FALSE)</f>
        <v>2019</v>
      </c>
      <c r="AA354">
        <f>VLOOKUP($Y354, NFLGames!$H$11:$K$555,3,FALSE)</f>
        <v>3</v>
      </c>
      <c r="AB354" s="6">
        <f>IF(A355=0, 0, AH355-tbl_pbp[[#This Row],[Saints Win %]])</f>
        <v>0.15699999999999992</v>
      </c>
      <c r="AE354">
        <f>ABS(tbl_pbp[[#This Row],[play.homeScore]]-tbl_pbp[[#This Row],[play.awayScore]])</f>
        <v>0</v>
      </c>
      <c r="AF354">
        <f>IF(tbl_pbp[[#This Row],[Play Saints Win % Increase]]&gt;=$AF$4,1,0)</f>
        <v>1</v>
      </c>
      <c r="AG354" t="str">
        <f>VLOOKUP(tbl_pbp[[#This Row],[gameId]], games!$B$2:$T$40, 9, FALSE)</f>
        <v>new-orleans-saints</v>
      </c>
      <c r="AH354" s="5">
        <f>IF(tbl_pbp[[#This Row],[AwayTeam]] &lt;&gt; "new-orleans-saints", tbl_pbp[[#This Row],[homeWinPercentage]], 1-tbl_pbp[[#This Row],[homeWinPercentage]])</f>
        <v>0.52500000000000002</v>
      </c>
      <c r="AI354" s="13">
        <f>tbl_pbp[[#This Row],[Kamara]]*tbl_pbp[[#This Row],[Impactful Play]]</f>
        <v>0</v>
      </c>
      <c r="AJ354" s="13">
        <f>tbl_pbp[[#This Row],[Thomas]]*tbl_pbp[[#This Row],[Impactful Play]]</f>
        <v>0</v>
      </c>
      <c r="AK354" s="13" t="str">
        <f>VLOOKUP(tbl_pbp[[#This Row],[Play Saints Win % Increase]], tbl_impact[],3,TRUE)</f>
        <v>Fragrant (10% to 20%)</v>
      </c>
    </row>
    <row r="355" spans="1:37">
      <c r="A355" s="1">
        <v>6</v>
      </c>
      <c r="B355" s="5">
        <v>0.318</v>
      </c>
      <c r="C355" t="s">
        <v>9406</v>
      </c>
      <c r="D355">
        <v>0</v>
      </c>
      <c r="E355">
        <v>0</v>
      </c>
      <c r="F355">
        <v>1</v>
      </c>
      <c r="G355">
        <v>0</v>
      </c>
      <c r="H355">
        <v>7</v>
      </c>
      <c r="I355">
        <v>20</v>
      </c>
      <c r="J355">
        <v>15</v>
      </c>
      <c r="K355" t="s">
        <v>450</v>
      </c>
      <c r="L355">
        <v>4</v>
      </c>
      <c r="M355">
        <v>85</v>
      </c>
      <c r="N355" t="s">
        <v>9407</v>
      </c>
      <c r="O355" t="s">
        <v>6997</v>
      </c>
      <c r="P355" t="s">
        <v>66</v>
      </c>
      <c r="Q355" t="s">
        <v>67</v>
      </c>
      <c r="R355" t="s">
        <v>68</v>
      </c>
      <c r="S355" t="s">
        <v>1317</v>
      </c>
      <c r="T355" t="s">
        <v>9393</v>
      </c>
      <c r="U355" t="s">
        <v>9408</v>
      </c>
      <c r="V355" t="s">
        <v>9385</v>
      </c>
      <c r="X355" t="str">
        <f>VLOOKUP(pbp!V3105, games!$B$2:$R$40, 3, FALSE)</f>
        <v>2020-09-22T00:15Z</v>
      </c>
      <c r="Y355">
        <f>VLOOKUP(1*V355,NFLGames!$H$11:$H$555,1,FALSE)</f>
        <v>401127993</v>
      </c>
      <c r="Z355">
        <f>VLOOKUP($Y355, NFLGames!$H$11:$K$555,2,FALSE)</f>
        <v>2019</v>
      </c>
      <c r="AA355">
        <f>VLOOKUP($Y355, NFLGames!$H$11:$K$555,3,FALSE)</f>
        <v>3</v>
      </c>
      <c r="AB355" s="6">
        <f>IF(A356=0, 0, AH356-tbl_pbp[[#This Row],[Saints Win %]])</f>
        <v>-4.8999999999999932E-2</v>
      </c>
      <c r="AE355">
        <f>ABS(tbl_pbp[[#This Row],[play.homeScore]]-tbl_pbp[[#This Row],[play.awayScore]])</f>
        <v>7</v>
      </c>
      <c r="AF355">
        <f>IF(tbl_pbp[[#This Row],[Play Saints Win % Increase]]&gt;=$AF$4,1,0)</f>
        <v>0</v>
      </c>
      <c r="AG355" t="str">
        <f>VLOOKUP(tbl_pbp[[#This Row],[gameId]], games!$B$2:$T$40, 9, FALSE)</f>
        <v>new-orleans-saints</v>
      </c>
      <c r="AH355" s="5">
        <f>IF(tbl_pbp[[#This Row],[AwayTeam]] &lt;&gt; "new-orleans-saints", tbl_pbp[[#This Row],[homeWinPercentage]], 1-tbl_pbp[[#This Row],[homeWinPercentage]])</f>
        <v>0.68199999999999994</v>
      </c>
      <c r="AI355" s="13">
        <f>tbl_pbp[[#This Row],[Kamara]]*tbl_pbp[[#This Row],[Impactful Play]]</f>
        <v>0</v>
      </c>
      <c r="AJ355" s="13">
        <f>tbl_pbp[[#This Row],[Thomas]]*tbl_pbp[[#This Row],[Impactful Play]]</f>
        <v>0</v>
      </c>
      <c r="AK355" s="13" t="str">
        <f>VLOOKUP(tbl_pbp[[#This Row],[Play Saints Win % Increase]], tbl_impact[],3,TRUE)</f>
        <v>Bad (0 to -5%)</v>
      </c>
    </row>
    <row r="356" spans="1:37">
      <c r="A356" s="1">
        <v>7</v>
      </c>
      <c r="B356" s="5">
        <v>0.36699999999999999</v>
      </c>
      <c r="C356" t="s">
        <v>9409</v>
      </c>
      <c r="D356">
        <v>0</v>
      </c>
      <c r="E356">
        <v>0</v>
      </c>
      <c r="F356">
        <v>1</v>
      </c>
      <c r="G356">
        <v>0</v>
      </c>
      <c r="H356">
        <v>7</v>
      </c>
      <c r="I356">
        <v>0</v>
      </c>
      <c r="J356">
        <v>65</v>
      </c>
      <c r="K356" t="s">
        <v>29</v>
      </c>
      <c r="L356">
        <v>0</v>
      </c>
      <c r="M356">
        <v>65</v>
      </c>
      <c r="N356" t="s">
        <v>288</v>
      </c>
      <c r="O356" t="s">
        <v>6997</v>
      </c>
      <c r="P356" t="s">
        <v>25</v>
      </c>
      <c r="Q356" t="s">
        <v>26</v>
      </c>
      <c r="R356" t="s">
        <v>27</v>
      </c>
      <c r="V356" t="s">
        <v>9385</v>
      </c>
      <c r="X356" t="str">
        <f>VLOOKUP(pbp!V3106, games!$B$2:$R$40, 3, FALSE)</f>
        <v>2020-09-22T00:15Z</v>
      </c>
      <c r="Y356">
        <f>VLOOKUP(1*V356,NFLGames!$H$11:$H$555,1,FALSE)</f>
        <v>401127993</v>
      </c>
      <c r="Z356">
        <f>VLOOKUP($Y356, NFLGames!$H$11:$K$555,2,FALSE)</f>
        <v>2019</v>
      </c>
      <c r="AA356">
        <f>VLOOKUP($Y356, NFLGames!$H$11:$K$555,3,FALSE)</f>
        <v>3</v>
      </c>
      <c r="AB356" s="6">
        <f>IF(A357=0, 0, AH357-tbl_pbp[[#This Row],[Saints Win %]])</f>
        <v>1.0000000000000009E-2</v>
      </c>
      <c r="AE356">
        <f>ABS(tbl_pbp[[#This Row],[play.homeScore]]-tbl_pbp[[#This Row],[play.awayScore]])</f>
        <v>7</v>
      </c>
      <c r="AF356">
        <f>IF(tbl_pbp[[#This Row],[Play Saints Win % Increase]]&gt;=$AF$4,1,0)</f>
        <v>0</v>
      </c>
      <c r="AG356" t="str">
        <f>VLOOKUP(tbl_pbp[[#This Row],[gameId]], games!$B$2:$T$40, 9, FALSE)</f>
        <v>new-orleans-saints</v>
      </c>
      <c r="AH356" s="5">
        <f>IF(tbl_pbp[[#This Row],[AwayTeam]] &lt;&gt; "new-orleans-saints", tbl_pbp[[#This Row],[homeWinPercentage]], 1-tbl_pbp[[#This Row],[homeWinPercentage]])</f>
        <v>0.63300000000000001</v>
      </c>
      <c r="AI356" s="13">
        <f>tbl_pbp[[#This Row],[Kamara]]*tbl_pbp[[#This Row],[Impactful Play]]</f>
        <v>0</v>
      </c>
      <c r="AJ356" s="13">
        <f>tbl_pbp[[#This Row],[Thomas]]*tbl_pbp[[#This Row],[Impactful Play]]</f>
        <v>0</v>
      </c>
      <c r="AK356" s="13" t="str">
        <f>VLOOKUP(tbl_pbp[[#This Row],[Play Saints Win % Increase]], tbl_impact[],3,TRUE)</f>
        <v>Scented (0 to +5%)</v>
      </c>
    </row>
    <row r="357" spans="1:37">
      <c r="A357" s="1">
        <v>8</v>
      </c>
      <c r="B357" s="5">
        <v>0.35699999999999998</v>
      </c>
      <c r="C357" t="s">
        <v>9410</v>
      </c>
      <c r="D357">
        <v>0</v>
      </c>
      <c r="E357">
        <v>0</v>
      </c>
      <c r="F357">
        <v>1</v>
      </c>
      <c r="G357">
        <v>0</v>
      </c>
      <c r="H357">
        <v>7</v>
      </c>
      <c r="I357">
        <v>10</v>
      </c>
      <c r="J357">
        <v>25</v>
      </c>
      <c r="K357" t="s">
        <v>450</v>
      </c>
      <c r="L357">
        <v>1</v>
      </c>
      <c r="M357">
        <v>75</v>
      </c>
      <c r="N357" t="s">
        <v>9411</v>
      </c>
      <c r="O357" t="s">
        <v>6997</v>
      </c>
      <c r="P357" t="s">
        <v>45</v>
      </c>
      <c r="Q357" t="s">
        <v>46</v>
      </c>
      <c r="R357" t="s">
        <v>47</v>
      </c>
      <c r="S357" t="s">
        <v>33</v>
      </c>
      <c r="T357" t="s">
        <v>9388</v>
      </c>
      <c r="U357" t="s">
        <v>9389</v>
      </c>
      <c r="V357" t="s">
        <v>9385</v>
      </c>
      <c r="X357" t="str">
        <f>VLOOKUP(pbp!V3107, games!$B$2:$R$40, 3, FALSE)</f>
        <v>2020-09-22T00:15Z</v>
      </c>
      <c r="Y357">
        <f>VLOOKUP(1*V357,NFLGames!$H$11:$H$555,1,FALSE)</f>
        <v>401127993</v>
      </c>
      <c r="Z357">
        <f>VLOOKUP($Y357, NFLGames!$H$11:$K$555,2,FALSE)</f>
        <v>2019</v>
      </c>
      <c r="AA357">
        <f>VLOOKUP($Y357, NFLGames!$H$11:$K$555,3,FALSE)</f>
        <v>3</v>
      </c>
      <c r="AB357" s="6">
        <f>IF(A358=0, 0, AH358-tbl_pbp[[#This Row],[Saints Win %]])</f>
        <v>2.8999999999999915E-2</v>
      </c>
      <c r="AE357">
        <f>ABS(tbl_pbp[[#This Row],[play.homeScore]]-tbl_pbp[[#This Row],[play.awayScore]])</f>
        <v>7</v>
      </c>
      <c r="AF357">
        <f>IF(tbl_pbp[[#This Row],[Play Saints Win % Increase]]&gt;=$AF$4,1,0)</f>
        <v>0</v>
      </c>
      <c r="AG357" t="str">
        <f>VLOOKUP(tbl_pbp[[#This Row],[gameId]], games!$B$2:$T$40, 9, FALSE)</f>
        <v>new-orleans-saints</v>
      </c>
      <c r="AH357" s="5">
        <f>IF(tbl_pbp[[#This Row],[AwayTeam]] &lt;&gt; "new-orleans-saints", tbl_pbp[[#This Row],[homeWinPercentage]], 1-tbl_pbp[[#This Row],[homeWinPercentage]])</f>
        <v>0.64300000000000002</v>
      </c>
      <c r="AI357" s="13">
        <f>tbl_pbp[[#This Row],[Kamara]]*tbl_pbp[[#This Row],[Impactful Play]]</f>
        <v>0</v>
      </c>
      <c r="AJ357" s="13">
        <f>tbl_pbp[[#This Row],[Thomas]]*tbl_pbp[[#This Row],[Impactful Play]]</f>
        <v>0</v>
      </c>
      <c r="AK357" s="13" t="str">
        <f>VLOOKUP(tbl_pbp[[#This Row],[Play Saints Win % Increase]], tbl_impact[],3,TRUE)</f>
        <v>Scented (0 to +5%)</v>
      </c>
    </row>
    <row r="358" spans="1:37">
      <c r="A358" s="1">
        <v>9</v>
      </c>
      <c r="B358" s="5">
        <v>0.32800000000000001</v>
      </c>
      <c r="C358" t="s">
        <v>9412</v>
      </c>
      <c r="D358">
        <v>0</v>
      </c>
      <c r="E358">
        <v>0</v>
      </c>
      <c r="F358">
        <v>1</v>
      </c>
      <c r="G358">
        <v>0</v>
      </c>
      <c r="H358">
        <v>7</v>
      </c>
      <c r="I358">
        <v>6</v>
      </c>
      <c r="J358">
        <v>29</v>
      </c>
      <c r="K358" t="s">
        <v>450</v>
      </c>
      <c r="L358">
        <v>2</v>
      </c>
      <c r="M358">
        <v>71</v>
      </c>
      <c r="N358" t="s">
        <v>9413</v>
      </c>
      <c r="O358" t="s">
        <v>5751</v>
      </c>
      <c r="P358" t="s">
        <v>45</v>
      </c>
      <c r="Q358" t="s">
        <v>46</v>
      </c>
      <c r="R358" t="s">
        <v>47</v>
      </c>
      <c r="S358" t="s">
        <v>60</v>
      </c>
      <c r="T358" t="s">
        <v>9414</v>
      </c>
      <c r="U358" t="s">
        <v>9415</v>
      </c>
      <c r="V358" t="s">
        <v>9385</v>
      </c>
      <c r="X358" t="str">
        <f>VLOOKUP(pbp!V3108, games!$B$2:$R$40, 3, FALSE)</f>
        <v>2020-09-22T00:15Z</v>
      </c>
      <c r="Y358">
        <f>VLOOKUP(1*V358,NFLGames!$H$11:$H$555,1,FALSE)</f>
        <v>401127993</v>
      </c>
      <c r="Z358">
        <f>VLOOKUP($Y358, NFLGames!$H$11:$K$555,2,FALSE)</f>
        <v>2019</v>
      </c>
      <c r="AA358">
        <f>VLOOKUP($Y358, NFLGames!$H$11:$K$555,3,FALSE)</f>
        <v>3</v>
      </c>
      <c r="AB358" s="6">
        <f>IF(A359=0, 0, AH359-tbl_pbp[[#This Row],[Saints Win %]])</f>
        <v>-8.4999999999999964E-2</v>
      </c>
      <c r="AE358">
        <f>ABS(tbl_pbp[[#This Row],[play.homeScore]]-tbl_pbp[[#This Row],[play.awayScore]])</f>
        <v>7</v>
      </c>
      <c r="AF358">
        <f>IF(tbl_pbp[[#This Row],[Play Saints Win % Increase]]&gt;=$AF$4,1,0)</f>
        <v>0</v>
      </c>
      <c r="AG358" t="str">
        <f>VLOOKUP(tbl_pbp[[#This Row],[gameId]], games!$B$2:$T$40, 9, FALSE)</f>
        <v>new-orleans-saints</v>
      </c>
      <c r="AH358" s="5">
        <f>IF(tbl_pbp[[#This Row],[AwayTeam]] &lt;&gt; "new-orleans-saints", tbl_pbp[[#This Row],[homeWinPercentage]], 1-tbl_pbp[[#This Row],[homeWinPercentage]])</f>
        <v>0.67199999999999993</v>
      </c>
      <c r="AI358" s="13">
        <f>tbl_pbp[[#This Row],[Kamara]]*tbl_pbp[[#This Row],[Impactful Play]]</f>
        <v>0</v>
      </c>
      <c r="AJ358" s="13">
        <f>tbl_pbp[[#This Row],[Thomas]]*tbl_pbp[[#This Row],[Impactful Play]]</f>
        <v>0</v>
      </c>
      <c r="AK358" s="13" t="str">
        <f>VLOOKUP(tbl_pbp[[#This Row],[Play Saints Win % Increase]], tbl_impact[],3,TRUE)</f>
        <v>Smelly (worse than-5% -&gt; -10%)</v>
      </c>
    </row>
    <row r="359" spans="1:37">
      <c r="A359" s="1">
        <v>10</v>
      </c>
      <c r="B359" s="5">
        <v>0.41299999999999998</v>
      </c>
      <c r="C359" t="s">
        <v>9416</v>
      </c>
      <c r="D359">
        <v>0</v>
      </c>
      <c r="E359">
        <v>0</v>
      </c>
      <c r="F359">
        <v>1</v>
      </c>
      <c r="G359">
        <v>0</v>
      </c>
      <c r="H359">
        <v>7</v>
      </c>
      <c r="I359">
        <v>9</v>
      </c>
      <c r="J359">
        <v>26</v>
      </c>
      <c r="K359" t="s">
        <v>450</v>
      </c>
      <c r="L359">
        <v>3</v>
      </c>
      <c r="M359">
        <v>74</v>
      </c>
      <c r="N359" t="s">
        <v>9417</v>
      </c>
      <c r="O359" t="s">
        <v>4451</v>
      </c>
      <c r="P359" t="s">
        <v>30</v>
      </c>
      <c r="Q359" t="s">
        <v>31</v>
      </c>
      <c r="R359" t="s">
        <v>32</v>
      </c>
      <c r="S359" t="s">
        <v>139</v>
      </c>
      <c r="T359" t="s">
        <v>9418</v>
      </c>
      <c r="U359" t="s">
        <v>9419</v>
      </c>
      <c r="V359" t="s">
        <v>9385</v>
      </c>
      <c r="X359" t="str">
        <f>VLOOKUP(pbp!V3109, games!$B$2:$R$40, 3, FALSE)</f>
        <v>2020-09-22T00:15Z</v>
      </c>
      <c r="Y359">
        <f>VLOOKUP(1*V359,NFLGames!$H$11:$H$555,1,FALSE)</f>
        <v>401127993</v>
      </c>
      <c r="Z359">
        <f>VLOOKUP($Y359, NFLGames!$H$11:$K$555,2,FALSE)</f>
        <v>2019</v>
      </c>
      <c r="AA359">
        <f>VLOOKUP($Y359, NFLGames!$H$11:$K$555,3,FALSE)</f>
        <v>3</v>
      </c>
      <c r="AB359" s="6">
        <f>IF(A360=0, 0, AH360-tbl_pbp[[#This Row],[Saints Win %]])</f>
        <v>3.7000000000000033E-2</v>
      </c>
      <c r="AE359">
        <f>ABS(tbl_pbp[[#This Row],[play.homeScore]]-tbl_pbp[[#This Row],[play.awayScore]])</f>
        <v>7</v>
      </c>
      <c r="AF359">
        <f>IF(tbl_pbp[[#This Row],[Play Saints Win % Increase]]&gt;=$AF$4,1,0)</f>
        <v>0</v>
      </c>
      <c r="AG359" t="str">
        <f>VLOOKUP(tbl_pbp[[#This Row],[gameId]], games!$B$2:$T$40, 9, FALSE)</f>
        <v>new-orleans-saints</v>
      </c>
      <c r="AH359" s="5">
        <f>IF(tbl_pbp[[#This Row],[AwayTeam]] &lt;&gt; "new-orleans-saints", tbl_pbp[[#This Row],[homeWinPercentage]], 1-tbl_pbp[[#This Row],[homeWinPercentage]])</f>
        <v>0.58699999999999997</v>
      </c>
      <c r="AI359" s="13">
        <f>tbl_pbp[[#This Row],[Kamara]]*tbl_pbp[[#This Row],[Impactful Play]]</f>
        <v>0</v>
      </c>
      <c r="AJ359" s="13">
        <f>tbl_pbp[[#This Row],[Thomas]]*tbl_pbp[[#This Row],[Impactful Play]]</f>
        <v>0</v>
      </c>
      <c r="AK359" s="13" t="str">
        <f>VLOOKUP(tbl_pbp[[#This Row],[Play Saints Win % Increase]], tbl_impact[],3,TRUE)</f>
        <v>Scented (0 to +5%)</v>
      </c>
    </row>
    <row r="360" spans="1:37">
      <c r="A360" s="1">
        <v>11</v>
      </c>
      <c r="B360" s="5">
        <v>0.376</v>
      </c>
      <c r="C360" t="s">
        <v>9420</v>
      </c>
      <c r="D360">
        <v>0</v>
      </c>
      <c r="E360">
        <v>0</v>
      </c>
      <c r="F360">
        <v>1</v>
      </c>
      <c r="G360">
        <v>0</v>
      </c>
      <c r="H360">
        <v>7</v>
      </c>
      <c r="I360">
        <v>10</v>
      </c>
      <c r="J360">
        <v>55</v>
      </c>
      <c r="K360" t="s">
        <v>450</v>
      </c>
      <c r="L360">
        <v>1</v>
      </c>
      <c r="M360">
        <v>45</v>
      </c>
      <c r="N360" t="s">
        <v>9421</v>
      </c>
      <c r="O360" t="s">
        <v>5760</v>
      </c>
      <c r="P360" t="s">
        <v>22</v>
      </c>
      <c r="Q360" t="s">
        <v>37</v>
      </c>
      <c r="S360" t="s">
        <v>33</v>
      </c>
      <c r="T360" t="s">
        <v>80</v>
      </c>
      <c r="U360" t="s">
        <v>81</v>
      </c>
      <c r="V360" t="s">
        <v>9385</v>
      </c>
      <c r="X360" t="str">
        <f>VLOOKUP(pbp!V3110, games!$B$2:$R$40, 3, FALSE)</f>
        <v>2020-09-22T00:15Z</v>
      </c>
      <c r="Y360">
        <f>VLOOKUP(1*V360,NFLGames!$H$11:$H$555,1,FALSE)</f>
        <v>401127993</v>
      </c>
      <c r="Z360">
        <f>VLOOKUP($Y360, NFLGames!$H$11:$K$555,2,FALSE)</f>
        <v>2019</v>
      </c>
      <c r="AA360">
        <f>VLOOKUP($Y360, NFLGames!$H$11:$K$555,3,FALSE)</f>
        <v>3</v>
      </c>
      <c r="AB360" s="6">
        <f>IF(A361=0, 0, AH361-tbl_pbp[[#This Row],[Saints Win %]])</f>
        <v>3.3999999999999919E-2</v>
      </c>
      <c r="AE360">
        <f>ABS(tbl_pbp[[#This Row],[play.homeScore]]-tbl_pbp[[#This Row],[play.awayScore]])</f>
        <v>7</v>
      </c>
      <c r="AF360">
        <f>IF(tbl_pbp[[#This Row],[Play Saints Win % Increase]]&gt;=$AF$4,1,0)</f>
        <v>0</v>
      </c>
      <c r="AG360" t="str">
        <f>VLOOKUP(tbl_pbp[[#This Row],[gameId]], games!$B$2:$T$40, 9, FALSE)</f>
        <v>new-orleans-saints</v>
      </c>
      <c r="AH360" s="5">
        <f>IF(tbl_pbp[[#This Row],[AwayTeam]] &lt;&gt; "new-orleans-saints", tbl_pbp[[#This Row],[homeWinPercentage]], 1-tbl_pbp[[#This Row],[homeWinPercentage]])</f>
        <v>0.624</v>
      </c>
      <c r="AI360" s="13">
        <f>tbl_pbp[[#This Row],[Kamara]]*tbl_pbp[[#This Row],[Impactful Play]]</f>
        <v>0</v>
      </c>
      <c r="AJ360" s="13">
        <f>tbl_pbp[[#This Row],[Thomas]]*tbl_pbp[[#This Row],[Impactful Play]]</f>
        <v>0</v>
      </c>
      <c r="AK360" s="13" t="str">
        <f>VLOOKUP(tbl_pbp[[#This Row],[Play Saints Win % Increase]], tbl_impact[],3,TRUE)</f>
        <v>Scented (0 to +5%)</v>
      </c>
    </row>
    <row r="361" spans="1:37">
      <c r="A361" s="1">
        <v>12</v>
      </c>
      <c r="B361" s="5">
        <v>0.34200000000000003</v>
      </c>
      <c r="C361" t="s">
        <v>9422</v>
      </c>
      <c r="D361">
        <v>0</v>
      </c>
      <c r="E361">
        <v>0</v>
      </c>
      <c r="F361">
        <v>1</v>
      </c>
      <c r="G361">
        <v>0</v>
      </c>
      <c r="H361">
        <v>7</v>
      </c>
      <c r="I361">
        <v>10</v>
      </c>
      <c r="J361">
        <v>55</v>
      </c>
      <c r="K361" t="s">
        <v>450</v>
      </c>
      <c r="L361">
        <v>2</v>
      </c>
      <c r="M361">
        <v>45</v>
      </c>
      <c r="N361" t="s">
        <v>9423</v>
      </c>
      <c r="O361" t="s">
        <v>3679</v>
      </c>
      <c r="P361" t="s">
        <v>45</v>
      </c>
      <c r="Q361" t="s">
        <v>46</v>
      </c>
      <c r="R361" t="s">
        <v>47</v>
      </c>
      <c r="S361" t="s">
        <v>120</v>
      </c>
      <c r="T361" t="s">
        <v>80</v>
      </c>
      <c r="U361" t="s">
        <v>8733</v>
      </c>
      <c r="V361" t="s">
        <v>9385</v>
      </c>
      <c r="X361" t="str">
        <f>VLOOKUP(pbp!V3111, games!$B$2:$R$40, 3, FALSE)</f>
        <v>2020-09-22T00:15Z</v>
      </c>
      <c r="Y361">
        <f>VLOOKUP(1*V361,NFLGames!$H$11:$H$555,1,FALSE)</f>
        <v>401127993</v>
      </c>
      <c r="Z361">
        <f>VLOOKUP($Y361, NFLGames!$H$11:$K$555,2,FALSE)</f>
        <v>2019</v>
      </c>
      <c r="AA361">
        <f>VLOOKUP($Y361, NFLGames!$H$11:$K$555,3,FALSE)</f>
        <v>3</v>
      </c>
      <c r="AB361" s="6">
        <f>IF(A362=0, 0, AH362-tbl_pbp[[#This Row],[Saints Win %]])</f>
        <v>1.6000000000000014E-2</v>
      </c>
      <c r="AE361">
        <f>ABS(tbl_pbp[[#This Row],[play.homeScore]]-tbl_pbp[[#This Row],[play.awayScore]])</f>
        <v>7</v>
      </c>
      <c r="AF361">
        <f>IF(tbl_pbp[[#This Row],[Play Saints Win % Increase]]&gt;=$AF$4,1,0)</f>
        <v>0</v>
      </c>
      <c r="AG361" t="str">
        <f>VLOOKUP(tbl_pbp[[#This Row],[gameId]], games!$B$2:$T$40, 9, FALSE)</f>
        <v>new-orleans-saints</v>
      </c>
      <c r="AH361" s="5">
        <f>IF(tbl_pbp[[#This Row],[AwayTeam]] &lt;&gt; "new-orleans-saints", tbl_pbp[[#This Row],[homeWinPercentage]], 1-tbl_pbp[[#This Row],[homeWinPercentage]])</f>
        <v>0.65799999999999992</v>
      </c>
      <c r="AI361" s="13">
        <f>tbl_pbp[[#This Row],[Kamara]]*tbl_pbp[[#This Row],[Impactful Play]]</f>
        <v>0</v>
      </c>
      <c r="AJ361" s="13">
        <f>tbl_pbp[[#This Row],[Thomas]]*tbl_pbp[[#This Row],[Impactful Play]]</f>
        <v>0</v>
      </c>
      <c r="AK361" s="13" t="str">
        <f>VLOOKUP(tbl_pbp[[#This Row],[Play Saints Win % Increase]], tbl_impact[],3,TRUE)</f>
        <v>Scented (0 to +5%)</v>
      </c>
    </row>
    <row r="362" spans="1:37">
      <c r="A362" s="1">
        <v>13</v>
      </c>
      <c r="B362" s="5">
        <v>0.32600000000000001</v>
      </c>
      <c r="C362" t="s">
        <v>9424</v>
      </c>
      <c r="D362">
        <v>0</v>
      </c>
      <c r="E362">
        <v>0</v>
      </c>
      <c r="F362">
        <v>1</v>
      </c>
      <c r="G362">
        <v>0</v>
      </c>
      <c r="H362">
        <v>7</v>
      </c>
      <c r="I362">
        <v>14</v>
      </c>
      <c r="J362">
        <v>51</v>
      </c>
      <c r="K362" t="s">
        <v>450</v>
      </c>
      <c r="L362">
        <v>3</v>
      </c>
      <c r="M362">
        <v>49</v>
      </c>
      <c r="N362" t="s">
        <v>9425</v>
      </c>
      <c r="O362" t="s">
        <v>2159</v>
      </c>
      <c r="P362" t="s">
        <v>45</v>
      </c>
      <c r="Q362" t="s">
        <v>46</v>
      </c>
      <c r="R362" t="s">
        <v>47</v>
      </c>
      <c r="S362" t="s">
        <v>280</v>
      </c>
      <c r="T362" t="s">
        <v>493</v>
      </c>
      <c r="U362" t="s">
        <v>9426</v>
      </c>
      <c r="V362" t="s">
        <v>9385</v>
      </c>
      <c r="X362" t="str">
        <f>VLOOKUP(pbp!V3112, games!$B$2:$R$40, 3, FALSE)</f>
        <v>2020-09-22T00:15Z</v>
      </c>
      <c r="Y362">
        <f>VLOOKUP(1*V362,NFLGames!$H$11:$H$555,1,FALSE)</f>
        <v>401127993</v>
      </c>
      <c r="Z362">
        <f>VLOOKUP($Y362, NFLGames!$H$11:$K$555,2,FALSE)</f>
        <v>2019</v>
      </c>
      <c r="AA362">
        <f>VLOOKUP($Y362, NFLGames!$H$11:$K$555,3,FALSE)</f>
        <v>3</v>
      </c>
      <c r="AB362" s="6">
        <f>IF(A363=0, 0, AH363-tbl_pbp[[#This Row],[Saints Win %]])</f>
        <v>-2.9999999999998916E-3</v>
      </c>
      <c r="AE362">
        <f>ABS(tbl_pbp[[#This Row],[play.homeScore]]-tbl_pbp[[#This Row],[play.awayScore]])</f>
        <v>7</v>
      </c>
      <c r="AF362">
        <f>IF(tbl_pbp[[#This Row],[Play Saints Win % Increase]]&gt;=$AF$4,1,0)</f>
        <v>0</v>
      </c>
      <c r="AG362" t="str">
        <f>VLOOKUP(tbl_pbp[[#This Row],[gameId]], games!$B$2:$T$40, 9, FALSE)</f>
        <v>new-orleans-saints</v>
      </c>
      <c r="AH362" s="5">
        <f>IF(tbl_pbp[[#This Row],[AwayTeam]] &lt;&gt; "new-orleans-saints", tbl_pbp[[#This Row],[homeWinPercentage]], 1-tbl_pbp[[#This Row],[homeWinPercentage]])</f>
        <v>0.67399999999999993</v>
      </c>
      <c r="AI362" s="13">
        <f>tbl_pbp[[#This Row],[Kamara]]*tbl_pbp[[#This Row],[Impactful Play]]</f>
        <v>0</v>
      </c>
      <c r="AJ362" s="13">
        <f>tbl_pbp[[#This Row],[Thomas]]*tbl_pbp[[#This Row],[Impactful Play]]</f>
        <v>0</v>
      </c>
      <c r="AK362" s="13" t="str">
        <f>VLOOKUP(tbl_pbp[[#This Row],[Play Saints Win % Increase]], tbl_impact[],3,TRUE)</f>
        <v>Bad (0 to -5%)</v>
      </c>
    </row>
    <row r="363" spans="1:37">
      <c r="A363" s="1">
        <v>14</v>
      </c>
      <c r="B363" s="5">
        <v>0.32900000000000001</v>
      </c>
      <c r="C363" t="s">
        <v>9427</v>
      </c>
      <c r="D363">
        <v>0</v>
      </c>
      <c r="E363">
        <v>0</v>
      </c>
      <c r="F363">
        <v>1</v>
      </c>
      <c r="G363">
        <v>0</v>
      </c>
      <c r="H363">
        <v>7</v>
      </c>
      <c r="I363">
        <v>4</v>
      </c>
      <c r="J363">
        <v>61</v>
      </c>
      <c r="K363" t="s">
        <v>450</v>
      </c>
      <c r="L363">
        <v>4</v>
      </c>
      <c r="M363">
        <v>39</v>
      </c>
      <c r="N363" t="s">
        <v>9428</v>
      </c>
      <c r="O363" t="s">
        <v>400</v>
      </c>
      <c r="P363" t="s">
        <v>66</v>
      </c>
      <c r="Q363" t="s">
        <v>67</v>
      </c>
      <c r="R363" t="s">
        <v>68</v>
      </c>
      <c r="S363" t="s">
        <v>69</v>
      </c>
      <c r="T363" t="s">
        <v>463</v>
      </c>
      <c r="U363" t="s">
        <v>9429</v>
      </c>
      <c r="V363" t="s">
        <v>9385</v>
      </c>
      <c r="X363" t="str">
        <f>VLOOKUP(pbp!V3113, games!$B$2:$R$40, 3, FALSE)</f>
        <v>2020-09-22T00:15Z</v>
      </c>
      <c r="Y363">
        <f>VLOOKUP(1*V363,NFLGames!$H$11:$H$555,1,FALSE)</f>
        <v>401127993</v>
      </c>
      <c r="Z363">
        <f>VLOOKUP($Y363, NFLGames!$H$11:$K$555,2,FALSE)</f>
        <v>2019</v>
      </c>
      <c r="AA363">
        <f>VLOOKUP($Y363, NFLGames!$H$11:$K$555,3,FALSE)</f>
        <v>3</v>
      </c>
      <c r="AB363" s="6">
        <f>IF(A364=0, 0, AH364-tbl_pbp[[#This Row],[Saints Win %]])</f>
        <v>-1.4000000000000012E-2</v>
      </c>
      <c r="AE363">
        <f>ABS(tbl_pbp[[#This Row],[play.homeScore]]-tbl_pbp[[#This Row],[play.awayScore]])</f>
        <v>7</v>
      </c>
      <c r="AF363">
        <f>IF(tbl_pbp[[#This Row],[Play Saints Win % Increase]]&gt;=$AF$4,1,0)</f>
        <v>0</v>
      </c>
      <c r="AG363" t="str">
        <f>VLOOKUP(tbl_pbp[[#This Row],[gameId]], games!$B$2:$T$40, 9, FALSE)</f>
        <v>new-orleans-saints</v>
      </c>
      <c r="AH363" s="5">
        <f>IF(tbl_pbp[[#This Row],[AwayTeam]] &lt;&gt; "new-orleans-saints", tbl_pbp[[#This Row],[homeWinPercentage]], 1-tbl_pbp[[#This Row],[homeWinPercentage]])</f>
        <v>0.67100000000000004</v>
      </c>
      <c r="AI363" s="13">
        <f>tbl_pbp[[#This Row],[Kamara]]*tbl_pbp[[#This Row],[Impactful Play]]</f>
        <v>0</v>
      </c>
      <c r="AJ363" s="13">
        <f>tbl_pbp[[#This Row],[Thomas]]*tbl_pbp[[#This Row],[Impactful Play]]</f>
        <v>0</v>
      </c>
      <c r="AK363" s="13" t="str">
        <f>VLOOKUP(tbl_pbp[[#This Row],[Play Saints Win % Increase]], tbl_impact[],3,TRUE)</f>
        <v>Bad (0 to -5%)</v>
      </c>
    </row>
    <row r="364" spans="1:37">
      <c r="A364" s="1">
        <v>15</v>
      </c>
      <c r="B364" s="5">
        <v>0.34300000000000003</v>
      </c>
      <c r="C364" t="s">
        <v>9430</v>
      </c>
      <c r="D364">
        <v>0</v>
      </c>
      <c r="E364">
        <v>0</v>
      </c>
      <c r="F364">
        <v>1</v>
      </c>
      <c r="G364">
        <v>0</v>
      </c>
      <c r="H364">
        <v>7</v>
      </c>
      <c r="I364">
        <v>10</v>
      </c>
      <c r="J364">
        <v>90</v>
      </c>
      <c r="K364" t="s">
        <v>29</v>
      </c>
      <c r="L364">
        <v>1</v>
      </c>
      <c r="M364">
        <v>90</v>
      </c>
      <c r="N364" t="s">
        <v>9431</v>
      </c>
      <c r="O364" t="s">
        <v>640</v>
      </c>
      <c r="P364" t="s">
        <v>30</v>
      </c>
      <c r="Q364" t="s">
        <v>31</v>
      </c>
      <c r="R364" t="s">
        <v>32</v>
      </c>
      <c r="S364" t="s">
        <v>33</v>
      </c>
      <c r="T364" t="s">
        <v>179</v>
      </c>
      <c r="U364" t="s">
        <v>6452</v>
      </c>
      <c r="V364" t="s">
        <v>9385</v>
      </c>
      <c r="X364" t="str">
        <f>VLOOKUP(pbp!V3114, games!$B$2:$R$40, 3, FALSE)</f>
        <v>2020-09-22T00:15Z</v>
      </c>
      <c r="Y364">
        <f>VLOOKUP(1*V364,NFLGames!$H$11:$H$555,1,FALSE)</f>
        <v>401127993</v>
      </c>
      <c r="Z364">
        <f>VLOOKUP($Y364, NFLGames!$H$11:$K$555,2,FALSE)</f>
        <v>2019</v>
      </c>
      <c r="AA364">
        <f>VLOOKUP($Y364, NFLGames!$H$11:$K$555,3,FALSE)</f>
        <v>3</v>
      </c>
      <c r="AB364" s="6">
        <f>IF(A365=0, 0, AH365-tbl_pbp[[#This Row],[Saints Win %]])</f>
        <v>9.9999999999988987E-4</v>
      </c>
      <c r="AE364">
        <f>ABS(tbl_pbp[[#This Row],[play.homeScore]]-tbl_pbp[[#This Row],[play.awayScore]])</f>
        <v>7</v>
      </c>
      <c r="AF364">
        <f>IF(tbl_pbp[[#This Row],[Play Saints Win % Increase]]&gt;=$AF$4,1,0)</f>
        <v>0</v>
      </c>
      <c r="AG364" t="str">
        <f>VLOOKUP(tbl_pbp[[#This Row],[gameId]], games!$B$2:$T$40, 9, FALSE)</f>
        <v>new-orleans-saints</v>
      </c>
      <c r="AH364" s="5">
        <f>IF(tbl_pbp[[#This Row],[AwayTeam]] &lt;&gt; "new-orleans-saints", tbl_pbp[[#This Row],[homeWinPercentage]], 1-tbl_pbp[[#This Row],[homeWinPercentage]])</f>
        <v>0.65700000000000003</v>
      </c>
      <c r="AI364" s="13">
        <f>tbl_pbp[[#This Row],[Kamara]]*tbl_pbp[[#This Row],[Impactful Play]]</f>
        <v>0</v>
      </c>
      <c r="AJ364" s="13">
        <f>tbl_pbp[[#This Row],[Thomas]]*tbl_pbp[[#This Row],[Impactful Play]]</f>
        <v>0</v>
      </c>
      <c r="AK364" s="13" t="str">
        <f>VLOOKUP(tbl_pbp[[#This Row],[Play Saints Win % Increase]], tbl_impact[],3,TRUE)</f>
        <v>Scented (0 to +5%)</v>
      </c>
    </row>
    <row r="365" spans="1:37">
      <c r="A365" s="1">
        <v>16</v>
      </c>
      <c r="B365" s="5">
        <v>0.34200000000000003</v>
      </c>
      <c r="C365" t="s">
        <v>9432</v>
      </c>
      <c r="D365">
        <v>0</v>
      </c>
      <c r="E365">
        <v>0</v>
      </c>
      <c r="F365">
        <v>1</v>
      </c>
      <c r="G365">
        <v>0</v>
      </c>
      <c r="H365">
        <v>7</v>
      </c>
      <c r="I365">
        <v>6</v>
      </c>
      <c r="J365">
        <v>86</v>
      </c>
      <c r="K365" t="s">
        <v>29</v>
      </c>
      <c r="L365">
        <v>2</v>
      </c>
      <c r="M365">
        <v>86</v>
      </c>
      <c r="N365" t="s">
        <v>9433</v>
      </c>
      <c r="O365" t="s">
        <v>6547</v>
      </c>
      <c r="P365" t="s">
        <v>30</v>
      </c>
      <c r="Q365" t="s">
        <v>31</v>
      </c>
      <c r="R365" t="s">
        <v>32</v>
      </c>
      <c r="S365" t="s">
        <v>60</v>
      </c>
      <c r="T365" t="s">
        <v>176</v>
      </c>
      <c r="U365" t="s">
        <v>9434</v>
      </c>
      <c r="V365" t="s">
        <v>9385</v>
      </c>
      <c r="X365" t="str">
        <f>VLOOKUP(pbp!V3115, games!$B$2:$R$40, 3, FALSE)</f>
        <v>2020-09-22T00:15Z</v>
      </c>
      <c r="Y365">
        <f>VLOOKUP(1*V365,NFLGames!$H$11:$H$555,1,FALSE)</f>
        <v>401127993</v>
      </c>
      <c r="Z365">
        <f>VLOOKUP($Y365, NFLGames!$H$11:$K$555,2,FALSE)</f>
        <v>2019</v>
      </c>
      <c r="AA365">
        <f>VLOOKUP($Y365, NFLGames!$H$11:$K$555,3,FALSE)</f>
        <v>3</v>
      </c>
      <c r="AB365" s="6">
        <f>IF(A366=0, 0, AH366-tbl_pbp[[#This Row],[Saints Win %]])</f>
        <v>-2.399999999999991E-2</v>
      </c>
      <c r="AE365">
        <f>ABS(tbl_pbp[[#This Row],[play.homeScore]]-tbl_pbp[[#This Row],[play.awayScore]])</f>
        <v>7</v>
      </c>
      <c r="AF365">
        <f>IF(tbl_pbp[[#This Row],[Play Saints Win % Increase]]&gt;=$AF$4,1,0)</f>
        <v>0</v>
      </c>
      <c r="AG365" t="str">
        <f>VLOOKUP(tbl_pbp[[#This Row],[gameId]], games!$B$2:$T$40, 9, FALSE)</f>
        <v>new-orleans-saints</v>
      </c>
      <c r="AH365" s="5">
        <f>IF(tbl_pbp[[#This Row],[AwayTeam]] &lt;&gt; "new-orleans-saints", tbl_pbp[[#This Row],[homeWinPercentage]], 1-tbl_pbp[[#This Row],[homeWinPercentage]])</f>
        <v>0.65799999999999992</v>
      </c>
      <c r="AI365" s="13">
        <f>tbl_pbp[[#This Row],[Kamara]]*tbl_pbp[[#This Row],[Impactful Play]]</f>
        <v>0</v>
      </c>
      <c r="AJ365" s="13">
        <f>tbl_pbp[[#This Row],[Thomas]]*tbl_pbp[[#This Row],[Impactful Play]]</f>
        <v>0</v>
      </c>
      <c r="AK365" s="13" t="str">
        <f>VLOOKUP(tbl_pbp[[#This Row],[Play Saints Win % Increase]], tbl_impact[],3,TRUE)</f>
        <v>Bad (0 to -5%)</v>
      </c>
    </row>
    <row r="366" spans="1:37">
      <c r="A366" s="1">
        <v>17</v>
      </c>
      <c r="B366" s="5">
        <v>0.36599999999999999</v>
      </c>
      <c r="C366" t="s">
        <v>9435</v>
      </c>
      <c r="D366">
        <v>0</v>
      </c>
      <c r="E366">
        <v>0</v>
      </c>
      <c r="F366">
        <v>1</v>
      </c>
      <c r="G366">
        <v>0</v>
      </c>
      <c r="H366">
        <v>7</v>
      </c>
      <c r="I366">
        <v>3</v>
      </c>
      <c r="J366">
        <v>83</v>
      </c>
      <c r="K366" t="s">
        <v>29</v>
      </c>
      <c r="L366">
        <v>3</v>
      </c>
      <c r="M366">
        <v>83</v>
      </c>
      <c r="N366" t="s">
        <v>9436</v>
      </c>
      <c r="O366" t="s">
        <v>4655</v>
      </c>
      <c r="P366" t="s">
        <v>94</v>
      </c>
      <c r="Q366" t="s">
        <v>95</v>
      </c>
      <c r="R366" t="s">
        <v>96</v>
      </c>
      <c r="S366" t="s">
        <v>375</v>
      </c>
      <c r="T366" t="s">
        <v>440</v>
      </c>
      <c r="U366" t="s">
        <v>9437</v>
      </c>
      <c r="V366" t="s">
        <v>9385</v>
      </c>
      <c r="X366" t="str">
        <f>VLOOKUP(pbp!V3116, games!$B$2:$R$40, 3, FALSE)</f>
        <v>2020-09-22T00:15Z</v>
      </c>
      <c r="Y366">
        <f>VLOOKUP(1*V366,NFLGames!$H$11:$H$555,1,FALSE)</f>
        <v>401127993</v>
      </c>
      <c r="Z366">
        <f>VLOOKUP($Y366, NFLGames!$H$11:$K$555,2,FALSE)</f>
        <v>2019</v>
      </c>
      <c r="AA366">
        <f>VLOOKUP($Y366, NFLGames!$H$11:$K$555,3,FALSE)</f>
        <v>3</v>
      </c>
      <c r="AB366" s="6">
        <f>IF(A367=0, 0, AH367-tbl_pbp[[#This Row],[Saints Win %]])</f>
        <v>-6.0000000000000053E-3</v>
      </c>
      <c r="AE366">
        <f>ABS(tbl_pbp[[#This Row],[play.homeScore]]-tbl_pbp[[#This Row],[play.awayScore]])</f>
        <v>7</v>
      </c>
      <c r="AF366">
        <f>IF(tbl_pbp[[#This Row],[Play Saints Win % Increase]]&gt;=$AF$4,1,0)</f>
        <v>0</v>
      </c>
      <c r="AG366" t="str">
        <f>VLOOKUP(tbl_pbp[[#This Row],[gameId]], games!$B$2:$T$40, 9, FALSE)</f>
        <v>new-orleans-saints</v>
      </c>
      <c r="AH366" s="5">
        <f>IF(tbl_pbp[[#This Row],[AwayTeam]] &lt;&gt; "new-orleans-saints", tbl_pbp[[#This Row],[homeWinPercentage]], 1-tbl_pbp[[#This Row],[homeWinPercentage]])</f>
        <v>0.63400000000000001</v>
      </c>
      <c r="AI366" s="13">
        <f>tbl_pbp[[#This Row],[Kamara]]*tbl_pbp[[#This Row],[Impactful Play]]</f>
        <v>0</v>
      </c>
      <c r="AJ366" s="13">
        <f>tbl_pbp[[#This Row],[Thomas]]*tbl_pbp[[#This Row],[Impactful Play]]</f>
        <v>0</v>
      </c>
      <c r="AK366" s="13" t="str">
        <f>VLOOKUP(tbl_pbp[[#This Row],[Play Saints Win % Increase]], tbl_impact[],3,TRUE)</f>
        <v>Bad (0 to -5%)</v>
      </c>
    </row>
    <row r="367" spans="1:37">
      <c r="A367" s="1">
        <v>18</v>
      </c>
      <c r="B367" s="5">
        <v>0.372</v>
      </c>
      <c r="C367" t="s">
        <v>9438</v>
      </c>
      <c r="D367">
        <v>0</v>
      </c>
      <c r="E367">
        <v>0</v>
      </c>
      <c r="F367">
        <v>1</v>
      </c>
      <c r="G367">
        <v>0</v>
      </c>
      <c r="H367">
        <v>7</v>
      </c>
      <c r="I367">
        <v>8</v>
      </c>
      <c r="J367">
        <v>88</v>
      </c>
      <c r="K367" t="s">
        <v>29</v>
      </c>
      <c r="L367">
        <v>3</v>
      </c>
      <c r="M367">
        <v>88</v>
      </c>
      <c r="N367" t="s">
        <v>9439</v>
      </c>
      <c r="O367" t="s">
        <v>769</v>
      </c>
      <c r="P367" t="s">
        <v>124</v>
      </c>
      <c r="Q367" t="s">
        <v>125</v>
      </c>
      <c r="R367" t="s">
        <v>126</v>
      </c>
      <c r="V367" t="s">
        <v>9385</v>
      </c>
      <c r="X367" t="str">
        <f>VLOOKUP(pbp!V3117, games!$B$2:$R$40, 3, FALSE)</f>
        <v>2020-09-22T00:15Z</v>
      </c>
      <c r="Y367">
        <f>VLOOKUP(1*V367,NFLGames!$H$11:$H$555,1,FALSE)</f>
        <v>401127993</v>
      </c>
      <c r="Z367">
        <f>VLOOKUP($Y367, NFLGames!$H$11:$K$555,2,FALSE)</f>
        <v>2019</v>
      </c>
      <c r="AA367">
        <f>VLOOKUP($Y367, NFLGames!$H$11:$K$555,3,FALSE)</f>
        <v>3</v>
      </c>
      <c r="AB367" s="6">
        <f>IF(A368=0, 0, AH368-tbl_pbp[[#This Row],[Saints Win %]])</f>
        <v>-2.1000000000000019E-2</v>
      </c>
      <c r="AE367">
        <f>ABS(tbl_pbp[[#This Row],[play.homeScore]]-tbl_pbp[[#This Row],[play.awayScore]])</f>
        <v>7</v>
      </c>
      <c r="AF367">
        <f>IF(tbl_pbp[[#This Row],[Play Saints Win % Increase]]&gt;=$AF$4,1,0)</f>
        <v>0</v>
      </c>
      <c r="AG367" t="str">
        <f>VLOOKUP(tbl_pbp[[#This Row],[gameId]], games!$B$2:$T$40, 9, FALSE)</f>
        <v>new-orleans-saints</v>
      </c>
      <c r="AH367" s="5">
        <f>IF(tbl_pbp[[#This Row],[AwayTeam]] &lt;&gt; "new-orleans-saints", tbl_pbp[[#This Row],[homeWinPercentage]], 1-tbl_pbp[[#This Row],[homeWinPercentage]])</f>
        <v>0.628</v>
      </c>
      <c r="AI367" s="13">
        <f>tbl_pbp[[#This Row],[Kamara]]*tbl_pbp[[#This Row],[Impactful Play]]</f>
        <v>0</v>
      </c>
      <c r="AJ367" s="13">
        <f>tbl_pbp[[#This Row],[Thomas]]*tbl_pbp[[#This Row],[Impactful Play]]</f>
        <v>0</v>
      </c>
      <c r="AK367" s="13" t="str">
        <f>VLOOKUP(tbl_pbp[[#This Row],[Play Saints Win % Increase]], tbl_impact[],3,TRUE)</f>
        <v>Bad (0 to -5%)</v>
      </c>
    </row>
    <row r="368" spans="1:37">
      <c r="A368" s="1">
        <v>19</v>
      </c>
      <c r="B368" s="5">
        <v>0.39300000000000002</v>
      </c>
      <c r="C368" t="s">
        <v>9440</v>
      </c>
      <c r="D368">
        <v>0</v>
      </c>
      <c r="E368">
        <v>0</v>
      </c>
      <c r="F368">
        <v>1</v>
      </c>
      <c r="G368">
        <v>0</v>
      </c>
      <c r="H368">
        <v>7</v>
      </c>
      <c r="I368">
        <v>8</v>
      </c>
      <c r="J368">
        <v>88</v>
      </c>
      <c r="K368" t="s">
        <v>29</v>
      </c>
      <c r="L368">
        <v>3</v>
      </c>
      <c r="M368">
        <v>88</v>
      </c>
      <c r="N368" t="s">
        <v>9441</v>
      </c>
      <c r="O368" t="s">
        <v>198</v>
      </c>
      <c r="P368" t="s">
        <v>94</v>
      </c>
      <c r="Q368" t="s">
        <v>95</v>
      </c>
      <c r="R368" t="s">
        <v>96</v>
      </c>
      <c r="S368" t="s">
        <v>92</v>
      </c>
      <c r="T368" t="s">
        <v>3840</v>
      </c>
      <c r="U368" t="s">
        <v>9442</v>
      </c>
      <c r="V368" t="s">
        <v>9385</v>
      </c>
      <c r="X368" t="str">
        <f>VLOOKUP(pbp!V3118, games!$B$2:$R$40, 3, FALSE)</f>
        <v>2020-09-22T00:15Z</v>
      </c>
      <c r="Y368">
        <f>VLOOKUP(1*V368,NFLGames!$H$11:$H$555,1,FALSE)</f>
        <v>401127993</v>
      </c>
      <c r="Z368">
        <f>VLOOKUP($Y368, NFLGames!$H$11:$K$555,2,FALSE)</f>
        <v>2019</v>
      </c>
      <c r="AA368">
        <f>VLOOKUP($Y368, NFLGames!$H$11:$K$555,3,FALSE)</f>
        <v>3</v>
      </c>
      <c r="AB368" s="6">
        <f>IF(A369=0, 0, AH369-tbl_pbp[[#This Row],[Saints Win %]])</f>
        <v>-6.899999999999995E-2</v>
      </c>
      <c r="AE368">
        <f>ABS(tbl_pbp[[#This Row],[play.homeScore]]-tbl_pbp[[#This Row],[play.awayScore]])</f>
        <v>7</v>
      </c>
      <c r="AF368">
        <f>IF(tbl_pbp[[#This Row],[Play Saints Win % Increase]]&gt;=$AF$4,1,0)</f>
        <v>0</v>
      </c>
      <c r="AG368" t="str">
        <f>VLOOKUP(tbl_pbp[[#This Row],[gameId]], games!$B$2:$T$40, 9, FALSE)</f>
        <v>new-orleans-saints</v>
      </c>
      <c r="AH368" s="5">
        <f>IF(tbl_pbp[[#This Row],[AwayTeam]] &lt;&gt; "new-orleans-saints", tbl_pbp[[#This Row],[homeWinPercentage]], 1-tbl_pbp[[#This Row],[homeWinPercentage]])</f>
        <v>0.60699999999999998</v>
      </c>
      <c r="AI368" s="13">
        <f>tbl_pbp[[#This Row],[Kamara]]*tbl_pbp[[#This Row],[Impactful Play]]</f>
        <v>0</v>
      </c>
      <c r="AJ368" s="13">
        <f>tbl_pbp[[#This Row],[Thomas]]*tbl_pbp[[#This Row],[Impactful Play]]</f>
        <v>0</v>
      </c>
      <c r="AK368" s="13" t="str">
        <f>VLOOKUP(tbl_pbp[[#This Row],[Play Saints Win % Increase]], tbl_impact[],3,TRUE)</f>
        <v>Smelly (worse than-5% -&gt; -10%)</v>
      </c>
    </row>
    <row r="369" spans="1:37">
      <c r="A369" s="1">
        <v>20</v>
      </c>
      <c r="B369" s="5">
        <v>0.46200000000000002</v>
      </c>
      <c r="C369" t="s">
        <v>9443</v>
      </c>
      <c r="D369">
        <v>0</v>
      </c>
      <c r="E369">
        <v>0</v>
      </c>
      <c r="F369">
        <v>1</v>
      </c>
      <c r="G369">
        <v>0</v>
      </c>
      <c r="H369">
        <v>7</v>
      </c>
      <c r="I369">
        <v>13</v>
      </c>
      <c r="J369">
        <v>93</v>
      </c>
      <c r="K369" t="s">
        <v>29</v>
      </c>
      <c r="L369">
        <v>3</v>
      </c>
      <c r="M369">
        <v>93</v>
      </c>
      <c r="N369" t="s">
        <v>9444</v>
      </c>
      <c r="O369" t="s">
        <v>1678</v>
      </c>
      <c r="P369" t="s">
        <v>45</v>
      </c>
      <c r="Q369" t="s">
        <v>46</v>
      </c>
      <c r="R369" t="s">
        <v>47</v>
      </c>
      <c r="S369" t="s">
        <v>943</v>
      </c>
      <c r="T369" t="s">
        <v>641</v>
      </c>
      <c r="U369" t="s">
        <v>9445</v>
      </c>
      <c r="V369" t="s">
        <v>9385</v>
      </c>
      <c r="X369" t="str">
        <f>VLOOKUP(pbp!V3119, games!$B$2:$R$40, 3, FALSE)</f>
        <v>2020-09-22T00:15Z</v>
      </c>
      <c r="Y369">
        <f>VLOOKUP(1*V369,NFLGames!$H$11:$H$555,1,FALSE)</f>
        <v>401127993</v>
      </c>
      <c r="Z369">
        <f>VLOOKUP($Y369, NFLGames!$H$11:$K$555,2,FALSE)</f>
        <v>2019</v>
      </c>
      <c r="AA369">
        <f>VLOOKUP($Y369, NFLGames!$H$11:$K$555,3,FALSE)</f>
        <v>3</v>
      </c>
      <c r="AB369" s="6">
        <f>IF(A370=0, 0, AH370-tbl_pbp[[#This Row],[Saints Win %]])</f>
        <v>8.1999999999999962E-2</v>
      </c>
      <c r="AE369">
        <f>ABS(tbl_pbp[[#This Row],[play.homeScore]]-tbl_pbp[[#This Row],[play.awayScore]])</f>
        <v>7</v>
      </c>
      <c r="AF369">
        <f>IF(tbl_pbp[[#This Row],[Play Saints Win % Increase]]&gt;=$AF$4,1,0)</f>
        <v>0</v>
      </c>
      <c r="AG369" t="str">
        <f>VLOOKUP(tbl_pbp[[#This Row],[gameId]], games!$B$2:$T$40, 9, FALSE)</f>
        <v>new-orleans-saints</v>
      </c>
      <c r="AH369" s="5">
        <f>IF(tbl_pbp[[#This Row],[AwayTeam]] &lt;&gt; "new-orleans-saints", tbl_pbp[[#This Row],[homeWinPercentage]], 1-tbl_pbp[[#This Row],[homeWinPercentage]])</f>
        <v>0.53800000000000003</v>
      </c>
      <c r="AI369" s="13">
        <f>tbl_pbp[[#This Row],[Kamara]]*tbl_pbp[[#This Row],[Impactful Play]]</f>
        <v>0</v>
      </c>
      <c r="AJ369" s="13">
        <f>tbl_pbp[[#This Row],[Thomas]]*tbl_pbp[[#This Row],[Impactful Play]]</f>
        <v>0</v>
      </c>
      <c r="AK369" s="13" t="str">
        <f>VLOOKUP(tbl_pbp[[#This Row],[Play Saints Win % Increase]], tbl_impact[],3,TRUE)</f>
        <v>Perfumed (5 to + 10%)</v>
      </c>
    </row>
    <row r="370" spans="1:37">
      <c r="A370" s="1">
        <v>21</v>
      </c>
      <c r="B370" s="5">
        <v>0.38</v>
      </c>
      <c r="C370" t="s">
        <v>9446</v>
      </c>
      <c r="D370">
        <v>0</v>
      </c>
      <c r="E370">
        <v>0</v>
      </c>
      <c r="F370">
        <v>1</v>
      </c>
      <c r="G370">
        <v>0</v>
      </c>
      <c r="H370">
        <v>7</v>
      </c>
      <c r="I370">
        <v>2</v>
      </c>
      <c r="J370">
        <v>82</v>
      </c>
      <c r="K370" t="s">
        <v>29</v>
      </c>
      <c r="L370">
        <v>4</v>
      </c>
      <c r="M370">
        <v>82</v>
      </c>
      <c r="N370" t="s">
        <v>9447</v>
      </c>
      <c r="O370" t="s">
        <v>2184</v>
      </c>
      <c r="P370" t="s">
        <v>66</v>
      </c>
      <c r="Q370" t="s">
        <v>67</v>
      </c>
      <c r="R370" t="s">
        <v>68</v>
      </c>
      <c r="S370" t="s">
        <v>154</v>
      </c>
      <c r="T370" t="s">
        <v>191</v>
      </c>
      <c r="U370" t="s">
        <v>9448</v>
      </c>
      <c r="V370" t="s">
        <v>9385</v>
      </c>
      <c r="X370" t="str">
        <f>VLOOKUP(pbp!V3120, games!$B$2:$R$40, 3, FALSE)</f>
        <v>2020-09-22T00:15Z</v>
      </c>
      <c r="Y370">
        <f>VLOOKUP(1*V370,NFLGames!$H$11:$H$555,1,FALSE)</f>
        <v>401127993</v>
      </c>
      <c r="Z370">
        <f>VLOOKUP($Y370, NFLGames!$H$11:$K$555,2,FALSE)</f>
        <v>2019</v>
      </c>
      <c r="AA370">
        <f>VLOOKUP($Y370, NFLGames!$H$11:$K$555,3,FALSE)</f>
        <v>3</v>
      </c>
      <c r="AB370" s="6">
        <f>IF(A371=0, 0, AH371-tbl_pbp[[#This Row],[Saints Win %]])</f>
        <v>1.8000000000000016E-2</v>
      </c>
      <c r="AE370">
        <f>ABS(tbl_pbp[[#This Row],[play.homeScore]]-tbl_pbp[[#This Row],[play.awayScore]])</f>
        <v>7</v>
      </c>
      <c r="AF370">
        <f>IF(tbl_pbp[[#This Row],[Play Saints Win % Increase]]&gt;=$AF$4,1,0)</f>
        <v>0</v>
      </c>
      <c r="AG370" t="str">
        <f>VLOOKUP(tbl_pbp[[#This Row],[gameId]], games!$B$2:$T$40, 9, FALSE)</f>
        <v>new-orleans-saints</v>
      </c>
      <c r="AH370" s="5">
        <f>IF(tbl_pbp[[#This Row],[AwayTeam]] &lt;&gt; "new-orleans-saints", tbl_pbp[[#This Row],[homeWinPercentage]], 1-tbl_pbp[[#This Row],[homeWinPercentage]])</f>
        <v>0.62</v>
      </c>
      <c r="AI370" s="13">
        <f>tbl_pbp[[#This Row],[Kamara]]*tbl_pbp[[#This Row],[Impactful Play]]</f>
        <v>0</v>
      </c>
      <c r="AJ370" s="13">
        <f>tbl_pbp[[#This Row],[Thomas]]*tbl_pbp[[#This Row],[Impactful Play]]</f>
        <v>0</v>
      </c>
      <c r="AK370" s="13" t="str">
        <f>VLOOKUP(tbl_pbp[[#This Row],[Play Saints Win % Increase]], tbl_impact[],3,TRUE)</f>
        <v>Scented (0 to +5%)</v>
      </c>
    </row>
    <row r="371" spans="1:37">
      <c r="A371" s="1">
        <v>22</v>
      </c>
      <c r="B371" s="5">
        <v>0.36199999999999999</v>
      </c>
      <c r="C371" t="s">
        <v>9449</v>
      </c>
      <c r="D371">
        <v>0</v>
      </c>
      <c r="E371">
        <v>0</v>
      </c>
      <c r="F371">
        <v>1</v>
      </c>
      <c r="G371">
        <v>0</v>
      </c>
      <c r="H371">
        <v>7</v>
      </c>
      <c r="I371">
        <v>10</v>
      </c>
      <c r="J371">
        <v>36</v>
      </c>
      <c r="K371" t="s">
        <v>450</v>
      </c>
      <c r="L371">
        <v>1</v>
      </c>
      <c r="M371">
        <v>64</v>
      </c>
      <c r="N371" t="s">
        <v>9450</v>
      </c>
      <c r="O371" t="s">
        <v>1558</v>
      </c>
      <c r="P371" t="s">
        <v>30</v>
      </c>
      <c r="Q371" t="s">
        <v>31</v>
      </c>
      <c r="R371" t="s">
        <v>32</v>
      </c>
      <c r="S371" t="s">
        <v>33</v>
      </c>
      <c r="T371" t="s">
        <v>9451</v>
      </c>
      <c r="U371" t="s">
        <v>9452</v>
      </c>
      <c r="V371" t="s">
        <v>9385</v>
      </c>
      <c r="X371" t="str">
        <f>VLOOKUP(pbp!V3121, games!$B$2:$R$40, 3, FALSE)</f>
        <v>2020-09-22T00:15Z</v>
      </c>
      <c r="Y371">
        <f>VLOOKUP(1*V371,NFLGames!$H$11:$H$555,1,FALSE)</f>
        <v>401127993</v>
      </c>
      <c r="Z371">
        <f>VLOOKUP($Y371, NFLGames!$H$11:$K$555,2,FALSE)</f>
        <v>2019</v>
      </c>
      <c r="AA371">
        <f>VLOOKUP($Y371, NFLGames!$H$11:$K$555,3,FALSE)</f>
        <v>3</v>
      </c>
      <c r="AB371" s="6">
        <f>IF(A372=0, 0, AH372-tbl_pbp[[#This Row],[Saints Win %]])</f>
        <v>9.000000000000008E-3</v>
      </c>
      <c r="AE371">
        <f>ABS(tbl_pbp[[#This Row],[play.homeScore]]-tbl_pbp[[#This Row],[play.awayScore]])</f>
        <v>7</v>
      </c>
      <c r="AF371">
        <f>IF(tbl_pbp[[#This Row],[Play Saints Win % Increase]]&gt;=$AF$4,1,0)</f>
        <v>0</v>
      </c>
      <c r="AG371" t="str">
        <f>VLOOKUP(tbl_pbp[[#This Row],[gameId]], games!$B$2:$T$40, 9, FALSE)</f>
        <v>new-orleans-saints</v>
      </c>
      <c r="AH371" s="5">
        <f>IF(tbl_pbp[[#This Row],[AwayTeam]] &lt;&gt; "new-orleans-saints", tbl_pbp[[#This Row],[homeWinPercentage]], 1-tbl_pbp[[#This Row],[homeWinPercentage]])</f>
        <v>0.63800000000000001</v>
      </c>
      <c r="AI371" s="13">
        <f>tbl_pbp[[#This Row],[Kamara]]*tbl_pbp[[#This Row],[Impactful Play]]</f>
        <v>0</v>
      </c>
      <c r="AJ371" s="13">
        <f>tbl_pbp[[#This Row],[Thomas]]*tbl_pbp[[#This Row],[Impactful Play]]</f>
        <v>0</v>
      </c>
      <c r="AK371" s="13" t="str">
        <f>VLOOKUP(tbl_pbp[[#This Row],[Play Saints Win % Increase]], tbl_impact[],3,TRUE)</f>
        <v>Scented (0 to +5%)</v>
      </c>
    </row>
    <row r="372" spans="1:37">
      <c r="A372" s="1">
        <v>23</v>
      </c>
      <c r="B372" s="5">
        <v>0.35299999999999998</v>
      </c>
      <c r="C372" t="s">
        <v>9453</v>
      </c>
      <c r="D372">
        <v>0</v>
      </c>
      <c r="E372">
        <v>0</v>
      </c>
      <c r="F372">
        <v>1</v>
      </c>
      <c r="G372">
        <v>0</v>
      </c>
      <c r="H372">
        <v>7</v>
      </c>
      <c r="I372">
        <v>7</v>
      </c>
      <c r="J372">
        <v>39</v>
      </c>
      <c r="K372" t="s">
        <v>450</v>
      </c>
      <c r="L372">
        <v>2</v>
      </c>
      <c r="M372">
        <v>61</v>
      </c>
      <c r="N372" t="s">
        <v>9454</v>
      </c>
      <c r="O372" t="s">
        <v>476</v>
      </c>
      <c r="P372" t="s">
        <v>45</v>
      </c>
      <c r="Q372" t="s">
        <v>46</v>
      </c>
      <c r="R372" t="s">
        <v>47</v>
      </c>
      <c r="S372" t="s">
        <v>220</v>
      </c>
      <c r="T372" t="s">
        <v>9455</v>
      </c>
      <c r="U372" t="s">
        <v>9456</v>
      </c>
      <c r="V372" t="s">
        <v>9385</v>
      </c>
      <c r="X372" t="str">
        <f>VLOOKUP(pbp!V3122, games!$B$2:$R$40, 3, FALSE)</f>
        <v>2020-09-22T00:15Z</v>
      </c>
      <c r="Y372">
        <f>VLOOKUP(1*V372,NFLGames!$H$11:$H$555,1,FALSE)</f>
        <v>401127993</v>
      </c>
      <c r="Z372">
        <f>VLOOKUP($Y372, NFLGames!$H$11:$K$555,2,FALSE)</f>
        <v>2019</v>
      </c>
      <c r="AA372">
        <f>VLOOKUP($Y372, NFLGames!$H$11:$K$555,3,FALSE)</f>
        <v>3</v>
      </c>
      <c r="AB372" s="6">
        <f>IF(A373=0, 0, AH373-tbl_pbp[[#This Row],[Saints Win %]])</f>
        <v>-8.2999999999999963E-2</v>
      </c>
      <c r="AE372">
        <f>ABS(tbl_pbp[[#This Row],[play.homeScore]]-tbl_pbp[[#This Row],[play.awayScore]])</f>
        <v>7</v>
      </c>
      <c r="AF372">
        <f>IF(tbl_pbp[[#This Row],[Play Saints Win % Increase]]&gt;=$AF$4,1,0)</f>
        <v>0</v>
      </c>
      <c r="AG372" t="str">
        <f>VLOOKUP(tbl_pbp[[#This Row],[gameId]], games!$B$2:$T$40, 9, FALSE)</f>
        <v>new-orleans-saints</v>
      </c>
      <c r="AH372" s="5">
        <f>IF(tbl_pbp[[#This Row],[AwayTeam]] &lt;&gt; "new-orleans-saints", tbl_pbp[[#This Row],[homeWinPercentage]], 1-tbl_pbp[[#This Row],[homeWinPercentage]])</f>
        <v>0.64700000000000002</v>
      </c>
      <c r="AI372" s="13">
        <f>tbl_pbp[[#This Row],[Kamara]]*tbl_pbp[[#This Row],[Impactful Play]]</f>
        <v>0</v>
      </c>
      <c r="AJ372" s="13">
        <f>tbl_pbp[[#This Row],[Thomas]]*tbl_pbp[[#This Row],[Impactful Play]]</f>
        <v>0</v>
      </c>
      <c r="AK372" s="13" t="str">
        <f>VLOOKUP(tbl_pbp[[#This Row],[Play Saints Win % Increase]], tbl_impact[],3,TRUE)</f>
        <v>Smelly (worse than-5% -&gt; -10%)</v>
      </c>
    </row>
    <row r="373" spans="1:37">
      <c r="A373" s="1">
        <v>24</v>
      </c>
      <c r="B373" s="5">
        <v>0.436</v>
      </c>
      <c r="C373" t="s">
        <v>9457</v>
      </c>
      <c r="D373">
        <v>0</v>
      </c>
      <c r="E373">
        <v>0</v>
      </c>
      <c r="F373">
        <v>1</v>
      </c>
      <c r="G373">
        <v>0</v>
      </c>
      <c r="H373">
        <v>7</v>
      </c>
      <c r="I373">
        <v>5</v>
      </c>
      <c r="J373">
        <v>41</v>
      </c>
      <c r="K373" t="s">
        <v>450</v>
      </c>
      <c r="L373">
        <v>3</v>
      </c>
      <c r="M373">
        <v>59</v>
      </c>
      <c r="N373" t="s">
        <v>9458</v>
      </c>
      <c r="O373" t="s">
        <v>2830</v>
      </c>
      <c r="P373" t="s">
        <v>30</v>
      </c>
      <c r="Q373" t="s">
        <v>31</v>
      </c>
      <c r="R373" t="s">
        <v>32</v>
      </c>
      <c r="S373" t="s">
        <v>42</v>
      </c>
      <c r="T373" t="s">
        <v>9459</v>
      </c>
      <c r="U373" t="s">
        <v>9460</v>
      </c>
      <c r="V373" t="s">
        <v>9385</v>
      </c>
      <c r="X373" t="str">
        <f>VLOOKUP(pbp!V3123, games!$B$2:$R$40, 3, FALSE)</f>
        <v>2020-09-22T00:15Z</v>
      </c>
      <c r="Y373">
        <f>VLOOKUP(1*V373,NFLGames!$H$11:$H$555,1,FALSE)</f>
        <v>401127993</v>
      </c>
      <c r="Z373">
        <f>VLOOKUP($Y373, NFLGames!$H$11:$K$555,2,FALSE)</f>
        <v>2019</v>
      </c>
      <c r="AA373">
        <f>VLOOKUP($Y373, NFLGames!$H$11:$K$555,3,FALSE)</f>
        <v>3</v>
      </c>
      <c r="AB373" s="6">
        <f>IF(A374=0, 0, AH374-tbl_pbp[[#This Row],[Saints Win %]])</f>
        <v>-4.1000000000000036E-2</v>
      </c>
      <c r="AE373">
        <f>ABS(tbl_pbp[[#This Row],[play.homeScore]]-tbl_pbp[[#This Row],[play.awayScore]])</f>
        <v>7</v>
      </c>
      <c r="AF373">
        <f>IF(tbl_pbp[[#This Row],[Play Saints Win % Increase]]&gt;=$AF$4,1,0)</f>
        <v>0</v>
      </c>
      <c r="AG373" t="str">
        <f>VLOOKUP(tbl_pbp[[#This Row],[gameId]], games!$B$2:$T$40, 9, FALSE)</f>
        <v>new-orleans-saints</v>
      </c>
      <c r="AH373" s="5">
        <f>IF(tbl_pbp[[#This Row],[AwayTeam]] &lt;&gt; "new-orleans-saints", tbl_pbp[[#This Row],[homeWinPercentage]], 1-tbl_pbp[[#This Row],[homeWinPercentage]])</f>
        <v>0.56400000000000006</v>
      </c>
      <c r="AI373" s="13">
        <f>tbl_pbp[[#This Row],[Kamara]]*tbl_pbp[[#This Row],[Impactful Play]]</f>
        <v>0</v>
      </c>
      <c r="AJ373" s="13">
        <f>tbl_pbp[[#This Row],[Thomas]]*tbl_pbp[[#This Row],[Impactful Play]]</f>
        <v>0</v>
      </c>
      <c r="AK373" s="13" t="str">
        <f>VLOOKUP(tbl_pbp[[#This Row],[Play Saints Win % Increase]], tbl_impact[],3,TRUE)</f>
        <v>Bad (0 to -5%)</v>
      </c>
    </row>
    <row r="374" spans="1:37">
      <c r="A374" s="1">
        <v>25</v>
      </c>
      <c r="B374" s="5">
        <v>0.47699999999999998</v>
      </c>
      <c r="C374" t="s">
        <v>9461</v>
      </c>
      <c r="D374">
        <v>0</v>
      </c>
      <c r="E374">
        <v>0</v>
      </c>
      <c r="F374">
        <v>1</v>
      </c>
      <c r="G374">
        <v>0</v>
      </c>
      <c r="H374">
        <v>7</v>
      </c>
      <c r="I374">
        <v>10</v>
      </c>
      <c r="J374">
        <v>73</v>
      </c>
      <c r="K374" t="s">
        <v>450</v>
      </c>
      <c r="L374">
        <v>1</v>
      </c>
      <c r="M374">
        <v>27</v>
      </c>
      <c r="N374" t="s">
        <v>9462</v>
      </c>
      <c r="O374" t="s">
        <v>4276</v>
      </c>
      <c r="P374" t="s">
        <v>45</v>
      </c>
      <c r="Q374" t="s">
        <v>46</v>
      </c>
      <c r="R374" t="s">
        <v>47</v>
      </c>
      <c r="S374" t="s">
        <v>33</v>
      </c>
      <c r="T374" t="s">
        <v>169</v>
      </c>
      <c r="U374" t="s">
        <v>170</v>
      </c>
      <c r="V374" t="s">
        <v>9385</v>
      </c>
      <c r="X374" t="str">
        <f>VLOOKUP(pbp!V3124, games!$B$2:$R$40, 3, FALSE)</f>
        <v>2020-09-22T00:15Z</v>
      </c>
      <c r="Y374">
        <f>VLOOKUP(1*V374,NFLGames!$H$11:$H$555,1,FALSE)</f>
        <v>401127993</v>
      </c>
      <c r="Z374">
        <f>VLOOKUP($Y374, NFLGames!$H$11:$K$555,2,FALSE)</f>
        <v>2019</v>
      </c>
      <c r="AA374">
        <f>VLOOKUP($Y374, NFLGames!$H$11:$K$555,3,FALSE)</f>
        <v>3</v>
      </c>
      <c r="AB374" s="6">
        <f>IF(A375=0, 0, AH375-tbl_pbp[[#This Row],[Saints Win %]])</f>
        <v>2.7000000000000024E-2</v>
      </c>
      <c r="AE374">
        <f>ABS(tbl_pbp[[#This Row],[play.homeScore]]-tbl_pbp[[#This Row],[play.awayScore]])</f>
        <v>7</v>
      </c>
      <c r="AF374">
        <f>IF(tbl_pbp[[#This Row],[Play Saints Win % Increase]]&gt;=$AF$4,1,0)</f>
        <v>0</v>
      </c>
      <c r="AG374" t="str">
        <f>VLOOKUP(tbl_pbp[[#This Row],[gameId]], games!$B$2:$T$40, 9, FALSE)</f>
        <v>new-orleans-saints</v>
      </c>
      <c r="AH374" s="5">
        <f>IF(tbl_pbp[[#This Row],[AwayTeam]] &lt;&gt; "new-orleans-saints", tbl_pbp[[#This Row],[homeWinPercentage]], 1-tbl_pbp[[#This Row],[homeWinPercentage]])</f>
        <v>0.52300000000000002</v>
      </c>
      <c r="AI374" s="13">
        <f>tbl_pbp[[#This Row],[Kamara]]*tbl_pbp[[#This Row],[Impactful Play]]</f>
        <v>0</v>
      </c>
      <c r="AJ374" s="13">
        <f>tbl_pbp[[#This Row],[Thomas]]*tbl_pbp[[#This Row],[Impactful Play]]</f>
        <v>0</v>
      </c>
      <c r="AK374" s="13" t="str">
        <f>VLOOKUP(tbl_pbp[[#This Row],[Play Saints Win % Increase]], tbl_impact[],3,TRUE)</f>
        <v>Scented (0 to +5%)</v>
      </c>
    </row>
    <row r="375" spans="1:37">
      <c r="A375" s="1">
        <v>26</v>
      </c>
      <c r="B375" s="5">
        <v>0.45</v>
      </c>
      <c r="C375" t="s">
        <v>9463</v>
      </c>
      <c r="D375">
        <v>0</v>
      </c>
      <c r="E375">
        <v>0</v>
      </c>
      <c r="F375">
        <v>1</v>
      </c>
      <c r="G375">
        <v>0</v>
      </c>
      <c r="H375">
        <v>7</v>
      </c>
      <c r="I375">
        <v>10</v>
      </c>
      <c r="J375">
        <v>89</v>
      </c>
      <c r="K375" t="s">
        <v>450</v>
      </c>
      <c r="L375">
        <v>1</v>
      </c>
      <c r="M375">
        <v>11</v>
      </c>
      <c r="N375" t="s">
        <v>9464</v>
      </c>
      <c r="O375" t="s">
        <v>1845</v>
      </c>
      <c r="P375" t="s">
        <v>45</v>
      </c>
      <c r="Q375" t="s">
        <v>46</v>
      </c>
      <c r="R375" t="s">
        <v>47</v>
      </c>
      <c r="S375" t="s">
        <v>33</v>
      </c>
      <c r="T375" t="s">
        <v>442</v>
      </c>
      <c r="U375" t="s">
        <v>540</v>
      </c>
      <c r="V375" t="s">
        <v>9385</v>
      </c>
      <c r="X375" t="str">
        <f>VLOOKUP(pbp!V3125, games!$B$2:$R$40, 3, FALSE)</f>
        <v>2020-09-22T00:15Z</v>
      </c>
      <c r="Y375">
        <f>VLOOKUP(1*V375,NFLGames!$H$11:$H$555,1,FALSE)</f>
        <v>401127993</v>
      </c>
      <c r="Z375">
        <f>VLOOKUP($Y375, NFLGames!$H$11:$K$555,2,FALSE)</f>
        <v>2019</v>
      </c>
      <c r="AA375">
        <f>VLOOKUP($Y375, NFLGames!$H$11:$K$555,3,FALSE)</f>
        <v>3</v>
      </c>
      <c r="AB375" s="6">
        <f>IF(A376=0, 0, AH376-tbl_pbp[[#This Row],[Saints Win %]])</f>
        <v>-5.5000000000000049E-2</v>
      </c>
      <c r="AE375">
        <f>ABS(tbl_pbp[[#This Row],[play.homeScore]]-tbl_pbp[[#This Row],[play.awayScore]])</f>
        <v>7</v>
      </c>
      <c r="AF375">
        <f>IF(tbl_pbp[[#This Row],[Play Saints Win % Increase]]&gt;=$AF$4,1,0)</f>
        <v>0</v>
      </c>
      <c r="AG375" t="str">
        <f>VLOOKUP(tbl_pbp[[#This Row],[gameId]], games!$B$2:$T$40, 9, FALSE)</f>
        <v>new-orleans-saints</v>
      </c>
      <c r="AH375" s="5">
        <f>IF(tbl_pbp[[#This Row],[AwayTeam]] &lt;&gt; "new-orleans-saints", tbl_pbp[[#This Row],[homeWinPercentage]], 1-tbl_pbp[[#This Row],[homeWinPercentage]])</f>
        <v>0.55000000000000004</v>
      </c>
      <c r="AI375" s="13">
        <f>tbl_pbp[[#This Row],[Kamara]]*tbl_pbp[[#This Row],[Impactful Play]]</f>
        <v>0</v>
      </c>
      <c r="AJ375" s="13">
        <f>tbl_pbp[[#This Row],[Thomas]]*tbl_pbp[[#This Row],[Impactful Play]]</f>
        <v>0</v>
      </c>
      <c r="AK375" s="13" t="str">
        <f>VLOOKUP(tbl_pbp[[#This Row],[Play Saints Win % Increase]], tbl_impact[],3,TRUE)</f>
        <v>Smelly (worse than-5% -&gt; -10%)</v>
      </c>
    </row>
    <row r="376" spans="1:37">
      <c r="A376" s="1">
        <v>27</v>
      </c>
      <c r="B376" s="5">
        <v>0.505</v>
      </c>
      <c r="C376" t="s">
        <v>9465</v>
      </c>
      <c r="D376">
        <v>0</v>
      </c>
      <c r="E376">
        <v>0</v>
      </c>
      <c r="F376">
        <v>1</v>
      </c>
      <c r="G376">
        <v>7</v>
      </c>
      <c r="H376">
        <v>7</v>
      </c>
      <c r="I376">
        <v>7</v>
      </c>
      <c r="J376">
        <v>92</v>
      </c>
      <c r="K376" t="s">
        <v>450</v>
      </c>
      <c r="L376">
        <v>2</v>
      </c>
      <c r="M376">
        <v>8</v>
      </c>
      <c r="N376" t="s">
        <v>9466</v>
      </c>
      <c r="O376" t="s">
        <v>1308</v>
      </c>
      <c r="P376" t="s">
        <v>103</v>
      </c>
      <c r="Q376" t="s">
        <v>104</v>
      </c>
      <c r="R376" t="s">
        <v>105</v>
      </c>
      <c r="S376" t="s">
        <v>220</v>
      </c>
      <c r="T376" t="s">
        <v>444</v>
      </c>
      <c r="U376" t="s">
        <v>8967</v>
      </c>
      <c r="V376" t="s">
        <v>9385</v>
      </c>
      <c r="X376" t="str">
        <f>VLOOKUP(pbp!V3126, games!$B$2:$R$40, 3, FALSE)</f>
        <v>2020-09-22T00:15Z</v>
      </c>
      <c r="Y376">
        <f>VLOOKUP(1*V376,NFLGames!$H$11:$H$555,1,FALSE)</f>
        <v>401127993</v>
      </c>
      <c r="Z376">
        <f>VLOOKUP($Y376, NFLGames!$H$11:$K$555,2,FALSE)</f>
        <v>2019</v>
      </c>
      <c r="AA376">
        <f>VLOOKUP($Y376, NFLGames!$H$11:$K$555,3,FALSE)</f>
        <v>3</v>
      </c>
      <c r="AB376" s="6">
        <f>IF(A377=0, 0, AH377-tbl_pbp[[#This Row],[Saints Win %]])</f>
        <v>1.7000000000000015E-2</v>
      </c>
      <c r="AE376">
        <f>ABS(tbl_pbp[[#This Row],[play.homeScore]]-tbl_pbp[[#This Row],[play.awayScore]])</f>
        <v>0</v>
      </c>
      <c r="AF376">
        <f>IF(tbl_pbp[[#This Row],[Play Saints Win % Increase]]&gt;=$AF$4,1,0)</f>
        <v>0</v>
      </c>
      <c r="AG376" t="str">
        <f>VLOOKUP(tbl_pbp[[#This Row],[gameId]], games!$B$2:$T$40, 9, FALSE)</f>
        <v>new-orleans-saints</v>
      </c>
      <c r="AH376" s="5">
        <f>IF(tbl_pbp[[#This Row],[AwayTeam]] &lt;&gt; "new-orleans-saints", tbl_pbp[[#This Row],[homeWinPercentage]], 1-tbl_pbp[[#This Row],[homeWinPercentage]])</f>
        <v>0.495</v>
      </c>
      <c r="AI376" s="13">
        <f>tbl_pbp[[#This Row],[Kamara]]*tbl_pbp[[#This Row],[Impactful Play]]</f>
        <v>0</v>
      </c>
      <c r="AJ376" s="13">
        <f>tbl_pbp[[#This Row],[Thomas]]*tbl_pbp[[#This Row],[Impactful Play]]</f>
        <v>0</v>
      </c>
      <c r="AK376" s="13" t="str">
        <f>VLOOKUP(tbl_pbp[[#This Row],[Play Saints Win % Increase]], tbl_impact[],3,TRUE)</f>
        <v>Scented (0 to +5%)</v>
      </c>
    </row>
    <row r="377" spans="1:37">
      <c r="A377" s="1">
        <v>28</v>
      </c>
      <c r="B377" s="5">
        <v>0.48799999999999999</v>
      </c>
      <c r="C377" t="s">
        <v>9467</v>
      </c>
      <c r="D377">
        <v>0</v>
      </c>
      <c r="E377">
        <v>0</v>
      </c>
      <c r="F377">
        <v>1</v>
      </c>
      <c r="G377">
        <v>7</v>
      </c>
      <c r="H377">
        <v>7</v>
      </c>
      <c r="I377">
        <v>0</v>
      </c>
      <c r="J377">
        <v>35</v>
      </c>
      <c r="K377" t="s">
        <v>450</v>
      </c>
      <c r="L377">
        <v>0</v>
      </c>
      <c r="M377">
        <v>65</v>
      </c>
      <c r="N377" t="s">
        <v>9468</v>
      </c>
      <c r="O377" t="s">
        <v>1308</v>
      </c>
      <c r="P377" t="s">
        <v>25</v>
      </c>
      <c r="Q377" t="s">
        <v>26</v>
      </c>
      <c r="R377" t="s">
        <v>27</v>
      </c>
      <c r="V377" t="s">
        <v>9385</v>
      </c>
      <c r="X377" t="str">
        <f>VLOOKUP(pbp!V3127, games!$B$2:$R$40, 3, FALSE)</f>
        <v>2020-09-22T00:15Z</v>
      </c>
      <c r="Y377">
        <f>VLOOKUP(1*V377,NFLGames!$H$11:$H$555,1,FALSE)</f>
        <v>401127993</v>
      </c>
      <c r="Z377">
        <f>VLOOKUP($Y377, NFLGames!$H$11:$K$555,2,FALSE)</f>
        <v>2019</v>
      </c>
      <c r="AA377">
        <f>VLOOKUP($Y377, NFLGames!$H$11:$K$555,3,FALSE)</f>
        <v>3</v>
      </c>
      <c r="AB377" s="6">
        <f>IF(A378=0, 0, AH378-tbl_pbp[[#This Row],[Saints Win %]])</f>
        <v>2.4000000000000021E-2</v>
      </c>
      <c r="AE377">
        <f>ABS(tbl_pbp[[#This Row],[play.homeScore]]-tbl_pbp[[#This Row],[play.awayScore]])</f>
        <v>0</v>
      </c>
      <c r="AF377">
        <f>IF(tbl_pbp[[#This Row],[Play Saints Win % Increase]]&gt;=$AF$4,1,0)</f>
        <v>0</v>
      </c>
      <c r="AG377" t="str">
        <f>VLOOKUP(tbl_pbp[[#This Row],[gameId]], games!$B$2:$T$40, 9, FALSE)</f>
        <v>new-orleans-saints</v>
      </c>
      <c r="AH377" s="5">
        <f>IF(tbl_pbp[[#This Row],[AwayTeam]] &lt;&gt; "new-orleans-saints", tbl_pbp[[#This Row],[homeWinPercentage]], 1-tbl_pbp[[#This Row],[homeWinPercentage]])</f>
        <v>0.51200000000000001</v>
      </c>
      <c r="AI377" s="13">
        <f>tbl_pbp[[#This Row],[Kamara]]*tbl_pbp[[#This Row],[Impactful Play]]</f>
        <v>0</v>
      </c>
      <c r="AJ377" s="13">
        <f>tbl_pbp[[#This Row],[Thomas]]*tbl_pbp[[#This Row],[Impactful Play]]</f>
        <v>0</v>
      </c>
      <c r="AK377" s="13" t="str">
        <f>VLOOKUP(tbl_pbp[[#This Row],[Play Saints Win % Increase]], tbl_impact[],3,TRUE)</f>
        <v>Scented (0 to +5%)</v>
      </c>
    </row>
    <row r="378" spans="1:37">
      <c r="A378" s="1">
        <v>29</v>
      </c>
      <c r="B378" s="5">
        <v>0.46400000000000002</v>
      </c>
      <c r="C378" t="s">
        <v>9469</v>
      </c>
      <c r="D378">
        <v>0</v>
      </c>
      <c r="E378">
        <v>0</v>
      </c>
      <c r="F378">
        <v>1</v>
      </c>
      <c r="G378">
        <v>7</v>
      </c>
      <c r="H378">
        <v>7</v>
      </c>
      <c r="I378">
        <v>10</v>
      </c>
      <c r="J378">
        <v>67</v>
      </c>
      <c r="K378" t="s">
        <v>29</v>
      </c>
      <c r="L378">
        <v>1</v>
      </c>
      <c r="M378">
        <v>67</v>
      </c>
      <c r="N378" t="s">
        <v>9470</v>
      </c>
      <c r="O378" t="s">
        <v>690</v>
      </c>
      <c r="P378" t="s">
        <v>30</v>
      </c>
      <c r="Q378" t="s">
        <v>31</v>
      </c>
      <c r="R378" t="s">
        <v>32</v>
      </c>
      <c r="S378" t="s">
        <v>33</v>
      </c>
      <c r="T378" t="s">
        <v>438</v>
      </c>
      <c r="U378" t="s">
        <v>1358</v>
      </c>
      <c r="V378" t="s">
        <v>9385</v>
      </c>
      <c r="X378" t="str">
        <f>VLOOKUP(pbp!V3128, games!$B$2:$R$40, 3, FALSE)</f>
        <v>2020-09-22T00:15Z</v>
      </c>
      <c r="Y378">
        <f>VLOOKUP(1*V378,NFLGames!$H$11:$H$555,1,FALSE)</f>
        <v>401127993</v>
      </c>
      <c r="Z378">
        <f>VLOOKUP($Y378, NFLGames!$H$11:$K$555,2,FALSE)</f>
        <v>2019</v>
      </c>
      <c r="AA378">
        <f>VLOOKUP($Y378, NFLGames!$H$11:$K$555,3,FALSE)</f>
        <v>3</v>
      </c>
      <c r="AB378" s="6">
        <f>IF(A379=0, 0, AH379-tbl_pbp[[#This Row],[Saints Win %]])</f>
        <v>-4.0000000000000036E-3</v>
      </c>
      <c r="AE378">
        <f>ABS(tbl_pbp[[#This Row],[play.homeScore]]-tbl_pbp[[#This Row],[play.awayScore]])</f>
        <v>0</v>
      </c>
      <c r="AF378">
        <f>IF(tbl_pbp[[#This Row],[Play Saints Win % Increase]]&gt;=$AF$4,1,0)</f>
        <v>0</v>
      </c>
      <c r="AG378" t="str">
        <f>VLOOKUP(tbl_pbp[[#This Row],[gameId]], games!$B$2:$T$40, 9, FALSE)</f>
        <v>new-orleans-saints</v>
      </c>
      <c r="AH378" s="5">
        <f>IF(tbl_pbp[[#This Row],[AwayTeam]] &lt;&gt; "new-orleans-saints", tbl_pbp[[#This Row],[homeWinPercentage]], 1-tbl_pbp[[#This Row],[homeWinPercentage]])</f>
        <v>0.53600000000000003</v>
      </c>
      <c r="AI378" s="13">
        <f>tbl_pbp[[#This Row],[Kamara]]*tbl_pbp[[#This Row],[Impactful Play]]</f>
        <v>0</v>
      </c>
      <c r="AJ378" s="13">
        <f>tbl_pbp[[#This Row],[Thomas]]*tbl_pbp[[#This Row],[Impactful Play]]</f>
        <v>0</v>
      </c>
      <c r="AK378" s="13" t="str">
        <f>VLOOKUP(tbl_pbp[[#This Row],[Play Saints Win % Increase]], tbl_impact[],3,TRUE)</f>
        <v>Bad (0 to -5%)</v>
      </c>
    </row>
    <row r="379" spans="1:37">
      <c r="A379" s="1">
        <v>30</v>
      </c>
      <c r="B379" s="5">
        <v>0.46800000000000003</v>
      </c>
      <c r="C379" t="s">
        <v>9471</v>
      </c>
      <c r="D379">
        <v>0</v>
      </c>
      <c r="E379">
        <v>0</v>
      </c>
      <c r="F379">
        <v>1</v>
      </c>
      <c r="G379">
        <v>7</v>
      </c>
      <c r="H379">
        <v>7</v>
      </c>
      <c r="I379">
        <v>1</v>
      </c>
      <c r="J379">
        <v>58</v>
      </c>
      <c r="K379" t="s">
        <v>29</v>
      </c>
      <c r="L379">
        <v>2</v>
      </c>
      <c r="M379">
        <v>58</v>
      </c>
      <c r="N379" t="s">
        <v>9472</v>
      </c>
      <c r="O379" t="s">
        <v>546</v>
      </c>
      <c r="P379" t="s">
        <v>45</v>
      </c>
      <c r="Q379" t="s">
        <v>46</v>
      </c>
      <c r="R379" t="s">
        <v>47</v>
      </c>
      <c r="S379" t="s">
        <v>83</v>
      </c>
      <c r="T379" t="s">
        <v>132</v>
      </c>
      <c r="U379" t="s">
        <v>1675</v>
      </c>
      <c r="V379" t="s">
        <v>9385</v>
      </c>
      <c r="X379" t="str">
        <f>VLOOKUP(pbp!V3129, games!$B$2:$R$40, 3, FALSE)</f>
        <v>2020-09-22T00:15Z</v>
      </c>
      <c r="Y379">
        <f>VLOOKUP(1*V379,NFLGames!$H$11:$H$555,1,FALSE)</f>
        <v>401127993</v>
      </c>
      <c r="Z379">
        <f>VLOOKUP($Y379, NFLGames!$H$11:$K$555,2,FALSE)</f>
        <v>2019</v>
      </c>
      <c r="AA379">
        <f>VLOOKUP($Y379, NFLGames!$H$11:$K$555,3,FALSE)</f>
        <v>3</v>
      </c>
      <c r="AB379" s="6">
        <f>IF(A380=0, 0, AH380-tbl_pbp[[#This Row],[Saints Win %]])</f>
        <v>-6.3000000000000056E-2</v>
      </c>
      <c r="AE379">
        <f>ABS(tbl_pbp[[#This Row],[play.homeScore]]-tbl_pbp[[#This Row],[play.awayScore]])</f>
        <v>0</v>
      </c>
      <c r="AF379">
        <f>IF(tbl_pbp[[#This Row],[Play Saints Win % Increase]]&gt;=$AF$4,1,0)</f>
        <v>0</v>
      </c>
      <c r="AG379" t="str">
        <f>VLOOKUP(tbl_pbp[[#This Row],[gameId]], games!$B$2:$T$40, 9, FALSE)</f>
        <v>new-orleans-saints</v>
      </c>
      <c r="AH379" s="5">
        <f>IF(tbl_pbp[[#This Row],[AwayTeam]] &lt;&gt; "new-orleans-saints", tbl_pbp[[#This Row],[homeWinPercentage]], 1-tbl_pbp[[#This Row],[homeWinPercentage]])</f>
        <v>0.53200000000000003</v>
      </c>
      <c r="AI379" s="13">
        <f>tbl_pbp[[#This Row],[Kamara]]*tbl_pbp[[#This Row],[Impactful Play]]</f>
        <v>0</v>
      </c>
      <c r="AJ379" s="13">
        <f>tbl_pbp[[#This Row],[Thomas]]*tbl_pbp[[#This Row],[Impactful Play]]</f>
        <v>0</v>
      </c>
      <c r="AK379" s="13" t="str">
        <f>VLOOKUP(tbl_pbp[[#This Row],[Play Saints Win % Increase]], tbl_impact[],3,TRUE)</f>
        <v>Smelly (worse than-5% -&gt; -10%)</v>
      </c>
    </row>
    <row r="380" spans="1:37">
      <c r="A380" s="1">
        <v>31</v>
      </c>
      <c r="B380" s="5">
        <v>0.53100000000000003</v>
      </c>
      <c r="C380" t="s">
        <v>9473</v>
      </c>
      <c r="D380">
        <v>0</v>
      </c>
      <c r="E380">
        <v>0</v>
      </c>
      <c r="F380">
        <v>1</v>
      </c>
      <c r="G380">
        <v>7</v>
      </c>
      <c r="H380">
        <v>7</v>
      </c>
      <c r="I380">
        <v>10</v>
      </c>
      <c r="J380">
        <v>55</v>
      </c>
      <c r="K380" t="s">
        <v>29</v>
      </c>
      <c r="L380">
        <v>1</v>
      </c>
      <c r="M380">
        <v>55</v>
      </c>
      <c r="N380" t="s">
        <v>9474</v>
      </c>
      <c r="O380" t="s">
        <v>356</v>
      </c>
      <c r="P380" t="s">
        <v>94</v>
      </c>
      <c r="Q380" t="s">
        <v>95</v>
      </c>
      <c r="R380" t="s">
        <v>96</v>
      </c>
      <c r="S380" t="s">
        <v>33</v>
      </c>
      <c r="T380" t="s">
        <v>80</v>
      </c>
      <c r="U380" t="s">
        <v>81</v>
      </c>
      <c r="V380" t="s">
        <v>9385</v>
      </c>
      <c r="X380" t="str">
        <f>VLOOKUP(pbp!V3130, games!$B$2:$R$40, 3, FALSE)</f>
        <v>2020-09-22T00:15Z</v>
      </c>
      <c r="Y380">
        <f>VLOOKUP(1*V380,NFLGames!$H$11:$H$555,1,FALSE)</f>
        <v>401127993</v>
      </c>
      <c r="Z380">
        <f>VLOOKUP($Y380, NFLGames!$H$11:$K$555,2,FALSE)</f>
        <v>2019</v>
      </c>
      <c r="AA380">
        <f>VLOOKUP($Y380, NFLGames!$H$11:$K$555,3,FALSE)</f>
        <v>3</v>
      </c>
      <c r="AB380" s="6">
        <f>IF(A381=0, 0, AH381-tbl_pbp[[#This Row],[Saints Win %]])</f>
        <v>4.1000000000000036E-2</v>
      </c>
      <c r="AE380">
        <f>ABS(tbl_pbp[[#This Row],[play.homeScore]]-tbl_pbp[[#This Row],[play.awayScore]])</f>
        <v>0</v>
      </c>
      <c r="AF380">
        <f>IF(tbl_pbp[[#This Row],[Play Saints Win % Increase]]&gt;=$AF$4,1,0)</f>
        <v>0</v>
      </c>
      <c r="AG380" t="str">
        <f>VLOOKUP(tbl_pbp[[#This Row],[gameId]], games!$B$2:$T$40, 9, FALSE)</f>
        <v>new-orleans-saints</v>
      </c>
      <c r="AH380" s="5">
        <f>IF(tbl_pbp[[#This Row],[AwayTeam]] &lt;&gt; "new-orleans-saints", tbl_pbp[[#This Row],[homeWinPercentage]], 1-tbl_pbp[[#This Row],[homeWinPercentage]])</f>
        <v>0.46899999999999997</v>
      </c>
      <c r="AI380" s="13">
        <f>tbl_pbp[[#This Row],[Kamara]]*tbl_pbp[[#This Row],[Impactful Play]]</f>
        <v>0</v>
      </c>
      <c r="AJ380" s="13">
        <f>tbl_pbp[[#This Row],[Thomas]]*tbl_pbp[[#This Row],[Impactful Play]]</f>
        <v>0</v>
      </c>
      <c r="AK380" s="13" t="str">
        <f>VLOOKUP(tbl_pbp[[#This Row],[Play Saints Win % Increase]], tbl_impact[],3,TRUE)</f>
        <v>Scented (0 to +5%)</v>
      </c>
    </row>
    <row r="381" spans="1:37">
      <c r="A381" s="1">
        <v>32</v>
      </c>
      <c r="B381" s="5">
        <v>0.49</v>
      </c>
      <c r="C381" t="s">
        <v>9475</v>
      </c>
      <c r="D381">
        <v>0</v>
      </c>
      <c r="E381">
        <v>0</v>
      </c>
      <c r="F381">
        <v>1</v>
      </c>
      <c r="G381">
        <v>7</v>
      </c>
      <c r="H381">
        <v>7</v>
      </c>
      <c r="I381">
        <v>20</v>
      </c>
      <c r="J381">
        <v>65</v>
      </c>
      <c r="K381" t="s">
        <v>29</v>
      </c>
      <c r="L381">
        <v>1</v>
      </c>
      <c r="M381">
        <v>65</v>
      </c>
      <c r="N381" t="s">
        <v>9476</v>
      </c>
      <c r="O381" t="s">
        <v>1461</v>
      </c>
      <c r="P381" t="s">
        <v>94</v>
      </c>
      <c r="Q381" t="s">
        <v>95</v>
      </c>
      <c r="R381" t="s">
        <v>96</v>
      </c>
      <c r="S381" t="s">
        <v>1533</v>
      </c>
      <c r="T381" t="s">
        <v>202</v>
      </c>
      <c r="U381" t="s">
        <v>9477</v>
      </c>
      <c r="V381" t="s">
        <v>9385</v>
      </c>
      <c r="X381" t="str">
        <f>VLOOKUP(pbp!V3131, games!$B$2:$R$40, 3, FALSE)</f>
        <v>2020-09-28T00:20Z</v>
      </c>
      <c r="Y381">
        <f>VLOOKUP(1*V381,NFLGames!$H$11:$H$555,1,FALSE)</f>
        <v>401127993</v>
      </c>
      <c r="Z381">
        <f>VLOOKUP($Y381, NFLGames!$H$11:$K$555,2,FALSE)</f>
        <v>2019</v>
      </c>
      <c r="AA381">
        <f>VLOOKUP($Y381, NFLGames!$H$11:$K$555,3,FALSE)</f>
        <v>3</v>
      </c>
      <c r="AB381" s="6">
        <f>IF(A382=0, 0, AH382-tbl_pbp[[#This Row],[Saints Win %]])</f>
        <v>-6.1000000000000054E-2</v>
      </c>
      <c r="AE381">
        <f>ABS(tbl_pbp[[#This Row],[play.homeScore]]-tbl_pbp[[#This Row],[play.awayScore]])</f>
        <v>0</v>
      </c>
      <c r="AF381">
        <f>IF(tbl_pbp[[#This Row],[Play Saints Win % Increase]]&gt;=$AF$4,1,0)</f>
        <v>0</v>
      </c>
      <c r="AG381" t="str">
        <f>VLOOKUP(tbl_pbp[[#This Row],[gameId]], games!$B$2:$T$40, 9, FALSE)</f>
        <v>new-orleans-saints</v>
      </c>
      <c r="AH381" s="5">
        <f>IF(tbl_pbp[[#This Row],[AwayTeam]] &lt;&gt; "new-orleans-saints", tbl_pbp[[#This Row],[homeWinPercentage]], 1-tbl_pbp[[#This Row],[homeWinPercentage]])</f>
        <v>0.51</v>
      </c>
      <c r="AI381" s="13">
        <f>tbl_pbp[[#This Row],[Kamara]]*tbl_pbp[[#This Row],[Impactful Play]]</f>
        <v>0</v>
      </c>
      <c r="AJ381" s="13">
        <f>tbl_pbp[[#This Row],[Thomas]]*tbl_pbp[[#This Row],[Impactful Play]]</f>
        <v>0</v>
      </c>
      <c r="AK381" s="13" t="str">
        <f>VLOOKUP(tbl_pbp[[#This Row],[Play Saints Win % Increase]], tbl_impact[],3,TRUE)</f>
        <v>Smelly (worse than-5% -&gt; -10%)</v>
      </c>
    </row>
    <row r="382" spans="1:37">
      <c r="A382" s="1">
        <v>33</v>
      </c>
      <c r="B382" s="5">
        <v>0.55100000000000005</v>
      </c>
      <c r="C382" t="s">
        <v>9478</v>
      </c>
      <c r="D382">
        <v>0</v>
      </c>
      <c r="E382">
        <v>0</v>
      </c>
      <c r="F382">
        <v>1</v>
      </c>
      <c r="G382">
        <v>7</v>
      </c>
      <c r="H382">
        <v>7</v>
      </c>
      <c r="I382">
        <v>25</v>
      </c>
      <c r="J382">
        <v>70</v>
      </c>
      <c r="K382" t="s">
        <v>29</v>
      </c>
      <c r="L382">
        <v>1</v>
      </c>
      <c r="M382">
        <v>70</v>
      </c>
      <c r="N382" t="s">
        <v>9479</v>
      </c>
      <c r="O382" t="s">
        <v>6388</v>
      </c>
      <c r="P382" t="s">
        <v>22</v>
      </c>
      <c r="Q382" t="s">
        <v>37</v>
      </c>
      <c r="S382" t="s">
        <v>9480</v>
      </c>
      <c r="T382" t="s">
        <v>39</v>
      </c>
      <c r="U382" t="s">
        <v>9481</v>
      </c>
      <c r="V382" t="s">
        <v>9385</v>
      </c>
      <c r="X382" t="str">
        <f>VLOOKUP(pbp!V3132, games!$B$2:$R$40, 3, FALSE)</f>
        <v>2020-09-28T00:20Z</v>
      </c>
      <c r="Y382">
        <f>VLOOKUP(1*V382,NFLGames!$H$11:$H$555,1,FALSE)</f>
        <v>401127993</v>
      </c>
      <c r="Z382">
        <f>VLOOKUP($Y382, NFLGames!$H$11:$K$555,2,FALSE)</f>
        <v>2019</v>
      </c>
      <c r="AA382">
        <f>VLOOKUP($Y382, NFLGames!$H$11:$K$555,3,FALSE)</f>
        <v>3</v>
      </c>
      <c r="AB382" s="6">
        <f>IF(A383=0, 0, AH383-tbl_pbp[[#This Row],[Saints Win %]])</f>
        <v>-4.0000000000000036E-3</v>
      </c>
      <c r="AE382">
        <f>ABS(tbl_pbp[[#This Row],[play.homeScore]]-tbl_pbp[[#This Row],[play.awayScore]])</f>
        <v>0</v>
      </c>
      <c r="AF382">
        <f>IF(tbl_pbp[[#This Row],[Play Saints Win % Increase]]&gt;=$AF$4,1,0)</f>
        <v>0</v>
      </c>
      <c r="AG382" t="str">
        <f>VLOOKUP(tbl_pbp[[#This Row],[gameId]], games!$B$2:$T$40, 9, FALSE)</f>
        <v>new-orleans-saints</v>
      </c>
      <c r="AH382" s="5">
        <f>IF(tbl_pbp[[#This Row],[AwayTeam]] &lt;&gt; "new-orleans-saints", tbl_pbp[[#This Row],[homeWinPercentage]], 1-tbl_pbp[[#This Row],[homeWinPercentage]])</f>
        <v>0.44899999999999995</v>
      </c>
      <c r="AI382" s="13">
        <f>tbl_pbp[[#This Row],[Kamara]]*tbl_pbp[[#This Row],[Impactful Play]]</f>
        <v>0</v>
      </c>
      <c r="AJ382" s="13">
        <f>tbl_pbp[[#This Row],[Thomas]]*tbl_pbp[[#This Row],[Impactful Play]]</f>
        <v>0</v>
      </c>
      <c r="AK382" s="13" t="str">
        <f>VLOOKUP(tbl_pbp[[#This Row],[Play Saints Win % Increase]], tbl_impact[],3,TRUE)</f>
        <v>Bad (0 to -5%)</v>
      </c>
    </row>
    <row r="383" spans="1:37">
      <c r="A383" s="1">
        <v>34</v>
      </c>
      <c r="B383" s="5">
        <v>0.55500000000000005</v>
      </c>
      <c r="C383" t="s">
        <v>9482</v>
      </c>
      <c r="D383">
        <v>0</v>
      </c>
      <c r="E383">
        <v>0</v>
      </c>
      <c r="F383">
        <v>1</v>
      </c>
      <c r="G383">
        <v>7</v>
      </c>
      <c r="H383">
        <v>7</v>
      </c>
      <c r="I383">
        <v>25</v>
      </c>
      <c r="J383">
        <v>70</v>
      </c>
      <c r="K383" t="s">
        <v>29</v>
      </c>
      <c r="L383">
        <v>2</v>
      </c>
      <c r="M383">
        <v>70</v>
      </c>
      <c r="N383" t="s">
        <v>9483</v>
      </c>
      <c r="O383" t="s">
        <v>2002</v>
      </c>
      <c r="P383" t="s">
        <v>30</v>
      </c>
      <c r="Q383" t="s">
        <v>31</v>
      </c>
      <c r="R383" t="s">
        <v>32</v>
      </c>
      <c r="S383" t="s">
        <v>9484</v>
      </c>
      <c r="T383" t="s">
        <v>39</v>
      </c>
      <c r="U383" t="s">
        <v>9485</v>
      </c>
      <c r="V383" t="s">
        <v>9385</v>
      </c>
      <c r="X383" t="str">
        <f>VLOOKUP(pbp!V3133, games!$B$2:$R$40, 3, FALSE)</f>
        <v>2020-09-28T00:20Z</v>
      </c>
      <c r="Y383">
        <f>VLOOKUP(1*V383,NFLGames!$H$11:$H$555,1,FALSE)</f>
        <v>401127993</v>
      </c>
      <c r="Z383">
        <f>VLOOKUP($Y383, NFLGames!$H$11:$K$555,2,FALSE)</f>
        <v>2019</v>
      </c>
      <c r="AA383">
        <f>VLOOKUP($Y383, NFLGames!$H$11:$K$555,3,FALSE)</f>
        <v>3</v>
      </c>
      <c r="AB383" s="6">
        <f>IF(A384=0, 0, AH384-tbl_pbp[[#This Row],[Saints Win %]])</f>
        <v>0</v>
      </c>
      <c r="AE383">
        <f>ABS(tbl_pbp[[#This Row],[play.homeScore]]-tbl_pbp[[#This Row],[play.awayScore]])</f>
        <v>0</v>
      </c>
      <c r="AF383">
        <f>IF(tbl_pbp[[#This Row],[Play Saints Win % Increase]]&gt;=$AF$4,1,0)</f>
        <v>0</v>
      </c>
      <c r="AG383" t="str">
        <f>VLOOKUP(tbl_pbp[[#This Row],[gameId]], games!$B$2:$T$40, 9, FALSE)</f>
        <v>new-orleans-saints</v>
      </c>
      <c r="AH383" s="5">
        <f>IF(tbl_pbp[[#This Row],[AwayTeam]] &lt;&gt; "new-orleans-saints", tbl_pbp[[#This Row],[homeWinPercentage]], 1-tbl_pbp[[#This Row],[homeWinPercentage]])</f>
        <v>0.44499999999999995</v>
      </c>
      <c r="AI383" s="13">
        <f>tbl_pbp[[#This Row],[Kamara]]*tbl_pbp[[#This Row],[Impactful Play]]</f>
        <v>0</v>
      </c>
      <c r="AJ383" s="13">
        <f>tbl_pbp[[#This Row],[Thomas]]*tbl_pbp[[#This Row],[Impactful Play]]</f>
        <v>0</v>
      </c>
      <c r="AK383" s="13" t="str">
        <f>VLOOKUP(tbl_pbp[[#This Row],[Play Saints Win % Increase]], tbl_impact[],3,TRUE)</f>
        <v>Scented (0 to +5%)</v>
      </c>
    </row>
    <row r="384" spans="1:37">
      <c r="A384" s="1">
        <v>35</v>
      </c>
      <c r="B384" s="5">
        <v>0.55500000000000005</v>
      </c>
      <c r="C384" t="s">
        <v>9486</v>
      </c>
      <c r="D384">
        <v>0</v>
      </c>
      <c r="E384">
        <v>0</v>
      </c>
      <c r="F384">
        <v>1</v>
      </c>
      <c r="G384">
        <v>7</v>
      </c>
      <c r="H384">
        <v>7</v>
      </c>
      <c r="I384">
        <v>0</v>
      </c>
      <c r="J384">
        <v>66</v>
      </c>
      <c r="L384">
        <v>3</v>
      </c>
      <c r="M384">
        <v>66</v>
      </c>
      <c r="N384" t="s">
        <v>142</v>
      </c>
      <c r="O384" t="s">
        <v>143</v>
      </c>
      <c r="P384" t="s">
        <v>144</v>
      </c>
      <c r="Q384" t="s">
        <v>145</v>
      </c>
      <c r="R384" t="s">
        <v>146</v>
      </c>
      <c r="V384" t="s">
        <v>9385</v>
      </c>
      <c r="X384" t="str">
        <f>VLOOKUP(pbp!V3134, games!$B$2:$R$40, 3, FALSE)</f>
        <v>2020-09-28T00:20Z</v>
      </c>
      <c r="Y384">
        <f>VLOOKUP(1*V384,NFLGames!$H$11:$H$555,1,FALSE)</f>
        <v>401127993</v>
      </c>
      <c r="Z384">
        <f>VLOOKUP($Y384, NFLGames!$H$11:$K$555,2,FALSE)</f>
        <v>2019</v>
      </c>
      <c r="AA384">
        <f>VLOOKUP($Y384, NFLGames!$H$11:$K$555,3,FALSE)</f>
        <v>3</v>
      </c>
      <c r="AB384" s="6">
        <f>IF(A385=0, 0, AH385-tbl_pbp[[#This Row],[Saints Win %]])</f>
        <v>-9.9999999999998979E-3</v>
      </c>
      <c r="AE384">
        <f>ABS(tbl_pbp[[#This Row],[play.homeScore]]-tbl_pbp[[#This Row],[play.awayScore]])</f>
        <v>0</v>
      </c>
      <c r="AF384">
        <f>IF(tbl_pbp[[#This Row],[Play Saints Win % Increase]]&gt;=$AF$4,1,0)</f>
        <v>0</v>
      </c>
      <c r="AG384" t="str">
        <f>VLOOKUP(tbl_pbp[[#This Row],[gameId]], games!$B$2:$T$40, 9, FALSE)</f>
        <v>new-orleans-saints</v>
      </c>
      <c r="AH384" s="5">
        <f>IF(tbl_pbp[[#This Row],[AwayTeam]] &lt;&gt; "new-orleans-saints", tbl_pbp[[#This Row],[homeWinPercentage]], 1-tbl_pbp[[#This Row],[homeWinPercentage]])</f>
        <v>0.44499999999999995</v>
      </c>
      <c r="AI384" s="13">
        <f>tbl_pbp[[#This Row],[Kamara]]*tbl_pbp[[#This Row],[Impactful Play]]</f>
        <v>0</v>
      </c>
      <c r="AJ384" s="13">
        <f>tbl_pbp[[#This Row],[Thomas]]*tbl_pbp[[#This Row],[Impactful Play]]</f>
        <v>0</v>
      </c>
      <c r="AK384" s="13" t="str">
        <f>VLOOKUP(tbl_pbp[[#This Row],[Play Saints Win % Increase]], tbl_impact[],3,TRUE)</f>
        <v>Bad (0 to -5%)</v>
      </c>
    </row>
    <row r="385" spans="1:37">
      <c r="A385" s="1">
        <v>36</v>
      </c>
      <c r="B385" s="5">
        <v>0.56499999999999995</v>
      </c>
      <c r="C385" t="s">
        <v>9487</v>
      </c>
      <c r="D385">
        <v>0</v>
      </c>
      <c r="E385">
        <v>0</v>
      </c>
      <c r="F385">
        <v>2</v>
      </c>
      <c r="G385">
        <v>7</v>
      </c>
      <c r="H385">
        <v>7</v>
      </c>
      <c r="I385">
        <v>21</v>
      </c>
      <c r="J385">
        <v>66</v>
      </c>
      <c r="K385" t="s">
        <v>29</v>
      </c>
      <c r="L385">
        <v>3</v>
      </c>
      <c r="M385">
        <v>66</v>
      </c>
      <c r="N385" t="s">
        <v>9488</v>
      </c>
      <c r="O385" t="s">
        <v>24</v>
      </c>
      <c r="P385" t="s">
        <v>22</v>
      </c>
      <c r="Q385" t="s">
        <v>37</v>
      </c>
      <c r="S385" t="s">
        <v>5105</v>
      </c>
      <c r="T385" t="s">
        <v>127</v>
      </c>
      <c r="U385" t="s">
        <v>9489</v>
      </c>
      <c r="V385" t="s">
        <v>9385</v>
      </c>
      <c r="X385" t="str">
        <f>VLOOKUP(pbp!V3135, games!$B$2:$R$40, 3, FALSE)</f>
        <v>2020-09-28T00:20Z</v>
      </c>
      <c r="Y385">
        <f>VLOOKUP(1*V385,NFLGames!$H$11:$H$555,1,FALSE)</f>
        <v>401127993</v>
      </c>
      <c r="Z385">
        <f>VLOOKUP($Y385, NFLGames!$H$11:$K$555,2,FALSE)</f>
        <v>2019</v>
      </c>
      <c r="AA385">
        <f>VLOOKUP($Y385, NFLGames!$H$11:$K$555,3,FALSE)</f>
        <v>3</v>
      </c>
      <c r="AB385" s="6">
        <f>IF(A386=0, 0, AH386-tbl_pbp[[#This Row],[Saints Win %]])</f>
        <v>4.0999999999999925E-2</v>
      </c>
      <c r="AE385">
        <f>ABS(tbl_pbp[[#This Row],[play.homeScore]]-tbl_pbp[[#This Row],[play.awayScore]])</f>
        <v>0</v>
      </c>
      <c r="AF385">
        <f>IF(tbl_pbp[[#This Row],[Play Saints Win % Increase]]&gt;=$AF$4,1,0)</f>
        <v>0</v>
      </c>
      <c r="AG385" t="str">
        <f>VLOOKUP(tbl_pbp[[#This Row],[gameId]], games!$B$2:$T$40, 9, FALSE)</f>
        <v>new-orleans-saints</v>
      </c>
      <c r="AH385" s="5">
        <f>IF(tbl_pbp[[#This Row],[AwayTeam]] &lt;&gt; "new-orleans-saints", tbl_pbp[[#This Row],[homeWinPercentage]], 1-tbl_pbp[[#This Row],[homeWinPercentage]])</f>
        <v>0.43500000000000005</v>
      </c>
      <c r="AI385" s="13">
        <f>tbl_pbp[[#This Row],[Kamara]]*tbl_pbp[[#This Row],[Impactful Play]]</f>
        <v>0</v>
      </c>
      <c r="AJ385" s="13">
        <f>tbl_pbp[[#This Row],[Thomas]]*tbl_pbp[[#This Row],[Impactful Play]]</f>
        <v>0</v>
      </c>
      <c r="AK385" s="13" t="str">
        <f>VLOOKUP(tbl_pbp[[#This Row],[Play Saints Win % Increase]], tbl_impact[],3,TRUE)</f>
        <v>Scented (0 to +5%)</v>
      </c>
    </row>
    <row r="386" spans="1:37">
      <c r="A386" s="1">
        <v>37</v>
      </c>
      <c r="B386" s="5">
        <v>0.52400000000000002</v>
      </c>
      <c r="C386" t="s">
        <v>9490</v>
      </c>
      <c r="D386">
        <v>0</v>
      </c>
      <c r="E386">
        <v>0</v>
      </c>
      <c r="F386">
        <v>2</v>
      </c>
      <c r="G386">
        <v>7</v>
      </c>
      <c r="H386">
        <v>7</v>
      </c>
      <c r="I386">
        <v>21</v>
      </c>
      <c r="J386">
        <v>66</v>
      </c>
      <c r="K386" t="s">
        <v>29</v>
      </c>
      <c r="L386">
        <v>4</v>
      </c>
      <c r="M386">
        <v>66</v>
      </c>
      <c r="N386" t="s">
        <v>9491</v>
      </c>
      <c r="O386" t="s">
        <v>1758</v>
      </c>
      <c r="P386" t="s">
        <v>66</v>
      </c>
      <c r="Q386" t="s">
        <v>67</v>
      </c>
      <c r="R386" t="s">
        <v>68</v>
      </c>
      <c r="S386" t="s">
        <v>2853</v>
      </c>
      <c r="T386" t="s">
        <v>127</v>
      </c>
      <c r="U386" t="s">
        <v>9492</v>
      </c>
      <c r="V386" t="s">
        <v>9385</v>
      </c>
      <c r="X386" t="str">
        <f>VLOOKUP(pbp!V3136, games!$B$2:$R$40, 3, FALSE)</f>
        <v>2020-09-28T00:20Z</v>
      </c>
      <c r="Y386">
        <f>VLOOKUP(1*V386,NFLGames!$H$11:$H$555,1,FALSE)</f>
        <v>401127993</v>
      </c>
      <c r="Z386">
        <f>VLOOKUP($Y386, NFLGames!$H$11:$K$555,2,FALSE)</f>
        <v>2019</v>
      </c>
      <c r="AA386">
        <f>VLOOKUP($Y386, NFLGames!$H$11:$K$555,3,FALSE)</f>
        <v>3</v>
      </c>
      <c r="AB386" s="6">
        <f>IF(A387=0, 0, AH387-tbl_pbp[[#This Row],[Saints Win %]])</f>
        <v>9.000000000000008E-3</v>
      </c>
      <c r="AE386">
        <f>ABS(tbl_pbp[[#This Row],[play.homeScore]]-tbl_pbp[[#This Row],[play.awayScore]])</f>
        <v>0</v>
      </c>
      <c r="AF386">
        <f>IF(tbl_pbp[[#This Row],[Play Saints Win % Increase]]&gt;=$AF$4,1,0)</f>
        <v>0</v>
      </c>
      <c r="AG386" t="str">
        <f>VLOOKUP(tbl_pbp[[#This Row],[gameId]], games!$B$2:$T$40, 9, FALSE)</f>
        <v>new-orleans-saints</v>
      </c>
      <c r="AH386" s="5">
        <f>IF(tbl_pbp[[#This Row],[AwayTeam]] &lt;&gt; "new-orleans-saints", tbl_pbp[[#This Row],[homeWinPercentage]], 1-tbl_pbp[[#This Row],[homeWinPercentage]])</f>
        <v>0.47599999999999998</v>
      </c>
      <c r="AI386" s="13">
        <f>tbl_pbp[[#This Row],[Kamara]]*tbl_pbp[[#This Row],[Impactful Play]]</f>
        <v>0</v>
      </c>
      <c r="AJ386" s="13">
        <f>tbl_pbp[[#This Row],[Thomas]]*tbl_pbp[[#This Row],[Impactful Play]]</f>
        <v>0</v>
      </c>
      <c r="AK386" s="13" t="str">
        <f>VLOOKUP(tbl_pbp[[#This Row],[Play Saints Win % Increase]], tbl_impact[],3,TRUE)</f>
        <v>Scented (0 to +5%)</v>
      </c>
    </row>
    <row r="387" spans="1:37">
      <c r="A387" s="1">
        <v>38</v>
      </c>
      <c r="B387" s="5">
        <v>0.51500000000000001</v>
      </c>
      <c r="C387" t="s">
        <v>9493</v>
      </c>
      <c r="D387">
        <v>0</v>
      </c>
      <c r="E387">
        <v>0</v>
      </c>
      <c r="F387">
        <v>2</v>
      </c>
      <c r="G387">
        <v>7</v>
      </c>
      <c r="H387">
        <v>7</v>
      </c>
      <c r="I387">
        <v>10</v>
      </c>
      <c r="J387">
        <v>2</v>
      </c>
      <c r="K387" t="s">
        <v>450</v>
      </c>
      <c r="L387">
        <v>1</v>
      </c>
      <c r="M387">
        <v>98</v>
      </c>
      <c r="N387" t="s">
        <v>9494</v>
      </c>
      <c r="O387" t="s">
        <v>9495</v>
      </c>
      <c r="P387" t="s">
        <v>124</v>
      </c>
      <c r="Q387" t="s">
        <v>125</v>
      </c>
      <c r="R387" t="s">
        <v>126</v>
      </c>
      <c r="V387" t="s">
        <v>9385</v>
      </c>
      <c r="X387" t="str">
        <f>VLOOKUP(pbp!V3137, games!$B$2:$R$40, 3, FALSE)</f>
        <v>2020-09-28T00:20Z</v>
      </c>
      <c r="Y387">
        <f>VLOOKUP(1*V387,NFLGames!$H$11:$H$555,1,FALSE)</f>
        <v>401127993</v>
      </c>
      <c r="Z387">
        <f>VLOOKUP($Y387, NFLGames!$H$11:$K$555,2,FALSE)</f>
        <v>2019</v>
      </c>
      <c r="AA387">
        <f>VLOOKUP($Y387, NFLGames!$H$11:$K$555,3,FALSE)</f>
        <v>3</v>
      </c>
      <c r="AB387" s="6">
        <f>IF(A388=0, 0, AH388-tbl_pbp[[#This Row],[Saints Win %]])</f>
        <v>3.400000000000003E-2</v>
      </c>
      <c r="AE387">
        <f>ABS(tbl_pbp[[#This Row],[play.homeScore]]-tbl_pbp[[#This Row],[play.awayScore]])</f>
        <v>0</v>
      </c>
      <c r="AF387">
        <f>IF(tbl_pbp[[#This Row],[Play Saints Win % Increase]]&gt;=$AF$4,1,0)</f>
        <v>0</v>
      </c>
      <c r="AG387" t="str">
        <f>VLOOKUP(tbl_pbp[[#This Row],[gameId]], games!$B$2:$T$40, 9, FALSE)</f>
        <v>new-orleans-saints</v>
      </c>
      <c r="AH387" s="5">
        <f>IF(tbl_pbp[[#This Row],[AwayTeam]] &lt;&gt; "new-orleans-saints", tbl_pbp[[#This Row],[homeWinPercentage]], 1-tbl_pbp[[#This Row],[homeWinPercentage]])</f>
        <v>0.48499999999999999</v>
      </c>
      <c r="AI387" s="13">
        <f>tbl_pbp[[#This Row],[Kamara]]*tbl_pbp[[#This Row],[Impactful Play]]</f>
        <v>0</v>
      </c>
      <c r="AJ387" s="13">
        <f>tbl_pbp[[#This Row],[Thomas]]*tbl_pbp[[#This Row],[Impactful Play]]</f>
        <v>0</v>
      </c>
      <c r="AK387" s="13" t="str">
        <f>VLOOKUP(tbl_pbp[[#This Row],[Play Saints Win % Increase]], tbl_impact[],3,TRUE)</f>
        <v>Scented (0 to +5%)</v>
      </c>
    </row>
    <row r="388" spans="1:37">
      <c r="A388" s="1">
        <v>39</v>
      </c>
      <c r="B388" s="5">
        <v>0.48099999999999998</v>
      </c>
      <c r="C388" t="s">
        <v>9496</v>
      </c>
      <c r="D388">
        <v>0</v>
      </c>
      <c r="E388">
        <v>0</v>
      </c>
      <c r="F388">
        <v>2</v>
      </c>
      <c r="G388">
        <v>7</v>
      </c>
      <c r="H388">
        <v>7</v>
      </c>
      <c r="I388">
        <v>10</v>
      </c>
      <c r="J388">
        <v>2</v>
      </c>
      <c r="K388" t="s">
        <v>450</v>
      </c>
      <c r="L388">
        <v>1</v>
      </c>
      <c r="M388">
        <v>98</v>
      </c>
      <c r="N388" t="s">
        <v>9497</v>
      </c>
      <c r="O388" t="s">
        <v>9495</v>
      </c>
      <c r="P388" t="s">
        <v>45</v>
      </c>
      <c r="Q388" t="s">
        <v>46</v>
      </c>
      <c r="R388" t="s">
        <v>47</v>
      </c>
      <c r="S388" t="s">
        <v>33</v>
      </c>
      <c r="T388" t="s">
        <v>9498</v>
      </c>
      <c r="U388" t="s">
        <v>9499</v>
      </c>
      <c r="V388" t="s">
        <v>9385</v>
      </c>
      <c r="X388" t="str">
        <f>VLOOKUP(pbp!V3138, games!$B$2:$R$40, 3, FALSE)</f>
        <v>2020-09-28T00:20Z</v>
      </c>
      <c r="Y388">
        <f>VLOOKUP(1*V388,NFLGames!$H$11:$H$555,1,FALSE)</f>
        <v>401127993</v>
      </c>
      <c r="Z388">
        <f>VLOOKUP($Y388, NFLGames!$H$11:$K$555,2,FALSE)</f>
        <v>2019</v>
      </c>
      <c r="AA388">
        <f>VLOOKUP($Y388, NFLGames!$H$11:$K$555,3,FALSE)</f>
        <v>3</v>
      </c>
      <c r="AB388" s="6">
        <f>IF(A389=0, 0, AH389-tbl_pbp[[#This Row],[Saints Win %]])</f>
        <v>-3.7000000000000033E-2</v>
      </c>
      <c r="AE388">
        <f>ABS(tbl_pbp[[#This Row],[play.homeScore]]-tbl_pbp[[#This Row],[play.awayScore]])</f>
        <v>0</v>
      </c>
      <c r="AF388">
        <f>IF(tbl_pbp[[#This Row],[Play Saints Win % Increase]]&gt;=$AF$4,1,0)</f>
        <v>0</v>
      </c>
      <c r="AG388" t="str">
        <f>VLOOKUP(tbl_pbp[[#This Row],[gameId]], games!$B$2:$T$40, 9, FALSE)</f>
        <v>new-orleans-saints</v>
      </c>
      <c r="AH388" s="5">
        <f>IF(tbl_pbp[[#This Row],[AwayTeam]] &lt;&gt; "new-orleans-saints", tbl_pbp[[#This Row],[homeWinPercentage]], 1-tbl_pbp[[#This Row],[homeWinPercentage]])</f>
        <v>0.51900000000000002</v>
      </c>
      <c r="AI388" s="13">
        <f>tbl_pbp[[#This Row],[Kamara]]*tbl_pbp[[#This Row],[Impactful Play]]</f>
        <v>0</v>
      </c>
      <c r="AJ388" s="13">
        <f>tbl_pbp[[#This Row],[Thomas]]*tbl_pbp[[#This Row],[Impactful Play]]</f>
        <v>0</v>
      </c>
      <c r="AK388" s="13" t="str">
        <f>VLOOKUP(tbl_pbp[[#This Row],[Play Saints Win % Increase]], tbl_impact[],3,TRUE)</f>
        <v>Bad (0 to -5%)</v>
      </c>
    </row>
    <row r="389" spans="1:37">
      <c r="A389" s="1">
        <v>40</v>
      </c>
      <c r="B389" s="5">
        <v>0.51800000000000002</v>
      </c>
      <c r="C389" t="s">
        <v>9500</v>
      </c>
      <c r="D389">
        <v>0</v>
      </c>
      <c r="E389">
        <v>0</v>
      </c>
      <c r="F389">
        <v>2</v>
      </c>
      <c r="G389">
        <v>7</v>
      </c>
      <c r="H389">
        <v>7</v>
      </c>
      <c r="I389">
        <v>8</v>
      </c>
      <c r="J389">
        <v>4</v>
      </c>
      <c r="K389" t="s">
        <v>450</v>
      </c>
      <c r="L389">
        <v>2</v>
      </c>
      <c r="M389">
        <v>96</v>
      </c>
      <c r="N389" t="s">
        <v>9501</v>
      </c>
      <c r="O389" t="s">
        <v>876</v>
      </c>
      <c r="P389" t="s">
        <v>30</v>
      </c>
      <c r="Q389" t="s">
        <v>31</v>
      </c>
      <c r="R389" t="s">
        <v>32</v>
      </c>
      <c r="S389" t="s">
        <v>73</v>
      </c>
      <c r="T389" t="s">
        <v>9502</v>
      </c>
      <c r="U389" t="s">
        <v>9503</v>
      </c>
      <c r="V389" t="s">
        <v>9385</v>
      </c>
      <c r="X389" t="str">
        <f>VLOOKUP(pbp!V3139, games!$B$2:$R$40, 3, FALSE)</f>
        <v>2020-09-28T00:20Z</v>
      </c>
      <c r="Y389">
        <f>VLOOKUP(1*V389,NFLGames!$H$11:$H$555,1,FALSE)</f>
        <v>401127993</v>
      </c>
      <c r="Z389">
        <f>VLOOKUP($Y389, NFLGames!$H$11:$K$555,2,FALSE)</f>
        <v>2019</v>
      </c>
      <c r="AA389">
        <f>VLOOKUP($Y389, NFLGames!$H$11:$K$555,3,FALSE)</f>
        <v>3</v>
      </c>
      <c r="AB389" s="6">
        <f>IF(A390=0, 0, AH390-tbl_pbp[[#This Row],[Saints Win %]])</f>
        <v>-1.2000000000000011E-2</v>
      </c>
      <c r="AE389">
        <f>ABS(tbl_pbp[[#This Row],[play.homeScore]]-tbl_pbp[[#This Row],[play.awayScore]])</f>
        <v>0</v>
      </c>
      <c r="AF389">
        <f>IF(tbl_pbp[[#This Row],[Play Saints Win % Increase]]&gt;=$AF$4,1,0)</f>
        <v>0</v>
      </c>
      <c r="AG389" t="str">
        <f>VLOOKUP(tbl_pbp[[#This Row],[gameId]], games!$B$2:$T$40, 9, FALSE)</f>
        <v>new-orleans-saints</v>
      </c>
      <c r="AH389" s="5">
        <f>IF(tbl_pbp[[#This Row],[AwayTeam]] &lt;&gt; "new-orleans-saints", tbl_pbp[[#This Row],[homeWinPercentage]], 1-tbl_pbp[[#This Row],[homeWinPercentage]])</f>
        <v>0.48199999999999998</v>
      </c>
      <c r="AI389" s="13">
        <f>tbl_pbp[[#This Row],[Kamara]]*tbl_pbp[[#This Row],[Impactful Play]]</f>
        <v>0</v>
      </c>
      <c r="AJ389" s="13">
        <f>tbl_pbp[[#This Row],[Thomas]]*tbl_pbp[[#This Row],[Impactful Play]]</f>
        <v>0</v>
      </c>
      <c r="AK389" s="13" t="str">
        <f>VLOOKUP(tbl_pbp[[#This Row],[Play Saints Win % Increase]], tbl_impact[],3,TRUE)</f>
        <v>Bad (0 to -5%)</v>
      </c>
    </row>
    <row r="390" spans="1:37">
      <c r="A390" s="1">
        <v>41</v>
      </c>
      <c r="B390" s="5">
        <v>0.53</v>
      </c>
      <c r="C390" t="s">
        <v>9504</v>
      </c>
      <c r="D390">
        <v>0</v>
      </c>
      <c r="E390">
        <v>0</v>
      </c>
      <c r="F390">
        <v>2</v>
      </c>
      <c r="G390">
        <v>7</v>
      </c>
      <c r="H390">
        <v>7</v>
      </c>
      <c r="I390">
        <v>1</v>
      </c>
      <c r="J390">
        <v>11</v>
      </c>
      <c r="K390" t="s">
        <v>450</v>
      </c>
      <c r="L390">
        <v>3</v>
      </c>
      <c r="M390">
        <v>89</v>
      </c>
      <c r="N390" t="s">
        <v>9505</v>
      </c>
      <c r="O390" t="s">
        <v>374</v>
      </c>
      <c r="P390" t="s">
        <v>45</v>
      </c>
      <c r="Q390" t="s">
        <v>46</v>
      </c>
      <c r="R390" t="s">
        <v>47</v>
      </c>
      <c r="S390" t="s">
        <v>54</v>
      </c>
      <c r="T390" t="s">
        <v>9506</v>
      </c>
      <c r="U390" t="s">
        <v>9507</v>
      </c>
      <c r="V390" t="s">
        <v>9385</v>
      </c>
      <c r="X390" t="str">
        <f>VLOOKUP(pbp!V3140, games!$B$2:$R$40, 3, FALSE)</f>
        <v>2020-09-28T00:20Z</v>
      </c>
      <c r="Y390">
        <f>VLOOKUP(1*V390,NFLGames!$H$11:$H$555,1,FALSE)</f>
        <v>401127993</v>
      </c>
      <c r="Z390">
        <f>VLOOKUP($Y390, NFLGames!$H$11:$K$555,2,FALSE)</f>
        <v>2019</v>
      </c>
      <c r="AA390">
        <f>VLOOKUP($Y390, NFLGames!$H$11:$K$555,3,FALSE)</f>
        <v>3</v>
      </c>
      <c r="AB390" s="6">
        <f>IF(A391=0, 0, AH391-tbl_pbp[[#This Row],[Saints Win %]])</f>
        <v>2.1000000000000019E-2</v>
      </c>
      <c r="AE390">
        <f>ABS(tbl_pbp[[#This Row],[play.homeScore]]-tbl_pbp[[#This Row],[play.awayScore]])</f>
        <v>0</v>
      </c>
      <c r="AF390">
        <f>IF(tbl_pbp[[#This Row],[Play Saints Win % Increase]]&gt;=$AF$4,1,0)</f>
        <v>0</v>
      </c>
      <c r="AG390" t="str">
        <f>VLOOKUP(tbl_pbp[[#This Row],[gameId]], games!$B$2:$T$40, 9, FALSE)</f>
        <v>new-orleans-saints</v>
      </c>
      <c r="AH390" s="5">
        <f>IF(tbl_pbp[[#This Row],[AwayTeam]] &lt;&gt; "new-orleans-saints", tbl_pbp[[#This Row],[homeWinPercentage]], 1-tbl_pbp[[#This Row],[homeWinPercentage]])</f>
        <v>0.47</v>
      </c>
      <c r="AI390" s="13">
        <f>tbl_pbp[[#This Row],[Kamara]]*tbl_pbp[[#This Row],[Impactful Play]]</f>
        <v>0</v>
      </c>
      <c r="AJ390" s="13">
        <f>tbl_pbp[[#This Row],[Thomas]]*tbl_pbp[[#This Row],[Impactful Play]]</f>
        <v>0</v>
      </c>
      <c r="AK390" s="13" t="str">
        <f>VLOOKUP(tbl_pbp[[#This Row],[Play Saints Win % Increase]], tbl_impact[],3,TRUE)</f>
        <v>Scented (0 to +5%)</v>
      </c>
    </row>
    <row r="391" spans="1:37">
      <c r="A391" s="1">
        <v>42</v>
      </c>
      <c r="B391" s="5">
        <v>0.50900000000000001</v>
      </c>
      <c r="C391" t="s">
        <v>9508</v>
      </c>
      <c r="D391">
        <v>0</v>
      </c>
      <c r="E391">
        <v>0</v>
      </c>
      <c r="F391">
        <v>2</v>
      </c>
      <c r="G391">
        <v>7</v>
      </c>
      <c r="H391">
        <v>7</v>
      </c>
      <c r="I391">
        <v>10</v>
      </c>
      <c r="J391">
        <v>13</v>
      </c>
      <c r="K391" t="s">
        <v>450</v>
      </c>
      <c r="L391">
        <v>1</v>
      </c>
      <c r="M391">
        <v>87</v>
      </c>
      <c r="N391" t="s">
        <v>9509</v>
      </c>
      <c r="O391" t="s">
        <v>2618</v>
      </c>
      <c r="P391" t="s">
        <v>45</v>
      </c>
      <c r="Q391" t="s">
        <v>46</v>
      </c>
      <c r="R391" t="s">
        <v>47</v>
      </c>
      <c r="S391" t="s">
        <v>33</v>
      </c>
      <c r="T391" t="s">
        <v>9510</v>
      </c>
      <c r="U391" t="s">
        <v>9511</v>
      </c>
      <c r="V391" t="s">
        <v>9385</v>
      </c>
      <c r="X391" t="str">
        <f>VLOOKUP(pbp!V3141, games!$B$2:$R$40, 3, FALSE)</f>
        <v>2020-09-28T00:20Z</v>
      </c>
      <c r="Y391">
        <f>VLOOKUP(1*V391,NFLGames!$H$11:$H$555,1,FALSE)</f>
        <v>401127993</v>
      </c>
      <c r="Z391">
        <f>VLOOKUP($Y391, NFLGames!$H$11:$K$555,2,FALSE)</f>
        <v>2019</v>
      </c>
      <c r="AA391">
        <f>VLOOKUP($Y391, NFLGames!$H$11:$K$555,3,FALSE)</f>
        <v>3</v>
      </c>
      <c r="AB391" s="6">
        <f>IF(A392=0, 0, AH392-tbl_pbp[[#This Row],[Saints Win %]])</f>
        <v>2.0000000000000018E-3</v>
      </c>
      <c r="AE391">
        <f>ABS(tbl_pbp[[#This Row],[play.homeScore]]-tbl_pbp[[#This Row],[play.awayScore]])</f>
        <v>0</v>
      </c>
      <c r="AF391">
        <f>IF(tbl_pbp[[#This Row],[Play Saints Win % Increase]]&gt;=$AF$4,1,0)</f>
        <v>0</v>
      </c>
      <c r="AG391" t="str">
        <f>VLOOKUP(tbl_pbp[[#This Row],[gameId]], games!$B$2:$T$40, 9, FALSE)</f>
        <v>new-orleans-saints</v>
      </c>
      <c r="AH391" s="5">
        <f>IF(tbl_pbp[[#This Row],[AwayTeam]] &lt;&gt; "new-orleans-saints", tbl_pbp[[#This Row],[homeWinPercentage]], 1-tbl_pbp[[#This Row],[homeWinPercentage]])</f>
        <v>0.49099999999999999</v>
      </c>
      <c r="AI391" s="13">
        <f>tbl_pbp[[#This Row],[Kamara]]*tbl_pbp[[#This Row],[Impactful Play]]</f>
        <v>0</v>
      </c>
      <c r="AJ391" s="13">
        <f>tbl_pbp[[#This Row],[Thomas]]*tbl_pbp[[#This Row],[Impactful Play]]</f>
        <v>0</v>
      </c>
      <c r="AK391" s="13" t="str">
        <f>VLOOKUP(tbl_pbp[[#This Row],[Play Saints Win % Increase]], tbl_impact[],3,TRUE)</f>
        <v>Scented (0 to +5%)</v>
      </c>
    </row>
    <row r="392" spans="1:37">
      <c r="A392" s="1">
        <v>43</v>
      </c>
      <c r="B392" s="5">
        <v>0.50700000000000001</v>
      </c>
      <c r="C392" t="s">
        <v>9512</v>
      </c>
      <c r="D392">
        <v>0</v>
      </c>
      <c r="E392">
        <v>0</v>
      </c>
      <c r="F392">
        <v>2</v>
      </c>
      <c r="G392">
        <v>7</v>
      </c>
      <c r="H392">
        <v>7</v>
      </c>
      <c r="I392">
        <v>7</v>
      </c>
      <c r="J392">
        <v>16</v>
      </c>
      <c r="K392" t="s">
        <v>450</v>
      </c>
      <c r="L392">
        <v>2</v>
      </c>
      <c r="M392">
        <v>84</v>
      </c>
      <c r="N392" t="s">
        <v>9513</v>
      </c>
      <c r="O392" t="s">
        <v>1626</v>
      </c>
      <c r="P392" t="s">
        <v>30</v>
      </c>
      <c r="Q392" t="s">
        <v>31</v>
      </c>
      <c r="R392" t="s">
        <v>32</v>
      </c>
      <c r="S392" t="s">
        <v>220</v>
      </c>
      <c r="T392" t="s">
        <v>9514</v>
      </c>
      <c r="U392" t="s">
        <v>9515</v>
      </c>
      <c r="V392" t="s">
        <v>9385</v>
      </c>
      <c r="X392" t="str">
        <f>VLOOKUP(pbp!V3142, games!$B$2:$R$40, 3, FALSE)</f>
        <v>2020-09-28T00:20Z</v>
      </c>
      <c r="Y392">
        <f>VLOOKUP(1*V392,NFLGames!$H$11:$H$555,1,FALSE)</f>
        <v>401127993</v>
      </c>
      <c r="Z392">
        <f>VLOOKUP($Y392, NFLGames!$H$11:$K$555,2,FALSE)</f>
        <v>2019</v>
      </c>
      <c r="AA392">
        <f>VLOOKUP($Y392, NFLGames!$H$11:$K$555,3,FALSE)</f>
        <v>3</v>
      </c>
      <c r="AB392" s="6">
        <f>IF(A393=0, 0, AH393-tbl_pbp[[#This Row],[Saints Win %]])</f>
        <v>4.500000000000004E-2</v>
      </c>
      <c r="AE392">
        <f>ABS(tbl_pbp[[#This Row],[play.homeScore]]-tbl_pbp[[#This Row],[play.awayScore]])</f>
        <v>0</v>
      </c>
      <c r="AF392">
        <f>IF(tbl_pbp[[#This Row],[Play Saints Win % Increase]]&gt;=$AF$4,1,0)</f>
        <v>0</v>
      </c>
      <c r="AG392" t="str">
        <f>VLOOKUP(tbl_pbp[[#This Row],[gameId]], games!$B$2:$T$40, 9, FALSE)</f>
        <v>new-orleans-saints</v>
      </c>
      <c r="AH392" s="5">
        <f>IF(tbl_pbp[[#This Row],[AwayTeam]] &lt;&gt; "new-orleans-saints", tbl_pbp[[#This Row],[homeWinPercentage]], 1-tbl_pbp[[#This Row],[homeWinPercentage]])</f>
        <v>0.49299999999999999</v>
      </c>
      <c r="AI392" s="13">
        <f>tbl_pbp[[#This Row],[Kamara]]*tbl_pbp[[#This Row],[Impactful Play]]</f>
        <v>0</v>
      </c>
      <c r="AJ392" s="13">
        <f>tbl_pbp[[#This Row],[Thomas]]*tbl_pbp[[#This Row],[Impactful Play]]</f>
        <v>0</v>
      </c>
      <c r="AK392" s="13" t="str">
        <f>VLOOKUP(tbl_pbp[[#This Row],[Play Saints Win % Increase]], tbl_impact[],3,TRUE)</f>
        <v>Scented (0 to +5%)</v>
      </c>
    </row>
    <row r="393" spans="1:37">
      <c r="A393" s="1">
        <v>44</v>
      </c>
      <c r="B393" s="5">
        <v>0.46200000000000002</v>
      </c>
      <c r="C393" t="s">
        <v>9516</v>
      </c>
      <c r="D393">
        <v>0</v>
      </c>
      <c r="E393">
        <v>0</v>
      </c>
      <c r="F393">
        <v>2</v>
      </c>
      <c r="G393">
        <v>7</v>
      </c>
      <c r="H393">
        <v>7</v>
      </c>
      <c r="I393">
        <v>4</v>
      </c>
      <c r="J393">
        <v>19</v>
      </c>
      <c r="K393" t="s">
        <v>450</v>
      </c>
      <c r="L393">
        <v>3</v>
      </c>
      <c r="M393">
        <v>81</v>
      </c>
      <c r="N393" t="s">
        <v>9517</v>
      </c>
      <c r="O393" t="s">
        <v>6277</v>
      </c>
      <c r="P393" t="s">
        <v>30</v>
      </c>
      <c r="Q393" t="s">
        <v>31</v>
      </c>
      <c r="R393" t="s">
        <v>32</v>
      </c>
      <c r="S393" t="s">
        <v>63</v>
      </c>
      <c r="T393" t="s">
        <v>9518</v>
      </c>
      <c r="U393" t="s">
        <v>9519</v>
      </c>
      <c r="V393" t="s">
        <v>9385</v>
      </c>
      <c r="X393" t="str">
        <f>VLOOKUP(pbp!V3143, games!$B$2:$R$40, 3, FALSE)</f>
        <v>2020-09-28T00:20Z</v>
      </c>
      <c r="Y393">
        <f>VLOOKUP(1*V393,NFLGames!$H$11:$H$555,1,FALSE)</f>
        <v>401127993</v>
      </c>
      <c r="Z393">
        <f>VLOOKUP($Y393, NFLGames!$H$11:$K$555,2,FALSE)</f>
        <v>2019</v>
      </c>
      <c r="AA393">
        <f>VLOOKUP($Y393, NFLGames!$H$11:$K$555,3,FALSE)</f>
        <v>3</v>
      </c>
      <c r="AB393" s="6">
        <f>IF(A394=0, 0, AH394-tbl_pbp[[#This Row],[Saints Win %]])</f>
        <v>-3.3000000000000029E-2</v>
      </c>
      <c r="AE393">
        <f>ABS(tbl_pbp[[#This Row],[play.homeScore]]-tbl_pbp[[#This Row],[play.awayScore]])</f>
        <v>0</v>
      </c>
      <c r="AF393">
        <f>IF(tbl_pbp[[#This Row],[Play Saints Win % Increase]]&gt;=$AF$4,1,0)</f>
        <v>0</v>
      </c>
      <c r="AG393" t="str">
        <f>VLOOKUP(tbl_pbp[[#This Row],[gameId]], games!$B$2:$T$40, 9, FALSE)</f>
        <v>new-orleans-saints</v>
      </c>
      <c r="AH393" s="5">
        <f>IF(tbl_pbp[[#This Row],[AwayTeam]] &lt;&gt; "new-orleans-saints", tbl_pbp[[#This Row],[homeWinPercentage]], 1-tbl_pbp[[#This Row],[homeWinPercentage]])</f>
        <v>0.53800000000000003</v>
      </c>
      <c r="AI393" s="13">
        <f>tbl_pbp[[#This Row],[Kamara]]*tbl_pbp[[#This Row],[Impactful Play]]</f>
        <v>0</v>
      </c>
      <c r="AJ393" s="13">
        <f>tbl_pbp[[#This Row],[Thomas]]*tbl_pbp[[#This Row],[Impactful Play]]</f>
        <v>0</v>
      </c>
      <c r="AK393" s="13" t="str">
        <f>VLOOKUP(tbl_pbp[[#This Row],[Play Saints Win % Increase]], tbl_impact[],3,TRUE)</f>
        <v>Bad (0 to -5%)</v>
      </c>
    </row>
    <row r="394" spans="1:37">
      <c r="A394" s="1">
        <v>45</v>
      </c>
      <c r="B394" s="5">
        <v>0.495</v>
      </c>
      <c r="C394" t="s">
        <v>9520</v>
      </c>
      <c r="D394">
        <v>0</v>
      </c>
      <c r="E394">
        <v>0</v>
      </c>
      <c r="F394">
        <v>2</v>
      </c>
      <c r="G394">
        <v>7</v>
      </c>
      <c r="H394">
        <v>7</v>
      </c>
      <c r="I394">
        <v>2</v>
      </c>
      <c r="J394">
        <v>21</v>
      </c>
      <c r="K394" t="s">
        <v>450</v>
      </c>
      <c r="L394">
        <v>4</v>
      </c>
      <c r="M394">
        <v>79</v>
      </c>
      <c r="N394" t="s">
        <v>9521</v>
      </c>
      <c r="O394" t="s">
        <v>1512</v>
      </c>
      <c r="P394" t="s">
        <v>66</v>
      </c>
      <c r="Q394" t="s">
        <v>67</v>
      </c>
      <c r="R394" t="s">
        <v>68</v>
      </c>
      <c r="S394" t="s">
        <v>154</v>
      </c>
      <c r="T394" t="s">
        <v>9522</v>
      </c>
      <c r="U394" t="s">
        <v>9523</v>
      </c>
      <c r="V394" t="s">
        <v>9385</v>
      </c>
      <c r="X394" t="str">
        <f>VLOOKUP(pbp!V3144, games!$B$2:$R$40, 3, FALSE)</f>
        <v>2020-09-28T00:20Z</v>
      </c>
      <c r="Y394">
        <f>VLOOKUP(1*V394,NFLGames!$H$11:$H$555,1,FALSE)</f>
        <v>401127993</v>
      </c>
      <c r="Z394">
        <f>VLOOKUP($Y394, NFLGames!$H$11:$K$555,2,FALSE)</f>
        <v>2019</v>
      </c>
      <c r="AA394">
        <f>VLOOKUP($Y394, NFLGames!$H$11:$K$555,3,FALSE)</f>
        <v>3</v>
      </c>
      <c r="AB394" s="6">
        <f>IF(A395=0, 0, AH395-tbl_pbp[[#This Row],[Saints Win %]])</f>
        <v>0</v>
      </c>
      <c r="AE394">
        <f>ABS(tbl_pbp[[#This Row],[play.homeScore]]-tbl_pbp[[#This Row],[play.awayScore]])</f>
        <v>0</v>
      </c>
      <c r="AF394">
        <f>IF(tbl_pbp[[#This Row],[Play Saints Win % Increase]]&gt;=$AF$4,1,0)</f>
        <v>0</v>
      </c>
      <c r="AG394" t="str">
        <f>VLOOKUP(tbl_pbp[[#This Row],[gameId]], games!$B$2:$T$40, 9, FALSE)</f>
        <v>new-orleans-saints</v>
      </c>
      <c r="AH394" s="5">
        <f>IF(tbl_pbp[[#This Row],[AwayTeam]] &lt;&gt; "new-orleans-saints", tbl_pbp[[#This Row],[homeWinPercentage]], 1-tbl_pbp[[#This Row],[homeWinPercentage]])</f>
        <v>0.505</v>
      </c>
      <c r="AI394" s="13">
        <f>tbl_pbp[[#This Row],[Kamara]]*tbl_pbp[[#This Row],[Impactful Play]]</f>
        <v>0</v>
      </c>
      <c r="AJ394" s="13">
        <f>tbl_pbp[[#This Row],[Thomas]]*tbl_pbp[[#This Row],[Impactful Play]]</f>
        <v>0</v>
      </c>
      <c r="AK394" s="13" t="str">
        <f>VLOOKUP(tbl_pbp[[#This Row],[Play Saints Win % Increase]], tbl_impact[],3,TRUE)</f>
        <v>Scented (0 to +5%)</v>
      </c>
    </row>
    <row r="395" spans="1:37">
      <c r="A395" s="1">
        <v>46</v>
      </c>
      <c r="B395" s="5">
        <v>0.495</v>
      </c>
      <c r="C395" t="s">
        <v>9524</v>
      </c>
      <c r="D395">
        <v>0</v>
      </c>
      <c r="E395">
        <v>0</v>
      </c>
      <c r="F395">
        <v>2</v>
      </c>
      <c r="G395">
        <v>7</v>
      </c>
      <c r="H395">
        <v>7</v>
      </c>
      <c r="I395">
        <v>10</v>
      </c>
      <c r="J395">
        <v>80</v>
      </c>
      <c r="K395" t="s">
        <v>29</v>
      </c>
      <c r="L395">
        <v>1</v>
      </c>
      <c r="M395">
        <v>80</v>
      </c>
      <c r="N395" t="s">
        <v>9525</v>
      </c>
      <c r="O395" t="s">
        <v>3169</v>
      </c>
      <c r="P395" t="s">
        <v>45</v>
      </c>
      <c r="Q395" t="s">
        <v>46</v>
      </c>
      <c r="R395" t="s">
        <v>47</v>
      </c>
      <c r="S395" t="s">
        <v>33</v>
      </c>
      <c r="T395" t="s">
        <v>165</v>
      </c>
      <c r="U395" t="s">
        <v>571</v>
      </c>
      <c r="V395" t="s">
        <v>9385</v>
      </c>
      <c r="X395" t="str">
        <f>VLOOKUP(pbp!V3145, games!$B$2:$R$40, 3, FALSE)</f>
        <v>2020-09-28T00:20Z</v>
      </c>
      <c r="Y395">
        <f>VLOOKUP(1*V395,NFLGames!$H$11:$H$555,1,FALSE)</f>
        <v>401127993</v>
      </c>
      <c r="Z395">
        <f>VLOOKUP($Y395, NFLGames!$H$11:$K$555,2,FALSE)</f>
        <v>2019</v>
      </c>
      <c r="AA395">
        <f>VLOOKUP($Y395, NFLGames!$H$11:$K$555,3,FALSE)</f>
        <v>3</v>
      </c>
      <c r="AB395" s="6">
        <f>IF(A396=0, 0, AH396-tbl_pbp[[#This Row],[Saints Win %]])</f>
        <v>2.6000000000000023E-2</v>
      </c>
      <c r="AE395">
        <f>ABS(tbl_pbp[[#This Row],[play.homeScore]]-tbl_pbp[[#This Row],[play.awayScore]])</f>
        <v>0</v>
      </c>
      <c r="AF395">
        <f>IF(tbl_pbp[[#This Row],[Play Saints Win % Increase]]&gt;=$AF$4,1,0)</f>
        <v>0</v>
      </c>
      <c r="AG395" t="str">
        <f>VLOOKUP(tbl_pbp[[#This Row],[gameId]], games!$B$2:$T$40, 9, FALSE)</f>
        <v>new-orleans-saints</v>
      </c>
      <c r="AH395" s="5">
        <f>IF(tbl_pbp[[#This Row],[AwayTeam]] &lt;&gt; "new-orleans-saints", tbl_pbp[[#This Row],[homeWinPercentage]], 1-tbl_pbp[[#This Row],[homeWinPercentage]])</f>
        <v>0.505</v>
      </c>
      <c r="AI395" s="13">
        <f>tbl_pbp[[#This Row],[Kamara]]*tbl_pbp[[#This Row],[Impactful Play]]</f>
        <v>0</v>
      </c>
      <c r="AJ395" s="13">
        <f>tbl_pbp[[#This Row],[Thomas]]*tbl_pbp[[#This Row],[Impactful Play]]</f>
        <v>0</v>
      </c>
      <c r="AK395" s="13" t="str">
        <f>VLOOKUP(tbl_pbp[[#This Row],[Play Saints Win % Increase]], tbl_impact[],3,TRUE)</f>
        <v>Scented (0 to +5%)</v>
      </c>
    </row>
    <row r="396" spans="1:37">
      <c r="A396" s="1">
        <v>47</v>
      </c>
      <c r="B396" s="5">
        <v>0.46899999999999997</v>
      </c>
      <c r="C396" t="s">
        <v>9526</v>
      </c>
      <c r="D396">
        <v>0</v>
      </c>
      <c r="E396">
        <v>0</v>
      </c>
      <c r="F396">
        <v>2</v>
      </c>
      <c r="G396">
        <v>7</v>
      </c>
      <c r="H396">
        <v>7</v>
      </c>
      <c r="I396">
        <v>4</v>
      </c>
      <c r="J396">
        <v>74</v>
      </c>
      <c r="K396" t="s">
        <v>29</v>
      </c>
      <c r="L396">
        <v>2</v>
      </c>
      <c r="M396">
        <v>74</v>
      </c>
      <c r="N396" t="s">
        <v>9527</v>
      </c>
      <c r="O396" t="s">
        <v>3055</v>
      </c>
      <c r="P396" t="s">
        <v>30</v>
      </c>
      <c r="Q396" t="s">
        <v>31</v>
      </c>
      <c r="R396" t="s">
        <v>32</v>
      </c>
      <c r="S396" t="s">
        <v>135</v>
      </c>
      <c r="T396" t="s">
        <v>221</v>
      </c>
      <c r="U396" t="s">
        <v>5490</v>
      </c>
      <c r="V396" t="s">
        <v>9385</v>
      </c>
      <c r="X396" t="str">
        <f>VLOOKUP(pbp!V3146, games!$B$2:$R$40, 3, FALSE)</f>
        <v>2020-09-28T00:20Z</v>
      </c>
      <c r="Y396">
        <f>VLOOKUP(1*V396,NFLGames!$H$11:$H$555,1,FALSE)</f>
        <v>401127993</v>
      </c>
      <c r="Z396">
        <f>VLOOKUP($Y396, NFLGames!$H$11:$K$555,2,FALSE)</f>
        <v>2019</v>
      </c>
      <c r="AA396">
        <f>VLOOKUP($Y396, NFLGames!$H$11:$K$555,3,FALSE)</f>
        <v>3</v>
      </c>
      <c r="AB396" s="6">
        <f>IF(A397=0, 0, AH397-tbl_pbp[[#This Row],[Saints Win %]])</f>
        <v>5.0000000000000044E-3</v>
      </c>
      <c r="AE396">
        <f>ABS(tbl_pbp[[#This Row],[play.homeScore]]-tbl_pbp[[#This Row],[play.awayScore]])</f>
        <v>0</v>
      </c>
      <c r="AF396">
        <f>IF(tbl_pbp[[#This Row],[Play Saints Win % Increase]]&gt;=$AF$4,1,0)</f>
        <v>0</v>
      </c>
      <c r="AG396" t="str">
        <f>VLOOKUP(tbl_pbp[[#This Row],[gameId]], games!$B$2:$T$40, 9, FALSE)</f>
        <v>new-orleans-saints</v>
      </c>
      <c r="AH396" s="5">
        <f>IF(tbl_pbp[[#This Row],[AwayTeam]] &lt;&gt; "new-orleans-saints", tbl_pbp[[#This Row],[homeWinPercentage]], 1-tbl_pbp[[#This Row],[homeWinPercentage]])</f>
        <v>0.53100000000000003</v>
      </c>
      <c r="AI396" s="13">
        <f>tbl_pbp[[#This Row],[Kamara]]*tbl_pbp[[#This Row],[Impactful Play]]</f>
        <v>0</v>
      </c>
      <c r="AJ396" s="13">
        <f>tbl_pbp[[#This Row],[Thomas]]*tbl_pbp[[#This Row],[Impactful Play]]</f>
        <v>0</v>
      </c>
      <c r="AK396" s="13" t="str">
        <f>VLOOKUP(tbl_pbp[[#This Row],[Play Saints Win % Increase]], tbl_impact[],3,TRUE)</f>
        <v>Scented (0 to +5%)</v>
      </c>
    </row>
    <row r="397" spans="1:37">
      <c r="A397" s="1">
        <v>48</v>
      </c>
      <c r="B397" s="5">
        <v>0.46400000000000002</v>
      </c>
      <c r="C397" t="s">
        <v>9528</v>
      </c>
      <c r="D397">
        <v>0</v>
      </c>
      <c r="E397">
        <v>0</v>
      </c>
      <c r="F397">
        <v>2</v>
      </c>
      <c r="G397">
        <v>7</v>
      </c>
      <c r="H397">
        <v>7</v>
      </c>
      <c r="I397">
        <v>10</v>
      </c>
      <c r="J397">
        <v>65</v>
      </c>
      <c r="K397" t="s">
        <v>29</v>
      </c>
      <c r="L397">
        <v>1</v>
      </c>
      <c r="M397">
        <v>65</v>
      </c>
      <c r="N397" t="s">
        <v>9529</v>
      </c>
      <c r="O397" t="s">
        <v>4131</v>
      </c>
      <c r="P397" t="s">
        <v>45</v>
      </c>
      <c r="Q397" t="s">
        <v>46</v>
      </c>
      <c r="R397" t="s">
        <v>47</v>
      </c>
      <c r="S397" t="s">
        <v>33</v>
      </c>
      <c r="T397" t="s">
        <v>202</v>
      </c>
      <c r="U397" t="s">
        <v>255</v>
      </c>
      <c r="V397" t="s">
        <v>9385</v>
      </c>
      <c r="X397" t="str">
        <f>VLOOKUP(pbp!V3147, games!$B$2:$R$40, 3, FALSE)</f>
        <v>2020-09-28T00:20Z</v>
      </c>
      <c r="Y397">
        <f>VLOOKUP(1*V397,NFLGames!$H$11:$H$555,1,FALSE)</f>
        <v>401127993</v>
      </c>
      <c r="Z397">
        <f>VLOOKUP($Y397, NFLGames!$H$11:$K$555,2,FALSE)</f>
        <v>2019</v>
      </c>
      <c r="AA397">
        <f>VLOOKUP($Y397, NFLGames!$H$11:$K$555,3,FALSE)</f>
        <v>3</v>
      </c>
      <c r="AB397" s="6">
        <f>IF(A398=0, 0, AH398-tbl_pbp[[#This Row],[Saints Win %]])</f>
        <v>-2.200000000000002E-2</v>
      </c>
      <c r="AE397">
        <f>ABS(tbl_pbp[[#This Row],[play.homeScore]]-tbl_pbp[[#This Row],[play.awayScore]])</f>
        <v>0</v>
      </c>
      <c r="AF397">
        <f>IF(tbl_pbp[[#This Row],[Play Saints Win % Increase]]&gt;=$AF$4,1,0)</f>
        <v>0</v>
      </c>
      <c r="AG397" t="str">
        <f>VLOOKUP(tbl_pbp[[#This Row],[gameId]], games!$B$2:$T$40, 9, FALSE)</f>
        <v>new-orleans-saints</v>
      </c>
      <c r="AH397" s="5">
        <f>IF(tbl_pbp[[#This Row],[AwayTeam]] &lt;&gt; "new-orleans-saints", tbl_pbp[[#This Row],[homeWinPercentage]], 1-tbl_pbp[[#This Row],[homeWinPercentage]])</f>
        <v>0.53600000000000003</v>
      </c>
      <c r="AI397" s="13">
        <f>tbl_pbp[[#This Row],[Kamara]]*tbl_pbp[[#This Row],[Impactful Play]]</f>
        <v>0</v>
      </c>
      <c r="AJ397" s="13">
        <f>tbl_pbp[[#This Row],[Thomas]]*tbl_pbp[[#This Row],[Impactful Play]]</f>
        <v>0</v>
      </c>
      <c r="AK397" s="13" t="str">
        <f>VLOOKUP(tbl_pbp[[#This Row],[Play Saints Win % Increase]], tbl_impact[],3,TRUE)</f>
        <v>Bad (0 to -5%)</v>
      </c>
    </row>
    <row r="398" spans="1:37">
      <c r="A398" s="1">
        <v>49</v>
      </c>
      <c r="B398" s="5">
        <v>0.48599999999999999</v>
      </c>
      <c r="C398" t="s">
        <v>9530</v>
      </c>
      <c r="D398">
        <v>0</v>
      </c>
      <c r="E398">
        <v>0</v>
      </c>
      <c r="F398">
        <v>2</v>
      </c>
      <c r="G398">
        <v>7</v>
      </c>
      <c r="H398">
        <v>7</v>
      </c>
      <c r="I398">
        <v>3</v>
      </c>
      <c r="J398">
        <v>58</v>
      </c>
      <c r="K398" t="s">
        <v>29</v>
      </c>
      <c r="L398">
        <v>2</v>
      </c>
      <c r="M398">
        <v>58</v>
      </c>
      <c r="N398" t="s">
        <v>9531</v>
      </c>
      <c r="O398" t="s">
        <v>5123</v>
      </c>
      <c r="P398" t="s">
        <v>45</v>
      </c>
      <c r="Q398" t="s">
        <v>46</v>
      </c>
      <c r="R398" t="s">
        <v>47</v>
      </c>
      <c r="S398" t="s">
        <v>193</v>
      </c>
      <c r="T398" t="s">
        <v>132</v>
      </c>
      <c r="U398" t="s">
        <v>7283</v>
      </c>
      <c r="V398" t="s">
        <v>9385</v>
      </c>
      <c r="X398" t="str">
        <f>VLOOKUP(pbp!V3148, games!$B$2:$R$40, 3, FALSE)</f>
        <v>2020-09-28T00:20Z</v>
      </c>
      <c r="Y398">
        <f>VLOOKUP(1*V398,NFLGames!$H$11:$H$555,1,FALSE)</f>
        <v>401127993</v>
      </c>
      <c r="Z398">
        <f>VLOOKUP($Y398, NFLGames!$H$11:$K$555,2,FALSE)</f>
        <v>2019</v>
      </c>
      <c r="AA398">
        <f>VLOOKUP($Y398, NFLGames!$H$11:$K$555,3,FALSE)</f>
        <v>3</v>
      </c>
      <c r="AB398" s="6">
        <f>IF(A399=0, 0, AH399-tbl_pbp[[#This Row],[Saints Win %]])</f>
        <v>-0.11299999999999999</v>
      </c>
      <c r="AE398">
        <f>ABS(tbl_pbp[[#This Row],[play.homeScore]]-tbl_pbp[[#This Row],[play.awayScore]])</f>
        <v>0</v>
      </c>
      <c r="AF398">
        <f>IF(tbl_pbp[[#This Row],[Play Saints Win % Increase]]&gt;=$AF$4,1,0)</f>
        <v>0</v>
      </c>
      <c r="AG398" t="str">
        <f>VLOOKUP(tbl_pbp[[#This Row],[gameId]], games!$B$2:$T$40, 9, FALSE)</f>
        <v>new-orleans-saints</v>
      </c>
      <c r="AH398" s="5">
        <f>IF(tbl_pbp[[#This Row],[AwayTeam]] &lt;&gt; "new-orleans-saints", tbl_pbp[[#This Row],[homeWinPercentage]], 1-tbl_pbp[[#This Row],[homeWinPercentage]])</f>
        <v>0.51400000000000001</v>
      </c>
      <c r="AI398" s="13">
        <f>tbl_pbp[[#This Row],[Kamara]]*tbl_pbp[[#This Row],[Impactful Play]]</f>
        <v>0</v>
      </c>
      <c r="AJ398" s="13">
        <f>tbl_pbp[[#This Row],[Thomas]]*tbl_pbp[[#This Row],[Impactful Play]]</f>
        <v>0</v>
      </c>
      <c r="AK398" s="13" t="str">
        <f>VLOOKUP(tbl_pbp[[#This Row],[Play Saints Win % Increase]], tbl_impact[],3,TRUE)</f>
        <v>Stinky (worse than -10% to -20%)</v>
      </c>
    </row>
    <row r="399" spans="1:37">
      <c r="A399" s="1">
        <v>50</v>
      </c>
      <c r="B399" s="5">
        <v>0.59899999999999998</v>
      </c>
      <c r="C399" t="s">
        <v>9532</v>
      </c>
      <c r="D399">
        <v>0</v>
      </c>
      <c r="E399">
        <v>0</v>
      </c>
      <c r="F399">
        <v>2</v>
      </c>
      <c r="G399">
        <v>7</v>
      </c>
      <c r="H399">
        <v>7</v>
      </c>
      <c r="I399">
        <v>3</v>
      </c>
      <c r="J399">
        <v>58</v>
      </c>
      <c r="K399" t="s">
        <v>29</v>
      </c>
      <c r="L399">
        <v>3</v>
      </c>
      <c r="M399">
        <v>58</v>
      </c>
      <c r="N399" t="s">
        <v>9533</v>
      </c>
      <c r="O399" t="s">
        <v>9534</v>
      </c>
      <c r="P399" t="s">
        <v>45</v>
      </c>
      <c r="Q399" t="s">
        <v>46</v>
      </c>
      <c r="R399" t="s">
        <v>47</v>
      </c>
      <c r="S399" t="s">
        <v>375</v>
      </c>
      <c r="T399" t="s">
        <v>132</v>
      </c>
      <c r="U399" t="s">
        <v>6237</v>
      </c>
      <c r="V399" t="s">
        <v>9385</v>
      </c>
      <c r="X399" t="str">
        <f>VLOOKUP(pbp!V3149, games!$B$2:$R$40, 3, FALSE)</f>
        <v>2020-09-28T00:20Z</v>
      </c>
      <c r="Y399">
        <f>VLOOKUP(1*V399,NFLGames!$H$11:$H$555,1,FALSE)</f>
        <v>401127993</v>
      </c>
      <c r="Z399">
        <f>VLOOKUP($Y399, NFLGames!$H$11:$K$555,2,FALSE)</f>
        <v>2019</v>
      </c>
      <c r="AA399">
        <f>VLOOKUP($Y399, NFLGames!$H$11:$K$555,3,FALSE)</f>
        <v>3</v>
      </c>
      <c r="AB399" s="6">
        <f>IF(A400=0, 0, AH400-tbl_pbp[[#This Row],[Saints Win %]])</f>
        <v>9.4999999999999973E-2</v>
      </c>
      <c r="AE399">
        <f>ABS(tbl_pbp[[#This Row],[play.homeScore]]-tbl_pbp[[#This Row],[play.awayScore]])</f>
        <v>0</v>
      </c>
      <c r="AF399">
        <f>IF(tbl_pbp[[#This Row],[Play Saints Win % Increase]]&gt;=$AF$4,1,0)</f>
        <v>0</v>
      </c>
      <c r="AG399" t="str">
        <f>VLOOKUP(tbl_pbp[[#This Row],[gameId]], games!$B$2:$T$40, 9, FALSE)</f>
        <v>new-orleans-saints</v>
      </c>
      <c r="AH399" s="5">
        <f>IF(tbl_pbp[[#This Row],[AwayTeam]] &lt;&gt; "new-orleans-saints", tbl_pbp[[#This Row],[homeWinPercentage]], 1-tbl_pbp[[#This Row],[homeWinPercentage]])</f>
        <v>0.40100000000000002</v>
      </c>
      <c r="AI399" s="13">
        <f>tbl_pbp[[#This Row],[Kamara]]*tbl_pbp[[#This Row],[Impactful Play]]</f>
        <v>0</v>
      </c>
      <c r="AJ399" s="13">
        <f>tbl_pbp[[#This Row],[Thomas]]*tbl_pbp[[#This Row],[Impactful Play]]</f>
        <v>0</v>
      </c>
      <c r="AK399" s="13" t="str">
        <f>VLOOKUP(tbl_pbp[[#This Row],[Play Saints Win % Increase]], tbl_impact[],3,TRUE)</f>
        <v>Perfumed (5 to + 10%)</v>
      </c>
    </row>
    <row r="400" spans="1:37">
      <c r="A400" s="1">
        <v>51</v>
      </c>
      <c r="B400" s="5">
        <v>0.504</v>
      </c>
      <c r="C400" t="s">
        <v>9535</v>
      </c>
      <c r="D400">
        <v>0</v>
      </c>
      <c r="E400">
        <v>0</v>
      </c>
      <c r="F400">
        <v>2</v>
      </c>
      <c r="G400">
        <v>7</v>
      </c>
      <c r="H400">
        <v>7</v>
      </c>
      <c r="I400">
        <v>2</v>
      </c>
      <c r="J400">
        <v>57</v>
      </c>
      <c r="K400" t="s">
        <v>29</v>
      </c>
      <c r="L400">
        <v>4</v>
      </c>
      <c r="M400">
        <v>57</v>
      </c>
      <c r="N400" t="s">
        <v>9536</v>
      </c>
      <c r="O400" t="s">
        <v>2063</v>
      </c>
      <c r="P400" t="s">
        <v>66</v>
      </c>
      <c r="Q400" t="s">
        <v>67</v>
      </c>
      <c r="R400" t="s">
        <v>68</v>
      </c>
      <c r="S400" t="s">
        <v>154</v>
      </c>
      <c r="T400" t="s">
        <v>48</v>
      </c>
      <c r="U400" t="s">
        <v>9537</v>
      </c>
      <c r="V400" t="s">
        <v>9385</v>
      </c>
      <c r="X400" t="str">
        <f>VLOOKUP(pbp!V3150, games!$B$2:$R$40, 3, FALSE)</f>
        <v>2020-09-28T00:20Z</v>
      </c>
      <c r="Y400">
        <f>VLOOKUP(1*V400,NFLGames!$H$11:$H$555,1,FALSE)</f>
        <v>401127993</v>
      </c>
      <c r="Z400">
        <f>VLOOKUP($Y400, NFLGames!$H$11:$K$555,2,FALSE)</f>
        <v>2019</v>
      </c>
      <c r="AA400">
        <f>VLOOKUP($Y400, NFLGames!$H$11:$K$555,3,FALSE)</f>
        <v>3</v>
      </c>
      <c r="AB400" s="6">
        <f>IF(A401=0, 0, AH401-tbl_pbp[[#This Row],[Saints Win %]])</f>
        <v>1.6000000000000014E-2</v>
      </c>
      <c r="AE400">
        <f>ABS(tbl_pbp[[#This Row],[play.homeScore]]-tbl_pbp[[#This Row],[play.awayScore]])</f>
        <v>0</v>
      </c>
      <c r="AF400">
        <f>IF(tbl_pbp[[#This Row],[Play Saints Win % Increase]]&gt;=$AF$4,1,0)</f>
        <v>0</v>
      </c>
      <c r="AG400" t="str">
        <f>VLOOKUP(tbl_pbp[[#This Row],[gameId]], games!$B$2:$T$40, 9, FALSE)</f>
        <v>new-orleans-saints</v>
      </c>
      <c r="AH400" s="5">
        <f>IF(tbl_pbp[[#This Row],[AwayTeam]] &lt;&gt; "new-orleans-saints", tbl_pbp[[#This Row],[homeWinPercentage]], 1-tbl_pbp[[#This Row],[homeWinPercentage]])</f>
        <v>0.496</v>
      </c>
      <c r="AI400" s="13">
        <f>tbl_pbp[[#This Row],[Kamara]]*tbl_pbp[[#This Row],[Impactful Play]]</f>
        <v>0</v>
      </c>
      <c r="AJ400" s="13">
        <f>tbl_pbp[[#This Row],[Thomas]]*tbl_pbp[[#This Row],[Impactful Play]]</f>
        <v>0</v>
      </c>
      <c r="AK400" s="13" t="str">
        <f>VLOOKUP(tbl_pbp[[#This Row],[Play Saints Win % Increase]], tbl_impact[],3,TRUE)</f>
        <v>Scented (0 to +5%)</v>
      </c>
    </row>
    <row r="401" spans="1:37">
      <c r="A401" s="1">
        <v>52</v>
      </c>
      <c r="B401" s="5">
        <v>0.48799999999999999</v>
      </c>
      <c r="C401" t="s">
        <v>9538</v>
      </c>
      <c r="D401">
        <v>0</v>
      </c>
      <c r="E401">
        <v>0</v>
      </c>
      <c r="F401">
        <v>2</v>
      </c>
      <c r="G401">
        <v>7</v>
      </c>
      <c r="H401">
        <v>7</v>
      </c>
      <c r="I401">
        <v>10</v>
      </c>
      <c r="J401">
        <v>4</v>
      </c>
      <c r="K401" t="s">
        <v>450</v>
      </c>
      <c r="L401">
        <v>1</v>
      </c>
      <c r="M401">
        <v>96</v>
      </c>
      <c r="N401" t="s">
        <v>9539</v>
      </c>
      <c r="O401" t="s">
        <v>2549</v>
      </c>
      <c r="P401" t="s">
        <v>45</v>
      </c>
      <c r="Q401" t="s">
        <v>46</v>
      </c>
      <c r="R401" t="s">
        <v>47</v>
      </c>
      <c r="S401" t="s">
        <v>33</v>
      </c>
      <c r="T401" t="s">
        <v>9502</v>
      </c>
      <c r="U401" t="s">
        <v>9540</v>
      </c>
      <c r="V401" t="s">
        <v>9385</v>
      </c>
      <c r="X401" t="str">
        <f>VLOOKUP(pbp!V3151, games!$B$2:$R$40, 3, FALSE)</f>
        <v>2020-09-28T00:20Z</v>
      </c>
      <c r="Y401">
        <f>VLOOKUP(1*V401,NFLGames!$H$11:$H$555,1,FALSE)</f>
        <v>401127993</v>
      </c>
      <c r="Z401">
        <f>VLOOKUP($Y401, NFLGames!$H$11:$K$555,2,FALSE)</f>
        <v>2019</v>
      </c>
      <c r="AA401">
        <f>VLOOKUP($Y401, NFLGames!$H$11:$K$555,3,FALSE)</f>
        <v>3</v>
      </c>
      <c r="AB401" s="6">
        <f>IF(A402=0, 0, AH402-tbl_pbp[[#This Row],[Saints Win %]])</f>
        <v>0.14400000000000002</v>
      </c>
      <c r="AE401">
        <f>ABS(tbl_pbp[[#This Row],[play.homeScore]]-tbl_pbp[[#This Row],[play.awayScore]])</f>
        <v>0</v>
      </c>
      <c r="AF401">
        <f>IF(tbl_pbp[[#This Row],[Play Saints Win % Increase]]&gt;=$AF$4,1,0)</f>
        <v>1</v>
      </c>
      <c r="AG401" t="str">
        <f>VLOOKUP(tbl_pbp[[#This Row],[gameId]], games!$B$2:$T$40, 9, FALSE)</f>
        <v>new-orleans-saints</v>
      </c>
      <c r="AH401" s="5">
        <f>IF(tbl_pbp[[#This Row],[AwayTeam]] &lt;&gt; "new-orleans-saints", tbl_pbp[[#This Row],[homeWinPercentage]], 1-tbl_pbp[[#This Row],[homeWinPercentage]])</f>
        <v>0.51200000000000001</v>
      </c>
      <c r="AI401" s="13">
        <f>tbl_pbp[[#This Row],[Kamara]]*tbl_pbp[[#This Row],[Impactful Play]]</f>
        <v>0</v>
      </c>
      <c r="AJ401" s="13">
        <f>tbl_pbp[[#This Row],[Thomas]]*tbl_pbp[[#This Row],[Impactful Play]]</f>
        <v>0</v>
      </c>
      <c r="AK401" s="13" t="str">
        <f>VLOOKUP(tbl_pbp[[#This Row],[Play Saints Win % Increase]], tbl_impact[],3,TRUE)</f>
        <v>Fragrant (10% to 20%)</v>
      </c>
    </row>
    <row r="402" spans="1:37">
      <c r="A402" s="1">
        <v>53</v>
      </c>
      <c r="B402" s="5">
        <v>0.34399999999999997</v>
      </c>
      <c r="C402" t="s">
        <v>9541</v>
      </c>
      <c r="D402">
        <v>0</v>
      </c>
      <c r="E402">
        <v>0</v>
      </c>
      <c r="F402">
        <v>2</v>
      </c>
      <c r="G402">
        <v>7</v>
      </c>
      <c r="H402">
        <v>13</v>
      </c>
      <c r="I402">
        <v>6</v>
      </c>
      <c r="J402">
        <v>8</v>
      </c>
      <c r="K402" t="s">
        <v>450</v>
      </c>
      <c r="L402">
        <v>2</v>
      </c>
      <c r="M402">
        <v>92</v>
      </c>
      <c r="N402" t="s">
        <v>9542</v>
      </c>
      <c r="O402" t="s">
        <v>1386</v>
      </c>
      <c r="P402" t="s">
        <v>9543</v>
      </c>
      <c r="Q402" t="s">
        <v>9544</v>
      </c>
      <c r="R402" t="s">
        <v>105</v>
      </c>
      <c r="S402" t="s">
        <v>60</v>
      </c>
      <c r="T402" t="s">
        <v>9545</v>
      </c>
      <c r="U402" t="s">
        <v>9546</v>
      </c>
      <c r="V402" t="s">
        <v>9385</v>
      </c>
      <c r="X402" t="str">
        <f>VLOOKUP(pbp!V3152, games!$B$2:$R$40, 3, FALSE)</f>
        <v>2020-09-28T00:20Z</v>
      </c>
      <c r="Y402">
        <f>VLOOKUP(1*V402,NFLGames!$H$11:$H$555,1,FALSE)</f>
        <v>401127993</v>
      </c>
      <c r="Z402">
        <f>VLOOKUP($Y402, NFLGames!$H$11:$K$555,2,FALSE)</f>
        <v>2019</v>
      </c>
      <c r="AA402">
        <f>VLOOKUP($Y402, NFLGames!$H$11:$K$555,3,FALSE)</f>
        <v>3</v>
      </c>
      <c r="AB402" s="6">
        <f>IF(A403=0, 0, AH403-tbl_pbp[[#This Row],[Saints Win %]])</f>
        <v>5.799999999999994E-2</v>
      </c>
      <c r="AE402">
        <f>ABS(tbl_pbp[[#This Row],[play.homeScore]]-tbl_pbp[[#This Row],[play.awayScore]])</f>
        <v>6</v>
      </c>
      <c r="AF402">
        <f>IF(tbl_pbp[[#This Row],[Play Saints Win % Increase]]&gt;=$AF$4,1,0)</f>
        <v>0</v>
      </c>
      <c r="AG402" t="str">
        <f>VLOOKUP(tbl_pbp[[#This Row],[gameId]], games!$B$2:$T$40, 9, FALSE)</f>
        <v>new-orleans-saints</v>
      </c>
      <c r="AH402" s="5">
        <f>IF(tbl_pbp[[#This Row],[AwayTeam]] &lt;&gt; "new-orleans-saints", tbl_pbp[[#This Row],[homeWinPercentage]], 1-tbl_pbp[[#This Row],[homeWinPercentage]])</f>
        <v>0.65600000000000003</v>
      </c>
      <c r="AI402" s="13">
        <f>tbl_pbp[[#This Row],[Kamara]]*tbl_pbp[[#This Row],[Impactful Play]]</f>
        <v>0</v>
      </c>
      <c r="AJ402" s="13">
        <f>tbl_pbp[[#This Row],[Thomas]]*tbl_pbp[[#This Row],[Impactful Play]]</f>
        <v>0</v>
      </c>
      <c r="AK402" s="13" t="str">
        <f>VLOOKUP(tbl_pbp[[#This Row],[Play Saints Win % Increase]], tbl_impact[],3,TRUE)</f>
        <v>Perfumed (5 to + 10%)</v>
      </c>
    </row>
    <row r="403" spans="1:37">
      <c r="A403" s="1">
        <v>54</v>
      </c>
      <c r="B403" s="5">
        <v>0.28599999999999998</v>
      </c>
      <c r="C403" t="s">
        <v>9547</v>
      </c>
      <c r="D403">
        <v>0</v>
      </c>
      <c r="E403">
        <v>0</v>
      </c>
      <c r="F403">
        <v>2</v>
      </c>
      <c r="G403">
        <v>7</v>
      </c>
      <c r="H403">
        <v>13</v>
      </c>
      <c r="I403">
        <v>0</v>
      </c>
      <c r="J403">
        <v>65</v>
      </c>
      <c r="K403" t="s">
        <v>29</v>
      </c>
      <c r="L403">
        <v>0</v>
      </c>
      <c r="M403">
        <v>65</v>
      </c>
      <c r="N403" t="s">
        <v>9548</v>
      </c>
      <c r="O403" t="s">
        <v>1386</v>
      </c>
      <c r="P403" t="s">
        <v>25</v>
      </c>
      <c r="Q403" t="s">
        <v>26</v>
      </c>
      <c r="R403" t="s">
        <v>27</v>
      </c>
      <c r="V403" t="s">
        <v>9385</v>
      </c>
      <c r="X403" t="str">
        <f>VLOOKUP(pbp!V3153, games!$B$2:$R$40, 3, FALSE)</f>
        <v>2020-09-28T00:20Z</v>
      </c>
      <c r="Y403">
        <f>VLOOKUP(1*V403,NFLGames!$H$11:$H$555,1,FALSE)</f>
        <v>401127993</v>
      </c>
      <c r="Z403">
        <f>VLOOKUP($Y403, NFLGames!$H$11:$K$555,2,FALSE)</f>
        <v>2019</v>
      </c>
      <c r="AA403">
        <f>VLOOKUP($Y403, NFLGames!$H$11:$K$555,3,FALSE)</f>
        <v>3</v>
      </c>
      <c r="AB403" s="6">
        <f>IF(A404=0, 0, AH404-tbl_pbp[[#This Row],[Saints Win %]])</f>
        <v>-6.7999999999999949E-2</v>
      </c>
      <c r="AE403">
        <f>ABS(tbl_pbp[[#This Row],[play.homeScore]]-tbl_pbp[[#This Row],[play.awayScore]])</f>
        <v>6</v>
      </c>
      <c r="AF403">
        <f>IF(tbl_pbp[[#This Row],[Play Saints Win % Increase]]&gt;=$AF$4,1,0)</f>
        <v>0</v>
      </c>
      <c r="AG403" t="str">
        <f>VLOOKUP(tbl_pbp[[#This Row],[gameId]], games!$B$2:$T$40, 9, FALSE)</f>
        <v>new-orleans-saints</v>
      </c>
      <c r="AH403" s="5">
        <f>IF(tbl_pbp[[#This Row],[AwayTeam]] &lt;&gt; "new-orleans-saints", tbl_pbp[[#This Row],[homeWinPercentage]], 1-tbl_pbp[[#This Row],[homeWinPercentage]])</f>
        <v>0.71399999999999997</v>
      </c>
      <c r="AI403" s="13">
        <f>tbl_pbp[[#This Row],[Kamara]]*tbl_pbp[[#This Row],[Impactful Play]]</f>
        <v>0</v>
      </c>
      <c r="AJ403" s="13">
        <f>tbl_pbp[[#This Row],[Thomas]]*tbl_pbp[[#This Row],[Impactful Play]]</f>
        <v>0</v>
      </c>
      <c r="AK403" s="13" t="str">
        <f>VLOOKUP(tbl_pbp[[#This Row],[Play Saints Win % Increase]], tbl_impact[],3,TRUE)</f>
        <v>Smelly (worse than-5% -&gt; -10%)</v>
      </c>
    </row>
    <row r="404" spans="1:37">
      <c r="A404" s="1">
        <v>55</v>
      </c>
      <c r="B404" s="5">
        <v>0.35399999999999998</v>
      </c>
      <c r="C404" t="s">
        <v>9549</v>
      </c>
      <c r="D404">
        <v>0</v>
      </c>
      <c r="E404">
        <v>0</v>
      </c>
      <c r="F404">
        <v>2</v>
      </c>
      <c r="G404">
        <v>7</v>
      </c>
      <c r="H404">
        <v>13</v>
      </c>
      <c r="I404">
        <v>10</v>
      </c>
      <c r="J404">
        <v>32</v>
      </c>
      <c r="K404" t="s">
        <v>450</v>
      </c>
      <c r="L404">
        <v>1</v>
      </c>
      <c r="M404">
        <v>68</v>
      </c>
      <c r="N404" t="s">
        <v>9550</v>
      </c>
      <c r="O404" t="s">
        <v>91</v>
      </c>
      <c r="P404" t="s">
        <v>30</v>
      </c>
      <c r="Q404" t="s">
        <v>31</v>
      </c>
      <c r="R404" t="s">
        <v>32</v>
      </c>
      <c r="S404" t="s">
        <v>33</v>
      </c>
      <c r="T404" t="s">
        <v>9551</v>
      </c>
      <c r="U404" t="s">
        <v>9552</v>
      </c>
      <c r="V404" t="s">
        <v>9385</v>
      </c>
      <c r="X404" t="str">
        <f>VLOOKUP(pbp!V3154, games!$B$2:$R$40, 3, FALSE)</f>
        <v>2020-09-28T00:20Z</v>
      </c>
      <c r="Y404">
        <f>VLOOKUP(1*V404,NFLGames!$H$11:$H$555,1,FALSE)</f>
        <v>401127993</v>
      </c>
      <c r="Z404">
        <f>VLOOKUP($Y404, NFLGames!$H$11:$K$555,2,FALSE)</f>
        <v>2019</v>
      </c>
      <c r="AA404">
        <f>VLOOKUP($Y404, NFLGames!$H$11:$K$555,3,FALSE)</f>
        <v>3</v>
      </c>
      <c r="AB404" s="6">
        <f>IF(A405=0, 0, AH405-tbl_pbp[[#This Row],[Saints Win %]])</f>
        <v>2.7000000000000024E-2</v>
      </c>
      <c r="AE404">
        <f>ABS(tbl_pbp[[#This Row],[play.homeScore]]-tbl_pbp[[#This Row],[play.awayScore]])</f>
        <v>6</v>
      </c>
      <c r="AF404">
        <f>IF(tbl_pbp[[#This Row],[Play Saints Win % Increase]]&gt;=$AF$4,1,0)</f>
        <v>0</v>
      </c>
      <c r="AG404" t="str">
        <f>VLOOKUP(tbl_pbp[[#This Row],[gameId]], games!$B$2:$T$40, 9, FALSE)</f>
        <v>new-orleans-saints</v>
      </c>
      <c r="AH404" s="5">
        <f>IF(tbl_pbp[[#This Row],[AwayTeam]] &lt;&gt; "new-orleans-saints", tbl_pbp[[#This Row],[homeWinPercentage]], 1-tbl_pbp[[#This Row],[homeWinPercentage]])</f>
        <v>0.64600000000000002</v>
      </c>
      <c r="AI404" s="13">
        <f>tbl_pbp[[#This Row],[Kamara]]*tbl_pbp[[#This Row],[Impactful Play]]</f>
        <v>0</v>
      </c>
      <c r="AJ404" s="13">
        <f>tbl_pbp[[#This Row],[Thomas]]*tbl_pbp[[#This Row],[Impactful Play]]</f>
        <v>0</v>
      </c>
      <c r="AK404" s="13" t="str">
        <f>VLOOKUP(tbl_pbp[[#This Row],[Play Saints Win % Increase]], tbl_impact[],3,TRUE)</f>
        <v>Scented (0 to +5%)</v>
      </c>
    </row>
    <row r="405" spans="1:37">
      <c r="A405" s="1">
        <v>56</v>
      </c>
      <c r="B405" s="5">
        <v>0.32700000000000001</v>
      </c>
      <c r="C405" t="s">
        <v>9553</v>
      </c>
      <c r="D405">
        <v>0</v>
      </c>
      <c r="E405">
        <v>0</v>
      </c>
      <c r="F405">
        <v>2</v>
      </c>
      <c r="G405">
        <v>7</v>
      </c>
      <c r="H405">
        <v>13</v>
      </c>
      <c r="I405">
        <v>5</v>
      </c>
      <c r="J405">
        <v>37</v>
      </c>
      <c r="K405" t="s">
        <v>450</v>
      </c>
      <c r="L405">
        <v>2</v>
      </c>
      <c r="M405">
        <v>63</v>
      </c>
      <c r="N405" t="s">
        <v>9554</v>
      </c>
      <c r="O405" t="s">
        <v>965</v>
      </c>
      <c r="P405" t="s">
        <v>94</v>
      </c>
      <c r="Q405" t="s">
        <v>95</v>
      </c>
      <c r="R405" t="s">
        <v>96</v>
      </c>
      <c r="S405" t="s">
        <v>38</v>
      </c>
      <c r="T405" t="s">
        <v>9555</v>
      </c>
      <c r="U405" t="s">
        <v>9556</v>
      </c>
      <c r="V405" t="s">
        <v>9385</v>
      </c>
      <c r="X405" t="str">
        <f>VLOOKUP(pbp!V3155, games!$B$2:$R$40, 3, FALSE)</f>
        <v>2020-09-28T00:20Z</v>
      </c>
      <c r="Y405">
        <f>VLOOKUP(1*V405,NFLGames!$H$11:$H$555,1,FALSE)</f>
        <v>401127993</v>
      </c>
      <c r="Z405">
        <f>VLOOKUP($Y405, NFLGames!$H$11:$K$555,2,FALSE)</f>
        <v>2019</v>
      </c>
      <c r="AA405">
        <f>VLOOKUP($Y405, NFLGames!$H$11:$K$555,3,FALSE)</f>
        <v>3</v>
      </c>
      <c r="AB405" s="6">
        <f>IF(A406=0, 0, AH406-tbl_pbp[[#This Row],[Saints Win %]])</f>
        <v>1.4999999999999902E-2</v>
      </c>
      <c r="AE405">
        <f>ABS(tbl_pbp[[#This Row],[play.homeScore]]-tbl_pbp[[#This Row],[play.awayScore]])</f>
        <v>6</v>
      </c>
      <c r="AF405">
        <f>IF(tbl_pbp[[#This Row],[Play Saints Win % Increase]]&gt;=$AF$4,1,0)</f>
        <v>0</v>
      </c>
      <c r="AG405" t="str">
        <f>VLOOKUP(tbl_pbp[[#This Row],[gameId]], games!$B$2:$T$40, 9, FALSE)</f>
        <v>new-orleans-saints</v>
      </c>
      <c r="AH405" s="5">
        <f>IF(tbl_pbp[[#This Row],[AwayTeam]] &lt;&gt; "new-orleans-saints", tbl_pbp[[#This Row],[homeWinPercentage]], 1-tbl_pbp[[#This Row],[homeWinPercentage]])</f>
        <v>0.67300000000000004</v>
      </c>
      <c r="AI405" s="13">
        <f>tbl_pbp[[#This Row],[Kamara]]*tbl_pbp[[#This Row],[Impactful Play]]</f>
        <v>0</v>
      </c>
      <c r="AJ405" s="13">
        <f>tbl_pbp[[#This Row],[Thomas]]*tbl_pbp[[#This Row],[Impactful Play]]</f>
        <v>0</v>
      </c>
      <c r="AK405" s="13" t="str">
        <f>VLOOKUP(tbl_pbp[[#This Row],[Play Saints Win % Increase]], tbl_impact[],3,TRUE)</f>
        <v>Scented (0 to +5%)</v>
      </c>
    </row>
    <row r="406" spans="1:37">
      <c r="A406" s="1">
        <v>57</v>
      </c>
      <c r="B406" s="5">
        <v>0.312</v>
      </c>
      <c r="C406" t="s">
        <v>9557</v>
      </c>
      <c r="D406">
        <v>0</v>
      </c>
      <c r="E406">
        <v>0</v>
      </c>
      <c r="F406">
        <v>2</v>
      </c>
      <c r="G406">
        <v>7</v>
      </c>
      <c r="H406">
        <v>13</v>
      </c>
      <c r="I406">
        <v>10</v>
      </c>
      <c r="J406">
        <v>32</v>
      </c>
      <c r="K406" t="s">
        <v>450</v>
      </c>
      <c r="L406">
        <v>2</v>
      </c>
      <c r="M406">
        <v>68</v>
      </c>
      <c r="N406" t="s">
        <v>9558</v>
      </c>
      <c r="O406" t="s">
        <v>1822</v>
      </c>
      <c r="P406" t="s">
        <v>30</v>
      </c>
      <c r="Q406" t="s">
        <v>31</v>
      </c>
      <c r="R406" t="s">
        <v>32</v>
      </c>
      <c r="S406" t="s">
        <v>120</v>
      </c>
      <c r="T406" t="s">
        <v>9551</v>
      </c>
      <c r="U406" t="s">
        <v>9559</v>
      </c>
      <c r="V406" t="s">
        <v>9385</v>
      </c>
      <c r="X406" t="str">
        <f>VLOOKUP(pbp!V3156, games!$B$2:$R$40, 3, FALSE)</f>
        <v>2020-09-28T00:20Z</v>
      </c>
      <c r="Y406">
        <f>VLOOKUP(1*V406,NFLGames!$H$11:$H$555,1,FALSE)</f>
        <v>401127993</v>
      </c>
      <c r="Z406">
        <f>VLOOKUP($Y406, NFLGames!$H$11:$K$555,2,FALSE)</f>
        <v>2019</v>
      </c>
      <c r="AA406">
        <f>VLOOKUP($Y406, NFLGames!$H$11:$K$555,3,FALSE)</f>
        <v>3</v>
      </c>
      <c r="AB406" s="6">
        <f>IF(A407=0, 0, AH407-tbl_pbp[[#This Row],[Saints Win %]])</f>
        <v>-7.4999999999999956E-2</v>
      </c>
      <c r="AE406">
        <f>ABS(tbl_pbp[[#This Row],[play.homeScore]]-tbl_pbp[[#This Row],[play.awayScore]])</f>
        <v>6</v>
      </c>
      <c r="AF406">
        <f>IF(tbl_pbp[[#This Row],[Play Saints Win % Increase]]&gt;=$AF$4,1,0)</f>
        <v>0</v>
      </c>
      <c r="AG406" t="str">
        <f>VLOOKUP(tbl_pbp[[#This Row],[gameId]], games!$B$2:$T$40, 9, FALSE)</f>
        <v>new-orleans-saints</v>
      </c>
      <c r="AH406" s="5">
        <f>IF(tbl_pbp[[#This Row],[AwayTeam]] &lt;&gt; "new-orleans-saints", tbl_pbp[[#This Row],[homeWinPercentage]], 1-tbl_pbp[[#This Row],[homeWinPercentage]])</f>
        <v>0.68799999999999994</v>
      </c>
      <c r="AI406" s="13">
        <f>tbl_pbp[[#This Row],[Kamara]]*tbl_pbp[[#This Row],[Impactful Play]]</f>
        <v>0</v>
      </c>
      <c r="AJ406" s="13">
        <f>tbl_pbp[[#This Row],[Thomas]]*tbl_pbp[[#This Row],[Impactful Play]]</f>
        <v>0</v>
      </c>
      <c r="AK406" s="13" t="str">
        <f>VLOOKUP(tbl_pbp[[#This Row],[Play Saints Win % Increase]], tbl_impact[],3,TRUE)</f>
        <v>Smelly (worse than-5% -&gt; -10%)</v>
      </c>
    </row>
    <row r="407" spans="1:37">
      <c r="A407" s="1">
        <v>58</v>
      </c>
      <c r="B407" s="5">
        <v>0.38700000000000001</v>
      </c>
      <c r="C407" t="s">
        <v>9560</v>
      </c>
      <c r="D407">
        <v>0</v>
      </c>
      <c r="E407">
        <v>0</v>
      </c>
      <c r="F407">
        <v>2</v>
      </c>
      <c r="G407">
        <v>7</v>
      </c>
      <c r="H407">
        <v>13</v>
      </c>
      <c r="I407">
        <v>10</v>
      </c>
      <c r="J407">
        <v>32</v>
      </c>
      <c r="K407" t="s">
        <v>450</v>
      </c>
      <c r="L407">
        <v>3</v>
      </c>
      <c r="M407">
        <v>68</v>
      </c>
      <c r="N407" t="s">
        <v>9561</v>
      </c>
      <c r="O407" t="s">
        <v>6455</v>
      </c>
      <c r="P407" t="s">
        <v>45</v>
      </c>
      <c r="Q407" t="s">
        <v>46</v>
      </c>
      <c r="R407" t="s">
        <v>47</v>
      </c>
      <c r="S407" t="s">
        <v>123</v>
      </c>
      <c r="T407" t="s">
        <v>9551</v>
      </c>
      <c r="U407" t="s">
        <v>9562</v>
      </c>
      <c r="V407" t="s">
        <v>9385</v>
      </c>
      <c r="X407" t="str">
        <f>VLOOKUP(pbp!V3157, games!$B$2:$R$40, 3, FALSE)</f>
        <v>2020-09-28T00:20Z</v>
      </c>
      <c r="Y407">
        <f>VLOOKUP(1*V407,NFLGames!$H$11:$H$555,1,FALSE)</f>
        <v>401127993</v>
      </c>
      <c r="Z407">
        <f>VLOOKUP($Y407, NFLGames!$H$11:$K$555,2,FALSE)</f>
        <v>2019</v>
      </c>
      <c r="AA407">
        <f>VLOOKUP($Y407, NFLGames!$H$11:$K$555,3,FALSE)</f>
        <v>3</v>
      </c>
      <c r="AB407" s="6">
        <f>IF(A408=0, 0, AH408-tbl_pbp[[#This Row],[Saints Win %]])</f>
        <v>3.2000000000000028E-2</v>
      </c>
      <c r="AE407">
        <f>ABS(tbl_pbp[[#This Row],[play.homeScore]]-tbl_pbp[[#This Row],[play.awayScore]])</f>
        <v>6</v>
      </c>
      <c r="AF407">
        <f>IF(tbl_pbp[[#This Row],[Play Saints Win % Increase]]&gt;=$AF$4,1,0)</f>
        <v>0</v>
      </c>
      <c r="AG407" t="str">
        <f>VLOOKUP(tbl_pbp[[#This Row],[gameId]], games!$B$2:$T$40, 9, FALSE)</f>
        <v>new-orleans-saints</v>
      </c>
      <c r="AH407" s="5">
        <f>IF(tbl_pbp[[#This Row],[AwayTeam]] &lt;&gt; "new-orleans-saints", tbl_pbp[[#This Row],[homeWinPercentage]], 1-tbl_pbp[[#This Row],[homeWinPercentage]])</f>
        <v>0.61299999999999999</v>
      </c>
      <c r="AI407" s="13">
        <f>tbl_pbp[[#This Row],[Kamara]]*tbl_pbp[[#This Row],[Impactful Play]]</f>
        <v>0</v>
      </c>
      <c r="AJ407" s="13">
        <f>tbl_pbp[[#This Row],[Thomas]]*tbl_pbp[[#This Row],[Impactful Play]]</f>
        <v>0</v>
      </c>
      <c r="AK407" s="13" t="str">
        <f>VLOOKUP(tbl_pbp[[#This Row],[Play Saints Win % Increase]], tbl_impact[],3,TRUE)</f>
        <v>Scented (0 to +5%)</v>
      </c>
    </row>
    <row r="408" spans="1:37">
      <c r="A408" s="1">
        <v>59</v>
      </c>
      <c r="B408" s="5">
        <v>0.35499999999999998</v>
      </c>
      <c r="C408" t="s">
        <v>9563</v>
      </c>
      <c r="D408">
        <v>0</v>
      </c>
      <c r="E408">
        <v>0</v>
      </c>
      <c r="F408">
        <v>2</v>
      </c>
      <c r="G408">
        <v>7</v>
      </c>
      <c r="H408">
        <v>13</v>
      </c>
      <c r="I408">
        <v>10</v>
      </c>
      <c r="J408">
        <v>50</v>
      </c>
      <c r="K408" t="s">
        <v>450</v>
      </c>
      <c r="L408">
        <v>1</v>
      </c>
      <c r="M408">
        <v>50</v>
      </c>
      <c r="N408" t="s">
        <v>9564</v>
      </c>
      <c r="O408" t="s">
        <v>477</v>
      </c>
      <c r="P408" t="s">
        <v>45</v>
      </c>
      <c r="Q408" t="s">
        <v>46</v>
      </c>
      <c r="R408" t="s">
        <v>47</v>
      </c>
      <c r="S408" t="s">
        <v>33</v>
      </c>
      <c r="T408" t="s">
        <v>226</v>
      </c>
      <c r="U408" t="s">
        <v>227</v>
      </c>
      <c r="V408" t="s">
        <v>9385</v>
      </c>
      <c r="X408" t="str">
        <f>VLOOKUP(pbp!V3158, games!$B$2:$R$40, 3, FALSE)</f>
        <v>2020-09-28T00:20Z</v>
      </c>
      <c r="Y408">
        <f>VLOOKUP(1*V408,NFLGames!$H$11:$H$555,1,FALSE)</f>
        <v>401127993</v>
      </c>
      <c r="Z408">
        <f>VLOOKUP($Y408, NFLGames!$H$11:$K$555,2,FALSE)</f>
        <v>2019</v>
      </c>
      <c r="AA408">
        <f>VLOOKUP($Y408, NFLGames!$H$11:$K$555,3,FALSE)</f>
        <v>3</v>
      </c>
      <c r="AB408" s="6">
        <f>IF(A409=0, 0, AH409-tbl_pbp[[#This Row],[Saints Win %]])</f>
        <v>-4.4000000000000039E-2</v>
      </c>
      <c r="AE408">
        <f>ABS(tbl_pbp[[#This Row],[play.homeScore]]-tbl_pbp[[#This Row],[play.awayScore]])</f>
        <v>6</v>
      </c>
      <c r="AF408">
        <f>IF(tbl_pbp[[#This Row],[Play Saints Win % Increase]]&gt;=$AF$4,1,0)</f>
        <v>0</v>
      </c>
      <c r="AG408" t="str">
        <f>VLOOKUP(tbl_pbp[[#This Row],[gameId]], games!$B$2:$T$40, 9, FALSE)</f>
        <v>new-orleans-saints</v>
      </c>
      <c r="AH408" s="5">
        <f>IF(tbl_pbp[[#This Row],[AwayTeam]] &lt;&gt; "new-orleans-saints", tbl_pbp[[#This Row],[homeWinPercentage]], 1-tbl_pbp[[#This Row],[homeWinPercentage]])</f>
        <v>0.64500000000000002</v>
      </c>
      <c r="AI408" s="13">
        <f>tbl_pbp[[#This Row],[Kamara]]*tbl_pbp[[#This Row],[Impactful Play]]</f>
        <v>0</v>
      </c>
      <c r="AJ408" s="13">
        <f>tbl_pbp[[#This Row],[Thomas]]*tbl_pbp[[#This Row],[Impactful Play]]</f>
        <v>0</v>
      </c>
      <c r="AK408" s="13" t="str">
        <f>VLOOKUP(tbl_pbp[[#This Row],[Play Saints Win % Increase]], tbl_impact[],3,TRUE)</f>
        <v>Bad (0 to -5%)</v>
      </c>
    </row>
    <row r="409" spans="1:37">
      <c r="A409" s="1">
        <v>60</v>
      </c>
      <c r="B409" s="5">
        <v>0.39900000000000002</v>
      </c>
      <c r="C409" t="s">
        <v>9565</v>
      </c>
      <c r="D409">
        <v>0</v>
      </c>
      <c r="E409">
        <v>0</v>
      </c>
      <c r="F409">
        <v>2</v>
      </c>
      <c r="G409">
        <v>7</v>
      </c>
      <c r="H409">
        <v>13</v>
      </c>
      <c r="I409">
        <v>9</v>
      </c>
      <c r="J409">
        <v>51</v>
      </c>
      <c r="K409" t="s">
        <v>450</v>
      </c>
      <c r="L409">
        <v>2</v>
      </c>
      <c r="M409">
        <v>49</v>
      </c>
      <c r="N409" t="s">
        <v>9566</v>
      </c>
      <c r="O409" t="s">
        <v>1575</v>
      </c>
      <c r="P409" t="s">
        <v>45</v>
      </c>
      <c r="Q409" t="s">
        <v>46</v>
      </c>
      <c r="R409" t="s">
        <v>47</v>
      </c>
      <c r="S409" t="s">
        <v>210</v>
      </c>
      <c r="T409" t="s">
        <v>493</v>
      </c>
      <c r="U409" t="s">
        <v>9567</v>
      </c>
      <c r="V409" t="s">
        <v>9385</v>
      </c>
      <c r="X409" t="str">
        <f>VLOOKUP(pbp!V3159, games!$B$2:$R$40, 3, FALSE)</f>
        <v>2020-09-28T00:20Z</v>
      </c>
      <c r="Y409">
        <f>VLOOKUP(1*V409,NFLGames!$H$11:$H$555,1,FALSE)</f>
        <v>401127993</v>
      </c>
      <c r="Z409">
        <f>VLOOKUP($Y409, NFLGames!$H$11:$K$555,2,FALSE)</f>
        <v>2019</v>
      </c>
      <c r="AA409">
        <f>VLOOKUP($Y409, NFLGames!$H$11:$K$555,3,FALSE)</f>
        <v>3</v>
      </c>
      <c r="AB409" s="6">
        <f>IF(A410=0, 0, AH410-tbl_pbp[[#This Row],[Saints Win %]])</f>
        <v>0.10699999999999998</v>
      </c>
      <c r="AE409">
        <f>ABS(tbl_pbp[[#This Row],[play.homeScore]]-tbl_pbp[[#This Row],[play.awayScore]])</f>
        <v>6</v>
      </c>
      <c r="AF409">
        <f>IF(tbl_pbp[[#This Row],[Play Saints Win % Increase]]&gt;=$AF$4,1,0)</f>
        <v>1</v>
      </c>
      <c r="AG409" t="str">
        <f>VLOOKUP(tbl_pbp[[#This Row],[gameId]], games!$B$2:$T$40, 9, FALSE)</f>
        <v>new-orleans-saints</v>
      </c>
      <c r="AH409" s="5">
        <f>IF(tbl_pbp[[#This Row],[AwayTeam]] &lt;&gt; "new-orleans-saints", tbl_pbp[[#This Row],[homeWinPercentage]], 1-tbl_pbp[[#This Row],[homeWinPercentage]])</f>
        <v>0.60099999999999998</v>
      </c>
      <c r="AI409" s="13">
        <f>tbl_pbp[[#This Row],[Kamara]]*tbl_pbp[[#This Row],[Impactful Play]]</f>
        <v>0</v>
      </c>
      <c r="AJ409" s="13">
        <f>tbl_pbp[[#This Row],[Thomas]]*tbl_pbp[[#This Row],[Impactful Play]]</f>
        <v>0</v>
      </c>
      <c r="AK409" s="13" t="str">
        <f>VLOOKUP(tbl_pbp[[#This Row],[Play Saints Win % Increase]], tbl_impact[],3,TRUE)</f>
        <v>Fragrant (10% to 20%)</v>
      </c>
    </row>
    <row r="410" spans="1:37">
      <c r="A410" s="1">
        <v>61</v>
      </c>
      <c r="B410" s="5">
        <v>0.29199999999999998</v>
      </c>
      <c r="C410" t="s">
        <v>9568</v>
      </c>
      <c r="D410">
        <v>0</v>
      </c>
      <c r="E410">
        <v>0</v>
      </c>
      <c r="F410">
        <v>2</v>
      </c>
      <c r="G410">
        <v>7</v>
      </c>
      <c r="H410">
        <v>13</v>
      </c>
      <c r="I410">
        <v>1</v>
      </c>
      <c r="J410">
        <v>59</v>
      </c>
      <c r="K410" t="s">
        <v>450</v>
      </c>
      <c r="L410">
        <v>3</v>
      </c>
      <c r="M410">
        <v>41</v>
      </c>
      <c r="N410" t="s">
        <v>9569</v>
      </c>
      <c r="O410" t="s">
        <v>5043</v>
      </c>
      <c r="P410" t="s">
        <v>45</v>
      </c>
      <c r="Q410" t="s">
        <v>46</v>
      </c>
      <c r="R410" t="s">
        <v>47</v>
      </c>
      <c r="S410" t="s">
        <v>54</v>
      </c>
      <c r="T410" t="s">
        <v>299</v>
      </c>
      <c r="U410" t="s">
        <v>4916</v>
      </c>
      <c r="V410" t="s">
        <v>9385</v>
      </c>
      <c r="X410" t="str">
        <f>VLOOKUP(pbp!V3160, games!$B$2:$R$40, 3, FALSE)</f>
        <v>2020-09-28T00:20Z</v>
      </c>
      <c r="Y410">
        <f>VLOOKUP(1*V410,NFLGames!$H$11:$H$555,1,FALSE)</f>
        <v>401127993</v>
      </c>
      <c r="Z410">
        <f>VLOOKUP($Y410, NFLGames!$H$11:$K$555,2,FALSE)</f>
        <v>2019</v>
      </c>
      <c r="AA410">
        <f>VLOOKUP($Y410, NFLGames!$H$11:$K$555,3,FALSE)</f>
        <v>3</v>
      </c>
      <c r="AB410" s="6">
        <f>IF(A411=0, 0, AH411-tbl_pbp[[#This Row],[Saints Win %]])</f>
        <v>3.7000000000000033E-2</v>
      </c>
      <c r="AE410">
        <f>ABS(tbl_pbp[[#This Row],[play.homeScore]]-tbl_pbp[[#This Row],[play.awayScore]])</f>
        <v>6</v>
      </c>
      <c r="AF410">
        <f>IF(tbl_pbp[[#This Row],[Play Saints Win % Increase]]&gt;=$AF$4,1,0)</f>
        <v>0</v>
      </c>
      <c r="AG410" t="str">
        <f>VLOOKUP(tbl_pbp[[#This Row],[gameId]], games!$B$2:$T$40, 9, FALSE)</f>
        <v>new-orleans-saints</v>
      </c>
      <c r="AH410" s="5">
        <f>IF(tbl_pbp[[#This Row],[AwayTeam]] &lt;&gt; "new-orleans-saints", tbl_pbp[[#This Row],[homeWinPercentage]], 1-tbl_pbp[[#This Row],[homeWinPercentage]])</f>
        <v>0.70799999999999996</v>
      </c>
      <c r="AI410" s="13">
        <f>tbl_pbp[[#This Row],[Kamara]]*tbl_pbp[[#This Row],[Impactful Play]]</f>
        <v>0</v>
      </c>
      <c r="AJ410" s="13">
        <f>tbl_pbp[[#This Row],[Thomas]]*tbl_pbp[[#This Row],[Impactful Play]]</f>
        <v>0</v>
      </c>
      <c r="AK410" s="13" t="str">
        <f>VLOOKUP(tbl_pbp[[#This Row],[Play Saints Win % Increase]], tbl_impact[],3,TRUE)</f>
        <v>Scented (0 to +5%)</v>
      </c>
    </row>
    <row r="411" spans="1:37">
      <c r="A411" s="1">
        <v>62</v>
      </c>
      <c r="B411" s="5">
        <v>0.255</v>
      </c>
      <c r="C411" t="s">
        <v>9570</v>
      </c>
      <c r="D411">
        <v>0</v>
      </c>
      <c r="E411">
        <v>0</v>
      </c>
      <c r="F411">
        <v>2</v>
      </c>
      <c r="G411">
        <v>7</v>
      </c>
      <c r="H411">
        <v>13</v>
      </c>
      <c r="I411">
        <v>1</v>
      </c>
      <c r="J411">
        <v>59</v>
      </c>
      <c r="K411" t="s">
        <v>450</v>
      </c>
      <c r="L411">
        <v>4</v>
      </c>
      <c r="M411">
        <v>41</v>
      </c>
      <c r="N411" t="s">
        <v>9571</v>
      </c>
      <c r="O411" t="s">
        <v>425</v>
      </c>
      <c r="P411" t="s">
        <v>45</v>
      </c>
      <c r="Q411" t="s">
        <v>46</v>
      </c>
      <c r="R411" t="s">
        <v>47</v>
      </c>
      <c r="S411" t="s">
        <v>424</v>
      </c>
      <c r="T411" t="s">
        <v>299</v>
      </c>
      <c r="U411" t="s">
        <v>4919</v>
      </c>
      <c r="V411" t="s">
        <v>9385</v>
      </c>
      <c r="X411" t="str">
        <f>VLOOKUP(pbp!V3161, games!$B$2:$R$40, 3, FALSE)</f>
        <v>2020-09-28T00:20Z</v>
      </c>
      <c r="Y411">
        <f>VLOOKUP(1*V411,NFLGames!$H$11:$H$555,1,FALSE)</f>
        <v>401127993</v>
      </c>
      <c r="Z411">
        <f>VLOOKUP($Y411, NFLGames!$H$11:$K$555,2,FALSE)</f>
        <v>2019</v>
      </c>
      <c r="AA411">
        <f>VLOOKUP($Y411, NFLGames!$H$11:$K$555,3,FALSE)</f>
        <v>3</v>
      </c>
      <c r="AB411" s="6">
        <f>IF(A412=0, 0, AH412-tbl_pbp[[#This Row],[Saints Win %]])</f>
        <v>-3.0000000000000027E-3</v>
      </c>
      <c r="AE411">
        <f>ABS(tbl_pbp[[#This Row],[play.homeScore]]-tbl_pbp[[#This Row],[play.awayScore]])</f>
        <v>6</v>
      </c>
      <c r="AF411">
        <f>IF(tbl_pbp[[#This Row],[Play Saints Win % Increase]]&gt;=$AF$4,1,0)</f>
        <v>0</v>
      </c>
      <c r="AG411" t="str">
        <f>VLOOKUP(tbl_pbp[[#This Row],[gameId]], games!$B$2:$T$40, 9, FALSE)</f>
        <v>new-orleans-saints</v>
      </c>
      <c r="AH411" s="5">
        <f>IF(tbl_pbp[[#This Row],[AwayTeam]] &lt;&gt; "new-orleans-saints", tbl_pbp[[#This Row],[homeWinPercentage]], 1-tbl_pbp[[#This Row],[homeWinPercentage]])</f>
        <v>0.745</v>
      </c>
      <c r="AI411" s="13">
        <f>tbl_pbp[[#This Row],[Kamara]]*tbl_pbp[[#This Row],[Impactful Play]]</f>
        <v>0</v>
      </c>
      <c r="AJ411" s="13">
        <f>tbl_pbp[[#This Row],[Thomas]]*tbl_pbp[[#This Row],[Impactful Play]]</f>
        <v>0</v>
      </c>
      <c r="AK411" s="13" t="str">
        <f>VLOOKUP(tbl_pbp[[#This Row],[Play Saints Win % Increase]], tbl_impact[],3,TRUE)</f>
        <v>Bad (0 to -5%)</v>
      </c>
    </row>
    <row r="412" spans="1:37">
      <c r="A412" s="1">
        <v>63</v>
      </c>
      <c r="B412" s="5">
        <v>0.25800000000000001</v>
      </c>
      <c r="C412" t="s">
        <v>9572</v>
      </c>
      <c r="D412">
        <v>0</v>
      </c>
      <c r="E412">
        <v>0</v>
      </c>
      <c r="F412">
        <v>2</v>
      </c>
      <c r="G412">
        <v>7</v>
      </c>
      <c r="H412">
        <v>13</v>
      </c>
      <c r="I412">
        <v>10</v>
      </c>
      <c r="J412">
        <v>58</v>
      </c>
      <c r="K412" t="s">
        <v>29</v>
      </c>
      <c r="L412">
        <v>1</v>
      </c>
      <c r="M412">
        <v>58</v>
      </c>
      <c r="N412" t="s">
        <v>9573</v>
      </c>
      <c r="O412" t="s">
        <v>989</v>
      </c>
      <c r="P412" t="s">
        <v>30</v>
      </c>
      <c r="Q412" t="s">
        <v>31</v>
      </c>
      <c r="R412" t="s">
        <v>32</v>
      </c>
      <c r="S412" t="s">
        <v>33</v>
      </c>
      <c r="T412" t="s">
        <v>132</v>
      </c>
      <c r="U412" t="s">
        <v>133</v>
      </c>
      <c r="V412" t="s">
        <v>9385</v>
      </c>
      <c r="X412" t="str">
        <f>VLOOKUP(pbp!V3162, games!$B$2:$R$40, 3, FALSE)</f>
        <v>2020-09-28T00:20Z</v>
      </c>
      <c r="Y412">
        <f>VLOOKUP(1*V412,NFLGames!$H$11:$H$555,1,FALSE)</f>
        <v>401127993</v>
      </c>
      <c r="Z412">
        <f>VLOOKUP($Y412, NFLGames!$H$11:$K$555,2,FALSE)</f>
        <v>2019</v>
      </c>
      <c r="AA412">
        <f>VLOOKUP($Y412, NFLGames!$H$11:$K$555,3,FALSE)</f>
        <v>3</v>
      </c>
      <c r="AB412" s="6">
        <f>IF(A413=0, 0, AH413-tbl_pbp[[#This Row],[Saints Win %]])</f>
        <v>-1.100000000000001E-2</v>
      </c>
      <c r="AE412">
        <f>ABS(tbl_pbp[[#This Row],[play.homeScore]]-tbl_pbp[[#This Row],[play.awayScore]])</f>
        <v>6</v>
      </c>
      <c r="AF412">
        <f>IF(tbl_pbp[[#This Row],[Play Saints Win % Increase]]&gt;=$AF$4,1,0)</f>
        <v>0</v>
      </c>
      <c r="AG412" t="str">
        <f>VLOOKUP(tbl_pbp[[#This Row],[gameId]], games!$B$2:$T$40, 9, FALSE)</f>
        <v>new-orleans-saints</v>
      </c>
      <c r="AH412" s="5">
        <f>IF(tbl_pbp[[#This Row],[AwayTeam]] &lt;&gt; "new-orleans-saints", tbl_pbp[[#This Row],[homeWinPercentage]], 1-tbl_pbp[[#This Row],[homeWinPercentage]])</f>
        <v>0.74199999999999999</v>
      </c>
      <c r="AI412" s="13">
        <f>tbl_pbp[[#This Row],[Kamara]]*tbl_pbp[[#This Row],[Impactful Play]]</f>
        <v>0</v>
      </c>
      <c r="AJ412" s="13">
        <f>tbl_pbp[[#This Row],[Thomas]]*tbl_pbp[[#This Row],[Impactful Play]]</f>
        <v>0</v>
      </c>
      <c r="AK412" s="13" t="str">
        <f>VLOOKUP(tbl_pbp[[#This Row],[Play Saints Win % Increase]], tbl_impact[],3,TRUE)</f>
        <v>Bad (0 to -5%)</v>
      </c>
    </row>
    <row r="413" spans="1:37">
      <c r="A413" s="1">
        <v>64</v>
      </c>
      <c r="B413" s="5">
        <v>0.26900000000000002</v>
      </c>
      <c r="C413" t="s">
        <v>9574</v>
      </c>
      <c r="D413">
        <v>0</v>
      </c>
      <c r="E413">
        <v>0</v>
      </c>
      <c r="F413">
        <v>2</v>
      </c>
      <c r="G413">
        <v>7</v>
      </c>
      <c r="H413">
        <v>13</v>
      </c>
      <c r="I413">
        <v>5</v>
      </c>
      <c r="J413">
        <v>53</v>
      </c>
      <c r="K413" t="s">
        <v>29</v>
      </c>
      <c r="L413">
        <v>2</v>
      </c>
      <c r="M413">
        <v>53</v>
      </c>
      <c r="N413" t="s">
        <v>9575</v>
      </c>
      <c r="O413" t="s">
        <v>486</v>
      </c>
      <c r="P413" t="s">
        <v>22</v>
      </c>
      <c r="Q413" t="s">
        <v>37</v>
      </c>
      <c r="S413" t="s">
        <v>38</v>
      </c>
      <c r="T413" t="s">
        <v>2150</v>
      </c>
      <c r="U413" t="s">
        <v>9576</v>
      </c>
      <c r="V413" t="s">
        <v>9385</v>
      </c>
      <c r="X413" t="str">
        <f>VLOOKUP(pbp!V3163, games!$B$2:$R$40, 3, FALSE)</f>
        <v>2020-09-28T00:20Z</v>
      </c>
      <c r="Y413">
        <f>VLOOKUP(1*V413,NFLGames!$H$11:$H$555,1,FALSE)</f>
        <v>401127993</v>
      </c>
      <c r="Z413">
        <f>VLOOKUP($Y413, NFLGames!$H$11:$K$555,2,FALSE)</f>
        <v>2019</v>
      </c>
      <c r="AA413">
        <f>VLOOKUP($Y413, NFLGames!$H$11:$K$555,3,FALSE)</f>
        <v>3</v>
      </c>
      <c r="AB413" s="6">
        <f>IF(A414=0, 0, AH414-tbl_pbp[[#This Row],[Saints Win %]])</f>
        <v>1.0000000000000009E-3</v>
      </c>
      <c r="AE413">
        <f>ABS(tbl_pbp[[#This Row],[play.homeScore]]-tbl_pbp[[#This Row],[play.awayScore]])</f>
        <v>6</v>
      </c>
      <c r="AF413">
        <f>IF(tbl_pbp[[#This Row],[Play Saints Win % Increase]]&gt;=$AF$4,1,0)</f>
        <v>0</v>
      </c>
      <c r="AG413" t="str">
        <f>VLOOKUP(tbl_pbp[[#This Row],[gameId]], games!$B$2:$T$40, 9, FALSE)</f>
        <v>new-orleans-saints</v>
      </c>
      <c r="AH413" s="5">
        <f>IF(tbl_pbp[[#This Row],[AwayTeam]] &lt;&gt; "new-orleans-saints", tbl_pbp[[#This Row],[homeWinPercentage]], 1-tbl_pbp[[#This Row],[homeWinPercentage]])</f>
        <v>0.73099999999999998</v>
      </c>
      <c r="AI413" s="13">
        <f>tbl_pbp[[#This Row],[Kamara]]*tbl_pbp[[#This Row],[Impactful Play]]</f>
        <v>0</v>
      </c>
      <c r="AJ413" s="13">
        <f>tbl_pbp[[#This Row],[Thomas]]*tbl_pbp[[#This Row],[Impactful Play]]</f>
        <v>0</v>
      </c>
      <c r="AK413" s="13" t="str">
        <f>VLOOKUP(tbl_pbp[[#This Row],[Play Saints Win % Increase]], tbl_impact[],3,TRUE)</f>
        <v>Scented (0 to +5%)</v>
      </c>
    </row>
    <row r="414" spans="1:37">
      <c r="A414" s="1">
        <v>65</v>
      </c>
      <c r="B414" s="5">
        <v>0.26800000000000002</v>
      </c>
      <c r="C414" t="s">
        <v>9577</v>
      </c>
      <c r="D414">
        <v>0</v>
      </c>
      <c r="E414">
        <v>0</v>
      </c>
      <c r="F414">
        <v>2</v>
      </c>
      <c r="G414">
        <v>7</v>
      </c>
      <c r="H414">
        <v>13</v>
      </c>
      <c r="I414">
        <v>5</v>
      </c>
      <c r="J414">
        <v>53</v>
      </c>
      <c r="K414" t="s">
        <v>29</v>
      </c>
      <c r="L414">
        <v>3</v>
      </c>
      <c r="M414">
        <v>53</v>
      </c>
      <c r="N414" t="s">
        <v>229</v>
      </c>
      <c r="O414" t="s">
        <v>488</v>
      </c>
      <c r="P414" t="s">
        <v>231</v>
      </c>
      <c r="Q414" t="s">
        <v>232</v>
      </c>
      <c r="R414" t="s">
        <v>233</v>
      </c>
      <c r="V414" t="s">
        <v>9385</v>
      </c>
      <c r="X414" t="str">
        <f>VLOOKUP(pbp!V3164, games!$B$2:$R$40, 3, FALSE)</f>
        <v>2020-09-28T00:20Z</v>
      </c>
      <c r="Y414">
        <f>VLOOKUP(1*V414,NFLGames!$H$11:$H$555,1,FALSE)</f>
        <v>401127993</v>
      </c>
      <c r="Z414">
        <f>VLOOKUP($Y414, NFLGames!$H$11:$K$555,2,FALSE)</f>
        <v>2019</v>
      </c>
      <c r="AA414">
        <f>VLOOKUP($Y414, NFLGames!$H$11:$K$555,3,FALSE)</f>
        <v>3</v>
      </c>
      <c r="AB414" s="6">
        <f>IF(A415=0, 0, AH415-tbl_pbp[[#This Row],[Saints Win %]])</f>
        <v>4.9000000000000044E-2</v>
      </c>
      <c r="AE414">
        <f>ABS(tbl_pbp[[#This Row],[play.homeScore]]-tbl_pbp[[#This Row],[play.awayScore]])</f>
        <v>6</v>
      </c>
      <c r="AF414">
        <f>IF(tbl_pbp[[#This Row],[Play Saints Win % Increase]]&gt;=$AF$4,1,0)</f>
        <v>0</v>
      </c>
      <c r="AG414" t="str">
        <f>VLOOKUP(tbl_pbp[[#This Row],[gameId]], games!$B$2:$T$40, 9, FALSE)</f>
        <v>new-orleans-saints</v>
      </c>
      <c r="AH414" s="5">
        <f>IF(tbl_pbp[[#This Row],[AwayTeam]] &lt;&gt; "new-orleans-saints", tbl_pbp[[#This Row],[homeWinPercentage]], 1-tbl_pbp[[#This Row],[homeWinPercentage]])</f>
        <v>0.73199999999999998</v>
      </c>
      <c r="AI414" s="13">
        <f>tbl_pbp[[#This Row],[Kamara]]*tbl_pbp[[#This Row],[Impactful Play]]</f>
        <v>0</v>
      </c>
      <c r="AJ414" s="13">
        <f>tbl_pbp[[#This Row],[Thomas]]*tbl_pbp[[#This Row],[Impactful Play]]</f>
        <v>0</v>
      </c>
      <c r="AK414" s="13" t="str">
        <f>VLOOKUP(tbl_pbp[[#This Row],[Play Saints Win % Increase]], tbl_impact[],3,TRUE)</f>
        <v>Scented (0 to +5%)</v>
      </c>
    </row>
    <row r="415" spans="1:37">
      <c r="A415" s="1">
        <v>66</v>
      </c>
      <c r="B415" s="5">
        <v>0.219</v>
      </c>
      <c r="C415" t="s">
        <v>9578</v>
      </c>
      <c r="D415">
        <v>0</v>
      </c>
      <c r="E415">
        <v>0</v>
      </c>
      <c r="F415">
        <v>2</v>
      </c>
      <c r="G415">
        <v>7</v>
      </c>
      <c r="H415">
        <v>13</v>
      </c>
      <c r="I415">
        <v>5</v>
      </c>
      <c r="J415">
        <v>53</v>
      </c>
      <c r="K415" t="s">
        <v>29</v>
      </c>
      <c r="L415">
        <v>3</v>
      </c>
      <c r="M415">
        <v>53</v>
      </c>
      <c r="N415" t="s">
        <v>9579</v>
      </c>
      <c r="O415" t="s">
        <v>1311</v>
      </c>
      <c r="P415" t="s">
        <v>30</v>
      </c>
      <c r="Q415" t="s">
        <v>31</v>
      </c>
      <c r="R415" t="s">
        <v>32</v>
      </c>
      <c r="S415" t="s">
        <v>42</v>
      </c>
      <c r="T415" t="s">
        <v>2150</v>
      </c>
      <c r="U415" t="s">
        <v>9580</v>
      </c>
      <c r="V415" t="s">
        <v>9385</v>
      </c>
      <c r="X415" t="str">
        <f>VLOOKUP(pbp!V3165, games!$B$2:$R$40, 3, FALSE)</f>
        <v>2020-09-28T00:20Z</v>
      </c>
      <c r="Y415">
        <f>VLOOKUP(1*V415,NFLGames!$H$11:$H$555,1,FALSE)</f>
        <v>401127993</v>
      </c>
      <c r="Z415">
        <f>VLOOKUP($Y415, NFLGames!$H$11:$K$555,2,FALSE)</f>
        <v>2019</v>
      </c>
      <c r="AA415">
        <f>VLOOKUP($Y415, NFLGames!$H$11:$K$555,3,FALSE)</f>
        <v>3</v>
      </c>
      <c r="AB415" s="6">
        <f>IF(A416=0, 0, AH416-tbl_pbp[[#This Row],[Saints Win %]])</f>
        <v>1.3000000000000012E-2</v>
      </c>
      <c r="AD415">
        <v>1</v>
      </c>
      <c r="AE415">
        <f>ABS(tbl_pbp[[#This Row],[play.homeScore]]-tbl_pbp[[#This Row],[play.awayScore]])</f>
        <v>6</v>
      </c>
      <c r="AF415">
        <f>IF(tbl_pbp[[#This Row],[Play Saints Win % Increase]]&gt;=$AF$4,1,0)</f>
        <v>0</v>
      </c>
      <c r="AG415" t="str">
        <f>VLOOKUP(tbl_pbp[[#This Row],[gameId]], games!$B$2:$T$40, 9, FALSE)</f>
        <v>new-orleans-saints</v>
      </c>
      <c r="AH415" s="5">
        <f>IF(tbl_pbp[[#This Row],[AwayTeam]] &lt;&gt; "new-orleans-saints", tbl_pbp[[#This Row],[homeWinPercentage]], 1-tbl_pbp[[#This Row],[homeWinPercentage]])</f>
        <v>0.78100000000000003</v>
      </c>
      <c r="AI415" s="13">
        <f>tbl_pbp[[#This Row],[Kamara]]*tbl_pbp[[#This Row],[Impactful Play]]</f>
        <v>0</v>
      </c>
      <c r="AJ415" s="13">
        <f>tbl_pbp[[#This Row],[Thomas]]*tbl_pbp[[#This Row],[Impactful Play]]</f>
        <v>0</v>
      </c>
      <c r="AK415" s="13" t="str">
        <f>VLOOKUP(tbl_pbp[[#This Row],[Play Saints Win % Increase]], tbl_impact[],3,TRUE)</f>
        <v>Scented (0 to +5%)</v>
      </c>
    </row>
    <row r="416" spans="1:37">
      <c r="A416" s="1">
        <v>67</v>
      </c>
      <c r="B416" s="5">
        <v>0.20599999999999999</v>
      </c>
      <c r="C416" t="s">
        <v>9581</v>
      </c>
      <c r="D416">
        <v>0</v>
      </c>
      <c r="E416">
        <v>0</v>
      </c>
      <c r="F416">
        <v>2</v>
      </c>
      <c r="G416">
        <v>7</v>
      </c>
      <c r="H416">
        <v>13</v>
      </c>
      <c r="I416">
        <v>10</v>
      </c>
      <c r="J416">
        <v>39</v>
      </c>
      <c r="K416" t="s">
        <v>29</v>
      </c>
      <c r="L416">
        <v>1</v>
      </c>
      <c r="M416">
        <v>39</v>
      </c>
      <c r="N416" t="s">
        <v>9582</v>
      </c>
      <c r="O416" t="s">
        <v>4306</v>
      </c>
      <c r="P416" t="s">
        <v>30</v>
      </c>
      <c r="Q416" t="s">
        <v>31</v>
      </c>
      <c r="R416" t="s">
        <v>32</v>
      </c>
      <c r="S416" t="s">
        <v>33</v>
      </c>
      <c r="T416" t="s">
        <v>9455</v>
      </c>
      <c r="U416" t="s">
        <v>9583</v>
      </c>
      <c r="V416" t="s">
        <v>9385</v>
      </c>
      <c r="X416" t="str">
        <f>VLOOKUP(pbp!V3166, games!$B$2:$R$40, 3, FALSE)</f>
        <v>2020-09-28T00:20Z</v>
      </c>
      <c r="Y416">
        <f>VLOOKUP(1*V416,NFLGames!$H$11:$H$555,1,FALSE)</f>
        <v>401127993</v>
      </c>
      <c r="Z416">
        <f>VLOOKUP($Y416, NFLGames!$H$11:$K$555,2,FALSE)</f>
        <v>2019</v>
      </c>
      <c r="AA416">
        <f>VLOOKUP($Y416, NFLGames!$H$11:$K$555,3,FALSE)</f>
        <v>3</v>
      </c>
      <c r="AB416" s="6">
        <f>IF(A417=0, 0, AH417-tbl_pbp[[#This Row],[Saints Win %]])</f>
        <v>4.0000000000000036E-3</v>
      </c>
      <c r="AE416">
        <f>ABS(tbl_pbp[[#This Row],[play.homeScore]]-tbl_pbp[[#This Row],[play.awayScore]])</f>
        <v>6</v>
      </c>
      <c r="AF416">
        <f>IF(tbl_pbp[[#This Row],[Play Saints Win % Increase]]&gt;=$AF$4,1,0)</f>
        <v>0</v>
      </c>
      <c r="AG416" t="str">
        <f>VLOOKUP(tbl_pbp[[#This Row],[gameId]], games!$B$2:$T$40, 9, FALSE)</f>
        <v>new-orleans-saints</v>
      </c>
      <c r="AH416" s="5">
        <f>IF(tbl_pbp[[#This Row],[AwayTeam]] &lt;&gt; "new-orleans-saints", tbl_pbp[[#This Row],[homeWinPercentage]], 1-tbl_pbp[[#This Row],[homeWinPercentage]])</f>
        <v>0.79400000000000004</v>
      </c>
      <c r="AI416" s="13">
        <f>tbl_pbp[[#This Row],[Kamara]]*tbl_pbp[[#This Row],[Impactful Play]]</f>
        <v>0</v>
      </c>
      <c r="AJ416" s="13">
        <f>tbl_pbp[[#This Row],[Thomas]]*tbl_pbp[[#This Row],[Impactful Play]]</f>
        <v>0</v>
      </c>
      <c r="AK416" s="13" t="str">
        <f>VLOOKUP(tbl_pbp[[#This Row],[Play Saints Win % Increase]], tbl_impact[],3,TRUE)</f>
        <v>Scented (0 to +5%)</v>
      </c>
    </row>
    <row r="417" spans="1:37">
      <c r="A417" s="1">
        <v>68</v>
      </c>
      <c r="B417" s="5">
        <v>0.20200000000000001</v>
      </c>
      <c r="C417" t="s">
        <v>9584</v>
      </c>
      <c r="D417">
        <v>0</v>
      </c>
      <c r="E417">
        <v>0</v>
      </c>
      <c r="F417">
        <v>2</v>
      </c>
      <c r="G417">
        <v>7</v>
      </c>
      <c r="H417">
        <v>13</v>
      </c>
      <c r="I417">
        <v>3</v>
      </c>
      <c r="J417">
        <v>32</v>
      </c>
      <c r="K417" t="s">
        <v>29</v>
      </c>
      <c r="L417">
        <v>2</v>
      </c>
      <c r="M417">
        <v>32</v>
      </c>
      <c r="N417" t="s">
        <v>9585</v>
      </c>
      <c r="O417" t="s">
        <v>492</v>
      </c>
      <c r="P417" t="s">
        <v>30</v>
      </c>
      <c r="Q417" t="s">
        <v>31</v>
      </c>
      <c r="R417" t="s">
        <v>32</v>
      </c>
      <c r="S417" t="s">
        <v>193</v>
      </c>
      <c r="T417" t="s">
        <v>9551</v>
      </c>
      <c r="U417" t="s">
        <v>9586</v>
      </c>
      <c r="V417" t="s">
        <v>9385</v>
      </c>
      <c r="X417" t="str">
        <f>VLOOKUP(pbp!V3167, games!$B$2:$R$40, 3, FALSE)</f>
        <v>2020-09-28T00:20Z</v>
      </c>
      <c r="Y417">
        <f>VLOOKUP(1*V417,NFLGames!$H$11:$H$555,1,FALSE)</f>
        <v>401127993</v>
      </c>
      <c r="Z417">
        <f>VLOOKUP($Y417, NFLGames!$H$11:$K$555,2,FALSE)</f>
        <v>2019</v>
      </c>
      <c r="AA417">
        <f>VLOOKUP($Y417, NFLGames!$H$11:$K$555,3,FALSE)</f>
        <v>3</v>
      </c>
      <c r="AB417" s="6">
        <f>IF(A418=0, 0, AH418-tbl_pbp[[#This Row],[Saints Win %]])</f>
        <v>-1.8000000000000016E-2</v>
      </c>
      <c r="AE417">
        <f>ABS(tbl_pbp[[#This Row],[play.homeScore]]-tbl_pbp[[#This Row],[play.awayScore]])</f>
        <v>6</v>
      </c>
      <c r="AF417">
        <f>IF(tbl_pbp[[#This Row],[Play Saints Win % Increase]]&gt;=$AF$4,1,0)</f>
        <v>0</v>
      </c>
      <c r="AG417" t="str">
        <f>VLOOKUP(tbl_pbp[[#This Row],[gameId]], games!$B$2:$T$40, 9, FALSE)</f>
        <v>new-orleans-saints</v>
      </c>
      <c r="AH417" s="5">
        <f>IF(tbl_pbp[[#This Row],[AwayTeam]] &lt;&gt; "new-orleans-saints", tbl_pbp[[#This Row],[homeWinPercentage]], 1-tbl_pbp[[#This Row],[homeWinPercentage]])</f>
        <v>0.79800000000000004</v>
      </c>
      <c r="AI417" s="13">
        <f>tbl_pbp[[#This Row],[Kamara]]*tbl_pbp[[#This Row],[Impactful Play]]</f>
        <v>0</v>
      </c>
      <c r="AJ417" s="13">
        <f>tbl_pbp[[#This Row],[Thomas]]*tbl_pbp[[#This Row],[Impactful Play]]</f>
        <v>0</v>
      </c>
      <c r="AK417" s="13" t="str">
        <f>VLOOKUP(tbl_pbp[[#This Row],[Play Saints Win % Increase]], tbl_impact[],3,TRUE)</f>
        <v>Bad (0 to -5%)</v>
      </c>
    </row>
    <row r="418" spans="1:37">
      <c r="A418" s="1">
        <v>69</v>
      </c>
      <c r="B418" s="5">
        <v>0.22</v>
      </c>
      <c r="C418" t="s">
        <v>9587</v>
      </c>
      <c r="D418">
        <v>0</v>
      </c>
      <c r="E418">
        <v>0</v>
      </c>
      <c r="F418">
        <v>2</v>
      </c>
      <c r="G418">
        <v>7</v>
      </c>
      <c r="H418">
        <v>13</v>
      </c>
      <c r="I418">
        <v>10</v>
      </c>
      <c r="J418">
        <v>29</v>
      </c>
      <c r="K418" t="s">
        <v>29</v>
      </c>
      <c r="L418">
        <v>1</v>
      </c>
      <c r="M418">
        <v>29</v>
      </c>
      <c r="N418" t="s">
        <v>9588</v>
      </c>
      <c r="O418" t="s">
        <v>1457</v>
      </c>
      <c r="P418" t="s">
        <v>22</v>
      </c>
      <c r="Q418" t="s">
        <v>37</v>
      </c>
      <c r="S418" t="s">
        <v>33</v>
      </c>
      <c r="T418" t="s">
        <v>9414</v>
      </c>
      <c r="U418" t="s">
        <v>9589</v>
      </c>
      <c r="V418" t="s">
        <v>9385</v>
      </c>
      <c r="X418" t="str">
        <f>VLOOKUP(pbp!V3168, games!$B$2:$R$40, 3, FALSE)</f>
        <v>2020-09-28T00:20Z</v>
      </c>
      <c r="Y418">
        <f>VLOOKUP(1*V418,NFLGames!$H$11:$H$555,1,FALSE)</f>
        <v>401127993</v>
      </c>
      <c r="Z418">
        <f>VLOOKUP($Y418, NFLGames!$H$11:$K$555,2,FALSE)</f>
        <v>2019</v>
      </c>
      <c r="AA418">
        <f>VLOOKUP($Y418, NFLGames!$H$11:$K$555,3,FALSE)</f>
        <v>3</v>
      </c>
      <c r="AB418" s="6">
        <f>IF(A419=0, 0, AH419-tbl_pbp[[#This Row],[Saints Win %]])</f>
        <v>0.10499999999999998</v>
      </c>
      <c r="AD418">
        <v>1</v>
      </c>
      <c r="AE418">
        <f>ABS(tbl_pbp[[#This Row],[play.homeScore]]-tbl_pbp[[#This Row],[play.awayScore]])</f>
        <v>6</v>
      </c>
      <c r="AF418">
        <f>IF(tbl_pbp[[#This Row],[Play Saints Win % Increase]]&gt;=$AF$4,1,0)</f>
        <v>1</v>
      </c>
      <c r="AG418" t="str">
        <f>VLOOKUP(tbl_pbp[[#This Row],[gameId]], games!$B$2:$T$40, 9, FALSE)</f>
        <v>new-orleans-saints</v>
      </c>
      <c r="AH418" s="5">
        <f>IF(tbl_pbp[[#This Row],[AwayTeam]] &lt;&gt; "new-orleans-saints", tbl_pbp[[#This Row],[homeWinPercentage]], 1-tbl_pbp[[#This Row],[homeWinPercentage]])</f>
        <v>0.78</v>
      </c>
      <c r="AI418" s="13">
        <f>tbl_pbp[[#This Row],[Kamara]]*tbl_pbp[[#This Row],[Impactful Play]]</f>
        <v>0</v>
      </c>
      <c r="AJ418" s="13">
        <f>tbl_pbp[[#This Row],[Thomas]]*tbl_pbp[[#This Row],[Impactful Play]]</f>
        <v>1</v>
      </c>
      <c r="AK418" s="13" t="str">
        <f>VLOOKUP(tbl_pbp[[#This Row],[Play Saints Win % Increase]], tbl_impact[],3,TRUE)</f>
        <v>Fragrant (10% to 20%)</v>
      </c>
    </row>
    <row r="419" spans="1:37">
      <c r="A419" s="1">
        <v>70</v>
      </c>
      <c r="B419" s="5">
        <v>0.115</v>
      </c>
      <c r="C419" t="s">
        <v>9590</v>
      </c>
      <c r="D419">
        <v>0</v>
      </c>
      <c r="E419">
        <v>0</v>
      </c>
      <c r="F419">
        <v>2</v>
      </c>
      <c r="G419">
        <v>7</v>
      </c>
      <c r="H419">
        <v>20</v>
      </c>
      <c r="I419">
        <v>10</v>
      </c>
      <c r="J419">
        <v>29</v>
      </c>
      <c r="K419" t="s">
        <v>29</v>
      </c>
      <c r="L419">
        <v>2</v>
      </c>
      <c r="M419">
        <v>29</v>
      </c>
      <c r="N419" t="s">
        <v>9591</v>
      </c>
      <c r="O419" t="s">
        <v>357</v>
      </c>
      <c r="P419" t="s">
        <v>103</v>
      </c>
      <c r="Q419" t="s">
        <v>104</v>
      </c>
      <c r="R419" t="s">
        <v>105</v>
      </c>
      <c r="S419" t="s">
        <v>120</v>
      </c>
      <c r="T419" t="s">
        <v>9414</v>
      </c>
      <c r="U419" t="s">
        <v>9592</v>
      </c>
      <c r="V419" t="s">
        <v>9385</v>
      </c>
      <c r="X419" t="str">
        <f>VLOOKUP(pbp!V3169, games!$B$2:$R$40, 3, FALSE)</f>
        <v>2020-09-28T00:20Z</v>
      </c>
      <c r="Y419">
        <f>VLOOKUP(1*V419,NFLGames!$H$11:$H$555,1,FALSE)</f>
        <v>401127993</v>
      </c>
      <c r="Z419">
        <f>VLOOKUP($Y419, NFLGames!$H$11:$K$555,2,FALSE)</f>
        <v>2019</v>
      </c>
      <c r="AA419">
        <f>VLOOKUP($Y419, NFLGames!$H$11:$K$555,3,FALSE)</f>
        <v>3</v>
      </c>
      <c r="AB419" s="6">
        <f>IF(A420=0, 0, AH420-tbl_pbp[[#This Row],[Saints Win %]])</f>
        <v>-1.0000000000000009E-3</v>
      </c>
      <c r="AE419">
        <f>ABS(tbl_pbp[[#This Row],[play.homeScore]]-tbl_pbp[[#This Row],[play.awayScore]])</f>
        <v>13</v>
      </c>
      <c r="AF419">
        <f>IF(tbl_pbp[[#This Row],[Play Saints Win % Increase]]&gt;=$AF$4,1,0)</f>
        <v>0</v>
      </c>
      <c r="AG419" t="str">
        <f>VLOOKUP(tbl_pbp[[#This Row],[gameId]], games!$B$2:$T$40, 9, FALSE)</f>
        <v>new-orleans-saints</v>
      </c>
      <c r="AH419" s="5">
        <f>IF(tbl_pbp[[#This Row],[AwayTeam]] &lt;&gt; "new-orleans-saints", tbl_pbp[[#This Row],[homeWinPercentage]], 1-tbl_pbp[[#This Row],[homeWinPercentage]])</f>
        <v>0.88500000000000001</v>
      </c>
      <c r="AI419" s="13">
        <f>tbl_pbp[[#This Row],[Kamara]]*tbl_pbp[[#This Row],[Impactful Play]]</f>
        <v>0</v>
      </c>
      <c r="AJ419" s="13">
        <f>tbl_pbp[[#This Row],[Thomas]]*tbl_pbp[[#This Row],[Impactful Play]]</f>
        <v>0</v>
      </c>
      <c r="AK419" s="13" t="str">
        <f>VLOOKUP(tbl_pbp[[#This Row],[Play Saints Win % Increase]], tbl_impact[],3,TRUE)</f>
        <v>Bad (0 to -5%)</v>
      </c>
    </row>
    <row r="420" spans="1:37">
      <c r="A420" s="1">
        <v>71</v>
      </c>
      <c r="B420" s="5">
        <v>0.11600000000000001</v>
      </c>
      <c r="C420" t="s">
        <v>9593</v>
      </c>
      <c r="D420">
        <v>0</v>
      </c>
      <c r="E420">
        <v>0</v>
      </c>
      <c r="F420">
        <v>2</v>
      </c>
      <c r="G420">
        <v>7</v>
      </c>
      <c r="H420">
        <v>20</v>
      </c>
      <c r="I420">
        <v>0</v>
      </c>
      <c r="J420">
        <v>65</v>
      </c>
      <c r="K420" t="s">
        <v>29</v>
      </c>
      <c r="L420">
        <v>0</v>
      </c>
      <c r="M420">
        <v>65</v>
      </c>
      <c r="N420" t="s">
        <v>9594</v>
      </c>
      <c r="O420" t="s">
        <v>357</v>
      </c>
      <c r="P420" t="s">
        <v>25</v>
      </c>
      <c r="Q420" t="s">
        <v>26</v>
      </c>
      <c r="R420" t="s">
        <v>27</v>
      </c>
      <c r="V420" t="s">
        <v>9385</v>
      </c>
      <c r="X420" t="str">
        <f>VLOOKUP(pbp!V3170, games!$B$2:$R$40, 3, FALSE)</f>
        <v>2020-09-28T00:20Z</v>
      </c>
      <c r="Y420">
        <f>VLOOKUP(1*V420,NFLGames!$H$11:$H$555,1,FALSE)</f>
        <v>401127993</v>
      </c>
      <c r="Z420">
        <f>VLOOKUP($Y420, NFLGames!$H$11:$K$555,2,FALSE)</f>
        <v>2019</v>
      </c>
      <c r="AA420">
        <f>VLOOKUP($Y420, NFLGames!$H$11:$K$555,3,FALSE)</f>
        <v>3</v>
      </c>
      <c r="AB420" s="6">
        <f>IF(A421=0, 0, AH421-tbl_pbp[[#This Row],[Saints Win %]])</f>
        <v>-1.2000000000000011E-2</v>
      </c>
      <c r="AE420">
        <f>ABS(tbl_pbp[[#This Row],[play.homeScore]]-tbl_pbp[[#This Row],[play.awayScore]])</f>
        <v>13</v>
      </c>
      <c r="AF420">
        <f>IF(tbl_pbp[[#This Row],[Play Saints Win % Increase]]&gt;=$AF$4,1,0)</f>
        <v>0</v>
      </c>
      <c r="AG420" t="str">
        <f>VLOOKUP(tbl_pbp[[#This Row],[gameId]], games!$B$2:$T$40, 9, FALSE)</f>
        <v>new-orleans-saints</v>
      </c>
      <c r="AH420" s="5">
        <f>IF(tbl_pbp[[#This Row],[AwayTeam]] &lt;&gt; "new-orleans-saints", tbl_pbp[[#This Row],[homeWinPercentage]], 1-tbl_pbp[[#This Row],[homeWinPercentage]])</f>
        <v>0.88400000000000001</v>
      </c>
      <c r="AI420" s="13">
        <f>tbl_pbp[[#This Row],[Kamara]]*tbl_pbp[[#This Row],[Impactful Play]]</f>
        <v>0</v>
      </c>
      <c r="AJ420" s="13">
        <f>tbl_pbp[[#This Row],[Thomas]]*tbl_pbp[[#This Row],[Impactful Play]]</f>
        <v>0</v>
      </c>
      <c r="AK420" s="13" t="str">
        <f>VLOOKUP(tbl_pbp[[#This Row],[Play Saints Win % Increase]], tbl_impact[],3,TRUE)</f>
        <v>Bad (0 to -5%)</v>
      </c>
    </row>
    <row r="421" spans="1:37">
      <c r="A421" s="1">
        <v>72</v>
      </c>
      <c r="B421" s="5">
        <v>0.128</v>
      </c>
      <c r="C421" t="s">
        <v>9595</v>
      </c>
      <c r="D421">
        <v>0</v>
      </c>
      <c r="E421">
        <v>0</v>
      </c>
      <c r="F421">
        <v>2</v>
      </c>
      <c r="G421">
        <v>7</v>
      </c>
      <c r="H421">
        <v>20</v>
      </c>
      <c r="I421">
        <v>10</v>
      </c>
      <c r="J421">
        <v>21</v>
      </c>
      <c r="K421" t="s">
        <v>450</v>
      </c>
      <c r="L421">
        <v>1</v>
      </c>
      <c r="M421">
        <v>79</v>
      </c>
      <c r="N421" t="s">
        <v>9596</v>
      </c>
      <c r="O421" t="s">
        <v>3641</v>
      </c>
      <c r="P421" t="s">
        <v>30</v>
      </c>
      <c r="Q421" t="s">
        <v>31</v>
      </c>
      <c r="R421" t="s">
        <v>32</v>
      </c>
      <c r="S421" t="s">
        <v>33</v>
      </c>
      <c r="T421" t="s">
        <v>9522</v>
      </c>
      <c r="U421" t="s">
        <v>9597</v>
      </c>
      <c r="V421" t="s">
        <v>9385</v>
      </c>
      <c r="X421" t="str">
        <f>VLOOKUP(pbp!V3171, games!$B$2:$R$40, 3, FALSE)</f>
        <v>2020-09-28T00:20Z</v>
      </c>
      <c r="Y421">
        <f>VLOOKUP(1*V421,NFLGames!$H$11:$H$555,1,FALSE)</f>
        <v>401127993</v>
      </c>
      <c r="Z421">
        <f>VLOOKUP($Y421, NFLGames!$H$11:$K$555,2,FALSE)</f>
        <v>2019</v>
      </c>
      <c r="AA421">
        <f>VLOOKUP($Y421, NFLGames!$H$11:$K$555,3,FALSE)</f>
        <v>3</v>
      </c>
      <c r="AB421" s="6">
        <f>IF(A422=0, 0, AH422-tbl_pbp[[#This Row],[Saints Win %]])</f>
        <v>-4.3000000000000038E-2</v>
      </c>
      <c r="AE421">
        <f>ABS(tbl_pbp[[#This Row],[play.homeScore]]-tbl_pbp[[#This Row],[play.awayScore]])</f>
        <v>13</v>
      </c>
      <c r="AF421">
        <f>IF(tbl_pbp[[#This Row],[Play Saints Win % Increase]]&gt;=$AF$4,1,0)</f>
        <v>0</v>
      </c>
      <c r="AG421" t="str">
        <f>VLOOKUP(tbl_pbp[[#This Row],[gameId]], games!$B$2:$T$40, 9, FALSE)</f>
        <v>new-orleans-saints</v>
      </c>
      <c r="AH421" s="5">
        <f>IF(tbl_pbp[[#This Row],[AwayTeam]] &lt;&gt; "new-orleans-saints", tbl_pbp[[#This Row],[homeWinPercentage]], 1-tbl_pbp[[#This Row],[homeWinPercentage]])</f>
        <v>0.872</v>
      </c>
      <c r="AI421" s="13">
        <f>tbl_pbp[[#This Row],[Kamara]]*tbl_pbp[[#This Row],[Impactful Play]]</f>
        <v>0</v>
      </c>
      <c r="AJ421" s="13">
        <f>tbl_pbp[[#This Row],[Thomas]]*tbl_pbp[[#This Row],[Impactful Play]]</f>
        <v>0</v>
      </c>
      <c r="AK421" s="13" t="str">
        <f>VLOOKUP(tbl_pbp[[#This Row],[Play Saints Win % Increase]], tbl_impact[],3,TRUE)</f>
        <v>Bad (0 to -5%)</v>
      </c>
    </row>
    <row r="422" spans="1:37">
      <c r="A422" s="1">
        <v>73</v>
      </c>
      <c r="B422" s="5">
        <v>0.17100000000000001</v>
      </c>
      <c r="C422" t="s">
        <v>9598</v>
      </c>
      <c r="D422">
        <v>0</v>
      </c>
      <c r="E422">
        <v>0</v>
      </c>
      <c r="F422">
        <v>2</v>
      </c>
      <c r="G422">
        <v>7</v>
      </c>
      <c r="H422">
        <v>20</v>
      </c>
      <c r="I422">
        <v>1</v>
      </c>
      <c r="J422">
        <v>30</v>
      </c>
      <c r="K422" t="s">
        <v>450</v>
      </c>
      <c r="L422">
        <v>2</v>
      </c>
      <c r="M422">
        <v>70</v>
      </c>
      <c r="N422" t="s">
        <v>9599</v>
      </c>
      <c r="O422" t="s">
        <v>2500</v>
      </c>
      <c r="P422" t="s">
        <v>30</v>
      </c>
      <c r="Q422" t="s">
        <v>31</v>
      </c>
      <c r="R422" t="s">
        <v>32</v>
      </c>
      <c r="S422" t="s">
        <v>83</v>
      </c>
      <c r="T422" t="s">
        <v>9600</v>
      </c>
      <c r="U422" t="s">
        <v>9601</v>
      </c>
      <c r="V422" t="s">
        <v>9385</v>
      </c>
      <c r="X422" t="str">
        <f>VLOOKUP(pbp!V3172, games!$B$2:$R$40, 3, FALSE)</f>
        <v>2020-09-28T00:20Z</v>
      </c>
      <c r="Y422">
        <f>VLOOKUP(1*V422,NFLGames!$H$11:$H$555,1,FALSE)</f>
        <v>401127993</v>
      </c>
      <c r="Z422">
        <f>VLOOKUP($Y422, NFLGames!$H$11:$K$555,2,FALSE)</f>
        <v>2019</v>
      </c>
      <c r="AA422">
        <f>VLOOKUP($Y422, NFLGames!$H$11:$K$555,3,FALSE)</f>
        <v>3</v>
      </c>
      <c r="AB422" s="6">
        <f>IF(A423=0, 0, AH423-tbl_pbp[[#This Row],[Saints Win %]])</f>
        <v>6.3000000000000056E-2</v>
      </c>
      <c r="AE422">
        <f>ABS(tbl_pbp[[#This Row],[play.homeScore]]-tbl_pbp[[#This Row],[play.awayScore]])</f>
        <v>13</v>
      </c>
      <c r="AF422">
        <f>IF(tbl_pbp[[#This Row],[Play Saints Win % Increase]]&gt;=$AF$4,1,0)</f>
        <v>0</v>
      </c>
      <c r="AG422" t="str">
        <f>VLOOKUP(tbl_pbp[[#This Row],[gameId]], games!$B$2:$T$40, 9, FALSE)</f>
        <v>new-orleans-saints</v>
      </c>
      <c r="AH422" s="5">
        <f>IF(tbl_pbp[[#This Row],[AwayTeam]] &lt;&gt; "new-orleans-saints", tbl_pbp[[#This Row],[homeWinPercentage]], 1-tbl_pbp[[#This Row],[homeWinPercentage]])</f>
        <v>0.82899999999999996</v>
      </c>
      <c r="AI422" s="13">
        <f>tbl_pbp[[#This Row],[Kamara]]*tbl_pbp[[#This Row],[Impactful Play]]</f>
        <v>0</v>
      </c>
      <c r="AJ422" s="13">
        <f>tbl_pbp[[#This Row],[Thomas]]*tbl_pbp[[#This Row],[Impactful Play]]</f>
        <v>0</v>
      </c>
      <c r="AK422" s="13" t="str">
        <f>VLOOKUP(tbl_pbp[[#This Row],[Play Saints Win % Increase]], tbl_impact[],3,TRUE)</f>
        <v>Perfumed (5 to + 10%)</v>
      </c>
    </row>
    <row r="423" spans="1:37">
      <c r="A423" s="1">
        <v>74</v>
      </c>
      <c r="B423" s="5">
        <v>0.108</v>
      </c>
      <c r="C423" t="s">
        <v>9602</v>
      </c>
      <c r="D423">
        <v>0</v>
      </c>
      <c r="E423">
        <v>0</v>
      </c>
      <c r="F423">
        <v>2</v>
      </c>
      <c r="G423">
        <v>7</v>
      </c>
      <c r="H423">
        <v>20</v>
      </c>
      <c r="I423">
        <v>0</v>
      </c>
      <c r="J423">
        <v>35</v>
      </c>
      <c r="L423">
        <v>0</v>
      </c>
      <c r="M423">
        <v>0</v>
      </c>
      <c r="N423" t="s">
        <v>245</v>
      </c>
      <c r="O423" t="s">
        <v>143</v>
      </c>
      <c r="P423" t="s">
        <v>246</v>
      </c>
      <c r="Q423" t="s">
        <v>247</v>
      </c>
      <c r="R423" t="s">
        <v>248</v>
      </c>
      <c r="V423" t="s">
        <v>9385</v>
      </c>
      <c r="X423" t="str">
        <f>VLOOKUP(pbp!V3173, games!$B$2:$R$40, 3, FALSE)</f>
        <v>2020-09-28T00:20Z</v>
      </c>
      <c r="Y423">
        <f>VLOOKUP(1*V423,NFLGames!$H$11:$H$555,1,FALSE)</f>
        <v>401127993</v>
      </c>
      <c r="Z423">
        <f>VLOOKUP($Y423, NFLGames!$H$11:$K$555,2,FALSE)</f>
        <v>2019</v>
      </c>
      <c r="AA423">
        <f>VLOOKUP($Y423, NFLGames!$H$11:$K$555,3,FALSE)</f>
        <v>3</v>
      </c>
      <c r="AB423" s="6">
        <f>IF(A424=0, 0, AH424-tbl_pbp[[#This Row],[Saints Win %]])</f>
        <v>1.8000000000000016E-2</v>
      </c>
      <c r="AE423">
        <f>ABS(tbl_pbp[[#This Row],[play.homeScore]]-tbl_pbp[[#This Row],[play.awayScore]])</f>
        <v>13</v>
      </c>
      <c r="AF423">
        <f>IF(tbl_pbp[[#This Row],[Play Saints Win % Increase]]&gt;=$AF$4,1,0)</f>
        <v>0</v>
      </c>
      <c r="AG423" t="str">
        <f>VLOOKUP(tbl_pbp[[#This Row],[gameId]], games!$B$2:$T$40, 9, FALSE)</f>
        <v>new-orleans-saints</v>
      </c>
      <c r="AH423" s="5">
        <f>IF(tbl_pbp[[#This Row],[AwayTeam]] &lt;&gt; "new-orleans-saints", tbl_pbp[[#This Row],[homeWinPercentage]], 1-tbl_pbp[[#This Row],[homeWinPercentage]])</f>
        <v>0.89200000000000002</v>
      </c>
      <c r="AI423" s="13">
        <f>tbl_pbp[[#This Row],[Kamara]]*tbl_pbp[[#This Row],[Impactful Play]]</f>
        <v>0</v>
      </c>
      <c r="AJ423" s="13">
        <f>tbl_pbp[[#This Row],[Thomas]]*tbl_pbp[[#This Row],[Impactful Play]]</f>
        <v>0</v>
      </c>
      <c r="AK423" s="13" t="str">
        <f>VLOOKUP(tbl_pbp[[#This Row],[Play Saints Win % Increase]], tbl_impact[],3,TRUE)</f>
        <v>Scented (0 to +5%)</v>
      </c>
    </row>
    <row r="424" spans="1:37">
      <c r="A424" s="1">
        <v>75</v>
      </c>
      <c r="B424" s="5">
        <v>0.09</v>
      </c>
      <c r="C424" t="s">
        <v>9603</v>
      </c>
      <c r="D424">
        <v>0</v>
      </c>
      <c r="E424">
        <v>0</v>
      </c>
      <c r="F424">
        <v>3</v>
      </c>
      <c r="G424">
        <v>7</v>
      </c>
      <c r="H424">
        <v>20</v>
      </c>
      <c r="I424">
        <v>0</v>
      </c>
      <c r="J424">
        <v>35</v>
      </c>
      <c r="K424" t="s">
        <v>450</v>
      </c>
      <c r="L424">
        <v>0</v>
      </c>
      <c r="M424">
        <v>65</v>
      </c>
      <c r="N424" t="s">
        <v>9604</v>
      </c>
      <c r="O424" t="s">
        <v>24</v>
      </c>
      <c r="P424" t="s">
        <v>25</v>
      </c>
      <c r="Q424" t="s">
        <v>26</v>
      </c>
      <c r="R424" t="s">
        <v>27</v>
      </c>
      <c r="V424" t="s">
        <v>9385</v>
      </c>
      <c r="X424" t="str">
        <f>VLOOKUP(pbp!V3174, games!$B$2:$R$40, 3, FALSE)</f>
        <v>2020-09-28T00:20Z</v>
      </c>
      <c r="Y424">
        <f>VLOOKUP(1*V424,NFLGames!$H$11:$H$555,1,FALSE)</f>
        <v>401127993</v>
      </c>
      <c r="Z424">
        <f>VLOOKUP($Y424, NFLGames!$H$11:$K$555,2,FALSE)</f>
        <v>2019</v>
      </c>
      <c r="AA424">
        <f>VLOOKUP($Y424, NFLGames!$H$11:$K$555,3,FALSE)</f>
        <v>3</v>
      </c>
      <c r="AB424" s="6">
        <f>IF(A425=0, 0, AH425-tbl_pbp[[#This Row],[Saints Win %]])</f>
        <v>-3.0000000000000027E-3</v>
      </c>
      <c r="AE424">
        <f>ABS(tbl_pbp[[#This Row],[play.homeScore]]-tbl_pbp[[#This Row],[play.awayScore]])</f>
        <v>13</v>
      </c>
      <c r="AF424">
        <f>IF(tbl_pbp[[#This Row],[Play Saints Win % Increase]]&gt;=$AF$4,1,0)</f>
        <v>0</v>
      </c>
      <c r="AG424" t="str">
        <f>VLOOKUP(tbl_pbp[[#This Row],[gameId]], games!$B$2:$T$40, 9, FALSE)</f>
        <v>new-orleans-saints</v>
      </c>
      <c r="AH424" s="5">
        <f>IF(tbl_pbp[[#This Row],[AwayTeam]] &lt;&gt; "new-orleans-saints", tbl_pbp[[#This Row],[homeWinPercentage]], 1-tbl_pbp[[#This Row],[homeWinPercentage]])</f>
        <v>0.91</v>
      </c>
      <c r="AI424" s="13">
        <f>tbl_pbp[[#This Row],[Kamara]]*tbl_pbp[[#This Row],[Impactful Play]]</f>
        <v>0</v>
      </c>
      <c r="AJ424" s="13">
        <f>tbl_pbp[[#This Row],[Thomas]]*tbl_pbp[[#This Row],[Impactful Play]]</f>
        <v>0</v>
      </c>
      <c r="AK424" s="13" t="str">
        <f>VLOOKUP(tbl_pbp[[#This Row],[Play Saints Win % Increase]], tbl_impact[],3,TRUE)</f>
        <v>Bad (0 to -5%)</v>
      </c>
    </row>
    <row r="425" spans="1:37">
      <c r="A425" s="1">
        <v>76</v>
      </c>
      <c r="B425" s="5">
        <v>9.2999999999999999E-2</v>
      </c>
      <c r="C425" t="s">
        <v>9605</v>
      </c>
      <c r="D425">
        <v>0</v>
      </c>
      <c r="E425">
        <v>0</v>
      </c>
      <c r="F425">
        <v>3</v>
      </c>
      <c r="G425">
        <v>7</v>
      </c>
      <c r="H425">
        <v>20</v>
      </c>
      <c r="I425">
        <v>10</v>
      </c>
      <c r="J425">
        <v>75</v>
      </c>
      <c r="K425" t="s">
        <v>29</v>
      </c>
      <c r="L425">
        <v>1</v>
      </c>
      <c r="M425">
        <v>75</v>
      </c>
      <c r="N425" t="s">
        <v>9606</v>
      </c>
      <c r="O425" t="s">
        <v>249</v>
      </c>
      <c r="P425" t="s">
        <v>45</v>
      </c>
      <c r="Q425" t="s">
        <v>46</v>
      </c>
      <c r="R425" t="s">
        <v>47</v>
      </c>
      <c r="S425" t="s">
        <v>33</v>
      </c>
      <c r="T425" t="s">
        <v>34</v>
      </c>
      <c r="U425" t="s">
        <v>35</v>
      </c>
      <c r="V425" t="s">
        <v>9385</v>
      </c>
      <c r="X425" t="str">
        <f>VLOOKUP(pbp!V3175, games!$B$2:$R$40, 3, FALSE)</f>
        <v>2020-09-28T00:20Z</v>
      </c>
      <c r="Y425">
        <f>VLOOKUP(1*V425,NFLGames!$H$11:$H$555,1,FALSE)</f>
        <v>401127993</v>
      </c>
      <c r="Z425">
        <f>VLOOKUP($Y425, NFLGames!$H$11:$K$555,2,FALSE)</f>
        <v>2019</v>
      </c>
      <c r="AA425">
        <f>VLOOKUP($Y425, NFLGames!$H$11:$K$555,3,FALSE)</f>
        <v>3</v>
      </c>
      <c r="AB425" s="6">
        <f>IF(A426=0, 0, AH426-tbl_pbp[[#This Row],[Saints Win %]])</f>
        <v>1.100000000000001E-2</v>
      </c>
      <c r="AE425">
        <f>ABS(tbl_pbp[[#This Row],[play.homeScore]]-tbl_pbp[[#This Row],[play.awayScore]])</f>
        <v>13</v>
      </c>
      <c r="AF425">
        <f>IF(tbl_pbp[[#This Row],[Play Saints Win % Increase]]&gt;=$AF$4,1,0)</f>
        <v>0</v>
      </c>
      <c r="AG425" t="str">
        <f>VLOOKUP(tbl_pbp[[#This Row],[gameId]], games!$B$2:$T$40, 9, FALSE)</f>
        <v>new-orleans-saints</v>
      </c>
      <c r="AH425" s="5">
        <f>IF(tbl_pbp[[#This Row],[AwayTeam]] &lt;&gt; "new-orleans-saints", tbl_pbp[[#This Row],[homeWinPercentage]], 1-tbl_pbp[[#This Row],[homeWinPercentage]])</f>
        <v>0.90700000000000003</v>
      </c>
      <c r="AI425" s="13">
        <f>tbl_pbp[[#This Row],[Kamara]]*tbl_pbp[[#This Row],[Impactful Play]]</f>
        <v>0</v>
      </c>
      <c r="AJ425" s="13">
        <f>tbl_pbp[[#This Row],[Thomas]]*tbl_pbp[[#This Row],[Impactful Play]]</f>
        <v>0</v>
      </c>
      <c r="AK425" s="13" t="str">
        <f>VLOOKUP(tbl_pbp[[#This Row],[Play Saints Win % Increase]], tbl_impact[],3,TRUE)</f>
        <v>Scented (0 to +5%)</v>
      </c>
    </row>
    <row r="426" spans="1:37">
      <c r="A426" s="1">
        <v>77</v>
      </c>
      <c r="B426" s="5">
        <v>8.2000000000000003E-2</v>
      </c>
      <c r="C426" t="s">
        <v>9607</v>
      </c>
      <c r="D426">
        <v>0</v>
      </c>
      <c r="E426">
        <v>0</v>
      </c>
      <c r="F426">
        <v>3</v>
      </c>
      <c r="G426">
        <v>7</v>
      </c>
      <c r="H426">
        <v>20</v>
      </c>
      <c r="I426">
        <v>10</v>
      </c>
      <c r="J426">
        <v>59</v>
      </c>
      <c r="K426" t="s">
        <v>29</v>
      </c>
      <c r="L426">
        <v>1</v>
      </c>
      <c r="M426">
        <v>59</v>
      </c>
      <c r="N426" t="s">
        <v>9608</v>
      </c>
      <c r="O426" t="s">
        <v>1493</v>
      </c>
      <c r="P426" t="s">
        <v>30</v>
      </c>
      <c r="Q426" t="s">
        <v>31</v>
      </c>
      <c r="R426" t="s">
        <v>32</v>
      </c>
      <c r="S426" t="s">
        <v>33</v>
      </c>
      <c r="T426" t="s">
        <v>299</v>
      </c>
      <c r="U426" t="s">
        <v>1913</v>
      </c>
      <c r="V426" t="s">
        <v>9385</v>
      </c>
      <c r="X426" t="str">
        <f>VLOOKUP(pbp!V3176, games!$B$2:$R$40, 3, FALSE)</f>
        <v>2020-09-28T00:20Z</v>
      </c>
      <c r="Y426">
        <f>VLOOKUP(1*V426,NFLGames!$H$11:$H$555,1,FALSE)</f>
        <v>401127993</v>
      </c>
      <c r="Z426">
        <f>VLOOKUP($Y426, NFLGames!$H$11:$K$555,2,FALSE)</f>
        <v>2019</v>
      </c>
      <c r="AA426">
        <f>VLOOKUP($Y426, NFLGames!$H$11:$K$555,3,FALSE)</f>
        <v>3</v>
      </c>
      <c r="AB426" s="6">
        <f>IF(A427=0, 0, AH427-tbl_pbp[[#This Row],[Saints Win %]])</f>
        <v>-9.000000000000008E-3</v>
      </c>
      <c r="AD426">
        <v>1</v>
      </c>
      <c r="AE426">
        <f>ABS(tbl_pbp[[#This Row],[play.homeScore]]-tbl_pbp[[#This Row],[play.awayScore]])</f>
        <v>13</v>
      </c>
      <c r="AF426">
        <f>IF(tbl_pbp[[#This Row],[Play Saints Win % Increase]]&gt;=$AF$4,1,0)</f>
        <v>0</v>
      </c>
      <c r="AG426" t="str">
        <f>VLOOKUP(tbl_pbp[[#This Row],[gameId]], games!$B$2:$T$40, 9, FALSE)</f>
        <v>new-orleans-saints</v>
      </c>
      <c r="AH426" s="5">
        <f>IF(tbl_pbp[[#This Row],[AwayTeam]] &lt;&gt; "new-orleans-saints", tbl_pbp[[#This Row],[homeWinPercentage]], 1-tbl_pbp[[#This Row],[homeWinPercentage]])</f>
        <v>0.91800000000000004</v>
      </c>
      <c r="AI426" s="13">
        <f>tbl_pbp[[#This Row],[Kamara]]*tbl_pbp[[#This Row],[Impactful Play]]</f>
        <v>0</v>
      </c>
      <c r="AJ426" s="13">
        <f>tbl_pbp[[#This Row],[Thomas]]*tbl_pbp[[#This Row],[Impactful Play]]</f>
        <v>0</v>
      </c>
      <c r="AK426" s="13" t="str">
        <f>VLOOKUP(tbl_pbp[[#This Row],[Play Saints Win % Increase]], tbl_impact[],3,TRUE)</f>
        <v>Bad (0 to -5%)</v>
      </c>
    </row>
    <row r="427" spans="1:37">
      <c r="A427" s="1">
        <v>78</v>
      </c>
      <c r="B427" s="5">
        <v>9.0999999999999998E-2</v>
      </c>
      <c r="C427" t="s">
        <v>9609</v>
      </c>
      <c r="D427">
        <v>0</v>
      </c>
      <c r="E427">
        <v>0</v>
      </c>
      <c r="F427">
        <v>3</v>
      </c>
      <c r="G427">
        <v>7</v>
      </c>
      <c r="H427">
        <v>20</v>
      </c>
      <c r="I427">
        <v>10</v>
      </c>
      <c r="J427">
        <v>41</v>
      </c>
      <c r="K427" t="s">
        <v>29</v>
      </c>
      <c r="L427">
        <v>1</v>
      </c>
      <c r="M427">
        <v>41</v>
      </c>
      <c r="N427" t="s">
        <v>9610</v>
      </c>
      <c r="O427" t="s">
        <v>254</v>
      </c>
      <c r="P427" t="s">
        <v>45</v>
      </c>
      <c r="Q427" t="s">
        <v>46</v>
      </c>
      <c r="R427" t="s">
        <v>47</v>
      </c>
      <c r="S427" t="s">
        <v>33</v>
      </c>
      <c r="T427" t="s">
        <v>9459</v>
      </c>
      <c r="U427" t="s">
        <v>9611</v>
      </c>
      <c r="V427" t="s">
        <v>9385</v>
      </c>
      <c r="X427" t="str">
        <f>VLOOKUP(pbp!V3177, games!$B$2:$R$40, 3, FALSE)</f>
        <v>2020-09-28T00:20Z</v>
      </c>
      <c r="Y427">
        <f>VLOOKUP(1*V427,NFLGames!$H$11:$H$555,1,FALSE)</f>
        <v>401127993</v>
      </c>
      <c r="Z427">
        <f>VLOOKUP($Y427, NFLGames!$H$11:$K$555,2,FALSE)</f>
        <v>2019</v>
      </c>
      <c r="AA427">
        <f>VLOOKUP($Y427, NFLGames!$H$11:$K$555,3,FALSE)</f>
        <v>3</v>
      </c>
      <c r="AB427" s="6">
        <f>IF(A428=0, 0, AH428-tbl_pbp[[#This Row],[Saints Win %]])</f>
        <v>-2.1000000000000019E-2</v>
      </c>
      <c r="AE427">
        <f>ABS(tbl_pbp[[#This Row],[play.homeScore]]-tbl_pbp[[#This Row],[play.awayScore]])</f>
        <v>13</v>
      </c>
      <c r="AF427">
        <f>IF(tbl_pbp[[#This Row],[Play Saints Win % Increase]]&gt;=$AF$4,1,0)</f>
        <v>0</v>
      </c>
      <c r="AG427" t="str">
        <f>VLOOKUP(tbl_pbp[[#This Row],[gameId]], games!$B$2:$T$40, 9, FALSE)</f>
        <v>new-orleans-saints</v>
      </c>
      <c r="AH427" s="5">
        <f>IF(tbl_pbp[[#This Row],[AwayTeam]] &lt;&gt; "new-orleans-saints", tbl_pbp[[#This Row],[homeWinPercentage]], 1-tbl_pbp[[#This Row],[homeWinPercentage]])</f>
        <v>0.90900000000000003</v>
      </c>
      <c r="AI427" s="13">
        <f>tbl_pbp[[#This Row],[Kamara]]*tbl_pbp[[#This Row],[Impactful Play]]</f>
        <v>0</v>
      </c>
      <c r="AJ427" s="13">
        <f>tbl_pbp[[#This Row],[Thomas]]*tbl_pbp[[#This Row],[Impactful Play]]</f>
        <v>0</v>
      </c>
      <c r="AK427" s="13" t="str">
        <f>VLOOKUP(tbl_pbp[[#This Row],[Play Saints Win % Increase]], tbl_impact[],3,TRUE)</f>
        <v>Bad (0 to -5%)</v>
      </c>
    </row>
    <row r="428" spans="1:37">
      <c r="A428" s="1">
        <v>79</v>
      </c>
      <c r="B428" s="5">
        <v>0.112</v>
      </c>
      <c r="C428" t="s">
        <v>9612</v>
      </c>
      <c r="D428">
        <v>0</v>
      </c>
      <c r="E428">
        <v>0</v>
      </c>
      <c r="F428">
        <v>3</v>
      </c>
      <c r="G428">
        <v>7</v>
      </c>
      <c r="H428">
        <v>20</v>
      </c>
      <c r="I428">
        <v>8</v>
      </c>
      <c r="J428">
        <v>39</v>
      </c>
      <c r="K428" t="s">
        <v>29</v>
      </c>
      <c r="L428">
        <v>2</v>
      </c>
      <c r="M428">
        <v>39</v>
      </c>
      <c r="N428" t="s">
        <v>9613</v>
      </c>
      <c r="O428" t="s">
        <v>445</v>
      </c>
      <c r="P428" t="s">
        <v>94</v>
      </c>
      <c r="Q428" t="s">
        <v>95</v>
      </c>
      <c r="R428" t="s">
        <v>96</v>
      </c>
      <c r="S428" t="s">
        <v>73</v>
      </c>
      <c r="T428" t="s">
        <v>9455</v>
      </c>
      <c r="U428" t="s">
        <v>9614</v>
      </c>
      <c r="V428" t="s">
        <v>9385</v>
      </c>
      <c r="X428" t="str">
        <f>VLOOKUP(pbp!V3178, games!$B$2:$R$40, 3, FALSE)</f>
        <v>2020-09-28T00:20Z</v>
      </c>
      <c r="Y428">
        <f>VLOOKUP(1*V428,NFLGames!$H$11:$H$555,1,FALSE)</f>
        <v>401127993</v>
      </c>
      <c r="Z428">
        <f>VLOOKUP($Y428, NFLGames!$H$11:$K$555,2,FALSE)</f>
        <v>2019</v>
      </c>
      <c r="AA428">
        <f>VLOOKUP($Y428, NFLGames!$H$11:$K$555,3,FALSE)</f>
        <v>3</v>
      </c>
      <c r="AB428" s="6">
        <f>IF(A429=0, 0, AH429-tbl_pbp[[#This Row],[Saints Win %]])</f>
        <v>9.000000000000008E-3</v>
      </c>
      <c r="AE428">
        <f>ABS(tbl_pbp[[#This Row],[play.homeScore]]-tbl_pbp[[#This Row],[play.awayScore]])</f>
        <v>13</v>
      </c>
      <c r="AF428">
        <f>IF(tbl_pbp[[#This Row],[Play Saints Win % Increase]]&gt;=$AF$4,1,0)</f>
        <v>0</v>
      </c>
      <c r="AG428" t="str">
        <f>VLOOKUP(tbl_pbp[[#This Row],[gameId]], games!$B$2:$T$40, 9, FALSE)</f>
        <v>new-orleans-saints</v>
      </c>
      <c r="AH428" s="5">
        <f>IF(tbl_pbp[[#This Row],[AwayTeam]] &lt;&gt; "new-orleans-saints", tbl_pbp[[#This Row],[homeWinPercentage]], 1-tbl_pbp[[#This Row],[homeWinPercentage]])</f>
        <v>0.88800000000000001</v>
      </c>
      <c r="AI428" s="13">
        <f>tbl_pbp[[#This Row],[Kamara]]*tbl_pbp[[#This Row],[Impactful Play]]</f>
        <v>0</v>
      </c>
      <c r="AJ428" s="13">
        <f>tbl_pbp[[#This Row],[Thomas]]*tbl_pbp[[#This Row],[Impactful Play]]</f>
        <v>0</v>
      </c>
      <c r="AK428" s="13" t="str">
        <f>VLOOKUP(tbl_pbp[[#This Row],[Play Saints Win % Increase]], tbl_impact[],3,TRUE)</f>
        <v>Scented (0 to +5%)</v>
      </c>
    </row>
    <row r="429" spans="1:37">
      <c r="A429" s="1">
        <v>80</v>
      </c>
      <c r="B429" s="5">
        <v>0.10299999999999999</v>
      </c>
      <c r="C429" t="s">
        <v>9615</v>
      </c>
      <c r="D429">
        <v>0</v>
      </c>
      <c r="E429">
        <v>0</v>
      </c>
      <c r="F429">
        <v>3</v>
      </c>
      <c r="G429">
        <v>7</v>
      </c>
      <c r="H429">
        <v>20</v>
      </c>
      <c r="I429">
        <v>23</v>
      </c>
      <c r="J429">
        <v>54</v>
      </c>
      <c r="K429" t="s">
        <v>29</v>
      </c>
      <c r="L429">
        <v>2</v>
      </c>
      <c r="M429">
        <v>54</v>
      </c>
      <c r="N429" t="s">
        <v>9616</v>
      </c>
      <c r="O429" t="s">
        <v>6516</v>
      </c>
      <c r="P429" t="s">
        <v>30</v>
      </c>
      <c r="Q429" t="s">
        <v>31</v>
      </c>
      <c r="R429" t="s">
        <v>32</v>
      </c>
      <c r="S429" t="s">
        <v>8416</v>
      </c>
      <c r="T429" t="s">
        <v>435</v>
      </c>
      <c r="U429" t="s">
        <v>9617</v>
      </c>
      <c r="V429" t="s">
        <v>9385</v>
      </c>
      <c r="X429" t="str">
        <f>VLOOKUP(pbp!V3179, games!$B$2:$R$40, 3, FALSE)</f>
        <v>2020-09-28T00:20Z</v>
      </c>
      <c r="Y429">
        <f>VLOOKUP(1*V429,NFLGames!$H$11:$H$555,1,FALSE)</f>
        <v>401127993</v>
      </c>
      <c r="Z429">
        <f>VLOOKUP($Y429, NFLGames!$H$11:$K$555,2,FALSE)</f>
        <v>2019</v>
      </c>
      <c r="AA429">
        <f>VLOOKUP($Y429, NFLGames!$H$11:$K$555,3,FALSE)</f>
        <v>3</v>
      </c>
      <c r="AB429" s="6">
        <f>IF(A430=0, 0, AH430-tbl_pbp[[#This Row],[Saints Win %]])</f>
        <v>4.0000000000000036E-3</v>
      </c>
      <c r="AE429">
        <f>ABS(tbl_pbp[[#This Row],[play.homeScore]]-tbl_pbp[[#This Row],[play.awayScore]])</f>
        <v>13</v>
      </c>
      <c r="AF429">
        <f>IF(tbl_pbp[[#This Row],[Play Saints Win % Increase]]&gt;=$AF$4,1,0)</f>
        <v>0</v>
      </c>
      <c r="AG429" t="str">
        <f>VLOOKUP(tbl_pbp[[#This Row],[gameId]], games!$B$2:$T$40, 9, FALSE)</f>
        <v>new-orleans-saints</v>
      </c>
      <c r="AH429" s="5">
        <f>IF(tbl_pbp[[#This Row],[AwayTeam]] &lt;&gt; "new-orleans-saints", tbl_pbp[[#This Row],[homeWinPercentage]], 1-tbl_pbp[[#This Row],[homeWinPercentage]])</f>
        <v>0.89700000000000002</v>
      </c>
      <c r="AI429" s="13">
        <f>tbl_pbp[[#This Row],[Kamara]]*tbl_pbp[[#This Row],[Impactful Play]]</f>
        <v>0</v>
      </c>
      <c r="AJ429" s="13">
        <f>tbl_pbp[[#This Row],[Thomas]]*tbl_pbp[[#This Row],[Impactful Play]]</f>
        <v>0</v>
      </c>
      <c r="AK429" s="13" t="str">
        <f>VLOOKUP(tbl_pbp[[#This Row],[Play Saints Win % Increase]], tbl_impact[],3,TRUE)</f>
        <v>Scented (0 to +5%)</v>
      </c>
    </row>
    <row r="430" spans="1:37">
      <c r="A430" s="1">
        <v>81</v>
      </c>
      <c r="B430" s="5">
        <v>9.9000000000000005E-2</v>
      </c>
      <c r="C430" t="s">
        <v>9618</v>
      </c>
      <c r="D430">
        <v>0</v>
      </c>
      <c r="E430">
        <v>0</v>
      </c>
      <c r="F430">
        <v>3</v>
      </c>
      <c r="G430">
        <v>7</v>
      </c>
      <c r="H430">
        <v>20</v>
      </c>
      <c r="I430">
        <v>13</v>
      </c>
      <c r="J430">
        <v>44</v>
      </c>
      <c r="K430" t="s">
        <v>29</v>
      </c>
      <c r="L430">
        <v>3</v>
      </c>
      <c r="M430">
        <v>44</v>
      </c>
      <c r="N430" t="s">
        <v>9619</v>
      </c>
      <c r="O430" t="s">
        <v>6277</v>
      </c>
      <c r="P430" t="s">
        <v>30</v>
      </c>
      <c r="Q430" t="s">
        <v>31</v>
      </c>
      <c r="R430" t="s">
        <v>32</v>
      </c>
      <c r="S430" t="s">
        <v>943</v>
      </c>
      <c r="T430" t="s">
        <v>9620</v>
      </c>
      <c r="U430" t="s">
        <v>9621</v>
      </c>
      <c r="V430" t="s">
        <v>9385</v>
      </c>
      <c r="X430" t="str">
        <f>VLOOKUP(pbp!V3180, games!$B$2:$R$40, 3, FALSE)</f>
        <v>2020-09-28T00:20Z</v>
      </c>
      <c r="Y430">
        <f>VLOOKUP(1*V430,NFLGames!$H$11:$H$555,1,FALSE)</f>
        <v>401127993</v>
      </c>
      <c r="Z430">
        <f>VLOOKUP($Y430, NFLGames!$H$11:$K$555,2,FALSE)</f>
        <v>2019</v>
      </c>
      <c r="AA430">
        <f>VLOOKUP($Y430, NFLGames!$H$11:$K$555,3,FALSE)</f>
        <v>3</v>
      </c>
      <c r="AB430" s="6">
        <f>IF(A431=0, 0, AH431-tbl_pbp[[#This Row],[Saints Win %]])</f>
        <v>4.3999999999999928E-2</v>
      </c>
      <c r="AE430">
        <f>ABS(tbl_pbp[[#This Row],[play.homeScore]]-tbl_pbp[[#This Row],[play.awayScore]])</f>
        <v>13</v>
      </c>
      <c r="AF430">
        <f>IF(tbl_pbp[[#This Row],[Play Saints Win % Increase]]&gt;=$AF$4,1,0)</f>
        <v>0</v>
      </c>
      <c r="AG430" t="str">
        <f>VLOOKUP(tbl_pbp[[#This Row],[gameId]], games!$B$2:$T$40, 9, FALSE)</f>
        <v>new-orleans-saints</v>
      </c>
      <c r="AH430" s="5">
        <f>IF(tbl_pbp[[#This Row],[AwayTeam]] &lt;&gt; "new-orleans-saints", tbl_pbp[[#This Row],[homeWinPercentage]], 1-tbl_pbp[[#This Row],[homeWinPercentage]])</f>
        <v>0.90100000000000002</v>
      </c>
      <c r="AI430" s="13">
        <f>tbl_pbp[[#This Row],[Kamara]]*tbl_pbp[[#This Row],[Impactful Play]]</f>
        <v>0</v>
      </c>
      <c r="AJ430" s="13">
        <f>tbl_pbp[[#This Row],[Thomas]]*tbl_pbp[[#This Row],[Impactful Play]]</f>
        <v>0</v>
      </c>
      <c r="AK430" s="13" t="str">
        <f>VLOOKUP(tbl_pbp[[#This Row],[Play Saints Win % Increase]], tbl_impact[],3,TRUE)</f>
        <v>Scented (0 to +5%)</v>
      </c>
    </row>
    <row r="431" spans="1:37">
      <c r="A431" s="1">
        <v>82</v>
      </c>
      <c r="B431" s="5">
        <v>5.5E-2</v>
      </c>
      <c r="C431" t="s">
        <v>9622</v>
      </c>
      <c r="D431">
        <v>0</v>
      </c>
      <c r="E431">
        <v>0</v>
      </c>
      <c r="F431">
        <v>3</v>
      </c>
      <c r="G431">
        <v>7</v>
      </c>
      <c r="H431">
        <v>20</v>
      </c>
      <c r="I431">
        <v>4</v>
      </c>
      <c r="J431">
        <v>35</v>
      </c>
      <c r="K431" t="s">
        <v>29</v>
      </c>
      <c r="L431">
        <v>4</v>
      </c>
      <c r="M431">
        <v>35</v>
      </c>
      <c r="N431" t="s">
        <v>9623</v>
      </c>
      <c r="O431" t="s">
        <v>1361</v>
      </c>
      <c r="P431" t="s">
        <v>94</v>
      </c>
      <c r="Q431" t="s">
        <v>95</v>
      </c>
      <c r="R431" t="s">
        <v>96</v>
      </c>
      <c r="S431" t="s">
        <v>69</v>
      </c>
      <c r="T431" t="s">
        <v>9624</v>
      </c>
      <c r="U431" t="s">
        <v>9625</v>
      </c>
      <c r="V431" t="s">
        <v>9385</v>
      </c>
      <c r="X431" t="str">
        <f>VLOOKUP(pbp!V3181, games!$B$2:$R$40, 3, FALSE)</f>
        <v>2020-09-28T00:20Z</v>
      </c>
      <c r="Y431">
        <f>VLOOKUP(1*V431,NFLGames!$H$11:$H$555,1,FALSE)</f>
        <v>401127993</v>
      </c>
      <c r="Z431">
        <f>VLOOKUP($Y431, NFLGames!$H$11:$K$555,2,FALSE)</f>
        <v>2019</v>
      </c>
      <c r="AA431">
        <f>VLOOKUP($Y431, NFLGames!$H$11:$K$555,3,FALSE)</f>
        <v>3</v>
      </c>
      <c r="AB431" s="6">
        <f>IF(A432=0, 0, AH432-tbl_pbp[[#This Row],[Saints Win %]])</f>
        <v>-1.5999999999999903E-2</v>
      </c>
      <c r="AE431">
        <f>ABS(tbl_pbp[[#This Row],[play.homeScore]]-tbl_pbp[[#This Row],[play.awayScore]])</f>
        <v>13</v>
      </c>
      <c r="AF431">
        <f>IF(tbl_pbp[[#This Row],[Play Saints Win % Increase]]&gt;=$AF$4,1,0)</f>
        <v>0</v>
      </c>
      <c r="AG431" t="str">
        <f>VLOOKUP(tbl_pbp[[#This Row],[gameId]], games!$B$2:$T$40, 9, FALSE)</f>
        <v>new-orleans-saints</v>
      </c>
      <c r="AH431" s="5">
        <f>IF(tbl_pbp[[#This Row],[AwayTeam]] &lt;&gt; "new-orleans-saints", tbl_pbp[[#This Row],[homeWinPercentage]], 1-tbl_pbp[[#This Row],[homeWinPercentage]])</f>
        <v>0.94499999999999995</v>
      </c>
      <c r="AI431" s="13">
        <f>tbl_pbp[[#This Row],[Kamara]]*tbl_pbp[[#This Row],[Impactful Play]]</f>
        <v>0</v>
      </c>
      <c r="AJ431" s="13">
        <f>tbl_pbp[[#This Row],[Thomas]]*tbl_pbp[[#This Row],[Impactful Play]]</f>
        <v>0</v>
      </c>
      <c r="AK431" s="13" t="str">
        <f>VLOOKUP(tbl_pbp[[#This Row],[Play Saints Win % Increase]], tbl_impact[],3,TRUE)</f>
        <v>Bad (0 to -5%)</v>
      </c>
    </row>
    <row r="432" spans="1:37">
      <c r="A432" s="1">
        <v>83</v>
      </c>
      <c r="B432" s="5">
        <v>7.0999999999999994E-2</v>
      </c>
      <c r="C432" t="s">
        <v>9626</v>
      </c>
      <c r="D432">
        <v>0</v>
      </c>
      <c r="E432">
        <v>0</v>
      </c>
      <c r="F432">
        <v>3</v>
      </c>
      <c r="G432">
        <v>7</v>
      </c>
      <c r="H432">
        <v>20</v>
      </c>
      <c r="I432">
        <v>10</v>
      </c>
      <c r="J432">
        <v>30</v>
      </c>
      <c r="K432" t="s">
        <v>29</v>
      </c>
      <c r="L432">
        <v>1</v>
      </c>
      <c r="M432">
        <v>30</v>
      </c>
      <c r="N432" t="s">
        <v>9627</v>
      </c>
      <c r="O432" t="s">
        <v>2046</v>
      </c>
      <c r="P432" t="s">
        <v>22</v>
      </c>
      <c r="Q432" t="s">
        <v>37</v>
      </c>
      <c r="S432" t="s">
        <v>33</v>
      </c>
      <c r="T432" t="s">
        <v>9600</v>
      </c>
      <c r="U432" t="s">
        <v>9628</v>
      </c>
      <c r="V432" t="s">
        <v>9385</v>
      </c>
      <c r="X432" t="str">
        <f>VLOOKUP(pbp!V3182, games!$B$2:$R$40, 3, FALSE)</f>
        <v>2020-09-28T00:20Z</v>
      </c>
      <c r="Y432">
        <f>VLOOKUP(1*V432,NFLGames!$H$11:$H$555,1,FALSE)</f>
        <v>401127993</v>
      </c>
      <c r="Z432">
        <f>VLOOKUP($Y432, NFLGames!$H$11:$K$555,2,FALSE)</f>
        <v>2019</v>
      </c>
      <c r="AA432">
        <f>VLOOKUP($Y432, NFLGames!$H$11:$K$555,3,FALSE)</f>
        <v>3</v>
      </c>
      <c r="AB432" s="6">
        <f>IF(A433=0, 0, AH433-tbl_pbp[[#This Row],[Saints Win %]])</f>
        <v>1.0999999999999899E-2</v>
      </c>
      <c r="AE432">
        <f>ABS(tbl_pbp[[#This Row],[play.homeScore]]-tbl_pbp[[#This Row],[play.awayScore]])</f>
        <v>13</v>
      </c>
      <c r="AF432">
        <f>IF(tbl_pbp[[#This Row],[Play Saints Win % Increase]]&gt;=$AF$4,1,0)</f>
        <v>0</v>
      </c>
      <c r="AG432" t="str">
        <f>VLOOKUP(tbl_pbp[[#This Row],[gameId]], games!$B$2:$T$40, 9, FALSE)</f>
        <v>new-orleans-saints</v>
      </c>
      <c r="AH432" s="5">
        <f>IF(tbl_pbp[[#This Row],[AwayTeam]] &lt;&gt; "new-orleans-saints", tbl_pbp[[#This Row],[homeWinPercentage]], 1-tbl_pbp[[#This Row],[homeWinPercentage]])</f>
        <v>0.92900000000000005</v>
      </c>
      <c r="AI432" s="13">
        <f>tbl_pbp[[#This Row],[Kamara]]*tbl_pbp[[#This Row],[Impactful Play]]</f>
        <v>0</v>
      </c>
      <c r="AJ432" s="13">
        <f>tbl_pbp[[#This Row],[Thomas]]*tbl_pbp[[#This Row],[Impactful Play]]</f>
        <v>0</v>
      </c>
      <c r="AK432" s="13" t="str">
        <f>VLOOKUP(tbl_pbp[[#This Row],[Play Saints Win % Increase]], tbl_impact[],3,TRUE)</f>
        <v>Scented (0 to +5%)</v>
      </c>
    </row>
    <row r="433" spans="1:37">
      <c r="A433" s="1">
        <v>84</v>
      </c>
      <c r="B433" s="5">
        <v>0.06</v>
      </c>
      <c r="C433" t="s">
        <v>9629</v>
      </c>
      <c r="D433">
        <v>0</v>
      </c>
      <c r="E433">
        <v>0</v>
      </c>
      <c r="F433">
        <v>3</v>
      </c>
      <c r="G433">
        <v>7</v>
      </c>
      <c r="H433">
        <v>20</v>
      </c>
      <c r="I433">
        <v>10</v>
      </c>
      <c r="J433">
        <v>30</v>
      </c>
      <c r="K433" t="s">
        <v>29</v>
      </c>
      <c r="L433">
        <v>2</v>
      </c>
      <c r="M433">
        <v>30</v>
      </c>
      <c r="N433" t="s">
        <v>9630</v>
      </c>
      <c r="O433" t="s">
        <v>5618</v>
      </c>
      <c r="P433" t="s">
        <v>45</v>
      </c>
      <c r="Q433" t="s">
        <v>46</v>
      </c>
      <c r="R433" t="s">
        <v>47</v>
      </c>
      <c r="S433" t="s">
        <v>120</v>
      </c>
      <c r="T433" t="s">
        <v>9600</v>
      </c>
      <c r="U433" t="s">
        <v>9631</v>
      </c>
      <c r="V433" t="s">
        <v>9385</v>
      </c>
      <c r="X433" t="str">
        <f>VLOOKUP(pbp!V3183, games!$B$2:$R$40, 3, FALSE)</f>
        <v>2020-09-28T00:20Z</v>
      </c>
      <c r="Y433">
        <f>VLOOKUP(1*V433,NFLGames!$H$11:$H$555,1,FALSE)</f>
        <v>401127993</v>
      </c>
      <c r="Z433">
        <f>VLOOKUP($Y433, NFLGames!$H$11:$K$555,2,FALSE)</f>
        <v>2019</v>
      </c>
      <c r="AA433">
        <f>VLOOKUP($Y433, NFLGames!$H$11:$K$555,3,FALSE)</f>
        <v>3</v>
      </c>
      <c r="AB433" s="6">
        <f>IF(A434=0, 0, AH434-tbl_pbp[[#This Row],[Saints Win %]])</f>
        <v>1.100000000000001E-2</v>
      </c>
      <c r="AE433">
        <f>ABS(tbl_pbp[[#This Row],[play.homeScore]]-tbl_pbp[[#This Row],[play.awayScore]])</f>
        <v>13</v>
      </c>
      <c r="AF433">
        <f>IF(tbl_pbp[[#This Row],[Play Saints Win % Increase]]&gt;=$AF$4,1,0)</f>
        <v>0</v>
      </c>
      <c r="AG433" t="str">
        <f>VLOOKUP(tbl_pbp[[#This Row],[gameId]], games!$B$2:$T$40, 9, FALSE)</f>
        <v>new-orleans-saints</v>
      </c>
      <c r="AH433" s="5">
        <f>IF(tbl_pbp[[#This Row],[AwayTeam]] &lt;&gt; "new-orleans-saints", tbl_pbp[[#This Row],[homeWinPercentage]], 1-tbl_pbp[[#This Row],[homeWinPercentage]])</f>
        <v>0.94</v>
      </c>
      <c r="AI433" s="13">
        <f>tbl_pbp[[#This Row],[Kamara]]*tbl_pbp[[#This Row],[Impactful Play]]</f>
        <v>0</v>
      </c>
      <c r="AJ433" s="13">
        <f>tbl_pbp[[#This Row],[Thomas]]*tbl_pbp[[#This Row],[Impactful Play]]</f>
        <v>0</v>
      </c>
      <c r="AK433" s="13" t="str">
        <f>VLOOKUP(tbl_pbp[[#This Row],[Play Saints Win % Increase]], tbl_impact[],3,TRUE)</f>
        <v>Scented (0 to +5%)</v>
      </c>
    </row>
    <row r="434" spans="1:37">
      <c r="A434" s="1">
        <v>85</v>
      </c>
      <c r="B434" s="5">
        <v>4.9000000000000002E-2</v>
      </c>
      <c r="C434" t="s">
        <v>9632</v>
      </c>
      <c r="D434">
        <v>0</v>
      </c>
      <c r="E434">
        <v>0</v>
      </c>
      <c r="F434">
        <v>3</v>
      </c>
      <c r="G434">
        <v>7</v>
      </c>
      <c r="H434">
        <v>20</v>
      </c>
      <c r="I434">
        <v>4</v>
      </c>
      <c r="J434">
        <v>24</v>
      </c>
      <c r="K434" t="s">
        <v>29</v>
      </c>
      <c r="L434">
        <v>3</v>
      </c>
      <c r="M434">
        <v>24</v>
      </c>
      <c r="N434" t="s">
        <v>9633</v>
      </c>
      <c r="O434" t="s">
        <v>459</v>
      </c>
      <c r="P434" t="s">
        <v>30</v>
      </c>
      <c r="Q434" t="s">
        <v>31</v>
      </c>
      <c r="R434" t="s">
        <v>32</v>
      </c>
      <c r="S434" t="s">
        <v>63</v>
      </c>
      <c r="T434" t="s">
        <v>9634</v>
      </c>
      <c r="U434" t="s">
        <v>9635</v>
      </c>
      <c r="V434" t="s">
        <v>9385</v>
      </c>
      <c r="X434" t="str">
        <f>VLOOKUP(pbp!V3184, games!$B$2:$R$40, 3, FALSE)</f>
        <v>2020-09-28T00:20Z</v>
      </c>
      <c r="Y434">
        <f>VLOOKUP(1*V434,NFLGames!$H$11:$H$555,1,FALSE)</f>
        <v>401127993</v>
      </c>
      <c r="Z434">
        <f>VLOOKUP($Y434, NFLGames!$H$11:$K$555,2,FALSE)</f>
        <v>2019</v>
      </c>
      <c r="AA434">
        <f>VLOOKUP($Y434, NFLGames!$H$11:$K$555,3,FALSE)</f>
        <v>3</v>
      </c>
      <c r="AB434" s="6">
        <f>IF(A435=0, 0, AH435-tbl_pbp[[#This Row],[Saints Win %]])</f>
        <v>1.2000000000000011E-2</v>
      </c>
      <c r="AD434">
        <v>1</v>
      </c>
      <c r="AE434">
        <f>ABS(tbl_pbp[[#This Row],[play.homeScore]]-tbl_pbp[[#This Row],[play.awayScore]])</f>
        <v>13</v>
      </c>
      <c r="AF434">
        <f>IF(tbl_pbp[[#This Row],[Play Saints Win % Increase]]&gt;=$AF$4,1,0)</f>
        <v>0</v>
      </c>
      <c r="AG434" t="str">
        <f>VLOOKUP(tbl_pbp[[#This Row],[gameId]], games!$B$2:$T$40, 9, FALSE)</f>
        <v>new-orleans-saints</v>
      </c>
      <c r="AH434" s="5">
        <f>IF(tbl_pbp[[#This Row],[AwayTeam]] &lt;&gt; "new-orleans-saints", tbl_pbp[[#This Row],[homeWinPercentage]], 1-tbl_pbp[[#This Row],[homeWinPercentage]])</f>
        <v>0.95099999999999996</v>
      </c>
      <c r="AI434" s="13">
        <f>tbl_pbp[[#This Row],[Kamara]]*tbl_pbp[[#This Row],[Impactful Play]]</f>
        <v>0</v>
      </c>
      <c r="AJ434" s="13">
        <f>tbl_pbp[[#This Row],[Thomas]]*tbl_pbp[[#This Row],[Impactful Play]]</f>
        <v>0</v>
      </c>
      <c r="AK434" s="13" t="str">
        <f>VLOOKUP(tbl_pbp[[#This Row],[Play Saints Win % Increase]], tbl_impact[],3,TRUE)</f>
        <v>Scented (0 to +5%)</v>
      </c>
    </row>
    <row r="435" spans="1:37">
      <c r="A435" s="1">
        <v>86</v>
      </c>
      <c r="B435" s="5">
        <v>3.6999999999999998E-2</v>
      </c>
      <c r="C435" t="s">
        <v>9636</v>
      </c>
      <c r="D435">
        <v>0</v>
      </c>
      <c r="E435">
        <v>0</v>
      </c>
      <c r="F435">
        <v>3</v>
      </c>
      <c r="G435">
        <v>7</v>
      </c>
      <c r="H435">
        <v>20</v>
      </c>
      <c r="I435">
        <v>9</v>
      </c>
      <c r="J435">
        <v>9</v>
      </c>
      <c r="K435" t="s">
        <v>29</v>
      </c>
      <c r="L435">
        <v>1</v>
      </c>
      <c r="M435">
        <v>9</v>
      </c>
      <c r="N435" t="s">
        <v>9637</v>
      </c>
      <c r="O435" t="s">
        <v>6187</v>
      </c>
      <c r="P435" t="s">
        <v>30</v>
      </c>
      <c r="Q435" t="s">
        <v>31</v>
      </c>
      <c r="R435" t="s">
        <v>32</v>
      </c>
      <c r="S435" t="s">
        <v>283</v>
      </c>
      <c r="T435" t="s">
        <v>9638</v>
      </c>
      <c r="U435" t="s">
        <v>9639</v>
      </c>
      <c r="V435" t="s">
        <v>9385</v>
      </c>
      <c r="X435" t="str">
        <f>VLOOKUP(pbp!V3185, games!$B$2:$R$40, 3, FALSE)</f>
        <v>2020-09-28T00:20Z</v>
      </c>
      <c r="Y435">
        <f>VLOOKUP(1*V435,NFLGames!$H$11:$H$555,1,FALSE)</f>
        <v>401127993</v>
      </c>
      <c r="Z435">
        <f>VLOOKUP($Y435, NFLGames!$H$11:$K$555,2,FALSE)</f>
        <v>2019</v>
      </c>
      <c r="AA435">
        <f>VLOOKUP($Y435, NFLGames!$H$11:$K$555,3,FALSE)</f>
        <v>3</v>
      </c>
      <c r="AB435" s="6">
        <f>IF(A436=0, 0, AH436-tbl_pbp[[#This Row],[Saints Win %]])</f>
        <v>4.0000000000000036E-3</v>
      </c>
      <c r="AE435">
        <f>ABS(tbl_pbp[[#This Row],[play.homeScore]]-tbl_pbp[[#This Row],[play.awayScore]])</f>
        <v>13</v>
      </c>
      <c r="AF435">
        <f>IF(tbl_pbp[[#This Row],[Play Saints Win % Increase]]&gt;=$AF$4,1,0)</f>
        <v>0</v>
      </c>
      <c r="AG435" t="str">
        <f>VLOOKUP(tbl_pbp[[#This Row],[gameId]], games!$B$2:$T$40, 9, FALSE)</f>
        <v>new-orleans-saints</v>
      </c>
      <c r="AH435" s="5">
        <f>IF(tbl_pbp[[#This Row],[AwayTeam]] &lt;&gt; "new-orleans-saints", tbl_pbp[[#This Row],[homeWinPercentage]], 1-tbl_pbp[[#This Row],[homeWinPercentage]])</f>
        <v>0.96299999999999997</v>
      </c>
      <c r="AI435" s="13">
        <f>tbl_pbp[[#This Row],[Kamara]]*tbl_pbp[[#This Row],[Impactful Play]]</f>
        <v>0</v>
      </c>
      <c r="AJ435" s="13">
        <f>tbl_pbp[[#This Row],[Thomas]]*tbl_pbp[[#This Row],[Impactful Play]]</f>
        <v>0</v>
      </c>
      <c r="AK435" s="13" t="str">
        <f>VLOOKUP(tbl_pbp[[#This Row],[Play Saints Win % Increase]], tbl_impact[],3,TRUE)</f>
        <v>Scented (0 to +5%)</v>
      </c>
    </row>
    <row r="436" spans="1:37">
      <c r="A436" s="1">
        <v>87</v>
      </c>
      <c r="B436" s="5">
        <v>3.3000000000000002E-2</v>
      </c>
      <c r="C436" t="s">
        <v>9640</v>
      </c>
      <c r="D436">
        <v>0</v>
      </c>
      <c r="E436">
        <v>0</v>
      </c>
      <c r="F436">
        <v>3</v>
      </c>
      <c r="G436">
        <v>7</v>
      </c>
      <c r="H436">
        <v>20</v>
      </c>
      <c r="I436">
        <v>1</v>
      </c>
      <c r="J436">
        <v>1</v>
      </c>
      <c r="K436" t="s">
        <v>29</v>
      </c>
      <c r="L436">
        <v>2</v>
      </c>
      <c r="M436">
        <v>1</v>
      </c>
      <c r="N436" t="s">
        <v>9641</v>
      </c>
      <c r="O436" t="s">
        <v>5255</v>
      </c>
      <c r="P436" t="s">
        <v>124</v>
      </c>
      <c r="Q436" t="s">
        <v>125</v>
      </c>
      <c r="R436" t="s">
        <v>126</v>
      </c>
      <c r="V436" t="s">
        <v>9385</v>
      </c>
      <c r="X436" t="str">
        <f>VLOOKUP(pbp!V3186, games!$B$2:$R$40, 3, FALSE)</f>
        <v>2020-09-28T00:20Z</v>
      </c>
      <c r="Y436">
        <f>VLOOKUP(1*V436,NFLGames!$H$11:$H$555,1,FALSE)</f>
        <v>401127993</v>
      </c>
      <c r="Z436">
        <f>VLOOKUP($Y436, NFLGames!$H$11:$K$555,2,FALSE)</f>
        <v>2019</v>
      </c>
      <c r="AA436">
        <f>VLOOKUP($Y436, NFLGames!$H$11:$K$555,3,FALSE)</f>
        <v>3</v>
      </c>
      <c r="AB436" s="6">
        <f>IF(A437=0, 0, AH437-tbl_pbp[[#This Row],[Saints Win %]])</f>
        <v>-5.0000000000000044E-3</v>
      </c>
      <c r="AE436">
        <f>ABS(tbl_pbp[[#This Row],[play.homeScore]]-tbl_pbp[[#This Row],[play.awayScore]])</f>
        <v>13</v>
      </c>
      <c r="AF436">
        <f>IF(tbl_pbp[[#This Row],[Play Saints Win % Increase]]&gt;=$AF$4,1,0)</f>
        <v>0</v>
      </c>
      <c r="AG436" t="str">
        <f>VLOOKUP(tbl_pbp[[#This Row],[gameId]], games!$B$2:$T$40, 9, FALSE)</f>
        <v>new-orleans-saints</v>
      </c>
      <c r="AH436" s="5">
        <f>IF(tbl_pbp[[#This Row],[AwayTeam]] &lt;&gt; "new-orleans-saints", tbl_pbp[[#This Row],[homeWinPercentage]], 1-tbl_pbp[[#This Row],[homeWinPercentage]])</f>
        <v>0.96699999999999997</v>
      </c>
      <c r="AI436" s="13">
        <f>tbl_pbp[[#This Row],[Kamara]]*tbl_pbp[[#This Row],[Impactful Play]]</f>
        <v>0</v>
      </c>
      <c r="AJ436" s="13">
        <f>tbl_pbp[[#This Row],[Thomas]]*tbl_pbp[[#This Row],[Impactful Play]]</f>
        <v>0</v>
      </c>
      <c r="AK436" s="13" t="str">
        <f>VLOOKUP(tbl_pbp[[#This Row],[Play Saints Win % Increase]], tbl_impact[],3,TRUE)</f>
        <v>Bad (0 to -5%)</v>
      </c>
    </row>
    <row r="437" spans="1:37">
      <c r="A437" s="1">
        <v>88</v>
      </c>
      <c r="B437" s="5">
        <v>3.7999999999999999E-2</v>
      </c>
      <c r="C437" t="s">
        <v>9642</v>
      </c>
      <c r="D437">
        <v>0</v>
      </c>
      <c r="E437">
        <v>0</v>
      </c>
      <c r="F437">
        <v>3</v>
      </c>
      <c r="G437">
        <v>7</v>
      </c>
      <c r="H437">
        <v>20</v>
      </c>
      <c r="I437">
        <v>1</v>
      </c>
      <c r="J437">
        <v>1</v>
      </c>
      <c r="K437" t="s">
        <v>29</v>
      </c>
      <c r="L437">
        <v>2</v>
      </c>
      <c r="M437">
        <v>1</v>
      </c>
      <c r="N437" t="s">
        <v>9643</v>
      </c>
      <c r="O437" t="s">
        <v>5255</v>
      </c>
      <c r="P437" t="s">
        <v>45</v>
      </c>
      <c r="Q437" t="s">
        <v>46</v>
      </c>
      <c r="R437" t="s">
        <v>47</v>
      </c>
      <c r="S437" t="s">
        <v>286</v>
      </c>
      <c r="T437" t="s">
        <v>9644</v>
      </c>
      <c r="U437" t="s">
        <v>9645</v>
      </c>
      <c r="V437" t="s">
        <v>9385</v>
      </c>
      <c r="X437" t="str">
        <f>VLOOKUP(pbp!V3187, games!$B$2:$R$40, 3, FALSE)</f>
        <v>2020-09-28T00:20Z</v>
      </c>
      <c r="Y437">
        <f>VLOOKUP(1*V437,NFLGames!$H$11:$H$555,1,FALSE)</f>
        <v>401127993</v>
      </c>
      <c r="Z437">
        <f>VLOOKUP($Y437, NFLGames!$H$11:$K$555,2,FALSE)</f>
        <v>2019</v>
      </c>
      <c r="AA437">
        <f>VLOOKUP($Y437, NFLGames!$H$11:$K$555,3,FALSE)</f>
        <v>3</v>
      </c>
      <c r="AB437" s="6">
        <f>IF(A438=0, 0, AH438-tbl_pbp[[#This Row],[Saints Win %]])</f>
        <v>1.2000000000000011E-2</v>
      </c>
      <c r="AE437">
        <f>ABS(tbl_pbp[[#This Row],[play.homeScore]]-tbl_pbp[[#This Row],[play.awayScore]])</f>
        <v>13</v>
      </c>
      <c r="AF437">
        <f>IF(tbl_pbp[[#This Row],[Play Saints Win % Increase]]&gt;=$AF$4,1,0)</f>
        <v>0</v>
      </c>
      <c r="AG437" t="str">
        <f>VLOOKUP(tbl_pbp[[#This Row],[gameId]], games!$B$2:$T$40, 9, FALSE)</f>
        <v>new-orleans-saints</v>
      </c>
      <c r="AH437" s="5">
        <f>IF(tbl_pbp[[#This Row],[AwayTeam]] &lt;&gt; "new-orleans-saints", tbl_pbp[[#This Row],[homeWinPercentage]], 1-tbl_pbp[[#This Row],[homeWinPercentage]])</f>
        <v>0.96199999999999997</v>
      </c>
      <c r="AI437" s="13">
        <f>tbl_pbp[[#This Row],[Kamara]]*tbl_pbp[[#This Row],[Impactful Play]]</f>
        <v>0</v>
      </c>
      <c r="AJ437" s="13">
        <f>tbl_pbp[[#This Row],[Thomas]]*tbl_pbp[[#This Row],[Impactful Play]]</f>
        <v>0</v>
      </c>
      <c r="AK437" s="13" t="str">
        <f>VLOOKUP(tbl_pbp[[#This Row],[Play Saints Win % Increase]], tbl_impact[],3,TRUE)</f>
        <v>Scented (0 to +5%)</v>
      </c>
    </row>
    <row r="438" spans="1:37">
      <c r="A438" s="1">
        <v>89</v>
      </c>
      <c r="B438" s="5">
        <v>2.5999999999999999E-2</v>
      </c>
      <c r="C438" t="s">
        <v>9646</v>
      </c>
      <c r="D438">
        <v>0</v>
      </c>
      <c r="E438">
        <v>0</v>
      </c>
      <c r="F438">
        <v>3</v>
      </c>
      <c r="G438">
        <v>7</v>
      </c>
      <c r="H438">
        <v>20</v>
      </c>
      <c r="I438">
        <v>1</v>
      </c>
      <c r="J438">
        <v>1</v>
      </c>
      <c r="K438" t="s">
        <v>29</v>
      </c>
      <c r="L438">
        <v>3</v>
      </c>
      <c r="M438">
        <v>1</v>
      </c>
      <c r="N438" t="s">
        <v>9647</v>
      </c>
      <c r="O438" t="s">
        <v>9534</v>
      </c>
      <c r="P438" t="s">
        <v>45</v>
      </c>
      <c r="Q438" t="s">
        <v>46</v>
      </c>
      <c r="R438" t="s">
        <v>47</v>
      </c>
      <c r="S438" t="s">
        <v>347</v>
      </c>
      <c r="T438" t="s">
        <v>9644</v>
      </c>
      <c r="U438" t="s">
        <v>9648</v>
      </c>
      <c r="V438" t="s">
        <v>9385</v>
      </c>
      <c r="X438" t="str">
        <f>VLOOKUP(pbp!V3188, games!$B$2:$R$40, 3, FALSE)</f>
        <v>2020-09-28T00:20Z</v>
      </c>
      <c r="Y438">
        <f>VLOOKUP(1*V438,NFLGames!$H$11:$H$555,1,FALSE)</f>
        <v>401127993</v>
      </c>
      <c r="Z438">
        <f>VLOOKUP($Y438, NFLGames!$H$11:$K$555,2,FALSE)</f>
        <v>2019</v>
      </c>
      <c r="AA438">
        <f>VLOOKUP($Y438, NFLGames!$H$11:$K$555,3,FALSE)</f>
        <v>3</v>
      </c>
      <c r="AB438" s="6">
        <f>IF(A439=0, 0, AH439-tbl_pbp[[#This Row],[Saints Win %]])</f>
        <v>7.0000000000000062E-3</v>
      </c>
      <c r="AE438">
        <f>ABS(tbl_pbp[[#This Row],[play.homeScore]]-tbl_pbp[[#This Row],[play.awayScore]])</f>
        <v>13</v>
      </c>
      <c r="AF438">
        <f>IF(tbl_pbp[[#This Row],[Play Saints Win % Increase]]&gt;=$AF$4,1,0)</f>
        <v>0</v>
      </c>
      <c r="AG438" t="str">
        <f>VLOOKUP(tbl_pbp[[#This Row],[gameId]], games!$B$2:$T$40, 9, FALSE)</f>
        <v>new-orleans-saints</v>
      </c>
      <c r="AH438" s="5">
        <f>IF(tbl_pbp[[#This Row],[AwayTeam]] &lt;&gt; "new-orleans-saints", tbl_pbp[[#This Row],[homeWinPercentage]], 1-tbl_pbp[[#This Row],[homeWinPercentage]])</f>
        <v>0.97399999999999998</v>
      </c>
      <c r="AI438" s="13">
        <f>tbl_pbp[[#This Row],[Kamara]]*tbl_pbp[[#This Row],[Impactful Play]]</f>
        <v>0</v>
      </c>
      <c r="AJ438" s="13">
        <f>tbl_pbp[[#This Row],[Thomas]]*tbl_pbp[[#This Row],[Impactful Play]]</f>
        <v>0</v>
      </c>
      <c r="AK438" s="13" t="str">
        <f>VLOOKUP(tbl_pbp[[#This Row],[Play Saints Win % Increase]], tbl_impact[],3,TRUE)</f>
        <v>Scented (0 to +5%)</v>
      </c>
    </row>
    <row r="439" spans="1:37">
      <c r="A439" s="1">
        <v>90</v>
      </c>
      <c r="B439" s="5">
        <v>1.9E-2</v>
      </c>
      <c r="C439" t="s">
        <v>9649</v>
      </c>
      <c r="D439">
        <v>0</v>
      </c>
      <c r="E439">
        <v>0</v>
      </c>
      <c r="F439">
        <v>3</v>
      </c>
      <c r="G439">
        <v>7</v>
      </c>
      <c r="H439">
        <v>27</v>
      </c>
      <c r="I439">
        <v>1</v>
      </c>
      <c r="J439">
        <v>1</v>
      </c>
      <c r="K439" t="s">
        <v>29</v>
      </c>
      <c r="L439">
        <v>4</v>
      </c>
      <c r="M439">
        <v>1</v>
      </c>
      <c r="N439" t="s">
        <v>9650</v>
      </c>
      <c r="O439" t="s">
        <v>2422</v>
      </c>
      <c r="P439" t="s">
        <v>103</v>
      </c>
      <c r="Q439" t="s">
        <v>104</v>
      </c>
      <c r="R439" t="s">
        <v>105</v>
      </c>
      <c r="S439" t="s">
        <v>349</v>
      </c>
      <c r="T439" t="s">
        <v>9644</v>
      </c>
      <c r="U439" t="s">
        <v>9651</v>
      </c>
      <c r="V439" t="s">
        <v>9385</v>
      </c>
      <c r="X439" t="str">
        <f>VLOOKUP(pbp!V3189, games!$B$2:$R$40, 3, FALSE)</f>
        <v>2020-09-28T00:20Z</v>
      </c>
      <c r="Y439">
        <f>VLOOKUP(1*V439,NFLGames!$H$11:$H$555,1,FALSE)</f>
        <v>401127993</v>
      </c>
      <c r="Z439">
        <f>VLOOKUP($Y439, NFLGames!$H$11:$K$555,2,FALSE)</f>
        <v>2019</v>
      </c>
      <c r="AA439">
        <f>VLOOKUP($Y439, NFLGames!$H$11:$K$555,3,FALSE)</f>
        <v>3</v>
      </c>
      <c r="AB439" s="6">
        <f>IF(A440=0, 0, AH440-tbl_pbp[[#This Row],[Saints Win %]])</f>
        <v>0</v>
      </c>
      <c r="AE439">
        <f>ABS(tbl_pbp[[#This Row],[play.homeScore]]-tbl_pbp[[#This Row],[play.awayScore]])</f>
        <v>20</v>
      </c>
      <c r="AF439">
        <f>IF(tbl_pbp[[#This Row],[Play Saints Win % Increase]]&gt;=$AF$4,1,0)</f>
        <v>0</v>
      </c>
      <c r="AG439" t="str">
        <f>VLOOKUP(tbl_pbp[[#This Row],[gameId]], games!$B$2:$T$40, 9, FALSE)</f>
        <v>new-orleans-saints</v>
      </c>
      <c r="AH439" s="5">
        <f>IF(tbl_pbp[[#This Row],[AwayTeam]] &lt;&gt; "new-orleans-saints", tbl_pbp[[#This Row],[homeWinPercentage]], 1-tbl_pbp[[#This Row],[homeWinPercentage]])</f>
        <v>0.98099999999999998</v>
      </c>
      <c r="AI439" s="13">
        <f>tbl_pbp[[#This Row],[Kamara]]*tbl_pbp[[#This Row],[Impactful Play]]</f>
        <v>0</v>
      </c>
      <c r="AJ439" s="13">
        <f>tbl_pbp[[#This Row],[Thomas]]*tbl_pbp[[#This Row],[Impactful Play]]</f>
        <v>0</v>
      </c>
      <c r="AK439" s="13" t="str">
        <f>VLOOKUP(tbl_pbp[[#This Row],[Play Saints Win % Increase]], tbl_impact[],3,TRUE)</f>
        <v>Scented (0 to +5%)</v>
      </c>
    </row>
    <row r="440" spans="1:37">
      <c r="A440" s="1">
        <v>91</v>
      </c>
      <c r="B440" s="5">
        <v>1.9E-2</v>
      </c>
      <c r="C440" t="s">
        <v>9652</v>
      </c>
      <c r="D440">
        <v>0</v>
      </c>
      <c r="E440">
        <v>0</v>
      </c>
      <c r="F440">
        <v>3</v>
      </c>
      <c r="G440">
        <v>7</v>
      </c>
      <c r="H440">
        <v>27</v>
      </c>
      <c r="I440">
        <v>0</v>
      </c>
      <c r="J440">
        <v>65</v>
      </c>
      <c r="K440" t="s">
        <v>29</v>
      </c>
      <c r="L440">
        <v>0</v>
      </c>
      <c r="M440">
        <v>65</v>
      </c>
      <c r="N440" t="s">
        <v>288</v>
      </c>
      <c r="O440" t="s">
        <v>2422</v>
      </c>
      <c r="P440" t="s">
        <v>25</v>
      </c>
      <c r="Q440" t="s">
        <v>26</v>
      </c>
      <c r="R440" t="s">
        <v>27</v>
      </c>
      <c r="V440" t="s">
        <v>9385</v>
      </c>
      <c r="X440" t="str">
        <f>VLOOKUP(pbp!V3190, games!$B$2:$R$40, 3, FALSE)</f>
        <v>2020-09-28T00:20Z</v>
      </c>
      <c r="Y440">
        <f>VLOOKUP(1*V440,NFLGames!$H$11:$H$555,1,FALSE)</f>
        <v>401127993</v>
      </c>
      <c r="Z440">
        <f>VLOOKUP($Y440, NFLGames!$H$11:$K$555,2,FALSE)</f>
        <v>2019</v>
      </c>
      <c r="AA440">
        <f>VLOOKUP($Y440, NFLGames!$H$11:$K$555,3,FALSE)</f>
        <v>3</v>
      </c>
      <c r="AB440" s="6">
        <f>IF(A441=0, 0, AH441-tbl_pbp[[#This Row],[Saints Win %]])</f>
        <v>7.0000000000000062E-3</v>
      </c>
      <c r="AE440">
        <f>ABS(tbl_pbp[[#This Row],[play.homeScore]]-tbl_pbp[[#This Row],[play.awayScore]])</f>
        <v>20</v>
      </c>
      <c r="AF440">
        <f>IF(tbl_pbp[[#This Row],[Play Saints Win % Increase]]&gt;=$AF$4,1,0)</f>
        <v>0</v>
      </c>
      <c r="AG440" t="str">
        <f>VLOOKUP(tbl_pbp[[#This Row],[gameId]], games!$B$2:$T$40, 9, FALSE)</f>
        <v>new-orleans-saints</v>
      </c>
      <c r="AH440" s="5">
        <f>IF(tbl_pbp[[#This Row],[AwayTeam]] &lt;&gt; "new-orleans-saints", tbl_pbp[[#This Row],[homeWinPercentage]], 1-tbl_pbp[[#This Row],[homeWinPercentage]])</f>
        <v>0.98099999999999998</v>
      </c>
      <c r="AI440" s="13">
        <f>tbl_pbp[[#This Row],[Kamara]]*tbl_pbp[[#This Row],[Impactful Play]]</f>
        <v>0</v>
      </c>
      <c r="AJ440" s="13">
        <f>tbl_pbp[[#This Row],[Thomas]]*tbl_pbp[[#This Row],[Impactful Play]]</f>
        <v>0</v>
      </c>
      <c r="AK440" s="13" t="str">
        <f>VLOOKUP(tbl_pbp[[#This Row],[Play Saints Win % Increase]], tbl_impact[],3,TRUE)</f>
        <v>Scented (0 to +5%)</v>
      </c>
    </row>
    <row r="441" spans="1:37">
      <c r="A441" s="1">
        <v>92</v>
      </c>
      <c r="B441" s="5">
        <v>1.2E-2</v>
      </c>
      <c r="C441" t="s">
        <v>9653</v>
      </c>
      <c r="D441">
        <v>0</v>
      </c>
      <c r="E441">
        <v>0</v>
      </c>
      <c r="F441">
        <v>3</v>
      </c>
      <c r="G441">
        <v>7</v>
      </c>
      <c r="H441">
        <v>27</v>
      </c>
      <c r="I441">
        <v>10</v>
      </c>
      <c r="J441">
        <v>25</v>
      </c>
      <c r="K441" t="s">
        <v>450</v>
      </c>
      <c r="L441">
        <v>1</v>
      </c>
      <c r="M441">
        <v>75</v>
      </c>
      <c r="N441" t="s">
        <v>9654</v>
      </c>
      <c r="O441" t="s">
        <v>2422</v>
      </c>
      <c r="P441" t="s">
        <v>94</v>
      </c>
      <c r="Q441" t="s">
        <v>95</v>
      </c>
      <c r="R441" t="s">
        <v>96</v>
      </c>
      <c r="S441" t="s">
        <v>33</v>
      </c>
      <c r="T441" t="s">
        <v>9388</v>
      </c>
      <c r="U441" t="s">
        <v>9389</v>
      </c>
      <c r="V441" t="s">
        <v>9385</v>
      </c>
      <c r="X441" t="str">
        <f>VLOOKUP(pbp!V3191, games!$B$2:$R$40, 3, FALSE)</f>
        <v>2020-09-28T00:20Z</v>
      </c>
      <c r="Y441">
        <f>VLOOKUP(1*V441,NFLGames!$H$11:$H$555,1,FALSE)</f>
        <v>401127993</v>
      </c>
      <c r="Z441">
        <f>VLOOKUP($Y441, NFLGames!$H$11:$K$555,2,FALSE)</f>
        <v>2019</v>
      </c>
      <c r="AA441">
        <f>VLOOKUP($Y441, NFLGames!$H$11:$K$555,3,FALSE)</f>
        <v>3</v>
      </c>
      <c r="AB441" s="6">
        <f>IF(A442=0, 0, AH442-tbl_pbp[[#This Row],[Saints Win %]])</f>
        <v>-4.0000000000000036E-3</v>
      </c>
      <c r="AE441">
        <f>ABS(tbl_pbp[[#This Row],[play.homeScore]]-tbl_pbp[[#This Row],[play.awayScore]])</f>
        <v>20</v>
      </c>
      <c r="AF441">
        <f>IF(tbl_pbp[[#This Row],[Play Saints Win % Increase]]&gt;=$AF$4,1,0)</f>
        <v>0</v>
      </c>
      <c r="AG441" t="str">
        <f>VLOOKUP(tbl_pbp[[#This Row],[gameId]], games!$B$2:$T$40, 9, FALSE)</f>
        <v>new-orleans-saints</v>
      </c>
      <c r="AH441" s="5">
        <f>IF(tbl_pbp[[#This Row],[AwayTeam]] &lt;&gt; "new-orleans-saints", tbl_pbp[[#This Row],[homeWinPercentage]], 1-tbl_pbp[[#This Row],[homeWinPercentage]])</f>
        <v>0.98799999999999999</v>
      </c>
      <c r="AI441" s="13">
        <f>tbl_pbp[[#This Row],[Kamara]]*tbl_pbp[[#This Row],[Impactful Play]]</f>
        <v>0</v>
      </c>
      <c r="AJ441" s="13">
        <f>tbl_pbp[[#This Row],[Thomas]]*tbl_pbp[[#This Row],[Impactful Play]]</f>
        <v>0</v>
      </c>
      <c r="AK441" s="13" t="str">
        <f>VLOOKUP(tbl_pbp[[#This Row],[Play Saints Win % Increase]], tbl_impact[],3,TRUE)</f>
        <v>Bad (0 to -5%)</v>
      </c>
    </row>
    <row r="442" spans="1:37">
      <c r="A442" s="1">
        <v>93</v>
      </c>
      <c r="B442" s="5">
        <v>1.6E-2</v>
      </c>
      <c r="C442" t="s">
        <v>9655</v>
      </c>
      <c r="D442">
        <v>0</v>
      </c>
      <c r="E442">
        <v>0</v>
      </c>
      <c r="F442">
        <v>3</v>
      </c>
      <c r="G442">
        <v>7</v>
      </c>
      <c r="H442">
        <v>27</v>
      </c>
      <c r="I442">
        <v>20</v>
      </c>
      <c r="J442">
        <v>15</v>
      </c>
      <c r="K442" t="s">
        <v>450</v>
      </c>
      <c r="L442">
        <v>1</v>
      </c>
      <c r="M442">
        <v>85</v>
      </c>
      <c r="N442" t="s">
        <v>9656</v>
      </c>
      <c r="O442" t="s">
        <v>1816</v>
      </c>
      <c r="P442" t="s">
        <v>30</v>
      </c>
      <c r="Q442" t="s">
        <v>31</v>
      </c>
      <c r="R442" t="s">
        <v>32</v>
      </c>
      <c r="S442" t="s">
        <v>1533</v>
      </c>
      <c r="T442" t="s">
        <v>9393</v>
      </c>
      <c r="U442" t="s">
        <v>9394</v>
      </c>
      <c r="V442" t="s">
        <v>9385</v>
      </c>
      <c r="X442" t="str">
        <f>VLOOKUP(pbp!V3192, games!$B$2:$R$40, 3, FALSE)</f>
        <v>2020-09-28T00:20Z</v>
      </c>
      <c r="Y442">
        <f>VLOOKUP(1*V442,NFLGames!$H$11:$H$555,1,FALSE)</f>
        <v>401127993</v>
      </c>
      <c r="Z442">
        <f>VLOOKUP($Y442, NFLGames!$H$11:$K$555,2,FALSE)</f>
        <v>2019</v>
      </c>
      <c r="AA442">
        <f>VLOOKUP($Y442, NFLGames!$H$11:$K$555,3,FALSE)</f>
        <v>3</v>
      </c>
      <c r="AB442" s="6">
        <f>IF(A443=0, 0, AH443-tbl_pbp[[#This Row],[Saints Win %]])</f>
        <v>-1.0000000000000009E-3</v>
      </c>
      <c r="AE442">
        <f>ABS(tbl_pbp[[#This Row],[play.homeScore]]-tbl_pbp[[#This Row],[play.awayScore]])</f>
        <v>20</v>
      </c>
      <c r="AF442">
        <f>IF(tbl_pbp[[#This Row],[Play Saints Win % Increase]]&gt;=$AF$4,1,0)</f>
        <v>0</v>
      </c>
      <c r="AG442" t="str">
        <f>VLOOKUP(tbl_pbp[[#This Row],[gameId]], games!$B$2:$T$40, 9, FALSE)</f>
        <v>new-orleans-saints</v>
      </c>
      <c r="AH442" s="5">
        <f>IF(tbl_pbp[[#This Row],[AwayTeam]] &lt;&gt; "new-orleans-saints", tbl_pbp[[#This Row],[homeWinPercentage]], 1-tbl_pbp[[#This Row],[homeWinPercentage]])</f>
        <v>0.98399999999999999</v>
      </c>
      <c r="AI442" s="13">
        <f>tbl_pbp[[#This Row],[Kamara]]*tbl_pbp[[#This Row],[Impactful Play]]</f>
        <v>0</v>
      </c>
      <c r="AJ442" s="13">
        <f>tbl_pbp[[#This Row],[Thomas]]*tbl_pbp[[#This Row],[Impactful Play]]</f>
        <v>0</v>
      </c>
      <c r="AK442" s="13" t="str">
        <f>VLOOKUP(tbl_pbp[[#This Row],[Play Saints Win % Increase]], tbl_impact[],3,TRUE)</f>
        <v>Bad (0 to -5%)</v>
      </c>
    </row>
    <row r="443" spans="1:37">
      <c r="A443" s="1">
        <v>94</v>
      </c>
      <c r="B443" s="5">
        <v>1.7000000000000001E-2</v>
      </c>
      <c r="C443" t="s">
        <v>9657</v>
      </c>
      <c r="D443">
        <v>0</v>
      </c>
      <c r="E443">
        <v>0</v>
      </c>
      <c r="F443">
        <v>3</v>
      </c>
      <c r="G443">
        <v>7</v>
      </c>
      <c r="H443">
        <v>27</v>
      </c>
      <c r="I443">
        <v>10</v>
      </c>
      <c r="J443">
        <v>25</v>
      </c>
      <c r="K443" t="s">
        <v>450</v>
      </c>
      <c r="L443">
        <v>2</v>
      </c>
      <c r="M443">
        <v>75</v>
      </c>
      <c r="N443" t="s">
        <v>9658</v>
      </c>
      <c r="O443" t="s">
        <v>6206</v>
      </c>
      <c r="P443" t="s">
        <v>30</v>
      </c>
      <c r="Q443" t="s">
        <v>31</v>
      </c>
      <c r="R443" t="s">
        <v>32</v>
      </c>
      <c r="S443" t="s">
        <v>120</v>
      </c>
      <c r="T443" t="s">
        <v>9388</v>
      </c>
      <c r="U443" t="s">
        <v>9659</v>
      </c>
      <c r="V443" t="s">
        <v>9385</v>
      </c>
      <c r="X443" t="str">
        <f>VLOOKUP(pbp!V3193, games!$B$2:$R$40, 3, FALSE)</f>
        <v>2020-09-28T00:20Z</v>
      </c>
      <c r="Y443">
        <f>VLOOKUP(1*V443,NFLGames!$H$11:$H$555,1,FALSE)</f>
        <v>401127993</v>
      </c>
      <c r="Z443">
        <f>VLOOKUP($Y443, NFLGames!$H$11:$K$555,2,FALSE)</f>
        <v>2019</v>
      </c>
      <c r="AA443">
        <f>VLOOKUP($Y443, NFLGames!$H$11:$K$555,3,FALSE)</f>
        <v>3</v>
      </c>
      <c r="AB443" s="6">
        <f>IF(A444=0, 0, AH444-tbl_pbp[[#This Row],[Saints Win %]])</f>
        <v>7.0000000000000062E-3</v>
      </c>
      <c r="AE443">
        <f>ABS(tbl_pbp[[#This Row],[play.homeScore]]-tbl_pbp[[#This Row],[play.awayScore]])</f>
        <v>20</v>
      </c>
      <c r="AF443">
        <f>IF(tbl_pbp[[#This Row],[Play Saints Win % Increase]]&gt;=$AF$4,1,0)</f>
        <v>0</v>
      </c>
      <c r="AG443" t="str">
        <f>VLOOKUP(tbl_pbp[[#This Row],[gameId]], games!$B$2:$T$40, 9, FALSE)</f>
        <v>new-orleans-saints</v>
      </c>
      <c r="AH443" s="5">
        <f>IF(tbl_pbp[[#This Row],[AwayTeam]] &lt;&gt; "new-orleans-saints", tbl_pbp[[#This Row],[homeWinPercentage]], 1-tbl_pbp[[#This Row],[homeWinPercentage]])</f>
        <v>0.98299999999999998</v>
      </c>
      <c r="AI443" s="13">
        <f>tbl_pbp[[#This Row],[Kamara]]*tbl_pbp[[#This Row],[Impactful Play]]</f>
        <v>0</v>
      </c>
      <c r="AJ443" s="13">
        <f>tbl_pbp[[#This Row],[Thomas]]*tbl_pbp[[#This Row],[Impactful Play]]</f>
        <v>0</v>
      </c>
      <c r="AK443" s="13" t="str">
        <f>VLOOKUP(tbl_pbp[[#This Row],[Play Saints Win % Increase]], tbl_impact[],3,TRUE)</f>
        <v>Scented (0 to +5%)</v>
      </c>
    </row>
    <row r="444" spans="1:37">
      <c r="A444" s="1">
        <v>95</v>
      </c>
      <c r="B444" s="5">
        <v>0.01</v>
      </c>
      <c r="C444" t="s">
        <v>9660</v>
      </c>
      <c r="D444">
        <v>0</v>
      </c>
      <c r="E444">
        <v>0</v>
      </c>
      <c r="F444">
        <v>3</v>
      </c>
      <c r="G444">
        <v>7</v>
      </c>
      <c r="H444">
        <v>27</v>
      </c>
      <c r="I444">
        <v>5</v>
      </c>
      <c r="J444">
        <v>30</v>
      </c>
      <c r="K444" t="s">
        <v>450</v>
      </c>
      <c r="L444">
        <v>3</v>
      </c>
      <c r="M444">
        <v>70</v>
      </c>
      <c r="N444" t="s">
        <v>9661</v>
      </c>
      <c r="O444" t="s">
        <v>6560</v>
      </c>
      <c r="P444" t="s">
        <v>22</v>
      </c>
      <c r="Q444" t="s">
        <v>37</v>
      </c>
      <c r="S444" t="s">
        <v>42</v>
      </c>
      <c r="T444" t="s">
        <v>9600</v>
      </c>
      <c r="U444" t="s">
        <v>9662</v>
      </c>
      <c r="V444" t="s">
        <v>9385</v>
      </c>
      <c r="X444" t="str">
        <f>VLOOKUP(pbp!V3194, games!$B$2:$R$40, 3, FALSE)</f>
        <v>2020-09-28T00:20Z</v>
      </c>
      <c r="Y444">
        <f>VLOOKUP(1*V444,NFLGames!$H$11:$H$555,1,FALSE)</f>
        <v>401127993</v>
      </c>
      <c r="Z444">
        <f>VLOOKUP($Y444, NFLGames!$H$11:$K$555,2,FALSE)</f>
        <v>2019</v>
      </c>
      <c r="AA444">
        <f>VLOOKUP($Y444, NFLGames!$H$11:$K$555,3,FALSE)</f>
        <v>3</v>
      </c>
      <c r="AB444" s="6">
        <f>IF(A445=0, 0, AH445-tbl_pbp[[#This Row],[Saints Win %]])</f>
        <v>-1.7000000000000015E-2</v>
      </c>
      <c r="AE444">
        <f>ABS(tbl_pbp[[#This Row],[play.homeScore]]-tbl_pbp[[#This Row],[play.awayScore]])</f>
        <v>20</v>
      </c>
      <c r="AF444">
        <f>IF(tbl_pbp[[#This Row],[Play Saints Win % Increase]]&gt;=$AF$4,1,0)</f>
        <v>0</v>
      </c>
      <c r="AG444" t="str">
        <f>VLOOKUP(tbl_pbp[[#This Row],[gameId]], games!$B$2:$T$40, 9, FALSE)</f>
        <v>new-orleans-saints</v>
      </c>
      <c r="AH444" s="5">
        <f>IF(tbl_pbp[[#This Row],[AwayTeam]] &lt;&gt; "new-orleans-saints", tbl_pbp[[#This Row],[homeWinPercentage]], 1-tbl_pbp[[#This Row],[homeWinPercentage]])</f>
        <v>0.99</v>
      </c>
      <c r="AI444" s="13">
        <f>tbl_pbp[[#This Row],[Kamara]]*tbl_pbp[[#This Row],[Impactful Play]]</f>
        <v>0</v>
      </c>
      <c r="AJ444" s="13">
        <f>tbl_pbp[[#This Row],[Thomas]]*tbl_pbp[[#This Row],[Impactful Play]]</f>
        <v>0</v>
      </c>
      <c r="AK444" s="13" t="str">
        <f>VLOOKUP(tbl_pbp[[#This Row],[Play Saints Win % Increase]], tbl_impact[],3,TRUE)</f>
        <v>Bad (0 to -5%)</v>
      </c>
    </row>
    <row r="445" spans="1:37">
      <c r="A445" s="1">
        <v>96</v>
      </c>
      <c r="B445" s="5">
        <v>2.7E-2</v>
      </c>
      <c r="C445" t="s">
        <v>9663</v>
      </c>
      <c r="D445">
        <v>0</v>
      </c>
      <c r="E445">
        <v>0</v>
      </c>
      <c r="F445">
        <v>3</v>
      </c>
      <c r="G445">
        <v>7</v>
      </c>
      <c r="H445">
        <v>27</v>
      </c>
      <c r="I445">
        <v>5</v>
      </c>
      <c r="J445">
        <v>30</v>
      </c>
      <c r="K445" t="s">
        <v>450</v>
      </c>
      <c r="L445">
        <v>4</v>
      </c>
      <c r="M445">
        <v>70</v>
      </c>
      <c r="N445" t="s">
        <v>9664</v>
      </c>
      <c r="O445" t="s">
        <v>411</v>
      </c>
      <c r="P445" t="s">
        <v>66</v>
      </c>
      <c r="Q445" t="s">
        <v>67</v>
      </c>
      <c r="R445" t="s">
        <v>68</v>
      </c>
      <c r="S445" t="s">
        <v>78</v>
      </c>
      <c r="T445" t="s">
        <v>9600</v>
      </c>
      <c r="U445" t="s">
        <v>9665</v>
      </c>
      <c r="V445" t="s">
        <v>9385</v>
      </c>
      <c r="X445" t="str">
        <f>VLOOKUP(pbp!V3195, games!$B$2:$R$40, 3, FALSE)</f>
        <v>2020-09-28T00:20Z</v>
      </c>
      <c r="Y445">
        <f>VLOOKUP(1*V445,NFLGames!$H$11:$H$555,1,FALSE)</f>
        <v>401127993</v>
      </c>
      <c r="Z445">
        <f>VLOOKUP($Y445, NFLGames!$H$11:$K$555,2,FALSE)</f>
        <v>2019</v>
      </c>
      <c r="AA445">
        <f>VLOOKUP($Y445, NFLGames!$H$11:$K$555,3,FALSE)</f>
        <v>3</v>
      </c>
      <c r="AB445" s="6">
        <f>IF(A446=0, 0, AH446-tbl_pbp[[#This Row],[Saints Win %]])</f>
        <v>6.0000000000000053E-3</v>
      </c>
      <c r="AE445">
        <f>ABS(tbl_pbp[[#This Row],[play.homeScore]]-tbl_pbp[[#This Row],[play.awayScore]])</f>
        <v>20</v>
      </c>
      <c r="AF445">
        <f>IF(tbl_pbp[[#This Row],[Play Saints Win % Increase]]&gt;=$AF$4,1,0)</f>
        <v>0</v>
      </c>
      <c r="AG445" t="str">
        <f>VLOOKUP(tbl_pbp[[#This Row],[gameId]], games!$B$2:$T$40, 9, FALSE)</f>
        <v>new-orleans-saints</v>
      </c>
      <c r="AH445" s="5">
        <f>IF(tbl_pbp[[#This Row],[AwayTeam]] &lt;&gt; "new-orleans-saints", tbl_pbp[[#This Row],[homeWinPercentage]], 1-tbl_pbp[[#This Row],[homeWinPercentage]])</f>
        <v>0.97299999999999998</v>
      </c>
      <c r="AI445" s="13">
        <f>tbl_pbp[[#This Row],[Kamara]]*tbl_pbp[[#This Row],[Impactful Play]]</f>
        <v>0</v>
      </c>
      <c r="AJ445" s="13">
        <f>tbl_pbp[[#This Row],[Thomas]]*tbl_pbp[[#This Row],[Impactful Play]]</f>
        <v>0</v>
      </c>
      <c r="AK445" s="13" t="str">
        <f>VLOOKUP(tbl_pbp[[#This Row],[Play Saints Win % Increase]], tbl_impact[],3,TRUE)</f>
        <v>Scented (0 to +5%)</v>
      </c>
    </row>
    <row r="446" spans="1:37">
      <c r="A446" s="1">
        <v>97</v>
      </c>
      <c r="B446" s="5">
        <v>2.1000000000000001E-2</v>
      </c>
      <c r="C446" t="s">
        <v>9666</v>
      </c>
      <c r="D446">
        <v>0</v>
      </c>
      <c r="E446">
        <v>0</v>
      </c>
      <c r="F446">
        <v>3</v>
      </c>
      <c r="G446">
        <v>7</v>
      </c>
      <c r="H446">
        <v>27</v>
      </c>
      <c r="I446">
        <v>10</v>
      </c>
      <c r="J446">
        <v>52</v>
      </c>
      <c r="K446" t="s">
        <v>450</v>
      </c>
      <c r="L446">
        <v>1</v>
      </c>
      <c r="M446">
        <v>48</v>
      </c>
      <c r="N446" t="s">
        <v>9667</v>
      </c>
      <c r="O446" t="s">
        <v>1563</v>
      </c>
      <c r="P446" t="s">
        <v>45</v>
      </c>
      <c r="Q446" t="s">
        <v>46</v>
      </c>
      <c r="R446" t="s">
        <v>47</v>
      </c>
      <c r="S446" t="s">
        <v>33</v>
      </c>
      <c r="T446" t="s">
        <v>136</v>
      </c>
      <c r="U446" t="s">
        <v>514</v>
      </c>
      <c r="V446" t="s">
        <v>9385</v>
      </c>
      <c r="X446" t="str">
        <f>VLOOKUP(pbp!V3196, games!$B$2:$R$40, 3, FALSE)</f>
        <v>2020-09-28T00:20Z</v>
      </c>
      <c r="Y446">
        <f>VLOOKUP(1*V446,NFLGames!$H$11:$H$555,1,FALSE)</f>
        <v>401127993</v>
      </c>
      <c r="Z446">
        <f>VLOOKUP($Y446, NFLGames!$H$11:$K$555,2,FALSE)</f>
        <v>2019</v>
      </c>
      <c r="AA446">
        <f>VLOOKUP($Y446, NFLGames!$H$11:$K$555,3,FALSE)</f>
        <v>3</v>
      </c>
      <c r="AB446" s="6">
        <f>IF(A447=0, 0, AH447-tbl_pbp[[#This Row],[Saints Win %]])</f>
        <v>3.0000000000000027E-3</v>
      </c>
      <c r="AE446">
        <f>ABS(tbl_pbp[[#This Row],[play.homeScore]]-tbl_pbp[[#This Row],[play.awayScore]])</f>
        <v>20</v>
      </c>
      <c r="AF446">
        <f>IF(tbl_pbp[[#This Row],[Play Saints Win % Increase]]&gt;=$AF$4,1,0)</f>
        <v>0</v>
      </c>
      <c r="AG446" t="str">
        <f>VLOOKUP(tbl_pbp[[#This Row],[gameId]], games!$B$2:$T$40, 9, FALSE)</f>
        <v>new-orleans-saints</v>
      </c>
      <c r="AH446" s="5">
        <f>IF(tbl_pbp[[#This Row],[AwayTeam]] &lt;&gt; "new-orleans-saints", tbl_pbp[[#This Row],[homeWinPercentage]], 1-tbl_pbp[[#This Row],[homeWinPercentage]])</f>
        <v>0.97899999999999998</v>
      </c>
      <c r="AI446" s="13">
        <f>tbl_pbp[[#This Row],[Kamara]]*tbl_pbp[[#This Row],[Impactful Play]]</f>
        <v>0</v>
      </c>
      <c r="AJ446" s="13">
        <f>tbl_pbp[[#This Row],[Thomas]]*tbl_pbp[[#This Row],[Impactful Play]]</f>
        <v>0</v>
      </c>
      <c r="AK446" s="13" t="str">
        <f>VLOOKUP(tbl_pbp[[#This Row],[Play Saints Win % Increase]], tbl_impact[],3,TRUE)</f>
        <v>Scented (0 to +5%)</v>
      </c>
    </row>
    <row r="447" spans="1:37">
      <c r="A447" s="1">
        <v>98</v>
      </c>
      <c r="B447" s="5">
        <v>1.7999999999999999E-2</v>
      </c>
      <c r="C447" t="s">
        <v>9668</v>
      </c>
      <c r="D447">
        <v>0</v>
      </c>
      <c r="E447">
        <v>0</v>
      </c>
      <c r="F447">
        <v>3</v>
      </c>
      <c r="G447">
        <v>7</v>
      </c>
      <c r="H447">
        <v>27</v>
      </c>
      <c r="I447">
        <v>10</v>
      </c>
      <c r="J447">
        <v>52</v>
      </c>
      <c r="K447" t="s">
        <v>450</v>
      </c>
      <c r="L447">
        <v>2</v>
      </c>
      <c r="M447">
        <v>48</v>
      </c>
      <c r="N447" t="s">
        <v>9669</v>
      </c>
      <c r="O447" t="s">
        <v>2324</v>
      </c>
      <c r="P447" t="s">
        <v>22</v>
      </c>
      <c r="Q447" t="s">
        <v>37</v>
      </c>
      <c r="S447" t="s">
        <v>120</v>
      </c>
      <c r="T447" t="s">
        <v>136</v>
      </c>
      <c r="U447" t="s">
        <v>4287</v>
      </c>
      <c r="V447" t="s">
        <v>9385</v>
      </c>
      <c r="X447" t="str">
        <f>VLOOKUP(pbp!V3197, games!$B$2:$R$40, 3, FALSE)</f>
        <v>2020-09-28T00:20Z</v>
      </c>
      <c r="Y447">
        <f>VLOOKUP(1*V447,NFLGames!$H$11:$H$555,1,FALSE)</f>
        <v>401127993</v>
      </c>
      <c r="Z447">
        <f>VLOOKUP($Y447, NFLGames!$H$11:$K$555,2,FALSE)</f>
        <v>2019</v>
      </c>
      <c r="AA447">
        <f>VLOOKUP($Y447, NFLGames!$H$11:$K$555,3,FALSE)</f>
        <v>3</v>
      </c>
      <c r="AB447" s="6">
        <f>IF(A448=0, 0, AH448-tbl_pbp[[#This Row],[Saints Win %]])</f>
        <v>-9.000000000000008E-3</v>
      </c>
      <c r="AE447">
        <f>ABS(tbl_pbp[[#This Row],[play.homeScore]]-tbl_pbp[[#This Row],[play.awayScore]])</f>
        <v>20</v>
      </c>
      <c r="AF447">
        <f>IF(tbl_pbp[[#This Row],[Play Saints Win % Increase]]&gt;=$AF$4,1,0)</f>
        <v>0</v>
      </c>
      <c r="AG447" t="str">
        <f>VLOOKUP(tbl_pbp[[#This Row],[gameId]], games!$B$2:$T$40, 9, FALSE)</f>
        <v>new-orleans-saints</v>
      </c>
      <c r="AH447" s="5">
        <f>IF(tbl_pbp[[#This Row],[AwayTeam]] &lt;&gt; "new-orleans-saints", tbl_pbp[[#This Row],[homeWinPercentage]], 1-tbl_pbp[[#This Row],[homeWinPercentage]])</f>
        <v>0.98199999999999998</v>
      </c>
      <c r="AI447" s="13">
        <f>tbl_pbp[[#This Row],[Kamara]]*tbl_pbp[[#This Row],[Impactful Play]]</f>
        <v>0</v>
      </c>
      <c r="AJ447" s="13">
        <f>tbl_pbp[[#This Row],[Thomas]]*tbl_pbp[[#This Row],[Impactful Play]]</f>
        <v>0</v>
      </c>
      <c r="AK447" s="13" t="str">
        <f>VLOOKUP(tbl_pbp[[#This Row],[Play Saints Win % Increase]], tbl_impact[],3,TRUE)</f>
        <v>Bad (0 to -5%)</v>
      </c>
    </row>
    <row r="448" spans="1:37">
      <c r="A448" s="1">
        <v>99</v>
      </c>
      <c r="B448" s="5">
        <v>2.7E-2</v>
      </c>
      <c r="C448" t="s">
        <v>9670</v>
      </c>
      <c r="D448">
        <v>0</v>
      </c>
      <c r="E448">
        <v>0</v>
      </c>
      <c r="F448">
        <v>3</v>
      </c>
      <c r="G448">
        <v>7</v>
      </c>
      <c r="H448">
        <v>27</v>
      </c>
      <c r="I448">
        <v>10</v>
      </c>
      <c r="J448">
        <v>52</v>
      </c>
      <c r="K448" t="s">
        <v>450</v>
      </c>
      <c r="L448">
        <v>3</v>
      </c>
      <c r="M448">
        <v>48</v>
      </c>
      <c r="N448" t="s">
        <v>9671</v>
      </c>
      <c r="O448" t="s">
        <v>2678</v>
      </c>
      <c r="P448" t="s">
        <v>94</v>
      </c>
      <c r="Q448" t="s">
        <v>95</v>
      </c>
      <c r="R448" t="s">
        <v>96</v>
      </c>
      <c r="S448" t="s">
        <v>123</v>
      </c>
      <c r="T448" t="s">
        <v>136</v>
      </c>
      <c r="U448" t="s">
        <v>9672</v>
      </c>
      <c r="V448" t="s">
        <v>9385</v>
      </c>
      <c r="X448" t="str">
        <f>VLOOKUP(pbp!V3198, games!$B$2:$R$40, 3, FALSE)</f>
        <v>2020-09-28T00:20Z</v>
      </c>
      <c r="Y448">
        <f>VLOOKUP(1*V448,NFLGames!$H$11:$H$555,1,FALSE)</f>
        <v>401127993</v>
      </c>
      <c r="Z448">
        <f>VLOOKUP($Y448, NFLGames!$H$11:$K$555,2,FALSE)</f>
        <v>2019</v>
      </c>
      <c r="AA448">
        <f>VLOOKUP($Y448, NFLGames!$H$11:$K$555,3,FALSE)</f>
        <v>3</v>
      </c>
      <c r="AB448" s="6">
        <f>IF(A449=0, 0, AH449-tbl_pbp[[#This Row],[Saints Win %]])</f>
        <v>-1.6000000000000014E-2</v>
      </c>
      <c r="AE448">
        <f>ABS(tbl_pbp[[#This Row],[play.homeScore]]-tbl_pbp[[#This Row],[play.awayScore]])</f>
        <v>20</v>
      </c>
      <c r="AF448">
        <f>IF(tbl_pbp[[#This Row],[Play Saints Win % Increase]]&gt;=$AF$4,1,0)</f>
        <v>0</v>
      </c>
      <c r="AG448" t="str">
        <f>VLOOKUP(tbl_pbp[[#This Row],[gameId]], games!$B$2:$T$40, 9, FALSE)</f>
        <v>new-orleans-saints</v>
      </c>
      <c r="AH448" s="5">
        <f>IF(tbl_pbp[[#This Row],[AwayTeam]] &lt;&gt; "new-orleans-saints", tbl_pbp[[#This Row],[homeWinPercentage]], 1-tbl_pbp[[#This Row],[homeWinPercentage]])</f>
        <v>0.97299999999999998</v>
      </c>
      <c r="AI448" s="13">
        <f>tbl_pbp[[#This Row],[Kamara]]*tbl_pbp[[#This Row],[Impactful Play]]</f>
        <v>0</v>
      </c>
      <c r="AJ448" s="13">
        <f>tbl_pbp[[#This Row],[Thomas]]*tbl_pbp[[#This Row],[Impactful Play]]</f>
        <v>0</v>
      </c>
      <c r="AK448" s="13" t="str">
        <f>VLOOKUP(tbl_pbp[[#This Row],[Play Saints Win % Increase]], tbl_impact[],3,TRUE)</f>
        <v>Bad (0 to -5%)</v>
      </c>
    </row>
    <row r="449" spans="1:37">
      <c r="A449" s="1">
        <v>100</v>
      </c>
      <c r="B449" s="5">
        <v>4.2999999999999997E-2</v>
      </c>
      <c r="C449" t="s">
        <v>9673</v>
      </c>
      <c r="D449">
        <v>0</v>
      </c>
      <c r="E449">
        <v>0</v>
      </c>
      <c r="F449">
        <v>3</v>
      </c>
      <c r="G449">
        <v>7</v>
      </c>
      <c r="H449">
        <v>27</v>
      </c>
      <c r="I449">
        <v>10</v>
      </c>
      <c r="J449">
        <v>57</v>
      </c>
      <c r="K449" t="s">
        <v>450</v>
      </c>
      <c r="L449">
        <v>1</v>
      </c>
      <c r="M449">
        <v>43</v>
      </c>
      <c r="N449" t="s">
        <v>9674</v>
      </c>
      <c r="O449" t="s">
        <v>4064</v>
      </c>
      <c r="P449" t="s">
        <v>30</v>
      </c>
      <c r="Q449" t="s">
        <v>31</v>
      </c>
      <c r="R449" t="s">
        <v>32</v>
      </c>
      <c r="S449" t="s">
        <v>33</v>
      </c>
      <c r="T449" t="s">
        <v>48</v>
      </c>
      <c r="U449" t="s">
        <v>49</v>
      </c>
      <c r="V449" t="s">
        <v>9385</v>
      </c>
      <c r="X449" t="str">
        <f>VLOOKUP(pbp!V3199, games!$B$2:$R$40, 3, FALSE)</f>
        <v>2020-09-28T00:20Z</v>
      </c>
      <c r="Y449">
        <f>VLOOKUP(1*V449,NFLGames!$H$11:$H$555,1,FALSE)</f>
        <v>401127993</v>
      </c>
      <c r="Z449">
        <f>VLOOKUP($Y449, NFLGames!$H$11:$K$555,2,FALSE)</f>
        <v>2019</v>
      </c>
      <c r="AA449">
        <f>VLOOKUP($Y449, NFLGames!$H$11:$K$555,3,FALSE)</f>
        <v>3</v>
      </c>
      <c r="AB449" s="6">
        <f>IF(A450=0, 0, AH450-tbl_pbp[[#This Row],[Saints Win %]])</f>
        <v>1.0000000000000009E-3</v>
      </c>
      <c r="AE449">
        <f>ABS(tbl_pbp[[#This Row],[play.homeScore]]-tbl_pbp[[#This Row],[play.awayScore]])</f>
        <v>20</v>
      </c>
      <c r="AF449">
        <f>IF(tbl_pbp[[#This Row],[Play Saints Win % Increase]]&gt;=$AF$4,1,0)</f>
        <v>0</v>
      </c>
      <c r="AG449" t="str">
        <f>VLOOKUP(tbl_pbp[[#This Row],[gameId]], games!$B$2:$T$40, 9, FALSE)</f>
        <v>new-orleans-saints</v>
      </c>
      <c r="AH449" s="5">
        <f>IF(tbl_pbp[[#This Row],[AwayTeam]] &lt;&gt; "new-orleans-saints", tbl_pbp[[#This Row],[homeWinPercentage]], 1-tbl_pbp[[#This Row],[homeWinPercentage]])</f>
        <v>0.95699999999999996</v>
      </c>
      <c r="AI449" s="13">
        <f>tbl_pbp[[#This Row],[Kamara]]*tbl_pbp[[#This Row],[Impactful Play]]</f>
        <v>0</v>
      </c>
      <c r="AJ449" s="13">
        <f>tbl_pbp[[#This Row],[Thomas]]*tbl_pbp[[#This Row],[Impactful Play]]</f>
        <v>0</v>
      </c>
      <c r="AK449" s="13" t="str">
        <f>VLOOKUP(tbl_pbp[[#This Row],[Play Saints Win % Increase]], tbl_impact[],3,TRUE)</f>
        <v>Scented (0 to +5%)</v>
      </c>
    </row>
    <row r="450" spans="1:37">
      <c r="A450" s="1">
        <v>101</v>
      </c>
      <c r="B450" s="5">
        <v>4.2000000000000003E-2</v>
      </c>
      <c r="C450" t="s">
        <v>9675</v>
      </c>
      <c r="D450">
        <v>0</v>
      </c>
      <c r="E450">
        <v>0</v>
      </c>
      <c r="F450">
        <v>3</v>
      </c>
      <c r="G450">
        <v>7</v>
      </c>
      <c r="H450">
        <v>27</v>
      </c>
      <c r="I450">
        <v>10</v>
      </c>
      <c r="J450">
        <v>82</v>
      </c>
      <c r="K450" t="s">
        <v>450</v>
      </c>
      <c r="L450">
        <v>1</v>
      </c>
      <c r="M450">
        <v>18</v>
      </c>
      <c r="N450" t="s">
        <v>9676</v>
      </c>
      <c r="O450" t="s">
        <v>2838</v>
      </c>
      <c r="P450" t="s">
        <v>45</v>
      </c>
      <c r="Q450" t="s">
        <v>46</v>
      </c>
      <c r="R450" t="s">
        <v>47</v>
      </c>
      <c r="S450" t="s">
        <v>33</v>
      </c>
      <c r="T450" t="s">
        <v>191</v>
      </c>
      <c r="U450" t="s">
        <v>2280</v>
      </c>
      <c r="V450" t="s">
        <v>9385</v>
      </c>
      <c r="X450" t="str">
        <f>VLOOKUP(pbp!V3200, games!$B$2:$R$40, 3, FALSE)</f>
        <v>2020-09-28T00:20Z</v>
      </c>
      <c r="Y450">
        <f>VLOOKUP(1*V450,NFLGames!$H$11:$H$555,1,FALSE)</f>
        <v>401127993</v>
      </c>
      <c r="Z450">
        <f>VLOOKUP($Y450, NFLGames!$H$11:$K$555,2,FALSE)</f>
        <v>2019</v>
      </c>
      <c r="AA450">
        <f>VLOOKUP($Y450, NFLGames!$H$11:$K$555,3,FALSE)</f>
        <v>3</v>
      </c>
      <c r="AB450" s="6">
        <f>IF(A451=0, 0, AH451-tbl_pbp[[#This Row],[Saints Win %]])</f>
        <v>9.000000000000008E-3</v>
      </c>
      <c r="AE450">
        <f>ABS(tbl_pbp[[#This Row],[play.homeScore]]-tbl_pbp[[#This Row],[play.awayScore]])</f>
        <v>20</v>
      </c>
      <c r="AF450">
        <f>IF(tbl_pbp[[#This Row],[Play Saints Win % Increase]]&gt;=$AF$4,1,0)</f>
        <v>0</v>
      </c>
      <c r="AG450" t="str">
        <f>VLOOKUP(tbl_pbp[[#This Row],[gameId]], games!$B$2:$T$40, 9, FALSE)</f>
        <v>new-orleans-saints</v>
      </c>
      <c r="AH450" s="5">
        <f>IF(tbl_pbp[[#This Row],[AwayTeam]] &lt;&gt; "new-orleans-saints", tbl_pbp[[#This Row],[homeWinPercentage]], 1-tbl_pbp[[#This Row],[homeWinPercentage]])</f>
        <v>0.95799999999999996</v>
      </c>
      <c r="AI450" s="13">
        <f>tbl_pbp[[#This Row],[Kamara]]*tbl_pbp[[#This Row],[Impactful Play]]</f>
        <v>0</v>
      </c>
      <c r="AJ450" s="13">
        <f>tbl_pbp[[#This Row],[Thomas]]*tbl_pbp[[#This Row],[Impactful Play]]</f>
        <v>0</v>
      </c>
      <c r="AK450" s="13" t="str">
        <f>VLOOKUP(tbl_pbp[[#This Row],[Play Saints Win % Increase]], tbl_impact[],3,TRUE)</f>
        <v>Scented (0 to +5%)</v>
      </c>
    </row>
    <row r="451" spans="1:37">
      <c r="A451" s="1">
        <v>102</v>
      </c>
      <c r="B451" s="5">
        <v>3.3000000000000002E-2</v>
      </c>
      <c r="C451" t="s">
        <v>9677</v>
      </c>
      <c r="D451">
        <v>0</v>
      </c>
      <c r="E451">
        <v>0</v>
      </c>
      <c r="F451">
        <v>3</v>
      </c>
      <c r="G451">
        <v>7</v>
      </c>
      <c r="H451">
        <v>27</v>
      </c>
      <c r="I451">
        <v>6</v>
      </c>
      <c r="J451">
        <v>86</v>
      </c>
      <c r="K451" t="s">
        <v>450</v>
      </c>
      <c r="L451">
        <v>2</v>
      </c>
      <c r="M451">
        <v>14</v>
      </c>
      <c r="N451" t="s">
        <v>9678</v>
      </c>
      <c r="O451" t="s">
        <v>4682</v>
      </c>
      <c r="P451" t="s">
        <v>22</v>
      </c>
      <c r="Q451" t="s">
        <v>37</v>
      </c>
      <c r="S451" t="s">
        <v>60</v>
      </c>
      <c r="T451" t="s">
        <v>176</v>
      </c>
      <c r="U451" t="s">
        <v>9434</v>
      </c>
      <c r="V451" t="s">
        <v>9385</v>
      </c>
      <c r="X451" t="str">
        <f>VLOOKUP(pbp!V3201, games!$B$2:$R$40, 3, FALSE)</f>
        <v>2020-09-28T00:20Z</v>
      </c>
      <c r="Y451">
        <f>VLOOKUP(1*V451,NFLGames!$H$11:$H$555,1,FALSE)</f>
        <v>401127993</v>
      </c>
      <c r="Z451">
        <f>VLOOKUP($Y451, NFLGames!$H$11:$K$555,2,FALSE)</f>
        <v>2019</v>
      </c>
      <c r="AA451">
        <f>VLOOKUP($Y451, NFLGames!$H$11:$K$555,3,FALSE)</f>
        <v>3</v>
      </c>
      <c r="AB451" s="6">
        <f>IF(A452=0, 0, AH452-tbl_pbp[[#This Row],[Saints Win %]])</f>
        <v>1.100000000000001E-2</v>
      </c>
      <c r="AE451">
        <f>ABS(tbl_pbp[[#This Row],[play.homeScore]]-tbl_pbp[[#This Row],[play.awayScore]])</f>
        <v>20</v>
      </c>
      <c r="AF451">
        <f>IF(tbl_pbp[[#This Row],[Play Saints Win % Increase]]&gt;=$AF$4,1,0)</f>
        <v>0</v>
      </c>
      <c r="AG451" t="str">
        <f>VLOOKUP(tbl_pbp[[#This Row],[gameId]], games!$B$2:$T$40, 9, FALSE)</f>
        <v>new-orleans-saints</v>
      </c>
      <c r="AH451" s="5">
        <f>IF(tbl_pbp[[#This Row],[AwayTeam]] &lt;&gt; "new-orleans-saints", tbl_pbp[[#This Row],[homeWinPercentage]], 1-tbl_pbp[[#This Row],[homeWinPercentage]])</f>
        <v>0.96699999999999997</v>
      </c>
      <c r="AI451" s="13">
        <f>tbl_pbp[[#This Row],[Kamara]]*tbl_pbp[[#This Row],[Impactful Play]]</f>
        <v>0</v>
      </c>
      <c r="AJ451" s="13">
        <f>tbl_pbp[[#This Row],[Thomas]]*tbl_pbp[[#This Row],[Impactful Play]]</f>
        <v>0</v>
      </c>
      <c r="AK451" s="13" t="str">
        <f>VLOOKUP(tbl_pbp[[#This Row],[Play Saints Win % Increase]], tbl_impact[],3,TRUE)</f>
        <v>Scented (0 to +5%)</v>
      </c>
    </row>
    <row r="452" spans="1:37">
      <c r="A452" s="1">
        <v>103</v>
      </c>
      <c r="B452" s="5">
        <v>2.1999999999999999E-2</v>
      </c>
      <c r="C452" t="s">
        <v>9679</v>
      </c>
      <c r="D452">
        <v>0</v>
      </c>
      <c r="E452">
        <v>0</v>
      </c>
      <c r="F452">
        <v>3</v>
      </c>
      <c r="G452">
        <v>7</v>
      </c>
      <c r="H452">
        <v>27</v>
      </c>
      <c r="I452">
        <v>6</v>
      </c>
      <c r="J452">
        <v>86</v>
      </c>
      <c r="K452" t="s">
        <v>450</v>
      </c>
      <c r="L452">
        <v>3</v>
      </c>
      <c r="M452">
        <v>14</v>
      </c>
      <c r="N452" t="s">
        <v>9680</v>
      </c>
      <c r="O452" t="s">
        <v>291</v>
      </c>
      <c r="P452" t="s">
        <v>45</v>
      </c>
      <c r="Q452" t="s">
        <v>46</v>
      </c>
      <c r="R452" t="s">
        <v>47</v>
      </c>
      <c r="S452" t="s">
        <v>302</v>
      </c>
      <c r="T452" t="s">
        <v>176</v>
      </c>
      <c r="U452" t="s">
        <v>9681</v>
      </c>
      <c r="V452" t="s">
        <v>9385</v>
      </c>
      <c r="X452" t="str">
        <f>VLOOKUP(pbp!V3202, games!$B$2:$R$40, 3, FALSE)</f>
        <v>2020-09-28T00:20Z</v>
      </c>
      <c r="Y452">
        <f>VLOOKUP(1*V452,NFLGames!$H$11:$H$555,1,FALSE)</f>
        <v>401127993</v>
      </c>
      <c r="Z452">
        <f>VLOOKUP($Y452, NFLGames!$H$11:$K$555,2,FALSE)</f>
        <v>2019</v>
      </c>
      <c r="AA452">
        <f>VLOOKUP($Y452, NFLGames!$H$11:$K$555,3,FALSE)</f>
        <v>3</v>
      </c>
      <c r="AB452" s="6">
        <f>IF(A453=0, 0, AH453-tbl_pbp[[#This Row],[Saints Win %]])</f>
        <v>1.100000000000001E-2</v>
      </c>
      <c r="AE452">
        <f>ABS(tbl_pbp[[#This Row],[play.homeScore]]-tbl_pbp[[#This Row],[play.awayScore]])</f>
        <v>20</v>
      </c>
      <c r="AF452">
        <f>IF(tbl_pbp[[#This Row],[Play Saints Win % Increase]]&gt;=$AF$4,1,0)</f>
        <v>0</v>
      </c>
      <c r="AG452" t="str">
        <f>VLOOKUP(tbl_pbp[[#This Row],[gameId]], games!$B$2:$T$40, 9, FALSE)</f>
        <v>new-orleans-saints</v>
      </c>
      <c r="AH452" s="5">
        <f>IF(tbl_pbp[[#This Row],[AwayTeam]] &lt;&gt; "new-orleans-saints", tbl_pbp[[#This Row],[homeWinPercentage]], 1-tbl_pbp[[#This Row],[homeWinPercentage]])</f>
        <v>0.97799999999999998</v>
      </c>
      <c r="AI452" s="13">
        <f>tbl_pbp[[#This Row],[Kamara]]*tbl_pbp[[#This Row],[Impactful Play]]</f>
        <v>0</v>
      </c>
      <c r="AJ452" s="13">
        <f>tbl_pbp[[#This Row],[Thomas]]*tbl_pbp[[#This Row],[Impactful Play]]</f>
        <v>0</v>
      </c>
      <c r="AK452" s="13" t="str">
        <f>VLOOKUP(tbl_pbp[[#This Row],[Play Saints Win % Increase]], tbl_impact[],3,TRUE)</f>
        <v>Scented (0 to +5%)</v>
      </c>
    </row>
    <row r="453" spans="1:37">
      <c r="A453" s="1">
        <v>104</v>
      </c>
      <c r="B453" s="5">
        <v>1.0999999999999999E-2</v>
      </c>
      <c r="C453" t="s">
        <v>9682</v>
      </c>
      <c r="D453">
        <v>0</v>
      </c>
      <c r="E453">
        <v>0</v>
      </c>
      <c r="F453">
        <v>3</v>
      </c>
      <c r="G453">
        <v>7</v>
      </c>
      <c r="H453">
        <v>27</v>
      </c>
      <c r="I453">
        <v>5</v>
      </c>
      <c r="J453">
        <v>87</v>
      </c>
      <c r="K453" t="s">
        <v>450</v>
      </c>
      <c r="L453">
        <v>4</v>
      </c>
      <c r="M453">
        <v>87</v>
      </c>
      <c r="N453" t="s">
        <v>9683</v>
      </c>
      <c r="O453" t="s">
        <v>293</v>
      </c>
      <c r="P453" t="s">
        <v>22</v>
      </c>
      <c r="Q453" t="s">
        <v>37</v>
      </c>
      <c r="S453" t="s">
        <v>78</v>
      </c>
      <c r="T453" t="s">
        <v>184</v>
      </c>
      <c r="U453" t="s">
        <v>9684</v>
      </c>
      <c r="V453" t="s">
        <v>9385</v>
      </c>
      <c r="X453" t="str">
        <f>VLOOKUP(pbp!V3203, games!$B$2:$R$40, 3, FALSE)</f>
        <v>2020-09-28T00:20Z</v>
      </c>
      <c r="Y453">
        <f>VLOOKUP(1*V453,NFLGames!$H$11:$H$555,1,FALSE)</f>
        <v>401127993</v>
      </c>
      <c r="Z453">
        <f>VLOOKUP($Y453, NFLGames!$H$11:$K$555,2,FALSE)</f>
        <v>2019</v>
      </c>
      <c r="AA453">
        <f>VLOOKUP($Y453, NFLGames!$H$11:$K$555,3,FALSE)</f>
        <v>3</v>
      </c>
      <c r="AB453" s="6">
        <f>IF(A454=0, 0, AH454-tbl_pbp[[#This Row],[Saints Win %]])</f>
        <v>-2.0000000000000018E-3</v>
      </c>
      <c r="AE453">
        <f>ABS(tbl_pbp[[#This Row],[play.homeScore]]-tbl_pbp[[#This Row],[play.awayScore]])</f>
        <v>20</v>
      </c>
      <c r="AF453">
        <f>IF(tbl_pbp[[#This Row],[Play Saints Win % Increase]]&gt;=$AF$4,1,0)</f>
        <v>0</v>
      </c>
      <c r="AG453" t="str">
        <f>VLOOKUP(tbl_pbp[[#This Row],[gameId]], games!$B$2:$T$40, 9, FALSE)</f>
        <v>new-orleans-saints</v>
      </c>
      <c r="AH453" s="5">
        <f>IF(tbl_pbp[[#This Row],[AwayTeam]] &lt;&gt; "new-orleans-saints", tbl_pbp[[#This Row],[homeWinPercentage]], 1-tbl_pbp[[#This Row],[homeWinPercentage]])</f>
        <v>0.98899999999999999</v>
      </c>
      <c r="AI453" s="13">
        <f>tbl_pbp[[#This Row],[Kamara]]*tbl_pbp[[#This Row],[Impactful Play]]</f>
        <v>0</v>
      </c>
      <c r="AJ453" s="13">
        <f>tbl_pbp[[#This Row],[Thomas]]*tbl_pbp[[#This Row],[Impactful Play]]</f>
        <v>0</v>
      </c>
      <c r="AK453" s="13" t="str">
        <f>VLOOKUP(tbl_pbp[[#This Row],[Play Saints Win % Increase]], tbl_impact[],3,TRUE)</f>
        <v>Bad (0 to -5%)</v>
      </c>
    </row>
    <row r="454" spans="1:37">
      <c r="A454" s="1">
        <v>105</v>
      </c>
      <c r="B454" s="5">
        <v>1.2999999999999999E-2</v>
      </c>
      <c r="C454" t="s">
        <v>9685</v>
      </c>
      <c r="D454">
        <v>0</v>
      </c>
      <c r="E454">
        <v>0</v>
      </c>
      <c r="F454">
        <v>3</v>
      </c>
      <c r="G454">
        <v>7</v>
      </c>
      <c r="H454">
        <v>27</v>
      </c>
      <c r="I454">
        <v>10</v>
      </c>
      <c r="J454">
        <v>87</v>
      </c>
      <c r="K454" t="s">
        <v>29</v>
      </c>
      <c r="L454">
        <v>1</v>
      </c>
      <c r="M454">
        <v>87</v>
      </c>
      <c r="N454" t="s">
        <v>9686</v>
      </c>
      <c r="O454" t="s">
        <v>4395</v>
      </c>
      <c r="P454" t="s">
        <v>94</v>
      </c>
      <c r="Q454" t="s">
        <v>95</v>
      </c>
      <c r="R454" t="s">
        <v>96</v>
      </c>
      <c r="S454" t="s">
        <v>33</v>
      </c>
      <c r="T454" t="s">
        <v>184</v>
      </c>
      <c r="U454" t="s">
        <v>6180</v>
      </c>
      <c r="V454" t="s">
        <v>9385</v>
      </c>
      <c r="X454" t="str">
        <f>VLOOKUP(pbp!V3204, games!$B$2:$R$40, 3, FALSE)</f>
        <v>2020-09-28T00:20Z</v>
      </c>
      <c r="Y454">
        <f>VLOOKUP(1*V454,NFLGames!$H$11:$H$555,1,FALSE)</f>
        <v>401127993</v>
      </c>
      <c r="Z454">
        <f>VLOOKUP($Y454, NFLGames!$H$11:$K$555,2,FALSE)</f>
        <v>2019</v>
      </c>
      <c r="AA454">
        <f>VLOOKUP($Y454, NFLGames!$H$11:$K$555,3,FALSE)</f>
        <v>3</v>
      </c>
      <c r="AB454" s="6">
        <f>IF(A455=0, 0, AH455-tbl_pbp[[#This Row],[Saints Win %]])</f>
        <v>6.0000000000000053E-3</v>
      </c>
      <c r="AE454">
        <f>ABS(tbl_pbp[[#This Row],[play.homeScore]]-tbl_pbp[[#This Row],[play.awayScore]])</f>
        <v>20</v>
      </c>
      <c r="AF454">
        <f>IF(tbl_pbp[[#This Row],[Play Saints Win % Increase]]&gt;=$AF$4,1,0)</f>
        <v>0</v>
      </c>
      <c r="AG454" t="str">
        <f>VLOOKUP(tbl_pbp[[#This Row],[gameId]], games!$B$2:$T$40, 9, FALSE)</f>
        <v>new-orleans-saints</v>
      </c>
      <c r="AH454" s="5">
        <f>IF(tbl_pbp[[#This Row],[AwayTeam]] &lt;&gt; "new-orleans-saints", tbl_pbp[[#This Row],[homeWinPercentage]], 1-tbl_pbp[[#This Row],[homeWinPercentage]])</f>
        <v>0.98699999999999999</v>
      </c>
      <c r="AI454" s="13">
        <f>tbl_pbp[[#This Row],[Kamara]]*tbl_pbp[[#This Row],[Impactful Play]]</f>
        <v>0</v>
      </c>
      <c r="AJ454" s="13">
        <f>tbl_pbp[[#This Row],[Thomas]]*tbl_pbp[[#This Row],[Impactful Play]]</f>
        <v>0</v>
      </c>
      <c r="AK454" s="13" t="str">
        <f>VLOOKUP(tbl_pbp[[#This Row],[Play Saints Win % Increase]], tbl_impact[],3,TRUE)</f>
        <v>Scented (0 to +5%)</v>
      </c>
    </row>
    <row r="455" spans="1:37">
      <c r="A455" s="1">
        <v>106</v>
      </c>
      <c r="B455" s="5">
        <v>7.0000000000000001E-3</v>
      </c>
      <c r="C455" t="s">
        <v>9687</v>
      </c>
      <c r="D455">
        <v>0</v>
      </c>
      <c r="E455">
        <v>0</v>
      </c>
      <c r="F455">
        <v>3</v>
      </c>
      <c r="G455">
        <v>7</v>
      </c>
      <c r="H455">
        <v>27</v>
      </c>
      <c r="I455">
        <v>16</v>
      </c>
      <c r="J455">
        <v>93</v>
      </c>
      <c r="K455" t="s">
        <v>29</v>
      </c>
      <c r="L455">
        <v>1</v>
      </c>
      <c r="M455">
        <v>93</v>
      </c>
      <c r="N455" t="s">
        <v>9688</v>
      </c>
      <c r="O455" t="s">
        <v>1308</v>
      </c>
      <c r="P455" t="s">
        <v>30</v>
      </c>
      <c r="Q455" t="s">
        <v>31</v>
      </c>
      <c r="R455" t="s">
        <v>32</v>
      </c>
      <c r="S455" t="s">
        <v>8451</v>
      </c>
      <c r="T455" t="s">
        <v>641</v>
      </c>
      <c r="U455" t="s">
        <v>9689</v>
      </c>
      <c r="V455" t="s">
        <v>9385</v>
      </c>
      <c r="X455" t="str">
        <f>VLOOKUP(pbp!V3205, games!$B$2:$R$40, 3, FALSE)</f>
        <v>2020-09-28T00:20Z</v>
      </c>
      <c r="Y455">
        <f>VLOOKUP(1*V455,NFLGames!$H$11:$H$555,1,FALSE)</f>
        <v>401127993</v>
      </c>
      <c r="Z455">
        <f>VLOOKUP($Y455, NFLGames!$H$11:$K$555,2,FALSE)</f>
        <v>2019</v>
      </c>
      <c r="AA455">
        <f>VLOOKUP($Y455, NFLGames!$H$11:$K$555,3,FALSE)</f>
        <v>3</v>
      </c>
      <c r="AB455" s="6">
        <f>IF(A456=0, 0, AH456-tbl_pbp[[#This Row],[Saints Win %]])</f>
        <v>0</v>
      </c>
      <c r="AE455">
        <f>ABS(tbl_pbp[[#This Row],[play.homeScore]]-tbl_pbp[[#This Row],[play.awayScore]])</f>
        <v>20</v>
      </c>
      <c r="AF455">
        <f>IF(tbl_pbp[[#This Row],[Play Saints Win % Increase]]&gt;=$AF$4,1,0)</f>
        <v>0</v>
      </c>
      <c r="AG455" t="str">
        <f>VLOOKUP(tbl_pbp[[#This Row],[gameId]], games!$B$2:$T$40, 9, FALSE)</f>
        <v>new-orleans-saints</v>
      </c>
      <c r="AH455" s="5">
        <f>IF(tbl_pbp[[#This Row],[AwayTeam]] &lt;&gt; "new-orleans-saints", tbl_pbp[[#This Row],[homeWinPercentage]], 1-tbl_pbp[[#This Row],[homeWinPercentage]])</f>
        <v>0.99299999999999999</v>
      </c>
      <c r="AI455" s="13">
        <f>tbl_pbp[[#This Row],[Kamara]]*tbl_pbp[[#This Row],[Impactful Play]]</f>
        <v>0</v>
      </c>
      <c r="AJ455" s="13">
        <f>tbl_pbp[[#This Row],[Thomas]]*tbl_pbp[[#This Row],[Impactful Play]]</f>
        <v>0</v>
      </c>
      <c r="AK455" s="13" t="str">
        <f>VLOOKUP(tbl_pbp[[#This Row],[Play Saints Win % Increase]], tbl_impact[],3,TRUE)</f>
        <v>Scented (0 to +5%)</v>
      </c>
    </row>
    <row r="456" spans="1:37">
      <c r="A456" s="1">
        <v>107</v>
      </c>
      <c r="B456" s="5">
        <v>7.0000000000000001E-3</v>
      </c>
      <c r="C456" t="s">
        <v>9690</v>
      </c>
      <c r="D456">
        <v>0</v>
      </c>
      <c r="E456">
        <v>0</v>
      </c>
      <c r="F456">
        <v>3</v>
      </c>
      <c r="G456">
        <v>7</v>
      </c>
      <c r="H456">
        <v>27</v>
      </c>
      <c r="I456">
        <v>10</v>
      </c>
      <c r="J456">
        <v>75</v>
      </c>
      <c r="K456" t="s">
        <v>29</v>
      </c>
      <c r="L456">
        <v>1</v>
      </c>
      <c r="M456">
        <v>75</v>
      </c>
      <c r="N456" t="s">
        <v>9691</v>
      </c>
      <c r="O456" t="s">
        <v>4306</v>
      </c>
      <c r="P456" t="s">
        <v>30</v>
      </c>
      <c r="Q456" t="s">
        <v>31</v>
      </c>
      <c r="R456" t="s">
        <v>32</v>
      </c>
      <c r="S456" t="s">
        <v>33</v>
      </c>
      <c r="T456" t="s">
        <v>34</v>
      </c>
      <c r="U456" t="s">
        <v>35</v>
      </c>
      <c r="V456" t="s">
        <v>9385</v>
      </c>
      <c r="X456" t="str">
        <f>VLOOKUP(pbp!V3206, games!$B$2:$R$40, 3, FALSE)</f>
        <v>2020-09-28T00:20Z</v>
      </c>
      <c r="Y456">
        <f>VLOOKUP(1*V456,NFLGames!$H$11:$H$555,1,FALSE)</f>
        <v>401127993</v>
      </c>
      <c r="Z456">
        <f>VLOOKUP($Y456, NFLGames!$H$11:$K$555,2,FALSE)</f>
        <v>2019</v>
      </c>
      <c r="AA456">
        <f>VLOOKUP($Y456, NFLGames!$H$11:$K$555,3,FALSE)</f>
        <v>3</v>
      </c>
      <c r="AB456" s="6">
        <f>IF(A457=0, 0, AH457-tbl_pbp[[#This Row],[Saints Win %]])</f>
        <v>0</v>
      </c>
      <c r="AD456">
        <v>1</v>
      </c>
      <c r="AE456">
        <f>ABS(tbl_pbp[[#This Row],[play.homeScore]]-tbl_pbp[[#This Row],[play.awayScore]])</f>
        <v>20</v>
      </c>
      <c r="AF456">
        <f>IF(tbl_pbp[[#This Row],[Play Saints Win % Increase]]&gt;=$AF$4,1,0)</f>
        <v>0</v>
      </c>
      <c r="AG456" t="str">
        <f>VLOOKUP(tbl_pbp[[#This Row],[gameId]], games!$B$2:$T$40, 9, FALSE)</f>
        <v>new-orleans-saints</v>
      </c>
      <c r="AH456" s="5">
        <f>IF(tbl_pbp[[#This Row],[AwayTeam]] &lt;&gt; "new-orleans-saints", tbl_pbp[[#This Row],[homeWinPercentage]], 1-tbl_pbp[[#This Row],[homeWinPercentage]])</f>
        <v>0.99299999999999999</v>
      </c>
      <c r="AI456" s="13">
        <f>tbl_pbp[[#This Row],[Kamara]]*tbl_pbp[[#This Row],[Impactful Play]]</f>
        <v>0</v>
      </c>
      <c r="AJ456" s="13">
        <f>tbl_pbp[[#This Row],[Thomas]]*tbl_pbp[[#This Row],[Impactful Play]]</f>
        <v>0</v>
      </c>
      <c r="AK456" s="13" t="str">
        <f>VLOOKUP(tbl_pbp[[#This Row],[Play Saints Win % Increase]], tbl_impact[],3,TRUE)</f>
        <v>Scented (0 to +5%)</v>
      </c>
    </row>
    <row r="457" spans="1:37">
      <c r="A457" s="1">
        <v>108</v>
      </c>
      <c r="B457" s="5">
        <v>7.0000000000000001E-3</v>
      </c>
      <c r="C457" t="s">
        <v>9692</v>
      </c>
      <c r="D457">
        <v>0</v>
      </c>
      <c r="E457">
        <v>0</v>
      </c>
      <c r="F457">
        <v>3</v>
      </c>
      <c r="G457">
        <v>7</v>
      </c>
      <c r="H457">
        <v>27</v>
      </c>
      <c r="I457">
        <v>4</v>
      </c>
      <c r="J457">
        <v>69</v>
      </c>
      <c r="K457" t="s">
        <v>29</v>
      </c>
      <c r="L457">
        <v>2</v>
      </c>
      <c r="M457">
        <v>69</v>
      </c>
      <c r="N457" t="s">
        <v>1985</v>
      </c>
      <c r="O457" t="s">
        <v>356</v>
      </c>
      <c r="P457" t="s">
        <v>124</v>
      </c>
      <c r="Q457" t="s">
        <v>125</v>
      </c>
      <c r="R457" t="s">
        <v>126</v>
      </c>
      <c r="V457" t="s">
        <v>9385</v>
      </c>
      <c r="X457" t="str">
        <f>VLOOKUP(pbp!V3207, games!$B$2:$R$40, 3, FALSE)</f>
        <v>2020-09-28T00:20Z</v>
      </c>
      <c r="Y457">
        <f>VLOOKUP(1*V457,NFLGames!$H$11:$H$555,1,FALSE)</f>
        <v>401127993</v>
      </c>
      <c r="Z457">
        <f>VLOOKUP($Y457, NFLGames!$H$11:$K$555,2,FALSE)</f>
        <v>2019</v>
      </c>
      <c r="AA457">
        <f>VLOOKUP($Y457, NFLGames!$H$11:$K$555,3,FALSE)</f>
        <v>3</v>
      </c>
      <c r="AB457" s="6">
        <f>IF(A458=0, 0, AH458-tbl_pbp[[#This Row],[Saints Win %]])</f>
        <v>-1.0000000000000009E-3</v>
      </c>
      <c r="AE457">
        <f>ABS(tbl_pbp[[#This Row],[play.homeScore]]-tbl_pbp[[#This Row],[play.awayScore]])</f>
        <v>20</v>
      </c>
      <c r="AF457">
        <f>IF(tbl_pbp[[#This Row],[Play Saints Win % Increase]]&gt;=$AF$4,1,0)</f>
        <v>0</v>
      </c>
      <c r="AG457" t="str">
        <f>VLOOKUP(tbl_pbp[[#This Row],[gameId]], games!$B$2:$T$40, 9, FALSE)</f>
        <v>new-orleans-saints</v>
      </c>
      <c r="AH457" s="5">
        <f>IF(tbl_pbp[[#This Row],[AwayTeam]] &lt;&gt; "new-orleans-saints", tbl_pbp[[#This Row],[homeWinPercentage]], 1-tbl_pbp[[#This Row],[homeWinPercentage]])</f>
        <v>0.99299999999999999</v>
      </c>
      <c r="AI457" s="13">
        <f>tbl_pbp[[#This Row],[Kamara]]*tbl_pbp[[#This Row],[Impactful Play]]</f>
        <v>0</v>
      </c>
      <c r="AJ457" s="13">
        <f>tbl_pbp[[#This Row],[Thomas]]*tbl_pbp[[#This Row],[Impactful Play]]</f>
        <v>0</v>
      </c>
      <c r="AK457" s="13" t="str">
        <f>VLOOKUP(tbl_pbp[[#This Row],[Play Saints Win % Increase]], tbl_impact[],3,TRUE)</f>
        <v>Bad (0 to -5%)</v>
      </c>
    </row>
    <row r="458" spans="1:37">
      <c r="A458" s="1">
        <v>109</v>
      </c>
      <c r="B458" s="5">
        <v>8.0000000000000002E-3</v>
      </c>
      <c r="C458" t="s">
        <v>9693</v>
      </c>
      <c r="D458">
        <v>0</v>
      </c>
      <c r="E458">
        <v>0</v>
      </c>
      <c r="F458">
        <v>3</v>
      </c>
      <c r="G458">
        <v>7</v>
      </c>
      <c r="H458">
        <v>27</v>
      </c>
      <c r="I458">
        <v>4</v>
      </c>
      <c r="J458">
        <v>69</v>
      </c>
      <c r="K458" t="s">
        <v>29</v>
      </c>
      <c r="L458">
        <v>2</v>
      </c>
      <c r="M458">
        <v>69</v>
      </c>
      <c r="N458" t="s">
        <v>9694</v>
      </c>
      <c r="O458" t="s">
        <v>356</v>
      </c>
      <c r="P458" t="s">
        <v>45</v>
      </c>
      <c r="Q458" t="s">
        <v>46</v>
      </c>
      <c r="R458" t="s">
        <v>47</v>
      </c>
      <c r="S458" t="s">
        <v>135</v>
      </c>
      <c r="T458" t="s">
        <v>361</v>
      </c>
      <c r="U458" t="s">
        <v>9695</v>
      </c>
      <c r="V458" t="s">
        <v>9385</v>
      </c>
      <c r="X458" t="str">
        <f>VLOOKUP(pbp!V3208, games!$B$2:$R$40, 3, FALSE)</f>
        <v>2020-09-28T00:20Z</v>
      </c>
      <c r="Y458">
        <f>VLOOKUP(1*V458,NFLGames!$H$11:$H$555,1,FALSE)</f>
        <v>401127993</v>
      </c>
      <c r="Z458">
        <f>VLOOKUP($Y458, NFLGames!$H$11:$K$555,2,FALSE)</f>
        <v>2019</v>
      </c>
      <c r="AA458">
        <f>VLOOKUP($Y458, NFLGames!$H$11:$K$555,3,FALSE)</f>
        <v>3</v>
      </c>
      <c r="AB458" s="6">
        <f>IF(A459=0, 0, AH459-tbl_pbp[[#This Row],[Saints Win %]])</f>
        <v>-2.0000000000000018E-3</v>
      </c>
      <c r="AE458">
        <f>ABS(tbl_pbp[[#This Row],[play.homeScore]]-tbl_pbp[[#This Row],[play.awayScore]])</f>
        <v>20</v>
      </c>
      <c r="AF458">
        <f>IF(tbl_pbp[[#This Row],[Play Saints Win % Increase]]&gt;=$AF$4,1,0)</f>
        <v>0</v>
      </c>
      <c r="AG458" t="str">
        <f>VLOOKUP(tbl_pbp[[#This Row],[gameId]], games!$B$2:$T$40, 9, FALSE)</f>
        <v>new-orleans-saints</v>
      </c>
      <c r="AH458" s="5">
        <f>IF(tbl_pbp[[#This Row],[AwayTeam]] &lt;&gt; "new-orleans-saints", tbl_pbp[[#This Row],[homeWinPercentage]], 1-tbl_pbp[[#This Row],[homeWinPercentage]])</f>
        <v>0.99199999999999999</v>
      </c>
      <c r="AI458" s="13">
        <f>tbl_pbp[[#This Row],[Kamara]]*tbl_pbp[[#This Row],[Impactful Play]]</f>
        <v>0</v>
      </c>
      <c r="AJ458" s="13">
        <f>tbl_pbp[[#This Row],[Thomas]]*tbl_pbp[[#This Row],[Impactful Play]]</f>
        <v>0</v>
      </c>
      <c r="AK458" s="13" t="str">
        <f>VLOOKUP(tbl_pbp[[#This Row],[Play Saints Win % Increase]], tbl_impact[],3,TRUE)</f>
        <v>Bad (0 to -5%)</v>
      </c>
    </row>
    <row r="459" spans="1:37">
      <c r="A459" s="1">
        <v>110</v>
      </c>
      <c r="B459" s="5">
        <v>0.01</v>
      </c>
      <c r="C459" t="s">
        <v>9696</v>
      </c>
      <c r="D459">
        <v>0</v>
      </c>
      <c r="E459">
        <v>0</v>
      </c>
      <c r="F459">
        <v>3</v>
      </c>
      <c r="G459">
        <v>7</v>
      </c>
      <c r="H459">
        <v>27</v>
      </c>
      <c r="I459">
        <v>3</v>
      </c>
      <c r="J459">
        <v>68</v>
      </c>
      <c r="K459" t="s">
        <v>29</v>
      </c>
      <c r="L459">
        <v>3</v>
      </c>
      <c r="M459">
        <v>68</v>
      </c>
      <c r="N459" t="s">
        <v>9697</v>
      </c>
      <c r="O459" t="s">
        <v>243</v>
      </c>
      <c r="P459" t="s">
        <v>22</v>
      </c>
      <c r="Q459" t="s">
        <v>37</v>
      </c>
      <c r="S459" t="s">
        <v>375</v>
      </c>
      <c r="T459" t="s">
        <v>129</v>
      </c>
      <c r="U459" t="s">
        <v>3035</v>
      </c>
      <c r="V459" t="s">
        <v>9385</v>
      </c>
      <c r="X459" t="str">
        <f>VLOOKUP(pbp!V3209, games!$B$2:$R$40, 3, FALSE)</f>
        <v>2020-09-28T00:20Z</v>
      </c>
      <c r="Y459">
        <f>VLOOKUP(1*V459,NFLGames!$H$11:$H$555,1,FALSE)</f>
        <v>401127993</v>
      </c>
      <c r="Z459">
        <f>VLOOKUP($Y459, NFLGames!$H$11:$K$555,2,FALSE)</f>
        <v>2019</v>
      </c>
      <c r="AA459">
        <f>VLOOKUP($Y459, NFLGames!$H$11:$K$555,3,FALSE)</f>
        <v>3</v>
      </c>
      <c r="AB459" s="6">
        <f>IF(A460=0, 0, AH460-tbl_pbp[[#This Row],[Saints Win %]])</f>
        <v>2.0000000000000018E-3</v>
      </c>
      <c r="AE459">
        <f>ABS(tbl_pbp[[#This Row],[play.homeScore]]-tbl_pbp[[#This Row],[play.awayScore]])</f>
        <v>20</v>
      </c>
      <c r="AF459">
        <f>IF(tbl_pbp[[#This Row],[Play Saints Win % Increase]]&gt;=$AF$4,1,0)</f>
        <v>0</v>
      </c>
      <c r="AG459" t="str">
        <f>VLOOKUP(tbl_pbp[[#This Row],[gameId]], games!$B$2:$T$40, 9, FALSE)</f>
        <v>new-orleans-saints</v>
      </c>
      <c r="AH459" s="5">
        <f>IF(tbl_pbp[[#This Row],[AwayTeam]] &lt;&gt; "new-orleans-saints", tbl_pbp[[#This Row],[homeWinPercentage]], 1-tbl_pbp[[#This Row],[homeWinPercentage]])</f>
        <v>0.99</v>
      </c>
      <c r="AI459" s="13">
        <f>tbl_pbp[[#This Row],[Kamara]]*tbl_pbp[[#This Row],[Impactful Play]]</f>
        <v>0</v>
      </c>
      <c r="AJ459" s="13">
        <f>tbl_pbp[[#This Row],[Thomas]]*tbl_pbp[[#This Row],[Impactful Play]]</f>
        <v>0</v>
      </c>
      <c r="AK459" s="13" t="str">
        <f>VLOOKUP(tbl_pbp[[#This Row],[Play Saints Win % Increase]], tbl_impact[],3,TRUE)</f>
        <v>Scented (0 to +5%)</v>
      </c>
    </row>
    <row r="460" spans="1:37">
      <c r="A460" s="1">
        <v>111</v>
      </c>
      <c r="B460" s="5">
        <v>8.0000000000000002E-3</v>
      </c>
      <c r="C460" t="s">
        <v>9698</v>
      </c>
      <c r="D460">
        <v>0</v>
      </c>
      <c r="E460">
        <v>0</v>
      </c>
      <c r="F460">
        <v>3</v>
      </c>
      <c r="G460">
        <v>7</v>
      </c>
      <c r="H460">
        <v>27</v>
      </c>
      <c r="I460">
        <v>3</v>
      </c>
      <c r="J460">
        <v>68</v>
      </c>
      <c r="K460" t="s">
        <v>29</v>
      </c>
      <c r="L460">
        <v>4</v>
      </c>
      <c r="M460">
        <v>68</v>
      </c>
      <c r="N460" t="s">
        <v>9699</v>
      </c>
      <c r="O460" t="s">
        <v>860</v>
      </c>
      <c r="P460" t="s">
        <v>66</v>
      </c>
      <c r="Q460" t="s">
        <v>67</v>
      </c>
      <c r="R460" t="s">
        <v>68</v>
      </c>
      <c r="S460" t="s">
        <v>281</v>
      </c>
      <c r="T460" t="s">
        <v>129</v>
      </c>
      <c r="U460" t="s">
        <v>9700</v>
      </c>
      <c r="V460" t="s">
        <v>9385</v>
      </c>
      <c r="X460" t="str">
        <f>VLOOKUP(pbp!V3210, games!$B$2:$R$40, 3, FALSE)</f>
        <v>2020-09-28T00:20Z</v>
      </c>
      <c r="Y460">
        <f>VLOOKUP(1*V460,NFLGames!$H$11:$H$555,1,FALSE)</f>
        <v>401127993</v>
      </c>
      <c r="Z460">
        <f>VLOOKUP($Y460, NFLGames!$H$11:$K$555,2,FALSE)</f>
        <v>2019</v>
      </c>
      <c r="AA460">
        <f>VLOOKUP($Y460, NFLGames!$H$11:$K$555,3,FALSE)</f>
        <v>3</v>
      </c>
      <c r="AB460" s="6">
        <f>IF(A461=0, 0, AH461-tbl_pbp[[#This Row],[Saints Win %]])</f>
        <v>0</v>
      </c>
      <c r="AE460">
        <f>ABS(tbl_pbp[[#This Row],[play.homeScore]]-tbl_pbp[[#This Row],[play.awayScore]])</f>
        <v>20</v>
      </c>
      <c r="AF460">
        <f>IF(tbl_pbp[[#This Row],[Play Saints Win % Increase]]&gt;=$AF$4,1,0)</f>
        <v>0</v>
      </c>
      <c r="AG460" t="str">
        <f>VLOOKUP(tbl_pbp[[#This Row],[gameId]], games!$B$2:$T$40, 9, FALSE)</f>
        <v>new-orleans-saints</v>
      </c>
      <c r="AH460" s="5">
        <f>IF(tbl_pbp[[#This Row],[AwayTeam]] &lt;&gt; "new-orleans-saints", tbl_pbp[[#This Row],[homeWinPercentage]], 1-tbl_pbp[[#This Row],[homeWinPercentage]])</f>
        <v>0.99199999999999999</v>
      </c>
      <c r="AI460" s="13">
        <f>tbl_pbp[[#This Row],[Kamara]]*tbl_pbp[[#This Row],[Impactful Play]]</f>
        <v>0</v>
      </c>
      <c r="AJ460" s="13">
        <f>tbl_pbp[[#This Row],[Thomas]]*tbl_pbp[[#This Row],[Impactful Play]]</f>
        <v>0</v>
      </c>
      <c r="AK460" s="13" t="str">
        <f>VLOOKUP(tbl_pbp[[#This Row],[Play Saints Win % Increase]], tbl_impact[],3,TRUE)</f>
        <v>Scented (0 to +5%)</v>
      </c>
    </row>
    <row r="461" spans="1:37">
      <c r="A461" s="1">
        <v>112</v>
      </c>
      <c r="B461" s="5">
        <v>8.0000000000000002E-3</v>
      </c>
      <c r="C461" t="s">
        <v>9701</v>
      </c>
      <c r="D461">
        <v>0</v>
      </c>
      <c r="E461">
        <v>0</v>
      </c>
      <c r="F461">
        <v>3</v>
      </c>
      <c r="G461">
        <v>7</v>
      </c>
      <c r="H461">
        <v>27</v>
      </c>
      <c r="I461">
        <v>0</v>
      </c>
      <c r="J461">
        <v>22</v>
      </c>
      <c r="L461">
        <v>1</v>
      </c>
      <c r="M461">
        <v>78</v>
      </c>
      <c r="N461" t="s">
        <v>306</v>
      </c>
      <c r="O461" t="s">
        <v>143</v>
      </c>
      <c r="P461" t="s">
        <v>144</v>
      </c>
      <c r="Q461" t="s">
        <v>145</v>
      </c>
      <c r="R461" t="s">
        <v>146</v>
      </c>
      <c r="V461" t="s">
        <v>9385</v>
      </c>
      <c r="X461" t="str">
        <f>VLOOKUP(pbp!V3211, games!$B$2:$R$40, 3, FALSE)</f>
        <v>2020-09-28T00:20Z</v>
      </c>
      <c r="Y461">
        <f>VLOOKUP(1*V461,NFLGames!$H$11:$H$555,1,FALSE)</f>
        <v>401127993</v>
      </c>
      <c r="Z461">
        <f>VLOOKUP($Y461, NFLGames!$H$11:$K$555,2,FALSE)</f>
        <v>2019</v>
      </c>
      <c r="AA461">
        <f>VLOOKUP($Y461, NFLGames!$H$11:$K$555,3,FALSE)</f>
        <v>3</v>
      </c>
      <c r="AB461" s="6">
        <f>IF(A462=0, 0, AH462-tbl_pbp[[#This Row],[Saints Win %]])</f>
        <v>-1.0000000000000009E-3</v>
      </c>
      <c r="AE461">
        <f>ABS(tbl_pbp[[#This Row],[play.homeScore]]-tbl_pbp[[#This Row],[play.awayScore]])</f>
        <v>20</v>
      </c>
      <c r="AF461">
        <f>IF(tbl_pbp[[#This Row],[Play Saints Win % Increase]]&gt;=$AF$4,1,0)</f>
        <v>0</v>
      </c>
      <c r="AG461" t="str">
        <f>VLOOKUP(tbl_pbp[[#This Row],[gameId]], games!$B$2:$T$40, 9, FALSE)</f>
        <v>new-orleans-saints</v>
      </c>
      <c r="AH461" s="5">
        <f>IF(tbl_pbp[[#This Row],[AwayTeam]] &lt;&gt; "new-orleans-saints", tbl_pbp[[#This Row],[homeWinPercentage]], 1-tbl_pbp[[#This Row],[homeWinPercentage]])</f>
        <v>0.99199999999999999</v>
      </c>
      <c r="AI461" s="13">
        <f>tbl_pbp[[#This Row],[Kamara]]*tbl_pbp[[#This Row],[Impactful Play]]</f>
        <v>0</v>
      </c>
      <c r="AJ461" s="13">
        <f>tbl_pbp[[#This Row],[Thomas]]*tbl_pbp[[#This Row],[Impactful Play]]</f>
        <v>0</v>
      </c>
      <c r="AK461" s="13" t="str">
        <f>VLOOKUP(tbl_pbp[[#This Row],[Play Saints Win % Increase]], tbl_impact[],3,TRUE)</f>
        <v>Bad (0 to -5%)</v>
      </c>
    </row>
    <row r="462" spans="1:37">
      <c r="A462" s="1">
        <v>113</v>
      </c>
      <c r="B462" s="5">
        <v>8.9999999999999993E-3</v>
      </c>
      <c r="C462" t="s">
        <v>9702</v>
      </c>
      <c r="D462">
        <v>0</v>
      </c>
      <c r="E462">
        <v>0</v>
      </c>
      <c r="F462">
        <v>4</v>
      </c>
      <c r="G462">
        <v>7</v>
      </c>
      <c r="H462">
        <v>27</v>
      </c>
      <c r="I462">
        <v>10</v>
      </c>
      <c r="J462">
        <v>22</v>
      </c>
      <c r="K462" t="s">
        <v>450</v>
      </c>
      <c r="L462">
        <v>1</v>
      </c>
      <c r="M462">
        <v>78</v>
      </c>
      <c r="N462" t="s">
        <v>9703</v>
      </c>
      <c r="O462" t="s">
        <v>24</v>
      </c>
      <c r="P462" t="s">
        <v>30</v>
      </c>
      <c r="Q462" t="s">
        <v>31</v>
      </c>
      <c r="R462" t="s">
        <v>32</v>
      </c>
      <c r="S462" t="s">
        <v>33</v>
      </c>
      <c r="T462" t="s">
        <v>9401</v>
      </c>
      <c r="U462" t="s">
        <v>9704</v>
      </c>
      <c r="V462" t="s">
        <v>9385</v>
      </c>
      <c r="X462" t="str">
        <f>VLOOKUP(pbp!V3212, games!$B$2:$R$40, 3, FALSE)</f>
        <v>2020-09-28T00:20Z</v>
      </c>
      <c r="Y462">
        <f>VLOOKUP(1*V462,NFLGames!$H$11:$H$555,1,FALSE)</f>
        <v>401127993</v>
      </c>
      <c r="Z462">
        <f>VLOOKUP($Y462, NFLGames!$H$11:$K$555,2,FALSE)</f>
        <v>2019</v>
      </c>
      <c r="AA462">
        <f>VLOOKUP($Y462, NFLGames!$H$11:$K$555,3,FALSE)</f>
        <v>3</v>
      </c>
      <c r="AB462" s="6">
        <f>IF(A463=0, 0, AH463-tbl_pbp[[#This Row],[Saints Win %]])</f>
        <v>-5.0000000000000044E-3</v>
      </c>
      <c r="AE462">
        <f>ABS(tbl_pbp[[#This Row],[play.homeScore]]-tbl_pbp[[#This Row],[play.awayScore]])</f>
        <v>20</v>
      </c>
      <c r="AF462">
        <f>IF(tbl_pbp[[#This Row],[Play Saints Win % Increase]]&gt;=$AF$4,1,0)</f>
        <v>0</v>
      </c>
      <c r="AG462" t="str">
        <f>VLOOKUP(tbl_pbp[[#This Row],[gameId]], games!$B$2:$T$40, 9, FALSE)</f>
        <v>new-orleans-saints</v>
      </c>
      <c r="AH462" s="5">
        <f>IF(tbl_pbp[[#This Row],[AwayTeam]] &lt;&gt; "new-orleans-saints", tbl_pbp[[#This Row],[homeWinPercentage]], 1-tbl_pbp[[#This Row],[homeWinPercentage]])</f>
        <v>0.99099999999999999</v>
      </c>
      <c r="AI462" s="13">
        <f>tbl_pbp[[#This Row],[Kamara]]*tbl_pbp[[#This Row],[Impactful Play]]</f>
        <v>0</v>
      </c>
      <c r="AJ462" s="13">
        <f>tbl_pbp[[#This Row],[Thomas]]*tbl_pbp[[#This Row],[Impactful Play]]</f>
        <v>0</v>
      </c>
      <c r="AK462" s="13" t="str">
        <f>VLOOKUP(tbl_pbp[[#This Row],[Play Saints Win % Increase]], tbl_impact[],3,TRUE)</f>
        <v>Bad (0 to -5%)</v>
      </c>
    </row>
    <row r="463" spans="1:37">
      <c r="A463" s="1">
        <v>114</v>
      </c>
      <c r="B463" s="5">
        <v>1.4E-2</v>
      </c>
      <c r="C463" t="s">
        <v>9705</v>
      </c>
      <c r="D463">
        <v>0</v>
      </c>
      <c r="E463">
        <v>0</v>
      </c>
      <c r="F463">
        <v>4</v>
      </c>
      <c r="G463">
        <v>7</v>
      </c>
      <c r="H463">
        <v>27</v>
      </c>
      <c r="I463">
        <v>10</v>
      </c>
      <c r="J463">
        <v>35</v>
      </c>
      <c r="K463" t="s">
        <v>450</v>
      </c>
      <c r="L463">
        <v>1</v>
      </c>
      <c r="M463">
        <v>65</v>
      </c>
      <c r="N463" t="s">
        <v>9706</v>
      </c>
      <c r="O463" t="s">
        <v>9707</v>
      </c>
      <c r="P463" t="s">
        <v>30</v>
      </c>
      <c r="Q463" t="s">
        <v>31</v>
      </c>
      <c r="R463" t="s">
        <v>32</v>
      </c>
      <c r="S463" t="s">
        <v>33</v>
      </c>
      <c r="T463" t="s">
        <v>9624</v>
      </c>
      <c r="U463" t="s">
        <v>9708</v>
      </c>
      <c r="V463" t="s">
        <v>9385</v>
      </c>
      <c r="X463" t="str">
        <f>VLOOKUP(pbp!V3213, games!$B$2:$R$40, 3, FALSE)</f>
        <v>2020-09-28T00:20Z</v>
      </c>
      <c r="Y463">
        <f>VLOOKUP(1*V463,NFLGames!$H$11:$H$555,1,FALSE)</f>
        <v>401127993</v>
      </c>
      <c r="Z463">
        <f>VLOOKUP($Y463, NFLGames!$H$11:$K$555,2,FALSE)</f>
        <v>2019</v>
      </c>
      <c r="AA463">
        <f>VLOOKUP($Y463, NFLGames!$H$11:$K$555,3,FALSE)</f>
        <v>3</v>
      </c>
      <c r="AB463" s="6">
        <f>IF(A464=0, 0, AH464-tbl_pbp[[#This Row],[Saints Win %]])</f>
        <v>2.0000000000000018E-3</v>
      </c>
      <c r="AE463">
        <f>ABS(tbl_pbp[[#This Row],[play.homeScore]]-tbl_pbp[[#This Row],[play.awayScore]])</f>
        <v>20</v>
      </c>
      <c r="AF463">
        <f>IF(tbl_pbp[[#This Row],[Play Saints Win % Increase]]&gt;=$AF$4,1,0)</f>
        <v>0</v>
      </c>
      <c r="AG463" t="str">
        <f>VLOOKUP(tbl_pbp[[#This Row],[gameId]], games!$B$2:$T$40, 9, FALSE)</f>
        <v>new-orleans-saints</v>
      </c>
      <c r="AH463" s="5">
        <f>IF(tbl_pbp[[#This Row],[AwayTeam]] &lt;&gt; "new-orleans-saints", tbl_pbp[[#This Row],[homeWinPercentage]], 1-tbl_pbp[[#This Row],[homeWinPercentage]])</f>
        <v>0.98599999999999999</v>
      </c>
      <c r="AI463" s="13">
        <f>tbl_pbp[[#This Row],[Kamara]]*tbl_pbp[[#This Row],[Impactful Play]]</f>
        <v>0</v>
      </c>
      <c r="AJ463" s="13">
        <f>tbl_pbp[[#This Row],[Thomas]]*tbl_pbp[[#This Row],[Impactful Play]]</f>
        <v>0</v>
      </c>
      <c r="AK463" s="13" t="str">
        <f>VLOOKUP(tbl_pbp[[#This Row],[Play Saints Win % Increase]], tbl_impact[],3,TRUE)</f>
        <v>Scented (0 to +5%)</v>
      </c>
    </row>
    <row r="464" spans="1:37">
      <c r="A464" s="1">
        <v>115</v>
      </c>
      <c r="B464" s="5">
        <v>1.2E-2</v>
      </c>
      <c r="C464" t="s">
        <v>9709</v>
      </c>
      <c r="D464">
        <v>0</v>
      </c>
      <c r="E464">
        <v>0</v>
      </c>
      <c r="F464">
        <v>4</v>
      </c>
      <c r="G464">
        <v>7</v>
      </c>
      <c r="H464">
        <v>27</v>
      </c>
      <c r="I464">
        <v>10</v>
      </c>
      <c r="J464">
        <v>59</v>
      </c>
      <c r="K464" t="s">
        <v>450</v>
      </c>
      <c r="L464">
        <v>1</v>
      </c>
      <c r="M464">
        <v>41</v>
      </c>
      <c r="N464" t="s">
        <v>9710</v>
      </c>
      <c r="O464" t="s">
        <v>2508</v>
      </c>
      <c r="P464" t="s">
        <v>45</v>
      </c>
      <c r="Q464" t="s">
        <v>46</v>
      </c>
      <c r="R464" t="s">
        <v>47</v>
      </c>
      <c r="S464" t="s">
        <v>33</v>
      </c>
      <c r="T464" t="s">
        <v>299</v>
      </c>
      <c r="U464" t="s">
        <v>1913</v>
      </c>
      <c r="V464" t="s">
        <v>9385</v>
      </c>
      <c r="X464" t="str">
        <f>VLOOKUP(pbp!V3214, games!$B$2:$R$40, 3, FALSE)</f>
        <v>2020-09-28T00:20Z</v>
      </c>
      <c r="Y464">
        <f>VLOOKUP(1*V464,NFLGames!$H$11:$H$555,1,FALSE)</f>
        <v>401127993</v>
      </c>
      <c r="Z464">
        <f>VLOOKUP($Y464, NFLGames!$H$11:$K$555,2,FALSE)</f>
        <v>2019</v>
      </c>
      <c r="AA464">
        <f>VLOOKUP($Y464, NFLGames!$H$11:$K$555,3,FALSE)</f>
        <v>3</v>
      </c>
      <c r="AB464" s="6">
        <f>IF(A465=0, 0, AH465-tbl_pbp[[#This Row],[Saints Win %]])</f>
        <v>3.0000000000000027E-3</v>
      </c>
      <c r="AE464">
        <f>ABS(tbl_pbp[[#This Row],[play.homeScore]]-tbl_pbp[[#This Row],[play.awayScore]])</f>
        <v>20</v>
      </c>
      <c r="AF464">
        <f>IF(tbl_pbp[[#This Row],[Play Saints Win % Increase]]&gt;=$AF$4,1,0)</f>
        <v>0</v>
      </c>
      <c r="AG464" t="str">
        <f>VLOOKUP(tbl_pbp[[#This Row],[gameId]], games!$B$2:$T$40, 9, FALSE)</f>
        <v>new-orleans-saints</v>
      </c>
      <c r="AH464" s="5">
        <f>IF(tbl_pbp[[#This Row],[AwayTeam]] &lt;&gt; "new-orleans-saints", tbl_pbp[[#This Row],[homeWinPercentage]], 1-tbl_pbp[[#This Row],[homeWinPercentage]])</f>
        <v>0.98799999999999999</v>
      </c>
      <c r="AI464" s="13">
        <f>tbl_pbp[[#This Row],[Kamara]]*tbl_pbp[[#This Row],[Impactful Play]]</f>
        <v>0</v>
      </c>
      <c r="AJ464" s="13">
        <f>tbl_pbp[[#This Row],[Thomas]]*tbl_pbp[[#This Row],[Impactful Play]]</f>
        <v>0</v>
      </c>
      <c r="AK464" s="13" t="str">
        <f>VLOOKUP(tbl_pbp[[#This Row],[Play Saints Win % Increase]], tbl_impact[],3,TRUE)</f>
        <v>Scented (0 to +5%)</v>
      </c>
    </row>
    <row r="465" spans="1:37">
      <c r="A465" s="1">
        <v>116</v>
      </c>
      <c r="B465" s="5">
        <v>8.9999999999999993E-3</v>
      </c>
      <c r="C465" t="s">
        <v>9711</v>
      </c>
      <c r="D465">
        <v>0</v>
      </c>
      <c r="E465">
        <v>0</v>
      </c>
      <c r="F465">
        <v>4</v>
      </c>
      <c r="G465">
        <v>7</v>
      </c>
      <c r="H465">
        <v>27</v>
      </c>
      <c r="I465">
        <v>8</v>
      </c>
      <c r="J465">
        <v>61</v>
      </c>
      <c r="K465" t="s">
        <v>450</v>
      </c>
      <c r="L465">
        <v>2</v>
      </c>
      <c r="M465">
        <v>39</v>
      </c>
      <c r="N465" t="s">
        <v>9712</v>
      </c>
      <c r="O465" t="s">
        <v>8811</v>
      </c>
      <c r="P465" t="s">
        <v>22</v>
      </c>
      <c r="Q465" t="s">
        <v>37</v>
      </c>
      <c r="S465" t="s">
        <v>73</v>
      </c>
      <c r="T465" t="s">
        <v>463</v>
      </c>
      <c r="U465" t="s">
        <v>3658</v>
      </c>
      <c r="V465" t="s">
        <v>9385</v>
      </c>
      <c r="X465" t="str">
        <f>VLOOKUP(pbp!V3215, games!$B$2:$R$40, 3, FALSE)</f>
        <v>2020-09-28T00:20Z</v>
      </c>
      <c r="Y465">
        <f>VLOOKUP(1*V465,NFLGames!$H$11:$H$555,1,FALSE)</f>
        <v>401127993</v>
      </c>
      <c r="Z465">
        <f>VLOOKUP($Y465, NFLGames!$H$11:$K$555,2,FALSE)</f>
        <v>2019</v>
      </c>
      <c r="AA465">
        <f>VLOOKUP($Y465, NFLGames!$H$11:$K$555,3,FALSE)</f>
        <v>3</v>
      </c>
      <c r="AB465" s="6">
        <f>IF(A466=0, 0, AH466-tbl_pbp[[#This Row],[Saints Win %]])</f>
        <v>-6.0000000000000053E-3</v>
      </c>
      <c r="AE465">
        <f>ABS(tbl_pbp[[#This Row],[play.homeScore]]-tbl_pbp[[#This Row],[play.awayScore]])</f>
        <v>20</v>
      </c>
      <c r="AF465">
        <f>IF(tbl_pbp[[#This Row],[Play Saints Win % Increase]]&gt;=$AF$4,1,0)</f>
        <v>0</v>
      </c>
      <c r="AG465" t="str">
        <f>VLOOKUP(tbl_pbp[[#This Row],[gameId]], games!$B$2:$T$40, 9, FALSE)</f>
        <v>new-orleans-saints</v>
      </c>
      <c r="AH465" s="5">
        <f>IF(tbl_pbp[[#This Row],[AwayTeam]] &lt;&gt; "new-orleans-saints", tbl_pbp[[#This Row],[homeWinPercentage]], 1-tbl_pbp[[#This Row],[homeWinPercentage]])</f>
        <v>0.99099999999999999</v>
      </c>
      <c r="AI465" s="13">
        <f>tbl_pbp[[#This Row],[Kamara]]*tbl_pbp[[#This Row],[Impactful Play]]</f>
        <v>0</v>
      </c>
      <c r="AJ465" s="13">
        <f>tbl_pbp[[#This Row],[Thomas]]*tbl_pbp[[#This Row],[Impactful Play]]</f>
        <v>0</v>
      </c>
      <c r="AK465" s="13" t="str">
        <f>VLOOKUP(tbl_pbp[[#This Row],[Play Saints Win % Increase]], tbl_impact[],3,TRUE)</f>
        <v>Bad (0 to -5%)</v>
      </c>
    </row>
    <row r="466" spans="1:37">
      <c r="A466" s="1">
        <v>117</v>
      </c>
      <c r="B466" s="5">
        <v>1.4999999999999999E-2</v>
      </c>
      <c r="C466" t="s">
        <v>9713</v>
      </c>
      <c r="D466">
        <v>0</v>
      </c>
      <c r="E466">
        <v>0</v>
      </c>
      <c r="F466">
        <v>4</v>
      </c>
      <c r="G466">
        <v>7</v>
      </c>
      <c r="H466">
        <v>27</v>
      </c>
      <c r="I466">
        <v>8</v>
      </c>
      <c r="J466">
        <v>61</v>
      </c>
      <c r="K466" t="s">
        <v>450</v>
      </c>
      <c r="L466">
        <v>3</v>
      </c>
      <c r="M466">
        <v>39</v>
      </c>
      <c r="N466" t="s">
        <v>9714</v>
      </c>
      <c r="O466" t="s">
        <v>3655</v>
      </c>
      <c r="P466" t="s">
        <v>94</v>
      </c>
      <c r="Q466" t="s">
        <v>95</v>
      </c>
      <c r="R466" t="s">
        <v>96</v>
      </c>
      <c r="S466" t="s">
        <v>92</v>
      </c>
      <c r="T466" t="s">
        <v>463</v>
      </c>
      <c r="U466" t="s">
        <v>3663</v>
      </c>
      <c r="V466" t="s">
        <v>9385</v>
      </c>
      <c r="X466" t="str">
        <f>VLOOKUP(pbp!V3216, games!$B$2:$R$40, 3, FALSE)</f>
        <v>2020-09-28T00:20Z</v>
      </c>
      <c r="Y466">
        <f>VLOOKUP(1*V466,NFLGames!$H$11:$H$555,1,FALSE)</f>
        <v>401127993</v>
      </c>
      <c r="Z466">
        <f>VLOOKUP($Y466, NFLGames!$H$11:$K$555,2,FALSE)</f>
        <v>2019</v>
      </c>
      <c r="AA466">
        <f>VLOOKUP($Y466, NFLGames!$H$11:$K$555,3,FALSE)</f>
        <v>3</v>
      </c>
      <c r="AB466" s="6">
        <f>IF(A467=0, 0, AH467-tbl_pbp[[#This Row],[Saints Win %]])</f>
        <v>7.0000000000000062E-3</v>
      </c>
      <c r="AE466">
        <f>ABS(tbl_pbp[[#This Row],[play.homeScore]]-tbl_pbp[[#This Row],[play.awayScore]])</f>
        <v>20</v>
      </c>
      <c r="AF466">
        <f>IF(tbl_pbp[[#This Row],[Play Saints Win % Increase]]&gt;=$AF$4,1,0)</f>
        <v>0</v>
      </c>
      <c r="AG466" t="str">
        <f>VLOOKUP(tbl_pbp[[#This Row],[gameId]], games!$B$2:$T$40, 9, FALSE)</f>
        <v>new-orleans-saints</v>
      </c>
      <c r="AH466" s="5">
        <f>IF(tbl_pbp[[#This Row],[AwayTeam]] &lt;&gt; "new-orleans-saints", tbl_pbp[[#This Row],[homeWinPercentage]], 1-tbl_pbp[[#This Row],[homeWinPercentage]])</f>
        <v>0.98499999999999999</v>
      </c>
      <c r="AI466" s="13">
        <f>tbl_pbp[[#This Row],[Kamara]]*tbl_pbp[[#This Row],[Impactful Play]]</f>
        <v>0</v>
      </c>
      <c r="AJ466" s="13">
        <f>tbl_pbp[[#This Row],[Thomas]]*tbl_pbp[[#This Row],[Impactful Play]]</f>
        <v>0</v>
      </c>
      <c r="AK466" s="13" t="str">
        <f>VLOOKUP(tbl_pbp[[#This Row],[Play Saints Win % Increase]], tbl_impact[],3,TRUE)</f>
        <v>Scented (0 to +5%)</v>
      </c>
    </row>
    <row r="467" spans="1:37">
      <c r="A467" s="1">
        <v>118</v>
      </c>
      <c r="B467" s="5">
        <v>8.0000000000000002E-3</v>
      </c>
      <c r="C467" t="s">
        <v>9715</v>
      </c>
      <c r="D467">
        <v>0</v>
      </c>
      <c r="E467">
        <v>0</v>
      </c>
      <c r="F467">
        <v>4</v>
      </c>
      <c r="G467">
        <v>7</v>
      </c>
      <c r="H467">
        <v>27</v>
      </c>
      <c r="I467">
        <v>3</v>
      </c>
      <c r="J467">
        <v>66</v>
      </c>
      <c r="K467" t="s">
        <v>450</v>
      </c>
      <c r="L467">
        <v>3</v>
      </c>
      <c r="M467">
        <v>34</v>
      </c>
      <c r="N467" t="s">
        <v>9716</v>
      </c>
      <c r="O467" t="s">
        <v>2380</v>
      </c>
      <c r="P467" t="s">
        <v>22</v>
      </c>
      <c r="Q467" t="s">
        <v>37</v>
      </c>
      <c r="S467" t="s">
        <v>375</v>
      </c>
      <c r="T467" t="s">
        <v>127</v>
      </c>
      <c r="U467" t="s">
        <v>9717</v>
      </c>
      <c r="V467" t="s">
        <v>9385</v>
      </c>
      <c r="X467" t="str">
        <f>VLOOKUP(pbp!V3217, games!$B$2:$R$40, 3, FALSE)</f>
        <v>2020-09-28T00:20Z</v>
      </c>
      <c r="Y467">
        <f>VLOOKUP(1*V467,NFLGames!$H$11:$H$555,1,FALSE)</f>
        <v>401127993</v>
      </c>
      <c r="Z467">
        <f>VLOOKUP($Y467, NFLGames!$H$11:$K$555,2,FALSE)</f>
        <v>2019</v>
      </c>
      <c r="AA467">
        <f>VLOOKUP($Y467, NFLGames!$H$11:$K$555,3,FALSE)</f>
        <v>3</v>
      </c>
      <c r="AB467" s="6">
        <f>IF(A468=0, 0, AH468-tbl_pbp[[#This Row],[Saints Win %]])</f>
        <v>-1.9000000000000017E-2</v>
      </c>
      <c r="AE467">
        <f>ABS(tbl_pbp[[#This Row],[play.homeScore]]-tbl_pbp[[#This Row],[play.awayScore]])</f>
        <v>20</v>
      </c>
      <c r="AF467">
        <f>IF(tbl_pbp[[#This Row],[Play Saints Win % Increase]]&gt;=$AF$4,1,0)</f>
        <v>0</v>
      </c>
      <c r="AG467" t="str">
        <f>VLOOKUP(tbl_pbp[[#This Row],[gameId]], games!$B$2:$T$40, 9, FALSE)</f>
        <v>new-orleans-saints</v>
      </c>
      <c r="AH467" s="5">
        <f>IF(tbl_pbp[[#This Row],[AwayTeam]] &lt;&gt; "new-orleans-saints", tbl_pbp[[#This Row],[homeWinPercentage]], 1-tbl_pbp[[#This Row],[homeWinPercentage]])</f>
        <v>0.99199999999999999</v>
      </c>
      <c r="AI467" s="13">
        <f>tbl_pbp[[#This Row],[Kamara]]*tbl_pbp[[#This Row],[Impactful Play]]</f>
        <v>0</v>
      </c>
      <c r="AJ467" s="13">
        <f>tbl_pbp[[#This Row],[Thomas]]*tbl_pbp[[#This Row],[Impactful Play]]</f>
        <v>0</v>
      </c>
      <c r="AK467" s="13" t="str">
        <f>VLOOKUP(tbl_pbp[[#This Row],[Play Saints Win % Increase]], tbl_impact[],3,TRUE)</f>
        <v>Bad (0 to -5%)</v>
      </c>
    </row>
    <row r="468" spans="1:37">
      <c r="A468" s="1">
        <v>119</v>
      </c>
      <c r="B468" s="5">
        <v>2.7E-2</v>
      </c>
      <c r="C468" t="s">
        <v>9718</v>
      </c>
      <c r="D468">
        <v>0</v>
      </c>
      <c r="E468">
        <v>0</v>
      </c>
      <c r="F468">
        <v>4</v>
      </c>
      <c r="G468">
        <v>7</v>
      </c>
      <c r="H468">
        <v>27</v>
      </c>
      <c r="I468">
        <v>3</v>
      </c>
      <c r="J468">
        <v>66</v>
      </c>
      <c r="K468" t="s">
        <v>450</v>
      </c>
      <c r="L468">
        <v>4</v>
      </c>
      <c r="M468">
        <v>34</v>
      </c>
      <c r="N468" t="s">
        <v>9719</v>
      </c>
      <c r="O468" t="s">
        <v>7231</v>
      </c>
      <c r="P468" t="s">
        <v>30</v>
      </c>
      <c r="Q468" t="s">
        <v>31</v>
      </c>
      <c r="R468" t="s">
        <v>32</v>
      </c>
      <c r="S468" t="s">
        <v>281</v>
      </c>
      <c r="T468" t="s">
        <v>127</v>
      </c>
      <c r="U468" t="s">
        <v>9720</v>
      </c>
      <c r="V468" t="s">
        <v>9385</v>
      </c>
      <c r="X468" t="str">
        <f>VLOOKUP(pbp!V3218, games!$B$2:$R$40, 3, FALSE)</f>
        <v>2020-09-28T00:20Z</v>
      </c>
      <c r="Y468">
        <f>VLOOKUP(1*V468,NFLGames!$H$11:$H$555,1,FALSE)</f>
        <v>401127993</v>
      </c>
      <c r="Z468">
        <f>VLOOKUP($Y468, NFLGames!$H$11:$K$555,2,FALSE)</f>
        <v>2019</v>
      </c>
      <c r="AA468">
        <f>VLOOKUP($Y468, NFLGames!$H$11:$K$555,3,FALSE)</f>
        <v>3</v>
      </c>
      <c r="AB468" s="6">
        <f>IF(A469=0, 0, AH469-tbl_pbp[[#This Row],[Saints Win %]])</f>
        <v>9.000000000000008E-3</v>
      </c>
      <c r="AE468">
        <f>ABS(tbl_pbp[[#This Row],[play.homeScore]]-tbl_pbp[[#This Row],[play.awayScore]])</f>
        <v>20</v>
      </c>
      <c r="AF468">
        <f>IF(tbl_pbp[[#This Row],[Play Saints Win % Increase]]&gt;=$AF$4,1,0)</f>
        <v>0</v>
      </c>
      <c r="AG468" t="str">
        <f>VLOOKUP(tbl_pbp[[#This Row],[gameId]], games!$B$2:$T$40, 9, FALSE)</f>
        <v>new-orleans-saints</v>
      </c>
      <c r="AH468" s="5">
        <f>IF(tbl_pbp[[#This Row],[AwayTeam]] &lt;&gt; "new-orleans-saints", tbl_pbp[[#This Row],[homeWinPercentage]], 1-tbl_pbp[[#This Row],[homeWinPercentage]])</f>
        <v>0.97299999999999998</v>
      </c>
      <c r="AI468" s="13">
        <f>tbl_pbp[[#This Row],[Kamara]]*tbl_pbp[[#This Row],[Impactful Play]]</f>
        <v>0</v>
      </c>
      <c r="AJ468" s="13">
        <f>tbl_pbp[[#This Row],[Thomas]]*tbl_pbp[[#This Row],[Impactful Play]]</f>
        <v>0</v>
      </c>
      <c r="AK468" s="13" t="str">
        <f>VLOOKUP(tbl_pbp[[#This Row],[Play Saints Win % Increase]], tbl_impact[],3,TRUE)</f>
        <v>Scented (0 to +5%)</v>
      </c>
    </row>
    <row r="469" spans="1:37">
      <c r="A469" s="1">
        <v>120</v>
      </c>
      <c r="B469" s="5">
        <v>1.7999999999999999E-2</v>
      </c>
      <c r="C469" t="s">
        <v>9721</v>
      </c>
      <c r="D469">
        <v>0</v>
      </c>
      <c r="E469">
        <v>0</v>
      </c>
      <c r="F469">
        <v>4</v>
      </c>
      <c r="G469">
        <v>7</v>
      </c>
      <c r="H469">
        <v>27</v>
      </c>
      <c r="I469">
        <v>10</v>
      </c>
      <c r="J469">
        <v>87</v>
      </c>
      <c r="K469" t="s">
        <v>450</v>
      </c>
      <c r="L469">
        <v>1</v>
      </c>
      <c r="M469">
        <v>13</v>
      </c>
      <c r="N469" t="s">
        <v>9722</v>
      </c>
      <c r="O469" t="s">
        <v>443</v>
      </c>
      <c r="P469" t="s">
        <v>22</v>
      </c>
      <c r="Q469" t="s">
        <v>37</v>
      </c>
      <c r="S469" t="s">
        <v>33</v>
      </c>
      <c r="T469" t="s">
        <v>184</v>
      </c>
      <c r="U469" t="s">
        <v>6180</v>
      </c>
      <c r="V469" t="s">
        <v>9385</v>
      </c>
      <c r="X469" t="str">
        <f>VLOOKUP(pbp!V3219, games!$B$2:$R$40, 3, FALSE)</f>
        <v>2020-09-28T00:20Z</v>
      </c>
      <c r="Y469">
        <f>VLOOKUP(1*V469,NFLGames!$H$11:$H$555,1,FALSE)</f>
        <v>401127993</v>
      </c>
      <c r="Z469">
        <f>VLOOKUP($Y469, NFLGames!$H$11:$K$555,2,FALSE)</f>
        <v>2019</v>
      </c>
      <c r="AA469">
        <f>VLOOKUP($Y469, NFLGames!$H$11:$K$555,3,FALSE)</f>
        <v>3</v>
      </c>
      <c r="AB469" s="6">
        <f>IF(A470=0, 0, AH470-tbl_pbp[[#This Row],[Saints Win %]])</f>
        <v>-1.4000000000000012E-2</v>
      </c>
      <c r="AE469">
        <f>ABS(tbl_pbp[[#This Row],[play.homeScore]]-tbl_pbp[[#This Row],[play.awayScore]])</f>
        <v>20</v>
      </c>
      <c r="AF469">
        <f>IF(tbl_pbp[[#This Row],[Play Saints Win % Increase]]&gt;=$AF$4,1,0)</f>
        <v>0</v>
      </c>
      <c r="AG469" t="str">
        <f>VLOOKUP(tbl_pbp[[#This Row],[gameId]], games!$B$2:$T$40, 9, FALSE)</f>
        <v>new-orleans-saints</v>
      </c>
      <c r="AH469" s="5">
        <f>IF(tbl_pbp[[#This Row],[AwayTeam]] &lt;&gt; "new-orleans-saints", tbl_pbp[[#This Row],[homeWinPercentage]], 1-tbl_pbp[[#This Row],[homeWinPercentage]])</f>
        <v>0.98199999999999998</v>
      </c>
      <c r="AI469" s="13">
        <f>tbl_pbp[[#This Row],[Kamara]]*tbl_pbp[[#This Row],[Impactful Play]]</f>
        <v>0</v>
      </c>
      <c r="AJ469" s="13">
        <f>tbl_pbp[[#This Row],[Thomas]]*tbl_pbp[[#This Row],[Impactful Play]]</f>
        <v>0</v>
      </c>
      <c r="AK469" s="13" t="str">
        <f>VLOOKUP(tbl_pbp[[#This Row],[Play Saints Win % Increase]], tbl_impact[],3,TRUE)</f>
        <v>Bad (0 to -5%)</v>
      </c>
    </row>
    <row r="470" spans="1:37">
      <c r="A470" s="1">
        <v>121</v>
      </c>
      <c r="B470" s="5">
        <v>3.2000000000000001E-2</v>
      </c>
      <c r="C470" t="s">
        <v>9723</v>
      </c>
      <c r="D470">
        <v>0</v>
      </c>
      <c r="E470">
        <v>0</v>
      </c>
      <c r="F470">
        <v>4</v>
      </c>
      <c r="G470">
        <v>7</v>
      </c>
      <c r="H470">
        <v>27</v>
      </c>
      <c r="I470">
        <v>10</v>
      </c>
      <c r="J470">
        <v>87</v>
      </c>
      <c r="K470" t="s">
        <v>450</v>
      </c>
      <c r="L470">
        <v>2</v>
      </c>
      <c r="M470">
        <v>13</v>
      </c>
      <c r="N470" t="s">
        <v>9724</v>
      </c>
      <c r="O470" t="s">
        <v>4326</v>
      </c>
      <c r="P470" t="s">
        <v>30</v>
      </c>
      <c r="Q470" t="s">
        <v>31</v>
      </c>
      <c r="R470" t="s">
        <v>32</v>
      </c>
      <c r="S470" t="s">
        <v>120</v>
      </c>
      <c r="T470" t="s">
        <v>184</v>
      </c>
      <c r="U470" t="s">
        <v>6184</v>
      </c>
      <c r="V470" t="s">
        <v>9385</v>
      </c>
      <c r="X470" t="str">
        <f>VLOOKUP(pbp!V3220, games!$B$2:$R$40, 3, FALSE)</f>
        <v>2020-09-28T00:20Z</v>
      </c>
      <c r="Y470">
        <f>VLOOKUP(1*V470,NFLGames!$H$11:$H$555,1,FALSE)</f>
        <v>401127993</v>
      </c>
      <c r="Z470">
        <f>VLOOKUP($Y470, NFLGames!$H$11:$K$555,2,FALSE)</f>
        <v>2019</v>
      </c>
      <c r="AA470">
        <f>VLOOKUP($Y470, NFLGames!$H$11:$K$555,3,FALSE)</f>
        <v>3</v>
      </c>
      <c r="AB470" s="6">
        <f>IF(A471=0, 0, AH471-tbl_pbp[[#This Row],[Saints Win %]])</f>
        <v>3.0000000000000027E-3</v>
      </c>
      <c r="AE470">
        <f>ABS(tbl_pbp[[#This Row],[play.homeScore]]-tbl_pbp[[#This Row],[play.awayScore]])</f>
        <v>20</v>
      </c>
      <c r="AF470">
        <f>IF(tbl_pbp[[#This Row],[Play Saints Win % Increase]]&gt;=$AF$4,1,0)</f>
        <v>0</v>
      </c>
      <c r="AG470" t="str">
        <f>VLOOKUP(tbl_pbp[[#This Row],[gameId]], games!$B$2:$T$40, 9, FALSE)</f>
        <v>new-orleans-saints</v>
      </c>
      <c r="AH470" s="5">
        <f>IF(tbl_pbp[[#This Row],[AwayTeam]] &lt;&gt; "new-orleans-saints", tbl_pbp[[#This Row],[homeWinPercentage]], 1-tbl_pbp[[#This Row],[homeWinPercentage]])</f>
        <v>0.96799999999999997</v>
      </c>
      <c r="AI470" s="13">
        <f>tbl_pbp[[#This Row],[Kamara]]*tbl_pbp[[#This Row],[Impactful Play]]</f>
        <v>0</v>
      </c>
      <c r="AJ470" s="13">
        <f>tbl_pbp[[#This Row],[Thomas]]*tbl_pbp[[#This Row],[Impactful Play]]</f>
        <v>0</v>
      </c>
      <c r="AK470" s="13" t="str">
        <f>VLOOKUP(tbl_pbp[[#This Row],[Play Saints Win % Increase]], tbl_impact[],3,TRUE)</f>
        <v>Scented (0 to +5%)</v>
      </c>
    </row>
    <row r="471" spans="1:37">
      <c r="A471" s="1">
        <v>122</v>
      </c>
      <c r="B471" s="5">
        <v>2.9000000000000001E-2</v>
      </c>
      <c r="C471" t="s">
        <v>9725</v>
      </c>
      <c r="D471">
        <v>0</v>
      </c>
      <c r="E471">
        <v>0</v>
      </c>
      <c r="F471">
        <v>4</v>
      </c>
      <c r="G471">
        <v>7</v>
      </c>
      <c r="H471">
        <v>27</v>
      </c>
      <c r="I471">
        <v>3</v>
      </c>
      <c r="J471">
        <v>97</v>
      </c>
      <c r="K471" t="s">
        <v>450</v>
      </c>
      <c r="L471">
        <v>1</v>
      </c>
      <c r="M471">
        <v>3</v>
      </c>
      <c r="N471" t="s">
        <v>9726</v>
      </c>
      <c r="O471" t="s">
        <v>1775</v>
      </c>
      <c r="P471" t="s">
        <v>45</v>
      </c>
      <c r="Q471" t="s">
        <v>46</v>
      </c>
      <c r="R471" t="s">
        <v>47</v>
      </c>
      <c r="S471" t="s">
        <v>283</v>
      </c>
      <c r="T471" t="s">
        <v>455</v>
      </c>
      <c r="U471" t="s">
        <v>456</v>
      </c>
      <c r="V471" t="s">
        <v>9385</v>
      </c>
      <c r="X471" t="str">
        <f>VLOOKUP(pbp!V3221, games!$B$2:$R$40, 3, FALSE)</f>
        <v>2020-09-28T00:20Z</v>
      </c>
      <c r="Y471">
        <f>VLOOKUP(1*V471,NFLGames!$H$11:$H$555,1,FALSE)</f>
        <v>401127993</v>
      </c>
      <c r="Z471">
        <f>VLOOKUP($Y471, NFLGames!$H$11:$K$555,2,FALSE)</f>
        <v>2019</v>
      </c>
      <c r="AA471">
        <f>VLOOKUP($Y471, NFLGames!$H$11:$K$555,3,FALSE)</f>
        <v>3</v>
      </c>
      <c r="AB471" s="6">
        <f>IF(A472=0, 0, AH472-tbl_pbp[[#This Row],[Saints Win %]])</f>
        <v>-7.0000000000000062E-3</v>
      </c>
      <c r="AE471">
        <f>ABS(tbl_pbp[[#This Row],[play.homeScore]]-tbl_pbp[[#This Row],[play.awayScore]])</f>
        <v>20</v>
      </c>
      <c r="AF471">
        <f>IF(tbl_pbp[[#This Row],[Play Saints Win % Increase]]&gt;=$AF$4,1,0)</f>
        <v>0</v>
      </c>
      <c r="AG471" t="str">
        <f>VLOOKUP(tbl_pbp[[#This Row],[gameId]], games!$B$2:$T$40, 9, FALSE)</f>
        <v>new-orleans-saints</v>
      </c>
      <c r="AH471" s="5">
        <f>IF(tbl_pbp[[#This Row],[AwayTeam]] &lt;&gt; "new-orleans-saints", tbl_pbp[[#This Row],[homeWinPercentage]], 1-tbl_pbp[[#This Row],[homeWinPercentage]])</f>
        <v>0.97099999999999997</v>
      </c>
      <c r="AI471" s="13">
        <f>tbl_pbp[[#This Row],[Kamara]]*tbl_pbp[[#This Row],[Impactful Play]]</f>
        <v>0</v>
      </c>
      <c r="AJ471" s="13">
        <f>tbl_pbp[[#This Row],[Thomas]]*tbl_pbp[[#This Row],[Impactful Play]]</f>
        <v>0</v>
      </c>
      <c r="AK471" s="13" t="str">
        <f>VLOOKUP(tbl_pbp[[#This Row],[Play Saints Win % Increase]], tbl_impact[],3,TRUE)</f>
        <v>Bad (0 to -5%)</v>
      </c>
    </row>
    <row r="472" spans="1:37">
      <c r="A472" s="1">
        <v>123</v>
      </c>
      <c r="B472" s="5">
        <v>3.5999999999999997E-2</v>
      </c>
      <c r="C472" t="s">
        <v>9727</v>
      </c>
      <c r="D472">
        <v>0</v>
      </c>
      <c r="E472">
        <v>0</v>
      </c>
      <c r="F472">
        <v>4</v>
      </c>
      <c r="G472">
        <v>14</v>
      </c>
      <c r="H472">
        <v>27</v>
      </c>
      <c r="I472">
        <v>2</v>
      </c>
      <c r="J472">
        <v>98</v>
      </c>
      <c r="K472" t="s">
        <v>450</v>
      </c>
      <c r="L472">
        <v>2</v>
      </c>
      <c r="M472">
        <v>2</v>
      </c>
      <c r="N472" t="s">
        <v>9728</v>
      </c>
      <c r="O472" t="s">
        <v>1780</v>
      </c>
      <c r="P472" t="s">
        <v>326</v>
      </c>
      <c r="Q472" t="s">
        <v>327</v>
      </c>
      <c r="R472" t="s">
        <v>105</v>
      </c>
      <c r="S472" t="s">
        <v>286</v>
      </c>
      <c r="T472" t="s">
        <v>649</v>
      </c>
      <c r="U472" t="s">
        <v>650</v>
      </c>
      <c r="V472" t="s">
        <v>9385</v>
      </c>
      <c r="X472" t="str">
        <f>VLOOKUP(pbp!V3222, games!$B$2:$R$40, 3, FALSE)</f>
        <v>2020-09-28T00:20Z</v>
      </c>
      <c r="Y472">
        <f>VLOOKUP(1*V472,NFLGames!$H$11:$H$555,1,FALSE)</f>
        <v>401127993</v>
      </c>
      <c r="Z472">
        <f>VLOOKUP($Y472, NFLGames!$H$11:$K$555,2,FALSE)</f>
        <v>2019</v>
      </c>
      <c r="AA472">
        <f>VLOOKUP($Y472, NFLGames!$H$11:$K$555,3,FALSE)</f>
        <v>3</v>
      </c>
      <c r="AB472" s="6">
        <f>IF(A473=0, 0, AH473-tbl_pbp[[#This Row],[Saints Win %]])</f>
        <v>0</v>
      </c>
      <c r="AE472">
        <f>ABS(tbl_pbp[[#This Row],[play.homeScore]]-tbl_pbp[[#This Row],[play.awayScore]])</f>
        <v>13</v>
      </c>
      <c r="AF472">
        <f>IF(tbl_pbp[[#This Row],[Play Saints Win % Increase]]&gt;=$AF$4,1,0)</f>
        <v>0</v>
      </c>
      <c r="AG472" t="str">
        <f>VLOOKUP(tbl_pbp[[#This Row],[gameId]], games!$B$2:$T$40, 9, FALSE)</f>
        <v>new-orleans-saints</v>
      </c>
      <c r="AH472" s="5">
        <f>IF(tbl_pbp[[#This Row],[AwayTeam]] &lt;&gt; "new-orleans-saints", tbl_pbp[[#This Row],[homeWinPercentage]], 1-tbl_pbp[[#This Row],[homeWinPercentage]])</f>
        <v>0.96399999999999997</v>
      </c>
      <c r="AI472" s="13">
        <f>tbl_pbp[[#This Row],[Kamara]]*tbl_pbp[[#This Row],[Impactful Play]]</f>
        <v>0</v>
      </c>
      <c r="AJ472" s="13">
        <f>tbl_pbp[[#This Row],[Thomas]]*tbl_pbp[[#This Row],[Impactful Play]]</f>
        <v>0</v>
      </c>
      <c r="AK472" s="13" t="str">
        <f>VLOOKUP(tbl_pbp[[#This Row],[Play Saints Win % Increase]], tbl_impact[],3,TRUE)</f>
        <v>Scented (0 to +5%)</v>
      </c>
    </row>
    <row r="473" spans="1:37">
      <c r="A473" s="1">
        <v>124</v>
      </c>
      <c r="B473" s="5">
        <v>3.5999999999999997E-2</v>
      </c>
      <c r="C473" t="s">
        <v>9729</v>
      </c>
      <c r="D473">
        <v>0</v>
      </c>
      <c r="E473">
        <v>0</v>
      </c>
      <c r="F473">
        <v>4</v>
      </c>
      <c r="G473">
        <v>14</v>
      </c>
      <c r="H473">
        <v>27</v>
      </c>
      <c r="I473">
        <v>0</v>
      </c>
      <c r="J473">
        <v>35</v>
      </c>
      <c r="K473" t="s">
        <v>450</v>
      </c>
      <c r="L473">
        <v>0</v>
      </c>
      <c r="M473">
        <v>65</v>
      </c>
      <c r="N473" t="s">
        <v>9730</v>
      </c>
      <c r="O473" t="s">
        <v>1780</v>
      </c>
      <c r="P473" t="s">
        <v>25</v>
      </c>
      <c r="Q473" t="s">
        <v>26</v>
      </c>
      <c r="R473" t="s">
        <v>27</v>
      </c>
      <c r="V473" t="s">
        <v>9385</v>
      </c>
      <c r="X473" t="str">
        <f>VLOOKUP(pbp!V3223, games!$B$2:$R$40, 3, FALSE)</f>
        <v>2020-09-28T00:20Z</v>
      </c>
      <c r="Y473">
        <f>VLOOKUP(1*V473,NFLGames!$H$11:$H$555,1,FALSE)</f>
        <v>401127993</v>
      </c>
      <c r="Z473">
        <f>VLOOKUP($Y473, NFLGames!$H$11:$K$555,2,FALSE)</f>
        <v>2019</v>
      </c>
      <c r="AA473">
        <f>VLOOKUP($Y473, NFLGames!$H$11:$K$555,3,FALSE)</f>
        <v>3</v>
      </c>
      <c r="AB473" s="6">
        <f>IF(A474=0, 0, AH474-tbl_pbp[[#This Row],[Saints Win %]])</f>
        <v>-1.2000000000000011E-2</v>
      </c>
      <c r="AE473">
        <f>ABS(tbl_pbp[[#This Row],[play.homeScore]]-tbl_pbp[[#This Row],[play.awayScore]])</f>
        <v>13</v>
      </c>
      <c r="AF473">
        <f>IF(tbl_pbp[[#This Row],[Play Saints Win % Increase]]&gt;=$AF$4,1,0)</f>
        <v>0</v>
      </c>
      <c r="AG473" t="str">
        <f>VLOOKUP(tbl_pbp[[#This Row],[gameId]], games!$B$2:$T$40, 9, FALSE)</f>
        <v>new-orleans-saints</v>
      </c>
      <c r="AH473" s="5">
        <f>IF(tbl_pbp[[#This Row],[AwayTeam]] &lt;&gt; "new-orleans-saints", tbl_pbp[[#This Row],[homeWinPercentage]], 1-tbl_pbp[[#This Row],[homeWinPercentage]])</f>
        <v>0.96399999999999997</v>
      </c>
      <c r="AI473" s="13">
        <f>tbl_pbp[[#This Row],[Kamara]]*tbl_pbp[[#This Row],[Impactful Play]]</f>
        <v>0</v>
      </c>
      <c r="AJ473" s="13">
        <f>tbl_pbp[[#This Row],[Thomas]]*tbl_pbp[[#This Row],[Impactful Play]]</f>
        <v>0</v>
      </c>
      <c r="AK473" s="13" t="str">
        <f>VLOOKUP(tbl_pbp[[#This Row],[Play Saints Win % Increase]], tbl_impact[],3,TRUE)</f>
        <v>Bad (0 to -5%)</v>
      </c>
    </row>
    <row r="474" spans="1:37">
      <c r="A474" s="1">
        <v>125</v>
      </c>
      <c r="B474" s="5">
        <v>4.8000000000000001E-2</v>
      </c>
      <c r="C474" t="s">
        <v>9731</v>
      </c>
      <c r="D474">
        <v>0</v>
      </c>
      <c r="E474">
        <v>0</v>
      </c>
      <c r="F474">
        <v>4</v>
      </c>
      <c r="G474">
        <v>14</v>
      </c>
      <c r="H474">
        <v>27</v>
      </c>
      <c r="I474">
        <v>10</v>
      </c>
      <c r="J474">
        <v>78</v>
      </c>
      <c r="K474" t="s">
        <v>29</v>
      </c>
      <c r="L474">
        <v>1</v>
      </c>
      <c r="M474">
        <v>78</v>
      </c>
      <c r="N474" t="s">
        <v>9732</v>
      </c>
      <c r="O474" t="s">
        <v>1780</v>
      </c>
      <c r="P474" t="s">
        <v>22</v>
      </c>
      <c r="Q474" t="s">
        <v>37</v>
      </c>
      <c r="S474" t="s">
        <v>33</v>
      </c>
      <c r="T474" t="s">
        <v>1257</v>
      </c>
      <c r="U474" t="s">
        <v>1258</v>
      </c>
      <c r="V474" t="s">
        <v>9385</v>
      </c>
      <c r="X474" t="str">
        <f>VLOOKUP(pbp!V3224, games!$B$2:$R$40, 3, FALSE)</f>
        <v>2020-09-28T00:20Z</v>
      </c>
      <c r="Y474">
        <f>VLOOKUP(1*V474,NFLGames!$H$11:$H$555,1,FALSE)</f>
        <v>401127993</v>
      </c>
      <c r="Z474">
        <f>VLOOKUP($Y474, NFLGames!$H$11:$K$555,2,FALSE)</f>
        <v>2019</v>
      </c>
      <c r="AA474">
        <f>VLOOKUP($Y474, NFLGames!$H$11:$K$555,3,FALSE)</f>
        <v>3</v>
      </c>
      <c r="AB474" s="6">
        <f>IF(A475=0, 0, AH475-tbl_pbp[[#This Row],[Saints Win %]])</f>
        <v>6.0000000000000053E-3</v>
      </c>
      <c r="AE474">
        <f>ABS(tbl_pbp[[#This Row],[play.homeScore]]-tbl_pbp[[#This Row],[play.awayScore]])</f>
        <v>13</v>
      </c>
      <c r="AF474">
        <f>IF(tbl_pbp[[#This Row],[Play Saints Win % Increase]]&gt;=$AF$4,1,0)</f>
        <v>0</v>
      </c>
      <c r="AG474" t="str">
        <f>VLOOKUP(tbl_pbp[[#This Row],[gameId]], games!$B$2:$T$40, 9, FALSE)</f>
        <v>new-orleans-saints</v>
      </c>
      <c r="AH474" s="5">
        <f>IF(tbl_pbp[[#This Row],[AwayTeam]] &lt;&gt; "new-orleans-saints", tbl_pbp[[#This Row],[homeWinPercentage]], 1-tbl_pbp[[#This Row],[homeWinPercentage]])</f>
        <v>0.95199999999999996</v>
      </c>
      <c r="AI474" s="13">
        <f>tbl_pbp[[#This Row],[Kamara]]*tbl_pbp[[#This Row],[Impactful Play]]</f>
        <v>0</v>
      </c>
      <c r="AJ474" s="13">
        <f>tbl_pbp[[#This Row],[Thomas]]*tbl_pbp[[#This Row],[Impactful Play]]</f>
        <v>0</v>
      </c>
      <c r="AK474" s="13" t="str">
        <f>VLOOKUP(tbl_pbp[[#This Row],[Play Saints Win % Increase]], tbl_impact[],3,TRUE)</f>
        <v>Scented (0 to +5%)</v>
      </c>
    </row>
    <row r="475" spans="1:37">
      <c r="A475" s="1">
        <v>126</v>
      </c>
      <c r="B475" s="5">
        <v>4.2000000000000003E-2</v>
      </c>
      <c r="C475" t="s">
        <v>9733</v>
      </c>
      <c r="D475">
        <v>0</v>
      </c>
      <c r="E475">
        <v>0</v>
      </c>
      <c r="F475">
        <v>4</v>
      </c>
      <c r="G475">
        <v>14</v>
      </c>
      <c r="H475">
        <v>27</v>
      </c>
      <c r="I475">
        <v>10</v>
      </c>
      <c r="J475">
        <v>78</v>
      </c>
      <c r="K475" t="s">
        <v>29</v>
      </c>
      <c r="L475">
        <v>2</v>
      </c>
      <c r="M475">
        <v>78</v>
      </c>
      <c r="N475" t="s">
        <v>9734</v>
      </c>
      <c r="O475" t="s">
        <v>2773</v>
      </c>
      <c r="P475" t="s">
        <v>45</v>
      </c>
      <c r="Q475" t="s">
        <v>46</v>
      </c>
      <c r="R475" t="s">
        <v>47</v>
      </c>
      <c r="S475" t="s">
        <v>120</v>
      </c>
      <c r="T475" t="s">
        <v>1257</v>
      </c>
      <c r="U475" t="s">
        <v>3886</v>
      </c>
      <c r="V475" t="s">
        <v>9385</v>
      </c>
      <c r="X475" t="str">
        <f>VLOOKUP(pbp!V3225, games!$B$2:$R$40, 3, FALSE)</f>
        <v>2020-09-28T00:20Z</v>
      </c>
      <c r="Y475">
        <f>VLOOKUP(1*V475,NFLGames!$H$11:$H$555,1,FALSE)</f>
        <v>401127993</v>
      </c>
      <c r="Z475">
        <f>VLOOKUP($Y475, NFLGames!$H$11:$K$555,2,FALSE)</f>
        <v>2019</v>
      </c>
      <c r="AA475">
        <f>VLOOKUP($Y475, NFLGames!$H$11:$K$555,3,FALSE)</f>
        <v>3</v>
      </c>
      <c r="AB475" s="6">
        <f>IF(A476=0, 0, AH476-tbl_pbp[[#This Row],[Saints Win %]])</f>
        <v>3.0000000000000027E-3</v>
      </c>
      <c r="AE475">
        <f>ABS(tbl_pbp[[#This Row],[play.homeScore]]-tbl_pbp[[#This Row],[play.awayScore]])</f>
        <v>13</v>
      </c>
      <c r="AF475">
        <f>IF(tbl_pbp[[#This Row],[Play Saints Win % Increase]]&gt;=$AF$4,1,0)</f>
        <v>0</v>
      </c>
      <c r="AG475" t="str">
        <f>VLOOKUP(tbl_pbp[[#This Row],[gameId]], games!$B$2:$T$40, 9, FALSE)</f>
        <v>new-orleans-saints</v>
      </c>
      <c r="AH475" s="5">
        <f>IF(tbl_pbp[[#This Row],[AwayTeam]] &lt;&gt; "new-orleans-saints", tbl_pbp[[#This Row],[homeWinPercentage]], 1-tbl_pbp[[#This Row],[homeWinPercentage]])</f>
        <v>0.95799999999999996</v>
      </c>
      <c r="AI475" s="13">
        <f>tbl_pbp[[#This Row],[Kamara]]*tbl_pbp[[#This Row],[Impactful Play]]</f>
        <v>0</v>
      </c>
      <c r="AJ475" s="13">
        <f>tbl_pbp[[#This Row],[Thomas]]*tbl_pbp[[#This Row],[Impactful Play]]</f>
        <v>0</v>
      </c>
      <c r="AK475" s="13" t="str">
        <f>VLOOKUP(tbl_pbp[[#This Row],[Play Saints Win % Increase]], tbl_impact[],3,TRUE)</f>
        <v>Scented (0 to +5%)</v>
      </c>
    </row>
    <row r="476" spans="1:37">
      <c r="A476" s="1">
        <v>127</v>
      </c>
      <c r="B476" s="5">
        <v>3.9E-2</v>
      </c>
      <c r="C476" t="s">
        <v>9735</v>
      </c>
      <c r="D476">
        <v>0</v>
      </c>
      <c r="E476">
        <v>0</v>
      </c>
      <c r="F476">
        <v>4</v>
      </c>
      <c r="G476">
        <v>14</v>
      </c>
      <c r="H476">
        <v>27</v>
      </c>
      <c r="I476">
        <v>4</v>
      </c>
      <c r="J476">
        <v>72</v>
      </c>
      <c r="K476" t="s">
        <v>29</v>
      </c>
      <c r="L476">
        <v>3</v>
      </c>
      <c r="M476">
        <v>72</v>
      </c>
      <c r="N476" t="s">
        <v>9736</v>
      </c>
      <c r="O476" t="s">
        <v>909</v>
      </c>
      <c r="P476" t="s">
        <v>124</v>
      </c>
      <c r="Q476" t="s">
        <v>125</v>
      </c>
      <c r="R476" t="s">
        <v>126</v>
      </c>
      <c r="V476" t="s">
        <v>9385</v>
      </c>
      <c r="X476" t="str">
        <f>VLOOKUP(pbp!V3226, games!$B$2:$R$40, 3, FALSE)</f>
        <v>2020-09-28T00:20Z</v>
      </c>
      <c r="Y476">
        <f>VLOOKUP(1*V476,NFLGames!$H$11:$H$555,1,FALSE)</f>
        <v>401127993</v>
      </c>
      <c r="Z476">
        <f>VLOOKUP($Y476, NFLGames!$H$11:$K$555,2,FALSE)</f>
        <v>2019</v>
      </c>
      <c r="AA476">
        <f>VLOOKUP($Y476, NFLGames!$H$11:$K$555,3,FALSE)</f>
        <v>3</v>
      </c>
      <c r="AB476" s="6">
        <f>IF(A477=0, 0, AH477-tbl_pbp[[#This Row],[Saints Win %]])</f>
        <v>-1.4000000000000012E-2</v>
      </c>
      <c r="AE476">
        <f>ABS(tbl_pbp[[#This Row],[play.homeScore]]-tbl_pbp[[#This Row],[play.awayScore]])</f>
        <v>13</v>
      </c>
      <c r="AF476">
        <f>IF(tbl_pbp[[#This Row],[Play Saints Win % Increase]]&gt;=$AF$4,1,0)</f>
        <v>0</v>
      </c>
      <c r="AG476" t="str">
        <f>VLOOKUP(tbl_pbp[[#This Row],[gameId]], games!$B$2:$T$40, 9, FALSE)</f>
        <v>new-orleans-saints</v>
      </c>
      <c r="AH476" s="5">
        <f>IF(tbl_pbp[[#This Row],[AwayTeam]] &lt;&gt; "new-orleans-saints", tbl_pbp[[#This Row],[homeWinPercentage]], 1-tbl_pbp[[#This Row],[homeWinPercentage]])</f>
        <v>0.96099999999999997</v>
      </c>
      <c r="AI476" s="13">
        <f>tbl_pbp[[#This Row],[Kamara]]*tbl_pbp[[#This Row],[Impactful Play]]</f>
        <v>0</v>
      </c>
      <c r="AJ476" s="13">
        <f>tbl_pbp[[#This Row],[Thomas]]*tbl_pbp[[#This Row],[Impactful Play]]</f>
        <v>0</v>
      </c>
      <c r="AK476" s="13" t="str">
        <f>VLOOKUP(tbl_pbp[[#This Row],[Play Saints Win % Increase]], tbl_impact[],3,TRUE)</f>
        <v>Bad (0 to -5%)</v>
      </c>
    </row>
    <row r="477" spans="1:37">
      <c r="A477" s="1">
        <v>128</v>
      </c>
      <c r="B477" s="5">
        <v>5.2999999999999999E-2</v>
      </c>
      <c r="C477" t="s">
        <v>9737</v>
      </c>
      <c r="D477">
        <v>0</v>
      </c>
      <c r="E477">
        <v>0</v>
      </c>
      <c r="F477">
        <v>4</v>
      </c>
      <c r="G477">
        <v>14</v>
      </c>
      <c r="H477">
        <v>27</v>
      </c>
      <c r="I477">
        <v>4</v>
      </c>
      <c r="J477">
        <v>72</v>
      </c>
      <c r="K477" t="s">
        <v>29</v>
      </c>
      <c r="L477">
        <v>3</v>
      </c>
      <c r="M477">
        <v>72</v>
      </c>
      <c r="N477" t="s">
        <v>9738</v>
      </c>
      <c r="O477" t="s">
        <v>909</v>
      </c>
      <c r="P477" t="s">
        <v>22</v>
      </c>
      <c r="Q477" t="s">
        <v>37</v>
      </c>
      <c r="S477" t="s">
        <v>63</v>
      </c>
      <c r="T477" t="s">
        <v>1005</v>
      </c>
      <c r="U477" t="s">
        <v>9739</v>
      </c>
      <c r="V477" t="s">
        <v>9385</v>
      </c>
      <c r="X477" t="str">
        <f>VLOOKUP(pbp!V3227, games!$B$2:$R$40, 3, FALSE)</f>
        <v>2020-09-28T00:20Z</v>
      </c>
      <c r="Y477">
        <f>VLOOKUP(1*V477,NFLGames!$H$11:$H$555,1,FALSE)</f>
        <v>401127993</v>
      </c>
      <c r="Z477">
        <f>VLOOKUP($Y477, NFLGames!$H$11:$K$555,2,FALSE)</f>
        <v>2019</v>
      </c>
      <c r="AA477">
        <f>VLOOKUP($Y477, NFLGames!$H$11:$K$555,3,FALSE)</f>
        <v>3</v>
      </c>
      <c r="AB477" s="6">
        <f>IF(A478=0, 0, AH478-tbl_pbp[[#This Row],[Saints Win %]])</f>
        <v>9.000000000000008E-3</v>
      </c>
      <c r="AD477">
        <v>1</v>
      </c>
      <c r="AE477">
        <f>ABS(tbl_pbp[[#This Row],[play.homeScore]]-tbl_pbp[[#This Row],[play.awayScore]])</f>
        <v>13</v>
      </c>
      <c r="AF477">
        <f>IF(tbl_pbp[[#This Row],[Play Saints Win % Increase]]&gt;=$AF$4,1,0)</f>
        <v>0</v>
      </c>
      <c r="AG477" t="str">
        <f>VLOOKUP(tbl_pbp[[#This Row],[gameId]], games!$B$2:$T$40, 9, FALSE)</f>
        <v>new-orleans-saints</v>
      </c>
      <c r="AH477" s="5">
        <f>IF(tbl_pbp[[#This Row],[AwayTeam]] &lt;&gt; "new-orleans-saints", tbl_pbp[[#This Row],[homeWinPercentage]], 1-tbl_pbp[[#This Row],[homeWinPercentage]])</f>
        <v>0.94699999999999995</v>
      </c>
      <c r="AI477" s="13">
        <f>tbl_pbp[[#This Row],[Kamara]]*tbl_pbp[[#This Row],[Impactful Play]]</f>
        <v>0</v>
      </c>
      <c r="AJ477" s="13">
        <f>tbl_pbp[[#This Row],[Thomas]]*tbl_pbp[[#This Row],[Impactful Play]]</f>
        <v>0</v>
      </c>
      <c r="AK477" s="13" t="str">
        <f>VLOOKUP(tbl_pbp[[#This Row],[Play Saints Win % Increase]], tbl_impact[],3,TRUE)</f>
        <v>Scented (0 to +5%)</v>
      </c>
    </row>
    <row r="478" spans="1:37">
      <c r="A478" s="1">
        <v>129</v>
      </c>
      <c r="B478" s="5">
        <v>4.3999999999999997E-2</v>
      </c>
      <c r="C478" t="s">
        <v>9740</v>
      </c>
      <c r="D478">
        <v>0</v>
      </c>
      <c r="E478">
        <v>0</v>
      </c>
      <c r="F478">
        <v>4</v>
      </c>
      <c r="G478">
        <v>14</v>
      </c>
      <c r="H478">
        <v>27</v>
      </c>
      <c r="I478">
        <v>4</v>
      </c>
      <c r="J478">
        <v>72</v>
      </c>
      <c r="K478" t="s">
        <v>29</v>
      </c>
      <c r="L478">
        <v>4</v>
      </c>
      <c r="M478">
        <v>72</v>
      </c>
      <c r="N478" t="s">
        <v>9741</v>
      </c>
      <c r="O478" t="s">
        <v>2630</v>
      </c>
      <c r="P478" t="s">
        <v>66</v>
      </c>
      <c r="Q478" t="s">
        <v>67</v>
      </c>
      <c r="R478" t="s">
        <v>68</v>
      </c>
      <c r="S478" t="s">
        <v>69</v>
      </c>
      <c r="T478" t="s">
        <v>1005</v>
      </c>
      <c r="U478" t="s">
        <v>9742</v>
      </c>
      <c r="V478" t="s">
        <v>9385</v>
      </c>
      <c r="X478" t="str">
        <f>VLOOKUP(pbp!V3228, games!$B$2:$R$40, 3, FALSE)</f>
        <v>2020-09-28T00:20Z</v>
      </c>
      <c r="Y478">
        <f>VLOOKUP(1*V478,NFLGames!$H$11:$H$555,1,FALSE)</f>
        <v>401127993</v>
      </c>
      <c r="Z478">
        <f>VLOOKUP($Y478, NFLGames!$H$11:$K$555,2,FALSE)</f>
        <v>2019</v>
      </c>
      <c r="AA478">
        <f>VLOOKUP($Y478, NFLGames!$H$11:$K$555,3,FALSE)</f>
        <v>3</v>
      </c>
      <c r="AB478" s="6">
        <f>IF(A479=0, 0, AH479-tbl_pbp[[#This Row],[Saints Win %]])</f>
        <v>9.000000000000008E-3</v>
      </c>
      <c r="AE478">
        <f>ABS(tbl_pbp[[#This Row],[play.homeScore]]-tbl_pbp[[#This Row],[play.awayScore]])</f>
        <v>13</v>
      </c>
      <c r="AF478">
        <f>IF(tbl_pbp[[#This Row],[Play Saints Win % Increase]]&gt;=$AF$4,1,0)</f>
        <v>0</v>
      </c>
      <c r="AG478" t="str">
        <f>VLOOKUP(tbl_pbp[[#This Row],[gameId]], games!$B$2:$T$40, 9, FALSE)</f>
        <v>new-orleans-saints</v>
      </c>
      <c r="AH478" s="5">
        <f>IF(tbl_pbp[[#This Row],[AwayTeam]] &lt;&gt; "new-orleans-saints", tbl_pbp[[#This Row],[homeWinPercentage]], 1-tbl_pbp[[#This Row],[homeWinPercentage]])</f>
        <v>0.95599999999999996</v>
      </c>
      <c r="AI478" s="13">
        <f>tbl_pbp[[#This Row],[Kamara]]*tbl_pbp[[#This Row],[Impactful Play]]</f>
        <v>0</v>
      </c>
      <c r="AJ478" s="13">
        <f>tbl_pbp[[#This Row],[Thomas]]*tbl_pbp[[#This Row],[Impactful Play]]</f>
        <v>0</v>
      </c>
      <c r="AK478" s="13" t="str">
        <f>VLOOKUP(tbl_pbp[[#This Row],[Play Saints Win % Increase]], tbl_impact[],3,TRUE)</f>
        <v>Scented (0 to +5%)</v>
      </c>
    </row>
    <row r="479" spans="1:37">
      <c r="A479" s="1">
        <v>130</v>
      </c>
      <c r="B479" s="5">
        <v>3.5000000000000003E-2</v>
      </c>
      <c r="C479" t="s">
        <v>9743</v>
      </c>
      <c r="D479">
        <v>0</v>
      </c>
      <c r="E479">
        <v>0</v>
      </c>
      <c r="F479">
        <v>4</v>
      </c>
      <c r="G479">
        <v>14</v>
      </c>
      <c r="H479">
        <v>27</v>
      </c>
      <c r="I479">
        <v>10</v>
      </c>
      <c r="J479">
        <v>19</v>
      </c>
      <c r="K479" t="s">
        <v>450</v>
      </c>
      <c r="L479">
        <v>1</v>
      </c>
      <c r="M479">
        <v>81</v>
      </c>
      <c r="N479" t="s">
        <v>9744</v>
      </c>
      <c r="O479" t="s">
        <v>62</v>
      </c>
      <c r="P479" t="s">
        <v>22</v>
      </c>
      <c r="Q479" t="s">
        <v>37</v>
      </c>
      <c r="S479" t="s">
        <v>33</v>
      </c>
      <c r="T479" t="s">
        <v>9518</v>
      </c>
      <c r="U479" t="s">
        <v>9745</v>
      </c>
      <c r="V479" t="s">
        <v>9385</v>
      </c>
      <c r="X479" t="str">
        <f>VLOOKUP(pbp!V3229, games!$B$2:$R$40, 3, FALSE)</f>
        <v>2020-09-28T00:20Z</v>
      </c>
      <c r="Y479">
        <f>VLOOKUP(1*V479,NFLGames!$H$11:$H$555,1,FALSE)</f>
        <v>401127993</v>
      </c>
      <c r="Z479">
        <f>VLOOKUP($Y479, NFLGames!$H$11:$K$555,2,FALSE)</f>
        <v>2019</v>
      </c>
      <c r="AA479">
        <f>VLOOKUP($Y479, NFLGames!$H$11:$K$555,3,FALSE)</f>
        <v>3</v>
      </c>
      <c r="AB479" s="6">
        <f>IF(A480=0, 0, AH480-tbl_pbp[[#This Row],[Saints Win %]])</f>
        <v>-1.100000000000001E-2</v>
      </c>
      <c r="AE479">
        <f>ABS(tbl_pbp[[#This Row],[play.homeScore]]-tbl_pbp[[#This Row],[play.awayScore]])</f>
        <v>13</v>
      </c>
      <c r="AF479">
        <f>IF(tbl_pbp[[#This Row],[Play Saints Win % Increase]]&gt;=$AF$4,1,0)</f>
        <v>0</v>
      </c>
      <c r="AG479" t="str">
        <f>VLOOKUP(tbl_pbp[[#This Row],[gameId]], games!$B$2:$T$40, 9, FALSE)</f>
        <v>new-orleans-saints</v>
      </c>
      <c r="AH479" s="5">
        <f>IF(tbl_pbp[[#This Row],[AwayTeam]] &lt;&gt; "new-orleans-saints", tbl_pbp[[#This Row],[homeWinPercentage]], 1-tbl_pbp[[#This Row],[homeWinPercentage]])</f>
        <v>0.96499999999999997</v>
      </c>
      <c r="AI479" s="13">
        <f>tbl_pbp[[#This Row],[Kamara]]*tbl_pbp[[#This Row],[Impactful Play]]</f>
        <v>0</v>
      </c>
      <c r="AJ479" s="13">
        <f>tbl_pbp[[#This Row],[Thomas]]*tbl_pbp[[#This Row],[Impactful Play]]</f>
        <v>0</v>
      </c>
      <c r="AK479" s="13" t="str">
        <f>VLOOKUP(tbl_pbp[[#This Row],[Play Saints Win % Increase]], tbl_impact[],3,TRUE)</f>
        <v>Bad (0 to -5%)</v>
      </c>
    </row>
    <row r="480" spans="1:37">
      <c r="A480" s="1">
        <v>131</v>
      </c>
      <c r="B480" s="5">
        <v>4.5999999999999999E-2</v>
      </c>
      <c r="C480" t="s">
        <v>9746</v>
      </c>
      <c r="D480">
        <v>0</v>
      </c>
      <c r="E480">
        <v>0</v>
      </c>
      <c r="F480">
        <v>4</v>
      </c>
      <c r="G480">
        <v>14</v>
      </c>
      <c r="H480">
        <v>27</v>
      </c>
      <c r="I480">
        <v>10</v>
      </c>
      <c r="J480">
        <v>19</v>
      </c>
      <c r="K480" t="s">
        <v>450</v>
      </c>
      <c r="L480">
        <v>2</v>
      </c>
      <c r="M480">
        <v>81</v>
      </c>
      <c r="N480" t="s">
        <v>9747</v>
      </c>
      <c r="O480" t="s">
        <v>5757</v>
      </c>
      <c r="P480" t="s">
        <v>30</v>
      </c>
      <c r="Q480" t="s">
        <v>31</v>
      </c>
      <c r="R480" t="s">
        <v>32</v>
      </c>
      <c r="S480" t="s">
        <v>120</v>
      </c>
      <c r="T480" t="s">
        <v>9518</v>
      </c>
      <c r="U480" t="s">
        <v>9748</v>
      </c>
      <c r="V480" t="s">
        <v>9385</v>
      </c>
      <c r="X480" t="str">
        <f>VLOOKUP(pbp!V3230, games!$B$2:$R$40, 3, FALSE)</f>
        <v>2020-09-28T00:20Z</v>
      </c>
      <c r="Y480">
        <f>VLOOKUP(1*V480,NFLGames!$H$11:$H$555,1,FALSE)</f>
        <v>401127993</v>
      </c>
      <c r="Z480">
        <f>VLOOKUP($Y480, NFLGames!$H$11:$K$555,2,FALSE)</f>
        <v>2019</v>
      </c>
      <c r="AA480">
        <f>VLOOKUP($Y480, NFLGames!$H$11:$K$555,3,FALSE)</f>
        <v>3</v>
      </c>
      <c r="AB480" s="6">
        <f>IF(A481=0, 0, AH481-tbl_pbp[[#This Row],[Saints Win %]])</f>
        <v>3.400000000000003E-2</v>
      </c>
      <c r="AE480">
        <f>ABS(tbl_pbp[[#This Row],[play.homeScore]]-tbl_pbp[[#This Row],[play.awayScore]])</f>
        <v>13</v>
      </c>
      <c r="AF480">
        <f>IF(tbl_pbp[[#This Row],[Play Saints Win % Increase]]&gt;=$AF$4,1,0)</f>
        <v>0</v>
      </c>
      <c r="AG480" t="str">
        <f>VLOOKUP(tbl_pbp[[#This Row],[gameId]], games!$B$2:$T$40, 9, FALSE)</f>
        <v>new-orleans-saints</v>
      </c>
      <c r="AH480" s="5">
        <f>IF(tbl_pbp[[#This Row],[AwayTeam]] &lt;&gt; "new-orleans-saints", tbl_pbp[[#This Row],[homeWinPercentage]], 1-tbl_pbp[[#This Row],[homeWinPercentage]])</f>
        <v>0.95399999999999996</v>
      </c>
      <c r="AI480" s="13">
        <f>tbl_pbp[[#This Row],[Kamara]]*tbl_pbp[[#This Row],[Impactful Play]]</f>
        <v>0</v>
      </c>
      <c r="AJ480" s="13">
        <f>tbl_pbp[[#This Row],[Thomas]]*tbl_pbp[[#This Row],[Impactful Play]]</f>
        <v>0</v>
      </c>
      <c r="AK480" s="13" t="str">
        <f>VLOOKUP(tbl_pbp[[#This Row],[Play Saints Win % Increase]], tbl_impact[],3,TRUE)</f>
        <v>Scented (0 to +5%)</v>
      </c>
    </row>
    <row r="481" spans="1:37">
      <c r="A481" s="1">
        <v>132</v>
      </c>
      <c r="B481" s="5">
        <v>1.2E-2</v>
      </c>
      <c r="C481" t="s">
        <v>9749</v>
      </c>
      <c r="D481">
        <v>0</v>
      </c>
      <c r="E481">
        <v>0</v>
      </c>
      <c r="F481">
        <v>4</v>
      </c>
      <c r="G481">
        <v>14</v>
      </c>
      <c r="H481">
        <v>27</v>
      </c>
      <c r="I481">
        <v>2</v>
      </c>
      <c r="J481">
        <v>27</v>
      </c>
      <c r="K481" t="s">
        <v>450</v>
      </c>
      <c r="L481">
        <v>3</v>
      </c>
      <c r="M481">
        <v>73</v>
      </c>
      <c r="N481" t="s">
        <v>9750</v>
      </c>
      <c r="O481" t="s">
        <v>72</v>
      </c>
      <c r="P481" t="s">
        <v>45</v>
      </c>
      <c r="Q481" t="s">
        <v>46</v>
      </c>
      <c r="R481" t="s">
        <v>47</v>
      </c>
      <c r="S481" t="s">
        <v>241</v>
      </c>
      <c r="T481" t="s">
        <v>9751</v>
      </c>
      <c r="U481" t="s">
        <v>9752</v>
      </c>
      <c r="V481" t="s">
        <v>9385</v>
      </c>
      <c r="X481" t="str">
        <f>VLOOKUP(pbp!V3231, games!$B$2:$R$40, 3, FALSE)</f>
        <v>2020-09-28T00:20Z</v>
      </c>
      <c r="Y481">
        <f>VLOOKUP(1*V481,NFLGames!$H$11:$H$555,1,FALSE)</f>
        <v>401127993</v>
      </c>
      <c r="Z481">
        <f>VLOOKUP($Y481, NFLGames!$H$11:$K$555,2,FALSE)</f>
        <v>2019</v>
      </c>
      <c r="AA481">
        <f>VLOOKUP($Y481, NFLGames!$H$11:$K$555,3,FALSE)</f>
        <v>3</v>
      </c>
      <c r="AB481" s="6">
        <f>IF(A482=0, 0, AH482-tbl_pbp[[#This Row],[Saints Win %]])</f>
        <v>3.0000000000000027E-3</v>
      </c>
      <c r="AE481">
        <f>ABS(tbl_pbp[[#This Row],[play.homeScore]]-tbl_pbp[[#This Row],[play.awayScore]])</f>
        <v>13</v>
      </c>
      <c r="AF481">
        <f>IF(tbl_pbp[[#This Row],[Play Saints Win % Increase]]&gt;=$AF$4,1,0)</f>
        <v>0</v>
      </c>
      <c r="AG481" t="str">
        <f>VLOOKUP(tbl_pbp[[#This Row],[gameId]], games!$B$2:$T$40, 9, FALSE)</f>
        <v>new-orleans-saints</v>
      </c>
      <c r="AH481" s="5">
        <f>IF(tbl_pbp[[#This Row],[AwayTeam]] &lt;&gt; "new-orleans-saints", tbl_pbp[[#This Row],[homeWinPercentage]], 1-tbl_pbp[[#This Row],[homeWinPercentage]])</f>
        <v>0.98799999999999999</v>
      </c>
      <c r="AI481" s="13">
        <f>tbl_pbp[[#This Row],[Kamara]]*tbl_pbp[[#This Row],[Impactful Play]]</f>
        <v>0</v>
      </c>
      <c r="AJ481" s="13">
        <f>tbl_pbp[[#This Row],[Thomas]]*tbl_pbp[[#This Row],[Impactful Play]]</f>
        <v>0</v>
      </c>
      <c r="AK481" s="13" t="str">
        <f>VLOOKUP(tbl_pbp[[#This Row],[Play Saints Win % Increase]], tbl_impact[],3,TRUE)</f>
        <v>Scented (0 to +5%)</v>
      </c>
    </row>
    <row r="482" spans="1:37">
      <c r="A482" s="1">
        <v>133</v>
      </c>
      <c r="B482" s="5">
        <v>8.9999999999999993E-3</v>
      </c>
      <c r="C482" t="s">
        <v>9753</v>
      </c>
      <c r="D482">
        <v>0</v>
      </c>
      <c r="E482">
        <v>0</v>
      </c>
      <c r="F482">
        <v>4</v>
      </c>
      <c r="G482">
        <v>14</v>
      </c>
      <c r="H482">
        <v>27</v>
      </c>
      <c r="I482">
        <v>1</v>
      </c>
      <c r="J482">
        <v>28</v>
      </c>
      <c r="K482" t="s">
        <v>450</v>
      </c>
      <c r="L482">
        <v>4</v>
      </c>
      <c r="M482">
        <v>72</v>
      </c>
      <c r="N482" t="s">
        <v>9754</v>
      </c>
      <c r="O482" t="s">
        <v>6187</v>
      </c>
      <c r="P482" t="s">
        <v>22</v>
      </c>
      <c r="Q482" t="s">
        <v>37</v>
      </c>
      <c r="S482" t="s">
        <v>424</v>
      </c>
      <c r="T482" t="s">
        <v>9755</v>
      </c>
      <c r="U482" t="s">
        <v>9756</v>
      </c>
      <c r="V482" t="s">
        <v>9385</v>
      </c>
      <c r="X482" t="str">
        <f>VLOOKUP(pbp!V3232, games!$B$2:$R$40, 3, FALSE)</f>
        <v>2020-09-28T00:20Z</v>
      </c>
      <c r="Y482">
        <f>VLOOKUP(1*V482,NFLGames!$H$11:$H$555,1,FALSE)</f>
        <v>401127993</v>
      </c>
      <c r="Z482">
        <f>VLOOKUP($Y482, NFLGames!$H$11:$K$555,2,FALSE)</f>
        <v>2019</v>
      </c>
      <c r="AA482">
        <f>VLOOKUP($Y482, NFLGames!$H$11:$K$555,3,FALSE)</f>
        <v>3</v>
      </c>
      <c r="AB482" s="6">
        <f>IF(A483=0, 0, AH483-tbl_pbp[[#This Row],[Saints Win %]])</f>
        <v>2.0000000000000018E-3</v>
      </c>
      <c r="AE482">
        <f>ABS(tbl_pbp[[#This Row],[play.homeScore]]-tbl_pbp[[#This Row],[play.awayScore]])</f>
        <v>13</v>
      </c>
      <c r="AF482">
        <f>IF(tbl_pbp[[#This Row],[Play Saints Win % Increase]]&gt;=$AF$4,1,0)</f>
        <v>0</v>
      </c>
      <c r="AG482" t="str">
        <f>VLOOKUP(tbl_pbp[[#This Row],[gameId]], games!$B$2:$T$40, 9, FALSE)</f>
        <v>new-orleans-saints</v>
      </c>
      <c r="AH482" s="5">
        <f>IF(tbl_pbp[[#This Row],[AwayTeam]] &lt;&gt; "new-orleans-saints", tbl_pbp[[#This Row],[homeWinPercentage]], 1-tbl_pbp[[#This Row],[homeWinPercentage]])</f>
        <v>0.99099999999999999</v>
      </c>
      <c r="AI482" s="13">
        <f>tbl_pbp[[#This Row],[Kamara]]*tbl_pbp[[#This Row],[Impactful Play]]</f>
        <v>0</v>
      </c>
      <c r="AJ482" s="13">
        <f>tbl_pbp[[#This Row],[Thomas]]*tbl_pbp[[#This Row],[Impactful Play]]</f>
        <v>0</v>
      </c>
      <c r="AK482" s="13" t="str">
        <f>VLOOKUP(tbl_pbp[[#This Row],[Play Saints Win % Increase]], tbl_impact[],3,TRUE)</f>
        <v>Scented (0 to +5%)</v>
      </c>
    </row>
    <row r="483" spans="1:37">
      <c r="A483" s="1">
        <v>134</v>
      </c>
      <c r="B483" s="5">
        <v>7.0000000000000001E-3</v>
      </c>
      <c r="C483" t="s">
        <v>9757</v>
      </c>
      <c r="D483">
        <v>0</v>
      </c>
      <c r="E483">
        <v>0</v>
      </c>
      <c r="F483">
        <v>4</v>
      </c>
      <c r="G483">
        <v>14</v>
      </c>
      <c r="H483">
        <v>27</v>
      </c>
      <c r="I483">
        <v>10</v>
      </c>
      <c r="J483">
        <v>28</v>
      </c>
      <c r="K483" t="s">
        <v>29</v>
      </c>
      <c r="L483">
        <v>1</v>
      </c>
      <c r="M483">
        <v>28</v>
      </c>
      <c r="N483" t="s">
        <v>9758</v>
      </c>
      <c r="O483" t="s">
        <v>6083</v>
      </c>
      <c r="P483" t="s">
        <v>45</v>
      </c>
      <c r="Q483" t="s">
        <v>46</v>
      </c>
      <c r="R483" t="s">
        <v>47</v>
      </c>
      <c r="S483" t="s">
        <v>33</v>
      </c>
      <c r="T483" t="s">
        <v>9755</v>
      </c>
      <c r="U483" t="s">
        <v>9759</v>
      </c>
      <c r="V483" t="s">
        <v>9385</v>
      </c>
      <c r="X483" t="str">
        <f>VLOOKUP(pbp!V3233, games!$B$2:$R$40, 3, FALSE)</f>
        <v>2020-09-28T00:20Z</v>
      </c>
      <c r="Y483">
        <f>VLOOKUP(1*V483,NFLGames!$H$11:$H$555,1,FALSE)</f>
        <v>401127993</v>
      </c>
      <c r="Z483">
        <f>VLOOKUP($Y483, NFLGames!$H$11:$K$555,2,FALSE)</f>
        <v>2019</v>
      </c>
      <c r="AA483">
        <f>VLOOKUP($Y483, NFLGames!$H$11:$K$555,3,FALSE)</f>
        <v>3</v>
      </c>
      <c r="AB483" s="6">
        <f>IF(A484=0, 0, AH484-tbl_pbp[[#This Row],[Saints Win %]])</f>
        <v>0</v>
      </c>
      <c r="AE483">
        <f>ABS(tbl_pbp[[#This Row],[play.homeScore]]-tbl_pbp[[#This Row],[play.awayScore]])</f>
        <v>13</v>
      </c>
      <c r="AF483">
        <f>IF(tbl_pbp[[#This Row],[Play Saints Win % Increase]]&gt;=$AF$4,1,0)</f>
        <v>0</v>
      </c>
      <c r="AG483" t="str">
        <f>VLOOKUP(tbl_pbp[[#This Row],[gameId]], games!$B$2:$T$40, 9, FALSE)</f>
        <v>new-orleans-saints</v>
      </c>
      <c r="AH483" s="5">
        <f>IF(tbl_pbp[[#This Row],[AwayTeam]] &lt;&gt; "new-orleans-saints", tbl_pbp[[#This Row],[homeWinPercentage]], 1-tbl_pbp[[#This Row],[homeWinPercentage]])</f>
        <v>0.99299999999999999</v>
      </c>
      <c r="AI483" s="13">
        <f>tbl_pbp[[#This Row],[Kamara]]*tbl_pbp[[#This Row],[Impactful Play]]</f>
        <v>0</v>
      </c>
      <c r="AJ483" s="13">
        <f>tbl_pbp[[#This Row],[Thomas]]*tbl_pbp[[#This Row],[Impactful Play]]</f>
        <v>0</v>
      </c>
      <c r="AK483" s="13" t="str">
        <f>VLOOKUP(tbl_pbp[[#This Row],[Play Saints Win % Increase]], tbl_impact[],3,TRUE)</f>
        <v>Scented (0 to +5%)</v>
      </c>
    </row>
    <row r="484" spans="1:37">
      <c r="A484" s="1">
        <v>135</v>
      </c>
      <c r="B484" s="5">
        <v>7.0000000000000001E-3</v>
      </c>
      <c r="C484" t="s">
        <v>9760</v>
      </c>
      <c r="D484">
        <v>0</v>
      </c>
      <c r="E484">
        <v>0</v>
      </c>
      <c r="F484">
        <v>4</v>
      </c>
      <c r="G484">
        <v>14</v>
      </c>
      <c r="H484">
        <v>27</v>
      </c>
      <c r="I484">
        <v>5</v>
      </c>
      <c r="J484">
        <v>23</v>
      </c>
      <c r="K484" t="s">
        <v>29</v>
      </c>
      <c r="L484">
        <v>2</v>
      </c>
      <c r="M484">
        <v>23</v>
      </c>
      <c r="N484" t="s">
        <v>9761</v>
      </c>
      <c r="O484" t="s">
        <v>465</v>
      </c>
      <c r="P484" t="s">
        <v>45</v>
      </c>
      <c r="Q484" t="s">
        <v>46</v>
      </c>
      <c r="R484" t="s">
        <v>47</v>
      </c>
      <c r="S484" t="s">
        <v>38</v>
      </c>
      <c r="T484" t="s">
        <v>9762</v>
      </c>
      <c r="U484" t="s">
        <v>9763</v>
      </c>
      <c r="V484" t="s">
        <v>9385</v>
      </c>
      <c r="X484" t="str">
        <f>VLOOKUP(pbp!V3234, games!$B$2:$R$40, 3, FALSE)</f>
        <v>2020-09-28T00:20Z</v>
      </c>
      <c r="Y484">
        <f>VLOOKUP(1*V484,NFLGames!$H$11:$H$555,1,FALSE)</f>
        <v>401127993</v>
      </c>
      <c r="Z484">
        <f>VLOOKUP($Y484, NFLGames!$H$11:$K$555,2,FALSE)</f>
        <v>2019</v>
      </c>
      <c r="AA484">
        <f>VLOOKUP($Y484, NFLGames!$H$11:$K$555,3,FALSE)</f>
        <v>3</v>
      </c>
      <c r="AB484" s="6">
        <f>IF(A485=0, 0, AH485-tbl_pbp[[#This Row],[Saints Win %]])</f>
        <v>4.0000000000000036E-3</v>
      </c>
      <c r="AE484">
        <f>ABS(tbl_pbp[[#This Row],[play.homeScore]]-tbl_pbp[[#This Row],[play.awayScore]])</f>
        <v>13</v>
      </c>
      <c r="AF484">
        <f>IF(tbl_pbp[[#This Row],[Play Saints Win % Increase]]&gt;=$AF$4,1,0)</f>
        <v>0</v>
      </c>
      <c r="AG484" t="str">
        <f>VLOOKUP(tbl_pbp[[#This Row],[gameId]], games!$B$2:$T$40, 9, FALSE)</f>
        <v>new-orleans-saints</v>
      </c>
      <c r="AH484" s="5">
        <f>IF(tbl_pbp[[#This Row],[AwayTeam]] &lt;&gt; "new-orleans-saints", tbl_pbp[[#This Row],[homeWinPercentage]], 1-tbl_pbp[[#This Row],[homeWinPercentage]])</f>
        <v>0.99299999999999999</v>
      </c>
      <c r="AI484" s="13">
        <f>tbl_pbp[[#This Row],[Kamara]]*tbl_pbp[[#This Row],[Impactful Play]]</f>
        <v>0</v>
      </c>
      <c r="AJ484" s="13">
        <f>tbl_pbp[[#This Row],[Thomas]]*tbl_pbp[[#This Row],[Impactful Play]]</f>
        <v>0</v>
      </c>
      <c r="AK484" s="13" t="str">
        <f>VLOOKUP(tbl_pbp[[#This Row],[Play Saints Win % Increase]], tbl_impact[],3,TRUE)</f>
        <v>Scented (0 to +5%)</v>
      </c>
    </row>
    <row r="485" spans="1:37">
      <c r="A485" s="1">
        <v>136</v>
      </c>
      <c r="B485" s="5">
        <v>3.0000000000000001E-3</v>
      </c>
      <c r="C485" t="s">
        <v>9764</v>
      </c>
      <c r="D485">
        <v>0</v>
      </c>
      <c r="E485">
        <v>0</v>
      </c>
      <c r="F485">
        <v>4</v>
      </c>
      <c r="G485">
        <v>14</v>
      </c>
      <c r="H485">
        <v>27</v>
      </c>
      <c r="I485">
        <v>4</v>
      </c>
      <c r="J485">
        <v>22</v>
      </c>
      <c r="K485" t="s">
        <v>29</v>
      </c>
      <c r="L485">
        <v>3</v>
      </c>
      <c r="M485">
        <v>22</v>
      </c>
      <c r="N485" t="s">
        <v>9765</v>
      </c>
      <c r="O485" t="s">
        <v>5391</v>
      </c>
      <c r="P485" t="s">
        <v>30</v>
      </c>
      <c r="Q485" t="s">
        <v>31</v>
      </c>
      <c r="R485" t="s">
        <v>32</v>
      </c>
      <c r="S485" t="s">
        <v>63</v>
      </c>
      <c r="T485" t="s">
        <v>9401</v>
      </c>
      <c r="U485" t="s">
        <v>9766</v>
      </c>
      <c r="V485" t="s">
        <v>9385</v>
      </c>
      <c r="X485" t="str">
        <f>VLOOKUP(pbp!V3235, games!$B$2:$R$40, 3, FALSE)</f>
        <v>2020-09-28T00:20Z</v>
      </c>
      <c r="Y485">
        <f>VLOOKUP(1*V485,NFLGames!$H$11:$H$555,1,FALSE)</f>
        <v>401127993</v>
      </c>
      <c r="Z485">
        <f>VLOOKUP($Y485, NFLGames!$H$11:$K$555,2,FALSE)</f>
        <v>2019</v>
      </c>
      <c r="AA485">
        <f>VLOOKUP($Y485, NFLGames!$H$11:$K$555,3,FALSE)</f>
        <v>3</v>
      </c>
      <c r="AB485" s="6">
        <f>IF(A486=0, 0, AH486-tbl_pbp[[#This Row],[Saints Win %]])</f>
        <v>1.0000000000000009E-3</v>
      </c>
      <c r="AE485">
        <f>ABS(tbl_pbp[[#This Row],[play.homeScore]]-tbl_pbp[[#This Row],[play.awayScore]])</f>
        <v>13</v>
      </c>
      <c r="AF485">
        <f>IF(tbl_pbp[[#This Row],[Play Saints Win % Increase]]&gt;=$AF$4,1,0)</f>
        <v>0</v>
      </c>
      <c r="AG485" t="str">
        <f>VLOOKUP(tbl_pbp[[#This Row],[gameId]], games!$B$2:$T$40, 9, FALSE)</f>
        <v>new-orleans-saints</v>
      </c>
      <c r="AH485" s="5">
        <f>IF(tbl_pbp[[#This Row],[AwayTeam]] &lt;&gt; "new-orleans-saints", tbl_pbp[[#This Row],[homeWinPercentage]], 1-tbl_pbp[[#This Row],[homeWinPercentage]])</f>
        <v>0.997</v>
      </c>
      <c r="AI485" s="13">
        <f>tbl_pbp[[#This Row],[Kamara]]*tbl_pbp[[#This Row],[Impactful Play]]</f>
        <v>0</v>
      </c>
      <c r="AJ485" s="13">
        <f>tbl_pbp[[#This Row],[Thomas]]*tbl_pbp[[#This Row],[Impactful Play]]</f>
        <v>0</v>
      </c>
      <c r="AK485" s="13" t="str">
        <f>VLOOKUP(tbl_pbp[[#This Row],[Play Saints Win % Increase]], tbl_impact[],3,TRUE)</f>
        <v>Scented (0 to +5%)</v>
      </c>
    </row>
    <row r="486" spans="1:37">
      <c r="A486" s="1">
        <v>137</v>
      </c>
      <c r="B486" s="5">
        <v>2E-3</v>
      </c>
      <c r="C486" t="s">
        <v>9767</v>
      </c>
      <c r="D486">
        <v>0</v>
      </c>
      <c r="E486">
        <v>0</v>
      </c>
      <c r="F486">
        <v>4</v>
      </c>
      <c r="G486">
        <v>14</v>
      </c>
      <c r="H486">
        <v>27</v>
      </c>
      <c r="I486">
        <v>10</v>
      </c>
      <c r="J486">
        <v>17</v>
      </c>
      <c r="K486" t="s">
        <v>29</v>
      </c>
      <c r="L486">
        <v>1</v>
      </c>
      <c r="M486">
        <v>17</v>
      </c>
      <c r="N486" t="s">
        <v>9768</v>
      </c>
      <c r="O486" t="s">
        <v>5133</v>
      </c>
      <c r="P486" t="s">
        <v>45</v>
      </c>
      <c r="Q486" t="s">
        <v>46</v>
      </c>
      <c r="R486" t="s">
        <v>47</v>
      </c>
      <c r="S486" t="s">
        <v>33</v>
      </c>
      <c r="T486" t="s">
        <v>9769</v>
      </c>
      <c r="U486" t="s">
        <v>9770</v>
      </c>
      <c r="V486" t="s">
        <v>9385</v>
      </c>
      <c r="X486" t="str">
        <f>VLOOKUP(pbp!V3236, games!$B$2:$R$40, 3, FALSE)</f>
        <v>2020-09-28T00:20Z</v>
      </c>
      <c r="Y486">
        <f>VLOOKUP(1*V486,NFLGames!$H$11:$H$555,1,FALSE)</f>
        <v>401127993</v>
      </c>
      <c r="Z486">
        <f>VLOOKUP($Y486, NFLGames!$H$11:$K$555,2,FALSE)</f>
        <v>2019</v>
      </c>
      <c r="AA486">
        <f>VLOOKUP($Y486, NFLGames!$H$11:$K$555,3,FALSE)</f>
        <v>3</v>
      </c>
      <c r="AB486" s="6">
        <f>IF(A487=0, 0, AH487-tbl_pbp[[#This Row],[Saints Win %]])</f>
        <v>1.0000000000000009E-3</v>
      </c>
      <c r="AE486">
        <f>ABS(tbl_pbp[[#This Row],[play.homeScore]]-tbl_pbp[[#This Row],[play.awayScore]])</f>
        <v>13</v>
      </c>
      <c r="AF486">
        <f>IF(tbl_pbp[[#This Row],[Play Saints Win % Increase]]&gt;=$AF$4,1,0)</f>
        <v>0</v>
      </c>
      <c r="AG486" t="str">
        <f>VLOOKUP(tbl_pbp[[#This Row],[gameId]], games!$B$2:$T$40, 9, FALSE)</f>
        <v>new-orleans-saints</v>
      </c>
      <c r="AH486" s="5">
        <f>IF(tbl_pbp[[#This Row],[AwayTeam]] &lt;&gt; "new-orleans-saints", tbl_pbp[[#This Row],[homeWinPercentage]], 1-tbl_pbp[[#This Row],[homeWinPercentage]])</f>
        <v>0.998</v>
      </c>
      <c r="AI486" s="13">
        <f>tbl_pbp[[#This Row],[Kamara]]*tbl_pbp[[#This Row],[Impactful Play]]</f>
        <v>0</v>
      </c>
      <c r="AJ486" s="13">
        <f>tbl_pbp[[#This Row],[Thomas]]*tbl_pbp[[#This Row],[Impactful Play]]</f>
        <v>0</v>
      </c>
      <c r="AK486" s="13" t="str">
        <f>VLOOKUP(tbl_pbp[[#This Row],[Play Saints Win % Increase]], tbl_impact[],3,TRUE)</f>
        <v>Scented (0 to +5%)</v>
      </c>
    </row>
    <row r="487" spans="1:37">
      <c r="A487" s="1">
        <v>138</v>
      </c>
      <c r="B487" s="5">
        <v>1E-3</v>
      </c>
      <c r="C487" t="s">
        <v>9771</v>
      </c>
      <c r="D487">
        <v>0</v>
      </c>
      <c r="E487">
        <v>0</v>
      </c>
      <c r="F487">
        <v>4</v>
      </c>
      <c r="G487">
        <v>14</v>
      </c>
      <c r="H487">
        <v>27</v>
      </c>
      <c r="I487">
        <v>3</v>
      </c>
      <c r="J487">
        <v>10</v>
      </c>
      <c r="K487" t="s">
        <v>29</v>
      </c>
      <c r="L487">
        <v>2</v>
      </c>
      <c r="M487">
        <v>10</v>
      </c>
      <c r="N487" t="s">
        <v>9772</v>
      </c>
      <c r="O487" t="s">
        <v>1678</v>
      </c>
      <c r="P487" t="s">
        <v>45</v>
      </c>
      <c r="Q487" t="s">
        <v>46</v>
      </c>
      <c r="R487" t="s">
        <v>47</v>
      </c>
      <c r="S487" t="s">
        <v>193</v>
      </c>
      <c r="T487" t="s">
        <v>9773</v>
      </c>
      <c r="U487" t="s">
        <v>9774</v>
      </c>
      <c r="V487" t="s">
        <v>9385</v>
      </c>
      <c r="X487" t="str">
        <f>VLOOKUP(pbp!V3237, games!$B$2:$R$40, 3, FALSE)</f>
        <v>2020-09-28T00:20Z</v>
      </c>
      <c r="Y487">
        <f>VLOOKUP(1*V487,NFLGames!$H$11:$H$555,1,FALSE)</f>
        <v>401127993</v>
      </c>
      <c r="Z487">
        <f>VLOOKUP($Y487, NFLGames!$H$11:$K$555,2,FALSE)</f>
        <v>2019</v>
      </c>
      <c r="AA487">
        <f>VLOOKUP($Y487, NFLGames!$H$11:$K$555,3,FALSE)</f>
        <v>3</v>
      </c>
      <c r="AB487" s="6">
        <f>IF(A488=0, 0, AH488-tbl_pbp[[#This Row],[Saints Win %]])</f>
        <v>0</v>
      </c>
      <c r="AE487">
        <f>ABS(tbl_pbp[[#This Row],[play.homeScore]]-tbl_pbp[[#This Row],[play.awayScore]])</f>
        <v>13</v>
      </c>
      <c r="AF487">
        <f>IF(tbl_pbp[[#This Row],[Play Saints Win % Increase]]&gt;=$AF$4,1,0)</f>
        <v>0</v>
      </c>
      <c r="AG487" t="str">
        <f>VLOOKUP(tbl_pbp[[#This Row],[gameId]], games!$B$2:$T$40, 9, FALSE)</f>
        <v>new-orleans-saints</v>
      </c>
      <c r="AH487" s="5">
        <f>IF(tbl_pbp[[#This Row],[AwayTeam]] &lt;&gt; "new-orleans-saints", tbl_pbp[[#This Row],[homeWinPercentage]], 1-tbl_pbp[[#This Row],[homeWinPercentage]])</f>
        <v>0.999</v>
      </c>
      <c r="AI487" s="13">
        <f>tbl_pbp[[#This Row],[Kamara]]*tbl_pbp[[#This Row],[Impactful Play]]</f>
        <v>0</v>
      </c>
      <c r="AJ487" s="13">
        <f>tbl_pbp[[#This Row],[Thomas]]*tbl_pbp[[#This Row],[Impactful Play]]</f>
        <v>0</v>
      </c>
      <c r="AK487" s="13" t="str">
        <f>VLOOKUP(tbl_pbp[[#This Row],[Play Saints Win % Increase]], tbl_impact[],3,TRUE)</f>
        <v>Scented (0 to +5%)</v>
      </c>
    </row>
    <row r="488" spans="1:37">
      <c r="A488" s="1">
        <v>139</v>
      </c>
      <c r="B488" s="5">
        <v>1E-3</v>
      </c>
      <c r="C488" t="s">
        <v>9775</v>
      </c>
      <c r="D488">
        <v>0</v>
      </c>
      <c r="E488">
        <v>0</v>
      </c>
      <c r="F488">
        <v>4</v>
      </c>
      <c r="G488">
        <v>14</v>
      </c>
      <c r="H488">
        <v>27</v>
      </c>
      <c r="I488">
        <v>4</v>
      </c>
      <c r="J488">
        <v>4</v>
      </c>
      <c r="K488" t="s">
        <v>29</v>
      </c>
      <c r="L488">
        <v>1</v>
      </c>
      <c r="M488">
        <v>4</v>
      </c>
      <c r="N488" t="s">
        <v>9776</v>
      </c>
      <c r="O488" t="s">
        <v>1928</v>
      </c>
      <c r="P488" t="s">
        <v>124</v>
      </c>
      <c r="Q488" t="s">
        <v>125</v>
      </c>
      <c r="R488" t="s">
        <v>126</v>
      </c>
      <c r="V488" t="s">
        <v>9385</v>
      </c>
      <c r="X488" t="str">
        <f>VLOOKUP(pbp!V3238, games!$B$2:$R$40, 3, FALSE)</f>
        <v>2020-09-28T00:20Z</v>
      </c>
      <c r="Y488">
        <f>VLOOKUP(1*V488,NFLGames!$H$11:$H$555,1,FALSE)</f>
        <v>401127993</v>
      </c>
      <c r="Z488">
        <f>VLOOKUP($Y488, NFLGames!$H$11:$K$555,2,FALSE)</f>
        <v>2019</v>
      </c>
      <c r="AA488">
        <f>VLOOKUP($Y488, NFLGames!$H$11:$K$555,3,FALSE)</f>
        <v>3</v>
      </c>
      <c r="AB488" s="6">
        <f>IF(A489=0, 0, AH489-tbl_pbp[[#This Row],[Saints Win %]])</f>
        <v>0</v>
      </c>
      <c r="AE488">
        <f>ABS(tbl_pbp[[#This Row],[play.homeScore]]-tbl_pbp[[#This Row],[play.awayScore]])</f>
        <v>13</v>
      </c>
      <c r="AF488">
        <f>IF(tbl_pbp[[#This Row],[Play Saints Win % Increase]]&gt;=$AF$4,1,0)</f>
        <v>0</v>
      </c>
      <c r="AG488" t="str">
        <f>VLOOKUP(tbl_pbp[[#This Row],[gameId]], games!$B$2:$T$40, 9, FALSE)</f>
        <v>new-orleans-saints</v>
      </c>
      <c r="AH488" s="5">
        <f>IF(tbl_pbp[[#This Row],[AwayTeam]] &lt;&gt; "new-orleans-saints", tbl_pbp[[#This Row],[homeWinPercentage]], 1-tbl_pbp[[#This Row],[homeWinPercentage]])</f>
        <v>0.999</v>
      </c>
      <c r="AI488" s="13">
        <f>tbl_pbp[[#This Row],[Kamara]]*tbl_pbp[[#This Row],[Impactful Play]]</f>
        <v>0</v>
      </c>
      <c r="AJ488" s="13">
        <f>tbl_pbp[[#This Row],[Thomas]]*tbl_pbp[[#This Row],[Impactful Play]]</f>
        <v>0</v>
      </c>
      <c r="AK488" s="13" t="str">
        <f>VLOOKUP(tbl_pbp[[#This Row],[Play Saints Win % Increase]], tbl_impact[],3,TRUE)</f>
        <v>Scented (0 to +5%)</v>
      </c>
    </row>
    <row r="489" spans="1:37">
      <c r="A489" s="1">
        <v>140</v>
      </c>
      <c r="B489" s="5">
        <v>1E-3</v>
      </c>
      <c r="C489" t="s">
        <v>9777</v>
      </c>
      <c r="D489">
        <v>0</v>
      </c>
      <c r="E489">
        <v>0</v>
      </c>
      <c r="F489">
        <v>4</v>
      </c>
      <c r="G489">
        <v>14</v>
      </c>
      <c r="H489">
        <v>27</v>
      </c>
      <c r="I489">
        <v>4</v>
      </c>
      <c r="J489">
        <v>4</v>
      </c>
      <c r="K489" t="s">
        <v>29</v>
      </c>
      <c r="L489">
        <v>1</v>
      </c>
      <c r="M489">
        <v>4</v>
      </c>
      <c r="N489" t="s">
        <v>9778</v>
      </c>
      <c r="O489" t="s">
        <v>1928</v>
      </c>
      <c r="P489" t="s">
        <v>45</v>
      </c>
      <c r="Q489" t="s">
        <v>46</v>
      </c>
      <c r="R489" t="s">
        <v>47</v>
      </c>
      <c r="S489" t="s">
        <v>283</v>
      </c>
      <c r="T489" t="s">
        <v>9502</v>
      </c>
      <c r="U489" t="s">
        <v>9779</v>
      </c>
      <c r="V489" t="s">
        <v>9385</v>
      </c>
      <c r="X489" t="str">
        <f>VLOOKUP(pbp!V3239, games!$B$2:$R$40, 3, FALSE)</f>
        <v>2020-09-28T00:20Z</v>
      </c>
      <c r="Y489">
        <f>VLOOKUP(1*V489,NFLGames!$H$11:$H$555,1,FALSE)</f>
        <v>401127993</v>
      </c>
      <c r="Z489">
        <f>VLOOKUP($Y489, NFLGames!$H$11:$K$555,2,FALSE)</f>
        <v>2019</v>
      </c>
      <c r="AA489">
        <f>VLOOKUP($Y489, NFLGames!$H$11:$K$555,3,FALSE)</f>
        <v>3</v>
      </c>
      <c r="AB489" s="6">
        <f>IF(A490=0, 0, AH490-tbl_pbp[[#This Row],[Saints Win %]])</f>
        <v>0</v>
      </c>
      <c r="AE489">
        <f>ABS(tbl_pbp[[#This Row],[play.homeScore]]-tbl_pbp[[#This Row],[play.awayScore]])</f>
        <v>13</v>
      </c>
      <c r="AF489">
        <f>IF(tbl_pbp[[#This Row],[Play Saints Win % Increase]]&gt;=$AF$4,1,0)</f>
        <v>0</v>
      </c>
      <c r="AG489" t="str">
        <f>VLOOKUP(tbl_pbp[[#This Row],[gameId]], games!$B$2:$T$40, 9, FALSE)</f>
        <v>new-orleans-saints</v>
      </c>
      <c r="AH489" s="5">
        <f>IF(tbl_pbp[[#This Row],[AwayTeam]] &lt;&gt; "new-orleans-saints", tbl_pbp[[#This Row],[homeWinPercentage]], 1-tbl_pbp[[#This Row],[homeWinPercentage]])</f>
        <v>0.999</v>
      </c>
      <c r="AI489" s="13">
        <f>tbl_pbp[[#This Row],[Kamara]]*tbl_pbp[[#This Row],[Impactful Play]]</f>
        <v>0</v>
      </c>
      <c r="AJ489" s="13">
        <f>tbl_pbp[[#This Row],[Thomas]]*tbl_pbp[[#This Row],[Impactful Play]]</f>
        <v>0</v>
      </c>
      <c r="AK489" s="13" t="str">
        <f>VLOOKUP(tbl_pbp[[#This Row],[Play Saints Win % Increase]], tbl_impact[],3,TRUE)</f>
        <v>Scented (0 to +5%)</v>
      </c>
    </row>
    <row r="490" spans="1:37">
      <c r="A490" s="1">
        <v>141</v>
      </c>
      <c r="B490" s="5">
        <v>1E-3</v>
      </c>
      <c r="C490" t="s">
        <v>9780</v>
      </c>
      <c r="D490">
        <v>0</v>
      </c>
      <c r="E490">
        <v>0</v>
      </c>
      <c r="F490">
        <v>4</v>
      </c>
      <c r="G490">
        <v>14</v>
      </c>
      <c r="H490">
        <v>27</v>
      </c>
      <c r="I490">
        <v>5</v>
      </c>
      <c r="J490">
        <v>5</v>
      </c>
      <c r="K490" t="s">
        <v>29</v>
      </c>
      <c r="L490">
        <v>2</v>
      </c>
      <c r="M490">
        <v>5</v>
      </c>
      <c r="N490" t="s">
        <v>9781</v>
      </c>
      <c r="O490" t="s">
        <v>2950</v>
      </c>
      <c r="P490" t="s">
        <v>45</v>
      </c>
      <c r="Q490" t="s">
        <v>46</v>
      </c>
      <c r="R490" t="s">
        <v>47</v>
      </c>
      <c r="S490" t="s">
        <v>286</v>
      </c>
      <c r="T490" t="s">
        <v>9782</v>
      </c>
      <c r="U490" t="s">
        <v>9783</v>
      </c>
      <c r="V490" t="s">
        <v>9385</v>
      </c>
      <c r="X490" t="str">
        <f>VLOOKUP(pbp!V3240, games!$B$2:$R$40, 3, FALSE)</f>
        <v>2020-09-28T00:20Z</v>
      </c>
      <c r="Y490">
        <f>VLOOKUP(1*V490,NFLGames!$H$11:$H$555,1,FALSE)</f>
        <v>401127993</v>
      </c>
      <c r="Z490">
        <f>VLOOKUP($Y490, NFLGames!$H$11:$K$555,2,FALSE)</f>
        <v>2019</v>
      </c>
      <c r="AA490">
        <f>VLOOKUP($Y490, NFLGames!$H$11:$K$555,3,FALSE)</f>
        <v>3</v>
      </c>
      <c r="AB490" s="6">
        <f>IF(A491=0, 0, AH491-tbl_pbp[[#This Row],[Saints Win %]])</f>
        <v>0</v>
      </c>
      <c r="AE490">
        <f>ABS(tbl_pbp[[#This Row],[play.homeScore]]-tbl_pbp[[#This Row],[play.awayScore]])</f>
        <v>13</v>
      </c>
      <c r="AF490">
        <f>IF(tbl_pbp[[#This Row],[Play Saints Win % Increase]]&gt;=$AF$4,1,0)</f>
        <v>0</v>
      </c>
      <c r="AG490" t="str">
        <f>VLOOKUP(tbl_pbp[[#This Row],[gameId]], games!$B$2:$T$40, 9, FALSE)</f>
        <v>new-orleans-saints</v>
      </c>
      <c r="AH490" s="5">
        <f>IF(tbl_pbp[[#This Row],[AwayTeam]] &lt;&gt; "new-orleans-saints", tbl_pbp[[#This Row],[homeWinPercentage]], 1-tbl_pbp[[#This Row],[homeWinPercentage]])</f>
        <v>0.999</v>
      </c>
      <c r="AI490" s="13">
        <f>tbl_pbp[[#This Row],[Kamara]]*tbl_pbp[[#This Row],[Impactful Play]]</f>
        <v>0</v>
      </c>
      <c r="AJ490" s="13">
        <f>tbl_pbp[[#This Row],[Thomas]]*tbl_pbp[[#This Row],[Impactful Play]]</f>
        <v>0</v>
      </c>
      <c r="AK490" s="13" t="str">
        <f>VLOOKUP(tbl_pbp[[#This Row],[Play Saints Win % Increase]], tbl_impact[],3,TRUE)</f>
        <v>Scented (0 to +5%)</v>
      </c>
    </row>
    <row r="491" spans="1:37">
      <c r="A491" s="1">
        <v>142</v>
      </c>
      <c r="B491" s="5">
        <v>1E-3</v>
      </c>
      <c r="C491" t="s">
        <v>9784</v>
      </c>
      <c r="D491">
        <v>0</v>
      </c>
      <c r="E491">
        <v>0</v>
      </c>
      <c r="F491">
        <v>4</v>
      </c>
      <c r="G491">
        <v>14</v>
      </c>
      <c r="H491">
        <v>27</v>
      </c>
      <c r="I491">
        <v>4</v>
      </c>
      <c r="J491">
        <v>4</v>
      </c>
      <c r="K491" t="s">
        <v>29</v>
      </c>
      <c r="L491">
        <v>3</v>
      </c>
      <c r="M491">
        <v>4</v>
      </c>
      <c r="N491" t="s">
        <v>9785</v>
      </c>
      <c r="O491" t="s">
        <v>782</v>
      </c>
      <c r="P491" t="s">
        <v>94</v>
      </c>
      <c r="Q491" t="s">
        <v>95</v>
      </c>
      <c r="R491" t="s">
        <v>96</v>
      </c>
      <c r="S491" t="s">
        <v>347</v>
      </c>
      <c r="T491" t="s">
        <v>9502</v>
      </c>
      <c r="U491" t="s">
        <v>9786</v>
      </c>
      <c r="V491" t="s">
        <v>9385</v>
      </c>
      <c r="X491" t="str">
        <f>VLOOKUP(pbp!V3241, games!$B$2:$R$40, 3, FALSE)</f>
        <v>2020-09-28T00:20Z</v>
      </c>
      <c r="Y491">
        <f>VLOOKUP(1*V491,NFLGames!$H$11:$H$555,1,FALSE)</f>
        <v>401127993</v>
      </c>
      <c r="Z491">
        <f>VLOOKUP($Y491, NFLGames!$H$11:$K$555,2,FALSE)</f>
        <v>2019</v>
      </c>
      <c r="AA491">
        <f>VLOOKUP($Y491, NFLGames!$H$11:$K$555,3,FALSE)</f>
        <v>3</v>
      </c>
      <c r="AB491" s="6">
        <f>IF(A492=0, 0, AH492-tbl_pbp[[#This Row],[Saints Win %]])</f>
        <v>0</v>
      </c>
      <c r="AE491">
        <f>ABS(tbl_pbp[[#This Row],[play.homeScore]]-tbl_pbp[[#This Row],[play.awayScore]])</f>
        <v>13</v>
      </c>
      <c r="AF491">
        <f>IF(tbl_pbp[[#This Row],[Play Saints Win % Increase]]&gt;=$AF$4,1,0)</f>
        <v>0</v>
      </c>
      <c r="AG491" t="str">
        <f>VLOOKUP(tbl_pbp[[#This Row],[gameId]], games!$B$2:$T$40, 9, FALSE)</f>
        <v>new-orleans-saints</v>
      </c>
      <c r="AH491" s="5">
        <f>IF(tbl_pbp[[#This Row],[AwayTeam]] &lt;&gt; "new-orleans-saints", tbl_pbp[[#This Row],[homeWinPercentage]], 1-tbl_pbp[[#This Row],[homeWinPercentage]])</f>
        <v>0.999</v>
      </c>
      <c r="AI491" s="13">
        <f>tbl_pbp[[#This Row],[Kamara]]*tbl_pbp[[#This Row],[Impactful Play]]</f>
        <v>0</v>
      </c>
      <c r="AJ491" s="13">
        <f>tbl_pbp[[#This Row],[Thomas]]*tbl_pbp[[#This Row],[Impactful Play]]</f>
        <v>0</v>
      </c>
      <c r="AK491" s="13" t="str">
        <f>VLOOKUP(tbl_pbp[[#This Row],[Play Saints Win % Increase]], tbl_impact[],3,TRUE)</f>
        <v>Scented (0 to +5%)</v>
      </c>
    </row>
    <row r="492" spans="1:37">
      <c r="A492" s="1">
        <v>143</v>
      </c>
      <c r="B492" s="5">
        <v>1E-3</v>
      </c>
      <c r="C492" t="s">
        <v>9787</v>
      </c>
      <c r="D492">
        <v>0</v>
      </c>
      <c r="E492">
        <v>0</v>
      </c>
      <c r="F492">
        <v>4</v>
      </c>
      <c r="G492">
        <v>14</v>
      </c>
      <c r="H492">
        <v>33</v>
      </c>
      <c r="I492">
        <v>1</v>
      </c>
      <c r="J492">
        <v>1</v>
      </c>
      <c r="K492" t="s">
        <v>29</v>
      </c>
      <c r="L492">
        <v>1</v>
      </c>
      <c r="M492">
        <v>1</v>
      </c>
      <c r="N492" t="s">
        <v>9788</v>
      </c>
      <c r="O492" t="s">
        <v>2440</v>
      </c>
      <c r="P492" t="s">
        <v>326</v>
      </c>
      <c r="Q492" t="s">
        <v>327</v>
      </c>
      <c r="R492" t="s">
        <v>105</v>
      </c>
      <c r="S492" t="s">
        <v>283</v>
      </c>
      <c r="T492" t="s">
        <v>9644</v>
      </c>
      <c r="U492" t="s">
        <v>9789</v>
      </c>
      <c r="V492" t="s">
        <v>9385</v>
      </c>
      <c r="X492" t="str">
        <f>VLOOKUP(pbp!V3242, games!$B$2:$R$40, 3, FALSE)</f>
        <v>2020-09-28T00:20Z</v>
      </c>
      <c r="Y492">
        <f>VLOOKUP(1*V492,NFLGames!$H$11:$H$555,1,FALSE)</f>
        <v>401127993</v>
      </c>
      <c r="Z492">
        <f>VLOOKUP($Y492, NFLGames!$H$11:$K$555,2,FALSE)</f>
        <v>2019</v>
      </c>
      <c r="AA492">
        <f>VLOOKUP($Y492, NFLGames!$H$11:$K$555,3,FALSE)</f>
        <v>3</v>
      </c>
      <c r="AB492" s="6">
        <f>IF(A493=0, 0, AH493-tbl_pbp[[#This Row],[Saints Win %]])</f>
        <v>0</v>
      </c>
      <c r="AE492">
        <f>ABS(tbl_pbp[[#This Row],[play.homeScore]]-tbl_pbp[[#This Row],[play.awayScore]])</f>
        <v>19</v>
      </c>
      <c r="AF492">
        <f>IF(tbl_pbp[[#This Row],[Play Saints Win % Increase]]&gt;=$AF$4,1,0)</f>
        <v>0</v>
      </c>
      <c r="AG492" t="str">
        <f>VLOOKUP(tbl_pbp[[#This Row],[gameId]], games!$B$2:$T$40, 9, FALSE)</f>
        <v>new-orleans-saints</v>
      </c>
      <c r="AH492" s="5">
        <f>IF(tbl_pbp[[#This Row],[AwayTeam]] &lt;&gt; "new-orleans-saints", tbl_pbp[[#This Row],[homeWinPercentage]], 1-tbl_pbp[[#This Row],[homeWinPercentage]])</f>
        <v>0.999</v>
      </c>
      <c r="AI492" s="13">
        <f>tbl_pbp[[#This Row],[Kamara]]*tbl_pbp[[#This Row],[Impactful Play]]</f>
        <v>0</v>
      </c>
      <c r="AJ492" s="13">
        <f>tbl_pbp[[#This Row],[Thomas]]*tbl_pbp[[#This Row],[Impactful Play]]</f>
        <v>0</v>
      </c>
      <c r="AK492" s="13" t="str">
        <f>VLOOKUP(tbl_pbp[[#This Row],[Play Saints Win % Increase]], tbl_impact[],3,TRUE)</f>
        <v>Scented (0 to +5%)</v>
      </c>
    </row>
    <row r="493" spans="1:37">
      <c r="A493" s="1">
        <v>144</v>
      </c>
      <c r="B493" s="5">
        <v>1E-3</v>
      </c>
      <c r="C493" t="s">
        <v>9790</v>
      </c>
      <c r="D493">
        <v>0</v>
      </c>
      <c r="E493">
        <v>0</v>
      </c>
      <c r="F493">
        <v>4</v>
      </c>
      <c r="G493">
        <v>14</v>
      </c>
      <c r="H493">
        <v>33</v>
      </c>
      <c r="I493">
        <v>0</v>
      </c>
      <c r="J493">
        <v>65</v>
      </c>
      <c r="K493" t="s">
        <v>29</v>
      </c>
      <c r="L493">
        <v>0</v>
      </c>
      <c r="M493">
        <v>65</v>
      </c>
      <c r="N493" t="s">
        <v>288</v>
      </c>
      <c r="O493" t="s">
        <v>2440</v>
      </c>
      <c r="P493" t="s">
        <v>25</v>
      </c>
      <c r="Q493" t="s">
        <v>26</v>
      </c>
      <c r="R493" t="s">
        <v>27</v>
      </c>
      <c r="V493" t="s">
        <v>9385</v>
      </c>
      <c r="X493" t="str">
        <f>VLOOKUP(pbp!V3243, games!$B$2:$R$40, 3, FALSE)</f>
        <v>2020-09-28T00:20Z</v>
      </c>
      <c r="Y493">
        <f>VLOOKUP(1*V493,NFLGames!$H$11:$H$555,1,FALSE)</f>
        <v>401127993</v>
      </c>
      <c r="Z493">
        <f>VLOOKUP($Y493, NFLGames!$H$11:$K$555,2,FALSE)</f>
        <v>2019</v>
      </c>
      <c r="AA493">
        <f>VLOOKUP($Y493, NFLGames!$H$11:$K$555,3,FALSE)</f>
        <v>3</v>
      </c>
      <c r="AB493" s="6">
        <f>IF(A494=0, 0, AH494-tbl_pbp[[#This Row],[Saints Win %]])</f>
        <v>0</v>
      </c>
      <c r="AE493">
        <f>ABS(tbl_pbp[[#This Row],[play.homeScore]]-tbl_pbp[[#This Row],[play.awayScore]])</f>
        <v>19</v>
      </c>
      <c r="AF493">
        <f>IF(tbl_pbp[[#This Row],[Play Saints Win % Increase]]&gt;=$AF$4,1,0)</f>
        <v>0</v>
      </c>
      <c r="AG493" t="str">
        <f>VLOOKUP(tbl_pbp[[#This Row],[gameId]], games!$B$2:$T$40, 9, FALSE)</f>
        <v>new-orleans-saints</v>
      </c>
      <c r="AH493" s="5">
        <f>IF(tbl_pbp[[#This Row],[AwayTeam]] &lt;&gt; "new-orleans-saints", tbl_pbp[[#This Row],[homeWinPercentage]], 1-tbl_pbp[[#This Row],[homeWinPercentage]])</f>
        <v>0.999</v>
      </c>
      <c r="AI493" s="13">
        <f>tbl_pbp[[#This Row],[Kamara]]*tbl_pbp[[#This Row],[Impactful Play]]</f>
        <v>0</v>
      </c>
      <c r="AJ493" s="13">
        <f>tbl_pbp[[#This Row],[Thomas]]*tbl_pbp[[#This Row],[Impactful Play]]</f>
        <v>0</v>
      </c>
      <c r="AK493" s="13" t="str">
        <f>VLOOKUP(tbl_pbp[[#This Row],[Play Saints Win % Increase]], tbl_impact[],3,TRUE)</f>
        <v>Scented (0 to +5%)</v>
      </c>
    </row>
    <row r="494" spans="1:37">
      <c r="A494" s="1">
        <v>145</v>
      </c>
      <c r="B494" s="5">
        <v>1E-3</v>
      </c>
      <c r="C494" t="s">
        <v>9791</v>
      </c>
      <c r="D494">
        <v>0</v>
      </c>
      <c r="E494">
        <v>0</v>
      </c>
      <c r="F494">
        <v>4</v>
      </c>
      <c r="G494">
        <v>14</v>
      </c>
      <c r="H494">
        <v>33</v>
      </c>
      <c r="I494">
        <v>10</v>
      </c>
      <c r="J494">
        <v>25</v>
      </c>
      <c r="K494" t="s">
        <v>450</v>
      </c>
      <c r="L494">
        <v>1</v>
      </c>
      <c r="M494">
        <v>75</v>
      </c>
      <c r="N494" t="s">
        <v>9792</v>
      </c>
      <c r="O494" t="s">
        <v>2440</v>
      </c>
      <c r="P494" t="s">
        <v>22</v>
      </c>
      <c r="Q494" t="s">
        <v>37</v>
      </c>
      <c r="S494" t="s">
        <v>33</v>
      </c>
      <c r="T494" t="s">
        <v>9388</v>
      </c>
      <c r="U494" t="s">
        <v>9389</v>
      </c>
      <c r="V494" t="s">
        <v>9385</v>
      </c>
      <c r="X494" t="str">
        <f>VLOOKUP(pbp!V3244, games!$B$2:$R$40, 3, FALSE)</f>
        <v>2020-09-28T00:20Z</v>
      </c>
      <c r="Y494">
        <f>VLOOKUP(1*V494,NFLGames!$H$11:$H$555,1,FALSE)</f>
        <v>401127993</v>
      </c>
      <c r="Z494">
        <f>VLOOKUP($Y494, NFLGames!$H$11:$K$555,2,FALSE)</f>
        <v>2019</v>
      </c>
      <c r="AA494">
        <f>VLOOKUP($Y494, NFLGames!$H$11:$K$555,3,FALSE)</f>
        <v>3</v>
      </c>
      <c r="AB494" s="6">
        <f>IF(A495=0, 0, AH495-tbl_pbp[[#This Row],[Saints Win %]])</f>
        <v>0</v>
      </c>
      <c r="AE494">
        <f>ABS(tbl_pbp[[#This Row],[play.homeScore]]-tbl_pbp[[#This Row],[play.awayScore]])</f>
        <v>19</v>
      </c>
      <c r="AF494">
        <f>IF(tbl_pbp[[#This Row],[Play Saints Win % Increase]]&gt;=$AF$4,1,0)</f>
        <v>0</v>
      </c>
      <c r="AG494" t="str">
        <f>VLOOKUP(tbl_pbp[[#This Row],[gameId]], games!$B$2:$T$40, 9, FALSE)</f>
        <v>new-orleans-saints</v>
      </c>
      <c r="AH494" s="5">
        <f>IF(tbl_pbp[[#This Row],[AwayTeam]] &lt;&gt; "new-orleans-saints", tbl_pbp[[#This Row],[homeWinPercentage]], 1-tbl_pbp[[#This Row],[homeWinPercentage]])</f>
        <v>0.999</v>
      </c>
      <c r="AI494" s="13">
        <f>tbl_pbp[[#This Row],[Kamara]]*tbl_pbp[[#This Row],[Impactful Play]]</f>
        <v>0</v>
      </c>
      <c r="AJ494" s="13">
        <f>tbl_pbp[[#This Row],[Thomas]]*tbl_pbp[[#This Row],[Impactful Play]]</f>
        <v>0</v>
      </c>
      <c r="AK494" s="13" t="str">
        <f>VLOOKUP(tbl_pbp[[#This Row],[Play Saints Win % Increase]], tbl_impact[],3,TRUE)</f>
        <v>Scented (0 to +5%)</v>
      </c>
    </row>
    <row r="495" spans="1:37">
      <c r="A495" s="1">
        <v>146</v>
      </c>
      <c r="B495" s="5">
        <v>1E-3</v>
      </c>
      <c r="C495" t="s">
        <v>9793</v>
      </c>
      <c r="D495">
        <v>0</v>
      </c>
      <c r="E495">
        <v>0</v>
      </c>
      <c r="F495">
        <v>4</v>
      </c>
      <c r="G495">
        <v>14</v>
      </c>
      <c r="H495">
        <v>33</v>
      </c>
      <c r="I495">
        <v>10</v>
      </c>
      <c r="J495">
        <v>25</v>
      </c>
      <c r="K495" t="s">
        <v>450</v>
      </c>
      <c r="L495">
        <v>2</v>
      </c>
      <c r="M495">
        <v>75</v>
      </c>
      <c r="N495" t="s">
        <v>9794</v>
      </c>
      <c r="O495" t="s">
        <v>4162</v>
      </c>
      <c r="P495" t="s">
        <v>30</v>
      </c>
      <c r="Q495" t="s">
        <v>31</v>
      </c>
      <c r="R495" t="s">
        <v>32</v>
      </c>
      <c r="S495" t="s">
        <v>120</v>
      </c>
      <c r="T495" t="s">
        <v>9388</v>
      </c>
      <c r="U495" t="s">
        <v>9659</v>
      </c>
      <c r="V495" t="s">
        <v>9385</v>
      </c>
      <c r="X495" t="str">
        <f>VLOOKUP(pbp!V3245, games!$B$2:$R$40, 3, FALSE)</f>
        <v>2020-09-28T00:20Z</v>
      </c>
      <c r="Y495">
        <f>VLOOKUP(1*V495,NFLGames!$H$11:$H$555,1,FALSE)</f>
        <v>401127993</v>
      </c>
      <c r="Z495">
        <f>VLOOKUP($Y495, NFLGames!$H$11:$K$555,2,FALSE)</f>
        <v>2019</v>
      </c>
      <c r="AA495">
        <f>VLOOKUP($Y495, NFLGames!$H$11:$K$555,3,FALSE)</f>
        <v>3</v>
      </c>
      <c r="AB495" s="6">
        <f>IF(A496=0, 0, AH496-tbl_pbp[[#This Row],[Saints Win %]])</f>
        <v>0</v>
      </c>
      <c r="AE495">
        <f>ABS(tbl_pbp[[#This Row],[play.homeScore]]-tbl_pbp[[#This Row],[play.awayScore]])</f>
        <v>19</v>
      </c>
      <c r="AF495">
        <f>IF(tbl_pbp[[#This Row],[Play Saints Win % Increase]]&gt;=$AF$4,1,0)</f>
        <v>0</v>
      </c>
      <c r="AG495" t="str">
        <f>VLOOKUP(tbl_pbp[[#This Row],[gameId]], games!$B$2:$T$40, 9, FALSE)</f>
        <v>new-orleans-saints</v>
      </c>
      <c r="AH495" s="5">
        <f>IF(tbl_pbp[[#This Row],[AwayTeam]] &lt;&gt; "new-orleans-saints", tbl_pbp[[#This Row],[homeWinPercentage]], 1-tbl_pbp[[#This Row],[homeWinPercentage]])</f>
        <v>0.999</v>
      </c>
      <c r="AI495" s="13">
        <f>tbl_pbp[[#This Row],[Kamara]]*tbl_pbp[[#This Row],[Impactful Play]]</f>
        <v>0</v>
      </c>
      <c r="AJ495" s="13">
        <f>tbl_pbp[[#This Row],[Thomas]]*tbl_pbp[[#This Row],[Impactful Play]]</f>
        <v>0</v>
      </c>
      <c r="AK495" s="13" t="str">
        <f>VLOOKUP(tbl_pbp[[#This Row],[Play Saints Win % Increase]], tbl_impact[],3,TRUE)</f>
        <v>Scented (0 to +5%)</v>
      </c>
    </row>
    <row r="496" spans="1:37">
      <c r="A496" s="1">
        <v>147</v>
      </c>
      <c r="B496" s="5">
        <v>1E-3</v>
      </c>
      <c r="C496" t="s">
        <v>9795</v>
      </c>
      <c r="D496">
        <v>0</v>
      </c>
      <c r="E496">
        <v>0</v>
      </c>
      <c r="F496">
        <v>4</v>
      </c>
      <c r="G496">
        <v>14</v>
      </c>
      <c r="H496">
        <v>33</v>
      </c>
      <c r="I496">
        <v>10</v>
      </c>
      <c r="J496">
        <v>38</v>
      </c>
      <c r="K496" t="s">
        <v>450</v>
      </c>
      <c r="L496">
        <v>1</v>
      </c>
      <c r="M496">
        <v>62</v>
      </c>
      <c r="N496" t="s">
        <v>9796</v>
      </c>
      <c r="O496" t="s">
        <v>3817</v>
      </c>
      <c r="P496" t="s">
        <v>22</v>
      </c>
      <c r="Q496" t="s">
        <v>37</v>
      </c>
      <c r="S496" t="s">
        <v>33</v>
      </c>
      <c r="T496" t="s">
        <v>9797</v>
      </c>
      <c r="U496" t="s">
        <v>9798</v>
      </c>
      <c r="V496" t="s">
        <v>9385</v>
      </c>
      <c r="X496" t="str">
        <f>VLOOKUP(pbp!V3246, games!$B$2:$R$40, 3, FALSE)</f>
        <v>2020-09-28T00:20Z</v>
      </c>
      <c r="Y496">
        <f>VLOOKUP(1*V496,NFLGames!$H$11:$H$555,1,FALSE)</f>
        <v>401127993</v>
      </c>
      <c r="Z496">
        <f>VLOOKUP($Y496, NFLGames!$H$11:$K$555,2,FALSE)</f>
        <v>2019</v>
      </c>
      <c r="AA496">
        <f>VLOOKUP($Y496, NFLGames!$H$11:$K$555,3,FALSE)</f>
        <v>3</v>
      </c>
      <c r="AB496" s="6">
        <f>IF(A497=0, 0, AH497-tbl_pbp[[#This Row],[Saints Win %]])</f>
        <v>-1.0000000000000009E-3</v>
      </c>
      <c r="AE496">
        <f>ABS(tbl_pbp[[#This Row],[play.homeScore]]-tbl_pbp[[#This Row],[play.awayScore]])</f>
        <v>19</v>
      </c>
      <c r="AF496">
        <f>IF(tbl_pbp[[#This Row],[Play Saints Win % Increase]]&gt;=$AF$4,1,0)</f>
        <v>0</v>
      </c>
      <c r="AG496" t="str">
        <f>VLOOKUP(tbl_pbp[[#This Row],[gameId]], games!$B$2:$T$40, 9, FALSE)</f>
        <v>new-orleans-saints</v>
      </c>
      <c r="AH496" s="5">
        <f>IF(tbl_pbp[[#This Row],[AwayTeam]] &lt;&gt; "new-orleans-saints", tbl_pbp[[#This Row],[homeWinPercentage]], 1-tbl_pbp[[#This Row],[homeWinPercentage]])</f>
        <v>0.999</v>
      </c>
      <c r="AI496" s="13">
        <f>tbl_pbp[[#This Row],[Kamara]]*tbl_pbp[[#This Row],[Impactful Play]]</f>
        <v>0</v>
      </c>
      <c r="AJ496" s="13">
        <f>tbl_pbp[[#This Row],[Thomas]]*tbl_pbp[[#This Row],[Impactful Play]]</f>
        <v>0</v>
      </c>
      <c r="AK496" s="13" t="str">
        <f>VLOOKUP(tbl_pbp[[#This Row],[Play Saints Win % Increase]], tbl_impact[],3,TRUE)</f>
        <v>Bad (0 to -5%)</v>
      </c>
    </row>
    <row r="497" spans="1:37">
      <c r="A497" s="1">
        <v>148</v>
      </c>
      <c r="B497" s="5">
        <v>2E-3</v>
      </c>
      <c r="C497" t="s">
        <v>9799</v>
      </c>
      <c r="D497">
        <v>0</v>
      </c>
      <c r="E497">
        <v>0</v>
      </c>
      <c r="F497">
        <v>4</v>
      </c>
      <c r="G497">
        <v>14</v>
      </c>
      <c r="H497">
        <v>33</v>
      </c>
      <c r="I497">
        <v>10</v>
      </c>
      <c r="J497">
        <v>38</v>
      </c>
      <c r="K497" t="s">
        <v>450</v>
      </c>
      <c r="L497">
        <v>2</v>
      </c>
      <c r="M497">
        <v>62</v>
      </c>
      <c r="N497" t="s">
        <v>9800</v>
      </c>
      <c r="O497" t="s">
        <v>9801</v>
      </c>
      <c r="P497" t="s">
        <v>30</v>
      </c>
      <c r="Q497" t="s">
        <v>31</v>
      </c>
      <c r="R497" t="s">
        <v>32</v>
      </c>
      <c r="S497" t="s">
        <v>120</v>
      </c>
      <c r="T497" t="s">
        <v>9797</v>
      </c>
      <c r="U497" t="s">
        <v>9802</v>
      </c>
      <c r="V497" t="s">
        <v>9385</v>
      </c>
      <c r="X497" t="str">
        <f>VLOOKUP(pbp!V3247, games!$B$2:$R$40, 3, FALSE)</f>
        <v>2020-09-28T00:20Z</v>
      </c>
      <c r="Y497">
        <f>VLOOKUP(1*V497,NFLGames!$H$11:$H$555,1,FALSE)</f>
        <v>401127993</v>
      </c>
      <c r="Z497">
        <f>VLOOKUP($Y497, NFLGames!$H$11:$K$555,2,FALSE)</f>
        <v>2019</v>
      </c>
      <c r="AA497">
        <f>VLOOKUP($Y497, NFLGames!$H$11:$K$555,3,FALSE)</f>
        <v>3</v>
      </c>
      <c r="AB497" s="6">
        <f>IF(A498=0, 0, AH498-tbl_pbp[[#This Row],[Saints Win %]])</f>
        <v>1.0000000000000009E-3</v>
      </c>
      <c r="AE497">
        <f>ABS(tbl_pbp[[#This Row],[play.homeScore]]-tbl_pbp[[#This Row],[play.awayScore]])</f>
        <v>19</v>
      </c>
      <c r="AF497">
        <f>IF(tbl_pbp[[#This Row],[Play Saints Win % Increase]]&gt;=$AF$4,1,0)</f>
        <v>0</v>
      </c>
      <c r="AG497" t="str">
        <f>VLOOKUP(tbl_pbp[[#This Row],[gameId]], games!$B$2:$T$40, 9, FALSE)</f>
        <v>new-orleans-saints</v>
      </c>
      <c r="AH497" s="5">
        <f>IF(tbl_pbp[[#This Row],[AwayTeam]] &lt;&gt; "new-orleans-saints", tbl_pbp[[#This Row],[homeWinPercentage]], 1-tbl_pbp[[#This Row],[homeWinPercentage]])</f>
        <v>0.998</v>
      </c>
      <c r="AI497" s="13">
        <f>tbl_pbp[[#This Row],[Kamara]]*tbl_pbp[[#This Row],[Impactful Play]]</f>
        <v>0</v>
      </c>
      <c r="AJ497" s="13">
        <f>tbl_pbp[[#This Row],[Thomas]]*tbl_pbp[[#This Row],[Impactful Play]]</f>
        <v>0</v>
      </c>
      <c r="AK497" s="13" t="str">
        <f>VLOOKUP(tbl_pbp[[#This Row],[Play Saints Win % Increase]], tbl_impact[],3,TRUE)</f>
        <v>Scented (0 to +5%)</v>
      </c>
    </row>
    <row r="498" spans="1:37">
      <c r="A498" s="1">
        <v>149</v>
      </c>
      <c r="B498" s="5">
        <v>1E-3</v>
      </c>
      <c r="C498" t="s">
        <v>9803</v>
      </c>
      <c r="D498">
        <v>0</v>
      </c>
      <c r="E498">
        <v>0</v>
      </c>
      <c r="F498">
        <v>4</v>
      </c>
      <c r="G498">
        <v>14</v>
      </c>
      <c r="H498">
        <v>33</v>
      </c>
      <c r="I498">
        <v>10</v>
      </c>
      <c r="J498">
        <v>78</v>
      </c>
      <c r="K498" t="s">
        <v>450</v>
      </c>
      <c r="L498">
        <v>1</v>
      </c>
      <c r="M498">
        <v>22</v>
      </c>
      <c r="N498" t="s">
        <v>9804</v>
      </c>
      <c r="O498" t="s">
        <v>5299</v>
      </c>
      <c r="P498" t="s">
        <v>22</v>
      </c>
      <c r="Q498" t="s">
        <v>37</v>
      </c>
      <c r="S498" t="s">
        <v>33</v>
      </c>
      <c r="T498" t="s">
        <v>1257</v>
      </c>
      <c r="U498" t="s">
        <v>1258</v>
      </c>
      <c r="V498" t="s">
        <v>9385</v>
      </c>
      <c r="X498" t="str">
        <f>VLOOKUP(pbp!V3248, games!$B$2:$R$40, 3, FALSE)</f>
        <v>2020-09-28T00:20Z</v>
      </c>
      <c r="Y498">
        <f>VLOOKUP(1*V498,NFLGames!$H$11:$H$555,1,FALSE)</f>
        <v>401127993</v>
      </c>
      <c r="Z498">
        <f>VLOOKUP($Y498, NFLGames!$H$11:$K$555,2,FALSE)</f>
        <v>2019</v>
      </c>
      <c r="AA498">
        <f>VLOOKUP($Y498, NFLGames!$H$11:$K$555,3,FALSE)</f>
        <v>3</v>
      </c>
      <c r="AB498" s="6">
        <f>IF(A499=0, 0, AH499-tbl_pbp[[#This Row],[Saints Win %]])</f>
        <v>-2.0000000000000018E-3</v>
      </c>
      <c r="AE498">
        <f>ABS(tbl_pbp[[#This Row],[play.homeScore]]-tbl_pbp[[#This Row],[play.awayScore]])</f>
        <v>19</v>
      </c>
      <c r="AF498">
        <f>IF(tbl_pbp[[#This Row],[Play Saints Win % Increase]]&gt;=$AF$4,1,0)</f>
        <v>0</v>
      </c>
      <c r="AG498" t="str">
        <f>VLOOKUP(tbl_pbp[[#This Row],[gameId]], games!$B$2:$T$40, 9, FALSE)</f>
        <v>new-orleans-saints</v>
      </c>
      <c r="AH498" s="5">
        <f>IF(tbl_pbp[[#This Row],[AwayTeam]] &lt;&gt; "new-orleans-saints", tbl_pbp[[#This Row],[homeWinPercentage]], 1-tbl_pbp[[#This Row],[homeWinPercentage]])</f>
        <v>0.999</v>
      </c>
      <c r="AI498" s="13">
        <f>tbl_pbp[[#This Row],[Kamara]]*tbl_pbp[[#This Row],[Impactful Play]]</f>
        <v>0</v>
      </c>
      <c r="AJ498" s="13">
        <f>tbl_pbp[[#This Row],[Thomas]]*tbl_pbp[[#This Row],[Impactful Play]]</f>
        <v>0</v>
      </c>
      <c r="AK498" s="13" t="str">
        <f>VLOOKUP(tbl_pbp[[#This Row],[Play Saints Win % Increase]], tbl_impact[],3,TRUE)</f>
        <v>Bad (0 to -5%)</v>
      </c>
    </row>
    <row r="499" spans="1:37">
      <c r="A499" s="1">
        <v>150</v>
      </c>
      <c r="B499" s="5">
        <v>3.0000000000000001E-3</v>
      </c>
      <c r="C499" t="s">
        <v>9805</v>
      </c>
      <c r="D499">
        <v>0</v>
      </c>
      <c r="E499">
        <v>0</v>
      </c>
      <c r="F499">
        <v>4</v>
      </c>
      <c r="G499">
        <v>14</v>
      </c>
      <c r="H499">
        <v>33</v>
      </c>
      <c r="I499">
        <v>10</v>
      </c>
      <c r="J499">
        <v>78</v>
      </c>
      <c r="K499" t="s">
        <v>450</v>
      </c>
      <c r="L499">
        <v>2</v>
      </c>
      <c r="M499">
        <v>22</v>
      </c>
      <c r="N499" t="s">
        <v>9806</v>
      </c>
      <c r="O499" t="s">
        <v>223</v>
      </c>
      <c r="P499" t="s">
        <v>30</v>
      </c>
      <c r="Q499" t="s">
        <v>31</v>
      </c>
      <c r="R499" t="s">
        <v>32</v>
      </c>
      <c r="S499" t="s">
        <v>120</v>
      </c>
      <c r="T499" t="s">
        <v>1257</v>
      </c>
      <c r="U499" t="s">
        <v>3886</v>
      </c>
      <c r="V499" t="s">
        <v>9385</v>
      </c>
      <c r="X499" t="str">
        <f>VLOOKUP(pbp!V3249, games!$B$2:$R$40, 3, FALSE)</f>
        <v>2020-09-28T00:20Z</v>
      </c>
      <c r="Y499">
        <f>VLOOKUP(1*V499,NFLGames!$H$11:$H$555,1,FALSE)</f>
        <v>401127993</v>
      </c>
      <c r="Z499">
        <f>VLOOKUP($Y499, NFLGames!$H$11:$K$555,2,FALSE)</f>
        <v>2019</v>
      </c>
      <c r="AA499">
        <f>VLOOKUP($Y499, NFLGames!$H$11:$K$555,3,FALSE)</f>
        <v>3</v>
      </c>
      <c r="AB499" s="6">
        <f>IF(A500=0, 0, AH500-tbl_pbp[[#This Row],[Saints Win %]])</f>
        <v>1.0000000000000009E-3</v>
      </c>
      <c r="AE499">
        <f>ABS(tbl_pbp[[#This Row],[play.homeScore]]-tbl_pbp[[#This Row],[play.awayScore]])</f>
        <v>19</v>
      </c>
      <c r="AF499">
        <f>IF(tbl_pbp[[#This Row],[Play Saints Win % Increase]]&gt;=$AF$4,1,0)</f>
        <v>0</v>
      </c>
      <c r="AG499" t="str">
        <f>VLOOKUP(tbl_pbp[[#This Row],[gameId]], games!$B$2:$T$40, 9, FALSE)</f>
        <v>new-orleans-saints</v>
      </c>
      <c r="AH499" s="5">
        <f>IF(tbl_pbp[[#This Row],[AwayTeam]] &lt;&gt; "new-orleans-saints", tbl_pbp[[#This Row],[homeWinPercentage]], 1-tbl_pbp[[#This Row],[homeWinPercentage]])</f>
        <v>0.997</v>
      </c>
      <c r="AI499" s="13">
        <f>tbl_pbp[[#This Row],[Kamara]]*tbl_pbp[[#This Row],[Impactful Play]]</f>
        <v>0</v>
      </c>
      <c r="AJ499" s="13">
        <f>tbl_pbp[[#This Row],[Thomas]]*tbl_pbp[[#This Row],[Impactful Play]]</f>
        <v>0</v>
      </c>
      <c r="AK499" s="13" t="str">
        <f>VLOOKUP(tbl_pbp[[#This Row],[Play Saints Win % Increase]], tbl_impact[],3,TRUE)</f>
        <v>Scented (0 to +5%)</v>
      </c>
    </row>
    <row r="500" spans="1:37">
      <c r="A500" s="1">
        <v>151</v>
      </c>
      <c r="B500" s="5">
        <v>2E-3</v>
      </c>
      <c r="C500" t="s">
        <v>9807</v>
      </c>
      <c r="D500">
        <v>0</v>
      </c>
      <c r="E500">
        <v>0</v>
      </c>
      <c r="F500">
        <v>4</v>
      </c>
      <c r="G500">
        <v>14</v>
      </c>
      <c r="H500">
        <v>33</v>
      </c>
      <c r="I500">
        <v>2</v>
      </c>
      <c r="J500">
        <v>86</v>
      </c>
      <c r="K500" t="s">
        <v>450</v>
      </c>
      <c r="L500">
        <v>3</v>
      </c>
      <c r="M500">
        <v>14</v>
      </c>
      <c r="N500" t="s">
        <v>9808</v>
      </c>
      <c r="O500" t="s">
        <v>2345</v>
      </c>
      <c r="P500" t="s">
        <v>30</v>
      </c>
      <c r="Q500" t="s">
        <v>31</v>
      </c>
      <c r="R500" t="s">
        <v>32</v>
      </c>
      <c r="S500" t="s">
        <v>241</v>
      </c>
      <c r="T500" t="s">
        <v>176</v>
      </c>
      <c r="U500" t="s">
        <v>9809</v>
      </c>
      <c r="V500" t="s">
        <v>9385</v>
      </c>
      <c r="X500" t="str">
        <f>VLOOKUP(pbp!V3250, games!$B$2:$R$40, 3, FALSE)</f>
        <v>2020-09-28T00:20Z</v>
      </c>
      <c r="Y500">
        <f>VLOOKUP(1*V500,NFLGames!$H$11:$H$555,1,FALSE)</f>
        <v>401127993</v>
      </c>
      <c r="Z500">
        <f>VLOOKUP($Y500, NFLGames!$H$11:$K$555,2,FALSE)</f>
        <v>2019</v>
      </c>
      <c r="AA500">
        <f>VLOOKUP($Y500, NFLGames!$H$11:$K$555,3,FALSE)</f>
        <v>3</v>
      </c>
      <c r="AB500" s="6">
        <f>IF(A501=0, 0, AH501-tbl_pbp[[#This Row],[Saints Win %]])</f>
        <v>0</v>
      </c>
      <c r="AE500">
        <f>ABS(tbl_pbp[[#This Row],[play.homeScore]]-tbl_pbp[[#This Row],[play.awayScore]])</f>
        <v>19</v>
      </c>
      <c r="AF500">
        <f>IF(tbl_pbp[[#This Row],[Play Saints Win % Increase]]&gt;=$AF$4,1,0)</f>
        <v>0</v>
      </c>
      <c r="AG500" t="str">
        <f>VLOOKUP(tbl_pbp[[#This Row],[gameId]], games!$B$2:$T$40, 9, FALSE)</f>
        <v>new-orleans-saints</v>
      </c>
      <c r="AH500" s="5">
        <f>IF(tbl_pbp[[#This Row],[AwayTeam]] &lt;&gt; "new-orleans-saints", tbl_pbp[[#This Row],[homeWinPercentage]], 1-tbl_pbp[[#This Row],[homeWinPercentage]])</f>
        <v>0.998</v>
      </c>
      <c r="AI500" s="13">
        <f>tbl_pbp[[#This Row],[Kamara]]*tbl_pbp[[#This Row],[Impactful Play]]</f>
        <v>0</v>
      </c>
      <c r="AJ500" s="13">
        <f>tbl_pbp[[#This Row],[Thomas]]*tbl_pbp[[#This Row],[Impactful Play]]</f>
        <v>0</v>
      </c>
      <c r="AK500" s="13" t="str">
        <f>VLOOKUP(tbl_pbp[[#This Row],[Play Saints Win % Increase]], tbl_impact[],3,TRUE)</f>
        <v>Scented (0 to +5%)</v>
      </c>
    </row>
    <row r="501" spans="1:37">
      <c r="A501" s="1">
        <v>152</v>
      </c>
      <c r="B501" s="5">
        <v>2E-3</v>
      </c>
      <c r="C501" t="s">
        <v>9810</v>
      </c>
      <c r="D501">
        <v>0</v>
      </c>
      <c r="E501">
        <v>0</v>
      </c>
      <c r="F501">
        <v>4</v>
      </c>
      <c r="G501">
        <v>14</v>
      </c>
      <c r="H501">
        <v>33</v>
      </c>
      <c r="I501">
        <v>8</v>
      </c>
      <c r="J501">
        <v>92</v>
      </c>
      <c r="K501" t="s">
        <v>450</v>
      </c>
      <c r="L501">
        <v>1</v>
      </c>
      <c r="M501">
        <v>8</v>
      </c>
      <c r="N501" t="s">
        <v>9811</v>
      </c>
      <c r="O501" t="s">
        <v>2350</v>
      </c>
      <c r="P501" t="s">
        <v>22</v>
      </c>
      <c r="Q501" t="s">
        <v>37</v>
      </c>
      <c r="S501" t="s">
        <v>283</v>
      </c>
      <c r="T501" t="s">
        <v>444</v>
      </c>
      <c r="U501" t="s">
        <v>6871</v>
      </c>
      <c r="V501" t="s">
        <v>9385</v>
      </c>
      <c r="X501" t="str">
        <f>VLOOKUP(pbp!V3251, games!$B$2:$R$40, 3, FALSE)</f>
        <v>2020-09-28T00:20Z</v>
      </c>
      <c r="Y501">
        <f>VLOOKUP(1*V501,NFLGames!$H$11:$H$555,1,FALSE)</f>
        <v>401127993</v>
      </c>
      <c r="Z501">
        <f>VLOOKUP($Y501, NFLGames!$H$11:$K$555,2,FALSE)</f>
        <v>2019</v>
      </c>
      <c r="AA501">
        <f>VLOOKUP($Y501, NFLGames!$H$11:$K$555,3,FALSE)</f>
        <v>3</v>
      </c>
      <c r="AB501" s="6">
        <f>IF(A502=0, 0, AH502-tbl_pbp[[#This Row],[Saints Win %]])</f>
        <v>1.0000000000000009E-3</v>
      </c>
      <c r="AE501">
        <f>ABS(tbl_pbp[[#This Row],[play.homeScore]]-tbl_pbp[[#This Row],[play.awayScore]])</f>
        <v>19</v>
      </c>
      <c r="AF501">
        <f>IF(tbl_pbp[[#This Row],[Play Saints Win % Increase]]&gt;=$AF$4,1,0)</f>
        <v>0</v>
      </c>
      <c r="AG501" t="str">
        <f>VLOOKUP(tbl_pbp[[#This Row],[gameId]], games!$B$2:$T$40, 9, FALSE)</f>
        <v>new-orleans-saints</v>
      </c>
      <c r="AH501" s="5">
        <f>IF(tbl_pbp[[#This Row],[AwayTeam]] &lt;&gt; "new-orleans-saints", tbl_pbp[[#This Row],[homeWinPercentage]], 1-tbl_pbp[[#This Row],[homeWinPercentage]])</f>
        <v>0.998</v>
      </c>
      <c r="AI501" s="13">
        <f>tbl_pbp[[#This Row],[Kamara]]*tbl_pbp[[#This Row],[Impactful Play]]</f>
        <v>0</v>
      </c>
      <c r="AJ501" s="13">
        <f>tbl_pbp[[#This Row],[Thomas]]*tbl_pbp[[#This Row],[Impactful Play]]</f>
        <v>0</v>
      </c>
      <c r="AK501" s="13" t="str">
        <f>VLOOKUP(tbl_pbp[[#This Row],[Play Saints Win % Increase]], tbl_impact[],3,TRUE)</f>
        <v>Scented (0 to +5%)</v>
      </c>
    </row>
    <row r="502" spans="1:37">
      <c r="A502" s="1">
        <v>153</v>
      </c>
      <c r="B502" s="5">
        <v>1E-3</v>
      </c>
      <c r="C502" t="s">
        <v>9812</v>
      </c>
      <c r="D502">
        <v>0</v>
      </c>
      <c r="E502">
        <v>0</v>
      </c>
      <c r="F502">
        <v>4</v>
      </c>
      <c r="G502">
        <v>21</v>
      </c>
      <c r="H502">
        <v>33</v>
      </c>
      <c r="I502">
        <v>8</v>
      </c>
      <c r="J502">
        <v>92</v>
      </c>
      <c r="K502" t="s">
        <v>450</v>
      </c>
      <c r="L502">
        <v>2</v>
      </c>
      <c r="M502">
        <v>8</v>
      </c>
      <c r="N502" t="s">
        <v>9813</v>
      </c>
      <c r="O502" t="s">
        <v>1587</v>
      </c>
      <c r="P502" t="s">
        <v>326</v>
      </c>
      <c r="Q502" t="s">
        <v>327</v>
      </c>
      <c r="R502" t="s">
        <v>105</v>
      </c>
      <c r="S502" t="s">
        <v>286</v>
      </c>
      <c r="T502" t="s">
        <v>444</v>
      </c>
      <c r="U502" t="s">
        <v>9814</v>
      </c>
      <c r="V502" t="s">
        <v>9385</v>
      </c>
      <c r="X502" t="str">
        <f>VLOOKUP(pbp!V3252, games!$B$2:$R$40, 3, FALSE)</f>
        <v>2020-09-28T00:20Z</v>
      </c>
      <c r="Y502">
        <f>VLOOKUP(1*V502,NFLGames!$H$11:$H$555,1,FALSE)</f>
        <v>401127993</v>
      </c>
      <c r="Z502">
        <f>VLOOKUP($Y502, NFLGames!$H$11:$K$555,2,FALSE)</f>
        <v>2019</v>
      </c>
      <c r="AA502">
        <f>VLOOKUP($Y502, NFLGames!$H$11:$K$555,3,FALSE)</f>
        <v>3</v>
      </c>
      <c r="AB502" s="6">
        <f>IF(A503=0, 0, AH503-tbl_pbp[[#This Row],[Saints Win %]])</f>
        <v>0</v>
      </c>
      <c r="AE502">
        <f>ABS(tbl_pbp[[#This Row],[play.homeScore]]-tbl_pbp[[#This Row],[play.awayScore]])</f>
        <v>12</v>
      </c>
      <c r="AF502">
        <f>IF(tbl_pbp[[#This Row],[Play Saints Win % Increase]]&gt;=$AF$4,1,0)</f>
        <v>0</v>
      </c>
      <c r="AG502" t="str">
        <f>VLOOKUP(tbl_pbp[[#This Row],[gameId]], games!$B$2:$T$40, 9, FALSE)</f>
        <v>new-orleans-saints</v>
      </c>
      <c r="AH502" s="5">
        <f>IF(tbl_pbp[[#This Row],[AwayTeam]] &lt;&gt; "new-orleans-saints", tbl_pbp[[#This Row],[homeWinPercentage]], 1-tbl_pbp[[#This Row],[homeWinPercentage]])</f>
        <v>0.999</v>
      </c>
      <c r="AI502" s="13">
        <f>tbl_pbp[[#This Row],[Kamara]]*tbl_pbp[[#This Row],[Impactful Play]]</f>
        <v>0</v>
      </c>
      <c r="AJ502" s="13">
        <f>tbl_pbp[[#This Row],[Thomas]]*tbl_pbp[[#This Row],[Impactful Play]]</f>
        <v>0</v>
      </c>
      <c r="AK502" s="13" t="str">
        <f>VLOOKUP(tbl_pbp[[#This Row],[Play Saints Win % Increase]], tbl_impact[],3,TRUE)</f>
        <v>Scented (0 to +5%)</v>
      </c>
    </row>
    <row r="503" spans="1:37">
      <c r="A503" s="1">
        <v>154</v>
      </c>
      <c r="B503" s="5">
        <v>1E-3</v>
      </c>
      <c r="C503" t="s">
        <v>9815</v>
      </c>
      <c r="D503">
        <v>0</v>
      </c>
      <c r="E503">
        <v>0</v>
      </c>
      <c r="F503">
        <v>4</v>
      </c>
      <c r="G503">
        <v>21</v>
      </c>
      <c r="H503">
        <v>33</v>
      </c>
      <c r="I503">
        <v>0</v>
      </c>
      <c r="J503">
        <v>35</v>
      </c>
      <c r="K503" t="s">
        <v>450</v>
      </c>
      <c r="L503">
        <v>0</v>
      </c>
      <c r="M503">
        <v>65</v>
      </c>
      <c r="N503" t="s">
        <v>9816</v>
      </c>
      <c r="O503" t="s">
        <v>1587</v>
      </c>
      <c r="P503" t="s">
        <v>25</v>
      </c>
      <c r="Q503" t="s">
        <v>26</v>
      </c>
      <c r="R503" t="s">
        <v>27</v>
      </c>
      <c r="V503" t="s">
        <v>9385</v>
      </c>
      <c r="X503" t="str">
        <f>VLOOKUP(pbp!V3253, games!$B$2:$R$40, 3, FALSE)</f>
        <v>2020-09-28T00:20Z</v>
      </c>
      <c r="Y503">
        <f>VLOOKUP(1*V503,NFLGames!$H$11:$H$555,1,FALSE)</f>
        <v>401127993</v>
      </c>
      <c r="Z503">
        <f>VLOOKUP($Y503, NFLGames!$H$11:$K$555,2,FALSE)</f>
        <v>2019</v>
      </c>
      <c r="AA503">
        <f>VLOOKUP($Y503, NFLGames!$H$11:$K$555,3,FALSE)</f>
        <v>3</v>
      </c>
      <c r="AB503" s="6">
        <f>IF(A504=0, 0, AH504-tbl_pbp[[#This Row],[Saints Win %]])</f>
        <v>-3.0000000000000027E-3</v>
      </c>
      <c r="AE503">
        <f>ABS(tbl_pbp[[#This Row],[play.homeScore]]-tbl_pbp[[#This Row],[play.awayScore]])</f>
        <v>12</v>
      </c>
      <c r="AF503">
        <f>IF(tbl_pbp[[#This Row],[Play Saints Win % Increase]]&gt;=$AF$4,1,0)</f>
        <v>0</v>
      </c>
      <c r="AG503" t="str">
        <f>VLOOKUP(tbl_pbp[[#This Row],[gameId]], games!$B$2:$T$40, 9, FALSE)</f>
        <v>new-orleans-saints</v>
      </c>
      <c r="AH503" s="5">
        <f>IF(tbl_pbp[[#This Row],[AwayTeam]] &lt;&gt; "new-orleans-saints", tbl_pbp[[#This Row],[homeWinPercentage]], 1-tbl_pbp[[#This Row],[homeWinPercentage]])</f>
        <v>0.999</v>
      </c>
      <c r="AI503" s="13">
        <f>tbl_pbp[[#This Row],[Kamara]]*tbl_pbp[[#This Row],[Impactful Play]]</f>
        <v>0</v>
      </c>
      <c r="AJ503" s="13">
        <f>tbl_pbp[[#This Row],[Thomas]]*tbl_pbp[[#This Row],[Impactful Play]]</f>
        <v>0</v>
      </c>
      <c r="AK503" s="13" t="str">
        <f>VLOOKUP(tbl_pbp[[#This Row],[Play Saints Win % Increase]], tbl_impact[],3,TRUE)</f>
        <v>Bad (0 to -5%)</v>
      </c>
    </row>
    <row r="504" spans="1:37">
      <c r="A504" s="1">
        <v>155</v>
      </c>
      <c r="B504" s="5">
        <v>4.0000000000000001E-3</v>
      </c>
      <c r="C504" t="s">
        <v>9817</v>
      </c>
      <c r="D504">
        <v>0</v>
      </c>
      <c r="E504">
        <v>0</v>
      </c>
      <c r="F504">
        <v>4</v>
      </c>
      <c r="G504">
        <v>21</v>
      </c>
      <c r="H504">
        <v>33</v>
      </c>
      <c r="I504">
        <v>10</v>
      </c>
      <c r="J504">
        <v>77</v>
      </c>
      <c r="K504" t="s">
        <v>29</v>
      </c>
      <c r="L504">
        <v>1</v>
      </c>
      <c r="M504">
        <v>77</v>
      </c>
      <c r="N504" t="s">
        <v>9818</v>
      </c>
      <c r="O504" t="s">
        <v>4395</v>
      </c>
      <c r="P504" t="s">
        <v>45</v>
      </c>
      <c r="Q504" t="s">
        <v>46</v>
      </c>
      <c r="R504" t="s">
        <v>47</v>
      </c>
      <c r="S504" t="s">
        <v>33</v>
      </c>
      <c r="T504" t="s">
        <v>217</v>
      </c>
      <c r="U504" t="s">
        <v>218</v>
      </c>
      <c r="V504" t="s">
        <v>9385</v>
      </c>
      <c r="X504" t="str">
        <f>VLOOKUP(pbp!V3254, games!$B$2:$R$40, 3, FALSE)</f>
        <v>2020-09-28T00:20Z</v>
      </c>
      <c r="Y504">
        <f>VLOOKUP(1*V504,NFLGames!$H$11:$H$555,1,FALSE)</f>
        <v>401127993</v>
      </c>
      <c r="Z504">
        <f>VLOOKUP($Y504, NFLGames!$H$11:$K$555,2,FALSE)</f>
        <v>2019</v>
      </c>
      <c r="AA504">
        <f>VLOOKUP($Y504, NFLGames!$H$11:$K$555,3,FALSE)</f>
        <v>3</v>
      </c>
      <c r="AB504" s="6">
        <f>IF(A505=0, 0, AH505-tbl_pbp[[#This Row],[Saints Win %]])</f>
        <v>2.0000000000000018E-3</v>
      </c>
      <c r="AE504">
        <f>ABS(tbl_pbp[[#This Row],[play.homeScore]]-tbl_pbp[[#This Row],[play.awayScore]])</f>
        <v>12</v>
      </c>
      <c r="AF504">
        <f>IF(tbl_pbp[[#This Row],[Play Saints Win % Increase]]&gt;=$AF$4,1,0)</f>
        <v>0</v>
      </c>
      <c r="AG504" t="str">
        <f>VLOOKUP(tbl_pbp[[#This Row],[gameId]], games!$B$2:$T$40, 9, FALSE)</f>
        <v>new-orleans-saints</v>
      </c>
      <c r="AH504" s="5">
        <f>IF(tbl_pbp[[#This Row],[AwayTeam]] &lt;&gt; "new-orleans-saints", tbl_pbp[[#This Row],[homeWinPercentage]], 1-tbl_pbp[[#This Row],[homeWinPercentage]])</f>
        <v>0.996</v>
      </c>
      <c r="AI504" s="13">
        <f>tbl_pbp[[#This Row],[Kamara]]*tbl_pbp[[#This Row],[Impactful Play]]</f>
        <v>0</v>
      </c>
      <c r="AJ504" s="13">
        <f>tbl_pbp[[#This Row],[Thomas]]*tbl_pbp[[#This Row],[Impactful Play]]</f>
        <v>0</v>
      </c>
      <c r="AK504" s="13" t="str">
        <f>VLOOKUP(tbl_pbp[[#This Row],[Play Saints Win % Increase]], tbl_impact[],3,TRUE)</f>
        <v>Scented (0 to +5%)</v>
      </c>
    </row>
    <row r="505" spans="1:37">
      <c r="A505" s="1">
        <v>156</v>
      </c>
      <c r="B505" s="5">
        <v>2E-3</v>
      </c>
      <c r="C505" t="s">
        <v>9819</v>
      </c>
      <c r="D505">
        <v>0</v>
      </c>
      <c r="E505">
        <v>0</v>
      </c>
      <c r="F505">
        <v>4</v>
      </c>
      <c r="G505">
        <v>21</v>
      </c>
      <c r="H505">
        <v>33</v>
      </c>
      <c r="I505">
        <v>7</v>
      </c>
      <c r="J505">
        <v>74</v>
      </c>
      <c r="K505" t="s">
        <v>29</v>
      </c>
      <c r="L505">
        <v>2</v>
      </c>
      <c r="M505">
        <v>74</v>
      </c>
      <c r="N505" t="s">
        <v>9820</v>
      </c>
      <c r="O505" t="s">
        <v>2111</v>
      </c>
      <c r="P505" t="s">
        <v>45</v>
      </c>
      <c r="Q505" t="s">
        <v>46</v>
      </c>
      <c r="R505" t="s">
        <v>47</v>
      </c>
      <c r="S505" t="s">
        <v>220</v>
      </c>
      <c r="T505" t="s">
        <v>221</v>
      </c>
      <c r="U505" t="s">
        <v>222</v>
      </c>
      <c r="V505" t="s">
        <v>9385</v>
      </c>
      <c r="X505" t="str">
        <f>VLOOKUP(pbp!V3255, games!$B$2:$R$40, 3, FALSE)</f>
        <v>2020-09-28T00:20Z</v>
      </c>
      <c r="Y505">
        <f>VLOOKUP(1*V505,NFLGames!$H$11:$H$555,1,FALSE)</f>
        <v>401127993</v>
      </c>
      <c r="Z505">
        <f>VLOOKUP($Y505, NFLGames!$H$11:$K$555,2,FALSE)</f>
        <v>2019</v>
      </c>
      <c r="AA505">
        <f>VLOOKUP($Y505, NFLGames!$H$11:$K$555,3,FALSE)</f>
        <v>3</v>
      </c>
      <c r="AB505" s="6">
        <f>IF(A506=0, 0, AH506-tbl_pbp[[#This Row],[Saints Win %]])</f>
        <v>1.0000000000000009E-3</v>
      </c>
      <c r="AE505">
        <f>ABS(tbl_pbp[[#This Row],[play.homeScore]]-tbl_pbp[[#This Row],[play.awayScore]])</f>
        <v>12</v>
      </c>
      <c r="AF505">
        <f>IF(tbl_pbp[[#This Row],[Play Saints Win % Increase]]&gt;=$AF$4,1,0)</f>
        <v>0</v>
      </c>
      <c r="AG505" t="str">
        <f>VLOOKUP(tbl_pbp[[#This Row],[gameId]], games!$B$2:$T$40, 9, FALSE)</f>
        <v>new-orleans-saints</v>
      </c>
      <c r="AH505" s="5">
        <f>IF(tbl_pbp[[#This Row],[AwayTeam]] &lt;&gt; "new-orleans-saints", tbl_pbp[[#This Row],[homeWinPercentage]], 1-tbl_pbp[[#This Row],[homeWinPercentage]])</f>
        <v>0.998</v>
      </c>
      <c r="AI505" s="13">
        <f>tbl_pbp[[#This Row],[Kamara]]*tbl_pbp[[#This Row],[Impactful Play]]</f>
        <v>0</v>
      </c>
      <c r="AJ505" s="13">
        <f>tbl_pbp[[#This Row],[Thomas]]*tbl_pbp[[#This Row],[Impactful Play]]</f>
        <v>0</v>
      </c>
      <c r="AK505" s="13" t="str">
        <f>VLOOKUP(tbl_pbp[[#This Row],[Play Saints Win % Increase]], tbl_impact[],3,TRUE)</f>
        <v>Scented (0 to +5%)</v>
      </c>
    </row>
    <row r="506" spans="1:37">
      <c r="A506" s="1">
        <v>157</v>
      </c>
      <c r="B506" s="5">
        <v>1E-3</v>
      </c>
      <c r="C506" t="s">
        <v>9821</v>
      </c>
      <c r="D506">
        <v>0</v>
      </c>
      <c r="E506">
        <v>0</v>
      </c>
      <c r="F506">
        <v>4</v>
      </c>
      <c r="G506">
        <v>21</v>
      </c>
      <c r="H506">
        <v>33</v>
      </c>
      <c r="I506">
        <v>5</v>
      </c>
      <c r="J506">
        <v>72</v>
      </c>
      <c r="K506" t="s">
        <v>29</v>
      </c>
      <c r="L506">
        <v>3</v>
      </c>
      <c r="M506">
        <v>72</v>
      </c>
      <c r="N506" t="s">
        <v>229</v>
      </c>
      <c r="O506" t="s">
        <v>230</v>
      </c>
      <c r="P506" t="s">
        <v>231</v>
      </c>
      <c r="Q506" t="s">
        <v>232</v>
      </c>
      <c r="R506" t="s">
        <v>233</v>
      </c>
      <c r="V506" t="s">
        <v>9385</v>
      </c>
      <c r="X506" t="str">
        <f>VLOOKUP(pbp!V3256, games!$B$2:$R$40, 3, FALSE)</f>
        <v>2020-09-28T00:20Z</v>
      </c>
      <c r="Y506">
        <f>VLOOKUP(1*V506,NFLGames!$H$11:$H$555,1,FALSE)</f>
        <v>401127993</v>
      </c>
      <c r="Z506">
        <f>VLOOKUP($Y506, NFLGames!$H$11:$K$555,2,FALSE)</f>
        <v>2019</v>
      </c>
      <c r="AA506">
        <f>VLOOKUP($Y506, NFLGames!$H$11:$K$555,3,FALSE)</f>
        <v>3</v>
      </c>
      <c r="AB506" s="6">
        <f>IF(A507=0, 0, AH507-tbl_pbp[[#This Row],[Saints Win %]])</f>
        <v>-1.0000000000000009E-3</v>
      </c>
      <c r="AE506">
        <f>ABS(tbl_pbp[[#This Row],[play.homeScore]]-tbl_pbp[[#This Row],[play.awayScore]])</f>
        <v>12</v>
      </c>
      <c r="AF506">
        <f>IF(tbl_pbp[[#This Row],[Play Saints Win % Increase]]&gt;=$AF$4,1,0)</f>
        <v>0</v>
      </c>
      <c r="AG506" t="str">
        <f>VLOOKUP(tbl_pbp[[#This Row],[gameId]], games!$B$2:$T$40, 9, FALSE)</f>
        <v>new-orleans-saints</v>
      </c>
      <c r="AH506" s="5">
        <f>IF(tbl_pbp[[#This Row],[AwayTeam]] &lt;&gt; "new-orleans-saints", tbl_pbp[[#This Row],[homeWinPercentage]], 1-tbl_pbp[[#This Row],[homeWinPercentage]])</f>
        <v>0.999</v>
      </c>
      <c r="AI506" s="13">
        <f>tbl_pbp[[#This Row],[Kamara]]*tbl_pbp[[#This Row],[Impactful Play]]</f>
        <v>0</v>
      </c>
      <c r="AJ506" s="13">
        <f>tbl_pbp[[#This Row],[Thomas]]*tbl_pbp[[#This Row],[Impactful Play]]</f>
        <v>0</v>
      </c>
      <c r="AK506" s="13" t="str">
        <f>VLOOKUP(tbl_pbp[[#This Row],[Play Saints Win % Increase]], tbl_impact[],3,TRUE)</f>
        <v>Bad (0 to -5%)</v>
      </c>
    </row>
    <row r="507" spans="1:37">
      <c r="A507" s="1">
        <v>158</v>
      </c>
      <c r="B507" s="5">
        <v>2E-3</v>
      </c>
      <c r="C507" t="s">
        <v>9822</v>
      </c>
      <c r="D507">
        <v>0</v>
      </c>
      <c r="E507">
        <v>0</v>
      </c>
      <c r="F507">
        <v>4</v>
      </c>
      <c r="G507">
        <v>21</v>
      </c>
      <c r="H507">
        <v>33</v>
      </c>
      <c r="I507">
        <v>5</v>
      </c>
      <c r="J507">
        <v>72</v>
      </c>
      <c r="K507" t="s">
        <v>29</v>
      </c>
      <c r="L507">
        <v>3</v>
      </c>
      <c r="M507">
        <v>72</v>
      </c>
      <c r="N507" t="s">
        <v>9823</v>
      </c>
      <c r="O507" t="s">
        <v>230</v>
      </c>
      <c r="P507" t="s">
        <v>45</v>
      </c>
      <c r="Q507" t="s">
        <v>46</v>
      </c>
      <c r="R507" t="s">
        <v>47</v>
      </c>
      <c r="S507" t="s">
        <v>42</v>
      </c>
      <c r="T507" t="s">
        <v>1005</v>
      </c>
      <c r="U507" t="s">
        <v>7124</v>
      </c>
      <c r="V507" t="s">
        <v>9385</v>
      </c>
      <c r="X507" t="str">
        <f>VLOOKUP(pbp!V3257, games!$B$2:$R$40, 3, FALSE)</f>
        <v>2020-09-28T00:20Z</v>
      </c>
      <c r="Y507">
        <f>VLOOKUP(1*V507,NFLGames!$H$11:$H$555,1,FALSE)</f>
        <v>401127993</v>
      </c>
      <c r="Z507">
        <f>VLOOKUP($Y507, NFLGames!$H$11:$K$555,2,FALSE)</f>
        <v>2019</v>
      </c>
      <c r="AA507">
        <f>VLOOKUP($Y507, NFLGames!$H$11:$K$555,3,FALSE)</f>
        <v>3</v>
      </c>
      <c r="AB507" s="6">
        <f>IF(A508=0, 0, AH508-tbl_pbp[[#This Row],[Saints Win %]])</f>
        <v>0</v>
      </c>
      <c r="AE507">
        <f>ABS(tbl_pbp[[#This Row],[play.homeScore]]-tbl_pbp[[#This Row],[play.awayScore]])</f>
        <v>12</v>
      </c>
      <c r="AF507">
        <f>IF(tbl_pbp[[#This Row],[Play Saints Win % Increase]]&gt;=$AF$4,1,0)</f>
        <v>0</v>
      </c>
      <c r="AG507" t="str">
        <f>VLOOKUP(tbl_pbp[[#This Row],[gameId]], games!$B$2:$T$40, 9, FALSE)</f>
        <v>new-orleans-saints</v>
      </c>
      <c r="AH507" s="5">
        <f>IF(tbl_pbp[[#This Row],[AwayTeam]] &lt;&gt; "new-orleans-saints", tbl_pbp[[#This Row],[homeWinPercentage]], 1-tbl_pbp[[#This Row],[homeWinPercentage]])</f>
        <v>0.998</v>
      </c>
      <c r="AI507" s="13">
        <f>tbl_pbp[[#This Row],[Kamara]]*tbl_pbp[[#This Row],[Impactful Play]]</f>
        <v>0</v>
      </c>
      <c r="AJ507" s="13">
        <f>tbl_pbp[[#This Row],[Thomas]]*tbl_pbp[[#This Row],[Impactful Play]]</f>
        <v>0</v>
      </c>
      <c r="AK507" s="13" t="str">
        <f>VLOOKUP(tbl_pbp[[#This Row],[Play Saints Win % Increase]], tbl_impact[],3,TRUE)</f>
        <v>Scented (0 to +5%)</v>
      </c>
    </row>
    <row r="508" spans="1:37">
      <c r="A508" s="1">
        <v>159</v>
      </c>
      <c r="B508" s="5">
        <v>2E-3</v>
      </c>
      <c r="C508" t="s">
        <v>9824</v>
      </c>
      <c r="D508">
        <v>0</v>
      </c>
      <c r="E508">
        <v>0</v>
      </c>
      <c r="F508">
        <v>4</v>
      </c>
      <c r="G508">
        <v>21</v>
      </c>
      <c r="H508">
        <v>33</v>
      </c>
      <c r="I508">
        <v>1</v>
      </c>
      <c r="J508">
        <v>68</v>
      </c>
      <c r="K508" t="s">
        <v>29</v>
      </c>
      <c r="L508">
        <v>4</v>
      </c>
      <c r="M508">
        <v>68</v>
      </c>
      <c r="N508" t="s">
        <v>9825</v>
      </c>
      <c r="O508" t="s">
        <v>234</v>
      </c>
      <c r="P508" t="s">
        <v>124</v>
      </c>
      <c r="Q508" t="s">
        <v>125</v>
      </c>
      <c r="R508" t="s">
        <v>126</v>
      </c>
      <c r="V508" t="s">
        <v>9385</v>
      </c>
      <c r="X508" t="str">
        <f>VLOOKUP(pbp!V3258, games!$B$2:$R$40, 3, FALSE)</f>
        <v>2020-09-28T00:20Z</v>
      </c>
      <c r="Y508">
        <f>VLOOKUP(1*V508,NFLGames!$H$11:$H$555,1,FALSE)</f>
        <v>401127993</v>
      </c>
      <c r="Z508">
        <f>VLOOKUP($Y508, NFLGames!$H$11:$K$555,2,FALSE)</f>
        <v>2019</v>
      </c>
      <c r="AA508">
        <f>VLOOKUP($Y508, NFLGames!$H$11:$K$555,3,FALSE)</f>
        <v>3</v>
      </c>
      <c r="AB508" s="6">
        <f>IF(A509=0, 0, AH509-tbl_pbp[[#This Row],[Saints Win %]])</f>
        <v>1.0000000000000009E-3</v>
      </c>
      <c r="AE508">
        <f>ABS(tbl_pbp[[#This Row],[play.homeScore]]-tbl_pbp[[#This Row],[play.awayScore]])</f>
        <v>12</v>
      </c>
      <c r="AF508">
        <f>IF(tbl_pbp[[#This Row],[Play Saints Win % Increase]]&gt;=$AF$4,1,0)</f>
        <v>0</v>
      </c>
      <c r="AG508" t="str">
        <f>VLOOKUP(tbl_pbp[[#This Row],[gameId]], games!$B$2:$T$40, 9, FALSE)</f>
        <v>new-orleans-saints</v>
      </c>
      <c r="AH508" s="5">
        <f>IF(tbl_pbp[[#This Row],[AwayTeam]] &lt;&gt; "new-orleans-saints", tbl_pbp[[#This Row],[homeWinPercentage]], 1-tbl_pbp[[#This Row],[homeWinPercentage]])</f>
        <v>0.998</v>
      </c>
      <c r="AI508" s="13">
        <f>tbl_pbp[[#This Row],[Kamara]]*tbl_pbp[[#This Row],[Impactful Play]]</f>
        <v>0</v>
      </c>
      <c r="AJ508" s="13">
        <f>tbl_pbp[[#This Row],[Thomas]]*tbl_pbp[[#This Row],[Impactful Play]]</f>
        <v>0</v>
      </c>
      <c r="AK508" s="13" t="str">
        <f>VLOOKUP(tbl_pbp[[#This Row],[Play Saints Win % Increase]], tbl_impact[],3,TRUE)</f>
        <v>Scented (0 to +5%)</v>
      </c>
    </row>
    <row r="509" spans="1:37">
      <c r="A509" s="1">
        <v>160</v>
      </c>
      <c r="B509" s="5">
        <v>1E-3</v>
      </c>
      <c r="C509" t="s">
        <v>9826</v>
      </c>
      <c r="D509">
        <v>0</v>
      </c>
      <c r="E509">
        <v>0</v>
      </c>
      <c r="F509">
        <v>4</v>
      </c>
      <c r="G509">
        <v>21</v>
      </c>
      <c r="H509">
        <v>33</v>
      </c>
      <c r="I509">
        <v>1</v>
      </c>
      <c r="J509">
        <v>68</v>
      </c>
      <c r="K509" t="s">
        <v>29</v>
      </c>
      <c r="L509">
        <v>4</v>
      </c>
      <c r="M509">
        <v>68</v>
      </c>
      <c r="N509" t="s">
        <v>9827</v>
      </c>
      <c r="O509" t="s">
        <v>234</v>
      </c>
      <c r="P509" t="s">
        <v>66</v>
      </c>
      <c r="Q509" t="s">
        <v>67</v>
      </c>
      <c r="R509" t="s">
        <v>68</v>
      </c>
      <c r="S509" t="s">
        <v>424</v>
      </c>
      <c r="T509" t="s">
        <v>129</v>
      </c>
      <c r="U509" t="s">
        <v>9828</v>
      </c>
      <c r="V509" t="s">
        <v>9385</v>
      </c>
      <c r="X509" t="str">
        <f>VLOOKUP(pbp!V3259, games!$B$2:$R$40, 3, FALSE)</f>
        <v>2020-09-28T00:20Z</v>
      </c>
      <c r="Y509">
        <f>VLOOKUP(1*V509,NFLGames!$H$11:$H$555,1,FALSE)</f>
        <v>401127993</v>
      </c>
      <c r="Z509">
        <f>VLOOKUP($Y509, NFLGames!$H$11:$K$555,2,FALSE)</f>
        <v>2019</v>
      </c>
      <c r="AA509">
        <f>VLOOKUP($Y509, NFLGames!$H$11:$K$555,3,FALSE)</f>
        <v>3</v>
      </c>
      <c r="AB509" s="6">
        <f>IF(A510=0, 0, AH510-tbl_pbp[[#This Row],[Saints Win %]])</f>
        <v>0</v>
      </c>
      <c r="AE509">
        <f>ABS(tbl_pbp[[#This Row],[play.homeScore]]-tbl_pbp[[#This Row],[play.awayScore]])</f>
        <v>12</v>
      </c>
      <c r="AF509">
        <f>IF(tbl_pbp[[#This Row],[Play Saints Win % Increase]]&gt;=$AF$4,1,0)</f>
        <v>0</v>
      </c>
      <c r="AG509" t="str">
        <f>VLOOKUP(tbl_pbp[[#This Row],[gameId]], games!$B$2:$T$40, 9, FALSE)</f>
        <v>new-orleans-saints</v>
      </c>
      <c r="AH509" s="5">
        <f>IF(tbl_pbp[[#This Row],[AwayTeam]] &lt;&gt; "new-orleans-saints", tbl_pbp[[#This Row],[homeWinPercentage]], 1-tbl_pbp[[#This Row],[homeWinPercentage]])</f>
        <v>0.999</v>
      </c>
      <c r="AI509" s="13">
        <f>tbl_pbp[[#This Row],[Kamara]]*tbl_pbp[[#This Row],[Impactful Play]]</f>
        <v>0</v>
      </c>
      <c r="AJ509" s="13">
        <f>tbl_pbp[[#This Row],[Thomas]]*tbl_pbp[[#This Row],[Impactful Play]]</f>
        <v>0</v>
      </c>
      <c r="AK509" s="13" t="str">
        <f>VLOOKUP(tbl_pbp[[#This Row],[Play Saints Win % Increase]], tbl_impact[],3,TRUE)</f>
        <v>Scented (0 to +5%)</v>
      </c>
    </row>
    <row r="510" spans="1:37">
      <c r="A510" s="1">
        <v>161</v>
      </c>
      <c r="B510" s="5">
        <v>1E-3</v>
      </c>
      <c r="C510" t="s">
        <v>9829</v>
      </c>
      <c r="D510">
        <v>0</v>
      </c>
      <c r="E510">
        <v>0</v>
      </c>
      <c r="F510">
        <v>4</v>
      </c>
      <c r="G510">
        <v>21</v>
      </c>
      <c r="H510">
        <v>33</v>
      </c>
      <c r="I510">
        <v>10</v>
      </c>
      <c r="J510">
        <v>18</v>
      </c>
      <c r="K510" t="s">
        <v>450</v>
      </c>
      <c r="L510">
        <v>1</v>
      </c>
      <c r="M510">
        <v>82</v>
      </c>
      <c r="N510" t="s">
        <v>9830</v>
      </c>
      <c r="O510" t="s">
        <v>238</v>
      </c>
      <c r="P510" t="s">
        <v>30</v>
      </c>
      <c r="Q510" t="s">
        <v>31</v>
      </c>
      <c r="R510" t="s">
        <v>32</v>
      </c>
      <c r="S510" t="s">
        <v>33</v>
      </c>
      <c r="T510" t="s">
        <v>9831</v>
      </c>
      <c r="U510" t="s">
        <v>9832</v>
      </c>
      <c r="V510" t="s">
        <v>9385</v>
      </c>
      <c r="X510" t="str">
        <f>VLOOKUP(pbp!V3260, games!$B$2:$R$40, 3, FALSE)</f>
        <v>2020-09-28T00:20Z</v>
      </c>
      <c r="Y510">
        <f>VLOOKUP(1*V510,NFLGames!$H$11:$H$555,1,FALSE)</f>
        <v>401127993</v>
      </c>
      <c r="Z510">
        <f>VLOOKUP($Y510, NFLGames!$H$11:$K$555,2,FALSE)</f>
        <v>2019</v>
      </c>
      <c r="AA510">
        <f>VLOOKUP($Y510, NFLGames!$H$11:$K$555,3,FALSE)</f>
        <v>3</v>
      </c>
      <c r="AB510" s="6">
        <f>IF(A511=0, 0, AH511-tbl_pbp[[#This Row],[Saints Win %]])</f>
        <v>0</v>
      </c>
      <c r="AE510">
        <f>ABS(tbl_pbp[[#This Row],[play.homeScore]]-tbl_pbp[[#This Row],[play.awayScore]])</f>
        <v>12</v>
      </c>
      <c r="AF510">
        <f>IF(tbl_pbp[[#This Row],[Play Saints Win % Increase]]&gt;=$AF$4,1,0)</f>
        <v>0</v>
      </c>
      <c r="AG510" t="str">
        <f>VLOOKUP(tbl_pbp[[#This Row],[gameId]], games!$B$2:$T$40, 9, FALSE)</f>
        <v>new-orleans-saints</v>
      </c>
      <c r="AH510" s="5">
        <f>IF(tbl_pbp[[#This Row],[AwayTeam]] &lt;&gt; "new-orleans-saints", tbl_pbp[[#This Row],[homeWinPercentage]], 1-tbl_pbp[[#This Row],[homeWinPercentage]])</f>
        <v>0.999</v>
      </c>
      <c r="AI510" s="13">
        <f>tbl_pbp[[#This Row],[Kamara]]*tbl_pbp[[#This Row],[Impactful Play]]</f>
        <v>0</v>
      </c>
      <c r="AJ510" s="13">
        <f>tbl_pbp[[#This Row],[Thomas]]*tbl_pbp[[#This Row],[Impactful Play]]</f>
        <v>0</v>
      </c>
      <c r="AK510" s="13" t="str">
        <f>VLOOKUP(tbl_pbp[[#This Row],[Play Saints Win % Increase]], tbl_impact[],3,TRUE)</f>
        <v>Scented (0 to +5%)</v>
      </c>
    </row>
    <row r="511" spans="1:37">
      <c r="A511" s="1">
        <v>162</v>
      </c>
      <c r="B511" s="5">
        <v>1E-3</v>
      </c>
      <c r="C511" t="s">
        <v>9833</v>
      </c>
      <c r="D511">
        <v>0</v>
      </c>
      <c r="E511">
        <v>0</v>
      </c>
      <c r="F511">
        <v>4</v>
      </c>
      <c r="G511">
        <v>21</v>
      </c>
      <c r="H511">
        <v>33</v>
      </c>
      <c r="I511">
        <v>1</v>
      </c>
      <c r="J511">
        <v>27</v>
      </c>
      <c r="K511" t="s">
        <v>450</v>
      </c>
      <c r="L511">
        <v>2</v>
      </c>
      <c r="M511">
        <v>73</v>
      </c>
      <c r="N511" t="s">
        <v>9834</v>
      </c>
      <c r="O511" t="s">
        <v>1856</v>
      </c>
      <c r="P511" t="s">
        <v>30</v>
      </c>
      <c r="Q511" t="s">
        <v>31</v>
      </c>
      <c r="R511" t="s">
        <v>32</v>
      </c>
      <c r="S511" t="s">
        <v>83</v>
      </c>
      <c r="T511" t="s">
        <v>9751</v>
      </c>
      <c r="U511" t="s">
        <v>9835</v>
      </c>
      <c r="V511" t="s">
        <v>9385</v>
      </c>
      <c r="X511" t="str">
        <f>VLOOKUP(pbp!V3261, games!$B$2:$R$40, 3, FALSE)</f>
        <v>2020-09-28T00:20Z</v>
      </c>
      <c r="Y511">
        <f>VLOOKUP(1*V511,NFLGames!$H$11:$H$555,1,FALSE)</f>
        <v>401127993</v>
      </c>
      <c r="Z511">
        <f>VLOOKUP($Y511, NFLGames!$H$11:$K$555,2,FALSE)</f>
        <v>2019</v>
      </c>
      <c r="AA511">
        <f>VLOOKUP($Y511, NFLGames!$H$11:$K$555,3,FALSE)</f>
        <v>3</v>
      </c>
      <c r="AB511" s="6">
        <f>IF(A512=0, 0, AH512-tbl_pbp[[#This Row],[Saints Win %]])</f>
        <v>0</v>
      </c>
      <c r="AE511">
        <f>ABS(tbl_pbp[[#This Row],[play.homeScore]]-tbl_pbp[[#This Row],[play.awayScore]])</f>
        <v>12</v>
      </c>
      <c r="AF511">
        <f>IF(tbl_pbp[[#This Row],[Play Saints Win % Increase]]&gt;=$AF$4,1,0)</f>
        <v>0</v>
      </c>
      <c r="AG511" t="str">
        <f>VLOOKUP(tbl_pbp[[#This Row],[gameId]], games!$B$2:$T$40, 9, FALSE)</f>
        <v>new-orleans-saints</v>
      </c>
      <c r="AH511" s="5">
        <f>IF(tbl_pbp[[#This Row],[AwayTeam]] &lt;&gt; "new-orleans-saints", tbl_pbp[[#This Row],[homeWinPercentage]], 1-tbl_pbp[[#This Row],[homeWinPercentage]])</f>
        <v>0.999</v>
      </c>
      <c r="AI511" s="13">
        <f>tbl_pbp[[#This Row],[Kamara]]*tbl_pbp[[#This Row],[Impactful Play]]</f>
        <v>0</v>
      </c>
      <c r="AJ511" s="13">
        <f>tbl_pbp[[#This Row],[Thomas]]*tbl_pbp[[#This Row],[Impactful Play]]</f>
        <v>0</v>
      </c>
      <c r="AK511" s="13" t="str">
        <f>VLOOKUP(tbl_pbp[[#This Row],[Play Saints Win % Increase]], tbl_impact[],3,TRUE)</f>
        <v>Scented (0 to +5%)</v>
      </c>
    </row>
    <row r="512" spans="1:37">
      <c r="A512" s="1">
        <v>163</v>
      </c>
      <c r="B512" s="5">
        <v>1E-3</v>
      </c>
      <c r="C512" t="s">
        <v>9836</v>
      </c>
      <c r="D512">
        <v>0</v>
      </c>
      <c r="E512">
        <v>0</v>
      </c>
      <c r="F512">
        <v>4</v>
      </c>
      <c r="G512">
        <v>21</v>
      </c>
      <c r="H512">
        <v>33</v>
      </c>
      <c r="I512">
        <v>10</v>
      </c>
      <c r="J512">
        <v>35</v>
      </c>
      <c r="K512" t="s">
        <v>450</v>
      </c>
      <c r="L512">
        <v>1</v>
      </c>
      <c r="M512">
        <v>65</v>
      </c>
      <c r="N512" t="s">
        <v>9837</v>
      </c>
      <c r="O512" t="s">
        <v>6242</v>
      </c>
      <c r="P512" t="s">
        <v>30</v>
      </c>
      <c r="Q512" t="s">
        <v>31</v>
      </c>
      <c r="R512" t="s">
        <v>32</v>
      </c>
      <c r="S512" t="s">
        <v>33</v>
      </c>
      <c r="T512" t="s">
        <v>9624</v>
      </c>
      <c r="U512" t="s">
        <v>9708</v>
      </c>
      <c r="V512" t="s">
        <v>9385</v>
      </c>
      <c r="X512" t="str">
        <f>VLOOKUP(pbp!V3262, games!$B$2:$R$40, 3, FALSE)</f>
        <v>2020-09-28T00:20Z</v>
      </c>
      <c r="Y512">
        <f>VLOOKUP(1*V512,NFLGames!$H$11:$H$555,1,FALSE)</f>
        <v>401127993</v>
      </c>
      <c r="Z512">
        <f>VLOOKUP($Y512, NFLGames!$H$11:$K$555,2,FALSE)</f>
        <v>2019</v>
      </c>
      <c r="AA512">
        <f>VLOOKUP($Y512, NFLGames!$H$11:$K$555,3,FALSE)</f>
        <v>3</v>
      </c>
      <c r="AB512" s="6">
        <f>IF(A513=0, 0, AH513-tbl_pbp[[#This Row],[Saints Win %]])</f>
        <v>0</v>
      </c>
      <c r="AE512">
        <f>ABS(tbl_pbp[[#This Row],[play.homeScore]]-tbl_pbp[[#This Row],[play.awayScore]])</f>
        <v>12</v>
      </c>
      <c r="AF512">
        <f>IF(tbl_pbp[[#This Row],[Play Saints Win % Increase]]&gt;=$AF$4,1,0)</f>
        <v>0</v>
      </c>
      <c r="AG512" t="str">
        <f>VLOOKUP(tbl_pbp[[#This Row],[gameId]], games!$B$2:$T$40, 9, FALSE)</f>
        <v>new-orleans-saints</v>
      </c>
      <c r="AH512" s="5">
        <f>IF(tbl_pbp[[#This Row],[AwayTeam]] &lt;&gt; "new-orleans-saints", tbl_pbp[[#This Row],[homeWinPercentage]], 1-tbl_pbp[[#This Row],[homeWinPercentage]])</f>
        <v>0.999</v>
      </c>
      <c r="AI512" s="13">
        <f>tbl_pbp[[#This Row],[Kamara]]*tbl_pbp[[#This Row],[Impactful Play]]</f>
        <v>0</v>
      </c>
      <c r="AJ512" s="13">
        <f>tbl_pbp[[#This Row],[Thomas]]*tbl_pbp[[#This Row],[Impactful Play]]</f>
        <v>0</v>
      </c>
      <c r="AK512" s="13" t="str">
        <f>VLOOKUP(tbl_pbp[[#This Row],[Play Saints Win % Increase]], tbl_impact[],3,TRUE)</f>
        <v>Scented (0 to +5%)</v>
      </c>
    </row>
    <row r="513" spans="1:37">
      <c r="A513" s="1">
        <v>164</v>
      </c>
      <c r="B513" s="5">
        <v>1E-3</v>
      </c>
      <c r="C513" t="s">
        <v>9838</v>
      </c>
      <c r="D513">
        <v>0</v>
      </c>
      <c r="E513">
        <v>0</v>
      </c>
      <c r="F513">
        <v>4</v>
      </c>
      <c r="G513">
        <v>21</v>
      </c>
      <c r="H513">
        <v>33</v>
      </c>
      <c r="I513">
        <v>10</v>
      </c>
      <c r="J513">
        <v>45</v>
      </c>
      <c r="K513" t="s">
        <v>450</v>
      </c>
      <c r="L513">
        <v>1</v>
      </c>
      <c r="M513">
        <v>55</v>
      </c>
      <c r="N513" t="s">
        <v>9839</v>
      </c>
      <c r="O513" t="s">
        <v>2732</v>
      </c>
      <c r="P513" t="s">
        <v>30</v>
      </c>
      <c r="Q513" t="s">
        <v>31</v>
      </c>
      <c r="R513" t="s">
        <v>32</v>
      </c>
      <c r="S513" t="s">
        <v>33</v>
      </c>
      <c r="T513" t="s">
        <v>9840</v>
      </c>
      <c r="U513" t="s">
        <v>9841</v>
      </c>
      <c r="V513" t="s">
        <v>9385</v>
      </c>
      <c r="X513" t="str">
        <f>VLOOKUP(pbp!V3263, games!$B$2:$R$40, 3, FALSE)</f>
        <v>2020-09-28T00:20Z</v>
      </c>
      <c r="Y513">
        <f>VLOOKUP(1*V513,NFLGames!$H$11:$H$555,1,FALSE)</f>
        <v>401127993</v>
      </c>
      <c r="Z513">
        <f>VLOOKUP($Y513, NFLGames!$H$11:$K$555,2,FALSE)</f>
        <v>2019</v>
      </c>
      <c r="AA513">
        <f>VLOOKUP($Y513, NFLGames!$H$11:$K$555,3,FALSE)</f>
        <v>3</v>
      </c>
      <c r="AB513" s="6">
        <f>IF(A514=0, 0, AH514-tbl_pbp[[#This Row],[Saints Win %]])</f>
        <v>0</v>
      </c>
      <c r="AE513">
        <f>ABS(tbl_pbp[[#This Row],[play.homeScore]]-tbl_pbp[[#This Row],[play.awayScore]])</f>
        <v>12</v>
      </c>
      <c r="AF513">
        <f>IF(tbl_pbp[[#This Row],[Play Saints Win % Increase]]&gt;=$AF$4,1,0)</f>
        <v>0</v>
      </c>
      <c r="AG513" t="str">
        <f>VLOOKUP(tbl_pbp[[#This Row],[gameId]], games!$B$2:$T$40, 9, FALSE)</f>
        <v>new-orleans-saints</v>
      </c>
      <c r="AH513" s="5">
        <f>IF(tbl_pbp[[#This Row],[AwayTeam]] &lt;&gt; "new-orleans-saints", tbl_pbp[[#This Row],[homeWinPercentage]], 1-tbl_pbp[[#This Row],[homeWinPercentage]])</f>
        <v>0.999</v>
      </c>
      <c r="AI513" s="13">
        <f>tbl_pbp[[#This Row],[Kamara]]*tbl_pbp[[#This Row],[Impactful Play]]</f>
        <v>0</v>
      </c>
      <c r="AJ513" s="13">
        <f>tbl_pbp[[#This Row],[Thomas]]*tbl_pbp[[#This Row],[Impactful Play]]</f>
        <v>0</v>
      </c>
      <c r="AK513" s="13" t="str">
        <f>VLOOKUP(tbl_pbp[[#This Row],[Play Saints Win % Increase]], tbl_impact[],3,TRUE)</f>
        <v>Scented (0 to +5%)</v>
      </c>
    </row>
    <row r="514" spans="1:37">
      <c r="A514" s="1">
        <v>165</v>
      </c>
      <c r="B514" s="5">
        <v>1E-3</v>
      </c>
      <c r="C514" t="s">
        <v>9842</v>
      </c>
      <c r="D514">
        <v>0</v>
      </c>
      <c r="E514">
        <v>0</v>
      </c>
      <c r="F514">
        <v>4</v>
      </c>
      <c r="G514">
        <v>21</v>
      </c>
      <c r="H514">
        <v>33</v>
      </c>
      <c r="I514">
        <v>10</v>
      </c>
      <c r="J514">
        <v>55</v>
      </c>
      <c r="K514" t="s">
        <v>450</v>
      </c>
      <c r="L514">
        <v>1</v>
      </c>
      <c r="M514">
        <v>45</v>
      </c>
      <c r="N514" t="s">
        <v>9843</v>
      </c>
      <c r="O514" t="s">
        <v>1982</v>
      </c>
      <c r="P514" t="s">
        <v>30</v>
      </c>
      <c r="Q514" t="s">
        <v>31</v>
      </c>
      <c r="R514" t="s">
        <v>32</v>
      </c>
      <c r="S514" t="s">
        <v>33</v>
      </c>
      <c r="T514" t="s">
        <v>80</v>
      </c>
      <c r="U514" t="s">
        <v>81</v>
      </c>
      <c r="V514" t="s">
        <v>9385</v>
      </c>
      <c r="X514" t="str">
        <f>VLOOKUP(pbp!V3264, games!$B$2:$R$40, 3, FALSE)</f>
        <v>2020-09-28T00:20Z</v>
      </c>
      <c r="Y514">
        <f>VLOOKUP(1*V514,NFLGames!$H$11:$H$555,1,FALSE)</f>
        <v>401127993</v>
      </c>
      <c r="Z514">
        <f>VLOOKUP($Y514, NFLGames!$H$11:$K$555,2,FALSE)</f>
        <v>2019</v>
      </c>
      <c r="AA514">
        <f>VLOOKUP($Y514, NFLGames!$H$11:$K$555,3,FALSE)</f>
        <v>3</v>
      </c>
      <c r="AB514" s="6">
        <f>IF(A515=0, 0, AH515-tbl_pbp[[#This Row],[Saints Win %]])</f>
        <v>0</v>
      </c>
      <c r="AE514">
        <f>ABS(tbl_pbp[[#This Row],[play.homeScore]]-tbl_pbp[[#This Row],[play.awayScore]])</f>
        <v>12</v>
      </c>
      <c r="AF514">
        <f>IF(tbl_pbp[[#This Row],[Play Saints Win % Increase]]&gt;=$AF$4,1,0)</f>
        <v>0</v>
      </c>
      <c r="AG514" t="str">
        <f>VLOOKUP(tbl_pbp[[#This Row],[gameId]], games!$B$2:$T$40, 9, FALSE)</f>
        <v>new-orleans-saints</v>
      </c>
      <c r="AH514" s="5">
        <f>IF(tbl_pbp[[#This Row],[AwayTeam]] &lt;&gt; "new-orleans-saints", tbl_pbp[[#This Row],[homeWinPercentage]], 1-tbl_pbp[[#This Row],[homeWinPercentage]])</f>
        <v>0.999</v>
      </c>
      <c r="AI514" s="13">
        <f>tbl_pbp[[#This Row],[Kamara]]*tbl_pbp[[#This Row],[Impactful Play]]</f>
        <v>0</v>
      </c>
      <c r="AJ514" s="13">
        <f>tbl_pbp[[#This Row],[Thomas]]*tbl_pbp[[#This Row],[Impactful Play]]</f>
        <v>0</v>
      </c>
      <c r="AK514" s="13" t="str">
        <f>VLOOKUP(tbl_pbp[[#This Row],[Play Saints Win % Increase]], tbl_impact[],3,TRUE)</f>
        <v>Scented (0 to +5%)</v>
      </c>
    </row>
    <row r="515" spans="1:37">
      <c r="A515" s="1">
        <v>166</v>
      </c>
      <c r="B515" s="5">
        <v>1E-3</v>
      </c>
      <c r="C515" t="s">
        <v>9844</v>
      </c>
      <c r="D515">
        <v>0</v>
      </c>
      <c r="E515">
        <v>0</v>
      </c>
      <c r="F515">
        <v>4</v>
      </c>
      <c r="G515">
        <v>21</v>
      </c>
      <c r="H515">
        <v>33</v>
      </c>
      <c r="I515">
        <v>10</v>
      </c>
      <c r="J515">
        <v>66</v>
      </c>
      <c r="K515" t="s">
        <v>450</v>
      </c>
      <c r="L515">
        <v>1</v>
      </c>
      <c r="M515">
        <v>34</v>
      </c>
      <c r="N515" t="s">
        <v>9845</v>
      </c>
      <c r="O515" t="s">
        <v>3524</v>
      </c>
      <c r="P515" t="s">
        <v>22</v>
      </c>
      <c r="Q515" t="s">
        <v>37</v>
      </c>
      <c r="S515" t="s">
        <v>33</v>
      </c>
      <c r="T515" t="s">
        <v>127</v>
      </c>
      <c r="U515" t="s">
        <v>462</v>
      </c>
      <c r="V515" t="s">
        <v>9385</v>
      </c>
      <c r="X515" t="str">
        <f>VLOOKUP(pbp!V3265, games!$B$2:$R$40, 3, FALSE)</f>
        <v>2020-09-28T00:20Z</v>
      </c>
      <c r="Y515">
        <f>VLOOKUP(1*V515,NFLGames!$H$11:$H$555,1,FALSE)</f>
        <v>401127993</v>
      </c>
      <c r="Z515">
        <f>VLOOKUP($Y515, NFLGames!$H$11:$K$555,2,FALSE)</f>
        <v>2019</v>
      </c>
      <c r="AA515">
        <f>VLOOKUP($Y515, NFLGames!$H$11:$K$555,3,FALSE)</f>
        <v>3</v>
      </c>
      <c r="AB515" s="6">
        <f>IF(A516=0, 0, AH516-tbl_pbp[[#This Row],[Saints Win %]])</f>
        <v>0</v>
      </c>
      <c r="AE515">
        <f>ABS(tbl_pbp[[#This Row],[play.homeScore]]-tbl_pbp[[#This Row],[play.awayScore]])</f>
        <v>12</v>
      </c>
      <c r="AF515">
        <f>IF(tbl_pbp[[#This Row],[Play Saints Win % Increase]]&gt;=$AF$4,1,0)</f>
        <v>0</v>
      </c>
      <c r="AG515" t="str">
        <f>VLOOKUP(tbl_pbp[[#This Row],[gameId]], games!$B$2:$T$40, 9, FALSE)</f>
        <v>new-orleans-saints</v>
      </c>
      <c r="AH515" s="5">
        <f>IF(tbl_pbp[[#This Row],[AwayTeam]] &lt;&gt; "new-orleans-saints", tbl_pbp[[#This Row],[homeWinPercentage]], 1-tbl_pbp[[#This Row],[homeWinPercentage]])</f>
        <v>0.999</v>
      </c>
      <c r="AI515" s="13">
        <f>tbl_pbp[[#This Row],[Kamara]]*tbl_pbp[[#This Row],[Impactful Play]]</f>
        <v>0</v>
      </c>
      <c r="AJ515" s="13">
        <f>tbl_pbp[[#This Row],[Thomas]]*tbl_pbp[[#This Row],[Impactful Play]]</f>
        <v>0</v>
      </c>
      <c r="AK515" s="13" t="str">
        <f>VLOOKUP(tbl_pbp[[#This Row],[Play Saints Win % Increase]], tbl_impact[],3,TRUE)</f>
        <v>Scented (0 to +5%)</v>
      </c>
    </row>
    <row r="516" spans="1:37">
      <c r="A516" s="1">
        <v>167</v>
      </c>
      <c r="B516" s="5">
        <v>1E-3</v>
      </c>
      <c r="C516" t="s">
        <v>9846</v>
      </c>
      <c r="D516">
        <v>0</v>
      </c>
      <c r="E516">
        <v>0</v>
      </c>
      <c r="F516">
        <v>4</v>
      </c>
      <c r="G516">
        <v>21</v>
      </c>
      <c r="H516">
        <v>33</v>
      </c>
      <c r="I516">
        <v>10</v>
      </c>
      <c r="J516">
        <v>66</v>
      </c>
      <c r="K516" t="s">
        <v>450</v>
      </c>
      <c r="L516">
        <v>2</v>
      </c>
      <c r="M516">
        <v>34</v>
      </c>
      <c r="N516" t="s">
        <v>9847</v>
      </c>
      <c r="O516" t="s">
        <v>1454</v>
      </c>
      <c r="P516" t="s">
        <v>30</v>
      </c>
      <c r="Q516" t="s">
        <v>31</v>
      </c>
      <c r="R516" t="s">
        <v>32</v>
      </c>
      <c r="S516" t="s">
        <v>120</v>
      </c>
      <c r="T516" t="s">
        <v>127</v>
      </c>
      <c r="U516" t="s">
        <v>9848</v>
      </c>
      <c r="V516" t="s">
        <v>9385</v>
      </c>
      <c r="X516" t="str">
        <f>VLOOKUP(pbp!V3266, games!$B$2:$R$40, 3, FALSE)</f>
        <v>2020-09-28T00:20Z</v>
      </c>
      <c r="Y516">
        <f>VLOOKUP(1*V516,NFLGames!$H$11:$H$555,1,FALSE)</f>
        <v>401127993</v>
      </c>
      <c r="Z516">
        <f>VLOOKUP($Y516, NFLGames!$H$11:$K$555,2,FALSE)</f>
        <v>2019</v>
      </c>
      <c r="AA516">
        <f>VLOOKUP($Y516, NFLGames!$H$11:$K$555,3,FALSE)</f>
        <v>3</v>
      </c>
      <c r="AB516" s="6">
        <f>IF(A517=0, 0, AH517-tbl_pbp[[#This Row],[Saints Win %]])</f>
        <v>0</v>
      </c>
      <c r="AE516">
        <f>ABS(tbl_pbp[[#This Row],[play.homeScore]]-tbl_pbp[[#This Row],[play.awayScore]])</f>
        <v>12</v>
      </c>
      <c r="AF516">
        <f>IF(tbl_pbp[[#This Row],[Play Saints Win % Increase]]&gt;=$AF$4,1,0)</f>
        <v>0</v>
      </c>
      <c r="AG516" t="str">
        <f>VLOOKUP(tbl_pbp[[#This Row],[gameId]], games!$B$2:$T$40, 9, FALSE)</f>
        <v>new-orleans-saints</v>
      </c>
      <c r="AH516" s="5">
        <f>IF(tbl_pbp[[#This Row],[AwayTeam]] &lt;&gt; "new-orleans-saints", tbl_pbp[[#This Row],[homeWinPercentage]], 1-tbl_pbp[[#This Row],[homeWinPercentage]])</f>
        <v>0.999</v>
      </c>
      <c r="AI516" s="13">
        <f>tbl_pbp[[#This Row],[Kamara]]*tbl_pbp[[#This Row],[Impactful Play]]</f>
        <v>0</v>
      </c>
      <c r="AJ516" s="13">
        <f>tbl_pbp[[#This Row],[Thomas]]*tbl_pbp[[#This Row],[Impactful Play]]</f>
        <v>0</v>
      </c>
      <c r="AK516" s="13" t="str">
        <f>VLOOKUP(tbl_pbp[[#This Row],[Play Saints Win % Increase]], tbl_impact[],3,TRUE)</f>
        <v>Scented (0 to +5%)</v>
      </c>
    </row>
    <row r="517" spans="1:37">
      <c r="A517" s="1">
        <v>168</v>
      </c>
      <c r="B517" s="5">
        <v>1E-3</v>
      </c>
      <c r="C517" t="s">
        <v>9849</v>
      </c>
      <c r="D517">
        <v>0</v>
      </c>
      <c r="E517">
        <v>0</v>
      </c>
      <c r="F517">
        <v>4</v>
      </c>
      <c r="G517">
        <v>21</v>
      </c>
      <c r="H517">
        <v>33</v>
      </c>
      <c r="I517">
        <v>10</v>
      </c>
      <c r="J517">
        <v>82</v>
      </c>
      <c r="K517" t="s">
        <v>450</v>
      </c>
      <c r="L517">
        <v>1</v>
      </c>
      <c r="M517">
        <v>18</v>
      </c>
      <c r="N517" t="s">
        <v>9850</v>
      </c>
      <c r="O517" t="s">
        <v>1461</v>
      </c>
      <c r="P517" t="s">
        <v>22</v>
      </c>
      <c r="Q517" t="s">
        <v>37</v>
      </c>
      <c r="S517" t="s">
        <v>33</v>
      </c>
      <c r="T517" t="s">
        <v>191</v>
      </c>
      <c r="U517" t="s">
        <v>2280</v>
      </c>
      <c r="V517" t="s">
        <v>9385</v>
      </c>
      <c r="X517" t="str">
        <f>VLOOKUP(pbp!V3267, games!$B$2:$R$40, 3, FALSE)</f>
        <v>2020-09-28T00:20Z</v>
      </c>
      <c r="Y517">
        <f>VLOOKUP(1*V517,NFLGames!$H$11:$H$555,1,FALSE)</f>
        <v>401127993</v>
      </c>
      <c r="Z517">
        <f>VLOOKUP($Y517, NFLGames!$H$11:$K$555,2,FALSE)</f>
        <v>2019</v>
      </c>
      <c r="AA517">
        <f>VLOOKUP($Y517, NFLGames!$H$11:$K$555,3,FALSE)</f>
        <v>3</v>
      </c>
      <c r="AB517" s="6">
        <f>IF(A518=0, 0, AH518-tbl_pbp[[#This Row],[Saints Win %]])</f>
        <v>0</v>
      </c>
      <c r="AE517">
        <f>ABS(tbl_pbp[[#This Row],[play.homeScore]]-tbl_pbp[[#This Row],[play.awayScore]])</f>
        <v>12</v>
      </c>
      <c r="AF517">
        <f>IF(tbl_pbp[[#This Row],[Play Saints Win % Increase]]&gt;=$AF$4,1,0)</f>
        <v>0</v>
      </c>
      <c r="AG517" t="str">
        <f>VLOOKUP(tbl_pbp[[#This Row],[gameId]], games!$B$2:$T$40, 9, FALSE)</f>
        <v>new-orleans-saints</v>
      </c>
      <c r="AH517" s="5">
        <f>IF(tbl_pbp[[#This Row],[AwayTeam]] &lt;&gt; "new-orleans-saints", tbl_pbp[[#This Row],[homeWinPercentage]], 1-tbl_pbp[[#This Row],[homeWinPercentage]])</f>
        <v>0.999</v>
      </c>
      <c r="AI517" s="13">
        <f>tbl_pbp[[#This Row],[Kamara]]*tbl_pbp[[#This Row],[Impactful Play]]</f>
        <v>0</v>
      </c>
      <c r="AJ517" s="13">
        <f>tbl_pbp[[#This Row],[Thomas]]*tbl_pbp[[#This Row],[Impactful Play]]</f>
        <v>0</v>
      </c>
      <c r="AK517" s="13" t="str">
        <f>VLOOKUP(tbl_pbp[[#This Row],[Play Saints Win % Increase]], tbl_impact[],3,TRUE)</f>
        <v>Scented (0 to +5%)</v>
      </c>
    </row>
    <row r="518" spans="1:37">
      <c r="A518" s="1">
        <v>169</v>
      </c>
      <c r="B518" s="5">
        <v>1E-3</v>
      </c>
      <c r="C518" t="s">
        <v>9851</v>
      </c>
      <c r="D518">
        <v>0</v>
      </c>
      <c r="E518">
        <v>0</v>
      </c>
      <c r="F518">
        <v>4</v>
      </c>
      <c r="G518">
        <v>21</v>
      </c>
      <c r="H518">
        <v>33</v>
      </c>
      <c r="I518">
        <v>10</v>
      </c>
      <c r="J518">
        <v>82</v>
      </c>
      <c r="K518" t="s">
        <v>450</v>
      </c>
      <c r="L518">
        <v>2</v>
      </c>
      <c r="M518">
        <v>18</v>
      </c>
      <c r="N518" t="s">
        <v>9852</v>
      </c>
      <c r="O518" t="s">
        <v>1461</v>
      </c>
      <c r="P518" t="s">
        <v>94</v>
      </c>
      <c r="Q518" t="s">
        <v>95</v>
      </c>
      <c r="R518" t="s">
        <v>96</v>
      </c>
      <c r="S518" t="s">
        <v>120</v>
      </c>
      <c r="T518" t="s">
        <v>191</v>
      </c>
      <c r="U518" t="s">
        <v>5191</v>
      </c>
      <c r="V518" t="s">
        <v>9385</v>
      </c>
      <c r="X518" t="str">
        <f>VLOOKUP(pbp!V3268, games!$B$2:$R$40, 3, FALSE)</f>
        <v>2020-09-28T00:20Z</v>
      </c>
      <c r="Y518">
        <f>VLOOKUP(1*V518,NFLGames!$H$11:$H$555,1,FALSE)</f>
        <v>401127993</v>
      </c>
      <c r="Z518">
        <f>VLOOKUP($Y518, NFLGames!$H$11:$K$555,2,FALSE)</f>
        <v>2019</v>
      </c>
      <c r="AA518">
        <f>VLOOKUP($Y518, NFLGames!$H$11:$K$555,3,FALSE)</f>
        <v>3</v>
      </c>
      <c r="AB518" s="6">
        <f>IF(A519=0, 0, AH519-tbl_pbp[[#This Row],[Saints Win %]])</f>
        <v>0</v>
      </c>
      <c r="AE518">
        <f>ABS(tbl_pbp[[#This Row],[play.homeScore]]-tbl_pbp[[#This Row],[play.awayScore]])</f>
        <v>12</v>
      </c>
      <c r="AF518">
        <f>IF(tbl_pbp[[#This Row],[Play Saints Win % Increase]]&gt;=$AF$4,1,0)</f>
        <v>0</v>
      </c>
      <c r="AG518" t="str">
        <f>VLOOKUP(tbl_pbp[[#This Row],[gameId]], games!$B$2:$T$40, 9, FALSE)</f>
        <v>new-orleans-saints</v>
      </c>
      <c r="AH518" s="5">
        <f>IF(tbl_pbp[[#This Row],[AwayTeam]] &lt;&gt; "new-orleans-saints", tbl_pbp[[#This Row],[homeWinPercentage]], 1-tbl_pbp[[#This Row],[homeWinPercentage]])</f>
        <v>0.999</v>
      </c>
      <c r="AI518" s="13">
        <f>tbl_pbp[[#This Row],[Kamara]]*tbl_pbp[[#This Row],[Impactful Play]]</f>
        <v>0</v>
      </c>
      <c r="AJ518" s="13">
        <f>tbl_pbp[[#This Row],[Thomas]]*tbl_pbp[[#This Row],[Impactful Play]]</f>
        <v>0</v>
      </c>
      <c r="AK518" s="13" t="str">
        <f>VLOOKUP(tbl_pbp[[#This Row],[Play Saints Win % Increase]], tbl_impact[],3,TRUE)</f>
        <v>Scented (0 to +5%)</v>
      </c>
    </row>
    <row r="519" spans="1:37">
      <c r="A519" s="1">
        <v>170</v>
      </c>
      <c r="B519" s="5">
        <v>1E-3</v>
      </c>
      <c r="C519" t="s">
        <v>9853</v>
      </c>
      <c r="D519">
        <v>0</v>
      </c>
      <c r="E519">
        <v>0</v>
      </c>
      <c r="F519">
        <v>4</v>
      </c>
      <c r="G519">
        <v>21</v>
      </c>
      <c r="H519">
        <v>33</v>
      </c>
      <c r="I519">
        <v>5</v>
      </c>
      <c r="J519">
        <v>87</v>
      </c>
      <c r="K519" t="s">
        <v>450</v>
      </c>
      <c r="L519">
        <v>2</v>
      </c>
      <c r="M519">
        <v>13</v>
      </c>
      <c r="N519" t="s">
        <v>9854</v>
      </c>
      <c r="O519" t="s">
        <v>1174</v>
      </c>
      <c r="P519" t="s">
        <v>22</v>
      </c>
      <c r="Q519" t="s">
        <v>37</v>
      </c>
      <c r="S519" t="s">
        <v>38</v>
      </c>
      <c r="T519" t="s">
        <v>184</v>
      </c>
      <c r="U519" t="s">
        <v>7844</v>
      </c>
      <c r="V519" t="s">
        <v>9385</v>
      </c>
      <c r="X519" t="str">
        <f>VLOOKUP(pbp!V3269, games!$B$2:$R$40, 3, FALSE)</f>
        <v>2020-09-28T00:20Z</v>
      </c>
      <c r="Y519">
        <f>VLOOKUP(1*V519,NFLGames!$H$11:$H$555,1,FALSE)</f>
        <v>401127993</v>
      </c>
      <c r="Z519">
        <f>VLOOKUP($Y519, NFLGames!$H$11:$K$555,2,FALSE)</f>
        <v>2019</v>
      </c>
      <c r="AA519">
        <f>VLOOKUP($Y519, NFLGames!$H$11:$K$555,3,FALSE)</f>
        <v>3</v>
      </c>
      <c r="AB519" s="6">
        <f>IF(A520=0, 0, AH520-tbl_pbp[[#This Row],[Saints Win %]])</f>
        <v>0</v>
      </c>
      <c r="AE519">
        <f>ABS(tbl_pbp[[#This Row],[play.homeScore]]-tbl_pbp[[#This Row],[play.awayScore]])</f>
        <v>12</v>
      </c>
      <c r="AF519">
        <f>IF(tbl_pbp[[#This Row],[Play Saints Win % Increase]]&gt;=$AF$4,1,0)</f>
        <v>0</v>
      </c>
      <c r="AG519" t="str">
        <f>VLOOKUP(tbl_pbp[[#This Row],[gameId]], games!$B$2:$T$40, 9, FALSE)</f>
        <v>new-orleans-saints</v>
      </c>
      <c r="AH519" s="5">
        <f>IF(tbl_pbp[[#This Row],[AwayTeam]] &lt;&gt; "new-orleans-saints", tbl_pbp[[#This Row],[homeWinPercentage]], 1-tbl_pbp[[#This Row],[homeWinPercentage]])</f>
        <v>0.999</v>
      </c>
      <c r="AI519" s="13">
        <f>tbl_pbp[[#This Row],[Kamara]]*tbl_pbp[[#This Row],[Impactful Play]]</f>
        <v>0</v>
      </c>
      <c r="AJ519" s="13">
        <f>tbl_pbp[[#This Row],[Thomas]]*tbl_pbp[[#This Row],[Impactful Play]]</f>
        <v>0</v>
      </c>
      <c r="AK519" s="13" t="str">
        <f>VLOOKUP(tbl_pbp[[#This Row],[Play Saints Win % Increase]], tbl_impact[],3,TRUE)</f>
        <v>Scented (0 to +5%)</v>
      </c>
    </row>
    <row r="520" spans="1:37">
      <c r="A520" s="1">
        <v>171</v>
      </c>
      <c r="B520" s="5">
        <v>1E-3</v>
      </c>
      <c r="C520" t="s">
        <v>9855</v>
      </c>
      <c r="D520">
        <v>0</v>
      </c>
      <c r="E520">
        <v>0</v>
      </c>
      <c r="F520">
        <v>4</v>
      </c>
      <c r="G520">
        <v>21</v>
      </c>
      <c r="H520">
        <v>33</v>
      </c>
      <c r="I520">
        <v>5</v>
      </c>
      <c r="J520">
        <v>87</v>
      </c>
      <c r="K520" t="s">
        <v>450</v>
      </c>
      <c r="L520">
        <v>3</v>
      </c>
      <c r="M520">
        <v>13</v>
      </c>
      <c r="N520" t="s">
        <v>9856</v>
      </c>
      <c r="O520" t="s">
        <v>2494</v>
      </c>
      <c r="P520" t="s">
        <v>22</v>
      </c>
      <c r="Q520" t="s">
        <v>37</v>
      </c>
      <c r="S520" t="s">
        <v>42</v>
      </c>
      <c r="T520" t="s">
        <v>184</v>
      </c>
      <c r="U520" t="s">
        <v>9857</v>
      </c>
      <c r="V520" t="s">
        <v>9385</v>
      </c>
      <c r="X520" t="str">
        <f>VLOOKUP(pbp!V3270, games!$B$2:$R$40, 3, FALSE)</f>
        <v>2020-09-28T00:20Z</v>
      </c>
      <c r="Y520">
        <f>VLOOKUP(1*V520,NFLGames!$H$11:$H$555,1,FALSE)</f>
        <v>401127993</v>
      </c>
      <c r="Z520">
        <f>VLOOKUP($Y520, NFLGames!$H$11:$K$555,2,FALSE)</f>
        <v>2019</v>
      </c>
      <c r="AA520">
        <f>VLOOKUP($Y520, NFLGames!$H$11:$K$555,3,FALSE)</f>
        <v>3</v>
      </c>
      <c r="AB520" s="6">
        <f>IF(A521=0, 0, AH521-tbl_pbp[[#This Row],[Saints Win %]])</f>
        <v>0</v>
      </c>
      <c r="AE520">
        <f>ABS(tbl_pbp[[#This Row],[play.homeScore]]-tbl_pbp[[#This Row],[play.awayScore]])</f>
        <v>12</v>
      </c>
      <c r="AF520">
        <f>IF(tbl_pbp[[#This Row],[Play Saints Win % Increase]]&gt;=$AF$4,1,0)</f>
        <v>0</v>
      </c>
      <c r="AG520" t="str">
        <f>VLOOKUP(tbl_pbp[[#This Row],[gameId]], games!$B$2:$T$40, 9, FALSE)</f>
        <v>new-orleans-saints</v>
      </c>
      <c r="AH520" s="5">
        <f>IF(tbl_pbp[[#This Row],[AwayTeam]] &lt;&gt; "new-orleans-saints", tbl_pbp[[#This Row],[homeWinPercentage]], 1-tbl_pbp[[#This Row],[homeWinPercentage]])</f>
        <v>0.999</v>
      </c>
      <c r="AI520" s="13">
        <f>tbl_pbp[[#This Row],[Kamara]]*tbl_pbp[[#This Row],[Impactful Play]]</f>
        <v>0</v>
      </c>
      <c r="AJ520" s="13">
        <f>tbl_pbp[[#This Row],[Thomas]]*tbl_pbp[[#This Row],[Impactful Play]]</f>
        <v>0</v>
      </c>
      <c r="AK520" s="13" t="str">
        <f>VLOOKUP(tbl_pbp[[#This Row],[Play Saints Win % Increase]], tbl_impact[],3,TRUE)</f>
        <v>Scented (0 to +5%)</v>
      </c>
    </row>
    <row r="521" spans="1:37">
      <c r="A521" s="1">
        <v>172</v>
      </c>
      <c r="B521" s="5">
        <v>1E-3</v>
      </c>
      <c r="C521" t="s">
        <v>9858</v>
      </c>
      <c r="D521">
        <v>0</v>
      </c>
      <c r="E521">
        <v>0</v>
      </c>
      <c r="F521">
        <v>4</v>
      </c>
      <c r="G521">
        <v>21</v>
      </c>
      <c r="H521">
        <v>33</v>
      </c>
      <c r="I521">
        <v>5</v>
      </c>
      <c r="J521">
        <v>87</v>
      </c>
      <c r="K521" t="s">
        <v>450</v>
      </c>
      <c r="L521">
        <v>4</v>
      </c>
      <c r="M521">
        <v>13</v>
      </c>
      <c r="N521" t="s">
        <v>9859</v>
      </c>
      <c r="O521" t="s">
        <v>2002</v>
      </c>
      <c r="P521" t="s">
        <v>94</v>
      </c>
      <c r="Q521" t="s">
        <v>95</v>
      </c>
      <c r="R521" t="s">
        <v>96</v>
      </c>
      <c r="S521" t="s">
        <v>78</v>
      </c>
      <c r="T521" t="s">
        <v>184</v>
      </c>
      <c r="U521" t="s">
        <v>9684</v>
      </c>
      <c r="V521" t="s">
        <v>9385</v>
      </c>
      <c r="X521" t="str">
        <f>VLOOKUP(pbp!V3271, games!$B$2:$R$40, 3, FALSE)</f>
        <v>2020-09-28T00:20Z</v>
      </c>
      <c r="Y521">
        <f>VLOOKUP(1*V521,NFLGames!$H$11:$H$555,1,FALSE)</f>
        <v>401127993</v>
      </c>
      <c r="Z521">
        <f>VLOOKUP($Y521, NFLGames!$H$11:$K$555,2,FALSE)</f>
        <v>2019</v>
      </c>
      <c r="AA521">
        <f>VLOOKUP($Y521, NFLGames!$H$11:$K$555,3,FALSE)</f>
        <v>3</v>
      </c>
      <c r="AB521" s="6">
        <f>IF(A522=0, 0, AH522-tbl_pbp[[#This Row],[Saints Win %]])</f>
        <v>0</v>
      </c>
      <c r="AE521">
        <f>ABS(tbl_pbp[[#This Row],[play.homeScore]]-tbl_pbp[[#This Row],[play.awayScore]])</f>
        <v>12</v>
      </c>
      <c r="AF521">
        <f>IF(tbl_pbp[[#This Row],[Play Saints Win % Increase]]&gt;=$AF$4,1,0)</f>
        <v>0</v>
      </c>
      <c r="AG521" t="str">
        <f>VLOOKUP(tbl_pbp[[#This Row],[gameId]], games!$B$2:$T$40, 9, FALSE)</f>
        <v>new-orleans-saints</v>
      </c>
      <c r="AH521" s="5">
        <f>IF(tbl_pbp[[#This Row],[AwayTeam]] &lt;&gt; "new-orleans-saints", tbl_pbp[[#This Row],[homeWinPercentage]], 1-tbl_pbp[[#This Row],[homeWinPercentage]])</f>
        <v>0.999</v>
      </c>
      <c r="AI521" s="13">
        <f>tbl_pbp[[#This Row],[Kamara]]*tbl_pbp[[#This Row],[Impactful Play]]</f>
        <v>0</v>
      </c>
      <c r="AJ521" s="13">
        <f>tbl_pbp[[#This Row],[Thomas]]*tbl_pbp[[#This Row],[Impactful Play]]</f>
        <v>0</v>
      </c>
      <c r="AK521" s="13" t="str">
        <f>VLOOKUP(tbl_pbp[[#This Row],[Play Saints Win % Increase]], tbl_impact[],3,TRUE)</f>
        <v>Scented (0 to +5%)</v>
      </c>
    </row>
    <row r="522" spans="1:37">
      <c r="A522" s="1">
        <v>173</v>
      </c>
      <c r="B522" s="5">
        <v>1E-3</v>
      </c>
      <c r="C522" t="s">
        <v>9860</v>
      </c>
      <c r="D522">
        <v>0</v>
      </c>
      <c r="E522">
        <v>0</v>
      </c>
      <c r="F522">
        <v>4</v>
      </c>
      <c r="G522">
        <v>21</v>
      </c>
      <c r="H522">
        <v>33</v>
      </c>
      <c r="I522">
        <v>8</v>
      </c>
      <c r="J522">
        <v>92</v>
      </c>
      <c r="K522" t="s">
        <v>450</v>
      </c>
      <c r="L522">
        <v>1</v>
      </c>
      <c r="M522">
        <v>8</v>
      </c>
      <c r="N522" t="s">
        <v>9861</v>
      </c>
      <c r="O522" t="s">
        <v>3271</v>
      </c>
      <c r="P522" t="s">
        <v>94</v>
      </c>
      <c r="Q522" t="s">
        <v>95</v>
      </c>
      <c r="R522" t="s">
        <v>96</v>
      </c>
      <c r="S522" t="s">
        <v>283</v>
      </c>
      <c r="T522" t="s">
        <v>444</v>
      </c>
      <c r="U522" t="s">
        <v>6871</v>
      </c>
      <c r="V522" t="s">
        <v>9385</v>
      </c>
      <c r="X522" t="str">
        <f>VLOOKUP(pbp!V3272, games!$B$2:$R$40, 3, FALSE)</f>
        <v>2020-09-28T00:20Z</v>
      </c>
      <c r="Y522">
        <f>VLOOKUP(1*V522,NFLGames!$H$11:$H$555,1,FALSE)</f>
        <v>401127993</v>
      </c>
      <c r="Z522">
        <f>VLOOKUP($Y522, NFLGames!$H$11:$K$555,2,FALSE)</f>
        <v>2019</v>
      </c>
      <c r="AA522">
        <f>VLOOKUP($Y522, NFLGames!$H$11:$K$555,3,FALSE)</f>
        <v>3</v>
      </c>
      <c r="AB522" s="6">
        <f>IF(A523=0, 0, AH523-tbl_pbp[[#This Row],[Saints Win %]])</f>
        <v>1.0000000000000009E-3</v>
      </c>
      <c r="AE522">
        <f>ABS(tbl_pbp[[#This Row],[play.homeScore]]-tbl_pbp[[#This Row],[play.awayScore]])</f>
        <v>12</v>
      </c>
      <c r="AF522">
        <f>IF(tbl_pbp[[#This Row],[Play Saints Win % Increase]]&gt;=$AF$4,1,0)</f>
        <v>0</v>
      </c>
      <c r="AG522" t="str">
        <f>VLOOKUP(tbl_pbp[[#This Row],[gameId]], games!$B$2:$T$40, 9, FALSE)</f>
        <v>new-orleans-saints</v>
      </c>
      <c r="AH522" s="5">
        <f>IF(tbl_pbp[[#This Row],[AwayTeam]] &lt;&gt; "new-orleans-saints", tbl_pbp[[#This Row],[homeWinPercentage]], 1-tbl_pbp[[#This Row],[homeWinPercentage]])</f>
        <v>0.999</v>
      </c>
      <c r="AI522" s="13">
        <f>tbl_pbp[[#This Row],[Kamara]]*tbl_pbp[[#This Row],[Impactful Play]]</f>
        <v>0</v>
      </c>
      <c r="AJ522" s="13">
        <f>tbl_pbp[[#This Row],[Thomas]]*tbl_pbp[[#This Row],[Impactful Play]]</f>
        <v>0</v>
      </c>
      <c r="AK522" s="13" t="str">
        <f>VLOOKUP(tbl_pbp[[#This Row],[Play Saints Win % Increase]], tbl_impact[],3,TRUE)</f>
        <v>Scented (0 to +5%)</v>
      </c>
    </row>
    <row r="523" spans="1:37">
      <c r="A523" s="1">
        <v>174</v>
      </c>
      <c r="B523" s="5">
        <v>0</v>
      </c>
      <c r="C523" t="s">
        <v>9862</v>
      </c>
      <c r="D523">
        <v>0</v>
      </c>
      <c r="E523">
        <v>0</v>
      </c>
      <c r="F523">
        <v>4</v>
      </c>
      <c r="G523">
        <v>27</v>
      </c>
      <c r="H523">
        <v>33</v>
      </c>
      <c r="I523">
        <v>4</v>
      </c>
      <c r="J523">
        <v>96</v>
      </c>
      <c r="K523" t="s">
        <v>450</v>
      </c>
      <c r="L523">
        <v>1</v>
      </c>
      <c r="M523">
        <v>4</v>
      </c>
      <c r="N523" t="s">
        <v>9863</v>
      </c>
      <c r="O523" t="s">
        <v>143</v>
      </c>
      <c r="P523" t="s">
        <v>103</v>
      </c>
      <c r="Q523" t="s">
        <v>104</v>
      </c>
      <c r="R523" t="s">
        <v>105</v>
      </c>
      <c r="S523" t="s">
        <v>283</v>
      </c>
      <c r="T523" t="s">
        <v>573</v>
      </c>
      <c r="U523" t="s">
        <v>574</v>
      </c>
      <c r="V523" t="s">
        <v>9385</v>
      </c>
      <c r="X523" t="str">
        <f>VLOOKUP(pbp!V3273, games!$B$2:$R$40, 3, FALSE)</f>
        <v>2020-09-28T00:20Z</v>
      </c>
      <c r="Y523">
        <f>VLOOKUP(1*V523,NFLGames!$H$11:$H$555,1,FALSE)</f>
        <v>401127993</v>
      </c>
      <c r="Z523">
        <f>VLOOKUP($Y523, NFLGames!$H$11:$K$555,2,FALSE)</f>
        <v>2019</v>
      </c>
      <c r="AA523">
        <f>VLOOKUP($Y523, NFLGames!$H$11:$K$555,3,FALSE)</f>
        <v>3</v>
      </c>
      <c r="AB523" s="6">
        <f>IF(A524=0, 0, AH524-tbl_pbp[[#This Row],[Saints Win %]])</f>
        <v>0</v>
      </c>
      <c r="AE523">
        <f>ABS(tbl_pbp[[#This Row],[play.homeScore]]-tbl_pbp[[#This Row],[play.awayScore]])</f>
        <v>6</v>
      </c>
      <c r="AF523">
        <f>IF(tbl_pbp[[#This Row],[Play Saints Win % Increase]]&gt;=$AF$4,1,0)</f>
        <v>0</v>
      </c>
      <c r="AG523" t="str">
        <f>VLOOKUP(tbl_pbp[[#This Row],[gameId]], games!$B$2:$T$40, 9, FALSE)</f>
        <v>new-orleans-saints</v>
      </c>
      <c r="AH523" s="5">
        <f>IF(tbl_pbp[[#This Row],[AwayTeam]] &lt;&gt; "new-orleans-saints", tbl_pbp[[#This Row],[homeWinPercentage]], 1-tbl_pbp[[#This Row],[homeWinPercentage]])</f>
        <v>1</v>
      </c>
      <c r="AI523" s="13">
        <f>tbl_pbp[[#This Row],[Kamara]]*tbl_pbp[[#This Row],[Impactful Play]]</f>
        <v>0</v>
      </c>
      <c r="AJ523" s="13">
        <f>tbl_pbp[[#This Row],[Thomas]]*tbl_pbp[[#This Row],[Impactful Play]]</f>
        <v>0</v>
      </c>
      <c r="AK523" s="13" t="str">
        <f>VLOOKUP(tbl_pbp[[#This Row],[Play Saints Win % Increase]], tbl_impact[],3,TRUE)</f>
        <v>Scented (0 to +5%)</v>
      </c>
    </row>
    <row r="524" spans="1:37">
      <c r="A524" s="1">
        <v>175</v>
      </c>
      <c r="B524" s="5">
        <v>0</v>
      </c>
      <c r="C524" t="s">
        <v>9864</v>
      </c>
      <c r="D524">
        <v>0</v>
      </c>
      <c r="E524">
        <v>0</v>
      </c>
      <c r="F524">
        <v>4</v>
      </c>
      <c r="G524">
        <v>27</v>
      </c>
      <c r="H524">
        <v>33</v>
      </c>
      <c r="I524">
        <v>0</v>
      </c>
      <c r="J524">
        <v>85</v>
      </c>
      <c r="L524">
        <v>0</v>
      </c>
      <c r="M524">
        <v>0</v>
      </c>
      <c r="N524" t="s">
        <v>364</v>
      </c>
      <c r="O524" t="s">
        <v>143</v>
      </c>
      <c r="P524" t="s">
        <v>365</v>
      </c>
      <c r="Q524" t="s">
        <v>366</v>
      </c>
      <c r="R524" t="s">
        <v>367</v>
      </c>
      <c r="V524" t="s">
        <v>9385</v>
      </c>
      <c r="X524" t="str">
        <f>VLOOKUP(pbp!V3274, games!$B$2:$R$40, 3, FALSE)</f>
        <v>2020-09-28T00:20Z</v>
      </c>
      <c r="Y524">
        <f>VLOOKUP(1*V524,NFLGames!$H$11:$H$555,1,FALSE)</f>
        <v>401127993</v>
      </c>
      <c r="Z524">
        <f>VLOOKUP($Y524, NFLGames!$H$11:$K$555,2,FALSE)</f>
        <v>2019</v>
      </c>
      <c r="AA524">
        <f>VLOOKUP($Y524, NFLGames!$H$11:$K$555,3,FALSE)</f>
        <v>3</v>
      </c>
      <c r="AB524" s="6">
        <f>IF(A525=0, 0, AH525-tbl_pbp[[#This Row],[Saints Win %]])</f>
        <v>0</v>
      </c>
      <c r="AE524">
        <f>ABS(tbl_pbp[[#This Row],[play.homeScore]]-tbl_pbp[[#This Row],[play.awayScore]])</f>
        <v>6</v>
      </c>
      <c r="AF524">
        <f>IF(tbl_pbp[[#This Row],[Play Saints Win % Increase]]&gt;=$AF$4,1,0)</f>
        <v>0</v>
      </c>
      <c r="AG524" t="str">
        <f>VLOOKUP(tbl_pbp[[#This Row],[gameId]], games!$B$2:$T$40, 9, FALSE)</f>
        <v>new-orleans-saints</v>
      </c>
      <c r="AH524" s="5">
        <f>IF(tbl_pbp[[#This Row],[AwayTeam]] &lt;&gt; "new-orleans-saints", tbl_pbp[[#This Row],[homeWinPercentage]], 1-tbl_pbp[[#This Row],[homeWinPercentage]])</f>
        <v>1</v>
      </c>
      <c r="AI524" s="13">
        <f>tbl_pbp[[#This Row],[Kamara]]*tbl_pbp[[#This Row],[Impactful Play]]</f>
        <v>0</v>
      </c>
      <c r="AJ524" s="13">
        <f>tbl_pbp[[#This Row],[Thomas]]*tbl_pbp[[#This Row],[Impactful Play]]</f>
        <v>0</v>
      </c>
      <c r="AK524" s="13" t="str">
        <f>VLOOKUP(tbl_pbp[[#This Row],[Play Saints Win % Increase]], tbl_impact[],3,TRUE)</f>
        <v>Scented (0 to +5%)</v>
      </c>
    </row>
    <row r="525" spans="1:37">
      <c r="A525" s="1">
        <v>0</v>
      </c>
      <c r="B525" s="5">
        <v>0.54500000000000004</v>
      </c>
      <c r="C525" t="s">
        <v>9865</v>
      </c>
      <c r="D525">
        <v>0</v>
      </c>
      <c r="E525">
        <v>0</v>
      </c>
      <c r="F525">
        <v>1</v>
      </c>
      <c r="G525">
        <v>0</v>
      </c>
      <c r="H525">
        <v>0</v>
      </c>
      <c r="I525">
        <v>0</v>
      </c>
      <c r="J525">
        <v>35</v>
      </c>
      <c r="K525" t="s">
        <v>29</v>
      </c>
      <c r="L525">
        <v>0</v>
      </c>
      <c r="M525">
        <v>65</v>
      </c>
      <c r="N525" t="s">
        <v>288</v>
      </c>
      <c r="O525" t="s">
        <v>24</v>
      </c>
      <c r="P525" t="s">
        <v>25</v>
      </c>
      <c r="Q525" t="s">
        <v>26</v>
      </c>
      <c r="R525" t="s">
        <v>27</v>
      </c>
      <c r="V525" t="s">
        <v>9866</v>
      </c>
      <c r="X525" t="str">
        <f>VLOOKUP(pbp!V3275, games!$B$2:$R$40, 3, FALSE)</f>
        <v>2020-09-28T00:20Z</v>
      </c>
      <c r="Y525">
        <f>VLOOKUP(1*V525,NFLGames!$H$11:$H$555,1,FALSE)</f>
        <v>401128102</v>
      </c>
      <c r="Z525">
        <f>VLOOKUP($Y525, NFLGames!$H$11:$K$555,2,FALSE)</f>
        <v>2019</v>
      </c>
      <c r="AA525">
        <f>VLOOKUP($Y525, NFLGames!$H$11:$K$555,3,FALSE)</f>
        <v>4</v>
      </c>
      <c r="AB525" s="6">
        <f>IF(A526=0, 0, AH526-tbl_pbp[[#This Row],[Saints Win %]])</f>
        <v>-6.0000000000000053E-3</v>
      </c>
      <c r="AE525">
        <f>ABS(tbl_pbp[[#This Row],[play.homeScore]]-tbl_pbp[[#This Row],[play.awayScore]])</f>
        <v>0</v>
      </c>
      <c r="AF525">
        <f>IF(tbl_pbp[[#This Row],[Play Saints Win % Increase]]&gt;=$AF$4,1,0)</f>
        <v>0</v>
      </c>
      <c r="AG525" t="str">
        <f>VLOOKUP(tbl_pbp[[#This Row],[gameId]], games!$B$2:$T$40, 9, FALSE)</f>
        <v>dallas-cowboys</v>
      </c>
      <c r="AH525" s="5">
        <f>IF(tbl_pbp[[#This Row],[AwayTeam]] &lt;&gt; "new-orleans-saints", tbl_pbp[[#This Row],[homeWinPercentage]], 1-tbl_pbp[[#This Row],[homeWinPercentage]])</f>
        <v>0.54500000000000004</v>
      </c>
      <c r="AI525" s="13">
        <f>tbl_pbp[[#This Row],[Kamara]]*tbl_pbp[[#This Row],[Impactful Play]]</f>
        <v>0</v>
      </c>
      <c r="AJ525" s="13">
        <f>tbl_pbp[[#This Row],[Thomas]]*tbl_pbp[[#This Row],[Impactful Play]]</f>
        <v>0</v>
      </c>
      <c r="AK525" s="13" t="str">
        <f>VLOOKUP(tbl_pbp[[#This Row],[Play Saints Win % Increase]], tbl_impact[],3,TRUE)</f>
        <v>Bad (0 to -5%)</v>
      </c>
    </row>
    <row r="526" spans="1:37">
      <c r="A526" s="1">
        <v>1</v>
      </c>
      <c r="B526" s="5">
        <v>0.53900000000000003</v>
      </c>
      <c r="C526" t="s">
        <v>9867</v>
      </c>
      <c r="D526">
        <v>0</v>
      </c>
      <c r="E526">
        <v>0</v>
      </c>
      <c r="F526">
        <v>1</v>
      </c>
      <c r="G526">
        <v>0</v>
      </c>
      <c r="H526">
        <v>0</v>
      </c>
      <c r="I526">
        <v>10</v>
      </c>
      <c r="J526">
        <v>75</v>
      </c>
      <c r="K526" t="s">
        <v>9868</v>
      </c>
      <c r="L526">
        <v>1</v>
      </c>
      <c r="M526">
        <v>75</v>
      </c>
      <c r="N526" t="s">
        <v>9869</v>
      </c>
      <c r="O526" t="s">
        <v>24</v>
      </c>
      <c r="P526" t="s">
        <v>30</v>
      </c>
      <c r="Q526" t="s">
        <v>31</v>
      </c>
      <c r="R526" t="s">
        <v>32</v>
      </c>
      <c r="S526" t="s">
        <v>33</v>
      </c>
      <c r="T526" t="s">
        <v>9870</v>
      </c>
      <c r="U526" t="s">
        <v>9871</v>
      </c>
      <c r="V526" t="s">
        <v>9866</v>
      </c>
      <c r="X526" t="str">
        <f>VLOOKUP(pbp!V3276, games!$B$2:$R$40, 3, FALSE)</f>
        <v>2020-09-28T00:20Z</v>
      </c>
      <c r="Y526">
        <f>VLOOKUP(1*V526,NFLGames!$H$11:$H$555,1,FALSE)</f>
        <v>401128102</v>
      </c>
      <c r="Z526">
        <f>VLOOKUP($Y526, NFLGames!$H$11:$K$555,2,FALSE)</f>
        <v>2019</v>
      </c>
      <c r="AA526">
        <f>VLOOKUP($Y526, NFLGames!$H$11:$K$555,3,FALSE)</f>
        <v>4</v>
      </c>
      <c r="AB526" s="6">
        <f>IF(A527=0, 0, AH527-tbl_pbp[[#This Row],[Saints Win %]])</f>
        <v>-1.2000000000000011E-2</v>
      </c>
      <c r="AE526">
        <f>ABS(tbl_pbp[[#This Row],[play.homeScore]]-tbl_pbp[[#This Row],[play.awayScore]])</f>
        <v>0</v>
      </c>
      <c r="AF526">
        <f>IF(tbl_pbp[[#This Row],[Play Saints Win % Increase]]&gt;=$AF$4,1,0)</f>
        <v>0</v>
      </c>
      <c r="AG526" t="str">
        <f>VLOOKUP(tbl_pbp[[#This Row],[gameId]], games!$B$2:$T$40, 9, FALSE)</f>
        <v>dallas-cowboys</v>
      </c>
      <c r="AH526" s="5">
        <f>IF(tbl_pbp[[#This Row],[AwayTeam]] &lt;&gt; "new-orleans-saints", tbl_pbp[[#This Row],[homeWinPercentage]], 1-tbl_pbp[[#This Row],[homeWinPercentage]])</f>
        <v>0.53900000000000003</v>
      </c>
      <c r="AI526" s="13">
        <f>tbl_pbp[[#This Row],[Kamara]]*tbl_pbp[[#This Row],[Impactful Play]]</f>
        <v>0</v>
      </c>
      <c r="AJ526" s="13">
        <f>tbl_pbp[[#This Row],[Thomas]]*tbl_pbp[[#This Row],[Impactful Play]]</f>
        <v>0</v>
      </c>
      <c r="AK526" s="13" t="str">
        <f>VLOOKUP(tbl_pbp[[#This Row],[Play Saints Win % Increase]], tbl_impact[],3,TRUE)</f>
        <v>Bad (0 to -5%)</v>
      </c>
    </row>
    <row r="527" spans="1:37">
      <c r="A527" s="1">
        <v>2</v>
      </c>
      <c r="B527" s="5">
        <v>0.52700000000000002</v>
      </c>
      <c r="C527" t="s">
        <v>9872</v>
      </c>
      <c r="D527">
        <v>0</v>
      </c>
      <c r="E527">
        <v>0</v>
      </c>
      <c r="F527">
        <v>1</v>
      </c>
      <c r="G527">
        <v>0</v>
      </c>
      <c r="H527">
        <v>0</v>
      </c>
      <c r="I527">
        <v>3</v>
      </c>
      <c r="J527">
        <v>68</v>
      </c>
      <c r="K527" t="s">
        <v>9868</v>
      </c>
      <c r="L527">
        <v>2</v>
      </c>
      <c r="M527">
        <v>68</v>
      </c>
      <c r="N527" t="s">
        <v>9873</v>
      </c>
      <c r="O527" t="s">
        <v>3032</v>
      </c>
      <c r="P527" t="s">
        <v>45</v>
      </c>
      <c r="Q527" t="s">
        <v>46</v>
      </c>
      <c r="R527" t="s">
        <v>47</v>
      </c>
      <c r="S527" t="s">
        <v>193</v>
      </c>
      <c r="T527" t="s">
        <v>9874</v>
      </c>
      <c r="U527" t="s">
        <v>9875</v>
      </c>
      <c r="V527" t="s">
        <v>9866</v>
      </c>
      <c r="X527" t="str">
        <f>VLOOKUP(pbp!V3277, games!$B$2:$R$40, 3, FALSE)</f>
        <v>2020-09-28T00:20Z</v>
      </c>
      <c r="Y527">
        <f>VLOOKUP(1*V527,NFLGames!$H$11:$H$555,1,FALSE)</f>
        <v>401128102</v>
      </c>
      <c r="Z527">
        <f>VLOOKUP($Y527, NFLGames!$H$11:$K$555,2,FALSE)</f>
        <v>2019</v>
      </c>
      <c r="AA527">
        <f>VLOOKUP($Y527, NFLGames!$H$11:$K$555,3,FALSE)</f>
        <v>4</v>
      </c>
      <c r="AB527" s="6">
        <f>IF(A528=0, 0, AH528-tbl_pbp[[#This Row],[Saints Win %]])</f>
        <v>1.7000000000000015E-2</v>
      </c>
      <c r="AE527">
        <f>ABS(tbl_pbp[[#This Row],[play.homeScore]]-tbl_pbp[[#This Row],[play.awayScore]])</f>
        <v>0</v>
      </c>
      <c r="AF527">
        <f>IF(tbl_pbp[[#This Row],[Play Saints Win % Increase]]&gt;=$AF$4,1,0)</f>
        <v>0</v>
      </c>
      <c r="AG527" t="str">
        <f>VLOOKUP(tbl_pbp[[#This Row],[gameId]], games!$B$2:$T$40, 9, FALSE)</f>
        <v>dallas-cowboys</v>
      </c>
      <c r="AH527" s="5">
        <f>IF(tbl_pbp[[#This Row],[AwayTeam]] &lt;&gt; "new-orleans-saints", tbl_pbp[[#This Row],[homeWinPercentage]], 1-tbl_pbp[[#This Row],[homeWinPercentage]])</f>
        <v>0.52700000000000002</v>
      </c>
      <c r="AI527" s="13">
        <f>tbl_pbp[[#This Row],[Kamara]]*tbl_pbp[[#This Row],[Impactful Play]]</f>
        <v>0</v>
      </c>
      <c r="AJ527" s="13">
        <f>tbl_pbp[[#This Row],[Thomas]]*tbl_pbp[[#This Row],[Impactful Play]]</f>
        <v>0</v>
      </c>
      <c r="AK527" s="13" t="str">
        <f>VLOOKUP(tbl_pbp[[#This Row],[Play Saints Win % Increase]], tbl_impact[],3,TRUE)</f>
        <v>Scented (0 to +5%)</v>
      </c>
    </row>
    <row r="528" spans="1:37">
      <c r="A528" s="1">
        <v>3</v>
      </c>
      <c r="B528" s="5">
        <v>0.54400000000000004</v>
      </c>
      <c r="C528" t="s">
        <v>9876</v>
      </c>
      <c r="D528">
        <v>0</v>
      </c>
      <c r="E528">
        <v>0</v>
      </c>
      <c r="F528">
        <v>1</v>
      </c>
      <c r="G528">
        <v>0</v>
      </c>
      <c r="H528">
        <v>0</v>
      </c>
      <c r="I528">
        <v>10</v>
      </c>
      <c r="J528">
        <v>63</v>
      </c>
      <c r="K528" t="s">
        <v>9868</v>
      </c>
      <c r="L528">
        <v>1</v>
      </c>
      <c r="M528">
        <v>63</v>
      </c>
      <c r="N528" t="s">
        <v>9877</v>
      </c>
      <c r="O528" t="s">
        <v>1764</v>
      </c>
      <c r="P528" t="s">
        <v>30</v>
      </c>
      <c r="Q528" t="s">
        <v>31</v>
      </c>
      <c r="R528" t="s">
        <v>32</v>
      </c>
      <c r="S528" t="s">
        <v>33</v>
      </c>
      <c r="T528" t="s">
        <v>9878</v>
      </c>
      <c r="U528" t="s">
        <v>9879</v>
      </c>
      <c r="V528" t="s">
        <v>9866</v>
      </c>
      <c r="X528" t="str">
        <f>VLOOKUP(pbp!V3278, games!$B$2:$R$40, 3, FALSE)</f>
        <v>2020-09-28T00:20Z</v>
      </c>
      <c r="Y528">
        <f>VLOOKUP(1*V528,NFLGames!$H$11:$H$555,1,FALSE)</f>
        <v>401128102</v>
      </c>
      <c r="Z528">
        <f>VLOOKUP($Y528, NFLGames!$H$11:$K$555,2,FALSE)</f>
        <v>2019</v>
      </c>
      <c r="AA528">
        <f>VLOOKUP($Y528, NFLGames!$H$11:$K$555,3,FALSE)</f>
        <v>4</v>
      </c>
      <c r="AB528" s="6">
        <f>IF(A529=0, 0, AH529-tbl_pbp[[#This Row],[Saints Win %]])</f>
        <v>0</v>
      </c>
      <c r="AE528">
        <f>ABS(tbl_pbp[[#This Row],[play.homeScore]]-tbl_pbp[[#This Row],[play.awayScore]])</f>
        <v>0</v>
      </c>
      <c r="AF528">
        <f>IF(tbl_pbp[[#This Row],[Play Saints Win % Increase]]&gt;=$AF$4,1,0)</f>
        <v>0</v>
      </c>
      <c r="AG528" t="str">
        <f>VLOOKUP(tbl_pbp[[#This Row],[gameId]], games!$B$2:$T$40, 9, FALSE)</f>
        <v>dallas-cowboys</v>
      </c>
      <c r="AH528" s="5">
        <f>IF(tbl_pbp[[#This Row],[AwayTeam]] &lt;&gt; "new-orleans-saints", tbl_pbp[[#This Row],[homeWinPercentage]], 1-tbl_pbp[[#This Row],[homeWinPercentage]])</f>
        <v>0.54400000000000004</v>
      </c>
      <c r="AI528" s="13">
        <f>tbl_pbp[[#This Row],[Kamara]]*tbl_pbp[[#This Row],[Impactful Play]]</f>
        <v>0</v>
      </c>
      <c r="AJ528" s="13">
        <f>tbl_pbp[[#This Row],[Thomas]]*tbl_pbp[[#This Row],[Impactful Play]]</f>
        <v>0</v>
      </c>
      <c r="AK528" s="13" t="str">
        <f>VLOOKUP(tbl_pbp[[#This Row],[Play Saints Win % Increase]], tbl_impact[],3,TRUE)</f>
        <v>Scented (0 to +5%)</v>
      </c>
    </row>
    <row r="529" spans="1:37">
      <c r="A529" s="1">
        <v>4</v>
      </c>
      <c r="B529" s="5">
        <v>0.54400000000000004</v>
      </c>
      <c r="C529" t="s">
        <v>9880</v>
      </c>
      <c r="D529">
        <v>0</v>
      </c>
      <c r="E529">
        <v>0</v>
      </c>
      <c r="F529">
        <v>1</v>
      </c>
      <c r="G529">
        <v>0</v>
      </c>
      <c r="H529">
        <v>0</v>
      </c>
      <c r="I529">
        <v>10</v>
      </c>
      <c r="J529">
        <v>53</v>
      </c>
      <c r="K529" t="s">
        <v>9868</v>
      </c>
      <c r="L529">
        <v>1</v>
      </c>
      <c r="M529">
        <v>53</v>
      </c>
      <c r="N529" t="s">
        <v>9881</v>
      </c>
      <c r="O529" t="s">
        <v>3038</v>
      </c>
      <c r="P529" t="s">
        <v>45</v>
      </c>
      <c r="Q529" t="s">
        <v>46</v>
      </c>
      <c r="R529" t="s">
        <v>47</v>
      </c>
      <c r="S529" t="s">
        <v>33</v>
      </c>
      <c r="T529" t="s">
        <v>9882</v>
      </c>
      <c r="U529" t="s">
        <v>9883</v>
      </c>
      <c r="V529" t="s">
        <v>9866</v>
      </c>
      <c r="X529" t="str">
        <f>VLOOKUP(pbp!V3279, games!$B$2:$R$40, 3, FALSE)</f>
        <v>2020-09-28T00:20Z</v>
      </c>
      <c r="Y529">
        <f>VLOOKUP(1*V529,NFLGames!$H$11:$H$555,1,FALSE)</f>
        <v>401128102</v>
      </c>
      <c r="Z529">
        <f>VLOOKUP($Y529, NFLGames!$H$11:$K$555,2,FALSE)</f>
        <v>2019</v>
      </c>
      <c r="AA529">
        <f>VLOOKUP($Y529, NFLGames!$H$11:$K$555,3,FALSE)</f>
        <v>4</v>
      </c>
      <c r="AB529" s="6">
        <f>IF(A530=0, 0, AH530-tbl_pbp[[#This Row],[Saints Win %]])</f>
        <v>4.6999999999999931E-2</v>
      </c>
      <c r="AE529">
        <f>ABS(tbl_pbp[[#This Row],[play.homeScore]]-tbl_pbp[[#This Row],[play.awayScore]])</f>
        <v>0</v>
      </c>
      <c r="AF529">
        <f>IF(tbl_pbp[[#This Row],[Play Saints Win % Increase]]&gt;=$AF$4,1,0)</f>
        <v>0</v>
      </c>
      <c r="AG529" t="str">
        <f>VLOOKUP(tbl_pbp[[#This Row],[gameId]], games!$B$2:$T$40, 9, FALSE)</f>
        <v>dallas-cowboys</v>
      </c>
      <c r="AH529" s="5">
        <f>IF(tbl_pbp[[#This Row],[AwayTeam]] &lt;&gt; "new-orleans-saints", tbl_pbp[[#This Row],[homeWinPercentage]], 1-tbl_pbp[[#This Row],[homeWinPercentage]])</f>
        <v>0.54400000000000004</v>
      </c>
      <c r="AI529" s="13">
        <f>tbl_pbp[[#This Row],[Kamara]]*tbl_pbp[[#This Row],[Impactful Play]]</f>
        <v>0</v>
      </c>
      <c r="AJ529" s="13">
        <f>tbl_pbp[[#This Row],[Thomas]]*tbl_pbp[[#This Row],[Impactful Play]]</f>
        <v>0</v>
      </c>
      <c r="AK529" s="13" t="str">
        <f>VLOOKUP(tbl_pbp[[#This Row],[Play Saints Win % Increase]], tbl_impact[],3,TRUE)</f>
        <v>Scented (0 to +5%)</v>
      </c>
    </row>
    <row r="530" spans="1:37">
      <c r="A530" s="1">
        <v>5</v>
      </c>
      <c r="B530" s="5">
        <v>0.59099999999999997</v>
      </c>
      <c r="C530" t="s">
        <v>9884</v>
      </c>
      <c r="D530">
        <v>0</v>
      </c>
      <c r="E530">
        <v>0</v>
      </c>
      <c r="F530">
        <v>1</v>
      </c>
      <c r="G530">
        <v>0</v>
      </c>
      <c r="H530">
        <v>0</v>
      </c>
      <c r="I530">
        <v>10</v>
      </c>
      <c r="J530">
        <v>53</v>
      </c>
      <c r="K530" t="s">
        <v>9868</v>
      </c>
      <c r="L530">
        <v>2</v>
      </c>
      <c r="M530">
        <v>49</v>
      </c>
      <c r="N530" t="s">
        <v>9885</v>
      </c>
      <c r="O530" t="s">
        <v>382</v>
      </c>
      <c r="P530" t="s">
        <v>22</v>
      </c>
      <c r="Q530" t="s">
        <v>37</v>
      </c>
      <c r="S530" t="s">
        <v>120</v>
      </c>
      <c r="T530" t="s">
        <v>9882</v>
      </c>
      <c r="U530" t="s">
        <v>9886</v>
      </c>
      <c r="V530" t="s">
        <v>9866</v>
      </c>
      <c r="X530" t="str">
        <f>VLOOKUP(pbp!V3280, games!$B$2:$R$40, 3, FALSE)</f>
        <v>2020-09-28T00:20Z</v>
      </c>
      <c r="Y530">
        <f>VLOOKUP(1*V530,NFLGames!$H$11:$H$555,1,FALSE)</f>
        <v>401128102</v>
      </c>
      <c r="Z530">
        <f>VLOOKUP($Y530, NFLGames!$H$11:$K$555,2,FALSE)</f>
        <v>2019</v>
      </c>
      <c r="AA530">
        <f>VLOOKUP($Y530, NFLGames!$H$11:$K$555,3,FALSE)</f>
        <v>4</v>
      </c>
      <c r="AB530" s="6">
        <f>IF(A531=0, 0, AH531-tbl_pbp[[#This Row],[Saints Win %]])</f>
        <v>-3.0000000000000027E-3</v>
      </c>
      <c r="AE530">
        <f>ABS(tbl_pbp[[#This Row],[play.homeScore]]-tbl_pbp[[#This Row],[play.awayScore]])</f>
        <v>0</v>
      </c>
      <c r="AF530">
        <f>IF(tbl_pbp[[#This Row],[Play Saints Win % Increase]]&gt;=$AF$4,1,0)</f>
        <v>0</v>
      </c>
      <c r="AG530" t="str">
        <f>VLOOKUP(tbl_pbp[[#This Row],[gameId]], games!$B$2:$T$40, 9, FALSE)</f>
        <v>dallas-cowboys</v>
      </c>
      <c r="AH530" s="5">
        <f>IF(tbl_pbp[[#This Row],[AwayTeam]] &lt;&gt; "new-orleans-saints", tbl_pbp[[#This Row],[homeWinPercentage]], 1-tbl_pbp[[#This Row],[homeWinPercentage]])</f>
        <v>0.59099999999999997</v>
      </c>
      <c r="AI530" s="13">
        <f>tbl_pbp[[#This Row],[Kamara]]*tbl_pbp[[#This Row],[Impactful Play]]</f>
        <v>0</v>
      </c>
      <c r="AJ530" s="13">
        <f>tbl_pbp[[#This Row],[Thomas]]*tbl_pbp[[#This Row],[Impactful Play]]</f>
        <v>0</v>
      </c>
      <c r="AK530" s="13" t="str">
        <f>VLOOKUP(tbl_pbp[[#This Row],[Play Saints Win % Increase]], tbl_impact[],3,TRUE)</f>
        <v>Bad (0 to -5%)</v>
      </c>
    </row>
    <row r="531" spans="1:37">
      <c r="A531" s="1">
        <v>6</v>
      </c>
      <c r="B531" s="5">
        <v>0.58799999999999997</v>
      </c>
      <c r="C531" t="s">
        <v>9887</v>
      </c>
      <c r="D531">
        <v>0</v>
      </c>
      <c r="E531">
        <v>0</v>
      </c>
      <c r="F531">
        <v>1</v>
      </c>
      <c r="G531">
        <v>0</v>
      </c>
      <c r="H531">
        <v>0</v>
      </c>
      <c r="I531">
        <v>10</v>
      </c>
      <c r="J531">
        <v>53</v>
      </c>
      <c r="K531" t="s">
        <v>9868</v>
      </c>
      <c r="L531">
        <v>3</v>
      </c>
      <c r="M531">
        <v>53</v>
      </c>
      <c r="N531" t="s">
        <v>9888</v>
      </c>
      <c r="O531" t="s">
        <v>5603</v>
      </c>
      <c r="P531" t="s">
        <v>30</v>
      </c>
      <c r="Q531" t="s">
        <v>31</v>
      </c>
      <c r="R531" t="s">
        <v>32</v>
      </c>
      <c r="S531" t="s">
        <v>123</v>
      </c>
      <c r="T531" t="s">
        <v>9882</v>
      </c>
      <c r="U531" t="s">
        <v>9889</v>
      </c>
      <c r="V531" t="s">
        <v>9866</v>
      </c>
      <c r="X531" t="str">
        <f>VLOOKUP(pbp!V3281, games!$B$2:$R$40, 3, FALSE)</f>
        <v>2020-09-28T00:20Z</v>
      </c>
      <c r="Y531">
        <f>VLOOKUP(1*V531,NFLGames!$H$11:$H$555,1,FALSE)</f>
        <v>401128102</v>
      </c>
      <c r="Z531">
        <f>VLOOKUP($Y531, NFLGames!$H$11:$K$555,2,FALSE)</f>
        <v>2019</v>
      </c>
      <c r="AA531">
        <f>VLOOKUP($Y531, NFLGames!$H$11:$K$555,3,FALSE)</f>
        <v>4</v>
      </c>
      <c r="AB531" s="6">
        <f>IF(A532=0, 0, AH532-tbl_pbp[[#This Row],[Saints Win %]])</f>
        <v>-4.0000000000000036E-3</v>
      </c>
      <c r="AE531">
        <f>ABS(tbl_pbp[[#This Row],[play.homeScore]]-tbl_pbp[[#This Row],[play.awayScore]])</f>
        <v>0</v>
      </c>
      <c r="AF531">
        <f>IF(tbl_pbp[[#This Row],[Play Saints Win % Increase]]&gt;=$AF$4,1,0)</f>
        <v>0</v>
      </c>
      <c r="AG531" t="str">
        <f>VLOOKUP(tbl_pbp[[#This Row],[gameId]], games!$B$2:$T$40, 9, FALSE)</f>
        <v>dallas-cowboys</v>
      </c>
      <c r="AH531" s="5">
        <f>IF(tbl_pbp[[#This Row],[AwayTeam]] &lt;&gt; "new-orleans-saints", tbl_pbp[[#This Row],[homeWinPercentage]], 1-tbl_pbp[[#This Row],[homeWinPercentage]])</f>
        <v>0.58799999999999997</v>
      </c>
      <c r="AI531" s="13">
        <f>tbl_pbp[[#This Row],[Kamara]]*tbl_pbp[[#This Row],[Impactful Play]]</f>
        <v>0</v>
      </c>
      <c r="AJ531" s="13">
        <f>tbl_pbp[[#This Row],[Thomas]]*tbl_pbp[[#This Row],[Impactful Play]]</f>
        <v>0</v>
      </c>
      <c r="AK531" s="13" t="str">
        <f>VLOOKUP(tbl_pbp[[#This Row],[Play Saints Win % Increase]], tbl_impact[],3,TRUE)</f>
        <v>Bad (0 to -5%)</v>
      </c>
    </row>
    <row r="532" spans="1:37">
      <c r="A532" s="1">
        <v>7</v>
      </c>
      <c r="B532" s="5">
        <v>0.58399999999999996</v>
      </c>
      <c r="C532" t="s">
        <v>9890</v>
      </c>
      <c r="D532">
        <v>0</v>
      </c>
      <c r="E532">
        <v>0</v>
      </c>
      <c r="F532">
        <v>1</v>
      </c>
      <c r="G532">
        <v>0</v>
      </c>
      <c r="H532">
        <v>0</v>
      </c>
      <c r="I532">
        <v>6</v>
      </c>
      <c r="J532">
        <v>49</v>
      </c>
      <c r="K532" t="s">
        <v>9868</v>
      </c>
      <c r="L532">
        <v>4</v>
      </c>
      <c r="M532">
        <v>49</v>
      </c>
      <c r="N532" t="s">
        <v>9891</v>
      </c>
      <c r="O532" t="s">
        <v>3764</v>
      </c>
      <c r="P532" t="s">
        <v>66</v>
      </c>
      <c r="Q532" t="s">
        <v>67</v>
      </c>
      <c r="R532" t="s">
        <v>68</v>
      </c>
      <c r="S532" t="s">
        <v>2164</v>
      </c>
      <c r="T532" t="s">
        <v>493</v>
      </c>
      <c r="U532" t="s">
        <v>6177</v>
      </c>
      <c r="V532" t="s">
        <v>9866</v>
      </c>
      <c r="X532" t="str">
        <f>VLOOKUP(pbp!V3282, games!$B$2:$R$40, 3, FALSE)</f>
        <v>2020-09-28T00:20Z</v>
      </c>
      <c r="Y532">
        <f>VLOOKUP(1*V532,NFLGames!$H$11:$H$555,1,FALSE)</f>
        <v>401128102</v>
      </c>
      <c r="Z532">
        <f>VLOOKUP($Y532, NFLGames!$H$11:$K$555,2,FALSE)</f>
        <v>2019</v>
      </c>
      <c r="AA532">
        <f>VLOOKUP($Y532, NFLGames!$H$11:$K$555,3,FALSE)</f>
        <v>4</v>
      </c>
      <c r="AB532" s="6">
        <f>IF(A533=0, 0, AH533-tbl_pbp[[#This Row],[Saints Win %]])</f>
        <v>-3.0000000000000027E-3</v>
      </c>
      <c r="AE532">
        <f>ABS(tbl_pbp[[#This Row],[play.homeScore]]-tbl_pbp[[#This Row],[play.awayScore]])</f>
        <v>0</v>
      </c>
      <c r="AF532">
        <f>IF(tbl_pbp[[#This Row],[Play Saints Win % Increase]]&gt;=$AF$4,1,0)</f>
        <v>0</v>
      </c>
      <c r="AG532" t="str">
        <f>VLOOKUP(tbl_pbp[[#This Row],[gameId]], games!$B$2:$T$40, 9, FALSE)</f>
        <v>dallas-cowboys</v>
      </c>
      <c r="AH532" s="5">
        <f>IF(tbl_pbp[[#This Row],[AwayTeam]] &lt;&gt; "new-orleans-saints", tbl_pbp[[#This Row],[homeWinPercentage]], 1-tbl_pbp[[#This Row],[homeWinPercentage]])</f>
        <v>0.58399999999999996</v>
      </c>
      <c r="AI532" s="13">
        <f>tbl_pbp[[#This Row],[Kamara]]*tbl_pbp[[#This Row],[Impactful Play]]</f>
        <v>0</v>
      </c>
      <c r="AJ532" s="13">
        <f>tbl_pbp[[#This Row],[Thomas]]*tbl_pbp[[#This Row],[Impactful Play]]</f>
        <v>0</v>
      </c>
      <c r="AK532" s="13" t="str">
        <f>VLOOKUP(tbl_pbp[[#This Row],[Play Saints Win % Increase]], tbl_impact[],3,TRUE)</f>
        <v>Bad (0 to -5%)</v>
      </c>
    </row>
    <row r="533" spans="1:37">
      <c r="A533" s="1">
        <v>8</v>
      </c>
      <c r="B533" s="5">
        <v>0.58099999999999996</v>
      </c>
      <c r="C533" t="s">
        <v>9892</v>
      </c>
      <c r="D533">
        <v>0</v>
      </c>
      <c r="E533">
        <v>0</v>
      </c>
      <c r="F533">
        <v>1</v>
      </c>
      <c r="G533">
        <v>0</v>
      </c>
      <c r="H533">
        <v>0</v>
      </c>
      <c r="I533">
        <v>10</v>
      </c>
      <c r="J533">
        <v>14</v>
      </c>
      <c r="K533" t="s">
        <v>29</v>
      </c>
      <c r="L533">
        <v>1</v>
      </c>
      <c r="M533">
        <v>86</v>
      </c>
      <c r="N533" t="s">
        <v>9893</v>
      </c>
      <c r="O533" t="s">
        <v>554</v>
      </c>
      <c r="P533" t="s">
        <v>30</v>
      </c>
      <c r="Q533" t="s">
        <v>31</v>
      </c>
      <c r="R533" t="s">
        <v>32</v>
      </c>
      <c r="S533" t="s">
        <v>33</v>
      </c>
      <c r="T533" t="s">
        <v>176</v>
      </c>
      <c r="U533" t="s">
        <v>177</v>
      </c>
      <c r="V533" t="s">
        <v>9866</v>
      </c>
      <c r="X533" t="str">
        <f>VLOOKUP(pbp!V3283, games!$B$2:$R$40, 3, FALSE)</f>
        <v>2020-09-28T00:20Z</v>
      </c>
      <c r="Y533">
        <f>VLOOKUP(1*V533,NFLGames!$H$11:$H$555,1,FALSE)</f>
        <v>401128102</v>
      </c>
      <c r="Z533">
        <f>VLOOKUP($Y533, NFLGames!$H$11:$K$555,2,FALSE)</f>
        <v>2019</v>
      </c>
      <c r="AA533">
        <f>VLOOKUP($Y533, NFLGames!$H$11:$K$555,3,FALSE)</f>
        <v>4</v>
      </c>
      <c r="AB533" s="6">
        <f>IF(A534=0, 0, AH534-tbl_pbp[[#This Row],[Saints Win %]])</f>
        <v>-4.0999999999999925E-2</v>
      </c>
      <c r="AE533">
        <f>ABS(tbl_pbp[[#This Row],[play.homeScore]]-tbl_pbp[[#This Row],[play.awayScore]])</f>
        <v>0</v>
      </c>
      <c r="AF533">
        <f>IF(tbl_pbp[[#This Row],[Play Saints Win % Increase]]&gt;=$AF$4,1,0)</f>
        <v>0</v>
      </c>
      <c r="AG533" t="str">
        <f>VLOOKUP(tbl_pbp[[#This Row],[gameId]], games!$B$2:$T$40, 9, FALSE)</f>
        <v>dallas-cowboys</v>
      </c>
      <c r="AH533" s="5">
        <f>IF(tbl_pbp[[#This Row],[AwayTeam]] &lt;&gt; "new-orleans-saints", tbl_pbp[[#This Row],[homeWinPercentage]], 1-tbl_pbp[[#This Row],[homeWinPercentage]])</f>
        <v>0.58099999999999996</v>
      </c>
      <c r="AI533" s="13">
        <f>tbl_pbp[[#This Row],[Kamara]]*tbl_pbp[[#This Row],[Impactful Play]]</f>
        <v>0</v>
      </c>
      <c r="AJ533" s="13">
        <f>tbl_pbp[[#This Row],[Thomas]]*tbl_pbp[[#This Row],[Impactful Play]]</f>
        <v>0</v>
      </c>
      <c r="AK533" s="13" t="str">
        <f>VLOOKUP(tbl_pbp[[#This Row],[Play Saints Win % Increase]], tbl_impact[],3,TRUE)</f>
        <v>Bad (0 to -5%)</v>
      </c>
    </row>
    <row r="534" spans="1:37">
      <c r="A534" s="1">
        <v>9</v>
      </c>
      <c r="B534" s="5">
        <v>0.54</v>
      </c>
      <c r="C534" t="s">
        <v>9894</v>
      </c>
      <c r="D534">
        <v>0</v>
      </c>
      <c r="E534">
        <v>0</v>
      </c>
      <c r="F534">
        <v>1</v>
      </c>
      <c r="G534">
        <v>0</v>
      </c>
      <c r="H534">
        <v>0</v>
      </c>
      <c r="I534">
        <v>4</v>
      </c>
      <c r="J534">
        <v>20</v>
      </c>
      <c r="K534" t="s">
        <v>29</v>
      </c>
      <c r="L534">
        <v>2</v>
      </c>
      <c r="M534">
        <v>73</v>
      </c>
      <c r="N534" t="s">
        <v>9895</v>
      </c>
      <c r="O534" t="s">
        <v>5360</v>
      </c>
      <c r="P534" t="s">
        <v>22</v>
      </c>
      <c r="Q534" t="s">
        <v>37</v>
      </c>
      <c r="S534" t="s">
        <v>135</v>
      </c>
      <c r="T534" t="s">
        <v>165</v>
      </c>
      <c r="U534" t="s">
        <v>9896</v>
      </c>
      <c r="V534" t="s">
        <v>9866</v>
      </c>
      <c r="X534" t="str">
        <f>VLOOKUP(pbp!V3284, games!$B$2:$R$40, 3, FALSE)</f>
        <v>2020-09-28T00:20Z</v>
      </c>
      <c r="Y534">
        <f>VLOOKUP(1*V534,NFLGames!$H$11:$H$555,1,FALSE)</f>
        <v>401128102</v>
      </c>
      <c r="Z534">
        <f>VLOOKUP($Y534, NFLGames!$H$11:$K$555,2,FALSE)</f>
        <v>2019</v>
      </c>
      <c r="AA534">
        <f>VLOOKUP($Y534, NFLGames!$H$11:$K$555,3,FALSE)</f>
        <v>4</v>
      </c>
      <c r="AB534" s="6">
        <f>IF(A535=0, 0, AH535-tbl_pbp[[#This Row],[Saints Win %]])</f>
        <v>-1.2000000000000011E-2</v>
      </c>
      <c r="AE534">
        <f>ABS(tbl_pbp[[#This Row],[play.homeScore]]-tbl_pbp[[#This Row],[play.awayScore]])</f>
        <v>0</v>
      </c>
      <c r="AF534">
        <f>IF(tbl_pbp[[#This Row],[Play Saints Win % Increase]]&gt;=$AF$4,1,0)</f>
        <v>0</v>
      </c>
      <c r="AG534" t="str">
        <f>VLOOKUP(tbl_pbp[[#This Row],[gameId]], games!$B$2:$T$40, 9, FALSE)</f>
        <v>dallas-cowboys</v>
      </c>
      <c r="AH534" s="5">
        <f>IF(tbl_pbp[[#This Row],[AwayTeam]] &lt;&gt; "new-orleans-saints", tbl_pbp[[#This Row],[homeWinPercentage]], 1-tbl_pbp[[#This Row],[homeWinPercentage]])</f>
        <v>0.54</v>
      </c>
      <c r="AI534" s="13">
        <f>tbl_pbp[[#This Row],[Kamara]]*tbl_pbp[[#This Row],[Impactful Play]]</f>
        <v>0</v>
      </c>
      <c r="AJ534" s="13">
        <f>tbl_pbp[[#This Row],[Thomas]]*tbl_pbp[[#This Row],[Impactful Play]]</f>
        <v>0</v>
      </c>
      <c r="AK534" s="13" t="str">
        <f>VLOOKUP(tbl_pbp[[#This Row],[Play Saints Win % Increase]], tbl_impact[],3,TRUE)</f>
        <v>Bad (0 to -5%)</v>
      </c>
    </row>
    <row r="535" spans="1:37">
      <c r="A535" s="1">
        <v>10</v>
      </c>
      <c r="B535" s="5">
        <v>0.52800000000000002</v>
      </c>
      <c r="C535" t="s">
        <v>9897</v>
      </c>
      <c r="D535">
        <v>0</v>
      </c>
      <c r="E535">
        <v>0</v>
      </c>
      <c r="F535">
        <v>1</v>
      </c>
      <c r="G535">
        <v>0</v>
      </c>
      <c r="H535">
        <v>0</v>
      </c>
      <c r="I535">
        <v>4</v>
      </c>
      <c r="J535">
        <v>20</v>
      </c>
      <c r="K535" t="s">
        <v>29</v>
      </c>
      <c r="L535">
        <v>3</v>
      </c>
      <c r="M535">
        <v>80</v>
      </c>
      <c r="N535" t="s">
        <v>9898</v>
      </c>
      <c r="O535" t="s">
        <v>5360</v>
      </c>
      <c r="P535" t="s">
        <v>94</v>
      </c>
      <c r="Q535" t="s">
        <v>95</v>
      </c>
      <c r="R535" t="s">
        <v>96</v>
      </c>
      <c r="S535" t="s">
        <v>63</v>
      </c>
      <c r="T535" t="s">
        <v>165</v>
      </c>
      <c r="U535" t="s">
        <v>9899</v>
      </c>
      <c r="V535" t="s">
        <v>9866</v>
      </c>
      <c r="X535" t="str">
        <f>VLOOKUP(pbp!V3285, games!$B$2:$R$40, 3, FALSE)</f>
        <v>2020-09-28T00:20Z</v>
      </c>
      <c r="Y535">
        <f>VLOOKUP(1*V535,NFLGames!$H$11:$H$555,1,FALSE)</f>
        <v>401128102</v>
      </c>
      <c r="Z535">
        <f>VLOOKUP($Y535, NFLGames!$H$11:$K$555,2,FALSE)</f>
        <v>2019</v>
      </c>
      <c r="AA535">
        <f>VLOOKUP($Y535, NFLGames!$H$11:$K$555,3,FALSE)</f>
        <v>4</v>
      </c>
      <c r="AB535" s="6">
        <f>IF(A536=0, 0, AH536-tbl_pbp[[#This Row],[Saints Win %]])</f>
        <v>8.3999999999999964E-2</v>
      </c>
      <c r="AE535">
        <f>ABS(tbl_pbp[[#This Row],[play.homeScore]]-tbl_pbp[[#This Row],[play.awayScore]])</f>
        <v>0</v>
      </c>
      <c r="AF535">
        <f>IF(tbl_pbp[[#This Row],[Play Saints Win % Increase]]&gt;=$AF$4,1,0)</f>
        <v>0</v>
      </c>
      <c r="AG535" t="str">
        <f>VLOOKUP(tbl_pbp[[#This Row],[gameId]], games!$B$2:$T$40, 9, FALSE)</f>
        <v>dallas-cowboys</v>
      </c>
      <c r="AH535" s="5">
        <f>IF(tbl_pbp[[#This Row],[AwayTeam]] &lt;&gt; "new-orleans-saints", tbl_pbp[[#This Row],[homeWinPercentage]], 1-tbl_pbp[[#This Row],[homeWinPercentage]])</f>
        <v>0.52800000000000002</v>
      </c>
      <c r="AI535" s="13">
        <f>tbl_pbp[[#This Row],[Kamara]]*tbl_pbp[[#This Row],[Impactful Play]]</f>
        <v>0</v>
      </c>
      <c r="AJ535" s="13">
        <f>tbl_pbp[[#This Row],[Thomas]]*tbl_pbp[[#This Row],[Impactful Play]]</f>
        <v>0</v>
      </c>
      <c r="AK535" s="13" t="str">
        <f>VLOOKUP(tbl_pbp[[#This Row],[Play Saints Win % Increase]], tbl_impact[],3,TRUE)</f>
        <v>Perfumed (5 to + 10%)</v>
      </c>
    </row>
    <row r="536" spans="1:37">
      <c r="A536" s="1">
        <v>11</v>
      </c>
      <c r="B536" s="5">
        <v>0.61199999999999999</v>
      </c>
      <c r="C536" t="s">
        <v>9900</v>
      </c>
      <c r="D536">
        <v>0</v>
      </c>
      <c r="E536">
        <v>0</v>
      </c>
      <c r="F536">
        <v>1</v>
      </c>
      <c r="G536">
        <v>0</v>
      </c>
      <c r="H536">
        <v>0</v>
      </c>
      <c r="I536">
        <v>9</v>
      </c>
      <c r="J536">
        <v>15</v>
      </c>
      <c r="K536" t="s">
        <v>29</v>
      </c>
      <c r="L536">
        <v>3</v>
      </c>
      <c r="M536">
        <v>85</v>
      </c>
      <c r="N536" t="s">
        <v>9901</v>
      </c>
      <c r="O536" t="s">
        <v>906</v>
      </c>
      <c r="P536" t="s">
        <v>30</v>
      </c>
      <c r="Q536" t="s">
        <v>31</v>
      </c>
      <c r="R536" t="s">
        <v>32</v>
      </c>
      <c r="S536" t="s">
        <v>139</v>
      </c>
      <c r="T536" t="s">
        <v>263</v>
      </c>
      <c r="U536" t="s">
        <v>1439</v>
      </c>
      <c r="V536" t="s">
        <v>9866</v>
      </c>
      <c r="X536" t="str">
        <f>VLOOKUP(pbp!V3286, games!$B$2:$R$40, 3, FALSE)</f>
        <v>2020-09-28T00:20Z</v>
      </c>
      <c r="Y536">
        <f>VLOOKUP(1*V536,NFLGames!$H$11:$H$555,1,FALSE)</f>
        <v>401128102</v>
      </c>
      <c r="Z536">
        <f>VLOOKUP($Y536, NFLGames!$H$11:$K$555,2,FALSE)</f>
        <v>2019</v>
      </c>
      <c r="AA536">
        <f>VLOOKUP($Y536, NFLGames!$H$11:$K$555,3,FALSE)</f>
        <v>4</v>
      </c>
      <c r="AB536" s="6">
        <f>IF(A537=0, 0, AH537-tbl_pbp[[#This Row],[Saints Win %]])</f>
        <v>-2.4000000000000021E-2</v>
      </c>
      <c r="AD536">
        <v>1</v>
      </c>
      <c r="AE536">
        <f>ABS(tbl_pbp[[#This Row],[play.homeScore]]-tbl_pbp[[#This Row],[play.awayScore]])</f>
        <v>0</v>
      </c>
      <c r="AF536">
        <f>IF(tbl_pbp[[#This Row],[Play Saints Win % Increase]]&gt;=$AF$4,1,0)</f>
        <v>0</v>
      </c>
      <c r="AG536" t="str">
        <f>VLOOKUP(tbl_pbp[[#This Row],[gameId]], games!$B$2:$T$40, 9, FALSE)</f>
        <v>dallas-cowboys</v>
      </c>
      <c r="AH536" s="5">
        <f>IF(tbl_pbp[[#This Row],[AwayTeam]] &lt;&gt; "new-orleans-saints", tbl_pbp[[#This Row],[homeWinPercentage]], 1-tbl_pbp[[#This Row],[homeWinPercentage]])</f>
        <v>0.61199999999999999</v>
      </c>
      <c r="AI536" s="13">
        <f>tbl_pbp[[#This Row],[Kamara]]*tbl_pbp[[#This Row],[Impactful Play]]</f>
        <v>0</v>
      </c>
      <c r="AJ536" s="13">
        <f>tbl_pbp[[#This Row],[Thomas]]*tbl_pbp[[#This Row],[Impactful Play]]</f>
        <v>0</v>
      </c>
      <c r="AK536" s="13" t="str">
        <f>VLOOKUP(tbl_pbp[[#This Row],[Play Saints Win % Increase]], tbl_impact[],3,TRUE)</f>
        <v>Bad (0 to -5%)</v>
      </c>
    </row>
    <row r="537" spans="1:37">
      <c r="A537" s="1">
        <v>12</v>
      </c>
      <c r="B537" s="5">
        <v>0.58799999999999997</v>
      </c>
      <c r="C537" t="s">
        <v>9902</v>
      </c>
      <c r="D537">
        <v>0</v>
      </c>
      <c r="E537">
        <v>0</v>
      </c>
      <c r="F537">
        <v>1</v>
      </c>
      <c r="G537">
        <v>0</v>
      </c>
      <c r="H537">
        <v>0</v>
      </c>
      <c r="I537">
        <v>10</v>
      </c>
      <c r="J537">
        <v>35</v>
      </c>
      <c r="K537" t="s">
        <v>29</v>
      </c>
      <c r="L537">
        <v>1</v>
      </c>
      <c r="M537">
        <v>65</v>
      </c>
      <c r="N537" t="s">
        <v>9903</v>
      </c>
      <c r="O537" t="s">
        <v>3055</v>
      </c>
      <c r="P537" t="s">
        <v>45</v>
      </c>
      <c r="Q537" t="s">
        <v>46</v>
      </c>
      <c r="R537" t="s">
        <v>47</v>
      </c>
      <c r="S537" t="s">
        <v>33</v>
      </c>
      <c r="T537" t="s">
        <v>202</v>
      </c>
      <c r="U537" t="s">
        <v>255</v>
      </c>
      <c r="V537" t="s">
        <v>9866</v>
      </c>
      <c r="X537" t="str">
        <f>VLOOKUP(pbp!V3287, games!$B$2:$R$40, 3, FALSE)</f>
        <v>2020-09-28T00:20Z</v>
      </c>
      <c r="Y537">
        <f>VLOOKUP(1*V537,NFLGames!$H$11:$H$555,1,FALSE)</f>
        <v>401128102</v>
      </c>
      <c r="Z537">
        <f>VLOOKUP($Y537, NFLGames!$H$11:$K$555,2,FALSE)</f>
        <v>2019</v>
      </c>
      <c r="AA537">
        <f>VLOOKUP($Y537, NFLGames!$H$11:$K$555,3,FALSE)</f>
        <v>4</v>
      </c>
      <c r="AB537" s="6">
        <f>IF(A538=0, 0, AH538-tbl_pbp[[#This Row],[Saints Win %]])</f>
        <v>-3.7999999999999923E-2</v>
      </c>
      <c r="AE537">
        <f>ABS(tbl_pbp[[#This Row],[play.homeScore]]-tbl_pbp[[#This Row],[play.awayScore]])</f>
        <v>0</v>
      </c>
      <c r="AF537">
        <f>IF(tbl_pbp[[#This Row],[Play Saints Win % Increase]]&gt;=$AF$4,1,0)</f>
        <v>0</v>
      </c>
      <c r="AG537" t="str">
        <f>VLOOKUP(tbl_pbp[[#This Row],[gameId]], games!$B$2:$T$40, 9, FALSE)</f>
        <v>dallas-cowboys</v>
      </c>
      <c r="AH537" s="5">
        <f>IF(tbl_pbp[[#This Row],[AwayTeam]] &lt;&gt; "new-orleans-saints", tbl_pbp[[#This Row],[homeWinPercentage]], 1-tbl_pbp[[#This Row],[homeWinPercentage]])</f>
        <v>0.58799999999999997</v>
      </c>
      <c r="AI537" s="13">
        <f>tbl_pbp[[#This Row],[Kamara]]*tbl_pbp[[#This Row],[Impactful Play]]</f>
        <v>0</v>
      </c>
      <c r="AJ537" s="13">
        <f>tbl_pbp[[#This Row],[Thomas]]*tbl_pbp[[#This Row],[Impactful Play]]</f>
        <v>0</v>
      </c>
      <c r="AK537" s="13" t="str">
        <f>VLOOKUP(tbl_pbp[[#This Row],[Play Saints Win % Increase]], tbl_impact[],3,TRUE)</f>
        <v>Bad (0 to -5%)</v>
      </c>
    </row>
    <row r="538" spans="1:37">
      <c r="A538" s="1">
        <v>13</v>
      </c>
      <c r="B538" s="5">
        <v>0.55000000000000004</v>
      </c>
      <c r="C538" t="s">
        <v>9904</v>
      </c>
      <c r="D538">
        <v>0</v>
      </c>
      <c r="E538">
        <v>0</v>
      </c>
      <c r="F538">
        <v>1</v>
      </c>
      <c r="G538">
        <v>0</v>
      </c>
      <c r="H538">
        <v>0</v>
      </c>
      <c r="I538">
        <v>8</v>
      </c>
      <c r="J538">
        <v>37</v>
      </c>
      <c r="K538" t="s">
        <v>29</v>
      </c>
      <c r="L538">
        <v>2</v>
      </c>
      <c r="M538">
        <v>63</v>
      </c>
      <c r="N538" t="s">
        <v>9905</v>
      </c>
      <c r="O538" t="s">
        <v>633</v>
      </c>
      <c r="P538" t="s">
        <v>94</v>
      </c>
      <c r="Q538" t="s">
        <v>95</v>
      </c>
      <c r="R538" t="s">
        <v>96</v>
      </c>
      <c r="S538" t="s">
        <v>73</v>
      </c>
      <c r="T538" t="s">
        <v>196</v>
      </c>
      <c r="U538" t="s">
        <v>9906</v>
      </c>
      <c r="V538" t="s">
        <v>9866</v>
      </c>
      <c r="X538" t="str">
        <f>VLOOKUP(pbp!V3288, games!$B$2:$R$40, 3, FALSE)</f>
        <v>2020-09-28T00:20Z</v>
      </c>
      <c r="Y538">
        <f>VLOOKUP(1*V538,NFLGames!$H$11:$H$555,1,FALSE)</f>
        <v>401128102</v>
      </c>
      <c r="Z538">
        <f>VLOOKUP($Y538, NFLGames!$H$11:$K$555,2,FALSE)</f>
        <v>2019</v>
      </c>
      <c r="AA538">
        <f>VLOOKUP($Y538, NFLGames!$H$11:$K$555,3,FALSE)</f>
        <v>4</v>
      </c>
      <c r="AB538" s="6">
        <f>IF(A539=0, 0, AH539-tbl_pbp[[#This Row],[Saints Win %]])</f>
        <v>2.0000000000000018E-3</v>
      </c>
      <c r="AE538">
        <f>ABS(tbl_pbp[[#This Row],[play.homeScore]]-tbl_pbp[[#This Row],[play.awayScore]])</f>
        <v>0</v>
      </c>
      <c r="AF538">
        <f>IF(tbl_pbp[[#This Row],[Play Saints Win % Increase]]&gt;=$AF$4,1,0)</f>
        <v>0</v>
      </c>
      <c r="AG538" t="str">
        <f>VLOOKUP(tbl_pbp[[#This Row],[gameId]], games!$B$2:$T$40, 9, FALSE)</f>
        <v>dallas-cowboys</v>
      </c>
      <c r="AH538" s="5">
        <f>IF(tbl_pbp[[#This Row],[AwayTeam]] &lt;&gt; "new-orleans-saints", tbl_pbp[[#This Row],[homeWinPercentage]], 1-tbl_pbp[[#This Row],[homeWinPercentage]])</f>
        <v>0.55000000000000004</v>
      </c>
      <c r="AI538" s="13">
        <f>tbl_pbp[[#This Row],[Kamara]]*tbl_pbp[[#This Row],[Impactful Play]]</f>
        <v>0</v>
      </c>
      <c r="AJ538" s="13">
        <f>tbl_pbp[[#This Row],[Thomas]]*tbl_pbp[[#This Row],[Impactful Play]]</f>
        <v>0</v>
      </c>
      <c r="AK538" s="13" t="str">
        <f>VLOOKUP(tbl_pbp[[#This Row],[Play Saints Win % Increase]], tbl_impact[],3,TRUE)</f>
        <v>Scented (0 to +5%)</v>
      </c>
    </row>
    <row r="539" spans="1:37">
      <c r="A539" s="1">
        <v>14</v>
      </c>
      <c r="B539" s="5">
        <v>0.55200000000000005</v>
      </c>
      <c r="C539" t="s">
        <v>9907</v>
      </c>
      <c r="D539">
        <v>0</v>
      </c>
      <c r="E539">
        <v>0</v>
      </c>
      <c r="F539">
        <v>1</v>
      </c>
      <c r="G539">
        <v>0</v>
      </c>
      <c r="H539">
        <v>0</v>
      </c>
      <c r="I539">
        <v>18</v>
      </c>
      <c r="J539">
        <v>27</v>
      </c>
      <c r="K539" t="s">
        <v>29</v>
      </c>
      <c r="L539">
        <v>2</v>
      </c>
      <c r="M539">
        <v>73</v>
      </c>
      <c r="N539" t="s">
        <v>9908</v>
      </c>
      <c r="O539" t="s">
        <v>271</v>
      </c>
      <c r="P539" t="s">
        <v>30</v>
      </c>
      <c r="Q539" t="s">
        <v>31</v>
      </c>
      <c r="R539" t="s">
        <v>32</v>
      </c>
      <c r="S539" t="s">
        <v>1906</v>
      </c>
      <c r="T539" t="s">
        <v>169</v>
      </c>
      <c r="U539" t="s">
        <v>9909</v>
      </c>
      <c r="V539" t="s">
        <v>9866</v>
      </c>
      <c r="X539" t="str">
        <f>VLOOKUP(pbp!V3289, games!$B$2:$R$40, 3, FALSE)</f>
        <v>2020-09-28T00:20Z</v>
      </c>
      <c r="Y539">
        <f>VLOOKUP(1*V539,NFLGames!$H$11:$H$555,1,FALSE)</f>
        <v>401128102</v>
      </c>
      <c r="Z539">
        <f>VLOOKUP($Y539, NFLGames!$H$11:$K$555,2,FALSE)</f>
        <v>2019</v>
      </c>
      <c r="AA539">
        <f>VLOOKUP($Y539, NFLGames!$H$11:$K$555,3,FALSE)</f>
        <v>4</v>
      </c>
      <c r="AB539" s="6">
        <f>IF(A540=0, 0, AH540-tbl_pbp[[#This Row],[Saints Win %]])</f>
        <v>-4.500000000000004E-2</v>
      </c>
      <c r="AD539">
        <v>1</v>
      </c>
      <c r="AE539">
        <f>ABS(tbl_pbp[[#This Row],[play.homeScore]]-tbl_pbp[[#This Row],[play.awayScore]])</f>
        <v>0</v>
      </c>
      <c r="AF539">
        <f>IF(tbl_pbp[[#This Row],[Play Saints Win % Increase]]&gt;=$AF$4,1,0)</f>
        <v>0</v>
      </c>
      <c r="AG539" t="str">
        <f>VLOOKUP(tbl_pbp[[#This Row],[gameId]], games!$B$2:$T$40, 9, FALSE)</f>
        <v>dallas-cowboys</v>
      </c>
      <c r="AH539" s="5">
        <f>IF(tbl_pbp[[#This Row],[AwayTeam]] &lt;&gt; "new-orleans-saints", tbl_pbp[[#This Row],[homeWinPercentage]], 1-tbl_pbp[[#This Row],[homeWinPercentage]])</f>
        <v>0.55200000000000005</v>
      </c>
      <c r="AI539" s="13">
        <f>tbl_pbp[[#This Row],[Kamara]]*tbl_pbp[[#This Row],[Impactful Play]]</f>
        <v>0</v>
      </c>
      <c r="AJ539" s="13">
        <f>tbl_pbp[[#This Row],[Thomas]]*tbl_pbp[[#This Row],[Impactful Play]]</f>
        <v>0</v>
      </c>
      <c r="AK539" s="13" t="str">
        <f>VLOOKUP(tbl_pbp[[#This Row],[Play Saints Win % Increase]], tbl_impact[],3,TRUE)</f>
        <v>Bad (0 to -5%)</v>
      </c>
    </row>
    <row r="540" spans="1:37">
      <c r="A540" s="1">
        <v>15</v>
      </c>
      <c r="B540" s="5">
        <v>0.50700000000000001</v>
      </c>
      <c r="C540" t="s">
        <v>9910</v>
      </c>
      <c r="D540">
        <v>0</v>
      </c>
      <c r="E540">
        <v>0</v>
      </c>
      <c r="F540">
        <v>1</v>
      </c>
      <c r="G540">
        <v>0</v>
      </c>
      <c r="H540">
        <v>0</v>
      </c>
      <c r="I540">
        <v>13</v>
      </c>
      <c r="J540">
        <v>32</v>
      </c>
      <c r="K540" t="s">
        <v>29</v>
      </c>
      <c r="L540">
        <v>3</v>
      </c>
      <c r="M540">
        <v>68</v>
      </c>
      <c r="N540" t="s">
        <v>9911</v>
      </c>
      <c r="O540" t="s">
        <v>400</v>
      </c>
      <c r="P540" t="s">
        <v>450</v>
      </c>
      <c r="Q540" t="s">
        <v>451</v>
      </c>
      <c r="R540" t="s">
        <v>452</v>
      </c>
      <c r="S540" t="s">
        <v>943</v>
      </c>
      <c r="T540" t="s">
        <v>129</v>
      </c>
      <c r="U540" t="s">
        <v>9912</v>
      </c>
      <c r="V540" t="s">
        <v>9866</v>
      </c>
      <c r="X540" t="str">
        <f>VLOOKUP(pbp!V3290, games!$B$2:$R$40, 3, FALSE)</f>
        <v>2020-09-28T00:20Z</v>
      </c>
      <c r="Y540">
        <f>VLOOKUP(1*V540,NFLGames!$H$11:$H$555,1,FALSE)</f>
        <v>401128102</v>
      </c>
      <c r="Z540">
        <f>VLOOKUP($Y540, NFLGames!$H$11:$K$555,2,FALSE)</f>
        <v>2019</v>
      </c>
      <c r="AA540">
        <f>VLOOKUP($Y540, NFLGames!$H$11:$K$555,3,FALSE)</f>
        <v>4</v>
      </c>
      <c r="AB540" s="6">
        <f>IF(A541=0, 0, AH541-tbl_pbp[[#This Row],[Saints Win %]])</f>
        <v>7.7999999999999958E-2</v>
      </c>
      <c r="AE540">
        <f>ABS(tbl_pbp[[#This Row],[play.homeScore]]-tbl_pbp[[#This Row],[play.awayScore]])</f>
        <v>0</v>
      </c>
      <c r="AF540">
        <f>IF(tbl_pbp[[#This Row],[Play Saints Win % Increase]]&gt;=$AF$4,1,0)</f>
        <v>0</v>
      </c>
      <c r="AG540" t="str">
        <f>VLOOKUP(tbl_pbp[[#This Row],[gameId]], games!$B$2:$T$40, 9, FALSE)</f>
        <v>dallas-cowboys</v>
      </c>
      <c r="AH540" s="5">
        <f>IF(tbl_pbp[[#This Row],[AwayTeam]] &lt;&gt; "new-orleans-saints", tbl_pbp[[#This Row],[homeWinPercentage]], 1-tbl_pbp[[#This Row],[homeWinPercentage]])</f>
        <v>0.50700000000000001</v>
      </c>
      <c r="AI540" s="13">
        <f>tbl_pbp[[#This Row],[Kamara]]*tbl_pbp[[#This Row],[Impactful Play]]</f>
        <v>0</v>
      </c>
      <c r="AJ540" s="13">
        <f>tbl_pbp[[#This Row],[Thomas]]*tbl_pbp[[#This Row],[Impactful Play]]</f>
        <v>0</v>
      </c>
      <c r="AK540" s="13" t="str">
        <f>VLOOKUP(tbl_pbp[[#This Row],[Play Saints Win % Increase]], tbl_impact[],3,TRUE)</f>
        <v>Perfumed (5 to + 10%)</v>
      </c>
    </row>
    <row r="541" spans="1:37">
      <c r="A541" s="1">
        <v>16</v>
      </c>
      <c r="B541" s="5">
        <v>0.58499999999999996</v>
      </c>
      <c r="C541" t="s">
        <v>9913</v>
      </c>
      <c r="D541">
        <v>0</v>
      </c>
      <c r="E541">
        <v>0</v>
      </c>
      <c r="F541">
        <v>1</v>
      </c>
      <c r="G541">
        <v>0</v>
      </c>
      <c r="H541">
        <v>0</v>
      </c>
      <c r="I541">
        <v>10</v>
      </c>
      <c r="J541">
        <v>54</v>
      </c>
      <c r="K541" t="s">
        <v>9868</v>
      </c>
      <c r="L541">
        <v>1</v>
      </c>
      <c r="M541">
        <v>54</v>
      </c>
      <c r="N541" t="s">
        <v>9914</v>
      </c>
      <c r="O541" t="s">
        <v>4865</v>
      </c>
      <c r="P541" t="s">
        <v>45</v>
      </c>
      <c r="Q541" t="s">
        <v>46</v>
      </c>
      <c r="R541" t="s">
        <v>47</v>
      </c>
      <c r="S541" t="s">
        <v>33</v>
      </c>
      <c r="T541" t="s">
        <v>9915</v>
      </c>
      <c r="U541" t="s">
        <v>9916</v>
      </c>
      <c r="V541" t="s">
        <v>9866</v>
      </c>
      <c r="X541" t="str">
        <f>VLOOKUP(pbp!V3291, games!$B$2:$R$40, 3, FALSE)</f>
        <v>2020-10-04T17:00Z</v>
      </c>
      <c r="Y541">
        <f>VLOOKUP(1*V541,NFLGames!$H$11:$H$555,1,FALSE)</f>
        <v>401128102</v>
      </c>
      <c r="Z541">
        <f>VLOOKUP($Y541, NFLGames!$H$11:$K$555,2,FALSE)</f>
        <v>2019</v>
      </c>
      <c r="AA541">
        <f>VLOOKUP($Y541, NFLGames!$H$11:$K$555,3,FALSE)</f>
        <v>4</v>
      </c>
      <c r="AB541" s="6">
        <f>IF(A542=0, 0, AH542-tbl_pbp[[#This Row],[Saints Win %]])</f>
        <v>-7.0999999999999952E-2</v>
      </c>
      <c r="AE541">
        <f>ABS(tbl_pbp[[#This Row],[play.homeScore]]-tbl_pbp[[#This Row],[play.awayScore]])</f>
        <v>0</v>
      </c>
      <c r="AF541">
        <f>IF(tbl_pbp[[#This Row],[Play Saints Win % Increase]]&gt;=$AF$4,1,0)</f>
        <v>0</v>
      </c>
      <c r="AG541" t="str">
        <f>VLOOKUP(tbl_pbp[[#This Row],[gameId]], games!$B$2:$T$40, 9, FALSE)</f>
        <v>dallas-cowboys</v>
      </c>
      <c r="AH541" s="5">
        <f>IF(tbl_pbp[[#This Row],[AwayTeam]] &lt;&gt; "new-orleans-saints", tbl_pbp[[#This Row],[homeWinPercentage]], 1-tbl_pbp[[#This Row],[homeWinPercentage]])</f>
        <v>0.58499999999999996</v>
      </c>
      <c r="AI541" s="13">
        <f>tbl_pbp[[#This Row],[Kamara]]*tbl_pbp[[#This Row],[Impactful Play]]</f>
        <v>0</v>
      </c>
      <c r="AJ541" s="13">
        <f>tbl_pbp[[#This Row],[Thomas]]*tbl_pbp[[#This Row],[Impactful Play]]</f>
        <v>0</v>
      </c>
      <c r="AK541" s="13" t="str">
        <f>VLOOKUP(tbl_pbp[[#This Row],[Play Saints Win % Increase]], tbl_impact[],3,TRUE)</f>
        <v>Smelly (worse than-5% -&gt; -10%)</v>
      </c>
    </row>
    <row r="542" spans="1:37">
      <c r="A542" s="1">
        <v>17</v>
      </c>
      <c r="B542" s="5">
        <v>0.51400000000000001</v>
      </c>
      <c r="C542" t="s">
        <v>9917</v>
      </c>
      <c r="D542">
        <v>0</v>
      </c>
      <c r="E542">
        <v>0</v>
      </c>
      <c r="F542">
        <v>1</v>
      </c>
      <c r="G542">
        <v>0</v>
      </c>
      <c r="H542">
        <v>0</v>
      </c>
      <c r="I542">
        <v>4</v>
      </c>
      <c r="J542">
        <v>48</v>
      </c>
      <c r="K542" t="s">
        <v>9868</v>
      </c>
      <c r="L542">
        <v>2</v>
      </c>
      <c r="M542">
        <v>48</v>
      </c>
      <c r="N542" t="s">
        <v>9918</v>
      </c>
      <c r="O542" t="s">
        <v>186</v>
      </c>
      <c r="P542" t="s">
        <v>45</v>
      </c>
      <c r="Q542" t="s">
        <v>46</v>
      </c>
      <c r="R542" t="s">
        <v>47</v>
      </c>
      <c r="S542" t="s">
        <v>135</v>
      </c>
      <c r="T542" t="s">
        <v>136</v>
      </c>
      <c r="U542" t="s">
        <v>137</v>
      </c>
      <c r="V542" t="s">
        <v>9866</v>
      </c>
      <c r="X542" t="str">
        <f>VLOOKUP(pbp!V3292, games!$B$2:$R$40, 3, FALSE)</f>
        <v>2020-10-04T17:00Z</v>
      </c>
      <c r="Y542">
        <f>VLOOKUP(1*V542,NFLGames!$H$11:$H$555,1,FALSE)</f>
        <v>401128102</v>
      </c>
      <c r="Z542">
        <f>VLOOKUP($Y542, NFLGames!$H$11:$K$555,2,FALSE)</f>
        <v>2019</v>
      </c>
      <c r="AA542">
        <f>VLOOKUP($Y542, NFLGames!$H$11:$K$555,3,FALSE)</f>
        <v>4</v>
      </c>
      <c r="AB542" s="6">
        <f>IF(A543=0, 0, AH543-tbl_pbp[[#This Row],[Saints Win %]])</f>
        <v>-3.3000000000000029E-2</v>
      </c>
      <c r="AE542">
        <f>ABS(tbl_pbp[[#This Row],[play.homeScore]]-tbl_pbp[[#This Row],[play.awayScore]])</f>
        <v>0</v>
      </c>
      <c r="AF542">
        <f>IF(tbl_pbp[[#This Row],[Play Saints Win % Increase]]&gt;=$AF$4,1,0)</f>
        <v>0</v>
      </c>
      <c r="AG542" t="str">
        <f>VLOOKUP(tbl_pbp[[#This Row],[gameId]], games!$B$2:$T$40, 9, FALSE)</f>
        <v>dallas-cowboys</v>
      </c>
      <c r="AH542" s="5">
        <f>IF(tbl_pbp[[#This Row],[AwayTeam]] &lt;&gt; "new-orleans-saints", tbl_pbp[[#This Row],[homeWinPercentage]], 1-tbl_pbp[[#This Row],[homeWinPercentage]])</f>
        <v>0.51400000000000001</v>
      </c>
      <c r="AI542" s="13">
        <f>tbl_pbp[[#This Row],[Kamara]]*tbl_pbp[[#This Row],[Impactful Play]]</f>
        <v>0</v>
      </c>
      <c r="AJ542" s="13">
        <f>tbl_pbp[[#This Row],[Thomas]]*tbl_pbp[[#This Row],[Impactful Play]]</f>
        <v>0</v>
      </c>
      <c r="AK542" s="13" t="str">
        <f>VLOOKUP(tbl_pbp[[#This Row],[Play Saints Win % Increase]], tbl_impact[],3,TRUE)</f>
        <v>Bad (0 to -5%)</v>
      </c>
    </row>
    <row r="543" spans="1:37">
      <c r="A543" s="1">
        <v>18</v>
      </c>
      <c r="B543" s="5">
        <v>0.48099999999999998</v>
      </c>
      <c r="C543" t="s">
        <v>9919</v>
      </c>
      <c r="D543">
        <v>0</v>
      </c>
      <c r="E543">
        <v>0</v>
      </c>
      <c r="F543">
        <v>1</v>
      </c>
      <c r="G543">
        <v>0</v>
      </c>
      <c r="H543">
        <v>0</v>
      </c>
      <c r="I543">
        <v>2</v>
      </c>
      <c r="J543">
        <v>46</v>
      </c>
      <c r="K543" t="s">
        <v>9868</v>
      </c>
      <c r="L543">
        <v>3</v>
      </c>
      <c r="M543">
        <v>46</v>
      </c>
      <c r="N543" t="s">
        <v>9920</v>
      </c>
      <c r="O543" t="s">
        <v>8106</v>
      </c>
      <c r="P543" t="s">
        <v>45</v>
      </c>
      <c r="Q543" t="s">
        <v>46</v>
      </c>
      <c r="R543" t="s">
        <v>47</v>
      </c>
      <c r="S543" t="s">
        <v>241</v>
      </c>
      <c r="T543" t="s">
        <v>435</v>
      </c>
      <c r="U543" t="s">
        <v>9921</v>
      </c>
      <c r="V543" t="s">
        <v>9866</v>
      </c>
      <c r="X543" t="str">
        <f>VLOOKUP(pbp!V3293, games!$B$2:$R$40, 3, FALSE)</f>
        <v>2020-10-04T17:00Z</v>
      </c>
      <c r="Y543">
        <f>VLOOKUP(1*V543,NFLGames!$H$11:$H$555,1,FALSE)</f>
        <v>401128102</v>
      </c>
      <c r="Z543">
        <f>VLOOKUP($Y543, NFLGames!$H$11:$K$555,2,FALSE)</f>
        <v>2019</v>
      </c>
      <c r="AA543">
        <f>VLOOKUP($Y543, NFLGames!$H$11:$K$555,3,FALSE)</f>
        <v>4</v>
      </c>
      <c r="AB543" s="6">
        <f>IF(A544=0, 0, AH544-tbl_pbp[[#This Row],[Saints Win %]])</f>
        <v>-3.0999999999999972E-2</v>
      </c>
      <c r="AE543">
        <f>ABS(tbl_pbp[[#This Row],[play.homeScore]]-tbl_pbp[[#This Row],[play.awayScore]])</f>
        <v>0</v>
      </c>
      <c r="AF543">
        <f>IF(tbl_pbp[[#This Row],[Play Saints Win % Increase]]&gt;=$AF$4,1,0)</f>
        <v>0</v>
      </c>
      <c r="AG543" t="str">
        <f>VLOOKUP(tbl_pbp[[#This Row],[gameId]], games!$B$2:$T$40, 9, FALSE)</f>
        <v>dallas-cowboys</v>
      </c>
      <c r="AH543" s="5">
        <f>IF(tbl_pbp[[#This Row],[AwayTeam]] &lt;&gt; "new-orleans-saints", tbl_pbp[[#This Row],[homeWinPercentage]], 1-tbl_pbp[[#This Row],[homeWinPercentage]])</f>
        <v>0.48099999999999998</v>
      </c>
      <c r="AI543" s="13">
        <f>tbl_pbp[[#This Row],[Kamara]]*tbl_pbp[[#This Row],[Impactful Play]]</f>
        <v>0</v>
      </c>
      <c r="AJ543" s="13">
        <f>tbl_pbp[[#This Row],[Thomas]]*tbl_pbp[[#This Row],[Impactful Play]]</f>
        <v>0</v>
      </c>
      <c r="AK543" s="13" t="str">
        <f>VLOOKUP(tbl_pbp[[#This Row],[Play Saints Win % Increase]], tbl_impact[],3,TRUE)</f>
        <v>Bad (0 to -5%)</v>
      </c>
    </row>
    <row r="544" spans="1:37">
      <c r="A544" s="1">
        <v>19</v>
      </c>
      <c r="B544" s="5">
        <v>0.45</v>
      </c>
      <c r="C544" t="s">
        <v>9922</v>
      </c>
      <c r="D544">
        <v>0</v>
      </c>
      <c r="E544">
        <v>0</v>
      </c>
      <c r="F544">
        <v>1</v>
      </c>
      <c r="G544">
        <v>0</v>
      </c>
      <c r="H544">
        <v>0</v>
      </c>
      <c r="I544">
        <v>10</v>
      </c>
      <c r="J544">
        <v>24</v>
      </c>
      <c r="K544" t="s">
        <v>9868</v>
      </c>
      <c r="L544">
        <v>1</v>
      </c>
      <c r="M544">
        <v>24</v>
      </c>
      <c r="N544" t="s">
        <v>9923</v>
      </c>
      <c r="O544" t="s">
        <v>195</v>
      </c>
      <c r="P544" t="s">
        <v>45</v>
      </c>
      <c r="Q544" t="s">
        <v>46</v>
      </c>
      <c r="R544" t="s">
        <v>47</v>
      </c>
      <c r="S544" t="s">
        <v>33</v>
      </c>
      <c r="T544" t="s">
        <v>172</v>
      </c>
      <c r="U544" t="s">
        <v>173</v>
      </c>
      <c r="V544" t="s">
        <v>9866</v>
      </c>
      <c r="X544" t="str">
        <f>VLOOKUP(pbp!V3294, games!$B$2:$R$40, 3, FALSE)</f>
        <v>2020-10-04T17:00Z</v>
      </c>
      <c r="Y544">
        <f>VLOOKUP(1*V544,NFLGames!$H$11:$H$555,1,FALSE)</f>
        <v>401128102</v>
      </c>
      <c r="Z544">
        <f>VLOOKUP($Y544, NFLGames!$H$11:$K$555,2,FALSE)</f>
        <v>2019</v>
      </c>
      <c r="AA544">
        <f>VLOOKUP($Y544, NFLGames!$H$11:$K$555,3,FALSE)</f>
        <v>4</v>
      </c>
      <c r="AB544" s="6">
        <f>IF(A545=0, 0, AH545-tbl_pbp[[#This Row],[Saints Win %]])</f>
        <v>-3.6000000000000032E-2</v>
      </c>
      <c r="AE544">
        <f>ABS(tbl_pbp[[#This Row],[play.homeScore]]-tbl_pbp[[#This Row],[play.awayScore]])</f>
        <v>0</v>
      </c>
      <c r="AF544">
        <f>IF(tbl_pbp[[#This Row],[Play Saints Win % Increase]]&gt;=$AF$4,1,0)</f>
        <v>0</v>
      </c>
      <c r="AG544" t="str">
        <f>VLOOKUP(tbl_pbp[[#This Row],[gameId]], games!$B$2:$T$40, 9, FALSE)</f>
        <v>dallas-cowboys</v>
      </c>
      <c r="AH544" s="5">
        <f>IF(tbl_pbp[[#This Row],[AwayTeam]] &lt;&gt; "new-orleans-saints", tbl_pbp[[#This Row],[homeWinPercentage]], 1-tbl_pbp[[#This Row],[homeWinPercentage]])</f>
        <v>0.45</v>
      </c>
      <c r="AI544" s="13">
        <f>tbl_pbp[[#This Row],[Kamara]]*tbl_pbp[[#This Row],[Impactful Play]]</f>
        <v>0</v>
      </c>
      <c r="AJ544" s="13">
        <f>tbl_pbp[[#This Row],[Thomas]]*tbl_pbp[[#This Row],[Impactful Play]]</f>
        <v>0</v>
      </c>
      <c r="AK544" s="13" t="str">
        <f>VLOOKUP(tbl_pbp[[#This Row],[Play Saints Win % Increase]], tbl_impact[],3,TRUE)</f>
        <v>Bad (0 to -5%)</v>
      </c>
    </row>
    <row r="545" spans="1:37">
      <c r="A545" s="1">
        <v>20</v>
      </c>
      <c r="B545" s="5">
        <v>0.41399999999999998</v>
      </c>
      <c r="C545" t="s">
        <v>9924</v>
      </c>
      <c r="D545">
        <v>0</v>
      </c>
      <c r="E545">
        <v>0</v>
      </c>
      <c r="F545">
        <v>1</v>
      </c>
      <c r="G545">
        <v>0</v>
      </c>
      <c r="H545">
        <v>0</v>
      </c>
      <c r="I545">
        <v>9</v>
      </c>
      <c r="J545">
        <v>23</v>
      </c>
      <c r="K545" t="s">
        <v>9868</v>
      </c>
      <c r="L545">
        <v>2</v>
      </c>
      <c r="M545">
        <v>23</v>
      </c>
      <c r="N545" t="s">
        <v>9925</v>
      </c>
      <c r="O545" t="s">
        <v>2816</v>
      </c>
      <c r="P545" t="s">
        <v>30</v>
      </c>
      <c r="Q545" t="s">
        <v>31</v>
      </c>
      <c r="R545" t="s">
        <v>32</v>
      </c>
      <c r="S545" t="s">
        <v>210</v>
      </c>
      <c r="T545" t="s">
        <v>217</v>
      </c>
      <c r="U545" t="s">
        <v>2824</v>
      </c>
      <c r="V545" t="s">
        <v>9866</v>
      </c>
      <c r="X545" t="str">
        <f>VLOOKUP(pbp!V3295, games!$B$2:$R$40, 3, FALSE)</f>
        <v>2020-10-04T17:00Z</v>
      </c>
      <c r="Y545">
        <f>VLOOKUP(1*V545,NFLGames!$H$11:$H$555,1,FALSE)</f>
        <v>401128102</v>
      </c>
      <c r="Z545">
        <f>VLOOKUP($Y545, NFLGames!$H$11:$K$555,2,FALSE)</f>
        <v>2019</v>
      </c>
      <c r="AA545">
        <f>VLOOKUP($Y545, NFLGames!$H$11:$K$555,3,FALSE)</f>
        <v>4</v>
      </c>
      <c r="AB545" s="6">
        <f>IF(A546=0, 0, AH546-tbl_pbp[[#This Row],[Saints Win %]])</f>
        <v>4.4000000000000039E-2</v>
      </c>
      <c r="AE545">
        <f>ABS(tbl_pbp[[#This Row],[play.homeScore]]-tbl_pbp[[#This Row],[play.awayScore]])</f>
        <v>0</v>
      </c>
      <c r="AF545">
        <f>IF(tbl_pbp[[#This Row],[Play Saints Win % Increase]]&gt;=$AF$4,1,0)</f>
        <v>0</v>
      </c>
      <c r="AG545" t="str">
        <f>VLOOKUP(tbl_pbp[[#This Row],[gameId]], games!$B$2:$T$40, 9, FALSE)</f>
        <v>dallas-cowboys</v>
      </c>
      <c r="AH545" s="5">
        <f>IF(tbl_pbp[[#This Row],[AwayTeam]] &lt;&gt; "new-orleans-saints", tbl_pbp[[#This Row],[homeWinPercentage]], 1-tbl_pbp[[#This Row],[homeWinPercentage]])</f>
        <v>0.41399999999999998</v>
      </c>
      <c r="AI545" s="13">
        <f>tbl_pbp[[#This Row],[Kamara]]*tbl_pbp[[#This Row],[Impactful Play]]</f>
        <v>0</v>
      </c>
      <c r="AJ545" s="13">
        <f>tbl_pbp[[#This Row],[Thomas]]*tbl_pbp[[#This Row],[Impactful Play]]</f>
        <v>0</v>
      </c>
      <c r="AK545" s="13" t="str">
        <f>VLOOKUP(tbl_pbp[[#This Row],[Play Saints Win % Increase]], tbl_impact[],3,TRUE)</f>
        <v>Scented (0 to +5%)</v>
      </c>
    </row>
    <row r="546" spans="1:37">
      <c r="A546" s="1">
        <v>21</v>
      </c>
      <c r="B546" s="5">
        <v>0.45800000000000002</v>
      </c>
      <c r="C546" t="s">
        <v>9926</v>
      </c>
      <c r="D546">
        <v>0</v>
      </c>
      <c r="E546">
        <v>0</v>
      </c>
      <c r="F546">
        <v>1</v>
      </c>
      <c r="G546">
        <v>0</v>
      </c>
      <c r="H546">
        <v>0</v>
      </c>
      <c r="I546">
        <v>10</v>
      </c>
      <c r="J546">
        <v>11</v>
      </c>
      <c r="K546" t="s">
        <v>9868</v>
      </c>
      <c r="L546">
        <v>1</v>
      </c>
      <c r="M546">
        <v>11</v>
      </c>
      <c r="N546" t="s">
        <v>9927</v>
      </c>
      <c r="O546" t="s">
        <v>9928</v>
      </c>
      <c r="P546" t="s">
        <v>45</v>
      </c>
      <c r="Q546" t="s">
        <v>46</v>
      </c>
      <c r="R546" t="s">
        <v>47</v>
      </c>
      <c r="S546" t="s">
        <v>33</v>
      </c>
      <c r="T546" t="s">
        <v>442</v>
      </c>
      <c r="U546" t="s">
        <v>540</v>
      </c>
      <c r="V546" t="s">
        <v>9866</v>
      </c>
      <c r="X546" t="str">
        <f>VLOOKUP(pbp!V3296, games!$B$2:$R$40, 3, FALSE)</f>
        <v>2020-10-04T17:00Z</v>
      </c>
      <c r="Y546">
        <f>VLOOKUP(1*V546,NFLGames!$H$11:$H$555,1,FALSE)</f>
        <v>401128102</v>
      </c>
      <c r="Z546">
        <f>VLOOKUP($Y546, NFLGames!$H$11:$K$555,2,FALSE)</f>
        <v>2019</v>
      </c>
      <c r="AA546">
        <f>VLOOKUP($Y546, NFLGames!$H$11:$K$555,3,FALSE)</f>
        <v>4</v>
      </c>
      <c r="AB546" s="6">
        <f>IF(A547=0, 0, AH547-tbl_pbp[[#This Row],[Saints Win %]])</f>
        <v>1.699999999999996E-2</v>
      </c>
      <c r="AE546">
        <f>ABS(tbl_pbp[[#This Row],[play.homeScore]]-tbl_pbp[[#This Row],[play.awayScore]])</f>
        <v>0</v>
      </c>
      <c r="AF546">
        <f>IF(tbl_pbp[[#This Row],[Play Saints Win % Increase]]&gt;=$AF$4,1,0)</f>
        <v>0</v>
      </c>
      <c r="AG546" t="str">
        <f>VLOOKUP(tbl_pbp[[#This Row],[gameId]], games!$B$2:$T$40, 9, FALSE)</f>
        <v>dallas-cowboys</v>
      </c>
      <c r="AH546" s="5">
        <f>IF(tbl_pbp[[#This Row],[AwayTeam]] &lt;&gt; "new-orleans-saints", tbl_pbp[[#This Row],[homeWinPercentage]], 1-tbl_pbp[[#This Row],[homeWinPercentage]])</f>
        <v>0.45800000000000002</v>
      </c>
      <c r="AI546" s="13">
        <f>tbl_pbp[[#This Row],[Kamara]]*tbl_pbp[[#This Row],[Impactful Play]]</f>
        <v>0</v>
      </c>
      <c r="AJ546" s="13">
        <f>tbl_pbp[[#This Row],[Thomas]]*tbl_pbp[[#This Row],[Impactful Play]]</f>
        <v>0</v>
      </c>
      <c r="AK546" s="13" t="str">
        <f>VLOOKUP(tbl_pbp[[#This Row],[Play Saints Win % Increase]], tbl_impact[],3,TRUE)</f>
        <v>Scented (0 to +5%)</v>
      </c>
    </row>
    <row r="547" spans="1:37">
      <c r="A547" s="1">
        <v>22</v>
      </c>
      <c r="B547" s="5">
        <v>0.47499999999999998</v>
      </c>
      <c r="C547" t="s">
        <v>9929</v>
      </c>
      <c r="D547">
        <v>0</v>
      </c>
      <c r="E547">
        <v>0</v>
      </c>
      <c r="F547">
        <v>1</v>
      </c>
      <c r="G547">
        <v>0</v>
      </c>
      <c r="H547">
        <v>0</v>
      </c>
      <c r="I547">
        <v>9</v>
      </c>
      <c r="J547">
        <v>10</v>
      </c>
      <c r="K547" t="s">
        <v>9868</v>
      </c>
      <c r="L547">
        <v>2</v>
      </c>
      <c r="M547">
        <v>10</v>
      </c>
      <c r="N547" t="s">
        <v>9930</v>
      </c>
      <c r="O547" t="s">
        <v>1685</v>
      </c>
      <c r="P547" t="s">
        <v>22</v>
      </c>
      <c r="Q547" t="s">
        <v>37</v>
      </c>
      <c r="S547" t="s">
        <v>210</v>
      </c>
      <c r="T547" t="s">
        <v>179</v>
      </c>
      <c r="U547" t="s">
        <v>9931</v>
      </c>
      <c r="V547" t="s">
        <v>9866</v>
      </c>
      <c r="X547" t="str">
        <f>VLOOKUP(pbp!V3297, games!$B$2:$R$40, 3, FALSE)</f>
        <v>2020-10-04T17:00Z</v>
      </c>
      <c r="Y547">
        <f>VLOOKUP(1*V547,NFLGames!$H$11:$H$555,1,FALSE)</f>
        <v>401128102</v>
      </c>
      <c r="Z547">
        <f>VLOOKUP($Y547, NFLGames!$H$11:$K$555,2,FALSE)</f>
        <v>2019</v>
      </c>
      <c r="AA547">
        <f>VLOOKUP($Y547, NFLGames!$H$11:$K$555,3,FALSE)</f>
        <v>4</v>
      </c>
      <c r="AB547" s="6">
        <f>IF(A548=0, 0, AH548-tbl_pbp[[#This Row],[Saints Win %]])</f>
        <v>3.1000000000000028E-2</v>
      </c>
      <c r="AE547">
        <f>ABS(tbl_pbp[[#This Row],[play.homeScore]]-tbl_pbp[[#This Row],[play.awayScore]])</f>
        <v>0</v>
      </c>
      <c r="AF547">
        <f>IF(tbl_pbp[[#This Row],[Play Saints Win % Increase]]&gt;=$AF$4,1,0)</f>
        <v>0</v>
      </c>
      <c r="AG547" t="str">
        <f>VLOOKUP(tbl_pbp[[#This Row],[gameId]], games!$B$2:$T$40, 9, FALSE)</f>
        <v>dallas-cowboys</v>
      </c>
      <c r="AH547" s="5">
        <f>IF(tbl_pbp[[#This Row],[AwayTeam]] &lt;&gt; "new-orleans-saints", tbl_pbp[[#This Row],[homeWinPercentage]], 1-tbl_pbp[[#This Row],[homeWinPercentage]])</f>
        <v>0.47499999999999998</v>
      </c>
      <c r="AI547" s="13">
        <f>tbl_pbp[[#This Row],[Kamara]]*tbl_pbp[[#This Row],[Impactful Play]]</f>
        <v>0</v>
      </c>
      <c r="AJ547" s="13">
        <f>tbl_pbp[[#This Row],[Thomas]]*tbl_pbp[[#This Row],[Impactful Play]]</f>
        <v>0</v>
      </c>
      <c r="AK547" s="13" t="str">
        <f>VLOOKUP(tbl_pbp[[#This Row],[Play Saints Win % Increase]], tbl_impact[],3,TRUE)</f>
        <v>Scented (0 to +5%)</v>
      </c>
    </row>
    <row r="548" spans="1:37">
      <c r="A548" s="1">
        <v>23</v>
      </c>
      <c r="B548" s="5">
        <v>0.50600000000000001</v>
      </c>
      <c r="C548" t="s">
        <v>9932</v>
      </c>
      <c r="D548">
        <v>0</v>
      </c>
      <c r="E548">
        <v>0</v>
      </c>
      <c r="F548">
        <v>1</v>
      </c>
      <c r="G548">
        <v>0</v>
      </c>
      <c r="H548">
        <v>0</v>
      </c>
      <c r="I548">
        <v>9</v>
      </c>
      <c r="J548">
        <v>10</v>
      </c>
      <c r="K548" t="s">
        <v>9868</v>
      </c>
      <c r="L548">
        <v>3</v>
      </c>
      <c r="M548">
        <v>10</v>
      </c>
      <c r="N548" t="s">
        <v>9933</v>
      </c>
      <c r="O548" t="s">
        <v>1107</v>
      </c>
      <c r="P548" t="s">
        <v>22</v>
      </c>
      <c r="Q548" t="s">
        <v>37</v>
      </c>
      <c r="S548" t="s">
        <v>139</v>
      </c>
      <c r="T548" t="s">
        <v>179</v>
      </c>
      <c r="U548" t="s">
        <v>9934</v>
      </c>
      <c r="V548" t="s">
        <v>9866</v>
      </c>
      <c r="X548" t="str">
        <f>VLOOKUP(pbp!V3298, games!$B$2:$R$40, 3, FALSE)</f>
        <v>2020-10-04T17:00Z</v>
      </c>
      <c r="Y548">
        <f>VLOOKUP(1*V548,NFLGames!$H$11:$H$555,1,FALSE)</f>
        <v>401128102</v>
      </c>
      <c r="Z548">
        <f>VLOOKUP($Y548, NFLGames!$H$11:$K$555,2,FALSE)</f>
        <v>2019</v>
      </c>
      <c r="AA548">
        <f>VLOOKUP($Y548, NFLGames!$H$11:$K$555,3,FALSE)</f>
        <v>4</v>
      </c>
      <c r="AB548" s="6">
        <f>IF(A549=0, 0, AH549-tbl_pbp[[#This Row],[Saints Win %]])</f>
        <v>-3.0000000000000027E-3</v>
      </c>
      <c r="AE548">
        <f>ABS(tbl_pbp[[#This Row],[play.homeScore]]-tbl_pbp[[#This Row],[play.awayScore]])</f>
        <v>0</v>
      </c>
      <c r="AF548">
        <f>IF(tbl_pbp[[#This Row],[Play Saints Win % Increase]]&gt;=$AF$4,1,0)</f>
        <v>0</v>
      </c>
      <c r="AG548" t="str">
        <f>VLOOKUP(tbl_pbp[[#This Row],[gameId]], games!$B$2:$T$40, 9, FALSE)</f>
        <v>dallas-cowboys</v>
      </c>
      <c r="AH548" s="5">
        <f>IF(tbl_pbp[[#This Row],[AwayTeam]] &lt;&gt; "new-orleans-saints", tbl_pbp[[#This Row],[homeWinPercentage]], 1-tbl_pbp[[#This Row],[homeWinPercentage]])</f>
        <v>0.50600000000000001</v>
      </c>
      <c r="AI548" s="13">
        <f>tbl_pbp[[#This Row],[Kamara]]*tbl_pbp[[#This Row],[Impactful Play]]</f>
        <v>0</v>
      </c>
      <c r="AJ548" s="13">
        <f>tbl_pbp[[#This Row],[Thomas]]*tbl_pbp[[#This Row],[Impactful Play]]</f>
        <v>0</v>
      </c>
      <c r="AK548" s="13" t="str">
        <f>VLOOKUP(tbl_pbp[[#This Row],[Play Saints Win % Increase]], tbl_impact[],3,TRUE)</f>
        <v>Bad (0 to -5%)</v>
      </c>
    </row>
    <row r="549" spans="1:37">
      <c r="A549" s="1">
        <v>24</v>
      </c>
      <c r="B549" s="5">
        <v>0.503</v>
      </c>
      <c r="C549" t="s">
        <v>9935</v>
      </c>
      <c r="D549">
        <v>0</v>
      </c>
      <c r="E549">
        <v>0</v>
      </c>
      <c r="F549">
        <v>1</v>
      </c>
      <c r="G549">
        <v>0</v>
      </c>
      <c r="H549">
        <v>3</v>
      </c>
      <c r="I549">
        <v>9</v>
      </c>
      <c r="J549">
        <v>10</v>
      </c>
      <c r="K549" t="s">
        <v>9868</v>
      </c>
      <c r="L549">
        <v>4</v>
      </c>
      <c r="M549">
        <v>10</v>
      </c>
      <c r="N549" t="s">
        <v>9936</v>
      </c>
      <c r="O549" t="s">
        <v>664</v>
      </c>
      <c r="P549" t="s">
        <v>187</v>
      </c>
      <c r="Q549" t="s">
        <v>188</v>
      </c>
      <c r="R549" t="s">
        <v>189</v>
      </c>
      <c r="S549" t="s">
        <v>183</v>
      </c>
      <c r="T549" t="s">
        <v>179</v>
      </c>
      <c r="U549" t="s">
        <v>9937</v>
      </c>
      <c r="V549" t="s">
        <v>9866</v>
      </c>
      <c r="X549" t="str">
        <f>VLOOKUP(pbp!V3299, games!$B$2:$R$40, 3, FALSE)</f>
        <v>2020-10-04T17:00Z</v>
      </c>
      <c r="Y549">
        <f>VLOOKUP(1*V549,NFLGames!$H$11:$H$555,1,FALSE)</f>
        <v>401128102</v>
      </c>
      <c r="Z549">
        <f>VLOOKUP($Y549, NFLGames!$H$11:$K$555,2,FALSE)</f>
        <v>2019</v>
      </c>
      <c r="AA549">
        <f>VLOOKUP($Y549, NFLGames!$H$11:$K$555,3,FALSE)</f>
        <v>4</v>
      </c>
      <c r="AB549" s="6">
        <f>IF(A550=0, 0, AH550-tbl_pbp[[#This Row],[Saints Win %]])</f>
        <v>6.0000000000000053E-3</v>
      </c>
      <c r="AE549">
        <f>ABS(tbl_pbp[[#This Row],[play.homeScore]]-tbl_pbp[[#This Row],[play.awayScore]])</f>
        <v>3</v>
      </c>
      <c r="AF549">
        <f>IF(tbl_pbp[[#This Row],[Play Saints Win % Increase]]&gt;=$AF$4,1,0)</f>
        <v>0</v>
      </c>
      <c r="AG549" t="str">
        <f>VLOOKUP(tbl_pbp[[#This Row],[gameId]], games!$B$2:$T$40, 9, FALSE)</f>
        <v>dallas-cowboys</v>
      </c>
      <c r="AH549" s="5">
        <f>IF(tbl_pbp[[#This Row],[AwayTeam]] &lt;&gt; "new-orleans-saints", tbl_pbp[[#This Row],[homeWinPercentage]], 1-tbl_pbp[[#This Row],[homeWinPercentage]])</f>
        <v>0.503</v>
      </c>
      <c r="AI549" s="13">
        <f>tbl_pbp[[#This Row],[Kamara]]*tbl_pbp[[#This Row],[Impactful Play]]</f>
        <v>0</v>
      </c>
      <c r="AJ549" s="13">
        <f>tbl_pbp[[#This Row],[Thomas]]*tbl_pbp[[#This Row],[Impactful Play]]</f>
        <v>0</v>
      </c>
      <c r="AK549" s="13" t="str">
        <f>VLOOKUP(tbl_pbp[[#This Row],[Play Saints Win % Increase]], tbl_impact[],3,TRUE)</f>
        <v>Scented (0 to +5%)</v>
      </c>
    </row>
    <row r="550" spans="1:37">
      <c r="A550" s="1">
        <v>25</v>
      </c>
      <c r="B550" s="5">
        <v>0.50900000000000001</v>
      </c>
      <c r="C550" t="s">
        <v>9938</v>
      </c>
      <c r="D550">
        <v>0</v>
      </c>
      <c r="E550">
        <v>0</v>
      </c>
      <c r="F550">
        <v>1</v>
      </c>
      <c r="G550">
        <v>0</v>
      </c>
      <c r="H550">
        <v>3</v>
      </c>
      <c r="I550">
        <v>0</v>
      </c>
      <c r="J550">
        <v>65</v>
      </c>
      <c r="K550" t="s">
        <v>9868</v>
      </c>
      <c r="L550">
        <v>0</v>
      </c>
      <c r="M550">
        <v>65</v>
      </c>
      <c r="N550" t="s">
        <v>9939</v>
      </c>
      <c r="O550" t="s">
        <v>664</v>
      </c>
      <c r="P550" t="s">
        <v>25</v>
      </c>
      <c r="Q550" t="s">
        <v>26</v>
      </c>
      <c r="R550" t="s">
        <v>27</v>
      </c>
      <c r="V550" t="s">
        <v>9866</v>
      </c>
      <c r="X550" t="str">
        <f>VLOOKUP(pbp!V3300, games!$B$2:$R$40, 3, FALSE)</f>
        <v>2020-10-04T17:00Z</v>
      </c>
      <c r="Y550">
        <f>VLOOKUP(1*V550,NFLGames!$H$11:$H$555,1,FALSE)</f>
        <v>401128102</v>
      </c>
      <c r="Z550">
        <f>VLOOKUP($Y550, NFLGames!$H$11:$K$555,2,FALSE)</f>
        <v>2019</v>
      </c>
      <c r="AA550">
        <f>VLOOKUP($Y550, NFLGames!$H$11:$K$555,3,FALSE)</f>
        <v>4</v>
      </c>
      <c r="AB550" s="6">
        <f>IF(A551=0, 0, AH551-tbl_pbp[[#This Row],[Saints Win %]])</f>
        <v>-2.200000000000002E-2</v>
      </c>
      <c r="AE550">
        <f>ABS(tbl_pbp[[#This Row],[play.homeScore]]-tbl_pbp[[#This Row],[play.awayScore]])</f>
        <v>3</v>
      </c>
      <c r="AF550">
        <f>IF(tbl_pbp[[#This Row],[Play Saints Win % Increase]]&gt;=$AF$4,1,0)</f>
        <v>0</v>
      </c>
      <c r="AG550" t="str">
        <f>VLOOKUP(tbl_pbp[[#This Row],[gameId]], games!$B$2:$T$40, 9, FALSE)</f>
        <v>dallas-cowboys</v>
      </c>
      <c r="AH550" s="5">
        <f>IF(tbl_pbp[[#This Row],[AwayTeam]] &lt;&gt; "new-orleans-saints", tbl_pbp[[#This Row],[homeWinPercentage]], 1-tbl_pbp[[#This Row],[homeWinPercentage]])</f>
        <v>0.50900000000000001</v>
      </c>
      <c r="AI550" s="13">
        <f>tbl_pbp[[#This Row],[Kamara]]*tbl_pbp[[#This Row],[Impactful Play]]</f>
        <v>0</v>
      </c>
      <c r="AJ550" s="13">
        <f>tbl_pbp[[#This Row],[Thomas]]*tbl_pbp[[#This Row],[Impactful Play]]</f>
        <v>0</v>
      </c>
      <c r="AK550" s="13" t="str">
        <f>VLOOKUP(tbl_pbp[[#This Row],[Play Saints Win % Increase]], tbl_impact[],3,TRUE)</f>
        <v>Bad (0 to -5%)</v>
      </c>
    </row>
    <row r="551" spans="1:37">
      <c r="A551" s="1">
        <v>26</v>
      </c>
      <c r="B551" s="5">
        <v>0.48699999999999999</v>
      </c>
      <c r="C551" t="s">
        <v>9940</v>
      </c>
      <c r="D551">
        <v>0</v>
      </c>
      <c r="E551">
        <v>0</v>
      </c>
      <c r="F551">
        <v>1</v>
      </c>
      <c r="G551">
        <v>0</v>
      </c>
      <c r="H551">
        <v>3</v>
      </c>
      <c r="I551">
        <v>10</v>
      </c>
      <c r="J551">
        <v>26</v>
      </c>
      <c r="K551" t="s">
        <v>29</v>
      </c>
      <c r="L551">
        <v>1</v>
      </c>
      <c r="M551">
        <v>74</v>
      </c>
      <c r="N551" t="s">
        <v>9941</v>
      </c>
      <c r="O551" t="s">
        <v>6324</v>
      </c>
      <c r="P551" t="s">
        <v>45</v>
      </c>
      <c r="Q551" t="s">
        <v>46</v>
      </c>
      <c r="R551" t="s">
        <v>47</v>
      </c>
      <c r="S551" t="s">
        <v>33</v>
      </c>
      <c r="T551" t="s">
        <v>221</v>
      </c>
      <c r="U551" t="s">
        <v>2097</v>
      </c>
      <c r="V551" t="s">
        <v>9866</v>
      </c>
      <c r="X551" t="str">
        <f>VLOOKUP(pbp!V3301, games!$B$2:$R$40, 3, FALSE)</f>
        <v>2020-10-04T17:00Z</v>
      </c>
      <c r="Y551">
        <f>VLOOKUP(1*V551,NFLGames!$H$11:$H$555,1,FALSE)</f>
        <v>401128102</v>
      </c>
      <c r="Z551">
        <f>VLOOKUP($Y551, NFLGames!$H$11:$K$555,2,FALSE)</f>
        <v>2019</v>
      </c>
      <c r="AA551">
        <f>VLOOKUP($Y551, NFLGames!$H$11:$K$555,3,FALSE)</f>
        <v>4</v>
      </c>
      <c r="AB551" s="6">
        <f>IF(A552=0, 0, AH552-tbl_pbp[[#This Row],[Saints Win %]])</f>
        <v>4.7000000000000042E-2</v>
      </c>
      <c r="AE551">
        <f>ABS(tbl_pbp[[#This Row],[play.homeScore]]-tbl_pbp[[#This Row],[play.awayScore]])</f>
        <v>3</v>
      </c>
      <c r="AF551">
        <f>IF(tbl_pbp[[#This Row],[Play Saints Win % Increase]]&gt;=$AF$4,1,0)</f>
        <v>0</v>
      </c>
      <c r="AG551" t="str">
        <f>VLOOKUP(tbl_pbp[[#This Row],[gameId]], games!$B$2:$T$40, 9, FALSE)</f>
        <v>dallas-cowboys</v>
      </c>
      <c r="AH551" s="5">
        <f>IF(tbl_pbp[[#This Row],[AwayTeam]] &lt;&gt; "new-orleans-saints", tbl_pbp[[#This Row],[homeWinPercentage]], 1-tbl_pbp[[#This Row],[homeWinPercentage]])</f>
        <v>0.48699999999999999</v>
      </c>
      <c r="AI551" s="13">
        <f>tbl_pbp[[#This Row],[Kamara]]*tbl_pbp[[#This Row],[Impactful Play]]</f>
        <v>0</v>
      </c>
      <c r="AJ551" s="13">
        <f>tbl_pbp[[#This Row],[Thomas]]*tbl_pbp[[#This Row],[Impactful Play]]</f>
        <v>0</v>
      </c>
      <c r="AK551" s="13" t="str">
        <f>VLOOKUP(tbl_pbp[[#This Row],[Play Saints Win % Increase]], tbl_impact[],3,TRUE)</f>
        <v>Scented (0 to +5%)</v>
      </c>
    </row>
    <row r="552" spans="1:37">
      <c r="A552" s="1">
        <v>27</v>
      </c>
      <c r="B552" s="5">
        <v>0.53400000000000003</v>
      </c>
      <c r="C552" t="s">
        <v>9942</v>
      </c>
      <c r="D552">
        <v>0</v>
      </c>
      <c r="E552">
        <v>0</v>
      </c>
      <c r="F552">
        <v>1</v>
      </c>
      <c r="G552">
        <v>0</v>
      </c>
      <c r="H552">
        <v>3</v>
      </c>
      <c r="I552">
        <v>8</v>
      </c>
      <c r="J552">
        <v>28</v>
      </c>
      <c r="K552" t="s">
        <v>29</v>
      </c>
      <c r="L552">
        <v>2</v>
      </c>
      <c r="M552">
        <v>72</v>
      </c>
      <c r="N552" t="s">
        <v>9943</v>
      </c>
      <c r="O552" t="s">
        <v>1942</v>
      </c>
      <c r="P552" t="s">
        <v>94</v>
      </c>
      <c r="Q552" t="s">
        <v>95</v>
      </c>
      <c r="R552" t="s">
        <v>96</v>
      </c>
      <c r="S552" t="s">
        <v>73</v>
      </c>
      <c r="T552" t="s">
        <v>1005</v>
      </c>
      <c r="U552" t="s">
        <v>5814</v>
      </c>
      <c r="V552" t="s">
        <v>9866</v>
      </c>
      <c r="X552" t="str">
        <f>VLOOKUP(pbp!V3302, games!$B$2:$R$40, 3, FALSE)</f>
        <v>2020-10-04T17:00Z</v>
      </c>
      <c r="Y552">
        <f>VLOOKUP(1*V552,NFLGames!$H$11:$H$555,1,FALSE)</f>
        <v>401128102</v>
      </c>
      <c r="Z552">
        <f>VLOOKUP($Y552, NFLGames!$H$11:$K$555,2,FALSE)</f>
        <v>2019</v>
      </c>
      <c r="AA552">
        <f>VLOOKUP($Y552, NFLGames!$H$11:$K$555,3,FALSE)</f>
        <v>4</v>
      </c>
      <c r="AB552" s="6">
        <f>IF(A553=0, 0, AH553-tbl_pbp[[#This Row],[Saints Win %]])</f>
        <v>2.0000000000000018E-2</v>
      </c>
      <c r="AE552">
        <f>ABS(tbl_pbp[[#This Row],[play.homeScore]]-tbl_pbp[[#This Row],[play.awayScore]])</f>
        <v>3</v>
      </c>
      <c r="AF552">
        <f>IF(tbl_pbp[[#This Row],[Play Saints Win % Increase]]&gt;=$AF$4,1,0)</f>
        <v>0</v>
      </c>
      <c r="AG552" t="str">
        <f>VLOOKUP(tbl_pbp[[#This Row],[gameId]], games!$B$2:$T$40, 9, FALSE)</f>
        <v>dallas-cowboys</v>
      </c>
      <c r="AH552" s="5">
        <f>IF(tbl_pbp[[#This Row],[AwayTeam]] &lt;&gt; "new-orleans-saints", tbl_pbp[[#This Row],[homeWinPercentage]], 1-tbl_pbp[[#This Row],[homeWinPercentage]])</f>
        <v>0.53400000000000003</v>
      </c>
      <c r="AI552" s="13">
        <f>tbl_pbp[[#This Row],[Kamara]]*tbl_pbp[[#This Row],[Impactful Play]]</f>
        <v>0</v>
      </c>
      <c r="AJ552" s="13">
        <f>tbl_pbp[[#This Row],[Thomas]]*tbl_pbp[[#This Row],[Impactful Play]]</f>
        <v>0</v>
      </c>
      <c r="AK552" s="13" t="str">
        <f>VLOOKUP(tbl_pbp[[#This Row],[Play Saints Win % Increase]], tbl_impact[],3,TRUE)</f>
        <v>Scented (0 to +5%)</v>
      </c>
    </row>
    <row r="553" spans="1:37">
      <c r="A553" s="1">
        <v>28</v>
      </c>
      <c r="B553" s="5">
        <v>0.55400000000000005</v>
      </c>
      <c r="C553" t="s">
        <v>9944</v>
      </c>
      <c r="D553">
        <v>0</v>
      </c>
      <c r="E553">
        <v>0</v>
      </c>
      <c r="F553">
        <v>1</v>
      </c>
      <c r="G553">
        <v>0</v>
      </c>
      <c r="H553">
        <v>3</v>
      </c>
      <c r="I553">
        <v>10</v>
      </c>
      <c r="J553">
        <v>43</v>
      </c>
      <c r="K553" t="s">
        <v>29</v>
      </c>
      <c r="L553">
        <v>1</v>
      </c>
      <c r="M553">
        <v>57</v>
      </c>
      <c r="N553" t="s">
        <v>9945</v>
      </c>
      <c r="O553" t="s">
        <v>580</v>
      </c>
      <c r="P553" t="s">
        <v>45</v>
      </c>
      <c r="Q553" t="s">
        <v>46</v>
      </c>
      <c r="R553" t="s">
        <v>47</v>
      </c>
      <c r="S553" t="s">
        <v>33</v>
      </c>
      <c r="T553" t="s">
        <v>48</v>
      </c>
      <c r="U553" t="s">
        <v>49</v>
      </c>
      <c r="V553" t="s">
        <v>9866</v>
      </c>
      <c r="X553" t="str">
        <f>VLOOKUP(pbp!V3303, games!$B$2:$R$40, 3, FALSE)</f>
        <v>2020-10-04T17:00Z</v>
      </c>
      <c r="Y553">
        <f>VLOOKUP(1*V553,NFLGames!$H$11:$H$555,1,FALSE)</f>
        <v>401128102</v>
      </c>
      <c r="Z553">
        <f>VLOOKUP($Y553, NFLGames!$H$11:$K$555,2,FALSE)</f>
        <v>2019</v>
      </c>
      <c r="AA553">
        <f>VLOOKUP($Y553, NFLGames!$H$11:$K$555,3,FALSE)</f>
        <v>4</v>
      </c>
      <c r="AB553" s="6">
        <f>IF(A554=0, 0, AH554-tbl_pbp[[#This Row],[Saints Win %]])</f>
        <v>9.9999999999998979E-3</v>
      </c>
      <c r="AE553">
        <f>ABS(tbl_pbp[[#This Row],[play.homeScore]]-tbl_pbp[[#This Row],[play.awayScore]])</f>
        <v>3</v>
      </c>
      <c r="AF553">
        <f>IF(tbl_pbp[[#This Row],[Play Saints Win % Increase]]&gt;=$AF$4,1,0)</f>
        <v>0</v>
      </c>
      <c r="AG553" t="str">
        <f>VLOOKUP(tbl_pbp[[#This Row],[gameId]], games!$B$2:$T$40, 9, FALSE)</f>
        <v>dallas-cowboys</v>
      </c>
      <c r="AH553" s="5">
        <f>IF(tbl_pbp[[#This Row],[AwayTeam]] &lt;&gt; "new-orleans-saints", tbl_pbp[[#This Row],[homeWinPercentage]], 1-tbl_pbp[[#This Row],[homeWinPercentage]])</f>
        <v>0.55400000000000005</v>
      </c>
      <c r="AI553" s="13">
        <f>tbl_pbp[[#This Row],[Kamara]]*tbl_pbp[[#This Row],[Impactful Play]]</f>
        <v>0</v>
      </c>
      <c r="AJ553" s="13">
        <f>tbl_pbp[[#This Row],[Thomas]]*tbl_pbp[[#This Row],[Impactful Play]]</f>
        <v>0</v>
      </c>
      <c r="AK553" s="13" t="str">
        <f>VLOOKUP(tbl_pbp[[#This Row],[Play Saints Win % Increase]], tbl_impact[],3,TRUE)</f>
        <v>Scented (0 to +5%)</v>
      </c>
    </row>
    <row r="554" spans="1:37">
      <c r="A554" s="1">
        <v>29</v>
      </c>
      <c r="B554" s="5">
        <v>0.56399999999999995</v>
      </c>
      <c r="C554" t="s">
        <v>9946</v>
      </c>
      <c r="D554">
        <v>0</v>
      </c>
      <c r="E554">
        <v>0</v>
      </c>
      <c r="F554">
        <v>1</v>
      </c>
      <c r="G554">
        <v>0</v>
      </c>
      <c r="H554">
        <v>3</v>
      </c>
      <c r="I554">
        <v>10</v>
      </c>
      <c r="J554">
        <v>56</v>
      </c>
      <c r="K554" t="s">
        <v>29</v>
      </c>
      <c r="L554">
        <v>1</v>
      </c>
      <c r="M554">
        <v>44</v>
      </c>
      <c r="N554" t="s">
        <v>9947</v>
      </c>
      <c r="O554" t="s">
        <v>7194</v>
      </c>
      <c r="P554" t="s">
        <v>45</v>
      </c>
      <c r="Q554" t="s">
        <v>46</v>
      </c>
      <c r="R554" t="s">
        <v>47</v>
      </c>
      <c r="S554" t="s">
        <v>33</v>
      </c>
      <c r="T554" t="s">
        <v>9948</v>
      </c>
      <c r="U554" t="s">
        <v>9949</v>
      </c>
      <c r="V554" t="s">
        <v>9866</v>
      </c>
      <c r="X554" t="str">
        <f>VLOOKUP(pbp!V3304, games!$B$2:$R$40, 3, FALSE)</f>
        <v>2020-10-04T17:00Z</v>
      </c>
      <c r="Y554">
        <f>VLOOKUP(1*V554,NFLGames!$H$11:$H$555,1,FALSE)</f>
        <v>401128102</v>
      </c>
      <c r="Z554">
        <f>VLOOKUP($Y554, NFLGames!$H$11:$K$555,2,FALSE)</f>
        <v>2019</v>
      </c>
      <c r="AA554">
        <f>VLOOKUP($Y554, NFLGames!$H$11:$K$555,3,FALSE)</f>
        <v>4</v>
      </c>
      <c r="AB554" s="6">
        <f>IF(A555=0, 0, AH555-tbl_pbp[[#This Row],[Saints Win %]])</f>
        <v>-4.599999999999993E-2</v>
      </c>
      <c r="AE554">
        <f>ABS(tbl_pbp[[#This Row],[play.homeScore]]-tbl_pbp[[#This Row],[play.awayScore]])</f>
        <v>3</v>
      </c>
      <c r="AF554">
        <f>IF(tbl_pbp[[#This Row],[Play Saints Win % Increase]]&gt;=$AF$4,1,0)</f>
        <v>0</v>
      </c>
      <c r="AG554" t="str">
        <f>VLOOKUP(tbl_pbp[[#This Row],[gameId]], games!$B$2:$T$40, 9, FALSE)</f>
        <v>dallas-cowboys</v>
      </c>
      <c r="AH554" s="5">
        <f>IF(tbl_pbp[[#This Row],[AwayTeam]] &lt;&gt; "new-orleans-saints", tbl_pbp[[#This Row],[homeWinPercentage]], 1-tbl_pbp[[#This Row],[homeWinPercentage]])</f>
        <v>0.56399999999999995</v>
      </c>
      <c r="AI554" s="13">
        <f>tbl_pbp[[#This Row],[Kamara]]*tbl_pbp[[#This Row],[Impactful Play]]</f>
        <v>0</v>
      </c>
      <c r="AJ554" s="13">
        <f>tbl_pbp[[#This Row],[Thomas]]*tbl_pbp[[#This Row],[Impactful Play]]</f>
        <v>0</v>
      </c>
      <c r="AK554" s="13" t="str">
        <f>VLOOKUP(tbl_pbp[[#This Row],[Play Saints Win % Increase]], tbl_impact[],3,TRUE)</f>
        <v>Bad (0 to -5%)</v>
      </c>
    </row>
    <row r="555" spans="1:37">
      <c r="A555" s="1">
        <v>30</v>
      </c>
      <c r="B555" s="5">
        <v>0.51800000000000002</v>
      </c>
      <c r="C555" t="s">
        <v>9950</v>
      </c>
      <c r="D555">
        <v>0</v>
      </c>
      <c r="E555">
        <v>0</v>
      </c>
      <c r="F555">
        <v>1</v>
      </c>
      <c r="G555">
        <v>0</v>
      </c>
      <c r="H555">
        <v>3</v>
      </c>
      <c r="I555">
        <v>10</v>
      </c>
      <c r="J555">
        <v>74</v>
      </c>
      <c r="K555" t="s">
        <v>29</v>
      </c>
      <c r="L555">
        <v>1</v>
      </c>
      <c r="M555">
        <v>26</v>
      </c>
      <c r="N555" t="s">
        <v>9951</v>
      </c>
      <c r="O555" t="s">
        <v>797</v>
      </c>
      <c r="P555" t="s">
        <v>45</v>
      </c>
      <c r="Q555" t="s">
        <v>46</v>
      </c>
      <c r="R555" t="s">
        <v>47</v>
      </c>
      <c r="S555" t="s">
        <v>33</v>
      </c>
      <c r="T555" t="s">
        <v>9952</v>
      </c>
      <c r="U555" t="s">
        <v>9953</v>
      </c>
      <c r="V555" t="s">
        <v>9866</v>
      </c>
      <c r="X555" t="str">
        <f>VLOOKUP(pbp!V3305, games!$B$2:$R$40, 3, FALSE)</f>
        <v>2020-10-04T17:00Z</v>
      </c>
      <c r="Y555">
        <f>VLOOKUP(1*V555,NFLGames!$H$11:$H$555,1,FALSE)</f>
        <v>401128102</v>
      </c>
      <c r="Z555">
        <f>VLOOKUP($Y555, NFLGames!$H$11:$K$555,2,FALSE)</f>
        <v>2019</v>
      </c>
      <c r="AA555">
        <f>VLOOKUP($Y555, NFLGames!$H$11:$K$555,3,FALSE)</f>
        <v>4</v>
      </c>
      <c r="AB555" s="6">
        <f>IF(A556=0, 0, AH556-tbl_pbp[[#This Row],[Saints Win %]])</f>
        <v>9.4999999999999973E-2</v>
      </c>
      <c r="AE555">
        <f>ABS(tbl_pbp[[#This Row],[play.homeScore]]-tbl_pbp[[#This Row],[play.awayScore]])</f>
        <v>3</v>
      </c>
      <c r="AF555">
        <f>IF(tbl_pbp[[#This Row],[Play Saints Win % Increase]]&gt;=$AF$4,1,0)</f>
        <v>0</v>
      </c>
      <c r="AG555" t="str">
        <f>VLOOKUP(tbl_pbp[[#This Row],[gameId]], games!$B$2:$T$40, 9, FALSE)</f>
        <v>dallas-cowboys</v>
      </c>
      <c r="AH555" s="5">
        <f>IF(tbl_pbp[[#This Row],[AwayTeam]] &lt;&gt; "new-orleans-saints", tbl_pbp[[#This Row],[homeWinPercentage]], 1-tbl_pbp[[#This Row],[homeWinPercentage]])</f>
        <v>0.51800000000000002</v>
      </c>
      <c r="AI555" s="13">
        <f>tbl_pbp[[#This Row],[Kamara]]*tbl_pbp[[#This Row],[Impactful Play]]</f>
        <v>0</v>
      </c>
      <c r="AJ555" s="13">
        <f>tbl_pbp[[#This Row],[Thomas]]*tbl_pbp[[#This Row],[Impactful Play]]</f>
        <v>0</v>
      </c>
      <c r="AK555" s="13" t="str">
        <f>VLOOKUP(tbl_pbp[[#This Row],[Play Saints Win % Increase]], tbl_impact[],3,TRUE)</f>
        <v>Perfumed (5 to + 10%)</v>
      </c>
    </row>
    <row r="556" spans="1:37">
      <c r="A556" s="1">
        <v>31</v>
      </c>
      <c r="B556" s="5">
        <v>0.61299999999999999</v>
      </c>
      <c r="C556" t="s">
        <v>9954</v>
      </c>
      <c r="D556">
        <v>0</v>
      </c>
      <c r="E556">
        <v>0</v>
      </c>
      <c r="F556">
        <v>1</v>
      </c>
      <c r="G556">
        <v>0</v>
      </c>
      <c r="H556">
        <v>3</v>
      </c>
      <c r="I556">
        <v>8</v>
      </c>
      <c r="J556">
        <v>76</v>
      </c>
      <c r="K556" t="s">
        <v>29</v>
      </c>
      <c r="L556">
        <v>2</v>
      </c>
      <c r="M556">
        <v>24</v>
      </c>
      <c r="N556" t="s">
        <v>9955</v>
      </c>
      <c r="O556" t="s">
        <v>1715</v>
      </c>
      <c r="P556" t="s">
        <v>45</v>
      </c>
      <c r="Q556" t="s">
        <v>46</v>
      </c>
      <c r="R556" t="s">
        <v>47</v>
      </c>
      <c r="S556" t="s">
        <v>73</v>
      </c>
      <c r="T556" t="s">
        <v>9956</v>
      </c>
      <c r="U556" t="s">
        <v>9957</v>
      </c>
      <c r="V556" t="s">
        <v>9866</v>
      </c>
      <c r="X556" t="str">
        <f>VLOOKUP(pbp!V3306, games!$B$2:$R$40, 3, FALSE)</f>
        <v>2020-10-04T17:00Z</v>
      </c>
      <c r="Y556">
        <f>VLOOKUP(1*V556,NFLGames!$H$11:$H$555,1,FALSE)</f>
        <v>401128102</v>
      </c>
      <c r="Z556">
        <f>VLOOKUP($Y556, NFLGames!$H$11:$K$555,2,FALSE)</f>
        <v>2019</v>
      </c>
      <c r="AA556">
        <f>VLOOKUP($Y556, NFLGames!$H$11:$K$555,3,FALSE)</f>
        <v>4</v>
      </c>
      <c r="AB556" s="6">
        <f>IF(A557=0, 0, AH557-tbl_pbp[[#This Row],[Saints Win %]])</f>
        <v>-7.4999999999999956E-2</v>
      </c>
      <c r="AE556">
        <f>ABS(tbl_pbp[[#This Row],[play.homeScore]]-tbl_pbp[[#This Row],[play.awayScore]])</f>
        <v>3</v>
      </c>
      <c r="AF556">
        <f>IF(tbl_pbp[[#This Row],[Play Saints Win % Increase]]&gt;=$AF$4,1,0)</f>
        <v>0</v>
      </c>
      <c r="AG556" t="str">
        <f>VLOOKUP(tbl_pbp[[#This Row],[gameId]], games!$B$2:$T$40, 9, FALSE)</f>
        <v>dallas-cowboys</v>
      </c>
      <c r="AH556" s="5">
        <f>IF(tbl_pbp[[#This Row],[AwayTeam]] &lt;&gt; "new-orleans-saints", tbl_pbp[[#This Row],[homeWinPercentage]], 1-tbl_pbp[[#This Row],[homeWinPercentage]])</f>
        <v>0.61299999999999999</v>
      </c>
      <c r="AI556" s="13">
        <f>tbl_pbp[[#This Row],[Kamara]]*tbl_pbp[[#This Row],[Impactful Play]]</f>
        <v>0</v>
      </c>
      <c r="AJ556" s="13">
        <f>tbl_pbp[[#This Row],[Thomas]]*tbl_pbp[[#This Row],[Impactful Play]]</f>
        <v>0</v>
      </c>
      <c r="AK556" s="13" t="str">
        <f>VLOOKUP(tbl_pbp[[#This Row],[Play Saints Win % Increase]], tbl_impact[],3,TRUE)</f>
        <v>Smelly (worse than-5% -&gt; -10%)</v>
      </c>
    </row>
    <row r="557" spans="1:37">
      <c r="A557" s="1">
        <v>32</v>
      </c>
      <c r="B557" s="5">
        <v>0.53800000000000003</v>
      </c>
      <c r="C557" t="s">
        <v>9958</v>
      </c>
      <c r="D557">
        <v>0</v>
      </c>
      <c r="E557">
        <v>0</v>
      </c>
      <c r="F557">
        <v>1</v>
      </c>
      <c r="G557">
        <v>0</v>
      </c>
      <c r="H557">
        <v>3</v>
      </c>
      <c r="I557">
        <v>10</v>
      </c>
      <c r="J557">
        <v>86</v>
      </c>
      <c r="K557" t="s">
        <v>29</v>
      </c>
      <c r="L557">
        <v>1</v>
      </c>
      <c r="M557">
        <v>14</v>
      </c>
      <c r="N557" t="s">
        <v>9959</v>
      </c>
      <c r="O557" t="s">
        <v>131</v>
      </c>
      <c r="P557" t="s">
        <v>30</v>
      </c>
      <c r="Q557" t="s">
        <v>31</v>
      </c>
      <c r="R557" t="s">
        <v>32</v>
      </c>
      <c r="S557" t="s">
        <v>33</v>
      </c>
      <c r="T557" t="s">
        <v>9960</v>
      </c>
      <c r="U557" t="s">
        <v>9961</v>
      </c>
      <c r="V557" t="s">
        <v>9866</v>
      </c>
      <c r="X557" t="str">
        <f>VLOOKUP(pbp!V3307, games!$B$2:$R$40, 3, FALSE)</f>
        <v>2020-10-04T17:00Z</v>
      </c>
      <c r="Y557">
        <f>VLOOKUP(1*V557,NFLGames!$H$11:$H$555,1,FALSE)</f>
        <v>401128102</v>
      </c>
      <c r="Z557">
        <f>VLOOKUP($Y557, NFLGames!$H$11:$K$555,2,FALSE)</f>
        <v>2019</v>
      </c>
      <c r="AA557">
        <f>VLOOKUP($Y557, NFLGames!$H$11:$K$555,3,FALSE)</f>
        <v>4</v>
      </c>
      <c r="AB557" s="6">
        <f>IF(A558=0, 0, AH558-tbl_pbp[[#This Row],[Saints Win %]])</f>
        <v>0</v>
      </c>
      <c r="AE557">
        <f>ABS(tbl_pbp[[#This Row],[play.homeScore]]-tbl_pbp[[#This Row],[play.awayScore]])</f>
        <v>3</v>
      </c>
      <c r="AF557">
        <f>IF(tbl_pbp[[#This Row],[Play Saints Win % Increase]]&gt;=$AF$4,1,0)</f>
        <v>0</v>
      </c>
      <c r="AG557" t="str">
        <f>VLOOKUP(tbl_pbp[[#This Row],[gameId]], games!$B$2:$T$40, 9, FALSE)</f>
        <v>dallas-cowboys</v>
      </c>
      <c r="AH557" s="5">
        <f>IF(tbl_pbp[[#This Row],[AwayTeam]] &lt;&gt; "new-orleans-saints", tbl_pbp[[#This Row],[homeWinPercentage]], 1-tbl_pbp[[#This Row],[homeWinPercentage]])</f>
        <v>0.53800000000000003</v>
      </c>
      <c r="AI557" s="13">
        <f>tbl_pbp[[#This Row],[Kamara]]*tbl_pbp[[#This Row],[Impactful Play]]</f>
        <v>0</v>
      </c>
      <c r="AJ557" s="13">
        <f>tbl_pbp[[#This Row],[Thomas]]*tbl_pbp[[#This Row],[Impactful Play]]</f>
        <v>0</v>
      </c>
      <c r="AK557" s="13" t="str">
        <f>VLOOKUP(tbl_pbp[[#This Row],[Play Saints Win % Increase]], tbl_impact[],3,TRUE)</f>
        <v>Scented (0 to +5%)</v>
      </c>
    </row>
    <row r="558" spans="1:37">
      <c r="A558" s="1">
        <v>33</v>
      </c>
      <c r="B558" s="5">
        <v>0.53800000000000003</v>
      </c>
      <c r="C558" t="s">
        <v>9962</v>
      </c>
      <c r="D558">
        <v>0</v>
      </c>
      <c r="E558">
        <v>0</v>
      </c>
      <c r="F558">
        <v>1</v>
      </c>
      <c r="G558">
        <v>0</v>
      </c>
      <c r="H558">
        <v>3</v>
      </c>
      <c r="I558">
        <v>7</v>
      </c>
      <c r="J558">
        <v>89</v>
      </c>
      <c r="K558" t="s">
        <v>29</v>
      </c>
      <c r="L558">
        <v>2</v>
      </c>
      <c r="M558">
        <v>11</v>
      </c>
      <c r="N558" t="s">
        <v>9963</v>
      </c>
      <c r="O558" t="s">
        <v>134</v>
      </c>
      <c r="P558" t="s">
        <v>94</v>
      </c>
      <c r="Q558" t="s">
        <v>95</v>
      </c>
      <c r="R558" t="s">
        <v>96</v>
      </c>
      <c r="S558" t="s">
        <v>220</v>
      </c>
      <c r="T558" t="s">
        <v>9964</v>
      </c>
      <c r="U558" t="s">
        <v>9965</v>
      </c>
      <c r="V558" t="s">
        <v>9866</v>
      </c>
      <c r="X558" t="str">
        <f>VLOOKUP(pbp!V3308, games!$B$2:$R$40, 3, FALSE)</f>
        <v>2020-10-04T17:00Z</v>
      </c>
      <c r="Y558">
        <f>VLOOKUP(1*V558,NFLGames!$H$11:$H$555,1,FALSE)</f>
        <v>401128102</v>
      </c>
      <c r="Z558">
        <f>VLOOKUP($Y558, NFLGames!$H$11:$K$555,2,FALSE)</f>
        <v>2019</v>
      </c>
      <c r="AA558">
        <f>VLOOKUP($Y558, NFLGames!$H$11:$K$555,3,FALSE)</f>
        <v>4</v>
      </c>
      <c r="AB558" s="6">
        <f>IF(A559=0, 0, AH559-tbl_pbp[[#This Row],[Saints Win %]])</f>
        <v>-3.0000000000000027E-2</v>
      </c>
      <c r="AD558">
        <v>1</v>
      </c>
      <c r="AE558">
        <f>ABS(tbl_pbp[[#This Row],[play.homeScore]]-tbl_pbp[[#This Row],[play.awayScore]])</f>
        <v>3</v>
      </c>
      <c r="AF558">
        <f>IF(tbl_pbp[[#This Row],[Play Saints Win % Increase]]&gt;=$AF$4,1,0)</f>
        <v>0</v>
      </c>
      <c r="AG558" t="str">
        <f>VLOOKUP(tbl_pbp[[#This Row],[gameId]], games!$B$2:$T$40, 9, FALSE)</f>
        <v>dallas-cowboys</v>
      </c>
      <c r="AH558" s="5">
        <f>IF(tbl_pbp[[#This Row],[AwayTeam]] &lt;&gt; "new-orleans-saints", tbl_pbp[[#This Row],[homeWinPercentage]], 1-tbl_pbp[[#This Row],[homeWinPercentage]])</f>
        <v>0.53800000000000003</v>
      </c>
      <c r="AI558" s="13">
        <f>tbl_pbp[[#This Row],[Kamara]]*tbl_pbp[[#This Row],[Impactful Play]]</f>
        <v>0</v>
      </c>
      <c r="AJ558" s="13">
        <f>tbl_pbp[[#This Row],[Thomas]]*tbl_pbp[[#This Row],[Impactful Play]]</f>
        <v>0</v>
      </c>
      <c r="AK558" s="13" t="str">
        <f>VLOOKUP(tbl_pbp[[#This Row],[Play Saints Win % Increase]], tbl_impact[],3,TRUE)</f>
        <v>Bad (0 to -5%)</v>
      </c>
    </row>
    <row r="559" spans="1:37">
      <c r="A559" s="1">
        <v>34</v>
      </c>
      <c r="B559" s="5">
        <v>0.50800000000000001</v>
      </c>
      <c r="C559" t="s">
        <v>9966</v>
      </c>
      <c r="D559">
        <v>0</v>
      </c>
      <c r="E559">
        <v>0</v>
      </c>
      <c r="F559">
        <v>1</v>
      </c>
      <c r="G559">
        <v>0</v>
      </c>
      <c r="H559">
        <v>3</v>
      </c>
      <c r="I559">
        <v>17</v>
      </c>
      <c r="J559">
        <v>79</v>
      </c>
      <c r="K559" t="s">
        <v>29</v>
      </c>
      <c r="L559">
        <v>2</v>
      </c>
      <c r="M559">
        <v>21</v>
      </c>
      <c r="N559" t="s">
        <v>9967</v>
      </c>
      <c r="O559" t="s">
        <v>503</v>
      </c>
      <c r="P559" t="s">
        <v>167</v>
      </c>
      <c r="Q559" t="s">
        <v>168</v>
      </c>
      <c r="S559" t="s">
        <v>1970</v>
      </c>
      <c r="T559" t="s">
        <v>9968</v>
      </c>
      <c r="U559" t="s">
        <v>9969</v>
      </c>
      <c r="V559" t="s">
        <v>9866</v>
      </c>
      <c r="X559" t="str">
        <f>VLOOKUP(pbp!V3309, games!$B$2:$R$40, 3, FALSE)</f>
        <v>2020-10-04T17:00Z</v>
      </c>
      <c r="Y559">
        <f>VLOOKUP(1*V559,NFLGames!$H$11:$H$555,1,FALSE)</f>
        <v>401128102</v>
      </c>
      <c r="Z559">
        <f>VLOOKUP($Y559, NFLGames!$H$11:$K$555,2,FALSE)</f>
        <v>2019</v>
      </c>
      <c r="AA559">
        <f>VLOOKUP($Y559, NFLGames!$H$11:$K$555,3,FALSE)</f>
        <v>4</v>
      </c>
      <c r="AB559" s="6">
        <f>IF(A560=0, 0, AH560-tbl_pbp[[#This Row],[Saints Win %]])</f>
        <v>8.3999999999999964E-2</v>
      </c>
      <c r="AE559">
        <f>ABS(tbl_pbp[[#This Row],[play.homeScore]]-tbl_pbp[[#This Row],[play.awayScore]])</f>
        <v>3</v>
      </c>
      <c r="AF559">
        <f>IF(tbl_pbp[[#This Row],[Play Saints Win % Increase]]&gt;=$AF$4,1,0)</f>
        <v>0</v>
      </c>
      <c r="AG559" t="str">
        <f>VLOOKUP(tbl_pbp[[#This Row],[gameId]], games!$B$2:$T$40, 9, FALSE)</f>
        <v>dallas-cowboys</v>
      </c>
      <c r="AH559" s="5">
        <f>IF(tbl_pbp[[#This Row],[AwayTeam]] &lt;&gt; "new-orleans-saints", tbl_pbp[[#This Row],[homeWinPercentage]], 1-tbl_pbp[[#This Row],[homeWinPercentage]])</f>
        <v>0.50800000000000001</v>
      </c>
      <c r="AI559" s="13">
        <f>tbl_pbp[[#This Row],[Kamara]]*tbl_pbp[[#This Row],[Impactful Play]]</f>
        <v>0</v>
      </c>
      <c r="AJ559" s="13">
        <f>tbl_pbp[[#This Row],[Thomas]]*tbl_pbp[[#This Row],[Impactful Play]]</f>
        <v>0</v>
      </c>
      <c r="AK559" s="13" t="str">
        <f>VLOOKUP(tbl_pbp[[#This Row],[Play Saints Win % Increase]], tbl_impact[],3,TRUE)</f>
        <v>Perfumed (5 to + 10%)</v>
      </c>
    </row>
    <row r="560" spans="1:37">
      <c r="A560" s="1">
        <v>35</v>
      </c>
      <c r="B560" s="5">
        <v>0.59199999999999997</v>
      </c>
      <c r="C560" t="s">
        <v>9970</v>
      </c>
      <c r="D560">
        <v>0</v>
      </c>
      <c r="E560">
        <v>0</v>
      </c>
      <c r="F560">
        <v>1</v>
      </c>
      <c r="G560">
        <v>0</v>
      </c>
      <c r="H560">
        <v>3</v>
      </c>
      <c r="I560">
        <v>25</v>
      </c>
      <c r="J560">
        <v>71</v>
      </c>
      <c r="K560" t="s">
        <v>29</v>
      </c>
      <c r="L560">
        <v>3</v>
      </c>
      <c r="M560">
        <v>29</v>
      </c>
      <c r="N560" t="s">
        <v>9971</v>
      </c>
      <c r="O560" t="s">
        <v>1750</v>
      </c>
      <c r="P560" t="s">
        <v>30</v>
      </c>
      <c r="Q560" t="s">
        <v>31</v>
      </c>
      <c r="R560" t="s">
        <v>32</v>
      </c>
      <c r="S560" t="s">
        <v>9972</v>
      </c>
      <c r="T560" t="s">
        <v>9973</v>
      </c>
      <c r="U560" t="s">
        <v>9974</v>
      </c>
      <c r="V560" t="s">
        <v>9866</v>
      </c>
      <c r="X560" t="str">
        <f>VLOOKUP(pbp!V3310, games!$B$2:$R$40, 3, FALSE)</f>
        <v>2020-10-04T17:00Z</v>
      </c>
      <c r="Y560">
        <f>VLOOKUP(1*V560,NFLGames!$H$11:$H$555,1,FALSE)</f>
        <v>401128102</v>
      </c>
      <c r="Z560">
        <f>VLOOKUP($Y560, NFLGames!$H$11:$K$555,2,FALSE)</f>
        <v>2019</v>
      </c>
      <c r="AA560">
        <f>VLOOKUP($Y560, NFLGames!$H$11:$K$555,3,FALSE)</f>
        <v>4</v>
      </c>
      <c r="AB560" s="6">
        <f>IF(A561=0, 0, AH561-tbl_pbp[[#This Row],[Saints Win %]])</f>
        <v>-7.4999999999999956E-2</v>
      </c>
      <c r="AE560">
        <f>ABS(tbl_pbp[[#This Row],[play.homeScore]]-tbl_pbp[[#This Row],[play.awayScore]])</f>
        <v>3</v>
      </c>
      <c r="AF560">
        <f>IF(tbl_pbp[[#This Row],[Play Saints Win % Increase]]&gt;=$AF$4,1,0)</f>
        <v>0</v>
      </c>
      <c r="AG560" t="str">
        <f>VLOOKUP(tbl_pbp[[#This Row],[gameId]], games!$B$2:$T$40, 9, FALSE)</f>
        <v>dallas-cowboys</v>
      </c>
      <c r="AH560" s="5">
        <f>IF(tbl_pbp[[#This Row],[AwayTeam]] &lt;&gt; "new-orleans-saints", tbl_pbp[[#This Row],[homeWinPercentage]], 1-tbl_pbp[[#This Row],[homeWinPercentage]])</f>
        <v>0.59199999999999997</v>
      </c>
      <c r="AI560" s="13">
        <f>tbl_pbp[[#This Row],[Kamara]]*tbl_pbp[[#This Row],[Impactful Play]]</f>
        <v>0</v>
      </c>
      <c r="AJ560" s="13">
        <f>tbl_pbp[[#This Row],[Thomas]]*tbl_pbp[[#This Row],[Impactful Play]]</f>
        <v>0</v>
      </c>
      <c r="AK560" s="13" t="str">
        <f>VLOOKUP(tbl_pbp[[#This Row],[Play Saints Win % Increase]], tbl_impact[],3,TRUE)</f>
        <v>Smelly (worse than-5% -&gt; -10%)</v>
      </c>
    </row>
    <row r="561" spans="1:37">
      <c r="A561" s="1">
        <v>36</v>
      </c>
      <c r="B561" s="5">
        <v>0.51700000000000002</v>
      </c>
      <c r="C561" t="s">
        <v>9975</v>
      </c>
      <c r="D561">
        <v>0</v>
      </c>
      <c r="E561">
        <v>0</v>
      </c>
      <c r="F561">
        <v>1</v>
      </c>
      <c r="G561">
        <v>0</v>
      </c>
      <c r="H561">
        <v>3</v>
      </c>
      <c r="I561">
        <v>0</v>
      </c>
      <c r="J561">
        <v>78</v>
      </c>
      <c r="L561">
        <v>4</v>
      </c>
      <c r="M561">
        <v>22</v>
      </c>
      <c r="N561" t="s">
        <v>142</v>
      </c>
      <c r="O561" t="s">
        <v>143</v>
      </c>
      <c r="P561" t="s">
        <v>144</v>
      </c>
      <c r="Q561" t="s">
        <v>145</v>
      </c>
      <c r="R561" t="s">
        <v>146</v>
      </c>
      <c r="V561" t="s">
        <v>9866</v>
      </c>
      <c r="X561" t="str">
        <f>VLOOKUP(pbp!V3311, games!$B$2:$R$40, 3, FALSE)</f>
        <v>2020-10-04T17:00Z</v>
      </c>
      <c r="Y561">
        <f>VLOOKUP(1*V561,NFLGames!$H$11:$H$555,1,FALSE)</f>
        <v>401128102</v>
      </c>
      <c r="Z561">
        <f>VLOOKUP($Y561, NFLGames!$H$11:$K$555,2,FALSE)</f>
        <v>2019</v>
      </c>
      <c r="AA561">
        <f>VLOOKUP($Y561, NFLGames!$H$11:$K$555,3,FALSE)</f>
        <v>4</v>
      </c>
      <c r="AB561" s="6">
        <f>IF(A562=0, 0, AH562-tbl_pbp[[#This Row],[Saints Win %]])</f>
        <v>1.6000000000000014E-2</v>
      </c>
      <c r="AE561">
        <f>ABS(tbl_pbp[[#This Row],[play.homeScore]]-tbl_pbp[[#This Row],[play.awayScore]])</f>
        <v>3</v>
      </c>
      <c r="AF561">
        <f>IF(tbl_pbp[[#This Row],[Play Saints Win % Increase]]&gt;=$AF$4,1,0)</f>
        <v>0</v>
      </c>
      <c r="AG561" t="str">
        <f>VLOOKUP(tbl_pbp[[#This Row],[gameId]], games!$B$2:$T$40, 9, FALSE)</f>
        <v>dallas-cowboys</v>
      </c>
      <c r="AH561" s="5">
        <f>IF(tbl_pbp[[#This Row],[AwayTeam]] &lt;&gt; "new-orleans-saints", tbl_pbp[[#This Row],[homeWinPercentage]], 1-tbl_pbp[[#This Row],[homeWinPercentage]])</f>
        <v>0.51700000000000002</v>
      </c>
      <c r="AI561" s="13">
        <f>tbl_pbp[[#This Row],[Kamara]]*tbl_pbp[[#This Row],[Impactful Play]]</f>
        <v>0</v>
      </c>
      <c r="AJ561" s="13">
        <f>tbl_pbp[[#This Row],[Thomas]]*tbl_pbp[[#This Row],[Impactful Play]]</f>
        <v>0</v>
      </c>
      <c r="AK561" s="13" t="str">
        <f>VLOOKUP(tbl_pbp[[#This Row],[Play Saints Win % Increase]], tbl_impact[],3,TRUE)</f>
        <v>Scented (0 to +5%)</v>
      </c>
    </row>
    <row r="562" spans="1:37">
      <c r="A562" s="1">
        <v>37</v>
      </c>
      <c r="B562" s="5">
        <v>0.53300000000000003</v>
      </c>
      <c r="C562" t="s">
        <v>9976</v>
      </c>
      <c r="D562">
        <v>0</v>
      </c>
      <c r="E562">
        <v>0</v>
      </c>
      <c r="F562">
        <v>2</v>
      </c>
      <c r="G562">
        <v>3</v>
      </c>
      <c r="H562">
        <v>3</v>
      </c>
      <c r="I562">
        <v>18</v>
      </c>
      <c r="J562">
        <v>78</v>
      </c>
      <c r="K562" t="s">
        <v>29</v>
      </c>
      <c r="L562">
        <v>4</v>
      </c>
      <c r="M562">
        <v>22</v>
      </c>
      <c r="N562" t="s">
        <v>9977</v>
      </c>
      <c r="O562" t="s">
        <v>1758</v>
      </c>
      <c r="P562" t="s">
        <v>187</v>
      </c>
      <c r="Q562" t="s">
        <v>188</v>
      </c>
      <c r="R562" t="s">
        <v>189</v>
      </c>
      <c r="S562" t="s">
        <v>4004</v>
      </c>
      <c r="T562" t="s">
        <v>9978</v>
      </c>
      <c r="U562" t="s">
        <v>9979</v>
      </c>
      <c r="V562" t="s">
        <v>9866</v>
      </c>
      <c r="X562" t="str">
        <f>VLOOKUP(pbp!V3312, games!$B$2:$R$40, 3, FALSE)</f>
        <v>2020-10-04T17:00Z</v>
      </c>
      <c r="Y562">
        <f>VLOOKUP(1*V562,NFLGames!$H$11:$H$555,1,FALSE)</f>
        <v>401128102</v>
      </c>
      <c r="Z562">
        <f>VLOOKUP($Y562, NFLGames!$H$11:$K$555,2,FALSE)</f>
        <v>2019</v>
      </c>
      <c r="AA562">
        <f>VLOOKUP($Y562, NFLGames!$H$11:$K$555,3,FALSE)</f>
        <v>4</v>
      </c>
      <c r="AB562" s="6">
        <f>IF(A563=0, 0, AH563-tbl_pbp[[#This Row],[Saints Win %]])</f>
        <v>-5.0000000000000044E-3</v>
      </c>
      <c r="AE562">
        <f>ABS(tbl_pbp[[#This Row],[play.homeScore]]-tbl_pbp[[#This Row],[play.awayScore]])</f>
        <v>0</v>
      </c>
      <c r="AF562">
        <f>IF(tbl_pbp[[#This Row],[Play Saints Win % Increase]]&gt;=$AF$4,1,0)</f>
        <v>0</v>
      </c>
      <c r="AG562" t="str">
        <f>VLOOKUP(tbl_pbp[[#This Row],[gameId]], games!$B$2:$T$40, 9, FALSE)</f>
        <v>dallas-cowboys</v>
      </c>
      <c r="AH562" s="5">
        <f>IF(tbl_pbp[[#This Row],[AwayTeam]] &lt;&gt; "new-orleans-saints", tbl_pbp[[#This Row],[homeWinPercentage]], 1-tbl_pbp[[#This Row],[homeWinPercentage]])</f>
        <v>0.53300000000000003</v>
      </c>
      <c r="AI562" s="13">
        <f>tbl_pbp[[#This Row],[Kamara]]*tbl_pbp[[#This Row],[Impactful Play]]</f>
        <v>0</v>
      </c>
      <c r="AJ562" s="13">
        <f>tbl_pbp[[#This Row],[Thomas]]*tbl_pbp[[#This Row],[Impactful Play]]</f>
        <v>0</v>
      </c>
      <c r="AK562" s="13" t="str">
        <f>VLOOKUP(tbl_pbp[[#This Row],[Play Saints Win % Increase]], tbl_impact[],3,TRUE)</f>
        <v>Bad (0 to -5%)</v>
      </c>
    </row>
    <row r="563" spans="1:37">
      <c r="A563" s="1">
        <v>38</v>
      </c>
      <c r="B563" s="5">
        <v>0.52800000000000002</v>
      </c>
      <c r="C563" t="s">
        <v>9980</v>
      </c>
      <c r="D563">
        <v>0</v>
      </c>
      <c r="E563">
        <v>0</v>
      </c>
      <c r="F563">
        <v>2</v>
      </c>
      <c r="G563">
        <v>3</v>
      </c>
      <c r="H563">
        <v>3</v>
      </c>
      <c r="I563">
        <v>0</v>
      </c>
      <c r="J563">
        <v>35</v>
      </c>
      <c r="K563" t="s">
        <v>29</v>
      </c>
      <c r="L563">
        <v>0</v>
      </c>
      <c r="M563">
        <v>65</v>
      </c>
      <c r="N563" t="s">
        <v>288</v>
      </c>
      <c r="O563" t="s">
        <v>1758</v>
      </c>
      <c r="P563" t="s">
        <v>25</v>
      </c>
      <c r="Q563" t="s">
        <v>26</v>
      </c>
      <c r="R563" t="s">
        <v>27</v>
      </c>
      <c r="V563" t="s">
        <v>9866</v>
      </c>
      <c r="X563" t="str">
        <f>VLOOKUP(pbp!V3313, games!$B$2:$R$40, 3, FALSE)</f>
        <v>2020-10-04T17:00Z</v>
      </c>
      <c r="Y563">
        <f>VLOOKUP(1*V563,NFLGames!$H$11:$H$555,1,FALSE)</f>
        <v>401128102</v>
      </c>
      <c r="Z563">
        <f>VLOOKUP($Y563, NFLGames!$H$11:$K$555,2,FALSE)</f>
        <v>2019</v>
      </c>
      <c r="AA563">
        <f>VLOOKUP($Y563, NFLGames!$H$11:$K$555,3,FALSE)</f>
        <v>4</v>
      </c>
      <c r="AB563" s="6">
        <f>IF(A564=0, 0, AH564-tbl_pbp[[#This Row],[Saints Win %]])</f>
        <v>9.9999999999999978E-2</v>
      </c>
      <c r="AE563">
        <f>ABS(tbl_pbp[[#This Row],[play.homeScore]]-tbl_pbp[[#This Row],[play.awayScore]])</f>
        <v>0</v>
      </c>
      <c r="AF563">
        <f>IF(tbl_pbp[[#This Row],[Play Saints Win % Increase]]&gt;=$AF$4,1,0)</f>
        <v>1</v>
      </c>
      <c r="AG563" t="str">
        <f>VLOOKUP(tbl_pbp[[#This Row],[gameId]], games!$B$2:$T$40, 9, FALSE)</f>
        <v>dallas-cowboys</v>
      </c>
      <c r="AH563" s="5">
        <f>IF(tbl_pbp[[#This Row],[AwayTeam]] &lt;&gt; "new-orleans-saints", tbl_pbp[[#This Row],[homeWinPercentage]], 1-tbl_pbp[[#This Row],[homeWinPercentage]])</f>
        <v>0.52800000000000002</v>
      </c>
      <c r="AI563" s="13">
        <f>tbl_pbp[[#This Row],[Kamara]]*tbl_pbp[[#This Row],[Impactful Play]]</f>
        <v>0</v>
      </c>
      <c r="AJ563" s="13">
        <f>tbl_pbp[[#This Row],[Thomas]]*tbl_pbp[[#This Row],[Impactful Play]]</f>
        <v>0</v>
      </c>
      <c r="AK563" s="13" t="str">
        <f>VLOOKUP(tbl_pbp[[#This Row],[Play Saints Win % Increase]], tbl_impact[],3,TRUE)</f>
        <v>Perfumed (5 to + 10%)</v>
      </c>
    </row>
    <row r="564" spans="1:37">
      <c r="A564" s="1">
        <v>39</v>
      </c>
      <c r="B564" s="5">
        <v>0.628</v>
      </c>
      <c r="C564" t="s">
        <v>9981</v>
      </c>
      <c r="D564">
        <v>0</v>
      </c>
      <c r="E564">
        <v>0</v>
      </c>
      <c r="F564">
        <v>2</v>
      </c>
      <c r="G564">
        <v>3</v>
      </c>
      <c r="H564">
        <v>3</v>
      </c>
      <c r="I564">
        <v>10</v>
      </c>
      <c r="J564">
        <v>75</v>
      </c>
      <c r="K564" t="s">
        <v>9868</v>
      </c>
      <c r="L564">
        <v>1</v>
      </c>
      <c r="M564">
        <v>75</v>
      </c>
      <c r="N564" t="s">
        <v>9982</v>
      </c>
      <c r="O564" t="s">
        <v>1758</v>
      </c>
      <c r="P564" t="s">
        <v>45</v>
      </c>
      <c r="Q564" t="s">
        <v>46</v>
      </c>
      <c r="R564" t="s">
        <v>47</v>
      </c>
      <c r="S564" t="s">
        <v>33</v>
      </c>
      <c r="T564" t="s">
        <v>9870</v>
      </c>
      <c r="U564" t="s">
        <v>9871</v>
      </c>
      <c r="V564" t="s">
        <v>9866</v>
      </c>
      <c r="X564" t="str">
        <f>VLOOKUP(pbp!V3314, games!$B$2:$R$40, 3, FALSE)</f>
        <v>2020-10-04T17:00Z</v>
      </c>
      <c r="Y564">
        <f>VLOOKUP(1*V564,NFLGames!$H$11:$H$555,1,FALSE)</f>
        <v>401128102</v>
      </c>
      <c r="Z564">
        <f>VLOOKUP($Y564, NFLGames!$H$11:$K$555,2,FALSE)</f>
        <v>2019</v>
      </c>
      <c r="AA564">
        <f>VLOOKUP($Y564, NFLGames!$H$11:$K$555,3,FALSE)</f>
        <v>4</v>
      </c>
      <c r="AB564" s="6">
        <f>IF(A565=0, 0, AH565-tbl_pbp[[#This Row],[Saints Win %]])</f>
        <v>-7.2999999999999954E-2</v>
      </c>
      <c r="AE564">
        <f>ABS(tbl_pbp[[#This Row],[play.homeScore]]-tbl_pbp[[#This Row],[play.awayScore]])</f>
        <v>0</v>
      </c>
      <c r="AF564">
        <f>IF(tbl_pbp[[#This Row],[Play Saints Win % Increase]]&gt;=$AF$4,1,0)</f>
        <v>0</v>
      </c>
      <c r="AG564" t="str">
        <f>VLOOKUP(tbl_pbp[[#This Row],[gameId]], games!$B$2:$T$40, 9, FALSE)</f>
        <v>dallas-cowboys</v>
      </c>
      <c r="AH564" s="5">
        <f>IF(tbl_pbp[[#This Row],[AwayTeam]] &lt;&gt; "new-orleans-saints", tbl_pbp[[#This Row],[homeWinPercentage]], 1-tbl_pbp[[#This Row],[homeWinPercentage]])</f>
        <v>0.628</v>
      </c>
      <c r="AI564" s="13">
        <f>tbl_pbp[[#This Row],[Kamara]]*tbl_pbp[[#This Row],[Impactful Play]]</f>
        <v>0</v>
      </c>
      <c r="AJ564" s="13">
        <f>tbl_pbp[[#This Row],[Thomas]]*tbl_pbp[[#This Row],[Impactful Play]]</f>
        <v>0</v>
      </c>
      <c r="AK564" s="13" t="str">
        <f>VLOOKUP(tbl_pbp[[#This Row],[Play Saints Win % Increase]], tbl_impact[],3,TRUE)</f>
        <v>Smelly (worse than-5% -&gt; -10%)</v>
      </c>
    </row>
    <row r="565" spans="1:37">
      <c r="A565" s="1">
        <v>40</v>
      </c>
      <c r="B565" s="5">
        <v>0.55500000000000005</v>
      </c>
      <c r="C565" t="s">
        <v>9983</v>
      </c>
      <c r="D565">
        <v>0</v>
      </c>
      <c r="E565">
        <v>0</v>
      </c>
      <c r="F565">
        <v>2</v>
      </c>
      <c r="G565">
        <v>3</v>
      </c>
      <c r="H565">
        <v>3</v>
      </c>
      <c r="I565">
        <v>7</v>
      </c>
      <c r="J565">
        <v>72</v>
      </c>
      <c r="K565" t="s">
        <v>9868</v>
      </c>
      <c r="L565">
        <v>2</v>
      </c>
      <c r="M565">
        <v>72</v>
      </c>
      <c r="N565" t="s">
        <v>9984</v>
      </c>
      <c r="O565" t="s">
        <v>2753</v>
      </c>
      <c r="P565" t="s">
        <v>30</v>
      </c>
      <c r="Q565" t="s">
        <v>31</v>
      </c>
      <c r="R565" t="s">
        <v>32</v>
      </c>
      <c r="S565" t="s">
        <v>220</v>
      </c>
      <c r="T565" t="s">
        <v>9985</v>
      </c>
      <c r="U565" t="s">
        <v>9986</v>
      </c>
      <c r="V565" t="s">
        <v>9866</v>
      </c>
      <c r="X565" t="str">
        <f>VLOOKUP(pbp!V3315, games!$B$2:$R$40, 3, FALSE)</f>
        <v>2020-10-04T17:00Z</v>
      </c>
      <c r="Y565">
        <f>VLOOKUP(1*V565,NFLGames!$H$11:$H$555,1,FALSE)</f>
        <v>401128102</v>
      </c>
      <c r="Z565">
        <f>VLOOKUP($Y565, NFLGames!$H$11:$K$555,2,FALSE)</f>
        <v>2019</v>
      </c>
      <c r="AA565">
        <f>VLOOKUP($Y565, NFLGames!$H$11:$K$555,3,FALSE)</f>
        <v>4</v>
      </c>
      <c r="AB565" s="6">
        <f>IF(A566=0, 0, AH566-tbl_pbp[[#This Row],[Saints Win %]])</f>
        <v>4.3999999999999928E-2</v>
      </c>
      <c r="AE565">
        <f>ABS(tbl_pbp[[#This Row],[play.homeScore]]-tbl_pbp[[#This Row],[play.awayScore]])</f>
        <v>0</v>
      </c>
      <c r="AF565">
        <f>IF(tbl_pbp[[#This Row],[Play Saints Win % Increase]]&gt;=$AF$4,1,0)</f>
        <v>0</v>
      </c>
      <c r="AG565" t="str">
        <f>VLOOKUP(tbl_pbp[[#This Row],[gameId]], games!$B$2:$T$40, 9, FALSE)</f>
        <v>dallas-cowboys</v>
      </c>
      <c r="AH565" s="5">
        <f>IF(tbl_pbp[[#This Row],[AwayTeam]] &lt;&gt; "new-orleans-saints", tbl_pbp[[#This Row],[homeWinPercentage]], 1-tbl_pbp[[#This Row],[homeWinPercentage]])</f>
        <v>0.55500000000000005</v>
      </c>
      <c r="AI565" s="13">
        <f>tbl_pbp[[#This Row],[Kamara]]*tbl_pbp[[#This Row],[Impactful Play]]</f>
        <v>0</v>
      </c>
      <c r="AJ565" s="13">
        <f>tbl_pbp[[#This Row],[Thomas]]*tbl_pbp[[#This Row],[Impactful Play]]</f>
        <v>0</v>
      </c>
      <c r="AK565" s="13" t="str">
        <f>VLOOKUP(tbl_pbp[[#This Row],[Play Saints Win % Increase]], tbl_impact[],3,TRUE)</f>
        <v>Scented (0 to +5%)</v>
      </c>
    </row>
    <row r="566" spans="1:37">
      <c r="A566" s="1">
        <v>41</v>
      </c>
      <c r="B566" s="5">
        <v>0.59899999999999998</v>
      </c>
      <c r="C566" t="s">
        <v>9987</v>
      </c>
      <c r="D566">
        <v>0</v>
      </c>
      <c r="E566">
        <v>0</v>
      </c>
      <c r="F566">
        <v>2</v>
      </c>
      <c r="G566">
        <v>3</v>
      </c>
      <c r="H566">
        <v>3</v>
      </c>
      <c r="I566">
        <v>5</v>
      </c>
      <c r="J566">
        <v>70</v>
      </c>
      <c r="K566" t="s">
        <v>9868</v>
      </c>
      <c r="L566">
        <v>3</v>
      </c>
      <c r="M566">
        <v>70</v>
      </c>
      <c r="N566" t="s">
        <v>9988</v>
      </c>
      <c r="O566" t="s">
        <v>374</v>
      </c>
      <c r="P566" t="s">
        <v>22</v>
      </c>
      <c r="Q566" t="s">
        <v>37</v>
      </c>
      <c r="S566" t="s">
        <v>42</v>
      </c>
      <c r="T566" t="s">
        <v>9989</v>
      </c>
      <c r="U566" t="s">
        <v>9990</v>
      </c>
      <c r="V566" t="s">
        <v>9866</v>
      </c>
      <c r="X566" t="str">
        <f>VLOOKUP(pbp!V3316, games!$B$2:$R$40, 3, FALSE)</f>
        <v>2020-10-04T17:00Z</v>
      </c>
      <c r="Y566">
        <f>VLOOKUP(1*V566,NFLGames!$H$11:$H$555,1,FALSE)</f>
        <v>401128102</v>
      </c>
      <c r="Z566">
        <f>VLOOKUP($Y566, NFLGames!$H$11:$K$555,2,FALSE)</f>
        <v>2019</v>
      </c>
      <c r="AA566">
        <f>VLOOKUP($Y566, NFLGames!$H$11:$K$555,3,FALSE)</f>
        <v>4</v>
      </c>
      <c r="AB566" s="6">
        <f>IF(A567=0, 0, AH567-tbl_pbp[[#This Row],[Saints Win %]])</f>
        <v>2.8000000000000025E-2</v>
      </c>
      <c r="AE566">
        <f>ABS(tbl_pbp[[#This Row],[play.homeScore]]-tbl_pbp[[#This Row],[play.awayScore]])</f>
        <v>0</v>
      </c>
      <c r="AF566">
        <f>IF(tbl_pbp[[#This Row],[Play Saints Win % Increase]]&gt;=$AF$4,1,0)</f>
        <v>0</v>
      </c>
      <c r="AG566" t="str">
        <f>VLOOKUP(tbl_pbp[[#This Row],[gameId]], games!$B$2:$T$40, 9, FALSE)</f>
        <v>dallas-cowboys</v>
      </c>
      <c r="AH566" s="5">
        <f>IF(tbl_pbp[[#This Row],[AwayTeam]] &lt;&gt; "new-orleans-saints", tbl_pbp[[#This Row],[homeWinPercentage]], 1-tbl_pbp[[#This Row],[homeWinPercentage]])</f>
        <v>0.59899999999999998</v>
      </c>
      <c r="AI566" s="13">
        <f>tbl_pbp[[#This Row],[Kamara]]*tbl_pbp[[#This Row],[Impactful Play]]</f>
        <v>0</v>
      </c>
      <c r="AJ566" s="13">
        <f>tbl_pbp[[#This Row],[Thomas]]*tbl_pbp[[#This Row],[Impactful Play]]</f>
        <v>0</v>
      </c>
      <c r="AK566" s="13" t="str">
        <f>VLOOKUP(tbl_pbp[[#This Row],[Play Saints Win % Increase]], tbl_impact[],3,TRUE)</f>
        <v>Scented (0 to +5%)</v>
      </c>
    </row>
    <row r="567" spans="1:37">
      <c r="A567" s="1">
        <v>42</v>
      </c>
      <c r="B567" s="5">
        <v>0.627</v>
      </c>
      <c r="C567" t="s">
        <v>9991</v>
      </c>
      <c r="D567">
        <v>0</v>
      </c>
      <c r="E567">
        <v>0</v>
      </c>
      <c r="F567">
        <v>2</v>
      </c>
      <c r="G567">
        <v>3</v>
      </c>
      <c r="H567">
        <v>3</v>
      </c>
      <c r="I567">
        <v>5</v>
      </c>
      <c r="J567">
        <v>70</v>
      </c>
      <c r="K567" t="s">
        <v>9868</v>
      </c>
      <c r="L567">
        <v>4</v>
      </c>
      <c r="M567">
        <v>70</v>
      </c>
      <c r="N567" t="s">
        <v>9992</v>
      </c>
      <c r="O567" t="s">
        <v>309</v>
      </c>
      <c r="P567" t="s">
        <v>66</v>
      </c>
      <c r="Q567" t="s">
        <v>67</v>
      </c>
      <c r="R567" t="s">
        <v>68</v>
      </c>
      <c r="S567" t="s">
        <v>78</v>
      </c>
      <c r="T567" t="s">
        <v>9989</v>
      </c>
      <c r="U567" t="s">
        <v>9993</v>
      </c>
      <c r="V567" t="s">
        <v>9866</v>
      </c>
      <c r="X567" t="str">
        <f>VLOOKUP(pbp!V3317, games!$B$2:$R$40, 3, FALSE)</f>
        <v>2020-10-04T17:00Z</v>
      </c>
      <c r="Y567">
        <f>VLOOKUP(1*V567,NFLGames!$H$11:$H$555,1,FALSE)</f>
        <v>401128102</v>
      </c>
      <c r="Z567">
        <f>VLOOKUP($Y567, NFLGames!$H$11:$K$555,2,FALSE)</f>
        <v>2019</v>
      </c>
      <c r="AA567">
        <f>VLOOKUP($Y567, NFLGames!$H$11:$K$555,3,FALSE)</f>
        <v>4</v>
      </c>
      <c r="AB567" s="6">
        <f>IF(A568=0, 0, AH568-tbl_pbp[[#This Row],[Saints Win %]])</f>
        <v>3.3000000000000029E-2</v>
      </c>
      <c r="AE567">
        <f>ABS(tbl_pbp[[#This Row],[play.homeScore]]-tbl_pbp[[#This Row],[play.awayScore]])</f>
        <v>0</v>
      </c>
      <c r="AF567">
        <f>IF(tbl_pbp[[#This Row],[Play Saints Win % Increase]]&gt;=$AF$4,1,0)</f>
        <v>0</v>
      </c>
      <c r="AG567" t="str">
        <f>VLOOKUP(tbl_pbp[[#This Row],[gameId]], games!$B$2:$T$40, 9, FALSE)</f>
        <v>dallas-cowboys</v>
      </c>
      <c r="AH567" s="5">
        <f>IF(tbl_pbp[[#This Row],[AwayTeam]] &lt;&gt; "new-orleans-saints", tbl_pbp[[#This Row],[homeWinPercentage]], 1-tbl_pbp[[#This Row],[homeWinPercentage]])</f>
        <v>0.627</v>
      </c>
      <c r="AI567" s="13">
        <f>tbl_pbp[[#This Row],[Kamara]]*tbl_pbp[[#This Row],[Impactful Play]]</f>
        <v>0</v>
      </c>
      <c r="AJ567" s="13">
        <f>tbl_pbp[[#This Row],[Thomas]]*tbl_pbp[[#This Row],[Impactful Play]]</f>
        <v>0</v>
      </c>
      <c r="AK567" s="13" t="str">
        <f>VLOOKUP(tbl_pbp[[#This Row],[Play Saints Win % Increase]], tbl_impact[],3,TRUE)</f>
        <v>Scented (0 to +5%)</v>
      </c>
    </row>
    <row r="568" spans="1:37">
      <c r="A568" s="1">
        <v>43</v>
      </c>
      <c r="B568" s="5">
        <v>0.66</v>
      </c>
      <c r="C568" t="s">
        <v>9994</v>
      </c>
      <c r="D568">
        <v>0</v>
      </c>
      <c r="E568">
        <v>0</v>
      </c>
      <c r="F568">
        <v>2</v>
      </c>
      <c r="G568">
        <v>3</v>
      </c>
      <c r="H568">
        <v>3</v>
      </c>
      <c r="I568">
        <v>10</v>
      </c>
      <c r="J568">
        <v>49</v>
      </c>
      <c r="K568" t="s">
        <v>29</v>
      </c>
      <c r="L568">
        <v>1</v>
      </c>
      <c r="M568">
        <v>51</v>
      </c>
      <c r="N568" t="s">
        <v>9995</v>
      </c>
      <c r="O568" t="s">
        <v>2264</v>
      </c>
      <c r="P568" t="s">
        <v>30</v>
      </c>
      <c r="Q568" t="s">
        <v>31</v>
      </c>
      <c r="R568" t="s">
        <v>32</v>
      </c>
      <c r="S568" t="s">
        <v>33</v>
      </c>
      <c r="T568" t="s">
        <v>493</v>
      </c>
      <c r="U568" t="s">
        <v>494</v>
      </c>
      <c r="V568" t="s">
        <v>9866</v>
      </c>
      <c r="X568" t="str">
        <f>VLOOKUP(pbp!V3318, games!$B$2:$R$40, 3, FALSE)</f>
        <v>2020-10-04T17:00Z</v>
      </c>
      <c r="Y568">
        <f>VLOOKUP(1*V568,NFLGames!$H$11:$H$555,1,FALSE)</f>
        <v>401128102</v>
      </c>
      <c r="Z568">
        <f>VLOOKUP($Y568, NFLGames!$H$11:$K$555,2,FALSE)</f>
        <v>2019</v>
      </c>
      <c r="AA568">
        <f>VLOOKUP($Y568, NFLGames!$H$11:$K$555,3,FALSE)</f>
        <v>4</v>
      </c>
      <c r="AB568" s="6">
        <f>IF(A569=0, 0, AH569-tbl_pbp[[#This Row],[Saints Win %]])</f>
        <v>-7.6000000000000068E-2</v>
      </c>
      <c r="AE568">
        <f>ABS(tbl_pbp[[#This Row],[play.homeScore]]-tbl_pbp[[#This Row],[play.awayScore]])</f>
        <v>0</v>
      </c>
      <c r="AF568">
        <f>IF(tbl_pbp[[#This Row],[Play Saints Win % Increase]]&gt;=$AF$4,1,0)</f>
        <v>0</v>
      </c>
      <c r="AG568" t="str">
        <f>VLOOKUP(tbl_pbp[[#This Row],[gameId]], games!$B$2:$T$40, 9, FALSE)</f>
        <v>dallas-cowboys</v>
      </c>
      <c r="AH568" s="5">
        <f>IF(tbl_pbp[[#This Row],[AwayTeam]] &lt;&gt; "new-orleans-saints", tbl_pbp[[#This Row],[homeWinPercentage]], 1-tbl_pbp[[#This Row],[homeWinPercentage]])</f>
        <v>0.66</v>
      </c>
      <c r="AI568" s="13">
        <f>tbl_pbp[[#This Row],[Kamara]]*tbl_pbp[[#This Row],[Impactful Play]]</f>
        <v>0</v>
      </c>
      <c r="AJ568" s="13">
        <f>tbl_pbp[[#This Row],[Thomas]]*tbl_pbp[[#This Row],[Impactful Play]]</f>
        <v>0</v>
      </c>
      <c r="AK568" s="13" t="str">
        <f>VLOOKUP(tbl_pbp[[#This Row],[Play Saints Win % Increase]], tbl_impact[],3,TRUE)</f>
        <v>Smelly (worse than-5% -&gt; -10%)</v>
      </c>
    </row>
    <row r="569" spans="1:37">
      <c r="A569" s="1">
        <v>44</v>
      </c>
      <c r="B569" s="5">
        <v>0.58399999999999996</v>
      </c>
      <c r="C569" t="s">
        <v>9996</v>
      </c>
      <c r="D569">
        <v>0</v>
      </c>
      <c r="E569">
        <v>0</v>
      </c>
      <c r="F569">
        <v>2</v>
      </c>
      <c r="G569">
        <v>3</v>
      </c>
      <c r="H569">
        <v>3</v>
      </c>
      <c r="I569">
        <v>10</v>
      </c>
      <c r="J569">
        <v>69</v>
      </c>
      <c r="K569" t="s">
        <v>29</v>
      </c>
      <c r="L569">
        <v>1</v>
      </c>
      <c r="M569">
        <v>31</v>
      </c>
      <c r="N569" t="s">
        <v>9997</v>
      </c>
      <c r="O569" t="s">
        <v>5980</v>
      </c>
      <c r="P569" t="s">
        <v>94</v>
      </c>
      <c r="Q569" t="s">
        <v>95</v>
      </c>
      <c r="R569" t="s">
        <v>96</v>
      </c>
      <c r="S569" t="s">
        <v>33</v>
      </c>
      <c r="T569" t="s">
        <v>9998</v>
      </c>
      <c r="U569" t="s">
        <v>9999</v>
      </c>
      <c r="V569" t="s">
        <v>9866</v>
      </c>
      <c r="X569" t="str">
        <f>VLOOKUP(pbp!V3319, games!$B$2:$R$40, 3, FALSE)</f>
        <v>2020-10-04T17:00Z</v>
      </c>
      <c r="Y569">
        <f>VLOOKUP(1*V569,NFLGames!$H$11:$H$555,1,FALSE)</f>
        <v>401128102</v>
      </c>
      <c r="Z569">
        <f>VLOOKUP($Y569, NFLGames!$H$11:$K$555,2,FALSE)</f>
        <v>2019</v>
      </c>
      <c r="AA569">
        <f>VLOOKUP($Y569, NFLGames!$H$11:$K$555,3,FALSE)</f>
        <v>4</v>
      </c>
      <c r="AB569" s="6">
        <f>IF(A570=0, 0, AH570-tbl_pbp[[#This Row],[Saints Win %]])</f>
        <v>7.0000000000000062E-2</v>
      </c>
      <c r="AE569">
        <f>ABS(tbl_pbp[[#This Row],[play.homeScore]]-tbl_pbp[[#This Row],[play.awayScore]])</f>
        <v>0</v>
      </c>
      <c r="AF569">
        <f>IF(tbl_pbp[[#This Row],[Play Saints Win % Increase]]&gt;=$AF$4,1,0)</f>
        <v>0</v>
      </c>
      <c r="AG569" t="str">
        <f>VLOOKUP(tbl_pbp[[#This Row],[gameId]], games!$B$2:$T$40, 9, FALSE)</f>
        <v>dallas-cowboys</v>
      </c>
      <c r="AH569" s="5">
        <f>IF(tbl_pbp[[#This Row],[AwayTeam]] &lt;&gt; "new-orleans-saints", tbl_pbp[[#This Row],[homeWinPercentage]], 1-tbl_pbp[[#This Row],[homeWinPercentage]])</f>
        <v>0.58399999999999996</v>
      </c>
      <c r="AI569" s="13">
        <f>tbl_pbp[[#This Row],[Kamara]]*tbl_pbp[[#This Row],[Impactful Play]]</f>
        <v>0</v>
      </c>
      <c r="AJ569" s="13">
        <f>tbl_pbp[[#This Row],[Thomas]]*tbl_pbp[[#This Row],[Impactful Play]]</f>
        <v>0</v>
      </c>
      <c r="AK569" s="13" t="str">
        <f>VLOOKUP(tbl_pbp[[#This Row],[Play Saints Win % Increase]], tbl_impact[],3,TRUE)</f>
        <v>Perfumed (5 to + 10%)</v>
      </c>
    </row>
    <row r="570" spans="1:37">
      <c r="A570" s="1">
        <v>45</v>
      </c>
      <c r="B570" s="5">
        <v>0.65400000000000003</v>
      </c>
      <c r="C570" t="s">
        <v>10000</v>
      </c>
      <c r="D570">
        <v>0</v>
      </c>
      <c r="E570">
        <v>0</v>
      </c>
      <c r="F570">
        <v>2</v>
      </c>
      <c r="G570">
        <v>3</v>
      </c>
      <c r="H570">
        <v>3</v>
      </c>
      <c r="I570">
        <v>20</v>
      </c>
      <c r="J570">
        <v>59</v>
      </c>
      <c r="K570" t="s">
        <v>29</v>
      </c>
      <c r="L570">
        <v>1</v>
      </c>
      <c r="M570">
        <v>41</v>
      </c>
      <c r="N570" t="s">
        <v>10001</v>
      </c>
      <c r="O570" t="s">
        <v>5739</v>
      </c>
      <c r="P570" t="s">
        <v>30</v>
      </c>
      <c r="Q570" t="s">
        <v>31</v>
      </c>
      <c r="R570" t="s">
        <v>32</v>
      </c>
      <c r="S570" t="s">
        <v>1533</v>
      </c>
      <c r="T570" t="s">
        <v>10002</v>
      </c>
      <c r="U570" t="s">
        <v>10003</v>
      </c>
      <c r="V570" t="s">
        <v>9866</v>
      </c>
      <c r="X570" t="str">
        <f>VLOOKUP(pbp!V3320, games!$B$2:$R$40, 3, FALSE)</f>
        <v>2020-10-04T17:00Z</v>
      </c>
      <c r="Y570">
        <f>VLOOKUP(1*V570,NFLGames!$H$11:$H$555,1,FALSE)</f>
        <v>401128102</v>
      </c>
      <c r="Z570">
        <f>VLOOKUP($Y570, NFLGames!$H$11:$K$555,2,FALSE)</f>
        <v>2019</v>
      </c>
      <c r="AA570">
        <f>VLOOKUP($Y570, NFLGames!$H$11:$K$555,3,FALSE)</f>
        <v>4</v>
      </c>
      <c r="AB570" s="6">
        <f>IF(A571=0, 0, AH571-tbl_pbp[[#This Row],[Saints Win %]])</f>
        <v>3.2000000000000028E-2</v>
      </c>
      <c r="AD570">
        <v>1</v>
      </c>
      <c r="AE570">
        <f>ABS(tbl_pbp[[#This Row],[play.homeScore]]-tbl_pbp[[#This Row],[play.awayScore]])</f>
        <v>0</v>
      </c>
      <c r="AF570">
        <f>IF(tbl_pbp[[#This Row],[Play Saints Win % Increase]]&gt;=$AF$4,1,0)</f>
        <v>0</v>
      </c>
      <c r="AG570" t="str">
        <f>VLOOKUP(tbl_pbp[[#This Row],[gameId]], games!$B$2:$T$40, 9, FALSE)</f>
        <v>dallas-cowboys</v>
      </c>
      <c r="AH570" s="5">
        <f>IF(tbl_pbp[[#This Row],[AwayTeam]] &lt;&gt; "new-orleans-saints", tbl_pbp[[#This Row],[homeWinPercentage]], 1-tbl_pbp[[#This Row],[homeWinPercentage]])</f>
        <v>0.65400000000000003</v>
      </c>
      <c r="AI570" s="13">
        <f>tbl_pbp[[#This Row],[Kamara]]*tbl_pbp[[#This Row],[Impactful Play]]</f>
        <v>0</v>
      </c>
      <c r="AJ570" s="13">
        <f>tbl_pbp[[#This Row],[Thomas]]*tbl_pbp[[#This Row],[Impactful Play]]</f>
        <v>0</v>
      </c>
      <c r="AK570" s="13" t="str">
        <f>VLOOKUP(tbl_pbp[[#This Row],[Play Saints Win % Increase]], tbl_impact[],3,TRUE)</f>
        <v>Scented (0 to +5%)</v>
      </c>
    </row>
    <row r="571" spans="1:37">
      <c r="A571" s="1">
        <v>46</v>
      </c>
      <c r="B571" s="5">
        <v>0.68600000000000005</v>
      </c>
      <c r="C571" t="s">
        <v>10004</v>
      </c>
      <c r="D571">
        <v>0</v>
      </c>
      <c r="E571">
        <v>0</v>
      </c>
      <c r="F571">
        <v>2</v>
      </c>
      <c r="G571">
        <v>3</v>
      </c>
      <c r="H571">
        <v>3</v>
      </c>
      <c r="I571">
        <v>13</v>
      </c>
      <c r="J571">
        <v>66</v>
      </c>
      <c r="K571" t="s">
        <v>29</v>
      </c>
      <c r="L571">
        <v>2</v>
      </c>
      <c r="M571">
        <v>34</v>
      </c>
      <c r="N571" t="s">
        <v>10005</v>
      </c>
      <c r="O571" t="s">
        <v>5096</v>
      </c>
      <c r="P571" t="s">
        <v>30</v>
      </c>
      <c r="Q571" t="s">
        <v>31</v>
      </c>
      <c r="R571" t="s">
        <v>32</v>
      </c>
      <c r="S571" t="s">
        <v>939</v>
      </c>
      <c r="T571" t="s">
        <v>10006</v>
      </c>
      <c r="U571" t="s">
        <v>10007</v>
      </c>
      <c r="V571" t="s">
        <v>9866</v>
      </c>
      <c r="X571" t="str">
        <f>VLOOKUP(pbp!V3321, games!$B$2:$R$40, 3, FALSE)</f>
        <v>2020-10-04T17:00Z</v>
      </c>
      <c r="Y571">
        <f>VLOOKUP(1*V571,NFLGames!$H$11:$H$555,1,FALSE)</f>
        <v>401128102</v>
      </c>
      <c r="Z571">
        <f>VLOOKUP($Y571, NFLGames!$H$11:$K$555,2,FALSE)</f>
        <v>2019</v>
      </c>
      <c r="AA571">
        <f>VLOOKUP($Y571, NFLGames!$H$11:$K$555,3,FALSE)</f>
        <v>4</v>
      </c>
      <c r="AB571" s="6">
        <f>IF(A572=0, 0, AH572-tbl_pbp[[#This Row],[Saints Win %]])</f>
        <v>-2.9000000000000026E-2</v>
      </c>
      <c r="AD571">
        <v>1</v>
      </c>
      <c r="AE571">
        <f>ABS(tbl_pbp[[#This Row],[play.homeScore]]-tbl_pbp[[#This Row],[play.awayScore]])</f>
        <v>0</v>
      </c>
      <c r="AF571">
        <f>IF(tbl_pbp[[#This Row],[Play Saints Win % Increase]]&gt;=$AF$4,1,0)</f>
        <v>0</v>
      </c>
      <c r="AG571" t="str">
        <f>VLOOKUP(tbl_pbp[[#This Row],[gameId]], games!$B$2:$T$40, 9, FALSE)</f>
        <v>dallas-cowboys</v>
      </c>
      <c r="AH571" s="5">
        <f>IF(tbl_pbp[[#This Row],[AwayTeam]] &lt;&gt; "new-orleans-saints", tbl_pbp[[#This Row],[homeWinPercentage]], 1-tbl_pbp[[#This Row],[homeWinPercentage]])</f>
        <v>0.68600000000000005</v>
      </c>
      <c r="AI571" s="13">
        <f>tbl_pbp[[#This Row],[Kamara]]*tbl_pbp[[#This Row],[Impactful Play]]</f>
        <v>0</v>
      </c>
      <c r="AJ571" s="13">
        <f>tbl_pbp[[#This Row],[Thomas]]*tbl_pbp[[#This Row],[Impactful Play]]</f>
        <v>0</v>
      </c>
      <c r="AK571" s="13" t="str">
        <f>VLOOKUP(tbl_pbp[[#This Row],[Play Saints Win % Increase]], tbl_impact[],3,TRUE)</f>
        <v>Bad (0 to -5%)</v>
      </c>
    </row>
    <row r="572" spans="1:37">
      <c r="A572" s="1">
        <v>47</v>
      </c>
      <c r="B572" s="5">
        <v>0.65700000000000003</v>
      </c>
      <c r="C572" t="s">
        <v>10008</v>
      </c>
      <c r="D572">
        <v>0</v>
      </c>
      <c r="E572">
        <v>0</v>
      </c>
      <c r="F572">
        <v>2</v>
      </c>
      <c r="G572">
        <v>3</v>
      </c>
      <c r="H572">
        <v>3</v>
      </c>
      <c r="I572">
        <v>10</v>
      </c>
      <c r="J572">
        <v>82</v>
      </c>
      <c r="K572" t="s">
        <v>29</v>
      </c>
      <c r="L572">
        <v>1</v>
      </c>
      <c r="M572">
        <v>18</v>
      </c>
      <c r="N572" t="s">
        <v>10009</v>
      </c>
      <c r="O572" t="s">
        <v>1047</v>
      </c>
      <c r="P572" t="s">
        <v>45</v>
      </c>
      <c r="Q572" t="s">
        <v>46</v>
      </c>
      <c r="R572" t="s">
        <v>47</v>
      </c>
      <c r="S572" t="s">
        <v>33</v>
      </c>
      <c r="T572" t="s">
        <v>10010</v>
      </c>
      <c r="U572" t="s">
        <v>10011</v>
      </c>
      <c r="V572" t="s">
        <v>9866</v>
      </c>
      <c r="X572" t="str">
        <f>VLOOKUP(pbp!V3322, games!$B$2:$R$40, 3, FALSE)</f>
        <v>2020-10-04T17:00Z</v>
      </c>
      <c r="Y572">
        <f>VLOOKUP(1*V572,NFLGames!$H$11:$H$555,1,FALSE)</f>
        <v>401128102</v>
      </c>
      <c r="Z572">
        <f>VLOOKUP($Y572, NFLGames!$H$11:$K$555,2,FALSE)</f>
        <v>2019</v>
      </c>
      <c r="AA572">
        <f>VLOOKUP($Y572, NFLGames!$H$11:$K$555,3,FALSE)</f>
        <v>4</v>
      </c>
      <c r="AB572" s="6">
        <f>IF(A573=0, 0, AH573-tbl_pbp[[#This Row],[Saints Win %]])</f>
        <v>-5.0000000000000044E-3</v>
      </c>
      <c r="AE572">
        <f>ABS(tbl_pbp[[#This Row],[play.homeScore]]-tbl_pbp[[#This Row],[play.awayScore]])</f>
        <v>0</v>
      </c>
      <c r="AF572">
        <f>IF(tbl_pbp[[#This Row],[Play Saints Win % Increase]]&gt;=$AF$4,1,0)</f>
        <v>0</v>
      </c>
      <c r="AG572" t="str">
        <f>VLOOKUP(tbl_pbp[[#This Row],[gameId]], games!$B$2:$T$40, 9, FALSE)</f>
        <v>dallas-cowboys</v>
      </c>
      <c r="AH572" s="5">
        <f>IF(tbl_pbp[[#This Row],[AwayTeam]] &lt;&gt; "new-orleans-saints", tbl_pbp[[#This Row],[homeWinPercentage]], 1-tbl_pbp[[#This Row],[homeWinPercentage]])</f>
        <v>0.65700000000000003</v>
      </c>
      <c r="AI572" s="13">
        <f>tbl_pbp[[#This Row],[Kamara]]*tbl_pbp[[#This Row],[Impactful Play]]</f>
        <v>0</v>
      </c>
      <c r="AJ572" s="13">
        <f>tbl_pbp[[#This Row],[Thomas]]*tbl_pbp[[#This Row],[Impactful Play]]</f>
        <v>0</v>
      </c>
      <c r="AK572" s="13" t="str">
        <f>VLOOKUP(tbl_pbp[[#This Row],[Play Saints Win % Increase]], tbl_impact[],3,TRUE)</f>
        <v>Bad (0 to -5%)</v>
      </c>
    </row>
    <row r="573" spans="1:37">
      <c r="A573" s="1">
        <v>48</v>
      </c>
      <c r="B573" s="5">
        <v>0.65200000000000002</v>
      </c>
      <c r="C573" t="s">
        <v>10012</v>
      </c>
      <c r="D573">
        <v>0</v>
      </c>
      <c r="E573">
        <v>0</v>
      </c>
      <c r="F573">
        <v>2</v>
      </c>
      <c r="G573">
        <v>3</v>
      </c>
      <c r="H573">
        <v>3</v>
      </c>
      <c r="I573">
        <v>9</v>
      </c>
      <c r="J573">
        <v>83</v>
      </c>
      <c r="K573" t="s">
        <v>29</v>
      </c>
      <c r="L573">
        <v>2</v>
      </c>
      <c r="M573">
        <v>17</v>
      </c>
      <c r="N573" t="s">
        <v>10013</v>
      </c>
      <c r="O573" t="s">
        <v>1051</v>
      </c>
      <c r="P573" t="s">
        <v>45</v>
      </c>
      <c r="Q573" t="s">
        <v>46</v>
      </c>
      <c r="R573" t="s">
        <v>47</v>
      </c>
      <c r="S573" t="s">
        <v>210</v>
      </c>
      <c r="T573" t="s">
        <v>10014</v>
      </c>
      <c r="U573" t="s">
        <v>10015</v>
      </c>
      <c r="V573" t="s">
        <v>9866</v>
      </c>
      <c r="X573" t="str">
        <f>VLOOKUP(pbp!V3323, games!$B$2:$R$40, 3, FALSE)</f>
        <v>2020-10-04T17:00Z</v>
      </c>
      <c r="Y573">
        <f>VLOOKUP(1*V573,NFLGames!$H$11:$H$555,1,FALSE)</f>
        <v>401128102</v>
      </c>
      <c r="Z573">
        <f>VLOOKUP($Y573, NFLGames!$H$11:$K$555,2,FALSE)</f>
        <v>2019</v>
      </c>
      <c r="AA573">
        <f>VLOOKUP($Y573, NFLGames!$H$11:$K$555,3,FALSE)</f>
        <v>4</v>
      </c>
      <c r="AB573" s="6">
        <f>IF(A574=0, 0, AH574-tbl_pbp[[#This Row],[Saints Win %]])</f>
        <v>-4.7000000000000042E-2</v>
      </c>
      <c r="AE573">
        <f>ABS(tbl_pbp[[#This Row],[play.homeScore]]-tbl_pbp[[#This Row],[play.awayScore]])</f>
        <v>0</v>
      </c>
      <c r="AF573">
        <f>IF(tbl_pbp[[#This Row],[Play Saints Win % Increase]]&gt;=$AF$4,1,0)</f>
        <v>0</v>
      </c>
      <c r="AG573" t="str">
        <f>VLOOKUP(tbl_pbp[[#This Row],[gameId]], games!$B$2:$T$40, 9, FALSE)</f>
        <v>dallas-cowboys</v>
      </c>
      <c r="AH573" s="5">
        <f>IF(tbl_pbp[[#This Row],[AwayTeam]] &lt;&gt; "new-orleans-saints", tbl_pbp[[#This Row],[homeWinPercentage]], 1-tbl_pbp[[#This Row],[homeWinPercentage]])</f>
        <v>0.65200000000000002</v>
      </c>
      <c r="AI573" s="13">
        <f>tbl_pbp[[#This Row],[Kamara]]*tbl_pbp[[#This Row],[Impactful Play]]</f>
        <v>0</v>
      </c>
      <c r="AJ573" s="13">
        <f>tbl_pbp[[#This Row],[Thomas]]*tbl_pbp[[#This Row],[Impactful Play]]</f>
        <v>0</v>
      </c>
      <c r="AK573" s="13" t="str">
        <f>VLOOKUP(tbl_pbp[[#This Row],[Play Saints Win % Increase]], tbl_impact[],3,TRUE)</f>
        <v>Bad (0 to -5%)</v>
      </c>
    </row>
    <row r="574" spans="1:37">
      <c r="A574" s="1">
        <v>49</v>
      </c>
      <c r="B574" s="5">
        <v>0.60499999999999998</v>
      </c>
      <c r="C574" t="s">
        <v>10016</v>
      </c>
      <c r="D574">
        <v>0</v>
      </c>
      <c r="E574">
        <v>0</v>
      </c>
      <c r="F574">
        <v>2</v>
      </c>
      <c r="G574">
        <v>3</v>
      </c>
      <c r="H574">
        <v>3</v>
      </c>
      <c r="I574">
        <v>7</v>
      </c>
      <c r="J574">
        <v>85</v>
      </c>
      <c r="K574" t="s">
        <v>29</v>
      </c>
      <c r="L574">
        <v>3</v>
      </c>
      <c r="M574">
        <v>15</v>
      </c>
      <c r="N574" t="s">
        <v>10017</v>
      </c>
      <c r="O574" t="s">
        <v>4350</v>
      </c>
      <c r="P574" t="s">
        <v>167</v>
      </c>
      <c r="Q574" t="s">
        <v>168</v>
      </c>
      <c r="S574" t="s">
        <v>212</v>
      </c>
      <c r="T574" t="s">
        <v>10018</v>
      </c>
      <c r="U574" t="s">
        <v>10019</v>
      </c>
      <c r="V574" t="s">
        <v>9866</v>
      </c>
      <c r="X574" t="str">
        <f>VLOOKUP(pbp!V3324, games!$B$2:$R$40, 3, FALSE)</f>
        <v>2020-10-04T17:00Z</v>
      </c>
      <c r="Y574">
        <f>VLOOKUP(1*V574,NFLGames!$H$11:$H$555,1,FALSE)</f>
        <v>401128102</v>
      </c>
      <c r="Z574">
        <f>VLOOKUP($Y574, NFLGames!$H$11:$K$555,2,FALSE)</f>
        <v>2019</v>
      </c>
      <c r="AA574">
        <f>VLOOKUP($Y574, NFLGames!$H$11:$K$555,3,FALSE)</f>
        <v>4</v>
      </c>
      <c r="AB574" s="6">
        <f>IF(A575=0, 0, AH575-tbl_pbp[[#This Row],[Saints Win %]])</f>
        <v>2.0000000000000018E-2</v>
      </c>
      <c r="AE574">
        <f>ABS(tbl_pbp[[#This Row],[play.homeScore]]-tbl_pbp[[#This Row],[play.awayScore]])</f>
        <v>0</v>
      </c>
      <c r="AF574">
        <f>IF(tbl_pbp[[#This Row],[Play Saints Win % Increase]]&gt;=$AF$4,1,0)</f>
        <v>0</v>
      </c>
      <c r="AG574" t="str">
        <f>VLOOKUP(tbl_pbp[[#This Row],[gameId]], games!$B$2:$T$40, 9, FALSE)</f>
        <v>dallas-cowboys</v>
      </c>
      <c r="AH574" s="5">
        <f>IF(tbl_pbp[[#This Row],[AwayTeam]] &lt;&gt; "new-orleans-saints", tbl_pbp[[#This Row],[homeWinPercentage]], 1-tbl_pbp[[#This Row],[homeWinPercentage]])</f>
        <v>0.60499999999999998</v>
      </c>
      <c r="AI574" s="13">
        <f>tbl_pbp[[#This Row],[Kamara]]*tbl_pbp[[#This Row],[Impactful Play]]</f>
        <v>0</v>
      </c>
      <c r="AJ574" s="13">
        <f>tbl_pbp[[#This Row],[Thomas]]*tbl_pbp[[#This Row],[Impactful Play]]</f>
        <v>0</v>
      </c>
      <c r="AK574" s="13" t="str">
        <f>VLOOKUP(tbl_pbp[[#This Row],[Play Saints Win % Increase]], tbl_impact[],3,TRUE)</f>
        <v>Scented (0 to +5%)</v>
      </c>
    </row>
    <row r="575" spans="1:37">
      <c r="A575" s="1">
        <v>50</v>
      </c>
      <c r="B575" s="5">
        <v>0.625</v>
      </c>
      <c r="C575" t="s">
        <v>10020</v>
      </c>
      <c r="D575">
        <v>0</v>
      </c>
      <c r="E575">
        <v>0</v>
      </c>
      <c r="F575">
        <v>2</v>
      </c>
      <c r="G575">
        <v>6</v>
      </c>
      <c r="H575">
        <v>3</v>
      </c>
      <c r="I575">
        <v>16</v>
      </c>
      <c r="J575">
        <v>76</v>
      </c>
      <c r="K575" t="s">
        <v>29</v>
      </c>
      <c r="L575">
        <v>4</v>
      </c>
      <c r="M575">
        <v>24</v>
      </c>
      <c r="N575" t="s">
        <v>417</v>
      </c>
      <c r="O575" t="s">
        <v>4865</v>
      </c>
      <c r="P575" t="s">
        <v>187</v>
      </c>
      <c r="Q575" t="s">
        <v>188</v>
      </c>
      <c r="R575" t="s">
        <v>189</v>
      </c>
      <c r="S575" t="s">
        <v>395</v>
      </c>
      <c r="T575" t="s">
        <v>9956</v>
      </c>
      <c r="U575" t="s">
        <v>10021</v>
      </c>
      <c r="V575" t="s">
        <v>9866</v>
      </c>
      <c r="X575" t="str">
        <f>VLOOKUP(pbp!V3325, games!$B$2:$R$40, 3, FALSE)</f>
        <v>2020-10-04T17:00Z</v>
      </c>
      <c r="Y575">
        <f>VLOOKUP(1*V575,NFLGames!$H$11:$H$555,1,FALSE)</f>
        <v>401128102</v>
      </c>
      <c r="Z575">
        <f>VLOOKUP($Y575, NFLGames!$H$11:$K$555,2,FALSE)</f>
        <v>2019</v>
      </c>
      <c r="AA575">
        <f>VLOOKUP($Y575, NFLGames!$H$11:$K$555,3,FALSE)</f>
        <v>4</v>
      </c>
      <c r="AB575" s="6">
        <f>IF(A576=0, 0, AH576-tbl_pbp[[#This Row],[Saints Win %]])</f>
        <v>-5.0000000000000044E-3</v>
      </c>
      <c r="AE575">
        <f>ABS(tbl_pbp[[#This Row],[play.homeScore]]-tbl_pbp[[#This Row],[play.awayScore]])</f>
        <v>3</v>
      </c>
      <c r="AF575">
        <f>IF(tbl_pbp[[#This Row],[Play Saints Win % Increase]]&gt;=$AF$4,1,0)</f>
        <v>0</v>
      </c>
      <c r="AG575" t="str">
        <f>VLOOKUP(tbl_pbp[[#This Row],[gameId]], games!$B$2:$T$40, 9, FALSE)</f>
        <v>dallas-cowboys</v>
      </c>
      <c r="AH575" s="5">
        <f>IF(tbl_pbp[[#This Row],[AwayTeam]] &lt;&gt; "new-orleans-saints", tbl_pbp[[#This Row],[homeWinPercentage]], 1-tbl_pbp[[#This Row],[homeWinPercentage]])</f>
        <v>0.625</v>
      </c>
      <c r="AI575" s="13">
        <f>tbl_pbp[[#This Row],[Kamara]]*tbl_pbp[[#This Row],[Impactful Play]]</f>
        <v>0</v>
      </c>
      <c r="AJ575" s="13">
        <f>tbl_pbp[[#This Row],[Thomas]]*tbl_pbp[[#This Row],[Impactful Play]]</f>
        <v>0</v>
      </c>
      <c r="AK575" s="13" t="str">
        <f>VLOOKUP(tbl_pbp[[#This Row],[Play Saints Win % Increase]], tbl_impact[],3,TRUE)</f>
        <v>Bad (0 to -5%)</v>
      </c>
    </row>
    <row r="576" spans="1:37">
      <c r="A576" s="1">
        <v>51</v>
      </c>
      <c r="B576" s="5">
        <v>0.62</v>
      </c>
      <c r="C576" t="s">
        <v>10022</v>
      </c>
      <c r="D576">
        <v>0</v>
      </c>
      <c r="E576">
        <v>0</v>
      </c>
      <c r="F576">
        <v>2</v>
      </c>
      <c r="G576">
        <v>6</v>
      </c>
      <c r="H576">
        <v>3</v>
      </c>
      <c r="I576">
        <v>0</v>
      </c>
      <c r="J576">
        <v>35</v>
      </c>
      <c r="K576" t="s">
        <v>29</v>
      </c>
      <c r="L576">
        <v>0</v>
      </c>
      <c r="M576">
        <v>65</v>
      </c>
      <c r="N576" t="s">
        <v>288</v>
      </c>
      <c r="O576" t="s">
        <v>4865</v>
      </c>
      <c r="P576" t="s">
        <v>25</v>
      </c>
      <c r="Q576" t="s">
        <v>26</v>
      </c>
      <c r="R576" t="s">
        <v>27</v>
      </c>
      <c r="V576" t="s">
        <v>9866</v>
      </c>
      <c r="X576" t="str">
        <f>VLOOKUP(pbp!V3326, games!$B$2:$R$40, 3, FALSE)</f>
        <v>2020-10-04T17:00Z</v>
      </c>
      <c r="Y576">
        <f>VLOOKUP(1*V576,NFLGames!$H$11:$H$555,1,FALSE)</f>
        <v>401128102</v>
      </c>
      <c r="Z576">
        <f>VLOOKUP($Y576, NFLGames!$H$11:$K$555,2,FALSE)</f>
        <v>2019</v>
      </c>
      <c r="AA576">
        <f>VLOOKUP($Y576, NFLGames!$H$11:$K$555,3,FALSE)</f>
        <v>4</v>
      </c>
      <c r="AB576" s="6">
        <f>IF(A577=0, 0, AH577-tbl_pbp[[#This Row],[Saints Win %]])</f>
        <v>1.6000000000000014E-2</v>
      </c>
      <c r="AE576">
        <f>ABS(tbl_pbp[[#This Row],[play.homeScore]]-tbl_pbp[[#This Row],[play.awayScore]])</f>
        <v>3</v>
      </c>
      <c r="AF576">
        <f>IF(tbl_pbp[[#This Row],[Play Saints Win % Increase]]&gt;=$AF$4,1,0)</f>
        <v>0</v>
      </c>
      <c r="AG576" t="str">
        <f>VLOOKUP(tbl_pbp[[#This Row],[gameId]], games!$B$2:$T$40, 9, FALSE)</f>
        <v>dallas-cowboys</v>
      </c>
      <c r="AH576" s="5">
        <f>IF(tbl_pbp[[#This Row],[AwayTeam]] &lt;&gt; "new-orleans-saints", tbl_pbp[[#This Row],[homeWinPercentage]], 1-tbl_pbp[[#This Row],[homeWinPercentage]])</f>
        <v>0.62</v>
      </c>
      <c r="AI576" s="13">
        <f>tbl_pbp[[#This Row],[Kamara]]*tbl_pbp[[#This Row],[Impactful Play]]</f>
        <v>0</v>
      </c>
      <c r="AJ576" s="13">
        <f>tbl_pbp[[#This Row],[Thomas]]*tbl_pbp[[#This Row],[Impactful Play]]</f>
        <v>0</v>
      </c>
      <c r="AK576" s="13" t="str">
        <f>VLOOKUP(tbl_pbp[[#This Row],[Play Saints Win % Increase]], tbl_impact[],3,TRUE)</f>
        <v>Scented (0 to +5%)</v>
      </c>
    </row>
    <row r="577" spans="1:37">
      <c r="A577" s="1">
        <v>52</v>
      </c>
      <c r="B577" s="5">
        <v>0.63600000000000001</v>
      </c>
      <c r="C577" t="s">
        <v>10023</v>
      </c>
      <c r="D577">
        <v>0</v>
      </c>
      <c r="E577">
        <v>0</v>
      </c>
      <c r="F577">
        <v>2</v>
      </c>
      <c r="G577">
        <v>6</v>
      </c>
      <c r="H577">
        <v>3</v>
      </c>
      <c r="I577">
        <v>10</v>
      </c>
      <c r="J577">
        <v>75</v>
      </c>
      <c r="K577" t="s">
        <v>9868</v>
      </c>
      <c r="L577">
        <v>1</v>
      </c>
      <c r="M577">
        <v>75</v>
      </c>
      <c r="N577" t="s">
        <v>10024</v>
      </c>
      <c r="O577" t="s">
        <v>4865</v>
      </c>
      <c r="P577" t="s">
        <v>30</v>
      </c>
      <c r="Q577" t="s">
        <v>31</v>
      </c>
      <c r="R577" t="s">
        <v>32</v>
      </c>
      <c r="S577" t="s">
        <v>33</v>
      </c>
      <c r="T577" t="s">
        <v>9870</v>
      </c>
      <c r="U577" t="s">
        <v>9871</v>
      </c>
      <c r="V577" t="s">
        <v>9866</v>
      </c>
      <c r="X577" t="str">
        <f>VLOOKUP(pbp!V3327, games!$B$2:$R$40, 3, FALSE)</f>
        <v>2020-10-04T17:00Z</v>
      </c>
      <c r="Y577">
        <f>VLOOKUP(1*V577,NFLGames!$H$11:$H$555,1,FALSE)</f>
        <v>401128102</v>
      </c>
      <c r="Z577">
        <f>VLOOKUP($Y577, NFLGames!$H$11:$K$555,2,FALSE)</f>
        <v>2019</v>
      </c>
      <c r="AA577">
        <f>VLOOKUP($Y577, NFLGames!$H$11:$K$555,3,FALSE)</f>
        <v>4</v>
      </c>
      <c r="AB577" s="6">
        <f>IF(A578=0, 0, AH578-tbl_pbp[[#This Row],[Saints Win %]])</f>
        <v>0.10699999999999998</v>
      </c>
      <c r="AE577">
        <f>ABS(tbl_pbp[[#This Row],[play.homeScore]]-tbl_pbp[[#This Row],[play.awayScore]])</f>
        <v>3</v>
      </c>
      <c r="AF577">
        <f>IF(tbl_pbp[[#This Row],[Play Saints Win % Increase]]&gt;=$AF$4,1,0)</f>
        <v>1</v>
      </c>
      <c r="AG577" t="str">
        <f>VLOOKUP(tbl_pbp[[#This Row],[gameId]], games!$B$2:$T$40, 9, FALSE)</f>
        <v>dallas-cowboys</v>
      </c>
      <c r="AH577" s="5">
        <f>IF(tbl_pbp[[#This Row],[AwayTeam]] &lt;&gt; "new-orleans-saints", tbl_pbp[[#This Row],[homeWinPercentage]], 1-tbl_pbp[[#This Row],[homeWinPercentage]])</f>
        <v>0.63600000000000001</v>
      </c>
      <c r="AI577" s="13">
        <f>tbl_pbp[[#This Row],[Kamara]]*tbl_pbp[[#This Row],[Impactful Play]]</f>
        <v>0</v>
      </c>
      <c r="AJ577" s="13">
        <f>tbl_pbp[[#This Row],[Thomas]]*tbl_pbp[[#This Row],[Impactful Play]]</f>
        <v>0</v>
      </c>
      <c r="AK577" s="13" t="str">
        <f>VLOOKUP(tbl_pbp[[#This Row],[Play Saints Win % Increase]], tbl_impact[],3,TRUE)</f>
        <v>Fragrant (10% to 20%)</v>
      </c>
    </row>
    <row r="578" spans="1:37">
      <c r="A578" s="1">
        <v>53</v>
      </c>
      <c r="B578" s="5">
        <v>0.74299999999999999</v>
      </c>
      <c r="C578" t="s">
        <v>10025</v>
      </c>
      <c r="D578">
        <v>0</v>
      </c>
      <c r="E578">
        <v>0</v>
      </c>
      <c r="F578">
        <v>2</v>
      </c>
      <c r="G578">
        <v>6</v>
      </c>
      <c r="H578">
        <v>3</v>
      </c>
      <c r="I578">
        <v>7</v>
      </c>
      <c r="J578">
        <v>72</v>
      </c>
      <c r="K578" t="s">
        <v>9868</v>
      </c>
      <c r="L578">
        <v>2</v>
      </c>
      <c r="M578">
        <v>72</v>
      </c>
      <c r="N578" t="s">
        <v>10026</v>
      </c>
      <c r="O578" t="s">
        <v>4247</v>
      </c>
      <c r="P578" t="s">
        <v>45</v>
      </c>
      <c r="Q578" t="s">
        <v>46</v>
      </c>
      <c r="R578" t="s">
        <v>47</v>
      </c>
      <c r="S578" t="s">
        <v>220</v>
      </c>
      <c r="T578" t="s">
        <v>9985</v>
      </c>
      <c r="U578" t="s">
        <v>9986</v>
      </c>
      <c r="V578" t="s">
        <v>9866</v>
      </c>
      <c r="X578" t="str">
        <f>VLOOKUP(pbp!V3328, games!$B$2:$R$40, 3, FALSE)</f>
        <v>2020-10-04T17:00Z</v>
      </c>
      <c r="Y578">
        <f>VLOOKUP(1*V578,NFLGames!$H$11:$H$555,1,FALSE)</f>
        <v>401128102</v>
      </c>
      <c r="Z578">
        <f>VLOOKUP($Y578, NFLGames!$H$11:$K$555,2,FALSE)</f>
        <v>2019</v>
      </c>
      <c r="AA578">
        <f>VLOOKUP($Y578, NFLGames!$H$11:$K$555,3,FALSE)</f>
        <v>4</v>
      </c>
      <c r="AB578" s="6">
        <f>IF(A579=0, 0, AH579-tbl_pbp[[#This Row],[Saints Win %]])</f>
        <v>-9.4999999999999973E-2</v>
      </c>
      <c r="AE578">
        <f>ABS(tbl_pbp[[#This Row],[play.homeScore]]-tbl_pbp[[#This Row],[play.awayScore]])</f>
        <v>3</v>
      </c>
      <c r="AF578">
        <f>IF(tbl_pbp[[#This Row],[Play Saints Win % Increase]]&gt;=$AF$4,1,0)</f>
        <v>0</v>
      </c>
      <c r="AG578" t="str">
        <f>VLOOKUP(tbl_pbp[[#This Row],[gameId]], games!$B$2:$T$40, 9, FALSE)</f>
        <v>dallas-cowboys</v>
      </c>
      <c r="AH578" s="5">
        <f>IF(tbl_pbp[[#This Row],[AwayTeam]] &lt;&gt; "new-orleans-saints", tbl_pbp[[#This Row],[homeWinPercentage]], 1-tbl_pbp[[#This Row],[homeWinPercentage]])</f>
        <v>0.74299999999999999</v>
      </c>
      <c r="AI578" s="13">
        <f>tbl_pbp[[#This Row],[Kamara]]*tbl_pbp[[#This Row],[Impactful Play]]</f>
        <v>0</v>
      </c>
      <c r="AJ578" s="13">
        <f>tbl_pbp[[#This Row],[Thomas]]*tbl_pbp[[#This Row],[Impactful Play]]</f>
        <v>0</v>
      </c>
      <c r="AK578" s="13" t="str">
        <f>VLOOKUP(tbl_pbp[[#This Row],[Play Saints Win % Increase]], tbl_impact[],3,TRUE)</f>
        <v>Smelly (worse than-5% -&gt; -10%)</v>
      </c>
    </row>
    <row r="579" spans="1:37">
      <c r="A579" s="1">
        <v>54</v>
      </c>
      <c r="B579" s="5">
        <v>0.64800000000000002</v>
      </c>
      <c r="C579" t="s">
        <v>10027</v>
      </c>
      <c r="D579">
        <v>0</v>
      </c>
      <c r="E579">
        <v>0</v>
      </c>
      <c r="F579">
        <v>2</v>
      </c>
      <c r="G579">
        <v>6</v>
      </c>
      <c r="H579">
        <v>3</v>
      </c>
      <c r="I579">
        <v>4</v>
      </c>
      <c r="J579">
        <v>69</v>
      </c>
      <c r="K579" t="s">
        <v>9868</v>
      </c>
      <c r="L579">
        <v>3</v>
      </c>
      <c r="M579">
        <v>69</v>
      </c>
      <c r="N579" t="s">
        <v>10028</v>
      </c>
      <c r="O579" t="s">
        <v>7280</v>
      </c>
      <c r="P579" t="s">
        <v>533</v>
      </c>
      <c r="Q579" t="s">
        <v>534</v>
      </c>
      <c r="S579" t="s">
        <v>63</v>
      </c>
      <c r="T579" t="s">
        <v>9998</v>
      </c>
      <c r="U579" t="s">
        <v>10029</v>
      </c>
      <c r="V579" t="s">
        <v>9866</v>
      </c>
      <c r="X579" t="str">
        <f>VLOOKUP(pbp!V3329, games!$B$2:$R$40, 3, FALSE)</f>
        <v>2020-10-04T17:00Z</v>
      </c>
      <c r="Y579">
        <f>VLOOKUP(1*V579,NFLGames!$H$11:$H$555,1,FALSE)</f>
        <v>401128102</v>
      </c>
      <c r="Z579">
        <f>VLOOKUP($Y579, NFLGames!$H$11:$K$555,2,FALSE)</f>
        <v>2019</v>
      </c>
      <c r="AA579">
        <f>VLOOKUP($Y579, NFLGames!$H$11:$K$555,3,FALSE)</f>
        <v>4</v>
      </c>
      <c r="AB579" s="6">
        <f>IF(A580=0, 0, AH580-tbl_pbp[[#This Row],[Saints Win %]])</f>
        <v>-1.5000000000000013E-2</v>
      </c>
      <c r="AE579">
        <f>ABS(tbl_pbp[[#This Row],[play.homeScore]]-tbl_pbp[[#This Row],[play.awayScore]])</f>
        <v>3</v>
      </c>
      <c r="AF579">
        <f>IF(tbl_pbp[[#This Row],[Play Saints Win % Increase]]&gt;=$AF$4,1,0)</f>
        <v>0</v>
      </c>
      <c r="AG579" t="str">
        <f>VLOOKUP(tbl_pbp[[#This Row],[gameId]], games!$B$2:$T$40, 9, FALSE)</f>
        <v>dallas-cowboys</v>
      </c>
      <c r="AH579" s="5">
        <f>IF(tbl_pbp[[#This Row],[AwayTeam]] &lt;&gt; "new-orleans-saints", tbl_pbp[[#This Row],[homeWinPercentage]], 1-tbl_pbp[[#This Row],[homeWinPercentage]])</f>
        <v>0.64800000000000002</v>
      </c>
      <c r="AI579" s="13">
        <f>tbl_pbp[[#This Row],[Kamara]]*tbl_pbp[[#This Row],[Impactful Play]]</f>
        <v>0</v>
      </c>
      <c r="AJ579" s="13">
        <f>tbl_pbp[[#This Row],[Thomas]]*tbl_pbp[[#This Row],[Impactful Play]]</f>
        <v>0</v>
      </c>
      <c r="AK579" s="13" t="str">
        <f>VLOOKUP(tbl_pbp[[#This Row],[Play Saints Win % Increase]], tbl_impact[],3,TRUE)</f>
        <v>Bad (0 to -5%)</v>
      </c>
    </row>
    <row r="580" spans="1:37">
      <c r="A580" s="1">
        <v>55</v>
      </c>
      <c r="B580" s="5">
        <v>0.63300000000000001</v>
      </c>
      <c r="C580" t="s">
        <v>10030</v>
      </c>
      <c r="D580">
        <v>0</v>
      </c>
      <c r="E580">
        <v>0</v>
      </c>
      <c r="F580">
        <v>2</v>
      </c>
      <c r="G580">
        <v>6</v>
      </c>
      <c r="H580">
        <v>3</v>
      </c>
      <c r="I580">
        <v>10</v>
      </c>
      <c r="J580">
        <v>47</v>
      </c>
      <c r="K580" t="s">
        <v>29</v>
      </c>
      <c r="L580">
        <v>1</v>
      </c>
      <c r="M580">
        <v>53</v>
      </c>
      <c r="N580" t="s">
        <v>10031</v>
      </c>
      <c r="O580" t="s">
        <v>954</v>
      </c>
      <c r="P580" t="s">
        <v>94</v>
      </c>
      <c r="Q580" t="s">
        <v>95</v>
      </c>
      <c r="R580" t="s">
        <v>96</v>
      </c>
      <c r="S580" t="s">
        <v>33</v>
      </c>
      <c r="T580" t="s">
        <v>2150</v>
      </c>
      <c r="U580" t="s">
        <v>2151</v>
      </c>
      <c r="V580" t="s">
        <v>9866</v>
      </c>
      <c r="X580" t="str">
        <f>VLOOKUP(pbp!V3330, games!$B$2:$R$40, 3, FALSE)</f>
        <v>2020-10-04T17:00Z</v>
      </c>
      <c r="Y580">
        <f>VLOOKUP(1*V580,NFLGames!$H$11:$H$555,1,FALSE)</f>
        <v>401128102</v>
      </c>
      <c r="Z580">
        <f>VLOOKUP($Y580, NFLGames!$H$11:$K$555,2,FALSE)</f>
        <v>2019</v>
      </c>
      <c r="AA580">
        <f>VLOOKUP($Y580, NFLGames!$H$11:$K$555,3,FALSE)</f>
        <v>4</v>
      </c>
      <c r="AB580" s="6">
        <f>IF(A581=0, 0, AH581-tbl_pbp[[#This Row],[Saints Win %]])</f>
        <v>2.5000000000000022E-2</v>
      </c>
      <c r="AE580">
        <f>ABS(tbl_pbp[[#This Row],[play.homeScore]]-tbl_pbp[[#This Row],[play.awayScore]])</f>
        <v>3</v>
      </c>
      <c r="AF580">
        <f>IF(tbl_pbp[[#This Row],[Play Saints Win % Increase]]&gt;=$AF$4,1,0)</f>
        <v>0</v>
      </c>
      <c r="AG580" t="str">
        <f>VLOOKUP(tbl_pbp[[#This Row],[gameId]], games!$B$2:$T$40, 9, FALSE)</f>
        <v>dallas-cowboys</v>
      </c>
      <c r="AH580" s="5">
        <f>IF(tbl_pbp[[#This Row],[AwayTeam]] &lt;&gt; "new-orleans-saints", tbl_pbp[[#This Row],[homeWinPercentage]], 1-tbl_pbp[[#This Row],[homeWinPercentage]])</f>
        <v>0.63300000000000001</v>
      </c>
      <c r="AI580" s="13">
        <f>tbl_pbp[[#This Row],[Kamara]]*tbl_pbp[[#This Row],[Impactful Play]]</f>
        <v>0</v>
      </c>
      <c r="AJ580" s="13">
        <f>tbl_pbp[[#This Row],[Thomas]]*tbl_pbp[[#This Row],[Impactful Play]]</f>
        <v>0</v>
      </c>
      <c r="AK580" s="13" t="str">
        <f>VLOOKUP(tbl_pbp[[#This Row],[Play Saints Win % Increase]], tbl_impact[],3,TRUE)</f>
        <v>Scented (0 to +5%)</v>
      </c>
    </row>
    <row r="581" spans="1:37">
      <c r="A581" s="1">
        <v>56</v>
      </c>
      <c r="B581" s="5">
        <v>0.65800000000000003</v>
      </c>
      <c r="C581" t="s">
        <v>10032</v>
      </c>
      <c r="D581">
        <v>0</v>
      </c>
      <c r="E581">
        <v>0</v>
      </c>
      <c r="F581">
        <v>2</v>
      </c>
      <c r="G581">
        <v>6</v>
      </c>
      <c r="H581">
        <v>3</v>
      </c>
      <c r="I581">
        <v>20</v>
      </c>
      <c r="J581">
        <v>37</v>
      </c>
      <c r="K581" t="s">
        <v>29</v>
      </c>
      <c r="L581">
        <v>1</v>
      </c>
      <c r="M581">
        <v>63</v>
      </c>
      <c r="N581" t="s">
        <v>10033</v>
      </c>
      <c r="O581" t="s">
        <v>8988</v>
      </c>
      <c r="P581" t="s">
        <v>124</v>
      </c>
      <c r="Q581" t="s">
        <v>125</v>
      </c>
      <c r="R581" t="s">
        <v>126</v>
      </c>
      <c r="V581" t="s">
        <v>9866</v>
      </c>
      <c r="X581" t="str">
        <f>VLOOKUP(pbp!V3331, games!$B$2:$R$40, 3, FALSE)</f>
        <v>2020-10-04T17:00Z</v>
      </c>
      <c r="Y581">
        <f>VLOOKUP(1*V581,NFLGames!$H$11:$H$555,1,FALSE)</f>
        <v>401128102</v>
      </c>
      <c r="Z581">
        <f>VLOOKUP($Y581, NFLGames!$H$11:$K$555,2,FALSE)</f>
        <v>2019</v>
      </c>
      <c r="AA581">
        <f>VLOOKUP($Y581, NFLGames!$H$11:$K$555,3,FALSE)</f>
        <v>4</v>
      </c>
      <c r="AB581" s="6">
        <f>IF(A582=0, 0, AH582-tbl_pbp[[#This Row],[Saints Win %]])</f>
        <v>-1.0000000000000009E-2</v>
      </c>
      <c r="AE581">
        <f>ABS(tbl_pbp[[#This Row],[play.homeScore]]-tbl_pbp[[#This Row],[play.awayScore]])</f>
        <v>3</v>
      </c>
      <c r="AF581">
        <f>IF(tbl_pbp[[#This Row],[Play Saints Win % Increase]]&gt;=$AF$4,1,0)</f>
        <v>0</v>
      </c>
      <c r="AG581" t="str">
        <f>VLOOKUP(tbl_pbp[[#This Row],[gameId]], games!$B$2:$T$40, 9, FALSE)</f>
        <v>dallas-cowboys</v>
      </c>
      <c r="AH581" s="5">
        <f>IF(tbl_pbp[[#This Row],[AwayTeam]] &lt;&gt; "new-orleans-saints", tbl_pbp[[#This Row],[homeWinPercentage]], 1-tbl_pbp[[#This Row],[homeWinPercentage]])</f>
        <v>0.65800000000000003</v>
      </c>
      <c r="AI581" s="13">
        <f>tbl_pbp[[#This Row],[Kamara]]*tbl_pbp[[#This Row],[Impactful Play]]</f>
        <v>0</v>
      </c>
      <c r="AJ581" s="13">
        <f>tbl_pbp[[#This Row],[Thomas]]*tbl_pbp[[#This Row],[Impactful Play]]</f>
        <v>0</v>
      </c>
      <c r="AK581" s="13" t="str">
        <f>VLOOKUP(tbl_pbp[[#This Row],[Play Saints Win % Increase]], tbl_impact[],3,TRUE)</f>
        <v>Bad (0 to -5%)</v>
      </c>
    </row>
    <row r="582" spans="1:37">
      <c r="A582" s="1">
        <v>57</v>
      </c>
      <c r="B582" s="5">
        <v>0.64800000000000002</v>
      </c>
      <c r="C582" t="s">
        <v>10034</v>
      </c>
      <c r="D582">
        <v>0</v>
      </c>
      <c r="E582">
        <v>0</v>
      </c>
      <c r="F582">
        <v>2</v>
      </c>
      <c r="G582">
        <v>6</v>
      </c>
      <c r="H582">
        <v>3</v>
      </c>
      <c r="I582">
        <v>20</v>
      </c>
      <c r="J582">
        <v>37</v>
      </c>
      <c r="K582" t="s">
        <v>29</v>
      </c>
      <c r="L582">
        <v>1</v>
      </c>
      <c r="M582">
        <v>63</v>
      </c>
      <c r="N582" t="s">
        <v>10035</v>
      </c>
      <c r="O582" t="s">
        <v>8988</v>
      </c>
      <c r="P582" t="s">
        <v>45</v>
      </c>
      <c r="Q582" t="s">
        <v>46</v>
      </c>
      <c r="R582" t="s">
        <v>47</v>
      </c>
      <c r="S582" t="s">
        <v>1533</v>
      </c>
      <c r="T582" t="s">
        <v>196</v>
      </c>
      <c r="U582" t="s">
        <v>10036</v>
      </c>
      <c r="V582" t="s">
        <v>9866</v>
      </c>
      <c r="X582" t="str">
        <f>VLOOKUP(pbp!V3332, games!$B$2:$R$40, 3, FALSE)</f>
        <v>2020-10-04T17:00Z</v>
      </c>
      <c r="Y582">
        <f>VLOOKUP(1*V582,NFLGames!$H$11:$H$555,1,FALSE)</f>
        <v>401128102</v>
      </c>
      <c r="Z582">
        <f>VLOOKUP($Y582, NFLGames!$H$11:$K$555,2,FALSE)</f>
        <v>2019</v>
      </c>
      <c r="AA582">
        <f>VLOOKUP($Y582, NFLGames!$H$11:$K$555,3,FALSE)</f>
        <v>4</v>
      </c>
      <c r="AB582" s="6">
        <f>IF(A583=0, 0, AH583-tbl_pbp[[#This Row],[Saints Win %]])</f>
        <v>2.0000000000000018E-3</v>
      </c>
      <c r="AE582">
        <f>ABS(tbl_pbp[[#This Row],[play.homeScore]]-tbl_pbp[[#This Row],[play.awayScore]])</f>
        <v>3</v>
      </c>
      <c r="AF582">
        <f>IF(tbl_pbp[[#This Row],[Play Saints Win % Increase]]&gt;=$AF$4,1,0)</f>
        <v>0</v>
      </c>
      <c r="AG582" t="str">
        <f>VLOOKUP(tbl_pbp[[#This Row],[gameId]], games!$B$2:$T$40, 9, FALSE)</f>
        <v>dallas-cowboys</v>
      </c>
      <c r="AH582" s="5">
        <f>IF(tbl_pbp[[#This Row],[AwayTeam]] &lt;&gt; "new-orleans-saints", tbl_pbp[[#This Row],[homeWinPercentage]], 1-tbl_pbp[[#This Row],[homeWinPercentage]])</f>
        <v>0.64800000000000002</v>
      </c>
      <c r="AI582" s="13">
        <f>tbl_pbp[[#This Row],[Kamara]]*tbl_pbp[[#This Row],[Impactful Play]]</f>
        <v>0</v>
      </c>
      <c r="AJ582" s="13">
        <f>tbl_pbp[[#This Row],[Thomas]]*tbl_pbp[[#This Row],[Impactful Play]]</f>
        <v>0</v>
      </c>
      <c r="AK582" s="13" t="str">
        <f>VLOOKUP(tbl_pbp[[#This Row],[Play Saints Win % Increase]], tbl_impact[],3,TRUE)</f>
        <v>Scented (0 to +5%)</v>
      </c>
    </row>
    <row r="583" spans="1:37">
      <c r="A583" s="1">
        <v>58</v>
      </c>
      <c r="B583" s="5">
        <v>0.65</v>
      </c>
      <c r="C583" t="s">
        <v>10037</v>
      </c>
      <c r="D583">
        <v>0</v>
      </c>
      <c r="E583">
        <v>0</v>
      </c>
      <c r="F583">
        <v>2</v>
      </c>
      <c r="G583">
        <v>6</v>
      </c>
      <c r="H583">
        <v>3</v>
      </c>
      <c r="I583">
        <v>20</v>
      </c>
      <c r="J583">
        <v>37</v>
      </c>
      <c r="K583" t="s">
        <v>29</v>
      </c>
      <c r="L583">
        <v>2</v>
      </c>
      <c r="M583">
        <v>63</v>
      </c>
      <c r="N583" t="s">
        <v>10038</v>
      </c>
      <c r="O583" t="s">
        <v>411</v>
      </c>
      <c r="P583" t="s">
        <v>30</v>
      </c>
      <c r="Q583" t="s">
        <v>31</v>
      </c>
      <c r="R583" t="s">
        <v>32</v>
      </c>
      <c r="S583" t="s">
        <v>847</v>
      </c>
      <c r="T583" t="s">
        <v>196</v>
      </c>
      <c r="U583" t="s">
        <v>10039</v>
      </c>
      <c r="V583" t="s">
        <v>9866</v>
      </c>
      <c r="X583" t="str">
        <f>VLOOKUP(pbp!V3333, games!$B$2:$R$40, 3, FALSE)</f>
        <v>2020-10-04T17:00Z</v>
      </c>
      <c r="Y583">
        <f>VLOOKUP(1*V583,NFLGames!$H$11:$H$555,1,FALSE)</f>
        <v>401128102</v>
      </c>
      <c r="Z583">
        <f>VLOOKUP($Y583, NFLGames!$H$11:$K$555,2,FALSE)</f>
        <v>2019</v>
      </c>
      <c r="AA583">
        <f>VLOOKUP($Y583, NFLGames!$H$11:$K$555,3,FALSE)</f>
        <v>4</v>
      </c>
      <c r="AB583" s="6">
        <f>IF(A584=0, 0, AH584-tbl_pbp[[#This Row],[Saints Win %]])</f>
        <v>-1.100000000000001E-2</v>
      </c>
      <c r="AE583">
        <f>ABS(tbl_pbp[[#This Row],[play.homeScore]]-tbl_pbp[[#This Row],[play.awayScore]])</f>
        <v>3</v>
      </c>
      <c r="AF583">
        <f>IF(tbl_pbp[[#This Row],[Play Saints Win % Increase]]&gt;=$AF$4,1,0)</f>
        <v>0</v>
      </c>
      <c r="AG583" t="str">
        <f>VLOOKUP(tbl_pbp[[#This Row],[gameId]], games!$B$2:$T$40, 9, FALSE)</f>
        <v>dallas-cowboys</v>
      </c>
      <c r="AH583" s="5">
        <f>IF(tbl_pbp[[#This Row],[AwayTeam]] &lt;&gt; "new-orleans-saints", tbl_pbp[[#This Row],[homeWinPercentage]], 1-tbl_pbp[[#This Row],[homeWinPercentage]])</f>
        <v>0.65</v>
      </c>
      <c r="AI583" s="13">
        <f>tbl_pbp[[#This Row],[Kamara]]*tbl_pbp[[#This Row],[Impactful Play]]</f>
        <v>0</v>
      </c>
      <c r="AJ583" s="13">
        <f>tbl_pbp[[#This Row],[Thomas]]*tbl_pbp[[#This Row],[Impactful Play]]</f>
        <v>0</v>
      </c>
      <c r="AK583" s="13" t="str">
        <f>VLOOKUP(tbl_pbp[[#This Row],[Play Saints Win % Increase]], tbl_impact[],3,TRUE)</f>
        <v>Bad (0 to -5%)</v>
      </c>
    </row>
    <row r="584" spans="1:37">
      <c r="A584" s="1">
        <v>59</v>
      </c>
      <c r="B584" s="5">
        <v>0.63900000000000001</v>
      </c>
      <c r="C584" t="s">
        <v>10040</v>
      </c>
      <c r="D584">
        <v>0</v>
      </c>
      <c r="E584">
        <v>0</v>
      </c>
      <c r="F584">
        <v>2</v>
      </c>
      <c r="G584">
        <v>6</v>
      </c>
      <c r="H584">
        <v>3</v>
      </c>
      <c r="I584">
        <v>15</v>
      </c>
      <c r="J584">
        <v>42</v>
      </c>
      <c r="K584" t="s">
        <v>29</v>
      </c>
      <c r="L584">
        <v>3</v>
      </c>
      <c r="M584">
        <v>58</v>
      </c>
      <c r="N584" t="s">
        <v>10041</v>
      </c>
      <c r="O584" t="s">
        <v>1107</v>
      </c>
      <c r="P584" t="s">
        <v>30</v>
      </c>
      <c r="Q584" t="s">
        <v>31</v>
      </c>
      <c r="R584" t="s">
        <v>32</v>
      </c>
      <c r="S584" t="s">
        <v>259</v>
      </c>
      <c r="T584" t="s">
        <v>132</v>
      </c>
      <c r="U584" t="s">
        <v>10042</v>
      </c>
      <c r="V584" t="s">
        <v>9866</v>
      </c>
      <c r="X584" t="str">
        <f>VLOOKUP(pbp!V3334, games!$B$2:$R$40, 3, FALSE)</f>
        <v>2020-10-04T17:00Z</v>
      </c>
      <c r="Y584">
        <f>VLOOKUP(1*V584,NFLGames!$H$11:$H$555,1,FALSE)</f>
        <v>401128102</v>
      </c>
      <c r="Z584">
        <f>VLOOKUP($Y584, NFLGames!$H$11:$K$555,2,FALSE)</f>
        <v>2019</v>
      </c>
      <c r="AA584">
        <f>VLOOKUP($Y584, NFLGames!$H$11:$K$555,3,FALSE)</f>
        <v>4</v>
      </c>
      <c r="AB584" s="6">
        <f>IF(A585=0, 0, AH585-tbl_pbp[[#This Row],[Saints Win %]])</f>
        <v>-3.0000000000000027E-3</v>
      </c>
      <c r="AE584">
        <f>ABS(tbl_pbp[[#This Row],[play.homeScore]]-tbl_pbp[[#This Row],[play.awayScore]])</f>
        <v>3</v>
      </c>
      <c r="AF584">
        <f>IF(tbl_pbp[[#This Row],[Play Saints Win % Increase]]&gt;=$AF$4,1,0)</f>
        <v>0</v>
      </c>
      <c r="AG584" t="str">
        <f>VLOOKUP(tbl_pbp[[#This Row],[gameId]], games!$B$2:$T$40, 9, FALSE)</f>
        <v>dallas-cowboys</v>
      </c>
      <c r="AH584" s="5">
        <f>IF(tbl_pbp[[#This Row],[AwayTeam]] &lt;&gt; "new-orleans-saints", tbl_pbp[[#This Row],[homeWinPercentage]], 1-tbl_pbp[[#This Row],[homeWinPercentage]])</f>
        <v>0.63900000000000001</v>
      </c>
      <c r="AI584" s="13">
        <f>tbl_pbp[[#This Row],[Kamara]]*tbl_pbp[[#This Row],[Impactful Play]]</f>
        <v>0</v>
      </c>
      <c r="AJ584" s="13">
        <f>tbl_pbp[[#This Row],[Thomas]]*tbl_pbp[[#This Row],[Impactful Play]]</f>
        <v>0</v>
      </c>
      <c r="AK584" s="13" t="str">
        <f>VLOOKUP(tbl_pbp[[#This Row],[Play Saints Win % Increase]], tbl_impact[],3,TRUE)</f>
        <v>Bad (0 to -5%)</v>
      </c>
    </row>
    <row r="585" spans="1:37">
      <c r="A585" s="1">
        <v>60</v>
      </c>
      <c r="B585" s="5">
        <v>0.63600000000000001</v>
      </c>
      <c r="C585" t="s">
        <v>10043</v>
      </c>
      <c r="D585">
        <v>0</v>
      </c>
      <c r="E585">
        <v>0</v>
      </c>
      <c r="F585">
        <v>2</v>
      </c>
      <c r="G585">
        <v>6</v>
      </c>
      <c r="H585">
        <v>3</v>
      </c>
      <c r="I585">
        <v>9</v>
      </c>
      <c r="J585">
        <v>48</v>
      </c>
      <c r="K585" t="s">
        <v>29</v>
      </c>
      <c r="L585">
        <v>4</v>
      </c>
      <c r="M585">
        <v>52</v>
      </c>
      <c r="N585" t="s">
        <v>10044</v>
      </c>
      <c r="O585" t="s">
        <v>416</v>
      </c>
      <c r="P585" t="s">
        <v>66</v>
      </c>
      <c r="Q585" t="s">
        <v>67</v>
      </c>
      <c r="R585" t="s">
        <v>68</v>
      </c>
      <c r="S585" t="s">
        <v>183</v>
      </c>
      <c r="T585" t="s">
        <v>136</v>
      </c>
      <c r="U585" t="s">
        <v>10045</v>
      </c>
      <c r="V585" t="s">
        <v>9866</v>
      </c>
      <c r="X585" t="str">
        <f>VLOOKUP(pbp!V3335, games!$B$2:$R$40, 3, FALSE)</f>
        <v>2020-10-04T17:00Z</v>
      </c>
      <c r="Y585">
        <f>VLOOKUP(1*V585,NFLGames!$H$11:$H$555,1,FALSE)</f>
        <v>401128102</v>
      </c>
      <c r="Z585">
        <f>VLOOKUP($Y585, NFLGames!$H$11:$K$555,2,FALSE)</f>
        <v>2019</v>
      </c>
      <c r="AA585">
        <f>VLOOKUP($Y585, NFLGames!$H$11:$K$555,3,FALSE)</f>
        <v>4</v>
      </c>
      <c r="AB585" s="6">
        <f>IF(A586=0, 0, AH586-tbl_pbp[[#This Row],[Saints Win %]])</f>
        <v>2.9000000000000026E-2</v>
      </c>
      <c r="AE585">
        <f>ABS(tbl_pbp[[#This Row],[play.homeScore]]-tbl_pbp[[#This Row],[play.awayScore]])</f>
        <v>3</v>
      </c>
      <c r="AF585">
        <f>IF(tbl_pbp[[#This Row],[Play Saints Win % Increase]]&gt;=$AF$4,1,0)</f>
        <v>0</v>
      </c>
      <c r="AG585" t="str">
        <f>VLOOKUP(tbl_pbp[[#This Row],[gameId]], games!$B$2:$T$40, 9, FALSE)</f>
        <v>dallas-cowboys</v>
      </c>
      <c r="AH585" s="5">
        <f>IF(tbl_pbp[[#This Row],[AwayTeam]] &lt;&gt; "new-orleans-saints", tbl_pbp[[#This Row],[homeWinPercentage]], 1-tbl_pbp[[#This Row],[homeWinPercentage]])</f>
        <v>0.63600000000000001</v>
      </c>
      <c r="AI585" s="13">
        <f>tbl_pbp[[#This Row],[Kamara]]*tbl_pbp[[#This Row],[Impactful Play]]</f>
        <v>0</v>
      </c>
      <c r="AJ585" s="13">
        <f>tbl_pbp[[#This Row],[Thomas]]*tbl_pbp[[#This Row],[Impactful Play]]</f>
        <v>0</v>
      </c>
      <c r="AK585" s="13" t="str">
        <f>VLOOKUP(tbl_pbp[[#This Row],[Play Saints Win % Increase]], tbl_impact[],3,TRUE)</f>
        <v>Scented (0 to +5%)</v>
      </c>
    </row>
    <row r="586" spans="1:37">
      <c r="A586" s="1">
        <v>61</v>
      </c>
      <c r="B586" s="5">
        <v>0.66500000000000004</v>
      </c>
      <c r="C586" t="s">
        <v>10046</v>
      </c>
      <c r="D586">
        <v>0</v>
      </c>
      <c r="E586">
        <v>0</v>
      </c>
      <c r="F586">
        <v>2</v>
      </c>
      <c r="G586">
        <v>6</v>
      </c>
      <c r="H586">
        <v>3</v>
      </c>
      <c r="I586">
        <v>10</v>
      </c>
      <c r="J586">
        <v>78</v>
      </c>
      <c r="K586" t="s">
        <v>9868</v>
      </c>
      <c r="L586">
        <v>1</v>
      </c>
      <c r="M586">
        <v>78</v>
      </c>
      <c r="N586" t="s">
        <v>10047</v>
      </c>
      <c r="O586" t="s">
        <v>418</v>
      </c>
      <c r="P586" t="s">
        <v>45</v>
      </c>
      <c r="Q586" t="s">
        <v>46</v>
      </c>
      <c r="R586" t="s">
        <v>47</v>
      </c>
      <c r="S586" t="s">
        <v>33</v>
      </c>
      <c r="T586" t="s">
        <v>9978</v>
      </c>
      <c r="U586" t="s">
        <v>10048</v>
      </c>
      <c r="V586" t="s">
        <v>9866</v>
      </c>
      <c r="X586" t="str">
        <f>VLOOKUP(pbp!V3336, games!$B$2:$R$40, 3, FALSE)</f>
        <v>2020-10-04T17:00Z</v>
      </c>
      <c r="Y586">
        <f>VLOOKUP(1*V586,NFLGames!$H$11:$H$555,1,FALSE)</f>
        <v>401128102</v>
      </c>
      <c r="Z586">
        <f>VLOOKUP($Y586, NFLGames!$H$11:$K$555,2,FALSE)</f>
        <v>2019</v>
      </c>
      <c r="AA586">
        <f>VLOOKUP($Y586, NFLGames!$H$11:$K$555,3,FALSE)</f>
        <v>4</v>
      </c>
      <c r="AB586" s="6">
        <f>IF(A587=0, 0, AH587-tbl_pbp[[#This Row],[Saints Win %]])</f>
        <v>-2.4000000000000021E-2</v>
      </c>
      <c r="AE586">
        <f>ABS(tbl_pbp[[#This Row],[play.homeScore]]-tbl_pbp[[#This Row],[play.awayScore]])</f>
        <v>3</v>
      </c>
      <c r="AF586">
        <f>IF(tbl_pbp[[#This Row],[Play Saints Win % Increase]]&gt;=$AF$4,1,0)</f>
        <v>0</v>
      </c>
      <c r="AG586" t="str">
        <f>VLOOKUP(tbl_pbp[[#This Row],[gameId]], games!$B$2:$T$40, 9, FALSE)</f>
        <v>dallas-cowboys</v>
      </c>
      <c r="AH586" s="5">
        <f>IF(tbl_pbp[[#This Row],[AwayTeam]] &lt;&gt; "new-orleans-saints", tbl_pbp[[#This Row],[homeWinPercentage]], 1-tbl_pbp[[#This Row],[homeWinPercentage]])</f>
        <v>0.66500000000000004</v>
      </c>
      <c r="AI586" s="13">
        <f>tbl_pbp[[#This Row],[Kamara]]*tbl_pbp[[#This Row],[Impactful Play]]</f>
        <v>0</v>
      </c>
      <c r="AJ586" s="13">
        <f>tbl_pbp[[#This Row],[Thomas]]*tbl_pbp[[#This Row],[Impactful Play]]</f>
        <v>0</v>
      </c>
      <c r="AK586" s="13" t="str">
        <f>VLOOKUP(tbl_pbp[[#This Row],[Play Saints Win % Increase]], tbl_impact[],3,TRUE)</f>
        <v>Bad (0 to -5%)</v>
      </c>
    </row>
    <row r="587" spans="1:37">
      <c r="A587" s="1">
        <v>62</v>
      </c>
      <c r="B587" s="5">
        <v>0.64100000000000001</v>
      </c>
      <c r="C587" t="s">
        <v>10049</v>
      </c>
      <c r="D587">
        <v>0</v>
      </c>
      <c r="E587">
        <v>0</v>
      </c>
      <c r="F587">
        <v>2</v>
      </c>
      <c r="G587">
        <v>6</v>
      </c>
      <c r="H587">
        <v>3</v>
      </c>
      <c r="I587">
        <v>9</v>
      </c>
      <c r="J587">
        <v>77</v>
      </c>
      <c r="K587" t="s">
        <v>9868</v>
      </c>
      <c r="L587">
        <v>2</v>
      </c>
      <c r="M587">
        <v>77</v>
      </c>
      <c r="N587" t="s">
        <v>10050</v>
      </c>
      <c r="O587" t="s">
        <v>1129</v>
      </c>
      <c r="P587" t="s">
        <v>30</v>
      </c>
      <c r="Q587" t="s">
        <v>31</v>
      </c>
      <c r="R587" t="s">
        <v>32</v>
      </c>
      <c r="S587" t="s">
        <v>210</v>
      </c>
      <c r="T587" t="s">
        <v>10051</v>
      </c>
      <c r="U587" t="s">
        <v>10052</v>
      </c>
      <c r="V587" t="s">
        <v>9866</v>
      </c>
      <c r="X587" t="str">
        <f>VLOOKUP(pbp!V3337, games!$B$2:$R$40, 3, FALSE)</f>
        <v>2020-10-04T17:00Z</v>
      </c>
      <c r="Y587">
        <f>VLOOKUP(1*V587,NFLGames!$H$11:$H$555,1,FALSE)</f>
        <v>401128102</v>
      </c>
      <c r="Z587">
        <f>VLOOKUP($Y587, NFLGames!$H$11:$K$555,2,FALSE)</f>
        <v>2019</v>
      </c>
      <c r="AA587">
        <f>VLOOKUP($Y587, NFLGames!$H$11:$K$555,3,FALSE)</f>
        <v>4</v>
      </c>
      <c r="AB587" s="6">
        <f>IF(A588=0, 0, AH588-tbl_pbp[[#This Row],[Saints Win %]])</f>
        <v>2.4000000000000021E-2</v>
      </c>
      <c r="AE587">
        <f>ABS(tbl_pbp[[#This Row],[play.homeScore]]-tbl_pbp[[#This Row],[play.awayScore]])</f>
        <v>3</v>
      </c>
      <c r="AF587">
        <f>IF(tbl_pbp[[#This Row],[Play Saints Win % Increase]]&gt;=$AF$4,1,0)</f>
        <v>0</v>
      </c>
      <c r="AG587" t="str">
        <f>VLOOKUP(tbl_pbp[[#This Row],[gameId]], games!$B$2:$T$40, 9, FALSE)</f>
        <v>dallas-cowboys</v>
      </c>
      <c r="AH587" s="5">
        <f>IF(tbl_pbp[[#This Row],[AwayTeam]] &lt;&gt; "new-orleans-saints", tbl_pbp[[#This Row],[homeWinPercentage]], 1-tbl_pbp[[#This Row],[homeWinPercentage]])</f>
        <v>0.64100000000000001</v>
      </c>
      <c r="AI587" s="13">
        <f>tbl_pbp[[#This Row],[Kamara]]*tbl_pbp[[#This Row],[Impactful Play]]</f>
        <v>0</v>
      </c>
      <c r="AJ587" s="13">
        <f>tbl_pbp[[#This Row],[Thomas]]*tbl_pbp[[#This Row],[Impactful Play]]</f>
        <v>0</v>
      </c>
      <c r="AK587" s="13" t="str">
        <f>VLOOKUP(tbl_pbp[[#This Row],[Play Saints Win % Increase]], tbl_impact[],3,TRUE)</f>
        <v>Scented (0 to +5%)</v>
      </c>
    </row>
    <row r="588" spans="1:37">
      <c r="A588" s="1">
        <v>63</v>
      </c>
      <c r="B588" s="5">
        <v>0.66500000000000004</v>
      </c>
      <c r="C588" t="s">
        <v>10053</v>
      </c>
      <c r="D588">
        <v>0</v>
      </c>
      <c r="E588">
        <v>0</v>
      </c>
      <c r="F588">
        <v>2</v>
      </c>
      <c r="G588">
        <v>6</v>
      </c>
      <c r="H588">
        <v>3</v>
      </c>
      <c r="I588">
        <v>2</v>
      </c>
      <c r="J588">
        <v>70</v>
      </c>
      <c r="K588" t="s">
        <v>9868</v>
      </c>
      <c r="L588">
        <v>3</v>
      </c>
      <c r="M588">
        <v>70</v>
      </c>
      <c r="N588" t="s">
        <v>10054</v>
      </c>
      <c r="O588" t="s">
        <v>2701</v>
      </c>
      <c r="P588" t="s">
        <v>30</v>
      </c>
      <c r="Q588" t="s">
        <v>31</v>
      </c>
      <c r="R588" t="s">
        <v>32</v>
      </c>
      <c r="S588" t="s">
        <v>241</v>
      </c>
      <c r="T588" t="s">
        <v>9989</v>
      </c>
      <c r="U588" t="s">
        <v>10055</v>
      </c>
      <c r="V588" t="s">
        <v>9866</v>
      </c>
      <c r="X588" t="str">
        <f>VLOOKUP(pbp!V3338, games!$B$2:$R$40, 3, FALSE)</f>
        <v>2020-10-04T17:00Z</v>
      </c>
      <c r="Y588">
        <f>VLOOKUP(1*V588,NFLGames!$H$11:$H$555,1,FALSE)</f>
        <v>401128102</v>
      </c>
      <c r="Z588">
        <f>VLOOKUP($Y588, NFLGames!$H$11:$K$555,2,FALSE)</f>
        <v>2019</v>
      </c>
      <c r="AA588">
        <f>VLOOKUP($Y588, NFLGames!$H$11:$K$555,3,FALSE)</f>
        <v>4</v>
      </c>
      <c r="AB588" s="6">
        <f>IF(A589=0, 0, AH589-tbl_pbp[[#This Row],[Saints Win %]])</f>
        <v>6.4999999999999947E-2</v>
      </c>
      <c r="AE588">
        <f>ABS(tbl_pbp[[#This Row],[play.homeScore]]-tbl_pbp[[#This Row],[play.awayScore]])</f>
        <v>3</v>
      </c>
      <c r="AF588">
        <f>IF(tbl_pbp[[#This Row],[Play Saints Win % Increase]]&gt;=$AF$4,1,0)</f>
        <v>0</v>
      </c>
      <c r="AG588" t="str">
        <f>VLOOKUP(tbl_pbp[[#This Row],[gameId]], games!$B$2:$T$40, 9, FALSE)</f>
        <v>dallas-cowboys</v>
      </c>
      <c r="AH588" s="5">
        <f>IF(tbl_pbp[[#This Row],[AwayTeam]] &lt;&gt; "new-orleans-saints", tbl_pbp[[#This Row],[homeWinPercentage]], 1-tbl_pbp[[#This Row],[homeWinPercentage]])</f>
        <v>0.66500000000000004</v>
      </c>
      <c r="AI588" s="13">
        <f>tbl_pbp[[#This Row],[Kamara]]*tbl_pbp[[#This Row],[Impactful Play]]</f>
        <v>0</v>
      </c>
      <c r="AJ588" s="13">
        <f>tbl_pbp[[#This Row],[Thomas]]*tbl_pbp[[#This Row],[Impactful Play]]</f>
        <v>0</v>
      </c>
      <c r="AK588" s="13" t="str">
        <f>VLOOKUP(tbl_pbp[[#This Row],[Play Saints Win % Increase]], tbl_impact[],3,TRUE)</f>
        <v>Perfumed (5 to + 10%)</v>
      </c>
    </row>
    <row r="589" spans="1:37">
      <c r="A589" s="1">
        <v>64</v>
      </c>
      <c r="B589" s="5">
        <v>0.73</v>
      </c>
      <c r="C589" t="s">
        <v>10056</v>
      </c>
      <c r="D589">
        <v>0</v>
      </c>
      <c r="E589">
        <v>0</v>
      </c>
      <c r="F589">
        <v>2</v>
      </c>
      <c r="G589">
        <v>6</v>
      </c>
      <c r="H589">
        <v>3</v>
      </c>
      <c r="I589">
        <v>10</v>
      </c>
      <c r="J589">
        <v>66</v>
      </c>
      <c r="K589" t="s">
        <v>9868</v>
      </c>
      <c r="L589">
        <v>1</v>
      </c>
      <c r="M589">
        <v>66</v>
      </c>
      <c r="N589" t="s">
        <v>10057</v>
      </c>
      <c r="O589" t="s">
        <v>6582</v>
      </c>
      <c r="P589" t="s">
        <v>94</v>
      </c>
      <c r="Q589" t="s">
        <v>95</v>
      </c>
      <c r="R589" t="s">
        <v>96</v>
      </c>
      <c r="S589" t="s">
        <v>33</v>
      </c>
      <c r="T589" t="s">
        <v>10006</v>
      </c>
      <c r="U589" t="s">
        <v>10058</v>
      </c>
      <c r="V589" t="s">
        <v>9866</v>
      </c>
      <c r="X589" t="str">
        <f>VLOOKUP(pbp!V3339, games!$B$2:$R$40, 3, FALSE)</f>
        <v>2020-10-04T17:00Z</v>
      </c>
      <c r="Y589">
        <f>VLOOKUP(1*V589,NFLGames!$H$11:$H$555,1,FALSE)</f>
        <v>401128102</v>
      </c>
      <c r="Z589">
        <f>VLOOKUP($Y589, NFLGames!$H$11:$K$555,2,FALSE)</f>
        <v>2019</v>
      </c>
      <c r="AA589">
        <f>VLOOKUP($Y589, NFLGames!$H$11:$K$555,3,FALSE)</f>
        <v>4</v>
      </c>
      <c r="AB589" s="6">
        <f>IF(A590=0, 0, AH590-tbl_pbp[[#This Row],[Saints Win %]])</f>
        <v>-5.0999999999999934E-2</v>
      </c>
      <c r="AE589">
        <f>ABS(tbl_pbp[[#This Row],[play.homeScore]]-tbl_pbp[[#This Row],[play.awayScore]])</f>
        <v>3</v>
      </c>
      <c r="AF589">
        <f>IF(tbl_pbp[[#This Row],[Play Saints Win % Increase]]&gt;=$AF$4,1,0)</f>
        <v>0</v>
      </c>
      <c r="AG589" t="str">
        <f>VLOOKUP(tbl_pbp[[#This Row],[gameId]], games!$B$2:$T$40, 9, FALSE)</f>
        <v>dallas-cowboys</v>
      </c>
      <c r="AH589" s="5">
        <f>IF(tbl_pbp[[#This Row],[AwayTeam]] &lt;&gt; "new-orleans-saints", tbl_pbp[[#This Row],[homeWinPercentage]], 1-tbl_pbp[[#This Row],[homeWinPercentage]])</f>
        <v>0.73</v>
      </c>
      <c r="AI589" s="13">
        <f>tbl_pbp[[#This Row],[Kamara]]*tbl_pbp[[#This Row],[Impactful Play]]</f>
        <v>0</v>
      </c>
      <c r="AJ589" s="13">
        <f>tbl_pbp[[#This Row],[Thomas]]*tbl_pbp[[#This Row],[Impactful Play]]</f>
        <v>0</v>
      </c>
      <c r="AK589" s="13" t="str">
        <f>VLOOKUP(tbl_pbp[[#This Row],[Play Saints Win % Increase]], tbl_impact[],3,TRUE)</f>
        <v>Smelly (worse than-5% -&gt; -10%)</v>
      </c>
    </row>
    <row r="590" spans="1:37">
      <c r="A590" s="1">
        <v>65</v>
      </c>
      <c r="B590" s="5">
        <v>0.67900000000000005</v>
      </c>
      <c r="C590" t="s">
        <v>10059</v>
      </c>
      <c r="D590">
        <v>0</v>
      </c>
      <c r="E590">
        <v>0</v>
      </c>
      <c r="F590">
        <v>2</v>
      </c>
      <c r="G590">
        <v>6</v>
      </c>
      <c r="H590">
        <v>3</v>
      </c>
      <c r="I590">
        <v>20</v>
      </c>
      <c r="J590">
        <v>76</v>
      </c>
      <c r="K590" t="s">
        <v>9868</v>
      </c>
      <c r="L590">
        <v>1</v>
      </c>
      <c r="M590">
        <v>76</v>
      </c>
      <c r="N590" t="s">
        <v>10060</v>
      </c>
      <c r="O590" t="s">
        <v>6702</v>
      </c>
      <c r="P590" t="s">
        <v>45</v>
      </c>
      <c r="Q590" t="s">
        <v>46</v>
      </c>
      <c r="R590" t="s">
        <v>47</v>
      </c>
      <c r="S590" t="s">
        <v>1533</v>
      </c>
      <c r="T590" t="s">
        <v>9956</v>
      </c>
      <c r="U590" t="s">
        <v>10061</v>
      </c>
      <c r="V590" t="s">
        <v>9866</v>
      </c>
      <c r="X590" t="str">
        <f>VLOOKUP(pbp!V3340, games!$B$2:$R$40, 3, FALSE)</f>
        <v>2020-10-04T17:00Z</v>
      </c>
      <c r="Y590">
        <f>VLOOKUP(1*V590,NFLGames!$H$11:$H$555,1,FALSE)</f>
        <v>401128102</v>
      </c>
      <c r="Z590">
        <f>VLOOKUP($Y590, NFLGames!$H$11:$K$555,2,FALSE)</f>
        <v>2019</v>
      </c>
      <c r="AA590">
        <f>VLOOKUP($Y590, NFLGames!$H$11:$K$555,3,FALSE)</f>
        <v>4</v>
      </c>
      <c r="AB590" s="6">
        <f>IF(A591=0, 0, AH591-tbl_pbp[[#This Row],[Saints Win %]])</f>
        <v>-2.0000000000000018E-3</v>
      </c>
      <c r="AE590">
        <f>ABS(tbl_pbp[[#This Row],[play.homeScore]]-tbl_pbp[[#This Row],[play.awayScore]])</f>
        <v>3</v>
      </c>
      <c r="AF590">
        <f>IF(tbl_pbp[[#This Row],[Play Saints Win % Increase]]&gt;=$AF$4,1,0)</f>
        <v>0</v>
      </c>
      <c r="AG590" t="str">
        <f>VLOOKUP(tbl_pbp[[#This Row],[gameId]], games!$B$2:$T$40, 9, FALSE)</f>
        <v>dallas-cowboys</v>
      </c>
      <c r="AH590" s="5">
        <f>IF(tbl_pbp[[#This Row],[AwayTeam]] &lt;&gt; "new-orleans-saints", tbl_pbp[[#This Row],[homeWinPercentage]], 1-tbl_pbp[[#This Row],[homeWinPercentage]])</f>
        <v>0.67900000000000005</v>
      </c>
      <c r="AI590" s="13">
        <f>tbl_pbp[[#This Row],[Kamara]]*tbl_pbp[[#This Row],[Impactful Play]]</f>
        <v>0</v>
      </c>
      <c r="AJ590" s="13">
        <f>tbl_pbp[[#This Row],[Thomas]]*tbl_pbp[[#This Row],[Impactful Play]]</f>
        <v>0</v>
      </c>
      <c r="AK590" s="13" t="str">
        <f>VLOOKUP(tbl_pbp[[#This Row],[Play Saints Win % Increase]], tbl_impact[],3,TRUE)</f>
        <v>Bad (0 to -5%)</v>
      </c>
    </row>
    <row r="591" spans="1:37">
      <c r="A591" s="1">
        <v>66</v>
      </c>
      <c r="B591" s="5">
        <v>0.67700000000000005</v>
      </c>
      <c r="C591" t="s">
        <v>10062</v>
      </c>
      <c r="D591">
        <v>0</v>
      </c>
      <c r="E591">
        <v>0</v>
      </c>
      <c r="F591">
        <v>2</v>
      </c>
      <c r="G591">
        <v>6</v>
      </c>
      <c r="H591">
        <v>3</v>
      </c>
      <c r="I591">
        <v>17</v>
      </c>
      <c r="J591">
        <v>73</v>
      </c>
      <c r="K591" t="s">
        <v>9868</v>
      </c>
      <c r="L591">
        <v>2</v>
      </c>
      <c r="M591">
        <v>73</v>
      </c>
      <c r="N591" t="s">
        <v>229</v>
      </c>
      <c r="O591" t="s">
        <v>230</v>
      </c>
      <c r="P591" t="s">
        <v>231</v>
      </c>
      <c r="Q591" t="s">
        <v>232</v>
      </c>
      <c r="R591" t="s">
        <v>233</v>
      </c>
      <c r="V591" t="s">
        <v>9866</v>
      </c>
      <c r="X591" t="str">
        <f>VLOOKUP(pbp!V3341, games!$B$2:$R$40, 3, FALSE)</f>
        <v>2020-10-04T17:00Z</v>
      </c>
      <c r="Y591">
        <f>VLOOKUP(1*V591,NFLGames!$H$11:$H$555,1,FALSE)</f>
        <v>401128102</v>
      </c>
      <c r="Z591">
        <f>VLOOKUP($Y591, NFLGames!$H$11:$K$555,2,FALSE)</f>
        <v>2019</v>
      </c>
      <c r="AA591">
        <f>VLOOKUP($Y591, NFLGames!$H$11:$K$555,3,FALSE)</f>
        <v>4</v>
      </c>
      <c r="AB591" s="6">
        <f>IF(A592=0, 0, AH592-tbl_pbp[[#This Row],[Saints Win %]])</f>
        <v>-2.200000000000002E-2</v>
      </c>
      <c r="AE591">
        <f>ABS(tbl_pbp[[#This Row],[play.homeScore]]-tbl_pbp[[#This Row],[play.awayScore]])</f>
        <v>3</v>
      </c>
      <c r="AF591">
        <f>IF(tbl_pbp[[#This Row],[Play Saints Win % Increase]]&gt;=$AF$4,1,0)</f>
        <v>0</v>
      </c>
      <c r="AG591" t="str">
        <f>VLOOKUP(tbl_pbp[[#This Row],[gameId]], games!$B$2:$T$40, 9, FALSE)</f>
        <v>dallas-cowboys</v>
      </c>
      <c r="AH591" s="5">
        <f>IF(tbl_pbp[[#This Row],[AwayTeam]] &lt;&gt; "new-orleans-saints", tbl_pbp[[#This Row],[homeWinPercentage]], 1-tbl_pbp[[#This Row],[homeWinPercentage]])</f>
        <v>0.67700000000000005</v>
      </c>
      <c r="AI591" s="13">
        <f>tbl_pbp[[#This Row],[Kamara]]*tbl_pbp[[#This Row],[Impactful Play]]</f>
        <v>0</v>
      </c>
      <c r="AJ591" s="13">
        <f>tbl_pbp[[#This Row],[Thomas]]*tbl_pbp[[#This Row],[Impactful Play]]</f>
        <v>0</v>
      </c>
      <c r="AK591" s="13" t="str">
        <f>VLOOKUP(tbl_pbp[[#This Row],[Play Saints Win % Increase]], tbl_impact[],3,TRUE)</f>
        <v>Bad (0 to -5%)</v>
      </c>
    </row>
    <row r="592" spans="1:37">
      <c r="A592" s="1">
        <v>67</v>
      </c>
      <c r="B592" s="5">
        <v>0.65500000000000003</v>
      </c>
      <c r="C592" t="s">
        <v>10063</v>
      </c>
      <c r="D592">
        <v>0</v>
      </c>
      <c r="E592">
        <v>0</v>
      </c>
      <c r="F592">
        <v>2</v>
      </c>
      <c r="G592">
        <v>6</v>
      </c>
      <c r="H592">
        <v>3</v>
      </c>
      <c r="I592">
        <v>17</v>
      </c>
      <c r="J592">
        <v>73</v>
      </c>
      <c r="K592" t="s">
        <v>9868</v>
      </c>
      <c r="L592">
        <v>2</v>
      </c>
      <c r="M592">
        <v>73</v>
      </c>
      <c r="N592" t="s">
        <v>10064</v>
      </c>
      <c r="O592" t="s">
        <v>230</v>
      </c>
      <c r="P592" t="s">
        <v>30</v>
      </c>
      <c r="Q592" t="s">
        <v>31</v>
      </c>
      <c r="R592" t="s">
        <v>32</v>
      </c>
      <c r="S592" t="s">
        <v>1970</v>
      </c>
      <c r="T592" t="s">
        <v>10065</v>
      </c>
      <c r="U592" t="s">
        <v>10066</v>
      </c>
      <c r="V592" t="s">
        <v>9866</v>
      </c>
      <c r="X592" t="str">
        <f>VLOOKUP(pbp!V3342, games!$B$2:$R$40, 3, FALSE)</f>
        <v>2020-10-04T17:00Z</v>
      </c>
      <c r="Y592">
        <f>VLOOKUP(1*V592,NFLGames!$H$11:$H$555,1,FALSE)</f>
        <v>401128102</v>
      </c>
      <c r="Z592">
        <f>VLOOKUP($Y592, NFLGames!$H$11:$K$555,2,FALSE)</f>
        <v>2019</v>
      </c>
      <c r="AA592">
        <f>VLOOKUP($Y592, NFLGames!$H$11:$K$555,3,FALSE)</f>
        <v>4</v>
      </c>
      <c r="AB592" s="6">
        <f>IF(A593=0, 0, AH593-tbl_pbp[[#This Row],[Saints Win %]])</f>
        <v>-8.0000000000000071E-3</v>
      </c>
      <c r="AE592">
        <f>ABS(tbl_pbp[[#This Row],[play.homeScore]]-tbl_pbp[[#This Row],[play.awayScore]])</f>
        <v>3</v>
      </c>
      <c r="AF592">
        <f>IF(tbl_pbp[[#This Row],[Play Saints Win % Increase]]&gt;=$AF$4,1,0)</f>
        <v>0</v>
      </c>
      <c r="AG592" t="str">
        <f>VLOOKUP(tbl_pbp[[#This Row],[gameId]], games!$B$2:$T$40, 9, FALSE)</f>
        <v>dallas-cowboys</v>
      </c>
      <c r="AH592" s="5">
        <f>IF(tbl_pbp[[#This Row],[AwayTeam]] &lt;&gt; "new-orleans-saints", tbl_pbp[[#This Row],[homeWinPercentage]], 1-tbl_pbp[[#This Row],[homeWinPercentage]])</f>
        <v>0.65500000000000003</v>
      </c>
      <c r="AI592" s="13">
        <f>tbl_pbp[[#This Row],[Kamara]]*tbl_pbp[[#This Row],[Impactful Play]]</f>
        <v>0</v>
      </c>
      <c r="AJ592" s="13">
        <f>tbl_pbp[[#This Row],[Thomas]]*tbl_pbp[[#This Row],[Impactful Play]]</f>
        <v>0</v>
      </c>
      <c r="AK592" s="13" t="str">
        <f>VLOOKUP(tbl_pbp[[#This Row],[Play Saints Win % Increase]], tbl_impact[],3,TRUE)</f>
        <v>Bad (0 to -5%)</v>
      </c>
    </row>
    <row r="593" spans="1:37">
      <c r="A593" s="1">
        <v>68</v>
      </c>
      <c r="B593" s="5">
        <v>0.64700000000000002</v>
      </c>
      <c r="C593" t="s">
        <v>10067</v>
      </c>
      <c r="D593">
        <v>0</v>
      </c>
      <c r="E593">
        <v>0</v>
      </c>
      <c r="F593">
        <v>2</v>
      </c>
      <c r="G593">
        <v>6</v>
      </c>
      <c r="H593">
        <v>3</v>
      </c>
      <c r="I593">
        <v>8</v>
      </c>
      <c r="J593">
        <v>64</v>
      </c>
      <c r="K593" t="s">
        <v>9868</v>
      </c>
      <c r="L593">
        <v>3</v>
      </c>
      <c r="M593">
        <v>64</v>
      </c>
      <c r="N593" t="s">
        <v>10068</v>
      </c>
      <c r="O593" t="s">
        <v>3733</v>
      </c>
      <c r="P593" t="s">
        <v>124</v>
      </c>
      <c r="Q593" t="s">
        <v>125</v>
      </c>
      <c r="R593" t="s">
        <v>126</v>
      </c>
      <c r="V593" t="s">
        <v>9866</v>
      </c>
      <c r="X593" t="str">
        <f>VLOOKUP(pbp!V3343, games!$B$2:$R$40, 3, FALSE)</f>
        <v>2020-10-04T17:00Z</v>
      </c>
      <c r="Y593">
        <f>VLOOKUP(1*V593,NFLGames!$H$11:$H$555,1,FALSE)</f>
        <v>401128102</v>
      </c>
      <c r="Z593">
        <f>VLOOKUP($Y593, NFLGames!$H$11:$K$555,2,FALSE)</f>
        <v>2019</v>
      </c>
      <c r="AA593">
        <f>VLOOKUP($Y593, NFLGames!$H$11:$K$555,3,FALSE)</f>
        <v>4</v>
      </c>
      <c r="AB593" s="6">
        <f>IF(A594=0, 0, AH594-tbl_pbp[[#This Row],[Saints Win %]])</f>
        <v>2.4000000000000021E-2</v>
      </c>
      <c r="AE593">
        <f>ABS(tbl_pbp[[#This Row],[play.homeScore]]-tbl_pbp[[#This Row],[play.awayScore]])</f>
        <v>3</v>
      </c>
      <c r="AF593">
        <f>IF(tbl_pbp[[#This Row],[Play Saints Win % Increase]]&gt;=$AF$4,1,0)</f>
        <v>0</v>
      </c>
      <c r="AG593" t="str">
        <f>VLOOKUP(tbl_pbp[[#This Row],[gameId]], games!$B$2:$T$40, 9, FALSE)</f>
        <v>dallas-cowboys</v>
      </c>
      <c r="AH593" s="5">
        <f>IF(tbl_pbp[[#This Row],[AwayTeam]] &lt;&gt; "new-orleans-saints", tbl_pbp[[#This Row],[homeWinPercentage]], 1-tbl_pbp[[#This Row],[homeWinPercentage]])</f>
        <v>0.64700000000000002</v>
      </c>
      <c r="AI593" s="13">
        <f>tbl_pbp[[#This Row],[Kamara]]*tbl_pbp[[#This Row],[Impactful Play]]</f>
        <v>0</v>
      </c>
      <c r="AJ593" s="13">
        <f>tbl_pbp[[#This Row],[Thomas]]*tbl_pbp[[#This Row],[Impactful Play]]</f>
        <v>0</v>
      </c>
      <c r="AK593" s="13" t="str">
        <f>VLOOKUP(tbl_pbp[[#This Row],[Play Saints Win % Increase]], tbl_impact[],3,TRUE)</f>
        <v>Scented (0 to +5%)</v>
      </c>
    </row>
    <row r="594" spans="1:37">
      <c r="A594" s="1">
        <v>69</v>
      </c>
      <c r="B594" s="5">
        <v>0.67100000000000004</v>
      </c>
      <c r="C594" t="s">
        <v>10069</v>
      </c>
      <c r="D594">
        <v>0</v>
      </c>
      <c r="E594">
        <v>0</v>
      </c>
      <c r="F594">
        <v>2</v>
      </c>
      <c r="G594">
        <v>6</v>
      </c>
      <c r="H594">
        <v>3</v>
      </c>
      <c r="I594">
        <v>8</v>
      </c>
      <c r="J594">
        <v>64</v>
      </c>
      <c r="K594" t="s">
        <v>9868</v>
      </c>
      <c r="L594">
        <v>3</v>
      </c>
      <c r="M594">
        <v>64</v>
      </c>
      <c r="N594" t="s">
        <v>10070</v>
      </c>
      <c r="O594" t="s">
        <v>3733</v>
      </c>
      <c r="P594" t="s">
        <v>30</v>
      </c>
      <c r="Q594" t="s">
        <v>31</v>
      </c>
      <c r="R594" t="s">
        <v>32</v>
      </c>
      <c r="S594" t="s">
        <v>92</v>
      </c>
      <c r="T594" t="s">
        <v>10071</v>
      </c>
      <c r="U594" t="s">
        <v>10072</v>
      </c>
      <c r="V594" t="s">
        <v>9866</v>
      </c>
      <c r="X594" t="str">
        <f>VLOOKUP(pbp!V3344, games!$B$2:$R$40, 3, FALSE)</f>
        <v>2020-10-04T17:00Z</v>
      </c>
      <c r="Y594">
        <f>VLOOKUP(1*V594,NFLGames!$H$11:$H$555,1,FALSE)</f>
        <v>401128102</v>
      </c>
      <c r="Z594">
        <f>VLOOKUP($Y594, NFLGames!$H$11:$K$555,2,FALSE)</f>
        <v>2019</v>
      </c>
      <c r="AA594">
        <f>VLOOKUP($Y594, NFLGames!$H$11:$K$555,3,FALSE)</f>
        <v>4</v>
      </c>
      <c r="AB594" s="6">
        <f>IF(A595=0, 0, AH595-tbl_pbp[[#This Row],[Saints Win %]])</f>
        <v>-9.000000000000008E-3</v>
      </c>
      <c r="AE594">
        <f>ABS(tbl_pbp[[#This Row],[play.homeScore]]-tbl_pbp[[#This Row],[play.awayScore]])</f>
        <v>3</v>
      </c>
      <c r="AF594">
        <f>IF(tbl_pbp[[#This Row],[Play Saints Win % Increase]]&gt;=$AF$4,1,0)</f>
        <v>0</v>
      </c>
      <c r="AG594" t="str">
        <f>VLOOKUP(tbl_pbp[[#This Row],[gameId]], games!$B$2:$T$40, 9, FALSE)</f>
        <v>dallas-cowboys</v>
      </c>
      <c r="AH594" s="5">
        <f>IF(tbl_pbp[[#This Row],[AwayTeam]] &lt;&gt; "new-orleans-saints", tbl_pbp[[#This Row],[homeWinPercentage]], 1-tbl_pbp[[#This Row],[homeWinPercentage]])</f>
        <v>0.67100000000000004</v>
      </c>
      <c r="AI594" s="13">
        <f>tbl_pbp[[#This Row],[Kamara]]*tbl_pbp[[#This Row],[Impactful Play]]</f>
        <v>0</v>
      </c>
      <c r="AJ594" s="13">
        <f>tbl_pbp[[#This Row],[Thomas]]*tbl_pbp[[#This Row],[Impactful Play]]</f>
        <v>0</v>
      </c>
      <c r="AK594" s="13" t="str">
        <f>VLOOKUP(tbl_pbp[[#This Row],[Play Saints Win % Increase]], tbl_impact[],3,TRUE)</f>
        <v>Bad (0 to -5%)</v>
      </c>
    </row>
    <row r="595" spans="1:37">
      <c r="A595" s="1">
        <v>70</v>
      </c>
      <c r="B595" s="5">
        <v>0.66200000000000003</v>
      </c>
      <c r="C595" t="s">
        <v>10073</v>
      </c>
      <c r="D595">
        <v>0</v>
      </c>
      <c r="E595">
        <v>0</v>
      </c>
      <c r="F595">
        <v>2</v>
      </c>
      <c r="G595">
        <v>6</v>
      </c>
      <c r="H595">
        <v>3</v>
      </c>
      <c r="I595">
        <v>1</v>
      </c>
      <c r="J595">
        <v>57</v>
      </c>
      <c r="K595" t="s">
        <v>9868</v>
      </c>
      <c r="L595">
        <v>4</v>
      </c>
      <c r="M595">
        <v>57</v>
      </c>
      <c r="N595" t="s">
        <v>10074</v>
      </c>
      <c r="O595" t="s">
        <v>4306</v>
      </c>
      <c r="P595" t="s">
        <v>124</v>
      </c>
      <c r="Q595" t="s">
        <v>125</v>
      </c>
      <c r="R595" t="s">
        <v>126</v>
      </c>
      <c r="V595" t="s">
        <v>9866</v>
      </c>
      <c r="X595" t="str">
        <f>VLOOKUP(pbp!V3345, games!$B$2:$R$40, 3, FALSE)</f>
        <v>2020-10-04T17:00Z</v>
      </c>
      <c r="Y595">
        <f>VLOOKUP(1*V595,NFLGames!$H$11:$H$555,1,FALSE)</f>
        <v>401128102</v>
      </c>
      <c r="Z595">
        <f>VLOOKUP($Y595, NFLGames!$H$11:$K$555,2,FALSE)</f>
        <v>2019</v>
      </c>
      <c r="AA595">
        <f>VLOOKUP($Y595, NFLGames!$H$11:$K$555,3,FALSE)</f>
        <v>4</v>
      </c>
      <c r="AB595" s="6">
        <f>IF(A596=0, 0, AH596-tbl_pbp[[#This Row],[Saints Win %]])</f>
        <v>-7.4000000000000066E-2</v>
      </c>
      <c r="AE595">
        <f>ABS(tbl_pbp[[#This Row],[play.homeScore]]-tbl_pbp[[#This Row],[play.awayScore]])</f>
        <v>3</v>
      </c>
      <c r="AF595">
        <f>IF(tbl_pbp[[#This Row],[Play Saints Win % Increase]]&gt;=$AF$4,1,0)</f>
        <v>0</v>
      </c>
      <c r="AG595" t="str">
        <f>VLOOKUP(tbl_pbp[[#This Row],[gameId]], games!$B$2:$T$40, 9, FALSE)</f>
        <v>dallas-cowboys</v>
      </c>
      <c r="AH595" s="5">
        <f>IF(tbl_pbp[[#This Row],[AwayTeam]] &lt;&gt; "new-orleans-saints", tbl_pbp[[#This Row],[homeWinPercentage]], 1-tbl_pbp[[#This Row],[homeWinPercentage]])</f>
        <v>0.66200000000000003</v>
      </c>
      <c r="AI595" s="13">
        <f>tbl_pbp[[#This Row],[Kamara]]*tbl_pbp[[#This Row],[Impactful Play]]</f>
        <v>0</v>
      </c>
      <c r="AJ595" s="13">
        <f>tbl_pbp[[#This Row],[Thomas]]*tbl_pbp[[#This Row],[Impactful Play]]</f>
        <v>0</v>
      </c>
      <c r="AK595" s="13" t="str">
        <f>VLOOKUP(tbl_pbp[[#This Row],[Play Saints Win % Increase]], tbl_impact[],3,TRUE)</f>
        <v>Smelly (worse than-5% -&gt; -10%)</v>
      </c>
    </row>
    <row r="596" spans="1:37">
      <c r="A596" s="1">
        <v>71</v>
      </c>
      <c r="B596" s="5">
        <v>0.58799999999999997</v>
      </c>
      <c r="C596" t="s">
        <v>10075</v>
      </c>
      <c r="D596">
        <v>0</v>
      </c>
      <c r="E596">
        <v>0</v>
      </c>
      <c r="F596">
        <v>2</v>
      </c>
      <c r="G596">
        <v>6</v>
      </c>
      <c r="H596">
        <v>3</v>
      </c>
      <c r="I596">
        <v>1</v>
      </c>
      <c r="J596">
        <v>57</v>
      </c>
      <c r="K596" t="s">
        <v>9868</v>
      </c>
      <c r="L596">
        <v>4</v>
      </c>
      <c r="M596">
        <v>57</v>
      </c>
      <c r="N596" t="s">
        <v>10076</v>
      </c>
      <c r="O596" t="s">
        <v>4306</v>
      </c>
      <c r="P596" t="s">
        <v>533</v>
      </c>
      <c r="Q596" t="s">
        <v>534</v>
      </c>
      <c r="S596" t="s">
        <v>424</v>
      </c>
      <c r="T596" t="s">
        <v>10077</v>
      </c>
      <c r="U596" t="s">
        <v>10078</v>
      </c>
      <c r="V596" t="s">
        <v>9866</v>
      </c>
      <c r="X596" t="str">
        <f>VLOOKUP(pbp!V3346, games!$B$2:$R$40, 3, FALSE)</f>
        <v>2020-10-04T17:00Z</v>
      </c>
      <c r="Y596">
        <f>VLOOKUP(1*V596,NFLGames!$H$11:$H$555,1,FALSE)</f>
        <v>401128102</v>
      </c>
      <c r="Z596">
        <f>VLOOKUP($Y596, NFLGames!$H$11:$K$555,2,FALSE)</f>
        <v>2019</v>
      </c>
      <c r="AA596">
        <f>VLOOKUP($Y596, NFLGames!$H$11:$K$555,3,FALSE)</f>
        <v>4</v>
      </c>
      <c r="AB596" s="6">
        <f>IF(A597=0, 0, AH597-tbl_pbp[[#This Row],[Saints Win %]])</f>
        <v>2.200000000000002E-2</v>
      </c>
      <c r="AE596">
        <f>ABS(tbl_pbp[[#This Row],[play.homeScore]]-tbl_pbp[[#This Row],[play.awayScore]])</f>
        <v>3</v>
      </c>
      <c r="AF596">
        <f>IF(tbl_pbp[[#This Row],[Play Saints Win % Increase]]&gt;=$AF$4,1,0)</f>
        <v>0</v>
      </c>
      <c r="AG596" t="str">
        <f>VLOOKUP(tbl_pbp[[#This Row],[gameId]], games!$B$2:$T$40, 9, FALSE)</f>
        <v>dallas-cowboys</v>
      </c>
      <c r="AH596" s="5">
        <f>IF(tbl_pbp[[#This Row],[AwayTeam]] &lt;&gt; "new-orleans-saints", tbl_pbp[[#This Row],[homeWinPercentage]], 1-tbl_pbp[[#This Row],[homeWinPercentage]])</f>
        <v>0.58799999999999997</v>
      </c>
      <c r="AI596" s="13">
        <f>tbl_pbp[[#This Row],[Kamara]]*tbl_pbp[[#This Row],[Impactful Play]]</f>
        <v>0</v>
      </c>
      <c r="AJ596" s="13">
        <f>tbl_pbp[[#This Row],[Thomas]]*tbl_pbp[[#This Row],[Impactful Play]]</f>
        <v>0</v>
      </c>
      <c r="AK596" s="13" t="str">
        <f>VLOOKUP(tbl_pbp[[#This Row],[Play Saints Win % Increase]], tbl_impact[],3,TRUE)</f>
        <v>Scented (0 to +5%)</v>
      </c>
    </row>
    <row r="597" spans="1:37">
      <c r="A597" s="1">
        <v>72</v>
      </c>
      <c r="B597" s="5">
        <v>0.61</v>
      </c>
      <c r="C597" t="s">
        <v>10079</v>
      </c>
      <c r="D597">
        <v>0</v>
      </c>
      <c r="E597">
        <v>0</v>
      </c>
      <c r="F597">
        <v>2</v>
      </c>
      <c r="G597">
        <v>6</v>
      </c>
      <c r="H597">
        <v>3</v>
      </c>
      <c r="I597">
        <v>10</v>
      </c>
      <c r="J597">
        <v>56</v>
      </c>
      <c r="K597" t="s">
        <v>29</v>
      </c>
      <c r="L597">
        <v>1</v>
      </c>
      <c r="M597">
        <v>44</v>
      </c>
      <c r="N597" t="s">
        <v>10080</v>
      </c>
      <c r="O597" t="s">
        <v>354</v>
      </c>
      <c r="P597" t="s">
        <v>30</v>
      </c>
      <c r="Q597" t="s">
        <v>31</v>
      </c>
      <c r="R597" t="s">
        <v>32</v>
      </c>
      <c r="S597" t="s">
        <v>33</v>
      </c>
      <c r="T597" t="s">
        <v>9948</v>
      </c>
      <c r="U597" t="s">
        <v>9949</v>
      </c>
      <c r="V597" t="s">
        <v>9866</v>
      </c>
      <c r="X597" t="str">
        <f>VLOOKUP(pbp!V3347, games!$B$2:$R$40, 3, FALSE)</f>
        <v>2020-10-04T17:00Z</v>
      </c>
      <c r="Y597">
        <f>VLOOKUP(1*V597,NFLGames!$H$11:$H$555,1,FALSE)</f>
        <v>401128102</v>
      </c>
      <c r="Z597">
        <f>VLOOKUP($Y597, NFLGames!$H$11:$K$555,2,FALSE)</f>
        <v>2019</v>
      </c>
      <c r="AA597">
        <f>VLOOKUP($Y597, NFLGames!$H$11:$K$555,3,FALSE)</f>
        <v>4</v>
      </c>
      <c r="AB597" s="6">
        <f>IF(A598=0, 0, AH598-tbl_pbp[[#This Row],[Saints Win %]])</f>
        <v>0.11099999999999999</v>
      </c>
      <c r="AD597">
        <v>1</v>
      </c>
      <c r="AE597">
        <f>ABS(tbl_pbp[[#This Row],[play.homeScore]]-tbl_pbp[[#This Row],[play.awayScore]])</f>
        <v>3</v>
      </c>
      <c r="AF597">
        <f>IF(tbl_pbp[[#This Row],[Play Saints Win % Increase]]&gt;=$AF$4,1,0)</f>
        <v>1</v>
      </c>
      <c r="AG597" t="str">
        <f>VLOOKUP(tbl_pbp[[#This Row],[gameId]], games!$B$2:$T$40, 9, FALSE)</f>
        <v>dallas-cowboys</v>
      </c>
      <c r="AH597" s="5">
        <f>IF(tbl_pbp[[#This Row],[AwayTeam]] &lt;&gt; "new-orleans-saints", tbl_pbp[[#This Row],[homeWinPercentage]], 1-tbl_pbp[[#This Row],[homeWinPercentage]])</f>
        <v>0.61</v>
      </c>
      <c r="AI597" s="13">
        <f>tbl_pbp[[#This Row],[Kamara]]*tbl_pbp[[#This Row],[Impactful Play]]</f>
        <v>0</v>
      </c>
      <c r="AJ597" s="13">
        <f>tbl_pbp[[#This Row],[Thomas]]*tbl_pbp[[#This Row],[Impactful Play]]</f>
        <v>1</v>
      </c>
      <c r="AK597" s="13" t="str">
        <f>VLOOKUP(tbl_pbp[[#This Row],[Play Saints Win % Increase]], tbl_impact[],3,TRUE)</f>
        <v>Fragrant (10% to 20%)</v>
      </c>
    </row>
    <row r="598" spans="1:37">
      <c r="A598" s="1">
        <v>73</v>
      </c>
      <c r="B598" s="5">
        <v>0.72099999999999997</v>
      </c>
      <c r="C598" t="s">
        <v>10081</v>
      </c>
      <c r="D598">
        <v>0</v>
      </c>
      <c r="E598">
        <v>0</v>
      </c>
      <c r="F598">
        <v>2</v>
      </c>
      <c r="G598">
        <v>6</v>
      </c>
      <c r="H598">
        <v>3</v>
      </c>
      <c r="I598">
        <v>1</v>
      </c>
      <c r="J598">
        <v>65</v>
      </c>
      <c r="K598" t="s">
        <v>29</v>
      </c>
      <c r="L598">
        <v>2</v>
      </c>
      <c r="M598">
        <v>35</v>
      </c>
      <c r="N598" t="s">
        <v>10082</v>
      </c>
      <c r="O598" t="s">
        <v>1982</v>
      </c>
      <c r="P598" t="s">
        <v>30</v>
      </c>
      <c r="Q598" t="s">
        <v>31</v>
      </c>
      <c r="R598" t="s">
        <v>32</v>
      </c>
      <c r="S598" t="s">
        <v>83</v>
      </c>
      <c r="T598" t="s">
        <v>10083</v>
      </c>
      <c r="U598" t="s">
        <v>10084</v>
      </c>
      <c r="V598" t="s">
        <v>9866</v>
      </c>
      <c r="X598" t="str">
        <f>VLOOKUP(pbp!V3348, games!$B$2:$R$40, 3, FALSE)</f>
        <v>2020-10-04T17:00Z</v>
      </c>
      <c r="Y598">
        <f>VLOOKUP(1*V598,NFLGames!$H$11:$H$555,1,FALSE)</f>
        <v>401128102</v>
      </c>
      <c r="Z598">
        <f>VLOOKUP($Y598, NFLGames!$H$11:$K$555,2,FALSE)</f>
        <v>2019</v>
      </c>
      <c r="AA598">
        <f>VLOOKUP($Y598, NFLGames!$H$11:$K$555,3,FALSE)</f>
        <v>4</v>
      </c>
      <c r="AB598" s="6">
        <f>IF(A599=0, 0, AH599-tbl_pbp[[#This Row],[Saints Win %]])</f>
        <v>9.000000000000008E-3</v>
      </c>
      <c r="AE598">
        <f>ABS(tbl_pbp[[#This Row],[play.homeScore]]-tbl_pbp[[#This Row],[play.awayScore]])</f>
        <v>3</v>
      </c>
      <c r="AF598">
        <f>IF(tbl_pbp[[#This Row],[Play Saints Win % Increase]]&gt;=$AF$4,1,0)</f>
        <v>0</v>
      </c>
      <c r="AG598" t="str">
        <f>VLOOKUP(tbl_pbp[[#This Row],[gameId]], games!$B$2:$T$40, 9, FALSE)</f>
        <v>dallas-cowboys</v>
      </c>
      <c r="AH598" s="5">
        <f>IF(tbl_pbp[[#This Row],[AwayTeam]] &lt;&gt; "new-orleans-saints", tbl_pbp[[#This Row],[homeWinPercentage]], 1-tbl_pbp[[#This Row],[homeWinPercentage]])</f>
        <v>0.72099999999999997</v>
      </c>
      <c r="AI598" s="13">
        <f>tbl_pbp[[#This Row],[Kamara]]*tbl_pbp[[#This Row],[Impactful Play]]</f>
        <v>0</v>
      </c>
      <c r="AJ598" s="13">
        <f>tbl_pbp[[#This Row],[Thomas]]*tbl_pbp[[#This Row],[Impactful Play]]</f>
        <v>0</v>
      </c>
      <c r="AK598" s="13" t="str">
        <f>VLOOKUP(tbl_pbp[[#This Row],[Play Saints Win % Increase]], tbl_impact[],3,TRUE)</f>
        <v>Scented (0 to +5%)</v>
      </c>
    </row>
    <row r="599" spans="1:37">
      <c r="A599" s="1">
        <v>74</v>
      </c>
      <c r="B599" s="5">
        <v>0.73</v>
      </c>
      <c r="C599" t="s">
        <v>10085</v>
      </c>
      <c r="D599">
        <v>0</v>
      </c>
      <c r="E599">
        <v>0</v>
      </c>
      <c r="F599">
        <v>2</v>
      </c>
      <c r="G599">
        <v>6</v>
      </c>
      <c r="H599">
        <v>3</v>
      </c>
      <c r="I599">
        <v>10</v>
      </c>
      <c r="J599">
        <v>73</v>
      </c>
      <c r="K599" t="s">
        <v>29</v>
      </c>
      <c r="L599">
        <v>1</v>
      </c>
      <c r="M599">
        <v>27</v>
      </c>
      <c r="N599" t="s">
        <v>10086</v>
      </c>
      <c r="O599" t="s">
        <v>831</v>
      </c>
      <c r="P599" t="s">
        <v>22</v>
      </c>
      <c r="Q599" t="s">
        <v>37</v>
      </c>
      <c r="S599" t="s">
        <v>33</v>
      </c>
      <c r="T599" t="s">
        <v>10065</v>
      </c>
      <c r="U599" t="s">
        <v>10087</v>
      </c>
      <c r="V599" t="s">
        <v>9866</v>
      </c>
      <c r="X599" t="str">
        <f>VLOOKUP(pbp!V3349, games!$B$2:$R$40, 3, FALSE)</f>
        <v>2020-10-04T17:00Z</v>
      </c>
      <c r="Y599">
        <f>VLOOKUP(1*V599,NFLGames!$H$11:$H$555,1,FALSE)</f>
        <v>401128102</v>
      </c>
      <c r="Z599">
        <f>VLOOKUP($Y599, NFLGames!$H$11:$K$555,2,FALSE)</f>
        <v>2019</v>
      </c>
      <c r="AA599">
        <f>VLOOKUP($Y599, NFLGames!$H$11:$K$555,3,FALSE)</f>
        <v>4</v>
      </c>
      <c r="AB599" s="6">
        <f>IF(A600=0, 0, AH600-tbl_pbp[[#This Row],[Saints Win %]])</f>
        <v>-7.0000000000000062E-3</v>
      </c>
      <c r="AE599">
        <f>ABS(tbl_pbp[[#This Row],[play.homeScore]]-tbl_pbp[[#This Row],[play.awayScore]])</f>
        <v>3</v>
      </c>
      <c r="AF599">
        <f>IF(tbl_pbp[[#This Row],[Play Saints Win % Increase]]&gt;=$AF$4,1,0)</f>
        <v>0</v>
      </c>
      <c r="AG599" t="str">
        <f>VLOOKUP(tbl_pbp[[#This Row],[gameId]], games!$B$2:$T$40, 9, FALSE)</f>
        <v>dallas-cowboys</v>
      </c>
      <c r="AH599" s="5">
        <f>IF(tbl_pbp[[#This Row],[AwayTeam]] &lt;&gt; "new-orleans-saints", tbl_pbp[[#This Row],[homeWinPercentage]], 1-tbl_pbp[[#This Row],[homeWinPercentage]])</f>
        <v>0.73</v>
      </c>
      <c r="AI599" s="13">
        <f>tbl_pbp[[#This Row],[Kamara]]*tbl_pbp[[#This Row],[Impactful Play]]</f>
        <v>0</v>
      </c>
      <c r="AJ599" s="13">
        <f>tbl_pbp[[#This Row],[Thomas]]*tbl_pbp[[#This Row],[Impactful Play]]</f>
        <v>0</v>
      </c>
      <c r="AK599" s="13" t="str">
        <f>VLOOKUP(tbl_pbp[[#This Row],[Play Saints Win % Increase]], tbl_impact[],3,TRUE)</f>
        <v>Bad (0 to -5%)</v>
      </c>
    </row>
    <row r="600" spans="1:37">
      <c r="A600" s="1">
        <v>75</v>
      </c>
      <c r="B600" s="5">
        <v>0.72299999999999998</v>
      </c>
      <c r="C600" t="s">
        <v>10088</v>
      </c>
      <c r="D600">
        <v>0</v>
      </c>
      <c r="E600">
        <v>0</v>
      </c>
      <c r="F600">
        <v>2</v>
      </c>
      <c r="G600">
        <v>6</v>
      </c>
      <c r="H600">
        <v>3</v>
      </c>
      <c r="I600">
        <v>10</v>
      </c>
      <c r="J600">
        <v>73</v>
      </c>
      <c r="K600" t="s">
        <v>29</v>
      </c>
      <c r="L600">
        <v>2</v>
      </c>
      <c r="M600">
        <v>27</v>
      </c>
      <c r="N600" t="s">
        <v>10089</v>
      </c>
      <c r="O600" t="s">
        <v>1457</v>
      </c>
      <c r="P600" t="s">
        <v>22</v>
      </c>
      <c r="Q600" t="s">
        <v>37</v>
      </c>
      <c r="S600" t="s">
        <v>120</v>
      </c>
      <c r="T600" t="s">
        <v>10065</v>
      </c>
      <c r="U600" t="s">
        <v>10090</v>
      </c>
      <c r="V600" t="s">
        <v>9866</v>
      </c>
      <c r="X600" t="str">
        <f>VLOOKUP(pbp!V3350, games!$B$2:$R$40, 3, FALSE)</f>
        <v>2020-10-04T17:00Z</v>
      </c>
      <c r="Y600">
        <f>VLOOKUP(1*V600,NFLGames!$H$11:$H$555,1,FALSE)</f>
        <v>401128102</v>
      </c>
      <c r="Z600">
        <f>VLOOKUP($Y600, NFLGames!$H$11:$K$555,2,FALSE)</f>
        <v>2019</v>
      </c>
      <c r="AA600">
        <f>VLOOKUP($Y600, NFLGames!$H$11:$K$555,3,FALSE)</f>
        <v>4</v>
      </c>
      <c r="AB600" s="6">
        <f>IF(A601=0, 0, AH601-tbl_pbp[[#This Row],[Saints Win %]])</f>
        <v>5.1000000000000045E-2</v>
      </c>
      <c r="AE600">
        <f>ABS(tbl_pbp[[#This Row],[play.homeScore]]-tbl_pbp[[#This Row],[play.awayScore]])</f>
        <v>3</v>
      </c>
      <c r="AF600">
        <f>IF(tbl_pbp[[#This Row],[Play Saints Win % Increase]]&gt;=$AF$4,1,0)</f>
        <v>0</v>
      </c>
      <c r="AG600" t="str">
        <f>VLOOKUP(tbl_pbp[[#This Row],[gameId]], games!$B$2:$T$40, 9, FALSE)</f>
        <v>dallas-cowboys</v>
      </c>
      <c r="AH600" s="5">
        <f>IF(tbl_pbp[[#This Row],[AwayTeam]] &lt;&gt; "new-orleans-saints", tbl_pbp[[#This Row],[homeWinPercentage]], 1-tbl_pbp[[#This Row],[homeWinPercentage]])</f>
        <v>0.72299999999999998</v>
      </c>
      <c r="AI600" s="13">
        <f>tbl_pbp[[#This Row],[Kamara]]*tbl_pbp[[#This Row],[Impactful Play]]</f>
        <v>0</v>
      </c>
      <c r="AJ600" s="13">
        <f>tbl_pbp[[#This Row],[Thomas]]*tbl_pbp[[#This Row],[Impactful Play]]</f>
        <v>0</v>
      </c>
      <c r="AK600" s="13" t="str">
        <f>VLOOKUP(tbl_pbp[[#This Row],[Play Saints Win % Increase]], tbl_impact[],3,TRUE)</f>
        <v>Perfumed (5 to + 10%)</v>
      </c>
    </row>
    <row r="601" spans="1:37">
      <c r="A601" s="1">
        <v>76</v>
      </c>
      <c r="B601" s="5">
        <v>0.77400000000000002</v>
      </c>
      <c r="C601" t="s">
        <v>10091</v>
      </c>
      <c r="D601">
        <v>0</v>
      </c>
      <c r="E601">
        <v>0</v>
      </c>
      <c r="F601">
        <v>2</v>
      </c>
      <c r="G601">
        <v>6</v>
      </c>
      <c r="H601">
        <v>3</v>
      </c>
      <c r="I601">
        <v>10</v>
      </c>
      <c r="J601">
        <v>73</v>
      </c>
      <c r="K601" t="s">
        <v>29</v>
      </c>
      <c r="L601">
        <v>3</v>
      </c>
      <c r="M601">
        <v>27</v>
      </c>
      <c r="N601" t="s">
        <v>10092</v>
      </c>
      <c r="O601" t="s">
        <v>841</v>
      </c>
      <c r="P601" t="s">
        <v>94</v>
      </c>
      <c r="Q601" t="s">
        <v>95</v>
      </c>
      <c r="R601" t="s">
        <v>96</v>
      </c>
      <c r="S601" t="s">
        <v>123</v>
      </c>
      <c r="T601" t="s">
        <v>10065</v>
      </c>
      <c r="U601" t="s">
        <v>10093</v>
      </c>
      <c r="V601" t="s">
        <v>9866</v>
      </c>
      <c r="X601" t="str">
        <f>VLOOKUP(pbp!V3351, games!$B$2:$R$40, 3, FALSE)</f>
        <v>2020-10-04T17:00Z</v>
      </c>
      <c r="Y601">
        <f>VLOOKUP(1*V601,NFLGames!$H$11:$H$555,1,FALSE)</f>
        <v>401128102</v>
      </c>
      <c r="Z601">
        <f>VLOOKUP($Y601, NFLGames!$H$11:$K$555,2,FALSE)</f>
        <v>2019</v>
      </c>
      <c r="AA601">
        <f>VLOOKUP($Y601, NFLGames!$H$11:$K$555,3,FALSE)</f>
        <v>4</v>
      </c>
      <c r="AB601" s="6">
        <f>IF(A602=0, 0, AH602-tbl_pbp[[#This Row],[Saints Win %]])</f>
        <v>-6.0000000000000053E-3</v>
      </c>
      <c r="AE601">
        <f>ABS(tbl_pbp[[#This Row],[play.homeScore]]-tbl_pbp[[#This Row],[play.awayScore]])</f>
        <v>3</v>
      </c>
      <c r="AF601">
        <f>IF(tbl_pbp[[#This Row],[Play Saints Win % Increase]]&gt;=$AF$4,1,0)</f>
        <v>0</v>
      </c>
      <c r="AG601" t="str">
        <f>VLOOKUP(tbl_pbp[[#This Row],[gameId]], games!$B$2:$T$40, 9, FALSE)</f>
        <v>dallas-cowboys</v>
      </c>
      <c r="AH601" s="5">
        <f>IF(tbl_pbp[[#This Row],[AwayTeam]] &lt;&gt; "new-orleans-saints", tbl_pbp[[#This Row],[homeWinPercentage]], 1-tbl_pbp[[#This Row],[homeWinPercentage]])</f>
        <v>0.77400000000000002</v>
      </c>
      <c r="AI601" s="13">
        <f>tbl_pbp[[#This Row],[Kamara]]*tbl_pbp[[#This Row],[Impactful Play]]</f>
        <v>0</v>
      </c>
      <c r="AJ601" s="13">
        <f>tbl_pbp[[#This Row],[Thomas]]*tbl_pbp[[#This Row],[Impactful Play]]</f>
        <v>0</v>
      </c>
      <c r="AK601" s="13" t="str">
        <f>VLOOKUP(tbl_pbp[[#This Row],[Play Saints Win % Increase]], tbl_impact[],3,TRUE)</f>
        <v>Bad (0 to -5%)</v>
      </c>
    </row>
    <row r="602" spans="1:37">
      <c r="A602" s="1">
        <v>77</v>
      </c>
      <c r="B602" s="5">
        <v>0.76800000000000002</v>
      </c>
      <c r="C602" t="s">
        <v>10094</v>
      </c>
      <c r="D602">
        <v>0</v>
      </c>
      <c r="E602">
        <v>0</v>
      </c>
      <c r="F602">
        <v>2</v>
      </c>
      <c r="G602">
        <v>6</v>
      </c>
      <c r="H602">
        <v>3</v>
      </c>
      <c r="I602">
        <v>10</v>
      </c>
      <c r="J602">
        <v>87</v>
      </c>
      <c r="K602" t="s">
        <v>29</v>
      </c>
      <c r="L602">
        <v>1</v>
      </c>
      <c r="M602">
        <v>13</v>
      </c>
      <c r="N602" t="s">
        <v>10095</v>
      </c>
      <c r="O602" t="s">
        <v>844</v>
      </c>
      <c r="P602" t="s">
        <v>30</v>
      </c>
      <c r="Q602" t="s">
        <v>31</v>
      </c>
      <c r="R602" t="s">
        <v>32</v>
      </c>
      <c r="S602" t="s">
        <v>33</v>
      </c>
      <c r="T602" t="s">
        <v>10096</v>
      </c>
      <c r="U602" t="s">
        <v>10097</v>
      </c>
      <c r="V602" t="s">
        <v>9866</v>
      </c>
      <c r="X602" t="str">
        <f>VLOOKUP(pbp!V3352, games!$B$2:$R$40, 3, FALSE)</f>
        <v>2020-10-04T17:00Z</v>
      </c>
      <c r="Y602">
        <f>VLOOKUP(1*V602,NFLGames!$H$11:$H$555,1,FALSE)</f>
        <v>401128102</v>
      </c>
      <c r="Z602">
        <f>VLOOKUP($Y602, NFLGames!$H$11:$K$555,2,FALSE)</f>
        <v>2019</v>
      </c>
      <c r="AA602">
        <f>VLOOKUP($Y602, NFLGames!$H$11:$K$555,3,FALSE)</f>
        <v>4</v>
      </c>
      <c r="AB602" s="6">
        <f>IF(A603=0, 0, AH603-tbl_pbp[[#This Row],[Saints Win %]])</f>
        <v>-3.0000000000000027E-3</v>
      </c>
      <c r="AE602">
        <f>ABS(tbl_pbp[[#This Row],[play.homeScore]]-tbl_pbp[[#This Row],[play.awayScore]])</f>
        <v>3</v>
      </c>
      <c r="AF602">
        <f>IF(tbl_pbp[[#This Row],[Play Saints Win % Increase]]&gt;=$AF$4,1,0)</f>
        <v>0</v>
      </c>
      <c r="AG602" t="str">
        <f>VLOOKUP(tbl_pbp[[#This Row],[gameId]], games!$B$2:$T$40, 9, FALSE)</f>
        <v>dallas-cowboys</v>
      </c>
      <c r="AH602" s="5">
        <f>IF(tbl_pbp[[#This Row],[AwayTeam]] &lt;&gt; "new-orleans-saints", tbl_pbp[[#This Row],[homeWinPercentage]], 1-tbl_pbp[[#This Row],[homeWinPercentage]])</f>
        <v>0.76800000000000002</v>
      </c>
      <c r="AI602" s="13">
        <f>tbl_pbp[[#This Row],[Kamara]]*tbl_pbp[[#This Row],[Impactful Play]]</f>
        <v>0</v>
      </c>
      <c r="AJ602" s="13">
        <f>tbl_pbp[[#This Row],[Thomas]]*tbl_pbp[[#This Row],[Impactful Play]]</f>
        <v>0</v>
      </c>
      <c r="AK602" s="13" t="str">
        <f>VLOOKUP(tbl_pbp[[#This Row],[Play Saints Win % Increase]], tbl_impact[],3,TRUE)</f>
        <v>Bad (0 to -5%)</v>
      </c>
    </row>
    <row r="603" spans="1:37">
      <c r="A603" s="1">
        <v>78</v>
      </c>
      <c r="B603" s="5">
        <v>0.76500000000000001</v>
      </c>
      <c r="C603" t="s">
        <v>10098</v>
      </c>
      <c r="D603">
        <v>0</v>
      </c>
      <c r="E603">
        <v>0</v>
      </c>
      <c r="F603">
        <v>2</v>
      </c>
      <c r="G603">
        <v>6</v>
      </c>
      <c r="H603">
        <v>3</v>
      </c>
      <c r="I603">
        <v>6</v>
      </c>
      <c r="J603">
        <v>91</v>
      </c>
      <c r="K603" t="s">
        <v>29</v>
      </c>
      <c r="L603">
        <v>2</v>
      </c>
      <c r="M603">
        <v>9</v>
      </c>
      <c r="N603" t="s">
        <v>10099</v>
      </c>
      <c r="O603" t="s">
        <v>2500</v>
      </c>
      <c r="P603" t="s">
        <v>30</v>
      </c>
      <c r="Q603" t="s">
        <v>31</v>
      </c>
      <c r="R603" t="s">
        <v>32</v>
      </c>
      <c r="S603" t="s">
        <v>60</v>
      </c>
      <c r="T603" t="s">
        <v>10100</v>
      </c>
      <c r="U603" t="s">
        <v>10101</v>
      </c>
      <c r="V603" t="s">
        <v>9866</v>
      </c>
      <c r="X603" t="str">
        <f>VLOOKUP(pbp!V3353, games!$B$2:$R$40, 3, FALSE)</f>
        <v>2020-10-04T17:00Z</v>
      </c>
      <c r="Y603">
        <f>VLOOKUP(1*V603,NFLGames!$H$11:$H$555,1,FALSE)</f>
        <v>401128102</v>
      </c>
      <c r="Z603">
        <f>VLOOKUP($Y603, NFLGames!$H$11:$K$555,2,FALSE)</f>
        <v>2019</v>
      </c>
      <c r="AA603">
        <f>VLOOKUP($Y603, NFLGames!$H$11:$K$555,3,FALSE)</f>
        <v>4</v>
      </c>
      <c r="AB603" s="6">
        <f>IF(A604=0, 0, AH604-tbl_pbp[[#This Row],[Saints Win %]])</f>
        <v>-7.2000000000000064E-2</v>
      </c>
      <c r="AE603">
        <f>ABS(tbl_pbp[[#This Row],[play.homeScore]]-tbl_pbp[[#This Row],[play.awayScore]])</f>
        <v>3</v>
      </c>
      <c r="AF603">
        <f>IF(tbl_pbp[[#This Row],[Play Saints Win % Increase]]&gt;=$AF$4,1,0)</f>
        <v>0</v>
      </c>
      <c r="AG603" t="str">
        <f>VLOOKUP(tbl_pbp[[#This Row],[gameId]], games!$B$2:$T$40, 9, FALSE)</f>
        <v>dallas-cowboys</v>
      </c>
      <c r="AH603" s="5">
        <f>IF(tbl_pbp[[#This Row],[AwayTeam]] &lt;&gt; "new-orleans-saints", tbl_pbp[[#This Row],[homeWinPercentage]], 1-tbl_pbp[[#This Row],[homeWinPercentage]])</f>
        <v>0.76500000000000001</v>
      </c>
      <c r="AI603" s="13">
        <f>tbl_pbp[[#This Row],[Kamara]]*tbl_pbp[[#This Row],[Impactful Play]]</f>
        <v>0</v>
      </c>
      <c r="AJ603" s="13">
        <f>tbl_pbp[[#This Row],[Thomas]]*tbl_pbp[[#This Row],[Impactful Play]]</f>
        <v>0</v>
      </c>
      <c r="AK603" s="13" t="str">
        <f>VLOOKUP(tbl_pbp[[#This Row],[Play Saints Win % Increase]], tbl_impact[],3,TRUE)</f>
        <v>Smelly (worse than-5% -&gt; -10%)</v>
      </c>
    </row>
    <row r="604" spans="1:37">
      <c r="A604" s="1">
        <v>79</v>
      </c>
      <c r="B604" s="5">
        <v>0.69299999999999995</v>
      </c>
      <c r="C604" t="s">
        <v>10102</v>
      </c>
      <c r="D604">
        <v>0</v>
      </c>
      <c r="E604">
        <v>0</v>
      </c>
      <c r="F604">
        <v>2</v>
      </c>
      <c r="G604">
        <v>6</v>
      </c>
      <c r="H604">
        <v>3</v>
      </c>
      <c r="I604">
        <v>1</v>
      </c>
      <c r="J604">
        <v>99</v>
      </c>
      <c r="K604" t="s">
        <v>29</v>
      </c>
      <c r="L604">
        <v>1</v>
      </c>
      <c r="M604">
        <v>65</v>
      </c>
      <c r="N604" t="s">
        <v>10103</v>
      </c>
      <c r="O604" t="s">
        <v>8698</v>
      </c>
      <c r="P604" t="s">
        <v>22</v>
      </c>
      <c r="Q604" t="s">
        <v>37</v>
      </c>
      <c r="S604" t="s">
        <v>10104</v>
      </c>
      <c r="T604" t="s">
        <v>10105</v>
      </c>
      <c r="U604" t="s">
        <v>10106</v>
      </c>
      <c r="V604" t="s">
        <v>9866</v>
      </c>
      <c r="X604" t="str">
        <f>VLOOKUP(pbp!V3354, games!$B$2:$R$40, 3, FALSE)</f>
        <v>2020-10-04T17:00Z</v>
      </c>
      <c r="Y604">
        <f>VLOOKUP(1*V604,NFLGames!$H$11:$H$555,1,FALSE)</f>
        <v>401128102</v>
      </c>
      <c r="Z604">
        <f>VLOOKUP($Y604, NFLGames!$H$11:$K$555,2,FALSE)</f>
        <v>2019</v>
      </c>
      <c r="AA604">
        <f>VLOOKUP($Y604, NFLGames!$H$11:$K$555,3,FALSE)</f>
        <v>4</v>
      </c>
      <c r="AB604" s="6">
        <f>IF(A605=0, 0, AH605-tbl_pbp[[#This Row],[Saints Win %]])</f>
        <v>6.3000000000000056E-2</v>
      </c>
      <c r="AE604">
        <f>ABS(tbl_pbp[[#This Row],[play.homeScore]]-tbl_pbp[[#This Row],[play.awayScore]])</f>
        <v>3</v>
      </c>
      <c r="AF604">
        <f>IF(tbl_pbp[[#This Row],[Play Saints Win % Increase]]&gt;=$AF$4,1,0)</f>
        <v>0</v>
      </c>
      <c r="AG604" t="str">
        <f>VLOOKUP(tbl_pbp[[#This Row],[gameId]], games!$B$2:$T$40, 9, FALSE)</f>
        <v>dallas-cowboys</v>
      </c>
      <c r="AH604" s="5">
        <f>IF(tbl_pbp[[#This Row],[AwayTeam]] &lt;&gt; "new-orleans-saints", tbl_pbp[[#This Row],[homeWinPercentage]], 1-tbl_pbp[[#This Row],[homeWinPercentage]])</f>
        <v>0.69299999999999995</v>
      </c>
      <c r="AI604" s="13">
        <f>tbl_pbp[[#This Row],[Kamara]]*tbl_pbp[[#This Row],[Impactful Play]]</f>
        <v>0</v>
      </c>
      <c r="AJ604" s="13">
        <f>tbl_pbp[[#This Row],[Thomas]]*tbl_pbp[[#This Row],[Impactful Play]]</f>
        <v>0</v>
      </c>
      <c r="AK604" s="13" t="str">
        <f>VLOOKUP(tbl_pbp[[#This Row],[Play Saints Win % Increase]], tbl_impact[],3,TRUE)</f>
        <v>Perfumed (5 to + 10%)</v>
      </c>
    </row>
    <row r="605" spans="1:37">
      <c r="A605" s="1">
        <v>80</v>
      </c>
      <c r="B605" s="5">
        <v>0.75600000000000001</v>
      </c>
      <c r="C605" t="s">
        <v>10107</v>
      </c>
      <c r="D605">
        <v>0</v>
      </c>
      <c r="E605">
        <v>0</v>
      </c>
      <c r="F605">
        <v>2</v>
      </c>
      <c r="G605">
        <v>9</v>
      </c>
      <c r="H605">
        <v>3</v>
      </c>
      <c r="I605">
        <v>1</v>
      </c>
      <c r="J605">
        <v>99</v>
      </c>
      <c r="K605" t="s">
        <v>29</v>
      </c>
      <c r="L605">
        <v>2</v>
      </c>
      <c r="M605">
        <v>1</v>
      </c>
      <c r="N605" t="s">
        <v>10108</v>
      </c>
      <c r="O605" t="s">
        <v>143</v>
      </c>
      <c r="P605" t="s">
        <v>187</v>
      </c>
      <c r="Q605" t="s">
        <v>188</v>
      </c>
      <c r="R605" t="s">
        <v>189</v>
      </c>
      <c r="S605" t="s">
        <v>286</v>
      </c>
      <c r="T605" t="s">
        <v>10105</v>
      </c>
      <c r="U605" t="s">
        <v>10109</v>
      </c>
      <c r="V605" t="s">
        <v>9866</v>
      </c>
      <c r="X605" t="str">
        <f>VLOOKUP(pbp!V3355, games!$B$2:$R$40, 3, FALSE)</f>
        <v>2020-10-04T17:00Z</v>
      </c>
      <c r="Y605">
        <f>VLOOKUP(1*V605,NFLGames!$H$11:$H$555,1,FALSE)</f>
        <v>401128102</v>
      </c>
      <c r="Z605">
        <f>VLOOKUP($Y605, NFLGames!$H$11:$K$555,2,FALSE)</f>
        <v>2019</v>
      </c>
      <c r="AA605">
        <f>VLOOKUP($Y605, NFLGames!$H$11:$K$555,3,FALSE)</f>
        <v>4</v>
      </c>
      <c r="AB605" s="6">
        <f>IF(A606=0, 0, AH606-tbl_pbp[[#This Row],[Saints Win %]])</f>
        <v>2.1000000000000019E-2</v>
      </c>
      <c r="AE605">
        <f>ABS(tbl_pbp[[#This Row],[play.homeScore]]-tbl_pbp[[#This Row],[play.awayScore]])</f>
        <v>6</v>
      </c>
      <c r="AF605">
        <f>IF(tbl_pbp[[#This Row],[Play Saints Win % Increase]]&gt;=$AF$4,1,0)</f>
        <v>0</v>
      </c>
      <c r="AG605" t="str">
        <f>VLOOKUP(tbl_pbp[[#This Row],[gameId]], games!$B$2:$T$40, 9, FALSE)</f>
        <v>dallas-cowboys</v>
      </c>
      <c r="AH605" s="5">
        <f>IF(tbl_pbp[[#This Row],[AwayTeam]] &lt;&gt; "new-orleans-saints", tbl_pbp[[#This Row],[homeWinPercentage]], 1-tbl_pbp[[#This Row],[homeWinPercentage]])</f>
        <v>0.75600000000000001</v>
      </c>
      <c r="AI605" s="13">
        <f>tbl_pbp[[#This Row],[Kamara]]*tbl_pbp[[#This Row],[Impactful Play]]</f>
        <v>0</v>
      </c>
      <c r="AJ605" s="13">
        <f>tbl_pbp[[#This Row],[Thomas]]*tbl_pbp[[#This Row],[Impactful Play]]</f>
        <v>0</v>
      </c>
      <c r="AK605" s="13" t="str">
        <f>VLOOKUP(tbl_pbp[[#This Row],[Play Saints Win % Increase]], tbl_impact[],3,TRUE)</f>
        <v>Scented (0 to +5%)</v>
      </c>
    </row>
    <row r="606" spans="1:37">
      <c r="A606" s="1">
        <v>81</v>
      </c>
      <c r="B606" s="5">
        <v>0.77700000000000002</v>
      </c>
      <c r="C606" t="s">
        <v>10110</v>
      </c>
      <c r="D606">
        <v>0</v>
      </c>
      <c r="E606">
        <v>0</v>
      </c>
      <c r="F606">
        <v>2</v>
      </c>
      <c r="G606">
        <v>9</v>
      </c>
      <c r="H606">
        <v>3</v>
      </c>
      <c r="I606">
        <v>0</v>
      </c>
      <c r="J606">
        <v>65</v>
      </c>
      <c r="L606">
        <v>0</v>
      </c>
      <c r="M606">
        <v>0</v>
      </c>
      <c r="N606" t="s">
        <v>245</v>
      </c>
      <c r="O606" t="s">
        <v>143</v>
      </c>
      <c r="P606" t="s">
        <v>246</v>
      </c>
      <c r="Q606" t="s">
        <v>247</v>
      </c>
      <c r="R606" t="s">
        <v>248</v>
      </c>
      <c r="V606" t="s">
        <v>9866</v>
      </c>
      <c r="X606" t="str">
        <f>VLOOKUP(pbp!V3356, games!$B$2:$R$40, 3, FALSE)</f>
        <v>2020-10-04T17:00Z</v>
      </c>
      <c r="Y606">
        <f>VLOOKUP(1*V606,NFLGames!$H$11:$H$555,1,FALSE)</f>
        <v>401128102</v>
      </c>
      <c r="Z606">
        <f>VLOOKUP($Y606, NFLGames!$H$11:$K$555,2,FALSE)</f>
        <v>2019</v>
      </c>
      <c r="AA606">
        <f>VLOOKUP($Y606, NFLGames!$H$11:$K$555,3,FALSE)</f>
        <v>4</v>
      </c>
      <c r="AB606" s="6">
        <f>IF(A607=0, 0, AH607-tbl_pbp[[#This Row],[Saints Win %]])</f>
        <v>5.0000000000000044E-3</v>
      </c>
      <c r="AE606">
        <f>ABS(tbl_pbp[[#This Row],[play.homeScore]]-tbl_pbp[[#This Row],[play.awayScore]])</f>
        <v>6</v>
      </c>
      <c r="AF606">
        <f>IF(tbl_pbp[[#This Row],[Play Saints Win % Increase]]&gt;=$AF$4,1,0)</f>
        <v>0</v>
      </c>
      <c r="AG606" t="str">
        <f>VLOOKUP(tbl_pbp[[#This Row],[gameId]], games!$B$2:$T$40, 9, FALSE)</f>
        <v>dallas-cowboys</v>
      </c>
      <c r="AH606" s="5">
        <f>IF(tbl_pbp[[#This Row],[AwayTeam]] &lt;&gt; "new-orleans-saints", tbl_pbp[[#This Row],[homeWinPercentage]], 1-tbl_pbp[[#This Row],[homeWinPercentage]])</f>
        <v>0.77700000000000002</v>
      </c>
      <c r="AI606" s="13">
        <f>tbl_pbp[[#This Row],[Kamara]]*tbl_pbp[[#This Row],[Impactful Play]]</f>
        <v>0</v>
      </c>
      <c r="AJ606" s="13">
        <f>tbl_pbp[[#This Row],[Thomas]]*tbl_pbp[[#This Row],[Impactful Play]]</f>
        <v>0</v>
      </c>
      <c r="AK606" s="13" t="str">
        <f>VLOOKUP(tbl_pbp[[#This Row],[Play Saints Win % Increase]], tbl_impact[],3,TRUE)</f>
        <v>Scented (0 to +5%)</v>
      </c>
    </row>
    <row r="607" spans="1:37">
      <c r="A607" s="1">
        <v>82</v>
      </c>
      <c r="B607" s="5">
        <v>0.78200000000000003</v>
      </c>
      <c r="C607" t="s">
        <v>10111</v>
      </c>
      <c r="D607">
        <v>0</v>
      </c>
      <c r="E607">
        <v>0</v>
      </c>
      <c r="F607">
        <v>3</v>
      </c>
      <c r="G607">
        <v>9</v>
      </c>
      <c r="H607">
        <v>3</v>
      </c>
      <c r="I607">
        <v>0</v>
      </c>
      <c r="J607">
        <v>65</v>
      </c>
      <c r="K607" t="s">
        <v>9868</v>
      </c>
      <c r="L607">
        <v>0</v>
      </c>
      <c r="M607">
        <v>65</v>
      </c>
      <c r="N607" t="s">
        <v>10112</v>
      </c>
      <c r="O607" t="s">
        <v>24</v>
      </c>
      <c r="P607" t="s">
        <v>25</v>
      </c>
      <c r="Q607" t="s">
        <v>26</v>
      </c>
      <c r="R607" t="s">
        <v>27</v>
      </c>
      <c r="V607" t="s">
        <v>9866</v>
      </c>
      <c r="X607" t="str">
        <f>VLOOKUP(pbp!V3357, games!$B$2:$R$40, 3, FALSE)</f>
        <v>2020-10-04T17:00Z</v>
      </c>
      <c r="Y607">
        <f>VLOOKUP(1*V607,NFLGames!$H$11:$H$555,1,FALSE)</f>
        <v>401128102</v>
      </c>
      <c r="Z607">
        <f>VLOOKUP($Y607, NFLGames!$H$11:$K$555,2,FALSE)</f>
        <v>2019</v>
      </c>
      <c r="AA607">
        <f>VLOOKUP($Y607, NFLGames!$H$11:$K$555,3,FALSE)</f>
        <v>4</v>
      </c>
      <c r="AB607" s="6">
        <f>IF(A608=0, 0, AH608-tbl_pbp[[#This Row],[Saints Win %]])</f>
        <v>-3.9000000000000035E-2</v>
      </c>
      <c r="AE607">
        <f>ABS(tbl_pbp[[#This Row],[play.homeScore]]-tbl_pbp[[#This Row],[play.awayScore]])</f>
        <v>6</v>
      </c>
      <c r="AF607">
        <f>IF(tbl_pbp[[#This Row],[Play Saints Win % Increase]]&gt;=$AF$4,1,0)</f>
        <v>0</v>
      </c>
      <c r="AG607" t="str">
        <f>VLOOKUP(tbl_pbp[[#This Row],[gameId]], games!$B$2:$T$40, 9, FALSE)</f>
        <v>dallas-cowboys</v>
      </c>
      <c r="AH607" s="5">
        <f>IF(tbl_pbp[[#This Row],[AwayTeam]] &lt;&gt; "new-orleans-saints", tbl_pbp[[#This Row],[homeWinPercentage]], 1-tbl_pbp[[#This Row],[homeWinPercentage]])</f>
        <v>0.78200000000000003</v>
      </c>
      <c r="AI607" s="13">
        <f>tbl_pbp[[#This Row],[Kamara]]*tbl_pbp[[#This Row],[Impactful Play]]</f>
        <v>0</v>
      </c>
      <c r="AJ607" s="13">
        <f>tbl_pbp[[#This Row],[Thomas]]*tbl_pbp[[#This Row],[Impactful Play]]</f>
        <v>0</v>
      </c>
      <c r="AK607" s="13" t="str">
        <f>VLOOKUP(tbl_pbp[[#This Row],[Play Saints Win % Increase]], tbl_impact[],3,TRUE)</f>
        <v>Bad (0 to -5%)</v>
      </c>
    </row>
    <row r="608" spans="1:37">
      <c r="A608" s="1">
        <v>83</v>
      </c>
      <c r="B608" s="5">
        <v>0.74299999999999999</v>
      </c>
      <c r="C608" t="s">
        <v>10113</v>
      </c>
      <c r="D608">
        <v>0</v>
      </c>
      <c r="E608">
        <v>0</v>
      </c>
      <c r="F608">
        <v>3</v>
      </c>
      <c r="G608">
        <v>9</v>
      </c>
      <c r="H608">
        <v>3</v>
      </c>
      <c r="I608">
        <v>10</v>
      </c>
      <c r="J608">
        <v>25</v>
      </c>
      <c r="K608" t="s">
        <v>29</v>
      </c>
      <c r="L608">
        <v>1</v>
      </c>
      <c r="M608">
        <v>75</v>
      </c>
      <c r="N608" t="s">
        <v>10114</v>
      </c>
      <c r="O608" t="s">
        <v>24</v>
      </c>
      <c r="P608" t="s">
        <v>22</v>
      </c>
      <c r="Q608" t="s">
        <v>37</v>
      </c>
      <c r="S608" t="s">
        <v>33</v>
      </c>
      <c r="T608" t="s">
        <v>34</v>
      </c>
      <c r="U608" t="s">
        <v>35</v>
      </c>
      <c r="V608" t="s">
        <v>9866</v>
      </c>
      <c r="X608" t="str">
        <f>VLOOKUP(pbp!V3358, games!$B$2:$R$40, 3, FALSE)</f>
        <v>2020-10-04T17:00Z</v>
      </c>
      <c r="Y608">
        <f>VLOOKUP(1*V608,NFLGames!$H$11:$H$555,1,FALSE)</f>
        <v>401128102</v>
      </c>
      <c r="Z608">
        <f>VLOOKUP($Y608, NFLGames!$H$11:$K$555,2,FALSE)</f>
        <v>2019</v>
      </c>
      <c r="AA608">
        <f>VLOOKUP($Y608, NFLGames!$H$11:$K$555,3,FALSE)</f>
        <v>4</v>
      </c>
      <c r="AB608" s="6">
        <f>IF(A609=0, 0, AH609-tbl_pbp[[#This Row],[Saints Win %]])</f>
        <v>-3.5000000000000031E-2</v>
      </c>
      <c r="AE608">
        <f>ABS(tbl_pbp[[#This Row],[play.homeScore]]-tbl_pbp[[#This Row],[play.awayScore]])</f>
        <v>6</v>
      </c>
      <c r="AF608">
        <f>IF(tbl_pbp[[#This Row],[Play Saints Win % Increase]]&gt;=$AF$4,1,0)</f>
        <v>0</v>
      </c>
      <c r="AG608" t="str">
        <f>VLOOKUP(tbl_pbp[[#This Row],[gameId]], games!$B$2:$T$40, 9, FALSE)</f>
        <v>dallas-cowboys</v>
      </c>
      <c r="AH608" s="5">
        <f>IF(tbl_pbp[[#This Row],[AwayTeam]] &lt;&gt; "new-orleans-saints", tbl_pbp[[#This Row],[homeWinPercentage]], 1-tbl_pbp[[#This Row],[homeWinPercentage]])</f>
        <v>0.74299999999999999</v>
      </c>
      <c r="AI608" s="13">
        <f>tbl_pbp[[#This Row],[Kamara]]*tbl_pbp[[#This Row],[Impactful Play]]</f>
        <v>0</v>
      </c>
      <c r="AJ608" s="13">
        <f>tbl_pbp[[#This Row],[Thomas]]*tbl_pbp[[#This Row],[Impactful Play]]</f>
        <v>0</v>
      </c>
      <c r="AK608" s="13" t="str">
        <f>VLOOKUP(tbl_pbp[[#This Row],[Play Saints Win % Increase]], tbl_impact[],3,TRUE)</f>
        <v>Bad (0 to -5%)</v>
      </c>
    </row>
    <row r="609" spans="1:37">
      <c r="A609" s="1">
        <v>84</v>
      </c>
      <c r="B609" s="5">
        <v>0.70799999999999996</v>
      </c>
      <c r="C609" t="s">
        <v>10115</v>
      </c>
      <c r="D609">
        <v>0</v>
      </c>
      <c r="E609">
        <v>0</v>
      </c>
      <c r="F609">
        <v>3</v>
      </c>
      <c r="G609">
        <v>9</v>
      </c>
      <c r="H609">
        <v>3</v>
      </c>
      <c r="I609">
        <v>10</v>
      </c>
      <c r="J609">
        <v>25</v>
      </c>
      <c r="K609" t="s">
        <v>29</v>
      </c>
      <c r="L609">
        <v>2</v>
      </c>
      <c r="M609">
        <v>75</v>
      </c>
      <c r="N609" t="s">
        <v>10116</v>
      </c>
      <c r="O609" t="s">
        <v>148</v>
      </c>
      <c r="P609" t="s">
        <v>30</v>
      </c>
      <c r="Q609" t="s">
        <v>31</v>
      </c>
      <c r="R609" t="s">
        <v>32</v>
      </c>
      <c r="S609" t="s">
        <v>120</v>
      </c>
      <c r="T609" t="s">
        <v>34</v>
      </c>
      <c r="U609" t="s">
        <v>458</v>
      </c>
      <c r="V609" t="s">
        <v>9866</v>
      </c>
      <c r="X609" t="str">
        <f>VLOOKUP(pbp!V3359, games!$B$2:$R$40, 3, FALSE)</f>
        <v>2020-10-04T17:00Z</v>
      </c>
      <c r="Y609">
        <f>VLOOKUP(1*V609,NFLGames!$H$11:$H$555,1,FALSE)</f>
        <v>401128102</v>
      </c>
      <c r="Z609">
        <f>VLOOKUP($Y609, NFLGames!$H$11:$K$555,2,FALSE)</f>
        <v>2019</v>
      </c>
      <c r="AA609">
        <f>VLOOKUP($Y609, NFLGames!$H$11:$K$555,3,FALSE)</f>
        <v>4</v>
      </c>
      <c r="AB609" s="6">
        <f>IF(A610=0, 0, AH610-tbl_pbp[[#This Row],[Saints Win %]])</f>
        <v>-6.899999999999995E-2</v>
      </c>
      <c r="AD609">
        <v>1</v>
      </c>
      <c r="AE609">
        <f>ABS(tbl_pbp[[#This Row],[play.homeScore]]-tbl_pbp[[#This Row],[play.awayScore]])</f>
        <v>6</v>
      </c>
      <c r="AF609">
        <f>IF(tbl_pbp[[#This Row],[Play Saints Win % Increase]]&gt;=$AF$4,1,0)</f>
        <v>0</v>
      </c>
      <c r="AG609" t="str">
        <f>VLOOKUP(tbl_pbp[[#This Row],[gameId]], games!$B$2:$T$40, 9, FALSE)</f>
        <v>dallas-cowboys</v>
      </c>
      <c r="AH609" s="5">
        <f>IF(tbl_pbp[[#This Row],[AwayTeam]] &lt;&gt; "new-orleans-saints", tbl_pbp[[#This Row],[homeWinPercentage]], 1-tbl_pbp[[#This Row],[homeWinPercentage]])</f>
        <v>0.70799999999999996</v>
      </c>
      <c r="AI609" s="13">
        <f>tbl_pbp[[#This Row],[Kamara]]*tbl_pbp[[#This Row],[Impactful Play]]</f>
        <v>0</v>
      </c>
      <c r="AJ609" s="13">
        <f>tbl_pbp[[#This Row],[Thomas]]*tbl_pbp[[#This Row],[Impactful Play]]</f>
        <v>0</v>
      </c>
      <c r="AK609" s="13" t="str">
        <f>VLOOKUP(tbl_pbp[[#This Row],[Play Saints Win % Increase]], tbl_impact[],3,TRUE)</f>
        <v>Smelly (worse than-5% -&gt; -10%)</v>
      </c>
    </row>
    <row r="610" spans="1:37">
      <c r="A610" s="1">
        <v>85</v>
      </c>
      <c r="B610" s="5">
        <v>0.63900000000000001</v>
      </c>
      <c r="C610" t="s">
        <v>10117</v>
      </c>
      <c r="D610">
        <v>0</v>
      </c>
      <c r="E610">
        <v>0</v>
      </c>
      <c r="F610">
        <v>3</v>
      </c>
      <c r="G610">
        <v>9</v>
      </c>
      <c r="H610">
        <v>3</v>
      </c>
      <c r="I610">
        <v>2</v>
      </c>
      <c r="J610">
        <v>33</v>
      </c>
      <c r="K610" t="s">
        <v>29</v>
      </c>
      <c r="L610">
        <v>3</v>
      </c>
      <c r="M610">
        <v>67</v>
      </c>
      <c r="N610" t="s">
        <v>10118</v>
      </c>
      <c r="O610" t="s">
        <v>1186</v>
      </c>
      <c r="P610" t="s">
        <v>45</v>
      </c>
      <c r="Q610" t="s">
        <v>46</v>
      </c>
      <c r="R610" t="s">
        <v>47</v>
      </c>
      <c r="S610" t="s">
        <v>241</v>
      </c>
      <c r="T610" t="s">
        <v>438</v>
      </c>
      <c r="U610" t="s">
        <v>1002</v>
      </c>
      <c r="V610" t="s">
        <v>9866</v>
      </c>
      <c r="X610" t="str">
        <f>VLOOKUP(pbp!V3360, games!$B$2:$R$40, 3, FALSE)</f>
        <v>2020-10-04T17:00Z</v>
      </c>
      <c r="Y610">
        <f>VLOOKUP(1*V610,NFLGames!$H$11:$H$555,1,FALSE)</f>
        <v>401128102</v>
      </c>
      <c r="Z610">
        <f>VLOOKUP($Y610, NFLGames!$H$11:$K$555,2,FALSE)</f>
        <v>2019</v>
      </c>
      <c r="AA610">
        <f>VLOOKUP($Y610, NFLGames!$H$11:$K$555,3,FALSE)</f>
        <v>4</v>
      </c>
      <c r="AB610" s="6">
        <f>IF(A611=0, 0, AH611-tbl_pbp[[#This Row],[Saints Win %]])</f>
        <v>9.5999999999999974E-2</v>
      </c>
      <c r="AE610">
        <f>ABS(tbl_pbp[[#This Row],[play.homeScore]]-tbl_pbp[[#This Row],[play.awayScore]])</f>
        <v>6</v>
      </c>
      <c r="AF610">
        <f>IF(tbl_pbp[[#This Row],[Play Saints Win % Increase]]&gt;=$AF$4,1,0)</f>
        <v>0</v>
      </c>
      <c r="AG610" t="str">
        <f>VLOOKUP(tbl_pbp[[#This Row],[gameId]], games!$B$2:$T$40, 9, FALSE)</f>
        <v>dallas-cowboys</v>
      </c>
      <c r="AH610" s="5">
        <f>IF(tbl_pbp[[#This Row],[AwayTeam]] &lt;&gt; "new-orleans-saints", tbl_pbp[[#This Row],[homeWinPercentage]], 1-tbl_pbp[[#This Row],[homeWinPercentage]])</f>
        <v>0.63900000000000001</v>
      </c>
      <c r="AI610" s="13">
        <f>tbl_pbp[[#This Row],[Kamara]]*tbl_pbp[[#This Row],[Impactful Play]]</f>
        <v>0</v>
      </c>
      <c r="AJ610" s="13">
        <f>tbl_pbp[[#This Row],[Thomas]]*tbl_pbp[[#This Row],[Impactful Play]]</f>
        <v>0</v>
      </c>
      <c r="AK610" s="13" t="str">
        <f>VLOOKUP(tbl_pbp[[#This Row],[Play Saints Win % Increase]], tbl_impact[],3,TRUE)</f>
        <v>Perfumed (5 to + 10%)</v>
      </c>
    </row>
    <row r="611" spans="1:37">
      <c r="A611" s="1">
        <v>86</v>
      </c>
      <c r="B611" s="5">
        <v>0.73499999999999999</v>
      </c>
      <c r="C611" t="s">
        <v>10119</v>
      </c>
      <c r="D611">
        <v>0</v>
      </c>
      <c r="E611">
        <v>0</v>
      </c>
      <c r="F611">
        <v>3</v>
      </c>
      <c r="G611">
        <v>9</v>
      </c>
      <c r="H611">
        <v>3</v>
      </c>
      <c r="I611">
        <v>1</v>
      </c>
      <c r="J611">
        <v>34</v>
      </c>
      <c r="K611" t="s">
        <v>29</v>
      </c>
      <c r="L611">
        <v>4</v>
      </c>
      <c r="M611">
        <v>66</v>
      </c>
      <c r="N611" t="s">
        <v>10120</v>
      </c>
      <c r="O611" t="s">
        <v>8811</v>
      </c>
      <c r="P611" t="s">
        <v>66</v>
      </c>
      <c r="Q611" t="s">
        <v>67</v>
      </c>
      <c r="R611" t="s">
        <v>68</v>
      </c>
      <c r="S611" t="s">
        <v>424</v>
      </c>
      <c r="T611" t="s">
        <v>127</v>
      </c>
      <c r="U611" t="s">
        <v>1767</v>
      </c>
      <c r="V611" t="s">
        <v>9866</v>
      </c>
      <c r="X611" t="str">
        <f>VLOOKUP(pbp!V3361, games!$B$2:$R$40, 3, FALSE)</f>
        <v>2020-10-04T17:00Z</v>
      </c>
      <c r="Y611">
        <f>VLOOKUP(1*V611,NFLGames!$H$11:$H$555,1,FALSE)</f>
        <v>401128102</v>
      </c>
      <c r="Z611">
        <f>VLOOKUP($Y611, NFLGames!$H$11:$K$555,2,FALSE)</f>
        <v>2019</v>
      </c>
      <c r="AA611">
        <f>VLOOKUP($Y611, NFLGames!$H$11:$K$555,3,FALSE)</f>
        <v>4</v>
      </c>
      <c r="AB611" s="6">
        <f>IF(A612=0, 0, AH612-tbl_pbp[[#This Row],[Saints Win %]])</f>
        <v>-1.7000000000000015E-2</v>
      </c>
      <c r="AE611">
        <f>ABS(tbl_pbp[[#This Row],[play.homeScore]]-tbl_pbp[[#This Row],[play.awayScore]])</f>
        <v>6</v>
      </c>
      <c r="AF611">
        <f>IF(tbl_pbp[[#This Row],[Play Saints Win % Increase]]&gt;=$AF$4,1,0)</f>
        <v>0</v>
      </c>
      <c r="AG611" t="str">
        <f>VLOOKUP(tbl_pbp[[#This Row],[gameId]], games!$B$2:$T$40, 9, FALSE)</f>
        <v>dallas-cowboys</v>
      </c>
      <c r="AH611" s="5">
        <f>IF(tbl_pbp[[#This Row],[AwayTeam]] &lt;&gt; "new-orleans-saints", tbl_pbp[[#This Row],[homeWinPercentage]], 1-tbl_pbp[[#This Row],[homeWinPercentage]])</f>
        <v>0.73499999999999999</v>
      </c>
      <c r="AI611" s="13">
        <f>tbl_pbp[[#This Row],[Kamara]]*tbl_pbp[[#This Row],[Impactful Play]]</f>
        <v>0</v>
      </c>
      <c r="AJ611" s="13">
        <f>tbl_pbp[[#This Row],[Thomas]]*tbl_pbp[[#This Row],[Impactful Play]]</f>
        <v>0</v>
      </c>
      <c r="AK611" s="13" t="str">
        <f>VLOOKUP(tbl_pbp[[#This Row],[Play Saints Win % Increase]], tbl_impact[],3,TRUE)</f>
        <v>Bad (0 to -5%)</v>
      </c>
    </row>
    <row r="612" spans="1:37">
      <c r="A612" s="1">
        <v>87</v>
      </c>
      <c r="B612" s="5">
        <v>0.71799999999999997</v>
      </c>
      <c r="C612" t="s">
        <v>10121</v>
      </c>
      <c r="D612">
        <v>0</v>
      </c>
      <c r="E612">
        <v>0</v>
      </c>
      <c r="F612">
        <v>3</v>
      </c>
      <c r="G612">
        <v>9</v>
      </c>
      <c r="H612">
        <v>3</v>
      </c>
      <c r="I612">
        <v>10</v>
      </c>
      <c r="J612">
        <v>84</v>
      </c>
      <c r="K612" t="s">
        <v>9868</v>
      </c>
      <c r="L612">
        <v>1</v>
      </c>
      <c r="M612">
        <v>84</v>
      </c>
      <c r="N612" t="s">
        <v>10122</v>
      </c>
      <c r="O612" t="s">
        <v>5975</v>
      </c>
      <c r="P612" t="s">
        <v>30</v>
      </c>
      <c r="Q612" t="s">
        <v>31</v>
      </c>
      <c r="R612" t="s">
        <v>32</v>
      </c>
      <c r="S612" t="s">
        <v>33</v>
      </c>
      <c r="T612" t="s">
        <v>10123</v>
      </c>
      <c r="U612" t="s">
        <v>10124</v>
      </c>
      <c r="V612" t="s">
        <v>9866</v>
      </c>
      <c r="X612" t="str">
        <f>VLOOKUP(pbp!V3362, games!$B$2:$R$40, 3, FALSE)</f>
        <v>2020-10-04T17:00Z</v>
      </c>
      <c r="Y612">
        <f>VLOOKUP(1*V612,NFLGames!$H$11:$H$555,1,FALSE)</f>
        <v>401128102</v>
      </c>
      <c r="Z612">
        <f>VLOOKUP($Y612, NFLGames!$H$11:$K$555,2,FALSE)</f>
        <v>2019</v>
      </c>
      <c r="AA612">
        <f>VLOOKUP($Y612, NFLGames!$H$11:$K$555,3,FALSE)</f>
        <v>4</v>
      </c>
      <c r="AB612" s="6">
        <f>IF(A613=0, 0, AH613-tbl_pbp[[#This Row],[Saints Win %]])</f>
        <v>2.300000000000002E-2</v>
      </c>
      <c r="AE612">
        <f>ABS(tbl_pbp[[#This Row],[play.homeScore]]-tbl_pbp[[#This Row],[play.awayScore]])</f>
        <v>6</v>
      </c>
      <c r="AF612">
        <f>IF(tbl_pbp[[#This Row],[Play Saints Win % Increase]]&gt;=$AF$4,1,0)</f>
        <v>0</v>
      </c>
      <c r="AG612" t="str">
        <f>VLOOKUP(tbl_pbp[[#This Row],[gameId]], games!$B$2:$T$40, 9, FALSE)</f>
        <v>dallas-cowboys</v>
      </c>
      <c r="AH612" s="5">
        <f>IF(tbl_pbp[[#This Row],[AwayTeam]] &lt;&gt; "new-orleans-saints", tbl_pbp[[#This Row],[homeWinPercentage]], 1-tbl_pbp[[#This Row],[homeWinPercentage]])</f>
        <v>0.71799999999999997</v>
      </c>
      <c r="AI612" s="13">
        <f>tbl_pbp[[#This Row],[Kamara]]*tbl_pbp[[#This Row],[Impactful Play]]</f>
        <v>0</v>
      </c>
      <c r="AJ612" s="13">
        <f>tbl_pbp[[#This Row],[Thomas]]*tbl_pbp[[#This Row],[Impactful Play]]</f>
        <v>0</v>
      </c>
      <c r="AK612" s="13" t="str">
        <f>VLOOKUP(tbl_pbp[[#This Row],[Play Saints Win % Increase]], tbl_impact[],3,TRUE)</f>
        <v>Scented (0 to +5%)</v>
      </c>
    </row>
    <row r="613" spans="1:37">
      <c r="A613" s="1">
        <v>88</v>
      </c>
      <c r="B613" s="5">
        <v>0.74099999999999999</v>
      </c>
      <c r="C613" t="s">
        <v>10125</v>
      </c>
      <c r="D613">
        <v>0</v>
      </c>
      <c r="E613">
        <v>0</v>
      </c>
      <c r="F613">
        <v>3</v>
      </c>
      <c r="G613">
        <v>9</v>
      </c>
      <c r="H613">
        <v>3</v>
      </c>
      <c r="I613">
        <v>1</v>
      </c>
      <c r="J613">
        <v>75</v>
      </c>
      <c r="K613" t="s">
        <v>9868</v>
      </c>
      <c r="L613">
        <v>2</v>
      </c>
      <c r="M613">
        <v>75</v>
      </c>
      <c r="N613" t="s">
        <v>10126</v>
      </c>
      <c r="O613" t="s">
        <v>443</v>
      </c>
      <c r="P613" t="s">
        <v>45</v>
      </c>
      <c r="Q613" t="s">
        <v>46</v>
      </c>
      <c r="R613" t="s">
        <v>47</v>
      </c>
      <c r="S613" t="s">
        <v>83</v>
      </c>
      <c r="T613" t="s">
        <v>9870</v>
      </c>
      <c r="U613" t="s">
        <v>10127</v>
      </c>
      <c r="V613" t="s">
        <v>9866</v>
      </c>
      <c r="X613" t="str">
        <f>VLOOKUP(pbp!V3363, games!$B$2:$R$40, 3, FALSE)</f>
        <v>2020-10-04T17:00Z</v>
      </c>
      <c r="Y613">
        <f>VLOOKUP(1*V613,NFLGames!$H$11:$H$555,1,FALSE)</f>
        <v>401128102</v>
      </c>
      <c r="Z613">
        <f>VLOOKUP($Y613, NFLGames!$H$11:$K$555,2,FALSE)</f>
        <v>2019</v>
      </c>
      <c r="AA613">
        <f>VLOOKUP($Y613, NFLGames!$H$11:$K$555,3,FALSE)</f>
        <v>4</v>
      </c>
      <c r="AB613" s="6">
        <f>IF(A614=0, 0, AH614-tbl_pbp[[#This Row],[Saints Win %]])</f>
        <v>-1.7000000000000015E-2</v>
      </c>
      <c r="AE613">
        <f>ABS(tbl_pbp[[#This Row],[play.homeScore]]-tbl_pbp[[#This Row],[play.awayScore]])</f>
        <v>6</v>
      </c>
      <c r="AF613">
        <f>IF(tbl_pbp[[#This Row],[Play Saints Win % Increase]]&gt;=$AF$4,1,0)</f>
        <v>0</v>
      </c>
      <c r="AG613" t="str">
        <f>VLOOKUP(tbl_pbp[[#This Row],[gameId]], games!$B$2:$T$40, 9, FALSE)</f>
        <v>dallas-cowboys</v>
      </c>
      <c r="AH613" s="5">
        <f>IF(tbl_pbp[[#This Row],[AwayTeam]] &lt;&gt; "new-orleans-saints", tbl_pbp[[#This Row],[homeWinPercentage]], 1-tbl_pbp[[#This Row],[homeWinPercentage]])</f>
        <v>0.74099999999999999</v>
      </c>
      <c r="AI613" s="13">
        <f>tbl_pbp[[#This Row],[Kamara]]*tbl_pbp[[#This Row],[Impactful Play]]</f>
        <v>0</v>
      </c>
      <c r="AJ613" s="13">
        <f>tbl_pbp[[#This Row],[Thomas]]*tbl_pbp[[#This Row],[Impactful Play]]</f>
        <v>0</v>
      </c>
      <c r="AK613" s="13" t="str">
        <f>VLOOKUP(tbl_pbp[[#This Row],[Play Saints Win % Increase]], tbl_impact[],3,TRUE)</f>
        <v>Bad (0 to -5%)</v>
      </c>
    </row>
    <row r="614" spans="1:37">
      <c r="A614" s="1">
        <v>89</v>
      </c>
      <c r="B614" s="5">
        <v>0.72399999999999998</v>
      </c>
      <c r="C614" t="s">
        <v>10128</v>
      </c>
      <c r="D614">
        <v>0</v>
      </c>
      <c r="E614">
        <v>0</v>
      </c>
      <c r="F614">
        <v>3</v>
      </c>
      <c r="G614">
        <v>9</v>
      </c>
      <c r="H614">
        <v>3</v>
      </c>
      <c r="I614">
        <v>10</v>
      </c>
      <c r="J614">
        <v>72</v>
      </c>
      <c r="K614" t="s">
        <v>9868</v>
      </c>
      <c r="L614">
        <v>1</v>
      </c>
      <c r="M614">
        <v>72</v>
      </c>
      <c r="N614" t="s">
        <v>10129</v>
      </c>
      <c r="O614" t="s">
        <v>256</v>
      </c>
      <c r="P614" t="s">
        <v>30</v>
      </c>
      <c r="Q614" t="s">
        <v>31</v>
      </c>
      <c r="R614" t="s">
        <v>32</v>
      </c>
      <c r="S614" t="s">
        <v>33</v>
      </c>
      <c r="T614" t="s">
        <v>9985</v>
      </c>
      <c r="U614" t="s">
        <v>10130</v>
      </c>
      <c r="V614" t="s">
        <v>9866</v>
      </c>
      <c r="X614" t="str">
        <f>VLOOKUP(pbp!V3364, games!$B$2:$R$40, 3, FALSE)</f>
        <v>2020-10-04T17:00Z</v>
      </c>
      <c r="Y614">
        <f>VLOOKUP(1*V614,NFLGames!$H$11:$H$555,1,FALSE)</f>
        <v>401128102</v>
      </c>
      <c r="Z614">
        <f>VLOOKUP($Y614, NFLGames!$H$11:$K$555,2,FALSE)</f>
        <v>2019</v>
      </c>
      <c r="AA614">
        <f>VLOOKUP($Y614, NFLGames!$H$11:$K$555,3,FALSE)</f>
        <v>4</v>
      </c>
      <c r="AB614" s="6">
        <f>IF(A615=0, 0, AH615-tbl_pbp[[#This Row],[Saints Win %]])</f>
        <v>-1.100000000000001E-2</v>
      </c>
      <c r="AE614">
        <f>ABS(tbl_pbp[[#This Row],[play.homeScore]]-tbl_pbp[[#This Row],[play.awayScore]])</f>
        <v>6</v>
      </c>
      <c r="AF614">
        <f>IF(tbl_pbp[[#This Row],[Play Saints Win % Increase]]&gt;=$AF$4,1,0)</f>
        <v>0</v>
      </c>
      <c r="AG614" t="str">
        <f>VLOOKUP(tbl_pbp[[#This Row],[gameId]], games!$B$2:$T$40, 9, FALSE)</f>
        <v>dallas-cowboys</v>
      </c>
      <c r="AH614" s="5">
        <f>IF(tbl_pbp[[#This Row],[AwayTeam]] &lt;&gt; "new-orleans-saints", tbl_pbp[[#This Row],[homeWinPercentage]], 1-tbl_pbp[[#This Row],[homeWinPercentage]])</f>
        <v>0.72399999999999998</v>
      </c>
      <c r="AI614" s="13">
        <f>tbl_pbp[[#This Row],[Kamara]]*tbl_pbp[[#This Row],[Impactful Play]]</f>
        <v>0</v>
      </c>
      <c r="AJ614" s="13">
        <f>tbl_pbp[[#This Row],[Thomas]]*tbl_pbp[[#This Row],[Impactful Play]]</f>
        <v>0</v>
      </c>
      <c r="AK614" s="13" t="str">
        <f>VLOOKUP(tbl_pbp[[#This Row],[Play Saints Win % Increase]], tbl_impact[],3,TRUE)</f>
        <v>Bad (0 to -5%)</v>
      </c>
    </row>
    <row r="615" spans="1:37">
      <c r="A615" s="1">
        <v>90</v>
      </c>
      <c r="B615" s="5">
        <v>0.71299999999999997</v>
      </c>
      <c r="C615" t="s">
        <v>10131</v>
      </c>
      <c r="D615">
        <v>0</v>
      </c>
      <c r="E615">
        <v>0</v>
      </c>
      <c r="F615">
        <v>3</v>
      </c>
      <c r="G615">
        <v>9</v>
      </c>
      <c r="H615">
        <v>3</v>
      </c>
      <c r="I615">
        <v>7</v>
      </c>
      <c r="J615">
        <v>69</v>
      </c>
      <c r="K615" t="s">
        <v>9868</v>
      </c>
      <c r="L615">
        <v>2</v>
      </c>
      <c r="M615">
        <v>69</v>
      </c>
      <c r="N615" t="s">
        <v>10132</v>
      </c>
      <c r="O615" t="s">
        <v>615</v>
      </c>
      <c r="P615" t="s">
        <v>30</v>
      </c>
      <c r="Q615" t="s">
        <v>31</v>
      </c>
      <c r="R615" t="s">
        <v>32</v>
      </c>
      <c r="S615" t="s">
        <v>220</v>
      </c>
      <c r="T615" t="s">
        <v>9998</v>
      </c>
      <c r="U615" t="s">
        <v>10133</v>
      </c>
      <c r="V615" t="s">
        <v>9866</v>
      </c>
      <c r="X615" t="str">
        <f>VLOOKUP(pbp!V3365, games!$B$2:$R$40, 3, FALSE)</f>
        <v>2020-10-04T17:00Z</v>
      </c>
      <c r="Y615">
        <f>VLOOKUP(1*V615,NFLGames!$H$11:$H$555,1,FALSE)</f>
        <v>401128102</v>
      </c>
      <c r="Z615">
        <f>VLOOKUP($Y615, NFLGames!$H$11:$K$555,2,FALSE)</f>
        <v>2019</v>
      </c>
      <c r="AA615">
        <f>VLOOKUP($Y615, NFLGames!$H$11:$K$555,3,FALSE)</f>
        <v>4</v>
      </c>
      <c r="AB615" s="6">
        <f>IF(A616=0, 0, AH616-tbl_pbp[[#This Row],[Saints Win %]])</f>
        <v>-1.8000000000000016E-2</v>
      </c>
      <c r="AE615">
        <f>ABS(tbl_pbp[[#This Row],[play.homeScore]]-tbl_pbp[[#This Row],[play.awayScore]])</f>
        <v>6</v>
      </c>
      <c r="AF615">
        <f>IF(tbl_pbp[[#This Row],[Play Saints Win % Increase]]&gt;=$AF$4,1,0)</f>
        <v>0</v>
      </c>
      <c r="AG615" t="str">
        <f>VLOOKUP(tbl_pbp[[#This Row],[gameId]], games!$B$2:$T$40, 9, FALSE)</f>
        <v>dallas-cowboys</v>
      </c>
      <c r="AH615" s="5">
        <f>IF(tbl_pbp[[#This Row],[AwayTeam]] &lt;&gt; "new-orleans-saints", tbl_pbp[[#This Row],[homeWinPercentage]], 1-tbl_pbp[[#This Row],[homeWinPercentage]])</f>
        <v>0.71299999999999997</v>
      </c>
      <c r="AI615" s="13">
        <f>tbl_pbp[[#This Row],[Kamara]]*tbl_pbp[[#This Row],[Impactful Play]]</f>
        <v>0</v>
      </c>
      <c r="AJ615" s="13">
        <f>tbl_pbp[[#This Row],[Thomas]]*tbl_pbp[[#This Row],[Impactful Play]]</f>
        <v>0</v>
      </c>
      <c r="AK615" s="13" t="str">
        <f>VLOOKUP(tbl_pbp[[#This Row],[Play Saints Win % Increase]], tbl_impact[],3,TRUE)</f>
        <v>Bad (0 to -5%)</v>
      </c>
    </row>
    <row r="616" spans="1:37">
      <c r="A616" s="1">
        <v>91</v>
      </c>
      <c r="B616" s="5">
        <v>0.69499999999999995</v>
      </c>
      <c r="C616" t="s">
        <v>10134</v>
      </c>
      <c r="D616">
        <v>0</v>
      </c>
      <c r="E616">
        <v>0</v>
      </c>
      <c r="F616">
        <v>3</v>
      </c>
      <c r="G616">
        <v>9</v>
      </c>
      <c r="H616">
        <v>3</v>
      </c>
      <c r="I616">
        <v>2</v>
      </c>
      <c r="J616">
        <v>64</v>
      </c>
      <c r="K616" t="s">
        <v>9868</v>
      </c>
      <c r="L616">
        <v>3</v>
      </c>
      <c r="M616">
        <v>64</v>
      </c>
      <c r="N616" t="s">
        <v>10135</v>
      </c>
      <c r="O616" t="s">
        <v>2630</v>
      </c>
      <c r="P616" t="s">
        <v>94</v>
      </c>
      <c r="Q616" t="s">
        <v>95</v>
      </c>
      <c r="R616" t="s">
        <v>96</v>
      </c>
      <c r="S616" t="s">
        <v>241</v>
      </c>
      <c r="T616" t="s">
        <v>10071</v>
      </c>
      <c r="U616" t="s">
        <v>10136</v>
      </c>
      <c r="V616" t="s">
        <v>9866</v>
      </c>
      <c r="X616" t="str">
        <f>VLOOKUP(pbp!V3366, games!$B$2:$R$40, 3, FALSE)</f>
        <v>2020-10-04T17:00Z</v>
      </c>
      <c r="Y616">
        <f>VLOOKUP(1*V616,NFLGames!$H$11:$H$555,1,FALSE)</f>
        <v>401128102</v>
      </c>
      <c r="Z616">
        <f>VLOOKUP($Y616, NFLGames!$H$11:$K$555,2,FALSE)</f>
        <v>2019</v>
      </c>
      <c r="AA616">
        <f>VLOOKUP($Y616, NFLGames!$H$11:$K$555,3,FALSE)</f>
        <v>4</v>
      </c>
      <c r="AB616" s="6">
        <f>IF(A617=0, 0, AH617-tbl_pbp[[#This Row],[Saints Win %]])</f>
        <v>1.0000000000000009E-2</v>
      </c>
      <c r="AE616">
        <f>ABS(tbl_pbp[[#This Row],[play.homeScore]]-tbl_pbp[[#This Row],[play.awayScore]])</f>
        <v>6</v>
      </c>
      <c r="AF616">
        <f>IF(tbl_pbp[[#This Row],[Play Saints Win % Increase]]&gt;=$AF$4,1,0)</f>
        <v>0</v>
      </c>
      <c r="AG616" t="str">
        <f>VLOOKUP(tbl_pbp[[#This Row],[gameId]], games!$B$2:$T$40, 9, FALSE)</f>
        <v>dallas-cowboys</v>
      </c>
      <c r="AH616" s="5">
        <f>IF(tbl_pbp[[#This Row],[AwayTeam]] &lt;&gt; "new-orleans-saints", tbl_pbp[[#This Row],[homeWinPercentage]], 1-tbl_pbp[[#This Row],[homeWinPercentage]])</f>
        <v>0.69499999999999995</v>
      </c>
      <c r="AI616" s="13">
        <f>tbl_pbp[[#This Row],[Kamara]]*tbl_pbp[[#This Row],[Impactful Play]]</f>
        <v>0</v>
      </c>
      <c r="AJ616" s="13">
        <f>tbl_pbp[[#This Row],[Thomas]]*tbl_pbp[[#This Row],[Impactful Play]]</f>
        <v>0</v>
      </c>
      <c r="AK616" s="13" t="str">
        <f>VLOOKUP(tbl_pbp[[#This Row],[Play Saints Win % Increase]], tbl_impact[],3,TRUE)</f>
        <v>Scented (0 to +5%)</v>
      </c>
    </row>
    <row r="617" spans="1:37">
      <c r="A617" s="1">
        <v>92</v>
      </c>
      <c r="B617" s="5">
        <v>0.70499999999999996</v>
      </c>
      <c r="C617" t="s">
        <v>10137</v>
      </c>
      <c r="D617">
        <v>0</v>
      </c>
      <c r="E617">
        <v>0</v>
      </c>
      <c r="F617">
        <v>3</v>
      </c>
      <c r="G617">
        <v>9</v>
      </c>
      <c r="H617">
        <v>3</v>
      </c>
      <c r="I617">
        <v>10</v>
      </c>
      <c r="J617">
        <v>59</v>
      </c>
      <c r="K617" t="s">
        <v>9868</v>
      </c>
      <c r="L617">
        <v>1</v>
      </c>
      <c r="M617">
        <v>59</v>
      </c>
      <c r="N617" t="s">
        <v>10138</v>
      </c>
      <c r="O617" t="s">
        <v>6078</v>
      </c>
      <c r="P617" t="s">
        <v>45</v>
      </c>
      <c r="Q617" t="s">
        <v>46</v>
      </c>
      <c r="R617" t="s">
        <v>47</v>
      </c>
      <c r="S617" t="s">
        <v>33</v>
      </c>
      <c r="T617" t="s">
        <v>10002</v>
      </c>
      <c r="U617" t="s">
        <v>10139</v>
      </c>
      <c r="V617" t="s">
        <v>9866</v>
      </c>
      <c r="X617" t="str">
        <f>VLOOKUP(pbp!V3367, games!$B$2:$R$40, 3, FALSE)</f>
        <v>2020-10-04T17:00Z</v>
      </c>
      <c r="Y617">
        <f>VLOOKUP(1*V617,NFLGames!$H$11:$H$555,1,FALSE)</f>
        <v>401128102</v>
      </c>
      <c r="Z617">
        <f>VLOOKUP($Y617, NFLGames!$H$11:$K$555,2,FALSE)</f>
        <v>2019</v>
      </c>
      <c r="AA617">
        <f>VLOOKUP($Y617, NFLGames!$H$11:$K$555,3,FALSE)</f>
        <v>4</v>
      </c>
      <c r="AB617" s="6">
        <f>IF(A618=0, 0, AH618-tbl_pbp[[#This Row],[Saints Win %]])</f>
        <v>-3.3999999999999919E-2</v>
      </c>
      <c r="AE617">
        <f>ABS(tbl_pbp[[#This Row],[play.homeScore]]-tbl_pbp[[#This Row],[play.awayScore]])</f>
        <v>6</v>
      </c>
      <c r="AF617">
        <f>IF(tbl_pbp[[#This Row],[Play Saints Win % Increase]]&gt;=$AF$4,1,0)</f>
        <v>0</v>
      </c>
      <c r="AG617" t="str">
        <f>VLOOKUP(tbl_pbp[[#This Row],[gameId]], games!$B$2:$T$40, 9, FALSE)</f>
        <v>dallas-cowboys</v>
      </c>
      <c r="AH617" s="5">
        <f>IF(tbl_pbp[[#This Row],[AwayTeam]] &lt;&gt; "new-orleans-saints", tbl_pbp[[#This Row],[homeWinPercentage]], 1-tbl_pbp[[#This Row],[homeWinPercentage]])</f>
        <v>0.70499999999999996</v>
      </c>
      <c r="AI617" s="13">
        <f>tbl_pbp[[#This Row],[Kamara]]*tbl_pbp[[#This Row],[Impactful Play]]</f>
        <v>0</v>
      </c>
      <c r="AJ617" s="13">
        <f>tbl_pbp[[#This Row],[Thomas]]*tbl_pbp[[#This Row],[Impactful Play]]</f>
        <v>0</v>
      </c>
      <c r="AK617" s="13" t="str">
        <f>VLOOKUP(tbl_pbp[[#This Row],[Play Saints Win % Increase]], tbl_impact[],3,TRUE)</f>
        <v>Bad (0 to -5%)</v>
      </c>
    </row>
    <row r="618" spans="1:37">
      <c r="A618" s="1">
        <v>93</v>
      </c>
      <c r="B618" s="5">
        <v>0.67100000000000004</v>
      </c>
      <c r="C618" t="s">
        <v>10140</v>
      </c>
      <c r="D618">
        <v>0</v>
      </c>
      <c r="E618">
        <v>0</v>
      </c>
      <c r="F618">
        <v>3</v>
      </c>
      <c r="G618">
        <v>9</v>
      </c>
      <c r="H618">
        <v>3</v>
      </c>
      <c r="I618">
        <v>7</v>
      </c>
      <c r="J618">
        <v>56</v>
      </c>
      <c r="K618" t="s">
        <v>9868</v>
      </c>
      <c r="L618">
        <v>2</v>
      </c>
      <c r="M618">
        <v>56</v>
      </c>
      <c r="N618" t="s">
        <v>10141</v>
      </c>
      <c r="O618" t="s">
        <v>175</v>
      </c>
      <c r="P618" t="s">
        <v>30</v>
      </c>
      <c r="Q618" t="s">
        <v>31</v>
      </c>
      <c r="R618" t="s">
        <v>32</v>
      </c>
      <c r="S618" t="s">
        <v>220</v>
      </c>
      <c r="T618" t="s">
        <v>9948</v>
      </c>
      <c r="U618" t="s">
        <v>10142</v>
      </c>
      <c r="V618" t="s">
        <v>9866</v>
      </c>
      <c r="X618" t="str">
        <f>VLOOKUP(pbp!V3368, games!$B$2:$R$40, 3, FALSE)</f>
        <v>2020-10-04T17:00Z</v>
      </c>
      <c r="Y618">
        <f>VLOOKUP(1*V618,NFLGames!$H$11:$H$555,1,FALSE)</f>
        <v>401128102</v>
      </c>
      <c r="Z618">
        <f>VLOOKUP($Y618, NFLGames!$H$11:$K$555,2,FALSE)</f>
        <v>2019</v>
      </c>
      <c r="AA618">
        <f>VLOOKUP($Y618, NFLGames!$H$11:$K$555,3,FALSE)</f>
        <v>4</v>
      </c>
      <c r="AB618" s="6">
        <f>IF(A619=0, 0, AH619-tbl_pbp[[#This Row],[Saints Win %]])</f>
        <v>-3.1000000000000028E-2</v>
      </c>
      <c r="AE618">
        <f>ABS(tbl_pbp[[#This Row],[play.homeScore]]-tbl_pbp[[#This Row],[play.awayScore]])</f>
        <v>6</v>
      </c>
      <c r="AF618">
        <f>IF(tbl_pbp[[#This Row],[Play Saints Win % Increase]]&gt;=$AF$4,1,0)</f>
        <v>0</v>
      </c>
      <c r="AG618" t="str">
        <f>VLOOKUP(tbl_pbp[[#This Row],[gameId]], games!$B$2:$T$40, 9, FALSE)</f>
        <v>dallas-cowboys</v>
      </c>
      <c r="AH618" s="5">
        <f>IF(tbl_pbp[[#This Row],[AwayTeam]] &lt;&gt; "new-orleans-saints", tbl_pbp[[#This Row],[homeWinPercentage]], 1-tbl_pbp[[#This Row],[homeWinPercentage]])</f>
        <v>0.67100000000000004</v>
      </c>
      <c r="AI618" s="13">
        <f>tbl_pbp[[#This Row],[Kamara]]*tbl_pbp[[#This Row],[Impactful Play]]</f>
        <v>0</v>
      </c>
      <c r="AJ618" s="13">
        <f>tbl_pbp[[#This Row],[Thomas]]*tbl_pbp[[#This Row],[Impactful Play]]</f>
        <v>0</v>
      </c>
      <c r="AK618" s="13" t="str">
        <f>VLOOKUP(tbl_pbp[[#This Row],[Play Saints Win % Increase]], tbl_impact[],3,TRUE)</f>
        <v>Bad (0 to -5%)</v>
      </c>
    </row>
    <row r="619" spans="1:37">
      <c r="A619" s="1">
        <v>94</v>
      </c>
      <c r="B619" s="5">
        <v>0.64</v>
      </c>
      <c r="C619" t="s">
        <v>10143</v>
      </c>
      <c r="D619">
        <v>0</v>
      </c>
      <c r="E619">
        <v>0</v>
      </c>
      <c r="F619">
        <v>3</v>
      </c>
      <c r="G619">
        <v>9</v>
      </c>
      <c r="H619">
        <v>3</v>
      </c>
      <c r="I619">
        <v>10</v>
      </c>
      <c r="J619">
        <v>47</v>
      </c>
      <c r="K619" t="s">
        <v>9868</v>
      </c>
      <c r="L619">
        <v>1</v>
      </c>
      <c r="M619">
        <v>47</v>
      </c>
      <c r="N619" t="s">
        <v>10144</v>
      </c>
      <c r="O619" t="s">
        <v>3282</v>
      </c>
      <c r="P619" t="s">
        <v>30</v>
      </c>
      <c r="Q619" t="s">
        <v>31</v>
      </c>
      <c r="R619" t="s">
        <v>32</v>
      </c>
      <c r="S619" t="s">
        <v>33</v>
      </c>
      <c r="T619" t="s">
        <v>2150</v>
      </c>
      <c r="U619" t="s">
        <v>2151</v>
      </c>
      <c r="V619" t="s">
        <v>9866</v>
      </c>
      <c r="X619" t="str">
        <f>VLOOKUP(pbp!V3369, games!$B$2:$R$40, 3, FALSE)</f>
        <v>2020-10-04T17:00Z</v>
      </c>
      <c r="Y619">
        <f>VLOOKUP(1*V619,NFLGames!$H$11:$H$555,1,FALSE)</f>
        <v>401128102</v>
      </c>
      <c r="Z619">
        <f>VLOOKUP($Y619, NFLGames!$H$11:$K$555,2,FALSE)</f>
        <v>2019</v>
      </c>
      <c r="AA619">
        <f>VLOOKUP($Y619, NFLGames!$H$11:$K$555,3,FALSE)</f>
        <v>4</v>
      </c>
      <c r="AB619" s="6">
        <f>IF(A620=0, 0, AH620-tbl_pbp[[#This Row],[Saints Win %]])</f>
        <v>5.3999999999999937E-2</v>
      </c>
      <c r="AE619">
        <f>ABS(tbl_pbp[[#This Row],[play.homeScore]]-tbl_pbp[[#This Row],[play.awayScore]])</f>
        <v>6</v>
      </c>
      <c r="AF619">
        <f>IF(tbl_pbp[[#This Row],[Play Saints Win % Increase]]&gt;=$AF$4,1,0)</f>
        <v>0</v>
      </c>
      <c r="AG619" t="str">
        <f>VLOOKUP(tbl_pbp[[#This Row],[gameId]], games!$B$2:$T$40, 9, FALSE)</f>
        <v>dallas-cowboys</v>
      </c>
      <c r="AH619" s="5">
        <f>IF(tbl_pbp[[#This Row],[AwayTeam]] &lt;&gt; "new-orleans-saints", tbl_pbp[[#This Row],[homeWinPercentage]], 1-tbl_pbp[[#This Row],[homeWinPercentage]])</f>
        <v>0.64</v>
      </c>
      <c r="AI619" s="13">
        <f>tbl_pbp[[#This Row],[Kamara]]*tbl_pbp[[#This Row],[Impactful Play]]</f>
        <v>0</v>
      </c>
      <c r="AJ619" s="13">
        <f>tbl_pbp[[#This Row],[Thomas]]*tbl_pbp[[#This Row],[Impactful Play]]</f>
        <v>0</v>
      </c>
      <c r="AK619" s="13" t="str">
        <f>VLOOKUP(tbl_pbp[[#This Row],[Play Saints Win % Increase]], tbl_impact[],3,TRUE)</f>
        <v>Perfumed (5 to + 10%)</v>
      </c>
    </row>
    <row r="620" spans="1:37">
      <c r="A620" s="1">
        <v>95</v>
      </c>
      <c r="B620" s="5">
        <v>0.69399999999999995</v>
      </c>
      <c r="C620" t="s">
        <v>10145</v>
      </c>
      <c r="D620">
        <v>0</v>
      </c>
      <c r="E620">
        <v>0</v>
      </c>
      <c r="F620">
        <v>3</v>
      </c>
      <c r="G620">
        <v>9</v>
      </c>
      <c r="H620">
        <v>3</v>
      </c>
      <c r="I620">
        <v>10</v>
      </c>
      <c r="J620">
        <v>35</v>
      </c>
      <c r="K620" t="s">
        <v>9868</v>
      </c>
      <c r="L620">
        <v>1</v>
      </c>
      <c r="M620">
        <v>35</v>
      </c>
      <c r="N620" t="s">
        <v>10146</v>
      </c>
      <c r="O620" t="s">
        <v>3180</v>
      </c>
      <c r="P620" t="s">
        <v>45</v>
      </c>
      <c r="Q620" t="s">
        <v>46</v>
      </c>
      <c r="R620" t="s">
        <v>47</v>
      </c>
      <c r="S620" t="s">
        <v>33</v>
      </c>
      <c r="T620" t="s">
        <v>202</v>
      </c>
      <c r="U620" t="s">
        <v>255</v>
      </c>
      <c r="V620" t="s">
        <v>9866</v>
      </c>
      <c r="X620" t="str">
        <f>VLOOKUP(pbp!V3370, games!$B$2:$R$40, 3, FALSE)</f>
        <v>2020-10-04T17:00Z</v>
      </c>
      <c r="Y620">
        <f>VLOOKUP(1*V620,NFLGames!$H$11:$H$555,1,FALSE)</f>
        <v>401128102</v>
      </c>
      <c r="Z620">
        <f>VLOOKUP($Y620, NFLGames!$H$11:$K$555,2,FALSE)</f>
        <v>2019</v>
      </c>
      <c r="AA620">
        <f>VLOOKUP($Y620, NFLGames!$H$11:$K$555,3,FALSE)</f>
        <v>4</v>
      </c>
      <c r="AB620" s="6">
        <f>IF(A621=0, 0, AH621-tbl_pbp[[#This Row],[Saints Win %]])</f>
        <v>-0.17399999999999993</v>
      </c>
      <c r="AE620">
        <f>ABS(tbl_pbp[[#This Row],[play.homeScore]]-tbl_pbp[[#This Row],[play.awayScore]])</f>
        <v>6</v>
      </c>
      <c r="AF620">
        <f>IF(tbl_pbp[[#This Row],[Play Saints Win % Increase]]&gt;=$AF$4,1,0)</f>
        <v>0</v>
      </c>
      <c r="AG620" t="str">
        <f>VLOOKUP(tbl_pbp[[#This Row],[gameId]], games!$B$2:$T$40, 9, FALSE)</f>
        <v>dallas-cowboys</v>
      </c>
      <c r="AH620" s="5">
        <f>IF(tbl_pbp[[#This Row],[AwayTeam]] &lt;&gt; "new-orleans-saints", tbl_pbp[[#This Row],[homeWinPercentage]], 1-tbl_pbp[[#This Row],[homeWinPercentage]])</f>
        <v>0.69399999999999995</v>
      </c>
      <c r="AI620" s="13">
        <f>tbl_pbp[[#This Row],[Kamara]]*tbl_pbp[[#This Row],[Impactful Play]]</f>
        <v>0</v>
      </c>
      <c r="AJ620" s="13">
        <f>tbl_pbp[[#This Row],[Thomas]]*tbl_pbp[[#This Row],[Impactful Play]]</f>
        <v>0</v>
      </c>
      <c r="AK620" s="13" t="str">
        <f>VLOOKUP(tbl_pbp[[#This Row],[Play Saints Win % Increase]], tbl_impact[],3,TRUE)</f>
        <v>Stinky (worse than -10% to -20%)</v>
      </c>
    </row>
    <row r="621" spans="1:37">
      <c r="A621" s="1">
        <v>96</v>
      </c>
      <c r="B621" s="5">
        <v>0.52</v>
      </c>
      <c r="C621" t="s">
        <v>10147</v>
      </c>
      <c r="D621">
        <v>0</v>
      </c>
      <c r="E621">
        <v>0</v>
      </c>
      <c r="F621">
        <v>3</v>
      </c>
      <c r="G621">
        <v>9</v>
      </c>
      <c r="H621">
        <v>3</v>
      </c>
      <c r="I621">
        <v>12</v>
      </c>
      <c r="J621">
        <v>37</v>
      </c>
      <c r="K621" t="s">
        <v>9868</v>
      </c>
      <c r="L621">
        <v>2</v>
      </c>
      <c r="M621">
        <v>37</v>
      </c>
      <c r="N621" t="s">
        <v>10148</v>
      </c>
      <c r="O621" t="s">
        <v>325</v>
      </c>
      <c r="P621" t="s">
        <v>30</v>
      </c>
      <c r="Q621" t="s">
        <v>31</v>
      </c>
      <c r="R621" t="s">
        <v>32</v>
      </c>
      <c r="S621" t="s">
        <v>871</v>
      </c>
      <c r="T621" t="s">
        <v>196</v>
      </c>
      <c r="U621" t="s">
        <v>10149</v>
      </c>
      <c r="V621" t="s">
        <v>9866</v>
      </c>
      <c r="X621" t="str">
        <f>VLOOKUP(pbp!V3371, games!$B$2:$R$40, 3, FALSE)</f>
        <v>2020-10-04T17:00Z</v>
      </c>
      <c r="Y621">
        <f>VLOOKUP(1*V621,NFLGames!$H$11:$H$555,1,FALSE)</f>
        <v>401128102</v>
      </c>
      <c r="Z621">
        <f>VLOOKUP($Y621, NFLGames!$H$11:$K$555,2,FALSE)</f>
        <v>2019</v>
      </c>
      <c r="AA621">
        <f>VLOOKUP($Y621, NFLGames!$H$11:$K$555,3,FALSE)</f>
        <v>4</v>
      </c>
      <c r="AB621" s="6">
        <f>IF(A622=0, 0, AH622-tbl_pbp[[#This Row],[Saints Win %]])</f>
        <v>0.21099999999999997</v>
      </c>
      <c r="AE621">
        <f>ABS(tbl_pbp[[#This Row],[play.homeScore]]-tbl_pbp[[#This Row],[play.awayScore]])</f>
        <v>6</v>
      </c>
      <c r="AF621">
        <f>IF(tbl_pbp[[#This Row],[Play Saints Win % Increase]]&gt;=$AF$4,1,0)</f>
        <v>1</v>
      </c>
      <c r="AG621" t="str">
        <f>VLOOKUP(tbl_pbp[[#This Row],[gameId]], games!$B$2:$T$40, 9, FALSE)</f>
        <v>dallas-cowboys</v>
      </c>
      <c r="AH621" s="5">
        <f>IF(tbl_pbp[[#This Row],[AwayTeam]] &lt;&gt; "new-orleans-saints", tbl_pbp[[#This Row],[homeWinPercentage]], 1-tbl_pbp[[#This Row],[homeWinPercentage]])</f>
        <v>0.52</v>
      </c>
      <c r="AI621" s="13">
        <f>tbl_pbp[[#This Row],[Kamara]]*tbl_pbp[[#This Row],[Impactful Play]]</f>
        <v>0</v>
      </c>
      <c r="AJ621" s="13">
        <f>tbl_pbp[[#This Row],[Thomas]]*tbl_pbp[[#This Row],[Impactful Play]]</f>
        <v>0</v>
      </c>
      <c r="AK621" s="13" t="str">
        <f>VLOOKUP(tbl_pbp[[#This Row],[Play Saints Win % Increase]], tbl_impact[],3,TRUE)</f>
        <v>Ambrosial (20% +)</v>
      </c>
    </row>
    <row r="622" spans="1:37">
      <c r="A622" s="1">
        <v>97</v>
      </c>
      <c r="B622" s="5">
        <v>0.73099999999999998</v>
      </c>
      <c r="C622" t="s">
        <v>10150</v>
      </c>
      <c r="D622">
        <v>0</v>
      </c>
      <c r="E622">
        <v>0</v>
      </c>
      <c r="F622">
        <v>3</v>
      </c>
      <c r="G622">
        <v>9</v>
      </c>
      <c r="H622">
        <v>3</v>
      </c>
      <c r="I622">
        <v>2</v>
      </c>
      <c r="J622">
        <v>2</v>
      </c>
      <c r="K622" t="s">
        <v>9868</v>
      </c>
      <c r="L622">
        <v>1</v>
      </c>
      <c r="M622">
        <v>2</v>
      </c>
      <c r="N622" t="s">
        <v>10151</v>
      </c>
      <c r="O622" t="s">
        <v>4239</v>
      </c>
      <c r="P622" t="s">
        <v>45</v>
      </c>
      <c r="Q622" t="s">
        <v>46</v>
      </c>
      <c r="R622" t="s">
        <v>47</v>
      </c>
      <c r="S622" t="s">
        <v>283</v>
      </c>
      <c r="T622" t="s">
        <v>649</v>
      </c>
      <c r="U622" t="s">
        <v>1142</v>
      </c>
      <c r="V622" t="s">
        <v>9866</v>
      </c>
      <c r="X622" t="str">
        <f>VLOOKUP(pbp!V3372, games!$B$2:$R$40, 3, FALSE)</f>
        <v>2020-10-04T17:00Z</v>
      </c>
      <c r="Y622">
        <f>VLOOKUP(1*V622,NFLGames!$H$11:$H$555,1,FALSE)</f>
        <v>401128102</v>
      </c>
      <c r="Z622">
        <f>VLOOKUP($Y622, NFLGames!$H$11:$K$555,2,FALSE)</f>
        <v>2019</v>
      </c>
      <c r="AA622">
        <f>VLOOKUP($Y622, NFLGames!$H$11:$K$555,3,FALSE)</f>
        <v>4</v>
      </c>
      <c r="AB622" s="6">
        <f>IF(A623=0, 0, AH623-tbl_pbp[[#This Row],[Saints Win %]])</f>
        <v>-0.24099999999999999</v>
      </c>
      <c r="AE622">
        <f>ABS(tbl_pbp[[#This Row],[play.homeScore]]-tbl_pbp[[#This Row],[play.awayScore]])</f>
        <v>6</v>
      </c>
      <c r="AF622">
        <f>IF(tbl_pbp[[#This Row],[Play Saints Win % Increase]]&gt;=$AF$4,1,0)</f>
        <v>0</v>
      </c>
      <c r="AG622" t="str">
        <f>VLOOKUP(tbl_pbp[[#This Row],[gameId]], games!$B$2:$T$40, 9, FALSE)</f>
        <v>dallas-cowboys</v>
      </c>
      <c r="AH622" s="5">
        <f>IF(tbl_pbp[[#This Row],[AwayTeam]] &lt;&gt; "new-orleans-saints", tbl_pbp[[#This Row],[homeWinPercentage]], 1-tbl_pbp[[#This Row],[homeWinPercentage]])</f>
        <v>0.73099999999999998</v>
      </c>
      <c r="AI622" s="13">
        <f>tbl_pbp[[#This Row],[Kamara]]*tbl_pbp[[#This Row],[Impactful Play]]</f>
        <v>0</v>
      </c>
      <c r="AJ622" s="13">
        <f>tbl_pbp[[#This Row],[Thomas]]*tbl_pbp[[#This Row],[Impactful Play]]</f>
        <v>0</v>
      </c>
      <c r="AK622" s="13" t="str">
        <f>VLOOKUP(tbl_pbp[[#This Row],[Play Saints Win % Increase]], tbl_impact[],3,TRUE)</f>
        <v>Wretched (-worse than -20%)</v>
      </c>
    </row>
    <row r="623" spans="1:37">
      <c r="A623" s="1">
        <v>98</v>
      </c>
      <c r="B623" s="5">
        <v>0.49</v>
      </c>
      <c r="C623" t="s">
        <v>10152</v>
      </c>
      <c r="D623">
        <v>0</v>
      </c>
      <c r="E623">
        <v>0</v>
      </c>
      <c r="F623">
        <v>3</v>
      </c>
      <c r="G623">
        <v>9</v>
      </c>
      <c r="H623">
        <v>10</v>
      </c>
      <c r="I623">
        <v>1</v>
      </c>
      <c r="J623">
        <v>1</v>
      </c>
      <c r="K623" t="s">
        <v>9868</v>
      </c>
      <c r="L623">
        <v>2</v>
      </c>
      <c r="M623">
        <v>1</v>
      </c>
      <c r="N623" t="s">
        <v>10153</v>
      </c>
      <c r="O623" t="s">
        <v>8454</v>
      </c>
      <c r="P623" t="s">
        <v>326</v>
      </c>
      <c r="Q623" t="s">
        <v>327</v>
      </c>
      <c r="R623" t="s">
        <v>105</v>
      </c>
      <c r="S623" t="s">
        <v>286</v>
      </c>
      <c r="T623" t="s">
        <v>575</v>
      </c>
      <c r="U623" t="s">
        <v>576</v>
      </c>
      <c r="V623" t="s">
        <v>9866</v>
      </c>
      <c r="X623" t="str">
        <f>VLOOKUP(pbp!V3373, games!$B$2:$R$40, 3, FALSE)</f>
        <v>2020-10-04T17:00Z</v>
      </c>
      <c r="Y623">
        <f>VLOOKUP(1*V623,NFLGames!$H$11:$H$555,1,FALSE)</f>
        <v>401128102</v>
      </c>
      <c r="Z623">
        <f>VLOOKUP($Y623, NFLGames!$H$11:$K$555,2,FALSE)</f>
        <v>2019</v>
      </c>
      <c r="AA623">
        <f>VLOOKUP($Y623, NFLGames!$H$11:$K$555,3,FALSE)</f>
        <v>4</v>
      </c>
      <c r="AB623" s="6">
        <f>IF(A624=0, 0, AH624-tbl_pbp[[#This Row],[Saints Win %]])</f>
        <v>6.0000000000000053E-3</v>
      </c>
      <c r="AE623">
        <f>ABS(tbl_pbp[[#This Row],[play.homeScore]]-tbl_pbp[[#This Row],[play.awayScore]])</f>
        <v>1</v>
      </c>
      <c r="AF623">
        <f>IF(tbl_pbp[[#This Row],[Play Saints Win % Increase]]&gt;=$AF$4,1,0)</f>
        <v>0</v>
      </c>
      <c r="AG623" t="str">
        <f>VLOOKUP(tbl_pbp[[#This Row],[gameId]], games!$B$2:$T$40, 9, FALSE)</f>
        <v>dallas-cowboys</v>
      </c>
      <c r="AH623" s="5">
        <f>IF(tbl_pbp[[#This Row],[AwayTeam]] &lt;&gt; "new-orleans-saints", tbl_pbp[[#This Row],[homeWinPercentage]], 1-tbl_pbp[[#This Row],[homeWinPercentage]])</f>
        <v>0.49</v>
      </c>
      <c r="AI623" s="13">
        <f>tbl_pbp[[#This Row],[Kamara]]*tbl_pbp[[#This Row],[Impactful Play]]</f>
        <v>0</v>
      </c>
      <c r="AJ623" s="13">
        <f>tbl_pbp[[#This Row],[Thomas]]*tbl_pbp[[#This Row],[Impactful Play]]</f>
        <v>0</v>
      </c>
      <c r="AK623" s="13" t="str">
        <f>VLOOKUP(tbl_pbp[[#This Row],[Play Saints Win % Increase]], tbl_impact[],3,TRUE)</f>
        <v>Scented (0 to +5%)</v>
      </c>
    </row>
    <row r="624" spans="1:37">
      <c r="A624" s="1">
        <v>99</v>
      </c>
      <c r="B624" s="5">
        <v>0.496</v>
      </c>
      <c r="C624" t="s">
        <v>10154</v>
      </c>
      <c r="D624">
        <v>0</v>
      </c>
      <c r="E624">
        <v>0</v>
      </c>
      <c r="F624">
        <v>3</v>
      </c>
      <c r="G624">
        <v>9</v>
      </c>
      <c r="H624">
        <v>10</v>
      </c>
      <c r="I624">
        <v>0</v>
      </c>
      <c r="J624">
        <v>65</v>
      </c>
      <c r="K624" t="s">
        <v>9868</v>
      </c>
      <c r="L624">
        <v>0</v>
      </c>
      <c r="M624">
        <v>65</v>
      </c>
      <c r="N624" t="s">
        <v>10112</v>
      </c>
      <c r="O624" t="s">
        <v>8454</v>
      </c>
      <c r="P624" t="s">
        <v>25</v>
      </c>
      <c r="Q624" t="s">
        <v>26</v>
      </c>
      <c r="R624" t="s">
        <v>27</v>
      </c>
      <c r="V624" t="s">
        <v>9866</v>
      </c>
      <c r="X624" t="str">
        <f>VLOOKUP(pbp!V3374, games!$B$2:$R$40, 3, FALSE)</f>
        <v>2020-10-04T17:00Z</v>
      </c>
      <c r="Y624">
        <f>VLOOKUP(1*V624,NFLGames!$H$11:$H$555,1,FALSE)</f>
        <v>401128102</v>
      </c>
      <c r="Z624">
        <f>VLOOKUP($Y624, NFLGames!$H$11:$K$555,2,FALSE)</f>
        <v>2019</v>
      </c>
      <c r="AA624">
        <f>VLOOKUP($Y624, NFLGames!$H$11:$K$555,3,FALSE)</f>
        <v>4</v>
      </c>
      <c r="AB624" s="6">
        <f>IF(A625=0, 0, AH625-tbl_pbp[[#This Row],[Saints Win %]])</f>
        <v>2.1000000000000019E-2</v>
      </c>
      <c r="AE624">
        <f>ABS(tbl_pbp[[#This Row],[play.homeScore]]-tbl_pbp[[#This Row],[play.awayScore]])</f>
        <v>1</v>
      </c>
      <c r="AF624">
        <f>IF(tbl_pbp[[#This Row],[Play Saints Win % Increase]]&gt;=$AF$4,1,0)</f>
        <v>0</v>
      </c>
      <c r="AG624" t="str">
        <f>VLOOKUP(tbl_pbp[[#This Row],[gameId]], games!$B$2:$T$40, 9, FALSE)</f>
        <v>dallas-cowboys</v>
      </c>
      <c r="AH624" s="5">
        <f>IF(tbl_pbp[[#This Row],[AwayTeam]] &lt;&gt; "new-orleans-saints", tbl_pbp[[#This Row],[homeWinPercentage]], 1-tbl_pbp[[#This Row],[homeWinPercentage]])</f>
        <v>0.496</v>
      </c>
      <c r="AI624" s="13">
        <f>tbl_pbp[[#This Row],[Kamara]]*tbl_pbp[[#This Row],[Impactful Play]]</f>
        <v>0</v>
      </c>
      <c r="AJ624" s="13">
        <f>tbl_pbp[[#This Row],[Thomas]]*tbl_pbp[[#This Row],[Impactful Play]]</f>
        <v>0</v>
      </c>
      <c r="AK624" s="13" t="str">
        <f>VLOOKUP(tbl_pbp[[#This Row],[Play Saints Win % Increase]], tbl_impact[],3,TRUE)</f>
        <v>Scented (0 to +5%)</v>
      </c>
    </row>
    <row r="625" spans="1:37">
      <c r="A625" s="1">
        <v>100</v>
      </c>
      <c r="B625" s="5">
        <v>0.51700000000000002</v>
      </c>
      <c r="C625" t="s">
        <v>10155</v>
      </c>
      <c r="D625">
        <v>0</v>
      </c>
      <c r="E625">
        <v>0</v>
      </c>
      <c r="F625">
        <v>3</v>
      </c>
      <c r="G625">
        <v>9</v>
      </c>
      <c r="H625">
        <v>10</v>
      </c>
      <c r="I625">
        <v>10</v>
      </c>
      <c r="J625">
        <v>25</v>
      </c>
      <c r="K625" t="s">
        <v>29</v>
      </c>
      <c r="L625">
        <v>1</v>
      </c>
      <c r="M625">
        <v>75</v>
      </c>
      <c r="N625" t="s">
        <v>10156</v>
      </c>
      <c r="O625" t="s">
        <v>8454</v>
      </c>
      <c r="P625" t="s">
        <v>45</v>
      </c>
      <c r="Q625" t="s">
        <v>46</v>
      </c>
      <c r="R625" t="s">
        <v>47</v>
      </c>
      <c r="S625" t="s">
        <v>33</v>
      </c>
      <c r="T625" t="s">
        <v>34</v>
      </c>
      <c r="U625" t="s">
        <v>35</v>
      </c>
      <c r="V625" t="s">
        <v>9866</v>
      </c>
      <c r="X625" t="str">
        <f>VLOOKUP(pbp!V3375, games!$B$2:$R$40, 3, FALSE)</f>
        <v>2020-10-04T17:00Z</v>
      </c>
      <c r="Y625">
        <f>VLOOKUP(1*V625,NFLGames!$H$11:$H$555,1,FALSE)</f>
        <v>401128102</v>
      </c>
      <c r="Z625">
        <f>VLOOKUP($Y625, NFLGames!$H$11:$K$555,2,FALSE)</f>
        <v>2019</v>
      </c>
      <c r="AA625">
        <f>VLOOKUP($Y625, NFLGames!$H$11:$K$555,3,FALSE)</f>
        <v>4</v>
      </c>
      <c r="AB625" s="6">
        <f>IF(A626=0, 0, AH626-tbl_pbp[[#This Row],[Saints Win %]])</f>
        <v>-8.0000000000000071E-3</v>
      </c>
      <c r="AE625">
        <f>ABS(tbl_pbp[[#This Row],[play.homeScore]]-tbl_pbp[[#This Row],[play.awayScore]])</f>
        <v>1</v>
      </c>
      <c r="AF625">
        <f>IF(tbl_pbp[[#This Row],[Play Saints Win % Increase]]&gt;=$AF$4,1,0)</f>
        <v>0</v>
      </c>
      <c r="AG625" t="str">
        <f>VLOOKUP(tbl_pbp[[#This Row],[gameId]], games!$B$2:$T$40, 9, FALSE)</f>
        <v>dallas-cowboys</v>
      </c>
      <c r="AH625" s="5">
        <f>IF(tbl_pbp[[#This Row],[AwayTeam]] &lt;&gt; "new-orleans-saints", tbl_pbp[[#This Row],[homeWinPercentage]], 1-tbl_pbp[[#This Row],[homeWinPercentage]])</f>
        <v>0.51700000000000002</v>
      </c>
      <c r="AI625" s="13">
        <f>tbl_pbp[[#This Row],[Kamara]]*tbl_pbp[[#This Row],[Impactful Play]]</f>
        <v>0</v>
      </c>
      <c r="AJ625" s="13">
        <f>tbl_pbp[[#This Row],[Thomas]]*tbl_pbp[[#This Row],[Impactful Play]]</f>
        <v>0</v>
      </c>
      <c r="AK625" s="13" t="str">
        <f>VLOOKUP(tbl_pbp[[#This Row],[Play Saints Win % Increase]], tbl_impact[],3,TRUE)</f>
        <v>Bad (0 to -5%)</v>
      </c>
    </row>
    <row r="626" spans="1:37">
      <c r="A626" s="1">
        <v>101</v>
      </c>
      <c r="B626" s="5">
        <v>0.50900000000000001</v>
      </c>
      <c r="C626" t="s">
        <v>10157</v>
      </c>
      <c r="D626">
        <v>0</v>
      </c>
      <c r="E626">
        <v>0</v>
      </c>
      <c r="F626">
        <v>3</v>
      </c>
      <c r="G626">
        <v>9</v>
      </c>
      <c r="H626">
        <v>10</v>
      </c>
      <c r="I626">
        <v>1</v>
      </c>
      <c r="J626">
        <v>34</v>
      </c>
      <c r="K626" t="s">
        <v>29</v>
      </c>
      <c r="L626">
        <v>2</v>
      </c>
      <c r="M626">
        <v>66</v>
      </c>
      <c r="N626" t="s">
        <v>10158</v>
      </c>
      <c r="O626" t="s">
        <v>954</v>
      </c>
      <c r="P626" t="s">
        <v>45</v>
      </c>
      <c r="Q626" t="s">
        <v>46</v>
      </c>
      <c r="R626" t="s">
        <v>47</v>
      </c>
      <c r="S626" t="s">
        <v>83</v>
      </c>
      <c r="T626" t="s">
        <v>127</v>
      </c>
      <c r="U626" t="s">
        <v>656</v>
      </c>
      <c r="V626" t="s">
        <v>9866</v>
      </c>
      <c r="X626" t="str">
        <f>VLOOKUP(pbp!V3376, games!$B$2:$R$40, 3, FALSE)</f>
        <v>2020-10-04T17:00Z</v>
      </c>
      <c r="Y626">
        <f>VLOOKUP(1*V626,NFLGames!$H$11:$H$555,1,FALSE)</f>
        <v>401128102</v>
      </c>
      <c r="Z626">
        <f>VLOOKUP($Y626, NFLGames!$H$11:$K$555,2,FALSE)</f>
        <v>2019</v>
      </c>
      <c r="AA626">
        <f>VLOOKUP($Y626, NFLGames!$H$11:$K$555,3,FALSE)</f>
        <v>4</v>
      </c>
      <c r="AB626" s="6">
        <f>IF(A627=0, 0, AH627-tbl_pbp[[#This Row],[Saints Win %]])</f>
        <v>8.0000000000000071E-3</v>
      </c>
      <c r="AE626">
        <f>ABS(tbl_pbp[[#This Row],[play.homeScore]]-tbl_pbp[[#This Row],[play.awayScore]])</f>
        <v>1</v>
      </c>
      <c r="AF626">
        <f>IF(tbl_pbp[[#This Row],[Play Saints Win % Increase]]&gt;=$AF$4,1,0)</f>
        <v>0</v>
      </c>
      <c r="AG626" t="str">
        <f>VLOOKUP(tbl_pbp[[#This Row],[gameId]], games!$B$2:$T$40, 9, FALSE)</f>
        <v>dallas-cowboys</v>
      </c>
      <c r="AH626" s="5">
        <f>IF(tbl_pbp[[#This Row],[AwayTeam]] &lt;&gt; "new-orleans-saints", tbl_pbp[[#This Row],[homeWinPercentage]], 1-tbl_pbp[[#This Row],[homeWinPercentage]])</f>
        <v>0.50900000000000001</v>
      </c>
      <c r="AI626" s="13">
        <f>tbl_pbp[[#This Row],[Kamara]]*tbl_pbp[[#This Row],[Impactful Play]]</f>
        <v>0</v>
      </c>
      <c r="AJ626" s="13">
        <f>tbl_pbp[[#This Row],[Thomas]]*tbl_pbp[[#This Row],[Impactful Play]]</f>
        <v>0</v>
      </c>
      <c r="AK626" s="13" t="str">
        <f>VLOOKUP(tbl_pbp[[#This Row],[Play Saints Win % Increase]], tbl_impact[],3,TRUE)</f>
        <v>Scented (0 to +5%)</v>
      </c>
    </row>
    <row r="627" spans="1:37">
      <c r="A627" s="1">
        <v>102</v>
      </c>
      <c r="B627" s="5">
        <v>0.51700000000000002</v>
      </c>
      <c r="C627" t="s">
        <v>10159</v>
      </c>
      <c r="D627">
        <v>0</v>
      </c>
      <c r="E627">
        <v>0</v>
      </c>
      <c r="F627">
        <v>3</v>
      </c>
      <c r="G627">
        <v>9</v>
      </c>
      <c r="H627">
        <v>10</v>
      </c>
      <c r="I627">
        <v>1</v>
      </c>
      <c r="J627">
        <v>34</v>
      </c>
      <c r="K627" t="s">
        <v>29</v>
      </c>
      <c r="L627">
        <v>3</v>
      </c>
      <c r="M627">
        <v>66</v>
      </c>
      <c r="N627" t="s">
        <v>10160</v>
      </c>
      <c r="O627" t="s">
        <v>3297</v>
      </c>
      <c r="P627" t="s">
        <v>45</v>
      </c>
      <c r="Q627" t="s">
        <v>46</v>
      </c>
      <c r="R627" t="s">
        <v>47</v>
      </c>
      <c r="S627" t="s">
        <v>54</v>
      </c>
      <c r="T627" t="s">
        <v>127</v>
      </c>
      <c r="U627" t="s">
        <v>2916</v>
      </c>
      <c r="V627" t="s">
        <v>9866</v>
      </c>
      <c r="X627" t="str">
        <f>VLOOKUP(pbp!V3377, games!$B$2:$R$40, 3, FALSE)</f>
        <v>2020-10-04T17:00Z</v>
      </c>
      <c r="Y627">
        <f>VLOOKUP(1*V627,NFLGames!$H$11:$H$555,1,FALSE)</f>
        <v>401128102</v>
      </c>
      <c r="Z627">
        <f>VLOOKUP($Y627, NFLGames!$H$11:$K$555,2,FALSE)</f>
        <v>2019</v>
      </c>
      <c r="AA627">
        <f>VLOOKUP($Y627, NFLGames!$H$11:$K$555,3,FALSE)</f>
        <v>4</v>
      </c>
      <c r="AB627" s="6">
        <f>IF(A628=0, 0, AH628-tbl_pbp[[#This Row],[Saints Win %]])</f>
        <v>1.6000000000000014E-2</v>
      </c>
      <c r="AE627">
        <f>ABS(tbl_pbp[[#This Row],[play.homeScore]]-tbl_pbp[[#This Row],[play.awayScore]])</f>
        <v>1</v>
      </c>
      <c r="AF627">
        <f>IF(tbl_pbp[[#This Row],[Play Saints Win % Increase]]&gt;=$AF$4,1,0)</f>
        <v>0</v>
      </c>
      <c r="AG627" t="str">
        <f>VLOOKUP(tbl_pbp[[#This Row],[gameId]], games!$B$2:$T$40, 9, FALSE)</f>
        <v>dallas-cowboys</v>
      </c>
      <c r="AH627" s="5">
        <f>IF(tbl_pbp[[#This Row],[AwayTeam]] &lt;&gt; "new-orleans-saints", tbl_pbp[[#This Row],[homeWinPercentage]], 1-tbl_pbp[[#This Row],[homeWinPercentage]])</f>
        <v>0.51700000000000002</v>
      </c>
      <c r="AI627" s="13">
        <f>tbl_pbp[[#This Row],[Kamara]]*tbl_pbp[[#This Row],[Impactful Play]]</f>
        <v>0</v>
      </c>
      <c r="AJ627" s="13">
        <f>tbl_pbp[[#This Row],[Thomas]]*tbl_pbp[[#This Row],[Impactful Play]]</f>
        <v>0</v>
      </c>
      <c r="AK627" s="13" t="str">
        <f>VLOOKUP(tbl_pbp[[#This Row],[Play Saints Win % Increase]], tbl_impact[],3,TRUE)</f>
        <v>Scented (0 to +5%)</v>
      </c>
    </row>
    <row r="628" spans="1:37">
      <c r="A628" s="1">
        <v>103</v>
      </c>
      <c r="B628" s="5">
        <v>0.53300000000000003</v>
      </c>
      <c r="C628" t="s">
        <v>10161</v>
      </c>
      <c r="D628">
        <v>0</v>
      </c>
      <c r="E628">
        <v>0</v>
      </c>
      <c r="F628">
        <v>3</v>
      </c>
      <c r="G628">
        <v>9</v>
      </c>
      <c r="H628">
        <v>10</v>
      </c>
      <c r="I628">
        <v>10</v>
      </c>
      <c r="J628">
        <v>35</v>
      </c>
      <c r="K628" t="s">
        <v>29</v>
      </c>
      <c r="L628">
        <v>1</v>
      </c>
      <c r="M628">
        <v>65</v>
      </c>
      <c r="N628" t="s">
        <v>10162</v>
      </c>
      <c r="O628" t="s">
        <v>5897</v>
      </c>
      <c r="P628" t="s">
        <v>30</v>
      </c>
      <c r="Q628" t="s">
        <v>31</v>
      </c>
      <c r="R628" t="s">
        <v>32</v>
      </c>
      <c r="S628" t="s">
        <v>33</v>
      </c>
      <c r="T628" t="s">
        <v>202</v>
      </c>
      <c r="U628" t="s">
        <v>255</v>
      </c>
      <c r="V628" t="s">
        <v>9866</v>
      </c>
      <c r="X628" t="str">
        <f>VLOOKUP(pbp!V3378, games!$B$2:$R$40, 3, FALSE)</f>
        <v>2020-10-04T17:00Z</v>
      </c>
      <c r="Y628">
        <f>VLOOKUP(1*V628,NFLGames!$H$11:$H$555,1,FALSE)</f>
        <v>401128102</v>
      </c>
      <c r="Z628">
        <f>VLOOKUP($Y628, NFLGames!$H$11:$K$555,2,FALSE)</f>
        <v>2019</v>
      </c>
      <c r="AA628">
        <f>VLOOKUP($Y628, NFLGames!$H$11:$K$555,3,FALSE)</f>
        <v>4</v>
      </c>
      <c r="AB628" s="6">
        <f>IF(A629=0, 0, AH629-tbl_pbp[[#This Row],[Saints Win %]])</f>
        <v>1.7000000000000015E-2</v>
      </c>
      <c r="AD628">
        <v>1</v>
      </c>
      <c r="AE628">
        <f>ABS(tbl_pbp[[#This Row],[play.homeScore]]-tbl_pbp[[#This Row],[play.awayScore]])</f>
        <v>1</v>
      </c>
      <c r="AF628">
        <f>IF(tbl_pbp[[#This Row],[Play Saints Win % Increase]]&gt;=$AF$4,1,0)</f>
        <v>0</v>
      </c>
      <c r="AG628" t="str">
        <f>VLOOKUP(tbl_pbp[[#This Row],[gameId]], games!$B$2:$T$40, 9, FALSE)</f>
        <v>dallas-cowboys</v>
      </c>
      <c r="AH628" s="5">
        <f>IF(tbl_pbp[[#This Row],[AwayTeam]] &lt;&gt; "new-orleans-saints", tbl_pbp[[#This Row],[homeWinPercentage]], 1-tbl_pbp[[#This Row],[homeWinPercentage]])</f>
        <v>0.53300000000000003</v>
      </c>
      <c r="AI628" s="13">
        <f>tbl_pbp[[#This Row],[Kamara]]*tbl_pbp[[#This Row],[Impactful Play]]</f>
        <v>0</v>
      </c>
      <c r="AJ628" s="13">
        <f>tbl_pbp[[#This Row],[Thomas]]*tbl_pbp[[#This Row],[Impactful Play]]</f>
        <v>0</v>
      </c>
      <c r="AK628" s="13" t="str">
        <f>VLOOKUP(tbl_pbp[[#This Row],[Play Saints Win % Increase]], tbl_impact[],3,TRUE)</f>
        <v>Scented (0 to +5%)</v>
      </c>
    </row>
    <row r="629" spans="1:37">
      <c r="A629" s="1">
        <v>104</v>
      </c>
      <c r="B629" s="5">
        <v>0.55000000000000004</v>
      </c>
      <c r="C629" t="s">
        <v>10163</v>
      </c>
      <c r="D629">
        <v>0</v>
      </c>
      <c r="E629">
        <v>0</v>
      </c>
      <c r="F629">
        <v>3</v>
      </c>
      <c r="G629">
        <v>9</v>
      </c>
      <c r="H629">
        <v>10</v>
      </c>
      <c r="I629">
        <v>2</v>
      </c>
      <c r="J629">
        <v>43</v>
      </c>
      <c r="K629" t="s">
        <v>29</v>
      </c>
      <c r="L629">
        <v>2</v>
      </c>
      <c r="M629">
        <v>57</v>
      </c>
      <c r="N629" t="s">
        <v>10164</v>
      </c>
      <c r="O629" t="s">
        <v>10165</v>
      </c>
      <c r="P629" t="s">
        <v>45</v>
      </c>
      <c r="Q629" t="s">
        <v>46</v>
      </c>
      <c r="R629" t="s">
        <v>47</v>
      </c>
      <c r="S629" t="s">
        <v>51</v>
      </c>
      <c r="T629" t="s">
        <v>48</v>
      </c>
      <c r="U629" t="s">
        <v>10166</v>
      </c>
      <c r="V629" t="s">
        <v>9866</v>
      </c>
      <c r="X629" t="str">
        <f>VLOOKUP(pbp!V3379, games!$B$2:$R$40, 3, FALSE)</f>
        <v>2020-10-04T17:00Z</v>
      </c>
      <c r="Y629">
        <f>VLOOKUP(1*V629,NFLGames!$H$11:$H$555,1,FALSE)</f>
        <v>401128102</v>
      </c>
      <c r="Z629">
        <f>VLOOKUP($Y629, NFLGames!$H$11:$K$555,2,FALSE)</f>
        <v>2019</v>
      </c>
      <c r="AA629">
        <f>VLOOKUP($Y629, NFLGames!$H$11:$K$555,3,FALSE)</f>
        <v>4</v>
      </c>
      <c r="AB629" s="6">
        <f>IF(A630=0, 0, AH630-tbl_pbp[[#This Row],[Saints Win %]])</f>
        <v>4.3999999999999928E-2</v>
      </c>
      <c r="AE629">
        <f>ABS(tbl_pbp[[#This Row],[play.homeScore]]-tbl_pbp[[#This Row],[play.awayScore]])</f>
        <v>1</v>
      </c>
      <c r="AF629">
        <f>IF(tbl_pbp[[#This Row],[Play Saints Win % Increase]]&gt;=$AF$4,1,0)</f>
        <v>0</v>
      </c>
      <c r="AG629" t="str">
        <f>VLOOKUP(tbl_pbp[[#This Row],[gameId]], games!$B$2:$T$40, 9, FALSE)</f>
        <v>dallas-cowboys</v>
      </c>
      <c r="AH629" s="5">
        <f>IF(tbl_pbp[[#This Row],[AwayTeam]] &lt;&gt; "new-orleans-saints", tbl_pbp[[#This Row],[homeWinPercentage]], 1-tbl_pbp[[#This Row],[homeWinPercentage]])</f>
        <v>0.55000000000000004</v>
      </c>
      <c r="AI629" s="13">
        <f>tbl_pbp[[#This Row],[Kamara]]*tbl_pbp[[#This Row],[Impactful Play]]</f>
        <v>0</v>
      </c>
      <c r="AJ629" s="13">
        <f>tbl_pbp[[#This Row],[Thomas]]*tbl_pbp[[#This Row],[Impactful Play]]</f>
        <v>0</v>
      </c>
      <c r="AK629" s="13" t="str">
        <f>VLOOKUP(tbl_pbp[[#This Row],[Play Saints Win % Increase]], tbl_impact[],3,TRUE)</f>
        <v>Scented (0 to +5%)</v>
      </c>
    </row>
    <row r="630" spans="1:37">
      <c r="A630" s="1">
        <v>105</v>
      </c>
      <c r="B630" s="5">
        <v>0.59399999999999997</v>
      </c>
      <c r="C630" t="s">
        <v>10167</v>
      </c>
      <c r="D630">
        <v>0</v>
      </c>
      <c r="E630">
        <v>0</v>
      </c>
      <c r="F630">
        <v>3</v>
      </c>
      <c r="G630">
        <v>9</v>
      </c>
      <c r="H630">
        <v>10</v>
      </c>
      <c r="I630">
        <v>10</v>
      </c>
      <c r="J630">
        <v>50</v>
      </c>
      <c r="K630" t="s">
        <v>29</v>
      </c>
      <c r="L630">
        <v>1</v>
      </c>
      <c r="M630">
        <v>50</v>
      </c>
      <c r="N630" t="s">
        <v>10168</v>
      </c>
      <c r="O630" t="s">
        <v>111</v>
      </c>
      <c r="P630" t="s">
        <v>30</v>
      </c>
      <c r="Q630" t="s">
        <v>31</v>
      </c>
      <c r="R630" t="s">
        <v>32</v>
      </c>
      <c r="S630" t="s">
        <v>33</v>
      </c>
      <c r="T630" t="s">
        <v>226</v>
      </c>
      <c r="U630" t="s">
        <v>227</v>
      </c>
      <c r="V630" t="s">
        <v>9866</v>
      </c>
      <c r="X630" t="str">
        <f>VLOOKUP(pbp!V3380, games!$B$2:$R$40, 3, FALSE)</f>
        <v>2020-10-04T17:00Z</v>
      </c>
      <c r="Y630">
        <f>VLOOKUP(1*V630,NFLGames!$H$11:$H$555,1,FALSE)</f>
        <v>401128102</v>
      </c>
      <c r="Z630">
        <f>VLOOKUP($Y630, NFLGames!$H$11:$K$555,2,FALSE)</f>
        <v>2019</v>
      </c>
      <c r="AA630">
        <f>VLOOKUP($Y630, NFLGames!$H$11:$K$555,3,FALSE)</f>
        <v>4</v>
      </c>
      <c r="AB630" s="6">
        <f>IF(A631=0, 0, AH631-tbl_pbp[[#This Row],[Saints Win %]])</f>
        <v>-7.0000000000000062E-3</v>
      </c>
      <c r="AE630">
        <f>ABS(tbl_pbp[[#This Row],[play.homeScore]]-tbl_pbp[[#This Row],[play.awayScore]])</f>
        <v>1</v>
      </c>
      <c r="AF630">
        <f>IF(tbl_pbp[[#This Row],[Play Saints Win % Increase]]&gt;=$AF$4,1,0)</f>
        <v>0</v>
      </c>
      <c r="AG630" t="str">
        <f>VLOOKUP(tbl_pbp[[#This Row],[gameId]], games!$B$2:$T$40, 9, FALSE)</f>
        <v>dallas-cowboys</v>
      </c>
      <c r="AH630" s="5">
        <f>IF(tbl_pbp[[#This Row],[AwayTeam]] &lt;&gt; "new-orleans-saints", tbl_pbp[[#This Row],[homeWinPercentage]], 1-tbl_pbp[[#This Row],[homeWinPercentage]])</f>
        <v>0.59399999999999997</v>
      </c>
      <c r="AI630" s="13">
        <f>tbl_pbp[[#This Row],[Kamara]]*tbl_pbp[[#This Row],[Impactful Play]]</f>
        <v>0</v>
      </c>
      <c r="AJ630" s="13">
        <f>tbl_pbp[[#This Row],[Thomas]]*tbl_pbp[[#This Row],[Impactful Play]]</f>
        <v>0</v>
      </c>
      <c r="AK630" s="13" t="str">
        <f>VLOOKUP(tbl_pbp[[#This Row],[Play Saints Win % Increase]], tbl_impact[],3,TRUE)</f>
        <v>Bad (0 to -5%)</v>
      </c>
    </row>
    <row r="631" spans="1:37">
      <c r="A631" s="1">
        <v>106</v>
      </c>
      <c r="B631" s="5">
        <v>0.58699999999999997</v>
      </c>
      <c r="C631" t="s">
        <v>10169</v>
      </c>
      <c r="D631">
        <v>0</v>
      </c>
      <c r="E631">
        <v>0</v>
      </c>
      <c r="F631">
        <v>3</v>
      </c>
      <c r="G631">
        <v>9</v>
      </c>
      <c r="H631">
        <v>10</v>
      </c>
      <c r="I631">
        <v>1</v>
      </c>
      <c r="J631">
        <v>59</v>
      </c>
      <c r="K631" t="s">
        <v>29</v>
      </c>
      <c r="L631">
        <v>2</v>
      </c>
      <c r="M631">
        <v>41</v>
      </c>
      <c r="N631" t="s">
        <v>10170</v>
      </c>
      <c r="O631" t="s">
        <v>4585</v>
      </c>
      <c r="P631" t="s">
        <v>45</v>
      </c>
      <c r="Q631" t="s">
        <v>46</v>
      </c>
      <c r="R631" t="s">
        <v>47</v>
      </c>
      <c r="S631" t="s">
        <v>83</v>
      </c>
      <c r="T631" t="s">
        <v>10002</v>
      </c>
      <c r="U631" t="s">
        <v>10171</v>
      </c>
      <c r="V631" t="s">
        <v>9866</v>
      </c>
      <c r="X631" t="str">
        <f>VLOOKUP(pbp!V3381, games!$B$2:$R$40, 3, FALSE)</f>
        <v>2020-10-04T17:00Z</v>
      </c>
      <c r="Y631">
        <f>VLOOKUP(1*V631,NFLGames!$H$11:$H$555,1,FALSE)</f>
        <v>401128102</v>
      </c>
      <c r="Z631">
        <f>VLOOKUP($Y631, NFLGames!$H$11:$K$555,2,FALSE)</f>
        <v>2019</v>
      </c>
      <c r="AA631">
        <f>VLOOKUP($Y631, NFLGames!$H$11:$K$555,3,FALSE)</f>
        <v>4</v>
      </c>
      <c r="AB631" s="6">
        <f>IF(A632=0, 0, AH632-tbl_pbp[[#This Row],[Saints Win %]])</f>
        <v>3.0000000000000027E-2</v>
      </c>
      <c r="AE631">
        <f>ABS(tbl_pbp[[#This Row],[play.homeScore]]-tbl_pbp[[#This Row],[play.awayScore]])</f>
        <v>1</v>
      </c>
      <c r="AF631">
        <f>IF(tbl_pbp[[#This Row],[Play Saints Win % Increase]]&gt;=$AF$4,1,0)</f>
        <v>0</v>
      </c>
      <c r="AG631" t="str">
        <f>VLOOKUP(tbl_pbp[[#This Row],[gameId]], games!$B$2:$T$40, 9, FALSE)</f>
        <v>dallas-cowboys</v>
      </c>
      <c r="AH631" s="5">
        <f>IF(tbl_pbp[[#This Row],[AwayTeam]] &lt;&gt; "new-orleans-saints", tbl_pbp[[#This Row],[homeWinPercentage]], 1-tbl_pbp[[#This Row],[homeWinPercentage]])</f>
        <v>0.58699999999999997</v>
      </c>
      <c r="AI631" s="13">
        <f>tbl_pbp[[#This Row],[Kamara]]*tbl_pbp[[#This Row],[Impactful Play]]</f>
        <v>0</v>
      </c>
      <c r="AJ631" s="13">
        <f>tbl_pbp[[#This Row],[Thomas]]*tbl_pbp[[#This Row],[Impactful Play]]</f>
        <v>0</v>
      </c>
      <c r="AK631" s="13" t="str">
        <f>VLOOKUP(tbl_pbp[[#This Row],[Play Saints Win % Increase]], tbl_impact[],3,TRUE)</f>
        <v>Scented (0 to +5%)</v>
      </c>
    </row>
    <row r="632" spans="1:37">
      <c r="A632" s="1">
        <v>107</v>
      </c>
      <c r="B632" s="5">
        <v>0.61699999999999999</v>
      </c>
      <c r="C632" t="s">
        <v>10172</v>
      </c>
      <c r="D632">
        <v>0</v>
      </c>
      <c r="E632">
        <v>0</v>
      </c>
      <c r="F632">
        <v>3</v>
      </c>
      <c r="G632">
        <v>9</v>
      </c>
      <c r="H632">
        <v>10</v>
      </c>
      <c r="I632">
        <v>10</v>
      </c>
      <c r="J632">
        <v>62</v>
      </c>
      <c r="K632" t="s">
        <v>29</v>
      </c>
      <c r="L632">
        <v>1</v>
      </c>
      <c r="M632">
        <v>38</v>
      </c>
      <c r="N632" t="s">
        <v>10173</v>
      </c>
      <c r="O632" t="s">
        <v>681</v>
      </c>
      <c r="P632" t="s">
        <v>45</v>
      </c>
      <c r="Q632" t="s">
        <v>46</v>
      </c>
      <c r="R632" t="s">
        <v>47</v>
      </c>
      <c r="S632" t="s">
        <v>33</v>
      </c>
      <c r="T632" t="s">
        <v>10174</v>
      </c>
      <c r="U632" t="s">
        <v>10175</v>
      </c>
      <c r="V632" t="s">
        <v>9866</v>
      </c>
      <c r="X632" t="str">
        <f>VLOOKUP(pbp!V3382, games!$B$2:$R$40, 3, FALSE)</f>
        <v>2020-10-04T17:00Z</v>
      </c>
      <c r="Y632">
        <f>VLOOKUP(1*V632,NFLGames!$H$11:$H$555,1,FALSE)</f>
        <v>401128102</v>
      </c>
      <c r="Z632">
        <f>VLOOKUP($Y632, NFLGames!$H$11:$K$555,2,FALSE)</f>
        <v>2019</v>
      </c>
      <c r="AA632">
        <f>VLOOKUP($Y632, NFLGames!$H$11:$K$555,3,FALSE)</f>
        <v>4</v>
      </c>
      <c r="AB632" s="6">
        <f>IF(A633=0, 0, AH633-tbl_pbp[[#This Row],[Saints Win %]])</f>
        <v>0</v>
      </c>
      <c r="AE632">
        <f>ABS(tbl_pbp[[#This Row],[play.homeScore]]-tbl_pbp[[#This Row],[play.awayScore]])</f>
        <v>1</v>
      </c>
      <c r="AF632">
        <f>IF(tbl_pbp[[#This Row],[Play Saints Win % Increase]]&gt;=$AF$4,1,0)</f>
        <v>0</v>
      </c>
      <c r="AG632" t="str">
        <f>VLOOKUP(tbl_pbp[[#This Row],[gameId]], games!$B$2:$T$40, 9, FALSE)</f>
        <v>dallas-cowboys</v>
      </c>
      <c r="AH632" s="5">
        <f>IF(tbl_pbp[[#This Row],[AwayTeam]] &lt;&gt; "new-orleans-saints", tbl_pbp[[#This Row],[homeWinPercentage]], 1-tbl_pbp[[#This Row],[homeWinPercentage]])</f>
        <v>0.61699999999999999</v>
      </c>
      <c r="AI632" s="13">
        <f>tbl_pbp[[#This Row],[Kamara]]*tbl_pbp[[#This Row],[Impactful Play]]</f>
        <v>0</v>
      </c>
      <c r="AJ632" s="13">
        <f>tbl_pbp[[#This Row],[Thomas]]*tbl_pbp[[#This Row],[Impactful Play]]</f>
        <v>0</v>
      </c>
      <c r="AK632" s="13" t="str">
        <f>VLOOKUP(tbl_pbp[[#This Row],[Play Saints Win % Increase]], tbl_impact[],3,TRUE)</f>
        <v>Scented (0 to +5%)</v>
      </c>
    </row>
    <row r="633" spans="1:37">
      <c r="A633" s="1">
        <v>108</v>
      </c>
      <c r="B633" s="5">
        <v>0.61699999999999999</v>
      </c>
      <c r="C633" t="s">
        <v>10176</v>
      </c>
      <c r="D633">
        <v>0</v>
      </c>
      <c r="E633">
        <v>0</v>
      </c>
      <c r="F633">
        <v>3</v>
      </c>
      <c r="G633">
        <v>9</v>
      </c>
      <c r="H633">
        <v>10</v>
      </c>
      <c r="I633">
        <v>10</v>
      </c>
      <c r="J633">
        <v>73</v>
      </c>
      <c r="K633" t="s">
        <v>29</v>
      </c>
      <c r="L633">
        <v>1</v>
      </c>
      <c r="M633">
        <v>27</v>
      </c>
      <c r="N633" t="s">
        <v>10177</v>
      </c>
      <c r="O633" t="s">
        <v>2454</v>
      </c>
      <c r="P633" t="s">
        <v>45</v>
      </c>
      <c r="Q633" t="s">
        <v>46</v>
      </c>
      <c r="R633" t="s">
        <v>47</v>
      </c>
      <c r="S633" t="s">
        <v>33</v>
      </c>
      <c r="T633" t="s">
        <v>10065</v>
      </c>
      <c r="U633" t="s">
        <v>10087</v>
      </c>
      <c r="V633" t="s">
        <v>9866</v>
      </c>
      <c r="X633" t="str">
        <f>VLOOKUP(pbp!V3383, games!$B$2:$R$40, 3, FALSE)</f>
        <v>2020-10-04T17:00Z</v>
      </c>
      <c r="Y633">
        <f>VLOOKUP(1*V633,NFLGames!$H$11:$H$555,1,FALSE)</f>
        <v>401128102</v>
      </c>
      <c r="Z633">
        <f>VLOOKUP($Y633, NFLGames!$H$11:$K$555,2,FALSE)</f>
        <v>2019</v>
      </c>
      <c r="AA633">
        <f>VLOOKUP($Y633, NFLGames!$H$11:$K$555,3,FALSE)</f>
        <v>4</v>
      </c>
      <c r="AB633" s="6">
        <f>IF(A634=0, 0, AH634-tbl_pbp[[#This Row],[Saints Win %]])</f>
        <v>4.7000000000000042E-2</v>
      </c>
      <c r="AE633">
        <f>ABS(tbl_pbp[[#This Row],[play.homeScore]]-tbl_pbp[[#This Row],[play.awayScore]])</f>
        <v>1</v>
      </c>
      <c r="AF633">
        <f>IF(tbl_pbp[[#This Row],[Play Saints Win % Increase]]&gt;=$AF$4,1,0)</f>
        <v>0</v>
      </c>
      <c r="AG633" t="str">
        <f>VLOOKUP(tbl_pbp[[#This Row],[gameId]], games!$B$2:$T$40, 9, FALSE)</f>
        <v>dallas-cowboys</v>
      </c>
      <c r="AH633" s="5">
        <f>IF(tbl_pbp[[#This Row],[AwayTeam]] &lt;&gt; "new-orleans-saints", tbl_pbp[[#This Row],[homeWinPercentage]], 1-tbl_pbp[[#This Row],[homeWinPercentage]])</f>
        <v>0.61699999999999999</v>
      </c>
      <c r="AI633" s="13">
        <f>tbl_pbp[[#This Row],[Kamara]]*tbl_pbp[[#This Row],[Impactful Play]]</f>
        <v>0</v>
      </c>
      <c r="AJ633" s="13">
        <f>tbl_pbp[[#This Row],[Thomas]]*tbl_pbp[[#This Row],[Impactful Play]]</f>
        <v>0</v>
      </c>
      <c r="AK633" s="13" t="str">
        <f>VLOOKUP(tbl_pbp[[#This Row],[Play Saints Win % Increase]], tbl_impact[],3,TRUE)</f>
        <v>Scented (0 to +5%)</v>
      </c>
    </row>
    <row r="634" spans="1:37">
      <c r="A634" s="1">
        <v>109</v>
      </c>
      <c r="B634" s="5">
        <v>0.66400000000000003</v>
      </c>
      <c r="C634" t="s">
        <v>10178</v>
      </c>
      <c r="D634">
        <v>0</v>
      </c>
      <c r="E634">
        <v>0</v>
      </c>
      <c r="F634">
        <v>3</v>
      </c>
      <c r="G634">
        <v>9</v>
      </c>
      <c r="H634">
        <v>10</v>
      </c>
      <c r="I634">
        <v>6</v>
      </c>
      <c r="J634">
        <v>77</v>
      </c>
      <c r="K634" t="s">
        <v>29</v>
      </c>
      <c r="L634">
        <v>2</v>
      </c>
      <c r="M634">
        <v>23</v>
      </c>
      <c r="N634" t="s">
        <v>10179</v>
      </c>
      <c r="O634" t="s">
        <v>235</v>
      </c>
      <c r="P634" t="s">
        <v>30</v>
      </c>
      <c r="Q634" t="s">
        <v>31</v>
      </c>
      <c r="R634" t="s">
        <v>32</v>
      </c>
      <c r="S634" t="s">
        <v>60</v>
      </c>
      <c r="T634" t="s">
        <v>10051</v>
      </c>
      <c r="U634" t="s">
        <v>10180</v>
      </c>
      <c r="V634" t="s">
        <v>9866</v>
      </c>
      <c r="X634" t="str">
        <f>VLOOKUP(pbp!V3384, games!$B$2:$R$40, 3, FALSE)</f>
        <v>2020-10-04T17:00Z</v>
      </c>
      <c r="Y634">
        <f>VLOOKUP(1*V634,NFLGames!$H$11:$H$555,1,FALSE)</f>
        <v>401128102</v>
      </c>
      <c r="Z634">
        <f>VLOOKUP($Y634, NFLGames!$H$11:$K$555,2,FALSE)</f>
        <v>2019</v>
      </c>
      <c r="AA634">
        <f>VLOOKUP($Y634, NFLGames!$H$11:$K$555,3,FALSE)</f>
        <v>4</v>
      </c>
      <c r="AB634" s="6">
        <f>IF(A635=0, 0, AH635-tbl_pbp[[#This Row],[Saints Win %]])</f>
        <v>-1.100000000000001E-2</v>
      </c>
      <c r="AE634">
        <f>ABS(tbl_pbp[[#This Row],[play.homeScore]]-tbl_pbp[[#This Row],[play.awayScore]])</f>
        <v>1</v>
      </c>
      <c r="AF634">
        <f>IF(tbl_pbp[[#This Row],[Play Saints Win % Increase]]&gt;=$AF$4,1,0)</f>
        <v>0</v>
      </c>
      <c r="AG634" t="str">
        <f>VLOOKUP(tbl_pbp[[#This Row],[gameId]], games!$B$2:$T$40, 9, FALSE)</f>
        <v>dallas-cowboys</v>
      </c>
      <c r="AH634" s="5">
        <f>IF(tbl_pbp[[#This Row],[AwayTeam]] &lt;&gt; "new-orleans-saints", tbl_pbp[[#This Row],[homeWinPercentage]], 1-tbl_pbp[[#This Row],[homeWinPercentage]])</f>
        <v>0.66400000000000003</v>
      </c>
      <c r="AI634" s="13">
        <f>tbl_pbp[[#This Row],[Kamara]]*tbl_pbp[[#This Row],[Impactful Play]]</f>
        <v>0</v>
      </c>
      <c r="AJ634" s="13">
        <f>tbl_pbp[[#This Row],[Thomas]]*tbl_pbp[[#This Row],[Impactful Play]]</f>
        <v>0</v>
      </c>
      <c r="AK634" s="13" t="str">
        <f>VLOOKUP(tbl_pbp[[#This Row],[Play Saints Win % Increase]], tbl_impact[],3,TRUE)</f>
        <v>Bad (0 to -5%)</v>
      </c>
    </row>
    <row r="635" spans="1:37">
      <c r="A635" s="1">
        <v>110</v>
      </c>
      <c r="B635" s="5">
        <v>0.65300000000000002</v>
      </c>
      <c r="C635" t="s">
        <v>10181</v>
      </c>
      <c r="D635">
        <v>0</v>
      </c>
      <c r="E635">
        <v>0</v>
      </c>
      <c r="F635">
        <v>3</v>
      </c>
      <c r="G635">
        <v>9</v>
      </c>
      <c r="H635">
        <v>10</v>
      </c>
      <c r="I635">
        <v>1</v>
      </c>
      <c r="J635">
        <v>82</v>
      </c>
      <c r="K635" t="s">
        <v>29</v>
      </c>
      <c r="L635">
        <v>3</v>
      </c>
      <c r="M635">
        <v>18</v>
      </c>
      <c r="N635" t="s">
        <v>10182</v>
      </c>
      <c r="O635" t="s">
        <v>823</v>
      </c>
      <c r="P635" t="s">
        <v>45</v>
      </c>
      <c r="Q635" t="s">
        <v>46</v>
      </c>
      <c r="R635" t="s">
        <v>47</v>
      </c>
      <c r="S635" t="s">
        <v>54</v>
      </c>
      <c r="T635" t="s">
        <v>10010</v>
      </c>
      <c r="U635" t="s">
        <v>10183</v>
      </c>
      <c r="V635" t="s">
        <v>9866</v>
      </c>
      <c r="X635" t="str">
        <f>VLOOKUP(pbp!V3385, games!$B$2:$R$40, 3, FALSE)</f>
        <v>2020-10-04T17:00Z</v>
      </c>
      <c r="Y635">
        <f>VLOOKUP(1*V635,NFLGames!$H$11:$H$555,1,FALSE)</f>
        <v>401128102</v>
      </c>
      <c r="Z635">
        <f>VLOOKUP($Y635, NFLGames!$H$11:$K$555,2,FALSE)</f>
        <v>2019</v>
      </c>
      <c r="AA635">
        <f>VLOOKUP($Y635, NFLGames!$H$11:$K$555,3,FALSE)</f>
        <v>4</v>
      </c>
      <c r="AB635" s="6">
        <f>IF(A636=0, 0, AH636-tbl_pbp[[#This Row],[Saints Win %]])</f>
        <v>-3.9000000000000035E-2</v>
      </c>
      <c r="AE635">
        <f>ABS(tbl_pbp[[#This Row],[play.homeScore]]-tbl_pbp[[#This Row],[play.awayScore]])</f>
        <v>1</v>
      </c>
      <c r="AF635">
        <f>IF(tbl_pbp[[#This Row],[Play Saints Win % Increase]]&gt;=$AF$4,1,0)</f>
        <v>0</v>
      </c>
      <c r="AG635" t="str">
        <f>VLOOKUP(tbl_pbp[[#This Row],[gameId]], games!$B$2:$T$40, 9, FALSE)</f>
        <v>dallas-cowboys</v>
      </c>
      <c r="AH635" s="5">
        <f>IF(tbl_pbp[[#This Row],[AwayTeam]] &lt;&gt; "new-orleans-saints", tbl_pbp[[#This Row],[homeWinPercentage]], 1-tbl_pbp[[#This Row],[homeWinPercentage]])</f>
        <v>0.65300000000000002</v>
      </c>
      <c r="AI635" s="13">
        <f>tbl_pbp[[#This Row],[Kamara]]*tbl_pbp[[#This Row],[Impactful Play]]</f>
        <v>0</v>
      </c>
      <c r="AJ635" s="13">
        <f>tbl_pbp[[#This Row],[Thomas]]*tbl_pbp[[#This Row],[Impactful Play]]</f>
        <v>0</v>
      </c>
      <c r="AK635" s="13" t="str">
        <f>VLOOKUP(tbl_pbp[[#This Row],[Play Saints Win % Increase]], tbl_impact[],3,TRUE)</f>
        <v>Bad (0 to -5%)</v>
      </c>
    </row>
    <row r="636" spans="1:37">
      <c r="A636" s="1">
        <v>111</v>
      </c>
      <c r="B636" s="5">
        <v>0.61399999999999999</v>
      </c>
      <c r="C636" t="s">
        <v>10184</v>
      </c>
      <c r="D636">
        <v>0</v>
      </c>
      <c r="E636">
        <v>0</v>
      </c>
      <c r="F636">
        <v>3</v>
      </c>
      <c r="G636">
        <v>9</v>
      </c>
      <c r="H636">
        <v>10</v>
      </c>
      <c r="I636">
        <v>10</v>
      </c>
      <c r="J636">
        <v>84</v>
      </c>
      <c r="K636" t="s">
        <v>29</v>
      </c>
      <c r="L636">
        <v>1</v>
      </c>
      <c r="M636">
        <v>16</v>
      </c>
      <c r="N636" t="s">
        <v>10185</v>
      </c>
      <c r="O636" t="s">
        <v>362</v>
      </c>
      <c r="P636" t="s">
        <v>22</v>
      </c>
      <c r="Q636" t="s">
        <v>37</v>
      </c>
      <c r="S636" t="s">
        <v>33</v>
      </c>
      <c r="T636" t="s">
        <v>10123</v>
      </c>
      <c r="U636" t="s">
        <v>10124</v>
      </c>
      <c r="V636" t="s">
        <v>9866</v>
      </c>
      <c r="X636" t="str">
        <f>VLOOKUP(pbp!V3386, games!$B$2:$R$40, 3, FALSE)</f>
        <v>2020-10-04T17:00Z</v>
      </c>
      <c r="Y636">
        <f>VLOOKUP(1*V636,NFLGames!$H$11:$H$555,1,FALSE)</f>
        <v>401128102</v>
      </c>
      <c r="Z636">
        <f>VLOOKUP($Y636, NFLGames!$H$11:$K$555,2,FALSE)</f>
        <v>2019</v>
      </c>
      <c r="AA636">
        <f>VLOOKUP($Y636, NFLGames!$H$11:$K$555,3,FALSE)</f>
        <v>4</v>
      </c>
      <c r="AB636" s="6">
        <f>IF(A637=0, 0, AH637-tbl_pbp[[#This Row],[Saints Win %]])</f>
        <v>5.600000000000005E-2</v>
      </c>
      <c r="AE636">
        <f>ABS(tbl_pbp[[#This Row],[play.homeScore]]-tbl_pbp[[#This Row],[play.awayScore]])</f>
        <v>1</v>
      </c>
      <c r="AF636">
        <f>IF(tbl_pbp[[#This Row],[Play Saints Win % Increase]]&gt;=$AF$4,1,0)</f>
        <v>0</v>
      </c>
      <c r="AG636" t="str">
        <f>VLOOKUP(tbl_pbp[[#This Row],[gameId]], games!$B$2:$T$40, 9, FALSE)</f>
        <v>dallas-cowboys</v>
      </c>
      <c r="AH636" s="5">
        <f>IF(tbl_pbp[[#This Row],[AwayTeam]] &lt;&gt; "new-orleans-saints", tbl_pbp[[#This Row],[homeWinPercentage]], 1-tbl_pbp[[#This Row],[homeWinPercentage]])</f>
        <v>0.61399999999999999</v>
      </c>
      <c r="AI636" s="13">
        <f>tbl_pbp[[#This Row],[Kamara]]*tbl_pbp[[#This Row],[Impactful Play]]</f>
        <v>0</v>
      </c>
      <c r="AJ636" s="13">
        <f>tbl_pbp[[#This Row],[Thomas]]*tbl_pbp[[#This Row],[Impactful Play]]</f>
        <v>0</v>
      </c>
      <c r="AK636" s="13" t="str">
        <f>VLOOKUP(tbl_pbp[[#This Row],[Play Saints Win % Increase]], tbl_impact[],3,TRUE)</f>
        <v>Perfumed (5 to + 10%)</v>
      </c>
    </row>
    <row r="637" spans="1:37">
      <c r="A637" s="1">
        <v>112</v>
      </c>
      <c r="B637" s="5">
        <v>0.67</v>
      </c>
      <c r="C637" t="s">
        <v>10186</v>
      </c>
      <c r="D637">
        <v>0</v>
      </c>
      <c r="E637">
        <v>0</v>
      </c>
      <c r="F637">
        <v>3</v>
      </c>
      <c r="G637">
        <v>9</v>
      </c>
      <c r="H637">
        <v>10</v>
      </c>
      <c r="I637">
        <v>10</v>
      </c>
      <c r="J637">
        <v>84</v>
      </c>
      <c r="K637" t="s">
        <v>29</v>
      </c>
      <c r="L637">
        <v>2</v>
      </c>
      <c r="M637">
        <v>16</v>
      </c>
      <c r="N637" t="s">
        <v>10187</v>
      </c>
      <c r="O637" t="s">
        <v>6388</v>
      </c>
      <c r="P637" t="s">
        <v>94</v>
      </c>
      <c r="Q637" t="s">
        <v>95</v>
      </c>
      <c r="R637" t="s">
        <v>96</v>
      </c>
      <c r="S637" t="s">
        <v>120</v>
      </c>
      <c r="T637" t="s">
        <v>10123</v>
      </c>
      <c r="U637" t="s">
        <v>10188</v>
      </c>
      <c r="V637" t="s">
        <v>9866</v>
      </c>
      <c r="X637" t="str">
        <f>VLOOKUP(pbp!V3387, games!$B$2:$R$40, 3, FALSE)</f>
        <v>2020-10-04T17:00Z</v>
      </c>
      <c r="Y637">
        <f>VLOOKUP(1*V637,NFLGames!$H$11:$H$555,1,FALSE)</f>
        <v>401128102</v>
      </c>
      <c r="Z637">
        <f>VLOOKUP($Y637, NFLGames!$H$11:$K$555,2,FALSE)</f>
        <v>2019</v>
      </c>
      <c r="AA637">
        <f>VLOOKUP($Y637, NFLGames!$H$11:$K$555,3,FALSE)</f>
        <v>4</v>
      </c>
      <c r="AB637" s="6">
        <f>IF(A638=0, 0, AH638-tbl_pbp[[#This Row],[Saints Win %]])</f>
        <v>0</v>
      </c>
      <c r="AE637">
        <f>ABS(tbl_pbp[[#This Row],[play.homeScore]]-tbl_pbp[[#This Row],[play.awayScore]])</f>
        <v>1</v>
      </c>
      <c r="AF637">
        <f>IF(tbl_pbp[[#This Row],[Play Saints Win % Increase]]&gt;=$AF$4,1,0)</f>
        <v>0</v>
      </c>
      <c r="AG637" t="str">
        <f>VLOOKUP(tbl_pbp[[#This Row],[gameId]], games!$B$2:$T$40, 9, FALSE)</f>
        <v>dallas-cowboys</v>
      </c>
      <c r="AH637" s="5">
        <f>IF(tbl_pbp[[#This Row],[AwayTeam]] &lt;&gt; "new-orleans-saints", tbl_pbp[[#This Row],[homeWinPercentage]], 1-tbl_pbp[[#This Row],[homeWinPercentage]])</f>
        <v>0.67</v>
      </c>
      <c r="AI637" s="13">
        <f>tbl_pbp[[#This Row],[Kamara]]*tbl_pbp[[#This Row],[Impactful Play]]</f>
        <v>0</v>
      </c>
      <c r="AJ637" s="13">
        <f>tbl_pbp[[#This Row],[Thomas]]*tbl_pbp[[#This Row],[Impactful Play]]</f>
        <v>0</v>
      </c>
      <c r="AK637" s="13" t="str">
        <f>VLOOKUP(tbl_pbp[[#This Row],[Play Saints Win % Increase]], tbl_impact[],3,TRUE)</f>
        <v>Scented (0 to +5%)</v>
      </c>
    </row>
    <row r="638" spans="1:37">
      <c r="A638" s="1">
        <v>113</v>
      </c>
      <c r="B638" s="5">
        <v>0.67</v>
      </c>
      <c r="C638" t="s">
        <v>10189</v>
      </c>
      <c r="D638">
        <v>0</v>
      </c>
      <c r="E638">
        <v>0</v>
      </c>
      <c r="F638">
        <v>3</v>
      </c>
      <c r="G638">
        <v>9</v>
      </c>
      <c r="H638">
        <v>10</v>
      </c>
      <c r="I638">
        <v>0</v>
      </c>
      <c r="J638">
        <v>89</v>
      </c>
      <c r="L638">
        <v>2</v>
      </c>
      <c r="M638">
        <v>11</v>
      </c>
      <c r="N638" t="s">
        <v>306</v>
      </c>
      <c r="O638" t="s">
        <v>143</v>
      </c>
      <c r="P638" t="s">
        <v>144</v>
      </c>
      <c r="Q638" t="s">
        <v>145</v>
      </c>
      <c r="R638" t="s">
        <v>146</v>
      </c>
      <c r="V638" t="s">
        <v>9866</v>
      </c>
      <c r="X638" t="str">
        <f>VLOOKUP(pbp!V3388, games!$B$2:$R$40, 3, FALSE)</f>
        <v>2020-10-04T17:00Z</v>
      </c>
      <c r="Y638">
        <f>VLOOKUP(1*V638,NFLGames!$H$11:$H$555,1,FALSE)</f>
        <v>401128102</v>
      </c>
      <c r="Z638">
        <f>VLOOKUP($Y638, NFLGames!$H$11:$K$555,2,FALSE)</f>
        <v>2019</v>
      </c>
      <c r="AA638">
        <f>VLOOKUP($Y638, NFLGames!$H$11:$K$555,3,FALSE)</f>
        <v>4</v>
      </c>
      <c r="AB638" s="6">
        <f>IF(A639=0, 0, AH639-tbl_pbp[[#This Row],[Saints Win %]])</f>
        <v>-5.1000000000000045E-2</v>
      </c>
      <c r="AE638">
        <f>ABS(tbl_pbp[[#This Row],[play.homeScore]]-tbl_pbp[[#This Row],[play.awayScore]])</f>
        <v>1</v>
      </c>
      <c r="AF638">
        <f>IF(tbl_pbp[[#This Row],[Play Saints Win % Increase]]&gt;=$AF$4,1,0)</f>
        <v>0</v>
      </c>
      <c r="AG638" t="str">
        <f>VLOOKUP(tbl_pbp[[#This Row],[gameId]], games!$B$2:$T$40, 9, FALSE)</f>
        <v>dallas-cowboys</v>
      </c>
      <c r="AH638" s="5">
        <f>IF(tbl_pbp[[#This Row],[AwayTeam]] &lt;&gt; "new-orleans-saints", tbl_pbp[[#This Row],[homeWinPercentage]], 1-tbl_pbp[[#This Row],[homeWinPercentage]])</f>
        <v>0.67</v>
      </c>
      <c r="AI638" s="13">
        <f>tbl_pbp[[#This Row],[Kamara]]*tbl_pbp[[#This Row],[Impactful Play]]</f>
        <v>0</v>
      </c>
      <c r="AJ638" s="13">
        <f>tbl_pbp[[#This Row],[Thomas]]*tbl_pbp[[#This Row],[Impactful Play]]</f>
        <v>0</v>
      </c>
      <c r="AK638" s="13" t="str">
        <f>VLOOKUP(tbl_pbp[[#This Row],[Play Saints Win % Increase]], tbl_impact[],3,TRUE)</f>
        <v>Smelly (worse than-5% -&gt; -10%)</v>
      </c>
    </row>
    <row r="639" spans="1:37">
      <c r="A639" s="1">
        <v>114</v>
      </c>
      <c r="B639" s="5">
        <v>0.61899999999999999</v>
      </c>
      <c r="C639" t="s">
        <v>10190</v>
      </c>
      <c r="D639">
        <v>0</v>
      </c>
      <c r="E639">
        <v>0</v>
      </c>
      <c r="F639">
        <v>4</v>
      </c>
      <c r="G639">
        <v>9</v>
      </c>
      <c r="H639">
        <v>10</v>
      </c>
      <c r="I639">
        <v>5</v>
      </c>
      <c r="J639">
        <v>89</v>
      </c>
      <c r="K639" t="s">
        <v>29</v>
      </c>
      <c r="L639">
        <v>2</v>
      </c>
      <c r="M639">
        <v>11</v>
      </c>
      <c r="N639" t="s">
        <v>10191</v>
      </c>
      <c r="O639" t="s">
        <v>24</v>
      </c>
      <c r="P639" t="s">
        <v>45</v>
      </c>
      <c r="Q639" t="s">
        <v>46</v>
      </c>
      <c r="R639" t="s">
        <v>47</v>
      </c>
      <c r="S639" t="s">
        <v>38</v>
      </c>
      <c r="T639" t="s">
        <v>9964</v>
      </c>
      <c r="U639" t="s">
        <v>10192</v>
      </c>
      <c r="V639" t="s">
        <v>9866</v>
      </c>
      <c r="X639" t="str">
        <f>VLOOKUP(pbp!V3389, games!$B$2:$R$40, 3, FALSE)</f>
        <v>2020-10-04T17:00Z</v>
      </c>
      <c r="Y639">
        <f>VLOOKUP(1*V639,NFLGames!$H$11:$H$555,1,FALSE)</f>
        <v>401128102</v>
      </c>
      <c r="Z639">
        <f>VLOOKUP($Y639, NFLGames!$H$11:$K$555,2,FALSE)</f>
        <v>2019</v>
      </c>
      <c r="AA639">
        <f>VLOOKUP($Y639, NFLGames!$H$11:$K$555,3,FALSE)</f>
        <v>4</v>
      </c>
      <c r="AB639" s="6">
        <f>IF(A640=0, 0, AH640-tbl_pbp[[#This Row],[Saints Win %]])</f>
        <v>-3.9000000000000035E-2</v>
      </c>
      <c r="AE639">
        <f>ABS(tbl_pbp[[#This Row],[play.homeScore]]-tbl_pbp[[#This Row],[play.awayScore]])</f>
        <v>1</v>
      </c>
      <c r="AF639">
        <f>IF(tbl_pbp[[#This Row],[Play Saints Win % Increase]]&gt;=$AF$4,1,0)</f>
        <v>0</v>
      </c>
      <c r="AG639" t="str">
        <f>VLOOKUP(tbl_pbp[[#This Row],[gameId]], games!$B$2:$T$40, 9, FALSE)</f>
        <v>dallas-cowboys</v>
      </c>
      <c r="AH639" s="5">
        <f>IF(tbl_pbp[[#This Row],[AwayTeam]] &lt;&gt; "new-orleans-saints", tbl_pbp[[#This Row],[homeWinPercentage]], 1-tbl_pbp[[#This Row],[homeWinPercentage]])</f>
        <v>0.61899999999999999</v>
      </c>
      <c r="AI639" s="13">
        <f>tbl_pbp[[#This Row],[Kamara]]*tbl_pbp[[#This Row],[Impactful Play]]</f>
        <v>0</v>
      </c>
      <c r="AJ639" s="13">
        <f>tbl_pbp[[#This Row],[Thomas]]*tbl_pbp[[#This Row],[Impactful Play]]</f>
        <v>0</v>
      </c>
      <c r="AK639" s="13" t="str">
        <f>VLOOKUP(tbl_pbp[[#This Row],[Play Saints Win % Increase]], tbl_impact[],3,TRUE)</f>
        <v>Bad (0 to -5%)</v>
      </c>
    </row>
    <row r="640" spans="1:37">
      <c r="A640" s="1">
        <v>115</v>
      </c>
      <c r="B640" s="5">
        <v>0.57999999999999996</v>
      </c>
      <c r="C640" t="s">
        <v>10193</v>
      </c>
      <c r="D640">
        <v>0</v>
      </c>
      <c r="E640">
        <v>0</v>
      </c>
      <c r="F640">
        <v>4</v>
      </c>
      <c r="G640">
        <v>9</v>
      </c>
      <c r="H640">
        <v>10</v>
      </c>
      <c r="I640">
        <v>7</v>
      </c>
      <c r="J640">
        <v>87</v>
      </c>
      <c r="K640" t="s">
        <v>29</v>
      </c>
      <c r="L640">
        <v>3</v>
      </c>
      <c r="M640">
        <v>13</v>
      </c>
      <c r="N640" t="s">
        <v>10194</v>
      </c>
      <c r="O640" t="s">
        <v>372</v>
      </c>
      <c r="P640" t="s">
        <v>45</v>
      </c>
      <c r="Q640" t="s">
        <v>46</v>
      </c>
      <c r="R640" t="s">
        <v>47</v>
      </c>
      <c r="S640" t="s">
        <v>212</v>
      </c>
      <c r="T640" t="s">
        <v>10096</v>
      </c>
      <c r="U640" t="s">
        <v>10195</v>
      </c>
      <c r="V640" t="s">
        <v>9866</v>
      </c>
      <c r="X640" t="str">
        <f>VLOOKUP(pbp!V3390, games!$B$2:$R$40, 3, FALSE)</f>
        <v>2020-10-04T17:00Z</v>
      </c>
      <c r="Y640">
        <f>VLOOKUP(1*V640,NFLGames!$H$11:$H$555,1,FALSE)</f>
        <v>401128102</v>
      </c>
      <c r="Z640">
        <f>VLOOKUP($Y640, NFLGames!$H$11:$K$555,2,FALSE)</f>
        <v>2019</v>
      </c>
      <c r="AA640">
        <f>VLOOKUP($Y640, NFLGames!$H$11:$K$555,3,FALSE)</f>
        <v>4</v>
      </c>
      <c r="AB640" s="6">
        <f>IF(A641=0, 0, AH641-tbl_pbp[[#This Row],[Saints Win %]])</f>
        <v>2.0000000000000018E-3</v>
      </c>
      <c r="AE640">
        <f>ABS(tbl_pbp[[#This Row],[play.homeScore]]-tbl_pbp[[#This Row],[play.awayScore]])</f>
        <v>1</v>
      </c>
      <c r="AF640">
        <f>IF(tbl_pbp[[#This Row],[Play Saints Win % Increase]]&gt;=$AF$4,1,0)</f>
        <v>0</v>
      </c>
      <c r="AG640" t="str">
        <f>VLOOKUP(tbl_pbp[[#This Row],[gameId]], games!$B$2:$T$40, 9, FALSE)</f>
        <v>dallas-cowboys</v>
      </c>
      <c r="AH640" s="5">
        <f>IF(tbl_pbp[[#This Row],[AwayTeam]] &lt;&gt; "new-orleans-saints", tbl_pbp[[#This Row],[homeWinPercentage]], 1-tbl_pbp[[#This Row],[homeWinPercentage]])</f>
        <v>0.57999999999999996</v>
      </c>
      <c r="AI640" s="13">
        <f>tbl_pbp[[#This Row],[Kamara]]*tbl_pbp[[#This Row],[Impactful Play]]</f>
        <v>0</v>
      </c>
      <c r="AJ640" s="13">
        <f>tbl_pbp[[#This Row],[Thomas]]*tbl_pbp[[#This Row],[Impactful Play]]</f>
        <v>0</v>
      </c>
      <c r="AK640" s="13" t="str">
        <f>VLOOKUP(tbl_pbp[[#This Row],[Play Saints Win % Increase]], tbl_impact[],3,TRUE)</f>
        <v>Scented (0 to +5%)</v>
      </c>
    </row>
    <row r="641" spans="1:37">
      <c r="A641" s="1">
        <v>116</v>
      </c>
      <c r="B641" s="5">
        <v>0.58199999999999996</v>
      </c>
      <c r="C641" t="s">
        <v>10196</v>
      </c>
      <c r="D641">
        <v>0</v>
      </c>
      <c r="E641">
        <v>0</v>
      </c>
      <c r="F641">
        <v>4</v>
      </c>
      <c r="G641">
        <v>12</v>
      </c>
      <c r="H641">
        <v>10</v>
      </c>
      <c r="I641">
        <v>2</v>
      </c>
      <c r="J641">
        <v>92</v>
      </c>
      <c r="K641" t="s">
        <v>29</v>
      </c>
      <c r="L641">
        <v>4</v>
      </c>
      <c r="M641">
        <v>8</v>
      </c>
      <c r="N641" t="s">
        <v>10197</v>
      </c>
      <c r="O641" t="s">
        <v>253</v>
      </c>
      <c r="P641" t="s">
        <v>187</v>
      </c>
      <c r="Q641" t="s">
        <v>188</v>
      </c>
      <c r="R641" t="s">
        <v>189</v>
      </c>
      <c r="S641" t="s">
        <v>154</v>
      </c>
      <c r="T641" t="s">
        <v>10198</v>
      </c>
      <c r="U641" t="s">
        <v>10199</v>
      </c>
      <c r="V641" t="s">
        <v>9866</v>
      </c>
      <c r="X641" t="str">
        <f>VLOOKUP(pbp!V3391, games!$B$2:$R$40, 3, FALSE)</f>
        <v>2020-10-04T17:00Z</v>
      </c>
      <c r="Y641">
        <f>VLOOKUP(1*V641,NFLGames!$H$11:$H$555,1,FALSE)</f>
        <v>401128102</v>
      </c>
      <c r="Z641">
        <f>VLOOKUP($Y641, NFLGames!$H$11:$K$555,2,FALSE)</f>
        <v>2019</v>
      </c>
      <c r="AA641">
        <f>VLOOKUP($Y641, NFLGames!$H$11:$K$555,3,FALSE)</f>
        <v>4</v>
      </c>
      <c r="AB641" s="6">
        <f>IF(A642=0, 0, AH642-tbl_pbp[[#This Row],[Saints Win %]])</f>
        <v>-8.0000000000000071E-3</v>
      </c>
      <c r="AE641">
        <f>ABS(tbl_pbp[[#This Row],[play.homeScore]]-tbl_pbp[[#This Row],[play.awayScore]])</f>
        <v>2</v>
      </c>
      <c r="AF641">
        <f>IF(tbl_pbp[[#This Row],[Play Saints Win % Increase]]&gt;=$AF$4,1,0)</f>
        <v>0</v>
      </c>
      <c r="AG641" t="str">
        <f>VLOOKUP(tbl_pbp[[#This Row],[gameId]], games!$B$2:$T$40, 9, FALSE)</f>
        <v>dallas-cowboys</v>
      </c>
      <c r="AH641" s="5">
        <f>IF(tbl_pbp[[#This Row],[AwayTeam]] &lt;&gt; "new-orleans-saints", tbl_pbp[[#This Row],[homeWinPercentage]], 1-tbl_pbp[[#This Row],[homeWinPercentage]])</f>
        <v>0.58199999999999996</v>
      </c>
      <c r="AI641" s="13">
        <f>tbl_pbp[[#This Row],[Kamara]]*tbl_pbp[[#This Row],[Impactful Play]]</f>
        <v>0</v>
      </c>
      <c r="AJ641" s="13">
        <f>tbl_pbp[[#This Row],[Thomas]]*tbl_pbp[[#This Row],[Impactful Play]]</f>
        <v>0</v>
      </c>
      <c r="AK641" s="13" t="str">
        <f>VLOOKUP(tbl_pbp[[#This Row],[Play Saints Win % Increase]], tbl_impact[],3,TRUE)</f>
        <v>Bad (0 to -5%)</v>
      </c>
    </row>
    <row r="642" spans="1:37">
      <c r="A642" s="1">
        <v>117</v>
      </c>
      <c r="B642" s="5">
        <v>0.57399999999999995</v>
      </c>
      <c r="C642" t="s">
        <v>10200</v>
      </c>
      <c r="D642">
        <v>0</v>
      </c>
      <c r="E642">
        <v>0</v>
      </c>
      <c r="F642">
        <v>4</v>
      </c>
      <c r="G642">
        <v>12</v>
      </c>
      <c r="H642">
        <v>10</v>
      </c>
      <c r="I642">
        <v>0</v>
      </c>
      <c r="J642">
        <v>35</v>
      </c>
      <c r="K642" t="s">
        <v>29</v>
      </c>
      <c r="L642">
        <v>0</v>
      </c>
      <c r="M642">
        <v>65</v>
      </c>
      <c r="N642" t="s">
        <v>288</v>
      </c>
      <c r="O642" t="s">
        <v>253</v>
      </c>
      <c r="P642" t="s">
        <v>25</v>
      </c>
      <c r="Q642" t="s">
        <v>26</v>
      </c>
      <c r="R642" t="s">
        <v>27</v>
      </c>
      <c r="V642" t="s">
        <v>9866</v>
      </c>
      <c r="X642" t="str">
        <f>VLOOKUP(pbp!V3392, games!$B$2:$R$40, 3, FALSE)</f>
        <v>2020-10-04T17:00Z</v>
      </c>
      <c r="Y642">
        <f>VLOOKUP(1*V642,NFLGames!$H$11:$H$555,1,FALSE)</f>
        <v>401128102</v>
      </c>
      <c r="Z642">
        <f>VLOOKUP($Y642, NFLGames!$H$11:$K$555,2,FALSE)</f>
        <v>2019</v>
      </c>
      <c r="AA642">
        <f>VLOOKUP($Y642, NFLGames!$H$11:$K$555,3,FALSE)</f>
        <v>4</v>
      </c>
      <c r="AB642" s="6">
        <f>IF(A643=0, 0, AH643-tbl_pbp[[#This Row],[Saints Win %]])</f>
        <v>9.000000000000008E-3</v>
      </c>
      <c r="AE642">
        <f>ABS(tbl_pbp[[#This Row],[play.homeScore]]-tbl_pbp[[#This Row],[play.awayScore]])</f>
        <v>2</v>
      </c>
      <c r="AF642">
        <f>IF(tbl_pbp[[#This Row],[Play Saints Win % Increase]]&gt;=$AF$4,1,0)</f>
        <v>0</v>
      </c>
      <c r="AG642" t="str">
        <f>VLOOKUP(tbl_pbp[[#This Row],[gameId]], games!$B$2:$T$40, 9, FALSE)</f>
        <v>dallas-cowboys</v>
      </c>
      <c r="AH642" s="5">
        <f>IF(tbl_pbp[[#This Row],[AwayTeam]] &lt;&gt; "new-orleans-saints", tbl_pbp[[#This Row],[homeWinPercentage]], 1-tbl_pbp[[#This Row],[homeWinPercentage]])</f>
        <v>0.57399999999999995</v>
      </c>
      <c r="AI642" s="13">
        <f>tbl_pbp[[#This Row],[Kamara]]*tbl_pbp[[#This Row],[Impactful Play]]</f>
        <v>0</v>
      </c>
      <c r="AJ642" s="13">
        <f>tbl_pbp[[#This Row],[Thomas]]*tbl_pbp[[#This Row],[Impactful Play]]</f>
        <v>0</v>
      </c>
      <c r="AK642" s="13" t="str">
        <f>VLOOKUP(tbl_pbp[[#This Row],[Play Saints Win % Increase]], tbl_impact[],3,TRUE)</f>
        <v>Scented (0 to +5%)</v>
      </c>
    </row>
    <row r="643" spans="1:37">
      <c r="A643" s="1">
        <v>118</v>
      </c>
      <c r="B643" s="5">
        <v>0.58299999999999996</v>
      </c>
      <c r="C643" t="s">
        <v>10201</v>
      </c>
      <c r="D643">
        <v>0</v>
      </c>
      <c r="E643">
        <v>0</v>
      </c>
      <c r="F643">
        <v>4</v>
      </c>
      <c r="G643">
        <v>12</v>
      </c>
      <c r="H643">
        <v>10</v>
      </c>
      <c r="I643">
        <v>10</v>
      </c>
      <c r="J643">
        <v>75</v>
      </c>
      <c r="K643" t="s">
        <v>9868</v>
      </c>
      <c r="L643">
        <v>1</v>
      </c>
      <c r="M643">
        <v>75</v>
      </c>
      <c r="N643" t="s">
        <v>10202</v>
      </c>
      <c r="O643" t="s">
        <v>253</v>
      </c>
      <c r="P643" t="s">
        <v>45</v>
      </c>
      <c r="Q643" t="s">
        <v>46</v>
      </c>
      <c r="R643" t="s">
        <v>47</v>
      </c>
      <c r="S643" t="s">
        <v>33</v>
      </c>
      <c r="T643" t="s">
        <v>9870</v>
      </c>
      <c r="U643" t="s">
        <v>9871</v>
      </c>
      <c r="V643" t="s">
        <v>9866</v>
      </c>
      <c r="X643" t="str">
        <f>VLOOKUP(pbp!V3393, games!$B$2:$R$40, 3, FALSE)</f>
        <v>2020-10-04T17:00Z</v>
      </c>
      <c r="Y643">
        <f>VLOOKUP(1*V643,NFLGames!$H$11:$H$555,1,FALSE)</f>
        <v>401128102</v>
      </c>
      <c r="Z643">
        <f>VLOOKUP($Y643, NFLGames!$H$11:$K$555,2,FALSE)</f>
        <v>2019</v>
      </c>
      <c r="AA643">
        <f>VLOOKUP($Y643, NFLGames!$H$11:$K$555,3,FALSE)</f>
        <v>4</v>
      </c>
      <c r="AB643" s="6">
        <f>IF(A644=0, 0, AH644-tbl_pbp[[#This Row],[Saints Win %]])</f>
        <v>2.4000000000000021E-2</v>
      </c>
      <c r="AE643">
        <f>ABS(tbl_pbp[[#This Row],[play.homeScore]]-tbl_pbp[[#This Row],[play.awayScore]])</f>
        <v>2</v>
      </c>
      <c r="AF643">
        <f>IF(tbl_pbp[[#This Row],[Play Saints Win % Increase]]&gt;=$AF$4,1,0)</f>
        <v>0</v>
      </c>
      <c r="AG643" t="str">
        <f>VLOOKUP(tbl_pbp[[#This Row],[gameId]], games!$B$2:$T$40, 9, FALSE)</f>
        <v>dallas-cowboys</v>
      </c>
      <c r="AH643" s="5">
        <f>IF(tbl_pbp[[#This Row],[AwayTeam]] &lt;&gt; "new-orleans-saints", tbl_pbp[[#This Row],[homeWinPercentage]], 1-tbl_pbp[[#This Row],[homeWinPercentage]])</f>
        <v>0.58299999999999996</v>
      </c>
      <c r="AI643" s="13">
        <f>tbl_pbp[[#This Row],[Kamara]]*tbl_pbp[[#This Row],[Impactful Play]]</f>
        <v>0</v>
      </c>
      <c r="AJ643" s="13">
        <f>tbl_pbp[[#This Row],[Thomas]]*tbl_pbp[[#This Row],[Impactful Play]]</f>
        <v>0</v>
      </c>
      <c r="AK643" s="13" t="str">
        <f>VLOOKUP(tbl_pbp[[#This Row],[Play Saints Win % Increase]], tbl_impact[],3,TRUE)</f>
        <v>Scented (0 to +5%)</v>
      </c>
    </row>
    <row r="644" spans="1:37">
      <c r="A644" s="1">
        <v>119</v>
      </c>
      <c r="B644" s="5">
        <v>0.60699999999999998</v>
      </c>
      <c r="C644" t="s">
        <v>10203</v>
      </c>
      <c r="D644">
        <v>0</v>
      </c>
      <c r="E644">
        <v>0</v>
      </c>
      <c r="F644">
        <v>4</v>
      </c>
      <c r="G644">
        <v>12</v>
      </c>
      <c r="H644">
        <v>10</v>
      </c>
      <c r="I644">
        <v>6</v>
      </c>
      <c r="J644">
        <v>71</v>
      </c>
      <c r="K644" t="s">
        <v>9868</v>
      </c>
      <c r="L644">
        <v>2</v>
      </c>
      <c r="M644">
        <v>71</v>
      </c>
      <c r="N644" t="s">
        <v>10204</v>
      </c>
      <c r="O644" t="s">
        <v>6637</v>
      </c>
      <c r="P644" t="s">
        <v>22</v>
      </c>
      <c r="Q644" t="s">
        <v>37</v>
      </c>
      <c r="S644" t="s">
        <v>60</v>
      </c>
      <c r="T644" t="s">
        <v>9973</v>
      </c>
      <c r="U644" t="s">
        <v>10205</v>
      </c>
      <c r="V644" t="s">
        <v>9866</v>
      </c>
      <c r="X644" t="str">
        <f>VLOOKUP(pbp!V3394, games!$B$2:$R$40, 3, FALSE)</f>
        <v>2020-10-04T17:00Z</v>
      </c>
      <c r="Y644">
        <f>VLOOKUP(1*V644,NFLGames!$H$11:$H$555,1,FALSE)</f>
        <v>401128102</v>
      </c>
      <c r="Z644">
        <f>VLOOKUP($Y644, NFLGames!$H$11:$K$555,2,FALSE)</f>
        <v>2019</v>
      </c>
      <c r="AA644">
        <f>VLOOKUP($Y644, NFLGames!$H$11:$K$555,3,FALSE)</f>
        <v>4</v>
      </c>
      <c r="AB644" s="6">
        <f>IF(A645=0, 0, AH645-tbl_pbp[[#This Row],[Saints Win %]])</f>
        <v>0.13800000000000001</v>
      </c>
      <c r="AE644">
        <f>ABS(tbl_pbp[[#This Row],[play.homeScore]]-tbl_pbp[[#This Row],[play.awayScore]])</f>
        <v>2</v>
      </c>
      <c r="AF644">
        <f>IF(tbl_pbp[[#This Row],[Play Saints Win % Increase]]&gt;=$AF$4,1,0)</f>
        <v>1</v>
      </c>
      <c r="AG644" t="str">
        <f>VLOOKUP(tbl_pbp[[#This Row],[gameId]], games!$B$2:$T$40, 9, FALSE)</f>
        <v>dallas-cowboys</v>
      </c>
      <c r="AH644" s="5">
        <f>IF(tbl_pbp[[#This Row],[AwayTeam]] &lt;&gt; "new-orleans-saints", tbl_pbp[[#This Row],[homeWinPercentage]], 1-tbl_pbp[[#This Row],[homeWinPercentage]])</f>
        <v>0.60699999999999998</v>
      </c>
      <c r="AI644" s="13">
        <f>tbl_pbp[[#This Row],[Kamara]]*tbl_pbp[[#This Row],[Impactful Play]]</f>
        <v>0</v>
      </c>
      <c r="AJ644" s="13">
        <f>tbl_pbp[[#This Row],[Thomas]]*tbl_pbp[[#This Row],[Impactful Play]]</f>
        <v>0</v>
      </c>
      <c r="AK644" s="13" t="str">
        <f>VLOOKUP(tbl_pbp[[#This Row],[Play Saints Win % Increase]], tbl_impact[],3,TRUE)</f>
        <v>Fragrant (10% to 20%)</v>
      </c>
    </row>
    <row r="645" spans="1:37">
      <c r="A645" s="1">
        <v>120</v>
      </c>
      <c r="B645" s="5">
        <v>0.745</v>
      </c>
      <c r="C645" t="s">
        <v>10206</v>
      </c>
      <c r="D645">
        <v>0</v>
      </c>
      <c r="E645">
        <v>0</v>
      </c>
      <c r="F645">
        <v>4</v>
      </c>
      <c r="G645">
        <v>12</v>
      </c>
      <c r="H645">
        <v>10</v>
      </c>
      <c r="I645">
        <v>6</v>
      </c>
      <c r="J645">
        <v>71</v>
      </c>
      <c r="K645" t="s">
        <v>9868</v>
      </c>
      <c r="L645">
        <v>3</v>
      </c>
      <c r="M645">
        <v>71</v>
      </c>
      <c r="N645" t="s">
        <v>10207</v>
      </c>
      <c r="O645" t="s">
        <v>2033</v>
      </c>
      <c r="P645" t="s">
        <v>94</v>
      </c>
      <c r="Q645" t="s">
        <v>95</v>
      </c>
      <c r="R645" t="s">
        <v>96</v>
      </c>
      <c r="S645" t="s">
        <v>302</v>
      </c>
      <c r="T645" t="s">
        <v>9973</v>
      </c>
      <c r="U645" t="s">
        <v>10208</v>
      </c>
      <c r="V645" t="s">
        <v>9866</v>
      </c>
      <c r="X645" t="str">
        <f>VLOOKUP(pbp!V3395, games!$B$2:$R$40, 3, FALSE)</f>
        <v>2020-10-04T17:00Z</v>
      </c>
      <c r="Y645">
        <f>VLOOKUP(1*V645,NFLGames!$H$11:$H$555,1,FALSE)</f>
        <v>401128102</v>
      </c>
      <c r="Z645">
        <f>VLOOKUP($Y645, NFLGames!$H$11:$K$555,2,FALSE)</f>
        <v>2019</v>
      </c>
      <c r="AA645">
        <f>VLOOKUP($Y645, NFLGames!$H$11:$K$555,3,FALSE)</f>
        <v>4</v>
      </c>
      <c r="AB645" s="6">
        <f>IF(A646=0, 0, AH646-tbl_pbp[[#This Row],[Saints Win %]])</f>
        <v>-1.4000000000000012E-2</v>
      </c>
      <c r="AE645">
        <f>ABS(tbl_pbp[[#This Row],[play.homeScore]]-tbl_pbp[[#This Row],[play.awayScore]])</f>
        <v>2</v>
      </c>
      <c r="AF645">
        <f>IF(tbl_pbp[[#This Row],[Play Saints Win % Increase]]&gt;=$AF$4,1,0)</f>
        <v>0</v>
      </c>
      <c r="AG645" t="str">
        <f>VLOOKUP(tbl_pbp[[#This Row],[gameId]], games!$B$2:$T$40, 9, FALSE)</f>
        <v>dallas-cowboys</v>
      </c>
      <c r="AH645" s="5">
        <f>IF(tbl_pbp[[#This Row],[AwayTeam]] &lt;&gt; "new-orleans-saints", tbl_pbp[[#This Row],[homeWinPercentage]], 1-tbl_pbp[[#This Row],[homeWinPercentage]])</f>
        <v>0.745</v>
      </c>
      <c r="AI645" s="13">
        <f>tbl_pbp[[#This Row],[Kamara]]*tbl_pbp[[#This Row],[Impactful Play]]</f>
        <v>0</v>
      </c>
      <c r="AJ645" s="13">
        <f>tbl_pbp[[#This Row],[Thomas]]*tbl_pbp[[#This Row],[Impactful Play]]</f>
        <v>0</v>
      </c>
      <c r="AK645" s="13" t="str">
        <f>VLOOKUP(tbl_pbp[[#This Row],[Play Saints Win % Increase]], tbl_impact[],3,TRUE)</f>
        <v>Bad (0 to -5%)</v>
      </c>
    </row>
    <row r="646" spans="1:37">
      <c r="A646" s="1">
        <v>121</v>
      </c>
      <c r="B646" s="5">
        <v>0.73099999999999998</v>
      </c>
      <c r="C646" t="s">
        <v>10209</v>
      </c>
      <c r="D646">
        <v>0</v>
      </c>
      <c r="E646">
        <v>0</v>
      </c>
      <c r="F646">
        <v>4</v>
      </c>
      <c r="G646">
        <v>12</v>
      </c>
      <c r="H646">
        <v>10</v>
      </c>
      <c r="I646">
        <v>10</v>
      </c>
      <c r="J646">
        <v>66</v>
      </c>
      <c r="K646" t="s">
        <v>9868</v>
      </c>
      <c r="L646">
        <v>1</v>
      </c>
      <c r="M646">
        <v>66</v>
      </c>
      <c r="N646" t="s">
        <v>10210</v>
      </c>
      <c r="O646" t="s">
        <v>2764</v>
      </c>
      <c r="P646" t="s">
        <v>30</v>
      </c>
      <c r="Q646" t="s">
        <v>31</v>
      </c>
      <c r="R646" t="s">
        <v>32</v>
      </c>
      <c r="S646" t="s">
        <v>33</v>
      </c>
      <c r="T646" t="s">
        <v>10006</v>
      </c>
      <c r="U646" t="s">
        <v>10058</v>
      </c>
      <c r="V646" t="s">
        <v>9866</v>
      </c>
      <c r="X646" t="str">
        <f>VLOOKUP(pbp!V3396, games!$B$2:$R$40, 3, FALSE)</f>
        <v>2020-10-04T17:00Z</v>
      </c>
      <c r="Y646">
        <f>VLOOKUP(1*V646,NFLGames!$H$11:$H$555,1,FALSE)</f>
        <v>401128102</v>
      </c>
      <c r="Z646">
        <f>VLOOKUP($Y646, NFLGames!$H$11:$K$555,2,FALSE)</f>
        <v>2019</v>
      </c>
      <c r="AA646">
        <f>VLOOKUP($Y646, NFLGames!$H$11:$K$555,3,FALSE)</f>
        <v>4</v>
      </c>
      <c r="AB646" s="6">
        <f>IF(A647=0, 0, AH647-tbl_pbp[[#This Row],[Saints Win %]])</f>
        <v>-0.18599999999999994</v>
      </c>
      <c r="AE646">
        <f>ABS(tbl_pbp[[#This Row],[play.homeScore]]-tbl_pbp[[#This Row],[play.awayScore]])</f>
        <v>2</v>
      </c>
      <c r="AF646">
        <f>IF(tbl_pbp[[#This Row],[Play Saints Win % Increase]]&gt;=$AF$4,1,0)</f>
        <v>0</v>
      </c>
      <c r="AG646" t="str">
        <f>VLOOKUP(tbl_pbp[[#This Row],[gameId]], games!$B$2:$T$40, 9, FALSE)</f>
        <v>dallas-cowboys</v>
      </c>
      <c r="AH646" s="5">
        <f>IF(tbl_pbp[[#This Row],[AwayTeam]] &lt;&gt; "new-orleans-saints", tbl_pbp[[#This Row],[homeWinPercentage]], 1-tbl_pbp[[#This Row],[homeWinPercentage]])</f>
        <v>0.73099999999999998</v>
      </c>
      <c r="AI646" s="13">
        <f>tbl_pbp[[#This Row],[Kamara]]*tbl_pbp[[#This Row],[Impactful Play]]</f>
        <v>0</v>
      </c>
      <c r="AJ646" s="13">
        <f>tbl_pbp[[#This Row],[Thomas]]*tbl_pbp[[#This Row],[Impactful Play]]</f>
        <v>0</v>
      </c>
      <c r="AK646" s="13" t="str">
        <f>VLOOKUP(tbl_pbp[[#This Row],[Play Saints Win % Increase]], tbl_impact[],3,TRUE)</f>
        <v>Stinky (worse than -10% to -20%)</v>
      </c>
    </row>
    <row r="647" spans="1:37">
      <c r="A647" s="1">
        <v>122</v>
      </c>
      <c r="B647" s="5">
        <v>0.54500000000000004</v>
      </c>
      <c r="C647" t="s">
        <v>10211</v>
      </c>
      <c r="D647">
        <v>0</v>
      </c>
      <c r="E647">
        <v>0</v>
      </c>
      <c r="F647">
        <v>4</v>
      </c>
      <c r="G647">
        <v>12</v>
      </c>
      <c r="H647">
        <v>10</v>
      </c>
      <c r="I647">
        <v>5</v>
      </c>
      <c r="J647">
        <v>61</v>
      </c>
      <c r="K647" t="s">
        <v>9868</v>
      </c>
      <c r="L647">
        <v>2</v>
      </c>
      <c r="M647">
        <v>61</v>
      </c>
      <c r="N647" t="s">
        <v>10212</v>
      </c>
      <c r="O647" t="s">
        <v>164</v>
      </c>
      <c r="P647" t="s">
        <v>45</v>
      </c>
      <c r="Q647" t="s">
        <v>46</v>
      </c>
      <c r="R647" t="s">
        <v>47</v>
      </c>
      <c r="S647" t="s">
        <v>38</v>
      </c>
      <c r="T647" t="s">
        <v>10213</v>
      </c>
      <c r="U647" t="s">
        <v>10214</v>
      </c>
      <c r="V647" t="s">
        <v>9866</v>
      </c>
      <c r="X647" t="str">
        <f>VLOOKUP(pbp!V3397, games!$B$2:$R$40, 3, FALSE)</f>
        <v>2020-10-04T17:00Z</v>
      </c>
      <c r="Y647">
        <f>VLOOKUP(1*V647,NFLGames!$H$11:$H$555,1,FALSE)</f>
        <v>401128102</v>
      </c>
      <c r="Z647">
        <f>VLOOKUP($Y647, NFLGames!$H$11:$K$555,2,FALSE)</f>
        <v>2019</v>
      </c>
      <c r="AA647">
        <f>VLOOKUP($Y647, NFLGames!$H$11:$K$555,3,FALSE)</f>
        <v>4</v>
      </c>
      <c r="AB647" s="6">
        <f>IF(A648=0, 0, AH648-tbl_pbp[[#This Row],[Saints Win %]])</f>
        <v>8.8999999999999968E-2</v>
      </c>
      <c r="AE647">
        <f>ABS(tbl_pbp[[#This Row],[play.homeScore]]-tbl_pbp[[#This Row],[play.awayScore]])</f>
        <v>2</v>
      </c>
      <c r="AF647">
        <f>IF(tbl_pbp[[#This Row],[Play Saints Win % Increase]]&gt;=$AF$4,1,0)</f>
        <v>0</v>
      </c>
      <c r="AG647" t="str">
        <f>VLOOKUP(tbl_pbp[[#This Row],[gameId]], games!$B$2:$T$40, 9, FALSE)</f>
        <v>dallas-cowboys</v>
      </c>
      <c r="AH647" s="5">
        <f>IF(tbl_pbp[[#This Row],[AwayTeam]] &lt;&gt; "new-orleans-saints", tbl_pbp[[#This Row],[homeWinPercentage]], 1-tbl_pbp[[#This Row],[homeWinPercentage]])</f>
        <v>0.54500000000000004</v>
      </c>
      <c r="AI647" s="13">
        <f>tbl_pbp[[#This Row],[Kamara]]*tbl_pbp[[#This Row],[Impactful Play]]</f>
        <v>0</v>
      </c>
      <c r="AJ647" s="13">
        <f>tbl_pbp[[#This Row],[Thomas]]*tbl_pbp[[#This Row],[Impactful Play]]</f>
        <v>0</v>
      </c>
      <c r="AK647" s="13" t="str">
        <f>VLOOKUP(tbl_pbp[[#This Row],[Play Saints Win % Increase]], tbl_impact[],3,TRUE)</f>
        <v>Perfumed (5 to + 10%)</v>
      </c>
    </row>
    <row r="648" spans="1:37">
      <c r="A648" s="1">
        <v>123</v>
      </c>
      <c r="B648" s="5">
        <v>0.63400000000000001</v>
      </c>
      <c r="C648" t="s">
        <v>10215</v>
      </c>
      <c r="D648">
        <v>0</v>
      </c>
      <c r="E648">
        <v>0</v>
      </c>
      <c r="F648">
        <v>4</v>
      </c>
      <c r="G648">
        <v>12</v>
      </c>
      <c r="H648">
        <v>10</v>
      </c>
      <c r="I648">
        <v>2</v>
      </c>
      <c r="J648">
        <v>58</v>
      </c>
      <c r="K648" t="s">
        <v>9868</v>
      </c>
      <c r="L648">
        <v>3</v>
      </c>
      <c r="M648">
        <v>58</v>
      </c>
      <c r="N648" t="s">
        <v>10216</v>
      </c>
      <c r="O648" t="s">
        <v>166</v>
      </c>
      <c r="P648" t="s">
        <v>22</v>
      </c>
      <c r="Q648" t="s">
        <v>37</v>
      </c>
      <c r="S648" t="s">
        <v>241</v>
      </c>
      <c r="T648" t="s">
        <v>10217</v>
      </c>
      <c r="U648" t="s">
        <v>10218</v>
      </c>
      <c r="V648" t="s">
        <v>9866</v>
      </c>
      <c r="X648" t="str">
        <f>VLOOKUP(pbp!V3398, games!$B$2:$R$40, 3, FALSE)</f>
        <v>2020-10-04T17:00Z</v>
      </c>
      <c r="Y648">
        <f>VLOOKUP(1*V648,NFLGames!$H$11:$H$555,1,FALSE)</f>
        <v>401128102</v>
      </c>
      <c r="Z648">
        <f>VLOOKUP($Y648, NFLGames!$H$11:$K$555,2,FALSE)</f>
        <v>2019</v>
      </c>
      <c r="AA648">
        <f>VLOOKUP($Y648, NFLGames!$H$11:$K$555,3,FALSE)</f>
        <v>4</v>
      </c>
      <c r="AB648" s="6">
        <f>IF(A649=0, 0, AH649-tbl_pbp[[#This Row],[Saints Win %]])</f>
        <v>-6.0000000000000053E-3</v>
      </c>
      <c r="AE648">
        <f>ABS(tbl_pbp[[#This Row],[play.homeScore]]-tbl_pbp[[#This Row],[play.awayScore]])</f>
        <v>2</v>
      </c>
      <c r="AF648">
        <f>IF(tbl_pbp[[#This Row],[Play Saints Win % Increase]]&gt;=$AF$4,1,0)</f>
        <v>0</v>
      </c>
      <c r="AG648" t="str">
        <f>VLOOKUP(tbl_pbp[[#This Row],[gameId]], games!$B$2:$T$40, 9, FALSE)</f>
        <v>dallas-cowboys</v>
      </c>
      <c r="AH648" s="5">
        <f>IF(tbl_pbp[[#This Row],[AwayTeam]] &lt;&gt; "new-orleans-saints", tbl_pbp[[#This Row],[homeWinPercentage]], 1-tbl_pbp[[#This Row],[homeWinPercentage]])</f>
        <v>0.63400000000000001</v>
      </c>
      <c r="AI648" s="13">
        <f>tbl_pbp[[#This Row],[Kamara]]*tbl_pbp[[#This Row],[Impactful Play]]</f>
        <v>0</v>
      </c>
      <c r="AJ648" s="13">
        <f>tbl_pbp[[#This Row],[Thomas]]*tbl_pbp[[#This Row],[Impactful Play]]</f>
        <v>0</v>
      </c>
      <c r="AK648" s="13" t="str">
        <f>VLOOKUP(tbl_pbp[[#This Row],[Play Saints Win % Increase]], tbl_impact[],3,TRUE)</f>
        <v>Bad (0 to -5%)</v>
      </c>
    </row>
    <row r="649" spans="1:37">
      <c r="A649" s="1">
        <v>124</v>
      </c>
      <c r="B649" s="5">
        <v>0.628</v>
      </c>
      <c r="C649" t="s">
        <v>10219</v>
      </c>
      <c r="D649">
        <v>0</v>
      </c>
      <c r="E649">
        <v>0</v>
      </c>
      <c r="F649">
        <v>4</v>
      </c>
      <c r="G649">
        <v>12</v>
      </c>
      <c r="H649">
        <v>10</v>
      </c>
      <c r="I649">
        <v>2</v>
      </c>
      <c r="J649">
        <v>58</v>
      </c>
      <c r="K649" t="s">
        <v>9868</v>
      </c>
      <c r="L649">
        <v>4</v>
      </c>
      <c r="M649">
        <v>58</v>
      </c>
      <c r="N649" t="s">
        <v>10220</v>
      </c>
      <c r="O649" t="s">
        <v>5751</v>
      </c>
      <c r="P649" t="s">
        <v>66</v>
      </c>
      <c r="Q649" t="s">
        <v>67</v>
      </c>
      <c r="R649" t="s">
        <v>68</v>
      </c>
      <c r="S649" t="s">
        <v>154</v>
      </c>
      <c r="T649" t="s">
        <v>10217</v>
      </c>
      <c r="U649" t="s">
        <v>10221</v>
      </c>
      <c r="V649" t="s">
        <v>9866</v>
      </c>
      <c r="X649" t="str">
        <f>VLOOKUP(pbp!V3399, games!$B$2:$R$40, 3, FALSE)</f>
        <v>2020-10-04T17:00Z</v>
      </c>
      <c r="Y649">
        <f>VLOOKUP(1*V649,NFLGames!$H$11:$H$555,1,FALSE)</f>
        <v>401128102</v>
      </c>
      <c r="Z649">
        <f>VLOOKUP($Y649, NFLGames!$H$11:$K$555,2,FALSE)</f>
        <v>2019</v>
      </c>
      <c r="AA649">
        <f>VLOOKUP($Y649, NFLGames!$H$11:$K$555,3,FALSE)</f>
        <v>4</v>
      </c>
      <c r="AB649" s="6">
        <f>IF(A650=0, 0, AH650-tbl_pbp[[#This Row],[Saints Win %]])</f>
        <v>-8.0999999999999961E-2</v>
      </c>
      <c r="AE649">
        <f>ABS(tbl_pbp[[#This Row],[play.homeScore]]-tbl_pbp[[#This Row],[play.awayScore]])</f>
        <v>2</v>
      </c>
      <c r="AF649">
        <f>IF(tbl_pbp[[#This Row],[Play Saints Win % Increase]]&gt;=$AF$4,1,0)</f>
        <v>0</v>
      </c>
      <c r="AG649" t="str">
        <f>VLOOKUP(tbl_pbp[[#This Row],[gameId]], games!$B$2:$T$40, 9, FALSE)</f>
        <v>dallas-cowboys</v>
      </c>
      <c r="AH649" s="5">
        <f>IF(tbl_pbp[[#This Row],[AwayTeam]] &lt;&gt; "new-orleans-saints", tbl_pbp[[#This Row],[homeWinPercentage]], 1-tbl_pbp[[#This Row],[homeWinPercentage]])</f>
        <v>0.628</v>
      </c>
      <c r="AI649" s="13">
        <f>tbl_pbp[[#This Row],[Kamara]]*tbl_pbp[[#This Row],[Impactful Play]]</f>
        <v>0</v>
      </c>
      <c r="AJ649" s="13">
        <f>tbl_pbp[[#This Row],[Thomas]]*tbl_pbp[[#This Row],[Impactful Play]]</f>
        <v>0</v>
      </c>
      <c r="AK649" s="13" t="str">
        <f>VLOOKUP(tbl_pbp[[#This Row],[Play Saints Win % Increase]], tbl_impact[],3,TRUE)</f>
        <v>Smelly (worse than-5% -&gt; -10%)</v>
      </c>
    </row>
    <row r="650" spans="1:37">
      <c r="A650" s="1">
        <v>125</v>
      </c>
      <c r="B650" s="5">
        <v>0.54700000000000004</v>
      </c>
      <c r="C650" t="s">
        <v>10222</v>
      </c>
      <c r="D650">
        <v>0</v>
      </c>
      <c r="E650">
        <v>0</v>
      </c>
      <c r="F650">
        <v>4</v>
      </c>
      <c r="G650">
        <v>12</v>
      </c>
      <c r="H650">
        <v>10</v>
      </c>
      <c r="I650">
        <v>10</v>
      </c>
      <c r="J650">
        <v>20</v>
      </c>
      <c r="K650" t="s">
        <v>29</v>
      </c>
      <c r="L650">
        <v>1</v>
      </c>
      <c r="M650">
        <v>80</v>
      </c>
      <c r="N650" t="s">
        <v>10223</v>
      </c>
      <c r="O650" t="s">
        <v>556</v>
      </c>
      <c r="P650" t="s">
        <v>94</v>
      </c>
      <c r="Q650" t="s">
        <v>95</v>
      </c>
      <c r="R650" t="s">
        <v>96</v>
      </c>
      <c r="S650" t="s">
        <v>33</v>
      </c>
      <c r="T650" t="s">
        <v>165</v>
      </c>
      <c r="U650" t="s">
        <v>571</v>
      </c>
      <c r="V650" t="s">
        <v>9866</v>
      </c>
      <c r="X650" t="str">
        <f>VLOOKUP(pbp!V3400, games!$B$2:$R$40, 3, FALSE)</f>
        <v>2020-10-04T17:00Z</v>
      </c>
      <c r="Y650">
        <f>VLOOKUP(1*V650,NFLGames!$H$11:$H$555,1,FALSE)</f>
        <v>401128102</v>
      </c>
      <c r="Z650">
        <f>VLOOKUP($Y650, NFLGames!$H$11:$K$555,2,FALSE)</f>
        <v>2019</v>
      </c>
      <c r="AA650">
        <f>VLOOKUP($Y650, NFLGames!$H$11:$K$555,3,FALSE)</f>
        <v>4</v>
      </c>
      <c r="AB650" s="6">
        <f>IF(A651=0, 0, AH651-tbl_pbp[[#This Row],[Saints Win %]])</f>
        <v>1.3000000000000012E-2</v>
      </c>
      <c r="AE650">
        <f>ABS(tbl_pbp[[#This Row],[play.homeScore]]-tbl_pbp[[#This Row],[play.awayScore]])</f>
        <v>2</v>
      </c>
      <c r="AF650">
        <f>IF(tbl_pbp[[#This Row],[Play Saints Win % Increase]]&gt;=$AF$4,1,0)</f>
        <v>0</v>
      </c>
      <c r="AG650" t="str">
        <f>VLOOKUP(tbl_pbp[[#This Row],[gameId]], games!$B$2:$T$40, 9, FALSE)</f>
        <v>dallas-cowboys</v>
      </c>
      <c r="AH650" s="5">
        <f>IF(tbl_pbp[[#This Row],[AwayTeam]] &lt;&gt; "new-orleans-saints", tbl_pbp[[#This Row],[homeWinPercentage]], 1-tbl_pbp[[#This Row],[homeWinPercentage]])</f>
        <v>0.54700000000000004</v>
      </c>
      <c r="AI650" s="13">
        <f>tbl_pbp[[#This Row],[Kamara]]*tbl_pbp[[#This Row],[Impactful Play]]</f>
        <v>0</v>
      </c>
      <c r="AJ650" s="13">
        <f>tbl_pbp[[#This Row],[Thomas]]*tbl_pbp[[#This Row],[Impactful Play]]</f>
        <v>0</v>
      </c>
      <c r="AK650" s="13" t="str">
        <f>VLOOKUP(tbl_pbp[[#This Row],[Play Saints Win % Increase]], tbl_impact[],3,TRUE)</f>
        <v>Scented (0 to +5%)</v>
      </c>
    </row>
    <row r="651" spans="1:37">
      <c r="A651" s="1">
        <v>126</v>
      </c>
      <c r="B651" s="5">
        <v>0.56000000000000005</v>
      </c>
      <c r="C651" t="s">
        <v>10224</v>
      </c>
      <c r="D651">
        <v>0</v>
      </c>
      <c r="E651">
        <v>0</v>
      </c>
      <c r="F651">
        <v>4</v>
      </c>
      <c r="G651">
        <v>12</v>
      </c>
      <c r="H651">
        <v>10</v>
      </c>
      <c r="I651">
        <v>20</v>
      </c>
      <c r="J651">
        <v>10</v>
      </c>
      <c r="K651" t="s">
        <v>29</v>
      </c>
      <c r="L651">
        <v>1</v>
      </c>
      <c r="M651">
        <v>90</v>
      </c>
      <c r="N651" t="s">
        <v>10225</v>
      </c>
      <c r="O651" t="s">
        <v>1047</v>
      </c>
      <c r="P651" t="s">
        <v>30</v>
      </c>
      <c r="Q651" t="s">
        <v>31</v>
      </c>
      <c r="R651" t="s">
        <v>32</v>
      </c>
      <c r="S651" t="s">
        <v>1533</v>
      </c>
      <c r="T651" t="s">
        <v>179</v>
      </c>
      <c r="U651" t="s">
        <v>10226</v>
      </c>
      <c r="V651" t="s">
        <v>9866</v>
      </c>
      <c r="X651" t="str">
        <f>VLOOKUP(pbp!V3401, games!$B$2:$R$40, 3, FALSE)</f>
        <v>2020-10-04T17:00Z</v>
      </c>
      <c r="Y651">
        <f>VLOOKUP(1*V651,NFLGames!$H$11:$H$555,1,FALSE)</f>
        <v>401128102</v>
      </c>
      <c r="Z651">
        <f>VLOOKUP($Y651, NFLGames!$H$11:$K$555,2,FALSE)</f>
        <v>2019</v>
      </c>
      <c r="AA651">
        <f>VLOOKUP($Y651, NFLGames!$H$11:$K$555,3,FALSE)</f>
        <v>4</v>
      </c>
      <c r="AB651" s="6">
        <f>IF(A652=0, 0, AH652-tbl_pbp[[#This Row],[Saints Win %]])</f>
        <v>4.8999999999999932E-2</v>
      </c>
      <c r="AE651">
        <f>ABS(tbl_pbp[[#This Row],[play.homeScore]]-tbl_pbp[[#This Row],[play.awayScore]])</f>
        <v>2</v>
      </c>
      <c r="AF651">
        <f>IF(tbl_pbp[[#This Row],[Play Saints Win % Increase]]&gt;=$AF$4,1,0)</f>
        <v>0</v>
      </c>
      <c r="AG651" t="str">
        <f>VLOOKUP(tbl_pbp[[#This Row],[gameId]], games!$B$2:$T$40, 9, FALSE)</f>
        <v>dallas-cowboys</v>
      </c>
      <c r="AH651" s="5">
        <f>IF(tbl_pbp[[#This Row],[AwayTeam]] &lt;&gt; "new-orleans-saints", tbl_pbp[[#This Row],[homeWinPercentage]], 1-tbl_pbp[[#This Row],[homeWinPercentage]])</f>
        <v>0.56000000000000005</v>
      </c>
      <c r="AI651" s="13">
        <f>tbl_pbp[[#This Row],[Kamara]]*tbl_pbp[[#This Row],[Impactful Play]]</f>
        <v>0</v>
      </c>
      <c r="AJ651" s="13">
        <f>tbl_pbp[[#This Row],[Thomas]]*tbl_pbp[[#This Row],[Impactful Play]]</f>
        <v>0</v>
      </c>
      <c r="AK651" s="13" t="str">
        <f>VLOOKUP(tbl_pbp[[#This Row],[Play Saints Win % Increase]], tbl_impact[],3,TRUE)</f>
        <v>Scented (0 to +5%)</v>
      </c>
    </row>
    <row r="652" spans="1:37">
      <c r="A652" s="1">
        <v>127</v>
      </c>
      <c r="B652" s="5">
        <v>0.60899999999999999</v>
      </c>
      <c r="C652" t="s">
        <v>10227</v>
      </c>
      <c r="D652">
        <v>0</v>
      </c>
      <c r="E652">
        <v>0</v>
      </c>
      <c r="F652">
        <v>4</v>
      </c>
      <c r="G652">
        <v>12</v>
      </c>
      <c r="H652">
        <v>10</v>
      </c>
      <c r="I652">
        <v>13</v>
      </c>
      <c r="J652">
        <v>17</v>
      </c>
      <c r="K652" t="s">
        <v>29</v>
      </c>
      <c r="L652">
        <v>2</v>
      </c>
      <c r="M652">
        <v>83</v>
      </c>
      <c r="N652" t="s">
        <v>10228</v>
      </c>
      <c r="O652" t="s">
        <v>7744</v>
      </c>
      <c r="P652" t="s">
        <v>30</v>
      </c>
      <c r="Q652" t="s">
        <v>31</v>
      </c>
      <c r="R652" t="s">
        <v>32</v>
      </c>
      <c r="S652" t="s">
        <v>939</v>
      </c>
      <c r="T652" t="s">
        <v>440</v>
      </c>
      <c r="U652" t="s">
        <v>10229</v>
      </c>
      <c r="V652" t="s">
        <v>9866</v>
      </c>
      <c r="X652" t="str">
        <f>VLOOKUP(pbp!V3402, games!$B$2:$R$40, 3, FALSE)</f>
        <v>2020-10-04T17:00Z</v>
      </c>
      <c r="Y652">
        <f>VLOOKUP(1*V652,NFLGames!$H$11:$H$555,1,FALSE)</f>
        <v>401128102</v>
      </c>
      <c r="Z652">
        <f>VLOOKUP($Y652, NFLGames!$H$11:$K$555,2,FALSE)</f>
        <v>2019</v>
      </c>
      <c r="AA652">
        <f>VLOOKUP($Y652, NFLGames!$H$11:$K$555,3,FALSE)</f>
        <v>4</v>
      </c>
      <c r="AB652" s="6">
        <f>IF(A653=0, 0, AH653-tbl_pbp[[#This Row],[Saints Win %]])</f>
        <v>2.6000000000000023E-2</v>
      </c>
      <c r="AD652">
        <v>1</v>
      </c>
      <c r="AE652">
        <f>ABS(tbl_pbp[[#This Row],[play.homeScore]]-tbl_pbp[[#This Row],[play.awayScore]])</f>
        <v>2</v>
      </c>
      <c r="AF652">
        <f>IF(tbl_pbp[[#This Row],[Play Saints Win % Increase]]&gt;=$AF$4,1,0)</f>
        <v>0</v>
      </c>
      <c r="AG652" t="str">
        <f>VLOOKUP(tbl_pbp[[#This Row],[gameId]], games!$B$2:$T$40, 9, FALSE)</f>
        <v>dallas-cowboys</v>
      </c>
      <c r="AH652" s="5">
        <f>IF(tbl_pbp[[#This Row],[AwayTeam]] &lt;&gt; "new-orleans-saints", tbl_pbp[[#This Row],[homeWinPercentage]], 1-tbl_pbp[[#This Row],[homeWinPercentage]])</f>
        <v>0.60899999999999999</v>
      </c>
      <c r="AI652" s="13">
        <f>tbl_pbp[[#This Row],[Kamara]]*tbl_pbp[[#This Row],[Impactful Play]]</f>
        <v>0</v>
      </c>
      <c r="AJ652" s="13">
        <f>tbl_pbp[[#This Row],[Thomas]]*tbl_pbp[[#This Row],[Impactful Play]]</f>
        <v>0</v>
      </c>
      <c r="AK652" s="13" t="str">
        <f>VLOOKUP(tbl_pbp[[#This Row],[Play Saints Win % Increase]], tbl_impact[],3,TRUE)</f>
        <v>Scented (0 to +5%)</v>
      </c>
    </row>
    <row r="653" spans="1:37">
      <c r="A653" s="1">
        <v>128</v>
      </c>
      <c r="B653" s="5">
        <v>0.63500000000000001</v>
      </c>
      <c r="C653" t="s">
        <v>10230</v>
      </c>
      <c r="D653">
        <v>0</v>
      </c>
      <c r="E653">
        <v>0</v>
      </c>
      <c r="F653">
        <v>4</v>
      </c>
      <c r="G653">
        <v>12</v>
      </c>
      <c r="H653">
        <v>10</v>
      </c>
      <c r="I653">
        <v>4</v>
      </c>
      <c r="J653">
        <v>26</v>
      </c>
      <c r="K653" t="s">
        <v>29</v>
      </c>
      <c r="L653">
        <v>3</v>
      </c>
      <c r="M653">
        <v>74</v>
      </c>
      <c r="N653" t="s">
        <v>10231</v>
      </c>
      <c r="O653" t="s">
        <v>2156</v>
      </c>
      <c r="P653" t="s">
        <v>30</v>
      </c>
      <c r="Q653" t="s">
        <v>31</v>
      </c>
      <c r="R653" t="s">
        <v>32</v>
      </c>
      <c r="S653" t="s">
        <v>63</v>
      </c>
      <c r="T653" t="s">
        <v>221</v>
      </c>
      <c r="U653" t="s">
        <v>6781</v>
      </c>
      <c r="V653" t="s">
        <v>9866</v>
      </c>
      <c r="X653" t="str">
        <f>VLOOKUP(pbp!V3403, games!$B$2:$R$40, 3, FALSE)</f>
        <v>2020-10-04T17:00Z</v>
      </c>
      <c r="Y653">
        <f>VLOOKUP(1*V653,NFLGames!$H$11:$H$555,1,FALSE)</f>
        <v>401128102</v>
      </c>
      <c r="Z653">
        <f>VLOOKUP($Y653, NFLGames!$H$11:$K$555,2,FALSE)</f>
        <v>2019</v>
      </c>
      <c r="AA653">
        <f>VLOOKUP($Y653, NFLGames!$H$11:$K$555,3,FALSE)</f>
        <v>4</v>
      </c>
      <c r="AB653" s="6">
        <f>IF(A654=0, 0, AH654-tbl_pbp[[#This Row],[Saints Win %]])</f>
        <v>4.9000000000000044E-2</v>
      </c>
      <c r="AD653">
        <v>1</v>
      </c>
      <c r="AE653">
        <f>ABS(tbl_pbp[[#This Row],[play.homeScore]]-tbl_pbp[[#This Row],[play.awayScore]])</f>
        <v>2</v>
      </c>
      <c r="AF653">
        <f>IF(tbl_pbp[[#This Row],[Play Saints Win % Increase]]&gt;=$AF$4,1,0)</f>
        <v>0</v>
      </c>
      <c r="AG653" t="str">
        <f>VLOOKUP(tbl_pbp[[#This Row],[gameId]], games!$B$2:$T$40, 9, FALSE)</f>
        <v>dallas-cowboys</v>
      </c>
      <c r="AH653" s="5">
        <f>IF(tbl_pbp[[#This Row],[AwayTeam]] &lt;&gt; "new-orleans-saints", tbl_pbp[[#This Row],[homeWinPercentage]], 1-tbl_pbp[[#This Row],[homeWinPercentage]])</f>
        <v>0.63500000000000001</v>
      </c>
      <c r="AI653" s="13">
        <f>tbl_pbp[[#This Row],[Kamara]]*tbl_pbp[[#This Row],[Impactful Play]]</f>
        <v>0</v>
      </c>
      <c r="AJ653" s="13">
        <f>tbl_pbp[[#This Row],[Thomas]]*tbl_pbp[[#This Row],[Impactful Play]]</f>
        <v>0</v>
      </c>
      <c r="AK653" s="13" t="str">
        <f>VLOOKUP(tbl_pbp[[#This Row],[Play Saints Win % Increase]], tbl_impact[],3,TRUE)</f>
        <v>Scented (0 to +5%)</v>
      </c>
    </row>
    <row r="654" spans="1:37">
      <c r="A654" s="1">
        <v>129</v>
      </c>
      <c r="B654" s="5">
        <v>0.68400000000000005</v>
      </c>
      <c r="C654" t="s">
        <v>10232</v>
      </c>
      <c r="D654">
        <v>0</v>
      </c>
      <c r="E654">
        <v>0</v>
      </c>
      <c r="F654">
        <v>4</v>
      </c>
      <c r="G654">
        <v>12</v>
      </c>
      <c r="H654">
        <v>10</v>
      </c>
      <c r="I654">
        <v>10</v>
      </c>
      <c r="J654">
        <v>39</v>
      </c>
      <c r="K654" t="s">
        <v>29</v>
      </c>
      <c r="L654">
        <v>1</v>
      </c>
      <c r="M654">
        <v>61</v>
      </c>
      <c r="N654" t="s">
        <v>10233</v>
      </c>
      <c r="O654" t="s">
        <v>3876</v>
      </c>
      <c r="P654" t="s">
        <v>45</v>
      </c>
      <c r="Q654" t="s">
        <v>46</v>
      </c>
      <c r="R654" t="s">
        <v>47</v>
      </c>
      <c r="S654" t="s">
        <v>33</v>
      </c>
      <c r="T654" t="s">
        <v>463</v>
      </c>
      <c r="U654" t="s">
        <v>596</v>
      </c>
      <c r="V654" t="s">
        <v>9866</v>
      </c>
      <c r="X654" t="str">
        <f>VLOOKUP(pbp!V3404, games!$B$2:$R$40, 3, FALSE)</f>
        <v>2020-10-04T17:00Z</v>
      </c>
      <c r="Y654">
        <f>VLOOKUP(1*V654,NFLGames!$H$11:$H$555,1,FALSE)</f>
        <v>401128102</v>
      </c>
      <c r="Z654">
        <f>VLOOKUP($Y654, NFLGames!$H$11:$K$555,2,FALSE)</f>
        <v>2019</v>
      </c>
      <c r="AA654">
        <f>VLOOKUP($Y654, NFLGames!$H$11:$K$555,3,FALSE)</f>
        <v>4</v>
      </c>
      <c r="AB654" s="6">
        <f>IF(A655=0, 0, AH655-tbl_pbp[[#This Row],[Saints Win %]])</f>
        <v>-3.5000000000000031E-2</v>
      </c>
      <c r="AE654">
        <f>ABS(tbl_pbp[[#This Row],[play.homeScore]]-tbl_pbp[[#This Row],[play.awayScore]])</f>
        <v>2</v>
      </c>
      <c r="AF654">
        <f>IF(tbl_pbp[[#This Row],[Play Saints Win % Increase]]&gt;=$AF$4,1,0)</f>
        <v>0</v>
      </c>
      <c r="AG654" t="str">
        <f>VLOOKUP(tbl_pbp[[#This Row],[gameId]], games!$B$2:$T$40, 9, FALSE)</f>
        <v>dallas-cowboys</v>
      </c>
      <c r="AH654" s="5">
        <f>IF(tbl_pbp[[#This Row],[AwayTeam]] &lt;&gt; "new-orleans-saints", tbl_pbp[[#This Row],[homeWinPercentage]], 1-tbl_pbp[[#This Row],[homeWinPercentage]])</f>
        <v>0.68400000000000005</v>
      </c>
      <c r="AI654" s="13">
        <f>tbl_pbp[[#This Row],[Kamara]]*tbl_pbp[[#This Row],[Impactful Play]]</f>
        <v>0</v>
      </c>
      <c r="AJ654" s="13">
        <f>tbl_pbp[[#This Row],[Thomas]]*tbl_pbp[[#This Row],[Impactful Play]]</f>
        <v>0</v>
      </c>
      <c r="AK654" s="13" t="str">
        <f>VLOOKUP(tbl_pbp[[#This Row],[Play Saints Win % Increase]], tbl_impact[],3,TRUE)</f>
        <v>Bad (0 to -5%)</v>
      </c>
    </row>
    <row r="655" spans="1:37">
      <c r="A655" s="1">
        <v>130</v>
      </c>
      <c r="B655" s="5">
        <v>0.64900000000000002</v>
      </c>
      <c r="C655" t="s">
        <v>10234</v>
      </c>
      <c r="D655">
        <v>0</v>
      </c>
      <c r="E655">
        <v>0</v>
      </c>
      <c r="F655">
        <v>4</v>
      </c>
      <c r="G655">
        <v>12</v>
      </c>
      <c r="H655">
        <v>10</v>
      </c>
      <c r="I655">
        <v>5</v>
      </c>
      <c r="J655">
        <v>44</v>
      </c>
      <c r="K655" t="s">
        <v>29</v>
      </c>
      <c r="L655">
        <v>2</v>
      </c>
      <c r="M655">
        <v>56</v>
      </c>
      <c r="N655" t="s">
        <v>10235</v>
      </c>
      <c r="O655" t="s">
        <v>4239</v>
      </c>
      <c r="P655" t="s">
        <v>167</v>
      </c>
      <c r="Q655" t="s">
        <v>168</v>
      </c>
      <c r="S655" t="s">
        <v>38</v>
      </c>
      <c r="T655" t="s">
        <v>467</v>
      </c>
      <c r="U655" t="s">
        <v>4784</v>
      </c>
      <c r="V655" t="s">
        <v>9866</v>
      </c>
      <c r="X655" t="str">
        <f>VLOOKUP(pbp!V3405, games!$B$2:$R$40, 3, FALSE)</f>
        <v>2020-10-04T17:00Z</v>
      </c>
      <c r="Y655">
        <f>VLOOKUP(1*V655,NFLGames!$H$11:$H$555,1,FALSE)</f>
        <v>401128102</v>
      </c>
      <c r="Z655">
        <f>VLOOKUP($Y655, NFLGames!$H$11:$K$555,2,FALSE)</f>
        <v>2019</v>
      </c>
      <c r="AA655">
        <f>VLOOKUP($Y655, NFLGames!$H$11:$K$555,3,FALSE)</f>
        <v>4</v>
      </c>
      <c r="AB655" s="6">
        <f>IF(A656=0, 0, AH656-tbl_pbp[[#This Row],[Saints Win %]])</f>
        <v>-4.0000000000000036E-3</v>
      </c>
      <c r="AE655">
        <f>ABS(tbl_pbp[[#This Row],[play.homeScore]]-tbl_pbp[[#This Row],[play.awayScore]])</f>
        <v>2</v>
      </c>
      <c r="AF655">
        <f>IF(tbl_pbp[[#This Row],[Play Saints Win % Increase]]&gt;=$AF$4,1,0)</f>
        <v>0</v>
      </c>
      <c r="AG655" t="str">
        <f>VLOOKUP(tbl_pbp[[#This Row],[gameId]], games!$B$2:$T$40, 9, FALSE)</f>
        <v>dallas-cowboys</v>
      </c>
      <c r="AH655" s="5">
        <f>IF(tbl_pbp[[#This Row],[AwayTeam]] &lt;&gt; "new-orleans-saints", tbl_pbp[[#This Row],[homeWinPercentage]], 1-tbl_pbp[[#This Row],[homeWinPercentage]])</f>
        <v>0.64900000000000002</v>
      </c>
      <c r="AI655" s="13">
        <f>tbl_pbp[[#This Row],[Kamara]]*tbl_pbp[[#This Row],[Impactful Play]]</f>
        <v>0</v>
      </c>
      <c r="AJ655" s="13">
        <f>tbl_pbp[[#This Row],[Thomas]]*tbl_pbp[[#This Row],[Impactful Play]]</f>
        <v>0</v>
      </c>
      <c r="AK655" s="13" t="str">
        <f>VLOOKUP(tbl_pbp[[#This Row],[Play Saints Win % Increase]], tbl_impact[],3,TRUE)</f>
        <v>Bad (0 to -5%)</v>
      </c>
    </row>
    <row r="656" spans="1:37">
      <c r="A656" s="1">
        <v>131</v>
      </c>
      <c r="B656" s="5">
        <v>0.64500000000000002</v>
      </c>
      <c r="C656" t="s">
        <v>10236</v>
      </c>
      <c r="D656">
        <v>0</v>
      </c>
      <c r="E656">
        <v>0</v>
      </c>
      <c r="F656">
        <v>4</v>
      </c>
      <c r="G656">
        <v>12</v>
      </c>
      <c r="H656">
        <v>10</v>
      </c>
      <c r="I656">
        <v>6</v>
      </c>
      <c r="J656">
        <v>43</v>
      </c>
      <c r="K656" t="s">
        <v>29</v>
      </c>
      <c r="L656">
        <v>3</v>
      </c>
      <c r="M656">
        <v>57</v>
      </c>
      <c r="N656" t="s">
        <v>10237</v>
      </c>
      <c r="O656" t="s">
        <v>1672</v>
      </c>
      <c r="P656" t="s">
        <v>124</v>
      </c>
      <c r="Q656" t="s">
        <v>125</v>
      </c>
      <c r="R656" t="s">
        <v>126</v>
      </c>
      <c r="V656" t="s">
        <v>9866</v>
      </c>
      <c r="X656" t="str">
        <f>VLOOKUP(pbp!V3406, games!$B$2:$R$40, 3, FALSE)</f>
        <v>2020-10-04T17:00Z</v>
      </c>
      <c r="Y656">
        <f>VLOOKUP(1*V656,NFLGames!$H$11:$H$555,1,FALSE)</f>
        <v>401128102</v>
      </c>
      <c r="Z656">
        <f>VLOOKUP($Y656, NFLGames!$H$11:$K$555,2,FALSE)</f>
        <v>2019</v>
      </c>
      <c r="AA656">
        <f>VLOOKUP($Y656, NFLGames!$H$11:$K$555,3,FALSE)</f>
        <v>4</v>
      </c>
      <c r="AB656" s="6">
        <f>IF(A657=0, 0, AH657-tbl_pbp[[#This Row],[Saints Win %]])</f>
        <v>-8.3999999999999964E-2</v>
      </c>
      <c r="AE656">
        <f>ABS(tbl_pbp[[#This Row],[play.homeScore]]-tbl_pbp[[#This Row],[play.awayScore]])</f>
        <v>2</v>
      </c>
      <c r="AF656">
        <f>IF(tbl_pbp[[#This Row],[Play Saints Win % Increase]]&gt;=$AF$4,1,0)</f>
        <v>0</v>
      </c>
      <c r="AG656" t="str">
        <f>VLOOKUP(tbl_pbp[[#This Row],[gameId]], games!$B$2:$T$40, 9, FALSE)</f>
        <v>dallas-cowboys</v>
      </c>
      <c r="AH656" s="5">
        <f>IF(tbl_pbp[[#This Row],[AwayTeam]] &lt;&gt; "new-orleans-saints", tbl_pbp[[#This Row],[homeWinPercentage]], 1-tbl_pbp[[#This Row],[homeWinPercentage]])</f>
        <v>0.64500000000000002</v>
      </c>
      <c r="AI656" s="13">
        <f>tbl_pbp[[#This Row],[Kamara]]*tbl_pbp[[#This Row],[Impactful Play]]</f>
        <v>0</v>
      </c>
      <c r="AJ656" s="13">
        <f>tbl_pbp[[#This Row],[Thomas]]*tbl_pbp[[#This Row],[Impactful Play]]</f>
        <v>0</v>
      </c>
      <c r="AK656" s="13" t="str">
        <f>VLOOKUP(tbl_pbp[[#This Row],[Play Saints Win % Increase]], tbl_impact[],3,TRUE)</f>
        <v>Smelly (worse than-5% -&gt; -10%)</v>
      </c>
    </row>
    <row r="657" spans="1:37">
      <c r="A657" s="1">
        <v>132</v>
      </c>
      <c r="B657" s="5">
        <v>0.56100000000000005</v>
      </c>
      <c r="C657" t="s">
        <v>10238</v>
      </c>
      <c r="D657">
        <v>0</v>
      </c>
      <c r="E657">
        <v>0</v>
      </c>
      <c r="F657">
        <v>4</v>
      </c>
      <c r="G657">
        <v>12</v>
      </c>
      <c r="H657">
        <v>10</v>
      </c>
      <c r="I657">
        <v>6</v>
      </c>
      <c r="J657">
        <v>43</v>
      </c>
      <c r="K657" t="s">
        <v>29</v>
      </c>
      <c r="L657">
        <v>3</v>
      </c>
      <c r="M657">
        <v>57</v>
      </c>
      <c r="N657" t="s">
        <v>10239</v>
      </c>
      <c r="O657" t="s">
        <v>1672</v>
      </c>
      <c r="P657" t="s">
        <v>167</v>
      </c>
      <c r="Q657" t="s">
        <v>168</v>
      </c>
      <c r="S657" t="s">
        <v>302</v>
      </c>
      <c r="T657" t="s">
        <v>48</v>
      </c>
      <c r="U657" t="s">
        <v>10240</v>
      </c>
      <c r="V657" t="s">
        <v>9866</v>
      </c>
      <c r="X657" t="str">
        <f>VLOOKUP(pbp!V3407, games!$B$2:$R$40, 3, FALSE)</f>
        <v>2020-10-04T17:00Z</v>
      </c>
      <c r="Y657">
        <f>VLOOKUP(1*V657,NFLGames!$H$11:$H$555,1,FALSE)</f>
        <v>401128102</v>
      </c>
      <c r="Z657">
        <f>VLOOKUP($Y657, NFLGames!$H$11:$K$555,2,FALSE)</f>
        <v>2019</v>
      </c>
      <c r="AA657">
        <f>VLOOKUP($Y657, NFLGames!$H$11:$K$555,3,FALSE)</f>
        <v>4</v>
      </c>
      <c r="AB657" s="6">
        <f>IF(A658=0, 0, AH658-tbl_pbp[[#This Row],[Saints Win %]])</f>
        <v>4.9999999999999933E-2</v>
      </c>
      <c r="AE657">
        <f>ABS(tbl_pbp[[#This Row],[play.homeScore]]-tbl_pbp[[#This Row],[play.awayScore]])</f>
        <v>2</v>
      </c>
      <c r="AF657">
        <f>IF(tbl_pbp[[#This Row],[Play Saints Win % Increase]]&gt;=$AF$4,1,0)</f>
        <v>0</v>
      </c>
      <c r="AG657" t="str">
        <f>VLOOKUP(tbl_pbp[[#This Row],[gameId]], games!$B$2:$T$40, 9, FALSE)</f>
        <v>dallas-cowboys</v>
      </c>
      <c r="AH657" s="5">
        <f>IF(tbl_pbp[[#This Row],[AwayTeam]] &lt;&gt; "new-orleans-saints", tbl_pbp[[#This Row],[homeWinPercentage]], 1-tbl_pbp[[#This Row],[homeWinPercentage]])</f>
        <v>0.56100000000000005</v>
      </c>
      <c r="AI657" s="13">
        <f>tbl_pbp[[#This Row],[Kamara]]*tbl_pbp[[#This Row],[Impactful Play]]</f>
        <v>0</v>
      </c>
      <c r="AJ657" s="13">
        <f>tbl_pbp[[#This Row],[Thomas]]*tbl_pbp[[#This Row],[Impactful Play]]</f>
        <v>0</v>
      </c>
      <c r="AK657" s="13" t="str">
        <f>VLOOKUP(tbl_pbp[[#This Row],[Play Saints Win % Increase]], tbl_impact[],3,TRUE)</f>
        <v>Scented (0 to +5%)</v>
      </c>
    </row>
    <row r="658" spans="1:37">
      <c r="A658" s="1">
        <v>133</v>
      </c>
      <c r="B658" s="5">
        <v>0.61099999999999999</v>
      </c>
      <c r="C658" t="s">
        <v>10241</v>
      </c>
      <c r="D658">
        <v>0</v>
      </c>
      <c r="E658">
        <v>0</v>
      </c>
      <c r="F658">
        <v>4</v>
      </c>
      <c r="G658">
        <v>12</v>
      </c>
      <c r="H658">
        <v>10</v>
      </c>
      <c r="I658">
        <v>16</v>
      </c>
      <c r="J658">
        <v>33</v>
      </c>
      <c r="K658" t="s">
        <v>29</v>
      </c>
      <c r="L658">
        <v>4</v>
      </c>
      <c r="M658">
        <v>67</v>
      </c>
      <c r="N658" t="s">
        <v>10242</v>
      </c>
      <c r="O658" t="s">
        <v>526</v>
      </c>
      <c r="P658" t="s">
        <v>66</v>
      </c>
      <c r="Q658" t="s">
        <v>67</v>
      </c>
      <c r="R658" t="s">
        <v>68</v>
      </c>
      <c r="S658" t="s">
        <v>395</v>
      </c>
      <c r="T658" t="s">
        <v>438</v>
      </c>
      <c r="U658" t="s">
        <v>10243</v>
      </c>
      <c r="V658" t="s">
        <v>9866</v>
      </c>
      <c r="X658" t="str">
        <f>VLOOKUP(pbp!V3408, games!$B$2:$R$40, 3, FALSE)</f>
        <v>2020-10-04T17:00Z</v>
      </c>
      <c r="Y658">
        <f>VLOOKUP(1*V658,NFLGames!$H$11:$H$555,1,FALSE)</f>
        <v>401128102</v>
      </c>
      <c r="Z658">
        <f>VLOOKUP($Y658, NFLGames!$H$11:$K$555,2,FALSE)</f>
        <v>2019</v>
      </c>
      <c r="AA658">
        <f>VLOOKUP($Y658, NFLGames!$H$11:$K$555,3,FALSE)</f>
        <v>4</v>
      </c>
      <c r="AB658" s="6">
        <f>IF(A659=0, 0, AH659-tbl_pbp[[#This Row],[Saints Win %]])</f>
        <v>-4.8000000000000043E-2</v>
      </c>
      <c r="AE658">
        <f>ABS(tbl_pbp[[#This Row],[play.homeScore]]-tbl_pbp[[#This Row],[play.awayScore]])</f>
        <v>2</v>
      </c>
      <c r="AF658">
        <f>IF(tbl_pbp[[#This Row],[Play Saints Win % Increase]]&gt;=$AF$4,1,0)</f>
        <v>0</v>
      </c>
      <c r="AG658" t="str">
        <f>VLOOKUP(tbl_pbp[[#This Row],[gameId]], games!$B$2:$T$40, 9, FALSE)</f>
        <v>dallas-cowboys</v>
      </c>
      <c r="AH658" s="5">
        <f>IF(tbl_pbp[[#This Row],[AwayTeam]] &lt;&gt; "new-orleans-saints", tbl_pbp[[#This Row],[homeWinPercentage]], 1-tbl_pbp[[#This Row],[homeWinPercentage]])</f>
        <v>0.61099999999999999</v>
      </c>
      <c r="AI658" s="13">
        <f>tbl_pbp[[#This Row],[Kamara]]*tbl_pbp[[#This Row],[Impactful Play]]</f>
        <v>0</v>
      </c>
      <c r="AJ658" s="13">
        <f>tbl_pbp[[#This Row],[Thomas]]*tbl_pbp[[#This Row],[Impactful Play]]</f>
        <v>0</v>
      </c>
      <c r="AK658" s="13" t="str">
        <f>VLOOKUP(tbl_pbp[[#This Row],[Play Saints Win % Increase]], tbl_impact[],3,TRUE)</f>
        <v>Bad (0 to -5%)</v>
      </c>
    </row>
    <row r="659" spans="1:37">
      <c r="A659" s="1">
        <v>134</v>
      </c>
      <c r="B659" s="5">
        <v>0.56299999999999994</v>
      </c>
      <c r="C659" t="s">
        <v>10244</v>
      </c>
      <c r="D659">
        <v>0</v>
      </c>
      <c r="E659">
        <v>0</v>
      </c>
      <c r="F659">
        <v>4</v>
      </c>
      <c r="G659">
        <v>12</v>
      </c>
      <c r="H659">
        <v>10</v>
      </c>
      <c r="I659">
        <v>10</v>
      </c>
      <c r="J659">
        <v>90</v>
      </c>
      <c r="K659" t="s">
        <v>9868</v>
      </c>
      <c r="L659">
        <v>1</v>
      </c>
      <c r="M659">
        <v>90</v>
      </c>
      <c r="N659" t="s">
        <v>10245</v>
      </c>
      <c r="O659" t="s">
        <v>5401</v>
      </c>
      <c r="P659" t="s">
        <v>30</v>
      </c>
      <c r="Q659" t="s">
        <v>31</v>
      </c>
      <c r="R659" t="s">
        <v>32</v>
      </c>
      <c r="S659" t="s">
        <v>33</v>
      </c>
      <c r="T659" t="s">
        <v>10246</v>
      </c>
      <c r="U659" t="s">
        <v>10247</v>
      </c>
      <c r="V659" t="s">
        <v>9866</v>
      </c>
      <c r="X659" t="str">
        <f>VLOOKUP(pbp!V3409, games!$B$2:$R$40, 3, FALSE)</f>
        <v>2020-10-04T17:00Z</v>
      </c>
      <c r="Y659">
        <f>VLOOKUP(1*V659,NFLGames!$H$11:$H$555,1,FALSE)</f>
        <v>401128102</v>
      </c>
      <c r="Z659">
        <f>VLOOKUP($Y659, NFLGames!$H$11:$K$555,2,FALSE)</f>
        <v>2019</v>
      </c>
      <c r="AA659">
        <f>VLOOKUP($Y659, NFLGames!$H$11:$K$555,3,FALSE)</f>
        <v>4</v>
      </c>
      <c r="AB659" s="6">
        <f>IF(A660=0, 0, AH660-tbl_pbp[[#This Row],[Saints Win %]])</f>
        <v>0.26200000000000001</v>
      </c>
      <c r="AE659">
        <f>ABS(tbl_pbp[[#This Row],[play.homeScore]]-tbl_pbp[[#This Row],[play.awayScore]])</f>
        <v>2</v>
      </c>
      <c r="AF659">
        <f>IF(tbl_pbp[[#This Row],[Play Saints Win % Increase]]&gt;=$AF$4,1,0)</f>
        <v>1</v>
      </c>
      <c r="AG659" t="str">
        <f>VLOOKUP(tbl_pbp[[#This Row],[gameId]], games!$B$2:$T$40, 9, FALSE)</f>
        <v>dallas-cowboys</v>
      </c>
      <c r="AH659" s="5">
        <f>IF(tbl_pbp[[#This Row],[AwayTeam]] &lt;&gt; "new-orleans-saints", tbl_pbp[[#This Row],[homeWinPercentage]], 1-tbl_pbp[[#This Row],[homeWinPercentage]])</f>
        <v>0.56299999999999994</v>
      </c>
      <c r="AI659" s="13">
        <f>tbl_pbp[[#This Row],[Kamara]]*tbl_pbp[[#This Row],[Impactful Play]]</f>
        <v>0</v>
      </c>
      <c r="AJ659" s="13">
        <f>tbl_pbp[[#This Row],[Thomas]]*tbl_pbp[[#This Row],[Impactful Play]]</f>
        <v>0</v>
      </c>
      <c r="AK659" s="13" t="str">
        <f>VLOOKUP(tbl_pbp[[#This Row],[Play Saints Win % Increase]], tbl_impact[],3,TRUE)</f>
        <v>Ambrosial (20% +)</v>
      </c>
    </row>
    <row r="660" spans="1:37">
      <c r="A660" s="1">
        <v>135</v>
      </c>
      <c r="B660" s="5">
        <v>0.82499999999999996</v>
      </c>
      <c r="C660" t="s">
        <v>10248</v>
      </c>
      <c r="D660">
        <v>0</v>
      </c>
      <c r="E660">
        <v>0</v>
      </c>
      <c r="F660">
        <v>4</v>
      </c>
      <c r="G660">
        <v>12</v>
      </c>
      <c r="H660">
        <v>10</v>
      </c>
      <c r="I660">
        <v>1</v>
      </c>
      <c r="J660">
        <v>81</v>
      </c>
      <c r="K660" t="s">
        <v>9868</v>
      </c>
      <c r="L660">
        <v>2</v>
      </c>
      <c r="M660">
        <v>81</v>
      </c>
      <c r="N660" t="s">
        <v>10249</v>
      </c>
      <c r="O660" t="s">
        <v>965</v>
      </c>
      <c r="P660" t="s">
        <v>45</v>
      </c>
      <c r="Q660" t="s">
        <v>46</v>
      </c>
      <c r="R660" t="s">
        <v>47</v>
      </c>
      <c r="S660" t="s">
        <v>83</v>
      </c>
      <c r="T660" t="s">
        <v>10250</v>
      </c>
      <c r="U660" t="s">
        <v>10251</v>
      </c>
      <c r="V660" t="s">
        <v>9866</v>
      </c>
      <c r="X660" t="str">
        <f>VLOOKUP(pbp!V3410, games!$B$2:$R$40, 3, FALSE)</f>
        <v>2020-10-04T17:00Z</v>
      </c>
      <c r="Y660">
        <f>VLOOKUP(1*V660,NFLGames!$H$11:$H$555,1,FALSE)</f>
        <v>401128102</v>
      </c>
      <c r="Z660">
        <f>VLOOKUP($Y660, NFLGames!$H$11:$K$555,2,FALSE)</f>
        <v>2019</v>
      </c>
      <c r="AA660">
        <f>VLOOKUP($Y660, NFLGames!$H$11:$K$555,3,FALSE)</f>
        <v>4</v>
      </c>
      <c r="AB660" s="6">
        <f>IF(A661=0, 0, AH661-tbl_pbp[[#This Row],[Saints Win %]])</f>
        <v>-0.13</v>
      </c>
      <c r="AE660">
        <f>ABS(tbl_pbp[[#This Row],[play.homeScore]]-tbl_pbp[[#This Row],[play.awayScore]])</f>
        <v>2</v>
      </c>
      <c r="AF660">
        <f>IF(tbl_pbp[[#This Row],[Play Saints Win % Increase]]&gt;=$AF$4,1,0)</f>
        <v>0</v>
      </c>
      <c r="AG660" t="str">
        <f>VLOOKUP(tbl_pbp[[#This Row],[gameId]], games!$B$2:$T$40, 9, FALSE)</f>
        <v>dallas-cowboys</v>
      </c>
      <c r="AH660" s="5">
        <f>IF(tbl_pbp[[#This Row],[AwayTeam]] &lt;&gt; "new-orleans-saints", tbl_pbp[[#This Row],[homeWinPercentage]], 1-tbl_pbp[[#This Row],[homeWinPercentage]])</f>
        <v>0.82499999999999996</v>
      </c>
      <c r="AI660" s="13">
        <f>tbl_pbp[[#This Row],[Kamara]]*tbl_pbp[[#This Row],[Impactful Play]]</f>
        <v>0</v>
      </c>
      <c r="AJ660" s="13">
        <f>tbl_pbp[[#This Row],[Thomas]]*tbl_pbp[[#This Row],[Impactful Play]]</f>
        <v>0</v>
      </c>
      <c r="AK660" s="13" t="str">
        <f>VLOOKUP(tbl_pbp[[#This Row],[Play Saints Win % Increase]], tbl_impact[],3,TRUE)</f>
        <v>Stinky (worse than -10% to -20%)</v>
      </c>
    </row>
    <row r="661" spans="1:37">
      <c r="A661" s="1">
        <v>136</v>
      </c>
      <c r="B661" s="5">
        <v>0.69499999999999995</v>
      </c>
      <c r="C661" t="s">
        <v>10252</v>
      </c>
      <c r="D661">
        <v>0</v>
      </c>
      <c r="E661">
        <v>0</v>
      </c>
      <c r="F661">
        <v>4</v>
      </c>
      <c r="G661">
        <v>12</v>
      </c>
      <c r="H661">
        <v>10</v>
      </c>
      <c r="I661">
        <v>2</v>
      </c>
      <c r="J661">
        <v>82</v>
      </c>
      <c r="K661" t="s">
        <v>9868</v>
      </c>
      <c r="L661">
        <v>3</v>
      </c>
      <c r="M661">
        <v>82</v>
      </c>
      <c r="N661" t="s">
        <v>10253</v>
      </c>
      <c r="O661" t="s">
        <v>1102</v>
      </c>
      <c r="P661" t="s">
        <v>22</v>
      </c>
      <c r="Q661" t="s">
        <v>37</v>
      </c>
      <c r="S661" t="s">
        <v>241</v>
      </c>
      <c r="T661" t="s">
        <v>10010</v>
      </c>
      <c r="U661" t="s">
        <v>10254</v>
      </c>
      <c r="V661" t="s">
        <v>9866</v>
      </c>
      <c r="X661" t="str">
        <f>VLOOKUP(pbp!V3411, games!$B$2:$R$40, 3, FALSE)</f>
        <v>2020-10-04T17:00Z</v>
      </c>
      <c r="Y661">
        <f>VLOOKUP(1*V661,NFLGames!$H$11:$H$555,1,FALSE)</f>
        <v>401128102</v>
      </c>
      <c r="Z661">
        <f>VLOOKUP($Y661, NFLGames!$H$11:$K$555,2,FALSE)</f>
        <v>2019</v>
      </c>
      <c r="AA661">
        <f>VLOOKUP($Y661, NFLGames!$H$11:$K$555,3,FALSE)</f>
        <v>4</v>
      </c>
      <c r="AB661" s="6">
        <f>IF(A662=0, 0, AH662-tbl_pbp[[#This Row],[Saints Win %]])</f>
        <v>-1.0000000000000009E-3</v>
      </c>
      <c r="AE661">
        <f>ABS(tbl_pbp[[#This Row],[play.homeScore]]-tbl_pbp[[#This Row],[play.awayScore]])</f>
        <v>2</v>
      </c>
      <c r="AF661">
        <f>IF(tbl_pbp[[#This Row],[Play Saints Win % Increase]]&gt;=$AF$4,1,0)</f>
        <v>0</v>
      </c>
      <c r="AG661" t="str">
        <f>VLOOKUP(tbl_pbp[[#This Row],[gameId]], games!$B$2:$T$40, 9, FALSE)</f>
        <v>dallas-cowboys</v>
      </c>
      <c r="AH661" s="5">
        <f>IF(tbl_pbp[[#This Row],[AwayTeam]] &lt;&gt; "new-orleans-saints", tbl_pbp[[#This Row],[homeWinPercentage]], 1-tbl_pbp[[#This Row],[homeWinPercentage]])</f>
        <v>0.69499999999999995</v>
      </c>
      <c r="AI661" s="13">
        <f>tbl_pbp[[#This Row],[Kamara]]*tbl_pbp[[#This Row],[Impactful Play]]</f>
        <v>0</v>
      </c>
      <c r="AJ661" s="13">
        <f>tbl_pbp[[#This Row],[Thomas]]*tbl_pbp[[#This Row],[Impactful Play]]</f>
        <v>0</v>
      </c>
      <c r="AK661" s="13" t="str">
        <f>VLOOKUP(tbl_pbp[[#This Row],[Play Saints Win % Increase]], tbl_impact[],3,TRUE)</f>
        <v>Bad (0 to -5%)</v>
      </c>
    </row>
    <row r="662" spans="1:37">
      <c r="A662" s="1">
        <v>137</v>
      </c>
      <c r="B662" s="5">
        <v>0.69399999999999995</v>
      </c>
      <c r="C662" t="s">
        <v>10255</v>
      </c>
      <c r="D662">
        <v>0</v>
      </c>
      <c r="E662">
        <v>0</v>
      </c>
      <c r="F662">
        <v>4</v>
      </c>
      <c r="G662">
        <v>12</v>
      </c>
      <c r="H662">
        <v>10</v>
      </c>
      <c r="I662">
        <v>2</v>
      </c>
      <c r="J662">
        <v>82</v>
      </c>
      <c r="K662" t="s">
        <v>9868</v>
      </c>
      <c r="L662">
        <v>4</v>
      </c>
      <c r="M662">
        <v>82</v>
      </c>
      <c r="N662" t="s">
        <v>10256</v>
      </c>
      <c r="O662" t="s">
        <v>10257</v>
      </c>
      <c r="P662" t="s">
        <v>66</v>
      </c>
      <c r="Q662" t="s">
        <v>67</v>
      </c>
      <c r="R662" t="s">
        <v>68</v>
      </c>
      <c r="S662" t="s">
        <v>154</v>
      </c>
      <c r="T662" t="s">
        <v>10010</v>
      </c>
      <c r="U662" t="s">
        <v>10258</v>
      </c>
      <c r="V662" t="s">
        <v>9866</v>
      </c>
      <c r="X662" t="str">
        <f>VLOOKUP(pbp!V3412, games!$B$2:$R$40, 3, FALSE)</f>
        <v>2020-10-04T17:00Z</v>
      </c>
      <c r="Y662">
        <f>VLOOKUP(1*V662,NFLGames!$H$11:$H$555,1,FALSE)</f>
        <v>401128102</v>
      </c>
      <c r="Z662">
        <f>VLOOKUP($Y662, NFLGames!$H$11:$K$555,2,FALSE)</f>
        <v>2019</v>
      </c>
      <c r="AA662">
        <f>VLOOKUP($Y662, NFLGames!$H$11:$K$555,3,FALSE)</f>
        <v>4</v>
      </c>
      <c r="AB662" s="6">
        <f>IF(A663=0, 0, AH663-tbl_pbp[[#This Row],[Saints Win %]])</f>
        <v>2.0000000000000018E-2</v>
      </c>
      <c r="AE662">
        <f>ABS(tbl_pbp[[#This Row],[play.homeScore]]-tbl_pbp[[#This Row],[play.awayScore]])</f>
        <v>2</v>
      </c>
      <c r="AF662">
        <f>IF(tbl_pbp[[#This Row],[Play Saints Win % Increase]]&gt;=$AF$4,1,0)</f>
        <v>0</v>
      </c>
      <c r="AG662" t="str">
        <f>VLOOKUP(tbl_pbp[[#This Row],[gameId]], games!$B$2:$T$40, 9, FALSE)</f>
        <v>dallas-cowboys</v>
      </c>
      <c r="AH662" s="5">
        <f>IF(tbl_pbp[[#This Row],[AwayTeam]] &lt;&gt; "new-orleans-saints", tbl_pbp[[#This Row],[homeWinPercentage]], 1-tbl_pbp[[#This Row],[homeWinPercentage]])</f>
        <v>0.69399999999999995</v>
      </c>
      <c r="AI662" s="13">
        <f>tbl_pbp[[#This Row],[Kamara]]*tbl_pbp[[#This Row],[Impactful Play]]</f>
        <v>0</v>
      </c>
      <c r="AJ662" s="13">
        <f>tbl_pbp[[#This Row],[Thomas]]*tbl_pbp[[#This Row],[Impactful Play]]</f>
        <v>0</v>
      </c>
      <c r="AK662" s="13" t="str">
        <f>VLOOKUP(tbl_pbp[[#This Row],[Play Saints Win % Increase]], tbl_impact[],3,TRUE)</f>
        <v>Scented (0 to +5%)</v>
      </c>
    </row>
    <row r="663" spans="1:37">
      <c r="A663" s="1">
        <v>138</v>
      </c>
      <c r="B663" s="5">
        <v>0.71399999999999997</v>
      </c>
      <c r="C663" t="s">
        <v>10259</v>
      </c>
      <c r="D663">
        <v>0</v>
      </c>
      <c r="E663">
        <v>0</v>
      </c>
      <c r="F663">
        <v>4</v>
      </c>
      <c r="G663">
        <v>12</v>
      </c>
      <c r="H663">
        <v>10</v>
      </c>
      <c r="I663">
        <v>10</v>
      </c>
      <c r="J663">
        <v>38</v>
      </c>
      <c r="K663" t="s">
        <v>29</v>
      </c>
      <c r="L663">
        <v>1</v>
      </c>
      <c r="M663">
        <v>62</v>
      </c>
      <c r="N663" t="s">
        <v>10260</v>
      </c>
      <c r="O663" t="s">
        <v>1399</v>
      </c>
      <c r="P663" t="s">
        <v>30</v>
      </c>
      <c r="Q663" t="s">
        <v>31</v>
      </c>
      <c r="R663" t="s">
        <v>32</v>
      </c>
      <c r="S663" t="s">
        <v>33</v>
      </c>
      <c r="T663" t="s">
        <v>358</v>
      </c>
      <c r="U663" t="s">
        <v>359</v>
      </c>
      <c r="V663" t="s">
        <v>9866</v>
      </c>
      <c r="X663" t="str">
        <f>VLOOKUP(pbp!V3413, games!$B$2:$R$40, 3, FALSE)</f>
        <v>2020-10-04T17:00Z</v>
      </c>
      <c r="Y663">
        <f>VLOOKUP(1*V663,NFLGames!$H$11:$H$555,1,FALSE)</f>
        <v>401128102</v>
      </c>
      <c r="Z663">
        <f>VLOOKUP($Y663, NFLGames!$H$11:$K$555,2,FALSE)</f>
        <v>2019</v>
      </c>
      <c r="AA663">
        <f>VLOOKUP($Y663, NFLGames!$H$11:$K$555,3,FALSE)</f>
        <v>4</v>
      </c>
      <c r="AB663" s="6">
        <f>IF(A664=0, 0, AH664-tbl_pbp[[#This Row],[Saints Win %]])</f>
        <v>3.0000000000000027E-3</v>
      </c>
      <c r="AE663">
        <f>ABS(tbl_pbp[[#This Row],[play.homeScore]]-tbl_pbp[[#This Row],[play.awayScore]])</f>
        <v>2</v>
      </c>
      <c r="AF663">
        <f>IF(tbl_pbp[[#This Row],[Play Saints Win % Increase]]&gt;=$AF$4,1,0)</f>
        <v>0</v>
      </c>
      <c r="AG663" t="str">
        <f>VLOOKUP(tbl_pbp[[#This Row],[gameId]], games!$B$2:$T$40, 9, FALSE)</f>
        <v>dallas-cowboys</v>
      </c>
      <c r="AH663" s="5">
        <f>IF(tbl_pbp[[#This Row],[AwayTeam]] &lt;&gt; "new-orleans-saints", tbl_pbp[[#This Row],[homeWinPercentage]], 1-tbl_pbp[[#This Row],[homeWinPercentage]])</f>
        <v>0.71399999999999997</v>
      </c>
      <c r="AI663" s="13">
        <f>tbl_pbp[[#This Row],[Kamara]]*tbl_pbp[[#This Row],[Impactful Play]]</f>
        <v>0</v>
      </c>
      <c r="AJ663" s="13">
        <f>tbl_pbp[[#This Row],[Thomas]]*tbl_pbp[[#This Row],[Impactful Play]]</f>
        <v>0</v>
      </c>
      <c r="AK663" s="13" t="str">
        <f>VLOOKUP(tbl_pbp[[#This Row],[Play Saints Win % Increase]], tbl_impact[],3,TRUE)</f>
        <v>Scented (0 to +5%)</v>
      </c>
    </row>
    <row r="664" spans="1:37">
      <c r="A664" s="1">
        <v>139</v>
      </c>
      <c r="B664" s="5">
        <v>0.71699999999999997</v>
      </c>
      <c r="C664" t="s">
        <v>10261</v>
      </c>
      <c r="D664">
        <v>0</v>
      </c>
      <c r="E664">
        <v>0</v>
      </c>
      <c r="F664">
        <v>4</v>
      </c>
      <c r="G664">
        <v>12</v>
      </c>
      <c r="H664">
        <v>10</v>
      </c>
      <c r="I664">
        <v>3</v>
      </c>
      <c r="J664">
        <v>45</v>
      </c>
      <c r="K664" t="s">
        <v>29</v>
      </c>
      <c r="L664">
        <v>2</v>
      </c>
      <c r="M664">
        <v>55</v>
      </c>
      <c r="N664" t="s">
        <v>10262</v>
      </c>
      <c r="O664" t="s">
        <v>577</v>
      </c>
      <c r="P664" t="s">
        <v>45</v>
      </c>
      <c r="Q664" t="s">
        <v>46</v>
      </c>
      <c r="R664" t="s">
        <v>47</v>
      </c>
      <c r="S664" t="s">
        <v>193</v>
      </c>
      <c r="T664" t="s">
        <v>80</v>
      </c>
      <c r="U664" t="s">
        <v>10263</v>
      </c>
      <c r="V664" t="s">
        <v>9866</v>
      </c>
      <c r="X664" t="str">
        <f>VLOOKUP(pbp!V3414, games!$B$2:$R$40, 3, FALSE)</f>
        <v>2020-10-04T17:00Z</v>
      </c>
      <c r="Y664">
        <f>VLOOKUP(1*V664,NFLGames!$H$11:$H$555,1,FALSE)</f>
        <v>401128102</v>
      </c>
      <c r="Z664">
        <f>VLOOKUP($Y664, NFLGames!$H$11:$K$555,2,FALSE)</f>
        <v>2019</v>
      </c>
      <c r="AA664">
        <f>VLOOKUP($Y664, NFLGames!$H$11:$K$555,3,FALSE)</f>
        <v>4</v>
      </c>
      <c r="AB664" s="6">
        <f>IF(A665=0, 0, AH665-tbl_pbp[[#This Row],[Saints Win %]])</f>
        <v>3.8000000000000034E-2</v>
      </c>
      <c r="AE664">
        <f>ABS(tbl_pbp[[#This Row],[play.homeScore]]-tbl_pbp[[#This Row],[play.awayScore]])</f>
        <v>2</v>
      </c>
      <c r="AF664">
        <f>IF(tbl_pbp[[#This Row],[Play Saints Win % Increase]]&gt;=$AF$4,1,0)</f>
        <v>0</v>
      </c>
      <c r="AG664" t="str">
        <f>VLOOKUP(tbl_pbp[[#This Row],[gameId]], games!$B$2:$T$40, 9, FALSE)</f>
        <v>dallas-cowboys</v>
      </c>
      <c r="AH664" s="5">
        <f>IF(tbl_pbp[[#This Row],[AwayTeam]] &lt;&gt; "new-orleans-saints", tbl_pbp[[#This Row],[homeWinPercentage]], 1-tbl_pbp[[#This Row],[homeWinPercentage]])</f>
        <v>0.71699999999999997</v>
      </c>
      <c r="AI664" s="13">
        <f>tbl_pbp[[#This Row],[Kamara]]*tbl_pbp[[#This Row],[Impactful Play]]</f>
        <v>0</v>
      </c>
      <c r="AJ664" s="13">
        <f>tbl_pbp[[#This Row],[Thomas]]*tbl_pbp[[#This Row],[Impactful Play]]</f>
        <v>0</v>
      </c>
      <c r="AK664" s="13" t="str">
        <f>VLOOKUP(tbl_pbp[[#This Row],[Play Saints Win % Increase]], tbl_impact[],3,TRUE)</f>
        <v>Scented (0 to +5%)</v>
      </c>
    </row>
    <row r="665" spans="1:37">
      <c r="A665" s="1">
        <v>140</v>
      </c>
      <c r="B665" s="5">
        <v>0.755</v>
      </c>
      <c r="C665" t="s">
        <v>10264</v>
      </c>
      <c r="D665">
        <v>0</v>
      </c>
      <c r="E665">
        <v>0</v>
      </c>
      <c r="F665">
        <v>4</v>
      </c>
      <c r="G665">
        <v>12</v>
      </c>
      <c r="H665">
        <v>10</v>
      </c>
      <c r="I665">
        <v>1</v>
      </c>
      <c r="J665">
        <v>47</v>
      </c>
      <c r="K665" t="s">
        <v>29</v>
      </c>
      <c r="L665">
        <v>3</v>
      </c>
      <c r="M665">
        <v>53</v>
      </c>
      <c r="N665" t="s">
        <v>10265</v>
      </c>
      <c r="O665" t="s">
        <v>583</v>
      </c>
      <c r="P665" t="s">
        <v>45</v>
      </c>
      <c r="Q665" t="s">
        <v>46</v>
      </c>
      <c r="R665" t="s">
        <v>47</v>
      </c>
      <c r="S665" t="s">
        <v>54</v>
      </c>
      <c r="T665" t="s">
        <v>2150</v>
      </c>
      <c r="U665" t="s">
        <v>10266</v>
      </c>
      <c r="V665" t="s">
        <v>9866</v>
      </c>
      <c r="X665" t="str">
        <f>VLOOKUP(pbp!V3415, games!$B$2:$R$40, 3, FALSE)</f>
        <v>2020-10-04T17:00Z</v>
      </c>
      <c r="Y665">
        <f>VLOOKUP(1*V665,NFLGames!$H$11:$H$555,1,FALSE)</f>
        <v>401128102</v>
      </c>
      <c r="Z665">
        <f>VLOOKUP($Y665, NFLGames!$H$11:$K$555,2,FALSE)</f>
        <v>2019</v>
      </c>
      <c r="AA665">
        <f>VLOOKUP($Y665, NFLGames!$H$11:$K$555,3,FALSE)</f>
        <v>4</v>
      </c>
      <c r="AB665" s="6">
        <f>IF(A666=0, 0, AH666-tbl_pbp[[#This Row],[Saints Win %]])</f>
        <v>-6.4000000000000057E-2</v>
      </c>
      <c r="AE665">
        <f>ABS(tbl_pbp[[#This Row],[play.homeScore]]-tbl_pbp[[#This Row],[play.awayScore]])</f>
        <v>2</v>
      </c>
      <c r="AF665">
        <f>IF(tbl_pbp[[#This Row],[Play Saints Win % Increase]]&gt;=$AF$4,1,0)</f>
        <v>0</v>
      </c>
      <c r="AG665" t="str">
        <f>VLOOKUP(tbl_pbp[[#This Row],[gameId]], games!$B$2:$T$40, 9, FALSE)</f>
        <v>dallas-cowboys</v>
      </c>
      <c r="AH665" s="5">
        <f>IF(tbl_pbp[[#This Row],[AwayTeam]] &lt;&gt; "new-orleans-saints", tbl_pbp[[#This Row],[homeWinPercentage]], 1-tbl_pbp[[#This Row],[homeWinPercentage]])</f>
        <v>0.755</v>
      </c>
      <c r="AI665" s="13">
        <f>tbl_pbp[[#This Row],[Kamara]]*tbl_pbp[[#This Row],[Impactful Play]]</f>
        <v>0</v>
      </c>
      <c r="AJ665" s="13">
        <f>tbl_pbp[[#This Row],[Thomas]]*tbl_pbp[[#This Row],[Impactful Play]]</f>
        <v>0</v>
      </c>
      <c r="AK665" s="13" t="str">
        <f>VLOOKUP(tbl_pbp[[#This Row],[Play Saints Win % Increase]], tbl_impact[],3,TRUE)</f>
        <v>Smelly (worse than-5% -&gt; -10%)</v>
      </c>
    </row>
    <row r="666" spans="1:37">
      <c r="A666" s="1">
        <v>141</v>
      </c>
      <c r="B666" s="5">
        <v>0.69099999999999995</v>
      </c>
      <c r="C666" t="s">
        <v>10267</v>
      </c>
      <c r="D666">
        <v>0</v>
      </c>
      <c r="E666">
        <v>0</v>
      </c>
      <c r="F666">
        <v>4</v>
      </c>
      <c r="G666">
        <v>12</v>
      </c>
      <c r="H666">
        <v>10</v>
      </c>
      <c r="I666">
        <v>10</v>
      </c>
      <c r="J666">
        <v>56</v>
      </c>
      <c r="K666" t="s">
        <v>29</v>
      </c>
      <c r="L666">
        <v>1</v>
      </c>
      <c r="M666">
        <v>44</v>
      </c>
      <c r="N666" t="s">
        <v>10268</v>
      </c>
      <c r="O666" t="s">
        <v>5039</v>
      </c>
      <c r="P666" t="s">
        <v>45</v>
      </c>
      <c r="Q666" t="s">
        <v>46</v>
      </c>
      <c r="R666" t="s">
        <v>47</v>
      </c>
      <c r="S666" t="s">
        <v>33</v>
      </c>
      <c r="T666" t="s">
        <v>9948</v>
      </c>
      <c r="U666" t="s">
        <v>9949</v>
      </c>
      <c r="V666" t="s">
        <v>9866</v>
      </c>
      <c r="X666" t="str">
        <f>VLOOKUP(pbp!V3416, games!$B$2:$R$40, 3, FALSE)</f>
        <v>2020-10-04T17:00Z</v>
      </c>
      <c r="Y666">
        <f>VLOOKUP(1*V666,NFLGames!$H$11:$H$555,1,FALSE)</f>
        <v>401128102</v>
      </c>
      <c r="Z666">
        <f>VLOOKUP($Y666, NFLGames!$H$11:$K$555,2,FALSE)</f>
        <v>2019</v>
      </c>
      <c r="AA666">
        <f>VLOOKUP($Y666, NFLGames!$H$11:$K$555,3,FALSE)</f>
        <v>4</v>
      </c>
      <c r="AB666" s="6">
        <f>IF(A667=0, 0, AH667-tbl_pbp[[#This Row],[Saints Win %]])</f>
        <v>0.12100000000000011</v>
      </c>
      <c r="AE666">
        <f>ABS(tbl_pbp[[#This Row],[play.homeScore]]-tbl_pbp[[#This Row],[play.awayScore]])</f>
        <v>2</v>
      </c>
      <c r="AF666">
        <f>IF(tbl_pbp[[#This Row],[Play Saints Win % Increase]]&gt;=$AF$4,1,0)</f>
        <v>1</v>
      </c>
      <c r="AG666" t="str">
        <f>VLOOKUP(tbl_pbp[[#This Row],[gameId]], games!$B$2:$T$40, 9, FALSE)</f>
        <v>dallas-cowboys</v>
      </c>
      <c r="AH666" s="5">
        <f>IF(tbl_pbp[[#This Row],[AwayTeam]] &lt;&gt; "new-orleans-saints", tbl_pbp[[#This Row],[homeWinPercentage]], 1-tbl_pbp[[#This Row],[homeWinPercentage]])</f>
        <v>0.69099999999999995</v>
      </c>
      <c r="AI666" s="13">
        <f>tbl_pbp[[#This Row],[Kamara]]*tbl_pbp[[#This Row],[Impactful Play]]</f>
        <v>0</v>
      </c>
      <c r="AJ666" s="13">
        <f>tbl_pbp[[#This Row],[Thomas]]*tbl_pbp[[#This Row],[Impactful Play]]</f>
        <v>0</v>
      </c>
      <c r="AK666" s="13" t="str">
        <f>VLOOKUP(tbl_pbp[[#This Row],[Play Saints Win % Increase]], tbl_impact[],3,TRUE)</f>
        <v>Fragrant (10% to 20%)</v>
      </c>
    </row>
    <row r="667" spans="1:37">
      <c r="A667" s="1">
        <v>142</v>
      </c>
      <c r="B667" s="5">
        <v>0.81200000000000006</v>
      </c>
      <c r="C667" t="s">
        <v>10269</v>
      </c>
      <c r="D667">
        <v>0</v>
      </c>
      <c r="E667">
        <v>0</v>
      </c>
      <c r="F667">
        <v>4</v>
      </c>
      <c r="G667">
        <v>12</v>
      </c>
      <c r="H667">
        <v>10</v>
      </c>
      <c r="I667">
        <v>5</v>
      </c>
      <c r="J667">
        <v>61</v>
      </c>
      <c r="K667" t="s">
        <v>29</v>
      </c>
      <c r="L667">
        <v>2</v>
      </c>
      <c r="M667">
        <v>39</v>
      </c>
      <c r="N667" t="s">
        <v>10270</v>
      </c>
      <c r="O667" t="s">
        <v>1584</v>
      </c>
      <c r="P667" t="s">
        <v>45</v>
      </c>
      <c r="Q667" t="s">
        <v>46</v>
      </c>
      <c r="R667" t="s">
        <v>47</v>
      </c>
      <c r="S667" t="s">
        <v>38</v>
      </c>
      <c r="T667" t="s">
        <v>10213</v>
      </c>
      <c r="U667" t="s">
        <v>10214</v>
      </c>
      <c r="V667" t="s">
        <v>9866</v>
      </c>
      <c r="X667" t="str">
        <f>VLOOKUP(pbp!V3417, games!$B$2:$R$40, 3, FALSE)</f>
        <v>2020-10-04T17:00Z</v>
      </c>
      <c r="Y667">
        <f>VLOOKUP(1*V667,NFLGames!$H$11:$H$555,1,FALSE)</f>
        <v>401128102</v>
      </c>
      <c r="Z667">
        <f>VLOOKUP($Y667, NFLGames!$H$11:$K$555,2,FALSE)</f>
        <v>2019</v>
      </c>
      <c r="AA667">
        <f>VLOOKUP($Y667, NFLGames!$H$11:$K$555,3,FALSE)</f>
        <v>4</v>
      </c>
      <c r="AB667" s="6">
        <f>IF(A668=0, 0, AH668-tbl_pbp[[#This Row],[Saints Win %]])</f>
        <v>5.1999999999999935E-2</v>
      </c>
      <c r="AE667">
        <f>ABS(tbl_pbp[[#This Row],[play.homeScore]]-tbl_pbp[[#This Row],[play.awayScore]])</f>
        <v>2</v>
      </c>
      <c r="AF667">
        <f>IF(tbl_pbp[[#This Row],[Play Saints Win % Increase]]&gt;=$AF$4,1,0)</f>
        <v>0</v>
      </c>
      <c r="AG667" t="str">
        <f>VLOOKUP(tbl_pbp[[#This Row],[gameId]], games!$B$2:$T$40, 9, FALSE)</f>
        <v>dallas-cowboys</v>
      </c>
      <c r="AH667" s="5">
        <f>IF(tbl_pbp[[#This Row],[AwayTeam]] &lt;&gt; "new-orleans-saints", tbl_pbp[[#This Row],[homeWinPercentage]], 1-tbl_pbp[[#This Row],[homeWinPercentage]])</f>
        <v>0.81200000000000006</v>
      </c>
      <c r="AI667" s="13">
        <f>tbl_pbp[[#This Row],[Kamara]]*tbl_pbp[[#This Row],[Impactful Play]]</f>
        <v>0</v>
      </c>
      <c r="AJ667" s="13">
        <f>tbl_pbp[[#This Row],[Thomas]]*tbl_pbp[[#This Row],[Impactful Play]]</f>
        <v>0</v>
      </c>
      <c r="AK667" s="13" t="str">
        <f>VLOOKUP(tbl_pbp[[#This Row],[Play Saints Win % Increase]], tbl_impact[],3,TRUE)</f>
        <v>Perfumed (5 to + 10%)</v>
      </c>
    </row>
    <row r="668" spans="1:37">
      <c r="A668" s="1">
        <v>143</v>
      </c>
      <c r="B668" s="5">
        <v>0.86399999999999999</v>
      </c>
      <c r="C668" t="s">
        <v>10271</v>
      </c>
      <c r="D668">
        <v>0</v>
      </c>
      <c r="E668">
        <v>0</v>
      </c>
      <c r="F668">
        <v>4</v>
      </c>
      <c r="G668">
        <v>12</v>
      </c>
      <c r="H668">
        <v>10</v>
      </c>
      <c r="I668">
        <v>1</v>
      </c>
      <c r="J668">
        <v>65</v>
      </c>
      <c r="K668" t="s">
        <v>29</v>
      </c>
      <c r="L668">
        <v>3</v>
      </c>
      <c r="M668">
        <v>35</v>
      </c>
      <c r="N668" t="s">
        <v>10272</v>
      </c>
      <c r="O668" t="s">
        <v>1719</v>
      </c>
      <c r="P668" t="s">
        <v>45</v>
      </c>
      <c r="Q668" t="s">
        <v>46</v>
      </c>
      <c r="R668" t="s">
        <v>47</v>
      </c>
      <c r="S668" t="s">
        <v>54</v>
      </c>
      <c r="T668" t="s">
        <v>10083</v>
      </c>
      <c r="U668" t="s">
        <v>10273</v>
      </c>
      <c r="V668" t="s">
        <v>9866</v>
      </c>
      <c r="X668" t="str">
        <f>VLOOKUP(pbp!V3418, games!$B$2:$R$40, 3, FALSE)</f>
        <v>2020-10-04T17:00Z</v>
      </c>
      <c r="Y668">
        <f>VLOOKUP(1*V668,NFLGames!$H$11:$H$555,1,FALSE)</f>
        <v>401128102</v>
      </c>
      <c r="Z668">
        <f>VLOOKUP($Y668, NFLGames!$H$11:$K$555,2,FALSE)</f>
        <v>2019</v>
      </c>
      <c r="AA668">
        <f>VLOOKUP($Y668, NFLGames!$H$11:$K$555,3,FALSE)</f>
        <v>4</v>
      </c>
      <c r="AB668" s="6">
        <f>IF(A669=0, 0, AH669-tbl_pbp[[#This Row],[Saints Win %]])</f>
        <v>9.000000000000008E-3</v>
      </c>
      <c r="AE668">
        <f>ABS(tbl_pbp[[#This Row],[play.homeScore]]-tbl_pbp[[#This Row],[play.awayScore]])</f>
        <v>2</v>
      </c>
      <c r="AF668">
        <f>IF(tbl_pbp[[#This Row],[Play Saints Win % Increase]]&gt;=$AF$4,1,0)</f>
        <v>0</v>
      </c>
      <c r="AG668" t="str">
        <f>VLOOKUP(tbl_pbp[[#This Row],[gameId]], games!$B$2:$T$40, 9, FALSE)</f>
        <v>dallas-cowboys</v>
      </c>
      <c r="AH668" s="5">
        <f>IF(tbl_pbp[[#This Row],[AwayTeam]] &lt;&gt; "new-orleans-saints", tbl_pbp[[#This Row],[homeWinPercentage]], 1-tbl_pbp[[#This Row],[homeWinPercentage]])</f>
        <v>0.86399999999999999</v>
      </c>
      <c r="AI668" s="13">
        <f>tbl_pbp[[#This Row],[Kamara]]*tbl_pbp[[#This Row],[Impactful Play]]</f>
        <v>0</v>
      </c>
      <c r="AJ668" s="13">
        <f>tbl_pbp[[#This Row],[Thomas]]*tbl_pbp[[#This Row],[Impactful Play]]</f>
        <v>0</v>
      </c>
      <c r="AK668" s="13" t="str">
        <f>VLOOKUP(tbl_pbp[[#This Row],[Play Saints Win % Increase]], tbl_impact[],3,TRUE)</f>
        <v>Scented (0 to +5%)</v>
      </c>
    </row>
    <row r="669" spans="1:37">
      <c r="A669" s="1">
        <v>144</v>
      </c>
      <c r="B669" s="5">
        <v>0.873</v>
      </c>
      <c r="C669" t="s">
        <v>10274</v>
      </c>
      <c r="D669">
        <v>0</v>
      </c>
      <c r="E669">
        <v>0</v>
      </c>
      <c r="F669">
        <v>4</v>
      </c>
      <c r="G669">
        <v>12</v>
      </c>
      <c r="H669">
        <v>10</v>
      </c>
      <c r="I669">
        <v>10</v>
      </c>
      <c r="J669">
        <v>67</v>
      </c>
      <c r="K669" t="s">
        <v>29</v>
      </c>
      <c r="L669">
        <v>1</v>
      </c>
      <c r="M669">
        <v>33</v>
      </c>
      <c r="N669" t="s">
        <v>229</v>
      </c>
      <c r="O669" t="s">
        <v>230</v>
      </c>
      <c r="P669" t="s">
        <v>231</v>
      </c>
      <c r="Q669" t="s">
        <v>232</v>
      </c>
      <c r="R669" t="s">
        <v>233</v>
      </c>
      <c r="V669" t="s">
        <v>9866</v>
      </c>
      <c r="X669" t="str">
        <f>VLOOKUP(pbp!V3419, games!$B$2:$R$40, 3, FALSE)</f>
        <v>2020-10-04T17:00Z</v>
      </c>
      <c r="Y669">
        <f>VLOOKUP(1*V669,NFLGames!$H$11:$H$555,1,FALSE)</f>
        <v>401128102</v>
      </c>
      <c r="Z669">
        <f>VLOOKUP($Y669, NFLGames!$H$11:$K$555,2,FALSE)</f>
        <v>2019</v>
      </c>
      <c r="AA669">
        <f>VLOOKUP($Y669, NFLGames!$H$11:$K$555,3,FALSE)</f>
        <v>4</v>
      </c>
      <c r="AB669" s="6">
        <f>IF(A670=0, 0, AH670-tbl_pbp[[#This Row],[Saints Win %]])</f>
        <v>-7.999999999999996E-2</v>
      </c>
      <c r="AE669">
        <f>ABS(tbl_pbp[[#This Row],[play.homeScore]]-tbl_pbp[[#This Row],[play.awayScore]])</f>
        <v>2</v>
      </c>
      <c r="AF669">
        <f>IF(tbl_pbp[[#This Row],[Play Saints Win % Increase]]&gt;=$AF$4,1,0)</f>
        <v>0</v>
      </c>
      <c r="AG669" t="str">
        <f>VLOOKUP(tbl_pbp[[#This Row],[gameId]], games!$B$2:$T$40, 9, FALSE)</f>
        <v>dallas-cowboys</v>
      </c>
      <c r="AH669" s="5">
        <f>IF(tbl_pbp[[#This Row],[AwayTeam]] &lt;&gt; "new-orleans-saints", tbl_pbp[[#This Row],[homeWinPercentage]], 1-tbl_pbp[[#This Row],[homeWinPercentage]])</f>
        <v>0.873</v>
      </c>
      <c r="AI669" s="13">
        <f>tbl_pbp[[#This Row],[Kamara]]*tbl_pbp[[#This Row],[Impactful Play]]</f>
        <v>0</v>
      </c>
      <c r="AJ669" s="13">
        <f>tbl_pbp[[#This Row],[Thomas]]*tbl_pbp[[#This Row],[Impactful Play]]</f>
        <v>0</v>
      </c>
      <c r="AK669" s="13" t="str">
        <f>VLOOKUP(tbl_pbp[[#This Row],[Play Saints Win % Increase]], tbl_impact[],3,TRUE)</f>
        <v>Smelly (worse than-5% -&gt; -10%)</v>
      </c>
    </row>
    <row r="670" spans="1:37">
      <c r="A670" s="1">
        <v>145</v>
      </c>
      <c r="B670" s="5">
        <v>0.79300000000000004</v>
      </c>
      <c r="C670" t="s">
        <v>10275</v>
      </c>
      <c r="D670">
        <v>0</v>
      </c>
      <c r="E670">
        <v>0</v>
      </c>
      <c r="F670">
        <v>4</v>
      </c>
      <c r="G670">
        <v>12</v>
      </c>
      <c r="H670">
        <v>10</v>
      </c>
      <c r="I670">
        <v>10</v>
      </c>
      <c r="J670">
        <v>67</v>
      </c>
      <c r="K670" t="s">
        <v>29</v>
      </c>
      <c r="L670">
        <v>1</v>
      </c>
      <c r="M670">
        <v>33</v>
      </c>
      <c r="N670" t="s">
        <v>10276</v>
      </c>
      <c r="O670" t="s">
        <v>230</v>
      </c>
      <c r="P670" t="s">
        <v>45</v>
      </c>
      <c r="Q670" t="s">
        <v>46</v>
      </c>
      <c r="R670" t="s">
        <v>47</v>
      </c>
      <c r="S670" t="s">
        <v>33</v>
      </c>
      <c r="T670" t="s">
        <v>10277</v>
      </c>
      <c r="U670" t="s">
        <v>10278</v>
      </c>
      <c r="V670" t="s">
        <v>9866</v>
      </c>
      <c r="X670" t="str">
        <f>VLOOKUP(pbp!V3420, games!$B$2:$R$40, 3, FALSE)</f>
        <v>2020-10-04T17:00Z</v>
      </c>
      <c r="Y670">
        <f>VLOOKUP(1*V670,NFLGames!$H$11:$H$555,1,FALSE)</f>
        <v>401128102</v>
      </c>
      <c r="Z670">
        <f>VLOOKUP($Y670, NFLGames!$H$11:$K$555,2,FALSE)</f>
        <v>2019</v>
      </c>
      <c r="AA670">
        <f>VLOOKUP($Y670, NFLGames!$H$11:$K$555,3,FALSE)</f>
        <v>4</v>
      </c>
      <c r="AB670" s="6">
        <f>IF(A671=0, 0, AH671-tbl_pbp[[#This Row],[Saints Win %]])</f>
        <v>4.3999999999999928E-2</v>
      </c>
      <c r="AE670">
        <f>ABS(tbl_pbp[[#This Row],[play.homeScore]]-tbl_pbp[[#This Row],[play.awayScore]])</f>
        <v>2</v>
      </c>
      <c r="AF670">
        <f>IF(tbl_pbp[[#This Row],[Play Saints Win % Increase]]&gt;=$AF$4,1,0)</f>
        <v>0</v>
      </c>
      <c r="AG670" t="str">
        <f>VLOOKUP(tbl_pbp[[#This Row],[gameId]], games!$B$2:$T$40, 9, FALSE)</f>
        <v>dallas-cowboys</v>
      </c>
      <c r="AH670" s="5">
        <f>IF(tbl_pbp[[#This Row],[AwayTeam]] &lt;&gt; "new-orleans-saints", tbl_pbp[[#This Row],[homeWinPercentage]], 1-tbl_pbp[[#This Row],[homeWinPercentage]])</f>
        <v>0.79300000000000004</v>
      </c>
      <c r="AI670" s="13">
        <f>tbl_pbp[[#This Row],[Kamara]]*tbl_pbp[[#This Row],[Impactful Play]]</f>
        <v>0</v>
      </c>
      <c r="AJ670" s="13">
        <f>tbl_pbp[[#This Row],[Thomas]]*tbl_pbp[[#This Row],[Impactful Play]]</f>
        <v>0</v>
      </c>
      <c r="AK670" s="13" t="str">
        <f>VLOOKUP(tbl_pbp[[#This Row],[Play Saints Win % Increase]], tbl_impact[],3,TRUE)</f>
        <v>Scented (0 to +5%)</v>
      </c>
    </row>
    <row r="671" spans="1:37">
      <c r="A671" s="1">
        <v>146</v>
      </c>
      <c r="B671" s="5">
        <v>0.83699999999999997</v>
      </c>
      <c r="C671" t="s">
        <v>10279</v>
      </c>
      <c r="D671">
        <v>0</v>
      </c>
      <c r="E671">
        <v>0</v>
      </c>
      <c r="F671">
        <v>4</v>
      </c>
      <c r="G671">
        <v>12</v>
      </c>
      <c r="H671">
        <v>10</v>
      </c>
      <c r="I671">
        <v>11</v>
      </c>
      <c r="J671">
        <v>66</v>
      </c>
      <c r="K671" t="s">
        <v>29</v>
      </c>
      <c r="L671">
        <v>2</v>
      </c>
      <c r="M671">
        <v>34</v>
      </c>
      <c r="N671" t="s">
        <v>10280</v>
      </c>
      <c r="O671" t="s">
        <v>1726</v>
      </c>
      <c r="P671" t="s">
        <v>124</v>
      </c>
      <c r="Q671" t="s">
        <v>125</v>
      </c>
      <c r="R671" t="s">
        <v>126</v>
      </c>
      <c r="V671" t="s">
        <v>9866</v>
      </c>
      <c r="X671" t="str">
        <f>VLOOKUP(pbp!V3421, games!$B$2:$R$40, 3, FALSE)</f>
        <v>2020-10-04T17:00Z</v>
      </c>
      <c r="Y671">
        <f>VLOOKUP(1*V671,NFLGames!$H$11:$H$555,1,FALSE)</f>
        <v>401128102</v>
      </c>
      <c r="Z671">
        <f>VLOOKUP($Y671, NFLGames!$H$11:$K$555,2,FALSE)</f>
        <v>2019</v>
      </c>
      <c r="AA671">
        <f>VLOOKUP($Y671, NFLGames!$H$11:$K$555,3,FALSE)</f>
        <v>4</v>
      </c>
      <c r="AB671" s="6">
        <f>IF(A672=0, 0, AH672-tbl_pbp[[#This Row],[Saints Win %]])</f>
        <v>9.000000000000008E-3</v>
      </c>
      <c r="AE671">
        <f>ABS(tbl_pbp[[#This Row],[play.homeScore]]-tbl_pbp[[#This Row],[play.awayScore]])</f>
        <v>2</v>
      </c>
      <c r="AF671">
        <f>IF(tbl_pbp[[#This Row],[Play Saints Win % Increase]]&gt;=$AF$4,1,0)</f>
        <v>0</v>
      </c>
      <c r="AG671" t="str">
        <f>VLOOKUP(tbl_pbp[[#This Row],[gameId]], games!$B$2:$T$40, 9, FALSE)</f>
        <v>dallas-cowboys</v>
      </c>
      <c r="AH671" s="5">
        <f>IF(tbl_pbp[[#This Row],[AwayTeam]] &lt;&gt; "new-orleans-saints", tbl_pbp[[#This Row],[homeWinPercentage]], 1-tbl_pbp[[#This Row],[homeWinPercentage]])</f>
        <v>0.83699999999999997</v>
      </c>
      <c r="AI671" s="13">
        <f>tbl_pbp[[#This Row],[Kamara]]*tbl_pbp[[#This Row],[Impactful Play]]</f>
        <v>0</v>
      </c>
      <c r="AJ671" s="13">
        <f>tbl_pbp[[#This Row],[Thomas]]*tbl_pbp[[#This Row],[Impactful Play]]</f>
        <v>0</v>
      </c>
      <c r="AK671" s="13" t="str">
        <f>VLOOKUP(tbl_pbp[[#This Row],[Play Saints Win % Increase]], tbl_impact[],3,TRUE)</f>
        <v>Scented (0 to +5%)</v>
      </c>
    </row>
    <row r="672" spans="1:37">
      <c r="A672" s="1">
        <v>147</v>
      </c>
      <c r="B672" s="5">
        <v>0.84599999999999997</v>
      </c>
      <c r="C672" t="s">
        <v>10281</v>
      </c>
      <c r="D672">
        <v>0</v>
      </c>
      <c r="E672">
        <v>0</v>
      </c>
      <c r="F672">
        <v>4</v>
      </c>
      <c r="G672">
        <v>12</v>
      </c>
      <c r="H672">
        <v>10</v>
      </c>
      <c r="I672">
        <v>11</v>
      </c>
      <c r="J672">
        <v>66</v>
      </c>
      <c r="K672" t="s">
        <v>29</v>
      </c>
      <c r="L672">
        <v>2</v>
      </c>
      <c r="M672">
        <v>34</v>
      </c>
      <c r="N672" t="s">
        <v>10282</v>
      </c>
      <c r="O672" t="s">
        <v>1726</v>
      </c>
      <c r="P672" t="s">
        <v>30</v>
      </c>
      <c r="Q672" t="s">
        <v>31</v>
      </c>
      <c r="R672" t="s">
        <v>32</v>
      </c>
      <c r="S672" t="s">
        <v>147</v>
      </c>
      <c r="T672" t="s">
        <v>10006</v>
      </c>
      <c r="U672" t="s">
        <v>10283</v>
      </c>
      <c r="V672" t="s">
        <v>9866</v>
      </c>
      <c r="X672" t="str">
        <f>VLOOKUP(pbp!V3422, games!$B$2:$R$40, 3, FALSE)</f>
        <v>2020-10-04T17:00Z</v>
      </c>
      <c r="Y672">
        <f>VLOOKUP(1*V672,NFLGames!$H$11:$H$555,1,FALSE)</f>
        <v>401128102</v>
      </c>
      <c r="Z672">
        <f>VLOOKUP($Y672, NFLGames!$H$11:$K$555,2,FALSE)</f>
        <v>2019</v>
      </c>
      <c r="AA672">
        <f>VLOOKUP($Y672, NFLGames!$H$11:$K$555,3,FALSE)</f>
        <v>4</v>
      </c>
      <c r="AB672" s="6">
        <f>IF(A673=0, 0, AH673-tbl_pbp[[#This Row],[Saints Win %]])</f>
        <v>4.500000000000004E-2</v>
      </c>
      <c r="AE672">
        <f>ABS(tbl_pbp[[#This Row],[play.homeScore]]-tbl_pbp[[#This Row],[play.awayScore]])</f>
        <v>2</v>
      </c>
      <c r="AF672">
        <f>IF(tbl_pbp[[#This Row],[Play Saints Win % Increase]]&gt;=$AF$4,1,0)</f>
        <v>0</v>
      </c>
      <c r="AG672" t="str">
        <f>VLOOKUP(tbl_pbp[[#This Row],[gameId]], games!$B$2:$T$40, 9, FALSE)</f>
        <v>dallas-cowboys</v>
      </c>
      <c r="AH672" s="5">
        <f>IF(tbl_pbp[[#This Row],[AwayTeam]] &lt;&gt; "new-orleans-saints", tbl_pbp[[#This Row],[homeWinPercentage]], 1-tbl_pbp[[#This Row],[homeWinPercentage]])</f>
        <v>0.84599999999999997</v>
      </c>
      <c r="AI672" s="13">
        <f>tbl_pbp[[#This Row],[Kamara]]*tbl_pbp[[#This Row],[Impactful Play]]</f>
        <v>0</v>
      </c>
      <c r="AJ672" s="13">
        <f>tbl_pbp[[#This Row],[Thomas]]*tbl_pbp[[#This Row],[Impactful Play]]</f>
        <v>0</v>
      </c>
      <c r="AK672" s="13" t="str">
        <f>VLOOKUP(tbl_pbp[[#This Row],[Play Saints Win % Increase]], tbl_impact[],3,TRUE)</f>
        <v>Scented (0 to +5%)</v>
      </c>
    </row>
    <row r="673" spans="1:37">
      <c r="A673" s="1">
        <v>148</v>
      </c>
      <c r="B673" s="5">
        <v>0.89100000000000001</v>
      </c>
      <c r="C673" t="s">
        <v>10284</v>
      </c>
      <c r="D673">
        <v>0</v>
      </c>
      <c r="E673">
        <v>0</v>
      </c>
      <c r="F673">
        <v>4</v>
      </c>
      <c r="G673">
        <v>12</v>
      </c>
      <c r="H673">
        <v>10</v>
      </c>
      <c r="I673">
        <v>11</v>
      </c>
      <c r="J673">
        <v>66</v>
      </c>
      <c r="K673" t="s">
        <v>29</v>
      </c>
      <c r="L673">
        <v>2</v>
      </c>
      <c r="M673">
        <v>34</v>
      </c>
      <c r="N673" t="s">
        <v>10285</v>
      </c>
      <c r="O673" t="s">
        <v>4922</v>
      </c>
      <c r="P673" t="s">
        <v>124</v>
      </c>
      <c r="Q673" t="s">
        <v>125</v>
      </c>
      <c r="R673" t="s">
        <v>126</v>
      </c>
      <c r="V673" t="s">
        <v>9866</v>
      </c>
      <c r="X673" t="str">
        <f>VLOOKUP(pbp!V3423, games!$B$2:$R$40, 3, FALSE)</f>
        <v>2020-10-04T17:00Z</v>
      </c>
      <c r="Y673">
        <f>VLOOKUP(1*V673,NFLGames!$H$11:$H$555,1,FALSE)</f>
        <v>401128102</v>
      </c>
      <c r="Z673">
        <f>VLOOKUP($Y673, NFLGames!$H$11:$K$555,2,FALSE)</f>
        <v>2019</v>
      </c>
      <c r="AA673">
        <f>VLOOKUP($Y673, NFLGames!$H$11:$K$555,3,FALSE)</f>
        <v>4</v>
      </c>
      <c r="AB673" s="6">
        <f>IF(A674=0, 0, AH674-tbl_pbp[[#This Row],[Saints Win %]])</f>
        <v>-0.14600000000000002</v>
      </c>
      <c r="AE673">
        <f>ABS(tbl_pbp[[#This Row],[play.homeScore]]-tbl_pbp[[#This Row],[play.awayScore]])</f>
        <v>2</v>
      </c>
      <c r="AF673">
        <f>IF(tbl_pbp[[#This Row],[Play Saints Win % Increase]]&gt;=$AF$4,1,0)</f>
        <v>0</v>
      </c>
      <c r="AG673" t="str">
        <f>VLOOKUP(tbl_pbp[[#This Row],[gameId]], games!$B$2:$T$40, 9, FALSE)</f>
        <v>dallas-cowboys</v>
      </c>
      <c r="AH673" s="5">
        <f>IF(tbl_pbp[[#This Row],[AwayTeam]] &lt;&gt; "new-orleans-saints", tbl_pbp[[#This Row],[homeWinPercentage]], 1-tbl_pbp[[#This Row],[homeWinPercentage]])</f>
        <v>0.89100000000000001</v>
      </c>
      <c r="AI673" s="13">
        <f>tbl_pbp[[#This Row],[Kamara]]*tbl_pbp[[#This Row],[Impactful Play]]</f>
        <v>0</v>
      </c>
      <c r="AJ673" s="13">
        <f>tbl_pbp[[#This Row],[Thomas]]*tbl_pbp[[#This Row],[Impactful Play]]</f>
        <v>0</v>
      </c>
      <c r="AK673" s="13" t="str">
        <f>VLOOKUP(tbl_pbp[[#This Row],[Play Saints Win % Increase]], tbl_impact[],3,TRUE)</f>
        <v>Stinky (worse than -10% to -20%)</v>
      </c>
    </row>
    <row r="674" spans="1:37">
      <c r="A674" s="1">
        <v>149</v>
      </c>
      <c r="B674" s="5">
        <v>0.745</v>
      </c>
      <c r="C674" t="s">
        <v>10286</v>
      </c>
      <c r="D674">
        <v>0</v>
      </c>
      <c r="E674">
        <v>0</v>
      </c>
      <c r="F674">
        <v>4</v>
      </c>
      <c r="G674">
        <v>12</v>
      </c>
      <c r="H674">
        <v>10</v>
      </c>
      <c r="I674">
        <v>8</v>
      </c>
      <c r="J674">
        <v>69</v>
      </c>
      <c r="K674" t="s">
        <v>29</v>
      </c>
      <c r="L674">
        <v>3</v>
      </c>
      <c r="M674">
        <v>31</v>
      </c>
      <c r="N674" t="s">
        <v>10287</v>
      </c>
      <c r="O674" t="s">
        <v>4922</v>
      </c>
      <c r="P674" t="s">
        <v>167</v>
      </c>
      <c r="Q674" t="s">
        <v>168</v>
      </c>
      <c r="S674" t="s">
        <v>92</v>
      </c>
      <c r="T674" t="s">
        <v>9998</v>
      </c>
      <c r="U674" t="s">
        <v>10288</v>
      </c>
      <c r="V674" t="s">
        <v>9866</v>
      </c>
      <c r="X674" t="str">
        <f>VLOOKUP(pbp!V3424, games!$B$2:$R$40, 3, FALSE)</f>
        <v>2020-10-04T17:00Z</v>
      </c>
      <c r="Y674">
        <f>VLOOKUP(1*V674,NFLGames!$H$11:$H$555,1,FALSE)</f>
        <v>401128102</v>
      </c>
      <c r="Z674">
        <f>VLOOKUP($Y674, NFLGames!$H$11:$K$555,2,FALSE)</f>
        <v>2019</v>
      </c>
      <c r="AA674">
        <f>VLOOKUP($Y674, NFLGames!$H$11:$K$555,3,FALSE)</f>
        <v>4</v>
      </c>
      <c r="AB674" s="6">
        <f>IF(A675=0, 0, AH675-tbl_pbp[[#This Row],[Saints Win %]])</f>
        <v>4.500000000000004E-2</v>
      </c>
      <c r="AE674">
        <f>ABS(tbl_pbp[[#This Row],[play.homeScore]]-tbl_pbp[[#This Row],[play.awayScore]])</f>
        <v>2</v>
      </c>
      <c r="AF674">
        <f>IF(tbl_pbp[[#This Row],[Play Saints Win % Increase]]&gt;=$AF$4,1,0)</f>
        <v>0</v>
      </c>
      <c r="AG674" t="str">
        <f>VLOOKUP(tbl_pbp[[#This Row],[gameId]], games!$B$2:$T$40, 9, FALSE)</f>
        <v>dallas-cowboys</v>
      </c>
      <c r="AH674" s="5">
        <f>IF(tbl_pbp[[#This Row],[AwayTeam]] &lt;&gt; "new-orleans-saints", tbl_pbp[[#This Row],[homeWinPercentage]], 1-tbl_pbp[[#This Row],[homeWinPercentage]])</f>
        <v>0.745</v>
      </c>
      <c r="AI674" s="13">
        <f>tbl_pbp[[#This Row],[Kamara]]*tbl_pbp[[#This Row],[Impactful Play]]</f>
        <v>0</v>
      </c>
      <c r="AJ674" s="13">
        <f>tbl_pbp[[#This Row],[Thomas]]*tbl_pbp[[#This Row],[Impactful Play]]</f>
        <v>0</v>
      </c>
      <c r="AK674" s="13" t="str">
        <f>VLOOKUP(tbl_pbp[[#This Row],[Play Saints Win % Increase]], tbl_impact[],3,TRUE)</f>
        <v>Scented (0 to +5%)</v>
      </c>
    </row>
    <row r="675" spans="1:37">
      <c r="A675" s="1">
        <v>150</v>
      </c>
      <c r="B675" s="5">
        <v>0.79</v>
      </c>
      <c r="C675" t="s">
        <v>10289</v>
      </c>
      <c r="D675">
        <v>0</v>
      </c>
      <c r="E675">
        <v>0</v>
      </c>
      <c r="F675">
        <v>4</v>
      </c>
      <c r="G675">
        <v>12</v>
      </c>
      <c r="H675">
        <v>10</v>
      </c>
      <c r="I675">
        <v>24</v>
      </c>
      <c r="J675">
        <v>53</v>
      </c>
      <c r="K675" t="s">
        <v>29</v>
      </c>
      <c r="L675">
        <v>4</v>
      </c>
      <c r="M675">
        <v>47</v>
      </c>
      <c r="N675" t="s">
        <v>10290</v>
      </c>
      <c r="O675" t="s">
        <v>4925</v>
      </c>
      <c r="P675" t="s">
        <v>124</v>
      </c>
      <c r="Q675" t="s">
        <v>125</v>
      </c>
      <c r="R675" t="s">
        <v>126</v>
      </c>
      <c r="V675" t="s">
        <v>9866</v>
      </c>
      <c r="X675" t="str">
        <f>VLOOKUP(pbp!V3425, games!$B$2:$R$40, 3, FALSE)</f>
        <v>2020-10-04T17:00Z</v>
      </c>
      <c r="Y675">
        <f>VLOOKUP(1*V675,NFLGames!$H$11:$H$555,1,FALSE)</f>
        <v>401128102</v>
      </c>
      <c r="Z675">
        <f>VLOOKUP($Y675, NFLGames!$H$11:$K$555,2,FALSE)</f>
        <v>2019</v>
      </c>
      <c r="AA675">
        <f>VLOOKUP($Y675, NFLGames!$H$11:$K$555,3,FALSE)</f>
        <v>4</v>
      </c>
      <c r="AB675" s="6">
        <f>IF(A676=0, 0, AH676-tbl_pbp[[#This Row],[Saints Win %]])</f>
        <v>3.0000000000000027E-3</v>
      </c>
      <c r="AE675">
        <f>ABS(tbl_pbp[[#This Row],[play.homeScore]]-tbl_pbp[[#This Row],[play.awayScore]])</f>
        <v>2</v>
      </c>
      <c r="AF675">
        <f>IF(tbl_pbp[[#This Row],[Play Saints Win % Increase]]&gt;=$AF$4,1,0)</f>
        <v>0</v>
      </c>
      <c r="AG675" t="str">
        <f>VLOOKUP(tbl_pbp[[#This Row],[gameId]], games!$B$2:$T$40, 9, FALSE)</f>
        <v>dallas-cowboys</v>
      </c>
      <c r="AH675" s="5">
        <f>IF(tbl_pbp[[#This Row],[AwayTeam]] &lt;&gt; "new-orleans-saints", tbl_pbp[[#This Row],[homeWinPercentage]], 1-tbl_pbp[[#This Row],[homeWinPercentage]])</f>
        <v>0.79</v>
      </c>
      <c r="AI675" s="13">
        <f>tbl_pbp[[#This Row],[Kamara]]*tbl_pbp[[#This Row],[Impactful Play]]</f>
        <v>0</v>
      </c>
      <c r="AJ675" s="13">
        <f>tbl_pbp[[#This Row],[Thomas]]*tbl_pbp[[#This Row],[Impactful Play]]</f>
        <v>0</v>
      </c>
      <c r="AK675" s="13" t="str">
        <f>VLOOKUP(tbl_pbp[[#This Row],[Play Saints Win % Increase]], tbl_impact[],3,TRUE)</f>
        <v>Scented (0 to +5%)</v>
      </c>
    </row>
    <row r="676" spans="1:37">
      <c r="A676" s="1">
        <v>151</v>
      </c>
      <c r="B676" s="5">
        <v>0.79300000000000004</v>
      </c>
      <c r="C676" t="s">
        <v>10291</v>
      </c>
      <c r="D676">
        <v>0</v>
      </c>
      <c r="E676">
        <v>0</v>
      </c>
      <c r="F676">
        <v>4</v>
      </c>
      <c r="G676">
        <v>12</v>
      </c>
      <c r="H676">
        <v>10</v>
      </c>
      <c r="I676">
        <v>24</v>
      </c>
      <c r="J676">
        <v>53</v>
      </c>
      <c r="K676" t="s">
        <v>29</v>
      </c>
      <c r="L676">
        <v>4</v>
      </c>
      <c r="M676">
        <v>47</v>
      </c>
      <c r="N676" t="s">
        <v>10292</v>
      </c>
      <c r="O676" t="s">
        <v>4925</v>
      </c>
      <c r="P676" t="s">
        <v>66</v>
      </c>
      <c r="Q676" t="s">
        <v>67</v>
      </c>
      <c r="R676" t="s">
        <v>68</v>
      </c>
      <c r="S676" t="s">
        <v>5536</v>
      </c>
      <c r="T676" t="s">
        <v>9882</v>
      </c>
      <c r="U676" t="s">
        <v>10293</v>
      </c>
      <c r="V676" t="s">
        <v>9866</v>
      </c>
      <c r="X676" t="str">
        <f>VLOOKUP(pbp!V3426, games!$B$2:$R$40, 3, FALSE)</f>
        <v>2020-10-04T17:00Z</v>
      </c>
      <c r="Y676">
        <f>VLOOKUP(1*V676,NFLGames!$H$11:$H$555,1,FALSE)</f>
        <v>401128102</v>
      </c>
      <c r="Z676">
        <f>VLOOKUP($Y676, NFLGames!$H$11:$K$555,2,FALSE)</f>
        <v>2019</v>
      </c>
      <c r="AA676">
        <f>VLOOKUP($Y676, NFLGames!$H$11:$K$555,3,FALSE)</f>
        <v>4</v>
      </c>
      <c r="AB676" s="6">
        <f>IF(A677=0, 0, AH677-tbl_pbp[[#This Row],[Saints Win %]])</f>
        <v>0.20599999999999996</v>
      </c>
      <c r="AE676">
        <f>ABS(tbl_pbp[[#This Row],[play.homeScore]]-tbl_pbp[[#This Row],[play.awayScore]])</f>
        <v>2</v>
      </c>
      <c r="AF676">
        <f>IF(tbl_pbp[[#This Row],[Play Saints Win % Increase]]&gt;=$AF$4,1,0)</f>
        <v>1</v>
      </c>
      <c r="AG676" t="str">
        <f>VLOOKUP(tbl_pbp[[#This Row],[gameId]], games!$B$2:$T$40, 9, FALSE)</f>
        <v>dallas-cowboys</v>
      </c>
      <c r="AH676" s="5">
        <f>IF(tbl_pbp[[#This Row],[AwayTeam]] &lt;&gt; "new-orleans-saints", tbl_pbp[[#This Row],[homeWinPercentage]], 1-tbl_pbp[[#This Row],[homeWinPercentage]])</f>
        <v>0.79300000000000004</v>
      </c>
      <c r="AI676" s="13">
        <f>tbl_pbp[[#This Row],[Kamara]]*tbl_pbp[[#This Row],[Impactful Play]]</f>
        <v>0</v>
      </c>
      <c r="AJ676" s="13">
        <f>tbl_pbp[[#This Row],[Thomas]]*tbl_pbp[[#This Row],[Impactful Play]]</f>
        <v>0</v>
      </c>
      <c r="AK676" s="13" t="str">
        <f>VLOOKUP(tbl_pbp[[#This Row],[Play Saints Win % Increase]], tbl_impact[],3,TRUE)</f>
        <v>Ambrosial (20% +)</v>
      </c>
    </row>
    <row r="677" spans="1:37">
      <c r="A677" s="1">
        <v>152</v>
      </c>
      <c r="B677" s="5">
        <v>0.999</v>
      </c>
      <c r="C677" t="s">
        <v>10294</v>
      </c>
      <c r="D677">
        <v>0</v>
      </c>
      <c r="E677">
        <v>0</v>
      </c>
      <c r="F677">
        <v>4</v>
      </c>
      <c r="G677">
        <v>12</v>
      </c>
      <c r="H677">
        <v>10</v>
      </c>
      <c r="I677">
        <v>10</v>
      </c>
      <c r="J677">
        <v>86</v>
      </c>
      <c r="K677" t="s">
        <v>9868</v>
      </c>
      <c r="L677">
        <v>1</v>
      </c>
      <c r="M677">
        <v>86</v>
      </c>
      <c r="N677" t="s">
        <v>10295</v>
      </c>
      <c r="O677" t="s">
        <v>2470</v>
      </c>
      <c r="P677" t="s">
        <v>167</v>
      </c>
      <c r="Q677" t="s">
        <v>168</v>
      </c>
      <c r="S677" t="s">
        <v>33</v>
      </c>
      <c r="T677" t="s">
        <v>9960</v>
      </c>
      <c r="U677" t="s">
        <v>9961</v>
      </c>
      <c r="V677" t="s">
        <v>9866</v>
      </c>
      <c r="X677" t="str">
        <f>VLOOKUP(pbp!V3427, games!$B$2:$R$40, 3, FALSE)</f>
        <v>2020-10-04T17:00Z</v>
      </c>
      <c r="Y677">
        <f>VLOOKUP(1*V677,NFLGames!$H$11:$H$555,1,FALSE)</f>
        <v>401128102</v>
      </c>
      <c r="Z677">
        <f>VLOOKUP($Y677, NFLGames!$H$11:$K$555,2,FALSE)</f>
        <v>2019</v>
      </c>
      <c r="AA677">
        <f>VLOOKUP($Y677, NFLGames!$H$11:$K$555,3,FALSE)</f>
        <v>4</v>
      </c>
      <c r="AB677" s="6">
        <f>IF(A678=0, 0, AH678-tbl_pbp[[#This Row],[Saints Win %]])</f>
        <v>-0.10799999999999998</v>
      </c>
      <c r="AE677">
        <f>ABS(tbl_pbp[[#This Row],[play.homeScore]]-tbl_pbp[[#This Row],[play.awayScore]])</f>
        <v>2</v>
      </c>
      <c r="AF677">
        <f>IF(tbl_pbp[[#This Row],[Play Saints Win % Increase]]&gt;=$AF$4,1,0)</f>
        <v>0</v>
      </c>
      <c r="AG677" t="str">
        <f>VLOOKUP(tbl_pbp[[#This Row],[gameId]], games!$B$2:$T$40, 9, FALSE)</f>
        <v>dallas-cowboys</v>
      </c>
      <c r="AH677" s="5">
        <f>IF(tbl_pbp[[#This Row],[AwayTeam]] &lt;&gt; "new-orleans-saints", tbl_pbp[[#This Row],[homeWinPercentage]], 1-tbl_pbp[[#This Row],[homeWinPercentage]])</f>
        <v>0.999</v>
      </c>
      <c r="AI677" s="13">
        <f>tbl_pbp[[#This Row],[Kamara]]*tbl_pbp[[#This Row],[Impactful Play]]</f>
        <v>0</v>
      </c>
      <c r="AJ677" s="13">
        <f>tbl_pbp[[#This Row],[Thomas]]*tbl_pbp[[#This Row],[Impactful Play]]</f>
        <v>0</v>
      </c>
      <c r="AK677" s="13" t="str">
        <f>VLOOKUP(tbl_pbp[[#This Row],[Play Saints Win % Increase]], tbl_impact[],3,TRUE)</f>
        <v>Stinky (worse than -10% to -20%)</v>
      </c>
    </row>
    <row r="678" spans="1:37">
      <c r="A678" s="1">
        <v>153</v>
      </c>
      <c r="B678" s="5">
        <v>0.89100000000000001</v>
      </c>
      <c r="C678" t="s">
        <v>10296</v>
      </c>
      <c r="D678">
        <v>0</v>
      </c>
      <c r="E678">
        <v>0</v>
      </c>
      <c r="F678">
        <v>4</v>
      </c>
      <c r="G678">
        <v>12</v>
      </c>
      <c r="H678">
        <v>10</v>
      </c>
      <c r="I678">
        <v>21</v>
      </c>
      <c r="J678">
        <v>97</v>
      </c>
      <c r="K678" t="s">
        <v>9868</v>
      </c>
      <c r="L678">
        <v>2</v>
      </c>
      <c r="M678">
        <v>97</v>
      </c>
      <c r="N678" t="s">
        <v>10297</v>
      </c>
      <c r="O678" t="s">
        <v>1979</v>
      </c>
      <c r="P678" t="s">
        <v>30</v>
      </c>
      <c r="Q678" t="s">
        <v>31</v>
      </c>
      <c r="R678" t="s">
        <v>32</v>
      </c>
      <c r="S678" t="s">
        <v>5909</v>
      </c>
      <c r="T678" t="s">
        <v>10298</v>
      </c>
      <c r="U678" t="s">
        <v>10299</v>
      </c>
      <c r="V678" t="s">
        <v>9866</v>
      </c>
      <c r="X678" t="str">
        <f>VLOOKUP(pbp!V3428, games!$B$2:$R$40, 3, FALSE)</f>
        <v>2020-10-04T17:00Z</v>
      </c>
      <c r="Y678">
        <f>VLOOKUP(1*V678,NFLGames!$H$11:$H$555,1,FALSE)</f>
        <v>401128102</v>
      </c>
      <c r="Z678">
        <f>VLOOKUP($Y678, NFLGames!$H$11:$K$555,2,FALSE)</f>
        <v>2019</v>
      </c>
      <c r="AA678">
        <f>VLOOKUP($Y678, NFLGames!$H$11:$K$555,3,FALSE)</f>
        <v>4</v>
      </c>
      <c r="AB678" s="6">
        <f>IF(A679=0, 0, AH679-tbl_pbp[[#This Row],[Saints Win %]])</f>
        <v>-2.9000000000000026E-2</v>
      </c>
      <c r="AE678">
        <f>ABS(tbl_pbp[[#This Row],[play.homeScore]]-tbl_pbp[[#This Row],[play.awayScore]])</f>
        <v>2</v>
      </c>
      <c r="AF678">
        <f>IF(tbl_pbp[[#This Row],[Play Saints Win % Increase]]&gt;=$AF$4,1,0)</f>
        <v>0</v>
      </c>
      <c r="AG678" t="str">
        <f>VLOOKUP(tbl_pbp[[#This Row],[gameId]], games!$B$2:$T$40, 9, FALSE)</f>
        <v>dallas-cowboys</v>
      </c>
      <c r="AH678" s="5">
        <f>IF(tbl_pbp[[#This Row],[AwayTeam]] &lt;&gt; "new-orleans-saints", tbl_pbp[[#This Row],[homeWinPercentage]], 1-tbl_pbp[[#This Row],[homeWinPercentage]])</f>
        <v>0.89100000000000001</v>
      </c>
      <c r="AI678" s="13">
        <f>tbl_pbp[[#This Row],[Kamara]]*tbl_pbp[[#This Row],[Impactful Play]]</f>
        <v>0</v>
      </c>
      <c r="AJ678" s="13">
        <f>tbl_pbp[[#This Row],[Thomas]]*tbl_pbp[[#This Row],[Impactful Play]]</f>
        <v>0</v>
      </c>
      <c r="AK678" s="13" t="str">
        <f>VLOOKUP(tbl_pbp[[#This Row],[Play Saints Win % Increase]], tbl_impact[],3,TRUE)</f>
        <v>Bad (0 to -5%)</v>
      </c>
    </row>
    <row r="679" spans="1:37">
      <c r="A679" s="1">
        <v>154</v>
      </c>
      <c r="B679" s="5">
        <v>0.86199999999999999</v>
      </c>
      <c r="C679" t="s">
        <v>10300</v>
      </c>
      <c r="D679">
        <v>0</v>
      </c>
      <c r="E679">
        <v>0</v>
      </c>
      <c r="F679">
        <v>4</v>
      </c>
      <c r="G679">
        <v>12</v>
      </c>
      <c r="H679">
        <v>10</v>
      </c>
      <c r="I679">
        <v>12</v>
      </c>
      <c r="J679">
        <v>88</v>
      </c>
      <c r="K679" t="s">
        <v>9868</v>
      </c>
      <c r="L679">
        <v>3</v>
      </c>
      <c r="M679">
        <v>88</v>
      </c>
      <c r="N679" t="s">
        <v>10301</v>
      </c>
      <c r="O679" t="s">
        <v>3524</v>
      </c>
      <c r="P679" t="s">
        <v>30</v>
      </c>
      <c r="Q679" t="s">
        <v>31</v>
      </c>
      <c r="R679" t="s">
        <v>32</v>
      </c>
      <c r="S679" t="s">
        <v>201</v>
      </c>
      <c r="T679" t="s">
        <v>10302</v>
      </c>
      <c r="U679" t="s">
        <v>10303</v>
      </c>
      <c r="V679" t="s">
        <v>9866</v>
      </c>
      <c r="X679" t="str">
        <f>VLOOKUP(pbp!V3429, games!$B$2:$R$40, 3, FALSE)</f>
        <v>2020-10-04T17:00Z</v>
      </c>
      <c r="Y679">
        <f>VLOOKUP(1*V679,NFLGames!$H$11:$H$555,1,FALSE)</f>
        <v>401128102</v>
      </c>
      <c r="Z679">
        <f>VLOOKUP($Y679, NFLGames!$H$11:$K$555,2,FALSE)</f>
        <v>2019</v>
      </c>
      <c r="AA679">
        <f>VLOOKUP($Y679, NFLGames!$H$11:$K$555,3,FALSE)</f>
        <v>4</v>
      </c>
      <c r="AB679" s="6">
        <f>IF(A680=0, 0, AH680-tbl_pbp[[#This Row],[Saints Win %]])</f>
        <v>0.13700000000000001</v>
      </c>
      <c r="AE679">
        <f>ABS(tbl_pbp[[#This Row],[play.homeScore]]-tbl_pbp[[#This Row],[play.awayScore]])</f>
        <v>2</v>
      </c>
      <c r="AF679">
        <f>IF(tbl_pbp[[#This Row],[Play Saints Win % Increase]]&gt;=$AF$4,1,0)</f>
        <v>1</v>
      </c>
      <c r="AG679" t="str">
        <f>VLOOKUP(tbl_pbp[[#This Row],[gameId]], games!$B$2:$T$40, 9, FALSE)</f>
        <v>dallas-cowboys</v>
      </c>
      <c r="AH679" s="5">
        <f>IF(tbl_pbp[[#This Row],[AwayTeam]] &lt;&gt; "new-orleans-saints", tbl_pbp[[#This Row],[homeWinPercentage]], 1-tbl_pbp[[#This Row],[homeWinPercentage]])</f>
        <v>0.86199999999999999</v>
      </c>
      <c r="AI679" s="13">
        <f>tbl_pbp[[#This Row],[Kamara]]*tbl_pbp[[#This Row],[Impactful Play]]</f>
        <v>0</v>
      </c>
      <c r="AJ679" s="13">
        <f>tbl_pbp[[#This Row],[Thomas]]*tbl_pbp[[#This Row],[Impactful Play]]</f>
        <v>0</v>
      </c>
      <c r="AK679" s="13" t="str">
        <f>VLOOKUP(tbl_pbp[[#This Row],[Play Saints Win % Increase]], tbl_impact[],3,TRUE)</f>
        <v>Fragrant (10% to 20%)</v>
      </c>
    </row>
    <row r="680" spans="1:37">
      <c r="A680" s="1">
        <v>155</v>
      </c>
      <c r="B680" s="5">
        <v>0.999</v>
      </c>
      <c r="C680" t="s">
        <v>10304</v>
      </c>
      <c r="D680">
        <v>0</v>
      </c>
      <c r="E680">
        <v>0</v>
      </c>
      <c r="F680">
        <v>4</v>
      </c>
      <c r="G680">
        <v>12</v>
      </c>
      <c r="H680">
        <v>10</v>
      </c>
      <c r="I680">
        <v>10</v>
      </c>
      <c r="J680">
        <v>74</v>
      </c>
      <c r="K680" t="s">
        <v>9868</v>
      </c>
      <c r="L680">
        <v>1</v>
      </c>
      <c r="M680">
        <v>84</v>
      </c>
      <c r="N680" t="s">
        <v>10305</v>
      </c>
      <c r="O680" t="s">
        <v>3960</v>
      </c>
      <c r="P680" t="s">
        <v>22</v>
      </c>
      <c r="Q680" t="s">
        <v>37</v>
      </c>
      <c r="S680" t="s">
        <v>33</v>
      </c>
      <c r="T680" t="s">
        <v>9952</v>
      </c>
      <c r="U680" t="s">
        <v>9953</v>
      </c>
      <c r="V680" t="s">
        <v>9866</v>
      </c>
      <c r="X680" t="str">
        <f>VLOOKUP(pbp!V3430, games!$B$2:$R$40, 3, FALSE)</f>
        <v>2020-10-04T17:00Z</v>
      </c>
      <c r="Y680">
        <f>VLOOKUP(1*V680,NFLGames!$H$11:$H$555,1,FALSE)</f>
        <v>401128102</v>
      </c>
      <c r="Z680">
        <f>VLOOKUP($Y680, NFLGames!$H$11:$K$555,2,FALSE)</f>
        <v>2019</v>
      </c>
      <c r="AA680">
        <f>VLOOKUP($Y680, NFLGames!$H$11:$K$555,3,FALSE)</f>
        <v>4</v>
      </c>
      <c r="AB680" s="6">
        <f>IF(A681=0, 0, AH681-tbl_pbp[[#This Row],[Saints Win %]])</f>
        <v>0</v>
      </c>
      <c r="AE680">
        <f>ABS(tbl_pbp[[#This Row],[play.homeScore]]-tbl_pbp[[#This Row],[play.awayScore]])</f>
        <v>2</v>
      </c>
      <c r="AF680">
        <f>IF(tbl_pbp[[#This Row],[Play Saints Win % Increase]]&gt;=$AF$4,1,0)</f>
        <v>0</v>
      </c>
      <c r="AG680" t="str">
        <f>VLOOKUP(tbl_pbp[[#This Row],[gameId]], games!$B$2:$T$40, 9, FALSE)</f>
        <v>dallas-cowboys</v>
      </c>
      <c r="AH680" s="5">
        <f>IF(tbl_pbp[[#This Row],[AwayTeam]] &lt;&gt; "new-orleans-saints", tbl_pbp[[#This Row],[homeWinPercentage]], 1-tbl_pbp[[#This Row],[homeWinPercentage]])</f>
        <v>0.999</v>
      </c>
      <c r="AI680" s="13">
        <f>tbl_pbp[[#This Row],[Kamara]]*tbl_pbp[[#This Row],[Impactful Play]]</f>
        <v>0</v>
      </c>
      <c r="AJ680" s="13">
        <f>tbl_pbp[[#This Row],[Thomas]]*tbl_pbp[[#This Row],[Impactful Play]]</f>
        <v>0</v>
      </c>
      <c r="AK680" s="13" t="str">
        <f>VLOOKUP(tbl_pbp[[#This Row],[Play Saints Win % Increase]], tbl_impact[],3,TRUE)</f>
        <v>Scented (0 to +5%)</v>
      </c>
    </row>
    <row r="681" spans="1:37">
      <c r="A681" s="1">
        <v>156</v>
      </c>
      <c r="B681" s="5">
        <v>0.999</v>
      </c>
      <c r="C681" t="s">
        <v>10306</v>
      </c>
      <c r="D681">
        <v>0</v>
      </c>
      <c r="E681">
        <v>0</v>
      </c>
      <c r="F681">
        <v>4</v>
      </c>
      <c r="G681">
        <v>12</v>
      </c>
      <c r="H681">
        <v>10</v>
      </c>
      <c r="I681">
        <v>10</v>
      </c>
      <c r="J681">
        <v>74</v>
      </c>
      <c r="K681" t="s">
        <v>9868</v>
      </c>
      <c r="L681">
        <v>2</v>
      </c>
      <c r="M681">
        <v>74</v>
      </c>
      <c r="N681" t="s">
        <v>10307</v>
      </c>
      <c r="O681" t="s">
        <v>1461</v>
      </c>
      <c r="P681" t="s">
        <v>94</v>
      </c>
      <c r="Q681" t="s">
        <v>95</v>
      </c>
      <c r="R681" t="s">
        <v>96</v>
      </c>
      <c r="S681" t="s">
        <v>120</v>
      </c>
      <c r="T681" t="s">
        <v>9952</v>
      </c>
      <c r="U681" t="s">
        <v>10308</v>
      </c>
      <c r="V681" t="s">
        <v>9866</v>
      </c>
      <c r="X681" t="str">
        <f>VLOOKUP(pbp!V3431, games!$B$2:$R$40, 3, FALSE)</f>
        <v>2020-10-04T17:00Z</v>
      </c>
      <c r="Y681">
        <f>VLOOKUP(1*V681,NFLGames!$H$11:$H$555,1,FALSE)</f>
        <v>401128102</v>
      </c>
      <c r="Z681">
        <f>VLOOKUP($Y681, NFLGames!$H$11:$K$555,2,FALSE)</f>
        <v>2019</v>
      </c>
      <c r="AA681">
        <f>VLOOKUP($Y681, NFLGames!$H$11:$K$555,3,FALSE)</f>
        <v>4</v>
      </c>
      <c r="AB681" s="6">
        <f>IF(A682=0, 0, AH682-tbl_pbp[[#This Row],[Saints Win %]])</f>
        <v>0</v>
      </c>
      <c r="AE681">
        <f>ABS(tbl_pbp[[#This Row],[play.homeScore]]-tbl_pbp[[#This Row],[play.awayScore]])</f>
        <v>2</v>
      </c>
      <c r="AF681">
        <f>IF(tbl_pbp[[#This Row],[Play Saints Win % Increase]]&gt;=$AF$4,1,0)</f>
        <v>0</v>
      </c>
      <c r="AG681" t="str">
        <f>VLOOKUP(tbl_pbp[[#This Row],[gameId]], games!$B$2:$T$40, 9, FALSE)</f>
        <v>dallas-cowboys</v>
      </c>
      <c r="AH681" s="5">
        <f>IF(tbl_pbp[[#This Row],[AwayTeam]] &lt;&gt; "new-orleans-saints", tbl_pbp[[#This Row],[homeWinPercentage]], 1-tbl_pbp[[#This Row],[homeWinPercentage]])</f>
        <v>0.999</v>
      </c>
      <c r="AI681" s="13">
        <f>tbl_pbp[[#This Row],[Kamara]]*tbl_pbp[[#This Row],[Impactful Play]]</f>
        <v>0</v>
      </c>
      <c r="AJ681" s="13">
        <f>tbl_pbp[[#This Row],[Thomas]]*tbl_pbp[[#This Row],[Impactful Play]]</f>
        <v>0</v>
      </c>
      <c r="AK681" s="13" t="str">
        <f>VLOOKUP(tbl_pbp[[#This Row],[Play Saints Win % Increase]], tbl_impact[],3,TRUE)</f>
        <v>Scented (0 to +5%)</v>
      </c>
    </row>
    <row r="682" spans="1:37">
      <c r="A682" s="1">
        <v>157</v>
      </c>
      <c r="B682" s="5">
        <v>0.999</v>
      </c>
      <c r="C682" t="s">
        <v>10309</v>
      </c>
      <c r="D682">
        <v>0</v>
      </c>
      <c r="E682">
        <v>0</v>
      </c>
      <c r="F682">
        <v>4</v>
      </c>
      <c r="G682">
        <v>12</v>
      </c>
      <c r="H682">
        <v>10</v>
      </c>
      <c r="I682">
        <v>20</v>
      </c>
      <c r="J682">
        <v>84</v>
      </c>
      <c r="K682" t="s">
        <v>9868</v>
      </c>
      <c r="L682">
        <v>2</v>
      </c>
      <c r="M682">
        <v>52</v>
      </c>
      <c r="N682" t="s">
        <v>10310</v>
      </c>
      <c r="O682" t="s">
        <v>503</v>
      </c>
      <c r="P682" t="s">
        <v>22</v>
      </c>
      <c r="Q682" t="s">
        <v>37</v>
      </c>
      <c r="S682" t="s">
        <v>847</v>
      </c>
      <c r="T682" t="s">
        <v>10123</v>
      </c>
      <c r="U682" t="s">
        <v>10311</v>
      </c>
      <c r="V682" t="s">
        <v>9866</v>
      </c>
      <c r="X682" t="str">
        <f>VLOOKUP(pbp!V3432, games!$B$2:$R$40, 3, FALSE)</f>
        <v>2020-10-04T17:00Z</v>
      </c>
      <c r="Y682">
        <f>VLOOKUP(1*V682,NFLGames!$H$11:$H$555,1,FALSE)</f>
        <v>401128102</v>
      </c>
      <c r="Z682">
        <f>VLOOKUP($Y682, NFLGames!$H$11:$K$555,2,FALSE)</f>
        <v>2019</v>
      </c>
      <c r="AA682">
        <f>VLOOKUP($Y682, NFLGames!$H$11:$K$555,3,FALSE)</f>
        <v>4</v>
      </c>
      <c r="AB682" s="6">
        <f>IF(A683=0, 0, AH683-tbl_pbp[[#This Row],[Saints Win %]])</f>
        <v>-0.14400000000000002</v>
      </c>
      <c r="AE682">
        <f>ABS(tbl_pbp[[#This Row],[play.homeScore]]-tbl_pbp[[#This Row],[play.awayScore]])</f>
        <v>2</v>
      </c>
      <c r="AF682">
        <f>IF(tbl_pbp[[#This Row],[Play Saints Win % Increase]]&gt;=$AF$4,1,0)</f>
        <v>0</v>
      </c>
      <c r="AG682" t="str">
        <f>VLOOKUP(tbl_pbp[[#This Row],[gameId]], games!$B$2:$T$40, 9, FALSE)</f>
        <v>dallas-cowboys</v>
      </c>
      <c r="AH682" s="5">
        <f>IF(tbl_pbp[[#This Row],[AwayTeam]] &lt;&gt; "new-orleans-saints", tbl_pbp[[#This Row],[homeWinPercentage]], 1-tbl_pbp[[#This Row],[homeWinPercentage]])</f>
        <v>0.999</v>
      </c>
      <c r="AI682" s="13">
        <f>tbl_pbp[[#This Row],[Kamara]]*tbl_pbp[[#This Row],[Impactful Play]]</f>
        <v>0</v>
      </c>
      <c r="AJ682" s="13">
        <f>tbl_pbp[[#This Row],[Thomas]]*tbl_pbp[[#This Row],[Impactful Play]]</f>
        <v>0</v>
      </c>
      <c r="AK682" s="13" t="str">
        <f>VLOOKUP(tbl_pbp[[#This Row],[Play Saints Win % Increase]], tbl_impact[],3,TRUE)</f>
        <v>Stinky (worse than -10% to -20%)</v>
      </c>
    </row>
    <row r="683" spans="1:37">
      <c r="A683" s="1">
        <v>158</v>
      </c>
      <c r="B683" s="5">
        <v>0.85499999999999998</v>
      </c>
      <c r="C683" t="s">
        <v>10312</v>
      </c>
      <c r="D683">
        <v>0</v>
      </c>
      <c r="E683">
        <v>0</v>
      </c>
      <c r="F683">
        <v>4</v>
      </c>
      <c r="G683">
        <v>12</v>
      </c>
      <c r="H683">
        <v>10</v>
      </c>
      <c r="I683">
        <v>20</v>
      </c>
      <c r="J683">
        <v>84</v>
      </c>
      <c r="K683" t="s">
        <v>9868</v>
      </c>
      <c r="L683">
        <v>3</v>
      </c>
      <c r="M683">
        <v>84</v>
      </c>
      <c r="N683" t="s">
        <v>10313</v>
      </c>
      <c r="O683" t="s">
        <v>2494</v>
      </c>
      <c r="P683" t="s">
        <v>30</v>
      </c>
      <c r="Q683" t="s">
        <v>31</v>
      </c>
      <c r="R683" t="s">
        <v>32</v>
      </c>
      <c r="S683" t="s">
        <v>181</v>
      </c>
      <c r="T683" t="s">
        <v>10123</v>
      </c>
      <c r="U683" t="s">
        <v>10314</v>
      </c>
      <c r="V683" t="s">
        <v>9866</v>
      </c>
      <c r="X683" t="str">
        <f>VLOOKUP(pbp!V3433, games!$B$2:$R$40, 3, FALSE)</f>
        <v>2020-10-04T17:00Z</v>
      </c>
      <c r="Y683">
        <f>VLOOKUP(1*V683,NFLGames!$H$11:$H$555,1,FALSE)</f>
        <v>401128102</v>
      </c>
      <c r="Z683">
        <f>VLOOKUP($Y683, NFLGames!$H$11:$K$555,2,FALSE)</f>
        <v>2019</v>
      </c>
      <c r="AA683">
        <f>VLOOKUP($Y683, NFLGames!$H$11:$K$555,3,FALSE)</f>
        <v>4</v>
      </c>
      <c r="AB683" s="6">
        <f>IF(A684=0, 0, AH684-tbl_pbp[[#This Row],[Saints Win %]])</f>
        <v>8.7999999999999967E-2</v>
      </c>
      <c r="AE683">
        <f>ABS(tbl_pbp[[#This Row],[play.homeScore]]-tbl_pbp[[#This Row],[play.awayScore]])</f>
        <v>2</v>
      </c>
      <c r="AF683">
        <f>IF(tbl_pbp[[#This Row],[Play Saints Win % Increase]]&gt;=$AF$4,1,0)</f>
        <v>0</v>
      </c>
      <c r="AG683" t="str">
        <f>VLOOKUP(tbl_pbp[[#This Row],[gameId]], games!$B$2:$T$40, 9, FALSE)</f>
        <v>dallas-cowboys</v>
      </c>
      <c r="AH683" s="5">
        <f>IF(tbl_pbp[[#This Row],[AwayTeam]] &lt;&gt; "new-orleans-saints", tbl_pbp[[#This Row],[homeWinPercentage]], 1-tbl_pbp[[#This Row],[homeWinPercentage]])</f>
        <v>0.85499999999999998</v>
      </c>
      <c r="AI683" s="13">
        <f>tbl_pbp[[#This Row],[Kamara]]*tbl_pbp[[#This Row],[Impactful Play]]</f>
        <v>0</v>
      </c>
      <c r="AJ683" s="13">
        <f>tbl_pbp[[#This Row],[Thomas]]*tbl_pbp[[#This Row],[Impactful Play]]</f>
        <v>0</v>
      </c>
      <c r="AK683" s="13" t="str">
        <f>VLOOKUP(tbl_pbp[[#This Row],[Play Saints Win % Increase]], tbl_impact[],3,TRUE)</f>
        <v>Perfumed (5 to + 10%)</v>
      </c>
    </row>
    <row r="684" spans="1:37">
      <c r="A684" s="1">
        <v>159</v>
      </c>
      <c r="B684" s="5">
        <v>0.94299999999999995</v>
      </c>
      <c r="C684" t="s">
        <v>10315</v>
      </c>
      <c r="D684">
        <v>0</v>
      </c>
      <c r="E684">
        <v>0</v>
      </c>
      <c r="F684">
        <v>4</v>
      </c>
      <c r="G684">
        <v>12</v>
      </c>
      <c r="H684">
        <v>10</v>
      </c>
      <c r="I684">
        <v>10</v>
      </c>
      <c r="J684">
        <v>52</v>
      </c>
      <c r="K684" t="s">
        <v>9868</v>
      </c>
      <c r="L684">
        <v>1</v>
      </c>
      <c r="M684">
        <v>52</v>
      </c>
      <c r="N684" t="s">
        <v>10316</v>
      </c>
      <c r="O684" t="s">
        <v>3544</v>
      </c>
      <c r="P684" t="s">
        <v>22</v>
      </c>
      <c r="Q684" t="s">
        <v>37</v>
      </c>
      <c r="S684" t="s">
        <v>33</v>
      </c>
      <c r="T684" t="s">
        <v>10317</v>
      </c>
      <c r="U684" t="s">
        <v>10318</v>
      </c>
      <c r="V684" t="s">
        <v>9866</v>
      </c>
      <c r="X684" t="str">
        <f>VLOOKUP(pbp!V3434, games!$B$2:$R$40, 3, FALSE)</f>
        <v>2020-10-04T17:00Z</v>
      </c>
      <c r="Y684">
        <f>VLOOKUP(1*V684,NFLGames!$H$11:$H$555,1,FALSE)</f>
        <v>401128102</v>
      </c>
      <c r="Z684">
        <f>VLOOKUP($Y684, NFLGames!$H$11:$K$555,2,FALSE)</f>
        <v>2019</v>
      </c>
      <c r="AA684">
        <f>VLOOKUP($Y684, NFLGames!$H$11:$K$555,3,FALSE)</f>
        <v>4</v>
      </c>
      <c r="AB684" s="6">
        <f>IF(A685=0, 0, AH685-tbl_pbp[[#This Row],[Saints Win %]])</f>
        <v>0</v>
      </c>
      <c r="AE684">
        <f>ABS(tbl_pbp[[#This Row],[play.homeScore]]-tbl_pbp[[#This Row],[play.awayScore]])</f>
        <v>2</v>
      </c>
      <c r="AF684">
        <f>IF(tbl_pbp[[#This Row],[Play Saints Win % Increase]]&gt;=$AF$4,1,0)</f>
        <v>0</v>
      </c>
      <c r="AG684" t="str">
        <f>VLOOKUP(tbl_pbp[[#This Row],[gameId]], games!$B$2:$T$40, 9, FALSE)</f>
        <v>dallas-cowboys</v>
      </c>
      <c r="AH684" s="5">
        <f>IF(tbl_pbp[[#This Row],[AwayTeam]] &lt;&gt; "new-orleans-saints", tbl_pbp[[#This Row],[homeWinPercentage]], 1-tbl_pbp[[#This Row],[homeWinPercentage]])</f>
        <v>0.94299999999999995</v>
      </c>
      <c r="AI684" s="13">
        <f>tbl_pbp[[#This Row],[Kamara]]*tbl_pbp[[#This Row],[Impactful Play]]</f>
        <v>0</v>
      </c>
      <c r="AJ684" s="13">
        <f>tbl_pbp[[#This Row],[Thomas]]*tbl_pbp[[#This Row],[Impactful Play]]</f>
        <v>0</v>
      </c>
      <c r="AK684" s="13" t="str">
        <f>VLOOKUP(tbl_pbp[[#This Row],[Play Saints Win % Increase]], tbl_impact[],3,TRUE)</f>
        <v>Scented (0 to +5%)</v>
      </c>
    </row>
    <row r="685" spans="1:37">
      <c r="A685" s="1">
        <v>160</v>
      </c>
      <c r="B685" s="5">
        <v>0.94299999999999995</v>
      </c>
      <c r="C685" t="s">
        <v>10319</v>
      </c>
      <c r="D685">
        <v>0</v>
      </c>
      <c r="E685">
        <v>0</v>
      </c>
      <c r="F685">
        <v>4</v>
      </c>
      <c r="G685">
        <v>12</v>
      </c>
      <c r="H685">
        <v>10</v>
      </c>
      <c r="I685">
        <v>10</v>
      </c>
      <c r="J685">
        <v>52</v>
      </c>
      <c r="K685" t="s">
        <v>9868</v>
      </c>
      <c r="L685">
        <v>2</v>
      </c>
      <c r="M685">
        <v>52</v>
      </c>
      <c r="N685" t="s">
        <v>10320</v>
      </c>
      <c r="O685" t="s">
        <v>3544</v>
      </c>
      <c r="P685" t="s">
        <v>124</v>
      </c>
      <c r="Q685" t="s">
        <v>125</v>
      </c>
      <c r="R685" t="s">
        <v>126</v>
      </c>
      <c r="V685" t="s">
        <v>9866</v>
      </c>
      <c r="X685" t="str">
        <f>VLOOKUP(pbp!V3435, games!$B$2:$R$40, 3, FALSE)</f>
        <v>2020-10-04T17:00Z</v>
      </c>
      <c r="Y685">
        <f>VLOOKUP(1*V685,NFLGames!$H$11:$H$555,1,FALSE)</f>
        <v>401128102</v>
      </c>
      <c r="Z685">
        <f>VLOOKUP($Y685, NFLGames!$H$11:$K$555,2,FALSE)</f>
        <v>2019</v>
      </c>
      <c r="AA685">
        <f>VLOOKUP($Y685, NFLGames!$H$11:$K$555,3,FALSE)</f>
        <v>4</v>
      </c>
      <c r="AB685" s="6">
        <f>IF(A686=0, 0, AH686-tbl_pbp[[#This Row],[Saints Win %]])</f>
        <v>5.600000000000005E-2</v>
      </c>
      <c r="AE685">
        <f>ABS(tbl_pbp[[#This Row],[play.homeScore]]-tbl_pbp[[#This Row],[play.awayScore]])</f>
        <v>2</v>
      </c>
      <c r="AF685">
        <f>IF(tbl_pbp[[#This Row],[Play Saints Win % Increase]]&gt;=$AF$4,1,0)</f>
        <v>0</v>
      </c>
      <c r="AG685" t="str">
        <f>VLOOKUP(tbl_pbp[[#This Row],[gameId]], games!$B$2:$T$40, 9, FALSE)</f>
        <v>dallas-cowboys</v>
      </c>
      <c r="AH685" s="5">
        <f>IF(tbl_pbp[[#This Row],[AwayTeam]] &lt;&gt; "new-orleans-saints", tbl_pbp[[#This Row],[homeWinPercentage]], 1-tbl_pbp[[#This Row],[homeWinPercentage]])</f>
        <v>0.94299999999999995</v>
      </c>
      <c r="AI685" s="13">
        <f>tbl_pbp[[#This Row],[Kamara]]*tbl_pbp[[#This Row],[Impactful Play]]</f>
        <v>0</v>
      </c>
      <c r="AJ685" s="13">
        <f>tbl_pbp[[#This Row],[Thomas]]*tbl_pbp[[#This Row],[Impactful Play]]</f>
        <v>0</v>
      </c>
      <c r="AK685" s="13" t="str">
        <f>VLOOKUP(tbl_pbp[[#This Row],[Play Saints Win % Increase]], tbl_impact[],3,TRUE)</f>
        <v>Perfumed (5 to + 10%)</v>
      </c>
    </row>
    <row r="686" spans="1:37">
      <c r="A686" s="1">
        <v>161</v>
      </c>
      <c r="B686" s="5">
        <v>0.999</v>
      </c>
      <c r="C686" t="s">
        <v>10321</v>
      </c>
      <c r="D686">
        <v>0</v>
      </c>
      <c r="E686">
        <v>0</v>
      </c>
      <c r="F686">
        <v>4</v>
      </c>
      <c r="G686">
        <v>12</v>
      </c>
      <c r="H686">
        <v>10</v>
      </c>
      <c r="I686">
        <v>10</v>
      </c>
      <c r="J686">
        <v>52</v>
      </c>
      <c r="K686" t="s">
        <v>9868</v>
      </c>
      <c r="L686">
        <v>2</v>
      </c>
      <c r="M686">
        <v>52</v>
      </c>
      <c r="N686" t="s">
        <v>10322</v>
      </c>
      <c r="O686" t="s">
        <v>3544</v>
      </c>
      <c r="P686" t="s">
        <v>450</v>
      </c>
      <c r="Q686" t="s">
        <v>451</v>
      </c>
      <c r="R686" t="s">
        <v>452</v>
      </c>
      <c r="S686" t="s">
        <v>120</v>
      </c>
      <c r="T686" t="s">
        <v>10317</v>
      </c>
      <c r="U686" t="s">
        <v>10323</v>
      </c>
      <c r="V686" t="s">
        <v>9866</v>
      </c>
      <c r="X686" t="str">
        <f>VLOOKUP(pbp!V3436, games!$B$2:$R$40, 3, FALSE)</f>
        <v>2020-10-04T17:00Z</v>
      </c>
      <c r="Y686">
        <f>VLOOKUP(1*V686,NFLGames!$H$11:$H$555,1,FALSE)</f>
        <v>401128102</v>
      </c>
      <c r="Z686">
        <f>VLOOKUP($Y686, NFLGames!$H$11:$K$555,2,FALSE)</f>
        <v>2019</v>
      </c>
      <c r="AA686">
        <f>VLOOKUP($Y686, NFLGames!$H$11:$K$555,3,FALSE)</f>
        <v>4</v>
      </c>
      <c r="AB686" s="6">
        <f>IF(A687=0, 0, AH687-tbl_pbp[[#This Row],[Saints Win %]])</f>
        <v>1.0000000000000009E-3</v>
      </c>
      <c r="AE686">
        <f>ABS(tbl_pbp[[#This Row],[play.homeScore]]-tbl_pbp[[#This Row],[play.awayScore]])</f>
        <v>2</v>
      </c>
      <c r="AF686">
        <f>IF(tbl_pbp[[#This Row],[Play Saints Win % Increase]]&gt;=$AF$4,1,0)</f>
        <v>0</v>
      </c>
      <c r="AG686" t="str">
        <f>VLOOKUP(tbl_pbp[[#This Row],[gameId]], games!$B$2:$T$40, 9, FALSE)</f>
        <v>dallas-cowboys</v>
      </c>
      <c r="AH686" s="5">
        <f>IF(tbl_pbp[[#This Row],[AwayTeam]] &lt;&gt; "new-orleans-saints", tbl_pbp[[#This Row],[homeWinPercentage]], 1-tbl_pbp[[#This Row],[homeWinPercentage]])</f>
        <v>0.999</v>
      </c>
      <c r="AI686" s="13">
        <f>tbl_pbp[[#This Row],[Kamara]]*tbl_pbp[[#This Row],[Impactful Play]]</f>
        <v>0</v>
      </c>
      <c r="AJ686" s="13">
        <f>tbl_pbp[[#This Row],[Thomas]]*tbl_pbp[[#This Row],[Impactful Play]]</f>
        <v>0</v>
      </c>
      <c r="AK686" s="13" t="str">
        <f>VLOOKUP(tbl_pbp[[#This Row],[Play Saints Win % Increase]], tbl_impact[],3,TRUE)</f>
        <v>Scented (0 to +5%)</v>
      </c>
    </row>
    <row r="687" spans="1:37">
      <c r="A687" s="1">
        <v>162</v>
      </c>
      <c r="B687" s="5">
        <v>1</v>
      </c>
      <c r="C687" t="s">
        <v>10324</v>
      </c>
      <c r="D687">
        <v>0</v>
      </c>
      <c r="E687">
        <v>0</v>
      </c>
      <c r="F687">
        <v>4</v>
      </c>
      <c r="G687">
        <v>12</v>
      </c>
      <c r="H687">
        <v>10</v>
      </c>
      <c r="I687">
        <v>0</v>
      </c>
      <c r="J687">
        <v>14</v>
      </c>
      <c r="L687">
        <v>0</v>
      </c>
      <c r="M687">
        <v>0</v>
      </c>
      <c r="N687" t="s">
        <v>364</v>
      </c>
      <c r="O687" t="s">
        <v>143</v>
      </c>
      <c r="P687" t="s">
        <v>365</v>
      </c>
      <c r="Q687" t="s">
        <v>366</v>
      </c>
      <c r="R687" t="s">
        <v>367</v>
      </c>
      <c r="V687" t="s">
        <v>9866</v>
      </c>
      <c r="X687" t="str">
        <f>VLOOKUP(pbp!V3437, games!$B$2:$R$40, 3, FALSE)</f>
        <v>2020-10-04T17:00Z</v>
      </c>
      <c r="Y687">
        <f>VLOOKUP(1*V687,NFLGames!$H$11:$H$555,1,FALSE)</f>
        <v>401128102</v>
      </c>
      <c r="Z687">
        <f>VLOOKUP($Y687, NFLGames!$H$11:$K$555,2,FALSE)</f>
        <v>2019</v>
      </c>
      <c r="AA687">
        <f>VLOOKUP($Y687, NFLGames!$H$11:$K$555,3,FALSE)</f>
        <v>4</v>
      </c>
      <c r="AB687" s="6">
        <f>IF(A688=0, 0, AH688-tbl_pbp[[#This Row],[Saints Win %]])</f>
        <v>0</v>
      </c>
      <c r="AE687">
        <f>ABS(tbl_pbp[[#This Row],[play.homeScore]]-tbl_pbp[[#This Row],[play.awayScore]])</f>
        <v>2</v>
      </c>
      <c r="AF687">
        <f>IF(tbl_pbp[[#This Row],[Play Saints Win % Increase]]&gt;=$AF$4,1,0)</f>
        <v>0</v>
      </c>
      <c r="AG687" t="str">
        <f>VLOOKUP(tbl_pbp[[#This Row],[gameId]], games!$B$2:$T$40, 9, FALSE)</f>
        <v>dallas-cowboys</v>
      </c>
      <c r="AH687" s="5">
        <f>IF(tbl_pbp[[#This Row],[AwayTeam]] &lt;&gt; "new-orleans-saints", tbl_pbp[[#This Row],[homeWinPercentage]], 1-tbl_pbp[[#This Row],[homeWinPercentage]])</f>
        <v>1</v>
      </c>
      <c r="AI687" s="13">
        <f>tbl_pbp[[#This Row],[Kamara]]*tbl_pbp[[#This Row],[Impactful Play]]</f>
        <v>0</v>
      </c>
      <c r="AJ687" s="13">
        <f>tbl_pbp[[#This Row],[Thomas]]*tbl_pbp[[#This Row],[Impactful Play]]</f>
        <v>0</v>
      </c>
      <c r="AK687" s="13" t="str">
        <f>VLOOKUP(tbl_pbp[[#This Row],[Play Saints Win % Increase]], tbl_impact[],3,TRUE)</f>
        <v>Scented (0 to +5%)</v>
      </c>
    </row>
    <row r="688" spans="1:37">
      <c r="A688" s="1">
        <v>0</v>
      </c>
      <c r="B688" s="5">
        <v>0.58899999999999997</v>
      </c>
      <c r="C688" t="s">
        <v>10325</v>
      </c>
      <c r="D688">
        <v>0</v>
      </c>
      <c r="E688">
        <v>0</v>
      </c>
      <c r="F688">
        <v>1</v>
      </c>
      <c r="G688">
        <v>0</v>
      </c>
      <c r="H688">
        <v>0</v>
      </c>
      <c r="I688">
        <v>0</v>
      </c>
      <c r="J688">
        <v>35</v>
      </c>
      <c r="K688" t="s">
        <v>29</v>
      </c>
      <c r="L688">
        <v>0</v>
      </c>
      <c r="M688">
        <v>65</v>
      </c>
      <c r="N688" t="s">
        <v>288</v>
      </c>
      <c r="O688" t="s">
        <v>24</v>
      </c>
      <c r="P688" t="s">
        <v>25</v>
      </c>
      <c r="Q688" t="s">
        <v>26</v>
      </c>
      <c r="R688" t="s">
        <v>27</v>
      </c>
      <c r="V688" t="s">
        <v>10326</v>
      </c>
      <c r="X688" t="str">
        <f>VLOOKUP(pbp!V3438, games!$B$2:$R$40, 3, FALSE)</f>
        <v>2020-10-04T17:00Z</v>
      </c>
      <c r="Y688">
        <f>VLOOKUP(1*V688,NFLGames!$H$11:$H$555,1,FALSE)</f>
        <v>401127965</v>
      </c>
      <c r="Z688">
        <f>VLOOKUP($Y688, NFLGames!$H$11:$K$555,2,FALSE)</f>
        <v>2019</v>
      </c>
      <c r="AA688">
        <f>VLOOKUP($Y688, NFLGames!$H$11:$K$555,3,FALSE)</f>
        <v>5</v>
      </c>
      <c r="AB688" s="6">
        <f>IF(A689=0, 0, AH689-tbl_pbp[[#This Row],[Saints Win %]])</f>
        <v>-1.0000000000000009E-2</v>
      </c>
      <c r="AE688">
        <f>ABS(tbl_pbp[[#This Row],[play.homeScore]]-tbl_pbp[[#This Row],[play.awayScore]])</f>
        <v>0</v>
      </c>
      <c r="AF688">
        <f>IF(tbl_pbp[[#This Row],[Play Saints Win % Increase]]&gt;=$AF$4,1,0)</f>
        <v>0</v>
      </c>
      <c r="AG688" t="str">
        <f>VLOOKUP(tbl_pbp[[#This Row],[gameId]], games!$B$2:$T$40, 9, FALSE)</f>
        <v>tampa-bay-buccaneers</v>
      </c>
      <c r="AH688" s="5">
        <f>IF(tbl_pbp[[#This Row],[AwayTeam]] &lt;&gt; "new-orleans-saints", tbl_pbp[[#This Row],[homeWinPercentage]], 1-tbl_pbp[[#This Row],[homeWinPercentage]])</f>
        <v>0.58899999999999997</v>
      </c>
      <c r="AI688" s="13">
        <f>tbl_pbp[[#This Row],[Kamara]]*tbl_pbp[[#This Row],[Impactful Play]]</f>
        <v>0</v>
      </c>
      <c r="AJ688" s="13">
        <f>tbl_pbp[[#This Row],[Thomas]]*tbl_pbp[[#This Row],[Impactful Play]]</f>
        <v>0</v>
      </c>
      <c r="AK688" s="13" t="str">
        <f>VLOOKUP(tbl_pbp[[#This Row],[Play Saints Win % Increase]], tbl_impact[],3,TRUE)</f>
        <v>Bad (0 to -5%)</v>
      </c>
    </row>
    <row r="689" spans="1:37">
      <c r="A689" s="1">
        <v>1</v>
      </c>
      <c r="B689" s="5">
        <v>0.57899999999999996</v>
      </c>
      <c r="C689" t="s">
        <v>10327</v>
      </c>
      <c r="D689">
        <v>0</v>
      </c>
      <c r="E689">
        <v>0</v>
      </c>
      <c r="F689">
        <v>1</v>
      </c>
      <c r="G689">
        <v>0</v>
      </c>
      <c r="H689">
        <v>0</v>
      </c>
      <c r="I689">
        <v>10</v>
      </c>
      <c r="J689">
        <v>75</v>
      </c>
      <c r="K689" t="s">
        <v>369</v>
      </c>
      <c r="L689">
        <v>1</v>
      </c>
      <c r="M689">
        <v>75</v>
      </c>
      <c r="N689" t="s">
        <v>10328</v>
      </c>
      <c r="O689" t="s">
        <v>24</v>
      </c>
      <c r="P689" t="s">
        <v>45</v>
      </c>
      <c r="Q689" t="s">
        <v>46</v>
      </c>
      <c r="R689" t="s">
        <v>47</v>
      </c>
      <c r="S689" t="s">
        <v>33</v>
      </c>
      <c r="T689" t="s">
        <v>370</v>
      </c>
      <c r="U689" t="s">
        <v>371</v>
      </c>
      <c r="V689" t="s">
        <v>10326</v>
      </c>
      <c r="X689" t="str">
        <f>VLOOKUP(pbp!V3439, games!$B$2:$R$40, 3, FALSE)</f>
        <v>2020-10-04T17:00Z</v>
      </c>
      <c r="Y689">
        <f>VLOOKUP(1*V689,NFLGames!$H$11:$H$555,1,FALSE)</f>
        <v>401127965</v>
      </c>
      <c r="Z689">
        <f>VLOOKUP($Y689, NFLGames!$H$11:$K$555,2,FALSE)</f>
        <v>2019</v>
      </c>
      <c r="AA689">
        <f>VLOOKUP($Y689, NFLGames!$H$11:$K$555,3,FALSE)</f>
        <v>5</v>
      </c>
      <c r="AB689" s="6">
        <f>IF(A690=0, 0, AH690-tbl_pbp[[#This Row],[Saints Win %]])</f>
        <v>-1.6999999999999904E-2</v>
      </c>
      <c r="AE689">
        <f>ABS(tbl_pbp[[#This Row],[play.homeScore]]-tbl_pbp[[#This Row],[play.awayScore]])</f>
        <v>0</v>
      </c>
      <c r="AF689">
        <f>IF(tbl_pbp[[#This Row],[Play Saints Win % Increase]]&gt;=$AF$4,1,0)</f>
        <v>0</v>
      </c>
      <c r="AG689" t="str">
        <f>VLOOKUP(tbl_pbp[[#This Row],[gameId]], games!$B$2:$T$40, 9, FALSE)</f>
        <v>tampa-bay-buccaneers</v>
      </c>
      <c r="AH689" s="5">
        <f>IF(tbl_pbp[[#This Row],[AwayTeam]] &lt;&gt; "new-orleans-saints", tbl_pbp[[#This Row],[homeWinPercentage]], 1-tbl_pbp[[#This Row],[homeWinPercentage]])</f>
        <v>0.57899999999999996</v>
      </c>
      <c r="AI689" s="13">
        <f>tbl_pbp[[#This Row],[Kamara]]*tbl_pbp[[#This Row],[Impactful Play]]</f>
        <v>0</v>
      </c>
      <c r="AJ689" s="13">
        <f>tbl_pbp[[#This Row],[Thomas]]*tbl_pbp[[#This Row],[Impactful Play]]</f>
        <v>0</v>
      </c>
      <c r="AK689" s="13" t="str">
        <f>VLOOKUP(tbl_pbp[[#This Row],[Play Saints Win % Increase]], tbl_impact[],3,TRUE)</f>
        <v>Bad (0 to -5%)</v>
      </c>
    </row>
    <row r="690" spans="1:37">
      <c r="A690" s="1">
        <v>2</v>
      </c>
      <c r="B690" s="5">
        <v>0.56200000000000006</v>
      </c>
      <c r="C690" t="s">
        <v>10329</v>
      </c>
      <c r="D690">
        <v>0</v>
      </c>
      <c r="E690">
        <v>0</v>
      </c>
      <c r="F690">
        <v>1</v>
      </c>
      <c r="G690">
        <v>0</v>
      </c>
      <c r="H690">
        <v>0</v>
      </c>
      <c r="I690">
        <v>3</v>
      </c>
      <c r="J690">
        <v>68</v>
      </c>
      <c r="K690" t="s">
        <v>369</v>
      </c>
      <c r="L690">
        <v>2</v>
      </c>
      <c r="M690">
        <v>68</v>
      </c>
      <c r="N690" t="s">
        <v>10330</v>
      </c>
      <c r="O690" t="s">
        <v>3332</v>
      </c>
      <c r="P690" t="s">
        <v>30</v>
      </c>
      <c r="Q690" t="s">
        <v>31</v>
      </c>
      <c r="R690" t="s">
        <v>32</v>
      </c>
      <c r="S690" t="s">
        <v>193</v>
      </c>
      <c r="T690" t="s">
        <v>376</v>
      </c>
      <c r="U690" t="s">
        <v>470</v>
      </c>
      <c r="V690" t="s">
        <v>10326</v>
      </c>
      <c r="X690" t="str">
        <f>VLOOKUP(pbp!V3440, games!$B$2:$R$40, 3, FALSE)</f>
        <v>2020-10-04T17:00Z</v>
      </c>
      <c r="Y690">
        <f>VLOOKUP(1*V690,NFLGames!$H$11:$H$555,1,FALSE)</f>
        <v>401127965</v>
      </c>
      <c r="Z690">
        <f>VLOOKUP($Y690, NFLGames!$H$11:$K$555,2,FALSE)</f>
        <v>2019</v>
      </c>
      <c r="AA690">
        <f>VLOOKUP($Y690, NFLGames!$H$11:$K$555,3,FALSE)</f>
        <v>5</v>
      </c>
      <c r="AB690" s="6">
        <f>IF(A691=0, 0, AH691-tbl_pbp[[#This Row],[Saints Win %]])</f>
        <v>2.9999999999999916E-2</v>
      </c>
      <c r="AE690">
        <f>ABS(tbl_pbp[[#This Row],[play.homeScore]]-tbl_pbp[[#This Row],[play.awayScore]])</f>
        <v>0</v>
      </c>
      <c r="AF690">
        <f>IF(tbl_pbp[[#This Row],[Play Saints Win % Increase]]&gt;=$AF$4,1,0)</f>
        <v>0</v>
      </c>
      <c r="AG690" t="str">
        <f>VLOOKUP(tbl_pbp[[#This Row],[gameId]], games!$B$2:$T$40, 9, FALSE)</f>
        <v>tampa-bay-buccaneers</v>
      </c>
      <c r="AH690" s="5">
        <f>IF(tbl_pbp[[#This Row],[AwayTeam]] &lt;&gt; "new-orleans-saints", tbl_pbp[[#This Row],[homeWinPercentage]], 1-tbl_pbp[[#This Row],[homeWinPercentage]])</f>
        <v>0.56200000000000006</v>
      </c>
      <c r="AI690" s="13">
        <f>tbl_pbp[[#This Row],[Kamara]]*tbl_pbp[[#This Row],[Impactful Play]]</f>
        <v>0</v>
      </c>
      <c r="AJ690" s="13">
        <f>tbl_pbp[[#This Row],[Thomas]]*tbl_pbp[[#This Row],[Impactful Play]]</f>
        <v>0</v>
      </c>
      <c r="AK690" s="13" t="str">
        <f>VLOOKUP(tbl_pbp[[#This Row],[Play Saints Win % Increase]], tbl_impact[],3,TRUE)</f>
        <v>Scented (0 to +5%)</v>
      </c>
    </row>
    <row r="691" spans="1:37">
      <c r="A691" s="1">
        <v>3</v>
      </c>
      <c r="B691" s="5">
        <v>0.59199999999999997</v>
      </c>
      <c r="C691" t="s">
        <v>10331</v>
      </c>
      <c r="D691">
        <v>0</v>
      </c>
      <c r="E691">
        <v>0</v>
      </c>
      <c r="F691">
        <v>1</v>
      </c>
      <c r="G691">
        <v>0</v>
      </c>
      <c r="H691">
        <v>0</v>
      </c>
      <c r="I691">
        <v>10</v>
      </c>
      <c r="J691">
        <v>57</v>
      </c>
      <c r="K691" t="s">
        <v>369</v>
      </c>
      <c r="L691">
        <v>1</v>
      </c>
      <c r="M691">
        <v>57</v>
      </c>
      <c r="N691" t="s">
        <v>10332</v>
      </c>
      <c r="O691" t="s">
        <v>4976</v>
      </c>
      <c r="P691" t="s">
        <v>22</v>
      </c>
      <c r="Q691" t="s">
        <v>37</v>
      </c>
      <c r="S691" t="s">
        <v>33</v>
      </c>
      <c r="T691" t="s">
        <v>976</v>
      </c>
      <c r="U691" t="s">
        <v>977</v>
      </c>
      <c r="V691" t="s">
        <v>10326</v>
      </c>
      <c r="X691" t="str">
        <f>VLOOKUP(pbp!V3441, games!$B$2:$R$40, 3, FALSE)</f>
        <v>2020-10-04T17:00Z</v>
      </c>
      <c r="Y691">
        <f>VLOOKUP(1*V691,NFLGames!$H$11:$H$555,1,FALSE)</f>
        <v>401127965</v>
      </c>
      <c r="Z691">
        <f>VLOOKUP($Y691, NFLGames!$H$11:$K$555,2,FALSE)</f>
        <v>2019</v>
      </c>
      <c r="AA691">
        <f>VLOOKUP($Y691, NFLGames!$H$11:$K$555,3,FALSE)</f>
        <v>5</v>
      </c>
      <c r="AB691" s="6">
        <f>IF(A692=0, 0, AH692-tbl_pbp[[#This Row],[Saints Win %]])</f>
        <v>0</v>
      </c>
      <c r="AE691">
        <f>ABS(tbl_pbp[[#This Row],[play.homeScore]]-tbl_pbp[[#This Row],[play.awayScore]])</f>
        <v>0</v>
      </c>
      <c r="AF691">
        <f>IF(tbl_pbp[[#This Row],[Play Saints Win % Increase]]&gt;=$AF$4,1,0)</f>
        <v>0</v>
      </c>
      <c r="AG691" t="str">
        <f>VLOOKUP(tbl_pbp[[#This Row],[gameId]], games!$B$2:$T$40, 9, FALSE)</f>
        <v>tampa-bay-buccaneers</v>
      </c>
      <c r="AH691" s="5">
        <f>IF(tbl_pbp[[#This Row],[AwayTeam]] &lt;&gt; "new-orleans-saints", tbl_pbp[[#This Row],[homeWinPercentage]], 1-tbl_pbp[[#This Row],[homeWinPercentage]])</f>
        <v>0.59199999999999997</v>
      </c>
      <c r="AI691" s="13">
        <f>tbl_pbp[[#This Row],[Kamara]]*tbl_pbp[[#This Row],[Impactful Play]]</f>
        <v>0</v>
      </c>
      <c r="AJ691" s="13">
        <f>tbl_pbp[[#This Row],[Thomas]]*tbl_pbp[[#This Row],[Impactful Play]]</f>
        <v>0</v>
      </c>
      <c r="AK691" s="13" t="str">
        <f>VLOOKUP(tbl_pbp[[#This Row],[Play Saints Win % Increase]], tbl_impact[],3,TRUE)</f>
        <v>Scented (0 to +5%)</v>
      </c>
    </row>
    <row r="692" spans="1:37">
      <c r="A692" s="1">
        <v>4</v>
      </c>
      <c r="B692" s="5">
        <v>0.59199999999999997</v>
      </c>
      <c r="C692" t="s">
        <v>10333</v>
      </c>
      <c r="D692">
        <v>0</v>
      </c>
      <c r="E692">
        <v>0</v>
      </c>
      <c r="F692">
        <v>1</v>
      </c>
      <c r="G692">
        <v>0</v>
      </c>
      <c r="H692">
        <v>0</v>
      </c>
      <c r="I692">
        <v>10</v>
      </c>
      <c r="J692">
        <v>57</v>
      </c>
      <c r="K692" t="s">
        <v>369</v>
      </c>
      <c r="L692">
        <v>2</v>
      </c>
      <c r="M692">
        <v>57</v>
      </c>
      <c r="N692" t="s">
        <v>10334</v>
      </c>
      <c r="O692" t="s">
        <v>712</v>
      </c>
      <c r="P692" t="s">
        <v>45</v>
      </c>
      <c r="Q692" t="s">
        <v>46</v>
      </c>
      <c r="R692" t="s">
        <v>47</v>
      </c>
      <c r="S692" t="s">
        <v>120</v>
      </c>
      <c r="T692" t="s">
        <v>976</v>
      </c>
      <c r="U692" t="s">
        <v>10335</v>
      </c>
      <c r="V692" t="s">
        <v>10326</v>
      </c>
      <c r="X692" t="str">
        <f>VLOOKUP(pbp!V3442, games!$B$2:$R$40, 3, FALSE)</f>
        <v>2020-10-04T17:00Z</v>
      </c>
      <c r="Y692">
        <f>VLOOKUP(1*V692,NFLGames!$H$11:$H$555,1,FALSE)</f>
        <v>401127965</v>
      </c>
      <c r="Z692">
        <f>VLOOKUP($Y692, NFLGames!$H$11:$K$555,2,FALSE)</f>
        <v>2019</v>
      </c>
      <c r="AA692">
        <f>VLOOKUP($Y692, NFLGames!$H$11:$K$555,3,FALSE)</f>
        <v>5</v>
      </c>
      <c r="AB692" s="6">
        <f>IF(A693=0, 0, AH693-tbl_pbp[[#This Row],[Saints Win %]])</f>
        <v>7.0000000000000062E-3</v>
      </c>
      <c r="AE692">
        <f>ABS(tbl_pbp[[#This Row],[play.homeScore]]-tbl_pbp[[#This Row],[play.awayScore]])</f>
        <v>0</v>
      </c>
      <c r="AF692">
        <f>IF(tbl_pbp[[#This Row],[Play Saints Win % Increase]]&gt;=$AF$4,1,0)</f>
        <v>0</v>
      </c>
      <c r="AG692" t="str">
        <f>VLOOKUP(tbl_pbp[[#This Row],[gameId]], games!$B$2:$T$40, 9, FALSE)</f>
        <v>tampa-bay-buccaneers</v>
      </c>
      <c r="AH692" s="5">
        <f>IF(tbl_pbp[[#This Row],[AwayTeam]] &lt;&gt; "new-orleans-saints", tbl_pbp[[#This Row],[homeWinPercentage]], 1-tbl_pbp[[#This Row],[homeWinPercentage]])</f>
        <v>0.59199999999999997</v>
      </c>
      <c r="AI692" s="13">
        <f>tbl_pbp[[#This Row],[Kamara]]*tbl_pbp[[#This Row],[Impactful Play]]</f>
        <v>0</v>
      </c>
      <c r="AJ692" s="13">
        <f>tbl_pbp[[#This Row],[Thomas]]*tbl_pbp[[#This Row],[Impactful Play]]</f>
        <v>0</v>
      </c>
      <c r="AK692" s="13" t="str">
        <f>VLOOKUP(tbl_pbp[[#This Row],[Play Saints Win % Increase]], tbl_impact[],3,TRUE)</f>
        <v>Scented (0 to +5%)</v>
      </c>
    </row>
    <row r="693" spans="1:37">
      <c r="A693" s="1">
        <v>5</v>
      </c>
      <c r="B693" s="5">
        <v>0.59899999999999998</v>
      </c>
      <c r="C693" t="s">
        <v>10336</v>
      </c>
      <c r="D693">
        <v>0</v>
      </c>
      <c r="E693">
        <v>0</v>
      </c>
      <c r="F693">
        <v>1</v>
      </c>
      <c r="G693">
        <v>0</v>
      </c>
      <c r="H693">
        <v>0</v>
      </c>
      <c r="I693">
        <v>6</v>
      </c>
      <c r="J693">
        <v>53</v>
      </c>
      <c r="K693" t="s">
        <v>369</v>
      </c>
      <c r="L693">
        <v>3</v>
      </c>
      <c r="M693">
        <v>53</v>
      </c>
      <c r="N693" t="s">
        <v>10337</v>
      </c>
      <c r="O693" t="s">
        <v>1207</v>
      </c>
      <c r="P693" t="s">
        <v>94</v>
      </c>
      <c r="Q693" t="s">
        <v>95</v>
      </c>
      <c r="R693" t="s">
        <v>96</v>
      </c>
      <c r="S693" t="s">
        <v>302</v>
      </c>
      <c r="T693" t="s">
        <v>805</v>
      </c>
      <c r="U693" t="s">
        <v>10338</v>
      </c>
      <c r="V693" t="s">
        <v>10326</v>
      </c>
      <c r="X693" t="str">
        <f>VLOOKUP(pbp!V3443, games!$B$2:$R$40, 3, FALSE)</f>
        <v>2020-10-04T17:00Z</v>
      </c>
      <c r="Y693">
        <f>VLOOKUP(1*V693,NFLGames!$H$11:$H$555,1,FALSE)</f>
        <v>401127965</v>
      </c>
      <c r="Z693">
        <f>VLOOKUP($Y693, NFLGames!$H$11:$K$555,2,FALSE)</f>
        <v>2019</v>
      </c>
      <c r="AA693">
        <f>VLOOKUP($Y693, NFLGames!$H$11:$K$555,3,FALSE)</f>
        <v>5</v>
      </c>
      <c r="AB693" s="6">
        <f>IF(A694=0, 0, AH694-tbl_pbp[[#This Row],[Saints Win %]])</f>
        <v>7.6000000000000068E-2</v>
      </c>
      <c r="AE693">
        <f>ABS(tbl_pbp[[#This Row],[play.homeScore]]-tbl_pbp[[#This Row],[play.awayScore]])</f>
        <v>0</v>
      </c>
      <c r="AF693">
        <f>IF(tbl_pbp[[#This Row],[Play Saints Win % Increase]]&gt;=$AF$4,1,0)</f>
        <v>0</v>
      </c>
      <c r="AG693" t="str">
        <f>VLOOKUP(tbl_pbp[[#This Row],[gameId]], games!$B$2:$T$40, 9, FALSE)</f>
        <v>tampa-bay-buccaneers</v>
      </c>
      <c r="AH693" s="5">
        <f>IF(tbl_pbp[[#This Row],[AwayTeam]] &lt;&gt; "new-orleans-saints", tbl_pbp[[#This Row],[homeWinPercentage]], 1-tbl_pbp[[#This Row],[homeWinPercentage]])</f>
        <v>0.59899999999999998</v>
      </c>
      <c r="AI693" s="13">
        <f>tbl_pbp[[#This Row],[Kamara]]*tbl_pbp[[#This Row],[Impactful Play]]</f>
        <v>0</v>
      </c>
      <c r="AJ693" s="13">
        <f>tbl_pbp[[#This Row],[Thomas]]*tbl_pbp[[#This Row],[Impactful Play]]</f>
        <v>0</v>
      </c>
      <c r="AK693" s="13" t="str">
        <f>VLOOKUP(tbl_pbp[[#This Row],[Play Saints Win % Increase]], tbl_impact[],3,TRUE)</f>
        <v>Perfumed (5 to + 10%)</v>
      </c>
    </row>
    <row r="694" spans="1:37">
      <c r="A694" s="1">
        <v>6</v>
      </c>
      <c r="B694" s="5">
        <v>0.67500000000000004</v>
      </c>
      <c r="C694" t="s">
        <v>10339</v>
      </c>
      <c r="D694">
        <v>0</v>
      </c>
      <c r="E694">
        <v>0</v>
      </c>
      <c r="F694">
        <v>1</v>
      </c>
      <c r="G694">
        <v>0</v>
      </c>
      <c r="H694">
        <v>0</v>
      </c>
      <c r="I694">
        <v>11</v>
      </c>
      <c r="J694">
        <v>58</v>
      </c>
      <c r="K694" t="s">
        <v>369</v>
      </c>
      <c r="L694">
        <v>3</v>
      </c>
      <c r="M694">
        <v>58</v>
      </c>
      <c r="N694" t="s">
        <v>10340</v>
      </c>
      <c r="O694" t="s">
        <v>1207</v>
      </c>
      <c r="P694" t="s">
        <v>45</v>
      </c>
      <c r="Q694" t="s">
        <v>46</v>
      </c>
      <c r="R694" t="s">
        <v>47</v>
      </c>
      <c r="S694" t="s">
        <v>149</v>
      </c>
      <c r="T694" t="s">
        <v>706</v>
      </c>
      <c r="U694" t="s">
        <v>10341</v>
      </c>
      <c r="V694" t="s">
        <v>10326</v>
      </c>
      <c r="X694" t="str">
        <f>VLOOKUP(pbp!V3444, games!$B$2:$R$40, 3, FALSE)</f>
        <v>2020-10-04T17:00Z</v>
      </c>
      <c r="Y694">
        <f>VLOOKUP(1*V694,NFLGames!$H$11:$H$555,1,FALSE)</f>
        <v>401127965</v>
      </c>
      <c r="Z694">
        <f>VLOOKUP($Y694, NFLGames!$H$11:$K$555,2,FALSE)</f>
        <v>2019</v>
      </c>
      <c r="AA694">
        <f>VLOOKUP($Y694, NFLGames!$H$11:$K$555,3,FALSE)</f>
        <v>5</v>
      </c>
      <c r="AB694" s="6">
        <f>IF(A695=0, 0, AH695-tbl_pbp[[#This Row],[Saints Win %]])</f>
        <v>-6.700000000000006E-2</v>
      </c>
      <c r="AE694">
        <f>ABS(tbl_pbp[[#This Row],[play.homeScore]]-tbl_pbp[[#This Row],[play.awayScore]])</f>
        <v>0</v>
      </c>
      <c r="AF694">
        <f>IF(tbl_pbp[[#This Row],[Play Saints Win % Increase]]&gt;=$AF$4,1,0)</f>
        <v>0</v>
      </c>
      <c r="AG694" t="str">
        <f>VLOOKUP(tbl_pbp[[#This Row],[gameId]], games!$B$2:$T$40, 9, FALSE)</f>
        <v>tampa-bay-buccaneers</v>
      </c>
      <c r="AH694" s="5">
        <f>IF(tbl_pbp[[#This Row],[AwayTeam]] &lt;&gt; "new-orleans-saints", tbl_pbp[[#This Row],[homeWinPercentage]], 1-tbl_pbp[[#This Row],[homeWinPercentage]])</f>
        <v>0.67500000000000004</v>
      </c>
      <c r="AI694" s="13">
        <f>tbl_pbp[[#This Row],[Kamara]]*tbl_pbp[[#This Row],[Impactful Play]]</f>
        <v>0</v>
      </c>
      <c r="AJ694" s="13">
        <f>tbl_pbp[[#This Row],[Thomas]]*tbl_pbp[[#This Row],[Impactful Play]]</f>
        <v>0</v>
      </c>
      <c r="AK694" s="13" t="str">
        <f>VLOOKUP(tbl_pbp[[#This Row],[Play Saints Win % Increase]], tbl_impact[],3,TRUE)</f>
        <v>Smelly (worse than-5% -&gt; -10%)</v>
      </c>
    </row>
    <row r="695" spans="1:37">
      <c r="A695" s="1">
        <v>7</v>
      </c>
      <c r="B695" s="5">
        <v>0.60799999999999998</v>
      </c>
      <c r="C695" t="s">
        <v>10342</v>
      </c>
      <c r="D695">
        <v>0</v>
      </c>
      <c r="E695">
        <v>0</v>
      </c>
      <c r="F695">
        <v>1</v>
      </c>
      <c r="G695">
        <v>0</v>
      </c>
      <c r="H695">
        <v>0</v>
      </c>
      <c r="I695">
        <v>6</v>
      </c>
      <c r="J695">
        <v>53</v>
      </c>
      <c r="K695" t="s">
        <v>369</v>
      </c>
      <c r="L695">
        <v>4</v>
      </c>
      <c r="M695">
        <v>53</v>
      </c>
      <c r="N695" t="s">
        <v>10343</v>
      </c>
      <c r="O695" t="s">
        <v>1207</v>
      </c>
      <c r="P695" t="s">
        <v>66</v>
      </c>
      <c r="Q695" t="s">
        <v>67</v>
      </c>
      <c r="R695" t="s">
        <v>68</v>
      </c>
      <c r="S695" t="s">
        <v>2164</v>
      </c>
      <c r="T695" t="s">
        <v>805</v>
      </c>
      <c r="U695" t="s">
        <v>10344</v>
      </c>
      <c r="V695" t="s">
        <v>10326</v>
      </c>
      <c r="X695" t="str">
        <f>VLOOKUP(pbp!V3445, games!$B$2:$R$40, 3, FALSE)</f>
        <v>2020-10-04T17:00Z</v>
      </c>
      <c r="Y695">
        <f>VLOOKUP(1*V695,NFLGames!$H$11:$H$555,1,FALSE)</f>
        <v>401127965</v>
      </c>
      <c r="Z695">
        <f>VLOOKUP($Y695, NFLGames!$H$11:$K$555,2,FALSE)</f>
        <v>2019</v>
      </c>
      <c r="AA695">
        <f>VLOOKUP($Y695, NFLGames!$H$11:$K$555,3,FALSE)</f>
        <v>5</v>
      </c>
      <c r="AB695" s="6">
        <f>IF(A696=0, 0, AH696-tbl_pbp[[#This Row],[Saints Win %]])</f>
        <v>1.0000000000000009E-3</v>
      </c>
      <c r="AE695">
        <f>ABS(tbl_pbp[[#This Row],[play.homeScore]]-tbl_pbp[[#This Row],[play.awayScore]])</f>
        <v>0</v>
      </c>
      <c r="AF695">
        <f>IF(tbl_pbp[[#This Row],[Play Saints Win % Increase]]&gt;=$AF$4,1,0)</f>
        <v>0</v>
      </c>
      <c r="AG695" t="str">
        <f>VLOOKUP(tbl_pbp[[#This Row],[gameId]], games!$B$2:$T$40, 9, FALSE)</f>
        <v>tampa-bay-buccaneers</v>
      </c>
      <c r="AH695" s="5">
        <f>IF(tbl_pbp[[#This Row],[AwayTeam]] &lt;&gt; "new-orleans-saints", tbl_pbp[[#This Row],[homeWinPercentage]], 1-tbl_pbp[[#This Row],[homeWinPercentage]])</f>
        <v>0.60799999999999998</v>
      </c>
      <c r="AI695" s="13">
        <f>tbl_pbp[[#This Row],[Kamara]]*tbl_pbp[[#This Row],[Impactful Play]]</f>
        <v>0</v>
      </c>
      <c r="AJ695" s="13">
        <f>tbl_pbp[[#This Row],[Thomas]]*tbl_pbp[[#This Row],[Impactful Play]]</f>
        <v>0</v>
      </c>
      <c r="AK695" s="13" t="str">
        <f>VLOOKUP(tbl_pbp[[#This Row],[Play Saints Win % Increase]], tbl_impact[],3,TRUE)</f>
        <v>Scented (0 to +5%)</v>
      </c>
    </row>
    <row r="696" spans="1:37">
      <c r="A696" s="1">
        <v>8</v>
      </c>
      <c r="B696" s="5">
        <v>0.60899999999999999</v>
      </c>
      <c r="C696" t="s">
        <v>10345</v>
      </c>
      <c r="D696">
        <v>0</v>
      </c>
      <c r="E696">
        <v>0</v>
      </c>
      <c r="F696">
        <v>1</v>
      </c>
      <c r="G696">
        <v>0</v>
      </c>
      <c r="H696">
        <v>0</v>
      </c>
      <c r="I696">
        <v>10</v>
      </c>
      <c r="J696">
        <v>14</v>
      </c>
      <c r="K696" t="s">
        <v>29</v>
      </c>
      <c r="L696">
        <v>1</v>
      </c>
      <c r="M696">
        <v>86</v>
      </c>
      <c r="N696" t="s">
        <v>10346</v>
      </c>
      <c r="O696" t="s">
        <v>1207</v>
      </c>
      <c r="P696" t="s">
        <v>30</v>
      </c>
      <c r="Q696" t="s">
        <v>31</v>
      </c>
      <c r="R696" t="s">
        <v>32</v>
      </c>
      <c r="S696" t="s">
        <v>33</v>
      </c>
      <c r="T696" t="s">
        <v>176</v>
      </c>
      <c r="U696" t="s">
        <v>177</v>
      </c>
      <c r="V696" t="s">
        <v>10326</v>
      </c>
      <c r="X696" t="str">
        <f>VLOOKUP(pbp!V3446, games!$B$2:$R$40, 3, FALSE)</f>
        <v>2020-10-04T17:00Z</v>
      </c>
      <c r="Y696">
        <f>VLOOKUP(1*V696,NFLGames!$H$11:$H$555,1,FALSE)</f>
        <v>401127965</v>
      </c>
      <c r="Z696">
        <f>VLOOKUP($Y696, NFLGames!$H$11:$K$555,2,FALSE)</f>
        <v>2019</v>
      </c>
      <c r="AA696">
        <f>VLOOKUP($Y696, NFLGames!$H$11:$K$555,3,FALSE)</f>
        <v>5</v>
      </c>
      <c r="AB696" s="6">
        <f>IF(A697=0, 0, AH697-tbl_pbp[[#This Row],[Saints Win %]])</f>
        <v>-0.10399999999999998</v>
      </c>
      <c r="AD696">
        <v>1</v>
      </c>
      <c r="AE696">
        <f>ABS(tbl_pbp[[#This Row],[play.homeScore]]-tbl_pbp[[#This Row],[play.awayScore]])</f>
        <v>0</v>
      </c>
      <c r="AF696">
        <f>IF(tbl_pbp[[#This Row],[Play Saints Win % Increase]]&gt;=$AF$4,1,0)</f>
        <v>0</v>
      </c>
      <c r="AG696" t="str">
        <f>VLOOKUP(tbl_pbp[[#This Row],[gameId]], games!$B$2:$T$40, 9, FALSE)</f>
        <v>tampa-bay-buccaneers</v>
      </c>
      <c r="AH696" s="5">
        <f>IF(tbl_pbp[[#This Row],[AwayTeam]] &lt;&gt; "new-orleans-saints", tbl_pbp[[#This Row],[homeWinPercentage]], 1-tbl_pbp[[#This Row],[homeWinPercentage]])</f>
        <v>0.60899999999999999</v>
      </c>
      <c r="AI696" s="13">
        <f>tbl_pbp[[#This Row],[Kamara]]*tbl_pbp[[#This Row],[Impactful Play]]</f>
        <v>0</v>
      </c>
      <c r="AJ696" s="13">
        <f>tbl_pbp[[#This Row],[Thomas]]*tbl_pbp[[#This Row],[Impactful Play]]</f>
        <v>0</v>
      </c>
      <c r="AK696" s="13" t="str">
        <f>VLOOKUP(tbl_pbp[[#This Row],[Play Saints Win % Increase]], tbl_impact[],3,TRUE)</f>
        <v>Stinky (worse than -10% to -20%)</v>
      </c>
    </row>
    <row r="697" spans="1:37">
      <c r="A697" s="1">
        <v>9</v>
      </c>
      <c r="B697" s="5">
        <v>0.505</v>
      </c>
      <c r="C697" t="s">
        <v>10347</v>
      </c>
      <c r="D697">
        <v>0</v>
      </c>
      <c r="E697">
        <v>0</v>
      </c>
      <c r="F697">
        <v>1</v>
      </c>
      <c r="G697">
        <v>0</v>
      </c>
      <c r="H697">
        <v>0</v>
      </c>
      <c r="I697">
        <v>10</v>
      </c>
      <c r="J697">
        <v>24</v>
      </c>
      <c r="K697" t="s">
        <v>29</v>
      </c>
      <c r="L697">
        <v>1</v>
      </c>
      <c r="M697">
        <v>76</v>
      </c>
      <c r="N697" t="s">
        <v>10348</v>
      </c>
      <c r="O697" t="s">
        <v>1638</v>
      </c>
      <c r="P697" t="s">
        <v>45</v>
      </c>
      <c r="Q697" t="s">
        <v>46</v>
      </c>
      <c r="R697" t="s">
        <v>47</v>
      </c>
      <c r="S697" t="s">
        <v>33</v>
      </c>
      <c r="T697" t="s">
        <v>172</v>
      </c>
      <c r="U697" t="s">
        <v>173</v>
      </c>
      <c r="V697" t="s">
        <v>10326</v>
      </c>
      <c r="X697" t="str">
        <f>VLOOKUP(pbp!V3447, games!$B$2:$R$40, 3, FALSE)</f>
        <v>2020-10-04T17:00Z</v>
      </c>
      <c r="Y697">
        <f>VLOOKUP(1*V697,NFLGames!$H$11:$H$555,1,FALSE)</f>
        <v>401127965</v>
      </c>
      <c r="Z697">
        <f>VLOOKUP($Y697, NFLGames!$H$11:$K$555,2,FALSE)</f>
        <v>2019</v>
      </c>
      <c r="AA697">
        <f>VLOOKUP($Y697, NFLGames!$H$11:$K$555,3,FALSE)</f>
        <v>5</v>
      </c>
      <c r="AB697" s="6">
        <f>IF(A698=0, 0, AH698-tbl_pbp[[#This Row],[Saints Win %]])</f>
        <v>7.7999999999999958E-2</v>
      </c>
      <c r="AE697">
        <f>ABS(tbl_pbp[[#This Row],[play.homeScore]]-tbl_pbp[[#This Row],[play.awayScore]])</f>
        <v>0</v>
      </c>
      <c r="AF697">
        <f>IF(tbl_pbp[[#This Row],[Play Saints Win % Increase]]&gt;=$AF$4,1,0)</f>
        <v>0</v>
      </c>
      <c r="AG697" t="str">
        <f>VLOOKUP(tbl_pbp[[#This Row],[gameId]], games!$B$2:$T$40, 9, FALSE)</f>
        <v>tampa-bay-buccaneers</v>
      </c>
      <c r="AH697" s="5">
        <f>IF(tbl_pbp[[#This Row],[AwayTeam]] &lt;&gt; "new-orleans-saints", tbl_pbp[[#This Row],[homeWinPercentage]], 1-tbl_pbp[[#This Row],[homeWinPercentage]])</f>
        <v>0.505</v>
      </c>
      <c r="AI697" s="13">
        <f>tbl_pbp[[#This Row],[Kamara]]*tbl_pbp[[#This Row],[Impactful Play]]</f>
        <v>0</v>
      </c>
      <c r="AJ697" s="13">
        <f>tbl_pbp[[#This Row],[Thomas]]*tbl_pbp[[#This Row],[Impactful Play]]</f>
        <v>0</v>
      </c>
      <c r="AK697" s="13" t="str">
        <f>VLOOKUP(tbl_pbp[[#This Row],[Play Saints Win % Increase]], tbl_impact[],3,TRUE)</f>
        <v>Perfumed (5 to + 10%)</v>
      </c>
    </row>
    <row r="698" spans="1:37">
      <c r="A698" s="1">
        <v>10</v>
      </c>
      <c r="B698" s="5">
        <v>0.58299999999999996</v>
      </c>
      <c r="C698" t="s">
        <v>10349</v>
      </c>
      <c r="D698">
        <v>0</v>
      </c>
      <c r="E698">
        <v>0</v>
      </c>
      <c r="F698">
        <v>1</v>
      </c>
      <c r="G698">
        <v>0</v>
      </c>
      <c r="H698">
        <v>0</v>
      </c>
      <c r="I698">
        <v>9</v>
      </c>
      <c r="J698">
        <v>25</v>
      </c>
      <c r="K698" t="s">
        <v>29</v>
      </c>
      <c r="L698">
        <v>2</v>
      </c>
      <c r="M698">
        <v>75</v>
      </c>
      <c r="N698" t="s">
        <v>10350</v>
      </c>
      <c r="O698" t="s">
        <v>265</v>
      </c>
      <c r="P698" t="s">
        <v>30</v>
      </c>
      <c r="Q698" t="s">
        <v>31</v>
      </c>
      <c r="R698" t="s">
        <v>32</v>
      </c>
      <c r="S698" t="s">
        <v>210</v>
      </c>
      <c r="T698" t="s">
        <v>34</v>
      </c>
      <c r="U698" t="s">
        <v>4746</v>
      </c>
      <c r="V698" t="s">
        <v>10326</v>
      </c>
      <c r="X698" t="str">
        <f>VLOOKUP(pbp!V3448, games!$B$2:$R$40, 3, FALSE)</f>
        <v>2020-10-04T17:00Z</v>
      </c>
      <c r="Y698">
        <f>VLOOKUP(1*V698,NFLGames!$H$11:$H$555,1,FALSE)</f>
        <v>401127965</v>
      </c>
      <c r="Z698">
        <f>VLOOKUP($Y698, NFLGames!$H$11:$K$555,2,FALSE)</f>
        <v>2019</v>
      </c>
      <c r="AA698">
        <f>VLOOKUP($Y698, NFLGames!$H$11:$K$555,3,FALSE)</f>
        <v>5</v>
      </c>
      <c r="AB698" s="6">
        <f>IF(A699=0, 0, AH699-tbl_pbp[[#This Row],[Saints Win %]])</f>
        <v>6.700000000000006E-2</v>
      </c>
      <c r="AE698">
        <f>ABS(tbl_pbp[[#This Row],[play.homeScore]]-tbl_pbp[[#This Row],[play.awayScore]])</f>
        <v>0</v>
      </c>
      <c r="AF698">
        <f>IF(tbl_pbp[[#This Row],[Play Saints Win % Increase]]&gt;=$AF$4,1,0)</f>
        <v>0</v>
      </c>
      <c r="AG698" t="str">
        <f>VLOOKUP(tbl_pbp[[#This Row],[gameId]], games!$B$2:$T$40, 9, FALSE)</f>
        <v>tampa-bay-buccaneers</v>
      </c>
      <c r="AH698" s="5">
        <f>IF(tbl_pbp[[#This Row],[AwayTeam]] &lt;&gt; "new-orleans-saints", tbl_pbp[[#This Row],[homeWinPercentage]], 1-tbl_pbp[[#This Row],[homeWinPercentage]])</f>
        <v>0.58299999999999996</v>
      </c>
      <c r="AI698" s="13">
        <f>tbl_pbp[[#This Row],[Kamara]]*tbl_pbp[[#This Row],[Impactful Play]]</f>
        <v>0</v>
      </c>
      <c r="AJ698" s="13">
        <f>tbl_pbp[[#This Row],[Thomas]]*tbl_pbp[[#This Row],[Impactful Play]]</f>
        <v>0</v>
      </c>
      <c r="AK698" s="13" t="str">
        <f>VLOOKUP(tbl_pbp[[#This Row],[Play Saints Win % Increase]], tbl_impact[],3,TRUE)</f>
        <v>Perfumed (5 to + 10%)</v>
      </c>
    </row>
    <row r="699" spans="1:37">
      <c r="A699" s="1">
        <v>11</v>
      </c>
      <c r="B699" s="5">
        <v>0.65</v>
      </c>
      <c r="C699" t="s">
        <v>10351</v>
      </c>
      <c r="D699">
        <v>0</v>
      </c>
      <c r="E699">
        <v>0</v>
      </c>
      <c r="F699">
        <v>1</v>
      </c>
      <c r="G699">
        <v>0</v>
      </c>
      <c r="H699">
        <v>0</v>
      </c>
      <c r="I699">
        <v>10</v>
      </c>
      <c r="J699">
        <v>41</v>
      </c>
      <c r="K699" t="s">
        <v>29</v>
      </c>
      <c r="L699">
        <v>1</v>
      </c>
      <c r="M699">
        <v>59</v>
      </c>
      <c r="N699" t="s">
        <v>10352</v>
      </c>
      <c r="O699" t="s">
        <v>1229</v>
      </c>
      <c r="P699" t="s">
        <v>45</v>
      </c>
      <c r="Q699" t="s">
        <v>46</v>
      </c>
      <c r="R699" t="s">
        <v>47</v>
      </c>
      <c r="S699" t="s">
        <v>33</v>
      </c>
      <c r="T699" t="s">
        <v>299</v>
      </c>
      <c r="U699" t="s">
        <v>1913</v>
      </c>
      <c r="V699" t="s">
        <v>10326</v>
      </c>
      <c r="X699" t="str">
        <f>VLOOKUP(pbp!V3449, games!$B$2:$R$40, 3, FALSE)</f>
        <v>2020-10-04T17:00Z</v>
      </c>
      <c r="Y699">
        <f>VLOOKUP(1*V699,NFLGames!$H$11:$H$555,1,FALSE)</f>
        <v>401127965</v>
      </c>
      <c r="Z699">
        <f>VLOOKUP($Y699, NFLGames!$H$11:$K$555,2,FALSE)</f>
        <v>2019</v>
      </c>
      <c r="AA699">
        <f>VLOOKUP($Y699, NFLGames!$H$11:$K$555,3,FALSE)</f>
        <v>5</v>
      </c>
      <c r="AB699" s="6">
        <f>IF(A700=0, 0, AH700-tbl_pbp[[#This Row],[Saints Win %]])</f>
        <v>-1.4000000000000012E-2</v>
      </c>
      <c r="AE699">
        <f>ABS(tbl_pbp[[#This Row],[play.homeScore]]-tbl_pbp[[#This Row],[play.awayScore]])</f>
        <v>0</v>
      </c>
      <c r="AF699">
        <f>IF(tbl_pbp[[#This Row],[Play Saints Win % Increase]]&gt;=$AF$4,1,0)</f>
        <v>0</v>
      </c>
      <c r="AG699" t="str">
        <f>VLOOKUP(tbl_pbp[[#This Row],[gameId]], games!$B$2:$T$40, 9, FALSE)</f>
        <v>tampa-bay-buccaneers</v>
      </c>
      <c r="AH699" s="5">
        <f>IF(tbl_pbp[[#This Row],[AwayTeam]] &lt;&gt; "new-orleans-saints", tbl_pbp[[#This Row],[homeWinPercentage]], 1-tbl_pbp[[#This Row],[homeWinPercentage]])</f>
        <v>0.65</v>
      </c>
      <c r="AI699" s="13">
        <f>tbl_pbp[[#This Row],[Kamara]]*tbl_pbp[[#This Row],[Impactful Play]]</f>
        <v>0</v>
      </c>
      <c r="AJ699" s="13">
        <f>tbl_pbp[[#This Row],[Thomas]]*tbl_pbp[[#This Row],[Impactful Play]]</f>
        <v>0</v>
      </c>
      <c r="AK699" s="13" t="str">
        <f>VLOOKUP(tbl_pbp[[#This Row],[Play Saints Win % Increase]], tbl_impact[],3,TRUE)</f>
        <v>Bad (0 to -5%)</v>
      </c>
    </row>
    <row r="700" spans="1:37">
      <c r="A700" s="1">
        <v>12</v>
      </c>
      <c r="B700" s="5">
        <v>0.63600000000000001</v>
      </c>
      <c r="C700" t="s">
        <v>10353</v>
      </c>
      <c r="D700">
        <v>0</v>
      </c>
      <c r="E700">
        <v>0</v>
      </c>
      <c r="F700">
        <v>1</v>
      </c>
      <c r="G700">
        <v>0</v>
      </c>
      <c r="H700">
        <v>0</v>
      </c>
      <c r="I700">
        <v>5</v>
      </c>
      <c r="J700">
        <v>46</v>
      </c>
      <c r="K700" t="s">
        <v>29</v>
      </c>
      <c r="L700">
        <v>2</v>
      </c>
      <c r="M700">
        <v>54</v>
      </c>
      <c r="N700" t="s">
        <v>10354</v>
      </c>
      <c r="O700" t="s">
        <v>1234</v>
      </c>
      <c r="P700" t="s">
        <v>45</v>
      </c>
      <c r="Q700" t="s">
        <v>46</v>
      </c>
      <c r="R700" t="s">
        <v>47</v>
      </c>
      <c r="S700" t="s">
        <v>38</v>
      </c>
      <c r="T700" t="s">
        <v>435</v>
      </c>
      <c r="U700" t="s">
        <v>10355</v>
      </c>
      <c r="V700" t="s">
        <v>10326</v>
      </c>
      <c r="X700" t="str">
        <f>VLOOKUP(pbp!V3450, games!$B$2:$R$40, 3, FALSE)</f>
        <v>2020-10-04T17:00Z</v>
      </c>
      <c r="Y700">
        <f>VLOOKUP(1*V700,NFLGames!$H$11:$H$555,1,FALSE)</f>
        <v>401127965</v>
      </c>
      <c r="Z700">
        <f>VLOOKUP($Y700, NFLGames!$H$11:$K$555,2,FALSE)</f>
        <v>2019</v>
      </c>
      <c r="AA700">
        <f>VLOOKUP($Y700, NFLGames!$H$11:$K$555,3,FALSE)</f>
        <v>5</v>
      </c>
      <c r="AB700" s="6">
        <f>IF(A701=0, 0, AH701-tbl_pbp[[#This Row],[Saints Win %]])</f>
        <v>-4.9000000000000044E-2</v>
      </c>
      <c r="AE700">
        <f>ABS(tbl_pbp[[#This Row],[play.homeScore]]-tbl_pbp[[#This Row],[play.awayScore]])</f>
        <v>0</v>
      </c>
      <c r="AF700">
        <f>IF(tbl_pbp[[#This Row],[Play Saints Win % Increase]]&gt;=$AF$4,1,0)</f>
        <v>0</v>
      </c>
      <c r="AG700" t="str">
        <f>VLOOKUP(tbl_pbp[[#This Row],[gameId]], games!$B$2:$T$40, 9, FALSE)</f>
        <v>tampa-bay-buccaneers</v>
      </c>
      <c r="AH700" s="5">
        <f>IF(tbl_pbp[[#This Row],[AwayTeam]] &lt;&gt; "new-orleans-saints", tbl_pbp[[#This Row],[homeWinPercentage]], 1-tbl_pbp[[#This Row],[homeWinPercentage]])</f>
        <v>0.63600000000000001</v>
      </c>
      <c r="AI700" s="13">
        <f>tbl_pbp[[#This Row],[Kamara]]*tbl_pbp[[#This Row],[Impactful Play]]</f>
        <v>0</v>
      </c>
      <c r="AJ700" s="13">
        <f>tbl_pbp[[#This Row],[Thomas]]*tbl_pbp[[#This Row],[Impactful Play]]</f>
        <v>0</v>
      </c>
      <c r="AK700" s="13" t="str">
        <f>VLOOKUP(tbl_pbp[[#This Row],[Play Saints Win % Increase]], tbl_impact[],3,TRUE)</f>
        <v>Bad (0 to -5%)</v>
      </c>
    </row>
    <row r="701" spans="1:37">
      <c r="A701" s="1">
        <v>13</v>
      </c>
      <c r="B701" s="5">
        <v>0.58699999999999997</v>
      </c>
      <c r="C701" t="s">
        <v>10356</v>
      </c>
      <c r="D701">
        <v>0</v>
      </c>
      <c r="E701">
        <v>0</v>
      </c>
      <c r="F701">
        <v>1</v>
      </c>
      <c r="G701">
        <v>0</v>
      </c>
      <c r="H701">
        <v>0</v>
      </c>
      <c r="I701">
        <v>4</v>
      </c>
      <c r="J701">
        <v>47</v>
      </c>
      <c r="K701" t="s">
        <v>29</v>
      </c>
      <c r="L701">
        <v>3</v>
      </c>
      <c r="M701">
        <v>53</v>
      </c>
      <c r="N701" t="s">
        <v>10357</v>
      </c>
      <c r="O701" t="s">
        <v>3063</v>
      </c>
      <c r="P701" t="s">
        <v>22</v>
      </c>
      <c r="Q701" t="s">
        <v>37</v>
      </c>
      <c r="S701" t="s">
        <v>63</v>
      </c>
      <c r="T701" t="s">
        <v>2150</v>
      </c>
      <c r="U701" t="s">
        <v>10358</v>
      </c>
      <c r="V701" t="s">
        <v>10326</v>
      </c>
      <c r="X701" t="str">
        <f>VLOOKUP(pbp!V3451, games!$B$2:$R$40, 3, FALSE)</f>
        <v>2020-10-04T17:00Z</v>
      </c>
      <c r="Y701">
        <f>VLOOKUP(1*V701,NFLGames!$H$11:$H$555,1,FALSE)</f>
        <v>401127965</v>
      </c>
      <c r="Z701">
        <f>VLOOKUP($Y701, NFLGames!$H$11:$K$555,2,FALSE)</f>
        <v>2019</v>
      </c>
      <c r="AA701">
        <f>VLOOKUP($Y701, NFLGames!$H$11:$K$555,3,FALSE)</f>
        <v>5</v>
      </c>
      <c r="AB701" s="6">
        <f>IF(A702=0, 0, AH702-tbl_pbp[[#This Row],[Saints Win %]])</f>
        <v>0</v>
      </c>
      <c r="AE701">
        <f>ABS(tbl_pbp[[#This Row],[play.homeScore]]-tbl_pbp[[#This Row],[play.awayScore]])</f>
        <v>0</v>
      </c>
      <c r="AF701">
        <f>IF(tbl_pbp[[#This Row],[Play Saints Win % Increase]]&gt;=$AF$4,1,0)</f>
        <v>0</v>
      </c>
      <c r="AG701" t="str">
        <f>VLOOKUP(tbl_pbp[[#This Row],[gameId]], games!$B$2:$T$40, 9, FALSE)</f>
        <v>tampa-bay-buccaneers</v>
      </c>
      <c r="AH701" s="5">
        <f>IF(tbl_pbp[[#This Row],[AwayTeam]] &lt;&gt; "new-orleans-saints", tbl_pbp[[#This Row],[homeWinPercentage]], 1-tbl_pbp[[#This Row],[homeWinPercentage]])</f>
        <v>0.58699999999999997</v>
      </c>
      <c r="AI701" s="13">
        <f>tbl_pbp[[#This Row],[Kamara]]*tbl_pbp[[#This Row],[Impactful Play]]</f>
        <v>0</v>
      </c>
      <c r="AJ701" s="13">
        <f>tbl_pbp[[#This Row],[Thomas]]*tbl_pbp[[#This Row],[Impactful Play]]</f>
        <v>0</v>
      </c>
      <c r="AK701" s="13" t="str">
        <f>VLOOKUP(tbl_pbp[[#This Row],[Play Saints Win % Increase]], tbl_impact[],3,TRUE)</f>
        <v>Scented (0 to +5%)</v>
      </c>
    </row>
    <row r="702" spans="1:37">
      <c r="A702" s="1">
        <v>14</v>
      </c>
      <c r="B702" s="5">
        <v>0.58699999999999997</v>
      </c>
      <c r="C702" t="s">
        <v>10359</v>
      </c>
      <c r="D702">
        <v>0</v>
      </c>
      <c r="E702">
        <v>0</v>
      </c>
      <c r="F702">
        <v>1</v>
      </c>
      <c r="G702">
        <v>0</v>
      </c>
      <c r="H702">
        <v>0</v>
      </c>
      <c r="I702">
        <v>4</v>
      </c>
      <c r="J702">
        <v>47</v>
      </c>
      <c r="K702" t="s">
        <v>29</v>
      </c>
      <c r="L702">
        <v>4</v>
      </c>
      <c r="M702">
        <v>53</v>
      </c>
      <c r="N702" t="s">
        <v>10360</v>
      </c>
      <c r="O702" t="s">
        <v>1657</v>
      </c>
      <c r="P702" t="s">
        <v>66</v>
      </c>
      <c r="Q702" t="s">
        <v>67</v>
      </c>
      <c r="R702" t="s">
        <v>68</v>
      </c>
      <c r="S702" t="s">
        <v>69</v>
      </c>
      <c r="T702" t="s">
        <v>2150</v>
      </c>
      <c r="U702" t="s">
        <v>10361</v>
      </c>
      <c r="V702" t="s">
        <v>10326</v>
      </c>
      <c r="X702" t="str">
        <f>VLOOKUP(pbp!V3452, games!$B$2:$R$40, 3, FALSE)</f>
        <v>2020-10-13T00:15Z</v>
      </c>
      <c r="Y702">
        <f>VLOOKUP(1*V702,NFLGames!$H$11:$H$555,1,FALSE)</f>
        <v>401127965</v>
      </c>
      <c r="Z702">
        <f>VLOOKUP($Y702, NFLGames!$H$11:$K$555,2,FALSE)</f>
        <v>2019</v>
      </c>
      <c r="AA702">
        <f>VLOOKUP($Y702, NFLGames!$H$11:$K$555,3,FALSE)</f>
        <v>5</v>
      </c>
      <c r="AB702" s="6">
        <f>IF(A703=0, 0, AH703-tbl_pbp[[#This Row],[Saints Win %]])</f>
        <v>1.8000000000000016E-2</v>
      </c>
      <c r="AE702">
        <f>ABS(tbl_pbp[[#This Row],[play.homeScore]]-tbl_pbp[[#This Row],[play.awayScore]])</f>
        <v>0</v>
      </c>
      <c r="AF702">
        <f>IF(tbl_pbp[[#This Row],[Play Saints Win % Increase]]&gt;=$AF$4,1,0)</f>
        <v>0</v>
      </c>
      <c r="AG702" t="str">
        <f>VLOOKUP(tbl_pbp[[#This Row],[gameId]], games!$B$2:$T$40, 9, FALSE)</f>
        <v>tampa-bay-buccaneers</v>
      </c>
      <c r="AH702" s="5">
        <f>IF(tbl_pbp[[#This Row],[AwayTeam]] &lt;&gt; "new-orleans-saints", tbl_pbp[[#This Row],[homeWinPercentage]], 1-tbl_pbp[[#This Row],[homeWinPercentage]])</f>
        <v>0.58699999999999997</v>
      </c>
      <c r="AI702" s="13">
        <f>tbl_pbp[[#This Row],[Kamara]]*tbl_pbp[[#This Row],[Impactful Play]]</f>
        <v>0</v>
      </c>
      <c r="AJ702" s="13">
        <f>tbl_pbp[[#This Row],[Thomas]]*tbl_pbp[[#This Row],[Impactful Play]]</f>
        <v>0</v>
      </c>
      <c r="AK702" s="13" t="str">
        <f>VLOOKUP(tbl_pbp[[#This Row],[Play Saints Win % Increase]], tbl_impact[],3,TRUE)</f>
        <v>Scented (0 to +5%)</v>
      </c>
    </row>
    <row r="703" spans="1:37">
      <c r="A703" s="1">
        <v>15</v>
      </c>
      <c r="B703" s="5">
        <v>0.60499999999999998</v>
      </c>
      <c r="C703" t="s">
        <v>10362</v>
      </c>
      <c r="D703">
        <v>0</v>
      </c>
      <c r="E703">
        <v>0</v>
      </c>
      <c r="F703">
        <v>1</v>
      </c>
      <c r="G703">
        <v>0</v>
      </c>
      <c r="H703">
        <v>0</v>
      </c>
      <c r="I703">
        <v>10</v>
      </c>
      <c r="J703">
        <v>81</v>
      </c>
      <c r="K703" t="s">
        <v>369</v>
      </c>
      <c r="L703">
        <v>1</v>
      </c>
      <c r="M703">
        <v>81</v>
      </c>
      <c r="N703" t="s">
        <v>10363</v>
      </c>
      <c r="O703" t="s">
        <v>564</v>
      </c>
      <c r="P703" t="s">
        <v>45</v>
      </c>
      <c r="Q703" t="s">
        <v>46</v>
      </c>
      <c r="R703" t="s">
        <v>47</v>
      </c>
      <c r="S703" t="s">
        <v>33</v>
      </c>
      <c r="T703" t="s">
        <v>396</v>
      </c>
      <c r="U703" t="s">
        <v>4579</v>
      </c>
      <c r="V703" t="s">
        <v>10326</v>
      </c>
      <c r="X703" t="str">
        <f>VLOOKUP(pbp!V3453, games!$B$2:$R$40, 3, FALSE)</f>
        <v>2020-10-13T00:15Z</v>
      </c>
      <c r="Y703">
        <f>VLOOKUP(1*V703,NFLGames!$H$11:$H$555,1,FALSE)</f>
        <v>401127965</v>
      </c>
      <c r="Z703">
        <f>VLOOKUP($Y703, NFLGames!$H$11:$K$555,2,FALSE)</f>
        <v>2019</v>
      </c>
      <c r="AA703">
        <f>VLOOKUP($Y703, NFLGames!$H$11:$K$555,3,FALSE)</f>
        <v>5</v>
      </c>
      <c r="AB703" s="6">
        <f>IF(A704=0, 0, AH704-tbl_pbp[[#This Row],[Saints Win %]])</f>
        <v>0.10499999999999998</v>
      </c>
      <c r="AE703">
        <f>ABS(tbl_pbp[[#This Row],[play.homeScore]]-tbl_pbp[[#This Row],[play.awayScore]])</f>
        <v>0</v>
      </c>
      <c r="AF703">
        <f>IF(tbl_pbp[[#This Row],[Play Saints Win % Increase]]&gt;=$AF$4,1,0)</f>
        <v>1</v>
      </c>
      <c r="AG703" t="str">
        <f>VLOOKUP(tbl_pbp[[#This Row],[gameId]], games!$B$2:$T$40, 9, FALSE)</f>
        <v>tampa-bay-buccaneers</v>
      </c>
      <c r="AH703" s="5">
        <f>IF(tbl_pbp[[#This Row],[AwayTeam]] &lt;&gt; "new-orleans-saints", tbl_pbp[[#This Row],[homeWinPercentage]], 1-tbl_pbp[[#This Row],[homeWinPercentage]])</f>
        <v>0.60499999999999998</v>
      </c>
      <c r="AI703" s="13">
        <f>tbl_pbp[[#This Row],[Kamara]]*tbl_pbp[[#This Row],[Impactful Play]]</f>
        <v>0</v>
      </c>
      <c r="AJ703" s="13">
        <f>tbl_pbp[[#This Row],[Thomas]]*tbl_pbp[[#This Row],[Impactful Play]]</f>
        <v>0</v>
      </c>
      <c r="AK703" s="13" t="str">
        <f>VLOOKUP(tbl_pbp[[#This Row],[Play Saints Win % Increase]], tbl_impact[],3,TRUE)</f>
        <v>Fragrant (10% to 20%)</v>
      </c>
    </row>
    <row r="704" spans="1:37">
      <c r="A704" s="1">
        <v>16</v>
      </c>
      <c r="B704" s="5">
        <v>0.71</v>
      </c>
      <c r="C704" t="s">
        <v>10364</v>
      </c>
      <c r="D704">
        <v>0</v>
      </c>
      <c r="E704">
        <v>0</v>
      </c>
      <c r="F704">
        <v>1</v>
      </c>
      <c r="G704">
        <v>0</v>
      </c>
      <c r="H704">
        <v>0</v>
      </c>
      <c r="I704">
        <v>7</v>
      </c>
      <c r="J704">
        <v>78</v>
      </c>
      <c r="K704" t="s">
        <v>369</v>
      </c>
      <c r="L704">
        <v>2</v>
      </c>
      <c r="M704">
        <v>64</v>
      </c>
      <c r="N704" t="s">
        <v>10365</v>
      </c>
      <c r="O704" t="s">
        <v>1532</v>
      </c>
      <c r="P704" t="s">
        <v>22</v>
      </c>
      <c r="Q704" t="s">
        <v>37</v>
      </c>
      <c r="S704" t="s">
        <v>220</v>
      </c>
      <c r="T704" t="s">
        <v>713</v>
      </c>
      <c r="U704" t="s">
        <v>10366</v>
      </c>
      <c r="V704" t="s">
        <v>10326</v>
      </c>
      <c r="X704" t="str">
        <f>VLOOKUP(pbp!V3454, games!$B$2:$R$40, 3, FALSE)</f>
        <v>2020-10-13T00:15Z</v>
      </c>
      <c r="Y704">
        <f>VLOOKUP(1*V704,NFLGames!$H$11:$H$555,1,FALSE)</f>
        <v>401127965</v>
      </c>
      <c r="Z704">
        <f>VLOOKUP($Y704, NFLGames!$H$11:$K$555,2,FALSE)</f>
        <v>2019</v>
      </c>
      <c r="AA704">
        <f>VLOOKUP($Y704, NFLGames!$H$11:$K$555,3,FALSE)</f>
        <v>5</v>
      </c>
      <c r="AB704" s="6">
        <f>IF(A705=0, 0, AH705-tbl_pbp[[#This Row],[Saints Win %]])</f>
        <v>0</v>
      </c>
      <c r="AE704">
        <f>ABS(tbl_pbp[[#This Row],[play.homeScore]]-tbl_pbp[[#This Row],[play.awayScore]])</f>
        <v>0</v>
      </c>
      <c r="AF704">
        <f>IF(tbl_pbp[[#This Row],[Play Saints Win % Increase]]&gt;=$AF$4,1,0)</f>
        <v>0</v>
      </c>
      <c r="AG704" t="str">
        <f>VLOOKUP(tbl_pbp[[#This Row],[gameId]], games!$B$2:$T$40, 9, FALSE)</f>
        <v>tampa-bay-buccaneers</v>
      </c>
      <c r="AH704" s="5">
        <f>IF(tbl_pbp[[#This Row],[AwayTeam]] &lt;&gt; "new-orleans-saints", tbl_pbp[[#This Row],[homeWinPercentage]], 1-tbl_pbp[[#This Row],[homeWinPercentage]])</f>
        <v>0.71</v>
      </c>
      <c r="AI704" s="13">
        <f>tbl_pbp[[#This Row],[Kamara]]*tbl_pbp[[#This Row],[Impactful Play]]</f>
        <v>0</v>
      </c>
      <c r="AJ704" s="13">
        <f>tbl_pbp[[#This Row],[Thomas]]*tbl_pbp[[#This Row],[Impactful Play]]</f>
        <v>0</v>
      </c>
      <c r="AK704" s="13" t="str">
        <f>VLOOKUP(tbl_pbp[[#This Row],[Play Saints Win % Increase]], tbl_impact[],3,TRUE)</f>
        <v>Scented (0 to +5%)</v>
      </c>
    </row>
    <row r="705" spans="1:37">
      <c r="A705" s="1">
        <v>17</v>
      </c>
      <c r="B705" s="5">
        <v>0.71</v>
      </c>
      <c r="C705" t="s">
        <v>10367</v>
      </c>
      <c r="D705">
        <v>0</v>
      </c>
      <c r="E705">
        <v>0</v>
      </c>
      <c r="F705">
        <v>1</v>
      </c>
      <c r="G705">
        <v>0</v>
      </c>
      <c r="H705">
        <v>0</v>
      </c>
      <c r="I705">
        <v>7</v>
      </c>
      <c r="J705">
        <v>78</v>
      </c>
      <c r="K705" t="s">
        <v>369</v>
      </c>
      <c r="L705">
        <v>3</v>
      </c>
      <c r="M705">
        <v>64</v>
      </c>
      <c r="N705" t="s">
        <v>10368</v>
      </c>
      <c r="O705" t="s">
        <v>1660</v>
      </c>
      <c r="P705" t="s">
        <v>22</v>
      </c>
      <c r="Q705" t="s">
        <v>37</v>
      </c>
      <c r="S705" t="s">
        <v>212</v>
      </c>
      <c r="T705" t="s">
        <v>713</v>
      </c>
      <c r="U705" t="s">
        <v>10369</v>
      </c>
      <c r="V705" t="s">
        <v>10326</v>
      </c>
      <c r="X705" t="str">
        <f>VLOOKUP(pbp!V3455, games!$B$2:$R$40, 3, FALSE)</f>
        <v>2020-10-13T00:15Z</v>
      </c>
      <c r="Y705">
        <f>VLOOKUP(1*V705,NFLGames!$H$11:$H$555,1,FALSE)</f>
        <v>401127965</v>
      </c>
      <c r="Z705">
        <f>VLOOKUP($Y705, NFLGames!$H$11:$K$555,2,FALSE)</f>
        <v>2019</v>
      </c>
      <c r="AA705">
        <f>VLOOKUP($Y705, NFLGames!$H$11:$K$555,3,FALSE)</f>
        <v>5</v>
      </c>
      <c r="AB705" s="6">
        <f>IF(A706=0, 0, AH706-tbl_pbp[[#This Row],[Saints Win %]])</f>
        <v>-6.2999999999999945E-2</v>
      </c>
      <c r="AE705">
        <f>ABS(tbl_pbp[[#This Row],[play.homeScore]]-tbl_pbp[[#This Row],[play.awayScore]])</f>
        <v>0</v>
      </c>
      <c r="AF705">
        <f>IF(tbl_pbp[[#This Row],[Play Saints Win % Increase]]&gt;=$AF$4,1,0)</f>
        <v>0</v>
      </c>
      <c r="AG705" t="str">
        <f>VLOOKUP(tbl_pbp[[#This Row],[gameId]], games!$B$2:$T$40, 9, FALSE)</f>
        <v>tampa-bay-buccaneers</v>
      </c>
      <c r="AH705" s="5">
        <f>IF(tbl_pbp[[#This Row],[AwayTeam]] &lt;&gt; "new-orleans-saints", tbl_pbp[[#This Row],[homeWinPercentage]], 1-tbl_pbp[[#This Row],[homeWinPercentage]])</f>
        <v>0.71</v>
      </c>
      <c r="AI705" s="13">
        <f>tbl_pbp[[#This Row],[Kamara]]*tbl_pbp[[#This Row],[Impactful Play]]</f>
        <v>0</v>
      </c>
      <c r="AJ705" s="13">
        <f>tbl_pbp[[#This Row],[Thomas]]*tbl_pbp[[#This Row],[Impactful Play]]</f>
        <v>0</v>
      </c>
      <c r="AK705" s="13" t="str">
        <f>VLOOKUP(tbl_pbp[[#This Row],[Play Saints Win % Increase]], tbl_impact[],3,TRUE)</f>
        <v>Smelly (worse than-5% -&gt; -10%)</v>
      </c>
    </row>
    <row r="706" spans="1:37">
      <c r="A706" s="1">
        <v>18</v>
      </c>
      <c r="B706" s="5">
        <v>0.64700000000000002</v>
      </c>
      <c r="C706" t="s">
        <v>10370</v>
      </c>
      <c r="D706">
        <v>0</v>
      </c>
      <c r="E706">
        <v>0</v>
      </c>
      <c r="F706">
        <v>1</v>
      </c>
      <c r="G706">
        <v>0</v>
      </c>
      <c r="H706">
        <v>0</v>
      </c>
      <c r="I706">
        <v>7</v>
      </c>
      <c r="J706">
        <v>78</v>
      </c>
      <c r="K706" t="s">
        <v>369</v>
      </c>
      <c r="L706">
        <v>4</v>
      </c>
      <c r="M706">
        <v>78</v>
      </c>
      <c r="N706" t="s">
        <v>10371</v>
      </c>
      <c r="O706" t="s">
        <v>4035</v>
      </c>
      <c r="P706" t="s">
        <v>66</v>
      </c>
      <c r="Q706" t="s">
        <v>67</v>
      </c>
      <c r="R706" t="s">
        <v>68</v>
      </c>
      <c r="S706" t="s">
        <v>215</v>
      </c>
      <c r="T706" t="s">
        <v>713</v>
      </c>
      <c r="U706" t="s">
        <v>10372</v>
      </c>
      <c r="V706" t="s">
        <v>10326</v>
      </c>
      <c r="X706" t="str">
        <f>VLOOKUP(pbp!V3456, games!$B$2:$R$40, 3, FALSE)</f>
        <v>2020-10-13T00:15Z</v>
      </c>
      <c r="Y706">
        <f>VLOOKUP(1*V706,NFLGames!$H$11:$H$555,1,FALSE)</f>
        <v>401127965</v>
      </c>
      <c r="Z706">
        <f>VLOOKUP($Y706, NFLGames!$H$11:$K$555,2,FALSE)</f>
        <v>2019</v>
      </c>
      <c r="AA706">
        <f>VLOOKUP($Y706, NFLGames!$H$11:$K$555,3,FALSE)</f>
        <v>5</v>
      </c>
      <c r="AB706" s="6">
        <f>IF(A707=0, 0, AH707-tbl_pbp[[#This Row],[Saints Win %]])</f>
        <v>4.8999999999999932E-2</v>
      </c>
      <c r="AE706">
        <f>ABS(tbl_pbp[[#This Row],[play.homeScore]]-tbl_pbp[[#This Row],[play.awayScore]])</f>
        <v>0</v>
      </c>
      <c r="AF706">
        <f>IF(tbl_pbp[[#This Row],[Play Saints Win % Increase]]&gt;=$AF$4,1,0)</f>
        <v>0</v>
      </c>
      <c r="AG706" t="str">
        <f>VLOOKUP(tbl_pbp[[#This Row],[gameId]], games!$B$2:$T$40, 9, FALSE)</f>
        <v>tampa-bay-buccaneers</v>
      </c>
      <c r="AH706" s="5">
        <f>IF(tbl_pbp[[#This Row],[AwayTeam]] &lt;&gt; "new-orleans-saints", tbl_pbp[[#This Row],[homeWinPercentage]], 1-tbl_pbp[[#This Row],[homeWinPercentage]])</f>
        <v>0.64700000000000002</v>
      </c>
      <c r="AI706" s="13">
        <f>tbl_pbp[[#This Row],[Kamara]]*tbl_pbp[[#This Row],[Impactful Play]]</f>
        <v>0</v>
      </c>
      <c r="AJ706" s="13">
        <f>tbl_pbp[[#This Row],[Thomas]]*tbl_pbp[[#This Row],[Impactful Play]]</f>
        <v>0</v>
      </c>
      <c r="AK706" s="13" t="str">
        <f>VLOOKUP(tbl_pbp[[#This Row],[Play Saints Win % Increase]], tbl_impact[],3,TRUE)</f>
        <v>Scented (0 to +5%)</v>
      </c>
    </row>
    <row r="707" spans="1:37">
      <c r="A707" s="1">
        <v>19</v>
      </c>
      <c r="B707" s="5">
        <v>0.69599999999999995</v>
      </c>
      <c r="C707" t="s">
        <v>10373</v>
      </c>
      <c r="D707">
        <v>0</v>
      </c>
      <c r="E707">
        <v>0</v>
      </c>
      <c r="F707">
        <v>1</v>
      </c>
      <c r="G707">
        <v>0</v>
      </c>
      <c r="H707">
        <v>0</v>
      </c>
      <c r="I707">
        <v>10</v>
      </c>
      <c r="J707">
        <v>36</v>
      </c>
      <c r="K707" t="s">
        <v>29</v>
      </c>
      <c r="L707">
        <v>1</v>
      </c>
      <c r="M707">
        <v>64</v>
      </c>
      <c r="N707" t="s">
        <v>10374</v>
      </c>
      <c r="O707" t="s">
        <v>5260</v>
      </c>
      <c r="P707" t="s">
        <v>30</v>
      </c>
      <c r="Q707" t="s">
        <v>31</v>
      </c>
      <c r="R707" t="s">
        <v>32</v>
      </c>
      <c r="S707" t="s">
        <v>33</v>
      </c>
      <c r="T707" t="s">
        <v>296</v>
      </c>
      <c r="U707" t="s">
        <v>297</v>
      </c>
      <c r="V707" t="s">
        <v>10326</v>
      </c>
      <c r="X707" t="str">
        <f>VLOOKUP(pbp!V3457, games!$B$2:$R$40, 3, FALSE)</f>
        <v>2020-10-13T00:15Z</v>
      </c>
      <c r="Y707">
        <f>VLOOKUP(1*V707,NFLGames!$H$11:$H$555,1,FALSE)</f>
        <v>401127965</v>
      </c>
      <c r="Z707">
        <f>VLOOKUP($Y707, NFLGames!$H$11:$K$555,2,FALSE)</f>
        <v>2019</v>
      </c>
      <c r="AA707">
        <f>VLOOKUP($Y707, NFLGames!$H$11:$K$555,3,FALSE)</f>
        <v>5</v>
      </c>
      <c r="AB707" s="6">
        <f>IF(A708=0, 0, AH708-tbl_pbp[[#This Row],[Saints Win %]])</f>
        <v>-2.1999999999999909E-2</v>
      </c>
      <c r="AD707">
        <v>1</v>
      </c>
      <c r="AE707">
        <f>ABS(tbl_pbp[[#This Row],[play.homeScore]]-tbl_pbp[[#This Row],[play.awayScore]])</f>
        <v>0</v>
      </c>
      <c r="AF707">
        <f>IF(tbl_pbp[[#This Row],[Play Saints Win % Increase]]&gt;=$AF$4,1,0)</f>
        <v>0</v>
      </c>
      <c r="AG707" t="str">
        <f>VLOOKUP(tbl_pbp[[#This Row],[gameId]], games!$B$2:$T$40, 9, FALSE)</f>
        <v>tampa-bay-buccaneers</v>
      </c>
      <c r="AH707" s="5">
        <f>IF(tbl_pbp[[#This Row],[AwayTeam]] &lt;&gt; "new-orleans-saints", tbl_pbp[[#This Row],[homeWinPercentage]], 1-tbl_pbp[[#This Row],[homeWinPercentage]])</f>
        <v>0.69599999999999995</v>
      </c>
      <c r="AI707" s="13">
        <f>tbl_pbp[[#This Row],[Kamara]]*tbl_pbp[[#This Row],[Impactful Play]]</f>
        <v>0</v>
      </c>
      <c r="AJ707" s="13">
        <f>tbl_pbp[[#This Row],[Thomas]]*tbl_pbp[[#This Row],[Impactful Play]]</f>
        <v>0</v>
      </c>
      <c r="AK707" s="13" t="str">
        <f>VLOOKUP(tbl_pbp[[#This Row],[Play Saints Win % Increase]], tbl_impact[],3,TRUE)</f>
        <v>Bad (0 to -5%)</v>
      </c>
    </row>
    <row r="708" spans="1:37">
      <c r="A708" s="1">
        <v>20</v>
      </c>
      <c r="B708" s="5">
        <v>0.67400000000000004</v>
      </c>
      <c r="C708" t="s">
        <v>10375</v>
      </c>
      <c r="D708">
        <v>0</v>
      </c>
      <c r="E708">
        <v>0</v>
      </c>
      <c r="F708">
        <v>1</v>
      </c>
      <c r="G708">
        <v>0</v>
      </c>
      <c r="H708">
        <v>0</v>
      </c>
      <c r="I708">
        <v>10</v>
      </c>
      <c r="J708">
        <v>70</v>
      </c>
      <c r="K708" t="s">
        <v>29</v>
      </c>
      <c r="L708">
        <v>1</v>
      </c>
      <c r="M708">
        <v>30</v>
      </c>
      <c r="N708" t="s">
        <v>10376</v>
      </c>
      <c r="O708" t="s">
        <v>6015</v>
      </c>
      <c r="P708" t="s">
        <v>30</v>
      </c>
      <c r="Q708" t="s">
        <v>31</v>
      </c>
      <c r="R708" t="s">
        <v>32</v>
      </c>
      <c r="S708" t="s">
        <v>33</v>
      </c>
      <c r="T708" t="s">
        <v>409</v>
      </c>
      <c r="U708" t="s">
        <v>10377</v>
      </c>
      <c r="V708" t="s">
        <v>10326</v>
      </c>
      <c r="X708" t="str">
        <f>VLOOKUP(pbp!V3458, games!$B$2:$R$40, 3, FALSE)</f>
        <v>2020-10-13T00:15Z</v>
      </c>
      <c r="Y708">
        <f>VLOOKUP(1*V708,NFLGames!$H$11:$H$555,1,FALSE)</f>
        <v>401127965</v>
      </c>
      <c r="Z708">
        <f>VLOOKUP($Y708, NFLGames!$H$11:$K$555,2,FALSE)</f>
        <v>2019</v>
      </c>
      <c r="AA708">
        <f>VLOOKUP($Y708, NFLGames!$H$11:$K$555,3,FALSE)</f>
        <v>5</v>
      </c>
      <c r="AB708" s="6">
        <f>IF(A709=0, 0, AH709-tbl_pbp[[#This Row],[Saints Win %]])</f>
        <v>6.0000000000000053E-3</v>
      </c>
      <c r="AE708">
        <f>ABS(tbl_pbp[[#This Row],[play.homeScore]]-tbl_pbp[[#This Row],[play.awayScore]])</f>
        <v>0</v>
      </c>
      <c r="AF708">
        <f>IF(tbl_pbp[[#This Row],[Play Saints Win % Increase]]&gt;=$AF$4,1,0)</f>
        <v>0</v>
      </c>
      <c r="AG708" t="str">
        <f>VLOOKUP(tbl_pbp[[#This Row],[gameId]], games!$B$2:$T$40, 9, FALSE)</f>
        <v>tampa-bay-buccaneers</v>
      </c>
      <c r="AH708" s="5">
        <f>IF(tbl_pbp[[#This Row],[AwayTeam]] &lt;&gt; "new-orleans-saints", tbl_pbp[[#This Row],[homeWinPercentage]], 1-tbl_pbp[[#This Row],[homeWinPercentage]])</f>
        <v>0.67400000000000004</v>
      </c>
      <c r="AI708" s="13">
        <f>tbl_pbp[[#This Row],[Kamara]]*tbl_pbp[[#This Row],[Impactful Play]]</f>
        <v>0</v>
      </c>
      <c r="AJ708" s="13">
        <f>tbl_pbp[[#This Row],[Thomas]]*tbl_pbp[[#This Row],[Impactful Play]]</f>
        <v>0</v>
      </c>
      <c r="AK708" s="13" t="str">
        <f>VLOOKUP(tbl_pbp[[#This Row],[Play Saints Win % Increase]], tbl_impact[],3,TRUE)</f>
        <v>Scented (0 to +5%)</v>
      </c>
    </row>
    <row r="709" spans="1:37">
      <c r="A709" s="1">
        <v>21</v>
      </c>
      <c r="B709" s="5">
        <v>0.68</v>
      </c>
      <c r="C709" t="s">
        <v>10378</v>
      </c>
      <c r="D709">
        <v>0</v>
      </c>
      <c r="E709">
        <v>0</v>
      </c>
      <c r="F709">
        <v>1</v>
      </c>
      <c r="G709">
        <v>0</v>
      </c>
      <c r="H709">
        <v>0</v>
      </c>
      <c r="I709">
        <v>9</v>
      </c>
      <c r="J709">
        <v>71</v>
      </c>
      <c r="K709" t="s">
        <v>29</v>
      </c>
      <c r="L709">
        <v>2</v>
      </c>
      <c r="M709">
        <v>29</v>
      </c>
      <c r="N709" t="s">
        <v>10379</v>
      </c>
      <c r="O709" t="s">
        <v>1548</v>
      </c>
      <c r="P709" t="s">
        <v>45</v>
      </c>
      <c r="Q709" t="s">
        <v>46</v>
      </c>
      <c r="R709" t="s">
        <v>47</v>
      </c>
      <c r="S709" t="s">
        <v>210</v>
      </c>
      <c r="T709" t="s">
        <v>391</v>
      </c>
      <c r="U709" t="s">
        <v>10380</v>
      </c>
      <c r="V709" t="s">
        <v>10326</v>
      </c>
      <c r="X709" t="str">
        <f>VLOOKUP(pbp!V3459, games!$B$2:$R$40, 3, FALSE)</f>
        <v>2020-10-13T00:15Z</v>
      </c>
      <c r="Y709">
        <f>VLOOKUP(1*V709,NFLGames!$H$11:$H$555,1,FALSE)</f>
        <v>401127965</v>
      </c>
      <c r="Z709">
        <f>VLOOKUP($Y709, NFLGames!$H$11:$K$555,2,FALSE)</f>
        <v>2019</v>
      </c>
      <c r="AA709">
        <f>VLOOKUP($Y709, NFLGames!$H$11:$K$555,3,FALSE)</f>
        <v>5</v>
      </c>
      <c r="AB709" s="6">
        <f>IF(A710=0, 0, AH710-tbl_pbp[[#This Row],[Saints Win %]])</f>
        <v>-3.6000000000000032E-2</v>
      </c>
      <c r="AE709">
        <f>ABS(tbl_pbp[[#This Row],[play.homeScore]]-tbl_pbp[[#This Row],[play.awayScore]])</f>
        <v>0</v>
      </c>
      <c r="AF709">
        <f>IF(tbl_pbp[[#This Row],[Play Saints Win % Increase]]&gt;=$AF$4,1,0)</f>
        <v>0</v>
      </c>
      <c r="AG709" t="str">
        <f>VLOOKUP(tbl_pbp[[#This Row],[gameId]], games!$B$2:$T$40, 9, FALSE)</f>
        <v>tampa-bay-buccaneers</v>
      </c>
      <c r="AH709" s="5">
        <f>IF(tbl_pbp[[#This Row],[AwayTeam]] &lt;&gt; "new-orleans-saints", tbl_pbp[[#This Row],[homeWinPercentage]], 1-tbl_pbp[[#This Row],[homeWinPercentage]])</f>
        <v>0.68</v>
      </c>
      <c r="AI709" s="13">
        <f>tbl_pbp[[#This Row],[Kamara]]*tbl_pbp[[#This Row],[Impactful Play]]</f>
        <v>0</v>
      </c>
      <c r="AJ709" s="13">
        <f>tbl_pbp[[#This Row],[Thomas]]*tbl_pbp[[#This Row],[Impactful Play]]</f>
        <v>0</v>
      </c>
      <c r="AK709" s="13" t="str">
        <f>VLOOKUP(tbl_pbp[[#This Row],[Play Saints Win % Increase]], tbl_impact[],3,TRUE)</f>
        <v>Bad (0 to -5%)</v>
      </c>
    </row>
    <row r="710" spans="1:37">
      <c r="A710" s="1">
        <v>22</v>
      </c>
      <c r="B710" s="5">
        <v>0.64400000000000002</v>
      </c>
      <c r="C710" t="s">
        <v>10381</v>
      </c>
      <c r="D710">
        <v>0</v>
      </c>
      <c r="E710">
        <v>0</v>
      </c>
      <c r="F710">
        <v>1</v>
      </c>
      <c r="G710">
        <v>0</v>
      </c>
      <c r="H710">
        <v>0</v>
      </c>
      <c r="I710">
        <v>5</v>
      </c>
      <c r="J710">
        <v>75</v>
      </c>
      <c r="K710" t="s">
        <v>29</v>
      </c>
      <c r="L710">
        <v>3</v>
      </c>
      <c r="M710">
        <v>25</v>
      </c>
      <c r="N710" t="s">
        <v>10382</v>
      </c>
      <c r="O710" t="s">
        <v>472</v>
      </c>
      <c r="P710" t="s">
        <v>30</v>
      </c>
      <c r="Q710" t="s">
        <v>31</v>
      </c>
      <c r="R710" t="s">
        <v>32</v>
      </c>
      <c r="S710" t="s">
        <v>42</v>
      </c>
      <c r="T710" t="s">
        <v>370</v>
      </c>
      <c r="U710" t="s">
        <v>10383</v>
      </c>
      <c r="V710" t="s">
        <v>10326</v>
      </c>
      <c r="X710" t="str">
        <f>VLOOKUP(pbp!V3460, games!$B$2:$R$40, 3, FALSE)</f>
        <v>2020-10-13T00:15Z</v>
      </c>
      <c r="Y710">
        <f>VLOOKUP(1*V710,NFLGames!$H$11:$H$555,1,FALSE)</f>
        <v>401127965</v>
      </c>
      <c r="Z710">
        <f>VLOOKUP($Y710, NFLGames!$H$11:$K$555,2,FALSE)</f>
        <v>2019</v>
      </c>
      <c r="AA710">
        <f>VLOOKUP($Y710, NFLGames!$H$11:$K$555,3,FALSE)</f>
        <v>5</v>
      </c>
      <c r="AB710" s="6">
        <f>IF(A711=0, 0, AH711-tbl_pbp[[#This Row],[Saints Win %]])</f>
        <v>8.0999999999999961E-2</v>
      </c>
      <c r="AE710">
        <f>ABS(tbl_pbp[[#This Row],[play.homeScore]]-tbl_pbp[[#This Row],[play.awayScore]])</f>
        <v>0</v>
      </c>
      <c r="AF710">
        <f>IF(tbl_pbp[[#This Row],[Play Saints Win % Increase]]&gt;=$AF$4,1,0)</f>
        <v>0</v>
      </c>
      <c r="AG710" t="str">
        <f>VLOOKUP(tbl_pbp[[#This Row],[gameId]], games!$B$2:$T$40, 9, FALSE)</f>
        <v>tampa-bay-buccaneers</v>
      </c>
      <c r="AH710" s="5">
        <f>IF(tbl_pbp[[#This Row],[AwayTeam]] &lt;&gt; "new-orleans-saints", tbl_pbp[[#This Row],[homeWinPercentage]], 1-tbl_pbp[[#This Row],[homeWinPercentage]])</f>
        <v>0.64400000000000002</v>
      </c>
      <c r="AI710" s="13">
        <f>tbl_pbp[[#This Row],[Kamara]]*tbl_pbp[[#This Row],[Impactful Play]]</f>
        <v>0</v>
      </c>
      <c r="AJ710" s="13">
        <f>tbl_pbp[[#This Row],[Thomas]]*tbl_pbp[[#This Row],[Impactful Play]]</f>
        <v>0</v>
      </c>
      <c r="AK710" s="13" t="str">
        <f>VLOOKUP(tbl_pbp[[#This Row],[Play Saints Win % Increase]], tbl_impact[],3,TRUE)</f>
        <v>Perfumed (5 to + 10%)</v>
      </c>
    </row>
    <row r="711" spans="1:37">
      <c r="A711" s="1">
        <v>23</v>
      </c>
      <c r="B711" s="5">
        <v>0.72499999999999998</v>
      </c>
      <c r="C711" t="s">
        <v>10384</v>
      </c>
      <c r="D711">
        <v>0</v>
      </c>
      <c r="E711">
        <v>0</v>
      </c>
      <c r="F711">
        <v>1</v>
      </c>
      <c r="G711">
        <v>0</v>
      </c>
      <c r="H711">
        <v>0</v>
      </c>
      <c r="I711">
        <v>1</v>
      </c>
      <c r="J711">
        <v>79</v>
      </c>
      <c r="K711" t="s">
        <v>29</v>
      </c>
      <c r="L711">
        <v>4</v>
      </c>
      <c r="M711">
        <v>21</v>
      </c>
      <c r="N711" t="s">
        <v>10385</v>
      </c>
      <c r="O711" t="s">
        <v>279</v>
      </c>
      <c r="P711" t="s">
        <v>45</v>
      </c>
      <c r="Q711" t="s">
        <v>46</v>
      </c>
      <c r="R711" t="s">
        <v>47</v>
      </c>
      <c r="S711" t="s">
        <v>424</v>
      </c>
      <c r="T711" t="s">
        <v>380</v>
      </c>
      <c r="U711" t="s">
        <v>687</v>
      </c>
      <c r="V711" t="s">
        <v>10326</v>
      </c>
      <c r="X711" t="str">
        <f>VLOOKUP(pbp!V3461, games!$B$2:$R$40, 3, FALSE)</f>
        <v>2020-10-13T00:15Z</v>
      </c>
      <c r="Y711">
        <f>VLOOKUP(1*V711,NFLGames!$H$11:$H$555,1,FALSE)</f>
        <v>401127965</v>
      </c>
      <c r="Z711">
        <f>VLOOKUP($Y711, NFLGames!$H$11:$K$555,2,FALSE)</f>
        <v>2019</v>
      </c>
      <c r="AA711">
        <f>VLOOKUP($Y711, NFLGames!$H$11:$K$555,3,FALSE)</f>
        <v>5</v>
      </c>
      <c r="AB711" s="6">
        <f>IF(A712=0, 0, AH712-tbl_pbp[[#This Row],[Saints Win %]])</f>
        <v>-2.5000000000000022E-2</v>
      </c>
      <c r="AE711">
        <f>ABS(tbl_pbp[[#This Row],[play.homeScore]]-tbl_pbp[[#This Row],[play.awayScore]])</f>
        <v>0</v>
      </c>
      <c r="AF711">
        <f>IF(tbl_pbp[[#This Row],[Play Saints Win % Increase]]&gt;=$AF$4,1,0)</f>
        <v>0</v>
      </c>
      <c r="AG711" t="str">
        <f>VLOOKUP(tbl_pbp[[#This Row],[gameId]], games!$B$2:$T$40, 9, FALSE)</f>
        <v>tampa-bay-buccaneers</v>
      </c>
      <c r="AH711" s="5">
        <f>IF(tbl_pbp[[#This Row],[AwayTeam]] &lt;&gt; "new-orleans-saints", tbl_pbp[[#This Row],[homeWinPercentage]], 1-tbl_pbp[[#This Row],[homeWinPercentage]])</f>
        <v>0.72499999999999998</v>
      </c>
      <c r="AI711" s="13">
        <f>tbl_pbp[[#This Row],[Kamara]]*tbl_pbp[[#This Row],[Impactful Play]]</f>
        <v>0</v>
      </c>
      <c r="AJ711" s="13">
        <f>tbl_pbp[[#This Row],[Thomas]]*tbl_pbp[[#This Row],[Impactful Play]]</f>
        <v>0</v>
      </c>
      <c r="AK711" s="13" t="str">
        <f>VLOOKUP(tbl_pbp[[#This Row],[Play Saints Win % Increase]], tbl_impact[],3,TRUE)</f>
        <v>Bad (0 to -5%)</v>
      </c>
    </row>
    <row r="712" spans="1:37">
      <c r="A712" s="1">
        <v>24</v>
      </c>
      <c r="B712" s="5">
        <v>0.7</v>
      </c>
      <c r="C712" t="s">
        <v>10386</v>
      </c>
      <c r="D712">
        <v>0</v>
      </c>
      <c r="E712">
        <v>0</v>
      </c>
      <c r="F712">
        <v>1</v>
      </c>
      <c r="G712">
        <v>0</v>
      </c>
      <c r="H712">
        <v>0</v>
      </c>
      <c r="I712">
        <v>10</v>
      </c>
      <c r="J712">
        <v>85</v>
      </c>
      <c r="K712" t="s">
        <v>29</v>
      </c>
      <c r="L712">
        <v>1</v>
      </c>
      <c r="M712">
        <v>15</v>
      </c>
      <c r="N712" t="s">
        <v>10387</v>
      </c>
      <c r="O712" t="s">
        <v>8759</v>
      </c>
      <c r="P712" t="s">
        <v>30</v>
      </c>
      <c r="Q712" t="s">
        <v>31</v>
      </c>
      <c r="R712" t="s">
        <v>32</v>
      </c>
      <c r="S712" t="s">
        <v>33</v>
      </c>
      <c r="T712" t="s">
        <v>611</v>
      </c>
      <c r="U712" t="s">
        <v>612</v>
      </c>
      <c r="V712" t="s">
        <v>10326</v>
      </c>
      <c r="X712" t="str">
        <f>VLOOKUP(pbp!V3462, games!$B$2:$R$40, 3, FALSE)</f>
        <v>2020-10-13T00:15Z</v>
      </c>
      <c r="Y712">
        <f>VLOOKUP(1*V712,NFLGames!$H$11:$H$555,1,FALSE)</f>
        <v>401127965</v>
      </c>
      <c r="Z712">
        <f>VLOOKUP($Y712, NFLGames!$H$11:$K$555,2,FALSE)</f>
        <v>2019</v>
      </c>
      <c r="AA712">
        <f>VLOOKUP($Y712, NFLGames!$H$11:$K$555,3,FALSE)</f>
        <v>5</v>
      </c>
      <c r="AB712" s="6">
        <f>IF(A713=0, 0, AH713-tbl_pbp[[#This Row],[Saints Win %]])</f>
        <v>-7.0000000000000062E-3</v>
      </c>
      <c r="AE712">
        <f>ABS(tbl_pbp[[#This Row],[play.homeScore]]-tbl_pbp[[#This Row],[play.awayScore]])</f>
        <v>0</v>
      </c>
      <c r="AF712">
        <f>IF(tbl_pbp[[#This Row],[Play Saints Win % Increase]]&gt;=$AF$4,1,0)</f>
        <v>0</v>
      </c>
      <c r="AG712" t="str">
        <f>VLOOKUP(tbl_pbp[[#This Row],[gameId]], games!$B$2:$T$40, 9, FALSE)</f>
        <v>tampa-bay-buccaneers</v>
      </c>
      <c r="AH712" s="5">
        <f>IF(tbl_pbp[[#This Row],[AwayTeam]] &lt;&gt; "new-orleans-saints", tbl_pbp[[#This Row],[homeWinPercentage]], 1-tbl_pbp[[#This Row],[homeWinPercentage]])</f>
        <v>0.7</v>
      </c>
      <c r="AI712" s="13">
        <f>tbl_pbp[[#This Row],[Kamara]]*tbl_pbp[[#This Row],[Impactful Play]]</f>
        <v>0</v>
      </c>
      <c r="AJ712" s="13">
        <f>tbl_pbp[[#This Row],[Thomas]]*tbl_pbp[[#This Row],[Impactful Play]]</f>
        <v>0</v>
      </c>
      <c r="AK712" s="13" t="str">
        <f>VLOOKUP(tbl_pbp[[#This Row],[Play Saints Win % Increase]], tbl_impact[],3,TRUE)</f>
        <v>Bad (0 to -5%)</v>
      </c>
    </row>
    <row r="713" spans="1:37">
      <c r="A713" s="1">
        <v>25</v>
      </c>
      <c r="B713" s="5">
        <v>0.69299999999999995</v>
      </c>
      <c r="C713" t="s">
        <v>10388</v>
      </c>
      <c r="D713">
        <v>0</v>
      </c>
      <c r="E713">
        <v>0</v>
      </c>
      <c r="F713">
        <v>1</v>
      </c>
      <c r="G713">
        <v>0</v>
      </c>
      <c r="H713">
        <v>0</v>
      </c>
      <c r="I713">
        <v>8</v>
      </c>
      <c r="J713">
        <v>87</v>
      </c>
      <c r="K713" t="s">
        <v>29</v>
      </c>
      <c r="L713">
        <v>2</v>
      </c>
      <c r="M713">
        <v>13</v>
      </c>
      <c r="N713" t="s">
        <v>10389</v>
      </c>
      <c r="O713" t="s">
        <v>1407</v>
      </c>
      <c r="P713" t="s">
        <v>45</v>
      </c>
      <c r="Q713" t="s">
        <v>46</v>
      </c>
      <c r="R713" t="s">
        <v>47</v>
      </c>
      <c r="S713" t="s">
        <v>73</v>
      </c>
      <c r="T713" t="s">
        <v>682</v>
      </c>
      <c r="U713" t="s">
        <v>10390</v>
      </c>
      <c r="V713" t="s">
        <v>10326</v>
      </c>
      <c r="X713" t="str">
        <f>VLOOKUP(pbp!V3463, games!$B$2:$R$40, 3, FALSE)</f>
        <v>2020-10-13T00:15Z</v>
      </c>
      <c r="Y713">
        <f>VLOOKUP(1*V713,NFLGames!$H$11:$H$555,1,FALSE)</f>
        <v>401127965</v>
      </c>
      <c r="Z713">
        <f>VLOOKUP($Y713, NFLGames!$H$11:$K$555,2,FALSE)</f>
        <v>2019</v>
      </c>
      <c r="AA713">
        <f>VLOOKUP($Y713, NFLGames!$H$11:$K$555,3,FALSE)</f>
        <v>5</v>
      </c>
      <c r="AB713" s="6">
        <f>IF(A714=0, 0, AH714-tbl_pbp[[#This Row],[Saints Win %]])</f>
        <v>-3.8999999999999924E-2</v>
      </c>
      <c r="AE713">
        <f>ABS(tbl_pbp[[#This Row],[play.homeScore]]-tbl_pbp[[#This Row],[play.awayScore]])</f>
        <v>0</v>
      </c>
      <c r="AF713">
        <f>IF(tbl_pbp[[#This Row],[Play Saints Win % Increase]]&gt;=$AF$4,1,0)</f>
        <v>0</v>
      </c>
      <c r="AG713" t="str">
        <f>VLOOKUP(tbl_pbp[[#This Row],[gameId]], games!$B$2:$T$40, 9, FALSE)</f>
        <v>tampa-bay-buccaneers</v>
      </c>
      <c r="AH713" s="5">
        <f>IF(tbl_pbp[[#This Row],[AwayTeam]] &lt;&gt; "new-orleans-saints", tbl_pbp[[#This Row],[homeWinPercentage]], 1-tbl_pbp[[#This Row],[homeWinPercentage]])</f>
        <v>0.69299999999999995</v>
      </c>
      <c r="AI713" s="13">
        <f>tbl_pbp[[#This Row],[Kamara]]*tbl_pbp[[#This Row],[Impactful Play]]</f>
        <v>0</v>
      </c>
      <c r="AJ713" s="13">
        <f>tbl_pbp[[#This Row],[Thomas]]*tbl_pbp[[#This Row],[Impactful Play]]</f>
        <v>0</v>
      </c>
      <c r="AK713" s="13" t="str">
        <f>VLOOKUP(tbl_pbp[[#This Row],[Play Saints Win % Increase]], tbl_impact[],3,TRUE)</f>
        <v>Bad (0 to -5%)</v>
      </c>
    </row>
    <row r="714" spans="1:37">
      <c r="A714" s="1">
        <v>26</v>
      </c>
      <c r="B714" s="5">
        <v>0.65400000000000003</v>
      </c>
      <c r="C714" t="s">
        <v>10391</v>
      </c>
      <c r="D714">
        <v>0</v>
      </c>
      <c r="E714">
        <v>0</v>
      </c>
      <c r="F714">
        <v>1</v>
      </c>
      <c r="G714">
        <v>0</v>
      </c>
      <c r="H714">
        <v>0</v>
      </c>
      <c r="I714">
        <v>6</v>
      </c>
      <c r="J714">
        <v>89</v>
      </c>
      <c r="K714" t="s">
        <v>29</v>
      </c>
      <c r="L714">
        <v>3</v>
      </c>
      <c r="M714">
        <v>11</v>
      </c>
      <c r="N714" t="s">
        <v>10392</v>
      </c>
      <c r="O714" t="s">
        <v>478</v>
      </c>
      <c r="P714" t="s">
        <v>22</v>
      </c>
      <c r="Q714" t="s">
        <v>37</v>
      </c>
      <c r="S714" t="s">
        <v>302</v>
      </c>
      <c r="T714" t="s">
        <v>834</v>
      </c>
      <c r="U714" t="s">
        <v>1037</v>
      </c>
      <c r="V714" t="s">
        <v>10326</v>
      </c>
      <c r="X714" t="str">
        <f>VLOOKUP(pbp!V3464, games!$B$2:$R$40, 3, FALSE)</f>
        <v>2020-10-13T00:15Z</v>
      </c>
      <c r="Y714">
        <f>VLOOKUP(1*V714,NFLGames!$H$11:$H$555,1,FALSE)</f>
        <v>401127965</v>
      </c>
      <c r="Z714">
        <f>VLOOKUP($Y714, NFLGames!$H$11:$K$555,2,FALSE)</f>
        <v>2019</v>
      </c>
      <c r="AA714">
        <f>VLOOKUP($Y714, NFLGames!$H$11:$K$555,3,FALSE)</f>
        <v>5</v>
      </c>
      <c r="AB714" s="6">
        <f>IF(A715=0, 0, AH715-tbl_pbp[[#This Row],[Saints Win %]])</f>
        <v>3.0000000000000027E-3</v>
      </c>
      <c r="AE714">
        <f>ABS(tbl_pbp[[#This Row],[play.homeScore]]-tbl_pbp[[#This Row],[play.awayScore]])</f>
        <v>0</v>
      </c>
      <c r="AF714">
        <f>IF(tbl_pbp[[#This Row],[Play Saints Win % Increase]]&gt;=$AF$4,1,0)</f>
        <v>0</v>
      </c>
      <c r="AG714" t="str">
        <f>VLOOKUP(tbl_pbp[[#This Row],[gameId]], games!$B$2:$T$40, 9, FALSE)</f>
        <v>tampa-bay-buccaneers</v>
      </c>
      <c r="AH714" s="5">
        <f>IF(tbl_pbp[[#This Row],[AwayTeam]] &lt;&gt; "new-orleans-saints", tbl_pbp[[#This Row],[homeWinPercentage]], 1-tbl_pbp[[#This Row],[homeWinPercentage]])</f>
        <v>0.65400000000000003</v>
      </c>
      <c r="AI714" s="13">
        <f>tbl_pbp[[#This Row],[Kamara]]*tbl_pbp[[#This Row],[Impactful Play]]</f>
        <v>0</v>
      </c>
      <c r="AJ714" s="13">
        <f>tbl_pbp[[#This Row],[Thomas]]*tbl_pbp[[#This Row],[Impactful Play]]</f>
        <v>0</v>
      </c>
      <c r="AK714" s="13" t="str">
        <f>VLOOKUP(tbl_pbp[[#This Row],[Play Saints Win % Increase]], tbl_impact[],3,TRUE)</f>
        <v>Scented (0 to +5%)</v>
      </c>
    </row>
    <row r="715" spans="1:37">
      <c r="A715" s="1">
        <v>27</v>
      </c>
      <c r="B715" s="5">
        <v>0.65700000000000003</v>
      </c>
      <c r="C715" t="s">
        <v>10393</v>
      </c>
      <c r="D715">
        <v>0</v>
      </c>
      <c r="E715">
        <v>0</v>
      </c>
      <c r="F715">
        <v>1</v>
      </c>
      <c r="G715">
        <v>3</v>
      </c>
      <c r="H715">
        <v>0</v>
      </c>
      <c r="I715">
        <v>6</v>
      </c>
      <c r="J715">
        <v>89</v>
      </c>
      <c r="K715" t="s">
        <v>29</v>
      </c>
      <c r="L715">
        <v>4</v>
      </c>
      <c r="M715">
        <v>11</v>
      </c>
      <c r="N715" t="s">
        <v>833</v>
      </c>
      <c r="O715" t="s">
        <v>113</v>
      </c>
      <c r="P715" t="s">
        <v>187</v>
      </c>
      <c r="Q715" t="s">
        <v>188</v>
      </c>
      <c r="R715" t="s">
        <v>189</v>
      </c>
      <c r="S715" t="s">
        <v>2164</v>
      </c>
      <c r="T715" t="s">
        <v>834</v>
      </c>
      <c r="U715" t="s">
        <v>10394</v>
      </c>
      <c r="V715" t="s">
        <v>10326</v>
      </c>
      <c r="X715" t="str">
        <f>VLOOKUP(pbp!V3465, games!$B$2:$R$40, 3, FALSE)</f>
        <v>2020-10-13T00:15Z</v>
      </c>
      <c r="Y715">
        <f>VLOOKUP(1*V715,NFLGames!$H$11:$H$555,1,FALSE)</f>
        <v>401127965</v>
      </c>
      <c r="Z715">
        <f>VLOOKUP($Y715, NFLGames!$H$11:$K$555,2,FALSE)</f>
        <v>2019</v>
      </c>
      <c r="AA715">
        <f>VLOOKUP($Y715, NFLGames!$H$11:$K$555,3,FALSE)</f>
        <v>5</v>
      </c>
      <c r="AB715" s="6">
        <f>IF(A716=0, 0, AH716-tbl_pbp[[#This Row],[Saints Win %]])</f>
        <v>-4.0000000000000036E-3</v>
      </c>
      <c r="AE715">
        <f>ABS(tbl_pbp[[#This Row],[play.homeScore]]-tbl_pbp[[#This Row],[play.awayScore]])</f>
        <v>3</v>
      </c>
      <c r="AF715">
        <f>IF(tbl_pbp[[#This Row],[Play Saints Win % Increase]]&gt;=$AF$4,1,0)</f>
        <v>0</v>
      </c>
      <c r="AG715" t="str">
        <f>VLOOKUP(tbl_pbp[[#This Row],[gameId]], games!$B$2:$T$40, 9, FALSE)</f>
        <v>tampa-bay-buccaneers</v>
      </c>
      <c r="AH715" s="5">
        <f>IF(tbl_pbp[[#This Row],[AwayTeam]] &lt;&gt; "new-orleans-saints", tbl_pbp[[#This Row],[homeWinPercentage]], 1-tbl_pbp[[#This Row],[homeWinPercentage]])</f>
        <v>0.65700000000000003</v>
      </c>
      <c r="AI715" s="13">
        <f>tbl_pbp[[#This Row],[Kamara]]*tbl_pbp[[#This Row],[Impactful Play]]</f>
        <v>0</v>
      </c>
      <c r="AJ715" s="13">
        <f>tbl_pbp[[#This Row],[Thomas]]*tbl_pbp[[#This Row],[Impactful Play]]</f>
        <v>0</v>
      </c>
      <c r="AK715" s="13" t="str">
        <f>VLOOKUP(tbl_pbp[[#This Row],[Play Saints Win % Increase]], tbl_impact[],3,TRUE)</f>
        <v>Bad (0 to -5%)</v>
      </c>
    </row>
    <row r="716" spans="1:37">
      <c r="A716" s="1">
        <v>28</v>
      </c>
      <c r="B716" s="5">
        <v>0.65300000000000002</v>
      </c>
      <c r="C716" t="s">
        <v>10395</v>
      </c>
      <c r="D716">
        <v>0</v>
      </c>
      <c r="E716">
        <v>0</v>
      </c>
      <c r="F716">
        <v>1</v>
      </c>
      <c r="G716">
        <v>3</v>
      </c>
      <c r="H716">
        <v>0</v>
      </c>
      <c r="I716">
        <v>0</v>
      </c>
      <c r="J716">
        <v>35</v>
      </c>
      <c r="K716" t="s">
        <v>29</v>
      </c>
      <c r="L716">
        <v>0</v>
      </c>
      <c r="M716">
        <v>65</v>
      </c>
      <c r="N716" t="s">
        <v>10396</v>
      </c>
      <c r="O716" t="s">
        <v>113</v>
      </c>
      <c r="P716" t="s">
        <v>25</v>
      </c>
      <c r="Q716" t="s">
        <v>26</v>
      </c>
      <c r="R716" t="s">
        <v>27</v>
      </c>
      <c r="V716" t="s">
        <v>10326</v>
      </c>
      <c r="X716" t="str">
        <f>VLOOKUP(pbp!V3466, games!$B$2:$R$40, 3, FALSE)</f>
        <v>2020-10-13T00:15Z</v>
      </c>
      <c r="Y716">
        <f>VLOOKUP(1*V716,NFLGames!$H$11:$H$555,1,FALSE)</f>
        <v>401127965</v>
      </c>
      <c r="Z716">
        <f>VLOOKUP($Y716, NFLGames!$H$11:$K$555,2,FALSE)</f>
        <v>2019</v>
      </c>
      <c r="AA716">
        <f>VLOOKUP($Y716, NFLGames!$H$11:$K$555,3,FALSE)</f>
        <v>5</v>
      </c>
      <c r="AB716" s="6">
        <f>IF(A717=0, 0, AH717-tbl_pbp[[#This Row],[Saints Win %]])</f>
        <v>6.0000000000000053E-3</v>
      </c>
      <c r="AE716">
        <f>ABS(tbl_pbp[[#This Row],[play.homeScore]]-tbl_pbp[[#This Row],[play.awayScore]])</f>
        <v>3</v>
      </c>
      <c r="AF716">
        <f>IF(tbl_pbp[[#This Row],[Play Saints Win % Increase]]&gt;=$AF$4,1,0)</f>
        <v>0</v>
      </c>
      <c r="AG716" t="str">
        <f>VLOOKUP(tbl_pbp[[#This Row],[gameId]], games!$B$2:$T$40, 9, FALSE)</f>
        <v>tampa-bay-buccaneers</v>
      </c>
      <c r="AH716" s="5">
        <f>IF(tbl_pbp[[#This Row],[AwayTeam]] &lt;&gt; "new-orleans-saints", tbl_pbp[[#This Row],[homeWinPercentage]], 1-tbl_pbp[[#This Row],[homeWinPercentage]])</f>
        <v>0.65300000000000002</v>
      </c>
      <c r="AI716" s="13">
        <f>tbl_pbp[[#This Row],[Kamara]]*tbl_pbp[[#This Row],[Impactful Play]]</f>
        <v>0</v>
      </c>
      <c r="AJ716" s="13">
        <f>tbl_pbp[[#This Row],[Thomas]]*tbl_pbp[[#This Row],[Impactful Play]]</f>
        <v>0</v>
      </c>
      <c r="AK716" s="13" t="str">
        <f>VLOOKUP(tbl_pbp[[#This Row],[Play Saints Win % Increase]], tbl_impact[],3,TRUE)</f>
        <v>Scented (0 to +5%)</v>
      </c>
    </row>
    <row r="717" spans="1:37">
      <c r="A717" s="1">
        <v>29</v>
      </c>
      <c r="B717" s="5">
        <v>0.65900000000000003</v>
      </c>
      <c r="C717" t="s">
        <v>10397</v>
      </c>
      <c r="D717">
        <v>0</v>
      </c>
      <c r="E717">
        <v>0</v>
      </c>
      <c r="F717">
        <v>1</v>
      </c>
      <c r="G717">
        <v>3</v>
      </c>
      <c r="H717">
        <v>0</v>
      </c>
      <c r="I717">
        <v>10</v>
      </c>
      <c r="J717">
        <v>75</v>
      </c>
      <c r="K717" t="s">
        <v>369</v>
      </c>
      <c r="L717">
        <v>1</v>
      </c>
      <c r="M717">
        <v>75</v>
      </c>
      <c r="N717" t="s">
        <v>10398</v>
      </c>
      <c r="O717" t="s">
        <v>4585</v>
      </c>
      <c r="P717" t="s">
        <v>45</v>
      </c>
      <c r="Q717" t="s">
        <v>46</v>
      </c>
      <c r="R717" t="s">
        <v>47</v>
      </c>
      <c r="S717" t="s">
        <v>33</v>
      </c>
      <c r="T717" t="s">
        <v>370</v>
      </c>
      <c r="U717" t="s">
        <v>371</v>
      </c>
      <c r="V717" t="s">
        <v>10326</v>
      </c>
      <c r="X717" t="str">
        <f>VLOOKUP(pbp!V3467, games!$B$2:$R$40, 3, FALSE)</f>
        <v>2020-10-13T00:15Z</v>
      </c>
      <c r="Y717">
        <f>VLOOKUP(1*V717,NFLGames!$H$11:$H$555,1,FALSE)</f>
        <v>401127965</v>
      </c>
      <c r="Z717">
        <f>VLOOKUP($Y717, NFLGames!$H$11:$K$555,2,FALSE)</f>
        <v>2019</v>
      </c>
      <c r="AA717">
        <f>VLOOKUP($Y717, NFLGames!$H$11:$K$555,3,FALSE)</f>
        <v>5</v>
      </c>
      <c r="AB717" s="6">
        <f>IF(A718=0, 0, AH718-tbl_pbp[[#This Row],[Saints Win %]])</f>
        <v>8.0000000000000071E-3</v>
      </c>
      <c r="AE717">
        <f>ABS(tbl_pbp[[#This Row],[play.homeScore]]-tbl_pbp[[#This Row],[play.awayScore]])</f>
        <v>3</v>
      </c>
      <c r="AF717">
        <f>IF(tbl_pbp[[#This Row],[Play Saints Win % Increase]]&gt;=$AF$4,1,0)</f>
        <v>0</v>
      </c>
      <c r="AG717" t="str">
        <f>VLOOKUP(tbl_pbp[[#This Row],[gameId]], games!$B$2:$T$40, 9, FALSE)</f>
        <v>tampa-bay-buccaneers</v>
      </c>
      <c r="AH717" s="5">
        <f>IF(tbl_pbp[[#This Row],[AwayTeam]] &lt;&gt; "new-orleans-saints", tbl_pbp[[#This Row],[homeWinPercentage]], 1-tbl_pbp[[#This Row],[homeWinPercentage]])</f>
        <v>0.65900000000000003</v>
      </c>
      <c r="AI717" s="13">
        <f>tbl_pbp[[#This Row],[Kamara]]*tbl_pbp[[#This Row],[Impactful Play]]</f>
        <v>0</v>
      </c>
      <c r="AJ717" s="13">
        <f>tbl_pbp[[#This Row],[Thomas]]*tbl_pbp[[#This Row],[Impactful Play]]</f>
        <v>0</v>
      </c>
      <c r="AK717" s="13" t="str">
        <f>VLOOKUP(tbl_pbp[[#This Row],[Play Saints Win % Increase]], tbl_impact[],3,TRUE)</f>
        <v>Scented (0 to +5%)</v>
      </c>
    </row>
    <row r="718" spans="1:37">
      <c r="A718" s="1">
        <v>30</v>
      </c>
      <c r="B718" s="5">
        <v>0.66700000000000004</v>
      </c>
      <c r="C718" t="s">
        <v>10399</v>
      </c>
      <c r="D718">
        <v>0</v>
      </c>
      <c r="E718">
        <v>0</v>
      </c>
      <c r="F718">
        <v>1</v>
      </c>
      <c r="G718">
        <v>3</v>
      </c>
      <c r="H718">
        <v>0</v>
      </c>
      <c r="I718">
        <v>5</v>
      </c>
      <c r="J718">
        <v>70</v>
      </c>
      <c r="K718" t="s">
        <v>369</v>
      </c>
      <c r="L718">
        <v>2</v>
      </c>
      <c r="M718">
        <v>70</v>
      </c>
      <c r="N718" t="s">
        <v>10400</v>
      </c>
      <c r="O718" t="s">
        <v>681</v>
      </c>
      <c r="P718" t="s">
        <v>45</v>
      </c>
      <c r="Q718" t="s">
        <v>46</v>
      </c>
      <c r="R718" t="s">
        <v>47</v>
      </c>
      <c r="S718" t="s">
        <v>38</v>
      </c>
      <c r="T718" t="s">
        <v>409</v>
      </c>
      <c r="U718" t="s">
        <v>410</v>
      </c>
      <c r="V718" t="s">
        <v>10326</v>
      </c>
      <c r="X718" t="str">
        <f>VLOOKUP(pbp!V3468, games!$B$2:$R$40, 3, FALSE)</f>
        <v>2020-10-13T00:15Z</v>
      </c>
      <c r="Y718">
        <f>VLOOKUP(1*V718,NFLGames!$H$11:$H$555,1,FALSE)</f>
        <v>401127965</v>
      </c>
      <c r="Z718">
        <f>VLOOKUP($Y718, NFLGames!$H$11:$K$555,2,FALSE)</f>
        <v>2019</v>
      </c>
      <c r="AA718">
        <f>VLOOKUP($Y718, NFLGames!$H$11:$K$555,3,FALSE)</f>
        <v>5</v>
      </c>
      <c r="AB718" s="6">
        <f>IF(A719=0, 0, AH719-tbl_pbp[[#This Row],[Saints Win %]])</f>
        <v>4.3999999999999928E-2</v>
      </c>
      <c r="AE718">
        <f>ABS(tbl_pbp[[#This Row],[play.homeScore]]-tbl_pbp[[#This Row],[play.awayScore]])</f>
        <v>3</v>
      </c>
      <c r="AF718">
        <f>IF(tbl_pbp[[#This Row],[Play Saints Win % Increase]]&gt;=$AF$4,1,0)</f>
        <v>0</v>
      </c>
      <c r="AG718" t="str">
        <f>VLOOKUP(tbl_pbp[[#This Row],[gameId]], games!$B$2:$T$40, 9, FALSE)</f>
        <v>tampa-bay-buccaneers</v>
      </c>
      <c r="AH718" s="5">
        <f>IF(tbl_pbp[[#This Row],[AwayTeam]] &lt;&gt; "new-orleans-saints", tbl_pbp[[#This Row],[homeWinPercentage]], 1-tbl_pbp[[#This Row],[homeWinPercentage]])</f>
        <v>0.66700000000000004</v>
      </c>
      <c r="AI718" s="13">
        <f>tbl_pbp[[#This Row],[Kamara]]*tbl_pbp[[#This Row],[Impactful Play]]</f>
        <v>0</v>
      </c>
      <c r="AJ718" s="13">
        <f>tbl_pbp[[#This Row],[Thomas]]*tbl_pbp[[#This Row],[Impactful Play]]</f>
        <v>0</v>
      </c>
      <c r="AK718" s="13" t="str">
        <f>VLOOKUP(tbl_pbp[[#This Row],[Play Saints Win % Increase]], tbl_impact[],3,TRUE)</f>
        <v>Scented (0 to +5%)</v>
      </c>
    </row>
    <row r="719" spans="1:37">
      <c r="A719" s="1">
        <v>31</v>
      </c>
      <c r="B719" s="5">
        <v>0.71099999999999997</v>
      </c>
      <c r="C719" t="s">
        <v>10401</v>
      </c>
      <c r="D719">
        <v>0</v>
      </c>
      <c r="E719">
        <v>0</v>
      </c>
      <c r="F719">
        <v>1</v>
      </c>
      <c r="G719">
        <v>3</v>
      </c>
      <c r="H719">
        <v>0</v>
      </c>
      <c r="I719">
        <v>3</v>
      </c>
      <c r="J719">
        <v>68</v>
      </c>
      <c r="K719" t="s">
        <v>369</v>
      </c>
      <c r="L719">
        <v>3</v>
      </c>
      <c r="M719">
        <v>68</v>
      </c>
      <c r="N719" t="s">
        <v>10402</v>
      </c>
      <c r="O719" t="s">
        <v>2715</v>
      </c>
      <c r="P719" t="s">
        <v>22</v>
      </c>
      <c r="Q719" t="s">
        <v>37</v>
      </c>
      <c r="S719" t="s">
        <v>375</v>
      </c>
      <c r="T719" t="s">
        <v>376</v>
      </c>
      <c r="U719" t="s">
        <v>377</v>
      </c>
      <c r="V719" t="s">
        <v>10326</v>
      </c>
      <c r="X719" t="str">
        <f>VLOOKUP(pbp!V3469, games!$B$2:$R$40, 3, FALSE)</f>
        <v>2020-10-13T00:15Z</v>
      </c>
      <c r="Y719">
        <f>VLOOKUP(1*V719,NFLGames!$H$11:$H$555,1,FALSE)</f>
        <v>401127965</v>
      </c>
      <c r="Z719">
        <f>VLOOKUP($Y719, NFLGames!$H$11:$K$555,2,FALSE)</f>
        <v>2019</v>
      </c>
      <c r="AA719">
        <f>VLOOKUP($Y719, NFLGames!$H$11:$K$555,3,FALSE)</f>
        <v>5</v>
      </c>
      <c r="AB719" s="6">
        <f>IF(A720=0, 0, AH720-tbl_pbp[[#This Row],[Saints Win %]])</f>
        <v>9.000000000000008E-3</v>
      </c>
      <c r="AE719">
        <f>ABS(tbl_pbp[[#This Row],[play.homeScore]]-tbl_pbp[[#This Row],[play.awayScore]])</f>
        <v>3</v>
      </c>
      <c r="AF719">
        <f>IF(tbl_pbp[[#This Row],[Play Saints Win % Increase]]&gt;=$AF$4,1,0)</f>
        <v>0</v>
      </c>
      <c r="AG719" t="str">
        <f>VLOOKUP(tbl_pbp[[#This Row],[gameId]], games!$B$2:$T$40, 9, FALSE)</f>
        <v>tampa-bay-buccaneers</v>
      </c>
      <c r="AH719" s="5">
        <f>IF(tbl_pbp[[#This Row],[AwayTeam]] &lt;&gt; "new-orleans-saints", tbl_pbp[[#This Row],[homeWinPercentage]], 1-tbl_pbp[[#This Row],[homeWinPercentage]])</f>
        <v>0.71099999999999997</v>
      </c>
      <c r="AI719" s="13">
        <f>tbl_pbp[[#This Row],[Kamara]]*tbl_pbp[[#This Row],[Impactful Play]]</f>
        <v>0</v>
      </c>
      <c r="AJ719" s="13">
        <f>tbl_pbp[[#This Row],[Thomas]]*tbl_pbp[[#This Row],[Impactful Play]]</f>
        <v>0</v>
      </c>
      <c r="AK719" s="13" t="str">
        <f>VLOOKUP(tbl_pbp[[#This Row],[Play Saints Win % Increase]], tbl_impact[],3,TRUE)</f>
        <v>Scented (0 to +5%)</v>
      </c>
    </row>
    <row r="720" spans="1:37">
      <c r="A720" s="1">
        <v>32</v>
      </c>
      <c r="B720" s="5">
        <v>0.72</v>
      </c>
      <c r="C720" t="s">
        <v>10403</v>
      </c>
      <c r="D720">
        <v>0</v>
      </c>
      <c r="E720">
        <v>0</v>
      </c>
      <c r="F720">
        <v>1</v>
      </c>
      <c r="G720">
        <v>3</v>
      </c>
      <c r="H720">
        <v>0</v>
      </c>
      <c r="I720">
        <v>3</v>
      </c>
      <c r="J720">
        <v>68</v>
      </c>
      <c r="K720" t="s">
        <v>369</v>
      </c>
      <c r="L720">
        <v>4</v>
      </c>
      <c r="M720">
        <v>68</v>
      </c>
      <c r="N720" t="s">
        <v>10404</v>
      </c>
      <c r="O720" t="s">
        <v>989</v>
      </c>
      <c r="P720" t="s">
        <v>66</v>
      </c>
      <c r="Q720" t="s">
        <v>67</v>
      </c>
      <c r="R720" t="s">
        <v>68</v>
      </c>
      <c r="S720" t="s">
        <v>281</v>
      </c>
      <c r="T720" t="s">
        <v>376</v>
      </c>
      <c r="U720" t="s">
        <v>378</v>
      </c>
      <c r="V720" t="s">
        <v>10326</v>
      </c>
      <c r="X720" t="str">
        <f>VLOOKUP(pbp!V3470, games!$B$2:$R$40, 3, FALSE)</f>
        <v>2020-10-13T00:15Z</v>
      </c>
      <c r="Y720">
        <f>VLOOKUP(1*V720,NFLGames!$H$11:$H$555,1,FALSE)</f>
        <v>401127965</v>
      </c>
      <c r="Z720">
        <f>VLOOKUP($Y720, NFLGames!$H$11:$K$555,2,FALSE)</f>
        <v>2019</v>
      </c>
      <c r="AA720">
        <f>VLOOKUP($Y720, NFLGames!$H$11:$K$555,3,FALSE)</f>
        <v>5</v>
      </c>
      <c r="AB720" s="6">
        <f>IF(A721=0, 0, AH721-tbl_pbp[[#This Row],[Saints Win %]])</f>
        <v>-3.8999999999999924E-2</v>
      </c>
      <c r="AE720">
        <f>ABS(tbl_pbp[[#This Row],[play.homeScore]]-tbl_pbp[[#This Row],[play.awayScore]])</f>
        <v>3</v>
      </c>
      <c r="AF720">
        <f>IF(tbl_pbp[[#This Row],[Play Saints Win % Increase]]&gt;=$AF$4,1,0)</f>
        <v>0</v>
      </c>
      <c r="AG720" t="str">
        <f>VLOOKUP(tbl_pbp[[#This Row],[gameId]], games!$B$2:$T$40, 9, FALSE)</f>
        <v>tampa-bay-buccaneers</v>
      </c>
      <c r="AH720" s="5">
        <f>IF(tbl_pbp[[#This Row],[AwayTeam]] &lt;&gt; "new-orleans-saints", tbl_pbp[[#This Row],[homeWinPercentage]], 1-tbl_pbp[[#This Row],[homeWinPercentage]])</f>
        <v>0.72</v>
      </c>
      <c r="AI720" s="13">
        <f>tbl_pbp[[#This Row],[Kamara]]*tbl_pbp[[#This Row],[Impactful Play]]</f>
        <v>0</v>
      </c>
      <c r="AJ720" s="13">
        <f>tbl_pbp[[#This Row],[Thomas]]*tbl_pbp[[#This Row],[Impactful Play]]</f>
        <v>0</v>
      </c>
      <c r="AK720" s="13" t="str">
        <f>VLOOKUP(tbl_pbp[[#This Row],[Play Saints Win % Increase]], tbl_impact[],3,TRUE)</f>
        <v>Bad (0 to -5%)</v>
      </c>
    </row>
    <row r="721" spans="1:37">
      <c r="A721" s="1">
        <v>33</v>
      </c>
      <c r="B721" s="5">
        <v>0.68100000000000005</v>
      </c>
      <c r="C721" t="s">
        <v>10405</v>
      </c>
      <c r="D721">
        <v>0</v>
      </c>
      <c r="E721">
        <v>0</v>
      </c>
      <c r="F721">
        <v>1</v>
      </c>
      <c r="G721">
        <v>3</v>
      </c>
      <c r="H721">
        <v>0</v>
      </c>
      <c r="I721">
        <v>10</v>
      </c>
      <c r="J721">
        <v>22</v>
      </c>
      <c r="K721" t="s">
        <v>29</v>
      </c>
      <c r="L721">
        <v>1</v>
      </c>
      <c r="M721">
        <v>78</v>
      </c>
      <c r="N721" t="s">
        <v>10406</v>
      </c>
      <c r="O721" t="s">
        <v>6705</v>
      </c>
      <c r="P721" t="s">
        <v>45</v>
      </c>
      <c r="Q721" t="s">
        <v>46</v>
      </c>
      <c r="R721" t="s">
        <v>47</v>
      </c>
      <c r="S721" t="s">
        <v>33</v>
      </c>
      <c r="T721" t="s">
        <v>1257</v>
      </c>
      <c r="U721" t="s">
        <v>1258</v>
      </c>
      <c r="V721" t="s">
        <v>10326</v>
      </c>
      <c r="X721" t="str">
        <f>VLOOKUP(pbp!V3471, games!$B$2:$R$40, 3, FALSE)</f>
        <v>2020-10-13T00:15Z</v>
      </c>
      <c r="Y721">
        <f>VLOOKUP(1*V721,NFLGames!$H$11:$H$555,1,FALSE)</f>
        <v>401127965</v>
      </c>
      <c r="Z721">
        <f>VLOOKUP($Y721, NFLGames!$H$11:$K$555,2,FALSE)</f>
        <v>2019</v>
      </c>
      <c r="AA721">
        <f>VLOOKUP($Y721, NFLGames!$H$11:$K$555,3,FALSE)</f>
        <v>5</v>
      </c>
      <c r="AB721" s="6">
        <f>IF(A722=0, 0, AH722-tbl_pbp[[#This Row],[Saints Win %]])</f>
        <v>-1.0000000000000009E-2</v>
      </c>
      <c r="AE721">
        <f>ABS(tbl_pbp[[#This Row],[play.homeScore]]-tbl_pbp[[#This Row],[play.awayScore]])</f>
        <v>3</v>
      </c>
      <c r="AF721">
        <f>IF(tbl_pbp[[#This Row],[Play Saints Win % Increase]]&gt;=$AF$4,1,0)</f>
        <v>0</v>
      </c>
      <c r="AG721" t="str">
        <f>VLOOKUP(tbl_pbp[[#This Row],[gameId]], games!$B$2:$T$40, 9, FALSE)</f>
        <v>tampa-bay-buccaneers</v>
      </c>
      <c r="AH721" s="5">
        <f>IF(tbl_pbp[[#This Row],[AwayTeam]] &lt;&gt; "new-orleans-saints", tbl_pbp[[#This Row],[homeWinPercentage]], 1-tbl_pbp[[#This Row],[homeWinPercentage]])</f>
        <v>0.68100000000000005</v>
      </c>
      <c r="AI721" s="13">
        <f>tbl_pbp[[#This Row],[Kamara]]*tbl_pbp[[#This Row],[Impactful Play]]</f>
        <v>0</v>
      </c>
      <c r="AJ721" s="13">
        <f>tbl_pbp[[#This Row],[Thomas]]*tbl_pbp[[#This Row],[Impactful Play]]</f>
        <v>0</v>
      </c>
      <c r="AK721" s="13" t="str">
        <f>VLOOKUP(tbl_pbp[[#This Row],[Play Saints Win % Increase]], tbl_impact[],3,TRUE)</f>
        <v>Bad (0 to -5%)</v>
      </c>
    </row>
    <row r="722" spans="1:37">
      <c r="A722" s="1">
        <v>34</v>
      </c>
      <c r="B722" s="5">
        <v>0.67100000000000004</v>
      </c>
      <c r="C722" t="s">
        <v>10407</v>
      </c>
      <c r="D722">
        <v>0</v>
      </c>
      <c r="E722">
        <v>0</v>
      </c>
      <c r="F722">
        <v>1</v>
      </c>
      <c r="G722">
        <v>3</v>
      </c>
      <c r="H722">
        <v>0</v>
      </c>
      <c r="I722">
        <v>9</v>
      </c>
      <c r="J722">
        <v>23</v>
      </c>
      <c r="K722" t="s">
        <v>29</v>
      </c>
      <c r="L722">
        <v>2</v>
      </c>
      <c r="M722">
        <v>77</v>
      </c>
      <c r="N722" t="s">
        <v>10408</v>
      </c>
      <c r="O722" t="s">
        <v>3412</v>
      </c>
      <c r="P722" t="s">
        <v>45</v>
      </c>
      <c r="Q722" t="s">
        <v>46</v>
      </c>
      <c r="R722" t="s">
        <v>47</v>
      </c>
      <c r="S722" t="s">
        <v>210</v>
      </c>
      <c r="T722" t="s">
        <v>217</v>
      </c>
      <c r="U722" t="s">
        <v>2824</v>
      </c>
      <c r="V722" t="s">
        <v>10326</v>
      </c>
      <c r="X722" t="str">
        <f>VLOOKUP(pbp!V3472, games!$B$2:$R$40, 3, FALSE)</f>
        <v>2020-10-13T00:15Z</v>
      </c>
      <c r="Y722">
        <f>VLOOKUP(1*V722,NFLGames!$H$11:$H$555,1,FALSE)</f>
        <v>401127965</v>
      </c>
      <c r="Z722">
        <f>VLOOKUP($Y722, NFLGames!$H$11:$K$555,2,FALSE)</f>
        <v>2019</v>
      </c>
      <c r="AA722">
        <f>VLOOKUP($Y722, NFLGames!$H$11:$K$555,3,FALSE)</f>
        <v>5</v>
      </c>
      <c r="AB722" s="6">
        <f>IF(A723=0, 0, AH723-tbl_pbp[[#This Row],[Saints Win %]])</f>
        <v>-4.9000000000000044E-2</v>
      </c>
      <c r="AE722">
        <f>ABS(tbl_pbp[[#This Row],[play.homeScore]]-tbl_pbp[[#This Row],[play.awayScore]])</f>
        <v>3</v>
      </c>
      <c r="AF722">
        <f>IF(tbl_pbp[[#This Row],[Play Saints Win % Increase]]&gt;=$AF$4,1,0)</f>
        <v>0</v>
      </c>
      <c r="AG722" t="str">
        <f>VLOOKUP(tbl_pbp[[#This Row],[gameId]], games!$B$2:$T$40, 9, FALSE)</f>
        <v>tampa-bay-buccaneers</v>
      </c>
      <c r="AH722" s="5">
        <f>IF(tbl_pbp[[#This Row],[AwayTeam]] &lt;&gt; "new-orleans-saints", tbl_pbp[[#This Row],[homeWinPercentage]], 1-tbl_pbp[[#This Row],[homeWinPercentage]])</f>
        <v>0.67100000000000004</v>
      </c>
      <c r="AI722" s="13">
        <f>tbl_pbp[[#This Row],[Kamara]]*tbl_pbp[[#This Row],[Impactful Play]]</f>
        <v>0</v>
      </c>
      <c r="AJ722" s="13">
        <f>tbl_pbp[[#This Row],[Thomas]]*tbl_pbp[[#This Row],[Impactful Play]]</f>
        <v>0</v>
      </c>
      <c r="AK722" s="13" t="str">
        <f>VLOOKUP(tbl_pbp[[#This Row],[Play Saints Win % Increase]], tbl_impact[],3,TRUE)</f>
        <v>Bad (0 to -5%)</v>
      </c>
    </row>
    <row r="723" spans="1:37">
      <c r="A723" s="1">
        <v>35</v>
      </c>
      <c r="B723" s="5">
        <v>0.622</v>
      </c>
      <c r="C723" t="s">
        <v>10409</v>
      </c>
      <c r="D723">
        <v>0</v>
      </c>
      <c r="E723">
        <v>0</v>
      </c>
      <c r="F723">
        <v>1</v>
      </c>
      <c r="G723">
        <v>3</v>
      </c>
      <c r="H723">
        <v>0</v>
      </c>
      <c r="I723">
        <v>8</v>
      </c>
      <c r="J723">
        <v>24</v>
      </c>
      <c r="K723" t="s">
        <v>29</v>
      </c>
      <c r="L723">
        <v>3</v>
      </c>
      <c r="M723">
        <v>76</v>
      </c>
      <c r="N723" t="s">
        <v>10410</v>
      </c>
      <c r="O723" t="s">
        <v>3832</v>
      </c>
      <c r="P723" t="s">
        <v>450</v>
      </c>
      <c r="Q723" t="s">
        <v>451</v>
      </c>
      <c r="R723" t="s">
        <v>452</v>
      </c>
      <c r="S723" t="s">
        <v>92</v>
      </c>
      <c r="T723" t="s">
        <v>172</v>
      </c>
      <c r="U723" t="s">
        <v>8649</v>
      </c>
      <c r="V723" t="s">
        <v>10326</v>
      </c>
      <c r="X723" t="str">
        <f>VLOOKUP(pbp!V3473, games!$B$2:$R$40, 3, FALSE)</f>
        <v>2020-10-13T00:15Z</v>
      </c>
      <c r="Y723">
        <f>VLOOKUP(1*V723,NFLGames!$H$11:$H$555,1,FALSE)</f>
        <v>401127965</v>
      </c>
      <c r="Z723">
        <f>VLOOKUP($Y723, NFLGames!$H$11:$K$555,2,FALSE)</f>
        <v>2019</v>
      </c>
      <c r="AA723">
        <f>VLOOKUP($Y723, NFLGames!$H$11:$K$555,3,FALSE)</f>
        <v>5</v>
      </c>
      <c r="AB723" s="6">
        <f>IF(A724=0, 0, AH724-tbl_pbp[[#This Row],[Saints Win %]])</f>
        <v>6.0000000000000053E-3</v>
      </c>
      <c r="AE723">
        <f>ABS(tbl_pbp[[#This Row],[play.homeScore]]-tbl_pbp[[#This Row],[play.awayScore]])</f>
        <v>3</v>
      </c>
      <c r="AF723">
        <f>IF(tbl_pbp[[#This Row],[Play Saints Win % Increase]]&gt;=$AF$4,1,0)</f>
        <v>0</v>
      </c>
      <c r="AG723" t="str">
        <f>VLOOKUP(tbl_pbp[[#This Row],[gameId]], games!$B$2:$T$40, 9, FALSE)</f>
        <v>tampa-bay-buccaneers</v>
      </c>
      <c r="AH723" s="5">
        <f>IF(tbl_pbp[[#This Row],[AwayTeam]] &lt;&gt; "new-orleans-saints", tbl_pbp[[#This Row],[homeWinPercentage]], 1-tbl_pbp[[#This Row],[homeWinPercentage]])</f>
        <v>0.622</v>
      </c>
      <c r="AI723" s="13">
        <f>tbl_pbp[[#This Row],[Kamara]]*tbl_pbp[[#This Row],[Impactful Play]]</f>
        <v>0</v>
      </c>
      <c r="AJ723" s="13">
        <f>tbl_pbp[[#This Row],[Thomas]]*tbl_pbp[[#This Row],[Impactful Play]]</f>
        <v>0</v>
      </c>
      <c r="AK723" s="13" t="str">
        <f>VLOOKUP(tbl_pbp[[#This Row],[Play Saints Win % Increase]], tbl_impact[],3,TRUE)</f>
        <v>Scented (0 to +5%)</v>
      </c>
    </row>
    <row r="724" spans="1:37">
      <c r="A724" s="1">
        <v>36</v>
      </c>
      <c r="B724" s="5">
        <v>0.628</v>
      </c>
      <c r="C724" t="s">
        <v>10411</v>
      </c>
      <c r="D724">
        <v>0</v>
      </c>
      <c r="E724">
        <v>0</v>
      </c>
      <c r="F724">
        <v>1</v>
      </c>
      <c r="G724">
        <v>3</v>
      </c>
      <c r="H724">
        <v>0</v>
      </c>
      <c r="I724">
        <v>10</v>
      </c>
      <c r="J724">
        <v>20</v>
      </c>
      <c r="K724" t="s">
        <v>369</v>
      </c>
      <c r="L724">
        <v>1</v>
      </c>
      <c r="M724">
        <v>20</v>
      </c>
      <c r="N724" t="s">
        <v>10412</v>
      </c>
      <c r="O724" t="s">
        <v>547</v>
      </c>
      <c r="P724" t="s">
        <v>167</v>
      </c>
      <c r="Q724" t="s">
        <v>168</v>
      </c>
      <c r="S724" t="s">
        <v>33</v>
      </c>
      <c r="T724" t="s">
        <v>165</v>
      </c>
      <c r="U724" t="s">
        <v>571</v>
      </c>
      <c r="V724" t="s">
        <v>10326</v>
      </c>
      <c r="X724" t="str">
        <f>VLOOKUP(pbp!V3474, games!$B$2:$R$40, 3, FALSE)</f>
        <v>2020-10-13T00:15Z</v>
      </c>
      <c r="Y724">
        <f>VLOOKUP(1*V724,NFLGames!$H$11:$H$555,1,FALSE)</f>
        <v>401127965</v>
      </c>
      <c r="Z724">
        <f>VLOOKUP($Y724, NFLGames!$H$11:$K$555,2,FALSE)</f>
        <v>2019</v>
      </c>
      <c r="AA724">
        <f>VLOOKUP($Y724, NFLGames!$H$11:$K$555,3,FALSE)</f>
        <v>5</v>
      </c>
      <c r="AB724" s="6">
        <f>IF(A725=0, 0, AH725-tbl_pbp[[#This Row],[Saints Win %]])</f>
        <v>-0.125</v>
      </c>
      <c r="AE724">
        <f>ABS(tbl_pbp[[#This Row],[play.homeScore]]-tbl_pbp[[#This Row],[play.awayScore]])</f>
        <v>3</v>
      </c>
      <c r="AF724">
        <f>IF(tbl_pbp[[#This Row],[Play Saints Win % Increase]]&gt;=$AF$4,1,0)</f>
        <v>0</v>
      </c>
      <c r="AG724" t="str">
        <f>VLOOKUP(tbl_pbp[[#This Row],[gameId]], games!$B$2:$T$40, 9, FALSE)</f>
        <v>tampa-bay-buccaneers</v>
      </c>
      <c r="AH724" s="5">
        <f>IF(tbl_pbp[[#This Row],[AwayTeam]] &lt;&gt; "new-orleans-saints", tbl_pbp[[#This Row],[homeWinPercentage]], 1-tbl_pbp[[#This Row],[homeWinPercentage]])</f>
        <v>0.628</v>
      </c>
      <c r="AI724" s="13">
        <f>tbl_pbp[[#This Row],[Kamara]]*tbl_pbp[[#This Row],[Impactful Play]]</f>
        <v>0</v>
      </c>
      <c r="AJ724" s="13">
        <f>tbl_pbp[[#This Row],[Thomas]]*tbl_pbp[[#This Row],[Impactful Play]]</f>
        <v>0</v>
      </c>
      <c r="AK724" s="13" t="str">
        <f>VLOOKUP(tbl_pbp[[#This Row],[Play Saints Win % Increase]], tbl_impact[],3,TRUE)</f>
        <v>Stinky (worse than -10% to -20%)</v>
      </c>
    </row>
    <row r="725" spans="1:37">
      <c r="A725" s="1">
        <v>37</v>
      </c>
      <c r="B725" s="5">
        <v>0.503</v>
      </c>
      <c r="C725" t="s">
        <v>10413</v>
      </c>
      <c r="D725">
        <v>0</v>
      </c>
      <c r="E725">
        <v>0</v>
      </c>
      <c r="F725">
        <v>1</v>
      </c>
      <c r="G725">
        <v>3</v>
      </c>
      <c r="H725">
        <v>7</v>
      </c>
      <c r="I725">
        <v>16</v>
      </c>
      <c r="J725">
        <v>26</v>
      </c>
      <c r="K725" t="s">
        <v>369</v>
      </c>
      <c r="L725">
        <v>2</v>
      </c>
      <c r="M725">
        <v>26</v>
      </c>
      <c r="N725" t="s">
        <v>10414</v>
      </c>
      <c r="O725" t="s">
        <v>2500</v>
      </c>
      <c r="P725" t="s">
        <v>103</v>
      </c>
      <c r="Q725" t="s">
        <v>104</v>
      </c>
      <c r="R725" t="s">
        <v>105</v>
      </c>
      <c r="S725" t="s">
        <v>1538</v>
      </c>
      <c r="T725" t="s">
        <v>221</v>
      </c>
      <c r="U725" t="s">
        <v>6628</v>
      </c>
      <c r="V725" t="s">
        <v>10326</v>
      </c>
      <c r="X725" t="str">
        <f>VLOOKUP(pbp!V3475, games!$B$2:$R$40, 3, FALSE)</f>
        <v>2020-10-13T00:15Z</v>
      </c>
      <c r="Y725">
        <f>VLOOKUP(1*V725,NFLGames!$H$11:$H$555,1,FALSE)</f>
        <v>401127965</v>
      </c>
      <c r="Z725">
        <f>VLOOKUP($Y725, NFLGames!$H$11:$K$555,2,FALSE)</f>
        <v>2019</v>
      </c>
      <c r="AA725">
        <f>VLOOKUP($Y725, NFLGames!$H$11:$K$555,3,FALSE)</f>
        <v>5</v>
      </c>
      <c r="AB725" s="6">
        <f>IF(A726=0, 0, AH726-tbl_pbp[[#This Row],[Saints Win %]])</f>
        <v>5.0000000000000044E-3</v>
      </c>
      <c r="AE725">
        <f>ABS(tbl_pbp[[#This Row],[play.homeScore]]-tbl_pbp[[#This Row],[play.awayScore]])</f>
        <v>4</v>
      </c>
      <c r="AF725">
        <f>IF(tbl_pbp[[#This Row],[Play Saints Win % Increase]]&gt;=$AF$4,1,0)</f>
        <v>0</v>
      </c>
      <c r="AG725" t="str">
        <f>VLOOKUP(tbl_pbp[[#This Row],[gameId]], games!$B$2:$T$40, 9, FALSE)</f>
        <v>tampa-bay-buccaneers</v>
      </c>
      <c r="AH725" s="5">
        <f>IF(tbl_pbp[[#This Row],[AwayTeam]] &lt;&gt; "new-orleans-saints", tbl_pbp[[#This Row],[homeWinPercentage]], 1-tbl_pbp[[#This Row],[homeWinPercentage]])</f>
        <v>0.503</v>
      </c>
      <c r="AI725" s="13">
        <f>tbl_pbp[[#This Row],[Kamara]]*tbl_pbp[[#This Row],[Impactful Play]]</f>
        <v>0</v>
      </c>
      <c r="AJ725" s="13">
        <f>tbl_pbp[[#This Row],[Thomas]]*tbl_pbp[[#This Row],[Impactful Play]]</f>
        <v>0</v>
      </c>
      <c r="AK725" s="13" t="str">
        <f>VLOOKUP(tbl_pbp[[#This Row],[Play Saints Win % Increase]], tbl_impact[],3,TRUE)</f>
        <v>Scented (0 to +5%)</v>
      </c>
    </row>
    <row r="726" spans="1:37">
      <c r="A726" s="1">
        <v>38</v>
      </c>
      <c r="B726" s="5">
        <v>0.50800000000000001</v>
      </c>
      <c r="C726" t="s">
        <v>10415</v>
      </c>
      <c r="D726">
        <v>0</v>
      </c>
      <c r="E726">
        <v>0</v>
      </c>
      <c r="F726">
        <v>1</v>
      </c>
      <c r="G726">
        <v>3</v>
      </c>
      <c r="H726">
        <v>7</v>
      </c>
      <c r="I726">
        <v>0</v>
      </c>
      <c r="J726">
        <v>65</v>
      </c>
      <c r="K726" t="s">
        <v>369</v>
      </c>
      <c r="L726">
        <v>0</v>
      </c>
      <c r="M726">
        <v>65</v>
      </c>
      <c r="N726" t="s">
        <v>446</v>
      </c>
      <c r="O726" t="s">
        <v>2500</v>
      </c>
      <c r="P726" t="s">
        <v>25</v>
      </c>
      <c r="Q726" t="s">
        <v>26</v>
      </c>
      <c r="R726" t="s">
        <v>27</v>
      </c>
      <c r="V726" t="s">
        <v>10326</v>
      </c>
      <c r="X726" t="str">
        <f>VLOOKUP(pbp!V3476, games!$B$2:$R$40, 3, FALSE)</f>
        <v>2020-10-13T00:15Z</v>
      </c>
      <c r="Y726">
        <f>VLOOKUP(1*V726,NFLGames!$H$11:$H$555,1,FALSE)</f>
        <v>401127965</v>
      </c>
      <c r="Z726">
        <f>VLOOKUP($Y726, NFLGames!$H$11:$K$555,2,FALSE)</f>
        <v>2019</v>
      </c>
      <c r="AA726">
        <f>VLOOKUP($Y726, NFLGames!$H$11:$K$555,3,FALSE)</f>
        <v>5</v>
      </c>
      <c r="AB726" s="6">
        <f>IF(A727=0, 0, AH727-tbl_pbp[[#This Row],[Saints Win %]])</f>
        <v>1.9000000000000017E-2</v>
      </c>
      <c r="AE726">
        <f>ABS(tbl_pbp[[#This Row],[play.homeScore]]-tbl_pbp[[#This Row],[play.awayScore]])</f>
        <v>4</v>
      </c>
      <c r="AF726">
        <f>IF(tbl_pbp[[#This Row],[Play Saints Win % Increase]]&gt;=$AF$4,1,0)</f>
        <v>0</v>
      </c>
      <c r="AG726" t="str">
        <f>VLOOKUP(tbl_pbp[[#This Row],[gameId]], games!$B$2:$T$40, 9, FALSE)</f>
        <v>tampa-bay-buccaneers</v>
      </c>
      <c r="AH726" s="5">
        <f>IF(tbl_pbp[[#This Row],[AwayTeam]] &lt;&gt; "new-orleans-saints", tbl_pbp[[#This Row],[homeWinPercentage]], 1-tbl_pbp[[#This Row],[homeWinPercentage]])</f>
        <v>0.50800000000000001</v>
      </c>
      <c r="AI726" s="13">
        <f>tbl_pbp[[#This Row],[Kamara]]*tbl_pbp[[#This Row],[Impactful Play]]</f>
        <v>0</v>
      </c>
      <c r="AJ726" s="13">
        <f>tbl_pbp[[#This Row],[Thomas]]*tbl_pbp[[#This Row],[Impactful Play]]</f>
        <v>0</v>
      </c>
      <c r="AK726" s="13" t="str">
        <f>VLOOKUP(tbl_pbp[[#This Row],[Play Saints Win % Increase]], tbl_impact[],3,TRUE)</f>
        <v>Scented (0 to +5%)</v>
      </c>
    </row>
    <row r="727" spans="1:37">
      <c r="A727" s="1">
        <v>39</v>
      </c>
      <c r="B727" s="5">
        <v>0.52700000000000002</v>
      </c>
      <c r="C727" t="s">
        <v>10416</v>
      </c>
      <c r="D727">
        <v>0</v>
      </c>
      <c r="E727">
        <v>0</v>
      </c>
      <c r="F727">
        <v>1</v>
      </c>
      <c r="G727">
        <v>3</v>
      </c>
      <c r="H727">
        <v>7</v>
      </c>
      <c r="I727">
        <v>10</v>
      </c>
      <c r="J727">
        <v>25</v>
      </c>
      <c r="K727" t="s">
        <v>29</v>
      </c>
      <c r="L727">
        <v>1</v>
      </c>
      <c r="M727">
        <v>75</v>
      </c>
      <c r="N727" t="s">
        <v>10417</v>
      </c>
      <c r="O727" t="s">
        <v>2500</v>
      </c>
      <c r="P727" t="s">
        <v>45</v>
      </c>
      <c r="Q727" t="s">
        <v>46</v>
      </c>
      <c r="R727" t="s">
        <v>47</v>
      </c>
      <c r="S727" t="s">
        <v>33</v>
      </c>
      <c r="T727" t="s">
        <v>34</v>
      </c>
      <c r="U727" t="s">
        <v>35</v>
      </c>
      <c r="V727" t="s">
        <v>10326</v>
      </c>
      <c r="X727" t="str">
        <f>VLOOKUP(pbp!V3477, games!$B$2:$R$40, 3, FALSE)</f>
        <v>2020-10-13T00:15Z</v>
      </c>
      <c r="Y727">
        <f>VLOOKUP(1*V727,NFLGames!$H$11:$H$555,1,FALSE)</f>
        <v>401127965</v>
      </c>
      <c r="Z727">
        <f>VLOOKUP($Y727, NFLGames!$H$11:$K$555,2,FALSE)</f>
        <v>2019</v>
      </c>
      <c r="AA727">
        <f>VLOOKUP($Y727, NFLGames!$H$11:$K$555,3,FALSE)</f>
        <v>5</v>
      </c>
      <c r="AB727" s="6">
        <f>IF(A728=0, 0, AH728-tbl_pbp[[#This Row],[Saints Win %]])</f>
        <v>-1.0000000000000009E-3</v>
      </c>
      <c r="AE727">
        <f>ABS(tbl_pbp[[#This Row],[play.homeScore]]-tbl_pbp[[#This Row],[play.awayScore]])</f>
        <v>4</v>
      </c>
      <c r="AF727">
        <f>IF(tbl_pbp[[#This Row],[Play Saints Win % Increase]]&gt;=$AF$4,1,0)</f>
        <v>0</v>
      </c>
      <c r="AG727" t="str">
        <f>VLOOKUP(tbl_pbp[[#This Row],[gameId]], games!$B$2:$T$40, 9, FALSE)</f>
        <v>tampa-bay-buccaneers</v>
      </c>
      <c r="AH727" s="5">
        <f>IF(tbl_pbp[[#This Row],[AwayTeam]] &lt;&gt; "new-orleans-saints", tbl_pbp[[#This Row],[homeWinPercentage]], 1-tbl_pbp[[#This Row],[homeWinPercentage]])</f>
        <v>0.52700000000000002</v>
      </c>
      <c r="AI727" s="13">
        <f>tbl_pbp[[#This Row],[Kamara]]*tbl_pbp[[#This Row],[Impactful Play]]</f>
        <v>0</v>
      </c>
      <c r="AJ727" s="13">
        <f>tbl_pbp[[#This Row],[Thomas]]*tbl_pbp[[#This Row],[Impactful Play]]</f>
        <v>0</v>
      </c>
      <c r="AK727" s="13" t="str">
        <f>VLOOKUP(tbl_pbp[[#This Row],[Play Saints Win % Increase]], tbl_impact[],3,TRUE)</f>
        <v>Bad (0 to -5%)</v>
      </c>
    </row>
    <row r="728" spans="1:37">
      <c r="A728" s="1">
        <v>40</v>
      </c>
      <c r="B728" s="5">
        <v>0.52600000000000002</v>
      </c>
      <c r="C728" t="s">
        <v>10418</v>
      </c>
      <c r="D728">
        <v>0</v>
      </c>
      <c r="E728">
        <v>0</v>
      </c>
      <c r="F728">
        <v>1</v>
      </c>
      <c r="G728">
        <v>3</v>
      </c>
      <c r="H728">
        <v>7</v>
      </c>
      <c r="I728">
        <v>0</v>
      </c>
      <c r="J728">
        <v>37</v>
      </c>
      <c r="L728">
        <v>1</v>
      </c>
      <c r="M728">
        <v>63</v>
      </c>
      <c r="N728" t="s">
        <v>142</v>
      </c>
      <c r="O728" t="s">
        <v>143</v>
      </c>
      <c r="P728" t="s">
        <v>144</v>
      </c>
      <c r="Q728" t="s">
        <v>145</v>
      </c>
      <c r="R728" t="s">
        <v>146</v>
      </c>
      <c r="V728" t="s">
        <v>10326</v>
      </c>
      <c r="X728" t="str">
        <f>VLOOKUP(pbp!V3478, games!$B$2:$R$40, 3, FALSE)</f>
        <v>2020-10-13T00:15Z</v>
      </c>
      <c r="Y728">
        <f>VLOOKUP(1*V728,NFLGames!$H$11:$H$555,1,FALSE)</f>
        <v>401127965</v>
      </c>
      <c r="Z728">
        <f>VLOOKUP($Y728, NFLGames!$H$11:$K$555,2,FALSE)</f>
        <v>2019</v>
      </c>
      <c r="AA728">
        <f>VLOOKUP($Y728, NFLGames!$H$11:$K$555,3,FALSE)</f>
        <v>5</v>
      </c>
      <c r="AB728" s="6">
        <f>IF(A729=0, 0, AH729-tbl_pbp[[#This Row],[Saints Win %]])</f>
        <v>-3.5000000000000031E-2</v>
      </c>
      <c r="AE728">
        <f>ABS(tbl_pbp[[#This Row],[play.homeScore]]-tbl_pbp[[#This Row],[play.awayScore]])</f>
        <v>4</v>
      </c>
      <c r="AF728">
        <f>IF(tbl_pbp[[#This Row],[Play Saints Win % Increase]]&gt;=$AF$4,1,0)</f>
        <v>0</v>
      </c>
      <c r="AG728" t="str">
        <f>VLOOKUP(tbl_pbp[[#This Row],[gameId]], games!$B$2:$T$40, 9, FALSE)</f>
        <v>tampa-bay-buccaneers</v>
      </c>
      <c r="AH728" s="5">
        <f>IF(tbl_pbp[[#This Row],[AwayTeam]] &lt;&gt; "new-orleans-saints", tbl_pbp[[#This Row],[homeWinPercentage]], 1-tbl_pbp[[#This Row],[homeWinPercentage]])</f>
        <v>0.52600000000000002</v>
      </c>
      <c r="AI728" s="13">
        <f>tbl_pbp[[#This Row],[Kamara]]*tbl_pbp[[#This Row],[Impactful Play]]</f>
        <v>0</v>
      </c>
      <c r="AJ728" s="13">
        <f>tbl_pbp[[#This Row],[Thomas]]*tbl_pbp[[#This Row],[Impactful Play]]</f>
        <v>0</v>
      </c>
      <c r="AK728" s="13" t="str">
        <f>VLOOKUP(tbl_pbp[[#This Row],[Play Saints Win % Increase]], tbl_impact[],3,TRUE)</f>
        <v>Bad (0 to -5%)</v>
      </c>
    </row>
    <row r="729" spans="1:37">
      <c r="A729" s="1">
        <v>41</v>
      </c>
      <c r="B729" s="5">
        <v>0.49099999999999999</v>
      </c>
      <c r="C729" t="s">
        <v>10419</v>
      </c>
      <c r="D729">
        <v>0</v>
      </c>
      <c r="E729">
        <v>0</v>
      </c>
      <c r="F729">
        <v>2</v>
      </c>
      <c r="G729">
        <v>3</v>
      </c>
      <c r="H729">
        <v>7</v>
      </c>
      <c r="I729">
        <v>10</v>
      </c>
      <c r="J729">
        <v>37</v>
      </c>
      <c r="K729" t="s">
        <v>29</v>
      </c>
      <c r="L729">
        <v>1</v>
      </c>
      <c r="M729">
        <v>63</v>
      </c>
      <c r="N729" t="s">
        <v>10420</v>
      </c>
      <c r="O729" t="s">
        <v>24</v>
      </c>
      <c r="P729" t="s">
        <v>30</v>
      </c>
      <c r="Q729" t="s">
        <v>31</v>
      </c>
      <c r="R729" t="s">
        <v>32</v>
      </c>
      <c r="S729" t="s">
        <v>33</v>
      </c>
      <c r="T729" t="s">
        <v>196</v>
      </c>
      <c r="U729" t="s">
        <v>197</v>
      </c>
      <c r="V729" t="s">
        <v>10326</v>
      </c>
      <c r="X729" t="str">
        <f>VLOOKUP(pbp!V3479, games!$B$2:$R$40, 3, FALSE)</f>
        <v>2020-10-13T00:15Z</v>
      </c>
      <c r="Y729">
        <f>VLOOKUP(1*V729,NFLGames!$H$11:$H$555,1,FALSE)</f>
        <v>401127965</v>
      </c>
      <c r="Z729">
        <f>VLOOKUP($Y729, NFLGames!$H$11:$K$555,2,FALSE)</f>
        <v>2019</v>
      </c>
      <c r="AA729">
        <f>VLOOKUP($Y729, NFLGames!$H$11:$K$555,3,FALSE)</f>
        <v>5</v>
      </c>
      <c r="AB729" s="6">
        <f>IF(A730=0, 0, AH730-tbl_pbp[[#This Row],[Saints Win %]])</f>
        <v>-6.0000000000000053E-3</v>
      </c>
      <c r="AE729">
        <f>ABS(tbl_pbp[[#This Row],[play.homeScore]]-tbl_pbp[[#This Row],[play.awayScore]])</f>
        <v>4</v>
      </c>
      <c r="AF729">
        <f>IF(tbl_pbp[[#This Row],[Play Saints Win % Increase]]&gt;=$AF$4,1,0)</f>
        <v>0</v>
      </c>
      <c r="AG729" t="str">
        <f>VLOOKUP(tbl_pbp[[#This Row],[gameId]], games!$B$2:$T$40, 9, FALSE)</f>
        <v>tampa-bay-buccaneers</v>
      </c>
      <c r="AH729" s="5">
        <f>IF(tbl_pbp[[#This Row],[AwayTeam]] &lt;&gt; "new-orleans-saints", tbl_pbp[[#This Row],[homeWinPercentage]], 1-tbl_pbp[[#This Row],[homeWinPercentage]])</f>
        <v>0.49099999999999999</v>
      </c>
      <c r="AI729" s="13">
        <f>tbl_pbp[[#This Row],[Kamara]]*tbl_pbp[[#This Row],[Impactful Play]]</f>
        <v>0</v>
      </c>
      <c r="AJ729" s="13">
        <f>tbl_pbp[[#This Row],[Thomas]]*tbl_pbp[[#This Row],[Impactful Play]]</f>
        <v>0</v>
      </c>
      <c r="AK729" s="13" t="str">
        <f>VLOOKUP(tbl_pbp[[#This Row],[Play Saints Win % Increase]], tbl_impact[],3,TRUE)</f>
        <v>Bad (0 to -5%)</v>
      </c>
    </row>
    <row r="730" spans="1:37">
      <c r="A730" s="1">
        <v>42</v>
      </c>
      <c r="B730" s="5">
        <v>0.48499999999999999</v>
      </c>
      <c r="C730" t="s">
        <v>10421</v>
      </c>
      <c r="D730">
        <v>0</v>
      </c>
      <c r="E730">
        <v>0</v>
      </c>
      <c r="F730">
        <v>2</v>
      </c>
      <c r="G730">
        <v>3</v>
      </c>
      <c r="H730">
        <v>7</v>
      </c>
      <c r="I730">
        <v>10</v>
      </c>
      <c r="J730">
        <v>37</v>
      </c>
      <c r="K730" t="s">
        <v>29</v>
      </c>
      <c r="L730">
        <v>2</v>
      </c>
      <c r="M730">
        <v>63</v>
      </c>
      <c r="N730" t="s">
        <v>10422</v>
      </c>
      <c r="O730" t="s">
        <v>1189</v>
      </c>
      <c r="P730" t="s">
        <v>30</v>
      </c>
      <c r="Q730" t="s">
        <v>31</v>
      </c>
      <c r="R730" t="s">
        <v>32</v>
      </c>
      <c r="S730" t="s">
        <v>120</v>
      </c>
      <c r="T730" t="s">
        <v>196</v>
      </c>
      <c r="U730" t="s">
        <v>199</v>
      </c>
      <c r="V730" t="s">
        <v>10326</v>
      </c>
      <c r="X730" t="str">
        <f>VLOOKUP(pbp!V3480, games!$B$2:$R$40, 3, FALSE)</f>
        <v>2020-10-13T00:15Z</v>
      </c>
      <c r="Y730">
        <f>VLOOKUP(1*V730,NFLGames!$H$11:$H$555,1,FALSE)</f>
        <v>401127965</v>
      </c>
      <c r="Z730">
        <f>VLOOKUP($Y730, NFLGames!$H$11:$K$555,2,FALSE)</f>
        <v>2019</v>
      </c>
      <c r="AA730">
        <f>VLOOKUP($Y730, NFLGames!$H$11:$K$555,3,FALSE)</f>
        <v>5</v>
      </c>
      <c r="AB730" s="6">
        <f>IF(A731=0, 0, AH731-tbl_pbp[[#This Row],[Saints Win %]])</f>
        <v>4.500000000000004E-2</v>
      </c>
      <c r="AE730">
        <f>ABS(tbl_pbp[[#This Row],[play.homeScore]]-tbl_pbp[[#This Row],[play.awayScore]])</f>
        <v>4</v>
      </c>
      <c r="AF730">
        <f>IF(tbl_pbp[[#This Row],[Play Saints Win % Increase]]&gt;=$AF$4,1,0)</f>
        <v>0</v>
      </c>
      <c r="AG730" t="str">
        <f>VLOOKUP(tbl_pbp[[#This Row],[gameId]], games!$B$2:$T$40, 9, FALSE)</f>
        <v>tampa-bay-buccaneers</v>
      </c>
      <c r="AH730" s="5">
        <f>IF(tbl_pbp[[#This Row],[AwayTeam]] &lt;&gt; "new-orleans-saints", tbl_pbp[[#This Row],[homeWinPercentage]], 1-tbl_pbp[[#This Row],[homeWinPercentage]])</f>
        <v>0.48499999999999999</v>
      </c>
      <c r="AI730" s="13">
        <f>tbl_pbp[[#This Row],[Kamara]]*tbl_pbp[[#This Row],[Impactful Play]]</f>
        <v>0</v>
      </c>
      <c r="AJ730" s="13">
        <f>tbl_pbp[[#This Row],[Thomas]]*tbl_pbp[[#This Row],[Impactful Play]]</f>
        <v>0</v>
      </c>
      <c r="AK730" s="13" t="str">
        <f>VLOOKUP(tbl_pbp[[#This Row],[Play Saints Win % Increase]], tbl_impact[],3,TRUE)</f>
        <v>Scented (0 to +5%)</v>
      </c>
    </row>
    <row r="731" spans="1:37">
      <c r="A731" s="1">
        <v>43</v>
      </c>
      <c r="B731" s="5">
        <v>0.53</v>
      </c>
      <c r="C731" t="s">
        <v>10423</v>
      </c>
      <c r="D731">
        <v>0</v>
      </c>
      <c r="E731">
        <v>0</v>
      </c>
      <c r="F731">
        <v>2</v>
      </c>
      <c r="G731">
        <v>3</v>
      </c>
      <c r="H731">
        <v>7</v>
      </c>
      <c r="I731">
        <v>7</v>
      </c>
      <c r="J731">
        <v>40</v>
      </c>
      <c r="K731" t="s">
        <v>29</v>
      </c>
      <c r="L731">
        <v>3</v>
      </c>
      <c r="M731">
        <v>60</v>
      </c>
      <c r="N731" t="s">
        <v>10424</v>
      </c>
      <c r="O731" t="s">
        <v>3655</v>
      </c>
      <c r="P731" t="s">
        <v>30</v>
      </c>
      <c r="Q731" t="s">
        <v>31</v>
      </c>
      <c r="R731" t="s">
        <v>32</v>
      </c>
      <c r="S731" t="s">
        <v>212</v>
      </c>
      <c r="T731" t="s">
        <v>117</v>
      </c>
      <c r="U731" t="s">
        <v>2658</v>
      </c>
      <c r="V731" t="s">
        <v>10326</v>
      </c>
      <c r="X731" t="str">
        <f>VLOOKUP(pbp!V3481, games!$B$2:$R$40, 3, FALSE)</f>
        <v>2020-10-13T00:15Z</v>
      </c>
      <c r="Y731">
        <f>VLOOKUP(1*V731,NFLGames!$H$11:$H$555,1,FALSE)</f>
        <v>401127965</v>
      </c>
      <c r="Z731">
        <f>VLOOKUP($Y731, NFLGames!$H$11:$K$555,2,FALSE)</f>
        <v>2019</v>
      </c>
      <c r="AA731">
        <f>VLOOKUP($Y731, NFLGames!$H$11:$K$555,3,FALSE)</f>
        <v>5</v>
      </c>
      <c r="AB731" s="6">
        <f>IF(A732=0, 0, AH732-tbl_pbp[[#This Row],[Saints Win %]])</f>
        <v>5.3999999999999937E-2</v>
      </c>
      <c r="AD731">
        <v>1</v>
      </c>
      <c r="AE731">
        <f>ABS(tbl_pbp[[#This Row],[play.homeScore]]-tbl_pbp[[#This Row],[play.awayScore]])</f>
        <v>4</v>
      </c>
      <c r="AF731">
        <f>IF(tbl_pbp[[#This Row],[Play Saints Win % Increase]]&gt;=$AF$4,1,0)</f>
        <v>0</v>
      </c>
      <c r="AG731" t="str">
        <f>VLOOKUP(tbl_pbp[[#This Row],[gameId]], games!$B$2:$T$40, 9, FALSE)</f>
        <v>tampa-bay-buccaneers</v>
      </c>
      <c r="AH731" s="5">
        <f>IF(tbl_pbp[[#This Row],[AwayTeam]] &lt;&gt; "new-orleans-saints", tbl_pbp[[#This Row],[homeWinPercentage]], 1-tbl_pbp[[#This Row],[homeWinPercentage]])</f>
        <v>0.53</v>
      </c>
      <c r="AI731" s="13">
        <f>tbl_pbp[[#This Row],[Kamara]]*tbl_pbp[[#This Row],[Impactful Play]]</f>
        <v>0</v>
      </c>
      <c r="AJ731" s="13">
        <f>tbl_pbp[[#This Row],[Thomas]]*tbl_pbp[[#This Row],[Impactful Play]]</f>
        <v>0</v>
      </c>
      <c r="AK731" s="13" t="str">
        <f>VLOOKUP(tbl_pbp[[#This Row],[Play Saints Win % Increase]], tbl_impact[],3,TRUE)</f>
        <v>Perfumed (5 to + 10%)</v>
      </c>
    </row>
    <row r="732" spans="1:37">
      <c r="A732" s="1">
        <v>44</v>
      </c>
      <c r="B732" s="5">
        <v>0.58399999999999996</v>
      </c>
      <c r="C732" t="s">
        <v>10425</v>
      </c>
      <c r="D732">
        <v>0</v>
      </c>
      <c r="E732">
        <v>0</v>
      </c>
      <c r="F732">
        <v>2</v>
      </c>
      <c r="G732">
        <v>3</v>
      </c>
      <c r="H732">
        <v>7</v>
      </c>
      <c r="I732">
        <v>10</v>
      </c>
      <c r="J732">
        <v>58</v>
      </c>
      <c r="K732" t="s">
        <v>29</v>
      </c>
      <c r="L732">
        <v>1</v>
      </c>
      <c r="M732">
        <v>42</v>
      </c>
      <c r="N732" t="s">
        <v>10426</v>
      </c>
      <c r="O732" t="s">
        <v>1033</v>
      </c>
      <c r="P732" t="s">
        <v>30</v>
      </c>
      <c r="Q732" t="s">
        <v>31</v>
      </c>
      <c r="R732" t="s">
        <v>32</v>
      </c>
      <c r="S732" t="s">
        <v>33</v>
      </c>
      <c r="T732" t="s">
        <v>706</v>
      </c>
      <c r="U732" t="s">
        <v>809</v>
      </c>
      <c r="V732" t="s">
        <v>10326</v>
      </c>
      <c r="X732" t="str">
        <f>VLOOKUP(pbp!V3482, games!$B$2:$R$40, 3, FALSE)</f>
        <v>2020-10-13T00:15Z</v>
      </c>
      <c r="Y732">
        <f>VLOOKUP(1*V732,NFLGames!$H$11:$H$555,1,FALSE)</f>
        <v>401127965</v>
      </c>
      <c r="Z732">
        <f>VLOOKUP($Y732, NFLGames!$H$11:$K$555,2,FALSE)</f>
        <v>2019</v>
      </c>
      <c r="AA732">
        <f>VLOOKUP($Y732, NFLGames!$H$11:$K$555,3,FALSE)</f>
        <v>5</v>
      </c>
      <c r="AB732" s="6">
        <f>IF(A733=0, 0, AH733-tbl_pbp[[#This Row],[Saints Win %]])</f>
        <v>-1.0000000000000009E-2</v>
      </c>
      <c r="AD732">
        <v>1</v>
      </c>
      <c r="AE732">
        <f>ABS(tbl_pbp[[#This Row],[play.homeScore]]-tbl_pbp[[#This Row],[play.awayScore]])</f>
        <v>4</v>
      </c>
      <c r="AF732">
        <f>IF(tbl_pbp[[#This Row],[Play Saints Win % Increase]]&gt;=$AF$4,1,0)</f>
        <v>0</v>
      </c>
      <c r="AG732" t="str">
        <f>VLOOKUP(tbl_pbp[[#This Row],[gameId]], games!$B$2:$T$40, 9, FALSE)</f>
        <v>tampa-bay-buccaneers</v>
      </c>
      <c r="AH732" s="5">
        <f>IF(tbl_pbp[[#This Row],[AwayTeam]] &lt;&gt; "new-orleans-saints", tbl_pbp[[#This Row],[homeWinPercentage]], 1-tbl_pbp[[#This Row],[homeWinPercentage]])</f>
        <v>0.58399999999999996</v>
      </c>
      <c r="AI732" s="13">
        <f>tbl_pbp[[#This Row],[Kamara]]*tbl_pbp[[#This Row],[Impactful Play]]</f>
        <v>0</v>
      </c>
      <c r="AJ732" s="13">
        <f>tbl_pbp[[#This Row],[Thomas]]*tbl_pbp[[#This Row],[Impactful Play]]</f>
        <v>0</v>
      </c>
      <c r="AK732" s="13" t="str">
        <f>VLOOKUP(tbl_pbp[[#This Row],[Play Saints Win % Increase]], tbl_impact[],3,TRUE)</f>
        <v>Bad (0 to -5%)</v>
      </c>
    </row>
    <row r="733" spans="1:37">
      <c r="A733" s="1">
        <v>45</v>
      </c>
      <c r="B733" s="5">
        <v>0.57399999999999995</v>
      </c>
      <c r="C733" t="s">
        <v>10427</v>
      </c>
      <c r="D733">
        <v>0</v>
      </c>
      <c r="E733">
        <v>0</v>
      </c>
      <c r="F733">
        <v>2</v>
      </c>
      <c r="G733">
        <v>3</v>
      </c>
      <c r="H733">
        <v>7</v>
      </c>
      <c r="I733">
        <v>10</v>
      </c>
      <c r="J733">
        <v>76</v>
      </c>
      <c r="K733" t="s">
        <v>29</v>
      </c>
      <c r="L733">
        <v>1</v>
      </c>
      <c r="M733">
        <v>24</v>
      </c>
      <c r="N733" t="s">
        <v>10428</v>
      </c>
      <c r="O733" t="s">
        <v>6997</v>
      </c>
      <c r="P733" t="s">
        <v>45</v>
      </c>
      <c r="Q733" t="s">
        <v>46</v>
      </c>
      <c r="R733" t="s">
        <v>47</v>
      </c>
      <c r="S733" t="s">
        <v>33</v>
      </c>
      <c r="T733" t="s">
        <v>415</v>
      </c>
      <c r="U733" t="s">
        <v>10429</v>
      </c>
      <c r="V733" t="s">
        <v>10326</v>
      </c>
      <c r="X733" t="str">
        <f>VLOOKUP(pbp!V3483, games!$B$2:$R$40, 3, FALSE)</f>
        <v>2020-10-13T00:15Z</v>
      </c>
      <c r="Y733">
        <f>VLOOKUP(1*V733,NFLGames!$H$11:$H$555,1,FALSE)</f>
        <v>401127965</v>
      </c>
      <c r="Z733">
        <f>VLOOKUP($Y733, NFLGames!$H$11:$K$555,2,FALSE)</f>
        <v>2019</v>
      </c>
      <c r="AA733">
        <f>VLOOKUP($Y733, NFLGames!$H$11:$K$555,3,FALSE)</f>
        <v>5</v>
      </c>
      <c r="AB733" s="6">
        <f>IF(A734=0, 0, AH734-tbl_pbp[[#This Row],[Saints Win %]])</f>
        <v>3.3000000000000029E-2</v>
      </c>
      <c r="AE733">
        <f>ABS(tbl_pbp[[#This Row],[play.homeScore]]-tbl_pbp[[#This Row],[play.awayScore]])</f>
        <v>4</v>
      </c>
      <c r="AF733">
        <f>IF(tbl_pbp[[#This Row],[Play Saints Win % Increase]]&gt;=$AF$4,1,0)</f>
        <v>0</v>
      </c>
      <c r="AG733" t="str">
        <f>VLOOKUP(tbl_pbp[[#This Row],[gameId]], games!$B$2:$T$40, 9, FALSE)</f>
        <v>tampa-bay-buccaneers</v>
      </c>
      <c r="AH733" s="5">
        <f>IF(tbl_pbp[[#This Row],[AwayTeam]] &lt;&gt; "new-orleans-saints", tbl_pbp[[#This Row],[homeWinPercentage]], 1-tbl_pbp[[#This Row],[homeWinPercentage]])</f>
        <v>0.57399999999999995</v>
      </c>
      <c r="AI733" s="13">
        <f>tbl_pbp[[#This Row],[Kamara]]*tbl_pbp[[#This Row],[Impactful Play]]</f>
        <v>0</v>
      </c>
      <c r="AJ733" s="13">
        <f>tbl_pbp[[#This Row],[Thomas]]*tbl_pbp[[#This Row],[Impactful Play]]</f>
        <v>0</v>
      </c>
      <c r="AK733" s="13" t="str">
        <f>VLOOKUP(tbl_pbp[[#This Row],[Play Saints Win % Increase]], tbl_impact[],3,TRUE)</f>
        <v>Scented (0 to +5%)</v>
      </c>
    </row>
    <row r="734" spans="1:37">
      <c r="A734" s="1">
        <v>46</v>
      </c>
      <c r="B734" s="5">
        <v>0.60699999999999998</v>
      </c>
      <c r="C734" t="s">
        <v>10430</v>
      </c>
      <c r="D734">
        <v>0</v>
      </c>
      <c r="E734">
        <v>0</v>
      </c>
      <c r="F734">
        <v>2</v>
      </c>
      <c r="G734">
        <v>3</v>
      </c>
      <c r="H734">
        <v>7</v>
      </c>
      <c r="I734">
        <v>7</v>
      </c>
      <c r="J734">
        <v>79</v>
      </c>
      <c r="K734" t="s">
        <v>29</v>
      </c>
      <c r="L734">
        <v>2</v>
      </c>
      <c r="M734">
        <v>21</v>
      </c>
      <c r="N734" t="s">
        <v>10431</v>
      </c>
      <c r="O734" t="s">
        <v>3048</v>
      </c>
      <c r="P734" t="s">
        <v>45</v>
      </c>
      <c r="Q734" t="s">
        <v>46</v>
      </c>
      <c r="R734" t="s">
        <v>47</v>
      </c>
      <c r="S734" t="s">
        <v>220</v>
      </c>
      <c r="T734" t="s">
        <v>380</v>
      </c>
      <c r="U734" t="s">
        <v>487</v>
      </c>
      <c r="V734" t="s">
        <v>10326</v>
      </c>
      <c r="X734" t="str">
        <f>VLOOKUP(pbp!V3484, games!$B$2:$R$40, 3, FALSE)</f>
        <v>2020-10-13T00:15Z</v>
      </c>
      <c r="Y734">
        <f>VLOOKUP(1*V734,NFLGames!$H$11:$H$555,1,FALSE)</f>
        <v>401127965</v>
      </c>
      <c r="Z734">
        <f>VLOOKUP($Y734, NFLGames!$H$11:$K$555,2,FALSE)</f>
        <v>2019</v>
      </c>
      <c r="AA734">
        <f>VLOOKUP($Y734, NFLGames!$H$11:$K$555,3,FALSE)</f>
        <v>5</v>
      </c>
      <c r="AB734" s="6">
        <f>IF(A735=0, 0, AH735-tbl_pbp[[#This Row],[Saints Win %]])</f>
        <v>-0.15199999999999997</v>
      </c>
      <c r="AE734">
        <f>ABS(tbl_pbp[[#This Row],[play.homeScore]]-tbl_pbp[[#This Row],[play.awayScore]])</f>
        <v>4</v>
      </c>
      <c r="AF734">
        <f>IF(tbl_pbp[[#This Row],[Play Saints Win % Increase]]&gt;=$AF$4,1,0)</f>
        <v>0</v>
      </c>
      <c r="AG734" t="str">
        <f>VLOOKUP(tbl_pbp[[#This Row],[gameId]], games!$B$2:$T$40, 9, FALSE)</f>
        <v>tampa-bay-buccaneers</v>
      </c>
      <c r="AH734" s="5">
        <f>IF(tbl_pbp[[#This Row],[AwayTeam]] &lt;&gt; "new-orleans-saints", tbl_pbp[[#This Row],[homeWinPercentage]], 1-tbl_pbp[[#This Row],[homeWinPercentage]])</f>
        <v>0.60699999999999998</v>
      </c>
      <c r="AI734" s="13">
        <f>tbl_pbp[[#This Row],[Kamara]]*tbl_pbp[[#This Row],[Impactful Play]]</f>
        <v>0</v>
      </c>
      <c r="AJ734" s="13">
        <f>tbl_pbp[[#This Row],[Thomas]]*tbl_pbp[[#This Row],[Impactful Play]]</f>
        <v>0</v>
      </c>
      <c r="AK734" s="13" t="str">
        <f>VLOOKUP(tbl_pbp[[#This Row],[Play Saints Win % Increase]], tbl_impact[],3,TRUE)</f>
        <v>Stinky (worse than -10% to -20%)</v>
      </c>
    </row>
    <row r="735" spans="1:37">
      <c r="A735" s="1">
        <v>47</v>
      </c>
      <c r="B735" s="5">
        <v>0.45500000000000002</v>
      </c>
      <c r="C735" t="s">
        <v>10432</v>
      </c>
      <c r="D735">
        <v>0</v>
      </c>
      <c r="E735">
        <v>0</v>
      </c>
      <c r="F735">
        <v>2</v>
      </c>
      <c r="G735">
        <v>3</v>
      </c>
      <c r="H735">
        <v>7</v>
      </c>
      <c r="I735">
        <v>2</v>
      </c>
      <c r="J735">
        <v>84</v>
      </c>
      <c r="K735" t="s">
        <v>29</v>
      </c>
      <c r="L735">
        <v>3</v>
      </c>
      <c r="M735">
        <v>16</v>
      </c>
      <c r="N735" t="s">
        <v>10433</v>
      </c>
      <c r="O735" t="s">
        <v>916</v>
      </c>
      <c r="P735" t="s">
        <v>45</v>
      </c>
      <c r="Q735" t="s">
        <v>46</v>
      </c>
      <c r="R735" t="s">
        <v>47</v>
      </c>
      <c r="S735" t="s">
        <v>241</v>
      </c>
      <c r="T735" t="s">
        <v>517</v>
      </c>
      <c r="U735" t="s">
        <v>10434</v>
      </c>
      <c r="V735" t="s">
        <v>10326</v>
      </c>
      <c r="X735" t="str">
        <f>VLOOKUP(pbp!V3485, games!$B$2:$R$40, 3, FALSE)</f>
        <v>2020-10-13T00:15Z</v>
      </c>
      <c r="Y735">
        <f>VLOOKUP(1*V735,NFLGames!$H$11:$H$555,1,FALSE)</f>
        <v>401127965</v>
      </c>
      <c r="Z735">
        <f>VLOOKUP($Y735, NFLGames!$H$11:$K$555,2,FALSE)</f>
        <v>2019</v>
      </c>
      <c r="AA735">
        <f>VLOOKUP($Y735, NFLGames!$H$11:$K$555,3,FALSE)</f>
        <v>5</v>
      </c>
      <c r="AB735" s="6">
        <f>IF(A736=0, 0, AH736-tbl_pbp[[#This Row],[Saints Win %]])</f>
        <v>0.14399999999999996</v>
      </c>
      <c r="AE735">
        <f>ABS(tbl_pbp[[#This Row],[play.homeScore]]-tbl_pbp[[#This Row],[play.awayScore]])</f>
        <v>4</v>
      </c>
      <c r="AF735">
        <f>IF(tbl_pbp[[#This Row],[Play Saints Win % Increase]]&gt;=$AF$4,1,0)</f>
        <v>1</v>
      </c>
      <c r="AG735" t="str">
        <f>VLOOKUP(tbl_pbp[[#This Row],[gameId]], games!$B$2:$T$40, 9, FALSE)</f>
        <v>tampa-bay-buccaneers</v>
      </c>
      <c r="AH735" s="5">
        <f>IF(tbl_pbp[[#This Row],[AwayTeam]] &lt;&gt; "new-orleans-saints", tbl_pbp[[#This Row],[homeWinPercentage]], 1-tbl_pbp[[#This Row],[homeWinPercentage]])</f>
        <v>0.45500000000000002</v>
      </c>
      <c r="AI735" s="13">
        <f>tbl_pbp[[#This Row],[Kamara]]*tbl_pbp[[#This Row],[Impactful Play]]</f>
        <v>0</v>
      </c>
      <c r="AJ735" s="13">
        <f>tbl_pbp[[#This Row],[Thomas]]*tbl_pbp[[#This Row],[Impactful Play]]</f>
        <v>0</v>
      </c>
      <c r="AK735" s="13" t="str">
        <f>VLOOKUP(tbl_pbp[[#This Row],[Play Saints Win % Increase]], tbl_impact[],3,TRUE)</f>
        <v>Fragrant (10% to 20%)</v>
      </c>
    </row>
    <row r="736" spans="1:37">
      <c r="A736" s="1">
        <v>48</v>
      </c>
      <c r="B736" s="5">
        <v>0.59899999999999998</v>
      </c>
      <c r="C736" t="s">
        <v>10435</v>
      </c>
      <c r="D736">
        <v>0</v>
      </c>
      <c r="E736">
        <v>0</v>
      </c>
      <c r="F736">
        <v>2</v>
      </c>
      <c r="G736">
        <v>3</v>
      </c>
      <c r="H736">
        <v>7</v>
      </c>
      <c r="I736">
        <v>10</v>
      </c>
      <c r="J736">
        <v>86</v>
      </c>
      <c r="K736" t="s">
        <v>29</v>
      </c>
      <c r="L736">
        <v>1</v>
      </c>
      <c r="M736">
        <v>14</v>
      </c>
      <c r="N736" t="s">
        <v>10436</v>
      </c>
      <c r="O736" t="s">
        <v>461</v>
      </c>
      <c r="P736" t="s">
        <v>124</v>
      </c>
      <c r="Q736" t="s">
        <v>125</v>
      </c>
      <c r="R736" t="s">
        <v>126</v>
      </c>
      <c r="V736" t="s">
        <v>10326</v>
      </c>
      <c r="X736" t="str">
        <f>VLOOKUP(pbp!V3486, games!$B$2:$R$40, 3, FALSE)</f>
        <v>2020-10-13T00:15Z</v>
      </c>
      <c r="Y736">
        <f>VLOOKUP(1*V736,NFLGames!$H$11:$H$555,1,FALSE)</f>
        <v>401127965</v>
      </c>
      <c r="Z736">
        <f>VLOOKUP($Y736, NFLGames!$H$11:$K$555,2,FALSE)</f>
        <v>2019</v>
      </c>
      <c r="AA736">
        <f>VLOOKUP($Y736, NFLGames!$H$11:$K$555,3,FALSE)</f>
        <v>5</v>
      </c>
      <c r="AB736" s="6">
        <f>IF(A737=0, 0, AH737-tbl_pbp[[#This Row],[Saints Win %]])</f>
        <v>5.8000000000000052E-2</v>
      </c>
      <c r="AE736">
        <f>ABS(tbl_pbp[[#This Row],[play.homeScore]]-tbl_pbp[[#This Row],[play.awayScore]])</f>
        <v>4</v>
      </c>
      <c r="AF736">
        <f>IF(tbl_pbp[[#This Row],[Play Saints Win % Increase]]&gt;=$AF$4,1,0)</f>
        <v>0</v>
      </c>
      <c r="AG736" t="str">
        <f>VLOOKUP(tbl_pbp[[#This Row],[gameId]], games!$B$2:$T$40, 9, FALSE)</f>
        <v>tampa-bay-buccaneers</v>
      </c>
      <c r="AH736" s="5">
        <f>IF(tbl_pbp[[#This Row],[AwayTeam]] &lt;&gt; "new-orleans-saints", tbl_pbp[[#This Row],[homeWinPercentage]], 1-tbl_pbp[[#This Row],[homeWinPercentage]])</f>
        <v>0.59899999999999998</v>
      </c>
      <c r="AI736" s="13">
        <f>tbl_pbp[[#This Row],[Kamara]]*tbl_pbp[[#This Row],[Impactful Play]]</f>
        <v>0</v>
      </c>
      <c r="AJ736" s="13">
        <f>tbl_pbp[[#This Row],[Thomas]]*tbl_pbp[[#This Row],[Impactful Play]]</f>
        <v>0</v>
      </c>
      <c r="AK736" s="13" t="str">
        <f>VLOOKUP(tbl_pbp[[#This Row],[Play Saints Win % Increase]], tbl_impact[],3,TRUE)</f>
        <v>Perfumed (5 to + 10%)</v>
      </c>
    </row>
    <row r="737" spans="1:37">
      <c r="A737" s="1">
        <v>49</v>
      </c>
      <c r="B737" s="5">
        <v>0.65700000000000003</v>
      </c>
      <c r="C737" t="s">
        <v>10437</v>
      </c>
      <c r="D737">
        <v>0</v>
      </c>
      <c r="E737">
        <v>0</v>
      </c>
      <c r="F737">
        <v>2</v>
      </c>
      <c r="G737">
        <v>10</v>
      </c>
      <c r="H737">
        <v>7</v>
      </c>
      <c r="I737">
        <v>10</v>
      </c>
      <c r="J737">
        <v>86</v>
      </c>
      <c r="K737" t="s">
        <v>29</v>
      </c>
      <c r="L737">
        <v>1</v>
      </c>
      <c r="M737">
        <v>14</v>
      </c>
      <c r="N737" t="s">
        <v>10438</v>
      </c>
      <c r="O737" t="s">
        <v>1051</v>
      </c>
      <c r="P737" t="s">
        <v>103</v>
      </c>
      <c r="Q737" t="s">
        <v>104</v>
      </c>
      <c r="R737" t="s">
        <v>105</v>
      </c>
      <c r="S737" t="s">
        <v>33</v>
      </c>
      <c r="T737" t="s">
        <v>677</v>
      </c>
      <c r="U737" t="s">
        <v>929</v>
      </c>
      <c r="V737" t="s">
        <v>10326</v>
      </c>
      <c r="X737" t="str">
        <f>VLOOKUP(pbp!V3487, games!$B$2:$R$40, 3, FALSE)</f>
        <v>2020-10-13T00:15Z</v>
      </c>
      <c r="Y737">
        <f>VLOOKUP(1*V737,NFLGames!$H$11:$H$555,1,FALSE)</f>
        <v>401127965</v>
      </c>
      <c r="Z737">
        <f>VLOOKUP($Y737, NFLGames!$H$11:$K$555,2,FALSE)</f>
        <v>2019</v>
      </c>
      <c r="AA737">
        <f>VLOOKUP($Y737, NFLGames!$H$11:$K$555,3,FALSE)</f>
        <v>5</v>
      </c>
      <c r="AB737" s="6">
        <f>IF(A738=0, 0, AH738-tbl_pbp[[#This Row],[Saints Win %]])</f>
        <v>-5.0000000000000044E-3</v>
      </c>
      <c r="AE737">
        <f>ABS(tbl_pbp[[#This Row],[play.homeScore]]-tbl_pbp[[#This Row],[play.awayScore]])</f>
        <v>3</v>
      </c>
      <c r="AF737">
        <f>IF(tbl_pbp[[#This Row],[Play Saints Win % Increase]]&gt;=$AF$4,1,0)</f>
        <v>0</v>
      </c>
      <c r="AG737" t="str">
        <f>VLOOKUP(tbl_pbp[[#This Row],[gameId]], games!$B$2:$T$40, 9, FALSE)</f>
        <v>tampa-bay-buccaneers</v>
      </c>
      <c r="AH737" s="5">
        <f>IF(tbl_pbp[[#This Row],[AwayTeam]] &lt;&gt; "new-orleans-saints", tbl_pbp[[#This Row],[homeWinPercentage]], 1-tbl_pbp[[#This Row],[homeWinPercentage]])</f>
        <v>0.65700000000000003</v>
      </c>
      <c r="AI737" s="13">
        <f>tbl_pbp[[#This Row],[Kamara]]*tbl_pbp[[#This Row],[Impactful Play]]</f>
        <v>0</v>
      </c>
      <c r="AJ737" s="13">
        <f>tbl_pbp[[#This Row],[Thomas]]*tbl_pbp[[#This Row],[Impactful Play]]</f>
        <v>0</v>
      </c>
      <c r="AK737" s="13" t="str">
        <f>VLOOKUP(tbl_pbp[[#This Row],[Play Saints Win % Increase]], tbl_impact[],3,TRUE)</f>
        <v>Bad (0 to -5%)</v>
      </c>
    </row>
    <row r="738" spans="1:37">
      <c r="A738" s="1">
        <v>50</v>
      </c>
      <c r="B738" s="5">
        <v>0.65200000000000002</v>
      </c>
      <c r="C738" t="s">
        <v>10439</v>
      </c>
      <c r="D738">
        <v>0</v>
      </c>
      <c r="E738">
        <v>0</v>
      </c>
      <c r="F738">
        <v>2</v>
      </c>
      <c r="G738">
        <v>10</v>
      </c>
      <c r="H738">
        <v>7</v>
      </c>
      <c r="I738">
        <v>0</v>
      </c>
      <c r="J738">
        <v>35</v>
      </c>
      <c r="K738" t="s">
        <v>29</v>
      </c>
      <c r="L738">
        <v>0</v>
      </c>
      <c r="M738">
        <v>65</v>
      </c>
      <c r="N738" t="s">
        <v>288</v>
      </c>
      <c r="O738" t="s">
        <v>1051</v>
      </c>
      <c r="P738" t="s">
        <v>25</v>
      </c>
      <c r="Q738" t="s">
        <v>26</v>
      </c>
      <c r="R738" t="s">
        <v>27</v>
      </c>
      <c r="V738" t="s">
        <v>10326</v>
      </c>
      <c r="X738" t="str">
        <f>VLOOKUP(pbp!V3488, games!$B$2:$R$40, 3, FALSE)</f>
        <v>2020-10-13T00:15Z</v>
      </c>
      <c r="Y738">
        <f>VLOOKUP(1*V738,NFLGames!$H$11:$H$555,1,FALSE)</f>
        <v>401127965</v>
      </c>
      <c r="Z738">
        <f>VLOOKUP($Y738, NFLGames!$H$11:$K$555,2,FALSE)</f>
        <v>2019</v>
      </c>
      <c r="AA738">
        <f>VLOOKUP($Y738, NFLGames!$H$11:$K$555,3,FALSE)</f>
        <v>5</v>
      </c>
      <c r="AB738" s="6">
        <f>IF(A739=0, 0, AH739-tbl_pbp[[#This Row],[Saints Win %]])</f>
        <v>-2.300000000000002E-2</v>
      </c>
      <c r="AE738">
        <f>ABS(tbl_pbp[[#This Row],[play.homeScore]]-tbl_pbp[[#This Row],[play.awayScore]])</f>
        <v>3</v>
      </c>
      <c r="AF738">
        <f>IF(tbl_pbp[[#This Row],[Play Saints Win % Increase]]&gt;=$AF$4,1,0)</f>
        <v>0</v>
      </c>
      <c r="AG738" t="str">
        <f>VLOOKUP(tbl_pbp[[#This Row],[gameId]], games!$B$2:$T$40, 9, FALSE)</f>
        <v>tampa-bay-buccaneers</v>
      </c>
      <c r="AH738" s="5">
        <f>IF(tbl_pbp[[#This Row],[AwayTeam]] &lt;&gt; "new-orleans-saints", tbl_pbp[[#This Row],[homeWinPercentage]], 1-tbl_pbp[[#This Row],[homeWinPercentage]])</f>
        <v>0.65200000000000002</v>
      </c>
      <c r="AI738" s="13">
        <f>tbl_pbp[[#This Row],[Kamara]]*tbl_pbp[[#This Row],[Impactful Play]]</f>
        <v>0</v>
      </c>
      <c r="AJ738" s="13">
        <f>tbl_pbp[[#This Row],[Thomas]]*tbl_pbp[[#This Row],[Impactful Play]]</f>
        <v>0</v>
      </c>
      <c r="AK738" s="13" t="str">
        <f>VLOOKUP(tbl_pbp[[#This Row],[Play Saints Win % Increase]], tbl_impact[],3,TRUE)</f>
        <v>Bad (0 to -5%)</v>
      </c>
    </row>
    <row r="739" spans="1:37">
      <c r="A739" s="1">
        <v>51</v>
      </c>
      <c r="B739" s="5">
        <v>0.629</v>
      </c>
      <c r="C739" t="s">
        <v>10440</v>
      </c>
      <c r="D739">
        <v>0</v>
      </c>
      <c r="E739">
        <v>0</v>
      </c>
      <c r="F739">
        <v>2</v>
      </c>
      <c r="G739">
        <v>10</v>
      </c>
      <c r="H739">
        <v>7</v>
      </c>
      <c r="I739">
        <v>10</v>
      </c>
      <c r="J739">
        <v>75</v>
      </c>
      <c r="K739" t="s">
        <v>369</v>
      </c>
      <c r="L739">
        <v>1</v>
      </c>
      <c r="M739">
        <v>75</v>
      </c>
      <c r="N739" t="s">
        <v>10441</v>
      </c>
      <c r="O739" t="s">
        <v>1051</v>
      </c>
      <c r="P739" t="s">
        <v>45</v>
      </c>
      <c r="Q739" t="s">
        <v>46</v>
      </c>
      <c r="R739" t="s">
        <v>47</v>
      </c>
      <c r="S739" t="s">
        <v>33</v>
      </c>
      <c r="T739" t="s">
        <v>370</v>
      </c>
      <c r="U739" t="s">
        <v>371</v>
      </c>
      <c r="V739" t="s">
        <v>10326</v>
      </c>
      <c r="X739" t="str">
        <f>VLOOKUP(pbp!V3489, games!$B$2:$R$40, 3, FALSE)</f>
        <v>2020-10-13T00:15Z</v>
      </c>
      <c r="Y739">
        <f>VLOOKUP(1*V739,NFLGames!$H$11:$H$555,1,FALSE)</f>
        <v>401127965</v>
      </c>
      <c r="Z739">
        <f>VLOOKUP($Y739, NFLGames!$H$11:$K$555,2,FALSE)</f>
        <v>2019</v>
      </c>
      <c r="AA739">
        <f>VLOOKUP($Y739, NFLGames!$H$11:$K$555,3,FALSE)</f>
        <v>5</v>
      </c>
      <c r="AB739" s="6">
        <f>IF(A740=0, 0, AH740-tbl_pbp[[#This Row],[Saints Win %]])</f>
        <v>1.7000000000000015E-2</v>
      </c>
      <c r="AE739">
        <f>ABS(tbl_pbp[[#This Row],[play.homeScore]]-tbl_pbp[[#This Row],[play.awayScore]])</f>
        <v>3</v>
      </c>
      <c r="AF739">
        <f>IF(tbl_pbp[[#This Row],[Play Saints Win % Increase]]&gt;=$AF$4,1,0)</f>
        <v>0</v>
      </c>
      <c r="AG739" t="str">
        <f>VLOOKUP(tbl_pbp[[#This Row],[gameId]], games!$B$2:$T$40, 9, FALSE)</f>
        <v>tampa-bay-buccaneers</v>
      </c>
      <c r="AH739" s="5">
        <f>IF(tbl_pbp[[#This Row],[AwayTeam]] &lt;&gt; "new-orleans-saints", tbl_pbp[[#This Row],[homeWinPercentage]], 1-tbl_pbp[[#This Row],[homeWinPercentage]])</f>
        <v>0.629</v>
      </c>
      <c r="AI739" s="13">
        <f>tbl_pbp[[#This Row],[Kamara]]*tbl_pbp[[#This Row],[Impactful Play]]</f>
        <v>0</v>
      </c>
      <c r="AJ739" s="13">
        <f>tbl_pbp[[#This Row],[Thomas]]*tbl_pbp[[#This Row],[Impactful Play]]</f>
        <v>0</v>
      </c>
      <c r="AK739" s="13" t="str">
        <f>VLOOKUP(tbl_pbp[[#This Row],[Play Saints Win % Increase]], tbl_impact[],3,TRUE)</f>
        <v>Scented (0 to +5%)</v>
      </c>
    </row>
    <row r="740" spans="1:37">
      <c r="A740" s="1">
        <v>52</v>
      </c>
      <c r="B740" s="5">
        <v>0.64600000000000002</v>
      </c>
      <c r="C740" t="s">
        <v>10442</v>
      </c>
      <c r="D740">
        <v>0</v>
      </c>
      <c r="E740">
        <v>0</v>
      </c>
      <c r="F740">
        <v>2</v>
      </c>
      <c r="G740">
        <v>10</v>
      </c>
      <c r="H740">
        <v>7</v>
      </c>
      <c r="I740">
        <v>10</v>
      </c>
      <c r="J740">
        <v>61</v>
      </c>
      <c r="K740" t="s">
        <v>369</v>
      </c>
      <c r="L740">
        <v>1</v>
      </c>
      <c r="M740">
        <v>61</v>
      </c>
      <c r="N740" t="s">
        <v>10443</v>
      </c>
      <c r="O740" t="s">
        <v>3587</v>
      </c>
      <c r="P740" t="s">
        <v>45</v>
      </c>
      <c r="Q740" t="s">
        <v>46</v>
      </c>
      <c r="R740" t="s">
        <v>47</v>
      </c>
      <c r="S740" t="s">
        <v>33</v>
      </c>
      <c r="T740" t="s">
        <v>524</v>
      </c>
      <c r="U740" t="s">
        <v>4647</v>
      </c>
      <c r="V740" t="s">
        <v>10326</v>
      </c>
      <c r="X740" t="str">
        <f>VLOOKUP(pbp!V3490, games!$B$2:$R$40, 3, FALSE)</f>
        <v>2020-10-13T00:15Z</v>
      </c>
      <c r="Y740">
        <f>VLOOKUP(1*V740,NFLGames!$H$11:$H$555,1,FALSE)</f>
        <v>401127965</v>
      </c>
      <c r="Z740">
        <f>VLOOKUP($Y740, NFLGames!$H$11:$K$555,2,FALSE)</f>
        <v>2019</v>
      </c>
      <c r="AA740">
        <f>VLOOKUP($Y740, NFLGames!$H$11:$K$555,3,FALSE)</f>
        <v>5</v>
      </c>
      <c r="AB740" s="6">
        <f>IF(A741=0, 0, AH741-tbl_pbp[[#This Row],[Saints Win %]])</f>
        <v>-4.0000000000000036E-2</v>
      </c>
      <c r="AE740">
        <f>ABS(tbl_pbp[[#This Row],[play.homeScore]]-tbl_pbp[[#This Row],[play.awayScore]])</f>
        <v>3</v>
      </c>
      <c r="AF740">
        <f>IF(tbl_pbp[[#This Row],[Play Saints Win % Increase]]&gt;=$AF$4,1,0)</f>
        <v>0</v>
      </c>
      <c r="AG740" t="str">
        <f>VLOOKUP(tbl_pbp[[#This Row],[gameId]], games!$B$2:$T$40, 9, FALSE)</f>
        <v>tampa-bay-buccaneers</v>
      </c>
      <c r="AH740" s="5">
        <f>IF(tbl_pbp[[#This Row],[AwayTeam]] &lt;&gt; "new-orleans-saints", tbl_pbp[[#This Row],[homeWinPercentage]], 1-tbl_pbp[[#This Row],[homeWinPercentage]])</f>
        <v>0.64600000000000002</v>
      </c>
      <c r="AI740" s="13">
        <f>tbl_pbp[[#This Row],[Kamara]]*tbl_pbp[[#This Row],[Impactful Play]]</f>
        <v>0</v>
      </c>
      <c r="AJ740" s="13">
        <f>tbl_pbp[[#This Row],[Thomas]]*tbl_pbp[[#This Row],[Impactful Play]]</f>
        <v>0</v>
      </c>
      <c r="AK740" s="13" t="str">
        <f>VLOOKUP(tbl_pbp[[#This Row],[Play Saints Win % Increase]], tbl_impact[],3,TRUE)</f>
        <v>Bad (0 to -5%)</v>
      </c>
    </row>
    <row r="741" spans="1:37">
      <c r="A741" s="1">
        <v>53</v>
      </c>
      <c r="B741" s="5">
        <v>0.60599999999999998</v>
      </c>
      <c r="C741" t="s">
        <v>10444</v>
      </c>
      <c r="D741">
        <v>0</v>
      </c>
      <c r="E741">
        <v>0</v>
      </c>
      <c r="F741">
        <v>2</v>
      </c>
      <c r="G741">
        <v>10</v>
      </c>
      <c r="H741">
        <v>7</v>
      </c>
      <c r="I741">
        <v>7</v>
      </c>
      <c r="J741">
        <v>58</v>
      </c>
      <c r="K741" t="s">
        <v>369</v>
      </c>
      <c r="L741">
        <v>2</v>
      </c>
      <c r="M741">
        <v>58</v>
      </c>
      <c r="N741" t="s">
        <v>10445</v>
      </c>
      <c r="O741" t="s">
        <v>520</v>
      </c>
      <c r="P741" t="s">
        <v>30</v>
      </c>
      <c r="Q741" t="s">
        <v>31</v>
      </c>
      <c r="R741" t="s">
        <v>32</v>
      </c>
      <c r="S741" t="s">
        <v>220</v>
      </c>
      <c r="T741" t="s">
        <v>706</v>
      </c>
      <c r="U741" t="s">
        <v>10446</v>
      </c>
      <c r="V741" t="s">
        <v>10326</v>
      </c>
      <c r="X741" t="str">
        <f>VLOOKUP(pbp!V3491, games!$B$2:$R$40, 3, FALSE)</f>
        <v>2020-10-13T00:15Z</v>
      </c>
      <c r="Y741">
        <f>VLOOKUP(1*V741,NFLGames!$H$11:$H$555,1,FALSE)</f>
        <v>401127965</v>
      </c>
      <c r="Z741">
        <f>VLOOKUP($Y741, NFLGames!$H$11:$K$555,2,FALSE)</f>
        <v>2019</v>
      </c>
      <c r="AA741">
        <f>VLOOKUP($Y741, NFLGames!$H$11:$K$555,3,FALSE)</f>
        <v>5</v>
      </c>
      <c r="AB741" s="6">
        <f>IF(A742=0, 0, AH742-tbl_pbp[[#This Row],[Saints Win %]])</f>
        <v>-3.400000000000003E-2</v>
      </c>
      <c r="AE741">
        <f>ABS(tbl_pbp[[#This Row],[play.homeScore]]-tbl_pbp[[#This Row],[play.awayScore]])</f>
        <v>3</v>
      </c>
      <c r="AF741">
        <f>IF(tbl_pbp[[#This Row],[Play Saints Win % Increase]]&gt;=$AF$4,1,0)</f>
        <v>0</v>
      </c>
      <c r="AG741" t="str">
        <f>VLOOKUP(tbl_pbp[[#This Row],[gameId]], games!$B$2:$T$40, 9, FALSE)</f>
        <v>tampa-bay-buccaneers</v>
      </c>
      <c r="AH741" s="5">
        <f>IF(tbl_pbp[[#This Row],[AwayTeam]] &lt;&gt; "new-orleans-saints", tbl_pbp[[#This Row],[homeWinPercentage]], 1-tbl_pbp[[#This Row],[homeWinPercentage]])</f>
        <v>0.60599999999999998</v>
      </c>
      <c r="AI741" s="13">
        <f>tbl_pbp[[#This Row],[Kamara]]*tbl_pbp[[#This Row],[Impactful Play]]</f>
        <v>0</v>
      </c>
      <c r="AJ741" s="13">
        <f>tbl_pbp[[#This Row],[Thomas]]*tbl_pbp[[#This Row],[Impactful Play]]</f>
        <v>0</v>
      </c>
      <c r="AK741" s="13" t="str">
        <f>VLOOKUP(tbl_pbp[[#This Row],[Play Saints Win % Increase]], tbl_impact[],3,TRUE)</f>
        <v>Bad (0 to -5%)</v>
      </c>
    </row>
    <row r="742" spans="1:37">
      <c r="A742" s="1">
        <v>54</v>
      </c>
      <c r="B742" s="5">
        <v>0.57199999999999995</v>
      </c>
      <c r="C742" t="s">
        <v>10447</v>
      </c>
      <c r="D742">
        <v>0</v>
      </c>
      <c r="E742">
        <v>0</v>
      </c>
      <c r="F742">
        <v>2</v>
      </c>
      <c r="G742">
        <v>10</v>
      </c>
      <c r="H742">
        <v>7</v>
      </c>
      <c r="I742">
        <v>10</v>
      </c>
      <c r="J742">
        <v>48</v>
      </c>
      <c r="K742" t="s">
        <v>369</v>
      </c>
      <c r="L742">
        <v>1</v>
      </c>
      <c r="M742">
        <v>48</v>
      </c>
      <c r="N742" t="s">
        <v>10448</v>
      </c>
      <c r="O742" t="s">
        <v>1380</v>
      </c>
      <c r="P742" t="s">
        <v>45</v>
      </c>
      <c r="Q742" t="s">
        <v>46</v>
      </c>
      <c r="R742" t="s">
        <v>47</v>
      </c>
      <c r="S742" t="s">
        <v>33</v>
      </c>
      <c r="T742" t="s">
        <v>136</v>
      </c>
      <c r="U742" t="s">
        <v>514</v>
      </c>
      <c r="V742" t="s">
        <v>10326</v>
      </c>
      <c r="X742" t="str">
        <f>VLOOKUP(pbp!V3492, games!$B$2:$R$40, 3, FALSE)</f>
        <v>2020-10-13T00:15Z</v>
      </c>
      <c r="Y742">
        <f>VLOOKUP(1*V742,NFLGames!$H$11:$H$555,1,FALSE)</f>
        <v>401127965</v>
      </c>
      <c r="Z742">
        <f>VLOOKUP($Y742, NFLGames!$H$11:$K$555,2,FALSE)</f>
        <v>2019</v>
      </c>
      <c r="AA742">
        <f>VLOOKUP($Y742, NFLGames!$H$11:$K$555,3,FALSE)</f>
        <v>5</v>
      </c>
      <c r="AB742" s="6">
        <f>IF(A743=0, 0, AH743-tbl_pbp[[#This Row],[Saints Win %]])</f>
        <v>2.300000000000002E-2</v>
      </c>
      <c r="AE742">
        <f>ABS(tbl_pbp[[#This Row],[play.homeScore]]-tbl_pbp[[#This Row],[play.awayScore]])</f>
        <v>3</v>
      </c>
      <c r="AF742">
        <f>IF(tbl_pbp[[#This Row],[Play Saints Win % Increase]]&gt;=$AF$4,1,0)</f>
        <v>0</v>
      </c>
      <c r="AG742" t="str">
        <f>VLOOKUP(tbl_pbp[[#This Row],[gameId]], games!$B$2:$T$40, 9, FALSE)</f>
        <v>tampa-bay-buccaneers</v>
      </c>
      <c r="AH742" s="5">
        <f>IF(tbl_pbp[[#This Row],[AwayTeam]] &lt;&gt; "new-orleans-saints", tbl_pbp[[#This Row],[homeWinPercentage]], 1-tbl_pbp[[#This Row],[homeWinPercentage]])</f>
        <v>0.57199999999999995</v>
      </c>
      <c r="AI742" s="13">
        <f>tbl_pbp[[#This Row],[Kamara]]*tbl_pbp[[#This Row],[Impactful Play]]</f>
        <v>0</v>
      </c>
      <c r="AJ742" s="13">
        <f>tbl_pbp[[#This Row],[Thomas]]*tbl_pbp[[#This Row],[Impactful Play]]</f>
        <v>0</v>
      </c>
      <c r="AK742" s="13" t="str">
        <f>VLOOKUP(tbl_pbp[[#This Row],[Play Saints Win % Increase]], tbl_impact[],3,TRUE)</f>
        <v>Scented (0 to +5%)</v>
      </c>
    </row>
    <row r="743" spans="1:37">
      <c r="A743" s="1">
        <v>55</v>
      </c>
      <c r="B743" s="5">
        <v>0.59499999999999997</v>
      </c>
      <c r="C743" t="s">
        <v>10449</v>
      </c>
      <c r="D743">
        <v>0</v>
      </c>
      <c r="E743">
        <v>0</v>
      </c>
      <c r="F743">
        <v>2</v>
      </c>
      <c r="G743">
        <v>10</v>
      </c>
      <c r="H743">
        <v>7</v>
      </c>
      <c r="I743">
        <v>10</v>
      </c>
      <c r="J743">
        <v>30</v>
      </c>
      <c r="K743" t="s">
        <v>369</v>
      </c>
      <c r="L743">
        <v>1</v>
      </c>
      <c r="M743">
        <v>30</v>
      </c>
      <c r="N743" t="s">
        <v>10450</v>
      </c>
      <c r="O743" t="s">
        <v>1080</v>
      </c>
      <c r="P743" t="s">
        <v>45</v>
      </c>
      <c r="Q743" t="s">
        <v>46</v>
      </c>
      <c r="R743" t="s">
        <v>47</v>
      </c>
      <c r="S743" t="s">
        <v>33</v>
      </c>
      <c r="T743" t="s">
        <v>39</v>
      </c>
      <c r="U743" t="s">
        <v>398</v>
      </c>
      <c r="V743" t="s">
        <v>10326</v>
      </c>
      <c r="X743" t="str">
        <f>VLOOKUP(pbp!V3493, games!$B$2:$R$40, 3, FALSE)</f>
        <v>2020-10-13T00:15Z</v>
      </c>
      <c r="Y743">
        <f>VLOOKUP(1*V743,NFLGames!$H$11:$H$555,1,FALSE)</f>
        <v>401127965</v>
      </c>
      <c r="Z743">
        <f>VLOOKUP($Y743, NFLGames!$H$11:$K$555,2,FALSE)</f>
        <v>2019</v>
      </c>
      <c r="AA743">
        <f>VLOOKUP($Y743, NFLGames!$H$11:$K$555,3,FALSE)</f>
        <v>5</v>
      </c>
      <c r="AB743" s="6">
        <f>IF(A744=0, 0, AH744-tbl_pbp[[#This Row],[Saints Win %]])</f>
        <v>-1.5000000000000013E-2</v>
      </c>
      <c r="AE743">
        <f>ABS(tbl_pbp[[#This Row],[play.homeScore]]-tbl_pbp[[#This Row],[play.awayScore]])</f>
        <v>3</v>
      </c>
      <c r="AF743">
        <f>IF(tbl_pbp[[#This Row],[Play Saints Win % Increase]]&gt;=$AF$4,1,0)</f>
        <v>0</v>
      </c>
      <c r="AG743" t="str">
        <f>VLOOKUP(tbl_pbp[[#This Row],[gameId]], games!$B$2:$T$40, 9, FALSE)</f>
        <v>tampa-bay-buccaneers</v>
      </c>
      <c r="AH743" s="5">
        <f>IF(tbl_pbp[[#This Row],[AwayTeam]] &lt;&gt; "new-orleans-saints", tbl_pbp[[#This Row],[homeWinPercentage]], 1-tbl_pbp[[#This Row],[homeWinPercentage]])</f>
        <v>0.59499999999999997</v>
      </c>
      <c r="AI743" s="13">
        <f>tbl_pbp[[#This Row],[Kamara]]*tbl_pbp[[#This Row],[Impactful Play]]</f>
        <v>0</v>
      </c>
      <c r="AJ743" s="13">
        <f>tbl_pbp[[#This Row],[Thomas]]*tbl_pbp[[#This Row],[Impactful Play]]</f>
        <v>0</v>
      </c>
      <c r="AK743" s="13" t="str">
        <f>VLOOKUP(tbl_pbp[[#This Row],[Play Saints Win % Increase]], tbl_impact[],3,TRUE)</f>
        <v>Bad (0 to -5%)</v>
      </c>
    </row>
    <row r="744" spans="1:37">
      <c r="A744" s="1">
        <v>56</v>
      </c>
      <c r="B744" s="5">
        <v>0.57999999999999996</v>
      </c>
      <c r="C744" t="s">
        <v>10451</v>
      </c>
      <c r="D744">
        <v>0</v>
      </c>
      <c r="E744">
        <v>0</v>
      </c>
      <c r="F744">
        <v>2</v>
      </c>
      <c r="G744">
        <v>10</v>
      </c>
      <c r="H744">
        <v>7</v>
      </c>
      <c r="I744">
        <v>9</v>
      </c>
      <c r="J744">
        <v>29</v>
      </c>
      <c r="K744" t="s">
        <v>369</v>
      </c>
      <c r="L744">
        <v>2</v>
      </c>
      <c r="M744">
        <v>29</v>
      </c>
      <c r="N744" t="s">
        <v>10452</v>
      </c>
      <c r="O744" t="s">
        <v>954</v>
      </c>
      <c r="P744" t="s">
        <v>266</v>
      </c>
      <c r="Q744" t="s">
        <v>267</v>
      </c>
      <c r="S744" t="s">
        <v>210</v>
      </c>
      <c r="T744" t="s">
        <v>401</v>
      </c>
      <c r="U744" t="s">
        <v>8573</v>
      </c>
      <c r="V744" t="s">
        <v>10326</v>
      </c>
      <c r="X744" t="str">
        <f>VLOOKUP(pbp!V3494, games!$B$2:$R$40, 3, FALSE)</f>
        <v>2020-10-13T00:15Z</v>
      </c>
      <c r="Y744">
        <f>VLOOKUP(1*V744,NFLGames!$H$11:$H$555,1,FALSE)</f>
        <v>401127965</v>
      </c>
      <c r="Z744">
        <f>VLOOKUP($Y744, NFLGames!$H$11:$K$555,2,FALSE)</f>
        <v>2019</v>
      </c>
      <c r="AA744">
        <f>VLOOKUP($Y744, NFLGames!$H$11:$K$555,3,FALSE)</f>
        <v>5</v>
      </c>
      <c r="AB744" s="6">
        <f>IF(A745=0, 0, AH745-tbl_pbp[[#This Row],[Saints Win %]])</f>
        <v>7.2000000000000064E-2</v>
      </c>
      <c r="AE744">
        <f>ABS(tbl_pbp[[#This Row],[play.homeScore]]-tbl_pbp[[#This Row],[play.awayScore]])</f>
        <v>3</v>
      </c>
      <c r="AF744">
        <f>IF(tbl_pbp[[#This Row],[Play Saints Win % Increase]]&gt;=$AF$4,1,0)</f>
        <v>0</v>
      </c>
      <c r="AG744" t="str">
        <f>VLOOKUP(tbl_pbp[[#This Row],[gameId]], games!$B$2:$T$40, 9, FALSE)</f>
        <v>tampa-bay-buccaneers</v>
      </c>
      <c r="AH744" s="5">
        <f>IF(tbl_pbp[[#This Row],[AwayTeam]] &lt;&gt; "new-orleans-saints", tbl_pbp[[#This Row],[homeWinPercentage]], 1-tbl_pbp[[#This Row],[homeWinPercentage]])</f>
        <v>0.57999999999999996</v>
      </c>
      <c r="AI744" s="13">
        <f>tbl_pbp[[#This Row],[Kamara]]*tbl_pbp[[#This Row],[Impactful Play]]</f>
        <v>0</v>
      </c>
      <c r="AJ744" s="13">
        <f>tbl_pbp[[#This Row],[Thomas]]*tbl_pbp[[#This Row],[Impactful Play]]</f>
        <v>0</v>
      </c>
      <c r="AK744" s="13" t="str">
        <f>VLOOKUP(tbl_pbp[[#This Row],[Play Saints Win % Increase]], tbl_impact[],3,TRUE)</f>
        <v>Perfumed (5 to + 10%)</v>
      </c>
    </row>
    <row r="745" spans="1:37">
      <c r="A745" s="1">
        <v>57</v>
      </c>
      <c r="B745" s="5">
        <v>0.65200000000000002</v>
      </c>
      <c r="C745" t="s">
        <v>10453</v>
      </c>
      <c r="D745">
        <v>0</v>
      </c>
      <c r="E745">
        <v>0</v>
      </c>
      <c r="F745">
        <v>2</v>
      </c>
      <c r="G745">
        <v>10</v>
      </c>
      <c r="H745">
        <v>7</v>
      </c>
      <c r="I745">
        <v>15</v>
      </c>
      <c r="J745">
        <v>35</v>
      </c>
      <c r="K745" t="s">
        <v>369</v>
      </c>
      <c r="L745">
        <v>3</v>
      </c>
      <c r="M745">
        <v>35</v>
      </c>
      <c r="N745" t="s">
        <v>10454</v>
      </c>
      <c r="O745" t="s">
        <v>203</v>
      </c>
      <c r="P745" t="s">
        <v>30</v>
      </c>
      <c r="Q745" t="s">
        <v>31</v>
      </c>
      <c r="R745" t="s">
        <v>32</v>
      </c>
      <c r="S745" t="s">
        <v>259</v>
      </c>
      <c r="T745" t="s">
        <v>202</v>
      </c>
      <c r="U745" t="s">
        <v>10455</v>
      </c>
      <c r="V745" t="s">
        <v>10326</v>
      </c>
      <c r="X745" t="str">
        <f>VLOOKUP(pbp!V3495, games!$B$2:$R$40, 3, FALSE)</f>
        <v>2020-10-13T00:15Z</v>
      </c>
      <c r="Y745">
        <f>VLOOKUP(1*V745,NFLGames!$H$11:$H$555,1,FALSE)</f>
        <v>401127965</v>
      </c>
      <c r="Z745">
        <f>VLOOKUP($Y745, NFLGames!$H$11:$K$555,2,FALSE)</f>
        <v>2019</v>
      </c>
      <c r="AA745">
        <f>VLOOKUP($Y745, NFLGames!$H$11:$K$555,3,FALSE)</f>
        <v>5</v>
      </c>
      <c r="AB745" s="6">
        <f>IF(A746=0, 0, AH746-tbl_pbp[[#This Row],[Saints Win %]])</f>
        <v>-5.2000000000000046E-2</v>
      </c>
      <c r="AE745">
        <f>ABS(tbl_pbp[[#This Row],[play.homeScore]]-tbl_pbp[[#This Row],[play.awayScore]])</f>
        <v>3</v>
      </c>
      <c r="AF745">
        <f>IF(tbl_pbp[[#This Row],[Play Saints Win % Increase]]&gt;=$AF$4,1,0)</f>
        <v>0</v>
      </c>
      <c r="AG745" t="str">
        <f>VLOOKUP(tbl_pbp[[#This Row],[gameId]], games!$B$2:$T$40, 9, FALSE)</f>
        <v>tampa-bay-buccaneers</v>
      </c>
      <c r="AH745" s="5">
        <f>IF(tbl_pbp[[#This Row],[AwayTeam]] &lt;&gt; "new-orleans-saints", tbl_pbp[[#This Row],[homeWinPercentage]], 1-tbl_pbp[[#This Row],[homeWinPercentage]])</f>
        <v>0.65200000000000002</v>
      </c>
      <c r="AI745" s="13">
        <f>tbl_pbp[[#This Row],[Kamara]]*tbl_pbp[[#This Row],[Impactful Play]]</f>
        <v>0</v>
      </c>
      <c r="AJ745" s="13">
        <f>tbl_pbp[[#This Row],[Thomas]]*tbl_pbp[[#This Row],[Impactful Play]]</f>
        <v>0</v>
      </c>
      <c r="AK745" s="13" t="str">
        <f>VLOOKUP(tbl_pbp[[#This Row],[Play Saints Win % Increase]], tbl_impact[],3,TRUE)</f>
        <v>Smelly (worse than-5% -&gt; -10%)</v>
      </c>
    </row>
    <row r="746" spans="1:37">
      <c r="A746" s="1">
        <v>58</v>
      </c>
      <c r="B746" s="5">
        <v>0.6</v>
      </c>
      <c r="C746" t="s">
        <v>10456</v>
      </c>
      <c r="D746">
        <v>0</v>
      </c>
      <c r="E746">
        <v>0</v>
      </c>
      <c r="F746">
        <v>2</v>
      </c>
      <c r="G746">
        <v>10</v>
      </c>
      <c r="H746">
        <v>10</v>
      </c>
      <c r="I746">
        <v>4</v>
      </c>
      <c r="J746">
        <v>24</v>
      </c>
      <c r="K746" t="s">
        <v>369</v>
      </c>
      <c r="L746">
        <v>4</v>
      </c>
      <c r="M746">
        <v>24</v>
      </c>
      <c r="N746" t="s">
        <v>10457</v>
      </c>
      <c r="O746" t="s">
        <v>5280</v>
      </c>
      <c r="P746" t="s">
        <v>187</v>
      </c>
      <c r="Q746" t="s">
        <v>188</v>
      </c>
      <c r="R746" t="s">
        <v>189</v>
      </c>
      <c r="S746" t="s">
        <v>69</v>
      </c>
      <c r="T746" t="s">
        <v>172</v>
      </c>
      <c r="U746" t="s">
        <v>10458</v>
      </c>
      <c r="V746" t="s">
        <v>10326</v>
      </c>
      <c r="X746" t="str">
        <f>VLOOKUP(pbp!V3496, games!$B$2:$R$40, 3, FALSE)</f>
        <v>2020-10-13T00:15Z</v>
      </c>
      <c r="Y746">
        <f>VLOOKUP(1*V746,NFLGames!$H$11:$H$555,1,FALSE)</f>
        <v>401127965</v>
      </c>
      <c r="Z746">
        <f>VLOOKUP($Y746, NFLGames!$H$11:$K$555,2,FALSE)</f>
        <v>2019</v>
      </c>
      <c r="AA746">
        <f>VLOOKUP($Y746, NFLGames!$H$11:$K$555,3,FALSE)</f>
        <v>5</v>
      </c>
      <c r="AB746" s="6">
        <f>IF(A747=0, 0, AH747-tbl_pbp[[#This Row],[Saints Win %]])</f>
        <v>6.0000000000000053E-3</v>
      </c>
      <c r="AE746">
        <f>ABS(tbl_pbp[[#This Row],[play.homeScore]]-tbl_pbp[[#This Row],[play.awayScore]])</f>
        <v>0</v>
      </c>
      <c r="AF746">
        <f>IF(tbl_pbp[[#This Row],[Play Saints Win % Increase]]&gt;=$AF$4,1,0)</f>
        <v>0</v>
      </c>
      <c r="AG746" t="str">
        <f>VLOOKUP(tbl_pbp[[#This Row],[gameId]], games!$B$2:$T$40, 9, FALSE)</f>
        <v>tampa-bay-buccaneers</v>
      </c>
      <c r="AH746" s="5">
        <f>IF(tbl_pbp[[#This Row],[AwayTeam]] &lt;&gt; "new-orleans-saints", tbl_pbp[[#This Row],[homeWinPercentage]], 1-tbl_pbp[[#This Row],[homeWinPercentage]])</f>
        <v>0.6</v>
      </c>
      <c r="AI746" s="13">
        <f>tbl_pbp[[#This Row],[Kamara]]*tbl_pbp[[#This Row],[Impactful Play]]</f>
        <v>0</v>
      </c>
      <c r="AJ746" s="13">
        <f>tbl_pbp[[#This Row],[Thomas]]*tbl_pbp[[#This Row],[Impactful Play]]</f>
        <v>0</v>
      </c>
      <c r="AK746" s="13" t="str">
        <f>VLOOKUP(tbl_pbp[[#This Row],[Play Saints Win % Increase]], tbl_impact[],3,TRUE)</f>
        <v>Scented (0 to +5%)</v>
      </c>
    </row>
    <row r="747" spans="1:37">
      <c r="A747" s="1">
        <v>59</v>
      </c>
      <c r="B747" s="5">
        <v>0.60599999999999998</v>
      </c>
      <c r="C747" t="s">
        <v>10459</v>
      </c>
      <c r="D747">
        <v>0</v>
      </c>
      <c r="E747">
        <v>0</v>
      </c>
      <c r="F747">
        <v>2</v>
      </c>
      <c r="G747">
        <v>10</v>
      </c>
      <c r="H747">
        <v>10</v>
      </c>
      <c r="I747">
        <v>0</v>
      </c>
      <c r="J747">
        <v>65</v>
      </c>
      <c r="K747" t="s">
        <v>369</v>
      </c>
      <c r="L747">
        <v>0</v>
      </c>
      <c r="M747">
        <v>65</v>
      </c>
      <c r="N747" t="s">
        <v>446</v>
      </c>
      <c r="O747" t="s">
        <v>5280</v>
      </c>
      <c r="P747" t="s">
        <v>25</v>
      </c>
      <c r="Q747" t="s">
        <v>26</v>
      </c>
      <c r="R747" t="s">
        <v>27</v>
      </c>
      <c r="V747" t="s">
        <v>10326</v>
      </c>
      <c r="X747" t="str">
        <f>VLOOKUP(pbp!V3497, games!$B$2:$R$40, 3, FALSE)</f>
        <v>2020-10-13T00:15Z</v>
      </c>
      <c r="Y747">
        <f>VLOOKUP(1*V747,NFLGames!$H$11:$H$555,1,FALSE)</f>
        <v>401127965</v>
      </c>
      <c r="Z747">
        <f>VLOOKUP($Y747, NFLGames!$H$11:$K$555,2,FALSE)</f>
        <v>2019</v>
      </c>
      <c r="AA747">
        <f>VLOOKUP($Y747, NFLGames!$H$11:$K$555,3,FALSE)</f>
        <v>5</v>
      </c>
      <c r="AB747" s="6">
        <f>IF(A748=0, 0, AH748-tbl_pbp[[#This Row],[Saints Win %]])</f>
        <v>-7.0999999999999952E-2</v>
      </c>
      <c r="AE747">
        <f>ABS(tbl_pbp[[#This Row],[play.homeScore]]-tbl_pbp[[#This Row],[play.awayScore]])</f>
        <v>0</v>
      </c>
      <c r="AF747">
        <f>IF(tbl_pbp[[#This Row],[Play Saints Win % Increase]]&gt;=$AF$4,1,0)</f>
        <v>0</v>
      </c>
      <c r="AG747" t="str">
        <f>VLOOKUP(tbl_pbp[[#This Row],[gameId]], games!$B$2:$T$40, 9, FALSE)</f>
        <v>tampa-bay-buccaneers</v>
      </c>
      <c r="AH747" s="5">
        <f>IF(tbl_pbp[[#This Row],[AwayTeam]] &lt;&gt; "new-orleans-saints", tbl_pbp[[#This Row],[homeWinPercentage]], 1-tbl_pbp[[#This Row],[homeWinPercentage]])</f>
        <v>0.60599999999999998</v>
      </c>
      <c r="AI747" s="13">
        <f>tbl_pbp[[#This Row],[Kamara]]*tbl_pbp[[#This Row],[Impactful Play]]</f>
        <v>0</v>
      </c>
      <c r="AJ747" s="13">
        <f>tbl_pbp[[#This Row],[Thomas]]*tbl_pbp[[#This Row],[Impactful Play]]</f>
        <v>0</v>
      </c>
      <c r="AK747" s="13" t="str">
        <f>VLOOKUP(tbl_pbp[[#This Row],[Play Saints Win % Increase]], tbl_impact[],3,TRUE)</f>
        <v>Smelly (worse than-5% -&gt; -10%)</v>
      </c>
    </row>
    <row r="748" spans="1:37">
      <c r="A748" s="1">
        <v>60</v>
      </c>
      <c r="B748" s="5">
        <v>0.53500000000000003</v>
      </c>
      <c r="C748" t="s">
        <v>10460</v>
      </c>
      <c r="D748">
        <v>0</v>
      </c>
      <c r="E748">
        <v>0</v>
      </c>
      <c r="F748">
        <v>2</v>
      </c>
      <c r="G748">
        <v>10</v>
      </c>
      <c r="H748">
        <v>10</v>
      </c>
      <c r="I748">
        <v>10</v>
      </c>
      <c r="J748">
        <v>25</v>
      </c>
      <c r="K748" t="s">
        <v>29</v>
      </c>
      <c r="L748">
        <v>1</v>
      </c>
      <c r="M748">
        <v>75</v>
      </c>
      <c r="N748" t="s">
        <v>10461</v>
      </c>
      <c r="O748" t="s">
        <v>5280</v>
      </c>
      <c r="P748" t="s">
        <v>94</v>
      </c>
      <c r="Q748" t="s">
        <v>95</v>
      </c>
      <c r="R748" t="s">
        <v>96</v>
      </c>
      <c r="S748" t="s">
        <v>33</v>
      </c>
      <c r="T748" t="s">
        <v>34</v>
      </c>
      <c r="U748" t="s">
        <v>35</v>
      </c>
      <c r="V748" t="s">
        <v>10326</v>
      </c>
      <c r="X748" t="str">
        <f>VLOOKUP(pbp!V3498, games!$B$2:$R$40, 3, FALSE)</f>
        <v>2020-10-13T00:15Z</v>
      </c>
      <c r="Y748">
        <f>VLOOKUP(1*V748,NFLGames!$H$11:$H$555,1,FALSE)</f>
        <v>401127965</v>
      </c>
      <c r="Z748">
        <f>VLOOKUP($Y748, NFLGames!$H$11:$K$555,2,FALSE)</f>
        <v>2019</v>
      </c>
      <c r="AA748">
        <f>VLOOKUP($Y748, NFLGames!$H$11:$K$555,3,FALSE)</f>
        <v>5</v>
      </c>
      <c r="AB748" s="6">
        <f>IF(A749=0, 0, AH749-tbl_pbp[[#This Row],[Saints Win %]])</f>
        <v>4.0999999999999925E-2</v>
      </c>
      <c r="AE748">
        <f>ABS(tbl_pbp[[#This Row],[play.homeScore]]-tbl_pbp[[#This Row],[play.awayScore]])</f>
        <v>0</v>
      </c>
      <c r="AF748">
        <f>IF(tbl_pbp[[#This Row],[Play Saints Win % Increase]]&gt;=$AF$4,1,0)</f>
        <v>0</v>
      </c>
      <c r="AG748" t="str">
        <f>VLOOKUP(tbl_pbp[[#This Row],[gameId]], games!$B$2:$T$40, 9, FALSE)</f>
        <v>tampa-bay-buccaneers</v>
      </c>
      <c r="AH748" s="5">
        <f>IF(tbl_pbp[[#This Row],[AwayTeam]] &lt;&gt; "new-orleans-saints", tbl_pbp[[#This Row],[homeWinPercentage]], 1-tbl_pbp[[#This Row],[homeWinPercentage]])</f>
        <v>0.53500000000000003</v>
      </c>
      <c r="AI748" s="13">
        <f>tbl_pbp[[#This Row],[Kamara]]*tbl_pbp[[#This Row],[Impactful Play]]</f>
        <v>0</v>
      </c>
      <c r="AJ748" s="13">
        <f>tbl_pbp[[#This Row],[Thomas]]*tbl_pbp[[#This Row],[Impactful Play]]</f>
        <v>0</v>
      </c>
      <c r="AK748" s="13" t="str">
        <f>VLOOKUP(tbl_pbp[[#This Row],[Play Saints Win % Increase]], tbl_impact[],3,TRUE)</f>
        <v>Scented (0 to +5%)</v>
      </c>
    </row>
    <row r="749" spans="1:37">
      <c r="A749" s="1">
        <v>61</v>
      </c>
      <c r="B749" s="5">
        <v>0.57599999999999996</v>
      </c>
      <c r="C749" t="s">
        <v>10462</v>
      </c>
      <c r="D749">
        <v>0</v>
      </c>
      <c r="E749">
        <v>0</v>
      </c>
      <c r="F749">
        <v>2</v>
      </c>
      <c r="G749">
        <v>10</v>
      </c>
      <c r="H749">
        <v>10</v>
      </c>
      <c r="I749">
        <v>20</v>
      </c>
      <c r="J749">
        <v>15</v>
      </c>
      <c r="K749" t="s">
        <v>29</v>
      </c>
      <c r="L749">
        <v>1</v>
      </c>
      <c r="M749">
        <v>85</v>
      </c>
      <c r="N749" t="s">
        <v>10463</v>
      </c>
      <c r="O749" t="s">
        <v>2435</v>
      </c>
      <c r="P749" t="s">
        <v>94</v>
      </c>
      <c r="Q749" t="s">
        <v>95</v>
      </c>
      <c r="R749" t="s">
        <v>96</v>
      </c>
      <c r="S749" t="s">
        <v>1533</v>
      </c>
      <c r="T749" t="s">
        <v>263</v>
      </c>
      <c r="U749" t="s">
        <v>9317</v>
      </c>
      <c r="V749" t="s">
        <v>10326</v>
      </c>
      <c r="X749" t="str">
        <f>VLOOKUP(pbp!V3499, games!$B$2:$R$40, 3, FALSE)</f>
        <v>2020-10-13T00:15Z</v>
      </c>
      <c r="Y749">
        <f>VLOOKUP(1*V749,NFLGames!$H$11:$H$555,1,FALSE)</f>
        <v>401127965</v>
      </c>
      <c r="Z749">
        <f>VLOOKUP($Y749, NFLGames!$H$11:$K$555,2,FALSE)</f>
        <v>2019</v>
      </c>
      <c r="AA749">
        <f>VLOOKUP($Y749, NFLGames!$H$11:$K$555,3,FALSE)</f>
        <v>5</v>
      </c>
      <c r="AB749" s="6">
        <f>IF(A750=0, 0, AH750-tbl_pbp[[#This Row],[Saints Win %]])</f>
        <v>-1.0000000000000009E-2</v>
      </c>
      <c r="AE749">
        <f>ABS(tbl_pbp[[#This Row],[play.homeScore]]-tbl_pbp[[#This Row],[play.awayScore]])</f>
        <v>0</v>
      </c>
      <c r="AF749">
        <f>IF(tbl_pbp[[#This Row],[Play Saints Win % Increase]]&gt;=$AF$4,1,0)</f>
        <v>0</v>
      </c>
      <c r="AG749" t="str">
        <f>VLOOKUP(tbl_pbp[[#This Row],[gameId]], games!$B$2:$T$40, 9, FALSE)</f>
        <v>tampa-bay-buccaneers</v>
      </c>
      <c r="AH749" s="5">
        <f>IF(tbl_pbp[[#This Row],[AwayTeam]] &lt;&gt; "new-orleans-saints", tbl_pbp[[#This Row],[homeWinPercentage]], 1-tbl_pbp[[#This Row],[homeWinPercentage]])</f>
        <v>0.57599999999999996</v>
      </c>
      <c r="AI749" s="13">
        <f>tbl_pbp[[#This Row],[Kamara]]*tbl_pbp[[#This Row],[Impactful Play]]</f>
        <v>0</v>
      </c>
      <c r="AJ749" s="13">
        <f>tbl_pbp[[#This Row],[Thomas]]*tbl_pbp[[#This Row],[Impactful Play]]</f>
        <v>0</v>
      </c>
      <c r="AK749" s="13" t="str">
        <f>VLOOKUP(tbl_pbp[[#This Row],[Play Saints Win % Increase]], tbl_impact[],3,TRUE)</f>
        <v>Bad (0 to -5%)</v>
      </c>
    </row>
    <row r="750" spans="1:37">
      <c r="A750" s="1">
        <v>62</v>
      </c>
      <c r="B750" s="5">
        <v>0.56599999999999995</v>
      </c>
      <c r="C750" t="s">
        <v>10464</v>
      </c>
      <c r="D750">
        <v>0</v>
      </c>
      <c r="E750">
        <v>0</v>
      </c>
      <c r="F750">
        <v>2</v>
      </c>
      <c r="G750">
        <v>10</v>
      </c>
      <c r="H750">
        <v>10</v>
      </c>
      <c r="I750">
        <v>10</v>
      </c>
      <c r="J750">
        <v>30</v>
      </c>
      <c r="K750" t="s">
        <v>29</v>
      </c>
      <c r="L750">
        <v>1</v>
      </c>
      <c r="M750">
        <v>70</v>
      </c>
      <c r="N750" t="s">
        <v>10465</v>
      </c>
      <c r="O750" t="s">
        <v>337</v>
      </c>
      <c r="P750" t="s">
        <v>94</v>
      </c>
      <c r="Q750" t="s">
        <v>95</v>
      </c>
      <c r="R750" t="s">
        <v>96</v>
      </c>
      <c r="S750" t="s">
        <v>33</v>
      </c>
      <c r="T750" t="s">
        <v>39</v>
      </c>
      <c r="U750" t="s">
        <v>398</v>
      </c>
      <c r="V750" t="s">
        <v>10326</v>
      </c>
      <c r="X750" t="str">
        <f>VLOOKUP(pbp!V3500, games!$B$2:$R$40, 3, FALSE)</f>
        <v>2020-10-13T00:15Z</v>
      </c>
      <c r="Y750">
        <f>VLOOKUP(1*V750,NFLGames!$H$11:$H$555,1,FALSE)</f>
        <v>401127965</v>
      </c>
      <c r="Z750">
        <f>VLOOKUP($Y750, NFLGames!$H$11:$K$555,2,FALSE)</f>
        <v>2019</v>
      </c>
      <c r="AA750">
        <f>VLOOKUP($Y750, NFLGames!$H$11:$K$555,3,FALSE)</f>
        <v>5</v>
      </c>
      <c r="AB750" s="6">
        <f>IF(A751=0, 0, AH751-tbl_pbp[[#This Row],[Saints Win %]])</f>
        <v>1.3000000000000012E-2</v>
      </c>
      <c r="AE750">
        <f>ABS(tbl_pbp[[#This Row],[play.homeScore]]-tbl_pbp[[#This Row],[play.awayScore]])</f>
        <v>0</v>
      </c>
      <c r="AF750">
        <f>IF(tbl_pbp[[#This Row],[Play Saints Win % Increase]]&gt;=$AF$4,1,0)</f>
        <v>0</v>
      </c>
      <c r="AG750" t="str">
        <f>VLOOKUP(tbl_pbp[[#This Row],[gameId]], games!$B$2:$T$40, 9, FALSE)</f>
        <v>tampa-bay-buccaneers</v>
      </c>
      <c r="AH750" s="5">
        <f>IF(tbl_pbp[[#This Row],[AwayTeam]] &lt;&gt; "new-orleans-saints", tbl_pbp[[#This Row],[homeWinPercentage]], 1-tbl_pbp[[#This Row],[homeWinPercentage]])</f>
        <v>0.56599999999999995</v>
      </c>
      <c r="AI750" s="13">
        <f>tbl_pbp[[#This Row],[Kamara]]*tbl_pbp[[#This Row],[Impactful Play]]</f>
        <v>0</v>
      </c>
      <c r="AJ750" s="13">
        <f>tbl_pbp[[#This Row],[Thomas]]*tbl_pbp[[#This Row],[Impactful Play]]</f>
        <v>0</v>
      </c>
      <c r="AK750" s="13" t="str">
        <f>VLOOKUP(tbl_pbp[[#This Row],[Play Saints Win % Increase]], tbl_impact[],3,TRUE)</f>
        <v>Scented (0 to +5%)</v>
      </c>
    </row>
    <row r="751" spans="1:37">
      <c r="A751" s="1">
        <v>63</v>
      </c>
      <c r="B751" s="5">
        <v>0.57899999999999996</v>
      </c>
      <c r="C751" t="s">
        <v>10466</v>
      </c>
      <c r="D751">
        <v>0</v>
      </c>
      <c r="E751">
        <v>0</v>
      </c>
      <c r="F751">
        <v>2</v>
      </c>
      <c r="G751">
        <v>10</v>
      </c>
      <c r="H751">
        <v>10</v>
      </c>
      <c r="I751">
        <v>15</v>
      </c>
      <c r="J751">
        <v>25</v>
      </c>
      <c r="K751" t="s">
        <v>29</v>
      </c>
      <c r="L751">
        <v>1</v>
      </c>
      <c r="M751">
        <v>75</v>
      </c>
      <c r="N751" t="s">
        <v>10467</v>
      </c>
      <c r="O751" t="s">
        <v>337</v>
      </c>
      <c r="P751" t="s">
        <v>45</v>
      </c>
      <c r="Q751" t="s">
        <v>46</v>
      </c>
      <c r="R751" t="s">
        <v>47</v>
      </c>
      <c r="S751" t="s">
        <v>250</v>
      </c>
      <c r="T751" t="s">
        <v>34</v>
      </c>
      <c r="U751" t="s">
        <v>10468</v>
      </c>
      <c r="V751" t="s">
        <v>10326</v>
      </c>
      <c r="X751" t="str">
        <f>VLOOKUP(pbp!V3501, games!$B$2:$R$40, 3, FALSE)</f>
        <v>2020-10-13T00:15Z</v>
      </c>
      <c r="Y751">
        <f>VLOOKUP(1*V751,NFLGames!$H$11:$H$555,1,FALSE)</f>
        <v>401127965</v>
      </c>
      <c r="Z751">
        <f>VLOOKUP($Y751, NFLGames!$H$11:$K$555,2,FALSE)</f>
        <v>2019</v>
      </c>
      <c r="AA751">
        <f>VLOOKUP($Y751, NFLGames!$H$11:$K$555,3,FALSE)</f>
        <v>5</v>
      </c>
      <c r="AB751" s="6">
        <f>IF(A752=0, 0, AH752-tbl_pbp[[#This Row],[Saints Win %]])</f>
        <v>3.0000000000000027E-3</v>
      </c>
      <c r="AE751">
        <f>ABS(tbl_pbp[[#This Row],[play.homeScore]]-tbl_pbp[[#This Row],[play.awayScore]])</f>
        <v>0</v>
      </c>
      <c r="AF751">
        <f>IF(tbl_pbp[[#This Row],[Play Saints Win % Increase]]&gt;=$AF$4,1,0)</f>
        <v>0</v>
      </c>
      <c r="AG751" t="str">
        <f>VLOOKUP(tbl_pbp[[#This Row],[gameId]], games!$B$2:$T$40, 9, FALSE)</f>
        <v>tampa-bay-buccaneers</v>
      </c>
      <c r="AH751" s="5">
        <f>IF(tbl_pbp[[#This Row],[AwayTeam]] &lt;&gt; "new-orleans-saints", tbl_pbp[[#This Row],[homeWinPercentage]], 1-tbl_pbp[[#This Row],[homeWinPercentage]])</f>
        <v>0.57899999999999996</v>
      </c>
      <c r="AI751" s="13">
        <f>tbl_pbp[[#This Row],[Kamara]]*tbl_pbp[[#This Row],[Impactful Play]]</f>
        <v>0</v>
      </c>
      <c r="AJ751" s="13">
        <f>tbl_pbp[[#This Row],[Thomas]]*tbl_pbp[[#This Row],[Impactful Play]]</f>
        <v>0</v>
      </c>
      <c r="AK751" s="13" t="str">
        <f>VLOOKUP(tbl_pbp[[#This Row],[Play Saints Win % Increase]], tbl_impact[],3,TRUE)</f>
        <v>Scented (0 to +5%)</v>
      </c>
    </row>
    <row r="752" spans="1:37">
      <c r="A752" s="1">
        <v>64</v>
      </c>
      <c r="B752" s="5">
        <v>0.58199999999999996</v>
      </c>
      <c r="C752" t="s">
        <v>10469</v>
      </c>
      <c r="D752">
        <v>0</v>
      </c>
      <c r="E752">
        <v>0</v>
      </c>
      <c r="F752">
        <v>2</v>
      </c>
      <c r="G752">
        <v>10</v>
      </c>
      <c r="H752">
        <v>10</v>
      </c>
      <c r="I752">
        <v>10</v>
      </c>
      <c r="J752">
        <v>30</v>
      </c>
      <c r="K752" t="s">
        <v>29</v>
      </c>
      <c r="L752">
        <v>2</v>
      </c>
      <c r="M752">
        <v>70</v>
      </c>
      <c r="N752" t="s">
        <v>10470</v>
      </c>
      <c r="O752" t="s">
        <v>214</v>
      </c>
      <c r="P752" t="s">
        <v>30</v>
      </c>
      <c r="Q752" t="s">
        <v>31</v>
      </c>
      <c r="R752" t="s">
        <v>32</v>
      </c>
      <c r="S752" t="s">
        <v>120</v>
      </c>
      <c r="T752" t="s">
        <v>39</v>
      </c>
      <c r="U752" t="s">
        <v>399</v>
      </c>
      <c r="V752" t="s">
        <v>10326</v>
      </c>
      <c r="X752" t="str">
        <f>VLOOKUP(pbp!V3502, games!$B$2:$R$40, 3, FALSE)</f>
        <v>2020-10-13T00:15Z</v>
      </c>
      <c r="Y752">
        <f>VLOOKUP(1*V752,NFLGames!$H$11:$H$555,1,FALSE)</f>
        <v>401127965</v>
      </c>
      <c r="Z752">
        <f>VLOOKUP($Y752, NFLGames!$H$11:$K$555,2,FALSE)</f>
        <v>2019</v>
      </c>
      <c r="AA752">
        <f>VLOOKUP($Y752, NFLGames!$H$11:$K$555,3,FALSE)</f>
        <v>5</v>
      </c>
      <c r="AB752" s="6">
        <f>IF(A753=0, 0, AH753-tbl_pbp[[#This Row],[Saints Win %]])</f>
        <v>5.2000000000000046E-2</v>
      </c>
      <c r="AE752">
        <f>ABS(tbl_pbp[[#This Row],[play.homeScore]]-tbl_pbp[[#This Row],[play.awayScore]])</f>
        <v>0</v>
      </c>
      <c r="AF752">
        <f>IF(tbl_pbp[[#This Row],[Play Saints Win % Increase]]&gt;=$AF$4,1,0)</f>
        <v>0</v>
      </c>
      <c r="AG752" t="str">
        <f>VLOOKUP(tbl_pbp[[#This Row],[gameId]], games!$B$2:$T$40, 9, FALSE)</f>
        <v>tampa-bay-buccaneers</v>
      </c>
      <c r="AH752" s="5">
        <f>IF(tbl_pbp[[#This Row],[AwayTeam]] &lt;&gt; "new-orleans-saints", tbl_pbp[[#This Row],[homeWinPercentage]], 1-tbl_pbp[[#This Row],[homeWinPercentage]])</f>
        <v>0.58199999999999996</v>
      </c>
      <c r="AI752" s="13">
        <f>tbl_pbp[[#This Row],[Kamara]]*tbl_pbp[[#This Row],[Impactful Play]]</f>
        <v>0</v>
      </c>
      <c r="AJ752" s="13">
        <f>tbl_pbp[[#This Row],[Thomas]]*tbl_pbp[[#This Row],[Impactful Play]]</f>
        <v>0</v>
      </c>
      <c r="AK752" s="13" t="str">
        <f>VLOOKUP(tbl_pbp[[#This Row],[Play Saints Win % Increase]], tbl_impact[],3,TRUE)</f>
        <v>Perfumed (5 to + 10%)</v>
      </c>
    </row>
    <row r="753" spans="1:37">
      <c r="A753" s="1">
        <v>65</v>
      </c>
      <c r="B753" s="5">
        <v>0.63400000000000001</v>
      </c>
      <c r="C753" t="s">
        <v>10471</v>
      </c>
      <c r="D753">
        <v>0</v>
      </c>
      <c r="E753">
        <v>0</v>
      </c>
      <c r="F753">
        <v>2</v>
      </c>
      <c r="G753">
        <v>10</v>
      </c>
      <c r="H753">
        <v>10</v>
      </c>
      <c r="I753">
        <v>6</v>
      </c>
      <c r="J753">
        <v>34</v>
      </c>
      <c r="K753" t="s">
        <v>29</v>
      </c>
      <c r="L753">
        <v>3</v>
      </c>
      <c r="M753">
        <v>66</v>
      </c>
      <c r="N753" t="s">
        <v>10472</v>
      </c>
      <c r="O753" t="s">
        <v>4276</v>
      </c>
      <c r="P753" t="s">
        <v>30</v>
      </c>
      <c r="Q753" t="s">
        <v>31</v>
      </c>
      <c r="R753" t="s">
        <v>32</v>
      </c>
      <c r="S753" t="s">
        <v>302</v>
      </c>
      <c r="T753" t="s">
        <v>127</v>
      </c>
      <c r="U753" t="s">
        <v>10473</v>
      </c>
      <c r="V753" t="s">
        <v>10326</v>
      </c>
      <c r="X753" t="str">
        <f>VLOOKUP(pbp!V3503, games!$B$2:$R$40, 3, FALSE)</f>
        <v>2020-10-13T00:15Z</v>
      </c>
      <c r="Y753">
        <f>VLOOKUP(1*V753,NFLGames!$H$11:$H$555,1,FALSE)</f>
        <v>401127965</v>
      </c>
      <c r="Z753">
        <f>VLOOKUP($Y753, NFLGames!$H$11:$K$555,2,FALSE)</f>
        <v>2019</v>
      </c>
      <c r="AA753">
        <f>VLOOKUP($Y753, NFLGames!$H$11:$K$555,3,FALSE)</f>
        <v>5</v>
      </c>
      <c r="AB753" s="6">
        <f>IF(A754=0, 0, AH754-tbl_pbp[[#This Row],[Saints Win %]])</f>
        <v>2.0000000000000018E-2</v>
      </c>
      <c r="AD753">
        <v>1</v>
      </c>
      <c r="AE753">
        <f>ABS(tbl_pbp[[#This Row],[play.homeScore]]-tbl_pbp[[#This Row],[play.awayScore]])</f>
        <v>0</v>
      </c>
      <c r="AF753">
        <f>IF(tbl_pbp[[#This Row],[Play Saints Win % Increase]]&gt;=$AF$4,1,0)</f>
        <v>0</v>
      </c>
      <c r="AG753" t="str">
        <f>VLOOKUP(tbl_pbp[[#This Row],[gameId]], games!$B$2:$T$40, 9, FALSE)</f>
        <v>tampa-bay-buccaneers</v>
      </c>
      <c r="AH753" s="5">
        <f>IF(tbl_pbp[[#This Row],[AwayTeam]] &lt;&gt; "new-orleans-saints", tbl_pbp[[#This Row],[homeWinPercentage]], 1-tbl_pbp[[#This Row],[homeWinPercentage]])</f>
        <v>0.63400000000000001</v>
      </c>
      <c r="AI753" s="13">
        <f>tbl_pbp[[#This Row],[Kamara]]*tbl_pbp[[#This Row],[Impactful Play]]</f>
        <v>0</v>
      </c>
      <c r="AJ753" s="13">
        <f>tbl_pbp[[#This Row],[Thomas]]*tbl_pbp[[#This Row],[Impactful Play]]</f>
        <v>0</v>
      </c>
      <c r="AK753" s="13" t="str">
        <f>VLOOKUP(tbl_pbp[[#This Row],[Play Saints Win % Increase]], tbl_impact[],3,TRUE)</f>
        <v>Scented (0 to +5%)</v>
      </c>
    </row>
    <row r="754" spans="1:37">
      <c r="A754" s="1">
        <v>66</v>
      </c>
      <c r="B754" s="5">
        <v>0.65400000000000003</v>
      </c>
      <c r="C754" t="s">
        <v>10474</v>
      </c>
      <c r="D754">
        <v>0</v>
      </c>
      <c r="E754">
        <v>0</v>
      </c>
      <c r="F754">
        <v>2</v>
      </c>
      <c r="G754">
        <v>10</v>
      </c>
      <c r="H754">
        <v>10</v>
      </c>
      <c r="I754">
        <v>10</v>
      </c>
      <c r="J754">
        <v>42</v>
      </c>
      <c r="K754" t="s">
        <v>29</v>
      </c>
      <c r="L754">
        <v>1</v>
      </c>
      <c r="M754">
        <v>58</v>
      </c>
      <c r="N754" t="s">
        <v>10475</v>
      </c>
      <c r="O754" t="s">
        <v>345</v>
      </c>
      <c r="P754" t="s">
        <v>30</v>
      </c>
      <c r="Q754" t="s">
        <v>31</v>
      </c>
      <c r="R754" t="s">
        <v>32</v>
      </c>
      <c r="S754" t="s">
        <v>33</v>
      </c>
      <c r="T754" t="s">
        <v>132</v>
      </c>
      <c r="U754" t="s">
        <v>133</v>
      </c>
      <c r="V754" t="s">
        <v>10326</v>
      </c>
      <c r="X754" t="str">
        <f>VLOOKUP(pbp!V3504, games!$B$2:$R$40, 3, FALSE)</f>
        <v>2020-10-13T00:15Z</v>
      </c>
      <c r="Y754">
        <f>VLOOKUP(1*V754,NFLGames!$H$11:$H$555,1,FALSE)</f>
        <v>401127965</v>
      </c>
      <c r="Z754">
        <f>VLOOKUP($Y754, NFLGames!$H$11:$K$555,2,FALSE)</f>
        <v>2019</v>
      </c>
      <c r="AA754">
        <f>VLOOKUP($Y754, NFLGames!$H$11:$K$555,3,FALSE)</f>
        <v>5</v>
      </c>
      <c r="AB754" s="6">
        <f>IF(A755=0, 0, AH755-tbl_pbp[[#This Row],[Saints Win %]])</f>
        <v>2.0000000000000018E-2</v>
      </c>
      <c r="AE754">
        <f>ABS(tbl_pbp[[#This Row],[play.homeScore]]-tbl_pbp[[#This Row],[play.awayScore]])</f>
        <v>0</v>
      </c>
      <c r="AF754">
        <f>IF(tbl_pbp[[#This Row],[Play Saints Win % Increase]]&gt;=$AF$4,1,0)</f>
        <v>0</v>
      </c>
      <c r="AG754" t="str">
        <f>VLOOKUP(tbl_pbp[[#This Row],[gameId]], games!$B$2:$T$40, 9, FALSE)</f>
        <v>tampa-bay-buccaneers</v>
      </c>
      <c r="AH754" s="5">
        <f>IF(tbl_pbp[[#This Row],[AwayTeam]] &lt;&gt; "new-orleans-saints", tbl_pbp[[#This Row],[homeWinPercentage]], 1-tbl_pbp[[#This Row],[homeWinPercentage]])</f>
        <v>0.65400000000000003</v>
      </c>
      <c r="AI754" s="13">
        <f>tbl_pbp[[#This Row],[Kamara]]*tbl_pbp[[#This Row],[Impactful Play]]</f>
        <v>0</v>
      </c>
      <c r="AJ754" s="13">
        <f>tbl_pbp[[#This Row],[Thomas]]*tbl_pbp[[#This Row],[Impactful Play]]</f>
        <v>0</v>
      </c>
      <c r="AK754" s="13" t="str">
        <f>VLOOKUP(tbl_pbp[[#This Row],[Play Saints Win % Increase]], tbl_impact[],3,TRUE)</f>
        <v>Scented (0 to +5%)</v>
      </c>
    </row>
    <row r="755" spans="1:37">
      <c r="A755" s="1">
        <v>67</v>
      </c>
      <c r="B755" s="5">
        <v>0.67400000000000004</v>
      </c>
      <c r="C755" t="s">
        <v>10476</v>
      </c>
      <c r="D755">
        <v>0</v>
      </c>
      <c r="E755">
        <v>0</v>
      </c>
      <c r="F755">
        <v>2</v>
      </c>
      <c r="G755">
        <v>10</v>
      </c>
      <c r="H755">
        <v>10</v>
      </c>
      <c r="I755">
        <v>10</v>
      </c>
      <c r="J755">
        <v>53</v>
      </c>
      <c r="K755" t="s">
        <v>29</v>
      </c>
      <c r="L755">
        <v>1</v>
      </c>
      <c r="M755">
        <v>47</v>
      </c>
      <c r="N755" t="s">
        <v>10477</v>
      </c>
      <c r="O755" t="s">
        <v>348</v>
      </c>
      <c r="P755" t="s">
        <v>45</v>
      </c>
      <c r="Q755" t="s">
        <v>46</v>
      </c>
      <c r="R755" t="s">
        <v>47</v>
      </c>
      <c r="S755" t="s">
        <v>33</v>
      </c>
      <c r="T755" t="s">
        <v>805</v>
      </c>
      <c r="U755" t="s">
        <v>10478</v>
      </c>
      <c r="V755" t="s">
        <v>10326</v>
      </c>
      <c r="X755" t="str">
        <f>VLOOKUP(pbp!V3505, games!$B$2:$R$40, 3, FALSE)</f>
        <v>2020-10-13T00:15Z</v>
      </c>
      <c r="Y755">
        <f>VLOOKUP(1*V755,NFLGames!$H$11:$H$555,1,FALSE)</f>
        <v>401127965</v>
      </c>
      <c r="Z755">
        <f>VLOOKUP($Y755, NFLGames!$H$11:$K$555,2,FALSE)</f>
        <v>2019</v>
      </c>
      <c r="AA755">
        <f>VLOOKUP($Y755, NFLGames!$H$11:$K$555,3,FALSE)</f>
        <v>5</v>
      </c>
      <c r="AB755" s="6">
        <f>IF(A756=0, 0, AH756-tbl_pbp[[#This Row],[Saints Win %]])</f>
        <v>2.0000000000000018E-3</v>
      </c>
      <c r="AE755">
        <f>ABS(tbl_pbp[[#This Row],[play.homeScore]]-tbl_pbp[[#This Row],[play.awayScore]])</f>
        <v>0</v>
      </c>
      <c r="AF755">
        <f>IF(tbl_pbp[[#This Row],[Play Saints Win % Increase]]&gt;=$AF$4,1,0)</f>
        <v>0</v>
      </c>
      <c r="AG755" t="str">
        <f>VLOOKUP(tbl_pbp[[#This Row],[gameId]], games!$B$2:$T$40, 9, FALSE)</f>
        <v>tampa-bay-buccaneers</v>
      </c>
      <c r="AH755" s="5">
        <f>IF(tbl_pbp[[#This Row],[AwayTeam]] &lt;&gt; "new-orleans-saints", tbl_pbp[[#This Row],[homeWinPercentage]], 1-tbl_pbp[[#This Row],[homeWinPercentage]])</f>
        <v>0.67400000000000004</v>
      </c>
      <c r="AI755" s="13">
        <f>tbl_pbp[[#This Row],[Kamara]]*tbl_pbp[[#This Row],[Impactful Play]]</f>
        <v>0</v>
      </c>
      <c r="AJ755" s="13">
        <f>tbl_pbp[[#This Row],[Thomas]]*tbl_pbp[[#This Row],[Impactful Play]]</f>
        <v>0</v>
      </c>
      <c r="AK755" s="13" t="str">
        <f>VLOOKUP(tbl_pbp[[#This Row],[Play Saints Win % Increase]], tbl_impact[],3,TRUE)</f>
        <v>Scented (0 to +5%)</v>
      </c>
    </row>
    <row r="756" spans="1:37">
      <c r="A756" s="1">
        <v>68</v>
      </c>
      <c r="B756" s="5">
        <v>0.67600000000000005</v>
      </c>
      <c r="C756" t="s">
        <v>10479</v>
      </c>
      <c r="D756">
        <v>0</v>
      </c>
      <c r="E756">
        <v>0</v>
      </c>
      <c r="F756">
        <v>2</v>
      </c>
      <c r="G756">
        <v>10</v>
      </c>
      <c r="H756">
        <v>10</v>
      </c>
      <c r="I756">
        <v>10</v>
      </c>
      <c r="J756">
        <v>64</v>
      </c>
      <c r="K756" t="s">
        <v>29</v>
      </c>
      <c r="L756">
        <v>1</v>
      </c>
      <c r="M756">
        <v>36</v>
      </c>
      <c r="N756" t="s">
        <v>229</v>
      </c>
      <c r="O756" t="s">
        <v>230</v>
      </c>
      <c r="P756" t="s">
        <v>231</v>
      </c>
      <c r="Q756" t="s">
        <v>232</v>
      </c>
      <c r="R756" t="s">
        <v>233</v>
      </c>
      <c r="V756" t="s">
        <v>10326</v>
      </c>
      <c r="X756" t="str">
        <f>VLOOKUP(pbp!V3506, games!$B$2:$R$40, 3, FALSE)</f>
        <v>2020-10-13T00:15Z</v>
      </c>
      <c r="Y756">
        <f>VLOOKUP(1*V756,NFLGames!$H$11:$H$555,1,FALSE)</f>
        <v>401127965</v>
      </c>
      <c r="Z756">
        <f>VLOOKUP($Y756, NFLGames!$H$11:$K$555,2,FALSE)</f>
        <v>2019</v>
      </c>
      <c r="AA756">
        <f>VLOOKUP($Y756, NFLGames!$H$11:$K$555,3,FALSE)</f>
        <v>5</v>
      </c>
      <c r="AB756" s="6">
        <f>IF(A757=0, 0, AH757-tbl_pbp[[#This Row],[Saints Win %]])</f>
        <v>5.3999999999999937E-2</v>
      </c>
      <c r="AE756">
        <f>ABS(tbl_pbp[[#This Row],[play.homeScore]]-tbl_pbp[[#This Row],[play.awayScore]])</f>
        <v>0</v>
      </c>
      <c r="AF756">
        <f>IF(tbl_pbp[[#This Row],[Play Saints Win % Increase]]&gt;=$AF$4,1,0)</f>
        <v>0</v>
      </c>
      <c r="AG756" t="str">
        <f>VLOOKUP(tbl_pbp[[#This Row],[gameId]], games!$B$2:$T$40, 9, FALSE)</f>
        <v>tampa-bay-buccaneers</v>
      </c>
      <c r="AH756" s="5">
        <f>IF(tbl_pbp[[#This Row],[AwayTeam]] &lt;&gt; "new-orleans-saints", tbl_pbp[[#This Row],[homeWinPercentage]], 1-tbl_pbp[[#This Row],[homeWinPercentage]])</f>
        <v>0.67600000000000005</v>
      </c>
      <c r="AI756" s="13">
        <f>tbl_pbp[[#This Row],[Kamara]]*tbl_pbp[[#This Row],[Impactful Play]]</f>
        <v>0</v>
      </c>
      <c r="AJ756" s="13">
        <f>tbl_pbp[[#This Row],[Thomas]]*tbl_pbp[[#This Row],[Impactful Play]]</f>
        <v>0</v>
      </c>
      <c r="AK756" s="13" t="str">
        <f>VLOOKUP(tbl_pbp[[#This Row],[Play Saints Win % Increase]], tbl_impact[],3,TRUE)</f>
        <v>Perfumed (5 to + 10%)</v>
      </c>
    </row>
    <row r="757" spans="1:37">
      <c r="A757" s="1">
        <v>69</v>
      </c>
      <c r="B757" s="5">
        <v>0.73</v>
      </c>
      <c r="C757" t="s">
        <v>10480</v>
      </c>
      <c r="D757">
        <v>0</v>
      </c>
      <c r="E757">
        <v>0</v>
      </c>
      <c r="F757">
        <v>2</v>
      </c>
      <c r="G757">
        <v>10</v>
      </c>
      <c r="H757">
        <v>10</v>
      </c>
      <c r="I757">
        <v>10</v>
      </c>
      <c r="J757">
        <v>64</v>
      </c>
      <c r="K757" t="s">
        <v>29</v>
      </c>
      <c r="L757">
        <v>1</v>
      </c>
      <c r="M757">
        <v>36</v>
      </c>
      <c r="N757" t="s">
        <v>10481</v>
      </c>
      <c r="O757" t="s">
        <v>230</v>
      </c>
      <c r="P757" t="s">
        <v>30</v>
      </c>
      <c r="Q757" t="s">
        <v>31</v>
      </c>
      <c r="R757" t="s">
        <v>32</v>
      </c>
      <c r="S757" t="s">
        <v>33</v>
      </c>
      <c r="T757" t="s">
        <v>426</v>
      </c>
      <c r="U757" t="s">
        <v>427</v>
      </c>
      <c r="V757" t="s">
        <v>10326</v>
      </c>
      <c r="X757" t="str">
        <f>VLOOKUP(pbp!V3507, games!$B$2:$R$40, 3, FALSE)</f>
        <v>2020-10-13T00:15Z</v>
      </c>
      <c r="Y757">
        <f>VLOOKUP(1*V757,NFLGames!$H$11:$H$555,1,FALSE)</f>
        <v>401127965</v>
      </c>
      <c r="Z757">
        <f>VLOOKUP($Y757, NFLGames!$H$11:$K$555,2,FALSE)</f>
        <v>2019</v>
      </c>
      <c r="AA757">
        <f>VLOOKUP($Y757, NFLGames!$H$11:$K$555,3,FALSE)</f>
        <v>5</v>
      </c>
      <c r="AB757" s="6">
        <f>IF(A758=0, 0, AH758-tbl_pbp[[#This Row],[Saints Win %]])</f>
        <v>-2.7000000000000024E-2</v>
      </c>
      <c r="AE757">
        <f>ABS(tbl_pbp[[#This Row],[play.homeScore]]-tbl_pbp[[#This Row],[play.awayScore]])</f>
        <v>0</v>
      </c>
      <c r="AF757">
        <f>IF(tbl_pbp[[#This Row],[Play Saints Win % Increase]]&gt;=$AF$4,1,0)</f>
        <v>0</v>
      </c>
      <c r="AG757" t="str">
        <f>VLOOKUP(tbl_pbp[[#This Row],[gameId]], games!$B$2:$T$40, 9, FALSE)</f>
        <v>tampa-bay-buccaneers</v>
      </c>
      <c r="AH757" s="5">
        <f>IF(tbl_pbp[[#This Row],[AwayTeam]] &lt;&gt; "new-orleans-saints", tbl_pbp[[#This Row],[homeWinPercentage]], 1-tbl_pbp[[#This Row],[homeWinPercentage]])</f>
        <v>0.73</v>
      </c>
      <c r="AI757" s="13">
        <f>tbl_pbp[[#This Row],[Kamara]]*tbl_pbp[[#This Row],[Impactful Play]]</f>
        <v>0</v>
      </c>
      <c r="AJ757" s="13">
        <f>tbl_pbp[[#This Row],[Thomas]]*tbl_pbp[[#This Row],[Impactful Play]]</f>
        <v>0</v>
      </c>
      <c r="AK757" s="13" t="str">
        <f>VLOOKUP(tbl_pbp[[#This Row],[Play Saints Win % Increase]], tbl_impact[],3,TRUE)</f>
        <v>Bad (0 to -5%)</v>
      </c>
    </row>
    <row r="758" spans="1:37">
      <c r="A758" s="1">
        <v>70</v>
      </c>
      <c r="B758" s="5">
        <v>0.70299999999999996</v>
      </c>
      <c r="C758" t="s">
        <v>10482</v>
      </c>
      <c r="D758">
        <v>0</v>
      </c>
      <c r="E758">
        <v>0</v>
      </c>
      <c r="F758">
        <v>2</v>
      </c>
      <c r="G758">
        <v>10</v>
      </c>
      <c r="H758">
        <v>10</v>
      </c>
      <c r="I758">
        <v>10</v>
      </c>
      <c r="J758">
        <v>90</v>
      </c>
      <c r="K758" t="s">
        <v>29</v>
      </c>
      <c r="L758">
        <v>1</v>
      </c>
      <c r="M758">
        <v>10</v>
      </c>
      <c r="N758" t="s">
        <v>10483</v>
      </c>
      <c r="O758" t="s">
        <v>589</v>
      </c>
      <c r="P758" t="s">
        <v>45</v>
      </c>
      <c r="Q758" t="s">
        <v>46</v>
      </c>
      <c r="R758" t="s">
        <v>47</v>
      </c>
      <c r="S758" t="s">
        <v>283</v>
      </c>
      <c r="T758" t="s">
        <v>1103</v>
      </c>
      <c r="U758" t="s">
        <v>4636</v>
      </c>
      <c r="V758" t="s">
        <v>10326</v>
      </c>
      <c r="X758" t="str">
        <f>VLOOKUP(pbp!V3508, games!$B$2:$R$40, 3, FALSE)</f>
        <v>2020-10-13T00:15Z</v>
      </c>
      <c r="Y758">
        <f>VLOOKUP(1*V758,NFLGames!$H$11:$H$555,1,FALSE)</f>
        <v>401127965</v>
      </c>
      <c r="Z758">
        <f>VLOOKUP($Y758, NFLGames!$H$11:$K$555,2,FALSE)</f>
        <v>2019</v>
      </c>
      <c r="AA758">
        <f>VLOOKUP($Y758, NFLGames!$H$11:$K$555,3,FALSE)</f>
        <v>5</v>
      </c>
      <c r="AB758" s="6">
        <f>IF(A759=0, 0, AH759-tbl_pbp[[#This Row],[Saints Win %]])</f>
        <v>8.8000000000000078E-2</v>
      </c>
      <c r="AE758">
        <f>ABS(tbl_pbp[[#This Row],[play.homeScore]]-tbl_pbp[[#This Row],[play.awayScore]])</f>
        <v>0</v>
      </c>
      <c r="AF758">
        <f>IF(tbl_pbp[[#This Row],[Play Saints Win % Increase]]&gt;=$AF$4,1,0)</f>
        <v>0</v>
      </c>
      <c r="AG758" t="str">
        <f>VLOOKUP(tbl_pbp[[#This Row],[gameId]], games!$B$2:$T$40, 9, FALSE)</f>
        <v>tampa-bay-buccaneers</v>
      </c>
      <c r="AH758" s="5">
        <f>IF(tbl_pbp[[#This Row],[AwayTeam]] &lt;&gt; "new-orleans-saints", tbl_pbp[[#This Row],[homeWinPercentage]], 1-tbl_pbp[[#This Row],[homeWinPercentage]])</f>
        <v>0.70299999999999996</v>
      </c>
      <c r="AI758" s="13">
        <f>tbl_pbp[[#This Row],[Kamara]]*tbl_pbp[[#This Row],[Impactful Play]]</f>
        <v>0</v>
      </c>
      <c r="AJ758" s="13">
        <f>tbl_pbp[[#This Row],[Thomas]]*tbl_pbp[[#This Row],[Impactful Play]]</f>
        <v>0</v>
      </c>
      <c r="AK758" s="13" t="str">
        <f>VLOOKUP(tbl_pbp[[#This Row],[Play Saints Win % Increase]], tbl_impact[],3,TRUE)</f>
        <v>Perfumed (5 to + 10%)</v>
      </c>
    </row>
    <row r="759" spans="1:37">
      <c r="A759" s="1">
        <v>71</v>
      </c>
      <c r="B759" s="5">
        <v>0.79100000000000004</v>
      </c>
      <c r="C759" t="s">
        <v>10484</v>
      </c>
      <c r="D759">
        <v>0</v>
      </c>
      <c r="E759">
        <v>0</v>
      </c>
      <c r="F759">
        <v>2</v>
      </c>
      <c r="G759">
        <v>17</v>
      </c>
      <c r="H759">
        <v>10</v>
      </c>
      <c r="I759">
        <v>9</v>
      </c>
      <c r="J759">
        <v>91</v>
      </c>
      <c r="K759" t="s">
        <v>29</v>
      </c>
      <c r="L759">
        <v>2</v>
      </c>
      <c r="M759">
        <v>9</v>
      </c>
      <c r="N759" t="s">
        <v>10485</v>
      </c>
      <c r="O759" t="s">
        <v>700</v>
      </c>
      <c r="P759" t="s">
        <v>103</v>
      </c>
      <c r="Q759" t="s">
        <v>104</v>
      </c>
      <c r="R759" t="s">
        <v>105</v>
      </c>
      <c r="S759" t="s">
        <v>286</v>
      </c>
      <c r="T759" t="s">
        <v>1052</v>
      </c>
      <c r="U759" t="s">
        <v>10486</v>
      </c>
      <c r="V759" t="s">
        <v>10326</v>
      </c>
      <c r="X759" t="str">
        <f>VLOOKUP(pbp!V3509, games!$B$2:$R$40, 3, FALSE)</f>
        <v>2020-10-13T00:15Z</v>
      </c>
      <c r="Y759">
        <f>VLOOKUP(1*V759,NFLGames!$H$11:$H$555,1,FALSE)</f>
        <v>401127965</v>
      </c>
      <c r="Z759">
        <f>VLOOKUP($Y759, NFLGames!$H$11:$K$555,2,FALSE)</f>
        <v>2019</v>
      </c>
      <c r="AA759">
        <f>VLOOKUP($Y759, NFLGames!$H$11:$K$555,3,FALSE)</f>
        <v>5</v>
      </c>
      <c r="AB759" s="6">
        <f>IF(A760=0, 0, AH760-tbl_pbp[[#This Row],[Saints Win %]])</f>
        <v>-2.0000000000000018E-3</v>
      </c>
      <c r="AE759">
        <f>ABS(tbl_pbp[[#This Row],[play.homeScore]]-tbl_pbp[[#This Row],[play.awayScore]])</f>
        <v>7</v>
      </c>
      <c r="AF759">
        <f>IF(tbl_pbp[[#This Row],[Play Saints Win % Increase]]&gt;=$AF$4,1,0)</f>
        <v>0</v>
      </c>
      <c r="AG759" t="str">
        <f>VLOOKUP(tbl_pbp[[#This Row],[gameId]], games!$B$2:$T$40, 9, FALSE)</f>
        <v>tampa-bay-buccaneers</v>
      </c>
      <c r="AH759" s="5">
        <f>IF(tbl_pbp[[#This Row],[AwayTeam]] &lt;&gt; "new-orleans-saints", tbl_pbp[[#This Row],[homeWinPercentage]], 1-tbl_pbp[[#This Row],[homeWinPercentage]])</f>
        <v>0.79100000000000004</v>
      </c>
      <c r="AI759" s="13">
        <f>tbl_pbp[[#This Row],[Kamara]]*tbl_pbp[[#This Row],[Impactful Play]]</f>
        <v>0</v>
      </c>
      <c r="AJ759" s="13">
        <f>tbl_pbp[[#This Row],[Thomas]]*tbl_pbp[[#This Row],[Impactful Play]]</f>
        <v>0</v>
      </c>
      <c r="AK759" s="13" t="str">
        <f>VLOOKUP(tbl_pbp[[#This Row],[Play Saints Win % Increase]], tbl_impact[],3,TRUE)</f>
        <v>Bad (0 to -5%)</v>
      </c>
    </row>
    <row r="760" spans="1:37">
      <c r="A760" s="1">
        <v>72</v>
      </c>
      <c r="B760" s="5">
        <v>0.78900000000000003</v>
      </c>
      <c r="C760" t="s">
        <v>10487</v>
      </c>
      <c r="D760">
        <v>0</v>
      </c>
      <c r="E760">
        <v>0</v>
      </c>
      <c r="F760">
        <v>2</v>
      </c>
      <c r="G760">
        <v>17</v>
      </c>
      <c r="H760">
        <v>10</v>
      </c>
      <c r="I760">
        <v>0</v>
      </c>
      <c r="J760">
        <v>35</v>
      </c>
      <c r="K760" t="s">
        <v>29</v>
      </c>
      <c r="L760">
        <v>0</v>
      </c>
      <c r="M760">
        <v>65</v>
      </c>
      <c r="N760" t="s">
        <v>288</v>
      </c>
      <c r="O760" t="s">
        <v>700</v>
      </c>
      <c r="P760" t="s">
        <v>25</v>
      </c>
      <c r="Q760" t="s">
        <v>26</v>
      </c>
      <c r="R760" t="s">
        <v>27</v>
      </c>
      <c r="V760" t="s">
        <v>10326</v>
      </c>
      <c r="X760" t="str">
        <f>VLOOKUP(pbp!V3510, games!$B$2:$R$40, 3, FALSE)</f>
        <v>2020-10-13T00:15Z</v>
      </c>
      <c r="Y760">
        <f>VLOOKUP(1*V760,NFLGames!$H$11:$H$555,1,FALSE)</f>
        <v>401127965</v>
      </c>
      <c r="Z760">
        <f>VLOOKUP($Y760, NFLGames!$H$11:$K$555,2,FALSE)</f>
        <v>2019</v>
      </c>
      <c r="AA760">
        <f>VLOOKUP($Y760, NFLGames!$H$11:$K$555,3,FALSE)</f>
        <v>5</v>
      </c>
      <c r="AB760" s="6">
        <f>IF(A761=0, 0, AH761-tbl_pbp[[#This Row],[Saints Win %]])</f>
        <v>1.5000000000000013E-2</v>
      </c>
      <c r="AE760">
        <f>ABS(tbl_pbp[[#This Row],[play.homeScore]]-tbl_pbp[[#This Row],[play.awayScore]])</f>
        <v>7</v>
      </c>
      <c r="AF760">
        <f>IF(tbl_pbp[[#This Row],[Play Saints Win % Increase]]&gt;=$AF$4,1,0)</f>
        <v>0</v>
      </c>
      <c r="AG760" t="str">
        <f>VLOOKUP(tbl_pbp[[#This Row],[gameId]], games!$B$2:$T$40, 9, FALSE)</f>
        <v>tampa-bay-buccaneers</v>
      </c>
      <c r="AH760" s="5">
        <f>IF(tbl_pbp[[#This Row],[AwayTeam]] &lt;&gt; "new-orleans-saints", tbl_pbp[[#This Row],[homeWinPercentage]], 1-tbl_pbp[[#This Row],[homeWinPercentage]])</f>
        <v>0.78900000000000003</v>
      </c>
      <c r="AI760" s="13">
        <f>tbl_pbp[[#This Row],[Kamara]]*tbl_pbp[[#This Row],[Impactful Play]]</f>
        <v>0</v>
      </c>
      <c r="AJ760" s="13">
        <f>tbl_pbp[[#This Row],[Thomas]]*tbl_pbp[[#This Row],[Impactful Play]]</f>
        <v>0</v>
      </c>
      <c r="AK760" s="13" t="str">
        <f>VLOOKUP(tbl_pbp[[#This Row],[Play Saints Win % Increase]], tbl_impact[],3,TRUE)</f>
        <v>Scented (0 to +5%)</v>
      </c>
    </row>
    <row r="761" spans="1:37">
      <c r="A761" s="1">
        <v>73</v>
      </c>
      <c r="B761" s="5">
        <v>0.80400000000000005</v>
      </c>
      <c r="C761" t="s">
        <v>10488</v>
      </c>
      <c r="D761">
        <v>0</v>
      </c>
      <c r="E761">
        <v>0</v>
      </c>
      <c r="F761">
        <v>2</v>
      </c>
      <c r="G761">
        <v>17</v>
      </c>
      <c r="H761">
        <v>10</v>
      </c>
      <c r="I761">
        <v>10</v>
      </c>
      <c r="J761">
        <v>75</v>
      </c>
      <c r="K761" t="s">
        <v>369</v>
      </c>
      <c r="L761">
        <v>1</v>
      </c>
      <c r="M761">
        <v>75</v>
      </c>
      <c r="N761" t="s">
        <v>10489</v>
      </c>
      <c r="O761" t="s">
        <v>700</v>
      </c>
      <c r="P761" t="s">
        <v>45</v>
      </c>
      <c r="Q761" t="s">
        <v>46</v>
      </c>
      <c r="R761" t="s">
        <v>47</v>
      </c>
      <c r="S761" t="s">
        <v>33</v>
      </c>
      <c r="T761" t="s">
        <v>370</v>
      </c>
      <c r="U761" t="s">
        <v>371</v>
      </c>
      <c r="V761" t="s">
        <v>10326</v>
      </c>
      <c r="X761" t="str">
        <f>VLOOKUP(pbp!V3511, games!$B$2:$R$40, 3, FALSE)</f>
        <v>2020-10-13T00:15Z</v>
      </c>
      <c r="Y761">
        <f>VLOOKUP(1*V761,NFLGames!$H$11:$H$555,1,FALSE)</f>
        <v>401127965</v>
      </c>
      <c r="Z761">
        <f>VLOOKUP($Y761, NFLGames!$H$11:$K$555,2,FALSE)</f>
        <v>2019</v>
      </c>
      <c r="AA761">
        <f>VLOOKUP($Y761, NFLGames!$H$11:$K$555,3,FALSE)</f>
        <v>5</v>
      </c>
      <c r="AB761" s="6">
        <f>IF(A762=0, 0, AH762-tbl_pbp[[#This Row],[Saints Win %]])</f>
        <v>2.0999999999999908E-2</v>
      </c>
      <c r="AE761">
        <f>ABS(tbl_pbp[[#This Row],[play.homeScore]]-tbl_pbp[[#This Row],[play.awayScore]])</f>
        <v>7</v>
      </c>
      <c r="AF761">
        <f>IF(tbl_pbp[[#This Row],[Play Saints Win % Increase]]&gt;=$AF$4,1,0)</f>
        <v>0</v>
      </c>
      <c r="AG761" t="str">
        <f>VLOOKUP(tbl_pbp[[#This Row],[gameId]], games!$B$2:$T$40, 9, FALSE)</f>
        <v>tampa-bay-buccaneers</v>
      </c>
      <c r="AH761" s="5">
        <f>IF(tbl_pbp[[#This Row],[AwayTeam]] &lt;&gt; "new-orleans-saints", tbl_pbp[[#This Row],[homeWinPercentage]], 1-tbl_pbp[[#This Row],[homeWinPercentage]])</f>
        <v>0.80400000000000005</v>
      </c>
      <c r="AI761" s="13">
        <f>tbl_pbp[[#This Row],[Kamara]]*tbl_pbp[[#This Row],[Impactful Play]]</f>
        <v>0</v>
      </c>
      <c r="AJ761" s="13">
        <f>tbl_pbp[[#This Row],[Thomas]]*tbl_pbp[[#This Row],[Impactful Play]]</f>
        <v>0</v>
      </c>
      <c r="AK761" s="13" t="str">
        <f>VLOOKUP(tbl_pbp[[#This Row],[Play Saints Win % Increase]], tbl_impact[],3,TRUE)</f>
        <v>Scented (0 to +5%)</v>
      </c>
    </row>
    <row r="762" spans="1:37">
      <c r="A762" s="1">
        <v>74</v>
      </c>
      <c r="B762" s="5">
        <v>0.82499999999999996</v>
      </c>
      <c r="C762" t="s">
        <v>10490</v>
      </c>
      <c r="D762">
        <v>0</v>
      </c>
      <c r="E762">
        <v>0</v>
      </c>
      <c r="F762">
        <v>2</v>
      </c>
      <c r="G762">
        <v>17</v>
      </c>
      <c r="H762">
        <v>10</v>
      </c>
      <c r="I762">
        <v>0</v>
      </c>
      <c r="J762">
        <v>65</v>
      </c>
      <c r="L762">
        <v>0</v>
      </c>
      <c r="M762">
        <v>0</v>
      </c>
      <c r="N762" t="s">
        <v>245</v>
      </c>
      <c r="O762" t="s">
        <v>143</v>
      </c>
      <c r="P762" t="s">
        <v>246</v>
      </c>
      <c r="Q762" t="s">
        <v>247</v>
      </c>
      <c r="R762" t="s">
        <v>248</v>
      </c>
      <c r="V762" t="s">
        <v>10326</v>
      </c>
      <c r="X762" t="str">
        <f>VLOOKUP(pbp!V3512, games!$B$2:$R$40, 3, FALSE)</f>
        <v>2020-10-13T00:15Z</v>
      </c>
      <c r="Y762">
        <f>VLOOKUP(1*V762,NFLGames!$H$11:$H$555,1,FALSE)</f>
        <v>401127965</v>
      </c>
      <c r="Z762">
        <f>VLOOKUP($Y762, NFLGames!$H$11:$K$555,2,FALSE)</f>
        <v>2019</v>
      </c>
      <c r="AA762">
        <f>VLOOKUP($Y762, NFLGames!$H$11:$K$555,3,FALSE)</f>
        <v>5</v>
      </c>
      <c r="AB762" s="6">
        <f>IF(A763=0, 0, AH763-tbl_pbp[[#This Row],[Saints Win %]])</f>
        <v>5.0000000000000044E-3</v>
      </c>
      <c r="AE762">
        <f>ABS(tbl_pbp[[#This Row],[play.homeScore]]-tbl_pbp[[#This Row],[play.awayScore]])</f>
        <v>7</v>
      </c>
      <c r="AF762">
        <f>IF(tbl_pbp[[#This Row],[Play Saints Win % Increase]]&gt;=$AF$4,1,0)</f>
        <v>0</v>
      </c>
      <c r="AG762" t="str">
        <f>VLOOKUP(tbl_pbp[[#This Row],[gameId]], games!$B$2:$T$40, 9, FALSE)</f>
        <v>tampa-bay-buccaneers</v>
      </c>
      <c r="AH762" s="5">
        <f>IF(tbl_pbp[[#This Row],[AwayTeam]] &lt;&gt; "new-orleans-saints", tbl_pbp[[#This Row],[homeWinPercentage]], 1-tbl_pbp[[#This Row],[homeWinPercentage]])</f>
        <v>0.82499999999999996</v>
      </c>
      <c r="AI762" s="13">
        <f>tbl_pbp[[#This Row],[Kamara]]*tbl_pbp[[#This Row],[Impactful Play]]</f>
        <v>0</v>
      </c>
      <c r="AJ762" s="13">
        <f>tbl_pbp[[#This Row],[Thomas]]*tbl_pbp[[#This Row],[Impactful Play]]</f>
        <v>0</v>
      </c>
      <c r="AK762" s="13" t="str">
        <f>VLOOKUP(tbl_pbp[[#This Row],[Play Saints Win % Increase]], tbl_impact[],3,TRUE)</f>
        <v>Scented (0 to +5%)</v>
      </c>
    </row>
    <row r="763" spans="1:37">
      <c r="A763" s="1">
        <v>75</v>
      </c>
      <c r="B763" s="5">
        <v>0.83</v>
      </c>
      <c r="C763" t="s">
        <v>10491</v>
      </c>
      <c r="D763">
        <v>0</v>
      </c>
      <c r="E763">
        <v>0</v>
      </c>
      <c r="F763">
        <v>3</v>
      </c>
      <c r="G763">
        <v>17</v>
      </c>
      <c r="H763">
        <v>10</v>
      </c>
      <c r="I763">
        <v>0</v>
      </c>
      <c r="J763">
        <v>65</v>
      </c>
      <c r="K763" t="s">
        <v>369</v>
      </c>
      <c r="L763">
        <v>0</v>
      </c>
      <c r="M763">
        <v>65</v>
      </c>
      <c r="N763" t="s">
        <v>446</v>
      </c>
      <c r="O763" t="s">
        <v>24</v>
      </c>
      <c r="P763" t="s">
        <v>25</v>
      </c>
      <c r="Q763" t="s">
        <v>26</v>
      </c>
      <c r="R763" t="s">
        <v>27</v>
      </c>
      <c r="V763" t="s">
        <v>10326</v>
      </c>
      <c r="X763" t="str">
        <f>VLOOKUP(pbp!V3513, games!$B$2:$R$40, 3, FALSE)</f>
        <v>2020-10-13T00:15Z</v>
      </c>
      <c r="Y763">
        <f>VLOOKUP(1*V763,NFLGames!$H$11:$H$555,1,FALSE)</f>
        <v>401127965</v>
      </c>
      <c r="Z763">
        <f>VLOOKUP($Y763, NFLGames!$H$11:$K$555,2,FALSE)</f>
        <v>2019</v>
      </c>
      <c r="AA763">
        <f>VLOOKUP($Y763, NFLGames!$H$11:$K$555,3,FALSE)</f>
        <v>5</v>
      </c>
      <c r="AB763" s="6">
        <f>IF(A764=0, 0, AH764-tbl_pbp[[#This Row],[Saints Win %]])</f>
        <v>4.0000000000000036E-3</v>
      </c>
      <c r="AE763">
        <f>ABS(tbl_pbp[[#This Row],[play.homeScore]]-tbl_pbp[[#This Row],[play.awayScore]])</f>
        <v>7</v>
      </c>
      <c r="AF763">
        <f>IF(tbl_pbp[[#This Row],[Play Saints Win % Increase]]&gt;=$AF$4,1,0)</f>
        <v>0</v>
      </c>
      <c r="AG763" t="str">
        <f>VLOOKUP(tbl_pbp[[#This Row],[gameId]], games!$B$2:$T$40, 9, FALSE)</f>
        <v>tampa-bay-buccaneers</v>
      </c>
      <c r="AH763" s="5">
        <f>IF(tbl_pbp[[#This Row],[AwayTeam]] &lt;&gt; "new-orleans-saints", tbl_pbp[[#This Row],[homeWinPercentage]], 1-tbl_pbp[[#This Row],[homeWinPercentage]])</f>
        <v>0.83</v>
      </c>
      <c r="AI763" s="13">
        <f>tbl_pbp[[#This Row],[Kamara]]*tbl_pbp[[#This Row],[Impactful Play]]</f>
        <v>0</v>
      </c>
      <c r="AJ763" s="13">
        <f>tbl_pbp[[#This Row],[Thomas]]*tbl_pbp[[#This Row],[Impactful Play]]</f>
        <v>0</v>
      </c>
      <c r="AK763" s="13" t="str">
        <f>VLOOKUP(tbl_pbp[[#This Row],[Play Saints Win % Increase]], tbl_impact[],3,TRUE)</f>
        <v>Scented (0 to +5%)</v>
      </c>
    </row>
    <row r="764" spans="1:37">
      <c r="A764" s="1">
        <v>76</v>
      </c>
      <c r="B764" s="5">
        <v>0.83399999999999996</v>
      </c>
      <c r="C764" t="s">
        <v>10492</v>
      </c>
      <c r="D764">
        <v>0</v>
      </c>
      <c r="E764">
        <v>0</v>
      </c>
      <c r="F764">
        <v>3</v>
      </c>
      <c r="G764">
        <v>17</v>
      </c>
      <c r="H764">
        <v>10</v>
      </c>
      <c r="I764">
        <v>10</v>
      </c>
      <c r="J764">
        <v>25</v>
      </c>
      <c r="K764" t="s">
        <v>29</v>
      </c>
      <c r="L764">
        <v>1</v>
      </c>
      <c r="M764">
        <v>75</v>
      </c>
      <c r="N764" t="s">
        <v>10493</v>
      </c>
      <c r="O764" t="s">
        <v>24</v>
      </c>
      <c r="P764" t="s">
        <v>30</v>
      </c>
      <c r="Q764" t="s">
        <v>31</v>
      </c>
      <c r="R764" t="s">
        <v>32</v>
      </c>
      <c r="S764" t="s">
        <v>33</v>
      </c>
      <c r="T764" t="s">
        <v>34</v>
      </c>
      <c r="U764" t="s">
        <v>35</v>
      </c>
      <c r="V764" t="s">
        <v>10326</v>
      </c>
      <c r="X764" t="str">
        <f>VLOOKUP(pbp!V3514, games!$B$2:$R$40, 3, FALSE)</f>
        <v>2020-10-13T00:15Z</v>
      </c>
      <c r="Y764">
        <f>VLOOKUP(1*V764,NFLGames!$H$11:$H$555,1,FALSE)</f>
        <v>401127965</v>
      </c>
      <c r="Z764">
        <f>VLOOKUP($Y764, NFLGames!$H$11:$K$555,2,FALSE)</f>
        <v>2019</v>
      </c>
      <c r="AA764">
        <f>VLOOKUP($Y764, NFLGames!$H$11:$K$555,3,FALSE)</f>
        <v>5</v>
      </c>
      <c r="AB764" s="6">
        <f>IF(A765=0, 0, AH765-tbl_pbp[[#This Row],[Saints Win %]])</f>
        <v>7.0000000000000062E-3</v>
      </c>
      <c r="AD764">
        <v>1</v>
      </c>
      <c r="AE764">
        <f>ABS(tbl_pbp[[#This Row],[play.homeScore]]-tbl_pbp[[#This Row],[play.awayScore]])</f>
        <v>7</v>
      </c>
      <c r="AF764">
        <f>IF(tbl_pbp[[#This Row],[Play Saints Win % Increase]]&gt;=$AF$4,1,0)</f>
        <v>0</v>
      </c>
      <c r="AG764" t="str">
        <f>VLOOKUP(tbl_pbp[[#This Row],[gameId]], games!$B$2:$T$40, 9, FALSE)</f>
        <v>tampa-bay-buccaneers</v>
      </c>
      <c r="AH764" s="5">
        <f>IF(tbl_pbp[[#This Row],[AwayTeam]] &lt;&gt; "new-orleans-saints", tbl_pbp[[#This Row],[homeWinPercentage]], 1-tbl_pbp[[#This Row],[homeWinPercentage]])</f>
        <v>0.83399999999999996</v>
      </c>
      <c r="AI764" s="13">
        <f>tbl_pbp[[#This Row],[Kamara]]*tbl_pbp[[#This Row],[Impactful Play]]</f>
        <v>0</v>
      </c>
      <c r="AJ764" s="13">
        <f>tbl_pbp[[#This Row],[Thomas]]*tbl_pbp[[#This Row],[Impactful Play]]</f>
        <v>0</v>
      </c>
      <c r="AK764" s="13" t="str">
        <f>VLOOKUP(tbl_pbp[[#This Row],[Play Saints Win % Increase]], tbl_impact[],3,TRUE)</f>
        <v>Scented (0 to +5%)</v>
      </c>
    </row>
    <row r="765" spans="1:37">
      <c r="A765" s="1">
        <v>77</v>
      </c>
      <c r="B765" s="5">
        <v>0.84099999999999997</v>
      </c>
      <c r="C765" t="s">
        <v>10494</v>
      </c>
      <c r="D765">
        <v>0</v>
      </c>
      <c r="E765">
        <v>0</v>
      </c>
      <c r="F765">
        <v>3</v>
      </c>
      <c r="G765">
        <v>17</v>
      </c>
      <c r="H765">
        <v>10</v>
      </c>
      <c r="I765">
        <v>10</v>
      </c>
      <c r="J765">
        <v>67</v>
      </c>
      <c r="K765" t="s">
        <v>29</v>
      </c>
      <c r="L765">
        <v>1</v>
      </c>
      <c r="M765">
        <v>33</v>
      </c>
      <c r="N765" t="s">
        <v>10495</v>
      </c>
      <c r="O765" t="s">
        <v>372</v>
      </c>
      <c r="P765" t="s">
        <v>45</v>
      </c>
      <c r="Q765" t="s">
        <v>46</v>
      </c>
      <c r="R765" t="s">
        <v>47</v>
      </c>
      <c r="S765" t="s">
        <v>33</v>
      </c>
      <c r="T765" t="s">
        <v>4335</v>
      </c>
      <c r="U765" t="s">
        <v>4692</v>
      </c>
      <c r="V765" t="s">
        <v>10326</v>
      </c>
      <c r="X765" t="str">
        <f>VLOOKUP(pbp!V3515, games!$B$2:$R$40, 3, FALSE)</f>
        <v>2020-10-13T00:15Z</v>
      </c>
      <c r="Y765">
        <f>VLOOKUP(1*V765,NFLGames!$H$11:$H$555,1,FALSE)</f>
        <v>401127965</v>
      </c>
      <c r="Z765">
        <f>VLOOKUP($Y765, NFLGames!$H$11:$K$555,2,FALSE)</f>
        <v>2019</v>
      </c>
      <c r="AA765">
        <f>VLOOKUP($Y765, NFLGames!$H$11:$K$555,3,FALSE)</f>
        <v>5</v>
      </c>
      <c r="AB765" s="6">
        <f>IF(A766=0, 0, AH766-tbl_pbp[[#This Row],[Saints Win %]])</f>
        <v>8.4000000000000075E-2</v>
      </c>
      <c r="AE765">
        <f>ABS(tbl_pbp[[#This Row],[play.homeScore]]-tbl_pbp[[#This Row],[play.awayScore]])</f>
        <v>7</v>
      </c>
      <c r="AF765">
        <f>IF(tbl_pbp[[#This Row],[Play Saints Win % Increase]]&gt;=$AF$4,1,0)</f>
        <v>0</v>
      </c>
      <c r="AG765" t="str">
        <f>VLOOKUP(tbl_pbp[[#This Row],[gameId]], games!$B$2:$T$40, 9, FALSE)</f>
        <v>tampa-bay-buccaneers</v>
      </c>
      <c r="AH765" s="5">
        <f>IF(tbl_pbp[[#This Row],[AwayTeam]] &lt;&gt; "new-orleans-saints", tbl_pbp[[#This Row],[homeWinPercentage]], 1-tbl_pbp[[#This Row],[homeWinPercentage]])</f>
        <v>0.84099999999999997</v>
      </c>
      <c r="AI765" s="13">
        <f>tbl_pbp[[#This Row],[Kamara]]*tbl_pbp[[#This Row],[Impactful Play]]</f>
        <v>0</v>
      </c>
      <c r="AJ765" s="13">
        <f>tbl_pbp[[#This Row],[Thomas]]*tbl_pbp[[#This Row],[Impactful Play]]</f>
        <v>0</v>
      </c>
      <c r="AK765" s="13" t="str">
        <f>VLOOKUP(tbl_pbp[[#This Row],[Play Saints Win % Increase]], tbl_impact[],3,TRUE)</f>
        <v>Perfumed (5 to + 10%)</v>
      </c>
    </row>
    <row r="766" spans="1:37">
      <c r="A766" s="1">
        <v>78</v>
      </c>
      <c r="B766" s="5">
        <v>0.92500000000000004</v>
      </c>
      <c r="C766" t="s">
        <v>10496</v>
      </c>
      <c r="D766">
        <v>0</v>
      </c>
      <c r="E766">
        <v>0</v>
      </c>
      <c r="F766">
        <v>3</v>
      </c>
      <c r="G766">
        <v>24</v>
      </c>
      <c r="H766">
        <v>10</v>
      </c>
      <c r="I766">
        <v>10</v>
      </c>
      <c r="J766">
        <v>67</v>
      </c>
      <c r="K766" t="s">
        <v>29</v>
      </c>
      <c r="L766">
        <v>2</v>
      </c>
      <c r="M766">
        <v>33</v>
      </c>
      <c r="N766" t="s">
        <v>10497</v>
      </c>
      <c r="O766" t="s">
        <v>3148</v>
      </c>
      <c r="P766" t="s">
        <v>103</v>
      </c>
      <c r="Q766" t="s">
        <v>104</v>
      </c>
      <c r="R766" t="s">
        <v>105</v>
      </c>
      <c r="S766" t="s">
        <v>120</v>
      </c>
      <c r="T766" t="s">
        <v>4335</v>
      </c>
      <c r="U766" t="s">
        <v>10498</v>
      </c>
      <c r="V766" t="s">
        <v>10326</v>
      </c>
      <c r="X766" t="str">
        <f>VLOOKUP(pbp!V3516, games!$B$2:$R$40, 3, FALSE)</f>
        <v>2020-10-13T00:15Z</v>
      </c>
      <c r="Y766">
        <f>VLOOKUP(1*V766,NFLGames!$H$11:$H$555,1,FALSE)</f>
        <v>401127965</v>
      </c>
      <c r="Z766">
        <f>VLOOKUP($Y766, NFLGames!$H$11:$K$555,2,FALSE)</f>
        <v>2019</v>
      </c>
      <c r="AA766">
        <f>VLOOKUP($Y766, NFLGames!$H$11:$K$555,3,FALSE)</f>
        <v>5</v>
      </c>
      <c r="AB766" s="6">
        <f>IF(A767=0, 0, AH767-tbl_pbp[[#This Row],[Saints Win %]])</f>
        <v>-2.0000000000000018E-3</v>
      </c>
      <c r="AE766">
        <f>ABS(tbl_pbp[[#This Row],[play.homeScore]]-tbl_pbp[[#This Row],[play.awayScore]])</f>
        <v>14</v>
      </c>
      <c r="AF766">
        <f>IF(tbl_pbp[[#This Row],[Play Saints Win % Increase]]&gt;=$AF$4,1,0)</f>
        <v>0</v>
      </c>
      <c r="AG766" t="str">
        <f>VLOOKUP(tbl_pbp[[#This Row],[gameId]], games!$B$2:$T$40, 9, FALSE)</f>
        <v>tampa-bay-buccaneers</v>
      </c>
      <c r="AH766" s="5">
        <f>IF(tbl_pbp[[#This Row],[AwayTeam]] &lt;&gt; "new-orleans-saints", tbl_pbp[[#This Row],[homeWinPercentage]], 1-tbl_pbp[[#This Row],[homeWinPercentage]])</f>
        <v>0.92500000000000004</v>
      </c>
      <c r="AI766" s="13">
        <f>tbl_pbp[[#This Row],[Kamara]]*tbl_pbp[[#This Row],[Impactful Play]]</f>
        <v>0</v>
      </c>
      <c r="AJ766" s="13">
        <f>tbl_pbp[[#This Row],[Thomas]]*tbl_pbp[[#This Row],[Impactful Play]]</f>
        <v>0</v>
      </c>
      <c r="AK766" s="13" t="str">
        <f>VLOOKUP(tbl_pbp[[#This Row],[Play Saints Win % Increase]], tbl_impact[],3,TRUE)</f>
        <v>Bad (0 to -5%)</v>
      </c>
    </row>
    <row r="767" spans="1:37">
      <c r="A767" s="1">
        <v>79</v>
      </c>
      <c r="B767" s="5">
        <v>0.92300000000000004</v>
      </c>
      <c r="C767" t="s">
        <v>10499</v>
      </c>
      <c r="D767">
        <v>0</v>
      </c>
      <c r="E767">
        <v>0</v>
      </c>
      <c r="F767">
        <v>3</v>
      </c>
      <c r="G767">
        <v>24</v>
      </c>
      <c r="H767">
        <v>10</v>
      </c>
      <c r="I767">
        <v>0</v>
      </c>
      <c r="J767">
        <v>35</v>
      </c>
      <c r="K767" t="s">
        <v>29</v>
      </c>
      <c r="L767">
        <v>0</v>
      </c>
      <c r="M767">
        <v>65</v>
      </c>
      <c r="N767" t="s">
        <v>288</v>
      </c>
      <c r="O767" t="s">
        <v>3148</v>
      </c>
      <c r="P767" t="s">
        <v>25</v>
      </c>
      <c r="Q767" t="s">
        <v>26</v>
      </c>
      <c r="R767" t="s">
        <v>27</v>
      </c>
      <c r="V767" t="s">
        <v>10326</v>
      </c>
      <c r="X767" t="str">
        <f>VLOOKUP(pbp!V3517, games!$B$2:$R$40, 3, FALSE)</f>
        <v>2020-10-13T00:15Z</v>
      </c>
      <c r="Y767">
        <f>VLOOKUP(1*V767,NFLGames!$H$11:$H$555,1,FALSE)</f>
        <v>401127965</v>
      </c>
      <c r="Z767">
        <f>VLOOKUP($Y767, NFLGames!$H$11:$K$555,2,FALSE)</f>
        <v>2019</v>
      </c>
      <c r="AA767">
        <f>VLOOKUP($Y767, NFLGames!$H$11:$K$555,3,FALSE)</f>
        <v>5</v>
      </c>
      <c r="AB767" s="6">
        <f>IF(A768=0, 0, AH768-tbl_pbp[[#This Row],[Saints Win %]])</f>
        <v>-9.000000000000008E-3</v>
      </c>
      <c r="AE767">
        <f>ABS(tbl_pbp[[#This Row],[play.homeScore]]-tbl_pbp[[#This Row],[play.awayScore]])</f>
        <v>14</v>
      </c>
      <c r="AF767">
        <f>IF(tbl_pbp[[#This Row],[Play Saints Win % Increase]]&gt;=$AF$4,1,0)</f>
        <v>0</v>
      </c>
      <c r="AG767" t="str">
        <f>VLOOKUP(tbl_pbp[[#This Row],[gameId]], games!$B$2:$T$40, 9, FALSE)</f>
        <v>tampa-bay-buccaneers</v>
      </c>
      <c r="AH767" s="5">
        <f>IF(tbl_pbp[[#This Row],[AwayTeam]] &lt;&gt; "new-orleans-saints", tbl_pbp[[#This Row],[homeWinPercentage]], 1-tbl_pbp[[#This Row],[homeWinPercentage]])</f>
        <v>0.92300000000000004</v>
      </c>
      <c r="AI767" s="13">
        <f>tbl_pbp[[#This Row],[Kamara]]*tbl_pbp[[#This Row],[Impactful Play]]</f>
        <v>0</v>
      </c>
      <c r="AJ767" s="13">
        <f>tbl_pbp[[#This Row],[Thomas]]*tbl_pbp[[#This Row],[Impactful Play]]</f>
        <v>0</v>
      </c>
      <c r="AK767" s="13" t="str">
        <f>VLOOKUP(tbl_pbp[[#This Row],[Play Saints Win % Increase]], tbl_impact[],3,TRUE)</f>
        <v>Bad (0 to -5%)</v>
      </c>
    </row>
    <row r="768" spans="1:37">
      <c r="A768" s="1">
        <v>80</v>
      </c>
      <c r="B768" s="5">
        <v>0.91400000000000003</v>
      </c>
      <c r="C768" t="s">
        <v>10500</v>
      </c>
      <c r="D768">
        <v>0</v>
      </c>
      <c r="E768">
        <v>0</v>
      </c>
      <c r="F768">
        <v>3</v>
      </c>
      <c r="G768">
        <v>24</v>
      </c>
      <c r="H768">
        <v>10</v>
      </c>
      <c r="I768">
        <v>10</v>
      </c>
      <c r="J768">
        <v>75</v>
      </c>
      <c r="K768" t="s">
        <v>369</v>
      </c>
      <c r="L768">
        <v>1</v>
      </c>
      <c r="M768">
        <v>75</v>
      </c>
      <c r="N768" t="s">
        <v>10501</v>
      </c>
      <c r="O768" t="s">
        <v>3148</v>
      </c>
      <c r="P768" t="s">
        <v>45</v>
      </c>
      <c r="Q768" t="s">
        <v>46</v>
      </c>
      <c r="R768" t="s">
        <v>47</v>
      </c>
      <c r="S768" t="s">
        <v>33</v>
      </c>
      <c r="T768" t="s">
        <v>370</v>
      </c>
      <c r="U768" t="s">
        <v>371</v>
      </c>
      <c r="V768" t="s">
        <v>10326</v>
      </c>
      <c r="X768" t="str">
        <f>VLOOKUP(pbp!V3518, games!$B$2:$R$40, 3, FALSE)</f>
        <v>2020-10-13T00:15Z</v>
      </c>
      <c r="Y768">
        <f>VLOOKUP(1*V768,NFLGames!$H$11:$H$555,1,FALSE)</f>
        <v>401127965</v>
      </c>
      <c r="Z768">
        <f>VLOOKUP($Y768, NFLGames!$H$11:$K$555,2,FALSE)</f>
        <v>2019</v>
      </c>
      <c r="AA768">
        <f>VLOOKUP($Y768, NFLGames!$H$11:$K$555,3,FALSE)</f>
        <v>5</v>
      </c>
      <c r="AB768" s="6">
        <f>IF(A769=0, 0, AH769-tbl_pbp[[#This Row],[Saints Win %]])</f>
        <v>0</v>
      </c>
      <c r="AE768">
        <f>ABS(tbl_pbp[[#This Row],[play.homeScore]]-tbl_pbp[[#This Row],[play.awayScore]])</f>
        <v>14</v>
      </c>
      <c r="AF768">
        <f>IF(tbl_pbp[[#This Row],[Play Saints Win % Increase]]&gt;=$AF$4,1,0)</f>
        <v>0</v>
      </c>
      <c r="AG768" t="str">
        <f>VLOOKUP(tbl_pbp[[#This Row],[gameId]], games!$B$2:$T$40, 9, FALSE)</f>
        <v>tampa-bay-buccaneers</v>
      </c>
      <c r="AH768" s="5">
        <f>IF(tbl_pbp[[#This Row],[AwayTeam]] &lt;&gt; "new-orleans-saints", tbl_pbp[[#This Row],[homeWinPercentage]], 1-tbl_pbp[[#This Row],[homeWinPercentage]])</f>
        <v>0.91400000000000003</v>
      </c>
      <c r="AI768" s="13">
        <f>tbl_pbp[[#This Row],[Kamara]]*tbl_pbp[[#This Row],[Impactful Play]]</f>
        <v>0</v>
      </c>
      <c r="AJ768" s="13">
        <f>tbl_pbp[[#This Row],[Thomas]]*tbl_pbp[[#This Row],[Impactful Play]]</f>
        <v>0</v>
      </c>
      <c r="AK768" s="13" t="str">
        <f>VLOOKUP(tbl_pbp[[#This Row],[Play Saints Win % Increase]], tbl_impact[],3,TRUE)</f>
        <v>Scented (0 to +5%)</v>
      </c>
    </row>
    <row r="769" spans="1:37">
      <c r="A769" s="1">
        <v>81</v>
      </c>
      <c r="B769" s="5">
        <v>0.91400000000000003</v>
      </c>
      <c r="C769" t="s">
        <v>10502</v>
      </c>
      <c r="D769">
        <v>0</v>
      </c>
      <c r="E769">
        <v>0</v>
      </c>
      <c r="F769">
        <v>3</v>
      </c>
      <c r="G769">
        <v>24</v>
      </c>
      <c r="H769">
        <v>10</v>
      </c>
      <c r="I769">
        <v>2</v>
      </c>
      <c r="J769">
        <v>67</v>
      </c>
      <c r="K769" t="s">
        <v>369</v>
      </c>
      <c r="L769">
        <v>2</v>
      </c>
      <c r="M769">
        <v>67</v>
      </c>
      <c r="N769" t="s">
        <v>10503</v>
      </c>
      <c r="O769" t="s">
        <v>1770</v>
      </c>
      <c r="P769" t="s">
        <v>45</v>
      </c>
      <c r="Q769" t="s">
        <v>46</v>
      </c>
      <c r="R769" t="s">
        <v>47</v>
      </c>
      <c r="S769" t="s">
        <v>51</v>
      </c>
      <c r="T769" t="s">
        <v>4335</v>
      </c>
      <c r="U769" t="s">
        <v>10504</v>
      </c>
      <c r="V769" t="s">
        <v>10326</v>
      </c>
      <c r="X769" t="str">
        <f>VLOOKUP(pbp!V3519, games!$B$2:$R$40, 3, FALSE)</f>
        <v>2020-10-13T00:15Z</v>
      </c>
      <c r="Y769">
        <f>VLOOKUP(1*V769,NFLGames!$H$11:$H$555,1,FALSE)</f>
        <v>401127965</v>
      </c>
      <c r="Z769">
        <f>VLOOKUP($Y769, NFLGames!$H$11:$K$555,2,FALSE)</f>
        <v>2019</v>
      </c>
      <c r="AA769">
        <f>VLOOKUP($Y769, NFLGames!$H$11:$K$555,3,FALSE)</f>
        <v>5</v>
      </c>
      <c r="AB769" s="6">
        <f>IF(A770=0, 0, AH770-tbl_pbp[[#This Row],[Saints Win %]])</f>
        <v>1.100000000000001E-2</v>
      </c>
      <c r="AE769">
        <f>ABS(tbl_pbp[[#This Row],[play.homeScore]]-tbl_pbp[[#This Row],[play.awayScore]])</f>
        <v>14</v>
      </c>
      <c r="AF769">
        <f>IF(tbl_pbp[[#This Row],[Play Saints Win % Increase]]&gt;=$AF$4,1,0)</f>
        <v>0</v>
      </c>
      <c r="AG769" t="str">
        <f>VLOOKUP(tbl_pbp[[#This Row],[gameId]], games!$B$2:$T$40, 9, FALSE)</f>
        <v>tampa-bay-buccaneers</v>
      </c>
      <c r="AH769" s="5">
        <f>IF(tbl_pbp[[#This Row],[AwayTeam]] &lt;&gt; "new-orleans-saints", tbl_pbp[[#This Row],[homeWinPercentage]], 1-tbl_pbp[[#This Row],[homeWinPercentage]])</f>
        <v>0.91400000000000003</v>
      </c>
      <c r="AI769" s="13">
        <f>tbl_pbp[[#This Row],[Kamara]]*tbl_pbp[[#This Row],[Impactful Play]]</f>
        <v>0</v>
      </c>
      <c r="AJ769" s="13">
        <f>tbl_pbp[[#This Row],[Thomas]]*tbl_pbp[[#This Row],[Impactful Play]]</f>
        <v>0</v>
      </c>
      <c r="AK769" s="13" t="str">
        <f>VLOOKUP(tbl_pbp[[#This Row],[Play Saints Win % Increase]], tbl_impact[],3,TRUE)</f>
        <v>Scented (0 to +5%)</v>
      </c>
    </row>
    <row r="770" spans="1:37">
      <c r="A770" s="1">
        <v>82</v>
      </c>
      <c r="B770" s="5">
        <v>0.92500000000000004</v>
      </c>
      <c r="C770" t="s">
        <v>10505</v>
      </c>
      <c r="D770">
        <v>0</v>
      </c>
      <c r="E770">
        <v>0</v>
      </c>
      <c r="F770">
        <v>3</v>
      </c>
      <c r="G770">
        <v>24</v>
      </c>
      <c r="H770">
        <v>10</v>
      </c>
      <c r="I770">
        <v>10</v>
      </c>
      <c r="J770">
        <v>63</v>
      </c>
      <c r="K770" t="s">
        <v>369</v>
      </c>
      <c r="L770">
        <v>1</v>
      </c>
      <c r="M770">
        <v>63</v>
      </c>
      <c r="N770" t="s">
        <v>10506</v>
      </c>
      <c r="O770" t="s">
        <v>6516</v>
      </c>
      <c r="P770" t="s">
        <v>45</v>
      </c>
      <c r="Q770" t="s">
        <v>46</v>
      </c>
      <c r="R770" t="s">
        <v>47</v>
      </c>
      <c r="S770" t="s">
        <v>33</v>
      </c>
      <c r="T770" t="s">
        <v>491</v>
      </c>
      <c r="U770" t="s">
        <v>877</v>
      </c>
      <c r="V770" t="s">
        <v>10326</v>
      </c>
      <c r="X770" t="str">
        <f>VLOOKUP(pbp!V3520, games!$B$2:$R$40, 3, FALSE)</f>
        <v>2020-10-13T00:15Z</v>
      </c>
      <c r="Y770">
        <f>VLOOKUP(1*V770,NFLGames!$H$11:$H$555,1,FALSE)</f>
        <v>401127965</v>
      </c>
      <c r="Z770">
        <f>VLOOKUP($Y770, NFLGames!$H$11:$K$555,2,FALSE)</f>
        <v>2019</v>
      </c>
      <c r="AA770">
        <f>VLOOKUP($Y770, NFLGames!$H$11:$K$555,3,FALSE)</f>
        <v>5</v>
      </c>
      <c r="AB770" s="6">
        <f>IF(A771=0, 0, AH771-tbl_pbp[[#This Row],[Saints Win %]])</f>
        <v>-1.100000000000001E-2</v>
      </c>
      <c r="AE770">
        <f>ABS(tbl_pbp[[#This Row],[play.homeScore]]-tbl_pbp[[#This Row],[play.awayScore]])</f>
        <v>14</v>
      </c>
      <c r="AF770">
        <f>IF(tbl_pbp[[#This Row],[Play Saints Win % Increase]]&gt;=$AF$4,1,0)</f>
        <v>0</v>
      </c>
      <c r="AG770" t="str">
        <f>VLOOKUP(tbl_pbp[[#This Row],[gameId]], games!$B$2:$T$40, 9, FALSE)</f>
        <v>tampa-bay-buccaneers</v>
      </c>
      <c r="AH770" s="5">
        <f>IF(tbl_pbp[[#This Row],[AwayTeam]] &lt;&gt; "new-orleans-saints", tbl_pbp[[#This Row],[homeWinPercentage]], 1-tbl_pbp[[#This Row],[homeWinPercentage]])</f>
        <v>0.92500000000000004</v>
      </c>
      <c r="AI770" s="13">
        <f>tbl_pbp[[#This Row],[Kamara]]*tbl_pbp[[#This Row],[Impactful Play]]</f>
        <v>0</v>
      </c>
      <c r="AJ770" s="13">
        <f>tbl_pbp[[#This Row],[Thomas]]*tbl_pbp[[#This Row],[Impactful Play]]</f>
        <v>0</v>
      </c>
      <c r="AK770" s="13" t="str">
        <f>VLOOKUP(tbl_pbp[[#This Row],[Play Saints Win % Increase]], tbl_impact[],3,TRUE)</f>
        <v>Bad (0 to -5%)</v>
      </c>
    </row>
    <row r="771" spans="1:37">
      <c r="A771" s="1">
        <v>83</v>
      </c>
      <c r="B771" s="5">
        <v>0.91400000000000003</v>
      </c>
      <c r="C771" t="s">
        <v>10507</v>
      </c>
      <c r="D771">
        <v>0</v>
      </c>
      <c r="E771">
        <v>0</v>
      </c>
      <c r="F771">
        <v>3</v>
      </c>
      <c r="G771">
        <v>24</v>
      </c>
      <c r="H771">
        <v>10</v>
      </c>
      <c r="I771">
        <v>10</v>
      </c>
      <c r="J771">
        <v>63</v>
      </c>
      <c r="K771" t="s">
        <v>369</v>
      </c>
      <c r="L771">
        <v>2</v>
      </c>
      <c r="M771">
        <v>63</v>
      </c>
      <c r="N771" t="s">
        <v>10508</v>
      </c>
      <c r="O771" t="s">
        <v>7250</v>
      </c>
      <c r="P771" t="s">
        <v>94</v>
      </c>
      <c r="Q771" t="s">
        <v>95</v>
      </c>
      <c r="R771" t="s">
        <v>96</v>
      </c>
      <c r="S771" t="s">
        <v>120</v>
      </c>
      <c r="T771" t="s">
        <v>491</v>
      </c>
      <c r="U771" t="s">
        <v>880</v>
      </c>
      <c r="V771" t="s">
        <v>10326</v>
      </c>
      <c r="X771" t="str">
        <f>VLOOKUP(pbp!V3521, games!$B$2:$R$40, 3, FALSE)</f>
        <v>2020-10-13T00:15Z</v>
      </c>
      <c r="Y771">
        <f>VLOOKUP(1*V771,NFLGames!$H$11:$H$555,1,FALSE)</f>
        <v>401127965</v>
      </c>
      <c r="Z771">
        <f>VLOOKUP($Y771, NFLGames!$H$11:$K$555,2,FALSE)</f>
        <v>2019</v>
      </c>
      <c r="AA771">
        <f>VLOOKUP($Y771, NFLGames!$H$11:$K$555,3,FALSE)</f>
        <v>5</v>
      </c>
      <c r="AB771" s="6">
        <f>IF(A772=0, 0, AH772-tbl_pbp[[#This Row],[Saints Win %]])</f>
        <v>1.100000000000001E-2</v>
      </c>
      <c r="AE771">
        <f>ABS(tbl_pbp[[#This Row],[play.homeScore]]-tbl_pbp[[#This Row],[play.awayScore]])</f>
        <v>14</v>
      </c>
      <c r="AF771">
        <f>IF(tbl_pbp[[#This Row],[Play Saints Win % Increase]]&gt;=$AF$4,1,0)</f>
        <v>0</v>
      </c>
      <c r="AG771" t="str">
        <f>VLOOKUP(tbl_pbp[[#This Row],[gameId]], games!$B$2:$T$40, 9, FALSE)</f>
        <v>tampa-bay-buccaneers</v>
      </c>
      <c r="AH771" s="5">
        <f>IF(tbl_pbp[[#This Row],[AwayTeam]] &lt;&gt; "new-orleans-saints", tbl_pbp[[#This Row],[homeWinPercentage]], 1-tbl_pbp[[#This Row],[homeWinPercentage]])</f>
        <v>0.91400000000000003</v>
      </c>
      <c r="AI771" s="13">
        <f>tbl_pbp[[#This Row],[Kamara]]*tbl_pbp[[#This Row],[Impactful Play]]</f>
        <v>0</v>
      </c>
      <c r="AJ771" s="13">
        <f>tbl_pbp[[#This Row],[Thomas]]*tbl_pbp[[#This Row],[Impactful Play]]</f>
        <v>0</v>
      </c>
      <c r="AK771" s="13" t="str">
        <f>VLOOKUP(tbl_pbp[[#This Row],[Play Saints Win % Increase]], tbl_impact[],3,TRUE)</f>
        <v>Scented (0 to +5%)</v>
      </c>
    </row>
    <row r="772" spans="1:37">
      <c r="A772" s="1">
        <v>84</v>
      </c>
      <c r="B772" s="5">
        <v>0.92500000000000004</v>
      </c>
      <c r="C772" t="s">
        <v>10509</v>
      </c>
      <c r="D772">
        <v>0</v>
      </c>
      <c r="E772">
        <v>0</v>
      </c>
      <c r="F772">
        <v>3</v>
      </c>
      <c r="G772">
        <v>24</v>
      </c>
      <c r="H772">
        <v>10</v>
      </c>
      <c r="I772">
        <v>10</v>
      </c>
      <c r="J772">
        <v>58</v>
      </c>
      <c r="K772" t="s">
        <v>369</v>
      </c>
      <c r="L772">
        <v>1</v>
      </c>
      <c r="M772">
        <v>58</v>
      </c>
      <c r="N772" t="s">
        <v>10510</v>
      </c>
      <c r="O772" t="s">
        <v>2279</v>
      </c>
      <c r="P772" t="s">
        <v>30</v>
      </c>
      <c r="Q772" t="s">
        <v>31</v>
      </c>
      <c r="R772" t="s">
        <v>32</v>
      </c>
      <c r="S772" t="s">
        <v>33</v>
      </c>
      <c r="T772" t="s">
        <v>706</v>
      </c>
      <c r="U772" t="s">
        <v>809</v>
      </c>
      <c r="V772" t="s">
        <v>10326</v>
      </c>
      <c r="X772" t="str">
        <f>VLOOKUP(pbp!V3522, games!$B$2:$R$40, 3, FALSE)</f>
        <v>2020-10-13T00:15Z</v>
      </c>
      <c r="Y772">
        <f>VLOOKUP(1*V772,NFLGames!$H$11:$H$555,1,FALSE)</f>
        <v>401127965</v>
      </c>
      <c r="Z772">
        <f>VLOOKUP($Y772, NFLGames!$H$11:$K$555,2,FALSE)</f>
        <v>2019</v>
      </c>
      <c r="AA772">
        <f>VLOOKUP($Y772, NFLGames!$H$11:$K$555,3,FALSE)</f>
        <v>5</v>
      </c>
      <c r="AB772" s="6">
        <f>IF(A773=0, 0, AH773-tbl_pbp[[#This Row],[Saints Win %]])</f>
        <v>7.0000000000000062E-3</v>
      </c>
      <c r="AE772">
        <f>ABS(tbl_pbp[[#This Row],[play.homeScore]]-tbl_pbp[[#This Row],[play.awayScore]])</f>
        <v>14</v>
      </c>
      <c r="AF772">
        <f>IF(tbl_pbp[[#This Row],[Play Saints Win % Increase]]&gt;=$AF$4,1,0)</f>
        <v>0</v>
      </c>
      <c r="AG772" t="str">
        <f>VLOOKUP(tbl_pbp[[#This Row],[gameId]], games!$B$2:$T$40, 9, FALSE)</f>
        <v>tampa-bay-buccaneers</v>
      </c>
      <c r="AH772" s="5">
        <f>IF(tbl_pbp[[#This Row],[AwayTeam]] &lt;&gt; "new-orleans-saints", tbl_pbp[[#This Row],[homeWinPercentage]], 1-tbl_pbp[[#This Row],[homeWinPercentage]])</f>
        <v>0.92500000000000004</v>
      </c>
      <c r="AI772" s="13">
        <f>tbl_pbp[[#This Row],[Kamara]]*tbl_pbp[[#This Row],[Impactful Play]]</f>
        <v>0</v>
      </c>
      <c r="AJ772" s="13">
        <f>tbl_pbp[[#This Row],[Thomas]]*tbl_pbp[[#This Row],[Impactful Play]]</f>
        <v>0</v>
      </c>
      <c r="AK772" s="13" t="str">
        <f>VLOOKUP(tbl_pbp[[#This Row],[Play Saints Win % Increase]], tbl_impact[],3,TRUE)</f>
        <v>Scented (0 to +5%)</v>
      </c>
    </row>
    <row r="773" spans="1:37">
      <c r="A773" s="1">
        <v>85</v>
      </c>
      <c r="B773" s="5">
        <v>0.93200000000000005</v>
      </c>
      <c r="C773" t="s">
        <v>10511</v>
      </c>
      <c r="D773">
        <v>0</v>
      </c>
      <c r="E773">
        <v>0</v>
      </c>
      <c r="F773">
        <v>3</v>
      </c>
      <c r="G773">
        <v>24</v>
      </c>
      <c r="H773">
        <v>10</v>
      </c>
      <c r="I773">
        <v>11</v>
      </c>
      <c r="J773">
        <v>59</v>
      </c>
      <c r="K773" t="s">
        <v>369</v>
      </c>
      <c r="L773">
        <v>2</v>
      </c>
      <c r="M773">
        <v>59</v>
      </c>
      <c r="N773" t="s">
        <v>10512</v>
      </c>
      <c r="O773" t="s">
        <v>6078</v>
      </c>
      <c r="P773" t="s">
        <v>22</v>
      </c>
      <c r="Q773" t="s">
        <v>37</v>
      </c>
      <c r="S773" t="s">
        <v>147</v>
      </c>
      <c r="T773" t="s">
        <v>429</v>
      </c>
      <c r="U773" t="s">
        <v>10513</v>
      </c>
      <c r="V773" t="s">
        <v>10326</v>
      </c>
      <c r="X773" t="str">
        <f>VLOOKUP(pbp!V3523, games!$B$2:$R$40, 3, FALSE)</f>
        <v>2020-10-13T00:15Z</v>
      </c>
      <c r="Y773">
        <f>VLOOKUP(1*V773,NFLGames!$H$11:$H$555,1,FALSE)</f>
        <v>401127965</v>
      </c>
      <c r="Z773">
        <f>VLOOKUP($Y773, NFLGames!$H$11:$K$555,2,FALSE)</f>
        <v>2019</v>
      </c>
      <c r="AA773">
        <f>VLOOKUP($Y773, NFLGames!$H$11:$K$555,3,FALSE)</f>
        <v>5</v>
      </c>
      <c r="AB773" s="6">
        <f>IF(A774=0, 0, AH774-tbl_pbp[[#This Row],[Saints Win %]])</f>
        <v>-2.8000000000000025E-2</v>
      </c>
      <c r="AE773">
        <f>ABS(tbl_pbp[[#This Row],[play.homeScore]]-tbl_pbp[[#This Row],[play.awayScore]])</f>
        <v>14</v>
      </c>
      <c r="AF773">
        <f>IF(tbl_pbp[[#This Row],[Play Saints Win % Increase]]&gt;=$AF$4,1,0)</f>
        <v>0</v>
      </c>
      <c r="AG773" t="str">
        <f>VLOOKUP(tbl_pbp[[#This Row],[gameId]], games!$B$2:$T$40, 9, FALSE)</f>
        <v>tampa-bay-buccaneers</v>
      </c>
      <c r="AH773" s="5">
        <f>IF(tbl_pbp[[#This Row],[AwayTeam]] &lt;&gt; "new-orleans-saints", tbl_pbp[[#This Row],[homeWinPercentage]], 1-tbl_pbp[[#This Row],[homeWinPercentage]])</f>
        <v>0.93200000000000005</v>
      </c>
      <c r="AI773" s="13">
        <f>tbl_pbp[[#This Row],[Kamara]]*tbl_pbp[[#This Row],[Impactful Play]]</f>
        <v>0</v>
      </c>
      <c r="AJ773" s="13">
        <f>tbl_pbp[[#This Row],[Thomas]]*tbl_pbp[[#This Row],[Impactful Play]]</f>
        <v>0</v>
      </c>
      <c r="AK773" s="13" t="str">
        <f>VLOOKUP(tbl_pbp[[#This Row],[Play Saints Win % Increase]], tbl_impact[],3,TRUE)</f>
        <v>Bad (0 to -5%)</v>
      </c>
    </row>
    <row r="774" spans="1:37">
      <c r="A774" s="1">
        <v>86</v>
      </c>
      <c r="B774" s="5">
        <v>0.90400000000000003</v>
      </c>
      <c r="C774" t="s">
        <v>10514</v>
      </c>
      <c r="D774">
        <v>0</v>
      </c>
      <c r="E774">
        <v>0</v>
      </c>
      <c r="F774">
        <v>3</v>
      </c>
      <c r="G774">
        <v>24</v>
      </c>
      <c r="H774">
        <v>10</v>
      </c>
      <c r="I774">
        <v>11</v>
      </c>
      <c r="J774">
        <v>59</v>
      </c>
      <c r="K774" t="s">
        <v>369</v>
      </c>
      <c r="L774">
        <v>3</v>
      </c>
      <c r="M774">
        <v>59</v>
      </c>
      <c r="N774" t="s">
        <v>10515</v>
      </c>
      <c r="O774" t="s">
        <v>5757</v>
      </c>
      <c r="P774" t="s">
        <v>30</v>
      </c>
      <c r="Q774" t="s">
        <v>31</v>
      </c>
      <c r="R774" t="s">
        <v>32</v>
      </c>
      <c r="S774" t="s">
        <v>149</v>
      </c>
      <c r="T774" t="s">
        <v>429</v>
      </c>
      <c r="U774" t="s">
        <v>10516</v>
      </c>
      <c r="V774" t="s">
        <v>10326</v>
      </c>
      <c r="X774" t="str">
        <f>VLOOKUP(pbp!V3524, games!$B$2:$R$40, 3, FALSE)</f>
        <v>2020-10-13T00:15Z</v>
      </c>
      <c r="Y774">
        <f>VLOOKUP(1*V774,NFLGames!$H$11:$H$555,1,FALSE)</f>
        <v>401127965</v>
      </c>
      <c r="Z774">
        <f>VLOOKUP($Y774, NFLGames!$H$11:$K$555,2,FALSE)</f>
        <v>2019</v>
      </c>
      <c r="AA774">
        <f>VLOOKUP($Y774, NFLGames!$H$11:$K$555,3,FALSE)</f>
        <v>5</v>
      </c>
      <c r="AB774" s="6">
        <f>IF(A775=0, 0, AH775-tbl_pbp[[#This Row],[Saints Win %]])</f>
        <v>0</v>
      </c>
      <c r="AE774">
        <f>ABS(tbl_pbp[[#This Row],[play.homeScore]]-tbl_pbp[[#This Row],[play.awayScore]])</f>
        <v>14</v>
      </c>
      <c r="AF774">
        <f>IF(tbl_pbp[[#This Row],[Play Saints Win % Increase]]&gt;=$AF$4,1,0)</f>
        <v>0</v>
      </c>
      <c r="AG774" t="str">
        <f>VLOOKUP(tbl_pbp[[#This Row],[gameId]], games!$B$2:$T$40, 9, FALSE)</f>
        <v>tampa-bay-buccaneers</v>
      </c>
      <c r="AH774" s="5">
        <f>IF(tbl_pbp[[#This Row],[AwayTeam]] &lt;&gt; "new-orleans-saints", tbl_pbp[[#This Row],[homeWinPercentage]], 1-tbl_pbp[[#This Row],[homeWinPercentage]])</f>
        <v>0.90400000000000003</v>
      </c>
      <c r="AI774" s="13">
        <f>tbl_pbp[[#This Row],[Kamara]]*tbl_pbp[[#This Row],[Impactful Play]]</f>
        <v>0</v>
      </c>
      <c r="AJ774" s="13">
        <f>tbl_pbp[[#This Row],[Thomas]]*tbl_pbp[[#This Row],[Impactful Play]]</f>
        <v>0</v>
      </c>
      <c r="AK774" s="13" t="str">
        <f>VLOOKUP(tbl_pbp[[#This Row],[Play Saints Win % Increase]], tbl_impact[],3,TRUE)</f>
        <v>Scented (0 to +5%)</v>
      </c>
    </row>
    <row r="775" spans="1:37">
      <c r="A775" s="1">
        <v>87</v>
      </c>
      <c r="B775" s="5">
        <v>0.90400000000000003</v>
      </c>
      <c r="C775" t="s">
        <v>10517</v>
      </c>
      <c r="D775">
        <v>0</v>
      </c>
      <c r="E775">
        <v>0</v>
      </c>
      <c r="F775">
        <v>3</v>
      </c>
      <c r="G775">
        <v>24</v>
      </c>
      <c r="H775">
        <v>10</v>
      </c>
      <c r="I775">
        <v>10</v>
      </c>
      <c r="J775">
        <v>48</v>
      </c>
      <c r="K775" t="s">
        <v>369</v>
      </c>
      <c r="L775">
        <v>1</v>
      </c>
      <c r="M775">
        <v>48</v>
      </c>
      <c r="N775" t="s">
        <v>10518</v>
      </c>
      <c r="O775" t="s">
        <v>749</v>
      </c>
      <c r="P775" t="s">
        <v>45</v>
      </c>
      <c r="Q775" t="s">
        <v>46</v>
      </c>
      <c r="R775" t="s">
        <v>47</v>
      </c>
      <c r="S775" t="s">
        <v>33</v>
      </c>
      <c r="T775" t="s">
        <v>136</v>
      </c>
      <c r="U775" t="s">
        <v>514</v>
      </c>
      <c r="V775" t="s">
        <v>10326</v>
      </c>
      <c r="X775" t="str">
        <f>VLOOKUP(pbp!V3525, games!$B$2:$R$40, 3, FALSE)</f>
        <v>2020-10-13T00:15Z</v>
      </c>
      <c r="Y775">
        <f>VLOOKUP(1*V775,NFLGames!$H$11:$H$555,1,FALSE)</f>
        <v>401127965</v>
      </c>
      <c r="Z775">
        <f>VLOOKUP($Y775, NFLGames!$H$11:$K$555,2,FALSE)</f>
        <v>2019</v>
      </c>
      <c r="AA775">
        <f>VLOOKUP($Y775, NFLGames!$H$11:$K$555,3,FALSE)</f>
        <v>5</v>
      </c>
      <c r="AB775" s="6">
        <f>IF(A776=0, 0, AH776-tbl_pbp[[#This Row],[Saints Win %]])</f>
        <v>-7.0000000000000062E-3</v>
      </c>
      <c r="AE775">
        <f>ABS(tbl_pbp[[#This Row],[play.homeScore]]-tbl_pbp[[#This Row],[play.awayScore]])</f>
        <v>14</v>
      </c>
      <c r="AF775">
        <f>IF(tbl_pbp[[#This Row],[Play Saints Win % Increase]]&gt;=$AF$4,1,0)</f>
        <v>0</v>
      </c>
      <c r="AG775" t="str">
        <f>VLOOKUP(tbl_pbp[[#This Row],[gameId]], games!$B$2:$T$40, 9, FALSE)</f>
        <v>tampa-bay-buccaneers</v>
      </c>
      <c r="AH775" s="5">
        <f>IF(tbl_pbp[[#This Row],[AwayTeam]] &lt;&gt; "new-orleans-saints", tbl_pbp[[#This Row],[homeWinPercentage]], 1-tbl_pbp[[#This Row],[homeWinPercentage]])</f>
        <v>0.90400000000000003</v>
      </c>
      <c r="AI775" s="13">
        <f>tbl_pbp[[#This Row],[Kamara]]*tbl_pbp[[#This Row],[Impactful Play]]</f>
        <v>0</v>
      </c>
      <c r="AJ775" s="13">
        <f>tbl_pbp[[#This Row],[Thomas]]*tbl_pbp[[#This Row],[Impactful Play]]</f>
        <v>0</v>
      </c>
      <c r="AK775" s="13" t="str">
        <f>VLOOKUP(tbl_pbp[[#This Row],[Play Saints Win % Increase]], tbl_impact[],3,TRUE)</f>
        <v>Bad (0 to -5%)</v>
      </c>
    </row>
    <row r="776" spans="1:37">
      <c r="A776" s="1">
        <v>88</v>
      </c>
      <c r="B776" s="5">
        <v>0.89700000000000002</v>
      </c>
      <c r="C776" t="s">
        <v>10519</v>
      </c>
      <c r="D776">
        <v>0</v>
      </c>
      <c r="E776">
        <v>0</v>
      </c>
      <c r="F776">
        <v>3</v>
      </c>
      <c r="G776">
        <v>24</v>
      </c>
      <c r="H776">
        <v>10</v>
      </c>
      <c r="I776">
        <v>5</v>
      </c>
      <c r="J776">
        <v>43</v>
      </c>
      <c r="K776" t="s">
        <v>369</v>
      </c>
      <c r="L776">
        <v>2</v>
      </c>
      <c r="M776">
        <v>43</v>
      </c>
      <c r="N776" t="s">
        <v>10520</v>
      </c>
      <c r="O776" t="s">
        <v>2159</v>
      </c>
      <c r="P776" t="s">
        <v>45</v>
      </c>
      <c r="Q776" t="s">
        <v>46</v>
      </c>
      <c r="R776" t="s">
        <v>47</v>
      </c>
      <c r="S776" t="s">
        <v>38</v>
      </c>
      <c r="T776" t="s">
        <v>48</v>
      </c>
      <c r="U776" t="s">
        <v>10521</v>
      </c>
      <c r="V776" t="s">
        <v>10326</v>
      </c>
      <c r="X776" t="str">
        <f>VLOOKUP(pbp!V3526, games!$B$2:$R$40, 3, FALSE)</f>
        <v>2020-10-13T00:15Z</v>
      </c>
      <c r="Y776">
        <f>VLOOKUP(1*V776,NFLGames!$H$11:$H$555,1,FALSE)</f>
        <v>401127965</v>
      </c>
      <c r="Z776">
        <f>VLOOKUP($Y776, NFLGames!$H$11:$K$555,2,FALSE)</f>
        <v>2019</v>
      </c>
      <c r="AA776">
        <f>VLOOKUP($Y776, NFLGames!$H$11:$K$555,3,FALSE)</f>
        <v>5</v>
      </c>
      <c r="AB776" s="6">
        <f>IF(A777=0, 0, AH777-tbl_pbp[[#This Row],[Saints Win %]])</f>
        <v>4.2999999999999927E-2</v>
      </c>
      <c r="AE776">
        <f>ABS(tbl_pbp[[#This Row],[play.homeScore]]-tbl_pbp[[#This Row],[play.awayScore]])</f>
        <v>14</v>
      </c>
      <c r="AF776">
        <f>IF(tbl_pbp[[#This Row],[Play Saints Win % Increase]]&gt;=$AF$4,1,0)</f>
        <v>0</v>
      </c>
      <c r="AG776" t="str">
        <f>VLOOKUP(tbl_pbp[[#This Row],[gameId]], games!$B$2:$T$40, 9, FALSE)</f>
        <v>tampa-bay-buccaneers</v>
      </c>
      <c r="AH776" s="5">
        <f>IF(tbl_pbp[[#This Row],[AwayTeam]] &lt;&gt; "new-orleans-saints", tbl_pbp[[#This Row],[homeWinPercentage]], 1-tbl_pbp[[#This Row],[homeWinPercentage]])</f>
        <v>0.89700000000000002</v>
      </c>
      <c r="AI776" s="13">
        <f>tbl_pbp[[#This Row],[Kamara]]*tbl_pbp[[#This Row],[Impactful Play]]</f>
        <v>0</v>
      </c>
      <c r="AJ776" s="13">
        <f>tbl_pbp[[#This Row],[Thomas]]*tbl_pbp[[#This Row],[Impactful Play]]</f>
        <v>0</v>
      </c>
      <c r="AK776" s="13" t="str">
        <f>VLOOKUP(tbl_pbp[[#This Row],[Play Saints Win % Increase]], tbl_impact[],3,TRUE)</f>
        <v>Scented (0 to +5%)</v>
      </c>
    </row>
    <row r="777" spans="1:37">
      <c r="A777" s="1">
        <v>89</v>
      </c>
      <c r="B777" s="5">
        <v>0.94</v>
      </c>
      <c r="C777" t="s">
        <v>10522</v>
      </c>
      <c r="D777">
        <v>0</v>
      </c>
      <c r="E777">
        <v>0</v>
      </c>
      <c r="F777">
        <v>3</v>
      </c>
      <c r="G777">
        <v>24</v>
      </c>
      <c r="H777">
        <v>10</v>
      </c>
      <c r="I777">
        <v>1</v>
      </c>
      <c r="J777">
        <v>39</v>
      </c>
      <c r="K777" t="s">
        <v>369</v>
      </c>
      <c r="L777">
        <v>3</v>
      </c>
      <c r="M777">
        <v>39</v>
      </c>
      <c r="N777" t="s">
        <v>10523</v>
      </c>
      <c r="O777" t="s">
        <v>3471</v>
      </c>
      <c r="P777" t="s">
        <v>45</v>
      </c>
      <c r="Q777" t="s">
        <v>46</v>
      </c>
      <c r="R777" t="s">
        <v>47</v>
      </c>
      <c r="S777" t="s">
        <v>54</v>
      </c>
      <c r="T777" t="s">
        <v>463</v>
      </c>
      <c r="U777" t="s">
        <v>10524</v>
      </c>
      <c r="V777" t="s">
        <v>10326</v>
      </c>
      <c r="X777" t="str">
        <f>VLOOKUP(pbp!V3527, games!$B$2:$R$40, 3, FALSE)</f>
        <v>2020-10-13T00:15Z</v>
      </c>
      <c r="Y777">
        <f>VLOOKUP(1*V777,NFLGames!$H$11:$H$555,1,FALSE)</f>
        <v>401127965</v>
      </c>
      <c r="Z777">
        <f>VLOOKUP($Y777, NFLGames!$H$11:$K$555,2,FALSE)</f>
        <v>2019</v>
      </c>
      <c r="AA777">
        <f>VLOOKUP($Y777, NFLGames!$H$11:$K$555,3,FALSE)</f>
        <v>5</v>
      </c>
      <c r="AB777" s="6">
        <f>IF(A778=0, 0, AH778-tbl_pbp[[#This Row],[Saints Win %]])</f>
        <v>-5.0999999999999934E-2</v>
      </c>
      <c r="AE777">
        <f>ABS(tbl_pbp[[#This Row],[play.homeScore]]-tbl_pbp[[#This Row],[play.awayScore]])</f>
        <v>14</v>
      </c>
      <c r="AF777">
        <f>IF(tbl_pbp[[#This Row],[Play Saints Win % Increase]]&gt;=$AF$4,1,0)</f>
        <v>0</v>
      </c>
      <c r="AG777" t="str">
        <f>VLOOKUP(tbl_pbp[[#This Row],[gameId]], games!$B$2:$T$40, 9, FALSE)</f>
        <v>tampa-bay-buccaneers</v>
      </c>
      <c r="AH777" s="5">
        <f>IF(tbl_pbp[[#This Row],[AwayTeam]] &lt;&gt; "new-orleans-saints", tbl_pbp[[#This Row],[homeWinPercentage]], 1-tbl_pbp[[#This Row],[homeWinPercentage]])</f>
        <v>0.94</v>
      </c>
      <c r="AI777" s="13">
        <f>tbl_pbp[[#This Row],[Kamara]]*tbl_pbp[[#This Row],[Impactful Play]]</f>
        <v>0</v>
      </c>
      <c r="AJ777" s="13">
        <f>tbl_pbp[[#This Row],[Thomas]]*tbl_pbp[[#This Row],[Impactful Play]]</f>
        <v>0</v>
      </c>
      <c r="AK777" s="13" t="str">
        <f>VLOOKUP(tbl_pbp[[#This Row],[Play Saints Win % Increase]], tbl_impact[],3,TRUE)</f>
        <v>Smelly (worse than-5% -&gt; -10%)</v>
      </c>
    </row>
    <row r="778" spans="1:37">
      <c r="A778" s="1">
        <v>90</v>
      </c>
      <c r="B778" s="5">
        <v>0.88900000000000001</v>
      </c>
      <c r="C778" t="s">
        <v>10525</v>
      </c>
      <c r="D778">
        <v>0</v>
      </c>
      <c r="E778">
        <v>0</v>
      </c>
      <c r="F778">
        <v>3</v>
      </c>
      <c r="G778">
        <v>24</v>
      </c>
      <c r="H778">
        <v>10</v>
      </c>
      <c r="I778">
        <v>1</v>
      </c>
      <c r="J778">
        <v>39</v>
      </c>
      <c r="K778" t="s">
        <v>369</v>
      </c>
      <c r="L778">
        <v>4</v>
      </c>
      <c r="M778">
        <v>39</v>
      </c>
      <c r="N778" t="s">
        <v>10526</v>
      </c>
      <c r="O778" t="s">
        <v>6305</v>
      </c>
      <c r="P778" t="s">
        <v>30</v>
      </c>
      <c r="Q778" t="s">
        <v>31</v>
      </c>
      <c r="R778" t="s">
        <v>32</v>
      </c>
      <c r="S778" t="s">
        <v>424</v>
      </c>
      <c r="T778" t="s">
        <v>463</v>
      </c>
      <c r="U778" t="s">
        <v>10527</v>
      </c>
      <c r="V778" t="s">
        <v>10326</v>
      </c>
      <c r="X778" t="str">
        <f>VLOOKUP(pbp!V3528, games!$B$2:$R$40, 3, FALSE)</f>
        <v>2020-10-13T00:15Z</v>
      </c>
      <c r="Y778">
        <f>VLOOKUP(1*V778,NFLGames!$H$11:$H$555,1,FALSE)</f>
        <v>401127965</v>
      </c>
      <c r="Z778">
        <f>VLOOKUP($Y778, NFLGames!$H$11:$K$555,2,FALSE)</f>
        <v>2019</v>
      </c>
      <c r="AA778">
        <f>VLOOKUP($Y778, NFLGames!$H$11:$K$555,3,FALSE)</f>
        <v>5</v>
      </c>
      <c r="AB778" s="6">
        <f>IF(A779=0, 0, AH779-tbl_pbp[[#This Row],[Saints Win %]])</f>
        <v>5.699999999999994E-2</v>
      </c>
      <c r="AE778">
        <f>ABS(tbl_pbp[[#This Row],[play.homeScore]]-tbl_pbp[[#This Row],[play.awayScore]])</f>
        <v>14</v>
      </c>
      <c r="AF778">
        <f>IF(tbl_pbp[[#This Row],[Play Saints Win % Increase]]&gt;=$AF$4,1,0)</f>
        <v>0</v>
      </c>
      <c r="AG778" t="str">
        <f>VLOOKUP(tbl_pbp[[#This Row],[gameId]], games!$B$2:$T$40, 9, FALSE)</f>
        <v>tampa-bay-buccaneers</v>
      </c>
      <c r="AH778" s="5">
        <f>IF(tbl_pbp[[#This Row],[AwayTeam]] &lt;&gt; "new-orleans-saints", tbl_pbp[[#This Row],[homeWinPercentage]], 1-tbl_pbp[[#This Row],[homeWinPercentage]])</f>
        <v>0.88900000000000001</v>
      </c>
      <c r="AI778" s="13">
        <f>tbl_pbp[[#This Row],[Kamara]]*tbl_pbp[[#This Row],[Impactful Play]]</f>
        <v>0</v>
      </c>
      <c r="AJ778" s="13">
        <f>tbl_pbp[[#This Row],[Thomas]]*tbl_pbp[[#This Row],[Impactful Play]]</f>
        <v>0</v>
      </c>
      <c r="AK778" s="13" t="str">
        <f>VLOOKUP(tbl_pbp[[#This Row],[Play Saints Win % Increase]], tbl_impact[],3,TRUE)</f>
        <v>Perfumed (5 to + 10%)</v>
      </c>
    </row>
    <row r="779" spans="1:37">
      <c r="A779" s="1">
        <v>91</v>
      </c>
      <c r="B779" s="5">
        <v>0.94599999999999995</v>
      </c>
      <c r="C779" t="s">
        <v>10528</v>
      </c>
      <c r="D779">
        <v>0</v>
      </c>
      <c r="E779">
        <v>0</v>
      </c>
      <c r="F779">
        <v>3</v>
      </c>
      <c r="G779">
        <v>24</v>
      </c>
      <c r="H779">
        <v>10</v>
      </c>
      <c r="I779">
        <v>1</v>
      </c>
      <c r="J779">
        <v>39</v>
      </c>
      <c r="K779" t="s">
        <v>369</v>
      </c>
      <c r="L779">
        <v>4</v>
      </c>
      <c r="M779">
        <v>39</v>
      </c>
      <c r="N779" t="s">
        <v>10529</v>
      </c>
      <c r="O779" t="s">
        <v>1806</v>
      </c>
      <c r="P779" t="s">
        <v>124</v>
      </c>
      <c r="Q779" t="s">
        <v>125</v>
      </c>
      <c r="R779" t="s">
        <v>126</v>
      </c>
      <c r="V779" t="s">
        <v>10326</v>
      </c>
      <c r="X779" t="str">
        <f>VLOOKUP(pbp!V3529, games!$B$2:$R$40, 3, FALSE)</f>
        <v>2020-10-13T00:15Z</v>
      </c>
      <c r="Y779">
        <f>VLOOKUP(1*V779,NFLGames!$H$11:$H$555,1,FALSE)</f>
        <v>401127965</v>
      </c>
      <c r="Z779">
        <f>VLOOKUP($Y779, NFLGames!$H$11:$K$555,2,FALSE)</f>
        <v>2019</v>
      </c>
      <c r="AA779">
        <f>VLOOKUP($Y779, NFLGames!$H$11:$K$555,3,FALSE)</f>
        <v>5</v>
      </c>
      <c r="AB779" s="6">
        <f>IF(A780=0, 0, AH780-tbl_pbp[[#This Row],[Saints Win %]])</f>
        <v>-5.3999999999999937E-2</v>
      </c>
      <c r="AE779">
        <f>ABS(tbl_pbp[[#This Row],[play.homeScore]]-tbl_pbp[[#This Row],[play.awayScore]])</f>
        <v>14</v>
      </c>
      <c r="AF779">
        <f>IF(tbl_pbp[[#This Row],[Play Saints Win % Increase]]&gt;=$AF$4,1,0)</f>
        <v>0</v>
      </c>
      <c r="AG779" t="str">
        <f>VLOOKUP(tbl_pbp[[#This Row],[gameId]], games!$B$2:$T$40, 9, FALSE)</f>
        <v>tampa-bay-buccaneers</v>
      </c>
      <c r="AH779" s="5">
        <f>IF(tbl_pbp[[#This Row],[AwayTeam]] &lt;&gt; "new-orleans-saints", tbl_pbp[[#This Row],[homeWinPercentage]], 1-tbl_pbp[[#This Row],[homeWinPercentage]])</f>
        <v>0.94599999999999995</v>
      </c>
      <c r="AI779" s="13">
        <f>tbl_pbp[[#This Row],[Kamara]]*tbl_pbp[[#This Row],[Impactful Play]]</f>
        <v>0</v>
      </c>
      <c r="AJ779" s="13">
        <f>tbl_pbp[[#This Row],[Thomas]]*tbl_pbp[[#This Row],[Impactful Play]]</f>
        <v>0</v>
      </c>
      <c r="AK779" s="13" t="str">
        <f>VLOOKUP(tbl_pbp[[#This Row],[Play Saints Win % Increase]], tbl_impact[],3,TRUE)</f>
        <v>Smelly (worse than-5% -&gt; -10%)</v>
      </c>
    </row>
    <row r="780" spans="1:37">
      <c r="A780" s="1">
        <v>92</v>
      </c>
      <c r="B780" s="5">
        <v>0.89200000000000002</v>
      </c>
      <c r="C780" t="s">
        <v>10530</v>
      </c>
      <c r="D780">
        <v>0</v>
      </c>
      <c r="E780">
        <v>0</v>
      </c>
      <c r="F780">
        <v>3</v>
      </c>
      <c r="G780">
        <v>24</v>
      </c>
      <c r="H780">
        <v>10</v>
      </c>
      <c r="I780">
        <v>10</v>
      </c>
      <c r="J780">
        <v>25</v>
      </c>
      <c r="K780" t="s">
        <v>369</v>
      </c>
      <c r="L780">
        <v>1</v>
      </c>
      <c r="M780">
        <v>25</v>
      </c>
      <c r="N780" t="s">
        <v>10531</v>
      </c>
      <c r="O780" t="s">
        <v>4873</v>
      </c>
      <c r="P780" t="s">
        <v>45</v>
      </c>
      <c r="Q780" t="s">
        <v>46</v>
      </c>
      <c r="R780" t="s">
        <v>47</v>
      </c>
      <c r="S780" t="s">
        <v>33</v>
      </c>
      <c r="T780" t="s">
        <v>34</v>
      </c>
      <c r="U780" t="s">
        <v>35</v>
      </c>
      <c r="V780" t="s">
        <v>10326</v>
      </c>
      <c r="X780" t="str">
        <f>VLOOKUP(pbp!V3530, games!$B$2:$R$40, 3, FALSE)</f>
        <v>2020-10-13T00:15Z</v>
      </c>
      <c r="Y780">
        <f>VLOOKUP(1*V780,NFLGames!$H$11:$H$555,1,FALSE)</f>
        <v>401127965</v>
      </c>
      <c r="Z780">
        <f>VLOOKUP($Y780, NFLGames!$H$11:$K$555,2,FALSE)</f>
        <v>2019</v>
      </c>
      <c r="AA780">
        <f>VLOOKUP($Y780, NFLGames!$H$11:$K$555,3,FALSE)</f>
        <v>5</v>
      </c>
      <c r="AB780" s="6">
        <f>IF(A781=0, 0, AH781-tbl_pbp[[#This Row],[Saints Win %]])</f>
        <v>-1.7000000000000015E-2</v>
      </c>
      <c r="AE780">
        <f>ABS(tbl_pbp[[#This Row],[play.homeScore]]-tbl_pbp[[#This Row],[play.awayScore]])</f>
        <v>14</v>
      </c>
      <c r="AF780">
        <f>IF(tbl_pbp[[#This Row],[Play Saints Win % Increase]]&gt;=$AF$4,1,0)</f>
        <v>0</v>
      </c>
      <c r="AG780" t="str">
        <f>VLOOKUP(tbl_pbp[[#This Row],[gameId]], games!$B$2:$T$40, 9, FALSE)</f>
        <v>tampa-bay-buccaneers</v>
      </c>
      <c r="AH780" s="5">
        <f>IF(tbl_pbp[[#This Row],[AwayTeam]] &lt;&gt; "new-orleans-saints", tbl_pbp[[#This Row],[homeWinPercentage]], 1-tbl_pbp[[#This Row],[homeWinPercentage]])</f>
        <v>0.89200000000000002</v>
      </c>
      <c r="AI780" s="13">
        <f>tbl_pbp[[#This Row],[Kamara]]*tbl_pbp[[#This Row],[Impactful Play]]</f>
        <v>0</v>
      </c>
      <c r="AJ780" s="13">
        <f>tbl_pbp[[#This Row],[Thomas]]*tbl_pbp[[#This Row],[Impactful Play]]</f>
        <v>0</v>
      </c>
      <c r="AK780" s="13" t="str">
        <f>VLOOKUP(tbl_pbp[[#This Row],[Play Saints Win % Increase]], tbl_impact[],3,TRUE)</f>
        <v>Bad (0 to -5%)</v>
      </c>
    </row>
    <row r="781" spans="1:37">
      <c r="A781" s="1">
        <v>93</v>
      </c>
      <c r="B781" s="5">
        <v>0.875</v>
      </c>
      <c r="C781" t="s">
        <v>10532</v>
      </c>
      <c r="D781">
        <v>0</v>
      </c>
      <c r="E781">
        <v>0</v>
      </c>
      <c r="F781">
        <v>3</v>
      </c>
      <c r="G781">
        <v>24</v>
      </c>
      <c r="H781">
        <v>10</v>
      </c>
      <c r="I781">
        <v>7</v>
      </c>
      <c r="J781">
        <v>22</v>
      </c>
      <c r="K781" t="s">
        <v>369</v>
      </c>
      <c r="L781">
        <v>2</v>
      </c>
      <c r="M781">
        <v>22</v>
      </c>
      <c r="N781" t="s">
        <v>10533</v>
      </c>
      <c r="O781" t="s">
        <v>6206</v>
      </c>
      <c r="P781" t="s">
        <v>45</v>
      </c>
      <c r="Q781" t="s">
        <v>46</v>
      </c>
      <c r="R781" t="s">
        <v>47</v>
      </c>
      <c r="S781" t="s">
        <v>220</v>
      </c>
      <c r="T781" t="s">
        <v>1257</v>
      </c>
      <c r="U781" t="s">
        <v>5149</v>
      </c>
      <c r="V781" t="s">
        <v>10326</v>
      </c>
      <c r="X781" t="str">
        <f>VLOOKUP(pbp!V3531, games!$B$2:$R$40, 3, FALSE)</f>
        <v>2020-10-13T00:15Z</v>
      </c>
      <c r="Y781">
        <f>VLOOKUP(1*V781,NFLGames!$H$11:$H$555,1,FALSE)</f>
        <v>401127965</v>
      </c>
      <c r="Z781">
        <f>VLOOKUP($Y781, NFLGames!$H$11:$K$555,2,FALSE)</f>
        <v>2019</v>
      </c>
      <c r="AA781">
        <f>VLOOKUP($Y781, NFLGames!$H$11:$K$555,3,FALSE)</f>
        <v>5</v>
      </c>
      <c r="AB781" s="6">
        <f>IF(A782=0, 0, AH782-tbl_pbp[[#This Row],[Saints Win %]])</f>
        <v>0</v>
      </c>
      <c r="AE781">
        <f>ABS(tbl_pbp[[#This Row],[play.homeScore]]-tbl_pbp[[#This Row],[play.awayScore]])</f>
        <v>14</v>
      </c>
      <c r="AF781">
        <f>IF(tbl_pbp[[#This Row],[Play Saints Win % Increase]]&gt;=$AF$4,1,0)</f>
        <v>0</v>
      </c>
      <c r="AG781" t="str">
        <f>VLOOKUP(tbl_pbp[[#This Row],[gameId]], games!$B$2:$T$40, 9, FALSE)</f>
        <v>tampa-bay-buccaneers</v>
      </c>
      <c r="AH781" s="5">
        <f>IF(tbl_pbp[[#This Row],[AwayTeam]] &lt;&gt; "new-orleans-saints", tbl_pbp[[#This Row],[homeWinPercentage]], 1-tbl_pbp[[#This Row],[homeWinPercentage]])</f>
        <v>0.875</v>
      </c>
      <c r="AI781" s="13">
        <f>tbl_pbp[[#This Row],[Kamara]]*tbl_pbp[[#This Row],[Impactful Play]]</f>
        <v>0</v>
      </c>
      <c r="AJ781" s="13">
        <f>tbl_pbp[[#This Row],[Thomas]]*tbl_pbp[[#This Row],[Impactful Play]]</f>
        <v>0</v>
      </c>
      <c r="AK781" s="13" t="str">
        <f>VLOOKUP(tbl_pbp[[#This Row],[Play Saints Win % Increase]], tbl_impact[],3,TRUE)</f>
        <v>Scented (0 to +5%)</v>
      </c>
    </row>
    <row r="782" spans="1:37">
      <c r="A782" s="1">
        <v>94</v>
      </c>
      <c r="B782" s="5">
        <v>0.875</v>
      </c>
      <c r="C782" t="s">
        <v>10534</v>
      </c>
      <c r="D782">
        <v>0</v>
      </c>
      <c r="E782">
        <v>0</v>
      </c>
      <c r="F782">
        <v>3</v>
      </c>
      <c r="G782">
        <v>24</v>
      </c>
      <c r="H782">
        <v>10</v>
      </c>
      <c r="I782">
        <v>2</v>
      </c>
      <c r="J782">
        <v>17</v>
      </c>
      <c r="K782" t="s">
        <v>369</v>
      </c>
      <c r="L782">
        <v>3</v>
      </c>
      <c r="M782">
        <v>17</v>
      </c>
      <c r="N782" t="s">
        <v>10535</v>
      </c>
      <c r="O782" t="s">
        <v>1389</v>
      </c>
      <c r="P782" t="s">
        <v>45</v>
      </c>
      <c r="Q782" t="s">
        <v>46</v>
      </c>
      <c r="R782" t="s">
        <v>47</v>
      </c>
      <c r="S782" t="s">
        <v>241</v>
      </c>
      <c r="T782" t="s">
        <v>440</v>
      </c>
      <c r="U782" t="s">
        <v>10536</v>
      </c>
      <c r="V782" t="s">
        <v>10326</v>
      </c>
      <c r="X782" t="str">
        <f>VLOOKUP(pbp!V3532, games!$B$2:$R$40, 3, FALSE)</f>
        <v>2020-10-13T00:15Z</v>
      </c>
      <c r="Y782">
        <f>VLOOKUP(1*V782,NFLGames!$H$11:$H$555,1,FALSE)</f>
        <v>401127965</v>
      </c>
      <c r="Z782">
        <f>VLOOKUP($Y782, NFLGames!$H$11:$K$555,2,FALSE)</f>
        <v>2019</v>
      </c>
      <c r="AA782">
        <f>VLOOKUP($Y782, NFLGames!$H$11:$K$555,3,FALSE)</f>
        <v>5</v>
      </c>
      <c r="AB782" s="6">
        <f>IF(A783=0, 0, AH783-tbl_pbp[[#This Row],[Saints Win %]])</f>
        <v>6.9999999999999951E-2</v>
      </c>
      <c r="AE782">
        <f>ABS(tbl_pbp[[#This Row],[play.homeScore]]-tbl_pbp[[#This Row],[play.awayScore]])</f>
        <v>14</v>
      </c>
      <c r="AF782">
        <f>IF(tbl_pbp[[#This Row],[Play Saints Win % Increase]]&gt;=$AF$4,1,0)</f>
        <v>0</v>
      </c>
      <c r="AG782" t="str">
        <f>VLOOKUP(tbl_pbp[[#This Row],[gameId]], games!$B$2:$T$40, 9, FALSE)</f>
        <v>tampa-bay-buccaneers</v>
      </c>
      <c r="AH782" s="5">
        <f>IF(tbl_pbp[[#This Row],[AwayTeam]] &lt;&gt; "new-orleans-saints", tbl_pbp[[#This Row],[homeWinPercentage]], 1-tbl_pbp[[#This Row],[homeWinPercentage]])</f>
        <v>0.875</v>
      </c>
      <c r="AI782" s="13">
        <f>tbl_pbp[[#This Row],[Kamara]]*tbl_pbp[[#This Row],[Impactful Play]]</f>
        <v>0</v>
      </c>
      <c r="AJ782" s="13">
        <f>tbl_pbp[[#This Row],[Thomas]]*tbl_pbp[[#This Row],[Impactful Play]]</f>
        <v>0</v>
      </c>
      <c r="AK782" s="13" t="str">
        <f>VLOOKUP(tbl_pbp[[#This Row],[Play Saints Win % Increase]], tbl_impact[],3,TRUE)</f>
        <v>Perfumed (5 to + 10%)</v>
      </c>
    </row>
    <row r="783" spans="1:37">
      <c r="A783" s="1">
        <v>95</v>
      </c>
      <c r="B783" s="5">
        <v>0.94499999999999995</v>
      </c>
      <c r="C783" t="s">
        <v>10537</v>
      </c>
      <c r="D783">
        <v>0</v>
      </c>
      <c r="E783">
        <v>0</v>
      </c>
      <c r="F783">
        <v>3</v>
      </c>
      <c r="G783">
        <v>24</v>
      </c>
      <c r="H783">
        <v>10</v>
      </c>
      <c r="I783">
        <v>10</v>
      </c>
      <c r="J783">
        <v>14</v>
      </c>
      <c r="K783" t="s">
        <v>369</v>
      </c>
      <c r="L783">
        <v>1</v>
      </c>
      <c r="M783">
        <v>14</v>
      </c>
      <c r="N783" t="s">
        <v>10538</v>
      </c>
      <c r="O783" t="s">
        <v>206</v>
      </c>
      <c r="P783" t="s">
        <v>30</v>
      </c>
      <c r="Q783" t="s">
        <v>31</v>
      </c>
      <c r="R783" t="s">
        <v>32</v>
      </c>
      <c r="S783" t="s">
        <v>33</v>
      </c>
      <c r="T783" t="s">
        <v>176</v>
      </c>
      <c r="U783" t="s">
        <v>177</v>
      </c>
      <c r="V783" t="s">
        <v>10326</v>
      </c>
      <c r="X783" t="str">
        <f>VLOOKUP(pbp!V3533, games!$B$2:$R$40, 3, FALSE)</f>
        <v>2020-10-13T00:15Z</v>
      </c>
      <c r="Y783">
        <f>VLOOKUP(1*V783,NFLGames!$H$11:$H$555,1,FALSE)</f>
        <v>401127965</v>
      </c>
      <c r="Z783">
        <f>VLOOKUP($Y783, NFLGames!$H$11:$K$555,2,FALSE)</f>
        <v>2019</v>
      </c>
      <c r="AA783">
        <f>VLOOKUP($Y783, NFLGames!$H$11:$K$555,3,FALSE)</f>
        <v>5</v>
      </c>
      <c r="AB783" s="6">
        <f>IF(A784=0, 0, AH784-tbl_pbp[[#This Row],[Saints Win %]])</f>
        <v>-8.4999999999999964E-2</v>
      </c>
      <c r="AE783">
        <f>ABS(tbl_pbp[[#This Row],[play.homeScore]]-tbl_pbp[[#This Row],[play.awayScore]])</f>
        <v>14</v>
      </c>
      <c r="AF783">
        <f>IF(tbl_pbp[[#This Row],[Play Saints Win % Increase]]&gt;=$AF$4,1,0)</f>
        <v>0</v>
      </c>
      <c r="AG783" t="str">
        <f>VLOOKUP(tbl_pbp[[#This Row],[gameId]], games!$B$2:$T$40, 9, FALSE)</f>
        <v>tampa-bay-buccaneers</v>
      </c>
      <c r="AH783" s="5">
        <f>IF(tbl_pbp[[#This Row],[AwayTeam]] &lt;&gt; "new-orleans-saints", tbl_pbp[[#This Row],[homeWinPercentage]], 1-tbl_pbp[[#This Row],[homeWinPercentage]])</f>
        <v>0.94499999999999995</v>
      </c>
      <c r="AI783" s="13">
        <f>tbl_pbp[[#This Row],[Kamara]]*tbl_pbp[[#This Row],[Impactful Play]]</f>
        <v>0</v>
      </c>
      <c r="AJ783" s="13">
        <f>tbl_pbp[[#This Row],[Thomas]]*tbl_pbp[[#This Row],[Impactful Play]]</f>
        <v>0</v>
      </c>
      <c r="AK783" s="13" t="str">
        <f>VLOOKUP(tbl_pbp[[#This Row],[Play Saints Win % Increase]], tbl_impact[],3,TRUE)</f>
        <v>Smelly (worse than-5% -&gt; -10%)</v>
      </c>
    </row>
    <row r="784" spans="1:37">
      <c r="A784" s="1">
        <v>96</v>
      </c>
      <c r="B784" s="5">
        <v>0.86</v>
      </c>
      <c r="C784" t="s">
        <v>10539</v>
      </c>
      <c r="D784">
        <v>0</v>
      </c>
      <c r="E784">
        <v>0</v>
      </c>
      <c r="F784">
        <v>3</v>
      </c>
      <c r="G784">
        <v>24</v>
      </c>
      <c r="H784">
        <v>10</v>
      </c>
      <c r="I784">
        <v>2</v>
      </c>
      <c r="J784">
        <v>2</v>
      </c>
      <c r="K784" t="s">
        <v>369</v>
      </c>
      <c r="L784">
        <v>1</v>
      </c>
      <c r="M784">
        <v>2</v>
      </c>
      <c r="N784" t="s">
        <v>10540</v>
      </c>
      <c r="O784" t="s">
        <v>102</v>
      </c>
      <c r="P784" t="s">
        <v>22</v>
      </c>
      <c r="Q784" t="s">
        <v>37</v>
      </c>
      <c r="S784" t="s">
        <v>283</v>
      </c>
      <c r="T784" t="s">
        <v>649</v>
      </c>
      <c r="U784" t="s">
        <v>1142</v>
      </c>
      <c r="V784" t="s">
        <v>10326</v>
      </c>
      <c r="X784" t="str">
        <f>VLOOKUP(pbp!V3534, games!$B$2:$R$40, 3, FALSE)</f>
        <v>2020-10-13T00:15Z</v>
      </c>
      <c r="Y784">
        <f>VLOOKUP(1*V784,NFLGames!$H$11:$H$555,1,FALSE)</f>
        <v>401127965</v>
      </c>
      <c r="Z784">
        <f>VLOOKUP($Y784, NFLGames!$H$11:$K$555,2,FALSE)</f>
        <v>2019</v>
      </c>
      <c r="AA784">
        <f>VLOOKUP($Y784, NFLGames!$H$11:$K$555,3,FALSE)</f>
        <v>5</v>
      </c>
      <c r="AB784" s="6">
        <f>IF(A785=0, 0, AH785-tbl_pbp[[#This Row],[Saints Win %]])</f>
        <v>1.5000000000000013E-2</v>
      </c>
      <c r="AE784">
        <f>ABS(tbl_pbp[[#This Row],[play.homeScore]]-tbl_pbp[[#This Row],[play.awayScore]])</f>
        <v>14</v>
      </c>
      <c r="AF784">
        <f>IF(tbl_pbp[[#This Row],[Play Saints Win % Increase]]&gt;=$AF$4,1,0)</f>
        <v>0</v>
      </c>
      <c r="AG784" t="str">
        <f>VLOOKUP(tbl_pbp[[#This Row],[gameId]], games!$B$2:$T$40, 9, FALSE)</f>
        <v>tampa-bay-buccaneers</v>
      </c>
      <c r="AH784" s="5">
        <f>IF(tbl_pbp[[#This Row],[AwayTeam]] &lt;&gt; "new-orleans-saints", tbl_pbp[[#This Row],[homeWinPercentage]], 1-tbl_pbp[[#This Row],[homeWinPercentage]])</f>
        <v>0.86</v>
      </c>
      <c r="AI784" s="13">
        <f>tbl_pbp[[#This Row],[Kamara]]*tbl_pbp[[#This Row],[Impactful Play]]</f>
        <v>0</v>
      </c>
      <c r="AJ784" s="13">
        <f>tbl_pbp[[#This Row],[Thomas]]*tbl_pbp[[#This Row],[Impactful Play]]</f>
        <v>0</v>
      </c>
      <c r="AK784" s="13" t="str">
        <f>VLOOKUP(tbl_pbp[[#This Row],[Play Saints Win % Increase]], tbl_impact[],3,TRUE)</f>
        <v>Scented (0 to +5%)</v>
      </c>
    </row>
    <row r="785" spans="1:37">
      <c r="A785" s="1">
        <v>97</v>
      </c>
      <c r="B785" s="5">
        <v>0.875</v>
      </c>
      <c r="C785" t="s">
        <v>10541</v>
      </c>
      <c r="D785">
        <v>0</v>
      </c>
      <c r="E785">
        <v>0</v>
      </c>
      <c r="F785">
        <v>3</v>
      </c>
      <c r="G785">
        <v>24</v>
      </c>
      <c r="H785">
        <v>10</v>
      </c>
      <c r="I785">
        <v>2</v>
      </c>
      <c r="J785">
        <v>2</v>
      </c>
      <c r="K785" t="s">
        <v>369</v>
      </c>
      <c r="L785">
        <v>2</v>
      </c>
      <c r="M785">
        <v>2</v>
      </c>
      <c r="N785" t="s">
        <v>10542</v>
      </c>
      <c r="O785" t="s">
        <v>102</v>
      </c>
      <c r="P785" t="s">
        <v>22</v>
      </c>
      <c r="Q785" t="s">
        <v>37</v>
      </c>
      <c r="S785" t="s">
        <v>286</v>
      </c>
      <c r="T785" t="s">
        <v>649</v>
      </c>
      <c r="U785" t="s">
        <v>650</v>
      </c>
      <c r="V785" t="s">
        <v>10326</v>
      </c>
      <c r="X785" t="str">
        <f>VLOOKUP(pbp!V3535, games!$B$2:$R$40, 3, FALSE)</f>
        <v>2020-10-13T00:15Z</v>
      </c>
      <c r="Y785">
        <f>VLOOKUP(1*V785,NFLGames!$H$11:$H$555,1,FALSE)</f>
        <v>401127965</v>
      </c>
      <c r="Z785">
        <f>VLOOKUP($Y785, NFLGames!$H$11:$K$555,2,FALSE)</f>
        <v>2019</v>
      </c>
      <c r="AA785">
        <f>VLOOKUP($Y785, NFLGames!$H$11:$K$555,3,FALSE)</f>
        <v>5</v>
      </c>
      <c r="AB785" s="6">
        <f>IF(A786=0, 0, AH786-tbl_pbp[[#This Row],[Saints Win %]])</f>
        <v>-4.1000000000000036E-2</v>
      </c>
      <c r="AE785">
        <f>ABS(tbl_pbp[[#This Row],[play.homeScore]]-tbl_pbp[[#This Row],[play.awayScore]])</f>
        <v>14</v>
      </c>
      <c r="AF785">
        <f>IF(tbl_pbp[[#This Row],[Play Saints Win % Increase]]&gt;=$AF$4,1,0)</f>
        <v>0</v>
      </c>
      <c r="AG785" t="str">
        <f>VLOOKUP(tbl_pbp[[#This Row],[gameId]], games!$B$2:$T$40, 9, FALSE)</f>
        <v>tampa-bay-buccaneers</v>
      </c>
      <c r="AH785" s="5">
        <f>IF(tbl_pbp[[#This Row],[AwayTeam]] &lt;&gt; "new-orleans-saints", tbl_pbp[[#This Row],[homeWinPercentage]], 1-tbl_pbp[[#This Row],[homeWinPercentage]])</f>
        <v>0.875</v>
      </c>
      <c r="AI785" s="13">
        <f>tbl_pbp[[#This Row],[Kamara]]*tbl_pbp[[#This Row],[Impactful Play]]</f>
        <v>0</v>
      </c>
      <c r="AJ785" s="13">
        <f>tbl_pbp[[#This Row],[Thomas]]*tbl_pbp[[#This Row],[Impactful Play]]</f>
        <v>0</v>
      </c>
      <c r="AK785" s="13" t="str">
        <f>VLOOKUP(tbl_pbp[[#This Row],[Play Saints Win % Increase]], tbl_impact[],3,TRUE)</f>
        <v>Bad (0 to -5%)</v>
      </c>
    </row>
    <row r="786" spans="1:37">
      <c r="A786" s="1">
        <v>98</v>
      </c>
      <c r="B786" s="5">
        <v>0.83399999999999996</v>
      </c>
      <c r="C786" t="s">
        <v>10543</v>
      </c>
      <c r="D786">
        <v>0</v>
      </c>
      <c r="E786">
        <v>0</v>
      </c>
      <c r="F786">
        <v>3</v>
      </c>
      <c r="G786">
        <v>24</v>
      </c>
      <c r="H786">
        <v>17</v>
      </c>
      <c r="I786">
        <v>2</v>
      </c>
      <c r="J786">
        <v>2</v>
      </c>
      <c r="K786" t="s">
        <v>369</v>
      </c>
      <c r="L786">
        <v>3</v>
      </c>
      <c r="M786">
        <v>2</v>
      </c>
      <c r="N786" t="s">
        <v>10544</v>
      </c>
      <c r="O786" t="s">
        <v>108</v>
      </c>
      <c r="P786" t="s">
        <v>326</v>
      </c>
      <c r="Q786" t="s">
        <v>327</v>
      </c>
      <c r="R786" t="s">
        <v>105</v>
      </c>
      <c r="S786" t="s">
        <v>347</v>
      </c>
      <c r="T786" t="s">
        <v>649</v>
      </c>
      <c r="U786" t="s">
        <v>8679</v>
      </c>
      <c r="V786" t="s">
        <v>10326</v>
      </c>
      <c r="X786" t="str">
        <f>VLOOKUP(pbp!V3536, games!$B$2:$R$40, 3, FALSE)</f>
        <v>2020-10-13T00:15Z</v>
      </c>
      <c r="Y786">
        <f>VLOOKUP(1*V786,NFLGames!$H$11:$H$555,1,FALSE)</f>
        <v>401127965</v>
      </c>
      <c r="Z786">
        <f>VLOOKUP($Y786, NFLGames!$H$11:$K$555,2,FALSE)</f>
        <v>2019</v>
      </c>
      <c r="AA786">
        <f>VLOOKUP($Y786, NFLGames!$H$11:$K$555,3,FALSE)</f>
        <v>5</v>
      </c>
      <c r="AB786" s="6">
        <f>IF(A787=0, 0, AH787-tbl_pbp[[#This Row],[Saints Win %]])</f>
        <v>6.0000000000000053E-3</v>
      </c>
      <c r="AE786">
        <f>ABS(tbl_pbp[[#This Row],[play.homeScore]]-tbl_pbp[[#This Row],[play.awayScore]])</f>
        <v>7</v>
      </c>
      <c r="AF786">
        <f>IF(tbl_pbp[[#This Row],[Play Saints Win % Increase]]&gt;=$AF$4,1,0)</f>
        <v>0</v>
      </c>
      <c r="AG786" t="str">
        <f>VLOOKUP(tbl_pbp[[#This Row],[gameId]], games!$B$2:$T$40, 9, FALSE)</f>
        <v>tampa-bay-buccaneers</v>
      </c>
      <c r="AH786" s="5">
        <f>IF(tbl_pbp[[#This Row],[AwayTeam]] &lt;&gt; "new-orleans-saints", tbl_pbp[[#This Row],[homeWinPercentage]], 1-tbl_pbp[[#This Row],[homeWinPercentage]])</f>
        <v>0.83399999999999996</v>
      </c>
      <c r="AI786" s="13">
        <f>tbl_pbp[[#This Row],[Kamara]]*tbl_pbp[[#This Row],[Impactful Play]]</f>
        <v>0</v>
      </c>
      <c r="AJ786" s="13">
        <f>tbl_pbp[[#This Row],[Thomas]]*tbl_pbp[[#This Row],[Impactful Play]]</f>
        <v>0</v>
      </c>
      <c r="AK786" s="13" t="str">
        <f>VLOOKUP(tbl_pbp[[#This Row],[Play Saints Win % Increase]], tbl_impact[],3,TRUE)</f>
        <v>Scented (0 to +5%)</v>
      </c>
    </row>
    <row r="787" spans="1:37">
      <c r="A787" s="1">
        <v>99</v>
      </c>
      <c r="B787" s="5">
        <v>0.84</v>
      </c>
      <c r="C787" t="s">
        <v>10545</v>
      </c>
      <c r="D787">
        <v>0</v>
      </c>
      <c r="E787">
        <v>0</v>
      </c>
      <c r="F787">
        <v>3</v>
      </c>
      <c r="G787">
        <v>24</v>
      </c>
      <c r="H787">
        <v>17</v>
      </c>
      <c r="I787">
        <v>0</v>
      </c>
      <c r="J787">
        <v>65</v>
      </c>
      <c r="K787" t="s">
        <v>369</v>
      </c>
      <c r="L787">
        <v>0</v>
      </c>
      <c r="M787">
        <v>65</v>
      </c>
      <c r="N787" t="s">
        <v>446</v>
      </c>
      <c r="O787" t="s">
        <v>108</v>
      </c>
      <c r="P787" t="s">
        <v>25</v>
      </c>
      <c r="Q787" t="s">
        <v>26</v>
      </c>
      <c r="R787" t="s">
        <v>27</v>
      </c>
      <c r="V787" t="s">
        <v>10326</v>
      </c>
      <c r="X787" t="str">
        <f>VLOOKUP(pbp!V3537, games!$B$2:$R$40, 3, FALSE)</f>
        <v>2020-10-13T00:15Z</v>
      </c>
      <c r="Y787">
        <f>VLOOKUP(1*V787,NFLGames!$H$11:$H$555,1,FALSE)</f>
        <v>401127965</v>
      </c>
      <c r="Z787">
        <f>VLOOKUP($Y787, NFLGames!$H$11:$K$555,2,FALSE)</f>
        <v>2019</v>
      </c>
      <c r="AA787">
        <f>VLOOKUP($Y787, NFLGames!$H$11:$K$555,3,FALSE)</f>
        <v>5</v>
      </c>
      <c r="AB787" s="6">
        <f>IF(A788=0, 0, AH788-tbl_pbp[[#This Row],[Saints Win %]])</f>
        <v>9.000000000000008E-3</v>
      </c>
      <c r="AE787">
        <f>ABS(tbl_pbp[[#This Row],[play.homeScore]]-tbl_pbp[[#This Row],[play.awayScore]])</f>
        <v>7</v>
      </c>
      <c r="AF787">
        <f>IF(tbl_pbp[[#This Row],[Play Saints Win % Increase]]&gt;=$AF$4,1,0)</f>
        <v>0</v>
      </c>
      <c r="AG787" t="str">
        <f>VLOOKUP(tbl_pbp[[#This Row],[gameId]], games!$B$2:$T$40, 9, FALSE)</f>
        <v>tampa-bay-buccaneers</v>
      </c>
      <c r="AH787" s="5">
        <f>IF(tbl_pbp[[#This Row],[AwayTeam]] &lt;&gt; "new-orleans-saints", tbl_pbp[[#This Row],[homeWinPercentage]], 1-tbl_pbp[[#This Row],[homeWinPercentage]])</f>
        <v>0.84</v>
      </c>
      <c r="AI787" s="13">
        <f>tbl_pbp[[#This Row],[Kamara]]*tbl_pbp[[#This Row],[Impactful Play]]</f>
        <v>0</v>
      </c>
      <c r="AJ787" s="13">
        <f>tbl_pbp[[#This Row],[Thomas]]*tbl_pbp[[#This Row],[Impactful Play]]</f>
        <v>0</v>
      </c>
      <c r="AK787" s="13" t="str">
        <f>VLOOKUP(tbl_pbp[[#This Row],[Play Saints Win % Increase]], tbl_impact[],3,TRUE)</f>
        <v>Scented (0 to +5%)</v>
      </c>
    </row>
    <row r="788" spans="1:37">
      <c r="A788" s="1">
        <v>100</v>
      </c>
      <c r="B788" s="5">
        <v>0.84899999999999998</v>
      </c>
      <c r="C788" t="s">
        <v>10546</v>
      </c>
      <c r="D788">
        <v>0</v>
      </c>
      <c r="E788">
        <v>0</v>
      </c>
      <c r="F788">
        <v>3</v>
      </c>
      <c r="G788">
        <v>24</v>
      </c>
      <c r="H788">
        <v>17</v>
      </c>
      <c r="I788">
        <v>10</v>
      </c>
      <c r="J788">
        <v>25</v>
      </c>
      <c r="K788" t="s">
        <v>29</v>
      </c>
      <c r="L788">
        <v>1</v>
      </c>
      <c r="M788">
        <v>75</v>
      </c>
      <c r="N788" t="s">
        <v>10547</v>
      </c>
      <c r="O788" t="s">
        <v>108</v>
      </c>
      <c r="P788" t="s">
        <v>45</v>
      </c>
      <c r="Q788" t="s">
        <v>46</v>
      </c>
      <c r="R788" t="s">
        <v>47</v>
      </c>
      <c r="S788" t="s">
        <v>33</v>
      </c>
      <c r="T788" t="s">
        <v>34</v>
      </c>
      <c r="U788" t="s">
        <v>35</v>
      </c>
      <c r="V788" t="s">
        <v>10326</v>
      </c>
      <c r="X788" t="str">
        <f>VLOOKUP(pbp!V3538, games!$B$2:$R$40, 3, FALSE)</f>
        <v>2020-10-13T00:15Z</v>
      </c>
      <c r="Y788">
        <f>VLOOKUP(1*V788,NFLGames!$H$11:$H$555,1,FALSE)</f>
        <v>401127965</v>
      </c>
      <c r="Z788">
        <f>VLOOKUP($Y788, NFLGames!$H$11:$K$555,2,FALSE)</f>
        <v>2019</v>
      </c>
      <c r="AA788">
        <f>VLOOKUP($Y788, NFLGames!$H$11:$K$555,3,FALSE)</f>
        <v>5</v>
      </c>
      <c r="AB788" s="6">
        <f>IF(A789=0, 0, AH789-tbl_pbp[[#This Row],[Saints Win %]])</f>
        <v>-2.300000000000002E-2</v>
      </c>
      <c r="AE788">
        <f>ABS(tbl_pbp[[#This Row],[play.homeScore]]-tbl_pbp[[#This Row],[play.awayScore]])</f>
        <v>7</v>
      </c>
      <c r="AF788">
        <f>IF(tbl_pbp[[#This Row],[Play Saints Win % Increase]]&gt;=$AF$4,1,0)</f>
        <v>0</v>
      </c>
      <c r="AG788" t="str">
        <f>VLOOKUP(tbl_pbp[[#This Row],[gameId]], games!$B$2:$T$40, 9, FALSE)</f>
        <v>tampa-bay-buccaneers</v>
      </c>
      <c r="AH788" s="5">
        <f>IF(tbl_pbp[[#This Row],[AwayTeam]] &lt;&gt; "new-orleans-saints", tbl_pbp[[#This Row],[homeWinPercentage]], 1-tbl_pbp[[#This Row],[homeWinPercentage]])</f>
        <v>0.84899999999999998</v>
      </c>
      <c r="AI788" s="13">
        <f>tbl_pbp[[#This Row],[Kamara]]*tbl_pbp[[#This Row],[Impactful Play]]</f>
        <v>0</v>
      </c>
      <c r="AJ788" s="13">
        <f>tbl_pbp[[#This Row],[Thomas]]*tbl_pbp[[#This Row],[Impactful Play]]</f>
        <v>0</v>
      </c>
      <c r="AK788" s="13" t="str">
        <f>VLOOKUP(tbl_pbp[[#This Row],[Play Saints Win % Increase]], tbl_impact[],3,TRUE)</f>
        <v>Bad (0 to -5%)</v>
      </c>
    </row>
    <row r="789" spans="1:37">
      <c r="A789" s="1">
        <v>101</v>
      </c>
      <c r="B789" s="5">
        <v>0.82599999999999996</v>
      </c>
      <c r="C789" t="s">
        <v>10548</v>
      </c>
      <c r="D789">
        <v>0</v>
      </c>
      <c r="E789">
        <v>0</v>
      </c>
      <c r="F789">
        <v>3</v>
      </c>
      <c r="G789">
        <v>24</v>
      </c>
      <c r="H789">
        <v>17</v>
      </c>
      <c r="I789">
        <v>10</v>
      </c>
      <c r="J789">
        <v>32</v>
      </c>
      <c r="K789" t="s">
        <v>29</v>
      </c>
      <c r="L789">
        <v>1</v>
      </c>
      <c r="M789">
        <v>68</v>
      </c>
      <c r="N789" t="s">
        <v>10549</v>
      </c>
      <c r="O789" t="s">
        <v>2091</v>
      </c>
      <c r="P789" t="s">
        <v>22</v>
      </c>
      <c r="Q789" t="s">
        <v>37</v>
      </c>
      <c r="S789" t="s">
        <v>33</v>
      </c>
      <c r="T789" t="s">
        <v>129</v>
      </c>
      <c r="U789" t="s">
        <v>130</v>
      </c>
      <c r="V789" t="s">
        <v>10326</v>
      </c>
      <c r="X789" t="str">
        <f>VLOOKUP(pbp!V3539, games!$B$2:$R$40, 3, FALSE)</f>
        <v>2020-10-13T00:15Z</v>
      </c>
      <c r="Y789">
        <f>VLOOKUP(1*V789,NFLGames!$H$11:$H$555,1,FALSE)</f>
        <v>401127965</v>
      </c>
      <c r="Z789">
        <f>VLOOKUP($Y789, NFLGames!$H$11:$K$555,2,FALSE)</f>
        <v>2019</v>
      </c>
      <c r="AA789">
        <f>VLOOKUP($Y789, NFLGames!$H$11:$K$555,3,FALSE)</f>
        <v>5</v>
      </c>
      <c r="AB789" s="6">
        <f>IF(A790=0, 0, AH790-tbl_pbp[[#This Row],[Saints Win %]])</f>
        <v>-1.0000000000000009E-2</v>
      </c>
      <c r="AE789">
        <f>ABS(tbl_pbp[[#This Row],[play.homeScore]]-tbl_pbp[[#This Row],[play.awayScore]])</f>
        <v>7</v>
      </c>
      <c r="AF789">
        <f>IF(tbl_pbp[[#This Row],[Play Saints Win % Increase]]&gt;=$AF$4,1,0)</f>
        <v>0</v>
      </c>
      <c r="AG789" t="str">
        <f>VLOOKUP(tbl_pbp[[#This Row],[gameId]], games!$B$2:$T$40, 9, FALSE)</f>
        <v>tampa-bay-buccaneers</v>
      </c>
      <c r="AH789" s="5">
        <f>IF(tbl_pbp[[#This Row],[AwayTeam]] &lt;&gt; "new-orleans-saints", tbl_pbp[[#This Row],[homeWinPercentage]], 1-tbl_pbp[[#This Row],[homeWinPercentage]])</f>
        <v>0.82599999999999996</v>
      </c>
      <c r="AI789" s="13">
        <f>tbl_pbp[[#This Row],[Kamara]]*tbl_pbp[[#This Row],[Impactful Play]]</f>
        <v>0</v>
      </c>
      <c r="AJ789" s="13">
        <f>tbl_pbp[[#This Row],[Thomas]]*tbl_pbp[[#This Row],[Impactful Play]]</f>
        <v>0</v>
      </c>
      <c r="AK789" s="13" t="str">
        <f>VLOOKUP(tbl_pbp[[#This Row],[Play Saints Win % Increase]], tbl_impact[],3,TRUE)</f>
        <v>Bad (0 to -5%)</v>
      </c>
    </row>
    <row r="790" spans="1:37">
      <c r="A790" s="1">
        <v>102</v>
      </c>
      <c r="B790" s="5">
        <v>0.81599999999999995</v>
      </c>
      <c r="C790" t="s">
        <v>10550</v>
      </c>
      <c r="D790">
        <v>0</v>
      </c>
      <c r="E790">
        <v>0</v>
      </c>
      <c r="F790">
        <v>3</v>
      </c>
      <c r="G790">
        <v>24</v>
      </c>
      <c r="H790">
        <v>17</v>
      </c>
      <c r="I790">
        <v>10</v>
      </c>
      <c r="J790">
        <v>32</v>
      </c>
      <c r="K790" t="s">
        <v>29</v>
      </c>
      <c r="L790">
        <v>2</v>
      </c>
      <c r="M790">
        <v>68</v>
      </c>
      <c r="N790" t="s">
        <v>10551</v>
      </c>
      <c r="O790" t="s">
        <v>1285</v>
      </c>
      <c r="P790" t="s">
        <v>45</v>
      </c>
      <c r="Q790" t="s">
        <v>46</v>
      </c>
      <c r="R790" t="s">
        <v>47</v>
      </c>
      <c r="S790" t="s">
        <v>120</v>
      </c>
      <c r="T790" t="s">
        <v>129</v>
      </c>
      <c r="U790" t="s">
        <v>3274</v>
      </c>
      <c r="V790" t="s">
        <v>10326</v>
      </c>
      <c r="X790" t="str">
        <f>VLOOKUP(pbp!V3540, games!$B$2:$R$40, 3, FALSE)</f>
        <v>2020-10-13T00:15Z</v>
      </c>
      <c r="Y790">
        <f>VLOOKUP(1*V790,NFLGames!$H$11:$H$555,1,FALSE)</f>
        <v>401127965</v>
      </c>
      <c r="Z790">
        <f>VLOOKUP($Y790, NFLGames!$H$11:$K$555,2,FALSE)</f>
        <v>2019</v>
      </c>
      <c r="AA790">
        <f>VLOOKUP($Y790, NFLGames!$H$11:$K$555,3,FALSE)</f>
        <v>5</v>
      </c>
      <c r="AB790" s="6">
        <f>IF(A791=0, 0, AH791-tbl_pbp[[#This Row],[Saints Win %]])</f>
        <v>-1.9999999999999907E-2</v>
      </c>
      <c r="AE790">
        <f>ABS(tbl_pbp[[#This Row],[play.homeScore]]-tbl_pbp[[#This Row],[play.awayScore]])</f>
        <v>7</v>
      </c>
      <c r="AF790">
        <f>IF(tbl_pbp[[#This Row],[Play Saints Win % Increase]]&gt;=$AF$4,1,0)</f>
        <v>0</v>
      </c>
      <c r="AG790" t="str">
        <f>VLOOKUP(tbl_pbp[[#This Row],[gameId]], games!$B$2:$T$40, 9, FALSE)</f>
        <v>tampa-bay-buccaneers</v>
      </c>
      <c r="AH790" s="5">
        <f>IF(tbl_pbp[[#This Row],[AwayTeam]] &lt;&gt; "new-orleans-saints", tbl_pbp[[#This Row],[homeWinPercentage]], 1-tbl_pbp[[#This Row],[homeWinPercentage]])</f>
        <v>0.81599999999999995</v>
      </c>
      <c r="AI790" s="13">
        <f>tbl_pbp[[#This Row],[Kamara]]*tbl_pbp[[#This Row],[Impactful Play]]</f>
        <v>0</v>
      </c>
      <c r="AJ790" s="13">
        <f>tbl_pbp[[#This Row],[Thomas]]*tbl_pbp[[#This Row],[Impactful Play]]</f>
        <v>0</v>
      </c>
      <c r="AK790" s="13" t="str">
        <f>VLOOKUP(tbl_pbp[[#This Row],[Play Saints Win % Increase]], tbl_impact[],3,TRUE)</f>
        <v>Bad (0 to -5%)</v>
      </c>
    </row>
    <row r="791" spans="1:37">
      <c r="A791" s="1">
        <v>103</v>
      </c>
      <c r="B791" s="5">
        <v>0.79600000000000004</v>
      </c>
      <c r="C791" t="s">
        <v>10552</v>
      </c>
      <c r="D791">
        <v>0</v>
      </c>
      <c r="E791">
        <v>0</v>
      </c>
      <c r="F791">
        <v>3</v>
      </c>
      <c r="G791">
        <v>24</v>
      </c>
      <c r="H791">
        <v>17</v>
      </c>
      <c r="I791">
        <v>10</v>
      </c>
      <c r="J791">
        <v>32</v>
      </c>
      <c r="K791" t="s">
        <v>29</v>
      </c>
      <c r="L791">
        <v>3</v>
      </c>
      <c r="M791">
        <v>68</v>
      </c>
      <c r="N791" t="s">
        <v>10553</v>
      </c>
      <c r="O791" t="s">
        <v>3628</v>
      </c>
      <c r="P791" t="s">
        <v>22</v>
      </c>
      <c r="Q791" t="s">
        <v>37</v>
      </c>
      <c r="S791" t="s">
        <v>123</v>
      </c>
      <c r="T791" t="s">
        <v>129</v>
      </c>
      <c r="U791" t="s">
        <v>10554</v>
      </c>
      <c r="V791" t="s">
        <v>10326</v>
      </c>
      <c r="X791" t="str">
        <f>VLOOKUP(pbp!V3541, games!$B$2:$R$40, 3, FALSE)</f>
        <v>2020-10-13T00:15Z</v>
      </c>
      <c r="Y791">
        <f>VLOOKUP(1*V791,NFLGames!$H$11:$H$555,1,FALSE)</f>
        <v>401127965</v>
      </c>
      <c r="Z791">
        <f>VLOOKUP($Y791, NFLGames!$H$11:$K$555,2,FALSE)</f>
        <v>2019</v>
      </c>
      <c r="AA791">
        <f>VLOOKUP($Y791, NFLGames!$H$11:$K$555,3,FALSE)</f>
        <v>5</v>
      </c>
      <c r="AB791" s="6">
        <f>IF(A792=0, 0, AH792-tbl_pbp[[#This Row],[Saints Win %]])</f>
        <v>-6.1000000000000054E-2</v>
      </c>
      <c r="AD791">
        <v>1</v>
      </c>
      <c r="AE791">
        <f>ABS(tbl_pbp[[#This Row],[play.homeScore]]-tbl_pbp[[#This Row],[play.awayScore]])</f>
        <v>7</v>
      </c>
      <c r="AF791">
        <f>IF(tbl_pbp[[#This Row],[Play Saints Win % Increase]]&gt;=$AF$4,1,0)</f>
        <v>0</v>
      </c>
      <c r="AG791" t="str">
        <f>VLOOKUP(tbl_pbp[[#This Row],[gameId]], games!$B$2:$T$40, 9, FALSE)</f>
        <v>tampa-bay-buccaneers</v>
      </c>
      <c r="AH791" s="5">
        <f>IF(tbl_pbp[[#This Row],[AwayTeam]] &lt;&gt; "new-orleans-saints", tbl_pbp[[#This Row],[homeWinPercentage]], 1-tbl_pbp[[#This Row],[homeWinPercentage]])</f>
        <v>0.79600000000000004</v>
      </c>
      <c r="AI791" s="13">
        <f>tbl_pbp[[#This Row],[Kamara]]*tbl_pbp[[#This Row],[Impactful Play]]</f>
        <v>0</v>
      </c>
      <c r="AJ791" s="13">
        <f>tbl_pbp[[#This Row],[Thomas]]*tbl_pbp[[#This Row],[Impactful Play]]</f>
        <v>0</v>
      </c>
      <c r="AK791" s="13" t="str">
        <f>VLOOKUP(tbl_pbp[[#This Row],[Play Saints Win % Increase]], tbl_impact[],3,TRUE)</f>
        <v>Smelly (worse than-5% -&gt; -10%)</v>
      </c>
    </row>
    <row r="792" spans="1:37">
      <c r="A792" s="1">
        <v>104</v>
      </c>
      <c r="B792" s="5">
        <v>0.73499999999999999</v>
      </c>
      <c r="C792" t="s">
        <v>10555</v>
      </c>
      <c r="D792">
        <v>0</v>
      </c>
      <c r="E792">
        <v>0</v>
      </c>
      <c r="F792">
        <v>3</v>
      </c>
      <c r="G792">
        <v>24</v>
      </c>
      <c r="H792">
        <v>17</v>
      </c>
      <c r="I792">
        <v>10</v>
      </c>
      <c r="J792">
        <v>32</v>
      </c>
      <c r="K792" t="s">
        <v>29</v>
      </c>
      <c r="L792">
        <v>4</v>
      </c>
      <c r="M792">
        <v>68</v>
      </c>
      <c r="N792" t="s">
        <v>10556</v>
      </c>
      <c r="O792" t="s">
        <v>3628</v>
      </c>
      <c r="P792" t="s">
        <v>94</v>
      </c>
      <c r="Q792" t="s">
        <v>95</v>
      </c>
      <c r="R792" t="s">
        <v>96</v>
      </c>
      <c r="S792" t="s">
        <v>1081</v>
      </c>
      <c r="T792" t="s">
        <v>129</v>
      </c>
      <c r="U792" t="s">
        <v>6634</v>
      </c>
      <c r="V792" t="s">
        <v>10326</v>
      </c>
      <c r="X792" t="str">
        <f>VLOOKUP(pbp!V3542, games!$B$2:$R$40, 3, FALSE)</f>
        <v>2020-10-13T00:15Z</v>
      </c>
      <c r="Y792">
        <f>VLOOKUP(1*V792,NFLGames!$H$11:$H$555,1,FALSE)</f>
        <v>401127965</v>
      </c>
      <c r="Z792">
        <f>VLOOKUP($Y792, NFLGames!$H$11:$K$555,2,FALSE)</f>
        <v>2019</v>
      </c>
      <c r="AA792">
        <f>VLOOKUP($Y792, NFLGames!$H$11:$K$555,3,FALSE)</f>
        <v>5</v>
      </c>
      <c r="AB792" s="6">
        <f>IF(A793=0, 0, AH793-tbl_pbp[[#This Row],[Saints Win %]])</f>
        <v>0.11399999999999999</v>
      </c>
      <c r="AE792">
        <f>ABS(tbl_pbp[[#This Row],[play.homeScore]]-tbl_pbp[[#This Row],[play.awayScore]])</f>
        <v>7</v>
      </c>
      <c r="AF792">
        <f>IF(tbl_pbp[[#This Row],[Play Saints Win % Increase]]&gt;=$AF$4,1,0)</f>
        <v>1</v>
      </c>
      <c r="AG792" t="str">
        <f>VLOOKUP(tbl_pbp[[#This Row],[gameId]], games!$B$2:$T$40, 9, FALSE)</f>
        <v>tampa-bay-buccaneers</v>
      </c>
      <c r="AH792" s="5">
        <f>IF(tbl_pbp[[#This Row],[AwayTeam]] &lt;&gt; "new-orleans-saints", tbl_pbp[[#This Row],[homeWinPercentage]], 1-tbl_pbp[[#This Row],[homeWinPercentage]])</f>
        <v>0.73499999999999999</v>
      </c>
      <c r="AI792" s="13">
        <f>tbl_pbp[[#This Row],[Kamara]]*tbl_pbp[[#This Row],[Impactful Play]]</f>
        <v>0</v>
      </c>
      <c r="AJ792" s="13">
        <f>tbl_pbp[[#This Row],[Thomas]]*tbl_pbp[[#This Row],[Impactful Play]]</f>
        <v>0</v>
      </c>
      <c r="AK792" s="13" t="str">
        <f>VLOOKUP(tbl_pbp[[#This Row],[Play Saints Win % Increase]], tbl_impact[],3,TRUE)</f>
        <v>Fragrant (10% to 20%)</v>
      </c>
    </row>
    <row r="793" spans="1:37">
      <c r="A793" s="1">
        <v>105</v>
      </c>
      <c r="B793" s="5">
        <v>0.84899999999999998</v>
      </c>
      <c r="C793" t="s">
        <v>10557</v>
      </c>
      <c r="D793">
        <v>0</v>
      </c>
      <c r="E793">
        <v>0</v>
      </c>
      <c r="F793">
        <v>3</v>
      </c>
      <c r="G793">
        <v>24</v>
      </c>
      <c r="H793">
        <v>17</v>
      </c>
      <c r="I793">
        <v>15</v>
      </c>
      <c r="J793">
        <v>27</v>
      </c>
      <c r="K793" t="s">
        <v>29</v>
      </c>
      <c r="L793">
        <v>4</v>
      </c>
      <c r="M793">
        <v>73</v>
      </c>
      <c r="N793" t="s">
        <v>10558</v>
      </c>
      <c r="O793" t="s">
        <v>2193</v>
      </c>
      <c r="P793" t="s">
        <v>66</v>
      </c>
      <c r="Q793" t="s">
        <v>67</v>
      </c>
      <c r="R793" t="s">
        <v>68</v>
      </c>
      <c r="S793" t="s">
        <v>261</v>
      </c>
      <c r="T793" t="s">
        <v>169</v>
      </c>
      <c r="U793" t="s">
        <v>10559</v>
      </c>
      <c r="V793" t="s">
        <v>10326</v>
      </c>
      <c r="X793" t="str">
        <f>VLOOKUP(pbp!V3543, games!$B$2:$R$40, 3, FALSE)</f>
        <v>2020-10-13T00:15Z</v>
      </c>
      <c r="Y793">
        <f>VLOOKUP(1*V793,NFLGames!$H$11:$H$555,1,FALSE)</f>
        <v>401127965</v>
      </c>
      <c r="Z793">
        <f>VLOOKUP($Y793, NFLGames!$H$11:$K$555,2,FALSE)</f>
        <v>2019</v>
      </c>
      <c r="AA793">
        <f>VLOOKUP($Y793, NFLGames!$H$11:$K$555,3,FALSE)</f>
        <v>5</v>
      </c>
      <c r="AB793" s="6">
        <f>IF(A794=0, 0, AH794-tbl_pbp[[#This Row],[Saints Win %]])</f>
        <v>-2.4000000000000021E-2</v>
      </c>
      <c r="AE793">
        <f>ABS(tbl_pbp[[#This Row],[play.homeScore]]-tbl_pbp[[#This Row],[play.awayScore]])</f>
        <v>7</v>
      </c>
      <c r="AF793">
        <f>IF(tbl_pbp[[#This Row],[Play Saints Win % Increase]]&gt;=$AF$4,1,0)</f>
        <v>0</v>
      </c>
      <c r="AG793" t="str">
        <f>VLOOKUP(tbl_pbp[[#This Row],[gameId]], games!$B$2:$T$40, 9, FALSE)</f>
        <v>tampa-bay-buccaneers</v>
      </c>
      <c r="AH793" s="5">
        <f>IF(tbl_pbp[[#This Row],[AwayTeam]] &lt;&gt; "new-orleans-saints", tbl_pbp[[#This Row],[homeWinPercentage]], 1-tbl_pbp[[#This Row],[homeWinPercentage]])</f>
        <v>0.84899999999999998</v>
      </c>
      <c r="AI793" s="13">
        <f>tbl_pbp[[#This Row],[Kamara]]*tbl_pbp[[#This Row],[Impactful Play]]</f>
        <v>0</v>
      </c>
      <c r="AJ793" s="13">
        <f>tbl_pbp[[#This Row],[Thomas]]*tbl_pbp[[#This Row],[Impactful Play]]</f>
        <v>0</v>
      </c>
      <c r="AK793" s="13" t="str">
        <f>VLOOKUP(tbl_pbp[[#This Row],[Play Saints Win % Increase]], tbl_impact[],3,TRUE)</f>
        <v>Bad (0 to -5%)</v>
      </c>
    </row>
    <row r="794" spans="1:37">
      <c r="A794" s="1">
        <v>106</v>
      </c>
      <c r="B794" s="5">
        <v>0.82499999999999996</v>
      </c>
      <c r="C794" t="s">
        <v>10560</v>
      </c>
      <c r="D794">
        <v>0</v>
      </c>
      <c r="E794">
        <v>0</v>
      </c>
      <c r="F794">
        <v>3</v>
      </c>
      <c r="G794">
        <v>24</v>
      </c>
      <c r="H794">
        <v>17</v>
      </c>
      <c r="I794">
        <v>10</v>
      </c>
      <c r="J794">
        <v>65</v>
      </c>
      <c r="K794" t="s">
        <v>369</v>
      </c>
      <c r="L794">
        <v>1</v>
      </c>
      <c r="M794">
        <v>65</v>
      </c>
      <c r="N794" t="s">
        <v>10561</v>
      </c>
      <c r="O794" t="s">
        <v>116</v>
      </c>
      <c r="P794" t="s">
        <v>94</v>
      </c>
      <c r="Q794" t="s">
        <v>95</v>
      </c>
      <c r="R794" t="s">
        <v>96</v>
      </c>
      <c r="S794" t="s">
        <v>33</v>
      </c>
      <c r="T794" t="s">
        <v>406</v>
      </c>
      <c r="U794" t="s">
        <v>407</v>
      </c>
      <c r="V794" t="s">
        <v>10326</v>
      </c>
      <c r="X794" t="str">
        <f>VLOOKUP(pbp!V3544, games!$B$2:$R$40, 3, FALSE)</f>
        <v>2020-10-13T00:15Z</v>
      </c>
      <c r="Y794">
        <f>VLOOKUP(1*V794,NFLGames!$H$11:$H$555,1,FALSE)</f>
        <v>401127965</v>
      </c>
      <c r="Z794">
        <f>VLOOKUP($Y794, NFLGames!$H$11:$K$555,2,FALSE)</f>
        <v>2019</v>
      </c>
      <c r="AA794">
        <f>VLOOKUP($Y794, NFLGames!$H$11:$K$555,3,FALSE)</f>
        <v>5</v>
      </c>
      <c r="AB794" s="6">
        <f>IF(A795=0, 0, AH795-tbl_pbp[[#This Row],[Saints Win %]])</f>
        <v>2.0000000000000018E-3</v>
      </c>
      <c r="AE794">
        <f>ABS(tbl_pbp[[#This Row],[play.homeScore]]-tbl_pbp[[#This Row],[play.awayScore]])</f>
        <v>7</v>
      </c>
      <c r="AF794">
        <f>IF(tbl_pbp[[#This Row],[Play Saints Win % Increase]]&gt;=$AF$4,1,0)</f>
        <v>0</v>
      </c>
      <c r="AG794" t="str">
        <f>VLOOKUP(tbl_pbp[[#This Row],[gameId]], games!$B$2:$T$40, 9, FALSE)</f>
        <v>tampa-bay-buccaneers</v>
      </c>
      <c r="AH794" s="5">
        <f>IF(tbl_pbp[[#This Row],[AwayTeam]] &lt;&gt; "new-orleans-saints", tbl_pbp[[#This Row],[homeWinPercentage]], 1-tbl_pbp[[#This Row],[homeWinPercentage]])</f>
        <v>0.82499999999999996</v>
      </c>
      <c r="AI794" s="13">
        <f>tbl_pbp[[#This Row],[Kamara]]*tbl_pbp[[#This Row],[Impactful Play]]</f>
        <v>0</v>
      </c>
      <c r="AJ794" s="13">
        <f>tbl_pbp[[#This Row],[Thomas]]*tbl_pbp[[#This Row],[Impactful Play]]</f>
        <v>0</v>
      </c>
      <c r="AK794" s="13" t="str">
        <f>VLOOKUP(tbl_pbp[[#This Row],[Play Saints Win % Increase]], tbl_impact[],3,TRUE)</f>
        <v>Scented (0 to +5%)</v>
      </c>
    </row>
    <row r="795" spans="1:37">
      <c r="A795" s="1">
        <v>107</v>
      </c>
      <c r="B795" s="5">
        <v>0.82699999999999996</v>
      </c>
      <c r="C795" t="s">
        <v>10562</v>
      </c>
      <c r="D795">
        <v>0</v>
      </c>
      <c r="E795">
        <v>0</v>
      </c>
      <c r="F795">
        <v>3</v>
      </c>
      <c r="G795">
        <v>24</v>
      </c>
      <c r="H795">
        <v>17</v>
      </c>
      <c r="I795">
        <v>15</v>
      </c>
      <c r="J795">
        <v>70</v>
      </c>
      <c r="K795" t="s">
        <v>369</v>
      </c>
      <c r="L795">
        <v>1</v>
      </c>
      <c r="M795">
        <v>70</v>
      </c>
      <c r="N795" t="s">
        <v>10563</v>
      </c>
      <c r="O795" t="s">
        <v>116</v>
      </c>
      <c r="P795" t="s">
        <v>45</v>
      </c>
      <c r="Q795" t="s">
        <v>46</v>
      </c>
      <c r="R795" t="s">
        <v>47</v>
      </c>
      <c r="S795" t="s">
        <v>250</v>
      </c>
      <c r="T795" t="s">
        <v>409</v>
      </c>
      <c r="U795" t="s">
        <v>10564</v>
      </c>
      <c r="V795" t="s">
        <v>10326</v>
      </c>
      <c r="X795" t="str">
        <f>VLOOKUP(pbp!V3545, games!$B$2:$R$40, 3, FALSE)</f>
        <v>2020-10-13T00:15Z</v>
      </c>
      <c r="Y795">
        <f>VLOOKUP(1*V795,NFLGames!$H$11:$H$555,1,FALSE)</f>
        <v>401127965</v>
      </c>
      <c r="Z795">
        <f>VLOOKUP($Y795, NFLGames!$H$11:$K$555,2,FALSE)</f>
        <v>2019</v>
      </c>
      <c r="AA795">
        <f>VLOOKUP($Y795, NFLGames!$H$11:$K$555,3,FALSE)</f>
        <v>5</v>
      </c>
      <c r="AB795" s="6">
        <f>IF(A796=0, 0, AH796-tbl_pbp[[#This Row],[Saints Win %]])</f>
        <v>-3.9999999999999925E-2</v>
      </c>
      <c r="AE795">
        <f>ABS(tbl_pbp[[#This Row],[play.homeScore]]-tbl_pbp[[#This Row],[play.awayScore]])</f>
        <v>7</v>
      </c>
      <c r="AF795">
        <f>IF(tbl_pbp[[#This Row],[Play Saints Win % Increase]]&gt;=$AF$4,1,0)</f>
        <v>0</v>
      </c>
      <c r="AG795" t="str">
        <f>VLOOKUP(tbl_pbp[[#This Row],[gameId]], games!$B$2:$T$40, 9, FALSE)</f>
        <v>tampa-bay-buccaneers</v>
      </c>
      <c r="AH795" s="5">
        <f>IF(tbl_pbp[[#This Row],[AwayTeam]] &lt;&gt; "new-orleans-saints", tbl_pbp[[#This Row],[homeWinPercentage]], 1-tbl_pbp[[#This Row],[homeWinPercentage]])</f>
        <v>0.82699999999999996</v>
      </c>
      <c r="AI795" s="13">
        <f>tbl_pbp[[#This Row],[Kamara]]*tbl_pbp[[#This Row],[Impactful Play]]</f>
        <v>0</v>
      </c>
      <c r="AJ795" s="13">
        <f>tbl_pbp[[#This Row],[Thomas]]*tbl_pbp[[#This Row],[Impactful Play]]</f>
        <v>0</v>
      </c>
      <c r="AK795" s="13" t="str">
        <f>VLOOKUP(tbl_pbp[[#This Row],[Play Saints Win % Increase]], tbl_impact[],3,TRUE)</f>
        <v>Bad (0 to -5%)</v>
      </c>
    </row>
    <row r="796" spans="1:37">
      <c r="A796" s="1">
        <v>108</v>
      </c>
      <c r="B796" s="5">
        <v>0.78700000000000003</v>
      </c>
      <c r="C796" t="s">
        <v>10565</v>
      </c>
      <c r="D796">
        <v>0</v>
      </c>
      <c r="E796">
        <v>0</v>
      </c>
      <c r="F796">
        <v>3</v>
      </c>
      <c r="G796">
        <v>24</v>
      </c>
      <c r="H796">
        <v>17</v>
      </c>
      <c r="I796">
        <v>13</v>
      </c>
      <c r="J796">
        <v>68</v>
      </c>
      <c r="K796" t="s">
        <v>369</v>
      </c>
      <c r="L796">
        <v>2</v>
      </c>
      <c r="M796">
        <v>68</v>
      </c>
      <c r="N796" t="s">
        <v>10566</v>
      </c>
      <c r="O796" t="s">
        <v>7315</v>
      </c>
      <c r="P796" t="s">
        <v>30</v>
      </c>
      <c r="Q796" t="s">
        <v>31</v>
      </c>
      <c r="R796" t="s">
        <v>32</v>
      </c>
      <c r="S796" t="s">
        <v>939</v>
      </c>
      <c r="T796" t="s">
        <v>376</v>
      </c>
      <c r="U796" t="s">
        <v>10567</v>
      </c>
      <c r="V796" t="s">
        <v>10326</v>
      </c>
      <c r="X796" t="str">
        <f>VLOOKUP(pbp!V3546, games!$B$2:$R$40, 3, FALSE)</f>
        <v>2020-10-13T00:15Z</v>
      </c>
      <c r="Y796">
        <f>VLOOKUP(1*V796,NFLGames!$H$11:$H$555,1,FALSE)</f>
        <v>401127965</v>
      </c>
      <c r="Z796">
        <f>VLOOKUP($Y796, NFLGames!$H$11:$K$555,2,FALSE)</f>
        <v>2019</v>
      </c>
      <c r="AA796">
        <f>VLOOKUP($Y796, NFLGames!$H$11:$K$555,3,FALSE)</f>
        <v>5</v>
      </c>
      <c r="AB796" s="6">
        <f>IF(A797=0, 0, AH797-tbl_pbp[[#This Row],[Saints Win %]])</f>
        <v>5.8999999999999941E-2</v>
      </c>
      <c r="AE796">
        <f>ABS(tbl_pbp[[#This Row],[play.homeScore]]-tbl_pbp[[#This Row],[play.awayScore]])</f>
        <v>7</v>
      </c>
      <c r="AF796">
        <f>IF(tbl_pbp[[#This Row],[Play Saints Win % Increase]]&gt;=$AF$4,1,0)</f>
        <v>0</v>
      </c>
      <c r="AG796" t="str">
        <f>VLOOKUP(tbl_pbp[[#This Row],[gameId]], games!$B$2:$T$40, 9, FALSE)</f>
        <v>tampa-bay-buccaneers</v>
      </c>
      <c r="AH796" s="5">
        <f>IF(tbl_pbp[[#This Row],[AwayTeam]] &lt;&gt; "new-orleans-saints", tbl_pbp[[#This Row],[homeWinPercentage]], 1-tbl_pbp[[#This Row],[homeWinPercentage]])</f>
        <v>0.78700000000000003</v>
      </c>
      <c r="AI796" s="13">
        <f>tbl_pbp[[#This Row],[Kamara]]*tbl_pbp[[#This Row],[Impactful Play]]</f>
        <v>0</v>
      </c>
      <c r="AJ796" s="13">
        <f>tbl_pbp[[#This Row],[Thomas]]*tbl_pbp[[#This Row],[Impactful Play]]</f>
        <v>0</v>
      </c>
      <c r="AK796" s="13" t="str">
        <f>VLOOKUP(tbl_pbp[[#This Row],[Play Saints Win % Increase]], tbl_impact[],3,TRUE)</f>
        <v>Perfumed (5 to + 10%)</v>
      </c>
    </row>
    <row r="797" spans="1:37">
      <c r="A797" s="1">
        <v>109</v>
      </c>
      <c r="B797" s="5">
        <v>0.84599999999999997</v>
      </c>
      <c r="C797" t="s">
        <v>10568</v>
      </c>
      <c r="D797">
        <v>0</v>
      </c>
      <c r="E797">
        <v>0</v>
      </c>
      <c r="F797">
        <v>3</v>
      </c>
      <c r="G797">
        <v>24</v>
      </c>
      <c r="H797">
        <v>17</v>
      </c>
      <c r="I797">
        <v>2</v>
      </c>
      <c r="J797">
        <v>57</v>
      </c>
      <c r="K797" t="s">
        <v>369</v>
      </c>
      <c r="L797">
        <v>3</v>
      </c>
      <c r="M797">
        <v>57</v>
      </c>
      <c r="N797" t="s">
        <v>10569</v>
      </c>
      <c r="O797" t="s">
        <v>348</v>
      </c>
      <c r="P797" t="s">
        <v>22</v>
      </c>
      <c r="Q797" t="s">
        <v>37</v>
      </c>
      <c r="S797" t="s">
        <v>241</v>
      </c>
      <c r="T797" t="s">
        <v>976</v>
      </c>
      <c r="U797" t="s">
        <v>10570</v>
      </c>
      <c r="V797" t="s">
        <v>10326</v>
      </c>
      <c r="X797" t="str">
        <f>VLOOKUP(pbp!V3547, games!$B$2:$R$40, 3, FALSE)</f>
        <v>2020-10-13T00:15Z</v>
      </c>
      <c r="Y797">
        <f>VLOOKUP(1*V797,NFLGames!$H$11:$H$555,1,FALSE)</f>
        <v>401127965</v>
      </c>
      <c r="Z797">
        <f>VLOOKUP($Y797, NFLGames!$H$11:$K$555,2,FALSE)</f>
        <v>2019</v>
      </c>
      <c r="AA797">
        <f>VLOOKUP($Y797, NFLGames!$H$11:$K$555,3,FALSE)</f>
        <v>5</v>
      </c>
      <c r="AB797" s="6">
        <f>IF(A798=0, 0, AH798-tbl_pbp[[#This Row],[Saints Win %]])</f>
        <v>-2.7000000000000024E-2</v>
      </c>
      <c r="AE797">
        <f>ABS(tbl_pbp[[#This Row],[play.homeScore]]-tbl_pbp[[#This Row],[play.awayScore]])</f>
        <v>7</v>
      </c>
      <c r="AF797">
        <f>IF(tbl_pbp[[#This Row],[Play Saints Win % Increase]]&gt;=$AF$4,1,0)</f>
        <v>0</v>
      </c>
      <c r="AG797" t="str">
        <f>VLOOKUP(tbl_pbp[[#This Row],[gameId]], games!$B$2:$T$40, 9, FALSE)</f>
        <v>tampa-bay-buccaneers</v>
      </c>
      <c r="AH797" s="5">
        <f>IF(tbl_pbp[[#This Row],[AwayTeam]] &lt;&gt; "new-orleans-saints", tbl_pbp[[#This Row],[homeWinPercentage]], 1-tbl_pbp[[#This Row],[homeWinPercentage]])</f>
        <v>0.84599999999999997</v>
      </c>
      <c r="AI797" s="13">
        <f>tbl_pbp[[#This Row],[Kamara]]*tbl_pbp[[#This Row],[Impactful Play]]</f>
        <v>0</v>
      </c>
      <c r="AJ797" s="13">
        <f>tbl_pbp[[#This Row],[Thomas]]*tbl_pbp[[#This Row],[Impactful Play]]</f>
        <v>0</v>
      </c>
      <c r="AK797" s="13" t="str">
        <f>VLOOKUP(tbl_pbp[[#This Row],[Play Saints Win % Increase]], tbl_impact[],3,TRUE)</f>
        <v>Bad (0 to -5%)</v>
      </c>
    </row>
    <row r="798" spans="1:37">
      <c r="A798" s="1">
        <v>110</v>
      </c>
      <c r="B798" s="5">
        <v>0.81899999999999995</v>
      </c>
      <c r="C798" t="s">
        <v>10571</v>
      </c>
      <c r="D798">
        <v>0</v>
      </c>
      <c r="E798">
        <v>0</v>
      </c>
      <c r="F798">
        <v>3</v>
      </c>
      <c r="G798">
        <v>24</v>
      </c>
      <c r="H798">
        <v>17</v>
      </c>
      <c r="I798">
        <v>2</v>
      </c>
      <c r="J798">
        <v>57</v>
      </c>
      <c r="K798" t="s">
        <v>369</v>
      </c>
      <c r="L798">
        <v>4</v>
      </c>
      <c r="M798">
        <v>57</v>
      </c>
      <c r="N798" t="s">
        <v>10572</v>
      </c>
      <c r="O798" t="s">
        <v>4084</v>
      </c>
      <c r="P798" t="s">
        <v>66</v>
      </c>
      <c r="Q798" t="s">
        <v>67</v>
      </c>
      <c r="R798" t="s">
        <v>68</v>
      </c>
      <c r="S798" t="s">
        <v>154</v>
      </c>
      <c r="T798" t="s">
        <v>976</v>
      </c>
      <c r="U798" t="s">
        <v>10573</v>
      </c>
      <c r="V798" t="s">
        <v>10326</v>
      </c>
      <c r="X798" t="str">
        <f>VLOOKUP(pbp!V3548, games!$B$2:$R$40, 3, FALSE)</f>
        <v>2020-10-13T00:15Z</v>
      </c>
      <c r="Y798">
        <f>VLOOKUP(1*V798,NFLGames!$H$11:$H$555,1,FALSE)</f>
        <v>401127965</v>
      </c>
      <c r="Z798">
        <f>VLOOKUP($Y798, NFLGames!$H$11:$K$555,2,FALSE)</f>
        <v>2019</v>
      </c>
      <c r="AA798">
        <f>VLOOKUP($Y798, NFLGames!$H$11:$K$555,3,FALSE)</f>
        <v>5</v>
      </c>
      <c r="AB798" s="6">
        <f>IF(A799=0, 0, AH799-tbl_pbp[[#This Row],[Saints Win %]])</f>
        <v>-2.7999999999999914E-2</v>
      </c>
      <c r="AE798">
        <f>ABS(tbl_pbp[[#This Row],[play.homeScore]]-tbl_pbp[[#This Row],[play.awayScore]])</f>
        <v>7</v>
      </c>
      <c r="AF798">
        <f>IF(tbl_pbp[[#This Row],[Play Saints Win % Increase]]&gt;=$AF$4,1,0)</f>
        <v>0</v>
      </c>
      <c r="AG798" t="str">
        <f>VLOOKUP(tbl_pbp[[#This Row],[gameId]], games!$B$2:$T$40, 9, FALSE)</f>
        <v>tampa-bay-buccaneers</v>
      </c>
      <c r="AH798" s="5">
        <f>IF(tbl_pbp[[#This Row],[AwayTeam]] &lt;&gt; "new-orleans-saints", tbl_pbp[[#This Row],[homeWinPercentage]], 1-tbl_pbp[[#This Row],[homeWinPercentage]])</f>
        <v>0.81899999999999995</v>
      </c>
      <c r="AI798" s="13">
        <f>tbl_pbp[[#This Row],[Kamara]]*tbl_pbp[[#This Row],[Impactful Play]]</f>
        <v>0</v>
      </c>
      <c r="AJ798" s="13">
        <f>tbl_pbp[[#This Row],[Thomas]]*tbl_pbp[[#This Row],[Impactful Play]]</f>
        <v>0</v>
      </c>
      <c r="AK798" s="13" t="str">
        <f>VLOOKUP(tbl_pbp[[#This Row],[Play Saints Win % Increase]], tbl_impact[],3,TRUE)</f>
        <v>Bad (0 to -5%)</v>
      </c>
    </row>
    <row r="799" spans="1:37">
      <c r="A799" s="1">
        <v>111</v>
      </c>
      <c r="B799" s="5">
        <v>0.79100000000000004</v>
      </c>
      <c r="C799" t="s">
        <v>10574</v>
      </c>
      <c r="D799">
        <v>0</v>
      </c>
      <c r="E799">
        <v>0</v>
      </c>
      <c r="F799">
        <v>3</v>
      </c>
      <c r="G799">
        <v>24</v>
      </c>
      <c r="H799">
        <v>17</v>
      </c>
      <c r="I799">
        <v>10</v>
      </c>
      <c r="J799">
        <v>9</v>
      </c>
      <c r="K799" t="s">
        <v>29</v>
      </c>
      <c r="L799">
        <v>1</v>
      </c>
      <c r="M799">
        <v>91</v>
      </c>
      <c r="N799" t="s">
        <v>10575</v>
      </c>
      <c r="O799" t="s">
        <v>2111</v>
      </c>
      <c r="P799" t="s">
        <v>22</v>
      </c>
      <c r="Q799" t="s">
        <v>37</v>
      </c>
      <c r="S799" t="s">
        <v>33</v>
      </c>
      <c r="T799" t="s">
        <v>473</v>
      </c>
      <c r="U799" t="s">
        <v>474</v>
      </c>
      <c r="V799" t="s">
        <v>10326</v>
      </c>
      <c r="X799" t="str">
        <f>VLOOKUP(pbp!V3549, games!$B$2:$R$40, 3, FALSE)</f>
        <v>2020-10-13T00:15Z</v>
      </c>
      <c r="Y799">
        <f>VLOOKUP(1*V799,NFLGames!$H$11:$H$555,1,FALSE)</f>
        <v>401127965</v>
      </c>
      <c r="Z799">
        <f>VLOOKUP($Y799, NFLGames!$H$11:$K$555,2,FALSE)</f>
        <v>2019</v>
      </c>
      <c r="AA799">
        <f>VLOOKUP($Y799, NFLGames!$H$11:$K$555,3,FALSE)</f>
        <v>5</v>
      </c>
      <c r="AB799" s="6">
        <f>IF(A800=0, 0, AH800-tbl_pbp[[#This Row],[Saints Win %]])</f>
        <v>-1.3000000000000012E-2</v>
      </c>
      <c r="AD799">
        <v>1</v>
      </c>
      <c r="AE799">
        <f>ABS(tbl_pbp[[#This Row],[play.homeScore]]-tbl_pbp[[#This Row],[play.awayScore]])</f>
        <v>7</v>
      </c>
      <c r="AF799">
        <f>IF(tbl_pbp[[#This Row],[Play Saints Win % Increase]]&gt;=$AF$4,1,0)</f>
        <v>0</v>
      </c>
      <c r="AG799" t="str">
        <f>VLOOKUP(tbl_pbp[[#This Row],[gameId]], games!$B$2:$T$40, 9, FALSE)</f>
        <v>tampa-bay-buccaneers</v>
      </c>
      <c r="AH799" s="5">
        <f>IF(tbl_pbp[[#This Row],[AwayTeam]] &lt;&gt; "new-orleans-saints", tbl_pbp[[#This Row],[homeWinPercentage]], 1-tbl_pbp[[#This Row],[homeWinPercentage]])</f>
        <v>0.79100000000000004</v>
      </c>
      <c r="AI799" s="13">
        <f>tbl_pbp[[#This Row],[Kamara]]*tbl_pbp[[#This Row],[Impactful Play]]</f>
        <v>0</v>
      </c>
      <c r="AJ799" s="13">
        <f>tbl_pbp[[#This Row],[Thomas]]*tbl_pbp[[#This Row],[Impactful Play]]</f>
        <v>0</v>
      </c>
      <c r="AK799" s="13" t="str">
        <f>VLOOKUP(tbl_pbp[[#This Row],[Play Saints Win % Increase]], tbl_impact[],3,TRUE)</f>
        <v>Bad (0 to -5%)</v>
      </c>
    </row>
    <row r="800" spans="1:37">
      <c r="A800" s="1">
        <v>112</v>
      </c>
      <c r="B800" s="5">
        <v>0.77800000000000002</v>
      </c>
      <c r="C800" t="s">
        <v>10576</v>
      </c>
      <c r="D800">
        <v>0</v>
      </c>
      <c r="E800">
        <v>0</v>
      </c>
      <c r="F800">
        <v>3</v>
      </c>
      <c r="G800">
        <v>24</v>
      </c>
      <c r="H800">
        <v>17</v>
      </c>
      <c r="I800">
        <v>10</v>
      </c>
      <c r="J800">
        <v>9</v>
      </c>
      <c r="K800" t="s">
        <v>29</v>
      </c>
      <c r="L800">
        <v>2</v>
      </c>
      <c r="M800">
        <v>91</v>
      </c>
      <c r="N800" t="s">
        <v>10577</v>
      </c>
      <c r="O800" t="s">
        <v>488</v>
      </c>
      <c r="P800" t="s">
        <v>22</v>
      </c>
      <c r="Q800" t="s">
        <v>37</v>
      </c>
      <c r="S800" t="s">
        <v>120</v>
      </c>
      <c r="T800" t="s">
        <v>473</v>
      </c>
      <c r="U800" t="s">
        <v>10578</v>
      </c>
      <c r="V800" t="s">
        <v>10326</v>
      </c>
      <c r="X800" t="str">
        <f>VLOOKUP(pbp!V3550, games!$B$2:$R$40, 3, FALSE)</f>
        <v>2020-10-13T00:15Z</v>
      </c>
      <c r="Y800">
        <f>VLOOKUP(1*V800,NFLGames!$H$11:$H$555,1,FALSE)</f>
        <v>401127965</v>
      </c>
      <c r="Z800">
        <f>VLOOKUP($Y800, NFLGames!$H$11:$K$555,2,FALSE)</f>
        <v>2019</v>
      </c>
      <c r="AA800">
        <f>VLOOKUP($Y800, NFLGames!$H$11:$K$555,3,FALSE)</f>
        <v>5</v>
      </c>
      <c r="AB800" s="6">
        <f>IF(A801=0, 0, AH801-tbl_pbp[[#This Row],[Saints Win %]])</f>
        <v>7.5999999999999956E-2</v>
      </c>
      <c r="AE800">
        <f>ABS(tbl_pbp[[#This Row],[play.homeScore]]-tbl_pbp[[#This Row],[play.awayScore]])</f>
        <v>7</v>
      </c>
      <c r="AF800">
        <f>IF(tbl_pbp[[#This Row],[Play Saints Win % Increase]]&gt;=$AF$4,1,0)</f>
        <v>0</v>
      </c>
      <c r="AG800" t="str">
        <f>VLOOKUP(tbl_pbp[[#This Row],[gameId]], games!$B$2:$T$40, 9, FALSE)</f>
        <v>tampa-bay-buccaneers</v>
      </c>
      <c r="AH800" s="5">
        <f>IF(tbl_pbp[[#This Row],[AwayTeam]] &lt;&gt; "new-orleans-saints", tbl_pbp[[#This Row],[homeWinPercentage]], 1-tbl_pbp[[#This Row],[homeWinPercentage]])</f>
        <v>0.77800000000000002</v>
      </c>
      <c r="AI800" s="13">
        <f>tbl_pbp[[#This Row],[Kamara]]*tbl_pbp[[#This Row],[Impactful Play]]</f>
        <v>0</v>
      </c>
      <c r="AJ800" s="13">
        <f>tbl_pbp[[#This Row],[Thomas]]*tbl_pbp[[#This Row],[Impactful Play]]</f>
        <v>0</v>
      </c>
      <c r="AK800" s="13" t="str">
        <f>VLOOKUP(tbl_pbp[[#This Row],[Play Saints Win % Increase]], tbl_impact[],3,TRUE)</f>
        <v>Perfumed (5 to + 10%)</v>
      </c>
    </row>
    <row r="801" spans="1:37">
      <c r="A801" s="1">
        <v>113</v>
      </c>
      <c r="B801" s="5">
        <v>0.85399999999999998</v>
      </c>
      <c r="C801" t="s">
        <v>10579</v>
      </c>
      <c r="D801">
        <v>0</v>
      </c>
      <c r="E801">
        <v>0</v>
      </c>
      <c r="F801">
        <v>3</v>
      </c>
      <c r="G801">
        <v>24</v>
      </c>
      <c r="H801">
        <v>17</v>
      </c>
      <c r="I801">
        <v>10</v>
      </c>
      <c r="J801">
        <v>9</v>
      </c>
      <c r="K801" t="s">
        <v>29</v>
      </c>
      <c r="L801">
        <v>3</v>
      </c>
      <c r="M801">
        <v>91</v>
      </c>
      <c r="N801" t="s">
        <v>10580</v>
      </c>
      <c r="O801" t="s">
        <v>234</v>
      </c>
      <c r="P801" t="s">
        <v>30</v>
      </c>
      <c r="Q801" t="s">
        <v>31</v>
      </c>
      <c r="R801" t="s">
        <v>32</v>
      </c>
      <c r="S801" t="s">
        <v>123</v>
      </c>
      <c r="T801" t="s">
        <v>473</v>
      </c>
      <c r="U801" t="s">
        <v>10581</v>
      </c>
      <c r="V801" t="s">
        <v>10326</v>
      </c>
      <c r="X801" t="str">
        <f>VLOOKUP(pbp!V3551, games!$B$2:$R$40, 3, FALSE)</f>
        <v>2020-10-13T00:15Z</v>
      </c>
      <c r="Y801">
        <f>VLOOKUP(1*V801,NFLGames!$H$11:$H$555,1,FALSE)</f>
        <v>401127965</v>
      </c>
      <c r="Z801">
        <f>VLOOKUP($Y801, NFLGames!$H$11:$K$555,2,FALSE)</f>
        <v>2019</v>
      </c>
      <c r="AA801">
        <f>VLOOKUP($Y801, NFLGames!$H$11:$K$555,3,FALSE)</f>
        <v>5</v>
      </c>
      <c r="AB801" s="6">
        <f>IF(A802=0, 0, AH802-tbl_pbp[[#This Row],[Saints Win %]])</f>
        <v>-1.0000000000000009E-2</v>
      </c>
      <c r="AD801">
        <v>1</v>
      </c>
      <c r="AE801">
        <f>ABS(tbl_pbp[[#This Row],[play.homeScore]]-tbl_pbp[[#This Row],[play.awayScore]])</f>
        <v>7</v>
      </c>
      <c r="AF801">
        <f>IF(tbl_pbp[[#This Row],[Play Saints Win % Increase]]&gt;=$AF$4,1,0)</f>
        <v>0</v>
      </c>
      <c r="AG801" t="str">
        <f>VLOOKUP(tbl_pbp[[#This Row],[gameId]], games!$B$2:$T$40, 9, FALSE)</f>
        <v>tampa-bay-buccaneers</v>
      </c>
      <c r="AH801" s="5">
        <f>IF(tbl_pbp[[#This Row],[AwayTeam]] &lt;&gt; "new-orleans-saints", tbl_pbp[[#This Row],[homeWinPercentage]], 1-tbl_pbp[[#This Row],[homeWinPercentage]])</f>
        <v>0.85399999999999998</v>
      </c>
      <c r="AI801" s="13">
        <f>tbl_pbp[[#This Row],[Kamara]]*tbl_pbp[[#This Row],[Impactful Play]]</f>
        <v>0</v>
      </c>
      <c r="AJ801" s="13">
        <f>tbl_pbp[[#This Row],[Thomas]]*tbl_pbp[[#This Row],[Impactful Play]]</f>
        <v>0</v>
      </c>
      <c r="AK801" s="13" t="str">
        <f>VLOOKUP(tbl_pbp[[#This Row],[Play Saints Win % Increase]], tbl_impact[],3,TRUE)</f>
        <v>Bad (0 to -5%)</v>
      </c>
    </row>
    <row r="802" spans="1:37">
      <c r="A802" s="1">
        <v>114</v>
      </c>
      <c r="B802" s="5">
        <v>0.84399999999999997</v>
      </c>
      <c r="C802" t="s">
        <v>10582</v>
      </c>
      <c r="D802">
        <v>0</v>
      </c>
      <c r="E802">
        <v>0</v>
      </c>
      <c r="F802">
        <v>3</v>
      </c>
      <c r="G802">
        <v>24</v>
      </c>
      <c r="H802">
        <v>17</v>
      </c>
      <c r="I802">
        <v>10</v>
      </c>
      <c r="J802">
        <v>29</v>
      </c>
      <c r="K802" t="s">
        <v>29</v>
      </c>
      <c r="L802">
        <v>1</v>
      </c>
      <c r="M802">
        <v>71</v>
      </c>
      <c r="N802" t="s">
        <v>10583</v>
      </c>
      <c r="O802" t="s">
        <v>1448</v>
      </c>
      <c r="P802" t="s">
        <v>45</v>
      </c>
      <c r="Q802" t="s">
        <v>46</v>
      </c>
      <c r="R802" t="s">
        <v>47</v>
      </c>
      <c r="S802" t="s">
        <v>33</v>
      </c>
      <c r="T802" t="s">
        <v>401</v>
      </c>
      <c r="U802" t="s">
        <v>1467</v>
      </c>
      <c r="V802" t="s">
        <v>10326</v>
      </c>
      <c r="X802" t="str">
        <f>VLOOKUP(pbp!V3552, games!$B$2:$R$40, 3, FALSE)</f>
        <v>2020-10-13T00:15Z</v>
      </c>
      <c r="Y802">
        <f>VLOOKUP(1*V802,NFLGames!$H$11:$H$555,1,FALSE)</f>
        <v>401127965</v>
      </c>
      <c r="Z802">
        <f>VLOOKUP($Y802, NFLGames!$H$11:$K$555,2,FALSE)</f>
        <v>2019</v>
      </c>
      <c r="AA802">
        <f>VLOOKUP($Y802, NFLGames!$H$11:$K$555,3,FALSE)</f>
        <v>5</v>
      </c>
      <c r="AB802" s="6">
        <f>IF(A803=0, 0, AH803-tbl_pbp[[#This Row],[Saints Win %]])</f>
        <v>6.0000000000000053E-3</v>
      </c>
      <c r="AE802">
        <f>ABS(tbl_pbp[[#This Row],[play.homeScore]]-tbl_pbp[[#This Row],[play.awayScore]])</f>
        <v>7</v>
      </c>
      <c r="AF802">
        <f>IF(tbl_pbp[[#This Row],[Play Saints Win % Increase]]&gt;=$AF$4,1,0)</f>
        <v>0</v>
      </c>
      <c r="AG802" t="str">
        <f>VLOOKUP(tbl_pbp[[#This Row],[gameId]], games!$B$2:$T$40, 9, FALSE)</f>
        <v>tampa-bay-buccaneers</v>
      </c>
      <c r="AH802" s="5">
        <f>IF(tbl_pbp[[#This Row],[AwayTeam]] &lt;&gt; "new-orleans-saints", tbl_pbp[[#This Row],[homeWinPercentage]], 1-tbl_pbp[[#This Row],[homeWinPercentage]])</f>
        <v>0.84399999999999997</v>
      </c>
      <c r="AI802" s="13">
        <f>tbl_pbp[[#This Row],[Kamara]]*tbl_pbp[[#This Row],[Impactful Play]]</f>
        <v>0</v>
      </c>
      <c r="AJ802" s="13">
        <f>tbl_pbp[[#This Row],[Thomas]]*tbl_pbp[[#This Row],[Impactful Play]]</f>
        <v>0</v>
      </c>
      <c r="AK802" s="13" t="str">
        <f>VLOOKUP(tbl_pbp[[#This Row],[Play Saints Win % Increase]], tbl_impact[],3,TRUE)</f>
        <v>Scented (0 to +5%)</v>
      </c>
    </row>
    <row r="803" spans="1:37">
      <c r="A803" s="1">
        <v>115</v>
      </c>
      <c r="B803" s="5">
        <v>0.85</v>
      </c>
      <c r="C803" t="s">
        <v>10584</v>
      </c>
      <c r="D803">
        <v>0</v>
      </c>
      <c r="E803">
        <v>0</v>
      </c>
      <c r="F803">
        <v>3</v>
      </c>
      <c r="G803">
        <v>24</v>
      </c>
      <c r="H803">
        <v>17</v>
      </c>
      <c r="I803">
        <v>7</v>
      </c>
      <c r="J803">
        <v>32</v>
      </c>
      <c r="K803" t="s">
        <v>29</v>
      </c>
      <c r="L803">
        <v>2</v>
      </c>
      <c r="M803">
        <v>68</v>
      </c>
      <c r="N803" t="s">
        <v>10585</v>
      </c>
      <c r="O803" t="s">
        <v>4406</v>
      </c>
      <c r="P803" t="s">
        <v>30</v>
      </c>
      <c r="Q803" t="s">
        <v>31</v>
      </c>
      <c r="R803" t="s">
        <v>32</v>
      </c>
      <c r="S803" t="s">
        <v>220</v>
      </c>
      <c r="T803" t="s">
        <v>129</v>
      </c>
      <c r="U803" t="s">
        <v>257</v>
      </c>
      <c r="V803" t="s">
        <v>10326</v>
      </c>
      <c r="X803" t="str">
        <f>VLOOKUP(pbp!V3553, games!$B$2:$R$40, 3, FALSE)</f>
        <v>2020-10-13T00:15Z</v>
      </c>
      <c r="Y803">
        <f>VLOOKUP(1*V803,NFLGames!$H$11:$H$555,1,FALSE)</f>
        <v>401127965</v>
      </c>
      <c r="Z803">
        <f>VLOOKUP($Y803, NFLGames!$H$11:$K$555,2,FALSE)</f>
        <v>2019</v>
      </c>
      <c r="AA803">
        <f>VLOOKUP($Y803, NFLGames!$H$11:$K$555,3,FALSE)</f>
        <v>5</v>
      </c>
      <c r="AB803" s="6">
        <f>IF(A804=0, 0, AH804-tbl_pbp[[#This Row],[Saints Win %]])</f>
        <v>2.0000000000000018E-3</v>
      </c>
      <c r="AE803">
        <f>ABS(tbl_pbp[[#This Row],[play.homeScore]]-tbl_pbp[[#This Row],[play.awayScore]])</f>
        <v>7</v>
      </c>
      <c r="AF803">
        <f>IF(tbl_pbp[[#This Row],[Play Saints Win % Increase]]&gt;=$AF$4,1,0)</f>
        <v>0</v>
      </c>
      <c r="AG803" t="str">
        <f>VLOOKUP(tbl_pbp[[#This Row],[gameId]], games!$B$2:$T$40, 9, FALSE)</f>
        <v>tampa-bay-buccaneers</v>
      </c>
      <c r="AH803" s="5">
        <f>IF(tbl_pbp[[#This Row],[AwayTeam]] &lt;&gt; "new-orleans-saints", tbl_pbp[[#This Row],[homeWinPercentage]], 1-tbl_pbp[[#This Row],[homeWinPercentage]])</f>
        <v>0.85</v>
      </c>
      <c r="AI803" s="13">
        <f>tbl_pbp[[#This Row],[Kamara]]*tbl_pbp[[#This Row],[Impactful Play]]</f>
        <v>0</v>
      </c>
      <c r="AJ803" s="13">
        <f>tbl_pbp[[#This Row],[Thomas]]*tbl_pbp[[#This Row],[Impactful Play]]</f>
        <v>0</v>
      </c>
      <c r="AK803" s="13" t="str">
        <f>VLOOKUP(tbl_pbp[[#This Row],[Play Saints Win % Increase]], tbl_impact[],3,TRUE)</f>
        <v>Scented (0 to +5%)</v>
      </c>
    </row>
    <row r="804" spans="1:37">
      <c r="A804" s="1">
        <v>116</v>
      </c>
      <c r="B804" s="5">
        <v>0.85199999999999998</v>
      </c>
      <c r="C804" t="s">
        <v>10586</v>
      </c>
      <c r="D804">
        <v>0</v>
      </c>
      <c r="E804">
        <v>0</v>
      </c>
      <c r="F804">
        <v>3</v>
      </c>
      <c r="G804">
        <v>24</v>
      </c>
      <c r="H804">
        <v>17</v>
      </c>
      <c r="I804">
        <v>0</v>
      </c>
      <c r="J804">
        <v>36</v>
      </c>
      <c r="L804">
        <v>3</v>
      </c>
      <c r="M804">
        <v>64</v>
      </c>
      <c r="N804" t="s">
        <v>306</v>
      </c>
      <c r="O804" t="s">
        <v>143</v>
      </c>
      <c r="P804" t="s">
        <v>144</v>
      </c>
      <c r="Q804" t="s">
        <v>145</v>
      </c>
      <c r="R804" t="s">
        <v>146</v>
      </c>
      <c r="V804" t="s">
        <v>10326</v>
      </c>
      <c r="X804" t="str">
        <f>VLOOKUP(pbp!V3554, games!$B$2:$R$40, 3, FALSE)</f>
        <v>2020-10-13T00:15Z</v>
      </c>
      <c r="Y804">
        <f>VLOOKUP(1*V804,NFLGames!$H$11:$H$555,1,FALSE)</f>
        <v>401127965</v>
      </c>
      <c r="Z804">
        <f>VLOOKUP($Y804, NFLGames!$H$11:$K$555,2,FALSE)</f>
        <v>2019</v>
      </c>
      <c r="AA804">
        <f>VLOOKUP($Y804, NFLGames!$H$11:$K$555,3,FALSE)</f>
        <v>5</v>
      </c>
      <c r="AB804" s="6">
        <f>IF(A805=0, 0, AH805-tbl_pbp[[#This Row],[Saints Win %]])</f>
        <v>3.0000000000000027E-2</v>
      </c>
      <c r="AE804">
        <f>ABS(tbl_pbp[[#This Row],[play.homeScore]]-tbl_pbp[[#This Row],[play.awayScore]])</f>
        <v>7</v>
      </c>
      <c r="AF804">
        <f>IF(tbl_pbp[[#This Row],[Play Saints Win % Increase]]&gt;=$AF$4,1,0)</f>
        <v>0</v>
      </c>
      <c r="AG804" t="str">
        <f>VLOOKUP(tbl_pbp[[#This Row],[gameId]], games!$B$2:$T$40, 9, FALSE)</f>
        <v>tampa-bay-buccaneers</v>
      </c>
      <c r="AH804" s="5">
        <f>IF(tbl_pbp[[#This Row],[AwayTeam]] &lt;&gt; "new-orleans-saints", tbl_pbp[[#This Row],[homeWinPercentage]], 1-tbl_pbp[[#This Row],[homeWinPercentage]])</f>
        <v>0.85199999999999998</v>
      </c>
      <c r="AI804" s="13">
        <f>tbl_pbp[[#This Row],[Kamara]]*tbl_pbp[[#This Row],[Impactful Play]]</f>
        <v>0</v>
      </c>
      <c r="AJ804" s="13">
        <f>tbl_pbp[[#This Row],[Thomas]]*tbl_pbp[[#This Row],[Impactful Play]]</f>
        <v>0</v>
      </c>
      <c r="AK804" s="13" t="str">
        <f>VLOOKUP(tbl_pbp[[#This Row],[Play Saints Win % Increase]], tbl_impact[],3,TRUE)</f>
        <v>Scented (0 to +5%)</v>
      </c>
    </row>
    <row r="805" spans="1:37">
      <c r="A805" s="1">
        <v>117</v>
      </c>
      <c r="B805" s="5">
        <v>0.88200000000000001</v>
      </c>
      <c r="C805" t="s">
        <v>10587</v>
      </c>
      <c r="D805">
        <v>0</v>
      </c>
      <c r="E805">
        <v>0</v>
      </c>
      <c r="F805">
        <v>4</v>
      </c>
      <c r="G805">
        <v>24</v>
      </c>
      <c r="H805">
        <v>17</v>
      </c>
      <c r="I805">
        <v>3</v>
      </c>
      <c r="J805">
        <v>36</v>
      </c>
      <c r="K805" t="s">
        <v>29</v>
      </c>
      <c r="L805">
        <v>3</v>
      </c>
      <c r="M805">
        <v>64</v>
      </c>
      <c r="N805" t="s">
        <v>10588</v>
      </c>
      <c r="O805" t="s">
        <v>24</v>
      </c>
      <c r="P805" t="s">
        <v>30</v>
      </c>
      <c r="Q805" t="s">
        <v>31</v>
      </c>
      <c r="R805" t="s">
        <v>32</v>
      </c>
      <c r="S805" t="s">
        <v>375</v>
      </c>
      <c r="T805" t="s">
        <v>296</v>
      </c>
      <c r="U805" t="s">
        <v>8453</v>
      </c>
      <c r="V805" t="s">
        <v>10326</v>
      </c>
      <c r="X805" t="str">
        <f>VLOOKUP(pbp!V3555, games!$B$2:$R$40, 3, FALSE)</f>
        <v>2020-10-13T00:15Z</v>
      </c>
      <c r="Y805">
        <f>VLOOKUP(1*V805,NFLGames!$H$11:$H$555,1,FALSE)</f>
        <v>401127965</v>
      </c>
      <c r="Z805">
        <f>VLOOKUP($Y805, NFLGames!$H$11:$K$555,2,FALSE)</f>
        <v>2019</v>
      </c>
      <c r="AA805">
        <f>VLOOKUP($Y805, NFLGames!$H$11:$K$555,3,FALSE)</f>
        <v>5</v>
      </c>
      <c r="AB805" s="6">
        <f>IF(A806=0, 0, AH806-tbl_pbp[[#This Row],[Saints Win %]])</f>
        <v>-1.100000000000001E-2</v>
      </c>
      <c r="AE805">
        <f>ABS(tbl_pbp[[#This Row],[play.homeScore]]-tbl_pbp[[#This Row],[play.awayScore]])</f>
        <v>7</v>
      </c>
      <c r="AF805">
        <f>IF(tbl_pbp[[#This Row],[Play Saints Win % Increase]]&gt;=$AF$4,1,0)</f>
        <v>0</v>
      </c>
      <c r="AG805" t="str">
        <f>VLOOKUP(tbl_pbp[[#This Row],[gameId]], games!$B$2:$T$40, 9, FALSE)</f>
        <v>tampa-bay-buccaneers</v>
      </c>
      <c r="AH805" s="5">
        <f>IF(tbl_pbp[[#This Row],[AwayTeam]] &lt;&gt; "new-orleans-saints", tbl_pbp[[#This Row],[homeWinPercentage]], 1-tbl_pbp[[#This Row],[homeWinPercentage]])</f>
        <v>0.88200000000000001</v>
      </c>
      <c r="AI805" s="13">
        <f>tbl_pbp[[#This Row],[Kamara]]*tbl_pbp[[#This Row],[Impactful Play]]</f>
        <v>0</v>
      </c>
      <c r="AJ805" s="13">
        <f>tbl_pbp[[#This Row],[Thomas]]*tbl_pbp[[#This Row],[Impactful Play]]</f>
        <v>0</v>
      </c>
      <c r="AK805" s="13" t="str">
        <f>VLOOKUP(tbl_pbp[[#This Row],[Play Saints Win % Increase]], tbl_impact[],3,TRUE)</f>
        <v>Bad (0 to -5%)</v>
      </c>
    </row>
    <row r="806" spans="1:37">
      <c r="A806" s="1">
        <v>118</v>
      </c>
      <c r="B806" s="5">
        <v>0.871</v>
      </c>
      <c r="C806" t="s">
        <v>10589</v>
      </c>
      <c r="D806">
        <v>0</v>
      </c>
      <c r="E806">
        <v>0</v>
      </c>
      <c r="F806">
        <v>4</v>
      </c>
      <c r="G806">
        <v>24</v>
      </c>
      <c r="H806">
        <v>17</v>
      </c>
      <c r="I806">
        <v>10</v>
      </c>
      <c r="J806">
        <v>44</v>
      </c>
      <c r="K806" t="s">
        <v>29</v>
      </c>
      <c r="L806">
        <v>1</v>
      </c>
      <c r="M806">
        <v>56</v>
      </c>
      <c r="N806" t="s">
        <v>10590</v>
      </c>
      <c r="O806" t="s">
        <v>10591</v>
      </c>
      <c r="P806" t="s">
        <v>45</v>
      </c>
      <c r="Q806" t="s">
        <v>46</v>
      </c>
      <c r="R806" t="s">
        <v>47</v>
      </c>
      <c r="S806" t="s">
        <v>33</v>
      </c>
      <c r="T806" t="s">
        <v>467</v>
      </c>
      <c r="U806" t="s">
        <v>468</v>
      </c>
      <c r="V806" t="s">
        <v>10326</v>
      </c>
      <c r="X806" t="str">
        <f>VLOOKUP(pbp!V3556, games!$B$2:$R$40, 3, FALSE)</f>
        <v>2020-10-13T00:15Z</v>
      </c>
      <c r="Y806">
        <f>VLOOKUP(1*V806,NFLGames!$H$11:$H$555,1,FALSE)</f>
        <v>401127965</v>
      </c>
      <c r="Z806">
        <f>VLOOKUP($Y806, NFLGames!$H$11:$K$555,2,FALSE)</f>
        <v>2019</v>
      </c>
      <c r="AA806">
        <f>VLOOKUP($Y806, NFLGames!$H$11:$K$555,3,FALSE)</f>
        <v>5</v>
      </c>
      <c r="AB806" s="6">
        <f>IF(A807=0, 0, AH807-tbl_pbp[[#This Row],[Saints Win %]])</f>
        <v>2.4000000000000021E-2</v>
      </c>
      <c r="AE806">
        <f>ABS(tbl_pbp[[#This Row],[play.homeScore]]-tbl_pbp[[#This Row],[play.awayScore]])</f>
        <v>7</v>
      </c>
      <c r="AF806">
        <f>IF(tbl_pbp[[#This Row],[Play Saints Win % Increase]]&gt;=$AF$4,1,0)</f>
        <v>0</v>
      </c>
      <c r="AG806" t="str">
        <f>VLOOKUP(tbl_pbp[[#This Row],[gameId]], games!$B$2:$T$40, 9, FALSE)</f>
        <v>tampa-bay-buccaneers</v>
      </c>
      <c r="AH806" s="5">
        <f>IF(tbl_pbp[[#This Row],[AwayTeam]] &lt;&gt; "new-orleans-saints", tbl_pbp[[#This Row],[homeWinPercentage]], 1-tbl_pbp[[#This Row],[homeWinPercentage]])</f>
        <v>0.871</v>
      </c>
      <c r="AI806" s="13">
        <f>tbl_pbp[[#This Row],[Kamara]]*tbl_pbp[[#This Row],[Impactful Play]]</f>
        <v>0</v>
      </c>
      <c r="AJ806" s="13">
        <f>tbl_pbp[[#This Row],[Thomas]]*tbl_pbp[[#This Row],[Impactful Play]]</f>
        <v>0</v>
      </c>
      <c r="AK806" s="13" t="str">
        <f>VLOOKUP(tbl_pbp[[#This Row],[Play Saints Win % Increase]], tbl_impact[],3,TRUE)</f>
        <v>Scented (0 to +5%)</v>
      </c>
    </row>
    <row r="807" spans="1:37">
      <c r="A807" s="1">
        <v>119</v>
      </c>
      <c r="B807" s="5">
        <v>0.89500000000000002</v>
      </c>
      <c r="C807" t="s">
        <v>10592</v>
      </c>
      <c r="D807">
        <v>0</v>
      </c>
      <c r="E807">
        <v>0</v>
      </c>
      <c r="F807">
        <v>4</v>
      </c>
      <c r="G807">
        <v>24</v>
      </c>
      <c r="H807">
        <v>17</v>
      </c>
      <c r="I807">
        <v>7</v>
      </c>
      <c r="J807">
        <v>47</v>
      </c>
      <c r="K807" t="s">
        <v>29</v>
      </c>
      <c r="L807">
        <v>2</v>
      </c>
      <c r="M807">
        <v>53</v>
      </c>
      <c r="N807" t="s">
        <v>10593</v>
      </c>
      <c r="O807" t="s">
        <v>156</v>
      </c>
      <c r="P807" t="s">
        <v>30</v>
      </c>
      <c r="Q807" t="s">
        <v>31</v>
      </c>
      <c r="R807" t="s">
        <v>32</v>
      </c>
      <c r="S807" t="s">
        <v>220</v>
      </c>
      <c r="T807" t="s">
        <v>2150</v>
      </c>
      <c r="U807" t="s">
        <v>3084</v>
      </c>
      <c r="V807" t="s">
        <v>10326</v>
      </c>
      <c r="X807" t="str">
        <f>VLOOKUP(pbp!V3557, games!$B$2:$R$40, 3, FALSE)</f>
        <v>2020-10-13T00:15Z</v>
      </c>
      <c r="Y807">
        <f>VLOOKUP(1*V807,NFLGames!$H$11:$H$555,1,FALSE)</f>
        <v>401127965</v>
      </c>
      <c r="Z807">
        <f>VLOOKUP($Y807, NFLGames!$H$11:$K$555,2,FALSE)</f>
        <v>2019</v>
      </c>
      <c r="AA807">
        <f>VLOOKUP($Y807, NFLGames!$H$11:$K$555,3,FALSE)</f>
        <v>5</v>
      </c>
      <c r="AB807" s="6">
        <f>IF(A808=0, 0, AH808-tbl_pbp[[#This Row],[Saints Win %]])</f>
        <v>2.6000000000000023E-2</v>
      </c>
      <c r="AD807">
        <v>1</v>
      </c>
      <c r="AE807">
        <f>ABS(tbl_pbp[[#This Row],[play.homeScore]]-tbl_pbp[[#This Row],[play.awayScore]])</f>
        <v>7</v>
      </c>
      <c r="AF807">
        <f>IF(tbl_pbp[[#This Row],[Play Saints Win % Increase]]&gt;=$AF$4,1,0)</f>
        <v>0</v>
      </c>
      <c r="AG807" t="str">
        <f>VLOOKUP(tbl_pbp[[#This Row],[gameId]], games!$B$2:$T$40, 9, FALSE)</f>
        <v>tampa-bay-buccaneers</v>
      </c>
      <c r="AH807" s="5">
        <f>IF(tbl_pbp[[#This Row],[AwayTeam]] &lt;&gt; "new-orleans-saints", tbl_pbp[[#This Row],[homeWinPercentage]], 1-tbl_pbp[[#This Row],[homeWinPercentage]])</f>
        <v>0.89500000000000002</v>
      </c>
      <c r="AI807" s="13">
        <f>tbl_pbp[[#This Row],[Kamara]]*tbl_pbp[[#This Row],[Impactful Play]]</f>
        <v>0</v>
      </c>
      <c r="AJ807" s="13">
        <f>tbl_pbp[[#This Row],[Thomas]]*tbl_pbp[[#This Row],[Impactful Play]]</f>
        <v>0</v>
      </c>
      <c r="AK807" s="13" t="str">
        <f>VLOOKUP(tbl_pbp[[#This Row],[Play Saints Win % Increase]], tbl_impact[],3,TRUE)</f>
        <v>Scented (0 to +5%)</v>
      </c>
    </row>
    <row r="808" spans="1:37">
      <c r="A808" s="1">
        <v>120</v>
      </c>
      <c r="B808" s="5">
        <v>0.92100000000000004</v>
      </c>
      <c r="C808" t="s">
        <v>10594</v>
      </c>
      <c r="D808">
        <v>0</v>
      </c>
      <c r="E808">
        <v>0</v>
      </c>
      <c r="F808">
        <v>4</v>
      </c>
      <c r="G808">
        <v>24</v>
      </c>
      <c r="H808">
        <v>17</v>
      </c>
      <c r="I808">
        <v>1</v>
      </c>
      <c r="J808">
        <v>53</v>
      </c>
      <c r="K808" t="s">
        <v>29</v>
      </c>
      <c r="L808">
        <v>3</v>
      </c>
      <c r="M808">
        <v>47</v>
      </c>
      <c r="N808" t="s">
        <v>10595</v>
      </c>
      <c r="O808" t="s">
        <v>8448</v>
      </c>
      <c r="P808" t="s">
        <v>30</v>
      </c>
      <c r="Q808" t="s">
        <v>31</v>
      </c>
      <c r="R808" t="s">
        <v>32</v>
      </c>
      <c r="S808" t="s">
        <v>54</v>
      </c>
      <c r="T808" t="s">
        <v>805</v>
      </c>
      <c r="U808" t="s">
        <v>10596</v>
      </c>
      <c r="V808" t="s">
        <v>10326</v>
      </c>
      <c r="X808" t="str">
        <f>VLOOKUP(pbp!V3558, games!$B$2:$R$40, 3, FALSE)</f>
        <v>2020-10-13T00:15Z</v>
      </c>
      <c r="Y808">
        <f>VLOOKUP(1*V808,NFLGames!$H$11:$H$555,1,FALSE)</f>
        <v>401127965</v>
      </c>
      <c r="Z808">
        <f>VLOOKUP($Y808, NFLGames!$H$11:$K$555,2,FALSE)</f>
        <v>2019</v>
      </c>
      <c r="AA808">
        <f>VLOOKUP($Y808, NFLGames!$H$11:$K$555,3,FALSE)</f>
        <v>5</v>
      </c>
      <c r="AB808" s="6">
        <f>IF(A809=0, 0, AH809-tbl_pbp[[#This Row],[Saints Win %]])</f>
        <v>1.2000000000000011E-2</v>
      </c>
      <c r="AE808">
        <f>ABS(tbl_pbp[[#This Row],[play.homeScore]]-tbl_pbp[[#This Row],[play.awayScore]])</f>
        <v>7</v>
      </c>
      <c r="AF808">
        <f>IF(tbl_pbp[[#This Row],[Play Saints Win % Increase]]&gt;=$AF$4,1,0)</f>
        <v>0</v>
      </c>
      <c r="AG808" t="str">
        <f>VLOOKUP(tbl_pbp[[#This Row],[gameId]], games!$B$2:$T$40, 9, FALSE)</f>
        <v>tampa-bay-buccaneers</v>
      </c>
      <c r="AH808" s="5">
        <f>IF(tbl_pbp[[#This Row],[AwayTeam]] &lt;&gt; "new-orleans-saints", tbl_pbp[[#This Row],[homeWinPercentage]], 1-tbl_pbp[[#This Row],[homeWinPercentage]])</f>
        <v>0.92100000000000004</v>
      </c>
      <c r="AI808" s="13">
        <f>tbl_pbp[[#This Row],[Kamara]]*tbl_pbp[[#This Row],[Impactful Play]]</f>
        <v>0</v>
      </c>
      <c r="AJ808" s="13">
        <f>tbl_pbp[[#This Row],[Thomas]]*tbl_pbp[[#This Row],[Impactful Play]]</f>
        <v>0</v>
      </c>
      <c r="AK808" s="13" t="str">
        <f>VLOOKUP(tbl_pbp[[#This Row],[Play Saints Win % Increase]], tbl_impact[],3,TRUE)</f>
        <v>Scented (0 to +5%)</v>
      </c>
    </row>
    <row r="809" spans="1:37">
      <c r="A809" s="1">
        <v>121</v>
      </c>
      <c r="B809" s="5">
        <v>0.93300000000000005</v>
      </c>
      <c r="C809" t="s">
        <v>10597</v>
      </c>
      <c r="D809">
        <v>0</v>
      </c>
      <c r="E809">
        <v>0</v>
      </c>
      <c r="F809">
        <v>4</v>
      </c>
      <c r="G809">
        <v>24</v>
      </c>
      <c r="H809">
        <v>17</v>
      </c>
      <c r="I809">
        <v>10</v>
      </c>
      <c r="J809">
        <v>66</v>
      </c>
      <c r="K809" t="s">
        <v>29</v>
      </c>
      <c r="L809">
        <v>1</v>
      </c>
      <c r="M809">
        <v>34</v>
      </c>
      <c r="N809" t="s">
        <v>10598</v>
      </c>
      <c r="O809" t="s">
        <v>2268</v>
      </c>
      <c r="P809" t="s">
        <v>45</v>
      </c>
      <c r="Q809" t="s">
        <v>46</v>
      </c>
      <c r="R809" t="s">
        <v>47</v>
      </c>
      <c r="S809" t="s">
        <v>33</v>
      </c>
      <c r="T809" t="s">
        <v>421</v>
      </c>
      <c r="U809" t="s">
        <v>1112</v>
      </c>
      <c r="V809" t="s">
        <v>10326</v>
      </c>
      <c r="X809" t="str">
        <f>VLOOKUP(pbp!V3559, games!$B$2:$R$40, 3, FALSE)</f>
        <v>2020-10-13T00:15Z</v>
      </c>
      <c r="Y809">
        <f>VLOOKUP(1*V809,NFLGames!$H$11:$H$555,1,FALSE)</f>
        <v>401127965</v>
      </c>
      <c r="Z809">
        <f>VLOOKUP($Y809, NFLGames!$H$11:$K$555,2,FALSE)</f>
        <v>2019</v>
      </c>
      <c r="AA809">
        <f>VLOOKUP($Y809, NFLGames!$H$11:$K$555,3,FALSE)</f>
        <v>5</v>
      </c>
      <c r="AB809" s="6">
        <f>IF(A810=0, 0, AH810-tbl_pbp[[#This Row],[Saints Win %]])</f>
        <v>4.9999999999998934E-3</v>
      </c>
      <c r="AE809">
        <f>ABS(tbl_pbp[[#This Row],[play.homeScore]]-tbl_pbp[[#This Row],[play.awayScore]])</f>
        <v>7</v>
      </c>
      <c r="AF809">
        <f>IF(tbl_pbp[[#This Row],[Play Saints Win % Increase]]&gt;=$AF$4,1,0)</f>
        <v>0</v>
      </c>
      <c r="AG809" t="str">
        <f>VLOOKUP(tbl_pbp[[#This Row],[gameId]], games!$B$2:$T$40, 9, FALSE)</f>
        <v>tampa-bay-buccaneers</v>
      </c>
      <c r="AH809" s="5">
        <f>IF(tbl_pbp[[#This Row],[AwayTeam]] &lt;&gt; "new-orleans-saints", tbl_pbp[[#This Row],[homeWinPercentage]], 1-tbl_pbp[[#This Row],[homeWinPercentage]])</f>
        <v>0.93300000000000005</v>
      </c>
      <c r="AI809" s="13">
        <f>tbl_pbp[[#This Row],[Kamara]]*tbl_pbp[[#This Row],[Impactful Play]]</f>
        <v>0</v>
      </c>
      <c r="AJ809" s="13">
        <f>tbl_pbp[[#This Row],[Thomas]]*tbl_pbp[[#This Row],[Impactful Play]]</f>
        <v>0</v>
      </c>
      <c r="AK809" s="13" t="str">
        <f>VLOOKUP(tbl_pbp[[#This Row],[Play Saints Win % Increase]], tbl_impact[],3,TRUE)</f>
        <v>Scented (0 to +5%)</v>
      </c>
    </row>
    <row r="810" spans="1:37">
      <c r="A810" s="1">
        <v>122</v>
      </c>
      <c r="B810" s="5">
        <v>0.93799999999999994</v>
      </c>
      <c r="C810" t="s">
        <v>10599</v>
      </c>
      <c r="D810">
        <v>0</v>
      </c>
      <c r="E810">
        <v>0</v>
      </c>
      <c r="F810">
        <v>4</v>
      </c>
      <c r="G810">
        <v>24</v>
      </c>
      <c r="H810">
        <v>17</v>
      </c>
      <c r="I810">
        <v>3</v>
      </c>
      <c r="J810">
        <v>73</v>
      </c>
      <c r="K810" t="s">
        <v>29</v>
      </c>
      <c r="L810">
        <v>2</v>
      </c>
      <c r="M810">
        <v>27</v>
      </c>
      <c r="N810" t="s">
        <v>10600</v>
      </c>
      <c r="O810" t="s">
        <v>1357</v>
      </c>
      <c r="P810" t="s">
        <v>124</v>
      </c>
      <c r="Q810" t="s">
        <v>125</v>
      </c>
      <c r="R810" t="s">
        <v>126</v>
      </c>
      <c r="V810" t="s">
        <v>10326</v>
      </c>
      <c r="X810" t="str">
        <f>VLOOKUP(pbp!V3560, games!$B$2:$R$40, 3, FALSE)</f>
        <v>2020-10-13T00:15Z</v>
      </c>
      <c r="Y810">
        <f>VLOOKUP(1*V810,NFLGames!$H$11:$H$555,1,FALSE)</f>
        <v>401127965</v>
      </c>
      <c r="Z810">
        <f>VLOOKUP($Y810, NFLGames!$H$11:$K$555,2,FALSE)</f>
        <v>2019</v>
      </c>
      <c r="AA810">
        <f>VLOOKUP($Y810, NFLGames!$H$11:$K$555,3,FALSE)</f>
        <v>5</v>
      </c>
      <c r="AB810" s="6">
        <f>IF(A811=0, 0, AH811-tbl_pbp[[#This Row],[Saints Win %]])</f>
        <v>-9.9999999999998979E-3</v>
      </c>
      <c r="AE810">
        <f>ABS(tbl_pbp[[#This Row],[play.homeScore]]-tbl_pbp[[#This Row],[play.awayScore]])</f>
        <v>7</v>
      </c>
      <c r="AF810">
        <f>IF(tbl_pbp[[#This Row],[Play Saints Win % Increase]]&gt;=$AF$4,1,0)</f>
        <v>0</v>
      </c>
      <c r="AG810" t="str">
        <f>VLOOKUP(tbl_pbp[[#This Row],[gameId]], games!$B$2:$T$40, 9, FALSE)</f>
        <v>tampa-bay-buccaneers</v>
      </c>
      <c r="AH810" s="5">
        <f>IF(tbl_pbp[[#This Row],[AwayTeam]] &lt;&gt; "new-orleans-saints", tbl_pbp[[#This Row],[homeWinPercentage]], 1-tbl_pbp[[#This Row],[homeWinPercentage]])</f>
        <v>0.93799999999999994</v>
      </c>
      <c r="AI810" s="13">
        <f>tbl_pbp[[#This Row],[Kamara]]*tbl_pbp[[#This Row],[Impactful Play]]</f>
        <v>0</v>
      </c>
      <c r="AJ810" s="13">
        <f>tbl_pbp[[#This Row],[Thomas]]*tbl_pbp[[#This Row],[Impactful Play]]</f>
        <v>0</v>
      </c>
      <c r="AK810" s="13" t="str">
        <f>VLOOKUP(tbl_pbp[[#This Row],[Play Saints Win % Increase]], tbl_impact[],3,TRUE)</f>
        <v>Bad (0 to -5%)</v>
      </c>
    </row>
    <row r="811" spans="1:37">
      <c r="A811" s="1">
        <v>123</v>
      </c>
      <c r="B811" s="5">
        <v>0.92800000000000005</v>
      </c>
      <c r="C811" t="s">
        <v>10601</v>
      </c>
      <c r="D811">
        <v>0</v>
      </c>
      <c r="E811">
        <v>0</v>
      </c>
      <c r="F811">
        <v>4</v>
      </c>
      <c r="G811">
        <v>24</v>
      </c>
      <c r="H811">
        <v>17</v>
      </c>
      <c r="I811">
        <v>3</v>
      </c>
      <c r="J811">
        <v>73</v>
      </c>
      <c r="K811" t="s">
        <v>29</v>
      </c>
      <c r="L811">
        <v>2</v>
      </c>
      <c r="M811">
        <v>27</v>
      </c>
      <c r="N811" t="s">
        <v>10602</v>
      </c>
      <c r="O811" t="s">
        <v>1357</v>
      </c>
      <c r="P811" t="s">
        <v>45</v>
      </c>
      <c r="Q811" t="s">
        <v>46</v>
      </c>
      <c r="R811" t="s">
        <v>47</v>
      </c>
      <c r="S811" t="s">
        <v>193</v>
      </c>
      <c r="T811" t="s">
        <v>373</v>
      </c>
      <c r="U811" t="s">
        <v>10603</v>
      </c>
      <c r="V811" t="s">
        <v>10326</v>
      </c>
      <c r="X811" t="str">
        <f>VLOOKUP(pbp!V3561, games!$B$2:$R$40, 3, FALSE)</f>
        <v>2020-10-13T00:15Z</v>
      </c>
      <c r="Y811">
        <f>VLOOKUP(1*V811,NFLGames!$H$11:$H$555,1,FALSE)</f>
        <v>401127965</v>
      </c>
      <c r="Z811">
        <f>VLOOKUP($Y811, NFLGames!$H$11:$K$555,2,FALSE)</f>
        <v>2019</v>
      </c>
      <c r="AA811">
        <f>VLOOKUP($Y811, NFLGames!$H$11:$K$555,3,FALSE)</f>
        <v>5</v>
      </c>
      <c r="AB811" s="6">
        <f>IF(A812=0, 0, AH812-tbl_pbp[[#This Row],[Saints Win %]])</f>
        <v>2.9999999999999916E-2</v>
      </c>
      <c r="AE811">
        <f>ABS(tbl_pbp[[#This Row],[play.homeScore]]-tbl_pbp[[#This Row],[play.awayScore]])</f>
        <v>7</v>
      </c>
      <c r="AF811">
        <f>IF(tbl_pbp[[#This Row],[Play Saints Win % Increase]]&gt;=$AF$4,1,0)</f>
        <v>0</v>
      </c>
      <c r="AG811" t="str">
        <f>VLOOKUP(tbl_pbp[[#This Row],[gameId]], games!$B$2:$T$40, 9, FALSE)</f>
        <v>tampa-bay-buccaneers</v>
      </c>
      <c r="AH811" s="5">
        <f>IF(tbl_pbp[[#This Row],[AwayTeam]] &lt;&gt; "new-orleans-saints", tbl_pbp[[#This Row],[homeWinPercentage]], 1-tbl_pbp[[#This Row],[homeWinPercentage]])</f>
        <v>0.92800000000000005</v>
      </c>
      <c r="AI811" s="13">
        <f>tbl_pbp[[#This Row],[Kamara]]*tbl_pbp[[#This Row],[Impactful Play]]</f>
        <v>0</v>
      </c>
      <c r="AJ811" s="13">
        <f>tbl_pbp[[#This Row],[Thomas]]*tbl_pbp[[#This Row],[Impactful Play]]</f>
        <v>0</v>
      </c>
      <c r="AK811" s="13" t="str">
        <f>VLOOKUP(tbl_pbp[[#This Row],[Play Saints Win % Increase]], tbl_impact[],3,TRUE)</f>
        <v>Scented (0 to +5%)</v>
      </c>
    </row>
    <row r="812" spans="1:37">
      <c r="A812" s="1">
        <v>124</v>
      </c>
      <c r="B812" s="5">
        <v>0.95799999999999996</v>
      </c>
      <c r="C812" t="s">
        <v>10604</v>
      </c>
      <c r="D812">
        <v>0</v>
      </c>
      <c r="E812">
        <v>0</v>
      </c>
      <c r="F812">
        <v>4</v>
      </c>
      <c r="G812">
        <v>24</v>
      </c>
      <c r="H812">
        <v>17</v>
      </c>
      <c r="I812">
        <v>3</v>
      </c>
      <c r="J812">
        <v>73</v>
      </c>
      <c r="K812" t="s">
        <v>29</v>
      </c>
      <c r="L812">
        <v>3</v>
      </c>
      <c r="M812">
        <v>27</v>
      </c>
      <c r="N812" t="s">
        <v>10605</v>
      </c>
      <c r="O812" t="s">
        <v>1893</v>
      </c>
      <c r="P812" t="s">
        <v>30</v>
      </c>
      <c r="Q812" t="s">
        <v>31</v>
      </c>
      <c r="R812" t="s">
        <v>32</v>
      </c>
      <c r="S812" t="s">
        <v>375</v>
      </c>
      <c r="T812" t="s">
        <v>373</v>
      </c>
      <c r="U812" t="s">
        <v>10606</v>
      </c>
      <c r="V812" t="s">
        <v>10326</v>
      </c>
      <c r="X812" t="str">
        <f>VLOOKUP(pbp!V3562, games!$B$2:$R$40, 3, FALSE)</f>
        <v>2020-10-13T00:15Z</v>
      </c>
      <c r="Y812">
        <f>VLOOKUP(1*V812,NFLGames!$H$11:$H$555,1,FALSE)</f>
        <v>401127965</v>
      </c>
      <c r="Z812">
        <f>VLOOKUP($Y812, NFLGames!$H$11:$K$555,2,FALSE)</f>
        <v>2019</v>
      </c>
      <c r="AA812">
        <f>VLOOKUP($Y812, NFLGames!$H$11:$K$555,3,FALSE)</f>
        <v>5</v>
      </c>
      <c r="AB812" s="6">
        <f>IF(A813=0, 0, AH813-tbl_pbp[[#This Row],[Saints Win %]])</f>
        <v>2.0000000000000018E-2</v>
      </c>
      <c r="AE812">
        <f>ABS(tbl_pbp[[#This Row],[play.homeScore]]-tbl_pbp[[#This Row],[play.awayScore]])</f>
        <v>7</v>
      </c>
      <c r="AF812">
        <f>IF(tbl_pbp[[#This Row],[Play Saints Win % Increase]]&gt;=$AF$4,1,0)</f>
        <v>0</v>
      </c>
      <c r="AG812" t="str">
        <f>VLOOKUP(tbl_pbp[[#This Row],[gameId]], games!$B$2:$T$40, 9, FALSE)</f>
        <v>tampa-bay-buccaneers</v>
      </c>
      <c r="AH812" s="5">
        <f>IF(tbl_pbp[[#This Row],[AwayTeam]] &lt;&gt; "new-orleans-saints", tbl_pbp[[#This Row],[homeWinPercentage]], 1-tbl_pbp[[#This Row],[homeWinPercentage]])</f>
        <v>0.95799999999999996</v>
      </c>
      <c r="AI812" s="13">
        <f>tbl_pbp[[#This Row],[Kamara]]*tbl_pbp[[#This Row],[Impactful Play]]</f>
        <v>0</v>
      </c>
      <c r="AJ812" s="13">
        <f>tbl_pbp[[#This Row],[Thomas]]*tbl_pbp[[#This Row],[Impactful Play]]</f>
        <v>0</v>
      </c>
      <c r="AK812" s="13" t="str">
        <f>VLOOKUP(tbl_pbp[[#This Row],[Play Saints Win % Increase]], tbl_impact[],3,TRUE)</f>
        <v>Scented (0 to +5%)</v>
      </c>
    </row>
    <row r="813" spans="1:37">
      <c r="A813" s="1">
        <v>125</v>
      </c>
      <c r="B813" s="5">
        <v>0.97799999999999998</v>
      </c>
      <c r="C813" t="s">
        <v>10607</v>
      </c>
      <c r="D813">
        <v>0</v>
      </c>
      <c r="E813">
        <v>0</v>
      </c>
      <c r="F813">
        <v>4</v>
      </c>
      <c r="G813">
        <v>31</v>
      </c>
      <c r="H813">
        <v>17</v>
      </c>
      <c r="I813">
        <v>10</v>
      </c>
      <c r="J813">
        <v>88</v>
      </c>
      <c r="K813" t="s">
        <v>29</v>
      </c>
      <c r="L813">
        <v>1</v>
      </c>
      <c r="M813">
        <v>12</v>
      </c>
      <c r="N813" t="s">
        <v>10608</v>
      </c>
      <c r="O813" t="s">
        <v>2397</v>
      </c>
      <c r="P813" t="s">
        <v>103</v>
      </c>
      <c r="Q813" t="s">
        <v>104</v>
      </c>
      <c r="R813" t="s">
        <v>105</v>
      </c>
      <c r="S813" t="s">
        <v>33</v>
      </c>
      <c r="T813" t="s">
        <v>672</v>
      </c>
      <c r="U813" t="s">
        <v>673</v>
      </c>
      <c r="V813" t="s">
        <v>10326</v>
      </c>
      <c r="X813" t="str">
        <f>VLOOKUP(pbp!V3563, games!$B$2:$R$40, 3, FALSE)</f>
        <v>2020-10-13T00:15Z</v>
      </c>
      <c r="Y813">
        <f>VLOOKUP(1*V813,NFLGames!$H$11:$H$555,1,FALSE)</f>
        <v>401127965</v>
      </c>
      <c r="Z813">
        <f>VLOOKUP($Y813, NFLGames!$H$11:$K$555,2,FALSE)</f>
        <v>2019</v>
      </c>
      <c r="AA813">
        <f>VLOOKUP($Y813, NFLGames!$H$11:$K$555,3,FALSE)</f>
        <v>5</v>
      </c>
      <c r="AB813" s="6">
        <f>IF(A814=0, 0, AH814-tbl_pbp[[#This Row],[Saints Win %]])</f>
        <v>1.0000000000000009E-2</v>
      </c>
      <c r="AE813">
        <f>ABS(tbl_pbp[[#This Row],[play.homeScore]]-tbl_pbp[[#This Row],[play.awayScore]])</f>
        <v>14</v>
      </c>
      <c r="AF813">
        <f>IF(tbl_pbp[[#This Row],[Play Saints Win % Increase]]&gt;=$AF$4,1,0)</f>
        <v>0</v>
      </c>
      <c r="AG813" t="str">
        <f>VLOOKUP(tbl_pbp[[#This Row],[gameId]], games!$B$2:$T$40, 9, FALSE)</f>
        <v>tampa-bay-buccaneers</v>
      </c>
      <c r="AH813" s="5">
        <f>IF(tbl_pbp[[#This Row],[AwayTeam]] &lt;&gt; "new-orleans-saints", tbl_pbp[[#This Row],[homeWinPercentage]], 1-tbl_pbp[[#This Row],[homeWinPercentage]])</f>
        <v>0.97799999999999998</v>
      </c>
      <c r="AI813" s="13">
        <f>tbl_pbp[[#This Row],[Kamara]]*tbl_pbp[[#This Row],[Impactful Play]]</f>
        <v>0</v>
      </c>
      <c r="AJ813" s="13">
        <f>tbl_pbp[[#This Row],[Thomas]]*tbl_pbp[[#This Row],[Impactful Play]]</f>
        <v>0</v>
      </c>
      <c r="AK813" s="13" t="str">
        <f>VLOOKUP(tbl_pbp[[#This Row],[Play Saints Win % Increase]], tbl_impact[],3,TRUE)</f>
        <v>Scented (0 to +5%)</v>
      </c>
    </row>
    <row r="814" spans="1:37">
      <c r="A814" s="1">
        <v>126</v>
      </c>
      <c r="B814" s="5">
        <v>0.98799999999999999</v>
      </c>
      <c r="C814" t="s">
        <v>10609</v>
      </c>
      <c r="D814">
        <v>0</v>
      </c>
      <c r="E814">
        <v>0</v>
      </c>
      <c r="F814">
        <v>4</v>
      </c>
      <c r="G814">
        <v>31</v>
      </c>
      <c r="H814">
        <v>17</v>
      </c>
      <c r="I814">
        <v>0</v>
      </c>
      <c r="J814">
        <v>35</v>
      </c>
      <c r="K814" t="s">
        <v>29</v>
      </c>
      <c r="L814">
        <v>0</v>
      </c>
      <c r="M814">
        <v>65</v>
      </c>
      <c r="N814" t="s">
        <v>10610</v>
      </c>
      <c r="O814" t="s">
        <v>2397</v>
      </c>
      <c r="P814" t="s">
        <v>25</v>
      </c>
      <c r="Q814" t="s">
        <v>26</v>
      </c>
      <c r="R814" t="s">
        <v>27</v>
      </c>
      <c r="V814" t="s">
        <v>10326</v>
      </c>
      <c r="X814" t="str">
        <f>VLOOKUP(pbp!V3564, games!$B$2:$R$40, 3, FALSE)</f>
        <v>2020-10-13T00:15Z</v>
      </c>
      <c r="Y814">
        <f>VLOOKUP(1*V814,NFLGames!$H$11:$H$555,1,FALSE)</f>
        <v>401127965</v>
      </c>
      <c r="Z814">
        <f>VLOOKUP($Y814, NFLGames!$H$11:$K$555,2,FALSE)</f>
        <v>2019</v>
      </c>
      <c r="AA814">
        <f>VLOOKUP($Y814, NFLGames!$H$11:$K$555,3,FALSE)</f>
        <v>5</v>
      </c>
      <c r="AB814" s="6">
        <f>IF(A815=0, 0, AH815-tbl_pbp[[#This Row],[Saints Win %]])</f>
        <v>-2.0000000000000018E-3</v>
      </c>
      <c r="AE814">
        <f>ABS(tbl_pbp[[#This Row],[play.homeScore]]-tbl_pbp[[#This Row],[play.awayScore]])</f>
        <v>14</v>
      </c>
      <c r="AF814">
        <f>IF(tbl_pbp[[#This Row],[Play Saints Win % Increase]]&gt;=$AF$4,1,0)</f>
        <v>0</v>
      </c>
      <c r="AG814" t="str">
        <f>VLOOKUP(tbl_pbp[[#This Row],[gameId]], games!$B$2:$T$40, 9, FALSE)</f>
        <v>tampa-bay-buccaneers</v>
      </c>
      <c r="AH814" s="5">
        <f>IF(tbl_pbp[[#This Row],[AwayTeam]] &lt;&gt; "new-orleans-saints", tbl_pbp[[#This Row],[homeWinPercentage]], 1-tbl_pbp[[#This Row],[homeWinPercentage]])</f>
        <v>0.98799999999999999</v>
      </c>
      <c r="AI814" s="13">
        <f>tbl_pbp[[#This Row],[Kamara]]*tbl_pbp[[#This Row],[Impactful Play]]</f>
        <v>0</v>
      </c>
      <c r="AJ814" s="13">
        <f>tbl_pbp[[#This Row],[Thomas]]*tbl_pbp[[#This Row],[Impactful Play]]</f>
        <v>0</v>
      </c>
      <c r="AK814" s="13" t="str">
        <f>VLOOKUP(tbl_pbp[[#This Row],[Play Saints Win % Increase]], tbl_impact[],3,TRUE)</f>
        <v>Bad (0 to -5%)</v>
      </c>
    </row>
    <row r="815" spans="1:37">
      <c r="A815" s="1">
        <v>127</v>
      </c>
      <c r="B815" s="5">
        <v>0.98599999999999999</v>
      </c>
      <c r="C815" t="s">
        <v>10611</v>
      </c>
      <c r="D815">
        <v>0</v>
      </c>
      <c r="E815">
        <v>0</v>
      </c>
      <c r="F815">
        <v>4</v>
      </c>
      <c r="G815">
        <v>31</v>
      </c>
      <c r="H815">
        <v>17</v>
      </c>
      <c r="I815">
        <v>10</v>
      </c>
      <c r="J815">
        <v>67</v>
      </c>
      <c r="K815" t="s">
        <v>369</v>
      </c>
      <c r="L815">
        <v>1</v>
      </c>
      <c r="M815">
        <v>67</v>
      </c>
      <c r="N815" t="s">
        <v>10612</v>
      </c>
      <c r="O815" t="s">
        <v>8286</v>
      </c>
      <c r="P815" t="s">
        <v>167</v>
      </c>
      <c r="Q815" t="s">
        <v>168</v>
      </c>
      <c r="S815" t="s">
        <v>33</v>
      </c>
      <c r="T815" t="s">
        <v>4335</v>
      </c>
      <c r="U815" t="s">
        <v>4692</v>
      </c>
      <c r="V815" t="s">
        <v>10326</v>
      </c>
      <c r="X815" t="str">
        <f>VLOOKUP(pbp!V3565, games!$B$2:$R$40, 3, FALSE)</f>
        <v>2020-10-13T00:15Z</v>
      </c>
      <c r="Y815">
        <f>VLOOKUP(1*V815,NFLGames!$H$11:$H$555,1,FALSE)</f>
        <v>401127965</v>
      </c>
      <c r="Z815">
        <f>VLOOKUP($Y815, NFLGames!$H$11:$K$555,2,FALSE)</f>
        <v>2019</v>
      </c>
      <c r="AA815">
        <f>VLOOKUP($Y815, NFLGames!$H$11:$K$555,3,FALSE)</f>
        <v>5</v>
      </c>
      <c r="AB815" s="6">
        <f>IF(A816=0, 0, AH816-tbl_pbp[[#This Row],[Saints Win %]])</f>
        <v>1.0000000000000009E-2</v>
      </c>
      <c r="AE815">
        <f>ABS(tbl_pbp[[#This Row],[play.homeScore]]-tbl_pbp[[#This Row],[play.awayScore]])</f>
        <v>14</v>
      </c>
      <c r="AF815">
        <f>IF(tbl_pbp[[#This Row],[Play Saints Win % Increase]]&gt;=$AF$4,1,0)</f>
        <v>0</v>
      </c>
      <c r="AG815" t="str">
        <f>VLOOKUP(tbl_pbp[[#This Row],[gameId]], games!$B$2:$T$40, 9, FALSE)</f>
        <v>tampa-bay-buccaneers</v>
      </c>
      <c r="AH815" s="5">
        <f>IF(tbl_pbp[[#This Row],[AwayTeam]] &lt;&gt; "new-orleans-saints", tbl_pbp[[#This Row],[homeWinPercentage]], 1-tbl_pbp[[#This Row],[homeWinPercentage]])</f>
        <v>0.98599999999999999</v>
      </c>
      <c r="AI815" s="13">
        <f>tbl_pbp[[#This Row],[Kamara]]*tbl_pbp[[#This Row],[Impactful Play]]</f>
        <v>0</v>
      </c>
      <c r="AJ815" s="13">
        <f>tbl_pbp[[#This Row],[Thomas]]*tbl_pbp[[#This Row],[Impactful Play]]</f>
        <v>0</v>
      </c>
      <c r="AK815" s="13" t="str">
        <f>VLOOKUP(tbl_pbp[[#This Row],[Play Saints Win % Increase]], tbl_impact[],3,TRUE)</f>
        <v>Scented (0 to +5%)</v>
      </c>
    </row>
    <row r="816" spans="1:37">
      <c r="A816" s="1">
        <v>128</v>
      </c>
      <c r="B816" s="5">
        <v>0.996</v>
      </c>
      <c r="C816" t="s">
        <v>10613</v>
      </c>
      <c r="D816">
        <v>0</v>
      </c>
      <c r="E816">
        <v>0</v>
      </c>
      <c r="F816">
        <v>4</v>
      </c>
      <c r="G816">
        <v>31</v>
      </c>
      <c r="H816">
        <v>17</v>
      </c>
      <c r="I816">
        <v>19</v>
      </c>
      <c r="J816">
        <v>76</v>
      </c>
      <c r="K816" t="s">
        <v>369</v>
      </c>
      <c r="L816">
        <v>2</v>
      </c>
      <c r="M816">
        <v>70</v>
      </c>
      <c r="N816" t="s">
        <v>10614</v>
      </c>
      <c r="O816" t="s">
        <v>6187</v>
      </c>
      <c r="P816" t="s">
        <v>22</v>
      </c>
      <c r="Q816" t="s">
        <v>37</v>
      </c>
      <c r="S816" t="s">
        <v>2926</v>
      </c>
      <c r="T816" t="s">
        <v>415</v>
      </c>
      <c r="U816" t="s">
        <v>10615</v>
      </c>
      <c r="V816" t="s">
        <v>10326</v>
      </c>
      <c r="X816" t="str">
        <f>VLOOKUP(pbp!V3566, games!$B$2:$R$40, 3, FALSE)</f>
        <v>2020-10-13T00:15Z</v>
      </c>
      <c r="Y816">
        <f>VLOOKUP(1*V816,NFLGames!$H$11:$H$555,1,FALSE)</f>
        <v>401127965</v>
      </c>
      <c r="Z816">
        <f>VLOOKUP($Y816, NFLGames!$H$11:$K$555,2,FALSE)</f>
        <v>2019</v>
      </c>
      <c r="AA816">
        <f>VLOOKUP($Y816, NFLGames!$H$11:$K$555,3,FALSE)</f>
        <v>5</v>
      </c>
      <c r="AB816" s="6">
        <f>IF(A817=0, 0, AH817-tbl_pbp[[#This Row],[Saints Win %]])</f>
        <v>0</v>
      </c>
      <c r="AE816">
        <f>ABS(tbl_pbp[[#This Row],[play.homeScore]]-tbl_pbp[[#This Row],[play.awayScore]])</f>
        <v>14</v>
      </c>
      <c r="AF816">
        <f>IF(tbl_pbp[[#This Row],[Play Saints Win % Increase]]&gt;=$AF$4,1,0)</f>
        <v>0</v>
      </c>
      <c r="AG816" t="str">
        <f>VLOOKUP(tbl_pbp[[#This Row],[gameId]], games!$B$2:$T$40, 9, FALSE)</f>
        <v>tampa-bay-buccaneers</v>
      </c>
      <c r="AH816" s="5">
        <f>IF(tbl_pbp[[#This Row],[AwayTeam]] &lt;&gt; "new-orleans-saints", tbl_pbp[[#This Row],[homeWinPercentage]], 1-tbl_pbp[[#This Row],[homeWinPercentage]])</f>
        <v>0.996</v>
      </c>
      <c r="AI816" s="13">
        <f>tbl_pbp[[#This Row],[Kamara]]*tbl_pbp[[#This Row],[Impactful Play]]</f>
        <v>0</v>
      </c>
      <c r="AJ816" s="13">
        <f>tbl_pbp[[#This Row],[Thomas]]*tbl_pbp[[#This Row],[Impactful Play]]</f>
        <v>0</v>
      </c>
      <c r="AK816" s="13" t="str">
        <f>VLOOKUP(tbl_pbp[[#This Row],[Play Saints Win % Increase]], tbl_impact[],3,TRUE)</f>
        <v>Scented (0 to +5%)</v>
      </c>
    </row>
    <row r="817" spans="1:37">
      <c r="A817" s="1">
        <v>129</v>
      </c>
      <c r="B817" s="5">
        <v>0.996</v>
      </c>
      <c r="C817" t="s">
        <v>10616</v>
      </c>
      <c r="D817">
        <v>0</v>
      </c>
      <c r="E817">
        <v>0</v>
      </c>
      <c r="F817">
        <v>4</v>
      </c>
      <c r="G817">
        <v>31</v>
      </c>
      <c r="H817">
        <v>17</v>
      </c>
      <c r="I817">
        <v>19</v>
      </c>
      <c r="J817">
        <v>76</v>
      </c>
      <c r="K817" t="s">
        <v>369</v>
      </c>
      <c r="L817">
        <v>3</v>
      </c>
      <c r="M817">
        <v>61</v>
      </c>
      <c r="N817" t="s">
        <v>10617</v>
      </c>
      <c r="O817" t="s">
        <v>75</v>
      </c>
      <c r="P817" t="s">
        <v>22</v>
      </c>
      <c r="Q817" t="s">
        <v>37</v>
      </c>
      <c r="S817" t="s">
        <v>8456</v>
      </c>
      <c r="T817" t="s">
        <v>415</v>
      </c>
      <c r="U817" t="s">
        <v>10618</v>
      </c>
      <c r="V817" t="s">
        <v>10326</v>
      </c>
      <c r="X817" t="str">
        <f>VLOOKUP(pbp!V3567, games!$B$2:$R$40, 3, FALSE)</f>
        <v>2020-10-13T00:15Z</v>
      </c>
      <c r="Y817">
        <f>VLOOKUP(1*V817,NFLGames!$H$11:$H$555,1,FALSE)</f>
        <v>401127965</v>
      </c>
      <c r="Z817">
        <f>VLOOKUP($Y817, NFLGames!$H$11:$K$555,2,FALSE)</f>
        <v>2019</v>
      </c>
      <c r="AA817">
        <f>VLOOKUP($Y817, NFLGames!$H$11:$K$555,3,FALSE)</f>
        <v>5</v>
      </c>
      <c r="AB817" s="6">
        <f>IF(A818=0, 0, AH818-tbl_pbp[[#This Row],[Saints Win %]])</f>
        <v>-8.0000000000000071E-3</v>
      </c>
      <c r="AE817">
        <f>ABS(tbl_pbp[[#This Row],[play.homeScore]]-tbl_pbp[[#This Row],[play.awayScore]])</f>
        <v>14</v>
      </c>
      <c r="AF817">
        <f>IF(tbl_pbp[[#This Row],[Play Saints Win % Increase]]&gt;=$AF$4,1,0)</f>
        <v>0</v>
      </c>
      <c r="AG817" t="str">
        <f>VLOOKUP(tbl_pbp[[#This Row],[gameId]], games!$B$2:$T$40, 9, FALSE)</f>
        <v>tampa-bay-buccaneers</v>
      </c>
      <c r="AH817" s="5">
        <f>IF(tbl_pbp[[#This Row],[AwayTeam]] &lt;&gt; "new-orleans-saints", tbl_pbp[[#This Row],[homeWinPercentage]], 1-tbl_pbp[[#This Row],[homeWinPercentage]])</f>
        <v>0.996</v>
      </c>
      <c r="AI817" s="13">
        <f>tbl_pbp[[#This Row],[Kamara]]*tbl_pbp[[#This Row],[Impactful Play]]</f>
        <v>0</v>
      </c>
      <c r="AJ817" s="13">
        <f>tbl_pbp[[#This Row],[Thomas]]*tbl_pbp[[#This Row],[Impactful Play]]</f>
        <v>0</v>
      </c>
      <c r="AK817" s="13" t="str">
        <f>VLOOKUP(tbl_pbp[[#This Row],[Play Saints Win % Increase]], tbl_impact[],3,TRUE)</f>
        <v>Bad (0 to -5%)</v>
      </c>
    </row>
    <row r="818" spans="1:37">
      <c r="A818" s="1">
        <v>130</v>
      </c>
      <c r="B818" s="5">
        <v>0.98799999999999999</v>
      </c>
      <c r="C818" t="s">
        <v>10619</v>
      </c>
      <c r="D818">
        <v>0</v>
      </c>
      <c r="E818">
        <v>0</v>
      </c>
      <c r="F818">
        <v>4</v>
      </c>
      <c r="G818">
        <v>31</v>
      </c>
      <c r="H818">
        <v>17</v>
      </c>
      <c r="I818">
        <v>19</v>
      </c>
      <c r="J818">
        <v>76</v>
      </c>
      <c r="K818" t="s">
        <v>369</v>
      </c>
      <c r="L818">
        <v>4</v>
      </c>
      <c r="M818">
        <v>76</v>
      </c>
      <c r="N818" t="s">
        <v>10620</v>
      </c>
      <c r="O818" t="s">
        <v>271</v>
      </c>
      <c r="P818" t="s">
        <v>66</v>
      </c>
      <c r="Q818" t="s">
        <v>67</v>
      </c>
      <c r="R818" t="s">
        <v>68</v>
      </c>
      <c r="S818" t="s">
        <v>790</v>
      </c>
      <c r="T818" t="s">
        <v>415</v>
      </c>
      <c r="U818" t="s">
        <v>10621</v>
      </c>
      <c r="V818" t="s">
        <v>10326</v>
      </c>
      <c r="X818" t="str">
        <f>VLOOKUP(pbp!V3568, games!$B$2:$R$40, 3, FALSE)</f>
        <v>2020-10-13T00:15Z</v>
      </c>
      <c r="Y818">
        <f>VLOOKUP(1*V818,NFLGames!$H$11:$H$555,1,FALSE)</f>
        <v>401127965</v>
      </c>
      <c r="Z818">
        <f>VLOOKUP($Y818, NFLGames!$H$11:$K$555,2,FALSE)</f>
        <v>2019</v>
      </c>
      <c r="AA818">
        <f>VLOOKUP($Y818, NFLGames!$H$11:$K$555,3,FALSE)</f>
        <v>5</v>
      </c>
      <c r="AB818" s="6">
        <f>IF(A819=0, 0, AH819-tbl_pbp[[#This Row],[Saints Win %]])</f>
        <v>1.0000000000000009E-3</v>
      </c>
      <c r="AE818">
        <f>ABS(tbl_pbp[[#This Row],[play.homeScore]]-tbl_pbp[[#This Row],[play.awayScore]])</f>
        <v>14</v>
      </c>
      <c r="AF818">
        <f>IF(tbl_pbp[[#This Row],[Play Saints Win % Increase]]&gt;=$AF$4,1,0)</f>
        <v>0</v>
      </c>
      <c r="AG818" t="str">
        <f>VLOOKUP(tbl_pbp[[#This Row],[gameId]], games!$B$2:$T$40, 9, FALSE)</f>
        <v>tampa-bay-buccaneers</v>
      </c>
      <c r="AH818" s="5">
        <f>IF(tbl_pbp[[#This Row],[AwayTeam]] &lt;&gt; "new-orleans-saints", tbl_pbp[[#This Row],[homeWinPercentage]], 1-tbl_pbp[[#This Row],[homeWinPercentage]])</f>
        <v>0.98799999999999999</v>
      </c>
      <c r="AI818" s="13">
        <f>tbl_pbp[[#This Row],[Kamara]]*tbl_pbp[[#This Row],[Impactful Play]]</f>
        <v>0</v>
      </c>
      <c r="AJ818" s="13">
        <f>tbl_pbp[[#This Row],[Thomas]]*tbl_pbp[[#This Row],[Impactful Play]]</f>
        <v>0</v>
      </c>
      <c r="AK818" s="13" t="str">
        <f>VLOOKUP(tbl_pbp[[#This Row],[Play Saints Win % Increase]], tbl_impact[],3,TRUE)</f>
        <v>Scented (0 to +5%)</v>
      </c>
    </row>
    <row r="819" spans="1:37">
      <c r="A819" s="1">
        <v>131</v>
      </c>
      <c r="B819" s="5">
        <v>0.98899999999999999</v>
      </c>
      <c r="C819" t="s">
        <v>10622</v>
      </c>
      <c r="D819">
        <v>0</v>
      </c>
      <c r="E819">
        <v>0</v>
      </c>
      <c r="F819">
        <v>4</v>
      </c>
      <c r="G819">
        <v>31</v>
      </c>
      <c r="H819">
        <v>17</v>
      </c>
      <c r="I819">
        <v>10</v>
      </c>
      <c r="J819">
        <v>30</v>
      </c>
      <c r="K819" t="s">
        <v>29</v>
      </c>
      <c r="L819">
        <v>1</v>
      </c>
      <c r="M819">
        <v>70</v>
      </c>
      <c r="N819" t="s">
        <v>10623</v>
      </c>
      <c r="O819" t="s">
        <v>1657</v>
      </c>
      <c r="P819" t="s">
        <v>45</v>
      </c>
      <c r="Q819" t="s">
        <v>46</v>
      </c>
      <c r="R819" t="s">
        <v>47</v>
      </c>
      <c r="S819" t="s">
        <v>33</v>
      </c>
      <c r="T819" t="s">
        <v>39</v>
      </c>
      <c r="U819" t="s">
        <v>398</v>
      </c>
      <c r="V819" t="s">
        <v>10326</v>
      </c>
      <c r="X819" t="str">
        <f>VLOOKUP(pbp!V3569, games!$B$2:$R$40, 3, FALSE)</f>
        <v>2020-10-13T00:15Z</v>
      </c>
      <c r="Y819">
        <f>VLOOKUP(1*V819,NFLGames!$H$11:$H$555,1,FALSE)</f>
        <v>401127965</v>
      </c>
      <c r="Z819">
        <f>VLOOKUP($Y819, NFLGames!$H$11:$K$555,2,FALSE)</f>
        <v>2019</v>
      </c>
      <c r="AA819">
        <f>VLOOKUP($Y819, NFLGames!$H$11:$K$555,3,FALSE)</f>
        <v>5</v>
      </c>
      <c r="AB819" s="6">
        <f>IF(A820=0, 0, AH820-tbl_pbp[[#This Row],[Saints Win %]])</f>
        <v>1.0000000000000009E-3</v>
      </c>
      <c r="AE819">
        <f>ABS(tbl_pbp[[#This Row],[play.homeScore]]-tbl_pbp[[#This Row],[play.awayScore]])</f>
        <v>14</v>
      </c>
      <c r="AF819">
        <f>IF(tbl_pbp[[#This Row],[Play Saints Win % Increase]]&gt;=$AF$4,1,0)</f>
        <v>0</v>
      </c>
      <c r="AG819" t="str">
        <f>VLOOKUP(tbl_pbp[[#This Row],[gameId]], games!$B$2:$T$40, 9, FALSE)</f>
        <v>tampa-bay-buccaneers</v>
      </c>
      <c r="AH819" s="5">
        <f>IF(tbl_pbp[[#This Row],[AwayTeam]] &lt;&gt; "new-orleans-saints", tbl_pbp[[#This Row],[homeWinPercentage]], 1-tbl_pbp[[#This Row],[homeWinPercentage]])</f>
        <v>0.98899999999999999</v>
      </c>
      <c r="AI819" s="13">
        <f>tbl_pbp[[#This Row],[Kamara]]*tbl_pbp[[#This Row],[Impactful Play]]</f>
        <v>0</v>
      </c>
      <c r="AJ819" s="13">
        <f>tbl_pbp[[#This Row],[Thomas]]*tbl_pbp[[#This Row],[Impactful Play]]</f>
        <v>0</v>
      </c>
      <c r="AK819" s="13" t="str">
        <f>VLOOKUP(tbl_pbp[[#This Row],[Play Saints Win % Increase]], tbl_impact[],3,TRUE)</f>
        <v>Scented (0 to +5%)</v>
      </c>
    </row>
    <row r="820" spans="1:37">
      <c r="A820" s="1">
        <v>132</v>
      </c>
      <c r="B820" s="5">
        <v>0.99</v>
      </c>
      <c r="C820" t="s">
        <v>10624</v>
      </c>
      <c r="D820">
        <v>0</v>
      </c>
      <c r="E820">
        <v>0</v>
      </c>
      <c r="F820">
        <v>4</v>
      </c>
      <c r="G820">
        <v>31</v>
      </c>
      <c r="H820">
        <v>17</v>
      </c>
      <c r="I820">
        <v>3</v>
      </c>
      <c r="J820">
        <v>37</v>
      </c>
      <c r="K820" t="s">
        <v>29</v>
      </c>
      <c r="L820">
        <v>2</v>
      </c>
      <c r="M820">
        <v>63</v>
      </c>
      <c r="N820" t="s">
        <v>10625</v>
      </c>
      <c r="O820" t="s">
        <v>2413</v>
      </c>
      <c r="P820" t="s">
        <v>30</v>
      </c>
      <c r="Q820" t="s">
        <v>31</v>
      </c>
      <c r="R820" t="s">
        <v>32</v>
      </c>
      <c r="S820" t="s">
        <v>193</v>
      </c>
      <c r="T820" t="s">
        <v>196</v>
      </c>
      <c r="U820" t="s">
        <v>10626</v>
      </c>
      <c r="V820" t="s">
        <v>10326</v>
      </c>
      <c r="X820" t="str">
        <f>VLOOKUP(pbp!V3570, games!$B$2:$R$40, 3, FALSE)</f>
        <v>2020-10-13T00:15Z</v>
      </c>
      <c r="Y820">
        <f>VLOOKUP(1*V820,NFLGames!$H$11:$H$555,1,FALSE)</f>
        <v>401127965</v>
      </c>
      <c r="Z820">
        <f>VLOOKUP($Y820, NFLGames!$H$11:$K$555,2,FALSE)</f>
        <v>2019</v>
      </c>
      <c r="AA820">
        <f>VLOOKUP($Y820, NFLGames!$H$11:$K$555,3,FALSE)</f>
        <v>5</v>
      </c>
      <c r="AB820" s="6">
        <f>IF(A821=0, 0, AH821-tbl_pbp[[#This Row],[Saints Win %]])</f>
        <v>-1.8000000000000016E-2</v>
      </c>
      <c r="AE820">
        <f>ABS(tbl_pbp[[#This Row],[play.homeScore]]-tbl_pbp[[#This Row],[play.awayScore]])</f>
        <v>14</v>
      </c>
      <c r="AF820">
        <f>IF(tbl_pbp[[#This Row],[Play Saints Win % Increase]]&gt;=$AF$4,1,0)</f>
        <v>0</v>
      </c>
      <c r="AG820" t="str">
        <f>VLOOKUP(tbl_pbp[[#This Row],[gameId]], games!$B$2:$T$40, 9, FALSE)</f>
        <v>tampa-bay-buccaneers</v>
      </c>
      <c r="AH820" s="5">
        <f>IF(tbl_pbp[[#This Row],[AwayTeam]] &lt;&gt; "new-orleans-saints", tbl_pbp[[#This Row],[homeWinPercentage]], 1-tbl_pbp[[#This Row],[homeWinPercentage]])</f>
        <v>0.99</v>
      </c>
      <c r="AI820" s="13">
        <f>tbl_pbp[[#This Row],[Kamara]]*tbl_pbp[[#This Row],[Impactful Play]]</f>
        <v>0</v>
      </c>
      <c r="AJ820" s="13">
        <f>tbl_pbp[[#This Row],[Thomas]]*tbl_pbp[[#This Row],[Impactful Play]]</f>
        <v>0</v>
      </c>
      <c r="AK820" s="13" t="str">
        <f>VLOOKUP(tbl_pbp[[#This Row],[Play Saints Win % Increase]], tbl_impact[],3,TRUE)</f>
        <v>Bad (0 to -5%)</v>
      </c>
    </row>
    <row r="821" spans="1:37">
      <c r="A821" s="1">
        <v>133</v>
      </c>
      <c r="B821" s="5">
        <v>0.97199999999999998</v>
      </c>
      <c r="C821" t="s">
        <v>10627</v>
      </c>
      <c r="D821">
        <v>0</v>
      </c>
      <c r="E821">
        <v>0</v>
      </c>
      <c r="F821">
        <v>4</v>
      </c>
      <c r="G821">
        <v>31</v>
      </c>
      <c r="H821">
        <v>17</v>
      </c>
      <c r="I821">
        <v>1</v>
      </c>
      <c r="J821">
        <v>39</v>
      </c>
      <c r="K821" t="s">
        <v>29</v>
      </c>
      <c r="L821">
        <v>3</v>
      </c>
      <c r="M821">
        <v>61</v>
      </c>
      <c r="N821" t="s">
        <v>10628</v>
      </c>
      <c r="O821" t="s">
        <v>186</v>
      </c>
      <c r="P821" t="s">
        <v>22</v>
      </c>
      <c r="Q821" t="s">
        <v>37</v>
      </c>
      <c r="S821" t="s">
        <v>54</v>
      </c>
      <c r="T821" t="s">
        <v>463</v>
      </c>
      <c r="U821" t="s">
        <v>10524</v>
      </c>
      <c r="V821" t="s">
        <v>10326</v>
      </c>
      <c r="X821" t="str">
        <f>VLOOKUP(pbp!V3571, games!$B$2:$R$40, 3, FALSE)</f>
        <v>2020-10-13T00:15Z</v>
      </c>
      <c r="Y821">
        <f>VLOOKUP(1*V821,NFLGames!$H$11:$H$555,1,FALSE)</f>
        <v>401127965</v>
      </c>
      <c r="Z821">
        <f>VLOOKUP($Y821, NFLGames!$H$11:$K$555,2,FALSE)</f>
        <v>2019</v>
      </c>
      <c r="AA821">
        <f>VLOOKUP($Y821, NFLGames!$H$11:$K$555,3,FALSE)</f>
        <v>5</v>
      </c>
      <c r="AB821" s="6">
        <f>IF(A822=0, 0, AH822-tbl_pbp[[#This Row],[Saints Win %]])</f>
        <v>1.6000000000000014E-2</v>
      </c>
      <c r="AE821">
        <f>ABS(tbl_pbp[[#This Row],[play.homeScore]]-tbl_pbp[[#This Row],[play.awayScore]])</f>
        <v>14</v>
      </c>
      <c r="AF821">
        <f>IF(tbl_pbp[[#This Row],[Play Saints Win % Increase]]&gt;=$AF$4,1,0)</f>
        <v>0</v>
      </c>
      <c r="AG821" t="str">
        <f>VLOOKUP(tbl_pbp[[#This Row],[gameId]], games!$B$2:$T$40, 9, FALSE)</f>
        <v>tampa-bay-buccaneers</v>
      </c>
      <c r="AH821" s="5">
        <f>IF(tbl_pbp[[#This Row],[AwayTeam]] &lt;&gt; "new-orleans-saints", tbl_pbp[[#This Row],[homeWinPercentage]], 1-tbl_pbp[[#This Row],[homeWinPercentage]])</f>
        <v>0.97199999999999998</v>
      </c>
      <c r="AI821" s="13">
        <f>tbl_pbp[[#This Row],[Kamara]]*tbl_pbp[[#This Row],[Impactful Play]]</f>
        <v>0</v>
      </c>
      <c r="AJ821" s="13">
        <f>tbl_pbp[[#This Row],[Thomas]]*tbl_pbp[[#This Row],[Impactful Play]]</f>
        <v>0</v>
      </c>
      <c r="AK821" s="13" t="str">
        <f>VLOOKUP(tbl_pbp[[#This Row],[Play Saints Win % Increase]], tbl_impact[],3,TRUE)</f>
        <v>Scented (0 to +5%)</v>
      </c>
    </row>
    <row r="822" spans="1:37">
      <c r="A822" s="1">
        <v>134</v>
      </c>
      <c r="B822" s="5">
        <v>0.98799999999999999</v>
      </c>
      <c r="C822" t="s">
        <v>10629</v>
      </c>
      <c r="D822">
        <v>0</v>
      </c>
      <c r="E822">
        <v>0</v>
      </c>
      <c r="F822">
        <v>4</v>
      </c>
      <c r="G822">
        <v>31</v>
      </c>
      <c r="H822">
        <v>17</v>
      </c>
      <c r="I822">
        <v>1</v>
      </c>
      <c r="J822">
        <v>39</v>
      </c>
      <c r="K822" t="s">
        <v>29</v>
      </c>
      <c r="L822">
        <v>4</v>
      </c>
      <c r="M822">
        <v>61</v>
      </c>
      <c r="N822" t="s">
        <v>10630</v>
      </c>
      <c r="O822" t="s">
        <v>4242</v>
      </c>
      <c r="P822" t="s">
        <v>66</v>
      </c>
      <c r="Q822" t="s">
        <v>67</v>
      </c>
      <c r="R822" t="s">
        <v>68</v>
      </c>
      <c r="S822" t="s">
        <v>424</v>
      </c>
      <c r="T822" t="s">
        <v>463</v>
      </c>
      <c r="U822" t="s">
        <v>10527</v>
      </c>
      <c r="V822" t="s">
        <v>10326</v>
      </c>
      <c r="X822" t="str">
        <f>VLOOKUP(pbp!V3572, games!$B$2:$R$40, 3, FALSE)</f>
        <v>2020-10-13T00:15Z</v>
      </c>
      <c r="Y822">
        <f>VLOOKUP(1*V822,NFLGames!$H$11:$H$555,1,FALSE)</f>
        <v>401127965</v>
      </c>
      <c r="Z822">
        <f>VLOOKUP($Y822, NFLGames!$H$11:$K$555,2,FALSE)</f>
        <v>2019</v>
      </c>
      <c r="AA822">
        <f>VLOOKUP($Y822, NFLGames!$H$11:$K$555,3,FALSE)</f>
        <v>5</v>
      </c>
      <c r="AB822" s="6">
        <f>IF(A823=0, 0, AH823-tbl_pbp[[#This Row],[Saints Win %]])</f>
        <v>8.0000000000000071E-3</v>
      </c>
      <c r="AE822">
        <f>ABS(tbl_pbp[[#This Row],[play.homeScore]]-tbl_pbp[[#This Row],[play.awayScore]])</f>
        <v>14</v>
      </c>
      <c r="AF822">
        <f>IF(tbl_pbp[[#This Row],[Play Saints Win % Increase]]&gt;=$AF$4,1,0)</f>
        <v>0</v>
      </c>
      <c r="AG822" t="str">
        <f>VLOOKUP(tbl_pbp[[#This Row],[gameId]], games!$B$2:$T$40, 9, FALSE)</f>
        <v>tampa-bay-buccaneers</v>
      </c>
      <c r="AH822" s="5">
        <f>IF(tbl_pbp[[#This Row],[AwayTeam]] &lt;&gt; "new-orleans-saints", tbl_pbp[[#This Row],[homeWinPercentage]], 1-tbl_pbp[[#This Row],[homeWinPercentage]])</f>
        <v>0.98799999999999999</v>
      </c>
      <c r="AI822" s="13">
        <f>tbl_pbp[[#This Row],[Kamara]]*tbl_pbp[[#This Row],[Impactful Play]]</f>
        <v>0</v>
      </c>
      <c r="AJ822" s="13">
        <f>tbl_pbp[[#This Row],[Thomas]]*tbl_pbp[[#This Row],[Impactful Play]]</f>
        <v>0</v>
      </c>
      <c r="AK822" s="13" t="str">
        <f>VLOOKUP(tbl_pbp[[#This Row],[Play Saints Win % Increase]], tbl_impact[],3,TRUE)</f>
        <v>Scented (0 to +5%)</v>
      </c>
    </row>
    <row r="823" spans="1:37">
      <c r="A823" s="1">
        <v>135</v>
      </c>
      <c r="B823" s="5">
        <v>0.996</v>
      </c>
      <c r="C823" t="s">
        <v>10631</v>
      </c>
      <c r="D823">
        <v>0</v>
      </c>
      <c r="E823">
        <v>0</v>
      </c>
      <c r="F823">
        <v>4</v>
      </c>
      <c r="G823">
        <v>31</v>
      </c>
      <c r="H823">
        <v>17</v>
      </c>
      <c r="I823">
        <v>10</v>
      </c>
      <c r="J823">
        <v>80</v>
      </c>
      <c r="K823" t="s">
        <v>369</v>
      </c>
      <c r="L823">
        <v>1</v>
      </c>
      <c r="M823">
        <v>80</v>
      </c>
      <c r="N823" t="s">
        <v>10632</v>
      </c>
      <c r="O823" t="s">
        <v>330</v>
      </c>
      <c r="P823" t="s">
        <v>167</v>
      </c>
      <c r="Q823" t="s">
        <v>168</v>
      </c>
      <c r="S823" t="s">
        <v>33</v>
      </c>
      <c r="T823" t="s">
        <v>551</v>
      </c>
      <c r="U823" t="s">
        <v>10633</v>
      </c>
      <c r="V823" t="s">
        <v>10326</v>
      </c>
      <c r="X823" t="str">
        <f>VLOOKUP(pbp!V3573, games!$B$2:$R$40, 3, FALSE)</f>
        <v>2020-10-13T00:15Z</v>
      </c>
      <c r="Y823">
        <f>VLOOKUP(1*V823,NFLGames!$H$11:$H$555,1,FALSE)</f>
        <v>401127965</v>
      </c>
      <c r="Z823">
        <f>VLOOKUP($Y823, NFLGames!$H$11:$K$555,2,FALSE)</f>
        <v>2019</v>
      </c>
      <c r="AA823">
        <f>VLOOKUP($Y823, NFLGames!$H$11:$K$555,3,FALSE)</f>
        <v>5</v>
      </c>
      <c r="AB823" s="6">
        <f>IF(A824=0, 0, AH824-tbl_pbp[[#This Row],[Saints Win %]])</f>
        <v>-1.4000000000000012E-2</v>
      </c>
      <c r="AE823">
        <f>ABS(tbl_pbp[[#This Row],[play.homeScore]]-tbl_pbp[[#This Row],[play.awayScore]])</f>
        <v>14</v>
      </c>
      <c r="AF823">
        <f>IF(tbl_pbp[[#This Row],[Play Saints Win % Increase]]&gt;=$AF$4,1,0)</f>
        <v>0</v>
      </c>
      <c r="AG823" t="str">
        <f>VLOOKUP(tbl_pbp[[#This Row],[gameId]], games!$B$2:$T$40, 9, FALSE)</f>
        <v>tampa-bay-buccaneers</v>
      </c>
      <c r="AH823" s="5">
        <f>IF(tbl_pbp[[#This Row],[AwayTeam]] &lt;&gt; "new-orleans-saints", tbl_pbp[[#This Row],[homeWinPercentage]], 1-tbl_pbp[[#This Row],[homeWinPercentage]])</f>
        <v>0.996</v>
      </c>
      <c r="AI823" s="13">
        <f>tbl_pbp[[#This Row],[Kamara]]*tbl_pbp[[#This Row],[Impactful Play]]</f>
        <v>0</v>
      </c>
      <c r="AJ823" s="13">
        <f>tbl_pbp[[#This Row],[Thomas]]*tbl_pbp[[#This Row],[Impactful Play]]</f>
        <v>0</v>
      </c>
      <c r="AK823" s="13" t="str">
        <f>VLOOKUP(tbl_pbp[[#This Row],[Play Saints Win % Increase]], tbl_impact[],3,TRUE)</f>
        <v>Bad (0 to -5%)</v>
      </c>
    </row>
    <row r="824" spans="1:37">
      <c r="A824" s="1">
        <v>136</v>
      </c>
      <c r="B824" s="5">
        <v>0.98199999999999998</v>
      </c>
      <c r="C824" t="s">
        <v>10634</v>
      </c>
      <c r="D824">
        <v>0</v>
      </c>
      <c r="E824">
        <v>0</v>
      </c>
      <c r="F824">
        <v>4</v>
      </c>
      <c r="G824">
        <v>31</v>
      </c>
      <c r="H824">
        <v>17</v>
      </c>
      <c r="I824">
        <v>17</v>
      </c>
      <c r="J824">
        <v>87</v>
      </c>
      <c r="K824" t="s">
        <v>369</v>
      </c>
      <c r="L824">
        <v>2</v>
      </c>
      <c r="M824">
        <v>87</v>
      </c>
      <c r="N824" t="s">
        <v>10635</v>
      </c>
      <c r="O824" t="s">
        <v>8852</v>
      </c>
      <c r="P824" t="s">
        <v>30</v>
      </c>
      <c r="Q824" t="s">
        <v>31</v>
      </c>
      <c r="R824" t="s">
        <v>32</v>
      </c>
      <c r="S824" t="s">
        <v>1970</v>
      </c>
      <c r="T824" t="s">
        <v>682</v>
      </c>
      <c r="U824" t="s">
        <v>10636</v>
      </c>
      <c r="V824" t="s">
        <v>10326</v>
      </c>
      <c r="X824" t="str">
        <f>VLOOKUP(pbp!V3574, games!$B$2:$R$40, 3, FALSE)</f>
        <v>2020-10-13T00:15Z</v>
      </c>
      <c r="Y824">
        <f>VLOOKUP(1*V824,NFLGames!$H$11:$H$555,1,FALSE)</f>
        <v>401127965</v>
      </c>
      <c r="Z824">
        <f>VLOOKUP($Y824, NFLGames!$H$11:$K$555,2,FALSE)</f>
        <v>2019</v>
      </c>
      <c r="AA824">
        <f>VLOOKUP($Y824, NFLGames!$H$11:$K$555,3,FALSE)</f>
        <v>5</v>
      </c>
      <c r="AB824" s="6">
        <f>IF(A825=0, 0, AH825-tbl_pbp[[#This Row],[Saints Win %]])</f>
        <v>6.0000000000000053E-3</v>
      </c>
      <c r="AE824">
        <f>ABS(tbl_pbp[[#This Row],[play.homeScore]]-tbl_pbp[[#This Row],[play.awayScore]])</f>
        <v>14</v>
      </c>
      <c r="AF824">
        <f>IF(tbl_pbp[[#This Row],[Play Saints Win % Increase]]&gt;=$AF$4,1,0)</f>
        <v>0</v>
      </c>
      <c r="AG824" t="str">
        <f>VLOOKUP(tbl_pbp[[#This Row],[gameId]], games!$B$2:$T$40, 9, FALSE)</f>
        <v>tampa-bay-buccaneers</v>
      </c>
      <c r="AH824" s="5">
        <f>IF(tbl_pbp[[#This Row],[AwayTeam]] &lt;&gt; "new-orleans-saints", tbl_pbp[[#This Row],[homeWinPercentage]], 1-tbl_pbp[[#This Row],[homeWinPercentage]])</f>
        <v>0.98199999999999998</v>
      </c>
      <c r="AI824" s="13">
        <f>tbl_pbp[[#This Row],[Kamara]]*tbl_pbp[[#This Row],[Impactful Play]]</f>
        <v>0</v>
      </c>
      <c r="AJ824" s="13">
        <f>tbl_pbp[[#This Row],[Thomas]]*tbl_pbp[[#This Row],[Impactful Play]]</f>
        <v>0</v>
      </c>
      <c r="AK824" s="13" t="str">
        <f>VLOOKUP(tbl_pbp[[#This Row],[Play Saints Win % Increase]], tbl_impact[],3,TRUE)</f>
        <v>Scented (0 to +5%)</v>
      </c>
    </row>
    <row r="825" spans="1:37">
      <c r="A825" s="1">
        <v>137</v>
      </c>
      <c r="B825" s="5">
        <v>0.98799999999999999</v>
      </c>
      <c r="C825" t="s">
        <v>10637</v>
      </c>
      <c r="D825">
        <v>0</v>
      </c>
      <c r="E825">
        <v>0</v>
      </c>
      <c r="F825">
        <v>4</v>
      </c>
      <c r="G825">
        <v>31</v>
      </c>
      <c r="H825">
        <v>17</v>
      </c>
      <c r="I825">
        <v>10</v>
      </c>
      <c r="J825">
        <v>61</v>
      </c>
      <c r="K825" t="s">
        <v>369</v>
      </c>
      <c r="L825">
        <v>1</v>
      </c>
      <c r="M825">
        <v>61</v>
      </c>
      <c r="N825" t="s">
        <v>10638</v>
      </c>
      <c r="O825" t="s">
        <v>4878</v>
      </c>
      <c r="P825" t="s">
        <v>22</v>
      </c>
      <c r="Q825" t="s">
        <v>37</v>
      </c>
      <c r="S825" t="s">
        <v>33</v>
      </c>
      <c r="T825" t="s">
        <v>524</v>
      </c>
      <c r="U825" t="s">
        <v>4647</v>
      </c>
      <c r="V825" t="s">
        <v>10326</v>
      </c>
      <c r="X825" t="str">
        <f>VLOOKUP(pbp!V3575, games!$B$2:$R$40, 3, FALSE)</f>
        <v>2020-10-13T00:15Z</v>
      </c>
      <c r="Y825">
        <f>VLOOKUP(1*V825,NFLGames!$H$11:$H$555,1,FALSE)</f>
        <v>401127965</v>
      </c>
      <c r="Z825">
        <f>VLOOKUP($Y825, NFLGames!$H$11:$K$555,2,FALSE)</f>
        <v>2019</v>
      </c>
      <c r="AA825">
        <f>VLOOKUP($Y825, NFLGames!$H$11:$K$555,3,FALSE)</f>
        <v>5</v>
      </c>
      <c r="AB825" s="6">
        <f>IF(A826=0, 0, AH826-tbl_pbp[[#This Row],[Saints Win %]])</f>
        <v>8.0000000000000071E-3</v>
      </c>
      <c r="AE825">
        <f>ABS(tbl_pbp[[#This Row],[play.homeScore]]-tbl_pbp[[#This Row],[play.awayScore]])</f>
        <v>14</v>
      </c>
      <c r="AF825">
        <f>IF(tbl_pbp[[#This Row],[Play Saints Win % Increase]]&gt;=$AF$4,1,0)</f>
        <v>0</v>
      </c>
      <c r="AG825" t="str">
        <f>VLOOKUP(tbl_pbp[[#This Row],[gameId]], games!$B$2:$T$40, 9, FALSE)</f>
        <v>tampa-bay-buccaneers</v>
      </c>
      <c r="AH825" s="5">
        <f>IF(tbl_pbp[[#This Row],[AwayTeam]] &lt;&gt; "new-orleans-saints", tbl_pbp[[#This Row],[homeWinPercentage]], 1-tbl_pbp[[#This Row],[homeWinPercentage]])</f>
        <v>0.98799999999999999</v>
      </c>
      <c r="AI825" s="13">
        <f>tbl_pbp[[#This Row],[Kamara]]*tbl_pbp[[#This Row],[Impactful Play]]</f>
        <v>0</v>
      </c>
      <c r="AJ825" s="13">
        <f>tbl_pbp[[#This Row],[Thomas]]*tbl_pbp[[#This Row],[Impactful Play]]</f>
        <v>0</v>
      </c>
      <c r="AK825" s="13" t="str">
        <f>VLOOKUP(tbl_pbp[[#This Row],[Play Saints Win % Increase]], tbl_impact[],3,TRUE)</f>
        <v>Scented (0 to +5%)</v>
      </c>
    </row>
    <row r="826" spans="1:37">
      <c r="A826" s="1">
        <v>138</v>
      </c>
      <c r="B826" s="5">
        <v>0.996</v>
      </c>
      <c r="C826" t="s">
        <v>10639</v>
      </c>
      <c r="D826">
        <v>0</v>
      </c>
      <c r="E826">
        <v>0</v>
      </c>
      <c r="F826">
        <v>4</v>
      </c>
      <c r="G826">
        <v>31</v>
      </c>
      <c r="H826">
        <v>17</v>
      </c>
      <c r="I826">
        <v>10</v>
      </c>
      <c r="J826">
        <v>61</v>
      </c>
      <c r="K826" t="s">
        <v>369</v>
      </c>
      <c r="L826">
        <v>2</v>
      </c>
      <c r="M826">
        <v>61</v>
      </c>
      <c r="N826" t="s">
        <v>10640</v>
      </c>
      <c r="O826" t="s">
        <v>471</v>
      </c>
      <c r="P826" t="s">
        <v>167</v>
      </c>
      <c r="Q826" t="s">
        <v>168</v>
      </c>
      <c r="S826" t="s">
        <v>120</v>
      </c>
      <c r="T826" t="s">
        <v>524</v>
      </c>
      <c r="U826" t="s">
        <v>10641</v>
      </c>
      <c r="V826" t="s">
        <v>10326</v>
      </c>
      <c r="X826" t="str">
        <f>VLOOKUP(pbp!V3576, games!$B$2:$R$40, 3, FALSE)</f>
        <v>2020-10-13T00:15Z</v>
      </c>
      <c r="Y826">
        <f>VLOOKUP(1*V826,NFLGames!$H$11:$H$555,1,FALSE)</f>
        <v>401127965</v>
      </c>
      <c r="Z826">
        <f>VLOOKUP($Y826, NFLGames!$H$11:$K$555,2,FALSE)</f>
        <v>2019</v>
      </c>
      <c r="AA826">
        <f>VLOOKUP($Y826, NFLGames!$H$11:$K$555,3,FALSE)</f>
        <v>5</v>
      </c>
      <c r="AB826" s="6">
        <f>IF(A827=0, 0, AH827-tbl_pbp[[#This Row],[Saints Win %]])</f>
        <v>3.0000000000000027E-3</v>
      </c>
      <c r="AE826">
        <f>ABS(tbl_pbp[[#This Row],[play.homeScore]]-tbl_pbp[[#This Row],[play.awayScore]])</f>
        <v>14</v>
      </c>
      <c r="AF826">
        <f>IF(tbl_pbp[[#This Row],[Play Saints Win % Increase]]&gt;=$AF$4,1,0)</f>
        <v>0</v>
      </c>
      <c r="AG826" t="str">
        <f>VLOOKUP(tbl_pbp[[#This Row],[gameId]], games!$B$2:$T$40, 9, FALSE)</f>
        <v>tampa-bay-buccaneers</v>
      </c>
      <c r="AH826" s="5">
        <f>IF(tbl_pbp[[#This Row],[AwayTeam]] &lt;&gt; "new-orleans-saints", tbl_pbp[[#This Row],[homeWinPercentage]], 1-tbl_pbp[[#This Row],[homeWinPercentage]])</f>
        <v>0.996</v>
      </c>
      <c r="AI826" s="13">
        <f>tbl_pbp[[#This Row],[Kamara]]*tbl_pbp[[#This Row],[Impactful Play]]</f>
        <v>0</v>
      </c>
      <c r="AJ826" s="13">
        <f>tbl_pbp[[#This Row],[Thomas]]*tbl_pbp[[#This Row],[Impactful Play]]</f>
        <v>0</v>
      </c>
      <c r="AK826" s="13" t="str">
        <f>VLOOKUP(tbl_pbp[[#This Row],[Play Saints Win % Increase]], tbl_impact[],3,TRUE)</f>
        <v>Scented (0 to +5%)</v>
      </c>
    </row>
    <row r="827" spans="1:37">
      <c r="A827" s="1">
        <v>139</v>
      </c>
      <c r="B827" s="5">
        <v>0.999</v>
      </c>
      <c r="C827" t="s">
        <v>10642</v>
      </c>
      <c r="D827">
        <v>0</v>
      </c>
      <c r="E827">
        <v>0</v>
      </c>
      <c r="F827">
        <v>4</v>
      </c>
      <c r="G827">
        <v>31</v>
      </c>
      <c r="H827">
        <v>17</v>
      </c>
      <c r="I827">
        <v>19</v>
      </c>
      <c r="J827">
        <v>70</v>
      </c>
      <c r="K827" t="s">
        <v>369</v>
      </c>
      <c r="L827">
        <v>3</v>
      </c>
      <c r="M827">
        <v>70</v>
      </c>
      <c r="N827" t="s">
        <v>10643</v>
      </c>
      <c r="O827" t="s">
        <v>4889</v>
      </c>
      <c r="P827" t="s">
        <v>167</v>
      </c>
      <c r="Q827" t="s">
        <v>168</v>
      </c>
      <c r="S827" t="s">
        <v>8456</v>
      </c>
      <c r="T827" t="s">
        <v>409</v>
      </c>
      <c r="U827" t="s">
        <v>10644</v>
      </c>
      <c r="V827" t="s">
        <v>10326</v>
      </c>
      <c r="X827" t="str">
        <f>VLOOKUP(pbp!V3577, games!$B$2:$R$40, 3, FALSE)</f>
        <v>2020-10-13T00:15Z</v>
      </c>
      <c r="Y827">
        <f>VLOOKUP(1*V827,NFLGames!$H$11:$H$555,1,FALSE)</f>
        <v>401127965</v>
      </c>
      <c r="Z827">
        <f>VLOOKUP($Y827, NFLGames!$H$11:$K$555,2,FALSE)</f>
        <v>2019</v>
      </c>
      <c r="AA827">
        <f>VLOOKUP($Y827, NFLGames!$H$11:$K$555,3,FALSE)</f>
        <v>5</v>
      </c>
      <c r="AB827" s="6">
        <f>IF(A828=0, 0, AH828-tbl_pbp[[#This Row],[Saints Win %]])</f>
        <v>-2.0000000000000018E-3</v>
      </c>
      <c r="AE827">
        <f>ABS(tbl_pbp[[#This Row],[play.homeScore]]-tbl_pbp[[#This Row],[play.awayScore]])</f>
        <v>14</v>
      </c>
      <c r="AF827">
        <f>IF(tbl_pbp[[#This Row],[Play Saints Win % Increase]]&gt;=$AF$4,1,0)</f>
        <v>0</v>
      </c>
      <c r="AG827" t="str">
        <f>VLOOKUP(tbl_pbp[[#This Row],[gameId]], games!$B$2:$T$40, 9, FALSE)</f>
        <v>tampa-bay-buccaneers</v>
      </c>
      <c r="AH827" s="5">
        <f>IF(tbl_pbp[[#This Row],[AwayTeam]] &lt;&gt; "new-orleans-saints", tbl_pbp[[#This Row],[homeWinPercentage]], 1-tbl_pbp[[#This Row],[homeWinPercentage]])</f>
        <v>0.999</v>
      </c>
      <c r="AI827" s="13">
        <f>tbl_pbp[[#This Row],[Kamara]]*tbl_pbp[[#This Row],[Impactful Play]]</f>
        <v>0</v>
      </c>
      <c r="AJ827" s="13">
        <f>tbl_pbp[[#This Row],[Thomas]]*tbl_pbp[[#This Row],[Impactful Play]]</f>
        <v>0</v>
      </c>
      <c r="AK827" s="13" t="str">
        <f>VLOOKUP(tbl_pbp[[#This Row],[Play Saints Win % Increase]], tbl_impact[],3,TRUE)</f>
        <v>Bad (0 to -5%)</v>
      </c>
    </row>
    <row r="828" spans="1:37">
      <c r="A828" s="1">
        <v>140</v>
      </c>
      <c r="B828" s="5">
        <v>0.997</v>
      </c>
      <c r="C828" t="s">
        <v>10645</v>
      </c>
      <c r="D828">
        <v>0</v>
      </c>
      <c r="E828">
        <v>0</v>
      </c>
      <c r="F828">
        <v>4</v>
      </c>
      <c r="G828">
        <v>31</v>
      </c>
      <c r="H828">
        <v>17</v>
      </c>
      <c r="I828">
        <v>28</v>
      </c>
      <c r="J828">
        <v>79</v>
      </c>
      <c r="K828" t="s">
        <v>369</v>
      </c>
      <c r="L828">
        <v>4</v>
      </c>
      <c r="M828">
        <v>79</v>
      </c>
      <c r="N828" t="s">
        <v>10646</v>
      </c>
      <c r="O828" t="s">
        <v>6455</v>
      </c>
      <c r="P828" t="s">
        <v>66</v>
      </c>
      <c r="Q828" t="s">
        <v>67</v>
      </c>
      <c r="R828" t="s">
        <v>68</v>
      </c>
      <c r="S828" t="s">
        <v>8827</v>
      </c>
      <c r="T828" t="s">
        <v>380</v>
      </c>
      <c r="U828" t="s">
        <v>10647</v>
      </c>
      <c r="V828" t="s">
        <v>10326</v>
      </c>
      <c r="X828" t="str">
        <f>VLOOKUP(pbp!V3578, games!$B$2:$R$40, 3, FALSE)</f>
        <v>2020-10-13T00:15Z</v>
      </c>
      <c r="Y828">
        <f>VLOOKUP(1*V828,NFLGames!$H$11:$H$555,1,FALSE)</f>
        <v>401127965</v>
      </c>
      <c r="Z828">
        <f>VLOOKUP($Y828, NFLGames!$H$11:$K$555,2,FALSE)</f>
        <v>2019</v>
      </c>
      <c r="AA828">
        <f>VLOOKUP($Y828, NFLGames!$H$11:$K$555,3,FALSE)</f>
        <v>5</v>
      </c>
      <c r="AB828" s="6">
        <f>IF(A829=0, 0, AH829-tbl_pbp[[#This Row],[Saints Win %]])</f>
        <v>2.0000000000000018E-3</v>
      </c>
      <c r="AE828">
        <f>ABS(tbl_pbp[[#This Row],[play.homeScore]]-tbl_pbp[[#This Row],[play.awayScore]])</f>
        <v>14</v>
      </c>
      <c r="AF828">
        <f>IF(tbl_pbp[[#This Row],[Play Saints Win % Increase]]&gt;=$AF$4,1,0)</f>
        <v>0</v>
      </c>
      <c r="AG828" t="str">
        <f>VLOOKUP(tbl_pbp[[#This Row],[gameId]], games!$B$2:$T$40, 9, FALSE)</f>
        <v>tampa-bay-buccaneers</v>
      </c>
      <c r="AH828" s="5">
        <f>IF(tbl_pbp[[#This Row],[AwayTeam]] &lt;&gt; "new-orleans-saints", tbl_pbp[[#This Row],[homeWinPercentage]], 1-tbl_pbp[[#This Row],[homeWinPercentage]])</f>
        <v>0.997</v>
      </c>
      <c r="AI828" s="13">
        <f>tbl_pbp[[#This Row],[Kamara]]*tbl_pbp[[#This Row],[Impactful Play]]</f>
        <v>0</v>
      </c>
      <c r="AJ828" s="13">
        <f>tbl_pbp[[#This Row],[Thomas]]*tbl_pbp[[#This Row],[Impactful Play]]</f>
        <v>0</v>
      </c>
      <c r="AK828" s="13" t="str">
        <f>VLOOKUP(tbl_pbp[[#This Row],[Play Saints Win % Increase]], tbl_impact[],3,TRUE)</f>
        <v>Scented (0 to +5%)</v>
      </c>
    </row>
    <row r="829" spans="1:37">
      <c r="A829" s="1">
        <v>141</v>
      </c>
      <c r="B829" s="5">
        <v>0.999</v>
      </c>
      <c r="C829" t="s">
        <v>10648</v>
      </c>
      <c r="D829">
        <v>0</v>
      </c>
      <c r="E829">
        <v>0</v>
      </c>
      <c r="F829">
        <v>4</v>
      </c>
      <c r="G829">
        <v>31</v>
      </c>
      <c r="H829">
        <v>17</v>
      </c>
      <c r="I829">
        <v>6</v>
      </c>
      <c r="J829">
        <v>39</v>
      </c>
      <c r="K829" t="s">
        <v>29</v>
      </c>
      <c r="L829">
        <v>2</v>
      </c>
      <c r="M829">
        <v>61</v>
      </c>
      <c r="N829" t="s">
        <v>10649</v>
      </c>
      <c r="O829" t="s">
        <v>671</v>
      </c>
      <c r="P829" t="s">
        <v>45</v>
      </c>
      <c r="Q829" t="s">
        <v>46</v>
      </c>
      <c r="R829" t="s">
        <v>47</v>
      </c>
      <c r="S829" t="s">
        <v>60</v>
      </c>
      <c r="T829" t="s">
        <v>463</v>
      </c>
      <c r="U829" t="s">
        <v>10650</v>
      </c>
      <c r="V829" t="s">
        <v>10326</v>
      </c>
      <c r="X829" t="str">
        <f>VLOOKUP(pbp!V3579, games!$B$2:$R$40, 3, FALSE)</f>
        <v>2020-10-13T00:15Z</v>
      </c>
      <c r="Y829">
        <f>VLOOKUP(1*V829,NFLGames!$H$11:$H$555,1,FALSE)</f>
        <v>401127965</v>
      </c>
      <c r="Z829">
        <f>VLOOKUP($Y829, NFLGames!$H$11:$K$555,2,FALSE)</f>
        <v>2019</v>
      </c>
      <c r="AA829">
        <f>VLOOKUP($Y829, NFLGames!$H$11:$K$555,3,FALSE)</f>
        <v>5</v>
      </c>
      <c r="AB829" s="6">
        <f>IF(A830=0, 0, AH830-tbl_pbp[[#This Row],[Saints Win %]])</f>
        <v>-1.0000000000000009E-3</v>
      </c>
      <c r="AE829">
        <f>ABS(tbl_pbp[[#This Row],[play.homeScore]]-tbl_pbp[[#This Row],[play.awayScore]])</f>
        <v>14</v>
      </c>
      <c r="AF829">
        <f>IF(tbl_pbp[[#This Row],[Play Saints Win % Increase]]&gt;=$AF$4,1,0)</f>
        <v>0</v>
      </c>
      <c r="AG829" t="str">
        <f>VLOOKUP(tbl_pbp[[#This Row],[gameId]], games!$B$2:$T$40, 9, FALSE)</f>
        <v>tampa-bay-buccaneers</v>
      </c>
      <c r="AH829" s="5">
        <f>IF(tbl_pbp[[#This Row],[AwayTeam]] &lt;&gt; "new-orleans-saints", tbl_pbp[[#This Row],[homeWinPercentage]], 1-tbl_pbp[[#This Row],[homeWinPercentage]])</f>
        <v>0.999</v>
      </c>
      <c r="AI829" s="13">
        <f>tbl_pbp[[#This Row],[Kamara]]*tbl_pbp[[#This Row],[Impactful Play]]</f>
        <v>0</v>
      </c>
      <c r="AJ829" s="13">
        <f>tbl_pbp[[#This Row],[Thomas]]*tbl_pbp[[#This Row],[Impactful Play]]</f>
        <v>0</v>
      </c>
      <c r="AK829" s="13" t="str">
        <f>VLOOKUP(tbl_pbp[[#This Row],[Play Saints Win % Increase]], tbl_impact[],3,TRUE)</f>
        <v>Bad (0 to -5%)</v>
      </c>
    </row>
    <row r="830" spans="1:37">
      <c r="A830" s="1">
        <v>142</v>
      </c>
      <c r="B830" s="5">
        <v>0.998</v>
      </c>
      <c r="C830" t="s">
        <v>10651</v>
      </c>
      <c r="D830">
        <v>0</v>
      </c>
      <c r="E830">
        <v>0</v>
      </c>
      <c r="F830">
        <v>4</v>
      </c>
      <c r="G830">
        <v>31</v>
      </c>
      <c r="H830">
        <v>17</v>
      </c>
      <c r="I830">
        <v>10</v>
      </c>
      <c r="J830">
        <v>55</v>
      </c>
      <c r="K830" t="s">
        <v>29</v>
      </c>
      <c r="L830">
        <v>1</v>
      </c>
      <c r="M830">
        <v>45</v>
      </c>
      <c r="N830" t="s">
        <v>10652</v>
      </c>
      <c r="O830" t="s">
        <v>214</v>
      </c>
      <c r="P830" t="s">
        <v>45</v>
      </c>
      <c r="Q830" t="s">
        <v>46</v>
      </c>
      <c r="R830" t="s">
        <v>47</v>
      </c>
      <c r="S830" t="s">
        <v>33</v>
      </c>
      <c r="T830" t="s">
        <v>403</v>
      </c>
      <c r="U830" t="s">
        <v>404</v>
      </c>
      <c r="V830" t="s">
        <v>10326</v>
      </c>
      <c r="X830" t="str">
        <f>VLOOKUP(pbp!V3580, games!$B$2:$R$40, 3, FALSE)</f>
        <v>2020-10-13T00:15Z</v>
      </c>
      <c r="Y830">
        <f>VLOOKUP(1*V830,NFLGames!$H$11:$H$555,1,FALSE)</f>
        <v>401127965</v>
      </c>
      <c r="Z830">
        <f>VLOOKUP($Y830, NFLGames!$H$11:$K$555,2,FALSE)</f>
        <v>2019</v>
      </c>
      <c r="AA830">
        <f>VLOOKUP($Y830, NFLGames!$H$11:$K$555,3,FALSE)</f>
        <v>5</v>
      </c>
      <c r="AB830" s="6">
        <f>IF(A831=0, 0, AH831-tbl_pbp[[#This Row],[Saints Win %]])</f>
        <v>0</v>
      </c>
      <c r="AE830">
        <f>ABS(tbl_pbp[[#This Row],[play.homeScore]]-tbl_pbp[[#This Row],[play.awayScore]])</f>
        <v>14</v>
      </c>
      <c r="AF830">
        <f>IF(tbl_pbp[[#This Row],[Play Saints Win % Increase]]&gt;=$AF$4,1,0)</f>
        <v>0</v>
      </c>
      <c r="AG830" t="str">
        <f>VLOOKUP(tbl_pbp[[#This Row],[gameId]], games!$B$2:$T$40, 9, FALSE)</f>
        <v>tampa-bay-buccaneers</v>
      </c>
      <c r="AH830" s="5">
        <f>IF(tbl_pbp[[#This Row],[AwayTeam]] &lt;&gt; "new-orleans-saints", tbl_pbp[[#This Row],[homeWinPercentage]], 1-tbl_pbp[[#This Row],[homeWinPercentage]])</f>
        <v>0.998</v>
      </c>
      <c r="AI830" s="13">
        <f>tbl_pbp[[#This Row],[Kamara]]*tbl_pbp[[#This Row],[Impactful Play]]</f>
        <v>0</v>
      </c>
      <c r="AJ830" s="13">
        <f>tbl_pbp[[#This Row],[Thomas]]*tbl_pbp[[#This Row],[Impactful Play]]</f>
        <v>0</v>
      </c>
      <c r="AK830" s="13" t="str">
        <f>VLOOKUP(tbl_pbp[[#This Row],[Play Saints Win % Increase]], tbl_impact[],3,TRUE)</f>
        <v>Scented (0 to +5%)</v>
      </c>
    </row>
    <row r="831" spans="1:37">
      <c r="A831" s="1">
        <v>143</v>
      </c>
      <c r="B831" s="5">
        <v>0.998</v>
      </c>
      <c r="C831" t="s">
        <v>10653</v>
      </c>
      <c r="D831">
        <v>0</v>
      </c>
      <c r="E831">
        <v>0</v>
      </c>
      <c r="F831">
        <v>4</v>
      </c>
      <c r="G831">
        <v>31</v>
      </c>
      <c r="H831">
        <v>17</v>
      </c>
      <c r="I831">
        <v>10</v>
      </c>
      <c r="J831">
        <v>35</v>
      </c>
      <c r="K831" t="s">
        <v>29</v>
      </c>
      <c r="L831">
        <v>1</v>
      </c>
      <c r="M831">
        <v>65</v>
      </c>
      <c r="N831" t="s">
        <v>10654</v>
      </c>
      <c r="O831" t="s">
        <v>4493</v>
      </c>
      <c r="P831" t="s">
        <v>45</v>
      </c>
      <c r="Q831" t="s">
        <v>46</v>
      </c>
      <c r="R831" t="s">
        <v>47</v>
      </c>
      <c r="S831" t="s">
        <v>33</v>
      </c>
      <c r="T831" t="s">
        <v>202</v>
      </c>
      <c r="U831" t="s">
        <v>255</v>
      </c>
      <c r="V831" t="s">
        <v>10326</v>
      </c>
      <c r="X831" t="str">
        <f>VLOOKUP(pbp!V3581, games!$B$2:$R$40, 3, FALSE)</f>
        <v>2020-10-13T00:15Z</v>
      </c>
      <c r="Y831">
        <f>VLOOKUP(1*V831,NFLGames!$H$11:$H$555,1,FALSE)</f>
        <v>401127965</v>
      </c>
      <c r="Z831">
        <f>VLOOKUP($Y831, NFLGames!$H$11:$K$555,2,FALSE)</f>
        <v>2019</v>
      </c>
      <c r="AA831">
        <f>VLOOKUP($Y831, NFLGames!$H$11:$K$555,3,FALSE)</f>
        <v>5</v>
      </c>
      <c r="AB831" s="6">
        <f>IF(A832=0, 0, AH832-tbl_pbp[[#This Row],[Saints Win %]])</f>
        <v>0</v>
      </c>
      <c r="AE831">
        <f>ABS(tbl_pbp[[#This Row],[play.homeScore]]-tbl_pbp[[#This Row],[play.awayScore]])</f>
        <v>14</v>
      </c>
      <c r="AF831">
        <f>IF(tbl_pbp[[#This Row],[Play Saints Win % Increase]]&gt;=$AF$4,1,0)</f>
        <v>0</v>
      </c>
      <c r="AG831" t="str">
        <f>VLOOKUP(tbl_pbp[[#This Row],[gameId]], games!$B$2:$T$40, 9, FALSE)</f>
        <v>tampa-bay-buccaneers</v>
      </c>
      <c r="AH831" s="5">
        <f>IF(tbl_pbp[[#This Row],[AwayTeam]] &lt;&gt; "new-orleans-saints", tbl_pbp[[#This Row],[homeWinPercentage]], 1-tbl_pbp[[#This Row],[homeWinPercentage]])</f>
        <v>0.998</v>
      </c>
      <c r="AI831" s="13">
        <f>tbl_pbp[[#This Row],[Kamara]]*tbl_pbp[[#This Row],[Impactful Play]]</f>
        <v>0</v>
      </c>
      <c r="AJ831" s="13">
        <f>tbl_pbp[[#This Row],[Thomas]]*tbl_pbp[[#This Row],[Impactful Play]]</f>
        <v>0</v>
      </c>
      <c r="AK831" s="13" t="str">
        <f>VLOOKUP(tbl_pbp[[#This Row],[Play Saints Win % Increase]], tbl_impact[],3,TRUE)</f>
        <v>Scented (0 to +5%)</v>
      </c>
    </row>
    <row r="832" spans="1:37">
      <c r="A832" s="1">
        <v>144</v>
      </c>
      <c r="B832" s="5">
        <v>0.998</v>
      </c>
      <c r="C832" t="s">
        <v>10655</v>
      </c>
      <c r="D832">
        <v>0</v>
      </c>
      <c r="E832">
        <v>0</v>
      </c>
      <c r="F832">
        <v>4</v>
      </c>
      <c r="G832">
        <v>31</v>
      </c>
      <c r="H832">
        <v>17</v>
      </c>
      <c r="I832">
        <v>9</v>
      </c>
      <c r="J832">
        <v>56</v>
      </c>
      <c r="K832" t="s">
        <v>29</v>
      </c>
      <c r="L832">
        <v>2</v>
      </c>
      <c r="M832">
        <v>44</v>
      </c>
      <c r="N832" t="s">
        <v>10656</v>
      </c>
      <c r="O832" t="s">
        <v>4493</v>
      </c>
      <c r="P832" t="s">
        <v>45</v>
      </c>
      <c r="Q832" t="s">
        <v>46</v>
      </c>
      <c r="R832" t="s">
        <v>47</v>
      </c>
      <c r="S832" t="s">
        <v>210</v>
      </c>
      <c r="T832" t="s">
        <v>701</v>
      </c>
      <c r="U832" t="s">
        <v>4683</v>
      </c>
      <c r="V832" t="s">
        <v>10326</v>
      </c>
      <c r="X832" t="str">
        <f>VLOOKUP(pbp!V3582, games!$B$2:$R$40, 3, FALSE)</f>
        <v>2020-10-13T00:15Z</v>
      </c>
      <c r="Y832">
        <f>VLOOKUP(1*V832,NFLGames!$H$11:$H$555,1,FALSE)</f>
        <v>401127965</v>
      </c>
      <c r="Z832">
        <f>VLOOKUP($Y832, NFLGames!$H$11:$K$555,2,FALSE)</f>
        <v>2019</v>
      </c>
      <c r="AA832">
        <f>VLOOKUP($Y832, NFLGames!$H$11:$K$555,3,FALSE)</f>
        <v>5</v>
      </c>
      <c r="AB832" s="6">
        <f>IF(A833=0, 0, AH833-tbl_pbp[[#This Row],[Saints Win %]])</f>
        <v>1.0000000000000009E-3</v>
      </c>
      <c r="AE832">
        <f>ABS(tbl_pbp[[#This Row],[play.homeScore]]-tbl_pbp[[#This Row],[play.awayScore]])</f>
        <v>14</v>
      </c>
      <c r="AF832">
        <f>IF(tbl_pbp[[#This Row],[Play Saints Win % Increase]]&gt;=$AF$4,1,0)</f>
        <v>0</v>
      </c>
      <c r="AG832" t="str">
        <f>VLOOKUP(tbl_pbp[[#This Row],[gameId]], games!$B$2:$T$40, 9, FALSE)</f>
        <v>tampa-bay-buccaneers</v>
      </c>
      <c r="AH832" s="5">
        <f>IF(tbl_pbp[[#This Row],[AwayTeam]] &lt;&gt; "new-orleans-saints", tbl_pbp[[#This Row],[homeWinPercentage]], 1-tbl_pbp[[#This Row],[homeWinPercentage]])</f>
        <v>0.998</v>
      </c>
      <c r="AI832" s="13">
        <f>tbl_pbp[[#This Row],[Kamara]]*tbl_pbp[[#This Row],[Impactful Play]]</f>
        <v>0</v>
      </c>
      <c r="AJ832" s="13">
        <f>tbl_pbp[[#This Row],[Thomas]]*tbl_pbp[[#This Row],[Impactful Play]]</f>
        <v>0</v>
      </c>
      <c r="AK832" s="13" t="str">
        <f>VLOOKUP(tbl_pbp[[#This Row],[Play Saints Win % Increase]], tbl_impact[],3,TRUE)</f>
        <v>Scented (0 to +5%)</v>
      </c>
    </row>
    <row r="833" spans="1:37">
      <c r="A833" s="1">
        <v>145</v>
      </c>
      <c r="B833" s="5">
        <v>0.999</v>
      </c>
      <c r="C833" t="s">
        <v>10657</v>
      </c>
      <c r="D833">
        <v>0</v>
      </c>
      <c r="E833">
        <v>0</v>
      </c>
      <c r="F833">
        <v>4</v>
      </c>
      <c r="G833">
        <v>31</v>
      </c>
      <c r="H833">
        <v>17</v>
      </c>
      <c r="I833">
        <v>6</v>
      </c>
      <c r="J833">
        <v>59</v>
      </c>
      <c r="K833" t="s">
        <v>29</v>
      </c>
      <c r="L833">
        <v>3</v>
      </c>
      <c r="M833">
        <v>41</v>
      </c>
      <c r="N833" t="s">
        <v>10658</v>
      </c>
      <c r="O833" t="s">
        <v>1959</v>
      </c>
      <c r="P833" t="s">
        <v>30</v>
      </c>
      <c r="Q833" t="s">
        <v>31</v>
      </c>
      <c r="R833" t="s">
        <v>32</v>
      </c>
      <c r="S833" t="s">
        <v>302</v>
      </c>
      <c r="T833" t="s">
        <v>429</v>
      </c>
      <c r="U833" t="s">
        <v>10659</v>
      </c>
      <c r="V833" t="s">
        <v>10326</v>
      </c>
      <c r="X833" t="str">
        <f>VLOOKUP(pbp!V3583, games!$B$2:$R$40, 3, FALSE)</f>
        <v>2020-10-13T00:15Z</v>
      </c>
      <c r="Y833">
        <f>VLOOKUP(1*V833,NFLGames!$H$11:$H$555,1,FALSE)</f>
        <v>401127965</v>
      </c>
      <c r="Z833">
        <f>VLOOKUP($Y833, NFLGames!$H$11:$K$555,2,FALSE)</f>
        <v>2019</v>
      </c>
      <c r="AA833">
        <f>VLOOKUP($Y833, NFLGames!$H$11:$K$555,3,FALSE)</f>
        <v>5</v>
      </c>
      <c r="AB833" s="6">
        <f>IF(A834=0, 0, AH834-tbl_pbp[[#This Row],[Saints Win %]])</f>
        <v>0</v>
      </c>
      <c r="AE833">
        <f>ABS(tbl_pbp[[#This Row],[play.homeScore]]-tbl_pbp[[#This Row],[play.awayScore]])</f>
        <v>14</v>
      </c>
      <c r="AF833">
        <f>IF(tbl_pbp[[#This Row],[Play Saints Win % Increase]]&gt;=$AF$4,1,0)</f>
        <v>0</v>
      </c>
      <c r="AG833" t="str">
        <f>VLOOKUP(tbl_pbp[[#This Row],[gameId]], games!$B$2:$T$40, 9, FALSE)</f>
        <v>tampa-bay-buccaneers</v>
      </c>
      <c r="AH833" s="5">
        <f>IF(tbl_pbp[[#This Row],[AwayTeam]] &lt;&gt; "new-orleans-saints", tbl_pbp[[#This Row],[homeWinPercentage]], 1-tbl_pbp[[#This Row],[homeWinPercentage]])</f>
        <v>0.999</v>
      </c>
      <c r="AI833" s="13">
        <f>tbl_pbp[[#This Row],[Kamara]]*tbl_pbp[[#This Row],[Impactful Play]]</f>
        <v>0</v>
      </c>
      <c r="AJ833" s="13">
        <f>tbl_pbp[[#This Row],[Thomas]]*tbl_pbp[[#This Row],[Impactful Play]]</f>
        <v>0</v>
      </c>
      <c r="AK833" s="13" t="str">
        <f>VLOOKUP(tbl_pbp[[#This Row],[Play Saints Win % Increase]], tbl_impact[],3,TRUE)</f>
        <v>Scented (0 to +5%)</v>
      </c>
    </row>
    <row r="834" spans="1:37">
      <c r="A834" s="1">
        <v>146</v>
      </c>
      <c r="B834" s="5">
        <v>0.999</v>
      </c>
      <c r="C834" t="s">
        <v>10660</v>
      </c>
      <c r="D834">
        <v>0</v>
      </c>
      <c r="E834">
        <v>0</v>
      </c>
      <c r="F834">
        <v>4</v>
      </c>
      <c r="G834">
        <v>31</v>
      </c>
      <c r="H834">
        <v>17</v>
      </c>
      <c r="I834">
        <v>10</v>
      </c>
      <c r="J834">
        <v>71</v>
      </c>
      <c r="K834" t="s">
        <v>29</v>
      </c>
      <c r="L834">
        <v>1</v>
      </c>
      <c r="M834">
        <v>29</v>
      </c>
      <c r="N834" t="s">
        <v>10661</v>
      </c>
      <c r="O834" t="s">
        <v>2991</v>
      </c>
      <c r="P834" t="s">
        <v>45</v>
      </c>
      <c r="Q834" t="s">
        <v>46</v>
      </c>
      <c r="R834" t="s">
        <v>47</v>
      </c>
      <c r="S834" t="s">
        <v>33</v>
      </c>
      <c r="T834" t="s">
        <v>391</v>
      </c>
      <c r="U834" t="s">
        <v>490</v>
      </c>
      <c r="V834" t="s">
        <v>10326</v>
      </c>
      <c r="X834" t="str">
        <f>VLOOKUP(pbp!V3584, games!$B$2:$R$40, 3, FALSE)</f>
        <v>2020-10-13T00:15Z</v>
      </c>
      <c r="Y834">
        <f>VLOOKUP(1*V834,NFLGames!$H$11:$H$555,1,FALSE)</f>
        <v>401127965</v>
      </c>
      <c r="Z834">
        <f>VLOOKUP($Y834, NFLGames!$H$11:$K$555,2,FALSE)</f>
        <v>2019</v>
      </c>
      <c r="AA834">
        <f>VLOOKUP($Y834, NFLGames!$H$11:$K$555,3,FALSE)</f>
        <v>5</v>
      </c>
      <c r="AB834" s="6">
        <f>IF(A835=0, 0, AH835-tbl_pbp[[#This Row],[Saints Win %]])</f>
        <v>0</v>
      </c>
      <c r="AE834">
        <f>ABS(tbl_pbp[[#This Row],[play.homeScore]]-tbl_pbp[[#This Row],[play.awayScore]])</f>
        <v>14</v>
      </c>
      <c r="AF834">
        <f>IF(tbl_pbp[[#This Row],[Play Saints Win % Increase]]&gt;=$AF$4,1,0)</f>
        <v>0</v>
      </c>
      <c r="AG834" t="str">
        <f>VLOOKUP(tbl_pbp[[#This Row],[gameId]], games!$B$2:$T$40, 9, FALSE)</f>
        <v>tampa-bay-buccaneers</v>
      </c>
      <c r="AH834" s="5">
        <f>IF(tbl_pbp[[#This Row],[AwayTeam]] &lt;&gt; "new-orleans-saints", tbl_pbp[[#This Row],[homeWinPercentage]], 1-tbl_pbp[[#This Row],[homeWinPercentage]])</f>
        <v>0.999</v>
      </c>
      <c r="AI834" s="13">
        <f>tbl_pbp[[#This Row],[Kamara]]*tbl_pbp[[#This Row],[Impactful Play]]</f>
        <v>0</v>
      </c>
      <c r="AJ834" s="13">
        <f>tbl_pbp[[#This Row],[Thomas]]*tbl_pbp[[#This Row],[Impactful Play]]</f>
        <v>0</v>
      </c>
      <c r="AK834" s="13" t="str">
        <f>VLOOKUP(tbl_pbp[[#This Row],[Play Saints Win % Increase]], tbl_impact[],3,TRUE)</f>
        <v>Scented (0 to +5%)</v>
      </c>
    </row>
    <row r="835" spans="1:37">
      <c r="A835" s="1">
        <v>147</v>
      </c>
      <c r="B835" s="5">
        <v>0.999</v>
      </c>
      <c r="C835" t="s">
        <v>10662</v>
      </c>
      <c r="D835">
        <v>0</v>
      </c>
      <c r="E835">
        <v>0</v>
      </c>
      <c r="F835">
        <v>4</v>
      </c>
      <c r="G835">
        <v>31</v>
      </c>
      <c r="H835">
        <v>17</v>
      </c>
      <c r="I835">
        <v>7</v>
      </c>
      <c r="J835">
        <v>74</v>
      </c>
      <c r="K835" t="s">
        <v>29</v>
      </c>
      <c r="L835">
        <v>2</v>
      </c>
      <c r="M835">
        <v>26</v>
      </c>
      <c r="N835" t="s">
        <v>10663</v>
      </c>
      <c r="O835" t="s">
        <v>128</v>
      </c>
      <c r="P835" t="s">
        <v>124</v>
      </c>
      <c r="Q835" t="s">
        <v>125</v>
      </c>
      <c r="R835" t="s">
        <v>126</v>
      </c>
      <c r="V835" t="s">
        <v>10326</v>
      </c>
      <c r="X835" t="str">
        <f>VLOOKUP(pbp!V3585, games!$B$2:$R$40, 3, FALSE)</f>
        <v>2020-10-13T00:15Z</v>
      </c>
      <c r="Y835">
        <f>VLOOKUP(1*V835,NFLGames!$H$11:$H$555,1,FALSE)</f>
        <v>401127965</v>
      </c>
      <c r="Z835">
        <f>VLOOKUP($Y835, NFLGames!$H$11:$K$555,2,FALSE)</f>
        <v>2019</v>
      </c>
      <c r="AA835">
        <f>VLOOKUP($Y835, NFLGames!$H$11:$K$555,3,FALSE)</f>
        <v>5</v>
      </c>
      <c r="AB835" s="6">
        <f>IF(A836=0, 0, AH836-tbl_pbp[[#This Row],[Saints Win %]])</f>
        <v>0</v>
      </c>
      <c r="AE835">
        <f>ABS(tbl_pbp[[#This Row],[play.homeScore]]-tbl_pbp[[#This Row],[play.awayScore]])</f>
        <v>14</v>
      </c>
      <c r="AF835">
        <f>IF(tbl_pbp[[#This Row],[Play Saints Win % Increase]]&gt;=$AF$4,1,0)</f>
        <v>0</v>
      </c>
      <c r="AG835" t="str">
        <f>VLOOKUP(tbl_pbp[[#This Row],[gameId]], games!$B$2:$T$40, 9, FALSE)</f>
        <v>tampa-bay-buccaneers</v>
      </c>
      <c r="AH835" s="5">
        <f>IF(tbl_pbp[[#This Row],[AwayTeam]] &lt;&gt; "new-orleans-saints", tbl_pbp[[#This Row],[homeWinPercentage]], 1-tbl_pbp[[#This Row],[homeWinPercentage]])</f>
        <v>0.999</v>
      </c>
      <c r="AI835" s="13">
        <f>tbl_pbp[[#This Row],[Kamara]]*tbl_pbp[[#This Row],[Impactful Play]]</f>
        <v>0</v>
      </c>
      <c r="AJ835" s="13">
        <f>tbl_pbp[[#This Row],[Thomas]]*tbl_pbp[[#This Row],[Impactful Play]]</f>
        <v>0</v>
      </c>
      <c r="AK835" s="13" t="str">
        <f>VLOOKUP(tbl_pbp[[#This Row],[Play Saints Win % Increase]], tbl_impact[],3,TRUE)</f>
        <v>Scented (0 to +5%)</v>
      </c>
    </row>
    <row r="836" spans="1:37">
      <c r="A836" s="1">
        <v>148</v>
      </c>
      <c r="B836" s="5">
        <v>0.999</v>
      </c>
      <c r="C836" t="s">
        <v>10664</v>
      </c>
      <c r="D836">
        <v>0</v>
      </c>
      <c r="E836">
        <v>0</v>
      </c>
      <c r="F836">
        <v>4</v>
      </c>
      <c r="G836">
        <v>31</v>
      </c>
      <c r="H836">
        <v>17</v>
      </c>
      <c r="I836">
        <v>7</v>
      </c>
      <c r="J836">
        <v>74</v>
      </c>
      <c r="K836" t="s">
        <v>29</v>
      </c>
      <c r="L836">
        <v>2</v>
      </c>
      <c r="M836">
        <v>26</v>
      </c>
      <c r="N836" t="s">
        <v>10665</v>
      </c>
      <c r="O836" t="s">
        <v>128</v>
      </c>
      <c r="P836" t="s">
        <v>45</v>
      </c>
      <c r="Q836" t="s">
        <v>46</v>
      </c>
      <c r="R836" t="s">
        <v>47</v>
      </c>
      <c r="S836" t="s">
        <v>220</v>
      </c>
      <c r="T836" t="s">
        <v>412</v>
      </c>
      <c r="U836" t="s">
        <v>10666</v>
      </c>
      <c r="V836" t="s">
        <v>10326</v>
      </c>
      <c r="X836" t="str">
        <f>VLOOKUP(pbp!V3586, games!$B$2:$R$40, 3, FALSE)</f>
        <v>2020-10-13T00:15Z</v>
      </c>
      <c r="Y836">
        <f>VLOOKUP(1*V836,NFLGames!$H$11:$H$555,1,FALSE)</f>
        <v>401127965</v>
      </c>
      <c r="Z836">
        <f>VLOOKUP($Y836, NFLGames!$H$11:$K$555,2,FALSE)</f>
        <v>2019</v>
      </c>
      <c r="AA836">
        <f>VLOOKUP($Y836, NFLGames!$H$11:$K$555,3,FALSE)</f>
        <v>5</v>
      </c>
      <c r="AB836" s="6">
        <f>IF(A837=0, 0, AH837-tbl_pbp[[#This Row],[Saints Win %]])</f>
        <v>0</v>
      </c>
      <c r="AE836">
        <f>ABS(tbl_pbp[[#This Row],[play.homeScore]]-tbl_pbp[[#This Row],[play.awayScore]])</f>
        <v>14</v>
      </c>
      <c r="AF836">
        <f>IF(tbl_pbp[[#This Row],[Play Saints Win % Increase]]&gt;=$AF$4,1,0)</f>
        <v>0</v>
      </c>
      <c r="AG836" t="str">
        <f>VLOOKUP(tbl_pbp[[#This Row],[gameId]], games!$B$2:$T$40, 9, FALSE)</f>
        <v>tampa-bay-buccaneers</v>
      </c>
      <c r="AH836" s="5">
        <f>IF(tbl_pbp[[#This Row],[AwayTeam]] &lt;&gt; "new-orleans-saints", tbl_pbp[[#This Row],[homeWinPercentage]], 1-tbl_pbp[[#This Row],[homeWinPercentage]])</f>
        <v>0.999</v>
      </c>
      <c r="AI836" s="13">
        <f>tbl_pbp[[#This Row],[Kamara]]*tbl_pbp[[#This Row],[Impactful Play]]</f>
        <v>0</v>
      </c>
      <c r="AJ836" s="13">
        <f>tbl_pbp[[#This Row],[Thomas]]*tbl_pbp[[#This Row],[Impactful Play]]</f>
        <v>0</v>
      </c>
      <c r="AK836" s="13" t="str">
        <f>VLOOKUP(tbl_pbp[[#This Row],[Play Saints Win % Increase]], tbl_impact[],3,TRUE)</f>
        <v>Scented (0 to +5%)</v>
      </c>
    </row>
    <row r="837" spans="1:37">
      <c r="A837" s="1">
        <v>149</v>
      </c>
      <c r="B837" s="5">
        <v>0.999</v>
      </c>
      <c r="C837" t="s">
        <v>10667</v>
      </c>
      <c r="D837">
        <v>0</v>
      </c>
      <c r="E837">
        <v>0</v>
      </c>
      <c r="F837">
        <v>4</v>
      </c>
      <c r="G837">
        <v>31</v>
      </c>
      <c r="H837">
        <v>17</v>
      </c>
      <c r="I837">
        <v>6</v>
      </c>
      <c r="J837">
        <v>75</v>
      </c>
      <c r="K837" t="s">
        <v>29</v>
      </c>
      <c r="L837">
        <v>3</v>
      </c>
      <c r="M837">
        <v>25</v>
      </c>
      <c r="N837" t="s">
        <v>229</v>
      </c>
      <c r="O837" t="s">
        <v>488</v>
      </c>
      <c r="P837" t="s">
        <v>231</v>
      </c>
      <c r="Q837" t="s">
        <v>232</v>
      </c>
      <c r="R837" t="s">
        <v>233</v>
      </c>
      <c r="V837" t="s">
        <v>10326</v>
      </c>
      <c r="X837" t="str">
        <f>VLOOKUP(pbp!V3587, games!$B$2:$R$40, 3, FALSE)</f>
        <v>2020-10-13T00:15Z</v>
      </c>
      <c r="Y837">
        <f>VLOOKUP(1*V837,NFLGames!$H$11:$H$555,1,FALSE)</f>
        <v>401127965</v>
      </c>
      <c r="Z837">
        <f>VLOOKUP($Y837, NFLGames!$H$11:$K$555,2,FALSE)</f>
        <v>2019</v>
      </c>
      <c r="AA837">
        <f>VLOOKUP($Y837, NFLGames!$H$11:$K$555,3,FALSE)</f>
        <v>5</v>
      </c>
      <c r="AB837" s="6">
        <f>IF(A838=0, 0, AH838-tbl_pbp[[#This Row],[Saints Win %]])</f>
        <v>0</v>
      </c>
      <c r="AE837">
        <f>ABS(tbl_pbp[[#This Row],[play.homeScore]]-tbl_pbp[[#This Row],[play.awayScore]])</f>
        <v>14</v>
      </c>
      <c r="AF837">
        <f>IF(tbl_pbp[[#This Row],[Play Saints Win % Increase]]&gt;=$AF$4,1,0)</f>
        <v>0</v>
      </c>
      <c r="AG837" t="str">
        <f>VLOOKUP(tbl_pbp[[#This Row],[gameId]], games!$B$2:$T$40, 9, FALSE)</f>
        <v>tampa-bay-buccaneers</v>
      </c>
      <c r="AH837" s="5">
        <f>IF(tbl_pbp[[#This Row],[AwayTeam]] &lt;&gt; "new-orleans-saints", tbl_pbp[[#This Row],[homeWinPercentage]], 1-tbl_pbp[[#This Row],[homeWinPercentage]])</f>
        <v>0.999</v>
      </c>
      <c r="AI837" s="13">
        <f>tbl_pbp[[#This Row],[Kamara]]*tbl_pbp[[#This Row],[Impactful Play]]</f>
        <v>0</v>
      </c>
      <c r="AJ837" s="13">
        <f>tbl_pbp[[#This Row],[Thomas]]*tbl_pbp[[#This Row],[Impactful Play]]</f>
        <v>0</v>
      </c>
      <c r="AK837" s="13" t="str">
        <f>VLOOKUP(tbl_pbp[[#This Row],[Play Saints Win % Increase]], tbl_impact[],3,TRUE)</f>
        <v>Scented (0 to +5%)</v>
      </c>
    </row>
    <row r="838" spans="1:37">
      <c r="A838" s="1">
        <v>150</v>
      </c>
      <c r="B838" s="5">
        <v>0.999</v>
      </c>
      <c r="C838" t="s">
        <v>10668</v>
      </c>
      <c r="D838">
        <v>0</v>
      </c>
      <c r="E838">
        <v>0</v>
      </c>
      <c r="F838">
        <v>4</v>
      </c>
      <c r="G838">
        <v>31</v>
      </c>
      <c r="H838">
        <v>17</v>
      </c>
      <c r="I838">
        <v>6</v>
      </c>
      <c r="J838">
        <v>75</v>
      </c>
      <c r="K838" t="s">
        <v>29</v>
      </c>
      <c r="L838">
        <v>3</v>
      </c>
      <c r="M838">
        <v>25</v>
      </c>
      <c r="N838" t="s">
        <v>10669</v>
      </c>
      <c r="O838" t="s">
        <v>488</v>
      </c>
      <c r="P838" t="s">
        <v>124</v>
      </c>
      <c r="Q838" t="s">
        <v>125</v>
      </c>
      <c r="R838" t="s">
        <v>126</v>
      </c>
      <c r="V838" t="s">
        <v>10326</v>
      </c>
      <c r="X838" t="str">
        <f>VLOOKUP(pbp!V3588, games!$B$2:$R$40, 3, FALSE)</f>
        <v>2020-10-13T00:15Z</v>
      </c>
      <c r="Y838">
        <f>VLOOKUP(1*V838,NFLGames!$H$11:$H$555,1,FALSE)</f>
        <v>401127965</v>
      </c>
      <c r="Z838">
        <f>VLOOKUP($Y838, NFLGames!$H$11:$K$555,2,FALSE)</f>
        <v>2019</v>
      </c>
      <c r="AA838">
        <f>VLOOKUP($Y838, NFLGames!$H$11:$K$555,3,FALSE)</f>
        <v>5</v>
      </c>
      <c r="AB838" s="6">
        <f>IF(A839=0, 0, AH839-tbl_pbp[[#This Row],[Saints Win %]])</f>
        <v>0</v>
      </c>
      <c r="AE838">
        <f>ABS(tbl_pbp[[#This Row],[play.homeScore]]-tbl_pbp[[#This Row],[play.awayScore]])</f>
        <v>14</v>
      </c>
      <c r="AF838">
        <f>IF(tbl_pbp[[#This Row],[Play Saints Win % Increase]]&gt;=$AF$4,1,0)</f>
        <v>0</v>
      </c>
      <c r="AG838" t="str">
        <f>VLOOKUP(tbl_pbp[[#This Row],[gameId]], games!$B$2:$T$40, 9, FALSE)</f>
        <v>tampa-bay-buccaneers</v>
      </c>
      <c r="AH838" s="5">
        <f>IF(tbl_pbp[[#This Row],[AwayTeam]] &lt;&gt; "new-orleans-saints", tbl_pbp[[#This Row],[homeWinPercentage]], 1-tbl_pbp[[#This Row],[homeWinPercentage]])</f>
        <v>0.999</v>
      </c>
      <c r="AI838" s="13">
        <f>tbl_pbp[[#This Row],[Kamara]]*tbl_pbp[[#This Row],[Impactful Play]]</f>
        <v>0</v>
      </c>
      <c r="AJ838" s="13">
        <f>tbl_pbp[[#This Row],[Thomas]]*tbl_pbp[[#This Row],[Impactful Play]]</f>
        <v>0</v>
      </c>
      <c r="AK838" s="13" t="str">
        <f>VLOOKUP(tbl_pbp[[#This Row],[Play Saints Win % Increase]], tbl_impact[],3,TRUE)</f>
        <v>Scented (0 to +5%)</v>
      </c>
    </row>
    <row r="839" spans="1:37">
      <c r="A839" s="1">
        <v>151</v>
      </c>
      <c r="B839" s="5">
        <v>0.999</v>
      </c>
      <c r="C839" t="s">
        <v>10670</v>
      </c>
      <c r="D839">
        <v>0</v>
      </c>
      <c r="E839">
        <v>0</v>
      </c>
      <c r="F839">
        <v>4</v>
      </c>
      <c r="G839">
        <v>31</v>
      </c>
      <c r="H839">
        <v>17</v>
      </c>
      <c r="I839">
        <v>6</v>
      </c>
      <c r="J839">
        <v>75</v>
      </c>
      <c r="K839" t="s">
        <v>29</v>
      </c>
      <c r="L839">
        <v>3</v>
      </c>
      <c r="M839">
        <v>25</v>
      </c>
      <c r="N839" t="s">
        <v>10671</v>
      </c>
      <c r="O839" t="s">
        <v>488</v>
      </c>
      <c r="P839" t="s">
        <v>45</v>
      </c>
      <c r="Q839" t="s">
        <v>46</v>
      </c>
      <c r="R839" t="s">
        <v>47</v>
      </c>
      <c r="S839" t="s">
        <v>302</v>
      </c>
      <c r="T839" t="s">
        <v>370</v>
      </c>
      <c r="U839" t="s">
        <v>10672</v>
      </c>
      <c r="V839" t="s">
        <v>10326</v>
      </c>
      <c r="X839" t="str">
        <f>VLOOKUP(pbp!V3589, games!$B$2:$R$40, 3, FALSE)</f>
        <v>2020-10-13T00:15Z</v>
      </c>
      <c r="Y839">
        <f>VLOOKUP(1*V839,NFLGames!$H$11:$H$555,1,FALSE)</f>
        <v>401127965</v>
      </c>
      <c r="Z839">
        <f>VLOOKUP($Y839, NFLGames!$H$11:$K$555,2,FALSE)</f>
        <v>2019</v>
      </c>
      <c r="AA839">
        <f>VLOOKUP($Y839, NFLGames!$H$11:$K$555,3,FALSE)</f>
        <v>5</v>
      </c>
      <c r="AB839" s="6">
        <f>IF(A840=0, 0, AH840-tbl_pbp[[#This Row],[Saints Win %]])</f>
        <v>0</v>
      </c>
      <c r="AE839">
        <f>ABS(tbl_pbp[[#This Row],[play.homeScore]]-tbl_pbp[[#This Row],[play.awayScore]])</f>
        <v>14</v>
      </c>
      <c r="AF839">
        <f>IF(tbl_pbp[[#This Row],[Play Saints Win % Increase]]&gt;=$AF$4,1,0)</f>
        <v>0</v>
      </c>
      <c r="AG839" t="str">
        <f>VLOOKUP(tbl_pbp[[#This Row],[gameId]], games!$B$2:$T$40, 9, FALSE)</f>
        <v>tampa-bay-buccaneers</v>
      </c>
      <c r="AH839" s="5">
        <f>IF(tbl_pbp[[#This Row],[AwayTeam]] &lt;&gt; "new-orleans-saints", tbl_pbp[[#This Row],[homeWinPercentage]], 1-tbl_pbp[[#This Row],[homeWinPercentage]])</f>
        <v>0.999</v>
      </c>
      <c r="AI839" s="13">
        <f>tbl_pbp[[#This Row],[Kamara]]*tbl_pbp[[#This Row],[Impactful Play]]</f>
        <v>0</v>
      </c>
      <c r="AJ839" s="13">
        <f>tbl_pbp[[#This Row],[Thomas]]*tbl_pbp[[#This Row],[Impactful Play]]</f>
        <v>0</v>
      </c>
      <c r="AK839" s="13" t="str">
        <f>VLOOKUP(tbl_pbp[[#This Row],[Play Saints Win % Increase]], tbl_impact[],3,TRUE)</f>
        <v>Scented (0 to +5%)</v>
      </c>
    </row>
    <row r="840" spans="1:37">
      <c r="A840" s="1">
        <v>152</v>
      </c>
      <c r="B840" s="5">
        <v>0.999</v>
      </c>
      <c r="C840" t="s">
        <v>10673</v>
      </c>
      <c r="D840">
        <v>0</v>
      </c>
      <c r="E840">
        <v>0</v>
      </c>
      <c r="F840">
        <v>4</v>
      </c>
      <c r="G840">
        <v>31</v>
      </c>
      <c r="H840">
        <v>17</v>
      </c>
      <c r="I840">
        <v>3</v>
      </c>
      <c r="J840">
        <v>78</v>
      </c>
      <c r="K840" t="s">
        <v>29</v>
      </c>
      <c r="L840">
        <v>4</v>
      </c>
      <c r="M840">
        <v>22</v>
      </c>
      <c r="N840" t="s">
        <v>10674</v>
      </c>
      <c r="O840" t="s">
        <v>1164</v>
      </c>
      <c r="P840" t="s">
        <v>124</v>
      </c>
      <c r="Q840" t="s">
        <v>125</v>
      </c>
      <c r="R840" t="s">
        <v>126</v>
      </c>
      <c r="V840" t="s">
        <v>10326</v>
      </c>
      <c r="X840" t="str">
        <f>VLOOKUP(pbp!V3590, games!$B$2:$R$40, 3, FALSE)</f>
        <v>2020-10-13T00:15Z</v>
      </c>
      <c r="Y840">
        <f>VLOOKUP(1*V840,NFLGames!$H$11:$H$555,1,FALSE)</f>
        <v>401127965</v>
      </c>
      <c r="Z840">
        <f>VLOOKUP($Y840, NFLGames!$H$11:$K$555,2,FALSE)</f>
        <v>2019</v>
      </c>
      <c r="AA840">
        <f>VLOOKUP($Y840, NFLGames!$H$11:$K$555,3,FALSE)</f>
        <v>5</v>
      </c>
      <c r="AB840" s="6">
        <f>IF(A841=0, 0, AH841-tbl_pbp[[#This Row],[Saints Win %]])</f>
        <v>0</v>
      </c>
      <c r="AE840">
        <f>ABS(tbl_pbp[[#This Row],[play.homeScore]]-tbl_pbp[[#This Row],[play.awayScore]])</f>
        <v>14</v>
      </c>
      <c r="AF840">
        <f>IF(tbl_pbp[[#This Row],[Play Saints Win % Increase]]&gt;=$AF$4,1,0)</f>
        <v>0</v>
      </c>
      <c r="AG840" t="str">
        <f>VLOOKUP(tbl_pbp[[#This Row],[gameId]], games!$B$2:$T$40, 9, FALSE)</f>
        <v>tampa-bay-buccaneers</v>
      </c>
      <c r="AH840" s="5">
        <f>IF(tbl_pbp[[#This Row],[AwayTeam]] &lt;&gt; "new-orleans-saints", tbl_pbp[[#This Row],[homeWinPercentage]], 1-tbl_pbp[[#This Row],[homeWinPercentage]])</f>
        <v>0.999</v>
      </c>
      <c r="AI840" s="13">
        <f>tbl_pbp[[#This Row],[Kamara]]*tbl_pbp[[#This Row],[Impactful Play]]</f>
        <v>0</v>
      </c>
      <c r="AJ840" s="13">
        <f>tbl_pbp[[#This Row],[Thomas]]*tbl_pbp[[#This Row],[Impactful Play]]</f>
        <v>0</v>
      </c>
      <c r="AK840" s="13" t="str">
        <f>VLOOKUP(tbl_pbp[[#This Row],[Play Saints Win % Increase]], tbl_impact[],3,TRUE)</f>
        <v>Scented (0 to +5%)</v>
      </c>
    </row>
    <row r="841" spans="1:37">
      <c r="A841" s="1">
        <v>153</v>
      </c>
      <c r="B841" s="5">
        <v>0.999</v>
      </c>
      <c r="C841" t="s">
        <v>10675</v>
      </c>
      <c r="D841">
        <v>0</v>
      </c>
      <c r="E841">
        <v>0</v>
      </c>
      <c r="F841">
        <v>4</v>
      </c>
      <c r="G841">
        <v>31</v>
      </c>
      <c r="H841">
        <v>17</v>
      </c>
      <c r="I841">
        <v>3</v>
      </c>
      <c r="J841">
        <v>78</v>
      </c>
      <c r="K841" t="s">
        <v>29</v>
      </c>
      <c r="L841">
        <v>4</v>
      </c>
      <c r="M841">
        <v>22</v>
      </c>
      <c r="N841" t="s">
        <v>10676</v>
      </c>
      <c r="O841" t="s">
        <v>1322</v>
      </c>
      <c r="P841" t="s">
        <v>30</v>
      </c>
      <c r="Q841" t="s">
        <v>31</v>
      </c>
      <c r="R841" t="s">
        <v>32</v>
      </c>
      <c r="S841" t="s">
        <v>281</v>
      </c>
      <c r="T841" t="s">
        <v>713</v>
      </c>
      <c r="U841" t="s">
        <v>10677</v>
      </c>
      <c r="V841" t="s">
        <v>10326</v>
      </c>
      <c r="X841" t="str">
        <f>VLOOKUP(pbp!V3591, games!$B$2:$R$40, 3, FALSE)</f>
        <v>2020-10-13T00:15Z</v>
      </c>
      <c r="Y841">
        <f>VLOOKUP(1*V841,NFLGames!$H$11:$H$555,1,FALSE)</f>
        <v>401127965</v>
      </c>
      <c r="Z841">
        <f>VLOOKUP($Y841, NFLGames!$H$11:$K$555,2,FALSE)</f>
        <v>2019</v>
      </c>
      <c r="AA841">
        <f>VLOOKUP($Y841, NFLGames!$H$11:$K$555,3,FALSE)</f>
        <v>5</v>
      </c>
      <c r="AB841" s="6">
        <f>IF(A842=0, 0, AH842-tbl_pbp[[#This Row],[Saints Win %]])</f>
        <v>0</v>
      </c>
      <c r="AD841">
        <v>1</v>
      </c>
      <c r="AE841">
        <f>ABS(tbl_pbp[[#This Row],[play.homeScore]]-tbl_pbp[[#This Row],[play.awayScore]])</f>
        <v>14</v>
      </c>
      <c r="AF841">
        <f>IF(tbl_pbp[[#This Row],[Play Saints Win % Increase]]&gt;=$AF$4,1,0)</f>
        <v>0</v>
      </c>
      <c r="AG841" t="str">
        <f>VLOOKUP(tbl_pbp[[#This Row],[gameId]], games!$B$2:$T$40, 9, FALSE)</f>
        <v>tampa-bay-buccaneers</v>
      </c>
      <c r="AH841" s="5">
        <f>IF(tbl_pbp[[#This Row],[AwayTeam]] &lt;&gt; "new-orleans-saints", tbl_pbp[[#This Row],[homeWinPercentage]], 1-tbl_pbp[[#This Row],[homeWinPercentage]])</f>
        <v>0.999</v>
      </c>
      <c r="AI841" s="13">
        <f>tbl_pbp[[#This Row],[Kamara]]*tbl_pbp[[#This Row],[Impactful Play]]</f>
        <v>0</v>
      </c>
      <c r="AJ841" s="13">
        <f>tbl_pbp[[#This Row],[Thomas]]*tbl_pbp[[#This Row],[Impactful Play]]</f>
        <v>0</v>
      </c>
      <c r="AK841" s="13" t="str">
        <f>VLOOKUP(tbl_pbp[[#This Row],[Play Saints Win % Increase]], tbl_impact[],3,TRUE)</f>
        <v>Scented (0 to +5%)</v>
      </c>
    </row>
    <row r="842" spans="1:37">
      <c r="A842" s="1">
        <v>154</v>
      </c>
      <c r="B842" s="5">
        <v>0.999</v>
      </c>
      <c r="C842" t="s">
        <v>10678</v>
      </c>
      <c r="D842">
        <v>0</v>
      </c>
      <c r="E842">
        <v>0</v>
      </c>
      <c r="F842">
        <v>4</v>
      </c>
      <c r="G842">
        <v>31</v>
      </c>
      <c r="H842">
        <v>17</v>
      </c>
      <c r="I842">
        <v>10</v>
      </c>
      <c r="J842">
        <v>78</v>
      </c>
      <c r="K842" t="s">
        <v>369</v>
      </c>
      <c r="L842">
        <v>1</v>
      </c>
      <c r="M842">
        <v>78</v>
      </c>
      <c r="N842" t="s">
        <v>10679</v>
      </c>
      <c r="O842" t="s">
        <v>1322</v>
      </c>
      <c r="P842" t="s">
        <v>30</v>
      </c>
      <c r="Q842" t="s">
        <v>31</v>
      </c>
      <c r="R842" t="s">
        <v>32</v>
      </c>
      <c r="S842" t="s">
        <v>33</v>
      </c>
      <c r="T842" t="s">
        <v>713</v>
      </c>
      <c r="U842" t="s">
        <v>1010</v>
      </c>
      <c r="V842" t="s">
        <v>10326</v>
      </c>
      <c r="X842" t="str">
        <f>VLOOKUP(pbp!V3592, games!$B$2:$R$40, 3, FALSE)</f>
        <v>2020-10-13T00:15Z</v>
      </c>
      <c r="Y842">
        <f>VLOOKUP(1*V842,NFLGames!$H$11:$H$555,1,FALSE)</f>
        <v>401127965</v>
      </c>
      <c r="Z842">
        <f>VLOOKUP($Y842, NFLGames!$H$11:$K$555,2,FALSE)</f>
        <v>2019</v>
      </c>
      <c r="AA842">
        <f>VLOOKUP($Y842, NFLGames!$H$11:$K$555,3,FALSE)</f>
        <v>5</v>
      </c>
      <c r="AB842" s="6">
        <f>IF(A843=0, 0, AH843-tbl_pbp[[#This Row],[Saints Win %]])</f>
        <v>0</v>
      </c>
      <c r="AE842">
        <f>ABS(tbl_pbp[[#This Row],[play.homeScore]]-tbl_pbp[[#This Row],[play.awayScore]])</f>
        <v>14</v>
      </c>
      <c r="AF842">
        <f>IF(tbl_pbp[[#This Row],[Play Saints Win % Increase]]&gt;=$AF$4,1,0)</f>
        <v>0</v>
      </c>
      <c r="AG842" t="str">
        <f>VLOOKUP(tbl_pbp[[#This Row],[gameId]], games!$B$2:$T$40, 9, FALSE)</f>
        <v>tampa-bay-buccaneers</v>
      </c>
      <c r="AH842" s="5">
        <f>IF(tbl_pbp[[#This Row],[AwayTeam]] &lt;&gt; "new-orleans-saints", tbl_pbp[[#This Row],[homeWinPercentage]], 1-tbl_pbp[[#This Row],[homeWinPercentage]])</f>
        <v>0.999</v>
      </c>
      <c r="AI842" s="13">
        <f>tbl_pbp[[#This Row],[Kamara]]*tbl_pbp[[#This Row],[Impactful Play]]</f>
        <v>0</v>
      </c>
      <c r="AJ842" s="13">
        <f>tbl_pbp[[#This Row],[Thomas]]*tbl_pbp[[#This Row],[Impactful Play]]</f>
        <v>0</v>
      </c>
      <c r="AK842" s="13" t="str">
        <f>VLOOKUP(tbl_pbp[[#This Row],[Play Saints Win % Increase]], tbl_impact[],3,TRUE)</f>
        <v>Scented (0 to +5%)</v>
      </c>
    </row>
    <row r="843" spans="1:37">
      <c r="A843" s="1">
        <v>155</v>
      </c>
      <c r="B843" s="5">
        <v>0.999</v>
      </c>
      <c r="C843" t="s">
        <v>10680</v>
      </c>
      <c r="D843">
        <v>0</v>
      </c>
      <c r="E843">
        <v>0</v>
      </c>
      <c r="F843">
        <v>4</v>
      </c>
      <c r="G843">
        <v>31</v>
      </c>
      <c r="H843">
        <v>17</v>
      </c>
      <c r="I843">
        <v>10</v>
      </c>
      <c r="J843">
        <v>67</v>
      </c>
      <c r="K843" t="s">
        <v>369</v>
      </c>
      <c r="L843">
        <v>1</v>
      </c>
      <c r="M843">
        <v>67</v>
      </c>
      <c r="N843" t="s">
        <v>10681</v>
      </c>
      <c r="O843" t="s">
        <v>6718</v>
      </c>
      <c r="P843" t="s">
        <v>30</v>
      </c>
      <c r="Q843" t="s">
        <v>31</v>
      </c>
      <c r="R843" t="s">
        <v>32</v>
      </c>
      <c r="S843" t="s">
        <v>33</v>
      </c>
      <c r="T843" t="s">
        <v>4335</v>
      </c>
      <c r="U843" t="s">
        <v>4692</v>
      </c>
      <c r="V843" t="s">
        <v>10326</v>
      </c>
      <c r="X843" t="str">
        <f>VLOOKUP(pbp!V3593, games!$B$2:$R$40, 3, FALSE)</f>
        <v>2020-10-13T00:15Z</v>
      </c>
      <c r="Y843">
        <f>VLOOKUP(1*V843,NFLGames!$H$11:$H$555,1,FALSE)</f>
        <v>401127965</v>
      </c>
      <c r="Z843">
        <f>VLOOKUP($Y843, NFLGames!$H$11:$K$555,2,FALSE)</f>
        <v>2019</v>
      </c>
      <c r="AA843">
        <f>VLOOKUP($Y843, NFLGames!$H$11:$K$555,3,FALSE)</f>
        <v>5</v>
      </c>
      <c r="AB843" s="6">
        <f>IF(A844=0, 0, AH844-tbl_pbp[[#This Row],[Saints Win %]])</f>
        <v>0</v>
      </c>
      <c r="AE843">
        <f>ABS(tbl_pbp[[#This Row],[play.homeScore]]-tbl_pbp[[#This Row],[play.awayScore]])</f>
        <v>14</v>
      </c>
      <c r="AF843">
        <f>IF(tbl_pbp[[#This Row],[Play Saints Win % Increase]]&gt;=$AF$4,1,0)</f>
        <v>0</v>
      </c>
      <c r="AG843" t="str">
        <f>VLOOKUP(tbl_pbp[[#This Row],[gameId]], games!$B$2:$T$40, 9, FALSE)</f>
        <v>tampa-bay-buccaneers</v>
      </c>
      <c r="AH843" s="5">
        <f>IF(tbl_pbp[[#This Row],[AwayTeam]] &lt;&gt; "new-orleans-saints", tbl_pbp[[#This Row],[homeWinPercentage]], 1-tbl_pbp[[#This Row],[homeWinPercentage]])</f>
        <v>0.999</v>
      </c>
      <c r="AI843" s="13">
        <f>tbl_pbp[[#This Row],[Kamara]]*tbl_pbp[[#This Row],[Impactful Play]]</f>
        <v>0</v>
      </c>
      <c r="AJ843" s="13">
        <f>tbl_pbp[[#This Row],[Thomas]]*tbl_pbp[[#This Row],[Impactful Play]]</f>
        <v>0</v>
      </c>
      <c r="AK843" s="13" t="str">
        <f>VLOOKUP(tbl_pbp[[#This Row],[Play Saints Win % Increase]], tbl_impact[],3,TRUE)</f>
        <v>Scented (0 to +5%)</v>
      </c>
    </row>
    <row r="844" spans="1:37">
      <c r="A844" s="1">
        <v>156</v>
      </c>
      <c r="B844" s="5">
        <v>0.999</v>
      </c>
      <c r="C844" t="s">
        <v>10682</v>
      </c>
      <c r="D844">
        <v>0</v>
      </c>
      <c r="E844">
        <v>0</v>
      </c>
      <c r="F844">
        <v>4</v>
      </c>
      <c r="G844">
        <v>31</v>
      </c>
      <c r="H844">
        <v>17</v>
      </c>
      <c r="I844">
        <v>10</v>
      </c>
      <c r="J844">
        <v>57</v>
      </c>
      <c r="K844" t="s">
        <v>369</v>
      </c>
      <c r="L844">
        <v>1</v>
      </c>
      <c r="M844">
        <v>57</v>
      </c>
      <c r="N844" t="s">
        <v>10683</v>
      </c>
      <c r="O844" t="s">
        <v>1454</v>
      </c>
      <c r="P844" t="s">
        <v>30</v>
      </c>
      <c r="Q844" t="s">
        <v>31</v>
      </c>
      <c r="R844" t="s">
        <v>32</v>
      </c>
      <c r="S844" t="s">
        <v>33</v>
      </c>
      <c r="T844" t="s">
        <v>976</v>
      </c>
      <c r="U844" t="s">
        <v>977</v>
      </c>
      <c r="V844" t="s">
        <v>10326</v>
      </c>
      <c r="X844" t="str">
        <f>VLOOKUP(pbp!V3594, games!$B$2:$R$40, 3, FALSE)</f>
        <v>2020-10-13T00:15Z</v>
      </c>
      <c r="Y844">
        <f>VLOOKUP(1*V844,NFLGames!$H$11:$H$555,1,FALSE)</f>
        <v>401127965</v>
      </c>
      <c r="Z844">
        <f>VLOOKUP($Y844, NFLGames!$H$11:$K$555,2,FALSE)</f>
        <v>2019</v>
      </c>
      <c r="AA844">
        <f>VLOOKUP($Y844, NFLGames!$H$11:$K$555,3,FALSE)</f>
        <v>5</v>
      </c>
      <c r="AB844" s="6">
        <f>IF(A845=0, 0, AH845-tbl_pbp[[#This Row],[Saints Win %]])</f>
        <v>0</v>
      </c>
      <c r="AE844">
        <f>ABS(tbl_pbp[[#This Row],[play.homeScore]]-tbl_pbp[[#This Row],[play.awayScore]])</f>
        <v>14</v>
      </c>
      <c r="AF844">
        <f>IF(tbl_pbp[[#This Row],[Play Saints Win % Increase]]&gt;=$AF$4,1,0)</f>
        <v>0</v>
      </c>
      <c r="AG844" t="str">
        <f>VLOOKUP(tbl_pbp[[#This Row],[gameId]], games!$B$2:$T$40, 9, FALSE)</f>
        <v>tampa-bay-buccaneers</v>
      </c>
      <c r="AH844" s="5">
        <f>IF(tbl_pbp[[#This Row],[AwayTeam]] &lt;&gt; "new-orleans-saints", tbl_pbp[[#This Row],[homeWinPercentage]], 1-tbl_pbp[[#This Row],[homeWinPercentage]])</f>
        <v>0.999</v>
      </c>
      <c r="AI844" s="13">
        <f>tbl_pbp[[#This Row],[Kamara]]*tbl_pbp[[#This Row],[Impactful Play]]</f>
        <v>0</v>
      </c>
      <c r="AJ844" s="13">
        <f>tbl_pbp[[#This Row],[Thomas]]*tbl_pbp[[#This Row],[Impactful Play]]</f>
        <v>0</v>
      </c>
      <c r="AK844" s="13" t="str">
        <f>VLOOKUP(tbl_pbp[[#This Row],[Play Saints Win % Increase]], tbl_impact[],3,TRUE)</f>
        <v>Scented (0 to +5%)</v>
      </c>
    </row>
    <row r="845" spans="1:37">
      <c r="A845" s="1">
        <v>157</v>
      </c>
      <c r="B845" s="5">
        <v>0.999</v>
      </c>
      <c r="C845" t="s">
        <v>10684</v>
      </c>
      <c r="D845">
        <v>0</v>
      </c>
      <c r="E845">
        <v>0</v>
      </c>
      <c r="F845">
        <v>4</v>
      </c>
      <c r="G845">
        <v>31</v>
      </c>
      <c r="H845">
        <v>17</v>
      </c>
      <c r="I845">
        <v>10</v>
      </c>
      <c r="J845">
        <v>47</v>
      </c>
      <c r="K845" t="s">
        <v>369</v>
      </c>
      <c r="L845">
        <v>1</v>
      </c>
      <c r="M845">
        <v>47</v>
      </c>
      <c r="N845" t="s">
        <v>10685</v>
      </c>
      <c r="O845" t="s">
        <v>841</v>
      </c>
      <c r="P845" t="s">
        <v>94</v>
      </c>
      <c r="Q845" t="s">
        <v>95</v>
      </c>
      <c r="R845" t="s">
        <v>96</v>
      </c>
      <c r="S845" t="s">
        <v>33</v>
      </c>
      <c r="T845" t="s">
        <v>2150</v>
      </c>
      <c r="U845" t="s">
        <v>2151</v>
      </c>
      <c r="V845" t="s">
        <v>10326</v>
      </c>
      <c r="X845" t="str">
        <f>VLOOKUP(pbp!V3595, games!$B$2:$R$40, 3, FALSE)</f>
        <v>2020-10-13T00:15Z</v>
      </c>
      <c r="Y845">
        <f>VLOOKUP(1*V845,NFLGames!$H$11:$H$555,1,FALSE)</f>
        <v>401127965</v>
      </c>
      <c r="Z845">
        <f>VLOOKUP($Y845, NFLGames!$H$11:$K$555,2,FALSE)</f>
        <v>2019</v>
      </c>
      <c r="AA845">
        <f>VLOOKUP($Y845, NFLGames!$H$11:$K$555,3,FALSE)</f>
        <v>5</v>
      </c>
      <c r="AB845" s="6">
        <f>IF(A846=0, 0, AH846-tbl_pbp[[#This Row],[Saints Win %]])</f>
        <v>0</v>
      </c>
      <c r="AE845">
        <f>ABS(tbl_pbp[[#This Row],[play.homeScore]]-tbl_pbp[[#This Row],[play.awayScore]])</f>
        <v>14</v>
      </c>
      <c r="AF845">
        <f>IF(tbl_pbp[[#This Row],[Play Saints Win % Increase]]&gt;=$AF$4,1,0)</f>
        <v>0</v>
      </c>
      <c r="AG845" t="str">
        <f>VLOOKUP(tbl_pbp[[#This Row],[gameId]], games!$B$2:$T$40, 9, FALSE)</f>
        <v>tampa-bay-buccaneers</v>
      </c>
      <c r="AH845" s="5">
        <f>IF(tbl_pbp[[#This Row],[AwayTeam]] &lt;&gt; "new-orleans-saints", tbl_pbp[[#This Row],[homeWinPercentage]], 1-tbl_pbp[[#This Row],[homeWinPercentage]])</f>
        <v>0.999</v>
      </c>
      <c r="AI845" s="13">
        <f>tbl_pbp[[#This Row],[Kamara]]*tbl_pbp[[#This Row],[Impactful Play]]</f>
        <v>0</v>
      </c>
      <c r="AJ845" s="13">
        <f>tbl_pbp[[#This Row],[Thomas]]*tbl_pbp[[#This Row],[Impactful Play]]</f>
        <v>0</v>
      </c>
      <c r="AK845" s="13" t="str">
        <f>VLOOKUP(tbl_pbp[[#This Row],[Play Saints Win % Increase]], tbl_impact[],3,TRUE)</f>
        <v>Scented (0 to +5%)</v>
      </c>
    </row>
    <row r="846" spans="1:37">
      <c r="A846" s="1">
        <v>158</v>
      </c>
      <c r="B846" s="5">
        <v>0.999</v>
      </c>
      <c r="C846" t="s">
        <v>10686</v>
      </c>
      <c r="D846">
        <v>0</v>
      </c>
      <c r="E846">
        <v>0</v>
      </c>
      <c r="F846">
        <v>4</v>
      </c>
      <c r="G846">
        <v>31</v>
      </c>
      <c r="H846">
        <v>17</v>
      </c>
      <c r="I846">
        <v>10</v>
      </c>
      <c r="J846">
        <v>42</v>
      </c>
      <c r="K846" t="s">
        <v>369</v>
      </c>
      <c r="L846">
        <v>1</v>
      </c>
      <c r="M846">
        <v>42</v>
      </c>
      <c r="N846" t="s">
        <v>10687</v>
      </c>
      <c r="O846" t="s">
        <v>357</v>
      </c>
      <c r="P846" t="s">
        <v>22</v>
      </c>
      <c r="Q846" t="s">
        <v>37</v>
      </c>
      <c r="S846" t="s">
        <v>33</v>
      </c>
      <c r="T846" t="s">
        <v>132</v>
      </c>
      <c r="U846" t="s">
        <v>133</v>
      </c>
      <c r="V846" t="s">
        <v>10326</v>
      </c>
      <c r="X846" t="str">
        <f>VLOOKUP(pbp!V3596, games!$B$2:$R$40, 3, FALSE)</f>
        <v>2020-10-13T00:15Z</v>
      </c>
      <c r="Y846">
        <f>VLOOKUP(1*V846,NFLGames!$H$11:$H$555,1,FALSE)</f>
        <v>401127965</v>
      </c>
      <c r="Z846">
        <f>VLOOKUP($Y846, NFLGames!$H$11:$K$555,2,FALSE)</f>
        <v>2019</v>
      </c>
      <c r="AA846">
        <f>VLOOKUP($Y846, NFLGames!$H$11:$K$555,3,FALSE)</f>
        <v>5</v>
      </c>
      <c r="AB846" s="6">
        <f>IF(A847=0, 0, AH847-tbl_pbp[[#This Row],[Saints Win %]])</f>
        <v>0</v>
      </c>
      <c r="AE846">
        <f>ABS(tbl_pbp[[#This Row],[play.homeScore]]-tbl_pbp[[#This Row],[play.awayScore]])</f>
        <v>14</v>
      </c>
      <c r="AF846">
        <f>IF(tbl_pbp[[#This Row],[Play Saints Win % Increase]]&gt;=$AF$4,1,0)</f>
        <v>0</v>
      </c>
      <c r="AG846" t="str">
        <f>VLOOKUP(tbl_pbp[[#This Row],[gameId]], games!$B$2:$T$40, 9, FALSE)</f>
        <v>tampa-bay-buccaneers</v>
      </c>
      <c r="AH846" s="5">
        <f>IF(tbl_pbp[[#This Row],[AwayTeam]] &lt;&gt; "new-orleans-saints", tbl_pbp[[#This Row],[homeWinPercentage]], 1-tbl_pbp[[#This Row],[homeWinPercentage]])</f>
        <v>0.999</v>
      </c>
      <c r="AI846" s="13">
        <f>tbl_pbp[[#This Row],[Kamara]]*tbl_pbp[[#This Row],[Impactful Play]]</f>
        <v>0</v>
      </c>
      <c r="AJ846" s="13">
        <f>tbl_pbp[[#This Row],[Thomas]]*tbl_pbp[[#This Row],[Impactful Play]]</f>
        <v>0</v>
      </c>
      <c r="AK846" s="13" t="str">
        <f>VLOOKUP(tbl_pbp[[#This Row],[Play Saints Win % Increase]], tbl_impact[],3,TRUE)</f>
        <v>Scented (0 to +5%)</v>
      </c>
    </row>
    <row r="847" spans="1:37">
      <c r="A847" s="1">
        <v>159</v>
      </c>
      <c r="B847" s="5">
        <v>0.999</v>
      </c>
      <c r="C847" t="s">
        <v>10688</v>
      </c>
      <c r="D847">
        <v>0</v>
      </c>
      <c r="E847">
        <v>0</v>
      </c>
      <c r="F847">
        <v>4</v>
      </c>
      <c r="G847">
        <v>31</v>
      </c>
      <c r="H847">
        <v>17</v>
      </c>
      <c r="I847">
        <v>10</v>
      </c>
      <c r="J847">
        <v>42</v>
      </c>
      <c r="K847" t="s">
        <v>369</v>
      </c>
      <c r="L847">
        <v>2</v>
      </c>
      <c r="M847">
        <v>42</v>
      </c>
      <c r="N847" t="s">
        <v>10689</v>
      </c>
      <c r="O847" t="s">
        <v>3641</v>
      </c>
      <c r="P847" t="s">
        <v>30</v>
      </c>
      <c r="Q847" t="s">
        <v>31</v>
      </c>
      <c r="R847" t="s">
        <v>32</v>
      </c>
      <c r="S847" t="s">
        <v>120</v>
      </c>
      <c r="T847" t="s">
        <v>132</v>
      </c>
      <c r="U847" t="s">
        <v>335</v>
      </c>
      <c r="V847" t="s">
        <v>10326</v>
      </c>
      <c r="X847" t="str">
        <f>VLOOKUP(pbp!V3597, games!$B$2:$R$40, 3, FALSE)</f>
        <v>2020-10-13T00:15Z</v>
      </c>
      <c r="Y847">
        <f>VLOOKUP(1*V847,NFLGames!$H$11:$H$555,1,FALSE)</f>
        <v>401127965</v>
      </c>
      <c r="Z847">
        <f>VLOOKUP($Y847, NFLGames!$H$11:$K$555,2,FALSE)</f>
        <v>2019</v>
      </c>
      <c r="AA847">
        <f>VLOOKUP($Y847, NFLGames!$H$11:$K$555,3,FALSE)</f>
        <v>5</v>
      </c>
      <c r="AB847" s="6">
        <f>IF(A848=0, 0, AH848-tbl_pbp[[#This Row],[Saints Win %]])</f>
        <v>-1.0000000000000009E-3</v>
      </c>
      <c r="AE847">
        <f>ABS(tbl_pbp[[#This Row],[play.homeScore]]-tbl_pbp[[#This Row],[play.awayScore]])</f>
        <v>14</v>
      </c>
      <c r="AF847">
        <f>IF(tbl_pbp[[#This Row],[Play Saints Win % Increase]]&gt;=$AF$4,1,0)</f>
        <v>0</v>
      </c>
      <c r="AG847" t="str">
        <f>VLOOKUP(tbl_pbp[[#This Row],[gameId]], games!$B$2:$T$40, 9, FALSE)</f>
        <v>tampa-bay-buccaneers</v>
      </c>
      <c r="AH847" s="5">
        <f>IF(tbl_pbp[[#This Row],[AwayTeam]] &lt;&gt; "new-orleans-saints", tbl_pbp[[#This Row],[homeWinPercentage]], 1-tbl_pbp[[#This Row],[homeWinPercentage]])</f>
        <v>0.999</v>
      </c>
      <c r="AI847" s="13">
        <f>tbl_pbp[[#This Row],[Kamara]]*tbl_pbp[[#This Row],[Impactful Play]]</f>
        <v>0</v>
      </c>
      <c r="AJ847" s="13">
        <f>tbl_pbp[[#This Row],[Thomas]]*tbl_pbp[[#This Row],[Impactful Play]]</f>
        <v>0</v>
      </c>
      <c r="AK847" s="13" t="str">
        <f>VLOOKUP(tbl_pbp[[#This Row],[Play Saints Win % Increase]], tbl_impact[],3,TRUE)</f>
        <v>Bad (0 to -5%)</v>
      </c>
    </row>
    <row r="848" spans="1:37">
      <c r="A848" s="1">
        <v>160</v>
      </c>
      <c r="B848" s="5">
        <v>0.998</v>
      </c>
      <c r="C848" t="s">
        <v>10690</v>
      </c>
      <c r="D848">
        <v>0</v>
      </c>
      <c r="E848">
        <v>0</v>
      </c>
      <c r="F848">
        <v>4</v>
      </c>
      <c r="G848">
        <v>31</v>
      </c>
      <c r="H848">
        <v>24</v>
      </c>
      <c r="I848">
        <v>10</v>
      </c>
      <c r="J848">
        <v>26</v>
      </c>
      <c r="K848" t="s">
        <v>369</v>
      </c>
      <c r="L848">
        <v>1</v>
      </c>
      <c r="M848">
        <v>26</v>
      </c>
      <c r="N848" t="s">
        <v>10414</v>
      </c>
      <c r="O848" t="s">
        <v>140</v>
      </c>
      <c r="P848" t="s">
        <v>103</v>
      </c>
      <c r="Q848" t="s">
        <v>104</v>
      </c>
      <c r="R848" t="s">
        <v>105</v>
      </c>
      <c r="S848" t="s">
        <v>33</v>
      </c>
      <c r="T848" t="s">
        <v>221</v>
      </c>
      <c r="U848" t="s">
        <v>2097</v>
      </c>
      <c r="V848" t="s">
        <v>10326</v>
      </c>
      <c r="X848" t="str">
        <f>VLOOKUP(pbp!V3598, games!$B$2:$R$40, 3, FALSE)</f>
        <v>2020-10-13T00:15Z</v>
      </c>
      <c r="Y848">
        <f>VLOOKUP(1*V848,NFLGames!$H$11:$H$555,1,FALSE)</f>
        <v>401127965</v>
      </c>
      <c r="Z848">
        <f>VLOOKUP($Y848, NFLGames!$H$11:$K$555,2,FALSE)</f>
        <v>2019</v>
      </c>
      <c r="AA848">
        <f>VLOOKUP($Y848, NFLGames!$H$11:$K$555,3,FALSE)</f>
        <v>5</v>
      </c>
      <c r="AB848" s="6">
        <f>IF(A849=0, 0, AH849-tbl_pbp[[#This Row],[Saints Win %]])</f>
        <v>1.0000000000000009E-3</v>
      </c>
      <c r="AE848">
        <f>ABS(tbl_pbp[[#This Row],[play.homeScore]]-tbl_pbp[[#This Row],[play.awayScore]])</f>
        <v>7</v>
      </c>
      <c r="AF848">
        <f>IF(tbl_pbp[[#This Row],[Play Saints Win % Increase]]&gt;=$AF$4,1,0)</f>
        <v>0</v>
      </c>
      <c r="AG848" t="str">
        <f>VLOOKUP(tbl_pbp[[#This Row],[gameId]], games!$B$2:$T$40, 9, FALSE)</f>
        <v>tampa-bay-buccaneers</v>
      </c>
      <c r="AH848" s="5">
        <f>IF(tbl_pbp[[#This Row],[AwayTeam]] &lt;&gt; "new-orleans-saints", tbl_pbp[[#This Row],[homeWinPercentage]], 1-tbl_pbp[[#This Row],[homeWinPercentage]])</f>
        <v>0.998</v>
      </c>
      <c r="AI848" s="13">
        <f>tbl_pbp[[#This Row],[Kamara]]*tbl_pbp[[#This Row],[Impactful Play]]</f>
        <v>0</v>
      </c>
      <c r="AJ848" s="13">
        <f>tbl_pbp[[#This Row],[Thomas]]*tbl_pbp[[#This Row],[Impactful Play]]</f>
        <v>0</v>
      </c>
      <c r="AK848" s="13" t="str">
        <f>VLOOKUP(tbl_pbp[[#This Row],[Play Saints Win % Increase]], tbl_impact[],3,TRUE)</f>
        <v>Scented (0 to +5%)</v>
      </c>
    </row>
    <row r="849" spans="1:37">
      <c r="A849" s="1">
        <v>161</v>
      </c>
      <c r="B849" s="5">
        <v>0.999</v>
      </c>
      <c r="C849" t="s">
        <v>10691</v>
      </c>
      <c r="D849">
        <v>0</v>
      </c>
      <c r="E849">
        <v>0</v>
      </c>
      <c r="F849">
        <v>4</v>
      </c>
      <c r="G849">
        <v>31</v>
      </c>
      <c r="H849">
        <v>24</v>
      </c>
      <c r="I849">
        <v>0</v>
      </c>
      <c r="J849">
        <v>65</v>
      </c>
      <c r="K849" t="s">
        <v>369</v>
      </c>
      <c r="L849">
        <v>0</v>
      </c>
      <c r="M849">
        <v>65</v>
      </c>
      <c r="N849" t="s">
        <v>10692</v>
      </c>
      <c r="O849" t="s">
        <v>140</v>
      </c>
      <c r="P849" t="s">
        <v>25</v>
      </c>
      <c r="Q849" t="s">
        <v>26</v>
      </c>
      <c r="R849" t="s">
        <v>27</v>
      </c>
      <c r="V849" t="s">
        <v>10326</v>
      </c>
      <c r="X849" t="str">
        <f>VLOOKUP(pbp!V3599, games!$B$2:$R$40, 3, FALSE)</f>
        <v>2020-10-13T00:15Z</v>
      </c>
      <c r="Y849">
        <f>VLOOKUP(1*V849,NFLGames!$H$11:$H$555,1,FALSE)</f>
        <v>401127965</v>
      </c>
      <c r="Z849">
        <f>VLOOKUP($Y849, NFLGames!$H$11:$K$555,2,FALSE)</f>
        <v>2019</v>
      </c>
      <c r="AA849">
        <f>VLOOKUP($Y849, NFLGames!$H$11:$K$555,3,FALSE)</f>
        <v>5</v>
      </c>
      <c r="AB849" s="6">
        <f>IF(A850=0, 0, AH850-tbl_pbp[[#This Row],[Saints Win %]])</f>
        <v>0</v>
      </c>
      <c r="AE849">
        <f>ABS(tbl_pbp[[#This Row],[play.homeScore]]-tbl_pbp[[#This Row],[play.awayScore]])</f>
        <v>7</v>
      </c>
      <c r="AF849">
        <f>IF(tbl_pbp[[#This Row],[Play Saints Win % Increase]]&gt;=$AF$4,1,0)</f>
        <v>0</v>
      </c>
      <c r="AG849" t="str">
        <f>VLOOKUP(tbl_pbp[[#This Row],[gameId]], games!$B$2:$T$40, 9, FALSE)</f>
        <v>tampa-bay-buccaneers</v>
      </c>
      <c r="AH849" s="5">
        <f>IF(tbl_pbp[[#This Row],[AwayTeam]] &lt;&gt; "new-orleans-saints", tbl_pbp[[#This Row],[homeWinPercentage]], 1-tbl_pbp[[#This Row],[homeWinPercentage]])</f>
        <v>0.999</v>
      </c>
      <c r="AI849" s="13">
        <f>tbl_pbp[[#This Row],[Kamara]]*tbl_pbp[[#This Row],[Impactful Play]]</f>
        <v>0</v>
      </c>
      <c r="AJ849" s="13">
        <f>tbl_pbp[[#This Row],[Thomas]]*tbl_pbp[[#This Row],[Impactful Play]]</f>
        <v>0</v>
      </c>
      <c r="AK849" s="13" t="str">
        <f>VLOOKUP(tbl_pbp[[#This Row],[Play Saints Win % Increase]], tbl_impact[],3,TRUE)</f>
        <v>Scented (0 to +5%)</v>
      </c>
    </row>
    <row r="850" spans="1:37">
      <c r="A850" s="1">
        <v>162</v>
      </c>
      <c r="B850" s="5">
        <v>0.999</v>
      </c>
      <c r="C850" t="s">
        <v>10693</v>
      </c>
      <c r="D850">
        <v>0</v>
      </c>
      <c r="E850">
        <v>0</v>
      </c>
      <c r="F850">
        <v>4</v>
      </c>
      <c r="G850">
        <v>31</v>
      </c>
      <c r="H850">
        <v>24</v>
      </c>
      <c r="I850">
        <v>10</v>
      </c>
      <c r="J850">
        <v>51</v>
      </c>
      <c r="K850" t="s">
        <v>29</v>
      </c>
      <c r="L850">
        <v>1</v>
      </c>
      <c r="M850">
        <v>49</v>
      </c>
      <c r="N850" t="s">
        <v>10694</v>
      </c>
      <c r="O850" t="s">
        <v>140</v>
      </c>
      <c r="P850" t="s">
        <v>45</v>
      </c>
      <c r="Q850" t="s">
        <v>46</v>
      </c>
      <c r="R850" t="s">
        <v>47</v>
      </c>
      <c r="S850" t="s">
        <v>33</v>
      </c>
      <c r="T850" t="s">
        <v>431</v>
      </c>
      <c r="U850" t="s">
        <v>432</v>
      </c>
      <c r="V850" t="s">
        <v>10326</v>
      </c>
      <c r="X850" t="str">
        <f>VLOOKUP(pbp!V3600, games!$B$2:$R$40, 3, FALSE)</f>
        <v>2020-10-13T00:15Z</v>
      </c>
      <c r="Y850">
        <f>VLOOKUP(1*V850,NFLGames!$H$11:$H$555,1,FALSE)</f>
        <v>401127965</v>
      </c>
      <c r="Z850">
        <f>VLOOKUP($Y850, NFLGames!$H$11:$K$555,2,FALSE)</f>
        <v>2019</v>
      </c>
      <c r="AA850">
        <f>VLOOKUP($Y850, NFLGames!$H$11:$K$555,3,FALSE)</f>
        <v>5</v>
      </c>
      <c r="AB850" s="6">
        <f>IF(A851=0, 0, AH851-tbl_pbp[[#This Row],[Saints Win %]])</f>
        <v>1.0000000000000009E-3</v>
      </c>
      <c r="AE850">
        <f>ABS(tbl_pbp[[#This Row],[play.homeScore]]-tbl_pbp[[#This Row],[play.awayScore]])</f>
        <v>7</v>
      </c>
      <c r="AF850">
        <f>IF(tbl_pbp[[#This Row],[Play Saints Win % Increase]]&gt;=$AF$4,1,0)</f>
        <v>0</v>
      </c>
      <c r="AG850" t="str">
        <f>VLOOKUP(tbl_pbp[[#This Row],[gameId]], games!$B$2:$T$40, 9, FALSE)</f>
        <v>tampa-bay-buccaneers</v>
      </c>
      <c r="AH850" s="5">
        <f>IF(tbl_pbp[[#This Row],[AwayTeam]] &lt;&gt; "new-orleans-saints", tbl_pbp[[#This Row],[homeWinPercentage]], 1-tbl_pbp[[#This Row],[homeWinPercentage]])</f>
        <v>0.999</v>
      </c>
      <c r="AI850" s="13">
        <f>tbl_pbp[[#This Row],[Kamara]]*tbl_pbp[[#This Row],[Impactful Play]]</f>
        <v>0</v>
      </c>
      <c r="AJ850" s="13">
        <f>tbl_pbp[[#This Row],[Thomas]]*tbl_pbp[[#This Row],[Impactful Play]]</f>
        <v>0</v>
      </c>
      <c r="AK850" s="13" t="str">
        <f>VLOOKUP(tbl_pbp[[#This Row],[Play Saints Win % Increase]], tbl_impact[],3,TRUE)</f>
        <v>Scented (0 to +5%)</v>
      </c>
    </row>
    <row r="851" spans="1:37">
      <c r="A851" s="1">
        <v>163</v>
      </c>
      <c r="B851" s="5">
        <v>1</v>
      </c>
      <c r="C851" t="s">
        <v>10695</v>
      </c>
      <c r="D851">
        <v>0</v>
      </c>
      <c r="E851">
        <v>0</v>
      </c>
      <c r="F851">
        <v>4</v>
      </c>
      <c r="G851">
        <v>31</v>
      </c>
      <c r="H851">
        <v>24</v>
      </c>
      <c r="I851">
        <v>0</v>
      </c>
      <c r="J851">
        <v>50</v>
      </c>
      <c r="L851">
        <v>0</v>
      </c>
      <c r="M851">
        <v>0</v>
      </c>
      <c r="N851" t="s">
        <v>364</v>
      </c>
      <c r="O851" t="s">
        <v>143</v>
      </c>
      <c r="P851" t="s">
        <v>365</v>
      </c>
      <c r="Q851" t="s">
        <v>366</v>
      </c>
      <c r="R851" t="s">
        <v>367</v>
      </c>
      <c r="V851" t="s">
        <v>10326</v>
      </c>
      <c r="X851" t="str">
        <f>VLOOKUP(pbp!V3601, games!$B$2:$R$40, 3, FALSE)</f>
        <v>2020-10-13T00:15Z</v>
      </c>
      <c r="Y851">
        <f>VLOOKUP(1*V851,NFLGames!$H$11:$H$555,1,FALSE)</f>
        <v>401127965</v>
      </c>
      <c r="Z851">
        <f>VLOOKUP($Y851, NFLGames!$H$11:$K$555,2,FALSE)</f>
        <v>2019</v>
      </c>
      <c r="AA851">
        <f>VLOOKUP($Y851, NFLGames!$H$11:$K$555,3,FALSE)</f>
        <v>5</v>
      </c>
      <c r="AB851" s="6">
        <f>IF(A852=0, 0, AH852-tbl_pbp[[#This Row],[Saints Win %]])</f>
        <v>0</v>
      </c>
      <c r="AE851">
        <f>ABS(tbl_pbp[[#This Row],[play.homeScore]]-tbl_pbp[[#This Row],[play.awayScore]])</f>
        <v>7</v>
      </c>
      <c r="AF851">
        <f>IF(tbl_pbp[[#This Row],[Play Saints Win % Increase]]&gt;=$AF$4,1,0)</f>
        <v>0</v>
      </c>
      <c r="AG851" t="str">
        <f>VLOOKUP(tbl_pbp[[#This Row],[gameId]], games!$B$2:$T$40, 9, FALSE)</f>
        <v>tampa-bay-buccaneers</v>
      </c>
      <c r="AH851" s="5">
        <f>IF(tbl_pbp[[#This Row],[AwayTeam]] &lt;&gt; "new-orleans-saints", tbl_pbp[[#This Row],[homeWinPercentage]], 1-tbl_pbp[[#This Row],[homeWinPercentage]])</f>
        <v>1</v>
      </c>
      <c r="AI851" s="13">
        <f>tbl_pbp[[#This Row],[Kamara]]*tbl_pbp[[#This Row],[Impactful Play]]</f>
        <v>0</v>
      </c>
      <c r="AJ851" s="13">
        <f>tbl_pbp[[#This Row],[Thomas]]*tbl_pbp[[#This Row],[Impactful Play]]</f>
        <v>0</v>
      </c>
      <c r="AK851" s="13" t="str">
        <f>VLOOKUP(tbl_pbp[[#This Row],[Play Saints Win % Increase]], tbl_impact[],3,TRUE)</f>
        <v>Scented (0 to +5%)</v>
      </c>
    </row>
    <row r="852" spans="1:37">
      <c r="A852" s="1">
        <v>0</v>
      </c>
      <c r="B852" s="5">
        <v>0.41499999999999998</v>
      </c>
      <c r="C852" t="s">
        <v>10696</v>
      </c>
      <c r="D852">
        <v>0</v>
      </c>
      <c r="E852">
        <v>0</v>
      </c>
      <c r="F852">
        <v>1</v>
      </c>
      <c r="G852">
        <v>0</v>
      </c>
      <c r="H852">
        <v>0</v>
      </c>
      <c r="I852">
        <v>0</v>
      </c>
      <c r="J852">
        <v>35</v>
      </c>
      <c r="K852" t="s">
        <v>10697</v>
      </c>
      <c r="L852">
        <v>0</v>
      </c>
      <c r="M852">
        <v>65</v>
      </c>
      <c r="N852" t="s">
        <v>10698</v>
      </c>
      <c r="O852" t="s">
        <v>24</v>
      </c>
      <c r="P852" t="s">
        <v>25</v>
      </c>
      <c r="Q852" t="s">
        <v>26</v>
      </c>
      <c r="R852" t="s">
        <v>27</v>
      </c>
      <c r="V852" t="s">
        <v>10699</v>
      </c>
      <c r="X852" t="str">
        <f>VLOOKUP(pbp!V3602, games!$B$2:$R$40, 3, FALSE)</f>
        <v>2020-10-13T00:15Z</v>
      </c>
      <c r="Y852">
        <f>VLOOKUP(1*V852,NFLGames!$H$11:$H$555,1,FALSE)</f>
        <v>401128116</v>
      </c>
      <c r="Z852">
        <f>VLOOKUP($Y852, NFLGames!$H$11:$K$555,2,FALSE)</f>
        <v>2019</v>
      </c>
      <c r="AA852">
        <f>VLOOKUP($Y852, NFLGames!$H$11:$K$555,3,FALSE)</f>
        <v>6</v>
      </c>
      <c r="AB852" s="6">
        <f>IF(A853=0, 0, AH853-tbl_pbp[[#This Row],[Saints Win %]])</f>
        <v>1.3000000000000012E-2</v>
      </c>
      <c r="AE852">
        <f>ABS(tbl_pbp[[#This Row],[play.homeScore]]-tbl_pbp[[#This Row],[play.awayScore]])</f>
        <v>0</v>
      </c>
      <c r="AF852">
        <f>IF(tbl_pbp[[#This Row],[Play Saints Win % Increase]]&gt;=$AF$4,1,0)</f>
        <v>0</v>
      </c>
      <c r="AG852" t="str">
        <f>VLOOKUP(tbl_pbp[[#This Row],[gameId]], games!$B$2:$T$40, 9, FALSE)</f>
        <v>new-orleans-saints</v>
      </c>
      <c r="AH852" s="5">
        <f>IF(tbl_pbp[[#This Row],[AwayTeam]] &lt;&gt; "new-orleans-saints", tbl_pbp[[#This Row],[homeWinPercentage]], 1-tbl_pbp[[#This Row],[homeWinPercentage]])</f>
        <v>0.58499999999999996</v>
      </c>
      <c r="AI852" s="13">
        <f>tbl_pbp[[#This Row],[Kamara]]*tbl_pbp[[#This Row],[Impactful Play]]</f>
        <v>0</v>
      </c>
      <c r="AJ852" s="13">
        <f>tbl_pbp[[#This Row],[Thomas]]*tbl_pbp[[#This Row],[Impactful Play]]</f>
        <v>0</v>
      </c>
      <c r="AK852" s="13" t="str">
        <f>VLOOKUP(tbl_pbp[[#This Row],[Play Saints Win % Increase]], tbl_impact[],3,TRUE)</f>
        <v>Scented (0 to +5%)</v>
      </c>
    </row>
    <row r="853" spans="1:37">
      <c r="A853" s="1">
        <v>1</v>
      </c>
      <c r="B853" s="5">
        <v>0.40200000000000002</v>
      </c>
      <c r="C853" t="s">
        <v>10700</v>
      </c>
      <c r="D853">
        <v>0</v>
      </c>
      <c r="E853">
        <v>0</v>
      </c>
      <c r="F853">
        <v>1</v>
      </c>
      <c r="G853">
        <v>0</v>
      </c>
      <c r="H853">
        <v>0</v>
      </c>
      <c r="I853">
        <v>10</v>
      </c>
      <c r="J853">
        <v>75</v>
      </c>
      <c r="K853" t="s">
        <v>29</v>
      </c>
      <c r="L853">
        <v>1</v>
      </c>
      <c r="M853">
        <v>75</v>
      </c>
      <c r="N853" t="s">
        <v>10701</v>
      </c>
      <c r="O853" t="s">
        <v>24</v>
      </c>
      <c r="P853" t="s">
        <v>30</v>
      </c>
      <c r="Q853" t="s">
        <v>31</v>
      </c>
      <c r="R853" t="s">
        <v>32</v>
      </c>
      <c r="S853" t="s">
        <v>33</v>
      </c>
      <c r="T853" t="s">
        <v>34</v>
      </c>
      <c r="U853" t="s">
        <v>35</v>
      </c>
      <c r="V853" t="s">
        <v>10699</v>
      </c>
      <c r="X853" t="str">
        <f>VLOOKUP(pbp!V3603, games!$B$2:$R$40, 3, FALSE)</f>
        <v>2020-10-13T00:15Z</v>
      </c>
      <c r="Y853">
        <f>VLOOKUP(1*V853,NFLGames!$H$11:$H$555,1,FALSE)</f>
        <v>401128116</v>
      </c>
      <c r="Z853">
        <f>VLOOKUP($Y853, NFLGames!$H$11:$K$555,2,FALSE)</f>
        <v>2019</v>
      </c>
      <c r="AA853">
        <f>VLOOKUP($Y853, NFLGames!$H$11:$K$555,3,FALSE)</f>
        <v>6</v>
      </c>
      <c r="AB853" s="6">
        <f>IF(A854=0, 0, AH854-tbl_pbp[[#This Row],[Saints Win %]])</f>
        <v>9.000000000000008E-3</v>
      </c>
      <c r="AE853">
        <f>ABS(tbl_pbp[[#This Row],[play.homeScore]]-tbl_pbp[[#This Row],[play.awayScore]])</f>
        <v>0</v>
      </c>
      <c r="AF853">
        <f>IF(tbl_pbp[[#This Row],[Play Saints Win % Increase]]&gt;=$AF$4,1,0)</f>
        <v>0</v>
      </c>
      <c r="AG853" t="str">
        <f>VLOOKUP(tbl_pbp[[#This Row],[gameId]], games!$B$2:$T$40, 9, FALSE)</f>
        <v>new-orleans-saints</v>
      </c>
      <c r="AH853" s="5">
        <f>IF(tbl_pbp[[#This Row],[AwayTeam]] &lt;&gt; "new-orleans-saints", tbl_pbp[[#This Row],[homeWinPercentage]], 1-tbl_pbp[[#This Row],[homeWinPercentage]])</f>
        <v>0.59799999999999998</v>
      </c>
      <c r="AI853" s="13">
        <f>tbl_pbp[[#This Row],[Kamara]]*tbl_pbp[[#This Row],[Impactful Play]]</f>
        <v>0</v>
      </c>
      <c r="AJ853" s="13">
        <f>tbl_pbp[[#This Row],[Thomas]]*tbl_pbp[[#This Row],[Impactful Play]]</f>
        <v>0</v>
      </c>
      <c r="AK853" s="13" t="str">
        <f>VLOOKUP(tbl_pbp[[#This Row],[Play Saints Win % Increase]], tbl_impact[],3,TRUE)</f>
        <v>Scented (0 to +5%)</v>
      </c>
    </row>
    <row r="854" spans="1:37">
      <c r="A854" s="1">
        <v>2</v>
      </c>
      <c r="B854" s="5">
        <v>0.39300000000000002</v>
      </c>
      <c r="C854" t="s">
        <v>10702</v>
      </c>
      <c r="D854">
        <v>0</v>
      </c>
      <c r="E854">
        <v>0</v>
      </c>
      <c r="F854">
        <v>1</v>
      </c>
      <c r="G854">
        <v>0</v>
      </c>
      <c r="H854">
        <v>0</v>
      </c>
      <c r="I854">
        <v>2</v>
      </c>
      <c r="J854">
        <v>67</v>
      </c>
      <c r="K854" t="s">
        <v>29</v>
      </c>
      <c r="L854">
        <v>2</v>
      </c>
      <c r="M854">
        <v>67</v>
      </c>
      <c r="N854" t="s">
        <v>10703</v>
      </c>
      <c r="O854" t="s">
        <v>36</v>
      </c>
      <c r="P854" t="s">
        <v>30</v>
      </c>
      <c r="Q854" t="s">
        <v>31</v>
      </c>
      <c r="R854" t="s">
        <v>32</v>
      </c>
      <c r="S854" t="s">
        <v>51</v>
      </c>
      <c r="T854" t="s">
        <v>438</v>
      </c>
      <c r="U854" t="s">
        <v>903</v>
      </c>
      <c r="V854" t="s">
        <v>10699</v>
      </c>
      <c r="X854" t="str">
        <f>VLOOKUP(pbp!V3604, games!$B$2:$R$40, 3, FALSE)</f>
        <v>2020-10-13T00:15Z</v>
      </c>
      <c r="Y854">
        <f>VLOOKUP(1*V854,NFLGames!$H$11:$H$555,1,FALSE)</f>
        <v>401128116</v>
      </c>
      <c r="Z854">
        <f>VLOOKUP($Y854, NFLGames!$H$11:$K$555,2,FALSE)</f>
        <v>2019</v>
      </c>
      <c r="AA854">
        <f>VLOOKUP($Y854, NFLGames!$H$11:$K$555,3,FALSE)</f>
        <v>6</v>
      </c>
      <c r="AB854" s="6">
        <f>IF(A855=0, 0, AH855-tbl_pbp[[#This Row],[Saints Win %]])</f>
        <v>-2.6999999999999913E-2</v>
      </c>
      <c r="AE854">
        <f>ABS(tbl_pbp[[#This Row],[play.homeScore]]-tbl_pbp[[#This Row],[play.awayScore]])</f>
        <v>0</v>
      </c>
      <c r="AF854">
        <f>IF(tbl_pbp[[#This Row],[Play Saints Win % Increase]]&gt;=$AF$4,1,0)</f>
        <v>0</v>
      </c>
      <c r="AG854" t="str">
        <f>VLOOKUP(tbl_pbp[[#This Row],[gameId]], games!$B$2:$T$40, 9, FALSE)</f>
        <v>new-orleans-saints</v>
      </c>
      <c r="AH854" s="5">
        <f>IF(tbl_pbp[[#This Row],[AwayTeam]] &lt;&gt; "new-orleans-saints", tbl_pbp[[#This Row],[homeWinPercentage]], 1-tbl_pbp[[#This Row],[homeWinPercentage]])</f>
        <v>0.60699999999999998</v>
      </c>
      <c r="AI854" s="13">
        <f>tbl_pbp[[#This Row],[Kamara]]*tbl_pbp[[#This Row],[Impactful Play]]</f>
        <v>0</v>
      </c>
      <c r="AJ854" s="13">
        <f>tbl_pbp[[#This Row],[Thomas]]*tbl_pbp[[#This Row],[Impactful Play]]</f>
        <v>0</v>
      </c>
      <c r="AK854" s="13" t="str">
        <f>VLOOKUP(tbl_pbp[[#This Row],[Play Saints Win % Increase]], tbl_impact[],3,TRUE)</f>
        <v>Bad (0 to -5%)</v>
      </c>
    </row>
    <row r="855" spans="1:37">
      <c r="A855" s="1">
        <v>3</v>
      </c>
      <c r="B855" s="5">
        <v>0.42</v>
      </c>
      <c r="C855" t="s">
        <v>10704</v>
      </c>
      <c r="D855">
        <v>0</v>
      </c>
      <c r="E855">
        <v>0</v>
      </c>
      <c r="F855">
        <v>1</v>
      </c>
      <c r="G855">
        <v>0</v>
      </c>
      <c r="H855">
        <v>0</v>
      </c>
      <c r="I855">
        <v>10</v>
      </c>
      <c r="J855">
        <v>59</v>
      </c>
      <c r="K855" t="s">
        <v>29</v>
      </c>
      <c r="L855">
        <v>1</v>
      </c>
      <c r="M855">
        <v>59</v>
      </c>
      <c r="N855" t="s">
        <v>10705</v>
      </c>
      <c r="O855" t="s">
        <v>10706</v>
      </c>
      <c r="P855" t="s">
        <v>45</v>
      </c>
      <c r="Q855" t="s">
        <v>46</v>
      </c>
      <c r="R855" t="s">
        <v>47</v>
      </c>
      <c r="S855" t="s">
        <v>33</v>
      </c>
      <c r="T855" t="s">
        <v>299</v>
      </c>
      <c r="U855" t="s">
        <v>1913</v>
      </c>
      <c r="V855" t="s">
        <v>10699</v>
      </c>
      <c r="X855" t="str">
        <f>VLOOKUP(pbp!V3605, games!$B$2:$R$40, 3, FALSE)</f>
        <v>2020-10-13T00:15Z</v>
      </c>
      <c r="Y855">
        <f>VLOOKUP(1*V855,NFLGames!$H$11:$H$555,1,FALSE)</f>
        <v>401128116</v>
      </c>
      <c r="Z855">
        <f>VLOOKUP($Y855, NFLGames!$H$11:$K$555,2,FALSE)</f>
        <v>2019</v>
      </c>
      <c r="AA855">
        <f>VLOOKUP($Y855, NFLGames!$H$11:$K$555,3,FALSE)</f>
        <v>6</v>
      </c>
      <c r="AB855" s="6">
        <f>IF(A856=0, 0, AH856-tbl_pbp[[#This Row],[Saints Win %]])</f>
        <v>1.8999999999999906E-2</v>
      </c>
      <c r="AE855">
        <f>ABS(tbl_pbp[[#This Row],[play.homeScore]]-tbl_pbp[[#This Row],[play.awayScore]])</f>
        <v>0</v>
      </c>
      <c r="AF855">
        <f>IF(tbl_pbp[[#This Row],[Play Saints Win % Increase]]&gt;=$AF$4,1,0)</f>
        <v>0</v>
      </c>
      <c r="AG855" t="str">
        <f>VLOOKUP(tbl_pbp[[#This Row],[gameId]], games!$B$2:$T$40, 9, FALSE)</f>
        <v>new-orleans-saints</v>
      </c>
      <c r="AH855" s="5">
        <f>IF(tbl_pbp[[#This Row],[AwayTeam]] &lt;&gt; "new-orleans-saints", tbl_pbp[[#This Row],[homeWinPercentage]], 1-tbl_pbp[[#This Row],[homeWinPercentage]])</f>
        <v>0.58000000000000007</v>
      </c>
      <c r="AI855" s="13">
        <f>tbl_pbp[[#This Row],[Kamara]]*tbl_pbp[[#This Row],[Impactful Play]]</f>
        <v>0</v>
      </c>
      <c r="AJ855" s="13">
        <f>tbl_pbp[[#This Row],[Thomas]]*tbl_pbp[[#This Row],[Impactful Play]]</f>
        <v>0</v>
      </c>
      <c r="AK855" s="13" t="str">
        <f>VLOOKUP(tbl_pbp[[#This Row],[Play Saints Win % Increase]], tbl_impact[],3,TRUE)</f>
        <v>Scented (0 to +5%)</v>
      </c>
    </row>
    <row r="856" spans="1:37">
      <c r="A856" s="1">
        <v>4</v>
      </c>
      <c r="B856" s="5">
        <v>0.40100000000000002</v>
      </c>
      <c r="C856" t="s">
        <v>10707</v>
      </c>
      <c r="D856">
        <v>0</v>
      </c>
      <c r="E856">
        <v>0</v>
      </c>
      <c r="F856">
        <v>1</v>
      </c>
      <c r="G856">
        <v>0</v>
      </c>
      <c r="H856">
        <v>0</v>
      </c>
      <c r="I856">
        <v>9</v>
      </c>
      <c r="J856">
        <v>58</v>
      </c>
      <c r="K856" t="s">
        <v>29</v>
      </c>
      <c r="L856">
        <v>2</v>
      </c>
      <c r="M856">
        <v>58</v>
      </c>
      <c r="N856" t="s">
        <v>10708</v>
      </c>
      <c r="O856" t="s">
        <v>3337</v>
      </c>
      <c r="P856" t="s">
        <v>45</v>
      </c>
      <c r="Q856" t="s">
        <v>46</v>
      </c>
      <c r="R856" t="s">
        <v>47</v>
      </c>
      <c r="S856" t="s">
        <v>210</v>
      </c>
      <c r="T856" t="s">
        <v>132</v>
      </c>
      <c r="U856" t="s">
        <v>7441</v>
      </c>
      <c r="V856" t="s">
        <v>10699</v>
      </c>
      <c r="X856" t="str">
        <f>VLOOKUP(pbp!V3606, games!$B$2:$R$40, 3, FALSE)</f>
        <v>2020-10-13T00:15Z</v>
      </c>
      <c r="Y856">
        <f>VLOOKUP(1*V856,NFLGames!$H$11:$H$555,1,FALSE)</f>
        <v>401128116</v>
      </c>
      <c r="Z856">
        <f>VLOOKUP($Y856, NFLGames!$H$11:$K$555,2,FALSE)</f>
        <v>2019</v>
      </c>
      <c r="AA856">
        <f>VLOOKUP($Y856, NFLGames!$H$11:$K$555,3,FALSE)</f>
        <v>6</v>
      </c>
      <c r="AB856" s="6">
        <f>IF(A857=0, 0, AH857-tbl_pbp[[#This Row],[Saints Win %]])</f>
        <v>-6.9999999999998952E-3</v>
      </c>
      <c r="AE856">
        <f>ABS(tbl_pbp[[#This Row],[play.homeScore]]-tbl_pbp[[#This Row],[play.awayScore]])</f>
        <v>0</v>
      </c>
      <c r="AF856">
        <f>IF(tbl_pbp[[#This Row],[Play Saints Win % Increase]]&gt;=$AF$4,1,0)</f>
        <v>0</v>
      </c>
      <c r="AG856" t="str">
        <f>VLOOKUP(tbl_pbp[[#This Row],[gameId]], games!$B$2:$T$40, 9, FALSE)</f>
        <v>new-orleans-saints</v>
      </c>
      <c r="AH856" s="5">
        <f>IF(tbl_pbp[[#This Row],[AwayTeam]] &lt;&gt; "new-orleans-saints", tbl_pbp[[#This Row],[homeWinPercentage]], 1-tbl_pbp[[#This Row],[homeWinPercentage]])</f>
        <v>0.59899999999999998</v>
      </c>
      <c r="AI856" s="13">
        <f>tbl_pbp[[#This Row],[Kamara]]*tbl_pbp[[#This Row],[Impactful Play]]</f>
        <v>0</v>
      </c>
      <c r="AJ856" s="13">
        <f>tbl_pbp[[#This Row],[Thomas]]*tbl_pbp[[#This Row],[Impactful Play]]</f>
        <v>0</v>
      </c>
      <c r="AK856" s="13" t="str">
        <f>VLOOKUP(tbl_pbp[[#This Row],[Play Saints Win % Increase]], tbl_impact[],3,TRUE)</f>
        <v>Bad (0 to -5%)</v>
      </c>
    </row>
    <row r="857" spans="1:37">
      <c r="A857" s="1">
        <v>5</v>
      </c>
      <c r="B857" s="5">
        <v>0.40799999999999997</v>
      </c>
      <c r="C857" t="s">
        <v>10709</v>
      </c>
      <c r="D857">
        <v>0</v>
      </c>
      <c r="E857">
        <v>0</v>
      </c>
      <c r="F857">
        <v>1</v>
      </c>
      <c r="G857">
        <v>0</v>
      </c>
      <c r="H857">
        <v>0</v>
      </c>
      <c r="I857">
        <v>2</v>
      </c>
      <c r="J857">
        <v>51</v>
      </c>
      <c r="K857" t="s">
        <v>29</v>
      </c>
      <c r="L857">
        <v>3</v>
      </c>
      <c r="M857">
        <v>51</v>
      </c>
      <c r="N857" t="s">
        <v>10710</v>
      </c>
      <c r="O857" t="s">
        <v>1033</v>
      </c>
      <c r="P857" t="s">
        <v>124</v>
      </c>
      <c r="Q857" t="s">
        <v>125</v>
      </c>
      <c r="R857" t="s">
        <v>126</v>
      </c>
      <c r="V857" t="s">
        <v>10699</v>
      </c>
      <c r="X857" t="str">
        <f>VLOOKUP(pbp!V3607, games!$B$2:$R$40, 3, FALSE)</f>
        <v>2020-10-13T00:15Z</v>
      </c>
      <c r="Y857">
        <f>VLOOKUP(1*V857,NFLGames!$H$11:$H$555,1,FALSE)</f>
        <v>401128116</v>
      </c>
      <c r="Z857">
        <f>VLOOKUP($Y857, NFLGames!$H$11:$K$555,2,FALSE)</f>
        <v>2019</v>
      </c>
      <c r="AA857">
        <f>VLOOKUP($Y857, NFLGames!$H$11:$K$555,3,FALSE)</f>
        <v>6</v>
      </c>
      <c r="AB857" s="6">
        <f>IF(A858=0, 0, AH858-tbl_pbp[[#This Row],[Saints Win %]])</f>
        <v>-3.2000000000000028E-2</v>
      </c>
      <c r="AE857">
        <f>ABS(tbl_pbp[[#This Row],[play.homeScore]]-tbl_pbp[[#This Row],[play.awayScore]])</f>
        <v>0</v>
      </c>
      <c r="AF857">
        <f>IF(tbl_pbp[[#This Row],[Play Saints Win % Increase]]&gt;=$AF$4,1,0)</f>
        <v>0</v>
      </c>
      <c r="AG857" t="str">
        <f>VLOOKUP(tbl_pbp[[#This Row],[gameId]], games!$B$2:$T$40, 9, FALSE)</f>
        <v>new-orleans-saints</v>
      </c>
      <c r="AH857" s="5">
        <f>IF(tbl_pbp[[#This Row],[AwayTeam]] &lt;&gt; "new-orleans-saints", tbl_pbp[[#This Row],[homeWinPercentage]], 1-tbl_pbp[[#This Row],[homeWinPercentage]])</f>
        <v>0.59200000000000008</v>
      </c>
      <c r="AI857" s="13">
        <f>tbl_pbp[[#This Row],[Kamara]]*tbl_pbp[[#This Row],[Impactful Play]]</f>
        <v>0</v>
      </c>
      <c r="AJ857" s="13">
        <f>tbl_pbp[[#This Row],[Thomas]]*tbl_pbp[[#This Row],[Impactful Play]]</f>
        <v>0</v>
      </c>
      <c r="AK857" s="13" t="str">
        <f>VLOOKUP(tbl_pbp[[#This Row],[Play Saints Win % Increase]], tbl_impact[],3,TRUE)</f>
        <v>Bad (0 to -5%)</v>
      </c>
    </row>
    <row r="858" spans="1:37">
      <c r="A858" s="1">
        <v>6</v>
      </c>
      <c r="B858" s="5">
        <v>0.44</v>
      </c>
      <c r="C858" t="s">
        <v>10711</v>
      </c>
      <c r="D858">
        <v>0</v>
      </c>
      <c r="E858">
        <v>0</v>
      </c>
      <c r="F858">
        <v>1</v>
      </c>
      <c r="G858">
        <v>0</v>
      </c>
      <c r="H858">
        <v>0</v>
      </c>
      <c r="I858">
        <v>2</v>
      </c>
      <c r="J858">
        <v>51</v>
      </c>
      <c r="K858" t="s">
        <v>29</v>
      </c>
      <c r="L858">
        <v>3</v>
      </c>
      <c r="M858">
        <v>71</v>
      </c>
      <c r="N858" t="s">
        <v>10712</v>
      </c>
      <c r="O858" t="s">
        <v>10713</v>
      </c>
      <c r="P858" t="s">
        <v>22</v>
      </c>
      <c r="Q858" t="s">
        <v>37</v>
      </c>
      <c r="S858" t="s">
        <v>241</v>
      </c>
      <c r="T858" t="s">
        <v>493</v>
      </c>
      <c r="U858" t="s">
        <v>10714</v>
      </c>
      <c r="V858" t="s">
        <v>10699</v>
      </c>
      <c r="X858" t="str">
        <f>VLOOKUP(pbp!V3608, games!$B$2:$R$40, 3, FALSE)</f>
        <v>2020-10-13T00:15Z</v>
      </c>
      <c r="Y858">
        <f>VLOOKUP(1*V858,NFLGames!$H$11:$H$555,1,FALSE)</f>
        <v>401128116</v>
      </c>
      <c r="Z858">
        <f>VLOOKUP($Y858, NFLGames!$H$11:$K$555,2,FALSE)</f>
        <v>2019</v>
      </c>
      <c r="AA858">
        <f>VLOOKUP($Y858, NFLGames!$H$11:$K$555,3,FALSE)</f>
        <v>6</v>
      </c>
      <c r="AB858" s="6">
        <f>IF(A859=0, 0, AH859-tbl_pbp[[#This Row],[Saints Win %]])</f>
        <v>4.8999999999999932E-2</v>
      </c>
      <c r="AE858">
        <f>ABS(tbl_pbp[[#This Row],[play.homeScore]]-tbl_pbp[[#This Row],[play.awayScore]])</f>
        <v>0</v>
      </c>
      <c r="AF858">
        <f>IF(tbl_pbp[[#This Row],[Play Saints Win % Increase]]&gt;=$AF$4,1,0)</f>
        <v>0</v>
      </c>
      <c r="AG858" t="str">
        <f>VLOOKUP(tbl_pbp[[#This Row],[gameId]], games!$B$2:$T$40, 9, FALSE)</f>
        <v>new-orleans-saints</v>
      </c>
      <c r="AH858" s="5">
        <f>IF(tbl_pbp[[#This Row],[AwayTeam]] &lt;&gt; "new-orleans-saints", tbl_pbp[[#This Row],[homeWinPercentage]], 1-tbl_pbp[[#This Row],[homeWinPercentage]])</f>
        <v>0.56000000000000005</v>
      </c>
      <c r="AI858" s="13">
        <f>tbl_pbp[[#This Row],[Kamara]]*tbl_pbp[[#This Row],[Impactful Play]]</f>
        <v>0</v>
      </c>
      <c r="AJ858" s="13">
        <f>tbl_pbp[[#This Row],[Thomas]]*tbl_pbp[[#This Row],[Impactful Play]]</f>
        <v>0</v>
      </c>
      <c r="AK858" s="13" t="str">
        <f>VLOOKUP(tbl_pbp[[#This Row],[Play Saints Win % Increase]], tbl_impact[],3,TRUE)</f>
        <v>Scented (0 to +5%)</v>
      </c>
    </row>
    <row r="859" spans="1:37">
      <c r="A859" s="1">
        <v>7</v>
      </c>
      <c r="B859" s="5">
        <v>0.39100000000000001</v>
      </c>
      <c r="C859" t="s">
        <v>10715</v>
      </c>
      <c r="D859">
        <v>0</v>
      </c>
      <c r="E859">
        <v>0</v>
      </c>
      <c r="F859">
        <v>1</v>
      </c>
      <c r="G859">
        <v>0</v>
      </c>
      <c r="H859">
        <v>0</v>
      </c>
      <c r="I859">
        <v>2</v>
      </c>
      <c r="J859">
        <v>51</v>
      </c>
      <c r="K859" t="s">
        <v>29</v>
      </c>
      <c r="L859">
        <v>4</v>
      </c>
      <c r="M859">
        <v>51</v>
      </c>
      <c r="N859" t="s">
        <v>10716</v>
      </c>
      <c r="O859" t="s">
        <v>2385</v>
      </c>
      <c r="P859" t="s">
        <v>66</v>
      </c>
      <c r="Q859" t="s">
        <v>67</v>
      </c>
      <c r="R859" t="s">
        <v>68</v>
      </c>
      <c r="S859" t="s">
        <v>154</v>
      </c>
      <c r="T859" t="s">
        <v>493</v>
      </c>
      <c r="U859" t="s">
        <v>10717</v>
      </c>
      <c r="V859" t="s">
        <v>10699</v>
      </c>
      <c r="X859" t="str">
        <f>VLOOKUP(pbp!V3609, games!$B$2:$R$40, 3, FALSE)</f>
        <v>2020-10-13T00:15Z</v>
      </c>
      <c r="Y859">
        <f>VLOOKUP(1*V859,NFLGames!$H$11:$H$555,1,FALSE)</f>
        <v>401128116</v>
      </c>
      <c r="Z859">
        <f>VLOOKUP($Y859, NFLGames!$H$11:$K$555,2,FALSE)</f>
        <v>2019</v>
      </c>
      <c r="AA859">
        <f>VLOOKUP($Y859, NFLGames!$H$11:$K$555,3,FALSE)</f>
        <v>6</v>
      </c>
      <c r="AB859" s="6">
        <f>IF(A860=0, 0, AH860-tbl_pbp[[#This Row],[Saints Win %]])</f>
        <v>6.6000000000000059E-2</v>
      </c>
      <c r="AE859">
        <f>ABS(tbl_pbp[[#This Row],[play.homeScore]]-tbl_pbp[[#This Row],[play.awayScore]])</f>
        <v>0</v>
      </c>
      <c r="AF859">
        <f>IF(tbl_pbp[[#This Row],[Play Saints Win % Increase]]&gt;=$AF$4,1,0)</f>
        <v>0</v>
      </c>
      <c r="AG859" t="str">
        <f>VLOOKUP(tbl_pbp[[#This Row],[gameId]], games!$B$2:$T$40, 9, FALSE)</f>
        <v>new-orleans-saints</v>
      </c>
      <c r="AH859" s="5">
        <f>IF(tbl_pbp[[#This Row],[AwayTeam]] &lt;&gt; "new-orleans-saints", tbl_pbp[[#This Row],[homeWinPercentage]], 1-tbl_pbp[[#This Row],[homeWinPercentage]])</f>
        <v>0.60899999999999999</v>
      </c>
      <c r="AI859" s="13">
        <f>tbl_pbp[[#This Row],[Kamara]]*tbl_pbp[[#This Row],[Impactful Play]]</f>
        <v>0</v>
      </c>
      <c r="AJ859" s="13">
        <f>tbl_pbp[[#This Row],[Thomas]]*tbl_pbp[[#This Row],[Impactful Play]]</f>
        <v>0</v>
      </c>
      <c r="AK859" s="13" t="str">
        <f>VLOOKUP(tbl_pbp[[#This Row],[Play Saints Win % Increase]], tbl_impact[],3,TRUE)</f>
        <v>Perfumed (5 to + 10%)</v>
      </c>
    </row>
    <row r="860" spans="1:37">
      <c r="A860" s="1">
        <v>8</v>
      </c>
      <c r="B860" s="5">
        <v>0.32500000000000001</v>
      </c>
      <c r="C860" t="s">
        <v>10718</v>
      </c>
      <c r="D860">
        <v>0</v>
      </c>
      <c r="E860">
        <v>0</v>
      </c>
      <c r="F860">
        <v>1</v>
      </c>
      <c r="G860">
        <v>0</v>
      </c>
      <c r="H860">
        <v>0</v>
      </c>
      <c r="I860">
        <v>10</v>
      </c>
      <c r="J860">
        <v>9</v>
      </c>
      <c r="K860" t="s">
        <v>10697</v>
      </c>
      <c r="L860">
        <v>1</v>
      </c>
      <c r="M860">
        <v>91</v>
      </c>
      <c r="N860" t="s">
        <v>10719</v>
      </c>
      <c r="O860" t="s">
        <v>10720</v>
      </c>
      <c r="P860" t="s">
        <v>45</v>
      </c>
      <c r="Q860" t="s">
        <v>46</v>
      </c>
      <c r="R860" t="s">
        <v>47</v>
      </c>
      <c r="S860" t="s">
        <v>33</v>
      </c>
      <c r="T860" t="s">
        <v>10721</v>
      </c>
      <c r="U860" t="s">
        <v>10722</v>
      </c>
      <c r="V860" t="s">
        <v>10699</v>
      </c>
      <c r="X860" t="str">
        <f>VLOOKUP(pbp!V3610, games!$B$2:$R$40, 3, FALSE)</f>
        <v>2020-10-13T00:15Z</v>
      </c>
      <c r="Y860">
        <f>VLOOKUP(1*V860,NFLGames!$H$11:$H$555,1,FALSE)</f>
        <v>401128116</v>
      </c>
      <c r="Z860">
        <f>VLOOKUP($Y860, NFLGames!$H$11:$K$555,2,FALSE)</f>
        <v>2019</v>
      </c>
      <c r="AA860">
        <f>VLOOKUP($Y860, NFLGames!$H$11:$K$555,3,FALSE)</f>
        <v>6</v>
      </c>
      <c r="AB860" s="6">
        <f>IF(A861=0, 0, AH861-tbl_pbp[[#This Row],[Saints Win %]])</f>
        <v>-0.15500000000000003</v>
      </c>
      <c r="AE860">
        <f>ABS(tbl_pbp[[#This Row],[play.homeScore]]-tbl_pbp[[#This Row],[play.awayScore]])</f>
        <v>0</v>
      </c>
      <c r="AF860">
        <f>IF(tbl_pbp[[#This Row],[Play Saints Win % Increase]]&gt;=$AF$4,1,0)</f>
        <v>0</v>
      </c>
      <c r="AG860" t="str">
        <f>VLOOKUP(tbl_pbp[[#This Row],[gameId]], games!$B$2:$T$40, 9, FALSE)</f>
        <v>new-orleans-saints</v>
      </c>
      <c r="AH860" s="5">
        <f>IF(tbl_pbp[[#This Row],[AwayTeam]] &lt;&gt; "new-orleans-saints", tbl_pbp[[#This Row],[homeWinPercentage]], 1-tbl_pbp[[#This Row],[homeWinPercentage]])</f>
        <v>0.67500000000000004</v>
      </c>
      <c r="AI860" s="13">
        <f>tbl_pbp[[#This Row],[Kamara]]*tbl_pbp[[#This Row],[Impactful Play]]</f>
        <v>0</v>
      </c>
      <c r="AJ860" s="13">
        <f>tbl_pbp[[#This Row],[Thomas]]*tbl_pbp[[#This Row],[Impactful Play]]</f>
        <v>0</v>
      </c>
      <c r="AK860" s="13" t="str">
        <f>VLOOKUP(tbl_pbp[[#This Row],[Play Saints Win % Increase]], tbl_impact[],3,TRUE)</f>
        <v>Stinky (worse than -10% to -20%)</v>
      </c>
    </row>
    <row r="861" spans="1:37">
      <c r="A861" s="1">
        <v>9</v>
      </c>
      <c r="B861" s="5">
        <v>0.48</v>
      </c>
      <c r="C861" t="s">
        <v>10723</v>
      </c>
      <c r="D861">
        <v>0</v>
      </c>
      <c r="E861">
        <v>0</v>
      </c>
      <c r="F861">
        <v>1</v>
      </c>
      <c r="G861">
        <v>0</v>
      </c>
      <c r="H861">
        <v>0</v>
      </c>
      <c r="I861">
        <v>6</v>
      </c>
      <c r="J861">
        <v>13</v>
      </c>
      <c r="K861" t="s">
        <v>10697</v>
      </c>
      <c r="L861">
        <v>2</v>
      </c>
      <c r="M861">
        <v>87</v>
      </c>
      <c r="N861" t="s">
        <v>10724</v>
      </c>
      <c r="O861" t="s">
        <v>3764</v>
      </c>
      <c r="P861" t="s">
        <v>30</v>
      </c>
      <c r="Q861" t="s">
        <v>31</v>
      </c>
      <c r="R861" t="s">
        <v>32</v>
      </c>
      <c r="S861" t="s">
        <v>60</v>
      </c>
      <c r="T861" t="s">
        <v>10725</v>
      </c>
      <c r="U861" t="s">
        <v>10726</v>
      </c>
      <c r="V861" t="s">
        <v>10699</v>
      </c>
      <c r="X861" t="str">
        <f>VLOOKUP(pbp!V3611, games!$B$2:$R$40, 3, FALSE)</f>
        <v>2020-10-13T00:15Z</v>
      </c>
      <c r="Y861">
        <f>VLOOKUP(1*V861,NFLGames!$H$11:$H$555,1,FALSE)</f>
        <v>401128116</v>
      </c>
      <c r="Z861">
        <f>VLOOKUP($Y861, NFLGames!$H$11:$K$555,2,FALSE)</f>
        <v>2019</v>
      </c>
      <c r="AA861">
        <f>VLOOKUP($Y861, NFLGames!$H$11:$K$555,3,FALSE)</f>
        <v>6</v>
      </c>
      <c r="AB861" s="6">
        <f>IF(A862=0, 0, AH862-tbl_pbp[[#This Row],[Saints Win %]])</f>
        <v>3.2999999999999918E-2</v>
      </c>
      <c r="AE861">
        <f>ABS(tbl_pbp[[#This Row],[play.homeScore]]-tbl_pbp[[#This Row],[play.awayScore]])</f>
        <v>0</v>
      </c>
      <c r="AF861">
        <f>IF(tbl_pbp[[#This Row],[Play Saints Win % Increase]]&gt;=$AF$4,1,0)</f>
        <v>0</v>
      </c>
      <c r="AG861" t="str">
        <f>VLOOKUP(tbl_pbp[[#This Row],[gameId]], games!$B$2:$T$40, 9, FALSE)</f>
        <v>new-orleans-saints</v>
      </c>
      <c r="AH861" s="5">
        <f>IF(tbl_pbp[[#This Row],[AwayTeam]] &lt;&gt; "new-orleans-saints", tbl_pbp[[#This Row],[homeWinPercentage]], 1-tbl_pbp[[#This Row],[homeWinPercentage]])</f>
        <v>0.52</v>
      </c>
      <c r="AI861" s="13">
        <f>tbl_pbp[[#This Row],[Kamara]]*tbl_pbp[[#This Row],[Impactful Play]]</f>
        <v>0</v>
      </c>
      <c r="AJ861" s="13">
        <f>tbl_pbp[[#This Row],[Thomas]]*tbl_pbp[[#This Row],[Impactful Play]]</f>
        <v>0</v>
      </c>
      <c r="AK861" s="13" t="str">
        <f>VLOOKUP(tbl_pbp[[#This Row],[Play Saints Win % Increase]], tbl_impact[],3,TRUE)</f>
        <v>Scented (0 to +5%)</v>
      </c>
    </row>
    <row r="862" spans="1:37">
      <c r="A862" s="1">
        <v>10</v>
      </c>
      <c r="B862" s="5">
        <v>0.44700000000000001</v>
      </c>
      <c r="C862" t="s">
        <v>10727</v>
      </c>
      <c r="D862">
        <v>0</v>
      </c>
      <c r="E862">
        <v>0</v>
      </c>
      <c r="F862">
        <v>1</v>
      </c>
      <c r="G862">
        <v>0</v>
      </c>
      <c r="H862">
        <v>0</v>
      </c>
      <c r="I862">
        <v>10</v>
      </c>
      <c r="J862">
        <v>20</v>
      </c>
      <c r="K862" t="s">
        <v>10697</v>
      </c>
      <c r="L862">
        <v>1</v>
      </c>
      <c r="M862">
        <v>80</v>
      </c>
      <c r="N862" t="s">
        <v>10728</v>
      </c>
      <c r="O862" t="s">
        <v>10729</v>
      </c>
      <c r="P862" t="s">
        <v>22</v>
      </c>
      <c r="Q862" t="s">
        <v>37</v>
      </c>
      <c r="S862" t="s">
        <v>33</v>
      </c>
      <c r="T862" t="s">
        <v>10730</v>
      </c>
      <c r="U862" t="s">
        <v>10731</v>
      </c>
      <c r="V862" t="s">
        <v>10699</v>
      </c>
      <c r="X862" t="str">
        <f>VLOOKUP(pbp!V3612, games!$B$2:$R$40, 3, FALSE)</f>
        <v>2020-10-13T00:15Z</v>
      </c>
      <c r="Y862">
        <f>VLOOKUP(1*V862,NFLGames!$H$11:$H$555,1,FALSE)</f>
        <v>401128116</v>
      </c>
      <c r="Z862">
        <f>VLOOKUP($Y862, NFLGames!$H$11:$K$555,2,FALSE)</f>
        <v>2019</v>
      </c>
      <c r="AA862">
        <f>VLOOKUP($Y862, NFLGames!$H$11:$K$555,3,FALSE)</f>
        <v>6</v>
      </c>
      <c r="AB862" s="6">
        <f>IF(A863=0, 0, AH863-tbl_pbp[[#This Row],[Saints Win %]])</f>
        <v>3.0000000000001137E-3</v>
      </c>
      <c r="AE862">
        <f>ABS(tbl_pbp[[#This Row],[play.homeScore]]-tbl_pbp[[#This Row],[play.awayScore]])</f>
        <v>0</v>
      </c>
      <c r="AF862">
        <f>IF(tbl_pbp[[#This Row],[Play Saints Win % Increase]]&gt;=$AF$4,1,0)</f>
        <v>0</v>
      </c>
      <c r="AG862" t="str">
        <f>VLOOKUP(tbl_pbp[[#This Row],[gameId]], games!$B$2:$T$40, 9, FALSE)</f>
        <v>new-orleans-saints</v>
      </c>
      <c r="AH862" s="5">
        <f>IF(tbl_pbp[[#This Row],[AwayTeam]] &lt;&gt; "new-orleans-saints", tbl_pbp[[#This Row],[homeWinPercentage]], 1-tbl_pbp[[#This Row],[homeWinPercentage]])</f>
        <v>0.55299999999999994</v>
      </c>
      <c r="AI862" s="13">
        <f>tbl_pbp[[#This Row],[Kamara]]*tbl_pbp[[#This Row],[Impactful Play]]</f>
        <v>0</v>
      </c>
      <c r="AJ862" s="13">
        <f>tbl_pbp[[#This Row],[Thomas]]*tbl_pbp[[#This Row],[Impactful Play]]</f>
        <v>0</v>
      </c>
      <c r="AK862" s="13" t="str">
        <f>VLOOKUP(tbl_pbp[[#This Row],[Play Saints Win % Increase]], tbl_impact[],3,TRUE)</f>
        <v>Scented (0 to +5%)</v>
      </c>
    </row>
    <row r="863" spans="1:37">
      <c r="A863" s="1">
        <v>11</v>
      </c>
      <c r="B863" s="5">
        <v>0.44400000000000001</v>
      </c>
      <c r="C863" t="s">
        <v>10732</v>
      </c>
      <c r="D863">
        <v>0</v>
      </c>
      <c r="E863">
        <v>0</v>
      </c>
      <c r="F863">
        <v>1</v>
      </c>
      <c r="G863">
        <v>0</v>
      </c>
      <c r="H863">
        <v>0</v>
      </c>
      <c r="I863">
        <v>10</v>
      </c>
      <c r="J863">
        <v>20</v>
      </c>
      <c r="K863" t="s">
        <v>10697</v>
      </c>
      <c r="L863">
        <v>2</v>
      </c>
      <c r="M863">
        <v>80</v>
      </c>
      <c r="N863" t="s">
        <v>10733</v>
      </c>
      <c r="O863" t="s">
        <v>622</v>
      </c>
      <c r="P863" t="s">
        <v>45</v>
      </c>
      <c r="Q863" t="s">
        <v>46</v>
      </c>
      <c r="R863" t="s">
        <v>47</v>
      </c>
      <c r="S863" t="s">
        <v>120</v>
      </c>
      <c r="T863" t="s">
        <v>10730</v>
      </c>
      <c r="U863" t="s">
        <v>10734</v>
      </c>
      <c r="V863" t="s">
        <v>10699</v>
      </c>
      <c r="X863" t="str">
        <f>VLOOKUP(pbp!V3613, games!$B$2:$R$40, 3, FALSE)</f>
        <v>2020-10-13T00:15Z</v>
      </c>
      <c r="Y863">
        <f>VLOOKUP(1*V863,NFLGames!$H$11:$H$555,1,FALSE)</f>
        <v>401128116</v>
      </c>
      <c r="Z863">
        <f>VLOOKUP($Y863, NFLGames!$H$11:$K$555,2,FALSE)</f>
        <v>2019</v>
      </c>
      <c r="AA863">
        <f>VLOOKUP($Y863, NFLGames!$H$11:$K$555,3,FALSE)</f>
        <v>6</v>
      </c>
      <c r="AB863" s="6">
        <f>IF(A864=0, 0, AH864-tbl_pbp[[#This Row],[Saints Win %]])</f>
        <v>2.4999999999999911E-2</v>
      </c>
      <c r="AE863">
        <f>ABS(tbl_pbp[[#This Row],[play.homeScore]]-tbl_pbp[[#This Row],[play.awayScore]])</f>
        <v>0</v>
      </c>
      <c r="AF863">
        <f>IF(tbl_pbp[[#This Row],[Play Saints Win % Increase]]&gt;=$AF$4,1,0)</f>
        <v>0</v>
      </c>
      <c r="AG863" t="str">
        <f>VLOOKUP(tbl_pbp[[#This Row],[gameId]], games!$B$2:$T$40, 9, FALSE)</f>
        <v>new-orleans-saints</v>
      </c>
      <c r="AH863" s="5">
        <f>IF(tbl_pbp[[#This Row],[AwayTeam]] &lt;&gt; "new-orleans-saints", tbl_pbp[[#This Row],[homeWinPercentage]], 1-tbl_pbp[[#This Row],[homeWinPercentage]])</f>
        <v>0.55600000000000005</v>
      </c>
      <c r="AI863" s="13">
        <f>tbl_pbp[[#This Row],[Kamara]]*tbl_pbp[[#This Row],[Impactful Play]]</f>
        <v>0</v>
      </c>
      <c r="AJ863" s="13">
        <f>tbl_pbp[[#This Row],[Thomas]]*tbl_pbp[[#This Row],[Impactful Play]]</f>
        <v>0</v>
      </c>
      <c r="AK863" s="13" t="str">
        <f>VLOOKUP(tbl_pbp[[#This Row],[Play Saints Win % Increase]], tbl_impact[],3,TRUE)</f>
        <v>Scented (0 to +5%)</v>
      </c>
    </row>
    <row r="864" spans="1:37">
      <c r="A864" s="1">
        <v>12</v>
      </c>
      <c r="B864" s="5">
        <v>0.41899999999999998</v>
      </c>
      <c r="C864" t="s">
        <v>10735</v>
      </c>
      <c r="D864">
        <v>0</v>
      </c>
      <c r="E864">
        <v>0</v>
      </c>
      <c r="F864">
        <v>1</v>
      </c>
      <c r="G864">
        <v>0</v>
      </c>
      <c r="H864">
        <v>0</v>
      </c>
      <c r="I864">
        <v>7</v>
      </c>
      <c r="J864">
        <v>23</v>
      </c>
      <c r="K864" t="s">
        <v>10697</v>
      </c>
      <c r="L864">
        <v>3</v>
      </c>
      <c r="M864">
        <v>77</v>
      </c>
      <c r="N864" t="s">
        <v>10736</v>
      </c>
      <c r="O864" t="s">
        <v>5505</v>
      </c>
      <c r="P864" t="s">
        <v>30</v>
      </c>
      <c r="Q864" t="s">
        <v>31</v>
      </c>
      <c r="R864" t="s">
        <v>32</v>
      </c>
      <c r="S864" t="s">
        <v>212</v>
      </c>
      <c r="T864" t="s">
        <v>10737</v>
      </c>
      <c r="U864" t="s">
        <v>10738</v>
      </c>
      <c r="V864" t="s">
        <v>10699</v>
      </c>
      <c r="X864" t="str">
        <f>VLOOKUP(pbp!V3614, games!$B$2:$R$40, 3, FALSE)</f>
        <v>2020-10-13T00:15Z</v>
      </c>
      <c r="Y864">
        <f>VLOOKUP(1*V864,NFLGames!$H$11:$H$555,1,FALSE)</f>
        <v>401128116</v>
      </c>
      <c r="Z864">
        <f>VLOOKUP($Y864, NFLGames!$H$11:$K$555,2,FALSE)</f>
        <v>2019</v>
      </c>
      <c r="AA864">
        <f>VLOOKUP($Y864, NFLGames!$H$11:$K$555,3,FALSE)</f>
        <v>6</v>
      </c>
      <c r="AB864" s="6">
        <f>IF(A865=0, 0, AH865-tbl_pbp[[#This Row],[Saints Win %]])</f>
        <v>-9.9999999999988987E-4</v>
      </c>
      <c r="AE864">
        <f>ABS(tbl_pbp[[#This Row],[play.homeScore]]-tbl_pbp[[#This Row],[play.awayScore]])</f>
        <v>0</v>
      </c>
      <c r="AF864">
        <f>IF(tbl_pbp[[#This Row],[Play Saints Win % Increase]]&gt;=$AF$4,1,0)</f>
        <v>0</v>
      </c>
      <c r="AG864" t="str">
        <f>VLOOKUP(tbl_pbp[[#This Row],[gameId]], games!$B$2:$T$40, 9, FALSE)</f>
        <v>new-orleans-saints</v>
      </c>
      <c r="AH864" s="5">
        <f>IF(tbl_pbp[[#This Row],[AwayTeam]] &lt;&gt; "new-orleans-saints", tbl_pbp[[#This Row],[homeWinPercentage]], 1-tbl_pbp[[#This Row],[homeWinPercentage]])</f>
        <v>0.58099999999999996</v>
      </c>
      <c r="AI864" s="13">
        <f>tbl_pbp[[#This Row],[Kamara]]*tbl_pbp[[#This Row],[Impactful Play]]</f>
        <v>0</v>
      </c>
      <c r="AJ864" s="13">
        <f>tbl_pbp[[#This Row],[Thomas]]*tbl_pbp[[#This Row],[Impactful Play]]</f>
        <v>0</v>
      </c>
      <c r="AK864" s="13" t="str">
        <f>VLOOKUP(tbl_pbp[[#This Row],[Play Saints Win % Increase]], tbl_impact[],3,TRUE)</f>
        <v>Bad (0 to -5%)</v>
      </c>
    </row>
    <row r="865" spans="1:37">
      <c r="A865" s="1">
        <v>13</v>
      </c>
      <c r="B865" s="5">
        <v>0.42</v>
      </c>
      <c r="C865" t="s">
        <v>10739</v>
      </c>
      <c r="D865">
        <v>0</v>
      </c>
      <c r="E865">
        <v>0</v>
      </c>
      <c r="F865">
        <v>1</v>
      </c>
      <c r="G865">
        <v>0</v>
      </c>
      <c r="H865">
        <v>0</v>
      </c>
      <c r="I865">
        <v>1</v>
      </c>
      <c r="J865">
        <v>29</v>
      </c>
      <c r="K865" t="s">
        <v>10697</v>
      </c>
      <c r="L865">
        <v>4</v>
      </c>
      <c r="M865">
        <v>71</v>
      </c>
      <c r="N865" t="s">
        <v>10740</v>
      </c>
      <c r="O865" t="s">
        <v>3679</v>
      </c>
      <c r="P865" t="s">
        <v>66</v>
      </c>
      <c r="Q865" t="s">
        <v>67</v>
      </c>
      <c r="R865" t="s">
        <v>68</v>
      </c>
      <c r="S865" t="s">
        <v>424</v>
      </c>
      <c r="T865" t="s">
        <v>10741</v>
      </c>
      <c r="U865" t="s">
        <v>10742</v>
      </c>
      <c r="V865" t="s">
        <v>10699</v>
      </c>
      <c r="X865" t="str">
        <f>VLOOKUP(pbp!V3615, games!$B$2:$R$40, 3, FALSE)</f>
        <v>2020-10-13T00:15Z</v>
      </c>
      <c r="Y865">
        <f>VLOOKUP(1*V865,NFLGames!$H$11:$H$555,1,FALSE)</f>
        <v>401128116</v>
      </c>
      <c r="Z865">
        <f>VLOOKUP($Y865, NFLGames!$H$11:$K$555,2,FALSE)</f>
        <v>2019</v>
      </c>
      <c r="AA865">
        <f>VLOOKUP($Y865, NFLGames!$H$11:$K$555,3,FALSE)</f>
        <v>6</v>
      </c>
      <c r="AB865" s="6">
        <f>IF(A866=0, 0, AH866-tbl_pbp[[#This Row],[Saints Win %]])</f>
        <v>1.8999999999999906E-2</v>
      </c>
      <c r="AE865">
        <f>ABS(tbl_pbp[[#This Row],[play.homeScore]]-tbl_pbp[[#This Row],[play.awayScore]])</f>
        <v>0</v>
      </c>
      <c r="AF865">
        <f>IF(tbl_pbp[[#This Row],[Play Saints Win % Increase]]&gt;=$AF$4,1,0)</f>
        <v>0</v>
      </c>
      <c r="AG865" t="str">
        <f>VLOOKUP(tbl_pbp[[#This Row],[gameId]], games!$B$2:$T$40, 9, FALSE)</f>
        <v>new-orleans-saints</v>
      </c>
      <c r="AH865" s="5">
        <f>IF(tbl_pbp[[#This Row],[AwayTeam]] &lt;&gt; "new-orleans-saints", tbl_pbp[[#This Row],[homeWinPercentage]], 1-tbl_pbp[[#This Row],[homeWinPercentage]])</f>
        <v>0.58000000000000007</v>
      </c>
      <c r="AI865" s="13">
        <f>tbl_pbp[[#This Row],[Kamara]]*tbl_pbp[[#This Row],[Impactful Play]]</f>
        <v>0</v>
      </c>
      <c r="AJ865" s="13">
        <f>tbl_pbp[[#This Row],[Thomas]]*tbl_pbp[[#This Row],[Impactful Play]]</f>
        <v>0</v>
      </c>
      <c r="AK865" s="13" t="str">
        <f>VLOOKUP(tbl_pbp[[#This Row],[Play Saints Win % Increase]], tbl_impact[],3,TRUE)</f>
        <v>Scented (0 to +5%)</v>
      </c>
    </row>
    <row r="866" spans="1:37">
      <c r="A866" s="1">
        <v>14</v>
      </c>
      <c r="B866" s="5">
        <v>0.40100000000000002</v>
      </c>
      <c r="C866" t="s">
        <v>10743</v>
      </c>
      <c r="D866">
        <v>0</v>
      </c>
      <c r="E866">
        <v>0</v>
      </c>
      <c r="F866">
        <v>1</v>
      </c>
      <c r="G866">
        <v>0</v>
      </c>
      <c r="H866">
        <v>0</v>
      </c>
      <c r="I866">
        <v>10</v>
      </c>
      <c r="J866">
        <v>70</v>
      </c>
      <c r="K866" t="s">
        <v>29</v>
      </c>
      <c r="L866">
        <v>1</v>
      </c>
      <c r="M866">
        <v>70</v>
      </c>
      <c r="N866" t="s">
        <v>10744</v>
      </c>
      <c r="O866" t="s">
        <v>5999</v>
      </c>
      <c r="P866" t="s">
        <v>30</v>
      </c>
      <c r="Q866" t="s">
        <v>31</v>
      </c>
      <c r="R866" t="s">
        <v>32</v>
      </c>
      <c r="S866" t="s">
        <v>33</v>
      </c>
      <c r="T866" t="s">
        <v>39</v>
      </c>
      <c r="U866" t="s">
        <v>398</v>
      </c>
      <c r="V866" t="s">
        <v>10699</v>
      </c>
      <c r="X866" t="str">
        <f>VLOOKUP(pbp!V3616, games!$B$2:$R$40, 3, FALSE)</f>
        <v>2020-10-13T00:15Z</v>
      </c>
      <c r="Y866">
        <f>VLOOKUP(1*V866,NFLGames!$H$11:$H$555,1,FALSE)</f>
        <v>401128116</v>
      </c>
      <c r="Z866">
        <f>VLOOKUP($Y866, NFLGames!$H$11:$K$555,2,FALSE)</f>
        <v>2019</v>
      </c>
      <c r="AA866">
        <f>VLOOKUP($Y866, NFLGames!$H$11:$K$555,3,FALSE)</f>
        <v>6</v>
      </c>
      <c r="AB866" s="6">
        <f>IF(A867=0, 0, AH867-tbl_pbp[[#This Row],[Saints Win %]])</f>
        <v>-3.8000000000000034E-2</v>
      </c>
      <c r="AE866">
        <f>ABS(tbl_pbp[[#This Row],[play.homeScore]]-tbl_pbp[[#This Row],[play.awayScore]])</f>
        <v>0</v>
      </c>
      <c r="AF866">
        <f>IF(tbl_pbp[[#This Row],[Play Saints Win % Increase]]&gt;=$AF$4,1,0)</f>
        <v>0</v>
      </c>
      <c r="AG866" t="str">
        <f>VLOOKUP(tbl_pbp[[#This Row],[gameId]], games!$B$2:$T$40, 9, FALSE)</f>
        <v>new-orleans-saints</v>
      </c>
      <c r="AH866" s="5">
        <f>IF(tbl_pbp[[#This Row],[AwayTeam]] &lt;&gt; "new-orleans-saints", tbl_pbp[[#This Row],[homeWinPercentage]], 1-tbl_pbp[[#This Row],[homeWinPercentage]])</f>
        <v>0.59899999999999998</v>
      </c>
      <c r="AI866" s="13">
        <f>tbl_pbp[[#This Row],[Kamara]]*tbl_pbp[[#This Row],[Impactful Play]]</f>
        <v>0</v>
      </c>
      <c r="AJ866" s="13">
        <f>tbl_pbp[[#This Row],[Thomas]]*tbl_pbp[[#This Row],[Impactful Play]]</f>
        <v>0</v>
      </c>
      <c r="AK866" s="13" t="str">
        <f>VLOOKUP(tbl_pbp[[#This Row],[Play Saints Win % Increase]], tbl_impact[],3,TRUE)</f>
        <v>Bad (0 to -5%)</v>
      </c>
    </row>
    <row r="867" spans="1:37">
      <c r="A867" s="1">
        <v>15</v>
      </c>
      <c r="B867" s="5">
        <v>0.439</v>
      </c>
      <c r="C867" t="s">
        <v>10745</v>
      </c>
      <c r="D867">
        <v>0</v>
      </c>
      <c r="E867">
        <v>0</v>
      </c>
      <c r="F867">
        <v>1</v>
      </c>
      <c r="G867">
        <v>0</v>
      </c>
      <c r="H867">
        <v>0</v>
      </c>
      <c r="I867">
        <v>1</v>
      </c>
      <c r="J867">
        <v>61</v>
      </c>
      <c r="K867" t="s">
        <v>29</v>
      </c>
      <c r="L867">
        <v>2</v>
      </c>
      <c r="M867">
        <v>61</v>
      </c>
      <c r="N867" t="s">
        <v>10746</v>
      </c>
      <c r="O867" t="s">
        <v>2296</v>
      </c>
      <c r="P867" t="s">
        <v>45</v>
      </c>
      <c r="Q867" t="s">
        <v>46</v>
      </c>
      <c r="R867" t="s">
        <v>47</v>
      </c>
      <c r="S867" t="s">
        <v>83</v>
      </c>
      <c r="T867" t="s">
        <v>463</v>
      </c>
      <c r="U867" t="s">
        <v>7467</v>
      </c>
      <c r="V867" t="s">
        <v>10699</v>
      </c>
      <c r="X867" t="str">
        <f>VLOOKUP(pbp!V3617, games!$B$2:$R$40, 3, FALSE)</f>
        <v>2020-10-13T00:15Z</v>
      </c>
      <c r="Y867">
        <f>VLOOKUP(1*V867,NFLGames!$H$11:$H$555,1,FALSE)</f>
        <v>401128116</v>
      </c>
      <c r="Z867">
        <f>VLOOKUP($Y867, NFLGames!$H$11:$K$555,2,FALSE)</f>
        <v>2019</v>
      </c>
      <c r="AA867">
        <f>VLOOKUP($Y867, NFLGames!$H$11:$K$555,3,FALSE)</f>
        <v>6</v>
      </c>
      <c r="AB867" s="6">
        <f>IF(A868=0, 0, AH868-tbl_pbp[[#This Row],[Saints Win %]])</f>
        <v>0</v>
      </c>
      <c r="AE867">
        <f>ABS(tbl_pbp[[#This Row],[play.homeScore]]-tbl_pbp[[#This Row],[play.awayScore]])</f>
        <v>0</v>
      </c>
      <c r="AF867">
        <f>IF(tbl_pbp[[#This Row],[Play Saints Win % Increase]]&gt;=$AF$4,1,0)</f>
        <v>0</v>
      </c>
      <c r="AG867" t="str">
        <f>VLOOKUP(tbl_pbp[[#This Row],[gameId]], games!$B$2:$T$40, 9, FALSE)</f>
        <v>new-orleans-saints</v>
      </c>
      <c r="AH867" s="5">
        <f>IF(tbl_pbp[[#This Row],[AwayTeam]] &lt;&gt; "new-orleans-saints", tbl_pbp[[#This Row],[homeWinPercentage]], 1-tbl_pbp[[#This Row],[homeWinPercentage]])</f>
        <v>0.56099999999999994</v>
      </c>
      <c r="AI867" s="13">
        <f>tbl_pbp[[#This Row],[Kamara]]*tbl_pbp[[#This Row],[Impactful Play]]</f>
        <v>0</v>
      </c>
      <c r="AJ867" s="13">
        <f>tbl_pbp[[#This Row],[Thomas]]*tbl_pbp[[#This Row],[Impactful Play]]</f>
        <v>0</v>
      </c>
      <c r="AK867" s="13" t="str">
        <f>VLOOKUP(tbl_pbp[[#This Row],[Play Saints Win % Increase]], tbl_impact[],3,TRUE)</f>
        <v>Scented (0 to +5%)</v>
      </c>
    </row>
    <row r="868" spans="1:37">
      <c r="A868" s="1">
        <v>16</v>
      </c>
      <c r="B868" s="5">
        <v>0.439</v>
      </c>
      <c r="C868" t="s">
        <v>10747</v>
      </c>
      <c r="D868">
        <v>0</v>
      </c>
      <c r="E868">
        <v>0</v>
      </c>
      <c r="F868">
        <v>1</v>
      </c>
      <c r="G868">
        <v>0</v>
      </c>
      <c r="H868">
        <v>0</v>
      </c>
      <c r="I868">
        <v>10</v>
      </c>
      <c r="J868">
        <v>59</v>
      </c>
      <c r="K868" t="s">
        <v>29</v>
      </c>
      <c r="L868">
        <v>1</v>
      </c>
      <c r="M868">
        <v>44</v>
      </c>
      <c r="N868" t="s">
        <v>10748</v>
      </c>
      <c r="O868" t="s">
        <v>1377</v>
      </c>
      <c r="P868" t="s">
        <v>22</v>
      </c>
      <c r="Q868" t="s">
        <v>37</v>
      </c>
      <c r="S868" t="s">
        <v>33</v>
      </c>
      <c r="T868" t="s">
        <v>299</v>
      </c>
      <c r="U868" t="s">
        <v>1913</v>
      </c>
      <c r="V868" t="s">
        <v>10699</v>
      </c>
      <c r="X868" t="str">
        <f>VLOOKUP(pbp!V3618, games!$B$2:$R$40, 3, FALSE)</f>
        <v>2020-10-13T00:15Z</v>
      </c>
      <c r="Y868">
        <f>VLOOKUP(1*V868,NFLGames!$H$11:$H$555,1,FALSE)</f>
        <v>401128116</v>
      </c>
      <c r="Z868">
        <f>VLOOKUP($Y868, NFLGames!$H$11:$K$555,2,FALSE)</f>
        <v>2019</v>
      </c>
      <c r="AA868">
        <f>VLOOKUP($Y868, NFLGames!$H$11:$K$555,3,FALSE)</f>
        <v>6</v>
      </c>
      <c r="AB868" s="6">
        <f>IF(A869=0, 0, AH869-tbl_pbp[[#This Row],[Saints Win %]])</f>
        <v>-1.2000000000000011E-2</v>
      </c>
      <c r="AD868">
        <v>1</v>
      </c>
      <c r="AE868">
        <f>ABS(tbl_pbp[[#This Row],[play.homeScore]]-tbl_pbp[[#This Row],[play.awayScore]])</f>
        <v>0</v>
      </c>
      <c r="AF868">
        <f>IF(tbl_pbp[[#This Row],[Play Saints Win % Increase]]&gt;=$AF$4,1,0)</f>
        <v>0</v>
      </c>
      <c r="AG868" t="str">
        <f>VLOOKUP(tbl_pbp[[#This Row],[gameId]], games!$B$2:$T$40, 9, FALSE)</f>
        <v>new-orleans-saints</v>
      </c>
      <c r="AH868" s="5">
        <f>IF(tbl_pbp[[#This Row],[AwayTeam]] &lt;&gt; "new-orleans-saints", tbl_pbp[[#This Row],[homeWinPercentage]], 1-tbl_pbp[[#This Row],[homeWinPercentage]])</f>
        <v>0.56099999999999994</v>
      </c>
      <c r="AI868" s="13">
        <f>tbl_pbp[[#This Row],[Kamara]]*tbl_pbp[[#This Row],[Impactful Play]]</f>
        <v>0</v>
      </c>
      <c r="AJ868" s="13">
        <f>tbl_pbp[[#This Row],[Thomas]]*tbl_pbp[[#This Row],[Impactful Play]]</f>
        <v>0</v>
      </c>
      <c r="AK868" s="13" t="str">
        <f>VLOOKUP(tbl_pbp[[#This Row],[Play Saints Win % Increase]], tbl_impact[],3,TRUE)</f>
        <v>Bad (0 to -5%)</v>
      </c>
    </row>
    <row r="869" spans="1:37">
      <c r="A869" s="1">
        <v>17</v>
      </c>
      <c r="B869" s="5">
        <v>0.45100000000000001</v>
      </c>
      <c r="C869" t="s">
        <v>10749</v>
      </c>
      <c r="D869">
        <v>0</v>
      </c>
      <c r="E869">
        <v>0</v>
      </c>
      <c r="F869">
        <v>1</v>
      </c>
      <c r="G869">
        <v>0</v>
      </c>
      <c r="H869">
        <v>0</v>
      </c>
      <c r="I869">
        <v>10</v>
      </c>
      <c r="J869">
        <v>59</v>
      </c>
      <c r="K869" t="s">
        <v>29</v>
      </c>
      <c r="L869">
        <v>2</v>
      </c>
      <c r="M869">
        <v>59</v>
      </c>
      <c r="N869" t="s">
        <v>10750</v>
      </c>
      <c r="O869" t="s">
        <v>2413</v>
      </c>
      <c r="P869" t="s">
        <v>45</v>
      </c>
      <c r="Q869" t="s">
        <v>46</v>
      </c>
      <c r="R869" t="s">
        <v>47</v>
      </c>
      <c r="S869" t="s">
        <v>120</v>
      </c>
      <c r="T869" t="s">
        <v>299</v>
      </c>
      <c r="U869" t="s">
        <v>7205</v>
      </c>
      <c r="V869" t="s">
        <v>10699</v>
      </c>
      <c r="X869" t="str">
        <f>VLOOKUP(pbp!V3619, games!$B$2:$R$40, 3, FALSE)</f>
        <v>2020-10-13T00:15Z</v>
      </c>
      <c r="Y869">
        <f>VLOOKUP(1*V869,NFLGames!$H$11:$H$555,1,FALSE)</f>
        <v>401128116</v>
      </c>
      <c r="Z869">
        <f>VLOOKUP($Y869, NFLGames!$H$11:$K$555,2,FALSE)</f>
        <v>2019</v>
      </c>
      <c r="AA869">
        <f>VLOOKUP($Y869, NFLGames!$H$11:$K$555,3,FALSE)</f>
        <v>6</v>
      </c>
      <c r="AB869" s="6">
        <f>IF(A870=0, 0, AH870-tbl_pbp[[#This Row],[Saints Win %]])</f>
        <v>5.9000000000000052E-2</v>
      </c>
      <c r="AE869">
        <f>ABS(tbl_pbp[[#This Row],[play.homeScore]]-tbl_pbp[[#This Row],[play.awayScore]])</f>
        <v>0</v>
      </c>
      <c r="AF869">
        <f>IF(tbl_pbp[[#This Row],[Play Saints Win % Increase]]&gt;=$AF$4,1,0)</f>
        <v>0</v>
      </c>
      <c r="AG869" t="str">
        <f>VLOOKUP(tbl_pbp[[#This Row],[gameId]], games!$B$2:$T$40, 9, FALSE)</f>
        <v>new-orleans-saints</v>
      </c>
      <c r="AH869" s="5">
        <f>IF(tbl_pbp[[#This Row],[AwayTeam]] &lt;&gt; "new-orleans-saints", tbl_pbp[[#This Row],[homeWinPercentage]], 1-tbl_pbp[[#This Row],[homeWinPercentage]])</f>
        <v>0.54899999999999993</v>
      </c>
      <c r="AI869" s="13">
        <f>tbl_pbp[[#This Row],[Kamara]]*tbl_pbp[[#This Row],[Impactful Play]]</f>
        <v>0</v>
      </c>
      <c r="AJ869" s="13">
        <f>tbl_pbp[[#This Row],[Thomas]]*tbl_pbp[[#This Row],[Impactful Play]]</f>
        <v>0</v>
      </c>
      <c r="AK869" s="13" t="str">
        <f>VLOOKUP(tbl_pbp[[#This Row],[Play Saints Win % Increase]], tbl_impact[],3,TRUE)</f>
        <v>Perfumed (5 to + 10%)</v>
      </c>
    </row>
    <row r="870" spans="1:37">
      <c r="A870" s="1">
        <v>18</v>
      </c>
      <c r="B870" s="5">
        <v>0.39200000000000002</v>
      </c>
      <c r="C870" t="s">
        <v>10751</v>
      </c>
      <c r="D870">
        <v>0</v>
      </c>
      <c r="E870">
        <v>0</v>
      </c>
      <c r="F870">
        <v>1</v>
      </c>
      <c r="G870">
        <v>0</v>
      </c>
      <c r="H870">
        <v>0</v>
      </c>
      <c r="I870">
        <v>9</v>
      </c>
      <c r="J870">
        <v>58</v>
      </c>
      <c r="K870" t="s">
        <v>29</v>
      </c>
      <c r="L870">
        <v>3</v>
      </c>
      <c r="M870">
        <v>58</v>
      </c>
      <c r="N870" t="s">
        <v>10752</v>
      </c>
      <c r="O870" t="s">
        <v>10753</v>
      </c>
      <c r="P870" t="s">
        <v>30</v>
      </c>
      <c r="Q870" t="s">
        <v>31</v>
      </c>
      <c r="R870" t="s">
        <v>32</v>
      </c>
      <c r="S870" t="s">
        <v>139</v>
      </c>
      <c r="T870" t="s">
        <v>132</v>
      </c>
      <c r="U870" t="s">
        <v>7444</v>
      </c>
      <c r="V870" t="s">
        <v>10699</v>
      </c>
      <c r="X870" t="str">
        <f>VLOOKUP(pbp!V3620, games!$B$2:$R$40, 3, FALSE)</f>
        <v>2020-10-13T00:15Z</v>
      </c>
      <c r="Y870">
        <f>VLOOKUP(1*V870,NFLGames!$H$11:$H$555,1,FALSE)</f>
        <v>401128116</v>
      </c>
      <c r="Z870">
        <f>VLOOKUP($Y870, NFLGames!$H$11:$K$555,2,FALSE)</f>
        <v>2019</v>
      </c>
      <c r="AA870">
        <f>VLOOKUP($Y870, NFLGames!$H$11:$K$555,3,FALSE)</f>
        <v>6</v>
      </c>
      <c r="AB870" s="6">
        <f>IF(A871=0, 0, AH871-tbl_pbp[[#This Row],[Saints Win %]])</f>
        <v>-9.000000000000008E-3</v>
      </c>
      <c r="AE870">
        <f>ABS(tbl_pbp[[#This Row],[play.homeScore]]-tbl_pbp[[#This Row],[play.awayScore]])</f>
        <v>0</v>
      </c>
      <c r="AF870">
        <f>IF(tbl_pbp[[#This Row],[Play Saints Win % Increase]]&gt;=$AF$4,1,0)</f>
        <v>0</v>
      </c>
      <c r="AG870" t="str">
        <f>VLOOKUP(tbl_pbp[[#This Row],[gameId]], games!$B$2:$T$40, 9, FALSE)</f>
        <v>new-orleans-saints</v>
      </c>
      <c r="AH870" s="5">
        <f>IF(tbl_pbp[[#This Row],[AwayTeam]] &lt;&gt; "new-orleans-saints", tbl_pbp[[#This Row],[homeWinPercentage]], 1-tbl_pbp[[#This Row],[homeWinPercentage]])</f>
        <v>0.60799999999999998</v>
      </c>
      <c r="AI870" s="13">
        <f>tbl_pbp[[#This Row],[Kamara]]*tbl_pbp[[#This Row],[Impactful Play]]</f>
        <v>0</v>
      </c>
      <c r="AJ870" s="13">
        <f>tbl_pbp[[#This Row],[Thomas]]*tbl_pbp[[#This Row],[Impactful Play]]</f>
        <v>0</v>
      </c>
      <c r="AK870" s="13" t="str">
        <f>VLOOKUP(tbl_pbp[[#This Row],[Play Saints Win % Increase]], tbl_impact[],3,TRUE)</f>
        <v>Bad (0 to -5%)</v>
      </c>
    </row>
    <row r="871" spans="1:37">
      <c r="A871" s="1">
        <v>19</v>
      </c>
      <c r="B871" s="5">
        <v>0.40100000000000002</v>
      </c>
      <c r="C871" t="s">
        <v>10754</v>
      </c>
      <c r="D871">
        <v>0</v>
      </c>
      <c r="E871">
        <v>0</v>
      </c>
      <c r="F871">
        <v>1</v>
      </c>
      <c r="G871">
        <v>0</v>
      </c>
      <c r="H871">
        <v>0</v>
      </c>
      <c r="I871">
        <v>10</v>
      </c>
      <c r="J871">
        <v>49</v>
      </c>
      <c r="K871" t="s">
        <v>29</v>
      </c>
      <c r="L871">
        <v>1</v>
      </c>
      <c r="M871">
        <v>49</v>
      </c>
      <c r="N871" t="s">
        <v>10755</v>
      </c>
      <c r="O871" t="s">
        <v>2311</v>
      </c>
      <c r="P871" t="s">
        <v>45</v>
      </c>
      <c r="Q871" t="s">
        <v>46</v>
      </c>
      <c r="R871" t="s">
        <v>47</v>
      </c>
      <c r="S871" t="s">
        <v>33</v>
      </c>
      <c r="T871" t="s">
        <v>10756</v>
      </c>
      <c r="U871" t="s">
        <v>10757</v>
      </c>
      <c r="V871" t="s">
        <v>10699</v>
      </c>
      <c r="X871" t="str">
        <f>VLOOKUP(pbp!V3621, games!$B$2:$R$40, 3, FALSE)</f>
        <v>2020-10-13T00:15Z</v>
      </c>
      <c r="Y871">
        <f>VLOOKUP(1*V871,NFLGames!$H$11:$H$555,1,FALSE)</f>
        <v>401128116</v>
      </c>
      <c r="Z871">
        <f>VLOOKUP($Y871, NFLGames!$H$11:$K$555,2,FALSE)</f>
        <v>2019</v>
      </c>
      <c r="AA871">
        <f>VLOOKUP($Y871, NFLGames!$H$11:$K$555,3,FALSE)</f>
        <v>6</v>
      </c>
      <c r="AB871" s="6">
        <f>IF(A872=0, 0, AH872-tbl_pbp[[#This Row],[Saints Win %]])</f>
        <v>-8.0000000000000071E-3</v>
      </c>
      <c r="AE871">
        <f>ABS(tbl_pbp[[#This Row],[play.homeScore]]-tbl_pbp[[#This Row],[play.awayScore]])</f>
        <v>0</v>
      </c>
      <c r="AF871">
        <f>IF(tbl_pbp[[#This Row],[Play Saints Win % Increase]]&gt;=$AF$4,1,0)</f>
        <v>0</v>
      </c>
      <c r="AG871" t="str">
        <f>VLOOKUP(tbl_pbp[[#This Row],[gameId]], games!$B$2:$T$40, 9, FALSE)</f>
        <v>new-orleans-saints</v>
      </c>
      <c r="AH871" s="5">
        <f>IF(tbl_pbp[[#This Row],[AwayTeam]] &lt;&gt; "new-orleans-saints", tbl_pbp[[#This Row],[homeWinPercentage]], 1-tbl_pbp[[#This Row],[homeWinPercentage]])</f>
        <v>0.59899999999999998</v>
      </c>
      <c r="AI871" s="13">
        <f>tbl_pbp[[#This Row],[Kamara]]*tbl_pbp[[#This Row],[Impactful Play]]</f>
        <v>0</v>
      </c>
      <c r="AJ871" s="13">
        <f>tbl_pbp[[#This Row],[Thomas]]*tbl_pbp[[#This Row],[Impactful Play]]</f>
        <v>0</v>
      </c>
      <c r="AK871" s="13" t="str">
        <f>VLOOKUP(tbl_pbp[[#This Row],[Play Saints Win % Increase]], tbl_impact[],3,TRUE)</f>
        <v>Bad (0 to -5%)</v>
      </c>
    </row>
    <row r="872" spans="1:37">
      <c r="A872" s="1">
        <v>20</v>
      </c>
      <c r="B872" s="5">
        <v>0.40899999999999997</v>
      </c>
      <c r="C872" t="s">
        <v>10758</v>
      </c>
      <c r="D872">
        <v>0</v>
      </c>
      <c r="E872">
        <v>0</v>
      </c>
      <c r="F872">
        <v>1</v>
      </c>
      <c r="G872">
        <v>0</v>
      </c>
      <c r="H872">
        <v>0</v>
      </c>
      <c r="I872">
        <v>5</v>
      </c>
      <c r="J872">
        <v>44</v>
      </c>
      <c r="K872" t="s">
        <v>29</v>
      </c>
      <c r="L872">
        <v>2</v>
      </c>
      <c r="M872">
        <v>44</v>
      </c>
      <c r="N872" t="s">
        <v>10759</v>
      </c>
      <c r="O872" t="s">
        <v>773</v>
      </c>
      <c r="P872" t="s">
        <v>22</v>
      </c>
      <c r="Q872" t="s">
        <v>37</v>
      </c>
      <c r="S872" t="s">
        <v>38</v>
      </c>
      <c r="T872" t="s">
        <v>10760</v>
      </c>
      <c r="U872" t="s">
        <v>10761</v>
      </c>
      <c r="V872" t="s">
        <v>10699</v>
      </c>
      <c r="X872" t="str">
        <f>VLOOKUP(pbp!V3622, games!$B$2:$R$40, 3, FALSE)</f>
        <v>2020-10-13T00:15Z</v>
      </c>
      <c r="Y872">
        <f>VLOOKUP(1*V872,NFLGames!$H$11:$H$555,1,FALSE)</f>
        <v>401128116</v>
      </c>
      <c r="Z872">
        <f>VLOOKUP($Y872, NFLGames!$H$11:$K$555,2,FALSE)</f>
        <v>2019</v>
      </c>
      <c r="AA872">
        <f>VLOOKUP($Y872, NFLGames!$H$11:$K$555,3,FALSE)</f>
        <v>6</v>
      </c>
      <c r="AB872" s="6">
        <f>IF(A873=0, 0, AH873-tbl_pbp[[#This Row],[Saints Win %]])</f>
        <v>-7.4999999999999956E-2</v>
      </c>
      <c r="AE872">
        <f>ABS(tbl_pbp[[#This Row],[play.homeScore]]-tbl_pbp[[#This Row],[play.awayScore]])</f>
        <v>0</v>
      </c>
      <c r="AF872">
        <f>IF(tbl_pbp[[#This Row],[Play Saints Win % Increase]]&gt;=$AF$4,1,0)</f>
        <v>0</v>
      </c>
      <c r="AG872" t="str">
        <f>VLOOKUP(tbl_pbp[[#This Row],[gameId]], games!$B$2:$T$40, 9, FALSE)</f>
        <v>new-orleans-saints</v>
      </c>
      <c r="AH872" s="5">
        <f>IF(tbl_pbp[[#This Row],[AwayTeam]] &lt;&gt; "new-orleans-saints", tbl_pbp[[#This Row],[homeWinPercentage]], 1-tbl_pbp[[#This Row],[homeWinPercentage]])</f>
        <v>0.59099999999999997</v>
      </c>
      <c r="AI872" s="13">
        <f>tbl_pbp[[#This Row],[Kamara]]*tbl_pbp[[#This Row],[Impactful Play]]</f>
        <v>0</v>
      </c>
      <c r="AJ872" s="13">
        <f>tbl_pbp[[#This Row],[Thomas]]*tbl_pbp[[#This Row],[Impactful Play]]</f>
        <v>0</v>
      </c>
      <c r="AK872" s="13" t="str">
        <f>VLOOKUP(tbl_pbp[[#This Row],[Play Saints Win % Increase]], tbl_impact[],3,TRUE)</f>
        <v>Smelly (worse than-5% -&gt; -10%)</v>
      </c>
    </row>
    <row r="873" spans="1:37">
      <c r="A873" s="1">
        <v>21</v>
      </c>
      <c r="B873" s="5">
        <v>0.48399999999999999</v>
      </c>
      <c r="C873" t="s">
        <v>10762</v>
      </c>
      <c r="D873">
        <v>0</v>
      </c>
      <c r="E873">
        <v>0</v>
      </c>
      <c r="F873">
        <v>1</v>
      </c>
      <c r="G873">
        <v>0</v>
      </c>
      <c r="H873">
        <v>0</v>
      </c>
      <c r="I873">
        <v>5</v>
      </c>
      <c r="J873">
        <v>44</v>
      </c>
      <c r="K873" t="s">
        <v>29</v>
      </c>
      <c r="L873">
        <v>3</v>
      </c>
      <c r="M873">
        <v>44</v>
      </c>
      <c r="N873" t="s">
        <v>10763</v>
      </c>
      <c r="O873" t="s">
        <v>527</v>
      </c>
      <c r="P873" t="s">
        <v>22</v>
      </c>
      <c r="Q873" t="s">
        <v>37</v>
      </c>
      <c r="S873" t="s">
        <v>42</v>
      </c>
      <c r="T873" t="s">
        <v>10760</v>
      </c>
      <c r="U873" t="s">
        <v>10764</v>
      </c>
      <c r="V873" t="s">
        <v>10699</v>
      </c>
      <c r="X873" t="str">
        <f>VLOOKUP(pbp!V3623, games!$B$2:$R$40, 3, FALSE)</f>
        <v>2020-10-13T00:15Z</v>
      </c>
      <c r="Y873">
        <f>VLOOKUP(1*V873,NFLGames!$H$11:$H$555,1,FALSE)</f>
        <v>401128116</v>
      </c>
      <c r="Z873">
        <f>VLOOKUP($Y873, NFLGames!$H$11:$K$555,2,FALSE)</f>
        <v>2019</v>
      </c>
      <c r="AA873">
        <f>VLOOKUP($Y873, NFLGames!$H$11:$K$555,3,FALSE)</f>
        <v>6</v>
      </c>
      <c r="AB873" s="6">
        <f>IF(A874=0, 0, AH874-tbl_pbp[[#This Row],[Saints Win %]])</f>
        <v>0.18599999999999994</v>
      </c>
      <c r="AD873">
        <v>1</v>
      </c>
      <c r="AE873">
        <f>ABS(tbl_pbp[[#This Row],[play.homeScore]]-tbl_pbp[[#This Row],[play.awayScore]])</f>
        <v>0</v>
      </c>
      <c r="AF873">
        <f>IF(tbl_pbp[[#This Row],[Play Saints Win % Increase]]&gt;=$AF$4,1,0)</f>
        <v>1</v>
      </c>
      <c r="AG873" t="str">
        <f>VLOOKUP(tbl_pbp[[#This Row],[gameId]], games!$B$2:$T$40, 9, FALSE)</f>
        <v>new-orleans-saints</v>
      </c>
      <c r="AH873" s="5">
        <f>IF(tbl_pbp[[#This Row],[AwayTeam]] &lt;&gt; "new-orleans-saints", tbl_pbp[[#This Row],[homeWinPercentage]], 1-tbl_pbp[[#This Row],[homeWinPercentage]])</f>
        <v>0.51600000000000001</v>
      </c>
      <c r="AI873" s="13">
        <f>tbl_pbp[[#This Row],[Kamara]]*tbl_pbp[[#This Row],[Impactful Play]]</f>
        <v>0</v>
      </c>
      <c r="AJ873" s="13">
        <f>tbl_pbp[[#This Row],[Thomas]]*tbl_pbp[[#This Row],[Impactful Play]]</f>
        <v>1</v>
      </c>
      <c r="AK873" s="13" t="str">
        <f>VLOOKUP(tbl_pbp[[#This Row],[Play Saints Win % Increase]], tbl_impact[],3,TRUE)</f>
        <v>Fragrant (10% to 20%)</v>
      </c>
    </row>
    <row r="874" spans="1:37">
      <c r="A874" s="1">
        <v>22</v>
      </c>
      <c r="B874" s="5">
        <v>0.29799999999999999</v>
      </c>
      <c r="C874" t="s">
        <v>10765</v>
      </c>
      <c r="D874">
        <v>0</v>
      </c>
      <c r="E874">
        <v>0</v>
      </c>
      <c r="F874">
        <v>1</v>
      </c>
      <c r="G874">
        <v>0</v>
      </c>
      <c r="H874">
        <v>0</v>
      </c>
      <c r="I874">
        <v>5</v>
      </c>
      <c r="J874">
        <v>44</v>
      </c>
      <c r="K874" t="s">
        <v>29</v>
      </c>
      <c r="L874">
        <v>4</v>
      </c>
      <c r="M874">
        <v>44</v>
      </c>
      <c r="N874" t="s">
        <v>10766</v>
      </c>
      <c r="O874" t="s">
        <v>1389</v>
      </c>
      <c r="P874" t="s">
        <v>66</v>
      </c>
      <c r="Q874" t="s">
        <v>67</v>
      </c>
      <c r="R874" t="s">
        <v>68</v>
      </c>
      <c r="S874" t="s">
        <v>78</v>
      </c>
      <c r="T874" t="s">
        <v>10760</v>
      </c>
      <c r="U874" t="s">
        <v>10767</v>
      </c>
      <c r="V874" t="s">
        <v>10699</v>
      </c>
      <c r="X874" t="str">
        <f>VLOOKUP(pbp!V3624, games!$B$2:$R$40, 3, FALSE)</f>
        <v>2020-10-13T00:15Z</v>
      </c>
      <c r="Y874">
        <f>VLOOKUP(1*V874,NFLGames!$H$11:$H$555,1,FALSE)</f>
        <v>401128116</v>
      </c>
      <c r="Z874">
        <f>VLOOKUP($Y874, NFLGames!$H$11:$K$555,2,FALSE)</f>
        <v>2019</v>
      </c>
      <c r="AA874">
        <f>VLOOKUP($Y874, NFLGames!$H$11:$K$555,3,FALSE)</f>
        <v>6</v>
      </c>
      <c r="AB874" s="6">
        <f>IF(A875=0, 0, AH875-tbl_pbp[[#This Row],[Saints Win %]])</f>
        <v>-0.1359999999999999</v>
      </c>
      <c r="AE874">
        <f>ABS(tbl_pbp[[#This Row],[play.homeScore]]-tbl_pbp[[#This Row],[play.awayScore]])</f>
        <v>0</v>
      </c>
      <c r="AF874">
        <f>IF(tbl_pbp[[#This Row],[Play Saints Win % Increase]]&gt;=$AF$4,1,0)</f>
        <v>0</v>
      </c>
      <c r="AG874" t="str">
        <f>VLOOKUP(tbl_pbp[[#This Row],[gameId]], games!$B$2:$T$40, 9, FALSE)</f>
        <v>new-orleans-saints</v>
      </c>
      <c r="AH874" s="5">
        <f>IF(tbl_pbp[[#This Row],[AwayTeam]] &lt;&gt; "new-orleans-saints", tbl_pbp[[#This Row],[homeWinPercentage]], 1-tbl_pbp[[#This Row],[homeWinPercentage]])</f>
        <v>0.70199999999999996</v>
      </c>
      <c r="AI874" s="13">
        <f>tbl_pbp[[#This Row],[Kamara]]*tbl_pbp[[#This Row],[Impactful Play]]</f>
        <v>0</v>
      </c>
      <c r="AJ874" s="13">
        <f>tbl_pbp[[#This Row],[Thomas]]*tbl_pbp[[#This Row],[Impactful Play]]</f>
        <v>0</v>
      </c>
      <c r="AK874" s="13" t="str">
        <f>VLOOKUP(tbl_pbp[[#This Row],[Play Saints Win % Increase]], tbl_impact[],3,TRUE)</f>
        <v>Stinky (worse than -10% to -20%)</v>
      </c>
    </row>
    <row r="875" spans="1:37">
      <c r="A875" s="1">
        <v>23</v>
      </c>
      <c r="B875" s="5">
        <v>0.434</v>
      </c>
      <c r="C875" t="s">
        <v>10768</v>
      </c>
      <c r="D875">
        <v>0</v>
      </c>
      <c r="E875">
        <v>0</v>
      </c>
      <c r="F875">
        <v>1</v>
      </c>
      <c r="G875">
        <v>0</v>
      </c>
      <c r="H875">
        <v>0</v>
      </c>
      <c r="I875">
        <v>10</v>
      </c>
      <c r="J875">
        <v>2</v>
      </c>
      <c r="K875" t="s">
        <v>10697</v>
      </c>
      <c r="L875">
        <v>1</v>
      </c>
      <c r="M875">
        <v>98</v>
      </c>
      <c r="N875" t="s">
        <v>10769</v>
      </c>
      <c r="O875" t="s">
        <v>2943</v>
      </c>
      <c r="P875" t="s">
        <v>45</v>
      </c>
      <c r="Q875" t="s">
        <v>46</v>
      </c>
      <c r="R875" t="s">
        <v>47</v>
      </c>
      <c r="S875" t="s">
        <v>33</v>
      </c>
      <c r="T875" t="s">
        <v>10770</v>
      </c>
      <c r="U875" t="s">
        <v>10771</v>
      </c>
      <c r="V875" t="s">
        <v>10699</v>
      </c>
      <c r="X875" t="str">
        <f>VLOOKUP(pbp!V3625, games!$B$2:$R$40, 3, FALSE)</f>
        <v>2020-10-13T00:15Z</v>
      </c>
      <c r="Y875">
        <f>VLOOKUP(1*V875,NFLGames!$H$11:$H$555,1,FALSE)</f>
        <v>401128116</v>
      </c>
      <c r="Z875">
        <f>VLOOKUP($Y875, NFLGames!$H$11:$K$555,2,FALSE)</f>
        <v>2019</v>
      </c>
      <c r="AA875">
        <f>VLOOKUP($Y875, NFLGames!$H$11:$K$555,3,FALSE)</f>
        <v>6</v>
      </c>
      <c r="AB875" s="6">
        <f>IF(A876=0, 0, AH876-tbl_pbp[[#This Row],[Saints Win %]])</f>
        <v>1.6999999999999904E-2</v>
      </c>
      <c r="AE875">
        <f>ABS(tbl_pbp[[#This Row],[play.homeScore]]-tbl_pbp[[#This Row],[play.awayScore]])</f>
        <v>0</v>
      </c>
      <c r="AF875">
        <f>IF(tbl_pbp[[#This Row],[Play Saints Win % Increase]]&gt;=$AF$4,1,0)</f>
        <v>0</v>
      </c>
      <c r="AG875" t="str">
        <f>VLOOKUP(tbl_pbp[[#This Row],[gameId]], games!$B$2:$T$40, 9, FALSE)</f>
        <v>new-orleans-saints</v>
      </c>
      <c r="AH875" s="5">
        <f>IF(tbl_pbp[[#This Row],[AwayTeam]] &lt;&gt; "new-orleans-saints", tbl_pbp[[#This Row],[homeWinPercentage]], 1-tbl_pbp[[#This Row],[homeWinPercentage]])</f>
        <v>0.56600000000000006</v>
      </c>
      <c r="AI875" s="13">
        <f>tbl_pbp[[#This Row],[Kamara]]*tbl_pbp[[#This Row],[Impactful Play]]</f>
        <v>0</v>
      </c>
      <c r="AJ875" s="13">
        <f>tbl_pbp[[#This Row],[Thomas]]*tbl_pbp[[#This Row],[Impactful Play]]</f>
        <v>0</v>
      </c>
      <c r="AK875" s="13" t="str">
        <f>VLOOKUP(tbl_pbp[[#This Row],[Play Saints Win % Increase]], tbl_impact[],3,TRUE)</f>
        <v>Scented (0 to +5%)</v>
      </c>
    </row>
    <row r="876" spans="1:37">
      <c r="A876" s="1">
        <v>24</v>
      </c>
      <c r="B876" s="5">
        <v>0.41699999999999998</v>
      </c>
      <c r="C876" t="s">
        <v>10772</v>
      </c>
      <c r="D876">
        <v>0</v>
      </c>
      <c r="E876">
        <v>0</v>
      </c>
      <c r="F876">
        <v>1</v>
      </c>
      <c r="G876">
        <v>0</v>
      </c>
      <c r="H876">
        <v>0</v>
      </c>
      <c r="I876">
        <v>8</v>
      </c>
      <c r="J876">
        <v>4</v>
      </c>
      <c r="K876" t="s">
        <v>10697</v>
      </c>
      <c r="L876">
        <v>2</v>
      </c>
      <c r="M876">
        <v>96</v>
      </c>
      <c r="N876" t="s">
        <v>10773</v>
      </c>
      <c r="O876" t="s">
        <v>1107</v>
      </c>
      <c r="P876" t="s">
        <v>22</v>
      </c>
      <c r="Q876" t="s">
        <v>37</v>
      </c>
      <c r="S876" t="s">
        <v>73</v>
      </c>
      <c r="T876" t="s">
        <v>10774</v>
      </c>
      <c r="U876" t="s">
        <v>10775</v>
      </c>
      <c r="V876" t="s">
        <v>10699</v>
      </c>
      <c r="X876" t="str">
        <f>VLOOKUP(pbp!V3626, games!$B$2:$R$40, 3, FALSE)</f>
        <v>2020-10-13T00:15Z</v>
      </c>
      <c r="Y876">
        <f>VLOOKUP(1*V876,NFLGames!$H$11:$H$555,1,FALSE)</f>
        <v>401128116</v>
      </c>
      <c r="Z876">
        <f>VLOOKUP($Y876, NFLGames!$H$11:$K$555,2,FALSE)</f>
        <v>2019</v>
      </c>
      <c r="AA876">
        <f>VLOOKUP($Y876, NFLGames!$H$11:$K$555,3,FALSE)</f>
        <v>6</v>
      </c>
      <c r="AB876" s="6">
        <f>IF(A877=0, 0, AH877-tbl_pbp[[#This Row],[Saints Win %]])</f>
        <v>4.2000000000000037E-2</v>
      </c>
      <c r="AE876">
        <f>ABS(tbl_pbp[[#This Row],[play.homeScore]]-tbl_pbp[[#This Row],[play.awayScore]])</f>
        <v>0</v>
      </c>
      <c r="AF876">
        <f>IF(tbl_pbp[[#This Row],[Play Saints Win % Increase]]&gt;=$AF$4,1,0)</f>
        <v>0</v>
      </c>
      <c r="AG876" t="str">
        <f>VLOOKUP(tbl_pbp[[#This Row],[gameId]], games!$B$2:$T$40, 9, FALSE)</f>
        <v>new-orleans-saints</v>
      </c>
      <c r="AH876" s="5">
        <f>IF(tbl_pbp[[#This Row],[AwayTeam]] &lt;&gt; "new-orleans-saints", tbl_pbp[[#This Row],[homeWinPercentage]], 1-tbl_pbp[[#This Row],[homeWinPercentage]])</f>
        <v>0.58299999999999996</v>
      </c>
      <c r="AI876" s="13">
        <f>tbl_pbp[[#This Row],[Kamara]]*tbl_pbp[[#This Row],[Impactful Play]]</f>
        <v>0</v>
      </c>
      <c r="AJ876" s="13">
        <f>tbl_pbp[[#This Row],[Thomas]]*tbl_pbp[[#This Row],[Impactful Play]]</f>
        <v>0</v>
      </c>
      <c r="AK876" s="13" t="str">
        <f>VLOOKUP(tbl_pbp[[#This Row],[Play Saints Win % Increase]], tbl_impact[],3,TRUE)</f>
        <v>Scented (0 to +5%)</v>
      </c>
    </row>
    <row r="877" spans="1:37">
      <c r="A877" s="1">
        <v>25</v>
      </c>
      <c r="B877" s="5">
        <v>0.375</v>
      </c>
      <c r="C877" t="s">
        <v>10776</v>
      </c>
      <c r="D877">
        <v>0</v>
      </c>
      <c r="E877">
        <v>0</v>
      </c>
      <c r="F877">
        <v>1</v>
      </c>
      <c r="G877">
        <v>0</v>
      </c>
      <c r="H877">
        <v>0</v>
      </c>
      <c r="I877">
        <v>8</v>
      </c>
      <c r="J877">
        <v>4</v>
      </c>
      <c r="K877" t="s">
        <v>10697</v>
      </c>
      <c r="L877">
        <v>3</v>
      </c>
      <c r="M877">
        <v>40</v>
      </c>
      <c r="N877" t="s">
        <v>10777</v>
      </c>
      <c r="O877" t="s">
        <v>10165</v>
      </c>
      <c r="P877" t="s">
        <v>22</v>
      </c>
      <c r="Q877" t="s">
        <v>37</v>
      </c>
      <c r="S877" t="s">
        <v>92</v>
      </c>
      <c r="T877" t="s">
        <v>10774</v>
      </c>
      <c r="U877" t="s">
        <v>10778</v>
      </c>
      <c r="V877" t="s">
        <v>10699</v>
      </c>
      <c r="X877" t="str">
        <f>VLOOKUP(pbp!V3627, games!$B$2:$R$40, 3, FALSE)</f>
        <v>2020-10-13T00:15Z</v>
      </c>
      <c r="Y877">
        <f>VLOOKUP(1*V877,NFLGames!$H$11:$H$555,1,FALSE)</f>
        <v>401128116</v>
      </c>
      <c r="Z877">
        <f>VLOOKUP($Y877, NFLGames!$H$11:$K$555,2,FALSE)</f>
        <v>2019</v>
      </c>
      <c r="AA877">
        <f>VLOOKUP($Y877, NFLGames!$H$11:$K$555,3,FALSE)</f>
        <v>6</v>
      </c>
      <c r="AB877" s="6">
        <f>IF(A878=0, 0, AH878-tbl_pbp[[#This Row],[Saints Win %]])</f>
        <v>-7.8999999999999959E-2</v>
      </c>
      <c r="AE877">
        <f>ABS(tbl_pbp[[#This Row],[play.homeScore]]-tbl_pbp[[#This Row],[play.awayScore]])</f>
        <v>0</v>
      </c>
      <c r="AF877">
        <f>IF(tbl_pbp[[#This Row],[Play Saints Win % Increase]]&gt;=$AF$4,1,0)</f>
        <v>0</v>
      </c>
      <c r="AG877" t="str">
        <f>VLOOKUP(tbl_pbp[[#This Row],[gameId]], games!$B$2:$T$40, 9, FALSE)</f>
        <v>new-orleans-saints</v>
      </c>
      <c r="AH877" s="5">
        <f>IF(tbl_pbp[[#This Row],[AwayTeam]] &lt;&gt; "new-orleans-saints", tbl_pbp[[#This Row],[homeWinPercentage]], 1-tbl_pbp[[#This Row],[homeWinPercentage]])</f>
        <v>0.625</v>
      </c>
      <c r="AI877" s="13">
        <f>tbl_pbp[[#This Row],[Kamara]]*tbl_pbp[[#This Row],[Impactful Play]]</f>
        <v>0</v>
      </c>
      <c r="AJ877" s="13">
        <f>tbl_pbp[[#This Row],[Thomas]]*tbl_pbp[[#This Row],[Impactful Play]]</f>
        <v>0</v>
      </c>
      <c r="AK877" s="13" t="str">
        <f>VLOOKUP(tbl_pbp[[#This Row],[Play Saints Win % Increase]], tbl_impact[],3,TRUE)</f>
        <v>Smelly (worse than-5% -&gt; -10%)</v>
      </c>
    </row>
    <row r="878" spans="1:37">
      <c r="A878" s="1">
        <v>26</v>
      </c>
      <c r="B878" s="5">
        <v>0.45400000000000001</v>
      </c>
      <c r="C878" t="s">
        <v>10779</v>
      </c>
      <c r="D878">
        <v>0</v>
      </c>
      <c r="E878">
        <v>0</v>
      </c>
      <c r="F878">
        <v>1</v>
      </c>
      <c r="G878">
        <v>0</v>
      </c>
      <c r="H878">
        <v>0</v>
      </c>
      <c r="I878">
        <v>8</v>
      </c>
      <c r="J878">
        <v>4</v>
      </c>
      <c r="K878" t="s">
        <v>10697</v>
      </c>
      <c r="L878">
        <v>4</v>
      </c>
      <c r="M878">
        <v>96</v>
      </c>
      <c r="N878" t="s">
        <v>10780</v>
      </c>
      <c r="O878" t="s">
        <v>2324</v>
      </c>
      <c r="P878" t="s">
        <v>66</v>
      </c>
      <c r="Q878" t="s">
        <v>67</v>
      </c>
      <c r="R878" t="s">
        <v>68</v>
      </c>
      <c r="S878" t="s">
        <v>160</v>
      </c>
      <c r="T878" t="s">
        <v>10774</v>
      </c>
      <c r="U878" t="s">
        <v>10781</v>
      </c>
      <c r="V878" t="s">
        <v>10699</v>
      </c>
      <c r="X878" t="str">
        <f>VLOOKUP(pbp!V3628, games!$B$2:$R$40, 3, FALSE)</f>
        <v>2020-10-13T00:15Z</v>
      </c>
      <c r="Y878">
        <f>VLOOKUP(1*V878,NFLGames!$H$11:$H$555,1,FALSE)</f>
        <v>401128116</v>
      </c>
      <c r="Z878">
        <f>VLOOKUP($Y878, NFLGames!$H$11:$K$555,2,FALSE)</f>
        <v>2019</v>
      </c>
      <c r="AA878">
        <f>VLOOKUP($Y878, NFLGames!$H$11:$K$555,3,FALSE)</f>
        <v>6</v>
      </c>
      <c r="AB878" s="6">
        <f>IF(A879=0, 0, AH879-tbl_pbp[[#This Row],[Saints Win %]])</f>
        <v>-7.1000000000000063E-2</v>
      </c>
      <c r="AE878">
        <f>ABS(tbl_pbp[[#This Row],[play.homeScore]]-tbl_pbp[[#This Row],[play.awayScore]])</f>
        <v>0</v>
      </c>
      <c r="AF878">
        <f>IF(tbl_pbp[[#This Row],[Play Saints Win % Increase]]&gt;=$AF$4,1,0)</f>
        <v>0</v>
      </c>
      <c r="AG878" t="str">
        <f>VLOOKUP(tbl_pbp[[#This Row],[gameId]], games!$B$2:$T$40, 9, FALSE)</f>
        <v>new-orleans-saints</v>
      </c>
      <c r="AH878" s="5">
        <f>IF(tbl_pbp[[#This Row],[AwayTeam]] &lt;&gt; "new-orleans-saints", tbl_pbp[[#This Row],[homeWinPercentage]], 1-tbl_pbp[[#This Row],[homeWinPercentage]])</f>
        <v>0.54600000000000004</v>
      </c>
      <c r="AI878" s="13">
        <f>tbl_pbp[[#This Row],[Kamara]]*tbl_pbp[[#This Row],[Impactful Play]]</f>
        <v>0</v>
      </c>
      <c r="AJ878" s="13">
        <f>tbl_pbp[[#This Row],[Thomas]]*tbl_pbp[[#This Row],[Impactful Play]]</f>
        <v>0</v>
      </c>
      <c r="AK878" s="13" t="str">
        <f>VLOOKUP(tbl_pbp[[#This Row],[Play Saints Win % Increase]], tbl_impact[],3,TRUE)</f>
        <v>Smelly (worse than-5% -&gt; -10%)</v>
      </c>
    </row>
    <row r="879" spans="1:37">
      <c r="A879" s="1">
        <v>27</v>
      </c>
      <c r="B879" s="5">
        <v>0.52500000000000002</v>
      </c>
      <c r="C879" t="s">
        <v>10782</v>
      </c>
      <c r="D879">
        <v>0</v>
      </c>
      <c r="E879">
        <v>0</v>
      </c>
      <c r="F879">
        <v>1</v>
      </c>
      <c r="G879">
        <v>0</v>
      </c>
      <c r="H879">
        <v>0</v>
      </c>
      <c r="I879">
        <v>10</v>
      </c>
      <c r="J879">
        <v>37</v>
      </c>
      <c r="K879" t="s">
        <v>29</v>
      </c>
      <c r="L879">
        <v>1</v>
      </c>
      <c r="M879">
        <v>37</v>
      </c>
      <c r="N879" t="s">
        <v>10783</v>
      </c>
      <c r="O879" t="s">
        <v>6324</v>
      </c>
      <c r="P879" t="s">
        <v>266</v>
      </c>
      <c r="Q879" t="s">
        <v>267</v>
      </c>
      <c r="S879" t="s">
        <v>33</v>
      </c>
      <c r="T879" t="s">
        <v>10784</v>
      </c>
      <c r="U879" t="s">
        <v>10785</v>
      </c>
      <c r="V879" t="s">
        <v>10699</v>
      </c>
      <c r="X879" t="str">
        <f>VLOOKUP(pbp!V3629, games!$B$2:$R$40, 3, FALSE)</f>
        <v>2020-10-13T00:15Z</v>
      </c>
      <c r="Y879">
        <f>VLOOKUP(1*V879,NFLGames!$H$11:$H$555,1,FALSE)</f>
        <v>401128116</v>
      </c>
      <c r="Z879">
        <f>VLOOKUP($Y879, NFLGames!$H$11:$K$555,2,FALSE)</f>
        <v>2019</v>
      </c>
      <c r="AA879">
        <f>VLOOKUP($Y879, NFLGames!$H$11:$K$555,3,FALSE)</f>
        <v>6</v>
      </c>
      <c r="AB879" s="6">
        <f>IF(A880=0, 0, AH880-tbl_pbp[[#This Row],[Saints Win %]])</f>
        <v>6.7999999999999949E-2</v>
      </c>
      <c r="AE879">
        <f>ABS(tbl_pbp[[#This Row],[play.homeScore]]-tbl_pbp[[#This Row],[play.awayScore]])</f>
        <v>0</v>
      </c>
      <c r="AF879">
        <f>IF(tbl_pbp[[#This Row],[Play Saints Win % Increase]]&gt;=$AF$4,1,0)</f>
        <v>0</v>
      </c>
      <c r="AG879" t="str">
        <f>VLOOKUP(tbl_pbp[[#This Row],[gameId]], games!$B$2:$T$40, 9, FALSE)</f>
        <v>new-orleans-saints</v>
      </c>
      <c r="AH879" s="5">
        <f>IF(tbl_pbp[[#This Row],[AwayTeam]] &lt;&gt; "new-orleans-saints", tbl_pbp[[#This Row],[homeWinPercentage]], 1-tbl_pbp[[#This Row],[homeWinPercentage]])</f>
        <v>0.47499999999999998</v>
      </c>
      <c r="AI879" s="13">
        <f>tbl_pbp[[#This Row],[Kamara]]*tbl_pbp[[#This Row],[Impactful Play]]</f>
        <v>0</v>
      </c>
      <c r="AJ879" s="13">
        <f>tbl_pbp[[#This Row],[Thomas]]*tbl_pbp[[#This Row],[Impactful Play]]</f>
        <v>0</v>
      </c>
      <c r="AK879" s="13" t="str">
        <f>VLOOKUP(tbl_pbp[[#This Row],[Play Saints Win % Increase]], tbl_impact[],3,TRUE)</f>
        <v>Perfumed (5 to + 10%)</v>
      </c>
    </row>
    <row r="880" spans="1:37">
      <c r="A880" s="1">
        <v>28</v>
      </c>
      <c r="B880" s="5">
        <v>0.45700000000000002</v>
      </c>
      <c r="C880" t="s">
        <v>10786</v>
      </c>
      <c r="D880">
        <v>0</v>
      </c>
      <c r="E880">
        <v>0</v>
      </c>
      <c r="F880">
        <v>1</v>
      </c>
      <c r="G880">
        <v>0</v>
      </c>
      <c r="H880">
        <v>0</v>
      </c>
      <c r="I880">
        <v>13</v>
      </c>
      <c r="J880">
        <v>40</v>
      </c>
      <c r="K880" t="s">
        <v>29</v>
      </c>
      <c r="L880">
        <v>2</v>
      </c>
      <c r="M880">
        <v>40</v>
      </c>
      <c r="N880" t="s">
        <v>10787</v>
      </c>
      <c r="O880" t="s">
        <v>214</v>
      </c>
      <c r="P880" t="s">
        <v>22</v>
      </c>
      <c r="Q880" t="s">
        <v>37</v>
      </c>
      <c r="S880" t="s">
        <v>939</v>
      </c>
      <c r="T880" t="s">
        <v>10788</v>
      </c>
      <c r="U880" t="s">
        <v>10789</v>
      </c>
      <c r="V880" t="s">
        <v>10699</v>
      </c>
      <c r="X880" t="str">
        <f>VLOOKUP(pbp!V3630, games!$B$2:$R$40, 3, FALSE)</f>
        <v>2020-10-13T00:15Z</v>
      </c>
      <c r="Y880">
        <f>VLOOKUP(1*V880,NFLGames!$H$11:$H$555,1,FALSE)</f>
        <v>401128116</v>
      </c>
      <c r="Z880">
        <f>VLOOKUP($Y880, NFLGames!$H$11:$K$555,2,FALSE)</f>
        <v>2019</v>
      </c>
      <c r="AA880">
        <f>VLOOKUP($Y880, NFLGames!$H$11:$K$555,3,FALSE)</f>
        <v>6</v>
      </c>
      <c r="AB880" s="6">
        <f>IF(A881=0, 0, AH881-tbl_pbp[[#This Row],[Saints Win %]])</f>
        <v>-1.5999999999999903E-2</v>
      </c>
      <c r="AE880">
        <f>ABS(tbl_pbp[[#This Row],[play.homeScore]]-tbl_pbp[[#This Row],[play.awayScore]])</f>
        <v>0</v>
      </c>
      <c r="AF880">
        <f>IF(tbl_pbp[[#This Row],[Play Saints Win % Increase]]&gt;=$AF$4,1,0)</f>
        <v>0</v>
      </c>
      <c r="AG880" t="str">
        <f>VLOOKUP(tbl_pbp[[#This Row],[gameId]], games!$B$2:$T$40, 9, FALSE)</f>
        <v>new-orleans-saints</v>
      </c>
      <c r="AH880" s="5">
        <f>IF(tbl_pbp[[#This Row],[AwayTeam]] &lt;&gt; "new-orleans-saints", tbl_pbp[[#This Row],[homeWinPercentage]], 1-tbl_pbp[[#This Row],[homeWinPercentage]])</f>
        <v>0.54299999999999993</v>
      </c>
      <c r="AI880" s="13">
        <f>tbl_pbp[[#This Row],[Kamara]]*tbl_pbp[[#This Row],[Impactful Play]]</f>
        <v>0</v>
      </c>
      <c r="AJ880" s="13">
        <f>tbl_pbp[[#This Row],[Thomas]]*tbl_pbp[[#This Row],[Impactful Play]]</f>
        <v>0</v>
      </c>
      <c r="AK880" s="13" t="str">
        <f>VLOOKUP(tbl_pbp[[#This Row],[Play Saints Win % Increase]], tbl_impact[],3,TRUE)</f>
        <v>Bad (0 to -5%)</v>
      </c>
    </row>
    <row r="881" spans="1:37">
      <c r="A881" s="1">
        <v>29</v>
      </c>
      <c r="B881" s="5">
        <v>0.47299999999999998</v>
      </c>
      <c r="C881" t="s">
        <v>10790</v>
      </c>
      <c r="D881">
        <v>0</v>
      </c>
      <c r="E881">
        <v>0</v>
      </c>
      <c r="F881">
        <v>1</v>
      </c>
      <c r="G881">
        <v>0</v>
      </c>
      <c r="H881">
        <v>0</v>
      </c>
      <c r="I881">
        <v>13</v>
      </c>
      <c r="J881">
        <v>40</v>
      </c>
      <c r="K881" t="s">
        <v>29</v>
      </c>
      <c r="L881">
        <v>3</v>
      </c>
      <c r="M881">
        <v>40</v>
      </c>
      <c r="N881" t="s">
        <v>10791</v>
      </c>
      <c r="O881" t="s">
        <v>4162</v>
      </c>
      <c r="P881" t="s">
        <v>30</v>
      </c>
      <c r="Q881" t="s">
        <v>31</v>
      </c>
      <c r="R881" t="s">
        <v>32</v>
      </c>
      <c r="S881" t="s">
        <v>943</v>
      </c>
      <c r="T881" t="s">
        <v>10788</v>
      </c>
      <c r="U881" t="s">
        <v>10792</v>
      </c>
      <c r="V881" t="s">
        <v>10699</v>
      </c>
      <c r="X881" t="str">
        <f>VLOOKUP(pbp!V3631, games!$B$2:$R$40, 3, FALSE)</f>
        <v>2020-10-13T00:15Z</v>
      </c>
      <c r="Y881">
        <f>VLOOKUP(1*V881,NFLGames!$H$11:$H$555,1,FALSE)</f>
        <v>401128116</v>
      </c>
      <c r="Z881">
        <f>VLOOKUP($Y881, NFLGames!$H$11:$K$555,2,FALSE)</f>
        <v>2019</v>
      </c>
      <c r="AA881">
        <f>VLOOKUP($Y881, NFLGames!$H$11:$K$555,3,FALSE)</f>
        <v>6</v>
      </c>
      <c r="AB881" s="6">
        <f>IF(A882=0, 0, AH882-tbl_pbp[[#This Row],[Saints Win %]])</f>
        <v>7.999999999999996E-2</v>
      </c>
      <c r="AE881">
        <f>ABS(tbl_pbp[[#This Row],[play.homeScore]]-tbl_pbp[[#This Row],[play.awayScore]])</f>
        <v>0</v>
      </c>
      <c r="AF881">
        <f>IF(tbl_pbp[[#This Row],[Play Saints Win % Increase]]&gt;=$AF$4,1,0)</f>
        <v>0</v>
      </c>
      <c r="AG881" t="str">
        <f>VLOOKUP(tbl_pbp[[#This Row],[gameId]], games!$B$2:$T$40, 9, FALSE)</f>
        <v>new-orleans-saints</v>
      </c>
      <c r="AH881" s="5">
        <f>IF(tbl_pbp[[#This Row],[AwayTeam]] &lt;&gt; "new-orleans-saints", tbl_pbp[[#This Row],[homeWinPercentage]], 1-tbl_pbp[[#This Row],[homeWinPercentage]])</f>
        <v>0.52700000000000002</v>
      </c>
      <c r="AI881" s="13">
        <f>tbl_pbp[[#This Row],[Kamara]]*tbl_pbp[[#This Row],[Impactful Play]]</f>
        <v>0</v>
      </c>
      <c r="AJ881" s="13">
        <f>tbl_pbp[[#This Row],[Thomas]]*tbl_pbp[[#This Row],[Impactful Play]]</f>
        <v>0</v>
      </c>
      <c r="AK881" s="13" t="str">
        <f>VLOOKUP(tbl_pbp[[#This Row],[Play Saints Win % Increase]], tbl_impact[],3,TRUE)</f>
        <v>Perfumed (5 to + 10%)</v>
      </c>
    </row>
    <row r="882" spans="1:37">
      <c r="A882" s="1">
        <v>30</v>
      </c>
      <c r="B882" s="5">
        <v>0.39300000000000002</v>
      </c>
      <c r="C882" t="s">
        <v>10793</v>
      </c>
      <c r="D882">
        <v>0</v>
      </c>
      <c r="E882">
        <v>0</v>
      </c>
      <c r="F882">
        <v>1</v>
      </c>
      <c r="G882">
        <v>0</v>
      </c>
      <c r="H882">
        <v>0</v>
      </c>
      <c r="I882">
        <v>10</v>
      </c>
      <c r="J882">
        <v>27</v>
      </c>
      <c r="K882" t="s">
        <v>29</v>
      </c>
      <c r="L882">
        <v>1</v>
      </c>
      <c r="M882">
        <v>27</v>
      </c>
      <c r="N882" t="s">
        <v>10794</v>
      </c>
      <c r="O882" t="s">
        <v>5039</v>
      </c>
      <c r="P882" t="s">
        <v>22</v>
      </c>
      <c r="Q882" t="s">
        <v>37</v>
      </c>
      <c r="S882" t="s">
        <v>33</v>
      </c>
      <c r="T882" t="s">
        <v>10795</v>
      </c>
      <c r="U882" t="s">
        <v>10796</v>
      </c>
      <c r="V882" t="s">
        <v>10699</v>
      </c>
      <c r="X882" t="str">
        <f>VLOOKUP(pbp!V3632, games!$B$2:$R$40, 3, FALSE)</f>
        <v>2020-10-13T00:15Z</v>
      </c>
      <c r="Y882">
        <f>VLOOKUP(1*V882,NFLGames!$H$11:$H$555,1,FALSE)</f>
        <v>401128116</v>
      </c>
      <c r="Z882">
        <f>VLOOKUP($Y882, NFLGames!$H$11:$K$555,2,FALSE)</f>
        <v>2019</v>
      </c>
      <c r="AA882">
        <f>VLOOKUP($Y882, NFLGames!$H$11:$K$555,3,FALSE)</f>
        <v>6</v>
      </c>
      <c r="AB882" s="6">
        <f>IF(A883=0, 0, AH883-tbl_pbp[[#This Row],[Saints Win %]])</f>
        <v>-2.2999999999999909E-2</v>
      </c>
      <c r="AE882">
        <f>ABS(tbl_pbp[[#This Row],[play.homeScore]]-tbl_pbp[[#This Row],[play.awayScore]])</f>
        <v>0</v>
      </c>
      <c r="AF882">
        <f>IF(tbl_pbp[[#This Row],[Play Saints Win % Increase]]&gt;=$AF$4,1,0)</f>
        <v>0</v>
      </c>
      <c r="AG882" t="str">
        <f>VLOOKUP(tbl_pbp[[#This Row],[gameId]], games!$B$2:$T$40, 9, FALSE)</f>
        <v>new-orleans-saints</v>
      </c>
      <c r="AH882" s="5">
        <f>IF(tbl_pbp[[#This Row],[AwayTeam]] &lt;&gt; "new-orleans-saints", tbl_pbp[[#This Row],[homeWinPercentage]], 1-tbl_pbp[[#This Row],[homeWinPercentage]])</f>
        <v>0.60699999999999998</v>
      </c>
      <c r="AI882" s="13">
        <f>tbl_pbp[[#This Row],[Kamara]]*tbl_pbp[[#This Row],[Impactful Play]]</f>
        <v>0</v>
      </c>
      <c r="AJ882" s="13">
        <f>tbl_pbp[[#This Row],[Thomas]]*tbl_pbp[[#This Row],[Impactful Play]]</f>
        <v>0</v>
      </c>
      <c r="AK882" s="13" t="str">
        <f>VLOOKUP(tbl_pbp[[#This Row],[Play Saints Win % Increase]], tbl_impact[],3,TRUE)</f>
        <v>Bad (0 to -5%)</v>
      </c>
    </row>
    <row r="883" spans="1:37">
      <c r="A883" s="1">
        <v>31</v>
      </c>
      <c r="B883" s="5">
        <v>0.41599999999999998</v>
      </c>
      <c r="C883" t="s">
        <v>10797</v>
      </c>
      <c r="D883">
        <v>0</v>
      </c>
      <c r="E883">
        <v>0</v>
      </c>
      <c r="F883">
        <v>1</v>
      </c>
      <c r="G883">
        <v>0</v>
      </c>
      <c r="H883">
        <v>0</v>
      </c>
      <c r="I883">
        <v>10</v>
      </c>
      <c r="J883">
        <v>27</v>
      </c>
      <c r="K883" t="s">
        <v>29</v>
      </c>
      <c r="L883">
        <v>2</v>
      </c>
      <c r="M883">
        <v>27</v>
      </c>
      <c r="N883" t="s">
        <v>10798</v>
      </c>
      <c r="O883" t="s">
        <v>5043</v>
      </c>
      <c r="P883" t="s">
        <v>30</v>
      </c>
      <c r="Q883" t="s">
        <v>31</v>
      </c>
      <c r="R883" t="s">
        <v>32</v>
      </c>
      <c r="S883" t="s">
        <v>120</v>
      </c>
      <c r="T883" t="s">
        <v>10795</v>
      </c>
      <c r="U883" t="s">
        <v>10799</v>
      </c>
      <c r="V883" t="s">
        <v>10699</v>
      </c>
      <c r="X883" t="str">
        <f>VLOOKUP(pbp!V3633, games!$B$2:$R$40, 3, FALSE)</f>
        <v>2020-10-13T00:15Z</v>
      </c>
      <c r="Y883">
        <f>VLOOKUP(1*V883,NFLGames!$H$11:$H$555,1,FALSE)</f>
        <v>401128116</v>
      </c>
      <c r="Z883">
        <f>VLOOKUP($Y883, NFLGames!$H$11:$K$555,2,FALSE)</f>
        <v>2019</v>
      </c>
      <c r="AA883">
        <f>VLOOKUP($Y883, NFLGames!$H$11:$K$555,3,FALSE)</f>
        <v>6</v>
      </c>
      <c r="AB883" s="6">
        <f>IF(A884=0, 0, AH884-tbl_pbp[[#This Row],[Saints Win %]])</f>
        <v>-2.0000000000000018E-2</v>
      </c>
      <c r="AE883">
        <f>ABS(tbl_pbp[[#This Row],[play.homeScore]]-tbl_pbp[[#This Row],[play.awayScore]])</f>
        <v>0</v>
      </c>
      <c r="AF883">
        <f>IF(tbl_pbp[[#This Row],[Play Saints Win % Increase]]&gt;=$AF$4,1,0)</f>
        <v>0</v>
      </c>
      <c r="AG883" t="str">
        <f>VLOOKUP(tbl_pbp[[#This Row],[gameId]], games!$B$2:$T$40, 9, FALSE)</f>
        <v>new-orleans-saints</v>
      </c>
      <c r="AH883" s="5">
        <f>IF(tbl_pbp[[#This Row],[AwayTeam]] &lt;&gt; "new-orleans-saints", tbl_pbp[[#This Row],[homeWinPercentage]], 1-tbl_pbp[[#This Row],[homeWinPercentage]])</f>
        <v>0.58400000000000007</v>
      </c>
      <c r="AI883" s="13">
        <f>tbl_pbp[[#This Row],[Kamara]]*tbl_pbp[[#This Row],[Impactful Play]]</f>
        <v>0</v>
      </c>
      <c r="AJ883" s="13">
        <f>tbl_pbp[[#This Row],[Thomas]]*tbl_pbp[[#This Row],[Impactful Play]]</f>
        <v>0</v>
      </c>
      <c r="AK883" s="13" t="str">
        <f>VLOOKUP(tbl_pbp[[#This Row],[Play Saints Win % Increase]], tbl_impact[],3,TRUE)</f>
        <v>Bad (0 to -5%)</v>
      </c>
    </row>
    <row r="884" spans="1:37">
      <c r="A884" s="1">
        <v>32</v>
      </c>
      <c r="B884" s="5">
        <v>0.436</v>
      </c>
      <c r="C884" t="s">
        <v>10800</v>
      </c>
      <c r="D884">
        <v>0</v>
      </c>
      <c r="E884">
        <v>0</v>
      </c>
      <c r="F884">
        <v>1</v>
      </c>
      <c r="G884">
        <v>0</v>
      </c>
      <c r="H884">
        <v>0</v>
      </c>
      <c r="I884">
        <v>12</v>
      </c>
      <c r="J884">
        <v>29</v>
      </c>
      <c r="K884" t="s">
        <v>29</v>
      </c>
      <c r="L884">
        <v>3</v>
      </c>
      <c r="M884">
        <v>29</v>
      </c>
      <c r="N884" t="s">
        <v>10801</v>
      </c>
      <c r="O884" t="s">
        <v>2715</v>
      </c>
      <c r="P884" t="s">
        <v>22</v>
      </c>
      <c r="Q884" t="s">
        <v>37</v>
      </c>
      <c r="S884" t="s">
        <v>201</v>
      </c>
      <c r="T884" t="s">
        <v>10741</v>
      </c>
      <c r="U884" t="s">
        <v>10802</v>
      </c>
      <c r="V884" t="s">
        <v>10699</v>
      </c>
      <c r="X884" t="str">
        <f>VLOOKUP(pbp!V3634, games!$B$2:$R$40, 3, FALSE)</f>
        <v>2020-10-13T00:15Z</v>
      </c>
      <c r="Y884">
        <f>VLOOKUP(1*V884,NFLGames!$H$11:$H$555,1,FALSE)</f>
        <v>401128116</v>
      </c>
      <c r="Z884">
        <f>VLOOKUP($Y884, NFLGames!$H$11:$K$555,2,FALSE)</f>
        <v>2019</v>
      </c>
      <c r="AA884">
        <f>VLOOKUP($Y884, NFLGames!$H$11:$K$555,3,FALSE)</f>
        <v>6</v>
      </c>
      <c r="AB884" s="6">
        <f>IF(A885=0, 0, AH885-tbl_pbp[[#This Row],[Saints Win %]])</f>
        <v>2.4999999999999911E-2</v>
      </c>
      <c r="AE884">
        <f>ABS(tbl_pbp[[#This Row],[play.homeScore]]-tbl_pbp[[#This Row],[play.awayScore]])</f>
        <v>0</v>
      </c>
      <c r="AF884">
        <f>IF(tbl_pbp[[#This Row],[Play Saints Win % Increase]]&gt;=$AF$4,1,0)</f>
        <v>0</v>
      </c>
      <c r="AG884" t="str">
        <f>VLOOKUP(tbl_pbp[[#This Row],[gameId]], games!$B$2:$T$40, 9, FALSE)</f>
        <v>new-orleans-saints</v>
      </c>
      <c r="AH884" s="5">
        <f>IF(tbl_pbp[[#This Row],[AwayTeam]] &lt;&gt; "new-orleans-saints", tbl_pbp[[#This Row],[homeWinPercentage]], 1-tbl_pbp[[#This Row],[homeWinPercentage]])</f>
        <v>0.56400000000000006</v>
      </c>
      <c r="AI884" s="13">
        <f>tbl_pbp[[#This Row],[Kamara]]*tbl_pbp[[#This Row],[Impactful Play]]</f>
        <v>0</v>
      </c>
      <c r="AJ884" s="13">
        <f>tbl_pbp[[#This Row],[Thomas]]*tbl_pbp[[#This Row],[Impactful Play]]</f>
        <v>0</v>
      </c>
      <c r="AK884" s="13" t="str">
        <f>VLOOKUP(tbl_pbp[[#This Row],[Play Saints Win % Increase]], tbl_impact[],3,TRUE)</f>
        <v>Scented (0 to +5%)</v>
      </c>
    </row>
    <row r="885" spans="1:37">
      <c r="A885" s="1">
        <v>33</v>
      </c>
      <c r="B885" s="5">
        <v>0.41099999999999998</v>
      </c>
      <c r="C885" t="s">
        <v>10803</v>
      </c>
      <c r="D885">
        <v>0</v>
      </c>
      <c r="E885">
        <v>0</v>
      </c>
      <c r="F885">
        <v>1</v>
      </c>
      <c r="G885">
        <v>0</v>
      </c>
      <c r="H885">
        <v>3</v>
      </c>
      <c r="I885">
        <v>12</v>
      </c>
      <c r="J885">
        <v>29</v>
      </c>
      <c r="K885" t="s">
        <v>29</v>
      </c>
      <c r="L885">
        <v>4</v>
      </c>
      <c r="M885">
        <v>29</v>
      </c>
      <c r="N885" t="s">
        <v>10804</v>
      </c>
      <c r="O885" t="s">
        <v>346</v>
      </c>
      <c r="P885" t="s">
        <v>187</v>
      </c>
      <c r="Q885" t="s">
        <v>188</v>
      </c>
      <c r="R885" t="s">
        <v>189</v>
      </c>
      <c r="S885" t="s">
        <v>204</v>
      </c>
      <c r="T885" t="s">
        <v>10741</v>
      </c>
      <c r="U885" t="s">
        <v>10805</v>
      </c>
      <c r="V885" t="s">
        <v>10699</v>
      </c>
      <c r="X885" t="str">
        <f>VLOOKUP(pbp!V3635, games!$B$2:$R$40, 3, FALSE)</f>
        <v>2020-10-13T00:15Z</v>
      </c>
      <c r="Y885">
        <f>VLOOKUP(1*V885,NFLGames!$H$11:$H$555,1,FALSE)</f>
        <v>401128116</v>
      </c>
      <c r="Z885">
        <f>VLOOKUP($Y885, NFLGames!$H$11:$K$555,2,FALSE)</f>
        <v>2019</v>
      </c>
      <c r="AA885">
        <f>VLOOKUP($Y885, NFLGames!$H$11:$K$555,3,FALSE)</f>
        <v>6</v>
      </c>
      <c r="AB885" s="6">
        <f>IF(A886=0, 0, AH886-tbl_pbp[[#This Row],[Saints Win %]])</f>
        <v>-4.0000000000000036E-3</v>
      </c>
      <c r="AE885">
        <f>ABS(tbl_pbp[[#This Row],[play.homeScore]]-tbl_pbp[[#This Row],[play.awayScore]])</f>
        <v>3</v>
      </c>
      <c r="AF885">
        <f>IF(tbl_pbp[[#This Row],[Play Saints Win % Increase]]&gt;=$AF$4,1,0)</f>
        <v>0</v>
      </c>
      <c r="AG885" t="str">
        <f>VLOOKUP(tbl_pbp[[#This Row],[gameId]], games!$B$2:$T$40, 9, FALSE)</f>
        <v>new-orleans-saints</v>
      </c>
      <c r="AH885" s="5">
        <f>IF(tbl_pbp[[#This Row],[AwayTeam]] &lt;&gt; "new-orleans-saints", tbl_pbp[[#This Row],[homeWinPercentage]], 1-tbl_pbp[[#This Row],[homeWinPercentage]])</f>
        <v>0.58899999999999997</v>
      </c>
      <c r="AI885" s="13">
        <f>tbl_pbp[[#This Row],[Kamara]]*tbl_pbp[[#This Row],[Impactful Play]]</f>
        <v>0</v>
      </c>
      <c r="AJ885" s="13">
        <f>tbl_pbp[[#This Row],[Thomas]]*tbl_pbp[[#This Row],[Impactful Play]]</f>
        <v>0</v>
      </c>
      <c r="AK885" s="13" t="str">
        <f>VLOOKUP(tbl_pbp[[#This Row],[Play Saints Win % Increase]], tbl_impact[],3,TRUE)</f>
        <v>Bad (0 to -5%)</v>
      </c>
    </row>
    <row r="886" spans="1:37">
      <c r="A886" s="1">
        <v>34</v>
      </c>
      <c r="B886" s="5">
        <v>0.41499999999999998</v>
      </c>
      <c r="C886" t="s">
        <v>10806</v>
      </c>
      <c r="D886">
        <v>0</v>
      </c>
      <c r="E886">
        <v>0</v>
      </c>
      <c r="F886">
        <v>1</v>
      </c>
      <c r="G886">
        <v>0</v>
      </c>
      <c r="H886">
        <v>3</v>
      </c>
      <c r="I886">
        <v>0</v>
      </c>
      <c r="J886">
        <v>65</v>
      </c>
      <c r="K886" t="s">
        <v>29</v>
      </c>
      <c r="L886">
        <v>0</v>
      </c>
      <c r="M886">
        <v>65</v>
      </c>
      <c r="N886" t="s">
        <v>288</v>
      </c>
      <c r="O886" t="s">
        <v>346</v>
      </c>
      <c r="P886" t="s">
        <v>25</v>
      </c>
      <c r="Q886" t="s">
        <v>26</v>
      </c>
      <c r="R886" t="s">
        <v>27</v>
      </c>
      <c r="V886" t="s">
        <v>10699</v>
      </c>
      <c r="X886" t="str">
        <f>VLOOKUP(pbp!V3636, games!$B$2:$R$40, 3, FALSE)</f>
        <v>2020-10-13T00:15Z</v>
      </c>
      <c r="Y886">
        <f>VLOOKUP(1*V886,NFLGames!$H$11:$H$555,1,FALSE)</f>
        <v>401128116</v>
      </c>
      <c r="Z886">
        <f>VLOOKUP($Y886, NFLGames!$H$11:$K$555,2,FALSE)</f>
        <v>2019</v>
      </c>
      <c r="AA886">
        <f>VLOOKUP($Y886, NFLGames!$H$11:$K$555,3,FALSE)</f>
        <v>6</v>
      </c>
      <c r="AB886" s="6">
        <f>IF(A887=0, 0, AH887-tbl_pbp[[#This Row],[Saints Win %]])</f>
        <v>4.3000000000000038E-2</v>
      </c>
      <c r="AE886">
        <f>ABS(tbl_pbp[[#This Row],[play.homeScore]]-tbl_pbp[[#This Row],[play.awayScore]])</f>
        <v>3</v>
      </c>
      <c r="AF886">
        <f>IF(tbl_pbp[[#This Row],[Play Saints Win % Increase]]&gt;=$AF$4,1,0)</f>
        <v>0</v>
      </c>
      <c r="AG886" t="str">
        <f>VLOOKUP(tbl_pbp[[#This Row],[gameId]], games!$B$2:$T$40, 9, FALSE)</f>
        <v>new-orleans-saints</v>
      </c>
      <c r="AH886" s="5">
        <f>IF(tbl_pbp[[#This Row],[AwayTeam]] &lt;&gt; "new-orleans-saints", tbl_pbp[[#This Row],[homeWinPercentage]], 1-tbl_pbp[[#This Row],[homeWinPercentage]])</f>
        <v>0.58499999999999996</v>
      </c>
      <c r="AI886" s="13">
        <f>tbl_pbp[[#This Row],[Kamara]]*tbl_pbp[[#This Row],[Impactful Play]]</f>
        <v>0</v>
      </c>
      <c r="AJ886" s="13">
        <f>tbl_pbp[[#This Row],[Thomas]]*tbl_pbp[[#This Row],[Impactful Play]]</f>
        <v>0</v>
      </c>
      <c r="AK886" s="13" t="str">
        <f>VLOOKUP(tbl_pbp[[#This Row],[Play Saints Win % Increase]], tbl_impact[],3,TRUE)</f>
        <v>Scented (0 to +5%)</v>
      </c>
    </row>
    <row r="887" spans="1:37">
      <c r="A887" s="1">
        <v>35</v>
      </c>
      <c r="B887" s="5">
        <v>0.372</v>
      </c>
      <c r="C887" t="s">
        <v>10807</v>
      </c>
      <c r="D887">
        <v>0</v>
      </c>
      <c r="E887">
        <v>0</v>
      </c>
      <c r="F887">
        <v>1</v>
      </c>
      <c r="G887">
        <v>0</v>
      </c>
      <c r="H887">
        <v>3</v>
      </c>
      <c r="I887">
        <v>10</v>
      </c>
      <c r="J887">
        <v>25</v>
      </c>
      <c r="K887" t="s">
        <v>10697</v>
      </c>
      <c r="L887">
        <v>1</v>
      </c>
      <c r="M887">
        <v>75</v>
      </c>
      <c r="N887" t="s">
        <v>10808</v>
      </c>
      <c r="O887" t="s">
        <v>346</v>
      </c>
      <c r="P887" t="s">
        <v>94</v>
      </c>
      <c r="Q887" t="s">
        <v>95</v>
      </c>
      <c r="R887" t="s">
        <v>96</v>
      </c>
      <c r="S887" t="s">
        <v>33</v>
      </c>
      <c r="T887" t="s">
        <v>10809</v>
      </c>
      <c r="U887" t="s">
        <v>10810</v>
      </c>
      <c r="V887" t="s">
        <v>10699</v>
      </c>
      <c r="X887" t="str">
        <f>VLOOKUP(pbp!V3637, games!$B$2:$R$40, 3, FALSE)</f>
        <v>2020-10-13T00:15Z</v>
      </c>
      <c r="Y887">
        <f>VLOOKUP(1*V887,NFLGames!$H$11:$H$555,1,FALSE)</f>
        <v>401128116</v>
      </c>
      <c r="Z887">
        <f>VLOOKUP($Y887, NFLGames!$H$11:$K$555,2,FALSE)</f>
        <v>2019</v>
      </c>
      <c r="AA887">
        <f>VLOOKUP($Y887, NFLGames!$H$11:$K$555,3,FALSE)</f>
        <v>6</v>
      </c>
      <c r="AB887" s="6">
        <f>IF(A888=0, 0, AH888-tbl_pbp[[#This Row],[Saints Win %]])</f>
        <v>3.0000000000000027E-3</v>
      </c>
      <c r="AE887">
        <f>ABS(tbl_pbp[[#This Row],[play.homeScore]]-tbl_pbp[[#This Row],[play.awayScore]])</f>
        <v>3</v>
      </c>
      <c r="AF887">
        <f>IF(tbl_pbp[[#This Row],[Play Saints Win % Increase]]&gt;=$AF$4,1,0)</f>
        <v>0</v>
      </c>
      <c r="AG887" t="str">
        <f>VLOOKUP(tbl_pbp[[#This Row],[gameId]], games!$B$2:$T$40, 9, FALSE)</f>
        <v>new-orleans-saints</v>
      </c>
      <c r="AH887" s="5">
        <f>IF(tbl_pbp[[#This Row],[AwayTeam]] &lt;&gt; "new-orleans-saints", tbl_pbp[[#This Row],[homeWinPercentage]], 1-tbl_pbp[[#This Row],[homeWinPercentage]])</f>
        <v>0.628</v>
      </c>
      <c r="AI887" s="13">
        <f>tbl_pbp[[#This Row],[Kamara]]*tbl_pbp[[#This Row],[Impactful Play]]</f>
        <v>0</v>
      </c>
      <c r="AJ887" s="13">
        <f>tbl_pbp[[#This Row],[Thomas]]*tbl_pbp[[#This Row],[Impactful Play]]</f>
        <v>0</v>
      </c>
      <c r="AK887" s="13" t="str">
        <f>VLOOKUP(tbl_pbp[[#This Row],[Play Saints Win % Increase]], tbl_impact[],3,TRUE)</f>
        <v>Scented (0 to +5%)</v>
      </c>
    </row>
    <row r="888" spans="1:37">
      <c r="A888" s="1">
        <v>36</v>
      </c>
      <c r="B888" s="5">
        <v>0.36899999999999999</v>
      </c>
      <c r="C888" t="s">
        <v>10811</v>
      </c>
      <c r="D888">
        <v>0</v>
      </c>
      <c r="E888">
        <v>0</v>
      </c>
      <c r="F888">
        <v>1</v>
      </c>
      <c r="G888">
        <v>0</v>
      </c>
      <c r="H888">
        <v>3</v>
      </c>
      <c r="I888">
        <v>15</v>
      </c>
      <c r="J888">
        <v>20</v>
      </c>
      <c r="K888" t="s">
        <v>10697</v>
      </c>
      <c r="L888">
        <v>1</v>
      </c>
      <c r="M888">
        <v>80</v>
      </c>
      <c r="N888" t="s">
        <v>10812</v>
      </c>
      <c r="O888" t="s">
        <v>346</v>
      </c>
      <c r="P888" t="s">
        <v>45</v>
      </c>
      <c r="Q888" t="s">
        <v>46</v>
      </c>
      <c r="R888" t="s">
        <v>47</v>
      </c>
      <c r="S888" t="s">
        <v>250</v>
      </c>
      <c r="T888" t="s">
        <v>10730</v>
      </c>
      <c r="U888" t="s">
        <v>10813</v>
      </c>
      <c r="V888" t="s">
        <v>10699</v>
      </c>
      <c r="X888" t="str">
        <f>VLOOKUP(pbp!V3638, games!$B$2:$R$40, 3, FALSE)</f>
        <v>2020-10-13T00:15Z</v>
      </c>
      <c r="Y888">
        <f>VLOOKUP(1*V888,NFLGames!$H$11:$H$555,1,FALSE)</f>
        <v>401128116</v>
      </c>
      <c r="Z888">
        <f>VLOOKUP($Y888, NFLGames!$H$11:$K$555,2,FALSE)</f>
        <v>2019</v>
      </c>
      <c r="AA888">
        <f>VLOOKUP($Y888, NFLGames!$H$11:$K$555,3,FALSE)</f>
        <v>6</v>
      </c>
      <c r="AB888" s="6">
        <f>IF(A889=0, 0, AH889-tbl_pbp[[#This Row],[Saints Win %]])</f>
        <v>-2.200000000000002E-2</v>
      </c>
      <c r="AE888">
        <f>ABS(tbl_pbp[[#This Row],[play.homeScore]]-tbl_pbp[[#This Row],[play.awayScore]])</f>
        <v>3</v>
      </c>
      <c r="AF888">
        <f>IF(tbl_pbp[[#This Row],[Play Saints Win % Increase]]&gt;=$AF$4,1,0)</f>
        <v>0</v>
      </c>
      <c r="AG888" t="str">
        <f>VLOOKUP(tbl_pbp[[#This Row],[gameId]], games!$B$2:$T$40, 9, FALSE)</f>
        <v>new-orleans-saints</v>
      </c>
      <c r="AH888" s="5">
        <f>IF(tbl_pbp[[#This Row],[AwayTeam]] &lt;&gt; "new-orleans-saints", tbl_pbp[[#This Row],[homeWinPercentage]], 1-tbl_pbp[[#This Row],[homeWinPercentage]])</f>
        <v>0.63100000000000001</v>
      </c>
      <c r="AI888" s="13">
        <f>tbl_pbp[[#This Row],[Kamara]]*tbl_pbp[[#This Row],[Impactful Play]]</f>
        <v>0</v>
      </c>
      <c r="AJ888" s="13">
        <f>tbl_pbp[[#This Row],[Thomas]]*tbl_pbp[[#This Row],[Impactful Play]]</f>
        <v>0</v>
      </c>
      <c r="AK888" s="13" t="str">
        <f>VLOOKUP(tbl_pbp[[#This Row],[Play Saints Win % Increase]], tbl_impact[],3,TRUE)</f>
        <v>Bad (0 to -5%)</v>
      </c>
    </row>
    <row r="889" spans="1:37">
      <c r="A889" s="1">
        <v>37</v>
      </c>
      <c r="B889" s="5">
        <v>0.39100000000000001</v>
      </c>
      <c r="C889" t="s">
        <v>10814</v>
      </c>
      <c r="D889">
        <v>0</v>
      </c>
      <c r="E889">
        <v>0</v>
      </c>
      <c r="F889">
        <v>1</v>
      </c>
      <c r="G889">
        <v>0</v>
      </c>
      <c r="H889">
        <v>3</v>
      </c>
      <c r="I889">
        <v>13</v>
      </c>
      <c r="J889">
        <v>22</v>
      </c>
      <c r="K889" t="s">
        <v>10697</v>
      </c>
      <c r="L889">
        <v>2</v>
      </c>
      <c r="M889">
        <v>78</v>
      </c>
      <c r="N889" t="s">
        <v>10815</v>
      </c>
      <c r="O889" t="s">
        <v>352</v>
      </c>
      <c r="P889" t="s">
        <v>45</v>
      </c>
      <c r="Q889" t="s">
        <v>46</v>
      </c>
      <c r="R889" t="s">
        <v>47</v>
      </c>
      <c r="S889" t="s">
        <v>939</v>
      </c>
      <c r="T889" t="s">
        <v>10816</v>
      </c>
      <c r="U889" t="s">
        <v>10817</v>
      </c>
      <c r="V889" t="s">
        <v>10699</v>
      </c>
      <c r="X889" t="str">
        <f>VLOOKUP(pbp!V3639, games!$B$2:$R$40, 3, FALSE)</f>
        <v>2020-10-13T00:15Z</v>
      </c>
      <c r="Y889">
        <f>VLOOKUP(1*V889,NFLGames!$H$11:$H$555,1,FALSE)</f>
        <v>401128116</v>
      </c>
      <c r="Z889">
        <f>VLOOKUP($Y889, NFLGames!$H$11:$K$555,2,FALSE)</f>
        <v>2019</v>
      </c>
      <c r="AA889">
        <f>VLOOKUP($Y889, NFLGames!$H$11:$K$555,3,FALSE)</f>
        <v>6</v>
      </c>
      <c r="AB889" s="6">
        <f>IF(A890=0, 0, AH890-tbl_pbp[[#This Row],[Saints Win %]])</f>
        <v>0</v>
      </c>
      <c r="AE889">
        <f>ABS(tbl_pbp[[#This Row],[play.homeScore]]-tbl_pbp[[#This Row],[play.awayScore]])</f>
        <v>3</v>
      </c>
      <c r="AF889">
        <f>IF(tbl_pbp[[#This Row],[Play Saints Win % Increase]]&gt;=$AF$4,1,0)</f>
        <v>0</v>
      </c>
      <c r="AG889" t="str">
        <f>VLOOKUP(tbl_pbp[[#This Row],[gameId]], games!$B$2:$T$40, 9, FALSE)</f>
        <v>new-orleans-saints</v>
      </c>
      <c r="AH889" s="5">
        <f>IF(tbl_pbp[[#This Row],[AwayTeam]] &lt;&gt; "new-orleans-saints", tbl_pbp[[#This Row],[homeWinPercentage]], 1-tbl_pbp[[#This Row],[homeWinPercentage]])</f>
        <v>0.60899999999999999</v>
      </c>
      <c r="AI889" s="13">
        <f>tbl_pbp[[#This Row],[Kamara]]*tbl_pbp[[#This Row],[Impactful Play]]</f>
        <v>0</v>
      </c>
      <c r="AJ889" s="13">
        <f>tbl_pbp[[#This Row],[Thomas]]*tbl_pbp[[#This Row],[Impactful Play]]</f>
        <v>0</v>
      </c>
      <c r="AK889" s="13" t="str">
        <f>VLOOKUP(tbl_pbp[[#This Row],[Play Saints Win % Increase]], tbl_impact[],3,TRUE)</f>
        <v>Scented (0 to +5%)</v>
      </c>
    </row>
    <row r="890" spans="1:37">
      <c r="A890" s="1">
        <v>38</v>
      </c>
      <c r="B890" s="5">
        <v>0.39100000000000001</v>
      </c>
      <c r="C890" t="s">
        <v>10818</v>
      </c>
      <c r="D890">
        <v>0</v>
      </c>
      <c r="E890">
        <v>0</v>
      </c>
      <c r="F890">
        <v>1</v>
      </c>
      <c r="G890">
        <v>0</v>
      </c>
      <c r="H890">
        <v>3</v>
      </c>
      <c r="I890">
        <v>5</v>
      </c>
      <c r="J890">
        <v>30</v>
      </c>
      <c r="K890" t="s">
        <v>10697</v>
      </c>
      <c r="L890">
        <v>3</v>
      </c>
      <c r="M890">
        <v>70</v>
      </c>
      <c r="N890" t="s">
        <v>10819</v>
      </c>
      <c r="O890" t="s">
        <v>3004</v>
      </c>
      <c r="P890" t="s">
        <v>94</v>
      </c>
      <c r="Q890" t="s">
        <v>95</v>
      </c>
      <c r="R890" t="s">
        <v>96</v>
      </c>
      <c r="S890" t="s">
        <v>42</v>
      </c>
      <c r="T890" t="s">
        <v>10820</v>
      </c>
      <c r="U890" t="s">
        <v>10821</v>
      </c>
      <c r="V890" t="s">
        <v>10699</v>
      </c>
      <c r="X890" t="str">
        <f>VLOOKUP(pbp!V3640, games!$B$2:$R$40, 3, FALSE)</f>
        <v>2020-10-13T00:15Z</v>
      </c>
      <c r="Y890">
        <f>VLOOKUP(1*V890,NFLGames!$H$11:$H$555,1,FALSE)</f>
        <v>401128116</v>
      </c>
      <c r="Z890">
        <f>VLOOKUP($Y890, NFLGames!$H$11:$K$555,2,FALSE)</f>
        <v>2019</v>
      </c>
      <c r="AA890">
        <f>VLOOKUP($Y890, NFLGames!$H$11:$K$555,3,FALSE)</f>
        <v>6</v>
      </c>
      <c r="AB890" s="6">
        <f>IF(A891=0, 0, AH891-tbl_pbp[[#This Row],[Saints Win %]])</f>
        <v>7.4000000000000066E-2</v>
      </c>
      <c r="AE890">
        <f>ABS(tbl_pbp[[#This Row],[play.homeScore]]-tbl_pbp[[#This Row],[play.awayScore]])</f>
        <v>3</v>
      </c>
      <c r="AF890">
        <f>IF(tbl_pbp[[#This Row],[Play Saints Win % Increase]]&gt;=$AF$4,1,0)</f>
        <v>0</v>
      </c>
      <c r="AG890" t="str">
        <f>VLOOKUP(tbl_pbp[[#This Row],[gameId]], games!$B$2:$T$40, 9, FALSE)</f>
        <v>new-orleans-saints</v>
      </c>
      <c r="AH890" s="5">
        <f>IF(tbl_pbp[[#This Row],[AwayTeam]] &lt;&gt; "new-orleans-saints", tbl_pbp[[#This Row],[homeWinPercentage]], 1-tbl_pbp[[#This Row],[homeWinPercentage]])</f>
        <v>0.60899999999999999</v>
      </c>
      <c r="AI890" s="13">
        <f>tbl_pbp[[#This Row],[Kamara]]*tbl_pbp[[#This Row],[Impactful Play]]</f>
        <v>0</v>
      </c>
      <c r="AJ890" s="13">
        <f>tbl_pbp[[#This Row],[Thomas]]*tbl_pbp[[#This Row],[Impactful Play]]</f>
        <v>0</v>
      </c>
      <c r="AK890" s="13" t="str">
        <f>VLOOKUP(tbl_pbp[[#This Row],[Play Saints Win % Increase]], tbl_impact[],3,TRUE)</f>
        <v>Perfumed (5 to + 10%)</v>
      </c>
    </row>
    <row r="891" spans="1:37">
      <c r="A891" s="1">
        <v>39</v>
      </c>
      <c r="B891" s="5">
        <v>0.317</v>
      </c>
      <c r="C891" t="s">
        <v>10822</v>
      </c>
      <c r="D891">
        <v>0</v>
      </c>
      <c r="E891">
        <v>0</v>
      </c>
      <c r="F891">
        <v>1</v>
      </c>
      <c r="G891">
        <v>0</v>
      </c>
      <c r="H891">
        <v>3</v>
      </c>
      <c r="I891">
        <v>5</v>
      </c>
      <c r="J891">
        <v>30</v>
      </c>
      <c r="K891" t="s">
        <v>10697</v>
      </c>
      <c r="L891">
        <v>3</v>
      </c>
      <c r="M891">
        <v>52</v>
      </c>
      <c r="N891" t="s">
        <v>10823</v>
      </c>
      <c r="O891" t="s">
        <v>6852</v>
      </c>
      <c r="P891" t="s">
        <v>22</v>
      </c>
      <c r="Q891" t="s">
        <v>37</v>
      </c>
      <c r="S891" t="s">
        <v>42</v>
      </c>
      <c r="T891" t="s">
        <v>10820</v>
      </c>
      <c r="U891" t="s">
        <v>10821</v>
      </c>
      <c r="V891" t="s">
        <v>10699</v>
      </c>
      <c r="X891" t="str">
        <f>VLOOKUP(pbp!V3641, games!$B$2:$R$40, 3, FALSE)</f>
        <v>2020-10-13T00:15Z</v>
      </c>
      <c r="Y891">
        <f>VLOOKUP(1*V891,NFLGames!$H$11:$H$555,1,FALSE)</f>
        <v>401128116</v>
      </c>
      <c r="Z891">
        <f>VLOOKUP($Y891, NFLGames!$H$11:$K$555,2,FALSE)</f>
        <v>2019</v>
      </c>
      <c r="AA891">
        <f>VLOOKUP($Y891, NFLGames!$H$11:$K$555,3,FALSE)</f>
        <v>6</v>
      </c>
      <c r="AB891" s="6">
        <f>IF(A892=0, 0, AH892-tbl_pbp[[#This Row],[Saints Win %]])</f>
        <v>-5.3000000000000047E-2</v>
      </c>
      <c r="AE891">
        <f>ABS(tbl_pbp[[#This Row],[play.homeScore]]-tbl_pbp[[#This Row],[play.awayScore]])</f>
        <v>3</v>
      </c>
      <c r="AF891">
        <f>IF(tbl_pbp[[#This Row],[Play Saints Win % Increase]]&gt;=$AF$4,1,0)</f>
        <v>0</v>
      </c>
      <c r="AG891" t="str">
        <f>VLOOKUP(tbl_pbp[[#This Row],[gameId]], games!$B$2:$T$40, 9, FALSE)</f>
        <v>new-orleans-saints</v>
      </c>
      <c r="AH891" s="5">
        <f>IF(tbl_pbp[[#This Row],[AwayTeam]] &lt;&gt; "new-orleans-saints", tbl_pbp[[#This Row],[homeWinPercentage]], 1-tbl_pbp[[#This Row],[homeWinPercentage]])</f>
        <v>0.68300000000000005</v>
      </c>
      <c r="AI891" s="13">
        <f>tbl_pbp[[#This Row],[Kamara]]*tbl_pbp[[#This Row],[Impactful Play]]</f>
        <v>0</v>
      </c>
      <c r="AJ891" s="13">
        <f>tbl_pbp[[#This Row],[Thomas]]*tbl_pbp[[#This Row],[Impactful Play]]</f>
        <v>0</v>
      </c>
      <c r="AK891" s="13" t="str">
        <f>VLOOKUP(tbl_pbp[[#This Row],[Play Saints Win % Increase]], tbl_impact[],3,TRUE)</f>
        <v>Smelly (worse than-5% -&gt; -10%)</v>
      </c>
    </row>
    <row r="892" spans="1:37">
      <c r="A892" s="1">
        <v>40</v>
      </c>
      <c r="B892" s="5">
        <v>0.37</v>
      </c>
      <c r="C892" t="s">
        <v>10824</v>
      </c>
      <c r="D892">
        <v>0</v>
      </c>
      <c r="E892">
        <v>0</v>
      </c>
      <c r="F892">
        <v>1</v>
      </c>
      <c r="G892">
        <v>0</v>
      </c>
      <c r="H892">
        <v>3</v>
      </c>
      <c r="I892">
        <v>5</v>
      </c>
      <c r="J892">
        <v>30</v>
      </c>
      <c r="K892" t="s">
        <v>10697</v>
      </c>
      <c r="L892">
        <v>4</v>
      </c>
      <c r="M892">
        <v>70</v>
      </c>
      <c r="N892" t="s">
        <v>10825</v>
      </c>
      <c r="O892" t="s">
        <v>2226</v>
      </c>
      <c r="P892" t="s">
        <v>66</v>
      </c>
      <c r="Q892" t="s">
        <v>67</v>
      </c>
      <c r="R892" t="s">
        <v>68</v>
      </c>
      <c r="S892" t="s">
        <v>78</v>
      </c>
      <c r="T892" t="s">
        <v>10820</v>
      </c>
      <c r="U892" t="s">
        <v>10826</v>
      </c>
      <c r="V892" t="s">
        <v>10699</v>
      </c>
      <c r="X892" t="str">
        <f>VLOOKUP(pbp!V3642, games!$B$2:$R$40, 3, FALSE)</f>
        <v>2020-10-13T00:15Z</v>
      </c>
      <c r="Y892">
        <f>VLOOKUP(1*V892,NFLGames!$H$11:$H$555,1,FALSE)</f>
        <v>401128116</v>
      </c>
      <c r="Z892">
        <f>VLOOKUP($Y892, NFLGames!$H$11:$K$555,2,FALSE)</f>
        <v>2019</v>
      </c>
      <c r="AA892">
        <f>VLOOKUP($Y892, NFLGames!$H$11:$K$555,3,FALSE)</f>
        <v>6</v>
      </c>
      <c r="AB892" s="6">
        <f>IF(A893=0, 0, AH893-tbl_pbp[[#This Row],[Saints Win %]])</f>
        <v>4.1000000000000036E-2</v>
      </c>
      <c r="AE892">
        <f>ABS(tbl_pbp[[#This Row],[play.homeScore]]-tbl_pbp[[#This Row],[play.awayScore]])</f>
        <v>3</v>
      </c>
      <c r="AF892">
        <f>IF(tbl_pbp[[#This Row],[Play Saints Win % Increase]]&gt;=$AF$4,1,0)</f>
        <v>0</v>
      </c>
      <c r="AG892" t="str">
        <f>VLOOKUP(tbl_pbp[[#This Row],[gameId]], games!$B$2:$T$40, 9, FALSE)</f>
        <v>new-orleans-saints</v>
      </c>
      <c r="AH892" s="5">
        <f>IF(tbl_pbp[[#This Row],[AwayTeam]] &lt;&gt; "new-orleans-saints", tbl_pbp[[#This Row],[homeWinPercentage]], 1-tbl_pbp[[#This Row],[homeWinPercentage]])</f>
        <v>0.63</v>
      </c>
      <c r="AI892" s="13">
        <f>tbl_pbp[[#This Row],[Kamara]]*tbl_pbp[[#This Row],[Impactful Play]]</f>
        <v>0</v>
      </c>
      <c r="AJ892" s="13">
        <f>tbl_pbp[[#This Row],[Thomas]]*tbl_pbp[[#This Row],[Impactful Play]]</f>
        <v>0</v>
      </c>
      <c r="AK892" s="13" t="str">
        <f>VLOOKUP(tbl_pbp[[#This Row],[Play Saints Win % Increase]], tbl_impact[],3,TRUE)</f>
        <v>Scented (0 to +5%)</v>
      </c>
    </row>
    <row r="893" spans="1:37">
      <c r="A893" s="1">
        <v>41</v>
      </c>
      <c r="B893" s="5">
        <v>0.32900000000000001</v>
      </c>
      <c r="C893" t="s">
        <v>10827</v>
      </c>
      <c r="D893">
        <v>0</v>
      </c>
      <c r="E893">
        <v>0</v>
      </c>
      <c r="F893">
        <v>1</v>
      </c>
      <c r="G893">
        <v>0</v>
      </c>
      <c r="H893">
        <v>3</v>
      </c>
      <c r="I893">
        <v>10</v>
      </c>
      <c r="J893">
        <v>83</v>
      </c>
      <c r="K893" t="s">
        <v>29</v>
      </c>
      <c r="L893">
        <v>1</v>
      </c>
      <c r="M893">
        <v>83</v>
      </c>
      <c r="N893" t="s">
        <v>10828</v>
      </c>
      <c r="O893" t="s">
        <v>1461</v>
      </c>
      <c r="P893" t="s">
        <v>30</v>
      </c>
      <c r="Q893" t="s">
        <v>31</v>
      </c>
      <c r="R893" t="s">
        <v>32</v>
      </c>
      <c r="S893" t="s">
        <v>33</v>
      </c>
      <c r="T893" t="s">
        <v>440</v>
      </c>
      <c r="U893" t="s">
        <v>441</v>
      </c>
      <c r="V893" t="s">
        <v>10699</v>
      </c>
      <c r="X893" t="str">
        <f>VLOOKUP(pbp!V3643, games!$B$2:$R$40, 3, FALSE)</f>
        <v>2020-10-13T00:15Z</v>
      </c>
      <c r="Y893">
        <f>VLOOKUP(1*V893,NFLGames!$H$11:$H$555,1,FALSE)</f>
        <v>401128116</v>
      </c>
      <c r="Z893">
        <f>VLOOKUP($Y893, NFLGames!$H$11:$K$555,2,FALSE)</f>
        <v>2019</v>
      </c>
      <c r="AA893">
        <f>VLOOKUP($Y893, NFLGames!$H$11:$K$555,3,FALSE)</f>
        <v>6</v>
      </c>
      <c r="AB893" s="6">
        <f>IF(A894=0, 0, AH894-tbl_pbp[[#This Row],[Saints Win %]])</f>
        <v>0</v>
      </c>
      <c r="AE893">
        <f>ABS(tbl_pbp[[#This Row],[play.homeScore]]-tbl_pbp[[#This Row],[play.awayScore]])</f>
        <v>3</v>
      </c>
      <c r="AF893">
        <f>IF(tbl_pbp[[#This Row],[Play Saints Win % Increase]]&gt;=$AF$4,1,0)</f>
        <v>0</v>
      </c>
      <c r="AG893" t="str">
        <f>VLOOKUP(tbl_pbp[[#This Row],[gameId]], games!$B$2:$T$40, 9, FALSE)</f>
        <v>new-orleans-saints</v>
      </c>
      <c r="AH893" s="5">
        <f>IF(tbl_pbp[[#This Row],[AwayTeam]] &lt;&gt; "new-orleans-saints", tbl_pbp[[#This Row],[homeWinPercentage]], 1-tbl_pbp[[#This Row],[homeWinPercentage]])</f>
        <v>0.67100000000000004</v>
      </c>
      <c r="AI893" s="13">
        <f>tbl_pbp[[#This Row],[Kamara]]*tbl_pbp[[#This Row],[Impactful Play]]</f>
        <v>0</v>
      </c>
      <c r="AJ893" s="13">
        <f>tbl_pbp[[#This Row],[Thomas]]*tbl_pbp[[#This Row],[Impactful Play]]</f>
        <v>0</v>
      </c>
      <c r="AK893" s="13" t="str">
        <f>VLOOKUP(tbl_pbp[[#This Row],[Play Saints Win % Increase]], tbl_impact[],3,TRUE)</f>
        <v>Scented (0 to +5%)</v>
      </c>
    </row>
    <row r="894" spans="1:37">
      <c r="A894" s="1">
        <v>42</v>
      </c>
      <c r="B894" s="5">
        <v>0.32900000000000001</v>
      </c>
      <c r="C894" t="s">
        <v>10829</v>
      </c>
      <c r="D894">
        <v>0</v>
      </c>
      <c r="E894">
        <v>0</v>
      </c>
      <c r="F894">
        <v>1</v>
      </c>
      <c r="G894">
        <v>0</v>
      </c>
      <c r="H894">
        <v>3</v>
      </c>
      <c r="I894">
        <v>0</v>
      </c>
      <c r="J894">
        <v>56</v>
      </c>
      <c r="L894">
        <v>1</v>
      </c>
      <c r="M894">
        <v>56</v>
      </c>
      <c r="N894" t="s">
        <v>142</v>
      </c>
      <c r="O894" t="s">
        <v>143</v>
      </c>
      <c r="P894" t="s">
        <v>144</v>
      </c>
      <c r="Q894" t="s">
        <v>145</v>
      </c>
      <c r="R894" t="s">
        <v>146</v>
      </c>
      <c r="V894" t="s">
        <v>10699</v>
      </c>
      <c r="X894" t="str">
        <f>VLOOKUP(pbp!V3644, games!$B$2:$R$40, 3, FALSE)</f>
        <v>2020-10-13T00:15Z</v>
      </c>
      <c r="Y894">
        <f>VLOOKUP(1*V894,NFLGames!$H$11:$H$555,1,FALSE)</f>
        <v>401128116</v>
      </c>
      <c r="Z894">
        <f>VLOOKUP($Y894, NFLGames!$H$11:$K$555,2,FALSE)</f>
        <v>2019</v>
      </c>
      <c r="AA894">
        <f>VLOOKUP($Y894, NFLGames!$H$11:$K$555,3,FALSE)</f>
        <v>6</v>
      </c>
      <c r="AB894" s="6">
        <f>IF(A895=0, 0, AH895-tbl_pbp[[#This Row],[Saints Win %]])</f>
        <v>-0.10400000000000009</v>
      </c>
      <c r="AE894">
        <f>ABS(tbl_pbp[[#This Row],[play.homeScore]]-tbl_pbp[[#This Row],[play.awayScore]])</f>
        <v>3</v>
      </c>
      <c r="AF894">
        <f>IF(tbl_pbp[[#This Row],[Play Saints Win % Increase]]&gt;=$AF$4,1,0)</f>
        <v>0</v>
      </c>
      <c r="AG894" t="str">
        <f>VLOOKUP(tbl_pbp[[#This Row],[gameId]], games!$B$2:$T$40, 9, FALSE)</f>
        <v>new-orleans-saints</v>
      </c>
      <c r="AH894" s="5">
        <f>IF(tbl_pbp[[#This Row],[AwayTeam]] &lt;&gt; "new-orleans-saints", tbl_pbp[[#This Row],[homeWinPercentage]], 1-tbl_pbp[[#This Row],[homeWinPercentage]])</f>
        <v>0.67100000000000004</v>
      </c>
      <c r="AI894" s="13">
        <f>tbl_pbp[[#This Row],[Kamara]]*tbl_pbp[[#This Row],[Impactful Play]]</f>
        <v>0</v>
      </c>
      <c r="AJ894" s="13">
        <f>tbl_pbp[[#This Row],[Thomas]]*tbl_pbp[[#This Row],[Impactful Play]]</f>
        <v>0</v>
      </c>
      <c r="AK894" s="13" t="str">
        <f>VLOOKUP(tbl_pbp[[#This Row],[Play Saints Win % Increase]], tbl_impact[],3,TRUE)</f>
        <v>Stinky (worse than -10% to -20%)</v>
      </c>
    </row>
    <row r="895" spans="1:37">
      <c r="A895" s="1">
        <v>43</v>
      </c>
      <c r="B895" s="5">
        <v>0.433</v>
      </c>
      <c r="C895" t="s">
        <v>10830</v>
      </c>
      <c r="D895">
        <v>0</v>
      </c>
      <c r="E895">
        <v>0</v>
      </c>
      <c r="F895">
        <v>2</v>
      </c>
      <c r="G895">
        <v>0</v>
      </c>
      <c r="H895">
        <v>3</v>
      </c>
      <c r="I895">
        <v>10</v>
      </c>
      <c r="J895">
        <v>56</v>
      </c>
      <c r="K895" t="s">
        <v>29</v>
      </c>
      <c r="L895">
        <v>1</v>
      </c>
      <c r="M895">
        <v>56</v>
      </c>
      <c r="N895" t="s">
        <v>10831</v>
      </c>
      <c r="O895" t="s">
        <v>24</v>
      </c>
      <c r="P895" t="s">
        <v>45</v>
      </c>
      <c r="Q895" t="s">
        <v>46</v>
      </c>
      <c r="R895" t="s">
        <v>47</v>
      </c>
      <c r="S895" t="s">
        <v>33</v>
      </c>
      <c r="T895" t="s">
        <v>467</v>
      </c>
      <c r="U895" t="s">
        <v>468</v>
      </c>
      <c r="V895" t="s">
        <v>10699</v>
      </c>
      <c r="X895" t="str">
        <f>VLOOKUP(pbp!V3645, games!$B$2:$R$40, 3, FALSE)</f>
        <v>2020-10-13T00:15Z</v>
      </c>
      <c r="Y895">
        <f>VLOOKUP(1*V895,NFLGames!$H$11:$H$555,1,FALSE)</f>
        <v>401128116</v>
      </c>
      <c r="Z895">
        <f>VLOOKUP($Y895, NFLGames!$H$11:$K$555,2,FALSE)</f>
        <v>2019</v>
      </c>
      <c r="AA895">
        <f>VLOOKUP($Y895, NFLGames!$H$11:$K$555,3,FALSE)</f>
        <v>6</v>
      </c>
      <c r="AB895" s="6">
        <f>IF(A896=0, 0, AH896-tbl_pbp[[#This Row],[Saints Win %]])</f>
        <v>7.1000000000000063E-2</v>
      </c>
      <c r="AE895">
        <f>ABS(tbl_pbp[[#This Row],[play.homeScore]]-tbl_pbp[[#This Row],[play.awayScore]])</f>
        <v>3</v>
      </c>
      <c r="AF895">
        <f>IF(tbl_pbp[[#This Row],[Play Saints Win % Increase]]&gt;=$AF$4,1,0)</f>
        <v>0</v>
      </c>
      <c r="AG895" t="str">
        <f>VLOOKUP(tbl_pbp[[#This Row],[gameId]], games!$B$2:$T$40, 9, FALSE)</f>
        <v>new-orleans-saints</v>
      </c>
      <c r="AH895" s="5">
        <f>IF(tbl_pbp[[#This Row],[AwayTeam]] &lt;&gt; "new-orleans-saints", tbl_pbp[[#This Row],[homeWinPercentage]], 1-tbl_pbp[[#This Row],[homeWinPercentage]])</f>
        <v>0.56699999999999995</v>
      </c>
      <c r="AI895" s="13">
        <f>tbl_pbp[[#This Row],[Kamara]]*tbl_pbp[[#This Row],[Impactful Play]]</f>
        <v>0</v>
      </c>
      <c r="AJ895" s="13">
        <f>tbl_pbp[[#This Row],[Thomas]]*tbl_pbp[[#This Row],[Impactful Play]]</f>
        <v>0</v>
      </c>
      <c r="AK895" s="13" t="str">
        <f>VLOOKUP(tbl_pbp[[#This Row],[Play Saints Win % Increase]], tbl_impact[],3,TRUE)</f>
        <v>Perfumed (5 to + 10%)</v>
      </c>
    </row>
    <row r="896" spans="1:37">
      <c r="A896" s="1">
        <v>44</v>
      </c>
      <c r="B896" s="5">
        <v>0.36199999999999999</v>
      </c>
      <c r="C896" t="s">
        <v>10832</v>
      </c>
      <c r="D896">
        <v>0</v>
      </c>
      <c r="E896">
        <v>0</v>
      </c>
      <c r="F896">
        <v>2</v>
      </c>
      <c r="G896">
        <v>0</v>
      </c>
      <c r="H896">
        <v>3</v>
      </c>
      <c r="I896">
        <v>10</v>
      </c>
      <c r="J896">
        <v>56</v>
      </c>
      <c r="K896" t="s">
        <v>29</v>
      </c>
      <c r="L896">
        <v>2</v>
      </c>
      <c r="M896">
        <v>56</v>
      </c>
      <c r="N896" t="s">
        <v>10833</v>
      </c>
      <c r="O896" t="s">
        <v>372</v>
      </c>
      <c r="P896" t="s">
        <v>30</v>
      </c>
      <c r="Q896" t="s">
        <v>31</v>
      </c>
      <c r="R896" t="s">
        <v>32</v>
      </c>
      <c r="S896" t="s">
        <v>120</v>
      </c>
      <c r="T896" t="s">
        <v>467</v>
      </c>
      <c r="U896" t="s">
        <v>8200</v>
      </c>
      <c r="V896" t="s">
        <v>10699</v>
      </c>
      <c r="X896" t="str">
        <f>VLOOKUP(pbp!V3646, games!$B$2:$R$40, 3, FALSE)</f>
        <v>2020-10-25T17:00Z</v>
      </c>
      <c r="Y896">
        <f>VLOOKUP(1*V896,NFLGames!$H$11:$H$555,1,FALSE)</f>
        <v>401128116</v>
      </c>
      <c r="Z896">
        <f>VLOOKUP($Y896, NFLGames!$H$11:$K$555,2,FALSE)</f>
        <v>2019</v>
      </c>
      <c r="AA896">
        <f>VLOOKUP($Y896, NFLGames!$H$11:$K$555,3,FALSE)</f>
        <v>6</v>
      </c>
      <c r="AB896" s="6">
        <f>IF(A897=0, 0, AH897-tbl_pbp[[#This Row],[Saints Win %]])</f>
        <v>-4.2000000000000037E-2</v>
      </c>
      <c r="AE896">
        <f>ABS(tbl_pbp[[#This Row],[play.homeScore]]-tbl_pbp[[#This Row],[play.awayScore]])</f>
        <v>3</v>
      </c>
      <c r="AF896">
        <f>IF(tbl_pbp[[#This Row],[Play Saints Win % Increase]]&gt;=$AF$4,1,0)</f>
        <v>0</v>
      </c>
      <c r="AG896" t="str">
        <f>VLOOKUP(tbl_pbp[[#This Row],[gameId]], games!$B$2:$T$40, 9, FALSE)</f>
        <v>new-orleans-saints</v>
      </c>
      <c r="AH896" s="5">
        <f>IF(tbl_pbp[[#This Row],[AwayTeam]] &lt;&gt; "new-orleans-saints", tbl_pbp[[#This Row],[homeWinPercentage]], 1-tbl_pbp[[#This Row],[homeWinPercentage]])</f>
        <v>0.63800000000000001</v>
      </c>
      <c r="AI896" s="13">
        <f>tbl_pbp[[#This Row],[Kamara]]*tbl_pbp[[#This Row],[Impactful Play]]</f>
        <v>0</v>
      </c>
      <c r="AJ896" s="13">
        <f>tbl_pbp[[#This Row],[Thomas]]*tbl_pbp[[#This Row],[Impactful Play]]</f>
        <v>0</v>
      </c>
      <c r="AK896" s="13" t="str">
        <f>VLOOKUP(tbl_pbp[[#This Row],[Play Saints Win % Increase]], tbl_impact[],3,TRUE)</f>
        <v>Bad (0 to -5%)</v>
      </c>
    </row>
    <row r="897" spans="1:37">
      <c r="A897" s="1">
        <v>45</v>
      </c>
      <c r="B897" s="5">
        <v>0.40400000000000003</v>
      </c>
      <c r="C897" t="s">
        <v>10834</v>
      </c>
      <c r="D897">
        <v>0</v>
      </c>
      <c r="E897">
        <v>0</v>
      </c>
      <c r="F897">
        <v>2</v>
      </c>
      <c r="G897">
        <v>0</v>
      </c>
      <c r="H897">
        <v>3</v>
      </c>
      <c r="I897">
        <v>6</v>
      </c>
      <c r="J897">
        <v>52</v>
      </c>
      <c r="K897" t="s">
        <v>29</v>
      </c>
      <c r="L897">
        <v>3</v>
      </c>
      <c r="M897">
        <v>52</v>
      </c>
      <c r="N897" t="s">
        <v>10835</v>
      </c>
      <c r="O897" t="s">
        <v>2025</v>
      </c>
      <c r="P897" t="s">
        <v>30</v>
      </c>
      <c r="Q897" t="s">
        <v>31</v>
      </c>
      <c r="R897" t="s">
        <v>32</v>
      </c>
      <c r="S897" t="s">
        <v>302</v>
      </c>
      <c r="T897" t="s">
        <v>136</v>
      </c>
      <c r="U897" t="s">
        <v>4536</v>
      </c>
      <c r="V897" t="s">
        <v>10699</v>
      </c>
      <c r="X897" t="str">
        <f>VLOOKUP(pbp!V3647, games!$B$2:$R$40, 3, FALSE)</f>
        <v>2020-10-25T17:00Z</v>
      </c>
      <c r="Y897">
        <f>VLOOKUP(1*V897,NFLGames!$H$11:$H$555,1,FALSE)</f>
        <v>401128116</v>
      </c>
      <c r="Z897">
        <f>VLOOKUP($Y897, NFLGames!$H$11:$K$555,2,FALSE)</f>
        <v>2019</v>
      </c>
      <c r="AA897">
        <f>VLOOKUP($Y897, NFLGames!$H$11:$K$555,3,FALSE)</f>
        <v>6</v>
      </c>
      <c r="AB897" s="6">
        <f>IF(A898=0, 0, AH898-tbl_pbp[[#This Row],[Saints Win %]])</f>
        <v>7.3999999999999955E-2</v>
      </c>
      <c r="AE897">
        <f>ABS(tbl_pbp[[#This Row],[play.homeScore]]-tbl_pbp[[#This Row],[play.awayScore]])</f>
        <v>3</v>
      </c>
      <c r="AF897">
        <f>IF(tbl_pbp[[#This Row],[Play Saints Win % Increase]]&gt;=$AF$4,1,0)</f>
        <v>0</v>
      </c>
      <c r="AG897" t="str">
        <f>VLOOKUP(tbl_pbp[[#This Row],[gameId]], games!$B$2:$T$40, 9, FALSE)</f>
        <v>new-orleans-saints</v>
      </c>
      <c r="AH897" s="5">
        <f>IF(tbl_pbp[[#This Row],[AwayTeam]] &lt;&gt; "new-orleans-saints", tbl_pbp[[#This Row],[homeWinPercentage]], 1-tbl_pbp[[#This Row],[homeWinPercentage]])</f>
        <v>0.59599999999999997</v>
      </c>
      <c r="AI897" s="13">
        <f>tbl_pbp[[#This Row],[Kamara]]*tbl_pbp[[#This Row],[Impactful Play]]</f>
        <v>0</v>
      </c>
      <c r="AJ897" s="13">
        <f>tbl_pbp[[#This Row],[Thomas]]*tbl_pbp[[#This Row],[Impactful Play]]</f>
        <v>0</v>
      </c>
      <c r="AK897" s="13" t="str">
        <f>VLOOKUP(tbl_pbp[[#This Row],[Play Saints Win % Increase]], tbl_impact[],3,TRUE)</f>
        <v>Perfumed (5 to + 10%)</v>
      </c>
    </row>
    <row r="898" spans="1:37">
      <c r="A898" s="1">
        <v>46</v>
      </c>
      <c r="B898" s="5">
        <v>0.33</v>
      </c>
      <c r="C898" t="s">
        <v>10836</v>
      </c>
      <c r="D898">
        <v>0</v>
      </c>
      <c r="E898">
        <v>0</v>
      </c>
      <c r="F898">
        <v>2</v>
      </c>
      <c r="G898">
        <v>0</v>
      </c>
      <c r="H898">
        <v>3</v>
      </c>
      <c r="I898">
        <v>4</v>
      </c>
      <c r="J898">
        <v>50</v>
      </c>
      <c r="K898" t="s">
        <v>29</v>
      </c>
      <c r="L898">
        <v>4</v>
      </c>
      <c r="M898">
        <v>50</v>
      </c>
      <c r="N898" t="s">
        <v>10837</v>
      </c>
      <c r="O898" t="s">
        <v>2264</v>
      </c>
      <c r="P898" t="s">
        <v>66</v>
      </c>
      <c r="Q898" t="s">
        <v>67</v>
      </c>
      <c r="R898" t="s">
        <v>68</v>
      </c>
      <c r="S898" t="s">
        <v>69</v>
      </c>
      <c r="T898" t="s">
        <v>226</v>
      </c>
      <c r="U898" t="s">
        <v>10838</v>
      </c>
      <c r="V898" t="s">
        <v>10699</v>
      </c>
      <c r="X898" t="str">
        <f>VLOOKUP(pbp!V3648, games!$B$2:$R$40, 3, FALSE)</f>
        <v>2020-10-25T17:00Z</v>
      </c>
      <c r="Y898">
        <f>VLOOKUP(1*V898,NFLGames!$H$11:$H$555,1,FALSE)</f>
        <v>401128116</v>
      </c>
      <c r="Z898">
        <f>VLOOKUP($Y898, NFLGames!$H$11:$K$555,2,FALSE)</f>
        <v>2019</v>
      </c>
      <c r="AA898">
        <f>VLOOKUP($Y898, NFLGames!$H$11:$K$555,3,FALSE)</f>
        <v>6</v>
      </c>
      <c r="AB898" s="6">
        <f>IF(A899=0, 0, AH899-tbl_pbp[[#This Row],[Saints Win %]])</f>
        <v>-4.599999999999993E-2</v>
      </c>
      <c r="AE898">
        <f>ABS(tbl_pbp[[#This Row],[play.homeScore]]-tbl_pbp[[#This Row],[play.awayScore]])</f>
        <v>3</v>
      </c>
      <c r="AF898">
        <f>IF(tbl_pbp[[#This Row],[Play Saints Win % Increase]]&gt;=$AF$4,1,0)</f>
        <v>0</v>
      </c>
      <c r="AG898" t="str">
        <f>VLOOKUP(tbl_pbp[[#This Row],[gameId]], games!$B$2:$T$40, 9, FALSE)</f>
        <v>new-orleans-saints</v>
      </c>
      <c r="AH898" s="5">
        <f>IF(tbl_pbp[[#This Row],[AwayTeam]] &lt;&gt; "new-orleans-saints", tbl_pbp[[#This Row],[homeWinPercentage]], 1-tbl_pbp[[#This Row],[homeWinPercentage]])</f>
        <v>0.66999999999999993</v>
      </c>
      <c r="AI898" s="13">
        <f>tbl_pbp[[#This Row],[Kamara]]*tbl_pbp[[#This Row],[Impactful Play]]</f>
        <v>0</v>
      </c>
      <c r="AJ898" s="13">
        <f>tbl_pbp[[#This Row],[Thomas]]*tbl_pbp[[#This Row],[Impactful Play]]</f>
        <v>0</v>
      </c>
      <c r="AK898" s="13" t="str">
        <f>VLOOKUP(tbl_pbp[[#This Row],[Play Saints Win % Increase]], tbl_impact[],3,TRUE)</f>
        <v>Bad (0 to -5%)</v>
      </c>
    </row>
    <row r="899" spans="1:37">
      <c r="A899" s="1">
        <v>47</v>
      </c>
      <c r="B899" s="5">
        <v>0.376</v>
      </c>
      <c r="C899" t="s">
        <v>10839</v>
      </c>
      <c r="D899">
        <v>0</v>
      </c>
      <c r="E899">
        <v>0</v>
      </c>
      <c r="F899">
        <v>2</v>
      </c>
      <c r="G899">
        <v>0</v>
      </c>
      <c r="H899">
        <v>3</v>
      </c>
      <c r="I899">
        <v>10</v>
      </c>
      <c r="J899">
        <v>15</v>
      </c>
      <c r="K899" t="s">
        <v>10697</v>
      </c>
      <c r="L899">
        <v>1</v>
      </c>
      <c r="M899">
        <v>85</v>
      </c>
      <c r="N899" t="s">
        <v>10840</v>
      </c>
      <c r="O899" t="s">
        <v>4430</v>
      </c>
      <c r="P899" t="s">
        <v>45</v>
      </c>
      <c r="Q899" t="s">
        <v>46</v>
      </c>
      <c r="R899" t="s">
        <v>47</v>
      </c>
      <c r="S899" t="s">
        <v>33</v>
      </c>
      <c r="T899" t="s">
        <v>10841</v>
      </c>
      <c r="U899" t="s">
        <v>10842</v>
      </c>
      <c r="V899" t="s">
        <v>10699</v>
      </c>
      <c r="X899" t="str">
        <f>VLOOKUP(pbp!V3649, games!$B$2:$R$40, 3, FALSE)</f>
        <v>2020-10-25T17:00Z</v>
      </c>
      <c r="Y899">
        <f>VLOOKUP(1*V899,NFLGames!$H$11:$H$555,1,FALSE)</f>
        <v>401128116</v>
      </c>
      <c r="Z899">
        <f>VLOOKUP($Y899, NFLGames!$H$11:$K$555,2,FALSE)</f>
        <v>2019</v>
      </c>
      <c r="AA899">
        <f>VLOOKUP($Y899, NFLGames!$H$11:$K$555,3,FALSE)</f>
        <v>6</v>
      </c>
      <c r="AB899" s="6">
        <f>IF(A900=0, 0, AH900-tbl_pbp[[#This Row],[Saints Win %]])</f>
        <v>-5.0000000000000044E-3</v>
      </c>
      <c r="AE899">
        <f>ABS(tbl_pbp[[#This Row],[play.homeScore]]-tbl_pbp[[#This Row],[play.awayScore]])</f>
        <v>3</v>
      </c>
      <c r="AF899">
        <f>IF(tbl_pbp[[#This Row],[Play Saints Win % Increase]]&gt;=$AF$4,1,0)</f>
        <v>0</v>
      </c>
      <c r="AG899" t="str">
        <f>VLOOKUP(tbl_pbp[[#This Row],[gameId]], games!$B$2:$T$40, 9, FALSE)</f>
        <v>new-orleans-saints</v>
      </c>
      <c r="AH899" s="5">
        <f>IF(tbl_pbp[[#This Row],[AwayTeam]] &lt;&gt; "new-orleans-saints", tbl_pbp[[#This Row],[homeWinPercentage]], 1-tbl_pbp[[#This Row],[homeWinPercentage]])</f>
        <v>0.624</v>
      </c>
      <c r="AI899" s="13">
        <f>tbl_pbp[[#This Row],[Kamara]]*tbl_pbp[[#This Row],[Impactful Play]]</f>
        <v>0</v>
      </c>
      <c r="AJ899" s="13">
        <f>tbl_pbp[[#This Row],[Thomas]]*tbl_pbp[[#This Row],[Impactful Play]]</f>
        <v>0</v>
      </c>
      <c r="AK899" s="13" t="str">
        <f>VLOOKUP(tbl_pbp[[#This Row],[Play Saints Win % Increase]], tbl_impact[],3,TRUE)</f>
        <v>Bad (0 to -5%)</v>
      </c>
    </row>
    <row r="900" spans="1:37">
      <c r="A900" s="1">
        <v>48</v>
      </c>
      <c r="B900" s="5">
        <v>0.38100000000000001</v>
      </c>
      <c r="C900" t="s">
        <v>10843</v>
      </c>
      <c r="D900">
        <v>0</v>
      </c>
      <c r="E900">
        <v>0</v>
      </c>
      <c r="F900">
        <v>2</v>
      </c>
      <c r="G900">
        <v>0</v>
      </c>
      <c r="H900">
        <v>3</v>
      </c>
      <c r="I900">
        <v>8</v>
      </c>
      <c r="J900">
        <v>17</v>
      </c>
      <c r="K900" t="s">
        <v>10697</v>
      </c>
      <c r="L900">
        <v>2</v>
      </c>
      <c r="M900">
        <v>83</v>
      </c>
      <c r="N900" t="s">
        <v>10844</v>
      </c>
      <c r="O900" t="s">
        <v>2385</v>
      </c>
      <c r="P900" t="s">
        <v>45</v>
      </c>
      <c r="Q900" t="s">
        <v>46</v>
      </c>
      <c r="R900" t="s">
        <v>47</v>
      </c>
      <c r="S900" t="s">
        <v>73</v>
      </c>
      <c r="T900" t="s">
        <v>10845</v>
      </c>
      <c r="U900" t="s">
        <v>10846</v>
      </c>
      <c r="V900" t="s">
        <v>10699</v>
      </c>
      <c r="X900" t="str">
        <f>VLOOKUP(pbp!V3650, games!$B$2:$R$40, 3, FALSE)</f>
        <v>2020-10-25T17:00Z</v>
      </c>
      <c r="Y900">
        <f>VLOOKUP(1*V900,NFLGames!$H$11:$H$555,1,FALSE)</f>
        <v>401128116</v>
      </c>
      <c r="Z900">
        <f>VLOOKUP($Y900, NFLGames!$H$11:$K$555,2,FALSE)</f>
        <v>2019</v>
      </c>
      <c r="AA900">
        <f>VLOOKUP($Y900, NFLGames!$H$11:$K$555,3,FALSE)</f>
        <v>6</v>
      </c>
      <c r="AB900" s="6">
        <f>IF(A901=0, 0, AH901-tbl_pbp[[#This Row],[Saints Win %]])</f>
        <v>0</v>
      </c>
      <c r="AE900">
        <f>ABS(tbl_pbp[[#This Row],[play.homeScore]]-tbl_pbp[[#This Row],[play.awayScore]])</f>
        <v>3</v>
      </c>
      <c r="AF900">
        <f>IF(tbl_pbp[[#This Row],[Play Saints Win % Increase]]&gt;=$AF$4,1,0)</f>
        <v>0</v>
      </c>
      <c r="AG900" t="str">
        <f>VLOOKUP(tbl_pbp[[#This Row],[gameId]], games!$B$2:$T$40, 9, FALSE)</f>
        <v>new-orleans-saints</v>
      </c>
      <c r="AH900" s="5">
        <f>IF(tbl_pbp[[#This Row],[AwayTeam]] &lt;&gt; "new-orleans-saints", tbl_pbp[[#This Row],[homeWinPercentage]], 1-tbl_pbp[[#This Row],[homeWinPercentage]])</f>
        <v>0.61899999999999999</v>
      </c>
      <c r="AI900" s="13">
        <f>tbl_pbp[[#This Row],[Kamara]]*tbl_pbp[[#This Row],[Impactful Play]]</f>
        <v>0</v>
      </c>
      <c r="AJ900" s="13">
        <f>tbl_pbp[[#This Row],[Thomas]]*tbl_pbp[[#This Row],[Impactful Play]]</f>
        <v>0</v>
      </c>
      <c r="AK900" s="13" t="str">
        <f>VLOOKUP(tbl_pbp[[#This Row],[Play Saints Win % Increase]], tbl_impact[],3,TRUE)</f>
        <v>Scented (0 to +5%)</v>
      </c>
    </row>
    <row r="901" spans="1:37">
      <c r="A901" s="1">
        <v>49</v>
      </c>
      <c r="B901" s="5">
        <v>0.38100000000000001</v>
      </c>
      <c r="C901" t="s">
        <v>10847</v>
      </c>
      <c r="D901">
        <v>0</v>
      </c>
      <c r="E901">
        <v>0</v>
      </c>
      <c r="F901">
        <v>2</v>
      </c>
      <c r="G901">
        <v>0</v>
      </c>
      <c r="H901">
        <v>3</v>
      </c>
      <c r="I901">
        <v>4</v>
      </c>
      <c r="J901">
        <v>21</v>
      </c>
      <c r="K901" t="s">
        <v>10697</v>
      </c>
      <c r="L901">
        <v>3</v>
      </c>
      <c r="M901">
        <v>79</v>
      </c>
      <c r="N901" t="s">
        <v>10848</v>
      </c>
      <c r="O901" t="s">
        <v>9087</v>
      </c>
      <c r="P901" t="s">
        <v>94</v>
      </c>
      <c r="Q901" t="s">
        <v>95</v>
      </c>
      <c r="R901" t="s">
        <v>96</v>
      </c>
      <c r="S901" t="s">
        <v>63</v>
      </c>
      <c r="T901" t="s">
        <v>10849</v>
      </c>
      <c r="U901" t="s">
        <v>10850</v>
      </c>
      <c r="V901" t="s">
        <v>10699</v>
      </c>
      <c r="X901" t="str">
        <f>VLOOKUP(pbp!V3651, games!$B$2:$R$40, 3, FALSE)</f>
        <v>2020-10-25T17:00Z</v>
      </c>
      <c r="Y901">
        <f>VLOOKUP(1*V901,NFLGames!$H$11:$H$555,1,FALSE)</f>
        <v>401128116</v>
      </c>
      <c r="Z901">
        <f>VLOOKUP($Y901, NFLGames!$H$11:$K$555,2,FALSE)</f>
        <v>2019</v>
      </c>
      <c r="AA901">
        <f>VLOOKUP($Y901, NFLGames!$H$11:$K$555,3,FALSE)</f>
        <v>6</v>
      </c>
      <c r="AB901" s="6">
        <f>IF(A902=0, 0, AH902-tbl_pbp[[#This Row],[Saints Win %]])</f>
        <v>1.0000000000000009E-3</v>
      </c>
      <c r="AE901">
        <f>ABS(tbl_pbp[[#This Row],[play.homeScore]]-tbl_pbp[[#This Row],[play.awayScore]])</f>
        <v>3</v>
      </c>
      <c r="AF901">
        <f>IF(tbl_pbp[[#This Row],[Play Saints Win % Increase]]&gt;=$AF$4,1,0)</f>
        <v>0</v>
      </c>
      <c r="AG901" t="str">
        <f>VLOOKUP(tbl_pbp[[#This Row],[gameId]], games!$B$2:$T$40, 9, FALSE)</f>
        <v>new-orleans-saints</v>
      </c>
      <c r="AH901" s="5">
        <f>IF(tbl_pbp[[#This Row],[AwayTeam]] &lt;&gt; "new-orleans-saints", tbl_pbp[[#This Row],[homeWinPercentage]], 1-tbl_pbp[[#This Row],[homeWinPercentage]])</f>
        <v>0.61899999999999999</v>
      </c>
      <c r="AI901" s="13">
        <f>tbl_pbp[[#This Row],[Kamara]]*tbl_pbp[[#This Row],[Impactful Play]]</f>
        <v>0</v>
      </c>
      <c r="AJ901" s="13">
        <f>tbl_pbp[[#This Row],[Thomas]]*tbl_pbp[[#This Row],[Impactful Play]]</f>
        <v>0</v>
      </c>
      <c r="AK901" s="13" t="str">
        <f>VLOOKUP(tbl_pbp[[#This Row],[Play Saints Win % Increase]], tbl_impact[],3,TRUE)</f>
        <v>Scented (0 to +5%)</v>
      </c>
    </row>
    <row r="902" spans="1:37">
      <c r="A902" s="1">
        <v>50</v>
      </c>
      <c r="B902" s="5">
        <v>0.38</v>
      </c>
      <c r="C902" t="s">
        <v>10851</v>
      </c>
      <c r="D902">
        <v>0</v>
      </c>
      <c r="E902">
        <v>0</v>
      </c>
      <c r="F902">
        <v>2</v>
      </c>
      <c r="G902">
        <v>0</v>
      </c>
      <c r="H902">
        <v>3</v>
      </c>
      <c r="I902">
        <v>4</v>
      </c>
      <c r="J902">
        <v>21</v>
      </c>
      <c r="K902" t="s">
        <v>10697</v>
      </c>
      <c r="L902">
        <v>3</v>
      </c>
      <c r="M902">
        <v>57</v>
      </c>
      <c r="N902" t="s">
        <v>10852</v>
      </c>
      <c r="O902" t="s">
        <v>1212</v>
      </c>
      <c r="P902" t="s">
        <v>22</v>
      </c>
      <c r="Q902" t="s">
        <v>37</v>
      </c>
      <c r="S902" t="s">
        <v>63</v>
      </c>
      <c r="T902" t="s">
        <v>10849</v>
      </c>
      <c r="U902" t="s">
        <v>10850</v>
      </c>
      <c r="V902" t="s">
        <v>10699</v>
      </c>
      <c r="X902" t="str">
        <f>VLOOKUP(pbp!V3652, games!$B$2:$R$40, 3, FALSE)</f>
        <v>2020-10-25T17:00Z</v>
      </c>
      <c r="Y902">
        <f>VLOOKUP(1*V902,NFLGames!$H$11:$H$555,1,FALSE)</f>
        <v>401128116</v>
      </c>
      <c r="Z902">
        <f>VLOOKUP($Y902, NFLGames!$H$11:$K$555,2,FALSE)</f>
        <v>2019</v>
      </c>
      <c r="AA902">
        <f>VLOOKUP($Y902, NFLGames!$H$11:$K$555,3,FALSE)</f>
        <v>6</v>
      </c>
      <c r="AB902" s="6">
        <f>IF(A903=0, 0, AH903-tbl_pbp[[#This Row],[Saints Win %]])</f>
        <v>9.000000000000008E-3</v>
      </c>
      <c r="AE902">
        <f>ABS(tbl_pbp[[#This Row],[play.homeScore]]-tbl_pbp[[#This Row],[play.awayScore]])</f>
        <v>3</v>
      </c>
      <c r="AF902">
        <f>IF(tbl_pbp[[#This Row],[Play Saints Win % Increase]]&gt;=$AF$4,1,0)</f>
        <v>0</v>
      </c>
      <c r="AG902" t="str">
        <f>VLOOKUP(tbl_pbp[[#This Row],[gameId]], games!$B$2:$T$40, 9, FALSE)</f>
        <v>new-orleans-saints</v>
      </c>
      <c r="AH902" s="5">
        <f>IF(tbl_pbp[[#This Row],[AwayTeam]] &lt;&gt; "new-orleans-saints", tbl_pbp[[#This Row],[homeWinPercentage]], 1-tbl_pbp[[#This Row],[homeWinPercentage]])</f>
        <v>0.62</v>
      </c>
      <c r="AI902" s="13">
        <f>tbl_pbp[[#This Row],[Kamara]]*tbl_pbp[[#This Row],[Impactful Play]]</f>
        <v>0</v>
      </c>
      <c r="AJ902" s="13">
        <f>tbl_pbp[[#This Row],[Thomas]]*tbl_pbp[[#This Row],[Impactful Play]]</f>
        <v>0</v>
      </c>
      <c r="AK902" s="13" t="str">
        <f>VLOOKUP(tbl_pbp[[#This Row],[Play Saints Win % Increase]], tbl_impact[],3,TRUE)</f>
        <v>Scented (0 to +5%)</v>
      </c>
    </row>
    <row r="903" spans="1:37">
      <c r="A903" s="1">
        <v>51</v>
      </c>
      <c r="B903" s="5">
        <v>0.371</v>
      </c>
      <c r="C903" t="s">
        <v>10853</v>
      </c>
      <c r="D903">
        <v>0</v>
      </c>
      <c r="E903">
        <v>0</v>
      </c>
      <c r="F903">
        <v>2</v>
      </c>
      <c r="G903">
        <v>0</v>
      </c>
      <c r="H903">
        <v>3</v>
      </c>
      <c r="I903">
        <v>4</v>
      </c>
      <c r="J903">
        <v>21</v>
      </c>
      <c r="K903" t="s">
        <v>10697</v>
      </c>
      <c r="L903">
        <v>4</v>
      </c>
      <c r="M903">
        <v>79</v>
      </c>
      <c r="N903" t="s">
        <v>10854</v>
      </c>
      <c r="O903" t="s">
        <v>449</v>
      </c>
      <c r="P903" t="s">
        <v>66</v>
      </c>
      <c r="Q903" t="s">
        <v>67</v>
      </c>
      <c r="R903" t="s">
        <v>68</v>
      </c>
      <c r="S903" t="s">
        <v>69</v>
      </c>
      <c r="T903" t="s">
        <v>10849</v>
      </c>
      <c r="U903" t="s">
        <v>10855</v>
      </c>
      <c r="V903" t="s">
        <v>10699</v>
      </c>
      <c r="X903" t="str">
        <f>VLOOKUP(pbp!V3653, games!$B$2:$R$40, 3, FALSE)</f>
        <v>2020-10-25T17:00Z</v>
      </c>
      <c r="Y903">
        <f>VLOOKUP(1*V903,NFLGames!$H$11:$H$555,1,FALSE)</f>
        <v>401128116</v>
      </c>
      <c r="Z903">
        <f>VLOOKUP($Y903, NFLGames!$H$11:$K$555,2,FALSE)</f>
        <v>2019</v>
      </c>
      <c r="AA903">
        <f>VLOOKUP($Y903, NFLGames!$H$11:$K$555,3,FALSE)</f>
        <v>6</v>
      </c>
      <c r="AB903" s="6">
        <f>IF(A904=0, 0, AH904-tbl_pbp[[#This Row],[Saints Win %]])</f>
        <v>-4.4999999999999929E-2</v>
      </c>
      <c r="AE903">
        <f>ABS(tbl_pbp[[#This Row],[play.homeScore]]-tbl_pbp[[#This Row],[play.awayScore]])</f>
        <v>3</v>
      </c>
      <c r="AF903">
        <f>IF(tbl_pbp[[#This Row],[Play Saints Win % Increase]]&gt;=$AF$4,1,0)</f>
        <v>0</v>
      </c>
      <c r="AG903" t="str">
        <f>VLOOKUP(tbl_pbp[[#This Row],[gameId]], games!$B$2:$T$40, 9, FALSE)</f>
        <v>new-orleans-saints</v>
      </c>
      <c r="AH903" s="5">
        <f>IF(tbl_pbp[[#This Row],[AwayTeam]] &lt;&gt; "new-orleans-saints", tbl_pbp[[#This Row],[homeWinPercentage]], 1-tbl_pbp[[#This Row],[homeWinPercentage]])</f>
        <v>0.629</v>
      </c>
      <c r="AI903" s="13">
        <f>tbl_pbp[[#This Row],[Kamara]]*tbl_pbp[[#This Row],[Impactful Play]]</f>
        <v>0</v>
      </c>
      <c r="AJ903" s="13">
        <f>tbl_pbp[[#This Row],[Thomas]]*tbl_pbp[[#This Row],[Impactful Play]]</f>
        <v>0</v>
      </c>
      <c r="AK903" s="13" t="str">
        <f>VLOOKUP(tbl_pbp[[#This Row],[Play Saints Win % Increase]], tbl_impact[],3,TRUE)</f>
        <v>Bad (0 to -5%)</v>
      </c>
    </row>
    <row r="904" spans="1:37">
      <c r="A904" s="1">
        <v>52</v>
      </c>
      <c r="B904" s="5">
        <v>0.41599999999999998</v>
      </c>
      <c r="C904" t="s">
        <v>10856</v>
      </c>
      <c r="D904">
        <v>0</v>
      </c>
      <c r="E904">
        <v>0</v>
      </c>
      <c r="F904">
        <v>2</v>
      </c>
      <c r="G904">
        <v>0</v>
      </c>
      <c r="H904">
        <v>3</v>
      </c>
      <c r="I904">
        <v>10</v>
      </c>
      <c r="J904">
        <v>82</v>
      </c>
      <c r="K904" t="s">
        <v>29</v>
      </c>
      <c r="L904">
        <v>1</v>
      </c>
      <c r="M904">
        <v>82</v>
      </c>
      <c r="N904" t="s">
        <v>10857</v>
      </c>
      <c r="O904" t="s">
        <v>5360</v>
      </c>
      <c r="P904" t="s">
        <v>45</v>
      </c>
      <c r="Q904" t="s">
        <v>46</v>
      </c>
      <c r="R904" t="s">
        <v>47</v>
      </c>
      <c r="S904" t="s">
        <v>33</v>
      </c>
      <c r="T904" t="s">
        <v>191</v>
      </c>
      <c r="U904" t="s">
        <v>2280</v>
      </c>
      <c r="V904" t="s">
        <v>10699</v>
      </c>
      <c r="X904" t="str">
        <f>VLOOKUP(pbp!V3654, games!$B$2:$R$40, 3, FALSE)</f>
        <v>2020-10-25T17:00Z</v>
      </c>
      <c r="Y904">
        <f>VLOOKUP(1*V904,NFLGames!$H$11:$H$555,1,FALSE)</f>
        <v>401128116</v>
      </c>
      <c r="Z904">
        <f>VLOOKUP($Y904, NFLGames!$H$11:$K$555,2,FALSE)</f>
        <v>2019</v>
      </c>
      <c r="AA904">
        <f>VLOOKUP($Y904, NFLGames!$H$11:$K$555,3,FALSE)</f>
        <v>6</v>
      </c>
      <c r="AB904" s="6">
        <f>IF(A905=0, 0, AH905-tbl_pbp[[#This Row],[Saints Win %]])</f>
        <v>-5.600000000000005E-2</v>
      </c>
      <c r="AE904">
        <f>ABS(tbl_pbp[[#This Row],[play.homeScore]]-tbl_pbp[[#This Row],[play.awayScore]])</f>
        <v>3</v>
      </c>
      <c r="AF904">
        <f>IF(tbl_pbp[[#This Row],[Play Saints Win % Increase]]&gt;=$AF$4,1,0)</f>
        <v>0</v>
      </c>
      <c r="AG904" t="str">
        <f>VLOOKUP(tbl_pbp[[#This Row],[gameId]], games!$B$2:$T$40, 9, FALSE)</f>
        <v>new-orleans-saints</v>
      </c>
      <c r="AH904" s="5">
        <f>IF(tbl_pbp[[#This Row],[AwayTeam]] &lt;&gt; "new-orleans-saints", tbl_pbp[[#This Row],[homeWinPercentage]], 1-tbl_pbp[[#This Row],[homeWinPercentage]])</f>
        <v>0.58400000000000007</v>
      </c>
      <c r="AI904" s="13">
        <f>tbl_pbp[[#This Row],[Kamara]]*tbl_pbp[[#This Row],[Impactful Play]]</f>
        <v>0</v>
      </c>
      <c r="AJ904" s="13">
        <f>tbl_pbp[[#This Row],[Thomas]]*tbl_pbp[[#This Row],[Impactful Play]]</f>
        <v>0</v>
      </c>
      <c r="AK904" s="13" t="str">
        <f>VLOOKUP(tbl_pbp[[#This Row],[Play Saints Win % Increase]], tbl_impact[],3,TRUE)</f>
        <v>Smelly (worse than-5% -&gt; -10%)</v>
      </c>
    </row>
    <row r="905" spans="1:37">
      <c r="A905" s="1">
        <v>53</v>
      </c>
      <c r="B905" s="5">
        <v>0.47199999999999998</v>
      </c>
      <c r="C905" t="s">
        <v>10858</v>
      </c>
      <c r="D905">
        <v>0</v>
      </c>
      <c r="E905">
        <v>0</v>
      </c>
      <c r="F905">
        <v>2</v>
      </c>
      <c r="G905">
        <v>0</v>
      </c>
      <c r="H905">
        <v>3</v>
      </c>
      <c r="I905">
        <v>12</v>
      </c>
      <c r="J905">
        <v>84</v>
      </c>
      <c r="K905" t="s">
        <v>29</v>
      </c>
      <c r="L905">
        <v>2</v>
      </c>
      <c r="M905">
        <v>84</v>
      </c>
      <c r="N905" t="s">
        <v>10859</v>
      </c>
      <c r="O905" t="s">
        <v>6529</v>
      </c>
      <c r="P905" t="s">
        <v>30</v>
      </c>
      <c r="Q905" t="s">
        <v>31</v>
      </c>
      <c r="R905" t="s">
        <v>32</v>
      </c>
      <c r="S905" t="s">
        <v>871</v>
      </c>
      <c r="T905" t="s">
        <v>162</v>
      </c>
      <c r="U905" t="s">
        <v>10860</v>
      </c>
      <c r="V905" t="s">
        <v>10699</v>
      </c>
      <c r="X905" t="str">
        <f>VLOOKUP(pbp!V3655, games!$B$2:$R$40, 3, FALSE)</f>
        <v>2020-10-25T17:00Z</v>
      </c>
      <c r="Y905">
        <f>VLOOKUP(1*V905,NFLGames!$H$11:$H$555,1,FALSE)</f>
        <v>401128116</v>
      </c>
      <c r="Z905">
        <f>VLOOKUP($Y905, NFLGames!$H$11:$K$555,2,FALSE)</f>
        <v>2019</v>
      </c>
      <c r="AA905">
        <f>VLOOKUP($Y905, NFLGames!$H$11:$K$555,3,FALSE)</f>
        <v>6</v>
      </c>
      <c r="AB905" s="6">
        <f>IF(A906=0, 0, AH906-tbl_pbp[[#This Row],[Saints Win %]])</f>
        <v>-3.9000000000000035E-2</v>
      </c>
      <c r="AD905">
        <v>1</v>
      </c>
      <c r="AE905">
        <f>ABS(tbl_pbp[[#This Row],[play.homeScore]]-tbl_pbp[[#This Row],[play.awayScore]])</f>
        <v>3</v>
      </c>
      <c r="AF905">
        <f>IF(tbl_pbp[[#This Row],[Play Saints Win % Increase]]&gt;=$AF$4,1,0)</f>
        <v>0</v>
      </c>
      <c r="AG905" t="str">
        <f>VLOOKUP(tbl_pbp[[#This Row],[gameId]], games!$B$2:$T$40, 9, FALSE)</f>
        <v>new-orleans-saints</v>
      </c>
      <c r="AH905" s="5">
        <f>IF(tbl_pbp[[#This Row],[AwayTeam]] &lt;&gt; "new-orleans-saints", tbl_pbp[[#This Row],[homeWinPercentage]], 1-tbl_pbp[[#This Row],[homeWinPercentage]])</f>
        <v>0.52800000000000002</v>
      </c>
      <c r="AI905" s="13">
        <f>tbl_pbp[[#This Row],[Kamara]]*tbl_pbp[[#This Row],[Impactful Play]]</f>
        <v>0</v>
      </c>
      <c r="AJ905" s="13">
        <f>tbl_pbp[[#This Row],[Thomas]]*tbl_pbp[[#This Row],[Impactful Play]]</f>
        <v>0</v>
      </c>
      <c r="AK905" s="13" t="str">
        <f>VLOOKUP(tbl_pbp[[#This Row],[Play Saints Win % Increase]], tbl_impact[],3,TRUE)</f>
        <v>Bad (0 to -5%)</v>
      </c>
    </row>
    <row r="906" spans="1:37">
      <c r="A906" s="1">
        <v>54</v>
      </c>
      <c r="B906" s="5">
        <v>0.51100000000000001</v>
      </c>
      <c r="C906" t="s">
        <v>10861</v>
      </c>
      <c r="D906">
        <v>0</v>
      </c>
      <c r="E906">
        <v>0</v>
      </c>
      <c r="F906">
        <v>2</v>
      </c>
      <c r="G906">
        <v>0</v>
      </c>
      <c r="H906">
        <v>3</v>
      </c>
      <c r="I906">
        <v>4</v>
      </c>
      <c r="J906">
        <v>76</v>
      </c>
      <c r="K906" t="s">
        <v>29</v>
      </c>
      <c r="L906">
        <v>3</v>
      </c>
      <c r="M906">
        <v>8</v>
      </c>
      <c r="N906" t="s">
        <v>10862</v>
      </c>
      <c r="O906" t="s">
        <v>516</v>
      </c>
      <c r="P906" t="s">
        <v>22</v>
      </c>
      <c r="Q906" t="s">
        <v>37</v>
      </c>
      <c r="S906" t="s">
        <v>63</v>
      </c>
      <c r="T906" t="s">
        <v>172</v>
      </c>
      <c r="U906" t="s">
        <v>8215</v>
      </c>
      <c r="V906" t="s">
        <v>10699</v>
      </c>
      <c r="X906" t="str">
        <f>VLOOKUP(pbp!V3656, games!$B$2:$R$40, 3, FALSE)</f>
        <v>2020-10-25T17:00Z</v>
      </c>
      <c r="Y906">
        <f>VLOOKUP(1*V906,NFLGames!$H$11:$H$555,1,FALSE)</f>
        <v>401128116</v>
      </c>
      <c r="Z906">
        <f>VLOOKUP($Y906, NFLGames!$H$11:$K$555,2,FALSE)</f>
        <v>2019</v>
      </c>
      <c r="AA906">
        <f>VLOOKUP($Y906, NFLGames!$H$11:$K$555,3,FALSE)</f>
        <v>6</v>
      </c>
      <c r="AB906" s="6">
        <f>IF(A907=0, 0, AH907-tbl_pbp[[#This Row],[Saints Win %]])</f>
        <v>9.9000000000000088E-2</v>
      </c>
      <c r="AE906">
        <f>ABS(tbl_pbp[[#This Row],[play.homeScore]]-tbl_pbp[[#This Row],[play.awayScore]])</f>
        <v>3</v>
      </c>
      <c r="AF906">
        <f>IF(tbl_pbp[[#This Row],[Play Saints Win % Increase]]&gt;=$AF$4,1,0)</f>
        <v>0</v>
      </c>
      <c r="AG906" t="str">
        <f>VLOOKUP(tbl_pbp[[#This Row],[gameId]], games!$B$2:$T$40, 9, FALSE)</f>
        <v>new-orleans-saints</v>
      </c>
      <c r="AH906" s="5">
        <f>IF(tbl_pbp[[#This Row],[AwayTeam]] &lt;&gt; "new-orleans-saints", tbl_pbp[[#This Row],[homeWinPercentage]], 1-tbl_pbp[[#This Row],[homeWinPercentage]])</f>
        <v>0.48899999999999999</v>
      </c>
      <c r="AI906" s="13">
        <f>tbl_pbp[[#This Row],[Kamara]]*tbl_pbp[[#This Row],[Impactful Play]]</f>
        <v>0</v>
      </c>
      <c r="AJ906" s="13">
        <f>tbl_pbp[[#This Row],[Thomas]]*tbl_pbp[[#This Row],[Impactful Play]]</f>
        <v>0</v>
      </c>
      <c r="AK906" s="13" t="str">
        <f>VLOOKUP(tbl_pbp[[#This Row],[Play Saints Win % Increase]], tbl_impact[],3,TRUE)</f>
        <v>Perfumed (5 to + 10%)</v>
      </c>
    </row>
    <row r="907" spans="1:37">
      <c r="A907" s="1">
        <v>55</v>
      </c>
      <c r="B907" s="5">
        <v>0.41199999999999998</v>
      </c>
      <c r="C907" t="s">
        <v>10863</v>
      </c>
      <c r="D907">
        <v>0</v>
      </c>
      <c r="E907">
        <v>0</v>
      </c>
      <c r="F907">
        <v>2</v>
      </c>
      <c r="G907">
        <v>0</v>
      </c>
      <c r="H907">
        <v>3</v>
      </c>
      <c r="I907">
        <v>4</v>
      </c>
      <c r="J907">
        <v>76</v>
      </c>
      <c r="K907" t="s">
        <v>29</v>
      </c>
      <c r="L907">
        <v>4</v>
      </c>
      <c r="M907">
        <v>76</v>
      </c>
      <c r="N907" t="s">
        <v>10864</v>
      </c>
      <c r="O907" t="s">
        <v>516</v>
      </c>
      <c r="P907" t="s">
        <v>66</v>
      </c>
      <c r="Q907" t="s">
        <v>67</v>
      </c>
      <c r="R907" t="s">
        <v>68</v>
      </c>
      <c r="S907" t="s">
        <v>69</v>
      </c>
      <c r="T907" t="s">
        <v>172</v>
      </c>
      <c r="U907" t="s">
        <v>10458</v>
      </c>
      <c r="V907" t="s">
        <v>10699</v>
      </c>
      <c r="X907" t="str">
        <f>VLOOKUP(pbp!V3657, games!$B$2:$R$40, 3, FALSE)</f>
        <v>2020-10-25T17:00Z</v>
      </c>
      <c r="Y907">
        <f>VLOOKUP(1*V907,NFLGames!$H$11:$H$555,1,FALSE)</f>
        <v>401128116</v>
      </c>
      <c r="Z907">
        <f>VLOOKUP($Y907, NFLGames!$H$11:$K$555,2,FALSE)</f>
        <v>2019</v>
      </c>
      <c r="AA907">
        <f>VLOOKUP($Y907, NFLGames!$H$11:$K$555,3,FALSE)</f>
        <v>6</v>
      </c>
      <c r="AB907" s="6">
        <f>IF(A908=0, 0, AH908-tbl_pbp[[#This Row],[Saints Win %]])</f>
        <v>-3.400000000000003E-2</v>
      </c>
      <c r="AE907">
        <f>ABS(tbl_pbp[[#This Row],[play.homeScore]]-tbl_pbp[[#This Row],[play.awayScore]])</f>
        <v>3</v>
      </c>
      <c r="AF907">
        <f>IF(tbl_pbp[[#This Row],[Play Saints Win % Increase]]&gt;=$AF$4,1,0)</f>
        <v>0</v>
      </c>
      <c r="AG907" t="str">
        <f>VLOOKUP(tbl_pbp[[#This Row],[gameId]], games!$B$2:$T$40, 9, FALSE)</f>
        <v>new-orleans-saints</v>
      </c>
      <c r="AH907" s="5">
        <f>IF(tbl_pbp[[#This Row],[AwayTeam]] &lt;&gt; "new-orleans-saints", tbl_pbp[[#This Row],[homeWinPercentage]], 1-tbl_pbp[[#This Row],[homeWinPercentage]])</f>
        <v>0.58800000000000008</v>
      </c>
      <c r="AI907" s="13">
        <f>tbl_pbp[[#This Row],[Kamara]]*tbl_pbp[[#This Row],[Impactful Play]]</f>
        <v>0</v>
      </c>
      <c r="AJ907" s="13">
        <f>tbl_pbp[[#This Row],[Thomas]]*tbl_pbp[[#This Row],[Impactful Play]]</f>
        <v>0</v>
      </c>
      <c r="AK907" s="13" t="str">
        <f>VLOOKUP(tbl_pbp[[#This Row],[Play Saints Win % Increase]], tbl_impact[],3,TRUE)</f>
        <v>Bad (0 to -5%)</v>
      </c>
    </row>
    <row r="908" spans="1:37">
      <c r="A908" s="1">
        <v>56</v>
      </c>
      <c r="B908" s="5">
        <v>0.44600000000000001</v>
      </c>
      <c r="C908" t="s">
        <v>10865</v>
      </c>
      <c r="D908">
        <v>0</v>
      </c>
      <c r="E908">
        <v>0</v>
      </c>
      <c r="F908">
        <v>2</v>
      </c>
      <c r="G908">
        <v>0</v>
      </c>
      <c r="H908">
        <v>3</v>
      </c>
      <c r="I908">
        <v>10</v>
      </c>
      <c r="J908">
        <v>30</v>
      </c>
      <c r="K908" t="s">
        <v>10697</v>
      </c>
      <c r="L908">
        <v>1</v>
      </c>
      <c r="M908">
        <v>70</v>
      </c>
      <c r="N908" t="s">
        <v>10866</v>
      </c>
      <c r="O908" t="s">
        <v>1653</v>
      </c>
      <c r="P908" t="s">
        <v>30</v>
      </c>
      <c r="Q908" t="s">
        <v>31</v>
      </c>
      <c r="R908" t="s">
        <v>32</v>
      </c>
      <c r="S908" t="s">
        <v>33</v>
      </c>
      <c r="T908" t="s">
        <v>10820</v>
      </c>
      <c r="U908" t="s">
        <v>10867</v>
      </c>
      <c r="V908" t="s">
        <v>10699</v>
      </c>
      <c r="X908" t="str">
        <f>VLOOKUP(pbp!V3658, games!$B$2:$R$40, 3, FALSE)</f>
        <v>2020-10-25T17:00Z</v>
      </c>
      <c r="Y908">
        <f>VLOOKUP(1*V908,NFLGames!$H$11:$H$555,1,FALSE)</f>
        <v>401128116</v>
      </c>
      <c r="Z908">
        <f>VLOOKUP($Y908, NFLGames!$H$11:$K$555,2,FALSE)</f>
        <v>2019</v>
      </c>
      <c r="AA908">
        <f>VLOOKUP($Y908, NFLGames!$H$11:$K$555,3,FALSE)</f>
        <v>6</v>
      </c>
      <c r="AB908" s="6">
        <f>IF(A909=0, 0, AH909-tbl_pbp[[#This Row],[Saints Win %]])</f>
        <v>0.1319999999999999</v>
      </c>
      <c r="AE908">
        <f>ABS(tbl_pbp[[#This Row],[play.homeScore]]-tbl_pbp[[#This Row],[play.awayScore]])</f>
        <v>3</v>
      </c>
      <c r="AF908">
        <f>IF(tbl_pbp[[#This Row],[Play Saints Win % Increase]]&gt;=$AF$4,1,0)</f>
        <v>1</v>
      </c>
      <c r="AG908" t="str">
        <f>VLOOKUP(tbl_pbp[[#This Row],[gameId]], games!$B$2:$T$40, 9, FALSE)</f>
        <v>new-orleans-saints</v>
      </c>
      <c r="AH908" s="5">
        <f>IF(tbl_pbp[[#This Row],[AwayTeam]] &lt;&gt; "new-orleans-saints", tbl_pbp[[#This Row],[homeWinPercentage]], 1-tbl_pbp[[#This Row],[homeWinPercentage]])</f>
        <v>0.55400000000000005</v>
      </c>
      <c r="AI908" s="13">
        <f>tbl_pbp[[#This Row],[Kamara]]*tbl_pbp[[#This Row],[Impactful Play]]</f>
        <v>0</v>
      </c>
      <c r="AJ908" s="13">
        <f>tbl_pbp[[#This Row],[Thomas]]*tbl_pbp[[#This Row],[Impactful Play]]</f>
        <v>0</v>
      </c>
      <c r="AK908" s="13" t="str">
        <f>VLOOKUP(tbl_pbp[[#This Row],[Play Saints Win % Increase]], tbl_impact[],3,TRUE)</f>
        <v>Fragrant (10% to 20%)</v>
      </c>
    </row>
    <row r="909" spans="1:37">
      <c r="A909" s="1">
        <v>57</v>
      </c>
      <c r="B909" s="5">
        <v>0.314</v>
      </c>
      <c r="C909" t="s">
        <v>10868</v>
      </c>
      <c r="D909">
        <v>0</v>
      </c>
      <c r="E909">
        <v>0</v>
      </c>
      <c r="F909">
        <v>2</v>
      </c>
      <c r="G909">
        <v>0</v>
      </c>
      <c r="H909">
        <v>3</v>
      </c>
      <c r="I909">
        <v>10</v>
      </c>
      <c r="J909">
        <v>42</v>
      </c>
      <c r="K909" t="s">
        <v>10697</v>
      </c>
      <c r="L909">
        <v>1</v>
      </c>
      <c r="M909">
        <v>58</v>
      </c>
      <c r="N909" t="s">
        <v>10869</v>
      </c>
      <c r="O909" t="s">
        <v>180</v>
      </c>
      <c r="P909" t="s">
        <v>45</v>
      </c>
      <c r="Q909" t="s">
        <v>46</v>
      </c>
      <c r="R909" t="s">
        <v>47</v>
      </c>
      <c r="S909" t="s">
        <v>33</v>
      </c>
      <c r="T909" t="s">
        <v>10870</v>
      </c>
      <c r="U909" t="s">
        <v>10871</v>
      </c>
      <c r="V909" t="s">
        <v>10699</v>
      </c>
      <c r="X909" t="str">
        <f>VLOOKUP(pbp!V3659, games!$B$2:$R$40, 3, FALSE)</f>
        <v>2020-10-25T17:00Z</v>
      </c>
      <c r="Y909">
        <f>VLOOKUP(1*V909,NFLGames!$H$11:$H$555,1,FALSE)</f>
        <v>401128116</v>
      </c>
      <c r="Z909">
        <f>VLOOKUP($Y909, NFLGames!$H$11:$K$555,2,FALSE)</f>
        <v>2019</v>
      </c>
      <c r="AA909">
        <f>VLOOKUP($Y909, NFLGames!$H$11:$K$555,3,FALSE)</f>
        <v>6</v>
      </c>
      <c r="AB909" s="6">
        <f>IF(A910=0, 0, AH910-tbl_pbp[[#This Row],[Saints Win %]])</f>
        <v>-9.7999999999999865E-2</v>
      </c>
      <c r="AE909">
        <f>ABS(tbl_pbp[[#This Row],[play.homeScore]]-tbl_pbp[[#This Row],[play.awayScore]])</f>
        <v>3</v>
      </c>
      <c r="AF909">
        <f>IF(tbl_pbp[[#This Row],[Play Saints Win % Increase]]&gt;=$AF$4,1,0)</f>
        <v>0</v>
      </c>
      <c r="AG909" t="str">
        <f>VLOOKUP(tbl_pbp[[#This Row],[gameId]], games!$B$2:$T$40, 9, FALSE)</f>
        <v>new-orleans-saints</v>
      </c>
      <c r="AH909" s="5">
        <f>IF(tbl_pbp[[#This Row],[AwayTeam]] &lt;&gt; "new-orleans-saints", tbl_pbp[[#This Row],[homeWinPercentage]], 1-tbl_pbp[[#This Row],[homeWinPercentage]])</f>
        <v>0.68599999999999994</v>
      </c>
      <c r="AI909" s="13">
        <f>tbl_pbp[[#This Row],[Kamara]]*tbl_pbp[[#This Row],[Impactful Play]]</f>
        <v>0</v>
      </c>
      <c r="AJ909" s="13">
        <f>tbl_pbp[[#This Row],[Thomas]]*tbl_pbp[[#This Row],[Impactful Play]]</f>
        <v>0</v>
      </c>
      <c r="AK909" s="13" t="str">
        <f>VLOOKUP(tbl_pbp[[#This Row],[Play Saints Win % Increase]], tbl_impact[],3,TRUE)</f>
        <v>Smelly (worse than-5% -&gt; -10%)</v>
      </c>
    </row>
    <row r="910" spans="1:37">
      <c r="A910" s="1">
        <v>58</v>
      </c>
      <c r="B910" s="5">
        <v>0.41199999999999998</v>
      </c>
      <c r="C910" t="s">
        <v>10872</v>
      </c>
      <c r="D910">
        <v>0</v>
      </c>
      <c r="E910">
        <v>0</v>
      </c>
      <c r="F910">
        <v>2</v>
      </c>
      <c r="G910">
        <v>0</v>
      </c>
      <c r="H910">
        <v>3</v>
      </c>
      <c r="I910">
        <v>9</v>
      </c>
      <c r="J910">
        <v>43</v>
      </c>
      <c r="K910" t="s">
        <v>10697</v>
      </c>
      <c r="L910">
        <v>2</v>
      </c>
      <c r="M910">
        <v>57</v>
      </c>
      <c r="N910" t="s">
        <v>10873</v>
      </c>
      <c r="O910" t="s">
        <v>2300</v>
      </c>
      <c r="P910" t="s">
        <v>45</v>
      </c>
      <c r="Q910" t="s">
        <v>46</v>
      </c>
      <c r="R910" t="s">
        <v>47</v>
      </c>
      <c r="S910" t="s">
        <v>210</v>
      </c>
      <c r="T910" t="s">
        <v>10874</v>
      </c>
      <c r="U910" t="s">
        <v>10875</v>
      </c>
      <c r="V910" t="s">
        <v>10699</v>
      </c>
      <c r="X910" t="str">
        <f>VLOOKUP(pbp!V3660, games!$B$2:$R$40, 3, FALSE)</f>
        <v>2020-10-25T17:00Z</v>
      </c>
      <c r="Y910">
        <f>VLOOKUP(1*V910,NFLGames!$H$11:$H$555,1,FALSE)</f>
        <v>401128116</v>
      </c>
      <c r="Z910">
        <f>VLOOKUP($Y910, NFLGames!$H$11:$K$555,2,FALSE)</f>
        <v>2019</v>
      </c>
      <c r="AA910">
        <f>VLOOKUP($Y910, NFLGames!$H$11:$K$555,3,FALSE)</f>
        <v>6</v>
      </c>
      <c r="AB910" s="6">
        <f>IF(A911=0, 0, AH911-tbl_pbp[[#This Row],[Saints Win %]])</f>
        <v>-8.5000000000000075E-2</v>
      </c>
      <c r="AE910">
        <f>ABS(tbl_pbp[[#This Row],[play.homeScore]]-tbl_pbp[[#This Row],[play.awayScore]])</f>
        <v>3</v>
      </c>
      <c r="AF910">
        <f>IF(tbl_pbp[[#This Row],[Play Saints Win % Increase]]&gt;=$AF$4,1,0)</f>
        <v>0</v>
      </c>
      <c r="AG910" t="str">
        <f>VLOOKUP(tbl_pbp[[#This Row],[gameId]], games!$B$2:$T$40, 9, FALSE)</f>
        <v>new-orleans-saints</v>
      </c>
      <c r="AH910" s="5">
        <f>IF(tbl_pbp[[#This Row],[AwayTeam]] &lt;&gt; "new-orleans-saints", tbl_pbp[[#This Row],[homeWinPercentage]], 1-tbl_pbp[[#This Row],[homeWinPercentage]])</f>
        <v>0.58800000000000008</v>
      </c>
      <c r="AI910" s="13">
        <f>tbl_pbp[[#This Row],[Kamara]]*tbl_pbp[[#This Row],[Impactful Play]]</f>
        <v>0</v>
      </c>
      <c r="AJ910" s="13">
        <f>tbl_pbp[[#This Row],[Thomas]]*tbl_pbp[[#This Row],[Impactful Play]]</f>
        <v>0</v>
      </c>
      <c r="AK910" s="13" t="str">
        <f>VLOOKUP(tbl_pbp[[#This Row],[Play Saints Win % Increase]], tbl_impact[],3,TRUE)</f>
        <v>Smelly (worse than-5% -&gt; -10%)</v>
      </c>
    </row>
    <row r="911" spans="1:37">
      <c r="A911" s="1">
        <v>59</v>
      </c>
      <c r="B911" s="5">
        <v>0.497</v>
      </c>
      <c r="C911" t="s">
        <v>10876</v>
      </c>
      <c r="D911">
        <v>0</v>
      </c>
      <c r="E911">
        <v>0</v>
      </c>
      <c r="F911">
        <v>2</v>
      </c>
      <c r="G911">
        <v>0</v>
      </c>
      <c r="H911">
        <v>3</v>
      </c>
      <c r="I911">
        <v>6</v>
      </c>
      <c r="J911">
        <v>46</v>
      </c>
      <c r="K911" t="s">
        <v>10697</v>
      </c>
      <c r="L911">
        <v>3</v>
      </c>
      <c r="M911">
        <v>54</v>
      </c>
      <c r="N911" t="s">
        <v>10877</v>
      </c>
      <c r="O911" t="s">
        <v>6015</v>
      </c>
      <c r="P911" t="s">
        <v>30</v>
      </c>
      <c r="Q911" t="s">
        <v>31</v>
      </c>
      <c r="R911" t="s">
        <v>32</v>
      </c>
      <c r="S911" t="s">
        <v>302</v>
      </c>
      <c r="T911" t="s">
        <v>10878</v>
      </c>
      <c r="U911" t="s">
        <v>10879</v>
      </c>
      <c r="V911" t="s">
        <v>10699</v>
      </c>
      <c r="X911" t="str">
        <f>VLOOKUP(pbp!V3661, games!$B$2:$R$40, 3, FALSE)</f>
        <v>2020-10-25T17:00Z</v>
      </c>
      <c r="Y911">
        <f>VLOOKUP(1*V911,NFLGames!$H$11:$H$555,1,FALSE)</f>
        <v>401128116</v>
      </c>
      <c r="Z911">
        <f>VLOOKUP($Y911, NFLGames!$H$11:$K$555,2,FALSE)</f>
        <v>2019</v>
      </c>
      <c r="AA911">
        <f>VLOOKUP($Y911, NFLGames!$H$11:$K$555,3,FALSE)</f>
        <v>6</v>
      </c>
      <c r="AB911" s="6">
        <f>IF(A912=0, 0, AH912-tbl_pbp[[#This Row],[Saints Win %]])</f>
        <v>1.100000000000001E-2</v>
      </c>
      <c r="AE911">
        <f>ABS(tbl_pbp[[#This Row],[play.homeScore]]-tbl_pbp[[#This Row],[play.awayScore]])</f>
        <v>3</v>
      </c>
      <c r="AF911">
        <f>IF(tbl_pbp[[#This Row],[Play Saints Win % Increase]]&gt;=$AF$4,1,0)</f>
        <v>0</v>
      </c>
      <c r="AG911" t="str">
        <f>VLOOKUP(tbl_pbp[[#This Row],[gameId]], games!$B$2:$T$40, 9, FALSE)</f>
        <v>new-orleans-saints</v>
      </c>
      <c r="AH911" s="5">
        <f>IF(tbl_pbp[[#This Row],[AwayTeam]] &lt;&gt; "new-orleans-saints", tbl_pbp[[#This Row],[homeWinPercentage]], 1-tbl_pbp[[#This Row],[homeWinPercentage]])</f>
        <v>0.503</v>
      </c>
      <c r="AI911" s="13">
        <f>tbl_pbp[[#This Row],[Kamara]]*tbl_pbp[[#This Row],[Impactful Play]]</f>
        <v>0</v>
      </c>
      <c r="AJ911" s="13">
        <f>tbl_pbp[[#This Row],[Thomas]]*tbl_pbp[[#This Row],[Impactful Play]]</f>
        <v>0</v>
      </c>
      <c r="AK911" s="13" t="str">
        <f>VLOOKUP(tbl_pbp[[#This Row],[Play Saints Win % Increase]], tbl_impact[],3,TRUE)</f>
        <v>Scented (0 to +5%)</v>
      </c>
    </row>
    <row r="912" spans="1:37">
      <c r="A912" s="1">
        <v>60</v>
      </c>
      <c r="B912" s="5">
        <v>0.48599999999999999</v>
      </c>
      <c r="C912" t="s">
        <v>10880</v>
      </c>
      <c r="D912">
        <v>0</v>
      </c>
      <c r="E912">
        <v>0</v>
      </c>
      <c r="F912">
        <v>2</v>
      </c>
      <c r="G912">
        <v>0</v>
      </c>
      <c r="H912">
        <v>3</v>
      </c>
      <c r="I912">
        <v>10</v>
      </c>
      <c r="J912">
        <v>68</v>
      </c>
      <c r="K912" t="s">
        <v>10697</v>
      </c>
      <c r="L912">
        <v>1</v>
      </c>
      <c r="M912">
        <v>32</v>
      </c>
      <c r="N912" t="s">
        <v>10881</v>
      </c>
      <c r="O912" t="s">
        <v>275</v>
      </c>
      <c r="P912" t="s">
        <v>45</v>
      </c>
      <c r="Q912" t="s">
        <v>46</v>
      </c>
      <c r="R912" t="s">
        <v>47</v>
      </c>
      <c r="S912" t="s">
        <v>33</v>
      </c>
      <c r="T912" t="s">
        <v>129</v>
      </c>
      <c r="U912" t="s">
        <v>130</v>
      </c>
      <c r="V912" t="s">
        <v>10699</v>
      </c>
      <c r="X912" t="str">
        <f>VLOOKUP(pbp!V3662, games!$B$2:$R$40, 3, FALSE)</f>
        <v>2020-10-25T17:00Z</v>
      </c>
      <c r="Y912">
        <f>VLOOKUP(1*V912,NFLGames!$H$11:$H$555,1,FALSE)</f>
        <v>401128116</v>
      </c>
      <c r="Z912">
        <f>VLOOKUP($Y912, NFLGames!$H$11:$K$555,2,FALSE)</f>
        <v>2019</v>
      </c>
      <c r="AA912">
        <f>VLOOKUP($Y912, NFLGames!$H$11:$K$555,3,FALSE)</f>
        <v>6</v>
      </c>
      <c r="AB912" s="6">
        <f>IF(A913=0, 0, AH913-tbl_pbp[[#This Row],[Saints Win %]])</f>
        <v>-4.3000000000000038E-2</v>
      </c>
      <c r="AE912">
        <f>ABS(tbl_pbp[[#This Row],[play.homeScore]]-tbl_pbp[[#This Row],[play.awayScore]])</f>
        <v>3</v>
      </c>
      <c r="AF912">
        <f>IF(tbl_pbp[[#This Row],[Play Saints Win % Increase]]&gt;=$AF$4,1,0)</f>
        <v>0</v>
      </c>
      <c r="AG912" t="str">
        <f>VLOOKUP(tbl_pbp[[#This Row],[gameId]], games!$B$2:$T$40, 9, FALSE)</f>
        <v>new-orleans-saints</v>
      </c>
      <c r="AH912" s="5">
        <f>IF(tbl_pbp[[#This Row],[AwayTeam]] &lt;&gt; "new-orleans-saints", tbl_pbp[[#This Row],[homeWinPercentage]], 1-tbl_pbp[[#This Row],[homeWinPercentage]])</f>
        <v>0.51400000000000001</v>
      </c>
      <c r="AI912" s="13">
        <f>tbl_pbp[[#This Row],[Kamara]]*tbl_pbp[[#This Row],[Impactful Play]]</f>
        <v>0</v>
      </c>
      <c r="AJ912" s="13">
        <f>tbl_pbp[[#This Row],[Thomas]]*tbl_pbp[[#This Row],[Impactful Play]]</f>
        <v>0</v>
      </c>
      <c r="AK912" s="13" t="str">
        <f>VLOOKUP(tbl_pbp[[#This Row],[Play Saints Win % Increase]], tbl_impact[],3,TRUE)</f>
        <v>Bad (0 to -5%)</v>
      </c>
    </row>
    <row r="913" spans="1:37">
      <c r="A913" s="1">
        <v>61</v>
      </c>
      <c r="B913" s="5">
        <v>0.52900000000000003</v>
      </c>
      <c r="C913" t="s">
        <v>10882</v>
      </c>
      <c r="D913">
        <v>0</v>
      </c>
      <c r="E913">
        <v>0</v>
      </c>
      <c r="F913">
        <v>2</v>
      </c>
      <c r="G913">
        <v>0</v>
      </c>
      <c r="H913">
        <v>3</v>
      </c>
      <c r="I913">
        <v>7</v>
      </c>
      <c r="J913">
        <v>71</v>
      </c>
      <c r="K913" t="s">
        <v>10697</v>
      </c>
      <c r="L913">
        <v>2</v>
      </c>
      <c r="M913">
        <v>29</v>
      </c>
      <c r="N913" t="s">
        <v>10883</v>
      </c>
      <c r="O913" t="s">
        <v>2561</v>
      </c>
      <c r="P913" t="s">
        <v>30</v>
      </c>
      <c r="Q913" t="s">
        <v>31</v>
      </c>
      <c r="R913" t="s">
        <v>32</v>
      </c>
      <c r="S913" t="s">
        <v>220</v>
      </c>
      <c r="T913" t="s">
        <v>401</v>
      </c>
      <c r="U913" t="s">
        <v>2668</v>
      </c>
      <c r="V913" t="s">
        <v>10699</v>
      </c>
      <c r="X913" t="str">
        <f>VLOOKUP(pbp!V3663, games!$B$2:$R$40, 3, FALSE)</f>
        <v>2020-10-25T17:00Z</v>
      </c>
      <c r="Y913">
        <f>VLOOKUP(1*V913,NFLGames!$H$11:$H$555,1,FALSE)</f>
        <v>401128116</v>
      </c>
      <c r="Z913">
        <f>VLOOKUP($Y913, NFLGames!$H$11:$K$555,2,FALSE)</f>
        <v>2019</v>
      </c>
      <c r="AA913">
        <f>VLOOKUP($Y913, NFLGames!$H$11:$K$555,3,FALSE)</f>
        <v>6</v>
      </c>
      <c r="AB913" s="6">
        <f>IF(A914=0, 0, AH914-tbl_pbp[[#This Row],[Saints Win %]])</f>
        <v>1.6000000000000014E-2</v>
      </c>
      <c r="AE913">
        <f>ABS(tbl_pbp[[#This Row],[play.homeScore]]-tbl_pbp[[#This Row],[play.awayScore]])</f>
        <v>3</v>
      </c>
      <c r="AF913">
        <f>IF(tbl_pbp[[#This Row],[Play Saints Win % Increase]]&gt;=$AF$4,1,0)</f>
        <v>0</v>
      </c>
      <c r="AG913" t="str">
        <f>VLOOKUP(tbl_pbp[[#This Row],[gameId]], games!$B$2:$T$40, 9, FALSE)</f>
        <v>new-orleans-saints</v>
      </c>
      <c r="AH913" s="5">
        <f>IF(tbl_pbp[[#This Row],[AwayTeam]] &lt;&gt; "new-orleans-saints", tbl_pbp[[#This Row],[homeWinPercentage]], 1-tbl_pbp[[#This Row],[homeWinPercentage]])</f>
        <v>0.47099999999999997</v>
      </c>
      <c r="AI913" s="13">
        <f>tbl_pbp[[#This Row],[Kamara]]*tbl_pbp[[#This Row],[Impactful Play]]</f>
        <v>0</v>
      </c>
      <c r="AJ913" s="13">
        <f>tbl_pbp[[#This Row],[Thomas]]*tbl_pbp[[#This Row],[Impactful Play]]</f>
        <v>0</v>
      </c>
      <c r="AK913" s="13" t="str">
        <f>VLOOKUP(tbl_pbp[[#This Row],[Play Saints Win % Increase]], tbl_impact[],3,TRUE)</f>
        <v>Scented (0 to +5%)</v>
      </c>
    </row>
    <row r="914" spans="1:37">
      <c r="A914" s="1">
        <v>62</v>
      </c>
      <c r="B914" s="5">
        <v>0.51300000000000001</v>
      </c>
      <c r="C914" t="s">
        <v>10884</v>
      </c>
      <c r="D914">
        <v>0</v>
      </c>
      <c r="E914">
        <v>0</v>
      </c>
      <c r="F914">
        <v>2</v>
      </c>
      <c r="G914">
        <v>0</v>
      </c>
      <c r="H914">
        <v>3</v>
      </c>
      <c r="I914">
        <v>10</v>
      </c>
      <c r="J914">
        <v>80</v>
      </c>
      <c r="K914" t="s">
        <v>10697</v>
      </c>
      <c r="L914">
        <v>1</v>
      </c>
      <c r="M914">
        <v>20</v>
      </c>
      <c r="N914" t="s">
        <v>10885</v>
      </c>
      <c r="O914" t="s">
        <v>6560</v>
      </c>
      <c r="P914" t="s">
        <v>45</v>
      </c>
      <c r="Q914" t="s">
        <v>46</v>
      </c>
      <c r="R914" t="s">
        <v>47</v>
      </c>
      <c r="S914" t="s">
        <v>33</v>
      </c>
      <c r="T914" t="s">
        <v>165</v>
      </c>
      <c r="U914" t="s">
        <v>571</v>
      </c>
      <c r="V914" t="s">
        <v>10699</v>
      </c>
      <c r="X914" t="str">
        <f>VLOOKUP(pbp!V3664, games!$B$2:$R$40, 3, FALSE)</f>
        <v>2020-10-25T17:00Z</v>
      </c>
      <c r="Y914">
        <f>VLOOKUP(1*V914,NFLGames!$H$11:$H$555,1,FALSE)</f>
        <v>401128116</v>
      </c>
      <c r="Z914">
        <f>VLOOKUP($Y914, NFLGames!$H$11:$K$555,2,FALSE)</f>
        <v>2019</v>
      </c>
      <c r="AA914">
        <f>VLOOKUP($Y914, NFLGames!$H$11:$K$555,3,FALSE)</f>
        <v>6</v>
      </c>
      <c r="AB914" s="6">
        <f>IF(A915=0, 0, AH915-tbl_pbp[[#This Row],[Saints Win %]])</f>
        <v>2.1000000000000019E-2</v>
      </c>
      <c r="AE914">
        <f>ABS(tbl_pbp[[#This Row],[play.homeScore]]-tbl_pbp[[#This Row],[play.awayScore]])</f>
        <v>3</v>
      </c>
      <c r="AF914">
        <f>IF(tbl_pbp[[#This Row],[Play Saints Win % Increase]]&gt;=$AF$4,1,0)</f>
        <v>0</v>
      </c>
      <c r="AG914" t="str">
        <f>VLOOKUP(tbl_pbp[[#This Row],[gameId]], games!$B$2:$T$40, 9, FALSE)</f>
        <v>new-orleans-saints</v>
      </c>
      <c r="AH914" s="5">
        <f>IF(tbl_pbp[[#This Row],[AwayTeam]] &lt;&gt; "new-orleans-saints", tbl_pbp[[#This Row],[homeWinPercentage]], 1-tbl_pbp[[#This Row],[homeWinPercentage]])</f>
        <v>0.48699999999999999</v>
      </c>
      <c r="AI914" s="13">
        <f>tbl_pbp[[#This Row],[Kamara]]*tbl_pbp[[#This Row],[Impactful Play]]</f>
        <v>0</v>
      </c>
      <c r="AJ914" s="13">
        <f>tbl_pbp[[#This Row],[Thomas]]*tbl_pbp[[#This Row],[Impactful Play]]</f>
        <v>0</v>
      </c>
      <c r="AK914" s="13" t="str">
        <f>VLOOKUP(tbl_pbp[[#This Row],[Play Saints Win % Increase]], tbl_impact[],3,TRUE)</f>
        <v>Scented (0 to +5%)</v>
      </c>
    </row>
    <row r="915" spans="1:37">
      <c r="A915" s="1">
        <v>63</v>
      </c>
      <c r="B915" s="5">
        <v>0.49199999999999999</v>
      </c>
      <c r="C915" t="s">
        <v>10886</v>
      </c>
      <c r="D915">
        <v>0</v>
      </c>
      <c r="E915">
        <v>0</v>
      </c>
      <c r="F915">
        <v>2</v>
      </c>
      <c r="G915">
        <v>0</v>
      </c>
      <c r="H915">
        <v>3</v>
      </c>
      <c r="I915">
        <v>7</v>
      </c>
      <c r="J915">
        <v>83</v>
      </c>
      <c r="K915" t="s">
        <v>10697</v>
      </c>
      <c r="L915">
        <v>2</v>
      </c>
      <c r="M915">
        <v>17</v>
      </c>
      <c r="N915" t="s">
        <v>10887</v>
      </c>
      <c r="O915" t="s">
        <v>530</v>
      </c>
      <c r="P915" t="s">
        <v>45</v>
      </c>
      <c r="Q915" t="s">
        <v>46</v>
      </c>
      <c r="R915" t="s">
        <v>47</v>
      </c>
      <c r="S915" t="s">
        <v>220</v>
      </c>
      <c r="T915" t="s">
        <v>440</v>
      </c>
      <c r="U915" t="s">
        <v>1866</v>
      </c>
      <c r="V915" t="s">
        <v>10699</v>
      </c>
      <c r="X915" t="str">
        <f>VLOOKUP(pbp!V3665, games!$B$2:$R$40, 3, FALSE)</f>
        <v>2020-10-25T17:00Z</v>
      </c>
      <c r="Y915">
        <f>VLOOKUP(1*V915,NFLGames!$H$11:$H$555,1,FALSE)</f>
        <v>401128116</v>
      </c>
      <c r="Z915">
        <f>VLOOKUP($Y915, NFLGames!$H$11:$K$555,2,FALSE)</f>
        <v>2019</v>
      </c>
      <c r="AA915">
        <f>VLOOKUP($Y915, NFLGames!$H$11:$K$555,3,FALSE)</f>
        <v>6</v>
      </c>
      <c r="AB915" s="6">
        <f>IF(A916=0, 0, AH916-tbl_pbp[[#This Row],[Saints Win %]])</f>
        <v>-5.0000000000000044E-2</v>
      </c>
      <c r="AE915">
        <f>ABS(tbl_pbp[[#This Row],[play.homeScore]]-tbl_pbp[[#This Row],[play.awayScore]])</f>
        <v>3</v>
      </c>
      <c r="AF915">
        <f>IF(tbl_pbp[[#This Row],[Play Saints Win % Increase]]&gt;=$AF$4,1,0)</f>
        <v>0</v>
      </c>
      <c r="AG915" t="str">
        <f>VLOOKUP(tbl_pbp[[#This Row],[gameId]], games!$B$2:$T$40, 9, FALSE)</f>
        <v>new-orleans-saints</v>
      </c>
      <c r="AH915" s="5">
        <f>IF(tbl_pbp[[#This Row],[AwayTeam]] &lt;&gt; "new-orleans-saints", tbl_pbp[[#This Row],[homeWinPercentage]], 1-tbl_pbp[[#This Row],[homeWinPercentage]])</f>
        <v>0.50800000000000001</v>
      </c>
      <c r="AI915" s="13">
        <f>tbl_pbp[[#This Row],[Kamara]]*tbl_pbp[[#This Row],[Impactful Play]]</f>
        <v>0</v>
      </c>
      <c r="AJ915" s="13">
        <f>tbl_pbp[[#This Row],[Thomas]]*tbl_pbp[[#This Row],[Impactful Play]]</f>
        <v>0</v>
      </c>
      <c r="AK915" s="13" t="str">
        <f>VLOOKUP(tbl_pbp[[#This Row],[Play Saints Win % Increase]], tbl_impact[],3,TRUE)</f>
        <v>Smelly (worse than-5% -&gt; -10%)</v>
      </c>
    </row>
    <row r="916" spans="1:37">
      <c r="A916" s="1">
        <v>64</v>
      </c>
      <c r="B916" s="5">
        <v>0.54200000000000004</v>
      </c>
      <c r="C916" t="s">
        <v>10888</v>
      </c>
      <c r="D916">
        <v>0</v>
      </c>
      <c r="E916">
        <v>0</v>
      </c>
      <c r="F916">
        <v>2</v>
      </c>
      <c r="G916">
        <v>0</v>
      </c>
      <c r="H916">
        <v>3</v>
      </c>
      <c r="I916">
        <v>7</v>
      </c>
      <c r="J916">
        <v>83</v>
      </c>
      <c r="K916" t="s">
        <v>10697</v>
      </c>
      <c r="L916">
        <v>3</v>
      </c>
      <c r="M916">
        <v>17</v>
      </c>
      <c r="N916" t="s">
        <v>10889</v>
      </c>
      <c r="O916" t="s">
        <v>209</v>
      </c>
      <c r="P916" t="s">
        <v>30</v>
      </c>
      <c r="Q916" t="s">
        <v>31</v>
      </c>
      <c r="R916" t="s">
        <v>32</v>
      </c>
      <c r="S916" t="s">
        <v>212</v>
      </c>
      <c r="T916" t="s">
        <v>440</v>
      </c>
      <c r="U916" t="s">
        <v>2817</v>
      </c>
      <c r="V916" t="s">
        <v>10699</v>
      </c>
      <c r="X916" t="str">
        <f>VLOOKUP(pbp!V3666, games!$B$2:$R$40, 3, FALSE)</f>
        <v>2020-10-25T17:00Z</v>
      </c>
      <c r="Y916">
        <f>VLOOKUP(1*V916,NFLGames!$H$11:$H$555,1,FALSE)</f>
        <v>401128116</v>
      </c>
      <c r="Z916">
        <f>VLOOKUP($Y916, NFLGames!$H$11:$K$555,2,FALSE)</f>
        <v>2019</v>
      </c>
      <c r="AA916">
        <f>VLOOKUP($Y916, NFLGames!$H$11:$K$555,3,FALSE)</f>
        <v>6</v>
      </c>
      <c r="AB916" s="6">
        <f>IF(A917=0, 0, AH917-tbl_pbp[[#This Row],[Saints Win %]])</f>
        <v>-5.0000000000000044E-3</v>
      </c>
      <c r="AE916">
        <f>ABS(tbl_pbp[[#This Row],[play.homeScore]]-tbl_pbp[[#This Row],[play.awayScore]])</f>
        <v>3</v>
      </c>
      <c r="AF916">
        <f>IF(tbl_pbp[[#This Row],[Play Saints Win % Increase]]&gt;=$AF$4,1,0)</f>
        <v>0</v>
      </c>
      <c r="AG916" t="str">
        <f>VLOOKUP(tbl_pbp[[#This Row],[gameId]], games!$B$2:$T$40, 9, FALSE)</f>
        <v>new-orleans-saints</v>
      </c>
      <c r="AH916" s="5">
        <f>IF(tbl_pbp[[#This Row],[AwayTeam]] &lt;&gt; "new-orleans-saints", tbl_pbp[[#This Row],[homeWinPercentage]], 1-tbl_pbp[[#This Row],[homeWinPercentage]])</f>
        <v>0.45799999999999996</v>
      </c>
      <c r="AI916" s="13">
        <f>tbl_pbp[[#This Row],[Kamara]]*tbl_pbp[[#This Row],[Impactful Play]]</f>
        <v>0</v>
      </c>
      <c r="AJ916" s="13">
        <f>tbl_pbp[[#This Row],[Thomas]]*tbl_pbp[[#This Row],[Impactful Play]]</f>
        <v>0</v>
      </c>
      <c r="AK916" s="13" t="str">
        <f>VLOOKUP(tbl_pbp[[#This Row],[Play Saints Win % Increase]], tbl_impact[],3,TRUE)</f>
        <v>Bad (0 to -5%)</v>
      </c>
    </row>
    <row r="917" spans="1:37">
      <c r="A917" s="1">
        <v>65</v>
      </c>
      <c r="B917" s="5">
        <v>0.54700000000000004</v>
      </c>
      <c r="C917" t="s">
        <v>10890</v>
      </c>
      <c r="D917">
        <v>0</v>
      </c>
      <c r="E917">
        <v>0</v>
      </c>
      <c r="F917">
        <v>2</v>
      </c>
      <c r="G917">
        <v>0</v>
      </c>
      <c r="H917">
        <v>3</v>
      </c>
      <c r="I917">
        <v>8</v>
      </c>
      <c r="J917">
        <v>92</v>
      </c>
      <c r="K917" t="s">
        <v>10697</v>
      </c>
      <c r="L917">
        <v>1</v>
      </c>
      <c r="M917">
        <v>8</v>
      </c>
      <c r="N917" t="s">
        <v>10891</v>
      </c>
      <c r="O917" t="s">
        <v>340</v>
      </c>
      <c r="P917" t="s">
        <v>45</v>
      </c>
      <c r="Q917" t="s">
        <v>46</v>
      </c>
      <c r="R917" t="s">
        <v>47</v>
      </c>
      <c r="S917" t="s">
        <v>283</v>
      </c>
      <c r="T917" t="s">
        <v>444</v>
      </c>
      <c r="U917" t="s">
        <v>6871</v>
      </c>
      <c r="V917" t="s">
        <v>10699</v>
      </c>
      <c r="X917" t="str">
        <f>VLOOKUP(pbp!V3667, games!$B$2:$R$40, 3, FALSE)</f>
        <v>2020-10-25T17:00Z</v>
      </c>
      <c r="Y917">
        <f>VLOOKUP(1*V917,NFLGames!$H$11:$H$555,1,FALSE)</f>
        <v>401128116</v>
      </c>
      <c r="Z917">
        <f>VLOOKUP($Y917, NFLGames!$H$11:$K$555,2,FALSE)</f>
        <v>2019</v>
      </c>
      <c r="AA917">
        <f>VLOOKUP($Y917, NFLGames!$H$11:$K$555,3,FALSE)</f>
        <v>6</v>
      </c>
      <c r="AB917" s="6">
        <f>IF(A918=0, 0, AH918-tbl_pbp[[#This Row],[Saints Win %]])</f>
        <v>2.0000000000000018E-2</v>
      </c>
      <c r="AE917">
        <f>ABS(tbl_pbp[[#This Row],[play.homeScore]]-tbl_pbp[[#This Row],[play.awayScore]])</f>
        <v>3</v>
      </c>
      <c r="AF917">
        <f>IF(tbl_pbp[[#This Row],[Play Saints Win % Increase]]&gt;=$AF$4,1,0)</f>
        <v>0</v>
      </c>
      <c r="AG917" t="str">
        <f>VLOOKUP(tbl_pbp[[#This Row],[gameId]], games!$B$2:$T$40, 9, FALSE)</f>
        <v>new-orleans-saints</v>
      </c>
      <c r="AH917" s="5">
        <f>IF(tbl_pbp[[#This Row],[AwayTeam]] &lt;&gt; "new-orleans-saints", tbl_pbp[[#This Row],[homeWinPercentage]], 1-tbl_pbp[[#This Row],[homeWinPercentage]])</f>
        <v>0.45299999999999996</v>
      </c>
      <c r="AI917" s="13">
        <f>tbl_pbp[[#This Row],[Kamara]]*tbl_pbp[[#This Row],[Impactful Play]]</f>
        <v>0</v>
      </c>
      <c r="AJ917" s="13">
        <f>tbl_pbp[[#This Row],[Thomas]]*tbl_pbp[[#This Row],[Impactful Play]]</f>
        <v>0</v>
      </c>
      <c r="AK917" s="13" t="str">
        <f>VLOOKUP(tbl_pbp[[#This Row],[Play Saints Win % Increase]], tbl_impact[],3,TRUE)</f>
        <v>Scented (0 to +5%)</v>
      </c>
    </row>
    <row r="918" spans="1:37">
      <c r="A918" s="1">
        <v>66</v>
      </c>
      <c r="B918" s="5">
        <v>0.52700000000000002</v>
      </c>
      <c r="C918" t="s">
        <v>10892</v>
      </c>
      <c r="D918">
        <v>0</v>
      </c>
      <c r="E918">
        <v>0</v>
      </c>
      <c r="F918">
        <v>2</v>
      </c>
      <c r="G918">
        <v>0</v>
      </c>
      <c r="H918">
        <v>3</v>
      </c>
      <c r="I918">
        <v>5</v>
      </c>
      <c r="J918">
        <v>95</v>
      </c>
      <c r="K918" t="s">
        <v>10697</v>
      </c>
      <c r="L918">
        <v>2</v>
      </c>
      <c r="M918">
        <v>5</v>
      </c>
      <c r="N918" t="s">
        <v>10893</v>
      </c>
      <c r="O918" t="s">
        <v>5039</v>
      </c>
      <c r="P918" t="s">
        <v>45</v>
      </c>
      <c r="Q918" t="s">
        <v>46</v>
      </c>
      <c r="R918" t="s">
        <v>47</v>
      </c>
      <c r="S918" t="s">
        <v>286</v>
      </c>
      <c r="T918" t="s">
        <v>645</v>
      </c>
      <c r="U918" t="s">
        <v>1897</v>
      </c>
      <c r="V918" t="s">
        <v>10699</v>
      </c>
      <c r="X918" t="str">
        <f>VLOOKUP(pbp!V3668, games!$B$2:$R$40, 3, FALSE)</f>
        <v>2020-10-25T17:00Z</v>
      </c>
      <c r="Y918">
        <f>VLOOKUP(1*V918,NFLGames!$H$11:$H$555,1,FALSE)</f>
        <v>401128116</v>
      </c>
      <c r="Z918">
        <f>VLOOKUP($Y918, NFLGames!$H$11:$K$555,2,FALSE)</f>
        <v>2019</v>
      </c>
      <c r="AA918">
        <f>VLOOKUP($Y918, NFLGames!$H$11:$K$555,3,FALSE)</f>
        <v>6</v>
      </c>
      <c r="AB918" s="6">
        <f>IF(A919=0, 0, AH919-tbl_pbp[[#This Row],[Saints Win %]])</f>
        <v>5.600000000000005E-2</v>
      </c>
      <c r="AE918">
        <f>ABS(tbl_pbp[[#This Row],[play.homeScore]]-tbl_pbp[[#This Row],[play.awayScore]])</f>
        <v>3</v>
      </c>
      <c r="AF918">
        <f>IF(tbl_pbp[[#This Row],[Play Saints Win % Increase]]&gt;=$AF$4,1,0)</f>
        <v>0</v>
      </c>
      <c r="AG918" t="str">
        <f>VLOOKUP(tbl_pbp[[#This Row],[gameId]], games!$B$2:$T$40, 9, FALSE)</f>
        <v>new-orleans-saints</v>
      </c>
      <c r="AH918" s="5">
        <f>IF(tbl_pbp[[#This Row],[AwayTeam]] &lt;&gt; "new-orleans-saints", tbl_pbp[[#This Row],[homeWinPercentage]], 1-tbl_pbp[[#This Row],[homeWinPercentage]])</f>
        <v>0.47299999999999998</v>
      </c>
      <c r="AI918" s="13">
        <f>tbl_pbp[[#This Row],[Kamara]]*tbl_pbp[[#This Row],[Impactful Play]]</f>
        <v>0</v>
      </c>
      <c r="AJ918" s="13">
        <f>tbl_pbp[[#This Row],[Thomas]]*tbl_pbp[[#This Row],[Impactful Play]]</f>
        <v>0</v>
      </c>
      <c r="AK918" s="13" t="str">
        <f>VLOOKUP(tbl_pbp[[#This Row],[Play Saints Win % Increase]], tbl_impact[],3,TRUE)</f>
        <v>Perfumed (5 to + 10%)</v>
      </c>
    </row>
    <row r="919" spans="1:37">
      <c r="A919" s="1">
        <v>67</v>
      </c>
      <c r="B919" s="5">
        <v>0.47099999999999997</v>
      </c>
      <c r="C919" t="s">
        <v>10894</v>
      </c>
      <c r="D919">
        <v>0</v>
      </c>
      <c r="E919">
        <v>0</v>
      </c>
      <c r="F919">
        <v>2</v>
      </c>
      <c r="G919">
        <v>0</v>
      </c>
      <c r="H919">
        <v>3</v>
      </c>
      <c r="I919">
        <v>4</v>
      </c>
      <c r="J919">
        <v>96</v>
      </c>
      <c r="K919" t="s">
        <v>10697</v>
      </c>
      <c r="L919">
        <v>3</v>
      </c>
      <c r="M919">
        <v>4</v>
      </c>
      <c r="N919" t="s">
        <v>10895</v>
      </c>
      <c r="O919" t="s">
        <v>4395</v>
      </c>
      <c r="P919" t="s">
        <v>22</v>
      </c>
      <c r="Q919" t="s">
        <v>37</v>
      </c>
      <c r="S919" t="s">
        <v>347</v>
      </c>
      <c r="T919" t="s">
        <v>573</v>
      </c>
      <c r="U919" t="s">
        <v>8460</v>
      </c>
      <c r="V919" t="s">
        <v>10699</v>
      </c>
      <c r="X919" t="str">
        <f>VLOOKUP(pbp!V3669, games!$B$2:$R$40, 3, FALSE)</f>
        <v>2020-10-25T17:00Z</v>
      </c>
      <c r="Y919">
        <f>VLOOKUP(1*V919,NFLGames!$H$11:$H$555,1,FALSE)</f>
        <v>401128116</v>
      </c>
      <c r="Z919">
        <f>VLOOKUP($Y919, NFLGames!$H$11:$K$555,2,FALSE)</f>
        <v>2019</v>
      </c>
      <c r="AA919">
        <f>VLOOKUP($Y919, NFLGames!$H$11:$K$555,3,FALSE)</f>
        <v>6</v>
      </c>
      <c r="AB919" s="6">
        <f>IF(A920=0, 0, AH920-tbl_pbp[[#This Row],[Saints Win %]])</f>
        <v>-3.0000000000000027E-3</v>
      </c>
      <c r="AE919">
        <f>ABS(tbl_pbp[[#This Row],[play.homeScore]]-tbl_pbp[[#This Row],[play.awayScore]])</f>
        <v>3</v>
      </c>
      <c r="AF919">
        <f>IF(tbl_pbp[[#This Row],[Play Saints Win % Increase]]&gt;=$AF$4,1,0)</f>
        <v>0</v>
      </c>
      <c r="AG919" t="str">
        <f>VLOOKUP(tbl_pbp[[#This Row],[gameId]], games!$B$2:$T$40, 9, FALSE)</f>
        <v>new-orleans-saints</v>
      </c>
      <c r="AH919" s="5">
        <f>IF(tbl_pbp[[#This Row],[AwayTeam]] &lt;&gt; "new-orleans-saints", tbl_pbp[[#This Row],[homeWinPercentage]], 1-tbl_pbp[[#This Row],[homeWinPercentage]])</f>
        <v>0.52900000000000003</v>
      </c>
      <c r="AI919" s="13">
        <f>tbl_pbp[[#This Row],[Kamara]]*tbl_pbp[[#This Row],[Impactful Play]]</f>
        <v>0</v>
      </c>
      <c r="AJ919" s="13">
        <f>tbl_pbp[[#This Row],[Thomas]]*tbl_pbp[[#This Row],[Impactful Play]]</f>
        <v>0</v>
      </c>
      <c r="AK919" s="13" t="str">
        <f>VLOOKUP(tbl_pbp[[#This Row],[Play Saints Win % Increase]], tbl_impact[],3,TRUE)</f>
        <v>Bad (0 to -5%)</v>
      </c>
    </row>
    <row r="920" spans="1:37">
      <c r="A920" s="1">
        <v>68</v>
      </c>
      <c r="B920" s="5">
        <v>0.47399999999999998</v>
      </c>
      <c r="C920" t="s">
        <v>10896</v>
      </c>
      <c r="D920">
        <v>0</v>
      </c>
      <c r="E920">
        <v>0</v>
      </c>
      <c r="F920">
        <v>2</v>
      </c>
      <c r="G920">
        <v>3</v>
      </c>
      <c r="H920">
        <v>3</v>
      </c>
      <c r="I920">
        <v>4</v>
      </c>
      <c r="J920">
        <v>96</v>
      </c>
      <c r="K920" t="s">
        <v>10697</v>
      </c>
      <c r="L920">
        <v>4</v>
      </c>
      <c r="M920">
        <v>4</v>
      </c>
      <c r="N920" t="s">
        <v>10897</v>
      </c>
      <c r="O920" t="s">
        <v>295</v>
      </c>
      <c r="P920" t="s">
        <v>187</v>
      </c>
      <c r="Q920" t="s">
        <v>188</v>
      </c>
      <c r="R920" t="s">
        <v>189</v>
      </c>
      <c r="S920" t="s">
        <v>349</v>
      </c>
      <c r="T920" t="s">
        <v>573</v>
      </c>
      <c r="U920" t="s">
        <v>7543</v>
      </c>
      <c r="V920" t="s">
        <v>10699</v>
      </c>
      <c r="X920" t="str">
        <f>VLOOKUP(pbp!V3670, games!$B$2:$R$40, 3, FALSE)</f>
        <v>2020-10-25T17:00Z</v>
      </c>
      <c r="Y920">
        <f>VLOOKUP(1*V920,NFLGames!$H$11:$H$555,1,FALSE)</f>
        <v>401128116</v>
      </c>
      <c r="Z920">
        <f>VLOOKUP($Y920, NFLGames!$H$11:$K$555,2,FALSE)</f>
        <v>2019</v>
      </c>
      <c r="AA920">
        <f>VLOOKUP($Y920, NFLGames!$H$11:$K$555,3,FALSE)</f>
        <v>6</v>
      </c>
      <c r="AB920" s="6">
        <f>IF(A921=0, 0, AH921-tbl_pbp[[#This Row],[Saints Win %]])</f>
        <v>2.0000000000000018E-3</v>
      </c>
      <c r="AE920">
        <f>ABS(tbl_pbp[[#This Row],[play.homeScore]]-tbl_pbp[[#This Row],[play.awayScore]])</f>
        <v>0</v>
      </c>
      <c r="AF920">
        <f>IF(tbl_pbp[[#This Row],[Play Saints Win % Increase]]&gt;=$AF$4,1,0)</f>
        <v>0</v>
      </c>
      <c r="AG920" t="str">
        <f>VLOOKUP(tbl_pbp[[#This Row],[gameId]], games!$B$2:$T$40, 9, FALSE)</f>
        <v>new-orleans-saints</v>
      </c>
      <c r="AH920" s="5">
        <f>IF(tbl_pbp[[#This Row],[AwayTeam]] &lt;&gt; "new-orleans-saints", tbl_pbp[[#This Row],[homeWinPercentage]], 1-tbl_pbp[[#This Row],[homeWinPercentage]])</f>
        <v>0.52600000000000002</v>
      </c>
      <c r="AI920" s="13">
        <f>tbl_pbp[[#This Row],[Kamara]]*tbl_pbp[[#This Row],[Impactful Play]]</f>
        <v>0</v>
      </c>
      <c r="AJ920" s="13">
        <f>tbl_pbp[[#This Row],[Thomas]]*tbl_pbp[[#This Row],[Impactful Play]]</f>
        <v>0</v>
      </c>
      <c r="AK920" s="13" t="str">
        <f>VLOOKUP(tbl_pbp[[#This Row],[Play Saints Win % Increase]], tbl_impact[],3,TRUE)</f>
        <v>Scented (0 to +5%)</v>
      </c>
    </row>
    <row r="921" spans="1:37">
      <c r="A921" s="1">
        <v>69</v>
      </c>
      <c r="B921" s="5">
        <v>0.47199999999999998</v>
      </c>
      <c r="C921" t="s">
        <v>10898</v>
      </c>
      <c r="D921">
        <v>0</v>
      </c>
      <c r="E921">
        <v>0</v>
      </c>
      <c r="F921">
        <v>2</v>
      </c>
      <c r="G921">
        <v>3</v>
      </c>
      <c r="H921">
        <v>3</v>
      </c>
      <c r="I921">
        <v>0</v>
      </c>
      <c r="J921">
        <v>35</v>
      </c>
      <c r="K921" t="s">
        <v>10697</v>
      </c>
      <c r="L921">
        <v>0</v>
      </c>
      <c r="M921">
        <v>65</v>
      </c>
      <c r="N921" t="s">
        <v>10899</v>
      </c>
      <c r="O921" t="s">
        <v>295</v>
      </c>
      <c r="P921" t="s">
        <v>25</v>
      </c>
      <c r="Q921" t="s">
        <v>26</v>
      </c>
      <c r="R921" t="s">
        <v>27</v>
      </c>
      <c r="V921" t="s">
        <v>10699</v>
      </c>
      <c r="X921" t="str">
        <f>VLOOKUP(pbp!V3671, games!$B$2:$R$40, 3, FALSE)</f>
        <v>2020-10-25T17:00Z</v>
      </c>
      <c r="Y921">
        <f>VLOOKUP(1*V921,NFLGames!$H$11:$H$555,1,FALSE)</f>
        <v>401128116</v>
      </c>
      <c r="Z921">
        <f>VLOOKUP($Y921, NFLGames!$H$11:$K$555,2,FALSE)</f>
        <v>2019</v>
      </c>
      <c r="AA921">
        <f>VLOOKUP($Y921, NFLGames!$H$11:$K$555,3,FALSE)</f>
        <v>6</v>
      </c>
      <c r="AB921" s="6">
        <f>IF(A922=0, 0, AH922-tbl_pbp[[#This Row],[Saints Win %]])</f>
        <v>-1.5000000000000013E-2</v>
      </c>
      <c r="AE921">
        <f>ABS(tbl_pbp[[#This Row],[play.homeScore]]-tbl_pbp[[#This Row],[play.awayScore]])</f>
        <v>0</v>
      </c>
      <c r="AF921">
        <f>IF(tbl_pbp[[#This Row],[Play Saints Win % Increase]]&gt;=$AF$4,1,0)</f>
        <v>0</v>
      </c>
      <c r="AG921" t="str">
        <f>VLOOKUP(tbl_pbp[[#This Row],[gameId]], games!$B$2:$T$40, 9, FALSE)</f>
        <v>new-orleans-saints</v>
      </c>
      <c r="AH921" s="5">
        <f>IF(tbl_pbp[[#This Row],[AwayTeam]] &lt;&gt; "new-orleans-saints", tbl_pbp[[#This Row],[homeWinPercentage]], 1-tbl_pbp[[#This Row],[homeWinPercentage]])</f>
        <v>0.52800000000000002</v>
      </c>
      <c r="AI921" s="13">
        <f>tbl_pbp[[#This Row],[Kamara]]*tbl_pbp[[#This Row],[Impactful Play]]</f>
        <v>0</v>
      </c>
      <c r="AJ921" s="13">
        <f>tbl_pbp[[#This Row],[Thomas]]*tbl_pbp[[#This Row],[Impactful Play]]</f>
        <v>0</v>
      </c>
      <c r="AK921" s="13" t="str">
        <f>VLOOKUP(tbl_pbp[[#This Row],[Play Saints Win % Increase]], tbl_impact[],3,TRUE)</f>
        <v>Bad (0 to -5%)</v>
      </c>
    </row>
    <row r="922" spans="1:37">
      <c r="A922" s="1">
        <v>70</v>
      </c>
      <c r="B922" s="5">
        <v>0.48699999999999999</v>
      </c>
      <c r="C922" t="s">
        <v>10900</v>
      </c>
      <c r="D922">
        <v>0</v>
      </c>
      <c r="E922">
        <v>0</v>
      </c>
      <c r="F922">
        <v>2</v>
      </c>
      <c r="G922">
        <v>3</v>
      </c>
      <c r="H922">
        <v>3</v>
      </c>
      <c r="I922">
        <v>10</v>
      </c>
      <c r="J922">
        <v>77</v>
      </c>
      <c r="K922" t="s">
        <v>29</v>
      </c>
      <c r="L922">
        <v>1</v>
      </c>
      <c r="M922">
        <v>77</v>
      </c>
      <c r="N922" t="s">
        <v>10901</v>
      </c>
      <c r="O922" t="s">
        <v>8446</v>
      </c>
      <c r="P922" t="s">
        <v>30</v>
      </c>
      <c r="Q922" t="s">
        <v>31</v>
      </c>
      <c r="R922" t="s">
        <v>32</v>
      </c>
      <c r="S922" t="s">
        <v>33</v>
      </c>
      <c r="T922" t="s">
        <v>217</v>
      </c>
      <c r="U922" t="s">
        <v>218</v>
      </c>
      <c r="V922" t="s">
        <v>10699</v>
      </c>
      <c r="X922" t="str">
        <f>VLOOKUP(pbp!V3672, games!$B$2:$R$40, 3, FALSE)</f>
        <v>2020-10-25T17:00Z</v>
      </c>
      <c r="Y922">
        <f>VLOOKUP(1*V922,NFLGames!$H$11:$H$555,1,FALSE)</f>
        <v>401128116</v>
      </c>
      <c r="Z922">
        <f>VLOOKUP($Y922, NFLGames!$H$11:$K$555,2,FALSE)</f>
        <v>2019</v>
      </c>
      <c r="AA922">
        <f>VLOOKUP($Y922, NFLGames!$H$11:$K$555,3,FALSE)</f>
        <v>6</v>
      </c>
      <c r="AB922" s="6">
        <f>IF(A923=0, 0, AH923-tbl_pbp[[#This Row],[Saints Win %]])</f>
        <v>4.3999999999999928E-2</v>
      </c>
      <c r="AE922">
        <f>ABS(tbl_pbp[[#This Row],[play.homeScore]]-tbl_pbp[[#This Row],[play.awayScore]])</f>
        <v>0</v>
      </c>
      <c r="AF922">
        <f>IF(tbl_pbp[[#This Row],[Play Saints Win % Increase]]&gt;=$AF$4,1,0)</f>
        <v>0</v>
      </c>
      <c r="AG922" t="str">
        <f>VLOOKUP(tbl_pbp[[#This Row],[gameId]], games!$B$2:$T$40, 9, FALSE)</f>
        <v>new-orleans-saints</v>
      </c>
      <c r="AH922" s="5">
        <f>IF(tbl_pbp[[#This Row],[AwayTeam]] &lt;&gt; "new-orleans-saints", tbl_pbp[[#This Row],[homeWinPercentage]], 1-tbl_pbp[[#This Row],[homeWinPercentage]])</f>
        <v>0.51300000000000001</v>
      </c>
      <c r="AI922" s="13">
        <f>tbl_pbp[[#This Row],[Kamara]]*tbl_pbp[[#This Row],[Impactful Play]]</f>
        <v>0</v>
      </c>
      <c r="AJ922" s="13">
        <f>tbl_pbp[[#This Row],[Thomas]]*tbl_pbp[[#This Row],[Impactful Play]]</f>
        <v>0</v>
      </c>
      <c r="AK922" s="13" t="str">
        <f>VLOOKUP(tbl_pbp[[#This Row],[Play Saints Win % Increase]], tbl_impact[],3,TRUE)</f>
        <v>Scented (0 to +5%)</v>
      </c>
    </row>
    <row r="923" spans="1:37">
      <c r="A923" s="1">
        <v>71</v>
      </c>
      <c r="B923" s="5">
        <v>0.443</v>
      </c>
      <c r="C923" t="s">
        <v>10902</v>
      </c>
      <c r="D923">
        <v>0</v>
      </c>
      <c r="E923">
        <v>0</v>
      </c>
      <c r="F923">
        <v>2</v>
      </c>
      <c r="G923">
        <v>3</v>
      </c>
      <c r="H923">
        <v>3</v>
      </c>
      <c r="I923">
        <v>7</v>
      </c>
      <c r="J923">
        <v>74</v>
      </c>
      <c r="K923" t="s">
        <v>29</v>
      </c>
      <c r="L923">
        <v>2</v>
      </c>
      <c r="M923">
        <v>74</v>
      </c>
      <c r="N923" t="s">
        <v>10903</v>
      </c>
      <c r="O923" t="s">
        <v>4088</v>
      </c>
      <c r="P923" t="s">
        <v>30</v>
      </c>
      <c r="Q923" t="s">
        <v>31</v>
      </c>
      <c r="R923" t="s">
        <v>32</v>
      </c>
      <c r="S923" t="s">
        <v>220</v>
      </c>
      <c r="T923" t="s">
        <v>221</v>
      </c>
      <c r="U923" t="s">
        <v>222</v>
      </c>
      <c r="V923" t="s">
        <v>10699</v>
      </c>
      <c r="X923" t="str">
        <f>VLOOKUP(pbp!V3673, games!$B$2:$R$40, 3, FALSE)</f>
        <v>2020-10-25T17:00Z</v>
      </c>
      <c r="Y923">
        <f>VLOOKUP(1*V923,NFLGames!$H$11:$H$555,1,FALSE)</f>
        <v>401128116</v>
      </c>
      <c r="Z923">
        <f>VLOOKUP($Y923, NFLGames!$H$11:$K$555,2,FALSE)</f>
        <v>2019</v>
      </c>
      <c r="AA923">
        <f>VLOOKUP($Y923, NFLGames!$H$11:$K$555,3,FALSE)</f>
        <v>6</v>
      </c>
      <c r="AB923" s="6">
        <f>IF(A924=0, 0, AH924-tbl_pbp[[#This Row],[Saints Win %]])</f>
        <v>0</v>
      </c>
      <c r="AE923">
        <f>ABS(tbl_pbp[[#This Row],[play.homeScore]]-tbl_pbp[[#This Row],[play.awayScore]])</f>
        <v>0</v>
      </c>
      <c r="AF923">
        <f>IF(tbl_pbp[[#This Row],[Play Saints Win % Increase]]&gt;=$AF$4,1,0)</f>
        <v>0</v>
      </c>
      <c r="AG923" t="str">
        <f>VLOOKUP(tbl_pbp[[#This Row],[gameId]], games!$B$2:$T$40, 9, FALSE)</f>
        <v>new-orleans-saints</v>
      </c>
      <c r="AH923" s="5">
        <f>IF(tbl_pbp[[#This Row],[AwayTeam]] &lt;&gt; "new-orleans-saints", tbl_pbp[[#This Row],[homeWinPercentage]], 1-tbl_pbp[[#This Row],[homeWinPercentage]])</f>
        <v>0.55699999999999994</v>
      </c>
      <c r="AI923" s="13">
        <f>tbl_pbp[[#This Row],[Kamara]]*tbl_pbp[[#This Row],[Impactful Play]]</f>
        <v>0</v>
      </c>
      <c r="AJ923" s="13">
        <f>tbl_pbp[[#This Row],[Thomas]]*tbl_pbp[[#This Row],[Impactful Play]]</f>
        <v>0</v>
      </c>
      <c r="AK923" s="13" t="str">
        <f>VLOOKUP(tbl_pbp[[#This Row],[Play Saints Win % Increase]], tbl_impact[],3,TRUE)</f>
        <v>Scented (0 to +5%)</v>
      </c>
    </row>
    <row r="924" spans="1:37">
      <c r="A924" s="1">
        <v>72</v>
      </c>
      <c r="B924" s="5">
        <v>0.443</v>
      </c>
      <c r="C924" t="s">
        <v>10904</v>
      </c>
      <c r="D924">
        <v>0</v>
      </c>
      <c r="E924">
        <v>0</v>
      </c>
      <c r="F924">
        <v>2</v>
      </c>
      <c r="G924">
        <v>3</v>
      </c>
      <c r="H924">
        <v>3</v>
      </c>
      <c r="I924">
        <v>10</v>
      </c>
      <c r="J924">
        <v>65</v>
      </c>
      <c r="K924" t="s">
        <v>29</v>
      </c>
      <c r="L924">
        <v>1</v>
      </c>
      <c r="M924">
        <v>65</v>
      </c>
      <c r="N924" t="s">
        <v>229</v>
      </c>
      <c r="O924" t="s">
        <v>4088</v>
      </c>
      <c r="P924" t="s">
        <v>231</v>
      </c>
      <c r="Q924" t="s">
        <v>232</v>
      </c>
      <c r="R924" t="s">
        <v>233</v>
      </c>
      <c r="V924" t="s">
        <v>10699</v>
      </c>
      <c r="X924" t="str">
        <f>VLOOKUP(pbp!V3674, games!$B$2:$R$40, 3, FALSE)</f>
        <v>2020-10-25T17:00Z</v>
      </c>
      <c r="Y924">
        <f>VLOOKUP(1*V924,NFLGames!$H$11:$H$555,1,FALSE)</f>
        <v>401128116</v>
      </c>
      <c r="Z924">
        <f>VLOOKUP($Y924, NFLGames!$H$11:$K$555,2,FALSE)</f>
        <v>2019</v>
      </c>
      <c r="AA924">
        <f>VLOOKUP($Y924, NFLGames!$H$11:$K$555,3,FALSE)</f>
        <v>6</v>
      </c>
      <c r="AB924" s="6">
        <f>IF(A925=0, 0, AH925-tbl_pbp[[#This Row],[Saints Win %]])</f>
        <v>2.6000000000000023E-2</v>
      </c>
      <c r="AE924">
        <f>ABS(tbl_pbp[[#This Row],[play.homeScore]]-tbl_pbp[[#This Row],[play.awayScore]])</f>
        <v>0</v>
      </c>
      <c r="AF924">
        <f>IF(tbl_pbp[[#This Row],[Play Saints Win % Increase]]&gt;=$AF$4,1,0)</f>
        <v>0</v>
      </c>
      <c r="AG924" t="str">
        <f>VLOOKUP(tbl_pbp[[#This Row],[gameId]], games!$B$2:$T$40, 9, FALSE)</f>
        <v>new-orleans-saints</v>
      </c>
      <c r="AH924" s="5">
        <f>IF(tbl_pbp[[#This Row],[AwayTeam]] &lt;&gt; "new-orleans-saints", tbl_pbp[[#This Row],[homeWinPercentage]], 1-tbl_pbp[[#This Row],[homeWinPercentage]])</f>
        <v>0.55699999999999994</v>
      </c>
      <c r="AI924" s="13">
        <f>tbl_pbp[[#This Row],[Kamara]]*tbl_pbp[[#This Row],[Impactful Play]]</f>
        <v>0</v>
      </c>
      <c r="AJ924" s="13">
        <f>tbl_pbp[[#This Row],[Thomas]]*tbl_pbp[[#This Row],[Impactful Play]]</f>
        <v>0</v>
      </c>
      <c r="AK924" s="13" t="str">
        <f>VLOOKUP(tbl_pbp[[#This Row],[Play Saints Win % Increase]], tbl_impact[],3,TRUE)</f>
        <v>Scented (0 to +5%)</v>
      </c>
    </row>
    <row r="925" spans="1:37">
      <c r="A925" s="1">
        <v>73</v>
      </c>
      <c r="B925" s="5">
        <v>0.41699999999999998</v>
      </c>
      <c r="C925" t="s">
        <v>10905</v>
      </c>
      <c r="D925">
        <v>0</v>
      </c>
      <c r="E925">
        <v>0</v>
      </c>
      <c r="F925">
        <v>2</v>
      </c>
      <c r="G925">
        <v>3</v>
      </c>
      <c r="H925">
        <v>3</v>
      </c>
      <c r="I925">
        <v>10</v>
      </c>
      <c r="J925">
        <v>65</v>
      </c>
      <c r="K925" t="s">
        <v>29</v>
      </c>
      <c r="L925">
        <v>1</v>
      </c>
      <c r="M925">
        <v>65</v>
      </c>
      <c r="N925" t="s">
        <v>10906</v>
      </c>
      <c r="O925" t="s">
        <v>230</v>
      </c>
      <c r="P925" t="s">
        <v>30</v>
      </c>
      <c r="Q925" t="s">
        <v>31</v>
      </c>
      <c r="R925" t="s">
        <v>32</v>
      </c>
      <c r="S925" t="s">
        <v>33</v>
      </c>
      <c r="T925" t="s">
        <v>202</v>
      </c>
      <c r="U925" t="s">
        <v>255</v>
      </c>
      <c r="V925" t="s">
        <v>10699</v>
      </c>
      <c r="X925" t="str">
        <f>VLOOKUP(pbp!V3675, games!$B$2:$R$40, 3, FALSE)</f>
        <v>2020-10-25T17:00Z</v>
      </c>
      <c r="Y925">
        <f>VLOOKUP(1*V925,NFLGames!$H$11:$H$555,1,FALSE)</f>
        <v>401128116</v>
      </c>
      <c r="Z925">
        <f>VLOOKUP($Y925, NFLGames!$H$11:$K$555,2,FALSE)</f>
        <v>2019</v>
      </c>
      <c r="AA925">
        <f>VLOOKUP($Y925, NFLGames!$H$11:$K$555,3,FALSE)</f>
        <v>6</v>
      </c>
      <c r="AB925" s="6">
        <f>IF(A926=0, 0, AH926-tbl_pbp[[#This Row],[Saints Win %]])</f>
        <v>-4.4000000000000039E-2</v>
      </c>
      <c r="AD925">
        <v>1</v>
      </c>
      <c r="AE925">
        <f>ABS(tbl_pbp[[#This Row],[play.homeScore]]-tbl_pbp[[#This Row],[play.awayScore]])</f>
        <v>0</v>
      </c>
      <c r="AF925">
        <f>IF(tbl_pbp[[#This Row],[Play Saints Win % Increase]]&gt;=$AF$4,1,0)</f>
        <v>0</v>
      </c>
      <c r="AG925" t="str">
        <f>VLOOKUP(tbl_pbp[[#This Row],[gameId]], games!$B$2:$T$40, 9, FALSE)</f>
        <v>new-orleans-saints</v>
      </c>
      <c r="AH925" s="5">
        <f>IF(tbl_pbp[[#This Row],[AwayTeam]] &lt;&gt; "new-orleans-saints", tbl_pbp[[#This Row],[homeWinPercentage]], 1-tbl_pbp[[#This Row],[homeWinPercentage]])</f>
        <v>0.58299999999999996</v>
      </c>
      <c r="AI925" s="13">
        <f>tbl_pbp[[#This Row],[Kamara]]*tbl_pbp[[#This Row],[Impactful Play]]</f>
        <v>0</v>
      </c>
      <c r="AJ925" s="13">
        <f>tbl_pbp[[#This Row],[Thomas]]*tbl_pbp[[#This Row],[Impactful Play]]</f>
        <v>0</v>
      </c>
      <c r="AK925" s="13" t="str">
        <f>VLOOKUP(tbl_pbp[[#This Row],[Play Saints Win % Increase]], tbl_impact[],3,TRUE)</f>
        <v>Bad (0 to -5%)</v>
      </c>
    </row>
    <row r="926" spans="1:37">
      <c r="A926" s="1">
        <v>74</v>
      </c>
      <c r="B926" s="5">
        <v>0.46100000000000002</v>
      </c>
      <c r="C926" t="s">
        <v>10907</v>
      </c>
      <c r="D926">
        <v>0</v>
      </c>
      <c r="E926">
        <v>0</v>
      </c>
      <c r="F926">
        <v>2</v>
      </c>
      <c r="G926">
        <v>3</v>
      </c>
      <c r="H926">
        <v>3</v>
      </c>
      <c r="I926">
        <v>10</v>
      </c>
      <c r="J926">
        <v>51</v>
      </c>
      <c r="K926" t="s">
        <v>29</v>
      </c>
      <c r="L926">
        <v>1</v>
      </c>
      <c r="M926">
        <v>51</v>
      </c>
      <c r="N926" t="s">
        <v>10908</v>
      </c>
      <c r="O926" t="s">
        <v>352</v>
      </c>
      <c r="P926" t="s">
        <v>167</v>
      </c>
      <c r="Q926" t="s">
        <v>168</v>
      </c>
      <c r="S926" t="s">
        <v>33</v>
      </c>
      <c r="T926" t="s">
        <v>493</v>
      </c>
      <c r="U926" t="s">
        <v>494</v>
      </c>
      <c r="V926" t="s">
        <v>10699</v>
      </c>
      <c r="X926" t="str">
        <f>VLOOKUP(pbp!V3676, games!$B$2:$R$40, 3, FALSE)</f>
        <v>2020-10-25T17:00Z</v>
      </c>
      <c r="Y926">
        <f>VLOOKUP(1*V926,NFLGames!$H$11:$H$555,1,FALSE)</f>
        <v>401128116</v>
      </c>
      <c r="Z926">
        <f>VLOOKUP($Y926, NFLGames!$H$11:$K$555,2,FALSE)</f>
        <v>2019</v>
      </c>
      <c r="AA926">
        <f>VLOOKUP($Y926, NFLGames!$H$11:$K$555,3,FALSE)</f>
        <v>6</v>
      </c>
      <c r="AB926" s="6">
        <f>IF(A927=0, 0, AH927-tbl_pbp[[#This Row],[Saints Win %]])</f>
        <v>-4.8999999999999932E-2</v>
      </c>
      <c r="AE926">
        <f>ABS(tbl_pbp[[#This Row],[play.homeScore]]-tbl_pbp[[#This Row],[play.awayScore]])</f>
        <v>0</v>
      </c>
      <c r="AF926">
        <f>IF(tbl_pbp[[#This Row],[Play Saints Win % Increase]]&gt;=$AF$4,1,0)</f>
        <v>0</v>
      </c>
      <c r="AG926" t="str">
        <f>VLOOKUP(tbl_pbp[[#This Row],[gameId]], games!$B$2:$T$40, 9, FALSE)</f>
        <v>new-orleans-saints</v>
      </c>
      <c r="AH926" s="5">
        <f>IF(tbl_pbp[[#This Row],[AwayTeam]] &lt;&gt; "new-orleans-saints", tbl_pbp[[#This Row],[homeWinPercentage]], 1-tbl_pbp[[#This Row],[homeWinPercentage]])</f>
        <v>0.53899999999999992</v>
      </c>
      <c r="AI926" s="13">
        <f>tbl_pbp[[#This Row],[Kamara]]*tbl_pbp[[#This Row],[Impactful Play]]</f>
        <v>0</v>
      </c>
      <c r="AJ926" s="13">
        <f>tbl_pbp[[#This Row],[Thomas]]*tbl_pbp[[#This Row],[Impactful Play]]</f>
        <v>0</v>
      </c>
      <c r="AK926" s="13" t="str">
        <f>VLOOKUP(tbl_pbp[[#This Row],[Play Saints Win % Increase]], tbl_impact[],3,TRUE)</f>
        <v>Bad (0 to -5%)</v>
      </c>
    </row>
    <row r="927" spans="1:37">
      <c r="A927" s="1">
        <v>75</v>
      </c>
      <c r="B927" s="5">
        <v>0.51</v>
      </c>
      <c r="C927" t="s">
        <v>10909</v>
      </c>
      <c r="D927">
        <v>0</v>
      </c>
      <c r="E927">
        <v>0</v>
      </c>
      <c r="F927">
        <v>2</v>
      </c>
      <c r="G927">
        <v>3</v>
      </c>
      <c r="H927">
        <v>3</v>
      </c>
      <c r="I927">
        <v>13</v>
      </c>
      <c r="J927">
        <v>54</v>
      </c>
      <c r="K927" t="s">
        <v>29</v>
      </c>
      <c r="L927">
        <v>2</v>
      </c>
      <c r="M927">
        <v>54</v>
      </c>
      <c r="N927" t="s">
        <v>10910</v>
      </c>
      <c r="O927" t="s">
        <v>1448</v>
      </c>
      <c r="P927" t="s">
        <v>167</v>
      </c>
      <c r="Q927" t="s">
        <v>168</v>
      </c>
      <c r="S927" t="s">
        <v>939</v>
      </c>
      <c r="T927" t="s">
        <v>435</v>
      </c>
      <c r="U927" t="s">
        <v>10911</v>
      </c>
      <c r="V927" t="s">
        <v>10699</v>
      </c>
      <c r="X927" t="str">
        <f>VLOOKUP(pbp!V3677, games!$B$2:$R$40, 3, FALSE)</f>
        <v>2020-10-25T17:00Z</v>
      </c>
      <c r="Y927">
        <f>VLOOKUP(1*V927,NFLGames!$H$11:$H$555,1,FALSE)</f>
        <v>401128116</v>
      </c>
      <c r="Z927">
        <f>VLOOKUP($Y927, NFLGames!$H$11:$K$555,2,FALSE)</f>
        <v>2019</v>
      </c>
      <c r="AA927">
        <f>VLOOKUP($Y927, NFLGames!$H$11:$K$555,3,FALSE)</f>
        <v>6</v>
      </c>
      <c r="AB927" s="6">
        <f>IF(A928=0, 0, AH928-tbl_pbp[[#This Row],[Saints Win %]])</f>
        <v>1.0000000000000009E-2</v>
      </c>
      <c r="AE927">
        <f>ABS(tbl_pbp[[#This Row],[play.homeScore]]-tbl_pbp[[#This Row],[play.awayScore]])</f>
        <v>0</v>
      </c>
      <c r="AF927">
        <f>IF(tbl_pbp[[#This Row],[Play Saints Win % Increase]]&gt;=$AF$4,1,0)</f>
        <v>0</v>
      </c>
      <c r="AG927" t="str">
        <f>VLOOKUP(tbl_pbp[[#This Row],[gameId]], games!$B$2:$T$40, 9, FALSE)</f>
        <v>new-orleans-saints</v>
      </c>
      <c r="AH927" s="5">
        <f>IF(tbl_pbp[[#This Row],[AwayTeam]] &lt;&gt; "new-orleans-saints", tbl_pbp[[#This Row],[homeWinPercentage]], 1-tbl_pbp[[#This Row],[homeWinPercentage]])</f>
        <v>0.49</v>
      </c>
      <c r="AI927" s="13">
        <f>tbl_pbp[[#This Row],[Kamara]]*tbl_pbp[[#This Row],[Impactful Play]]</f>
        <v>0</v>
      </c>
      <c r="AJ927" s="13">
        <f>tbl_pbp[[#This Row],[Thomas]]*tbl_pbp[[#This Row],[Impactful Play]]</f>
        <v>0</v>
      </c>
      <c r="AK927" s="13" t="str">
        <f>VLOOKUP(tbl_pbp[[#This Row],[Play Saints Win % Increase]], tbl_impact[],3,TRUE)</f>
        <v>Scented (0 to +5%)</v>
      </c>
    </row>
    <row r="928" spans="1:37">
      <c r="A928" s="1">
        <v>76</v>
      </c>
      <c r="B928" s="5">
        <v>0.5</v>
      </c>
      <c r="C928" t="s">
        <v>10912</v>
      </c>
      <c r="D928">
        <v>0</v>
      </c>
      <c r="E928">
        <v>0</v>
      </c>
      <c r="F928">
        <v>2</v>
      </c>
      <c r="G928">
        <v>3</v>
      </c>
      <c r="H928">
        <v>3</v>
      </c>
      <c r="I928">
        <v>22</v>
      </c>
      <c r="J928">
        <v>63</v>
      </c>
      <c r="K928" t="s">
        <v>29</v>
      </c>
      <c r="L928">
        <v>3</v>
      </c>
      <c r="M928">
        <v>63</v>
      </c>
      <c r="N928" t="s">
        <v>10913</v>
      </c>
      <c r="O928" t="s">
        <v>2732</v>
      </c>
      <c r="P928" t="s">
        <v>124</v>
      </c>
      <c r="Q928" t="s">
        <v>125</v>
      </c>
      <c r="R928" t="s">
        <v>126</v>
      </c>
      <c r="V928" t="s">
        <v>10699</v>
      </c>
      <c r="X928" t="str">
        <f>VLOOKUP(pbp!V3678, games!$B$2:$R$40, 3, FALSE)</f>
        <v>2020-10-25T17:00Z</v>
      </c>
      <c r="Y928">
        <f>VLOOKUP(1*V928,NFLGames!$H$11:$H$555,1,FALSE)</f>
        <v>401128116</v>
      </c>
      <c r="Z928">
        <f>VLOOKUP($Y928, NFLGames!$H$11:$K$555,2,FALSE)</f>
        <v>2019</v>
      </c>
      <c r="AA928">
        <f>VLOOKUP($Y928, NFLGames!$H$11:$K$555,3,FALSE)</f>
        <v>6</v>
      </c>
      <c r="AB928" s="6">
        <f>IF(A929=0, 0, AH929-tbl_pbp[[#This Row],[Saints Win %]])</f>
        <v>5.0000000000000044E-3</v>
      </c>
      <c r="AE928">
        <f>ABS(tbl_pbp[[#This Row],[play.homeScore]]-tbl_pbp[[#This Row],[play.awayScore]])</f>
        <v>0</v>
      </c>
      <c r="AF928">
        <f>IF(tbl_pbp[[#This Row],[Play Saints Win % Increase]]&gt;=$AF$4,1,0)</f>
        <v>0</v>
      </c>
      <c r="AG928" t="str">
        <f>VLOOKUP(tbl_pbp[[#This Row],[gameId]], games!$B$2:$T$40, 9, FALSE)</f>
        <v>new-orleans-saints</v>
      </c>
      <c r="AH928" s="5">
        <f>IF(tbl_pbp[[#This Row],[AwayTeam]] &lt;&gt; "new-orleans-saints", tbl_pbp[[#This Row],[homeWinPercentage]], 1-tbl_pbp[[#This Row],[homeWinPercentage]])</f>
        <v>0.5</v>
      </c>
      <c r="AI928" s="13">
        <f>tbl_pbp[[#This Row],[Kamara]]*tbl_pbp[[#This Row],[Impactful Play]]</f>
        <v>0</v>
      </c>
      <c r="AJ928" s="13">
        <f>tbl_pbp[[#This Row],[Thomas]]*tbl_pbp[[#This Row],[Impactful Play]]</f>
        <v>0</v>
      </c>
      <c r="AK928" s="13" t="str">
        <f>VLOOKUP(tbl_pbp[[#This Row],[Play Saints Win % Increase]], tbl_impact[],3,TRUE)</f>
        <v>Scented (0 to +5%)</v>
      </c>
    </row>
    <row r="929" spans="1:37">
      <c r="A929" s="1">
        <v>77</v>
      </c>
      <c r="B929" s="5">
        <v>0.495</v>
      </c>
      <c r="C929" t="s">
        <v>10914</v>
      </c>
      <c r="D929">
        <v>0</v>
      </c>
      <c r="E929">
        <v>0</v>
      </c>
      <c r="F929">
        <v>2</v>
      </c>
      <c r="G929">
        <v>3</v>
      </c>
      <c r="H929">
        <v>3</v>
      </c>
      <c r="I929">
        <v>22</v>
      </c>
      <c r="J929">
        <v>63</v>
      </c>
      <c r="K929" t="s">
        <v>29</v>
      </c>
      <c r="L929">
        <v>3</v>
      </c>
      <c r="M929">
        <v>63</v>
      </c>
      <c r="N929" t="s">
        <v>10915</v>
      </c>
      <c r="O929" t="s">
        <v>2732</v>
      </c>
      <c r="P929" t="s">
        <v>30</v>
      </c>
      <c r="Q929" t="s">
        <v>31</v>
      </c>
      <c r="R929" t="s">
        <v>32</v>
      </c>
      <c r="S929" t="s">
        <v>1554</v>
      </c>
      <c r="T929" t="s">
        <v>196</v>
      </c>
      <c r="U929" t="s">
        <v>10916</v>
      </c>
      <c r="V929" t="s">
        <v>10699</v>
      </c>
      <c r="X929" t="str">
        <f>VLOOKUP(pbp!V3679, games!$B$2:$R$40, 3, FALSE)</f>
        <v>2020-10-25T17:00Z</v>
      </c>
      <c r="Y929">
        <f>VLOOKUP(1*V929,NFLGames!$H$11:$H$555,1,FALSE)</f>
        <v>401128116</v>
      </c>
      <c r="Z929">
        <f>VLOOKUP($Y929, NFLGames!$H$11:$K$555,2,FALSE)</f>
        <v>2019</v>
      </c>
      <c r="AA929">
        <f>VLOOKUP($Y929, NFLGames!$H$11:$K$555,3,FALSE)</f>
        <v>6</v>
      </c>
      <c r="AB929" s="6">
        <f>IF(A930=0, 0, AH930-tbl_pbp[[#This Row],[Saints Win %]])</f>
        <v>1.0000000000000009E-2</v>
      </c>
      <c r="AE929">
        <f>ABS(tbl_pbp[[#This Row],[play.homeScore]]-tbl_pbp[[#This Row],[play.awayScore]])</f>
        <v>0</v>
      </c>
      <c r="AF929">
        <f>IF(tbl_pbp[[#This Row],[Play Saints Win % Increase]]&gt;=$AF$4,1,0)</f>
        <v>0</v>
      </c>
      <c r="AG929" t="str">
        <f>VLOOKUP(tbl_pbp[[#This Row],[gameId]], games!$B$2:$T$40, 9, FALSE)</f>
        <v>new-orleans-saints</v>
      </c>
      <c r="AH929" s="5">
        <f>IF(tbl_pbp[[#This Row],[AwayTeam]] &lt;&gt; "new-orleans-saints", tbl_pbp[[#This Row],[homeWinPercentage]], 1-tbl_pbp[[#This Row],[homeWinPercentage]])</f>
        <v>0.505</v>
      </c>
      <c r="AI929" s="13">
        <f>tbl_pbp[[#This Row],[Kamara]]*tbl_pbp[[#This Row],[Impactful Play]]</f>
        <v>0</v>
      </c>
      <c r="AJ929" s="13">
        <f>tbl_pbp[[#This Row],[Thomas]]*tbl_pbp[[#This Row],[Impactful Play]]</f>
        <v>0</v>
      </c>
      <c r="AK929" s="13" t="str">
        <f>VLOOKUP(tbl_pbp[[#This Row],[Play Saints Win % Increase]], tbl_impact[],3,TRUE)</f>
        <v>Scented (0 to +5%)</v>
      </c>
    </row>
    <row r="930" spans="1:37">
      <c r="A930" s="1">
        <v>78</v>
      </c>
      <c r="B930" s="5">
        <v>0.48499999999999999</v>
      </c>
      <c r="C930" t="s">
        <v>10917</v>
      </c>
      <c r="D930">
        <v>0</v>
      </c>
      <c r="E930">
        <v>0</v>
      </c>
      <c r="F930">
        <v>2</v>
      </c>
      <c r="G930">
        <v>3</v>
      </c>
      <c r="H930">
        <v>3</v>
      </c>
      <c r="I930">
        <v>8</v>
      </c>
      <c r="J930">
        <v>49</v>
      </c>
      <c r="K930" t="s">
        <v>29</v>
      </c>
      <c r="L930">
        <v>4</v>
      </c>
      <c r="M930">
        <v>49</v>
      </c>
      <c r="N930" t="s">
        <v>10918</v>
      </c>
      <c r="O930" t="s">
        <v>492</v>
      </c>
      <c r="P930" t="s">
        <v>124</v>
      </c>
      <c r="Q930" t="s">
        <v>125</v>
      </c>
      <c r="R930" t="s">
        <v>126</v>
      </c>
      <c r="V930" t="s">
        <v>10699</v>
      </c>
      <c r="X930" t="str">
        <f>VLOOKUP(pbp!V3680, games!$B$2:$R$40, 3, FALSE)</f>
        <v>2020-10-25T17:00Z</v>
      </c>
      <c r="Y930">
        <f>VLOOKUP(1*V930,NFLGames!$H$11:$H$555,1,FALSE)</f>
        <v>401128116</v>
      </c>
      <c r="Z930">
        <f>VLOOKUP($Y930, NFLGames!$H$11:$K$555,2,FALSE)</f>
        <v>2019</v>
      </c>
      <c r="AA930">
        <f>VLOOKUP($Y930, NFLGames!$H$11:$K$555,3,FALSE)</f>
        <v>6</v>
      </c>
      <c r="AB930" s="6">
        <f>IF(A931=0, 0, AH931-tbl_pbp[[#This Row],[Saints Win %]])</f>
        <v>0</v>
      </c>
      <c r="AE930">
        <f>ABS(tbl_pbp[[#This Row],[play.homeScore]]-tbl_pbp[[#This Row],[play.awayScore]])</f>
        <v>0</v>
      </c>
      <c r="AF930">
        <f>IF(tbl_pbp[[#This Row],[Play Saints Win % Increase]]&gt;=$AF$4,1,0)</f>
        <v>0</v>
      </c>
      <c r="AG930" t="str">
        <f>VLOOKUP(tbl_pbp[[#This Row],[gameId]], games!$B$2:$T$40, 9, FALSE)</f>
        <v>new-orleans-saints</v>
      </c>
      <c r="AH930" s="5">
        <f>IF(tbl_pbp[[#This Row],[AwayTeam]] &lt;&gt; "new-orleans-saints", tbl_pbp[[#This Row],[homeWinPercentage]], 1-tbl_pbp[[#This Row],[homeWinPercentage]])</f>
        <v>0.51500000000000001</v>
      </c>
      <c r="AI930" s="13">
        <f>tbl_pbp[[#This Row],[Kamara]]*tbl_pbp[[#This Row],[Impactful Play]]</f>
        <v>0</v>
      </c>
      <c r="AJ930" s="13">
        <f>tbl_pbp[[#This Row],[Thomas]]*tbl_pbp[[#This Row],[Impactful Play]]</f>
        <v>0</v>
      </c>
      <c r="AK930" s="13" t="str">
        <f>VLOOKUP(tbl_pbp[[#This Row],[Play Saints Win % Increase]], tbl_impact[],3,TRUE)</f>
        <v>Scented (0 to +5%)</v>
      </c>
    </row>
    <row r="931" spans="1:37">
      <c r="A931" s="1">
        <v>79</v>
      </c>
      <c r="B931" s="5">
        <v>0.48499999999999999</v>
      </c>
      <c r="C931" t="s">
        <v>10919</v>
      </c>
      <c r="D931">
        <v>0</v>
      </c>
      <c r="E931">
        <v>0</v>
      </c>
      <c r="F931">
        <v>2</v>
      </c>
      <c r="G931">
        <v>3</v>
      </c>
      <c r="H931">
        <v>3</v>
      </c>
      <c r="I931">
        <v>8</v>
      </c>
      <c r="J931">
        <v>49</v>
      </c>
      <c r="K931" t="s">
        <v>29</v>
      </c>
      <c r="L931">
        <v>4</v>
      </c>
      <c r="M931">
        <v>49</v>
      </c>
      <c r="N931" t="s">
        <v>10920</v>
      </c>
      <c r="O931" t="s">
        <v>492</v>
      </c>
      <c r="P931" t="s">
        <v>66</v>
      </c>
      <c r="Q931" t="s">
        <v>67</v>
      </c>
      <c r="R931" t="s">
        <v>68</v>
      </c>
      <c r="S931" t="s">
        <v>160</v>
      </c>
      <c r="T931" t="s">
        <v>10756</v>
      </c>
      <c r="U931" t="s">
        <v>10921</v>
      </c>
      <c r="V931" t="s">
        <v>10699</v>
      </c>
      <c r="X931" t="str">
        <f>VLOOKUP(pbp!V3681, games!$B$2:$R$40, 3, FALSE)</f>
        <v>2020-10-25T17:00Z</v>
      </c>
      <c r="Y931">
        <f>VLOOKUP(1*V931,NFLGames!$H$11:$H$555,1,FALSE)</f>
        <v>401128116</v>
      </c>
      <c r="Z931">
        <f>VLOOKUP($Y931, NFLGames!$H$11:$K$555,2,FALSE)</f>
        <v>2019</v>
      </c>
      <c r="AA931">
        <f>VLOOKUP($Y931, NFLGames!$H$11:$K$555,3,FALSE)</f>
        <v>6</v>
      </c>
      <c r="AB931" s="6">
        <f>IF(A932=0, 0, AH932-tbl_pbp[[#This Row],[Saints Win %]])</f>
        <v>7.0000000000000062E-3</v>
      </c>
      <c r="AE931">
        <f>ABS(tbl_pbp[[#This Row],[play.homeScore]]-tbl_pbp[[#This Row],[play.awayScore]])</f>
        <v>0</v>
      </c>
      <c r="AF931">
        <f>IF(tbl_pbp[[#This Row],[Play Saints Win % Increase]]&gt;=$AF$4,1,0)</f>
        <v>0</v>
      </c>
      <c r="AG931" t="str">
        <f>VLOOKUP(tbl_pbp[[#This Row],[gameId]], games!$B$2:$T$40, 9, FALSE)</f>
        <v>new-orleans-saints</v>
      </c>
      <c r="AH931" s="5">
        <f>IF(tbl_pbp[[#This Row],[AwayTeam]] &lt;&gt; "new-orleans-saints", tbl_pbp[[#This Row],[homeWinPercentage]], 1-tbl_pbp[[#This Row],[homeWinPercentage]])</f>
        <v>0.51500000000000001</v>
      </c>
      <c r="AI931" s="13">
        <f>tbl_pbp[[#This Row],[Kamara]]*tbl_pbp[[#This Row],[Impactful Play]]</f>
        <v>0</v>
      </c>
      <c r="AJ931" s="13">
        <f>tbl_pbp[[#This Row],[Thomas]]*tbl_pbp[[#This Row],[Impactful Play]]</f>
        <v>0</v>
      </c>
      <c r="AK931" s="13" t="str">
        <f>VLOOKUP(tbl_pbp[[#This Row],[Play Saints Win % Increase]], tbl_impact[],3,TRUE)</f>
        <v>Scented (0 to +5%)</v>
      </c>
    </row>
    <row r="932" spans="1:37">
      <c r="A932" s="1">
        <v>80</v>
      </c>
      <c r="B932" s="5">
        <v>0.47799999999999998</v>
      </c>
      <c r="C932" t="s">
        <v>10922</v>
      </c>
      <c r="D932">
        <v>0</v>
      </c>
      <c r="E932">
        <v>0</v>
      </c>
      <c r="F932">
        <v>2</v>
      </c>
      <c r="G932">
        <v>3</v>
      </c>
      <c r="H932">
        <v>3</v>
      </c>
      <c r="I932">
        <v>10</v>
      </c>
      <c r="J932">
        <v>14</v>
      </c>
      <c r="K932" t="s">
        <v>10697</v>
      </c>
      <c r="L932">
        <v>1</v>
      </c>
      <c r="M932">
        <v>86</v>
      </c>
      <c r="N932" t="s">
        <v>10923</v>
      </c>
      <c r="O932" t="s">
        <v>240</v>
      </c>
      <c r="P932" t="s">
        <v>30</v>
      </c>
      <c r="Q932" t="s">
        <v>31</v>
      </c>
      <c r="R932" t="s">
        <v>32</v>
      </c>
      <c r="S932" t="s">
        <v>33</v>
      </c>
      <c r="T932" t="s">
        <v>10924</v>
      </c>
      <c r="U932" t="s">
        <v>10925</v>
      </c>
      <c r="V932" t="s">
        <v>10699</v>
      </c>
      <c r="X932" t="str">
        <f>VLOOKUP(pbp!V3682, games!$B$2:$R$40, 3, FALSE)</f>
        <v>2020-10-25T17:00Z</v>
      </c>
      <c r="Y932">
        <f>VLOOKUP(1*V932,NFLGames!$H$11:$H$555,1,FALSE)</f>
        <v>401128116</v>
      </c>
      <c r="Z932">
        <f>VLOOKUP($Y932, NFLGames!$H$11:$K$555,2,FALSE)</f>
        <v>2019</v>
      </c>
      <c r="AA932">
        <f>VLOOKUP($Y932, NFLGames!$H$11:$K$555,3,FALSE)</f>
        <v>6</v>
      </c>
      <c r="AB932" s="6">
        <f>IF(A933=0, 0, AH933-tbl_pbp[[#This Row],[Saints Win %]])</f>
        <v>-2.5000000000000022E-2</v>
      </c>
      <c r="AE932">
        <f>ABS(tbl_pbp[[#This Row],[play.homeScore]]-tbl_pbp[[#This Row],[play.awayScore]])</f>
        <v>0</v>
      </c>
      <c r="AF932">
        <f>IF(tbl_pbp[[#This Row],[Play Saints Win % Increase]]&gt;=$AF$4,1,0)</f>
        <v>0</v>
      </c>
      <c r="AG932" t="str">
        <f>VLOOKUP(tbl_pbp[[#This Row],[gameId]], games!$B$2:$T$40, 9, FALSE)</f>
        <v>new-orleans-saints</v>
      </c>
      <c r="AH932" s="5">
        <f>IF(tbl_pbp[[#This Row],[AwayTeam]] &lt;&gt; "new-orleans-saints", tbl_pbp[[#This Row],[homeWinPercentage]], 1-tbl_pbp[[#This Row],[homeWinPercentage]])</f>
        <v>0.52200000000000002</v>
      </c>
      <c r="AI932" s="13">
        <f>tbl_pbp[[#This Row],[Kamara]]*tbl_pbp[[#This Row],[Impactful Play]]</f>
        <v>0</v>
      </c>
      <c r="AJ932" s="13">
        <f>tbl_pbp[[#This Row],[Thomas]]*tbl_pbp[[#This Row],[Impactful Play]]</f>
        <v>0</v>
      </c>
      <c r="AK932" s="13" t="str">
        <f>VLOOKUP(tbl_pbp[[#This Row],[Play Saints Win % Increase]], tbl_impact[],3,TRUE)</f>
        <v>Bad (0 to -5%)</v>
      </c>
    </row>
    <row r="933" spans="1:37">
      <c r="A933" s="1">
        <v>81</v>
      </c>
      <c r="B933" s="5">
        <v>0.503</v>
      </c>
      <c r="C933" t="s">
        <v>10926</v>
      </c>
      <c r="D933">
        <v>0</v>
      </c>
      <c r="E933">
        <v>0</v>
      </c>
      <c r="F933">
        <v>2</v>
      </c>
      <c r="G933">
        <v>3</v>
      </c>
      <c r="H933">
        <v>3</v>
      </c>
      <c r="I933">
        <v>5</v>
      </c>
      <c r="J933">
        <v>19</v>
      </c>
      <c r="K933" t="s">
        <v>10697</v>
      </c>
      <c r="L933">
        <v>2</v>
      </c>
      <c r="M933">
        <v>81</v>
      </c>
      <c r="N933" t="s">
        <v>10927</v>
      </c>
      <c r="O933" t="s">
        <v>134</v>
      </c>
      <c r="P933" t="s">
        <v>30</v>
      </c>
      <c r="Q933" t="s">
        <v>31</v>
      </c>
      <c r="R933" t="s">
        <v>32</v>
      </c>
      <c r="S933" t="s">
        <v>38</v>
      </c>
      <c r="T933" t="s">
        <v>10928</v>
      </c>
      <c r="U933" t="s">
        <v>10929</v>
      </c>
      <c r="V933" t="s">
        <v>10699</v>
      </c>
      <c r="X933" t="str">
        <f>VLOOKUP(pbp!V3683, games!$B$2:$R$40, 3, FALSE)</f>
        <v>2020-10-25T17:00Z</v>
      </c>
      <c r="Y933">
        <f>VLOOKUP(1*V933,NFLGames!$H$11:$H$555,1,FALSE)</f>
        <v>401128116</v>
      </c>
      <c r="Z933">
        <f>VLOOKUP($Y933, NFLGames!$H$11:$K$555,2,FALSE)</f>
        <v>2019</v>
      </c>
      <c r="AA933">
        <f>VLOOKUP($Y933, NFLGames!$H$11:$K$555,3,FALSE)</f>
        <v>6</v>
      </c>
      <c r="AB933" s="6">
        <f>IF(A934=0, 0, AH934-tbl_pbp[[#This Row],[Saints Win %]])</f>
        <v>0.126</v>
      </c>
      <c r="AE933">
        <f>ABS(tbl_pbp[[#This Row],[play.homeScore]]-tbl_pbp[[#This Row],[play.awayScore]])</f>
        <v>0</v>
      </c>
      <c r="AF933">
        <f>IF(tbl_pbp[[#This Row],[Play Saints Win % Increase]]&gt;=$AF$4,1,0)</f>
        <v>1</v>
      </c>
      <c r="AG933" t="str">
        <f>VLOOKUP(tbl_pbp[[#This Row],[gameId]], games!$B$2:$T$40, 9, FALSE)</f>
        <v>new-orleans-saints</v>
      </c>
      <c r="AH933" s="5">
        <f>IF(tbl_pbp[[#This Row],[AwayTeam]] &lt;&gt; "new-orleans-saints", tbl_pbp[[#This Row],[homeWinPercentage]], 1-tbl_pbp[[#This Row],[homeWinPercentage]])</f>
        <v>0.497</v>
      </c>
      <c r="AI933" s="13">
        <f>tbl_pbp[[#This Row],[Kamara]]*tbl_pbp[[#This Row],[Impactful Play]]</f>
        <v>0</v>
      </c>
      <c r="AJ933" s="13">
        <f>tbl_pbp[[#This Row],[Thomas]]*tbl_pbp[[#This Row],[Impactful Play]]</f>
        <v>0</v>
      </c>
      <c r="AK933" s="13" t="str">
        <f>VLOOKUP(tbl_pbp[[#This Row],[Play Saints Win % Increase]], tbl_impact[],3,TRUE)</f>
        <v>Fragrant (10% to 20%)</v>
      </c>
    </row>
    <row r="934" spans="1:37">
      <c r="A934" s="1">
        <v>82</v>
      </c>
      <c r="B934" s="5">
        <v>0.377</v>
      </c>
      <c r="C934" t="s">
        <v>10930</v>
      </c>
      <c r="D934">
        <v>0</v>
      </c>
      <c r="E934">
        <v>0</v>
      </c>
      <c r="F934">
        <v>2</v>
      </c>
      <c r="G934">
        <v>3</v>
      </c>
      <c r="H934">
        <v>3</v>
      </c>
      <c r="I934">
        <v>10</v>
      </c>
      <c r="J934">
        <v>29</v>
      </c>
      <c r="K934" t="s">
        <v>10697</v>
      </c>
      <c r="L934">
        <v>1</v>
      </c>
      <c r="M934">
        <v>65</v>
      </c>
      <c r="N934" t="s">
        <v>10931</v>
      </c>
      <c r="O934" t="s">
        <v>844</v>
      </c>
      <c r="P934" t="s">
        <v>22</v>
      </c>
      <c r="Q934" t="s">
        <v>37</v>
      </c>
      <c r="S934" t="s">
        <v>33</v>
      </c>
      <c r="T934" t="s">
        <v>10741</v>
      </c>
      <c r="U934" t="s">
        <v>10932</v>
      </c>
      <c r="V934" t="s">
        <v>10699</v>
      </c>
      <c r="X934" t="str">
        <f>VLOOKUP(pbp!V3684, games!$B$2:$R$40, 3, FALSE)</f>
        <v>2020-10-25T17:00Z</v>
      </c>
      <c r="Y934">
        <f>VLOOKUP(1*V934,NFLGames!$H$11:$H$555,1,FALSE)</f>
        <v>401128116</v>
      </c>
      <c r="Z934">
        <f>VLOOKUP($Y934, NFLGames!$H$11:$K$555,2,FALSE)</f>
        <v>2019</v>
      </c>
      <c r="AA934">
        <f>VLOOKUP($Y934, NFLGames!$H$11:$K$555,3,FALSE)</f>
        <v>6</v>
      </c>
      <c r="AB934" s="6">
        <f>IF(A935=0, 0, AH935-tbl_pbp[[#This Row],[Saints Win %]])</f>
        <v>-8.4000000000000075E-2</v>
      </c>
      <c r="AE934">
        <f>ABS(tbl_pbp[[#This Row],[play.homeScore]]-tbl_pbp[[#This Row],[play.awayScore]])</f>
        <v>0</v>
      </c>
      <c r="AF934">
        <f>IF(tbl_pbp[[#This Row],[Play Saints Win % Increase]]&gt;=$AF$4,1,0)</f>
        <v>0</v>
      </c>
      <c r="AG934" t="str">
        <f>VLOOKUP(tbl_pbp[[#This Row],[gameId]], games!$B$2:$T$40, 9, FALSE)</f>
        <v>new-orleans-saints</v>
      </c>
      <c r="AH934" s="5">
        <f>IF(tbl_pbp[[#This Row],[AwayTeam]] &lt;&gt; "new-orleans-saints", tbl_pbp[[#This Row],[homeWinPercentage]], 1-tbl_pbp[[#This Row],[homeWinPercentage]])</f>
        <v>0.623</v>
      </c>
      <c r="AI934" s="13">
        <f>tbl_pbp[[#This Row],[Kamara]]*tbl_pbp[[#This Row],[Impactful Play]]</f>
        <v>0</v>
      </c>
      <c r="AJ934" s="13">
        <f>tbl_pbp[[#This Row],[Thomas]]*tbl_pbp[[#This Row],[Impactful Play]]</f>
        <v>0</v>
      </c>
      <c r="AK934" s="13" t="str">
        <f>VLOOKUP(tbl_pbp[[#This Row],[Play Saints Win % Increase]], tbl_impact[],3,TRUE)</f>
        <v>Smelly (worse than-5% -&gt; -10%)</v>
      </c>
    </row>
    <row r="935" spans="1:37">
      <c r="A935" s="1">
        <v>83</v>
      </c>
      <c r="B935" s="5">
        <v>0.46100000000000002</v>
      </c>
      <c r="C935" t="s">
        <v>10933</v>
      </c>
      <c r="D935">
        <v>0</v>
      </c>
      <c r="E935">
        <v>0</v>
      </c>
      <c r="F935">
        <v>2</v>
      </c>
      <c r="G935">
        <v>3</v>
      </c>
      <c r="H935">
        <v>3</v>
      </c>
      <c r="I935">
        <v>10</v>
      </c>
      <c r="J935">
        <v>29</v>
      </c>
      <c r="K935" t="s">
        <v>10697</v>
      </c>
      <c r="L935">
        <v>2</v>
      </c>
      <c r="M935">
        <v>71</v>
      </c>
      <c r="N935" t="s">
        <v>10934</v>
      </c>
      <c r="O935" t="s">
        <v>10935</v>
      </c>
      <c r="P935" t="s">
        <v>167</v>
      </c>
      <c r="Q935" t="s">
        <v>168</v>
      </c>
      <c r="S935" t="s">
        <v>120</v>
      </c>
      <c r="T935" t="s">
        <v>10741</v>
      </c>
      <c r="U935" t="s">
        <v>10936</v>
      </c>
      <c r="V935" t="s">
        <v>10699</v>
      </c>
      <c r="X935" t="str">
        <f>VLOOKUP(pbp!V3685, games!$B$2:$R$40, 3, FALSE)</f>
        <v>2020-10-25T17:00Z</v>
      </c>
      <c r="Y935">
        <f>VLOOKUP(1*V935,NFLGames!$H$11:$H$555,1,FALSE)</f>
        <v>401128116</v>
      </c>
      <c r="Z935">
        <f>VLOOKUP($Y935, NFLGames!$H$11:$K$555,2,FALSE)</f>
        <v>2019</v>
      </c>
      <c r="AA935">
        <f>VLOOKUP($Y935, NFLGames!$H$11:$K$555,3,FALSE)</f>
        <v>6</v>
      </c>
      <c r="AB935" s="6">
        <f>IF(A936=0, 0, AH936-tbl_pbp[[#This Row],[Saints Win %]])</f>
        <v>-2.9999999999998916E-3</v>
      </c>
      <c r="AE935">
        <f>ABS(tbl_pbp[[#This Row],[play.homeScore]]-tbl_pbp[[#This Row],[play.awayScore]])</f>
        <v>0</v>
      </c>
      <c r="AF935">
        <f>IF(tbl_pbp[[#This Row],[Play Saints Win % Increase]]&gt;=$AF$4,1,0)</f>
        <v>0</v>
      </c>
      <c r="AG935" t="str">
        <f>VLOOKUP(tbl_pbp[[#This Row],[gameId]], games!$B$2:$T$40, 9, FALSE)</f>
        <v>new-orleans-saints</v>
      </c>
      <c r="AH935" s="5">
        <f>IF(tbl_pbp[[#This Row],[AwayTeam]] &lt;&gt; "new-orleans-saints", tbl_pbp[[#This Row],[homeWinPercentage]], 1-tbl_pbp[[#This Row],[homeWinPercentage]])</f>
        <v>0.53899999999999992</v>
      </c>
      <c r="AI935" s="13">
        <f>tbl_pbp[[#This Row],[Kamara]]*tbl_pbp[[#This Row],[Impactful Play]]</f>
        <v>0</v>
      </c>
      <c r="AJ935" s="13">
        <f>tbl_pbp[[#This Row],[Thomas]]*tbl_pbp[[#This Row],[Impactful Play]]</f>
        <v>0</v>
      </c>
      <c r="AK935" s="13" t="str">
        <f>VLOOKUP(tbl_pbp[[#This Row],[Play Saints Win % Increase]], tbl_impact[],3,TRUE)</f>
        <v>Bad (0 to -5%)</v>
      </c>
    </row>
    <row r="936" spans="1:37">
      <c r="A936" s="1">
        <v>84</v>
      </c>
      <c r="B936" s="5">
        <v>0.46400000000000002</v>
      </c>
      <c r="C936" t="s">
        <v>10937</v>
      </c>
      <c r="D936">
        <v>0</v>
      </c>
      <c r="E936">
        <v>0</v>
      </c>
      <c r="F936">
        <v>2</v>
      </c>
      <c r="G936">
        <v>3</v>
      </c>
      <c r="H936">
        <v>3</v>
      </c>
      <c r="I936">
        <v>18</v>
      </c>
      <c r="J936">
        <v>21</v>
      </c>
      <c r="K936" t="s">
        <v>10697</v>
      </c>
      <c r="L936">
        <v>3</v>
      </c>
      <c r="M936">
        <v>79</v>
      </c>
      <c r="N936" t="s">
        <v>2001</v>
      </c>
      <c r="O936" t="s">
        <v>10935</v>
      </c>
      <c r="P936" t="s">
        <v>124</v>
      </c>
      <c r="Q936" t="s">
        <v>125</v>
      </c>
      <c r="R936" t="s">
        <v>126</v>
      </c>
      <c r="V936" t="s">
        <v>10699</v>
      </c>
      <c r="X936" t="str">
        <f>VLOOKUP(pbp!V3686, games!$B$2:$R$40, 3, FALSE)</f>
        <v>2020-10-25T17:00Z</v>
      </c>
      <c r="Y936">
        <f>VLOOKUP(1*V936,NFLGames!$H$11:$H$555,1,FALSE)</f>
        <v>401128116</v>
      </c>
      <c r="Z936">
        <f>VLOOKUP($Y936, NFLGames!$H$11:$K$555,2,FALSE)</f>
        <v>2019</v>
      </c>
      <c r="AA936">
        <f>VLOOKUP($Y936, NFLGames!$H$11:$K$555,3,FALSE)</f>
        <v>6</v>
      </c>
      <c r="AB936" s="6">
        <f>IF(A937=0, 0, AH937-tbl_pbp[[#This Row],[Saints Win %]])</f>
        <v>9.9999999999999978E-2</v>
      </c>
      <c r="AE936">
        <f>ABS(tbl_pbp[[#This Row],[play.homeScore]]-tbl_pbp[[#This Row],[play.awayScore]])</f>
        <v>0</v>
      </c>
      <c r="AF936">
        <f>IF(tbl_pbp[[#This Row],[Play Saints Win % Increase]]&gt;=$AF$4,1,0)</f>
        <v>1</v>
      </c>
      <c r="AG936" t="str">
        <f>VLOOKUP(tbl_pbp[[#This Row],[gameId]], games!$B$2:$T$40, 9, FALSE)</f>
        <v>new-orleans-saints</v>
      </c>
      <c r="AH936" s="5">
        <f>IF(tbl_pbp[[#This Row],[AwayTeam]] &lt;&gt; "new-orleans-saints", tbl_pbp[[#This Row],[homeWinPercentage]], 1-tbl_pbp[[#This Row],[homeWinPercentage]])</f>
        <v>0.53600000000000003</v>
      </c>
      <c r="AI936" s="13">
        <f>tbl_pbp[[#This Row],[Kamara]]*tbl_pbp[[#This Row],[Impactful Play]]</f>
        <v>0</v>
      </c>
      <c r="AJ936" s="13">
        <f>tbl_pbp[[#This Row],[Thomas]]*tbl_pbp[[#This Row],[Impactful Play]]</f>
        <v>0</v>
      </c>
      <c r="AK936" s="13" t="str">
        <f>VLOOKUP(tbl_pbp[[#This Row],[Play Saints Win % Increase]], tbl_impact[],3,TRUE)</f>
        <v>Perfumed (5 to + 10%)</v>
      </c>
    </row>
    <row r="937" spans="1:37">
      <c r="A937" s="1">
        <v>85</v>
      </c>
      <c r="B937" s="5">
        <v>0.36399999999999999</v>
      </c>
      <c r="C937" t="s">
        <v>10938</v>
      </c>
      <c r="D937">
        <v>0</v>
      </c>
      <c r="E937">
        <v>0</v>
      </c>
      <c r="F937">
        <v>2</v>
      </c>
      <c r="G937">
        <v>3</v>
      </c>
      <c r="H937">
        <v>3</v>
      </c>
      <c r="I937">
        <v>18</v>
      </c>
      <c r="J937">
        <v>21</v>
      </c>
      <c r="K937" t="s">
        <v>10697</v>
      </c>
      <c r="L937">
        <v>3</v>
      </c>
      <c r="M937">
        <v>79</v>
      </c>
      <c r="N937" t="s">
        <v>10939</v>
      </c>
      <c r="O937" t="s">
        <v>10935</v>
      </c>
      <c r="P937" t="s">
        <v>45</v>
      </c>
      <c r="Q937" t="s">
        <v>46</v>
      </c>
      <c r="R937" t="s">
        <v>47</v>
      </c>
      <c r="S937" t="s">
        <v>4217</v>
      </c>
      <c r="T937" t="s">
        <v>10849</v>
      </c>
      <c r="U937" t="s">
        <v>10940</v>
      </c>
      <c r="V937" t="s">
        <v>10699</v>
      </c>
      <c r="X937" t="str">
        <f>VLOOKUP(pbp!V3687, games!$B$2:$R$40, 3, FALSE)</f>
        <v>2020-10-25T17:00Z</v>
      </c>
      <c r="Y937">
        <f>VLOOKUP(1*V937,NFLGames!$H$11:$H$555,1,FALSE)</f>
        <v>401128116</v>
      </c>
      <c r="Z937">
        <f>VLOOKUP($Y937, NFLGames!$H$11:$K$555,2,FALSE)</f>
        <v>2019</v>
      </c>
      <c r="AA937">
        <f>VLOOKUP($Y937, NFLGames!$H$11:$K$555,3,FALSE)</f>
        <v>6</v>
      </c>
      <c r="AB937" s="6">
        <f>IF(A938=0, 0, AH938-tbl_pbp[[#This Row],[Saints Win %]])</f>
        <v>-0.15800000000000003</v>
      </c>
      <c r="AE937">
        <f>ABS(tbl_pbp[[#This Row],[play.homeScore]]-tbl_pbp[[#This Row],[play.awayScore]])</f>
        <v>0</v>
      </c>
      <c r="AF937">
        <f>IF(tbl_pbp[[#This Row],[Play Saints Win % Increase]]&gt;=$AF$4,1,0)</f>
        <v>0</v>
      </c>
      <c r="AG937" t="str">
        <f>VLOOKUP(tbl_pbp[[#This Row],[gameId]], games!$B$2:$T$40, 9, FALSE)</f>
        <v>new-orleans-saints</v>
      </c>
      <c r="AH937" s="5">
        <f>IF(tbl_pbp[[#This Row],[AwayTeam]] &lt;&gt; "new-orleans-saints", tbl_pbp[[#This Row],[homeWinPercentage]], 1-tbl_pbp[[#This Row],[homeWinPercentage]])</f>
        <v>0.63600000000000001</v>
      </c>
      <c r="AI937" s="13">
        <f>tbl_pbp[[#This Row],[Kamara]]*tbl_pbp[[#This Row],[Impactful Play]]</f>
        <v>0</v>
      </c>
      <c r="AJ937" s="13">
        <f>tbl_pbp[[#This Row],[Thomas]]*tbl_pbp[[#This Row],[Impactful Play]]</f>
        <v>0</v>
      </c>
      <c r="AK937" s="13" t="str">
        <f>VLOOKUP(tbl_pbp[[#This Row],[Play Saints Win % Increase]], tbl_impact[],3,TRUE)</f>
        <v>Stinky (worse than -10% to -20%)</v>
      </c>
    </row>
    <row r="938" spans="1:37">
      <c r="A938" s="1">
        <v>86</v>
      </c>
      <c r="B938" s="5">
        <v>0.52200000000000002</v>
      </c>
      <c r="C938" t="s">
        <v>10941</v>
      </c>
      <c r="D938">
        <v>0</v>
      </c>
      <c r="E938">
        <v>0</v>
      </c>
      <c r="F938">
        <v>2</v>
      </c>
      <c r="G938">
        <v>3</v>
      </c>
      <c r="H938">
        <v>3</v>
      </c>
      <c r="I938">
        <v>0</v>
      </c>
      <c r="J938">
        <v>65</v>
      </c>
      <c r="L938">
        <v>0</v>
      </c>
      <c r="M938">
        <v>0</v>
      </c>
      <c r="N938" t="s">
        <v>245</v>
      </c>
      <c r="O938" t="s">
        <v>143</v>
      </c>
      <c r="P938" t="s">
        <v>246</v>
      </c>
      <c r="Q938" t="s">
        <v>247</v>
      </c>
      <c r="R938" t="s">
        <v>248</v>
      </c>
      <c r="V938" t="s">
        <v>10699</v>
      </c>
      <c r="X938" t="str">
        <f>VLOOKUP(pbp!V3688, games!$B$2:$R$40, 3, FALSE)</f>
        <v>2020-10-25T17:00Z</v>
      </c>
      <c r="Y938">
        <f>VLOOKUP(1*V938,NFLGames!$H$11:$H$555,1,FALSE)</f>
        <v>401128116</v>
      </c>
      <c r="Z938">
        <f>VLOOKUP($Y938, NFLGames!$H$11:$K$555,2,FALSE)</f>
        <v>2019</v>
      </c>
      <c r="AA938">
        <f>VLOOKUP($Y938, NFLGames!$H$11:$K$555,3,FALSE)</f>
        <v>6</v>
      </c>
      <c r="AB938" s="6">
        <f>IF(A939=0, 0, AH939-tbl_pbp[[#This Row],[Saints Win %]])</f>
        <v>-6.0000000000000053E-3</v>
      </c>
      <c r="AE938">
        <f>ABS(tbl_pbp[[#This Row],[play.homeScore]]-tbl_pbp[[#This Row],[play.awayScore]])</f>
        <v>0</v>
      </c>
      <c r="AF938">
        <f>IF(tbl_pbp[[#This Row],[Play Saints Win % Increase]]&gt;=$AF$4,1,0)</f>
        <v>0</v>
      </c>
      <c r="AG938" t="str">
        <f>VLOOKUP(tbl_pbp[[#This Row],[gameId]], games!$B$2:$T$40, 9, FALSE)</f>
        <v>new-orleans-saints</v>
      </c>
      <c r="AH938" s="5">
        <f>IF(tbl_pbp[[#This Row],[AwayTeam]] &lt;&gt; "new-orleans-saints", tbl_pbp[[#This Row],[homeWinPercentage]], 1-tbl_pbp[[#This Row],[homeWinPercentage]])</f>
        <v>0.47799999999999998</v>
      </c>
      <c r="AI938" s="13">
        <f>tbl_pbp[[#This Row],[Kamara]]*tbl_pbp[[#This Row],[Impactful Play]]</f>
        <v>0</v>
      </c>
      <c r="AJ938" s="13">
        <f>tbl_pbp[[#This Row],[Thomas]]*tbl_pbp[[#This Row],[Impactful Play]]</f>
        <v>0</v>
      </c>
      <c r="AK938" s="13" t="str">
        <f>VLOOKUP(tbl_pbp[[#This Row],[Play Saints Win % Increase]], tbl_impact[],3,TRUE)</f>
        <v>Bad (0 to -5%)</v>
      </c>
    </row>
    <row r="939" spans="1:37">
      <c r="A939" s="1">
        <v>87</v>
      </c>
      <c r="B939" s="5">
        <v>0.52800000000000002</v>
      </c>
      <c r="C939" t="s">
        <v>10942</v>
      </c>
      <c r="D939">
        <v>0</v>
      </c>
      <c r="E939">
        <v>0</v>
      </c>
      <c r="F939">
        <v>3</v>
      </c>
      <c r="G939">
        <v>3</v>
      </c>
      <c r="H939">
        <v>3</v>
      </c>
      <c r="I939">
        <v>0</v>
      </c>
      <c r="J939">
        <v>65</v>
      </c>
      <c r="K939" t="s">
        <v>29</v>
      </c>
      <c r="L939">
        <v>0</v>
      </c>
      <c r="M939">
        <v>65</v>
      </c>
      <c r="N939" t="s">
        <v>288</v>
      </c>
      <c r="O939" t="s">
        <v>24</v>
      </c>
      <c r="P939" t="s">
        <v>25</v>
      </c>
      <c r="Q939" t="s">
        <v>26</v>
      </c>
      <c r="R939" t="s">
        <v>27</v>
      </c>
      <c r="V939" t="s">
        <v>10699</v>
      </c>
      <c r="X939" t="str">
        <f>VLOOKUP(pbp!V3689, games!$B$2:$R$40, 3, FALSE)</f>
        <v>2020-10-25T17:00Z</v>
      </c>
      <c r="Y939">
        <f>VLOOKUP(1*V939,NFLGames!$H$11:$H$555,1,FALSE)</f>
        <v>401128116</v>
      </c>
      <c r="Z939">
        <f>VLOOKUP($Y939, NFLGames!$H$11:$K$555,2,FALSE)</f>
        <v>2019</v>
      </c>
      <c r="AA939">
        <f>VLOOKUP($Y939, NFLGames!$H$11:$K$555,3,FALSE)</f>
        <v>6</v>
      </c>
      <c r="AB939" s="6">
        <f>IF(A940=0, 0, AH940-tbl_pbp[[#This Row],[Saints Win %]])</f>
        <v>-3.400000000000003E-2</v>
      </c>
      <c r="AE939">
        <f>ABS(tbl_pbp[[#This Row],[play.homeScore]]-tbl_pbp[[#This Row],[play.awayScore]])</f>
        <v>0</v>
      </c>
      <c r="AF939">
        <f>IF(tbl_pbp[[#This Row],[Play Saints Win % Increase]]&gt;=$AF$4,1,0)</f>
        <v>0</v>
      </c>
      <c r="AG939" t="str">
        <f>VLOOKUP(tbl_pbp[[#This Row],[gameId]], games!$B$2:$T$40, 9, FALSE)</f>
        <v>new-orleans-saints</v>
      </c>
      <c r="AH939" s="5">
        <f>IF(tbl_pbp[[#This Row],[AwayTeam]] &lt;&gt; "new-orleans-saints", tbl_pbp[[#This Row],[homeWinPercentage]], 1-tbl_pbp[[#This Row],[homeWinPercentage]])</f>
        <v>0.47199999999999998</v>
      </c>
      <c r="AI939" s="13">
        <f>tbl_pbp[[#This Row],[Kamara]]*tbl_pbp[[#This Row],[Impactful Play]]</f>
        <v>0</v>
      </c>
      <c r="AJ939" s="13">
        <f>tbl_pbp[[#This Row],[Thomas]]*tbl_pbp[[#This Row],[Impactful Play]]</f>
        <v>0</v>
      </c>
      <c r="AK939" s="13" t="str">
        <f>VLOOKUP(tbl_pbp[[#This Row],[Play Saints Win % Increase]], tbl_impact[],3,TRUE)</f>
        <v>Bad (0 to -5%)</v>
      </c>
    </row>
    <row r="940" spans="1:37">
      <c r="A940" s="1">
        <v>88</v>
      </c>
      <c r="B940" s="5">
        <v>0.56200000000000006</v>
      </c>
      <c r="C940" t="s">
        <v>10943</v>
      </c>
      <c r="D940">
        <v>0</v>
      </c>
      <c r="E940">
        <v>0</v>
      </c>
      <c r="F940">
        <v>3</v>
      </c>
      <c r="G940">
        <v>3</v>
      </c>
      <c r="H940">
        <v>3</v>
      </c>
      <c r="I940">
        <v>10</v>
      </c>
      <c r="J940">
        <v>25</v>
      </c>
      <c r="K940" t="s">
        <v>10697</v>
      </c>
      <c r="L940">
        <v>1</v>
      </c>
      <c r="M940">
        <v>75</v>
      </c>
      <c r="N940" t="s">
        <v>10944</v>
      </c>
      <c r="O940" t="s">
        <v>24</v>
      </c>
      <c r="P940" t="s">
        <v>30</v>
      </c>
      <c r="Q940" t="s">
        <v>31</v>
      </c>
      <c r="R940" t="s">
        <v>32</v>
      </c>
      <c r="S940" t="s">
        <v>33</v>
      </c>
      <c r="T940" t="s">
        <v>10809</v>
      </c>
      <c r="U940" t="s">
        <v>10810</v>
      </c>
      <c r="V940" t="s">
        <v>10699</v>
      </c>
      <c r="X940" t="str">
        <f>VLOOKUP(pbp!V3690, games!$B$2:$R$40, 3, FALSE)</f>
        <v>2020-10-25T17:00Z</v>
      </c>
      <c r="Y940">
        <f>VLOOKUP(1*V940,NFLGames!$H$11:$H$555,1,FALSE)</f>
        <v>401128116</v>
      </c>
      <c r="Z940">
        <f>VLOOKUP($Y940, NFLGames!$H$11:$K$555,2,FALSE)</f>
        <v>2019</v>
      </c>
      <c r="AA940">
        <f>VLOOKUP($Y940, NFLGames!$H$11:$K$555,3,FALSE)</f>
        <v>6</v>
      </c>
      <c r="AB940" s="6">
        <f>IF(A941=0, 0, AH941-tbl_pbp[[#This Row],[Saints Win %]])</f>
        <v>7.1000000000000063E-2</v>
      </c>
      <c r="AE940">
        <f>ABS(tbl_pbp[[#This Row],[play.homeScore]]-tbl_pbp[[#This Row],[play.awayScore]])</f>
        <v>0</v>
      </c>
      <c r="AF940">
        <f>IF(tbl_pbp[[#This Row],[Play Saints Win % Increase]]&gt;=$AF$4,1,0)</f>
        <v>0</v>
      </c>
      <c r="AG940" t="str">
        <f>VLOOKUP(tbl_pbp[[#This Row],[gameId]], games!$B$2:$T$40, 9, FALSE)</f>
        <v>new-orleans-saints</v>
      </c>
      <c r="AH940" s="5">
        <f>IF(tbl_pbp[[#This Row],[AwayTeam]] &lt;&gt; "new-orleans-saints", tbl_pbp[[#This Row],[homeWinPercentage]], 1-tbl_pbp[[#This Row],[homeWinPercentage]])</f>
        <v>0.43799999999999994</v>
      </c>
      <c r="AI940" s="13">
        <f>tbl_pbp[[#This Row],[Kamara]]*tbl_pbp[[#This Row],[Impactful Play]]</f>
        <v>0</v>
      </c>
      <c r="AJ940" s="13">
        <f>tbl_pbp[[#This Row],[Thomas]]*tbl_pbp[[#This Row],[Impactful Play]]</f>
        <v>0</v>
      </c>
      <c r="AK940" s="13" t="str">
        <f>VLOOKUP(tbl_pbp[[#This Row],[Play Saints Win % Increase]], tbl_impact[],3,TRUE)</f>
        <v>Perfumed (5 to + 10%)</v>
      </c>
    </row>
    <row r="941" spans="1:37">
      <c r="A941" s="1">
        <v>89</v>
      </c>
      <c r="B941" s="5">
        <v>0.49099999999999999</v>
      </c>
      <c r="C941" t="s">
        <v>10945</v>
      </c>
      <c r="D941">
        <v>0</v>
      </c>
      <c r="E941">
        <v>0</v>
      </c>
      <c r="F941">
        <v>3</v>
      </c>
      <c r="G941">
        <v>3</v>
      </c>
      <c r="H941">
        <v>3</v>
      </c>
      <c r="I941">
        <v>10</v>
      </c>
      <c r="J941">
        <v>45</v>
      </c>
      <c r="K941" t="s">
        <v>10697</v>
      </c>
      <c r="L941">
        <v>1</v>
      </c>
      <c r="M941">
        <v>55</v>
      </c>
      <c r="N941" t="s">
        <v>10946</v>
      </c>
      <c r="O941" t="s">
        <v>2753</v>
      </c>
      <c r="P941" t="s">
        <v>45</v>
      </c>
      <c r="Q941" t="s">
        <v>46</v>
      </c>
      <c r="R941" t="s">
        <v>47</v>
      </c>
      <c r="S941" t="s">
        <v>33</v>
      </c>
      <c r="T941" t="s">
        <v>10947</v>
      </c>
      <c r="U941" t="s">
        <v>10948</v>
      </c>
      <c r="V941" t="s">
        <v>10699</v>
      </c>
      <c r="X941" t="str">
        <f>VLOOKUP(pbp!V3691, games!$B$2:$R$40, 3, FALSE)</f>
        <v>2020-10-25T17:00Z</v>
      </c>
      <c r="Y941">
        <f>VLOOKUP(1*V941,NFLGames!$H$11:$H$555,1,FALSE)</f>
        <v>401128116</v>
      </c>
      <c r="Z941">
        <f>VLOOKUP($Y941, NFLGames!$H$11:$K$555,2,FALSE)</f>
        <v>2019</v>
      </c>
      <c r="AA941">
        <f>VLOOKUP($Y941, NFLGames!$H$11:$K$555,3,FALSE)</f>
        <v>6</v>
      </c>
      <c r="AB941" s="6">
        <f>IF(A942=0, 0, AH942-tbl_pbp[[#This Row],[Saints Win %]])</f>
        <v>1.4000000000000012E-2</v>
      </c>
      <c r="AE941">
        <f>ABS(tbl_pbp[[#This Row],[play.homeScore]]-tbl_pbp[[#This Row],[play.awayScore]])</f>
        <v>0</v>
      </c>
      <c r="AF941">
        <f>IF(tbl_pbp[[#This Row],[Play Saints Win % Increase]]&gt;=$AF$4,1,0)</f>
        <v>0</v>
      </c>
      <c r="AG941" t="str">
        <f>VLOOKUP(tbl_pbp[[#This Row],[gameId]], games!$B$2:$T$40, 9, FALSE)</f>
        <v>new-orleans-saints</v>
      </c>
      <c r="AH941" s="5">
        <f>IF(tbl_pbp[[#This Row],[AwayTeam]] &lt;&gt; "new-orleans-saints", tbl_pbp[[#This Row],[homeWinPercentage]], 1-tbl_pbp[[#This Row],[homeWinPercentage]])</f>
        <v>0.50900000000000001</v>
      </c>
      <c r="AI941" s="13">
        <f>tbl_pbp[[#This Row],[Kamara]]*tbl_pbp[[#This Row],[Impactful Play]]</f>
        <v>0</v>
      </c>
      <c r="AJ941" s="13">
        <f>tbl_pbp[[#This Row],[Thomas]]*tbl_pbp[[#This Row],[Impactful Play]]</f>
        <v>0</v>
      </c>
      <c r="AK941" s="13" t="str">
        <f>VLOOKUP(tbl_pbp[[#This Row],[Play Saints Win % Increase]], tbl_impact[],3,TRUE)</f>
        <v>Scented (0 to +5%)</v>
      </c>
    </row>
    <row r="942" spans="1:37">
      <c r="A942" s="1">
        <v>90</v>
      </c>
      <c r="B942" s="5">
        <v>0.47699999999999998</v>
      </c>
      <c r="C942" t="s">
        <v>10949</v>
      </c>
      <c r="D942">
        <v>0</v>
      </c>
      <c r="E942">
        <v>0</v>
      </c>
      <c r="F942">
        <v>3</v>
      </c>
      <c r="G942">
        <v>3</v>
      </c>
      <c r="H942">
        <v>3</v>
      </c>
      <c r="I942">
        <v>10</v>
      </c>
      <c r="J942">
        <v>45</v>
      </c>
      <c r="K942" t="s">
        <v>10697</v>
      </c>
      <c r="L942">
        <v>2</v>
      </c>
      <c r="M942">
        <v>55</v>
      </c>
      <c r="N942" t="s">
        <v>10950</v>
      </c>
      <c r="O942" t="s">
        <v>8060</v>
      </c>
      <c r="P942" t="s">
        <v>22</v>
      </c>
      <c r="Q942" t="s">
        <v>37</v>
      </c>
      <c r="S942" t="s">
        <v>120</v>
      </c>
      <c r="T942" t="s">
        <v>10947</v>
      </c>
      <c r="U942" t="s">
        <v>10951</v>
      </c>
      <c r="V942" t="s">
        <v>10699</v>
      </c>
      <c r="X942" t="str">
        <f>VLOOKUP(pbp!V3692, games!$B$2:$R$40, 3, FALSE)</f>
        <v>2020-10-25T17:00Z</v>
      </c>
      <c r="Y942">
        <f>VLOOKUP(1*V942,NFLGames!$H$11:$H$555,1,FALSE)</f>
        <v>401128116</v>
      </c>
      <c r="Z942">
        <f>VLOOKUP($Y942, NFLGames!$H$11:$K$555,2,FALSE)</f>
        <v>2019</v>
      </c>
      <c r="AA942">
        <f>VLOOKUP($Y942, NFLGames!$H$11:$K$555,3,FALSE)</f>
        <v>6</v>
      </c>
      <c r="AB942" s="6">
        <f>IF(A943=0, 0, AH943-tbl_pbp[[#This Row],[Saints Win %]])</f>
        <v>6.5000000000000058E-2</v>
      </c>
      <c r="AE942">
        <f>ABS(tbl_pbp[[#This Row],[play.homeScore]]-tbl_pbp[[#This Row],[play.awayScore]])</f>
        <v>0</v>
      </c>
      <c r="AF942">
        <f>IF(tbl_pbp[[#This Row],[Play Saints Win % Increase]]&gt;=$AF$4,1,0)</f>
        <v>0</v>
      </c>
      <c r="AG942" t="str">
        <f>VLOOKUP(tbl_pbp[[#This Row],[gameId]], games!$B$2:$T$40, 9, FALSE)</f>
        <v>new-orleans-saints</v>
      </c>
      <c r="AH942" s="5">
        <f>IF(tbl_pbp[[#This Row],[AwayTeam]] &lt;&gt; "new-orleans-saints", tbl_pbp[[#This Row],[homeWinPercentage]], 1-tbl_pbp[[#This Row],[homeWinPercentage]])</f>
        <v>0.52300000000000002</v>
      </c>
      <c r="AI942" s="13">
        <f>tbl_pbp[[#This Row],[Kamara]]*tbl_pbp[[#This Row],[Impactful Play]]</f>
        <v>0</v>
      </c>
      <c r="AJ942" s="13">
        <f>tbl_pbp[[#This Row],[Thomas]]*tbl_pbp[[#This Row],[Impactful Play]]</f>
        <v>0</v>
      </c>
      <c r="AK942" s="13" t="str">
        <f>VLOOKUP(tbl_pbp[[#This Row],[Play Saints Win % Increase]], tbl_impact[],3,TRUE)</f>
        <v>Perfumed (5 to + 10%)</v>
      </c>
    </row>
    <row r="943" spans="1:37">
      <c r="A943" s="1">
        <v>91</v>
      </c>
      <c r="B943" s="5">
        <v>0.41199999999999998</v>
      </c>
      <c r="C943" t="s">
        <v>10952</v>
      </c>
      <c r="D943">
        <v>0</v>
      </c>
      <c r="E943">
        <v>0</v>
      </c>
      <c r="F943">
        <v>3</v>
      </c>
      <c r="G943">
        <v>3</v>
      </c>
      <c r="H943">
        <v>3</v>
      </c>
      <c r="I943">
        <v>10</v>
      </c>
      <c r="J943">
        <v>45</v>
      </c>
      <c r="K943" t="s">
        <v>10697</v>
      </c>
      <c r="L943">
        <v>3</v>
      </c>
      <c r="M943">
        <v>55</v>
      </c>
      <c r="N943" t="s">
        <v>10953</v>
      </c>
      <c r="O943" t="s">
        <v>254</v>
      </c>
      <c r="P943" t="s">
        <v>450</v>
      </c>
      <c r="Q943" t="s">
        <v>451</v>
      </c>
      <c r="R943" t="s">
        <v>452</v>
      </c>
      <c r="S943" t="s">
        <v>123</v>
      </c>
      <c r="T943" t="s">
        <v>10947</v>
      </c>
      <c r="U943" t="s">
        <v>10954</v>
      </c>
      <c r="V943" t="s">
        <v>10699</v>
      </c>
      <c r="X943" t="str">
        <f>VLOOKUP(pbp!V3693, games!$B$2:$R$40, 3, FALSE)</f>
        <v>2020-10-25T17:00Z</v>
      </c>
      <c r="Y943">
        <f>VLOOKUP(1*V943,NFLGames!$H$11:$H$555,1,FALSE)</f>
        <v>401128116</v>
      </c>
      <c r="Z943">
        <f>VLOOKUP($Y943, NFLGames!$H$11:$K$555,2,FALSE)</f>
        <v>2019</v>
      </c>
      <c r="AA943">
        <f>VLOOKUP($Y943, NFLGames!$H$11:$K$555,3,FALSE)</f>
        <v>6</v>
      </c>
      <c r="AB943" s="6">
        <f>IF(A944=0, 0, AH944-tbl_pbp[[#This Row],[Saints Win %]])</f>
        <v>2.399999999999991E-2</v>
      </c>
      <c r="AE943">
        <f>ABS(tbl_pbp[[#This Row],[play.homeScore]]-tbl_pbp[[#This Row],[play.awayScore]])</f>
        <v>0</v>
      </c>
      <c r="AF943">
        <f>IF(tbl_pbp[[#This Row],[Play Saints Win % Increase]]&gt;=$AF$4,1,0)</f>
        <v>0</v>
      </c>
      <c r="AG943" t="str">
        <f>VLOOKUP(tbl_pbp[[#This Row],[gameId]], games!$B$2:$T$40, 9, FALSE)</f>
        <v>new-orleans-saints</v>
      </c>
      <c r="AH943" s="5">
        <f>IF(tbl_pbp[[#This Row],[AwayTeam]] &lt;&gt; "new-orleans-saints", tbl_pbp[[#This Row],[homeWinPercentage]], 1-tbl_pbp[[#This Row],[homeWinPercentage]])</f>
        <v>0.58800000000000008</v>
      </c>
      <c r="AI943" s="13">
        <f>tbl_pbp[[#This Row],[Kamara]]*tbl_pbp[[#This Row],[Impactful Play]]</f>
        <v>0</v>
      </c>
      <c r="AJ943" s="13">
        <f>tbl_pbp[[#This Row],[Thomas]]*tbl_pbp[[#This Row],[Impactful Play]]</f>
        <v>0</v>
      </c>
      <c r="AK943" s="13" t="str">
        <f>VLOOKUP(tbl_pbp[[#This Row],[Play Saints Win % Increase]], tbl_impact[],3,TRUE)</f>
        <v>Scented (0 to +5%)</v>
      </c>
    </row>
    <row r="944" spans="1:37">
      <c r="A944" s="1">
        <v>92</v>
      </c>
      <c r="B944" s="5">
        <v>0.38800000000000001</v>
      </c>
      <c r="C944" t="s">
        <v>10955</v>
      </c>
      <c r="D944">
        <v>0</v>
      </c>
      <c r="E944">
        <v>0</v>
      </c>
      <c r="F944">
        <v>3</v>
      </c>
      <c r="G944">
        <v>3</v>
      </c>
      <c r="H944">
        <v>3</v>
      </c>
      <c r="I944">
        <v>10</v>
      </c>
      <c r="J944">
        <v>60</v>
      </c>
      <c r="K944" t="s">
        <v>29</v>
      </c>
      <c r="L944">
        <v>1</v>
      </c>
      <c r="M944">
        <v>60</v>
      </c>
      <c r="N944" t="s">
        <v>10956</v>
      </c>
      <c r="O944" t="s">
        <v>6156</v>
      </c>
      <c r="P944" t="s">
        <v>45</v>
      </c>
      <c r="Q944" t="s">
        <v>46</v>
      </c>
      <c r="R944" t="s">
        <v>47</v>
      </c>
      <c r="S944" t="s">
        <v>33</v>
      </c>
      <c r="T944" t="s">
        <v>117</v>
      </c>
      <c r="U944" t="s">
        <v>118</v>
      </c>
      <c r="V944" t="s">
        <v>10699</v>
      </c>
      <c r="X944" t="str">
        <f>VLOOKUP(pbp!V3694, games!$B$2:$R$40, 3, FALSE)</f>
        <v>2020-10-25T17:00Z</v>
      </c>
      <c r="Y944">
        <f>VLOOKUP(1*V944,NFLGames!$H$11:$H$555,1,FALSE)</f>
        <v>401128116</v>
      </c>
      <c r="Z944">
        <f>VLOOKUP($Y944, NFLGames!$H$11:$K$555,2,FALSE)</f>
        <v>2019</v>
      </c>
      <c r="AA944">
        <f>VLOOKUP($Y944, NFLGames!$H$11:$K$555,3,FALSE)</f>
        <v>6</v>
      </c>
      <c r="AB944" s="6">
        <f>IF(A945=0, 0, AH945-tbl_pbp[[#This Row],[Saints Win %]])</f>
        <v>-3.5999999999999921E-2</v>
      </c>
      <c r="AE944">
        <f>ABS(tbl_pbp[[#This Row],[play.homeScore]]-tbl_pbp[[#This Row],[play.awayScore]])</f>
        <v>0</v>
      </c>
      <c r="AF944">
        <f>IF(tbl_pbp[[#This Row],[Play Saints Win % Increase]]&gt;=$AF$4,1,0)</f>
        <v>0</v>
      </c>
      <c r="AG944" t="str">
        <f>VLOOKUP(tbl_pbp[[#This Row],[gameId]], games!$B$2:$T$40, 9, FALSE)</f>
        <v>new-orleans-saints</v>
      </c>
      <c r="AH944" s="5">
        <f>IF(tbl_pbp[[#This Row],[AwayTeam]] &lt;&gt; "new-orleans-saints", tbl_pbp[[#This Row],[homeWinPercentage]], 1-tbl_pbp[[#This Row],[homeWinPercentage]])</f>
        <v>0.61199999999999999</v>
      </c>
      <c r="AI944" s="13">
        <f>tbl_pbp[[#This Row],[Kamara]]*tbl_pbp[[#This Row],[Impactful Play]]</f>
        <v>0</v>
      </c>
      <c r="AJ944" s="13">
        <f>tbl_pbp[[#This Row],[Thomas]]*tbl_pbp[[#This Row],[Impactful Play]]</f>
        <v>0</v>
      </c>
      <c r="AK944" s="13" t="str">
        <f>VLOOKUP(tbl_pbp[[#This Row],[Play Saints Win % Increase]], tbl_impact[],3,TRUE)</f>
        <v>Bad (0 to -5%)</v>
      </c>
    </row>
    <row r="945" spans="1:37">
      <c r="A945" s="1">
        <v>93</v>
      </c>
      <c r="B945" s="5">
        <v>0.42399999999999999</v>
      </c>
      <c r="C945" t="s">
        <v>10957</v>
      </c>
      <c r="D945">
        <v>0</v>
      </c>
      <c r="E945">
        <v>0</v>
      </c>
      <c r="F945">
        <v>3</v>
      </c>
      <c r="G945">
        <v>3</v>
      </c>
      <c r="H945">
        <v>3</v>
      </c>
      <c r="I945">
        <v>4</v>
      </c>
      <c r="J945">
        <v>54</v>
      </c>
      <c r="K945" t="s">
        <v>29</v>
      </c>
      <c r="L945">
        <v>2</v>
      </c>
      <c r="M945">
        <v>54</v>
      </c>
      <c r="N945" t="s">
        <v>10958</v>
      </c>
      <c r="O945" t="s">
        <v>5980</v>
      </c>
      <c r="P945" t="s">
        <v>45</v>
      </c>
      <c r="Q945" t="s">
        <v>46</v>
      </c>
      <c r="R945" t="s">
        <v>47</v>
      </c>
      <c r="S945" t="s">
        <v>135</v>
      </c>
      <c r="T945" t="s">
        <v>435</v>
      </c>
      <c r="U945" t="s">
        <v>10959</v>
      </c>
      <c r="V945" t="s">
        <v>10699</v>
      </c>
      <c r="X945" t="str">
        <f>VLOOKUP(pbp!V3695, games!$B$2:$R$40, 3, FALSE)</f>
        <v>2020-10-25T17:00Z</v>
      </c>
      <c r="Y945">
        <f>VLOOKUP(1*V945,NFLGames!$H$11:$H$555,1,FALSE)</f>
        <v>401128116</v>
      </c>
      <c r="Z945">
        <f>VLOOKUP($Y945, NFLGames!$H$11:$K$555,2,FALSE)</f>
        <v>2019</v>
      </c>
      <c r="AA945">
        <f>VLOOKUP($Y945, NFLGames!$H$11:$K$555,3,FALSE)</f>
        <v>6</v>
      </c>
      <c r="AB945" s="6">
        <f>IF(A946=0, 0, AH946-tbl_pbp[[#This Row],[Saints Win %]])</f>
        <v>6.7999999999999949E-2</v>
      </c>
      <c r="AE945">
        <f>ABS(tbl_pbp[[#This Row],[play.homeScore]]-tbl_pbp[[#This Row],[play.awayScore]])</f>
        <v>0</v>
      </c>
      <c r="AF945">
        <f>IF(tbl_pbp[[#This Row],[Play Saints Win % Increase]]&gt;=$AF$4,1,0)</f>
        <v>0</v>
      </c>
      <c r="AG945" t="str">
        <f>VLOOKUP(tbl_pbp[[#This Row],[gameId]], games!$B$2:$T$40, 9, FALSE)</f>
        <v>new-orleans-saints</v>
      </c>
      <c r="AH945" s="5">
        <f>IF(tbl_pbp[[#This Row],[AwayTeam]] &lt;&gt; "new-orleans-saints", tbl_pbp[[#This Row],[homeWinPercentage]], 1-tbl_pbp[[#This Row],[homeWinPercentage]])</f>
        <v>0.57600000000000007</v>
      </c>
      <c r="AI945" s="13">
        <f>tbl_pbp[[#This Row],[Kamara]]*tbl_pbp[[#This Row],[Impactful Play]]</f>
        <v>0</v>
      </c>
      <c r="AJ945" s="13">
        <f>tbl_pbp[[#This Row],[Thomas]]*tbl_pbp[[#This Row],[Impactful Play]]</f>
        <v>0</v>
      </c>
      <c r="AK945" s="13" t="str">
        <f>VLOOKUP(tbl_pbp[[#This Row],[Play Saints Win % Increase]], tbl_impact[],3,TRUE)</f>
        <v>Perfumed (5 to + 10%)</v>
      </c>
    </row>
    <row r="946" spans="1:37">
      <c r="A946" s="1">
        <v>94</v>
      </c>
      <c r="B946" s="5">
        <v>0.35599999999999998</v>
      </c>
      <c r="C946" t="s">
        <v>10960</v>
      </c>
      <c r="D946">
        <v>0</v>
      </c>
      <c r="E946">
        <v>0</v>
      </c>
      <c r="F946">
        <v>3</v>
      </c>
      <c r="G946">
        <v>3</v>
      </c>
      <c r="H946">
        <v>3</v>
      </c>
      <c r="I946">
        <v>10</v>
      </c>
      <c r="J946">
        <v>42</v>
      </c>
      <c r="K946" t="s">
        <v>29</v>
      </c>
      <c r="L946">
        <v>1</v>
      </c>
      <c r="M946">
        <v>42</v>
      </c>
      <c r="N946" t="s">
        <v>10961</v>
      </c>
      <c r="O946" t="s">
        <v>316</v>
      </c>
      <c r="P946" t="s">
        <v>94</v>
      </c>
      <c r="Q946" t="s">
        <v>95</v>
      </c>
      <c r="R946" t="s">
        <v>96</v>
      </c>
      <c r="S946" t="s">
        <v>33</v>
      </c>
      <c r="T946" t="s">
        <v>10870</v>
      </c>
      <c r="U946" t="s">
        <v>10871</v>
      </c>
      <c r="V946" t="s">
        <v>10699</v>
      </c>
      <c r="X946" t="str">
        <f>VLOOKUP(pbp!V3696, games!$B$2:$R$40, 3, FALSE)</f>
        <v>2020-10-25T17:00Z</v>
      </c>
      <c r="Y946">
        <f>VLOOKUP(1*V946,NFLGames!$H$11:$H$555,1,FALSE)</f>
        <v>401128116</v>
      </c>
      <c r="Z946">
        <f>VLOOKUP($Y946, NFLGames!$H$11:$K$555,2,FALSE)</f>
        <v>2019</v>
      </c>
      <c r="AA946">
        <f>VLOOKUP($Y946, NFLGames!$H$11:$K$555,3,FALSE)</f>
        <v>6</v>
      </c>
      <c r="AB946" s="6">
        <f>IF(A947=0, 0, AH947-tbl_pbp[[#This Row],[Saints Win %]])</f>
        <v>-6.1000000000000054E-2</v>
      </c>
      <c r="AD946">
        <v>1</v>
      </c>
      <c r="AE946">
        <f>ABS(tbl_pbp[[#This Row],[play.homeScore]]-tbl_pbp[[#This Row],[play.awayScore]])</f>
        <v>0</v>
      </c>
      <c r="AF946">
        <f>IF(tbl_pbp[[#This Row],[Play Saints Win % Increase]]&gt;=$AF$4,1,0)</f>
        <v>0</v>
      </c>
      <c r="AG946" t="str">
        <f>VLOOKUP(tbl_pbp[[#This Row],[gameId]], games!$B$2:$T$40, 9, FALSE)</f>
        <v>new-orleans-saints</v>
      </c>
      <c r="AH946" s="5">
        <f>IF(tbl_pbp[[#This Row],[AwayTeam]] &lt;&gt; "new-orleans-saints", tbl_pbp[[#This Row],[homeWinPercentage]], 1-tbl_pbp[[#This Row],[homeWinPercentage]])</f>
        <v>0.64400000000000002</v>
      </c>
      <c r="AI946" s="13">
        <f>tbl_pbp[[#This Row],[Kamara]]*tbl_pbp[[#This Row],[Impactful Play]]</f>
        <v>0</v>
      </c>
      <c r="AJ946" s="13">
        <f>tbl_pbp[[#This Row],[Thomas]]*tbl_pbp[[#This Row],[Impactful Play]]</f>
        <v>0</v>
      </c>
      <c r="AK946" s="13" t="str">
        <f>VLOOKUP(tbl_pbp[[#This Row],[Play Saints Win % Increase]], tbl_impact[],3,TRUE)</f>
        <v>Smelly (worse than-5% -&gt; -10%)</v>
      </c>
    </row>
    <row r="947" spans="1:37">
      <c r="A947" s="1">
        <v>95</v>
      </c>
      <c r="B947" s="5">
        <v>0.41699999999999998</v>
      </c>
      <c r="C947" t="s">
        <v>10962</v>
      </c>
      <c r="D947">
        <v>0</v>
      </c>
      <c r="E947">
        <v>0</v>
      </c>
      <c r="F947">
        <v>3</v>
      </c>
      <c r="G947">
        <v>3</v>
      </c>
      <c r="H947">
        <v>3</v>
      </c>
      <c r="I947">
        <v>3</v>
      </c>
      <c r="J947">
        <v>35</v>
      </c>
      <c r="K947" t="s">
        <v>29</v>
      </c>
      <c r="L947">
        <v>1</v>
      </c>
      <c r="M947">
        <v>35</v>
      </c>
      <c r="N947" t="s">
        <v>10963</v>
      </c>
      <c r="O947" t="s">
        <v>316</v>
      </c>
      <c r="P947" t="s">
        <v>45</v>
      </c>
      <c r="Q947" t="s">
        <v>46</v>
      </c>
      <c r="R947" t="s">
        <v>47</v>
      </c>
      <c r="S947" t="s">
        <v>10964</v>
      </c>
      <c r="T947" t="s">
        <v>10965</v>
      </c>
      <c r="U947" t="s">
        <v>10966</v>
      </c>
      <c r="V947" t="s">
        <v>10699</v>
      </c>
      <c r="X947" t="str">
        <f>VLOOKUP(pbp!V3697, games!$B$2:$R$40, 3, FALSE)</f>
        <v>2020-10-25T17:00Z</v>
      </c>
      <c r="Y947">
        <f>VLOOKUP(1*V947,NFLGames!$H$11:$H$555,1,FALSE)</f>
        <v>401128116</v>
      </c>
      <c r="Z947">
        <f>VLOOKUP($Y947, NFLGames!$H$11:$K$555,2,FALSE)</f>
        <v>2019</v>
      </c>
      <c r="AA947">
        <f>VLOOKUP($Y947, NFLGames!$H$11:$K$555,3,FALSE)</f>
        <v>6</v>
      </c>
      <c r="AB947" s="6">
        <f>IF(A948=0, 0, AH948-tbl_pbp[[#This Row],[Saints Win %]])</f>
        <v>0.10499999999999998</v>
      </c>
      <c r="AE947">
        <f>ABS(tbl_pbp[[#This Row],[play.homeScore]]-tbl_pbp[[#This Row],[play.awayScore]])</f>
        <v>0</v>
      </c>
      <c r="AF947">
        <f>IF(tbl_pbp[[#This Row],[Play Saints Win % Increase]]&gt;=$AF$4,1,0)</f>
        <v>1</v>
      </c>
      <c r="AG947" t="str">
        <f>VLOOKUP(tbl_pbp[[#This Row],[gameId]], games!$B$2:$T$40, 9, FALSE)</f>
        <v>new-orleans-saints</v>
      </c>
      <c r="AH947" s="5">
        <f>IF(tbl_pbp[[#This Row],[AwayTeam]] &lt;&gt; "new-orleans-saints", tbl_pbp[[#This Row],[homeWinPercentage]], 1-tbl_pbp[[#This Row],[homeWinPercentage]])</f>
        <v>0.58299999999999996</v>
      </c>
      <c r="AI947" s="13">
        <f>tbl_pbp[[#This Row],[Kamara]]*tbl_pbp[[#This Row],[Impactful Play]]</f>
        <v>0</v>
      </c>
      <c r="AJ947" s="13">
        <f>tbl_pbp[[#This Row],[Thomas]]*tbl_pbp[[#This Row],[Impactful Play]]</f>
        <v>0</v>
      </c>
      <c r="AK947" s="13" t="str">
        <f>VLOOKUP(tbl_pbp[[#This Row],[Play Saints Win % Increase]], tbl_impact[],3,TRUE)</f>
        <v>Fragrant (10% to 20%)</v>
      </c>
    </row>
    <row r="948" spans="1:37">
      <c r="A948" s="1">
        <v>96</v>
      </c>
      <c r="B948" s="5">
        <v>0.312</v>
      </c>
      <c r="C948" t="s">
        <v>10967</v>
      </c>
      <c r="D948">
        <v>0</v>
      </c>
      <c r="E948">
        <v>0</v>
      </c>
      <c r="F948">
        <v>3</v>
      </c>
      <c r="G948">
        <v>3</v>
      </c>
      <c r="H948">
        <v>3</v>
      </c>
      <c r="I948">
        <v>1</v>
      </c>
      <c r="J948">
        <v>33</v>
      </c>
      <c r="K948" t="s">
        <v>29</v>
      </c>
      <c r="L948">
        <v>2</v>
      </c>
      <c r="M948">
        <v>33</v>
      </c>
      <c r="N948" t="s">
        <v>10968</v>
      </c>
      <c r="O948" t="s">
        <v>2393</v>
      </c>
      <c r="P948" t="s">
        <v>45</v>
      </c>
      <c r="Q948" t="s">
        <v>46</v>
      </c>
      <c r="R948" t="s">
        <v>47</v>
      </c>
      <c r="S948" t="s">
        <v>83</v>
      </c>
      <c r="T948" t="s">
        <v>10969</v>
      </c>
      <c r="U948" t="s">
        <v>10970</v>
      </c>
      <c r="V948" t="s">
        <v>10699</v>
      </c>
      <c r="X948" t="str">
        <f>VLOOKUP(pbp!V3698, games!$B$2:$R$40, 3, FALSE)</f>
        <v>2020-10-25T17:00Z</v>
      </c>
      <c r="Y948">
        <f>VLOOKUP(1*V948,NFLGames!$H$11:$H$555,1,FALSE)</f>
        <v>401128116</v>
      </c>
      <c r="Z948">
        <f>VLOOKUP($Y948, NFLGames!$H$11:$K$555,2,FALSE)</f>
        <v>2019</v>
      </c>
      <c r="AA948">
        <f>VLOOKUP($Y948, NFLGames!$H$11:$K$555,3,FALSE)</f>
        <v>6</v>
      </c>
      <c r="AB948" s="6">
        <f>IF(A949=0, 0, AH949-tbl_pbp[[#This Row],[Saints Win %]])</f>
        <v>3.8000000000000034E-2</v>
      </c>
      <c r="AE948">
        <f>ABS(tbl_pbp[[#This Row],[play.homeScore]]-tbl_pbp[[#This Row],[play.awayScore]])</f>
        <v>0</v>
      </c>
      <c r="AF948">
        <f>IF(tbl_pbp[[#This Row],[Play Saints Win % Increase]]&gt;=$AF$4,1,0)</f>
        <v>0</v>
      </c>
      <c r="AG948" t="str">
        <f>VLOOKUP(tbl_pbp[[#This Row],[gameId]], games!$B$2:$T$40, 9, FALSE)</f>
        <v>new-orleans-saints</v>
      </c>
      <c r="AH948" s="5">
        <f>IF(tbl_pbp[[#This Row],[AwayTeam]] &lt;&gt; "new-orleans-saints", tbl_pbp[[#This Row],[homeWinPercentage]], 1-tbl_pbp[[#This Row],[homeWinPercentage]])</f>
        <v>0.68799999999999994</v>
      </c>
      <c r="AI948" s="13">
        <f>tbl_pbp[[#This Row],[Kamara]]*tbl_pbp[[#This Row],[Impactful Play]]</f>
        <v>0</v>
      </c>
      <c r="AJ948" s="13">
        <f>tbl_pbp[[#This Row],[Thomas]]*tbl_pbp[[#This Row],[Impactful Play]]</f>
        <v>0</v>
      </c>
      <c r="AK948" s="13" t="str">
        <f>VLOOKUP(tbl_pbp[[#This Row],[Play Saints Win % Increase]], tbl_impact[],3,TRUE)</f>
        <v>Scented (0 to +5%)</v>
      </c>
    </row>
    <row r="949" spans="1:37">
      <c r="A949" s="1">
        <v>97</v>
      </c>
      <c r="B949" s="5">
        <v>0.27400000000000002</v>
      </c>
      <c r="C949" t="s">
        <v>10971</v>
      </c>
      <c r="D949">
        <v>0</v>
      </c>
      <c r="E949">
        <v>0</v>
      </c>
      <c r="F949">
        <v>3</v>
      </c>
      <c r="G949">
        <v>3</v>
      </c>
      <c r="H949">
        <v>3</v>
      </c>
      <c r="I949">
        <v>10</v>
      </c>
      <c r="J949">
        <v>18</v>
      </c>
      <c r="K949" t="s">
        <v>29</v>
      </c>
      <c r="L949">
        <v>1</v>
      </c>
      <c r="M949">
        <v>18</v>
      </c>
      <c r="N949" t="s">
        <v>10972</v>
      </c>
      <c r="O949" t="s">
        <v>70</v>
      </c>
      <c r="P949" t="s">
        <v>30</v>
      </c>
      <c r="Q949" t="s">
        <v>31</v>
      </c>
      <c r="R949" t="s">
        <v>32</v>
      </c>
      <c r="S949" t="s">
        <v>33</v>
      </c>
      <c r="T949" t="s">
        <v>10973</v>
      </c>
      <c r="U949" t="s">
        <v>10974</v>
      </c>
      <c r="V949" t="s">
        <v>10699</v>
      </c>
      <c r="X949" t="str">
        <f>VLOOKUP(pbp!V3699, games!$B$2:$R$40, 3, FALSE)</f>
        <v>2020-10-25T17:00Z</v>
      </c>
      <c r="Y949">
        <f>VLOOKUP(1*V949,NFLGames!$H$11:$H$555,1,FALSE)</f>
        <v>401128116</v>
      </c>
      <c r="Z949">
        <f>VLOOKUP($Y949, NFLGames!$H$11:$K$555,2,FALSE)</f>
        <v>2019</v>
      </c>
      <c r="AA949">
        <f>VLOOKUP($Y949, NFLGames!$H$11:$K$555,3,FALSE)</f>
        <v>6</v>
      </c>
      <c r="AB949" s="6">
        <f>IF(A950=0, 0, AH950-tbl_pbp[[#This Row],[Saints Win %]])</f>
        <v>-1.0999999999999899E-2</v>
      </c>
      <c r="AD949">
        <v>1</v>
      </c>
      <c r="AE949">
        <f>ABS(tbl_pbp[[#This Row],[play.homeScore]]-tbl_pbp[[#This Row],[play.awayScore]])</f>
        <v>0</v>
      </c>
      <c r="AF949">
        <f>IF(tbl_pbp[[#This Row],[Play Saints Win % Increase]]&gt;=$AF$4,1,0)</f>
        <v>0</v>
      </c>
      <c r="AG949" t="str">
        <f>VLOOKUP(tbl_pbp[[#This Row],[gameId]], games!$B$2:$T$40, 9, FALSE)</f>
        <v>new-orleans-saints</v>
      </c>
      <c r="AH949" s="5">
        <f>IF(tbl_pbp[[#This Row],[AwayTeam]] &lt;&gt; "new-orleans-saints", tbl_pbp[[#This Row],[homeWinPercentage]], 1-tbl_pbp[[#This Row],[homeWinPercentage]])</f>
        <v>0.72599999999999998</v>
      </c>
      <c r="AI949" s="13">
        <f>tbl_pbp[[#This Row],[Kamara]]*tbl_pbp[[#This Row],[Impactful Play]]</f>
        <v>0</v>
      </c>
      <c r="AJ949" s="13">
        <f>tbl_pbp[[#This Row],[Thomas]]*tbl_pbp[[#This Row],[Impactful Play]]</f>
        <v>0</v>
      </c>
      <c r="AK949" s="13" t="str">
        <f>VLOOKUP(tbl_pbp[[#This Row],[Play Saints Win % Increase]], tbl_impact[],3,TRUE)</f>
        <v>Bad (0 to -5%)</v>
      </c>
    </row>
    <row r="950" spans="1:37">
      <c r="A950" s="1">
        <v>98</v>
      </c>
      <c r="B950" s="5">
        <v>0.28499999999999998</v>
      </c>
      <c r="C950" t="s">
        <v>10975</v>
      </c>
      <c r="D950">
        <v>0</v>
      </c>
      <c r="E950">
        <v>0</v>
      </c>
      <c r="F950">
        <v>3</v>
      </c>
      <c r="G950">
        <v>3</v>
      </c>
      <c r="H950">
        <v>3</v>
      </c>
      <c r="I950">
        <v>2</v>
      </c>
      <c r="J950">
        <v>10</v>
      </c>
      <c r="K950" t="s">
        <v>29</v>
      </c>
      <c r="L950">
        <v>2</v>
      </c>
      <c r="M950">
        <v>10</v>
      </c>
      <c r="N950" t="s">
        <v>10976</v>
      </c>
      <c r="O950" t="s">
        <v>562</v>
      </c>
      <c r="P950" t="s">
        <v>45</v>
      </c>
      <c r="Q950" t="s">
        <v>46</v>
      </c>
      <c r="R950" t="s">
        <v>47</v>
      </c>
      <c r="S950" t="s">
        <v>51</v>
      </c>
      <c r="T950" t="s">
        <v>10977</v>
      </c>
      <c r="U950" t="s">
        <v>10978</v>
      </c>
      <c r="V950" t="s">
        <v>10699</v>
      </c>
      <c r="X950" t="str">
        <f>VLOOKUP(pbp!V3700, games!$B$2:$R$40, 3, FALSE)</f>
        <v>2020-10-25T17:00Z</v>
      </c>
      <c r="Y950">
        <f>VLOOKUP(1*V950,NFLGames!$H$11:$H$555,1,FALSE)</f>
        <v>401128116</v>
      </c>
      <c r="Z950">
        <f>VLOOKUP($Y950, NFLGames!$H$11:$K$555,2,FALSE)</f>
        <v>2019</v>
      </c>
      <c r="AA950">
        <f>VLOOKUP($Y950, NFLGames!$H$11:$K$555,3,FALSE)</f>
        <v>6</v>
      </c>
      <c r="AB950" s="6">
        <f>IF(A951=0, 0, AH951-tbl_pbp[[#This Row],[Saints Win %]])</f>
        <v>-1.5000000000000124E-2</v>
      </c>
      <c r="AE950">
        <f>ABS(tbl_pbp[[#This Row],[play.homeScore]]-tbl_pbp[[#This Row],[play.awayScore]])</f>
        <v>0</v>
      </c>
      <c r="AF950">
        <f>IF(tbl_pbp[[#This Row],[Play Saints Win % Increase]]&gt;=$AF$4,1,0)</f>
        <v>0</v>
      </c>
      <c r="AG950" t="str">
        <f>VLOOKUP(tbl_pbp[[#This Row],[gameId]], games!$B$2:$T$40, 9, FALSE)</f>
        <v>new-orleans-saints</v>
      </c>
      <c r="AH950" s="5">
        <f>IF(tbl_pbp[[#This Row],[AwayTeam]] &lt;&gt; "new-orleans-saints", tbl_pbp[[#This Row],[homeWinPercentage]], 1-tbl_pbp[[#This Row],[homeWinPercentage]])</f>
        <v>0.71500000000000008</v>
      </c>
      <c r="AI950" s="13">
        <f>tbl_pbp[[#This Row],[Kamara]]*tbl_pbp[[#This Row],[Impactful Play]]</f>
        <v>0</v>
      </c>
      <c r="AJ950" s="13">
        <f>tbl_pbp[[#This Row],[Thomas]]*tbl_pbp[[#This Row],[Impactful Play]]</f>
        <v>0</v>
      </c>
      <c r="AK950" s="13" t="str">
        <f>VLOOKUP(tbl_pbp[[#This Row],[Play Saints Win % Increase]], tbl_impact[],3,TRUE)</f>
        <v>Bad (0 to -5%)</v>
      </c>
    </row>
    <row r="951" spans="1:37">
      <c r="A951" s="1">
        <v>99</v>
      </c>
      <c r="B951" s="5">
        <v>0.3</v>
      </c>
      <c r="C951" t="s">
        <v>10979</v>
      </c>
      <c r="D951">
        <v>0</v>
      </c>
      <c r="E951">
        <v>0</v>
      </c>
      <c r="F951">
        <v>3</v>
      </c>
      <c r="G951">
        <v>3</v>
      </c>
      <c r="H951">
        <v>3</v>
      </c>
      <c r="I951">
        <v>6</v>
      </c>
      <c r="J951">
        <v>6</v>
      </c>
      <c r="K951" t="s">
        <v>29</v>
      </c>
      <c r="L951">
        <v>1</v>
      </c>
      <c r="M951">
        <v>6</v>
      </c>
      <c r="N951" t="s">
        <v>10980</v>
      </c>
      <c r="O951" t="s">
        <v>1657</v>
      </c>
      <c r="P951" t="s">
        <v>22</v>
      </c>
      <c r="Q951" t="s">
        <v>37</v>
      </c>
      <c r="S951" t="s">
        <v>283</v>
      </c>
      <c r="T951" t="s">
        <v>10981</v>
      </c>
      <c r="U951" t="s">
        <v>10982</v>
      </c>
      <c r="V951" t="s">
        <v>10699</v>
      </c>
      <c r="X951" t="str">
        <f>VLOOKUP(pbp!V3701, games!$B$2:$R$40, 3, FALSE)</f>
        <v>2020-10-25T17:00Z</v>
      </c>
      <c r="Y951">
        <f>VLOOKUP(1*V951,NFLGames!$H$11:$H$555,1,FALSE)</f>
        <v>401128116</v>
      </c>
      <c r="Z951">
        <f>VLOOKUP($Y951, NFLGames!$H$11:$K$555,2,FALSE)</f>
        <v>2019</v>
      </c>
      <c r="AA951">
        <f>VLOOKUP($Y951, NFLGames!$H$11:$K$555,3,FALSE)</f>
        <v>6</v>
      </c>
      <c r="AB951" s="6">
        <f>IF(A952=0, 0, AH952-tbl_pbp[[#This Row],[Saints Win %]])</f>
        <v>4.7000000000000042E-2</v>
      </c>
      <c r="AD951">
        <v>1</v>
      </c>
      <c r="AE951">
        <f>ABS(tbl_pbp[[#This Row],[play.homeScore]]-tbl_pbp[[#This Row],[play.awayScore]])</f>
        <v>0</v>
      </c>
      <c r="AF951">
        <f>IF(tbl_pbp[[#This Row],[Play Saints Win % Increase]]&gt;=$AF$4,1,0)</f>
        <v>0</v>
      </c>
      <c r="AG951" t="str">
        <f>VLOOKUP(tbl_pbp[[#This Row],[gameId]], games!$B$2:$T$40, 9, FALSE)</f>
        <v>new-orleans-saints</v>
      </c>
      <c r="AH951" s="5">
        <f>IF(tbl_pbp[[#This Row],[AwayTeam]] &lt;&gt; "new-orleans-saints", tbl_pbp[[#This Row],[homeWinPercentage]], 1-tbl_pbp[[#This Row],[homeWinPercentage]])</f>
        <v>0.7</v>
      </c>
      <c r="AI951" s="13">
        <f>tbl_pbp[[#This Row],[Kamara]]*tbl_pbp[[#This Row],[Impactful Play]]</f>
        <v>0</v>
      </c>
      <c r="AJ951" s="13">
        <f>tbl_pbp[[#This Row],[Thomas]]*tbl_pbp[[#This Row],[Impactful Play]]</f>
        <v>0</v>
      </c>
      <c r="AK951" s="13" t="str">
        <f>VLOOKUP(tbl_pbp[[#This Row],[Play Saints Win % Increase]], tbl_impact[],3,TRUE)</f>
        <v>Scented (0 to +5%)</v>
      </c>
    </row>
    <row r="952" spans="1:37">
      <c r="A952" s="1">
        <v>100</v>
      </c>
      <c r="B952" s="5">
        <v>0.253</v>
      </c>
      <c r="C952" t="s">
        <v>10983</v>
      </c>
      <c r="D952">
        <v>0</v>
      </c>
      <c r="E952">
        <v>0</v>
      </c>
      <c r="F952">
        <v>3</v>
      </c>
      <c r="G952">
        <v>3</v>
      </c>
      <c r="H952">
        <v>3</v>
      </c>
      <c r="I952">
        <v>6</v>
      </c>
      <c r="J952">
        <v>6</v>
      </c>
      <c r="K952" t="s">
        <v>29</v>
      </c>
      <c r="L952">
        <v>2</v>
      </c>
      <c r="M952">
        <v>6</v>
      </c>
      <c r="N952" t="s">
        <v>10984</v>
      </c>
      <c r="O952" t="s">
        <v>6761</v>
      </c>
      <c r="P952" t="s">
        <v>45</v>
      </c>
      <c r="Q952" t="s">
        <v>46</v>
      </c>
      <c r="R952" t="s">
        <v>47</v>
      </c>
      <c r="S952" t="s">
        <v>286</v>
      </c>
      <c r="T952" t="s">
        <v>10981</v>
      </c>
      <c r="U952" t="s">
        <v>10985</v>
      </c>
      <c r="V952" t="s">
        <v>10699</v>
      </c>
      <c r="X952" t="str">
        <f>VLOOKUP(pbp!V3702, games!$B$2:$R$40, 3, FALSE)</f>
        <v>2020-10-25T17:00Z</v>
      </c>
      <c r="Y952">
        <f>VLOOKUP(1*V952,NFLGames!$H$11:$H$555,1,FALSE)</f>
        <v>401128116</v>
      </c>
      <c r="Z952">
        <f>VLOOKUP($Y952, NFLGames!$H$11:$K$555,2,FALSE)</f>
        <v>2019</v>
      </c>
      <c r="AA952">
        <f>VLOOKUP($Y952, NFLGames!$H$11:$K$555,3,FALSE)</f>
        <v>6</v>
      </c>
      <c r="AB952" s="6">
        <f>IF(A953=0, 0, AH953-tbl_pbp[[#This Row],[Saints Win %]])</f>
        <v>-4.7999999999999932E-2</v>
      </c>
      <c r="AE952">
        <f>ABS(tbl_pbp[[#This Row],[play.homeScore]]-tbl_pbp[[#This Row],[play.awayScore]])</f>
        <v>0</v>
      </c>
      <c r="AF952">
        <f>IF(tbl_pbp[[#This Row],[Play Saints Win % Increase]]&gt;=$AF$4,1,0)</f>
        <v>0</v>
      </c>
      <c r="AG952" t="str">
        <f>VLOOKUP(tbl_pbp[[#This Row],[gameId]], games!$B$2:$T$40, 9, FALSE)</f>
        <v>new-orleans-saints</v>
      </c>
      <c r="AH952" s="5">
        <f>IF(tbl_pbp[[#This Row],[AwayTeam]] &lt;&gt; "new-orleans-saints", tbl_pbp[[#This Row],[homeWinPercentage]], 1-tbl_pbp[[#This Row],[homeWinPercentage]])</f>
        <v>0.747</v>
      </c>
      <c r="AI952" s="13">
        <f>tbl_pbp[[#This Row],[Kamara]]*tbl_pbp[[#This Row],[Impactful Play]]</f>
        <v>0</v>
      </c>
      <c r="AJ952" s="13">
        <f>tbl_pbp[[#This Row],[Thomas]]*tbl_pbp[[#This Row],[Impactful Play]]</f>
        <v>0</v>
      </c>
      <c r="AK952" s="13" t="str">
        <f>VLOOKUP(tbl_pbp[[#This Row],[Play Saints Win % Increase]], tbl_impact[],3,TRUE)</f>
        <v>Bad (0 to -5%)</v>
      </c>
    </row>
    <row r="953" spans="1:37">
      <c r="A953" s="1">
        <v>101</v>
      </c>
      <c r="B953" s="5">
        <v>0.30099999999999999</v>
      </c>
      <c r="C953" t="s">
        <v>10986</v>
      </c>
      <c r="D953">
        <v>0</v>
      </c>
      <c r="E953">
        <v>0</v>
      </c>
      <c r="F953">
        <v>3</v>
      </c>
      <c r="G953">
        <v>3</v>
      </c>
      <c r="H953">
        <v>3</v>
      </c>
      <c r="I953">
        <v>3</v>
      </c>
      <c r="J953">
        <v>3</v>
      </c>
      <c r="K953" t="s">
        <v>29</v>
      </c>
      <c r="L953">
        <v>3</v>
      </c>
      <c r="M953">
        <v>3</v>
      </c>
      <c r="N953" t="s">
        <v>10987</v>
      </c>
      <c r="O953" t="s">
        <v>640</v>
      </c>
      <c r="P953" t="s">
        <v>124</v>
      </c>
      <c r="Q953" t="s">
        <v>125</v>
      </c>
      <c r="R953" t="s">
        <v>126</v>
      </c>
      <c r="V953" t="s">
        <v>10699</v>
      </c>
      <c r="X953" t="str">
        <f>VLOOKUP(pbp!V3703, games!$B$2:$R$40, 3, FALSE)</f>
        <v>2020-10-25T17:00Z</v>
      </c>
      <c r="Y953">
        <f>VLOOKUP(1*V953,NFLGames!$H$11:$H$555,1,FALSE)</f>
        <v>401128116</v>
      </c>
      <c r="Z953">
        <f>VLOOKUP($Y953, NFLGames!$H$11:$K$555,2,FALSE)</f>
        <v>2019</v>
      </c>
      <c r="AA953">
        <f>VLOOKUP($Y953, NFLGames!$H$11:$K$555,3,FALSE)</f>
        <v>6</v>
      </c>
      <c r="AB953" s="6">
        <f>IF(A954=0, 0, AH954-tbl_pbp[[#This Row],[Saints Win %]])</f>
        <v>-6.0000000000000053E-2</v>
      </c>
      <c r="AE953">
        <f>ABS(tbl_pbp[[#This Row],[play.homeScore]]-tbl_pbp[[#This Row],[play.awayScore]])</f>
        <v>0</v>
      </c>
      <c r="AF953">
        <f>IF(tbl_pbp[[#This Row],[Play Saints Win % Increase]]&gt;=$AF$4,1,0)</f>
        <v>0</v>
      </c>
      <c r="AG953" t="str">
        <f>VLOOKUP(tbl_pbp[[#This Row],[gameId]], games!$B$2:$T$40, 9, FALSE)</f>
        <v>new-orleans-saints</v>
      </c>
      <c r="AH953" s="5">
        <f>IF(tbl_pbp[[#This Row],[AwayTeam]] &lt;&gt; "new-orleans-saints", tbl_pbp[[#This Row],[homeWinPercentage]], 1-tbl_pbp[[#This Row],[homeWinPercentage]])</f>
        <v>0.69900000000000007</v>
      </c>
      <c r="AI953" s="13">
        <f>tbl_pbp[[#This Row],[Kamara]]*tbl_pbp[[#This Row],[Impactful Play]]</f>
        <v>0</v>
      </c>
      <c r="AJ953" s="13">
        <f>tbl_pbp[[#This Row],[Thomas]]*tbl_pbp[[#This Row],[Impactful Play]]</f>
        <v>0</v>
      </c>
      <c r="AK953" s="13" t="str">
        <f>VLOOKUP(tbl_pbp[[#This Row],[Play Saints Win % Increase]], tbl_impact[],3,TRUE)</f>
        <v>Smelly (worse than-5% -&gt; -10%)</v>
      </c>
    </row>
    <row r="954" spans="1:37">
      <c r="A954" s="1">
        <v>102</v>
      </c>
      <c r="B954" s="5">
        <v>0.36099999999999999</v>
      </c>
      <c r="C954" t="s">
        <v>10988</v>
      </c>
      <c r="D954">
        <v>0</v>
      </c>
      <c r="E954">
        <v>0</v>
      </c>
      <c r="F954">
        <v>3</v>
      </c>
      <c r="G954">
        <v>3</v>
      </c>
      <c r="H954">
        <v>3</v>
      </c>
      <c r="I954">
        <v>3</v>
      </c>
      <c r="J954">
        <v>3</v>
      </c>
      <c r="K954" t="s">
        <v>29</v>
      </c>
      <c r="L954">
        <v>3</v>
      </c>
      <c r="M954">
        <v>3</v>
      </c>
      <c r="N954" t="s">
        <v>10989</v>
      </c>
      <c r="O954" t="s">
        <v>640</v>
      </c>
      <c r="P954" t="s">
        <v>22</v>
      </c>
      <c r="Q954" t="s">
        <v>37</v>
      </c>
      <c r="S954" t="s">
        <v>347</v>
      </c>
      <c r="T954" t="s">
        <v>10990</v>
      </c>
      <c r="U954" t="s">
        <v>10991</v>
      </c>
      <c r="V954" t="s">
        <v>10699</v>
      </c>
      <c r="X954" t="str">
        <f>VLOOKUP(pbp!V3704, games!$B$2:$R$40, 3, FALSE)</f>
        <v>2020-10-25T17:00Z</v>
      </c>
      <c r="Y954">
        <f>VLOOKUP(1*V954,NFLGames!$H$11:$H$555,1,FALSE)</f>
        <v>401128116</v>
      </c>
      <c r="Z954">
        <f>VLOOKUP($Y954, NFLGames!$H$11:$K$555,2,FALSE)</f>
        <v>2019</v>
      </c>
      <c r="AA954">
        <f>VLOOKUP($Y954, NFLGames!$H$11:$K$555,3,FALSE)</f>
        <v>6</v>
      </c>
      <c r="AB954" s="6">
        <f>IF(A955=0, 0, AH955-tbl_pbp[[#This Row],[Saints Win %]])</f>
        <v>3.0000000000000027E-3</v>
      </c>
      <c r="AD954">
        <v>1</v>
      </c>
      <c r="AE954">
        <f>ABS(tbl_pbp[[#This Row],[play.homeScore]]-tbl_pbp[[#This Row],[play.awayScore]])</f>
        <v>0</v>
      </c>
      <c r="AF954">
        <f>IF(tbl_pbp[[#This Row],[Play Saints Win % Increase]]&gt;=$AF$4,1,0)</f>
        <v>0</v>
      </c>
      <c r="AG954" t="str">
        <f>VLOOKUP(tbl_pbp[[#This Row],[gameId]], games!$B$2:$T$40, 9, FALSE)</f>
        <v>new-orleans-saints</v>
      </c>
      <c r="AH954" s="5">
        <f>IF(tbl_pbp[[#This Row],[AwayTeam]] &lt;&gt; "new-orleans-saints", tbl_pbp[[#This Row],[homeWinPercentage]], 1-tbl_pbp[[#This Row],[homeWinPercentage]])</f>
        <v>0.63900000000000001</v>
      </c>
      <c r="AI954" s="13">
        <f>tbl_pbp[[#This Row],[Kamara]]*tbl_pbp[[#This Row],[Impactful Play]]</f>
        <v>0</v>
      </c>
      <c r="AJ954" s="13">
        <f>tbl_pbp[[#This Row],[Thomas]]*tbl_pbp[[#This Row],[Impactful Play]]</f>
        <v>0</v>
      </c>
      <c r="AK954" s="13" t="str">
        <f>VLOOKUP(tbl_pbp[[#This Row],[Play Saints Win % Increase]], tbl_impact[],3,TRUE)</f>
        <v>Scented (0 to +5%)</v>
      </c>
    </row>
    <row r="955" spans="1:37">
      <c r="A955" s="1">
        <v>103</v>
      </c>
      <c r="B955" s="5">
        <v>0.35799999999999998</v>
      </c>
      <c r="C955" t="s">
        <v>10992</v>
      </c>
      <c r="D955">
        <v>0</v>
      </c>
      <c r="E955">
        <v>0</v>
      </c>
      <c r="F955">
        <v>3</v>
      </c>
      <c r="G955">
        <v>3</v>
      </c>
      <c r="H955">
        <v>6</v>
      </c>
      <c r="I955">
        <v>3</v>
      </c>
      <c r="J955">
        <v>3</v>
      </c>
      <c r="K955" t="s">
        <v>29</v>
      </c>
      <c r="L955">
        <v>4</v>
      </c>
      <c r="M955">
        <v>3</v>
      </c>
      <c r="N955" t="s">
        <v>1066</v>
      </c>
      <c r="O955" t="s">
        <v>272</v>
      </c>
      <c r="P955" t="s">
        <v>187</v>
      </c>
      <c r="Q955" t="s">
        <v>188</v>
      </c>
      <c r="R955" t="s">
        <v>189</v>
      </c>
      <c r="S955" t="s">
        <v>349</v>
      </c>
      <c r="T955" t="s">
        <v>10990</v>
      </c>
      <c r="U955" t="s">
        <v>10993</v>
      </c>
      <c r="V955" t="s">
        <v>10699</v>
      </c>
      <c r="X955" t="str">
        <f>VLOOKUP(pbp!V3705, games!$B$2:$R$40, 3, FALSE)</f>
        <v>2020-10-25T17:00Z</v>
      </c>
      <c r="Y955">
        <f>VLOOKUP(1*V955,NFLGames!$H$11:$H$555,1,FALSE)</f>
        <v>401128116</v>
      </c>
      <c r="Z955">
        <f>VLOOKUP($Y955, NFLGames!$H$11:$K$555,2,FALSE)</f>
        <v>2019</v>
      </c>
      <c r="AA955">
        <f>VLOOKUP($Y955, NFLGames!$H$11:$K$555,3,FALSE)</f>
        <v>6</v>
      </c>
      <c r="AB955" s="6">
        <f>IF(A956=0, 0, AH956-tbl_pbp[[#This Row],[Saints Win %]])</f>
        <v>-6.0000000000000053E-3</v>
      </c>
      <c r="AE955">
        <f>ABS(tbl_pbp[[#This Row],[play.homeScore]]-tbl_pbp[[#This Row],[play.awayScore]])</f>
        <v>3</v>
      </c>
      <c r="AF955">
        <f>IF(tbl_pbp[[#This Row],[Play Saints Win % Increase]]&gt;=$AF$4,1,0)</f>
        <v>0</v>
      </c>
      <c r="AG955" t="str">
        <f>VLOOKUP(tbl_pbp[[#This Row],[gameId]], games!$B$2:$T$40, 9, FALSE)</f>
        <v>new-orleans-saints</v>
      </c>
      <c r="AH955" s="5">
        <f>IF(tbl_pbp[[#This Row],[AwayTeam]] &lt;&gt; "new-orleans-saints", tbl_pbp[[#This Row],[homeWinPercentage]], 1-tbl_pbp[[#This Row],[homeWinPercentage]])</f>
        <v>0.64200000000000002</v>
      </c>
      <c r="AI955" s="13">
        <f>tbl_pbp[[#This Row],[Kamara]]*tbl_pbp[[#This Row],[Impactful Play]]</f>
        <v>0</v>
      </c>
      <c r="AJ955" s="13">
        <f>tbl_pbp[[#This Row],[Thomas]]*tbl_pbp[[#This Row],[Impactful Play]]</f>
        <v>0</v>
      </c>
      <c r="AK955" s="13" t="str">
        <f>VLOOKUP(tbl_pbp[[#This Row],[Play Saints Win % Increase]], tbl_impact[],3,TRUE)</f>
        <v>Bad (0 to -5%)</v>
      </c>
    </row>
    <row r="956" spans="1:37">
      <c r="A956" s="1">
        <v>104</v>
      </c>
      <c r="B956" s="5">
        <v>0.36399999999999999</v>
      </c>
      <c r="C956" t="s">
        <v>10994</v>
      </c>
      <c r="D956">
        <v>0</v>
      </c>
      <c r="E956">
        <v>0</v>
      </c>
      <c r="F956">
        <v>3</v>
      </c>
      <c r="G956">
        <v>3</v>
      </c>
      <c r="H956">
        <v>6</v>
      </c>
      <c r="I956">
        <v>0</v>
      </c>
      <c r="J956">
        <v>65</v>
      </c>
      <c r="K956" t="s">
        <v>29</v>
      </c>
      <c r="L956">
        <v>0</v>
      </c>
      <c r="M956">
        <v>65</v>
      </c>
      <c r="N956" t="s">
        <v>288</v>
      </c>
      <c r="O956" t="s">
        <v>272</v>
      </c>
      <c r="P956" t="s">
        <v>25</v>
      </c>
      <c r="Q956" t="s">
        <v>26</v>
      </c>
      <c r="R956" t="s">
        <v>27</v>
      </c>
      <c r="V956" t="s">
        <v>10699</v>
      </c>
      <c r="X956" t="str">
        <f>VLOOKUP(pbp!V3706, games!$B$2:$R$40, 3, FALSE)</f>
        <v>2020-10-25T17:00Z</v>
      </c>
      <c r="Y956">
        <f>VLOOKUP(1*V956,NFLGames!$H$11:$H$555,1,FALSE)</f>
        <v>401128116</v>
      </c>
      <c r="Z956">
        <f>VLOOKUP($Y956, NFLGames!$H$11:$K$555,2,FALSE)</f>
        <v>2019</v>
      </c>
      <c r="AA956">
        <f>VLOOKUP($Y956, NFLGames!$H$11:$K$555,3,FALSE)</f>
        <v>6</v>
      </c>
      <c r="AB956" s="6">
        <f>IF(A957=0, 0, AH957-tbl_pbp[[#This Row],[Saints Win %]])</f>
        <v>2.7000000000000024E-2</v>
      </c>
      <c r="AE956">
        <f>ABS(tbl_pbp[[#This Row],[play.homeScore]]-tbl_pbp[[#This Row],[play.awayScore]])</f>
        <v>3</v>
      </c>
      <c r="AF956">
        <f>IF(tbl_pbp[[#This Row],[Play Saints Win % Increase]]&gt;=$AF$4,1,0)</f>
        <v>0</v>
      </c>
      <c r="AG956" t="str">
        <f>VLOOKUP(tbl_pbp[[#This Row],[gameId]], games!$B$2:$T$40, 9, FALSE)</f>
        <v>new-orleans-saints</v>
      </c>
      <c r="AH956" s="5">
        <f>IF(tbl_pbp[[#This Row],[AwayTeam]] &lt;&gt; "new-orleans-saints", tbl_pbp[[#This Row],[homeWinPercentage]], 1-tbl_pbp[[#This Row],[homeWinPercentage]])</f>
        <v>0.63600000000000001</v>
      </c>
      <c r="AI956" s="13">
        <f>tbl_pbp[[#This Row],[Kamara]]*tbl_pbp[[#This Row],[Impactful Play]]</f>
        <v>0</v>
      </c>
      <c r="AJ956" s="13">
        <f>tbl_pbp[[#This Row],[Thomas]]*tbl_pbp[[#This Row],[Impactful Play]]</f>
        <v>0</v>
      </c>
      <c r="AK956" s="13" t="str">
        <f>VLOOKUP(tbl_pbp[[#This Row],[Play Saints Win % Increase]], tbl_impact[],3,TRUE)</f>
        <v>Scented (0 to +5%)</v>
      </c>
    </row>
    <row r="957" spans="1:37">
      <c r="A957" s="1">
        <v>105</v>
      </c>
      <c r="B957" s="5">
        <v>0.33700000000000002</v>
      </c>
      <c r="C957" t="s">
        <v>10995</v>
      </c>
      <c r="D957">
        <v>0</v>
      </c>
      <c r="E957">
        <v>0</v>
      </c>
      <c r="F957">
        <v>3</v>
      </c>
      <c r="G957">
        <v>3</v>
      </c>
      <c r="H957">
        <v>6</v>
      </c>
      <c r="I957">
        <v>10</v>
      </c>
      <c r="J957">
        <v>25</v>
      </c>
      <c r="K957" t="s">
        <v>10697</v>
      </c>
      <c r="L957">
        <v>1</v>
      </c>
      <c r="M957">
        <v>75</v>
      </c>
      <c r="N957" t="s">
        <v>10996</v>
      </c>
      <c r="O957" t="s">
        <v>1247</v>
      </c>
      <c r="P957" t="s">
        <v>22</v>
      </c>
      <c r="Q957" t="s">
        <v>37</v>
      </c>
      <c r="S957" t="s">
        <v>33</v>
      </c>
      <c r="T957" t="s">
        <v>10809</v>
      </c>
      <c r="U957" t="s">
        <v>10810</v>
      </c>
      <c r="V957" t="s">
        <v>10699</v>
      </c>
      <c r="X957" t="str">
        <f>VLOOKUP(pbp!V3707, games!$B$2:$R$40, 3, FALSE)</f>
        <v>2020-10-25T17:00Z</v>
      </c>
      <c r="Y957">
        <f>VLOOKUP(1*V957,NFLGames!$H$11:$H$555,1,FALSE)</f>
        <v>401128116</v>
      </c>
      <c r="Z957">
        <f>VLOOKUP($Y957, NFLGames!$H$11:$K$555,2,FALSE)</f>
        <v>2019</v>
      </c>
      <c r="AA957">
        <f>VLOOKUP($Y957, NFLGames!$H$11:$K$555,3,FALSE)</f>
        <v>6</v>
      </c>
      <c r="AB957" s="6">
        <f>IF(A958=0, 0, AH958-tbl_pbp[[#This Row],[Saints Win %]])</f>
        <v>-5.2000000000000046E-2</v>
      </c>
      <c r="AE957">
        <f>ABS(tbl_pbp[[#This Row],[play.homeScore]]-tbl_pbp[[#This Row],[play.awayScore]])</f>
        <v>3</v>
      </c>
      <c r="AF957">
        <f>IF(tbl_pbp[[#This Row],[Play Saints Win % Increase]]&gt;=$AF$4,1,0)</f>
        <v>0</v>
      </c>
      <c r="AG957" t="str">
        <f>VLOOKUP(tbl_pbp[[#This Row],[gameId]], games!$B$2:$T$40, 9, FALSE)</f>
        <v>new-orleans-saints</v>
      </c>
      <c r="AH957" s="5">
        <f>IF(tbl_pbp[[#This Row],[AwayTeam]] &lt;&gt; "new-orleans-saints", tbl_pbp[[#This Row],[homeWinPercentage]], 1-tbl_pbp[[#This Row],[homeWinPercentage]])</f>
        <v>0.66300000000000003</v>
      </c>
      <c r="AI957" s="13">
        <f>tbl_pbp[[#This Row],[Kamara]]*tbl_pbp[[#This Row],[Impactful Play]]</f>
        <v>0</v>
      </c>
      <c r="AJ957" s="13">
        <f>tbl_pbp[[#This Row],[Thomas]]*tbl_pbp[[#This Row],[Impactful Play]]</f>
        <v>0</v>
      </c>
      <c r="AK957" s="13" t="str">
        <f>VLOOKUP(tbl_pbp[[#This Row],[Play Saints Win % Increase]], tbl_impact[],3,TRUE)</f>
        <v>Smelly (worse than-5% -&gt; -10%)</v>
      </c>
    </row>
    <row r="958" spans="1:37">
      <c r="A958" s="1">
        <v>106</v>
      </c>
      <c r="B958" s="5">
        <v>0.38900000000000001</v>
      </c>
      <c r="C958" t="s">
        <v>10997</v>
      </c>
      <c r="D958">
        <v>0</v>
      </c>
      <c r="E958">
        <v>0</v>
      </c>
      <c r="F958">
        <v>3</v>
      </c>
      <c r="G958">
        <v>3</v>
      </c>
      <c r="H958">
        <v>6</v>
      </c>
      <c r="I958">
        <v>10</v>
      </c>
      <c r="J958">
        <v>25</v>
      </c>
      <c r="K958" t="s">
        <v>10697</v>
      </c>
      <c r="L958">
        <v>2</v>
      </c>
      <c r="M958">
        <v>75</v>
      </c>
      <c r="N958" t="s">
        <v>10998</v>
      </c>
      <c r="O958" t="s">
        <v>4035</v>
      </c>
      <c r="P958" t="s">
        <v>30</v>
      </c>
      <c r="Q958" t="s">
        <v>31</v>
      </c>
      <c r="R958" t="s">
        <v>32</v>
      </c>
      <c r="S958" t="s">
        <v>120</v>
      </c>
      <c r="T958" t="s">
        <v>10809</v>
      </c>
      <c r="U958" t="s">
        <v>10999</v>
      </c>
      <c r="V958" t="s">
        <v>10699</v>
      </c>
      <c r="X958" t="str">
        <f>VLOOKUP(pbp!V3708, games!$B$2:$R$40, 3, FALSE)</f>
        <v>2020-10-25T17:00Z</v>
      </c>
      <c r="Y958">
        <f>VLOOKUP(1*V958,NFLGames!$H$11:$H$555,1,FALSE)</f>
        <v>401128116</v>
      </c>
      <c r="Z958">
        <f>VLOOKUP($Y958, NFLGames!$H$11:$K$555,2,FALSE)</f>
        <v>2019</v>
      </c>
      <c r="AA958">
        <f>VLOOKUP($Y958, NFLGames!$H$11:$K$555,3,FALSE)</f>
        <v>6</v>
      </c>
      <c r="AB958" s="6">
        <f>IF(A959=0, 0, AH959-tbl_pbp[[#This Row],[Saints Win %]])</f>
        <v>-4.4999999999999929E-2</v>
      </c>
      <c r="AE958">
        <f>ABS(tbl_pbp[[#This Row],[play.homeScore]]-tbl_pbp[[#This Row],[play.awayScore]])</f>
        <v>3</v>
      </c>
      <c r="AF958">
        <f>IF(tbl_pbp[[#This Row],[Play Saints Win % Increase]]&gt;=$AF$4,1,0)</f>
        <v>0</v>
      </c>
      <c r="AG958" t="str">
        <f>VLOOKUP(tbl_pbp[[#This Row],[gameId]], games!$B$2:$T$40, 9, FALSE)</f>
        <v>new-orleans-saints</v>
      </c>
      <c r="AH958" s="5">
        <f>IF(tbl_pbp[[#This Row],[AwayTeam]] &lt;&gt; "new-orleans-saints", tbl_pbp[[#This Row],[homeWinPercentage]], 1-tbl_pbp[[#This Row],[homeWinPercentage]])</f>
        <v>0.61099999999999999</v>
      </c>
      <c r="AI958" s="13">
        <f>tbl_pbp[[#This Row],[Kamara]]*tbl_pbp[[#This Row],[Impactful Play]]</f>
        <v>0</v>
      </c>
      <c r="AJ958" s="13">
        <f>tbl_pbp[[#This Row],[Thomas]]*tbl_pbp[[#This Row],[Impactful Play]]</f>
        <v>0</v>
      </c>
      <c r="AK958" s="13" t="str">
        <f>VLOOKUP(tbl_pbp[[#This Row],[Play Saints Win % Increase]], tbl_impact[],3,TRUE)</f>
        <v>Bad (0 to -5%)</v>
      </c>
    </row>
    <row r="959" spans="1:37">
      <c r="A959" s="1">
        <v>107</v>
      </c>
      <c r="B959" s="5">
        <v>0.434</v>
      </c>
      <c r="C959" t="s">
        <v>11000</v>
      </c>
      <c r="D959">
        <v>0</v>
      </c>
      <c r="E959">
        <v>0</v>
      </c>
      <c r="F959">
        <v>3</v>
      </c>
      <c r="G959">
        <v>3</v>
      </c>
      <c r="H959">
        <v>6</v>
      </c>
      <c r="I959">
        <v>1</v>
      </c>
      <c r="J959">
        <v>34</v>
      </c>
      <c r="K959" t="s">
        <v>10697</v>
      </c>
      <c r="L959">
        <v>3</v>
      </c>
      <c r="M959">
        <v>66</v>
      </c>
      <c r="N959" t="s">
        <v>11001</v>
      </c>
      <c r="O959" t="s">
        <v>330</v>
      </c>
      <c r="P959" t="s">
        <v>30</v>
      </c>
      <c r="Q959" t="s">
        <v>31</v>
      </c>
      <c r="R959" t="s">
        <v>32</v>
      </c>
      <c r="S959" t="s">
        <v>54</v>
      </c>
      <c r="T959" t="s">
        <v>11002</v>
      </c>
      <c r="U959" t="s">
        <v>11003</v>
      </c>
      <c r="V959" t="s">
        <v>10699</v>
      </c>
      <c r="X959" t="str">
        <f>VLOOKUP(pbp!V3709, games!$B$2:$R$40, 3, FALSE)</f>
        <v>2020-10-25T17:00Z</v>
      </c>
      <c r="Y959">
        <f>VLOOKUP(1*V959,NFLGames!$H$11:$H$555,1,FALSE)</f>
        <v>401128116</v>
      </c>
      <c r="Z959">
        <f>VLOOKUP($Y959, NFLGames!$H$11:$K$555,2,FALSE)</f>
        <v>2019</v>
      </c>
      <c r="AA959">
        <f>VLOOKUP($Y959, NFLGames!$H$11:$K$555,3,FALSE)</f>
        <v>6</v>
      </c>
      <c r="AB959" s="6">
        <f>IF(A960=0, 0, AH960-tbl_pbp[[#This Row],[Saints Win %]])</f>
        <v>-3.7000000000000033E-2</v>
      </c>
      <c r="AE959">
        <f>ABS(tbl_pbp[[#This Row],[play.homeScore]]-tbl_pbp[[#This Row],[play.awayScore]])</f>
        <v>3</v>
      </c>
      <c r="AF959">
        <f>IF(tbl_pbp[[#This Row],[Play Saints Win % Increase]]&gt;=$AF$4,1,0)</f>
        <v>0</v>
      </c>
      <c r="AG959" t="str">
        <f>VLOOKUP(tbl_pbp[[#This Row],[gameId]], games!$B$2:$T$40, 9, FALSE)</f>
        <v>new-orleans-saints</v>
      </c>
      <c r="AH959" s="5">
        <f>IF(tbl_pbp[[#This Row],[AwayTeam]] &lt;&gt; "new-orleans-saints", tbl_pbp[[#This Row],[homeWinPercentage]], 1-tbl_pbp[[#This Row],[homeWinPercentage]])</f>
        <v>0.56600000000000006</v>
      </c>
      <c r="AI959" s="13">
        <f>tbl_pbp[[#This Row],[Kamara]]*tbl_pbp[[#This Row],[Impactful Play]]</f>
        <v>0</v>
      </c>
      <c r="AJ959" s="13">
        <f>tbl_pbp[[#This Row],[Thomas]]*tbl_pbp[[#This Row],[Impactful Play]]</f>
        <v>0</v>
      </c>
      <c r="AK959" s="13" t="str">
        <f>VLOOKUP(tbl_pbp[[#This Row],[Play Saints Win % Increase]], tbl_impact[],3,TRUE)</f>
        <v>Bad (0 to -5%)</v>
      </c>
    </row>
    <row r="960" spans="1:37">
      <c r="A960" s="1">
        <v>108</v>
      </c>
      <c r="B960" s="5">
        <v>0.47099999999999997</v>
      </c>
      <c r="C960" t="s">
        <v>11004</v>
      </c>
      <c r="D960">
        <v>0</v>
      </c>
      <c r="E960">
        <v>0</v>
      </c>
      <c r="F960">
        <v>3</v>
      </c>
      <c r="G960">
        <v>3</v>
      </c>
      <c r="H960">
        <v>6</v>
      </c>
      <c r="I960">
        <v>10</v>
      </c>
      <c r="J960">
        <v>57</v>
      </c>
      <c r="K960" t="s">
        <v>10697</v>
      </c>
      <c r="L960">
        <v>1</v>
      </c>
      <c r="M960">
        <v>43</v>
      </c>
      <c r="N960" t="s">
        <v>11005</v>
      </c>
      <c r="O960" t="s">
        <v>333</v>
      </c>
      <c r="P960" t="s">
        <v>45</v>
      </c>
      <c r="Q960" t="s">
        <v>46</v>
      </c>
      <c r="R960" t="s">
        <v>47</v>
      </c>
      <c r="S960" t="s">
        <v>33</v>
      </c>
      <c r="T960" t="s">
        <v>48</v>
      </c>
      <c r="U960" t="s">
        <v>49</v>
      </c>
      <c r="V960" t="s">
        <v>10699</v>
      </c>
      <c r="X960" t="str">
        <f>VLOOKUP(pbp!V3710, games!$B$2:$R$40, 3, FALSE)</f>
        <v>2020-10-25T17:00Z</v>
      </c>
      <c r="Y960">
        <f>VLOOKUP(1*V960,NFLGames!$H$11:$H$555,1,FALSE)</f>
        <v>401128116</v>
      </c>
      <c r="Z960">
        <f>VLOOKUP($Y960, NFLGames!$H$11:$K$555,2,FALSE)</f>
        <v>2019</v>
      </c>
      <c r="AA960">
        <f>VLOOKUP($Y960, NFLGames!$H$11:$K$555,3,FALSE)</f>
        <v>6</v>
      </c>
      <c r="AB960" s="6">
        <f>IF(A961=0, 0, AH961-tbl_pbp[[#This Row],[Saints Win %]])</f>
        <v>-1.0000000000000009E-3</v>
      </c>
      <c r="AE960">
        <f>ABS(tbl_pbp[[#This Row],[play.homeScore]]-tbl_pbp[[#This Row],[play.awayScore]])</f>
        <v>3</v>
      </c>
      <c r="AF960">
        <f>IF(tbl_pbp[[#This Row],[Play Saints Win % Increase]]&gt;=$AF$4,1,0)</f>
        <v>0</v>
      </c>
      <c r="AG960" t="str">
        <f>VLOOKUP(tbl_pbp[[#This Row],[gameId]], games!$B$2:$T$40, 9, FALSE)</f>
        <v>new-orleans-saints</v>
      </c>
      <c r="AH960" s="5">
        <f>IF(tbl_pbp[[#This Row],[AwayTeam]] &lt;&gt; "new-orleans-saints", tbl_pbp[[#This Row],[homeWinPercentage]], 1-tbl_pbp[[#This Row],[homeWinPercentage]])</f>
        <v>0.52900000000000003</v>
      </c>
      <c r="AI960" s="13">
        <f>tbl_pbp[[#This Row],[Kamara]]*tbl_pbp[[#This Row],[Impactful Play]]</f>
        <v>0</v>
      </c>
      <c r="AJ960" s="13">
        <f>tbl_pbp[[#This Row],[Thomas]]*tbl_pbp[[#This Row],[Impactful Play]]</f>
        <v>0</v>
      </c>
      <c r="AK960" s="13" t="str">
        <f>VLOOKUP(tbl_pbp[[#This Row],[Play Saints Win % Increase]], tbl_impact[],3,TRUE)</f>
        <v>Bad (0 to -5%)</v>
      </c>
    </row>
    <row r="961" spans="1:37">
      <c r="A961" s="1">
        <v>109</v>
      </c>
      <c r="B961" s="5">
        <v>0.47199999999999998</v>
      </c>
      <c r="C961" t="s">
        <v>11006</v>
      </c>
      <c r="D961">
        <v>0</v>
      </c>
      <c r="E961">
        <v>0</v>
      </c>
      <c r="F961">
        <v>3</v>
      </c>
      <c r="G961">
        <v>3</v>
      </c>
      <c r="H961">
        <v>6</v>
      </c>
      <c r="I961">
        <v>2</v>
      </c>
      <c r="J961">
        <v>65</v>
      </c>
      <c r="K961" t="s">
        <v>10697</v>
      </c>
      <c r="L961">
        <v>2</v>
      </c>
      <c r="M961">
        <v>35</v>
      </c>
      <c r="N961" t="s">
        <v>11007</v>
      </c>
      <c r="O961" t="s">
        <v>7655</v>
      </c>
      <c r="P961" t="s">
        <v>45</v>
      </c>
      <c r="Q961" t="s">
        <v>46</v>
      </c>
      <c r="R961" t="s">
        <v>47</v>
      </c>
      <c r="S961" t="s">
        <v>51</v>
      </c>
      <c r="T961" t="s">
        <v>202</v>
      </c>
      <c r="U961" t="s">
        <v>11008</v>
      </c>
      <c r="V961" t="s">
        <v>10699</v>
      </c>
      <c r="X961" t="str">
        <f>VLOOKUP(pbp!V3711, games!$B$2:$R$40, 3, FALSE)</f>
        <v>2020-10-25T17:00Z</v>
      </c>
      <c r="Y961">
        <f>VLOOKUP(1*V961,NFLGames!$H$11:$H$555,1,FALSE)</f>
        <v>401128116</v>
      </c>
      <c r="Z961">
        <f>VLOOKUP($Y961, NFLGames!$H$11:$K$555,2,FALSE)</f>
        <v>2019</v>
      </c>
      <c r="AA961">
        <f>VLOOKUP($Y961, NFLGames!$H$11:$K$555,3,FALSE)</f>
        <v>6</v>
      </c>
      <c r="AB961" s="6">
        <f>IF(A962=0, 0, AH962-tbl_pbp[[#This Row],[Saints Win %]])</f>
        <v>-4.3000000000000038E-2</v>
      </c>
      <c r="AE961">
        <f>ABS(tbl_pbp[[#This Row],[play.homeScore]]-tbl_pbp[[#This Row],[play.awayScore]])</f>
        <v>3</v>
      </c>
      <c r="AF961">
        <f>IF(tbl_pbp[[#This Row],[Play Saints Win % Increase]]&gt;=$AF$4,1,0)</f>
        <v>0</v>
      </c>
      <c r="AG961" t="str">
        <f>VLOOKUP(tbl_pbp[[#This Row],[gameId]], games!$B$2:$T$40, 9, FALSE)</f>
        <v>new-orleans-saints</v>
      </c>
      <c r="AH961" s="5">
        <f>IF(tbl_pbp[[#This Row],[AwayTeam]] &lt;&gt; "new-orleans-saints", tbl_pbp[[#This Row],[homeWinPercentage]], 1-tbl_pbp[[#This Row],[homeWinPercentage]])</f>
        <v>0.52800000000000002</v>
      </c>
      <c r="AI961" s="13">
        <f>tbl_pbp[[#This Row],[Kamara]]*tbl_pbp[[#This Row],[Impactful Play]]</f>
        <v>0</v>
      </c>
      <c r="AJ961" s="13">
        <f>tbl_pbp[[#This Row],[Thomas]]*tbl_pbp[[#This Row],[Impactful Play]]</f>
        <v>0</v>
      </c>
      <c r="AK961" s="13" t="str">
        <f>VLOOKUP(tbl_pbp[[#This Row],[Play Saints Win % Increase]], tbl_impact[],3,TRUE)</f>
        <v>Bad (0 to -5%)</v>
      </c>
    </row>
    <row r="962" spans="1:37">
      <c r="A962" s="1">
        <v>110</v>
      </c>
      <c r="B962" s="5">
        <v>0.51500000000000001</v>
      </c>
      <c r="C962" t="s">
        <v>11009</v>
      </c>
      <c r="D962">
        <v>0</v>
      </c>
      <c r="E962">
        <v>0</v>
      </c>
      <c r="F962">
        <v>3</v>
      </c>
      <c r="G962">
        <v>3</v>
      </c>
      <c r="H962">
        <v>6</v>
      </c>
      <c r="I962">
        <v>1</v>
      </c>
      <c r="J962">
        <v>66</v>
      </c>
      <c r="K962" t="s">
        <v>10697</v>
      </c>
      <c r="L962">
        <v>3</v>
      </c>
      <c r="M962">
        <v>34</v>
      </c>
      <c r="N962" t="s">
        <v>11010</v>
      </c>
      <c r="O962" t="s">
        <v>572</v>
      </c>
      <c r="P962" t="s">
        <v>45</v>
      </c>
      <c r="Q962" t="s">
        <v>46</v>
      </c>
      <c r="R962" t="s">
        <v>47</v>
      </c>
      <c r="S962" t="s">
        <v>54</v>
      </c>
      <c r="T962" t="s">
        <v>127</v>
      </c>
      <c r="U962" t="s">
        <v>2916</v>
      </c>
      <c r="V962" t="s">
        <v>10699</v>
      </c>
      <c r="X962" t="str">
        <f>VLOOKUP(pbp!V3712, games!$B$2:$R$40, 3, FALSE)</f>
        <v>2020-10-25T17:00Z</v>
      </c>
      <c r="Y962">
        <f>VLOOKUP(1*V962,NFLGames!$H$11:$H$555,1,FALSE)</f>
        <v>401128116</v>
      </c>
      <c r="Z962">
        <f>VLOOKUP($Y962, NFLGames!$H$11:$K$555,2,FALSE)</f>
        <v>2019</v>
      </c>
      <c r="AA962">
        <f>VLOOKUP($Y962, NFLGames!$H$11:$K$555,3,FALSE)</f>
        <v>6</v>
      </c>
      <c r="AB962" s="6">
        <f>IF(A963=0, 0, AH963-tbl_pbp[[#This Row],[Saints Win %]])</f>
        <v>0.20099999999999996</v>
      </c>
      <c r="AE962">
        <f>ABS(tbl_pbp[[#This Row],[play.homeScore]]-tbl_pbp[[#This Row],[play.awayScore]])</f>
        <v>3</v>
      </c>
      <c r="AF962">
        <f>IF(tbl_pbp[[#This Row],[Play Saints Win % Increase]]&gt;=$AF$4,1,0)</f>
        <v>1</v>
      </c>
      <c r="AG962" t="str">
        <f>VLOOKUP(tbl_pbp[[#This Row],[gameId]], games!$B$2:$T$40, 9, FALSE)</f>
        <v>new-orleans-saints</v>
      </c>
      <c r="AH962" s="5">
        <f>IF(tbl_pbp[[#This Row],[AwayTeam]] &lt;&gt; "new-orleans-saints", tbl_pbp[[#This Row],[homeWinPercentage]], 1-tbl_pbp[[#This Row],[homeWinPercentage]])</f>
        <v>0.48499999999999999</v>
      </c>
      <c r="AI962" s="13">
        <f>tbl_pbp[[#This Row],[Kamara]]*tbl_pbp[[#This Row],[Impactful Play]]</f>
        <v>0</v>
      </c>
      <c r="AJ962" s="13">
        <f>tbl_pbp[[#This Row],[Thomas]]*tbl_pbp[[#This Row],[Impactful Play]]</f>
        <v>0</v>
      </c>
      <c r="AK962" s="13" t="str">
        <f>VLOOKUP(tbl_pbp[[#This Row],[Play Saints Win % Increase]], tbl_impact[],3,TRUE)</f>
        <v>Ambrosial (20% +)</v>
      </c>
    </row>
    <row r="963" spans="1:37">
      <c r="A963" s="1">
        <v>111</v>
      </c>
      <c r="B963" s="5">
        <v>0.314</v>
      </c>
      <c r="C963" t="s">
        <v>11011</v>
      </c>
      <c r="D963">
        <v>0</v>
      </c>
      <c r="E963">
        <v>0</v>
      </c>
      <c r="F963">
        <v>3</v>
      </c>
      <c r="G963">
        <v>3</v>
      </c>
      <c r="H963">
        <v>6</v>
      </c>
      <c r="I963">
        <v>10</v>
      </c>
      <c r="J963">
        <v>75</v>
      </c>
      <c r="K963" t="s">
        <v>29</v>
      </c>
      <c r="L963">
        <v>1</v>
      </c>
      <c r="M963">
        <v>75</v>
      </c>
      <c r="N963" t="s">
        <v>11012</v>
      </c>
      <c r="O963" t="s">
        <v>413</v>
      </c>
      <c r="P963" t="s">
        <v>3787</v>
      </c>
      <c r="Q963" t="s">
        <v>3788</v>
      </c>
      <c r="R963" t="s">
        <v>3789</v>
      </c>
      <c r="V963" t="s">
        <v>10699</v>
      </c>
      <c r="X963" t="str">
        <f>VLOOKUP(pbp!V3713, games!$B$2:$R$40, 3, FALSE)</f>
        <v>2020-10-25T17:00Z</v>
      </c>
      <c r="Y963">
        <f>VLOOKUP(1*V963,NFLGames!$H$11:$H$555,1,FALSE)</f>
        <v>401128116</v>
      </c>
      <c r="Z963">
        <f>VLOOKUP($Y963, NFLGames!$H$11:$K$555,2,FALSE)</f>
        <v>2019</v>
      </c>
      <c r="AA963">
        <f>VLOOKUP($Y963, NFLGames!$H$11:$K$555,3,FALSE)</f>
        <v>6</v>
      </c>
      <c r="AB963" s="6">
        <f>IF(A964=0, 0, AH964-tbl_pbp[[#This Row],[Saints Win %]])</f>
        <v>-0.21199999999999997</v>
      </c>
      <c r="AE963">
        <f>ABS(tbl_pbp[[#This Row],[play.homeScore]]-tbl_pbp[[#This Row],[play.awayScore]])</f>
        <v>3</v>
      </c>
      <c r="AF963">
        <f>IF(tbl_pbp[[#This Row],[Play Saints Win % Increase]]&gt;=$AF$4,1,0)</f>
        <v>0</v>
      </c>
      <c r="AG963" t="str">
        <f>VLOOKUP(tbl_pbp[[#This Row],[gameId]], games!$B$2:$T$40, 9, FALSE)</f>
        <v>new-orleans-saints</v>
      </c>
      <c r="AH963" s="5">
        <f>IF(tbl_pbp[[#This Row],[AwayTeam]] &lt;&gt; "new-orleans-saints", tbl_pbp[[#This Row],[homeWinPercentage]], 1-tbl_pbp[[#This Row],[homeWinPercentage]])</f>
        <v>0.68599999999999994</v>
      </c>
      <c r="AI963" s="13">
        <f>tbl_pbp[[#This Row],[Kamara]]*tbl_pbp[[#This Row],[Impactful Play]]</f>
        <v>0</v>
      </c>
      <c r="AJ963" s="13">
        <f>tbl_pbp[[#This Row],[Thomas]]*tbl_pbp[[#This Row],[Impactful Play]]</f>
        <v>0</v>
      </c>
      <c r="AK963" s="13" t="str">
        <f>VLOOKUP(tbl_pbp[[#This Row],[Play Saints Win % Increase]], tbl_impact[],3,TRUE)</f>
        <v>Wretched (-worse than -20%)</v>
      </c>
    </row>
    <row r="964" spans="1:37">
      <c r="A964" s="1">
        <v>112</v>
      </c>
      <c r="B964" s="5">
        <v>0.52600000000000002</v>
      </c>
      <c r="C964" t="s">
        <v>11013</v>
      </c>
      <c r="D964">
        <v>0</v>
      </c>
      <c r="E964">
        <v>0</v>
      </c>
      <c r="F964">
        <v>3</v>
      </c>
      <c r="G964">
        <v>3</v>
      </c>
      <c r="H964">
        <v>6</v>
      </c>
      <c r="I964">
        <v>10</v>
      </c>
      <c r="J964">
        <v>82</v>
      </c>
      <c r="K964" t="s">
        <v>10697</v>
      </c>
      <c r="L964">
        <v>1</v>
      </c>
      <c r="M964">
        <v>18</v>
      </c>
      <c r="N964" t="s">
        <v>11014</v>
      </c>
      <c r="O964" t="s">
        <v>1685</v>
      </c>
      <c r="P964" t="s">
        <v>30</v>
      </c>
      <c r="Q964" t="s">
        <v>31</v>
      </c>
      <c r="R964" t="s">
        <v>32</v>
      </c>
      <c r="S964" t="s">
        <v>33</v>
      </c>
      <c r="T964" t="s">
        <v>191</v>
      </c>
      <c r="U964" t="s">
        <v>2280</v>
      </c>
      <c r="V964" t="s">
        <v>10699</v>
      </c>
      <c r="X964" t="str">
        <f>VLOOKUP(pbp!V3714, games!$B$2:$R$40, 3, FALSE)</f>
        <v>2020-10-25T17:00Z</v>
      </c>
      <c r="Y964">
        <f>VLOOKUP(1*V964,NFLGames!$H$11:$H$555,1,FALSE)</f>
        <v>401128116</v>
      </c>
      <c r="Z964">
        <f>VLOOKUP($Y964, NFLGames!$H$11:$K$555,2,FALSE)</f>
        <v>2019</v>
      </c>
      <c r="AA964">
        <f>VLOOKUP($Y964, NFLGames!$H$11:$K$555,3,FALSE)</f>
        <v>6</v>
      </c>
      <c r="AB964" s="6">
        <f>IF(A965=0, 0, AH965-tbl_pbp[[#This Row],[Saints Win %]])</f>
        <v>-1.3000000000000012E-2</v>
      </c>
      <c r="AE964">
        <f>ABS(tbl_pbp[[#This Row],[play.homeScore]]-tbl_pbp[[#This Row],[play.awayScore]])</f>
        <v>3</v>
      </c>
      <c r="AF964">
        <f>IF(tbl_pbp[[#This Row],[Play Saints Win % Increase]]&gt;=$AF$4,1,0)</f>
        <v>0</v>
      </c>
      <c r="AG964" t="str">
        <f>VLOOKUP(tbl_pbp[[#This Row],[gameId]], games!$B$2:$T$40, 9, FALSE)</f>
        <v>new-orleans-saints</v>
      </c>
      <c r="AH964" s="5">
        <f>IF(tbl_pbp[[#This Row],[AwayTeam]] &lt;&gt; "new-orleans-saints", tbl_pbp[[#This Row],[homeWinPercentage]], 1-tbl_pbp[[#This Row],[homeWinPercentage]])</f>
        <v>0.47399999999999998</v>
      </c>
      <c r="AI964" s="13">
        <f>tbl_pbp[[#This Row],[Kamara]]*tbl_pbp[[#This Row],[Impactful Play]]</f>
        <v>0</v>
      </c>
      <c r="AJ964" s="13">
        <f>tbl_pbp[[#This Row],[Thomas]]*tbl_pbp[[#This Row],[Impactful Play]]</f>
        <v>0</v>
      </c>
      <c r="AK964" s="13" t="str">
        <f>VLOOKUP(tbl_pbp[[#This Row],[Play Saints Win % Increase]], tbl_impact[],3,TRUE)</f>
        <v>Bad (0 to -5%)</v>
      </c>
    </row>
    <row r="965" spans="1:37">
      <c r="A965" s="1">
        <v>113</v>
      </c>
      <c r="B965" s="5">
        <v>0.53900000000000003</v>
      </c>
      <c r="C965" t="s">
        <v>11015</v>
      </c>
      <c r="D965">
        <v>0</v>
      </c>
      <c r="E965">
        <v>0</v>
      </c>
      <c r="F965">
        <v>3</v>
      </c>
      <c r="G965">
        <v>3</v>
      </c>
      <c r="H965">
        <v>6</v>
      </c>
      <c r="I965">
        <v>5</v>
      </c>
      <c r="J965">
        <v>87</v>
      </c>
      <c r="K965" t="s">
        <v>10697</v>
      </c>
      <c r="L965">
        <v>2</v>
      </c>
      <c r="M965">
        <v>13</v>
      </c>
      <c r="N965" t="s">
        <v>11016</v>
      </c>
      <c r="O965" t="s">
        <v>1407</v>
      </c>
      <c r="P965" t="s">
        <v>45</v>
      </c>
      <c r="Q965" t="s">
        <v>46</v>
      </c>
      <c r="R965" t="s">
        <v>47</v>
      </c>
      <c r="S965" t="s">
        <v>38</v>
      </c>
      <c r="T965" t="s">
        <v>184</v>
      </c>
      <c r="U965" t="s">
        <v>7844</v>
      </c>
      <c r="V965" t="s">
        <v>10699</v>
      </c>
      <c r="X965" t="str">
        <f>VLOOKUP(pbp!V3715, games!$B$2:$R$40, 3, FALSE)</f>
        <v>2020-10-25T17:00Z</v>
      </c>
      <c r="Y965">
        <f>VLOOKUP(1*V965,NFLGames!$H$11:$H$555,1,FALSE)</f>
        <v>401128116</v>
      </c>
      <c r="Z965">
        <f>VLOOKUP($Y965, NFLGames!$H$11:$K$555,2,FALSE)</f>
        <v>2019</v>
      </c>
      <c r="AA965">
        <f>VLOOKUP($Y965, NFLGames!$H$11:$K$555,3,FALSE)</f>
        <v>6</v>
      </c>
      <c r="AB965" s="6">
        <f>IF(A966=0, 0, AH966-tbl_pbp[[#This Row],[Saints Win %]])</f>
        <v>0.10199999999999998</v>
      </c>
      <c r="AE965">
        <f>ABS(tbl_pbp[[#This Row],[play.homeScore]]-tbl_pbp[[#This Row],[play.awayScore]])</f>
        <v>3</v>
      </c>
      <c r="AF965">
        <f>IF(tbl_pbp[[#This Row],[Play Saints Win % Increase]]&gt;=$AF$4,1,0)</f>
        <v>1</v>
      </c>
      <c r="AG965" t="str">
        <f>VLOOKUP(tbl_pbp[[#This Row],[gameId]], games!$B$2:$T$40, 9, FALSE)</f>
        <v>new-orleans-saints</v>
      </c>
      <c r="AH965" s="5">
        <f>IF(tbl_pbp[[#This Row],[AwayTeam]] &lt;&gt; "new-orleans-saints", tbl_pbp[[#This Row],[homeWinPercentage]], 1-tbl_pbp[[#This Row],[homeWinPercentage]])</f>
        <v>0.46099999999999997</v>
      </c>
      <c r="AI965" s="13">
        <f>tbl_pbp[[#This Row],[Kamara]]*tbl_pbp[[#This Row],[Impactful Play]]</f>
        <v>0</v>
      </c>
      <c r="AJ965" s="13">
        <f>tbl_pbp[[#This Row],[Thomas]]*tbl_pbp[[#This Row],[Impactful Play]]</f>
        <v>0</v>
      </c>
      <c r="AK965" s="13" t="str">
        <f>VLOOKUP(tbl_pbp[[#This Row],[Play Saints Win % Increase]], tbl_impact[],3,TRUE)</f>
        <v>Fragrant (10% to 20%)</v>
      </c>
    </row>
    <row r="966" spans="1:37">
      <c r="A966" s="1">
        <v>114</v>
      </c>
      <c r="B966" s="5">
        <v>0.437</v>
      </c>
      <c r="C966" t="s">
        <v>11017</v>
      </c>
      <c r="D966">
        <v>0</v>
      </c>
      <c r="E966">
        <v>0</v>
      </c>
      <c r="F966">
        <v>3</v>
      </c>
      <c r="G966">
        <v>3</v>
      </c>
      <c r="H966">
        <v>6</v>
      </c>
      <c r="I966">
        <v>2</v>
      </c>
      <c r="J966">
        <v>90</v>
      </c>
      <c r="K966" t="s">
        <v>10697</v>
      </c>
      <c r="L966">
        <v>3</v>
      </c>
      <c r="M966">
        <v>10</v>
      </c>
      <c r="N966" t="s">
        <v>11018</v>
      </c>
      <c r="O966" t="s">
        <v>676</v>
      </c>
      <c r="P966" t="s">
        <v>167</v>
      </c>
      <c r="Q966" t="s">
        <v>168</v>
      </c>
      <c r="S966" t="s">
        <v>241</v>
      </c>
      <c r="T966" t="s">
        <v>179</v>
      </c>
      <c r="U966" t="s">
        <v>11019</v>
      </c>
      <c r="V966" t="s">
        <v>10699</v>
      </c>
      <c r="X966" t="str">
        <f>VLOOKUP(pbp!V3716, games!$B$2:$R$40, 3, FALSE)</f>
        <v>2020-10-25T17:00Z</v>
      </c>
      <c r="Y966">
        <f>VLOOKUP(1*V966,NFLGames!$H$11:$H$555,1,FALSE)</f>
        <v>401128116</v>
      </c>
      <c r="Z966">
        <f>VLOOKUP($Y966, NFLGames!$H$11:$K$555,2,FALSE)</f>
        <v>2019</v>
      </c>
      <c r="AA966">
        <f>VLOOKUP($Y966, NFLGames!$H$11:$K$555,3,FALSE)</f>
        <v>6</v>
      </c>
      <c r="AB966" s="6">
        <f>IF(A967=0, 0, AH967-tbl_pbp[[#This Row],[Saints Win %]])</f>
        <v>-1.0000000000000009E-2</v>
      </c>
      <c r="AE966">
        <f>ABS(tbl_pbp[[#This Row],[play.homeScore]]-tbl_pbp[[#This Row],[play.awayScore]])</f>
        <v>3</v>
      </c>
      <c r="AF966">
        <f>IF(tbl_pbp[[#This Row],[Play Saints Win % Increase]]&gt;=$AF$4,1,0)</f>
        <v>0</v>
      </c>
      <c r="AG966" t="str">
        <f>VLOOKUP(tbl_pbp[[#This Row],[gameId]], games!$B$2:$T$40, 9, FALSE)</f>
        <v>new-orleans-saints</v>
      </c>
      <c r="AH966" s="5">
        <f>IF(tbl_pbp[[#This Row],[AwayTeam]] &lt;&gt; "new-orleans-saints", tbl_pbp[[#This Row],[homeWinPercentage]], 1-tbl_pbp[[#This Row],[homeWinPercentage]])</f>
        <v>0.56299999999999994</v>
      </c>
      <c r="AI966" s="13">
        <f>tbl_pbp[[#This Row],[Kamara]]*tbl_pbp[[#This Row],[Impactful Play]]</f>
        <v>0</v>
      </c>
      <c r="AJ966" s="13">
        <f>tbl_pbp[[#This Row],[Thomas]]*tbl_pbp[[#This Row],[Impactful Play]]</f>
        <v>0</v>
      </c>
      <c r="AK966" s="13" t="str">
        <f>VLOOKUP(tbl_pbp[[#This Row],[Play Saints Win % Increase]], tbl_impact[],3,TRUE)</f>
        <v>Bad (0 to -5%)</v>
      </c>
    </row>
    <row r="967" spans="1:37">
      <c r="A967" s="1">
        <v>115</v>
      </c>
      <c r="B967" s="5">
        <v>0.44700000000000001</v>
      </c>
      <c r="C967" t="s">
        <v>11020</v>
      </c>
      <c r="D967">
        <v>0</v>
      </c>
      <c r="E967">
        <v>0</v>
      </c>
      <c r="F967">
        <v>3</v>
      </c>
      <c r="G967">
        <v>6</v>
      </c>
      <c r="H967">
        <v>6</v>
      </c>
      <c r="I967">
        <v>6</v>
      </c>
      <c r="J967">
        <v>86</v>
      </c>
      <c r="K967" t="s">
        <v>10697</v>
      </c>
      <c r="L967">
        <v>4</v>
      </c>
      <c r="M967">
        <v>14</v>
      </c>
      <c r="N967" t="s">
        <v>11021</v>
      </c>
      <c r="O967" t="s">
        <v>539</v>
      </c>
      <c r="P967" t="s">
        <v>187</v>
      </c>
      <c r="Q967" t="s">
        <v>188</v>
      </c>
      <c r="R967" t="s">
        <v>189</v>
      </c>
      <c r="S967" t="s">
        <v>2164</v>
      </c>
      <c r="T967" t="s">
        <v>176</v>
      </c>
      <c r="U967" t="s">
        <v>11022</v>
      </c>
      <c r="V967" t="s">
        <v>10699</v>
      </c>
      <c r="X967" t="str">
        <f>VLOOKUP(pbp!V3717, games!$B$2:$R$40, 3, FALSE)</f>
        <v>2020-10-25T17:00Z</v>
      </c>
      <c r="Y967">
        <f>VLOOKUP(1*V967,NFLGames!$H$11:$H$555,1,FALSE)</f>
        <v>401128116</v>
      </c>
      <c r="Z967">
        <f>VLOOKUP($Y967, NFLGames!$H$11:$K$555,2,FALSE)</f>
        <v>2019</v>
      </c>
      <c r="AA967">
        <f>VLOOKUP($Y967, NFLGames!$H$11:$K$555,3,FALSE)</f>
        <v>6</v>
      </c>
      <c r="AB967" s="6">
        <f>IF(A968=0, 0, AH968-tbl_pbp[[#This Row],[Saints Win %]])</f>
        <v>8.0000000000000071E-3</v>
      </c>
      <c r="AE967">
        <f>ABS(tbl_pbp[[#This Row],[play.homeScore]]-tbl_pbp[[#This Row],[play.awayScore]])</f>
        <v>0</v>
      </c>
      <c r="AF967">
        <f>IF(tbl_pbp[[#This Row],[Play Saints Win % Increase]]&gt;=$AF$4,1,0)</f>
        <v>0</v>
      </c>
      <c r="AG967" t="str">
        <f>VLOOKUP(tbl_pbp[[#This Row],[gameId]], games!$B$2:$T$40, 9, FALSE)</f>
        <v>new-orleans-saints</v>
      </c>
      <c r="AH967" s="5">
        <f>IF(tbl_pbp[[#This Row],[AwayTeam]] &lt;&gt; "new-orleans-saints", tbl_pbp[[#This Row],[homeWinPercentage]], 1-tbl_pbp[[#This Row],[homeWinPercentage]])</f>
        <v>0.55299999999999994</v>
      </c>
      <c r="AI967" s="13">
        <f>tbl_pbp[[#This Row],[Kamara]]*tbl_pbp[[#This Row],[Impactful Play]]</f>
        <v>0</v>
      </c>
      <c r="AJ967" s="13">
        <f>tbl_pbp[[#This Row],[Thomas]]*tbl_pbp[[#This Row],[Impactful Play]]</f>
        <v>0</v>
      </c>
      <c r="AK967" s="13" t="str">
        <f>VLOOKUP(tbl_pbp[[#This Row],[Play Saints Win % Increase]], tbl_impact[],3,TRUE)</f>
        <v>Scented (0 to +5%)</v>
      </c>
    </row>
    <row r="968" spans="1:37">
      <c r="A968" s="1">
        <v>116</v>
      </c>
      <c r="B968" s="5">
        <v>0.439</v>
      </c>
      <c r="C968" t="s">
        <v>11023</v>
      </c>
      <c r="D968">
        <v>0</v>
      </c>
      <c r="E968">
        <v>0</v>
      </c>
      <c r="F968">
        <v>3</v>
      </c>
      <c r="G968">
        <v>6</v>
      </c>
      <c r="H968">
        <v>6</v>
      </c>
      <c r="I968">
        <v>0</v>
      </c>
      <c r="J968">
        <v>35</v>
      </c>
      <c r="K968" t="s">
        <v>10697</v>
      </c>
      <c r="L968">
        <v>0</v>
      </c>
      <c r="M968">
        <v>65</v>
      </c>
      <c r="N968" t="s">
        <v>10698</v>
      </c>
      <c r="O968" t="s">
        <v>539</v>
      </c>
      <c r="P968" t="s">
        <v>25</v>
      </c>
      <c r="Q968" t="s">
        <v>26</v>
      </c>
      <c r="R968" t="s">
        <v>27</v>
      </c>
      <c r="V968" t="s">
        <v>10699</v>
      </c>
      <c r="X968" t="str">
        <f>VLOOKUP(pbp!V3718, games!$B$2:$R$40, 3, FALSE)</f>
        <v>2020-10-25T17:00Z</v>
      </c>
      <c r="Y968">
        <f>VLOOKUP(1*V968,NFLGames!$H$11:$H$555,1,FALSE)</f>
        <v>401128116</v>
      </c>
      <c r="Z968">
        <f>VLOOKUP($Y968, NFLGames!$H$11:$K$555,2,FALSE)</f>
        <v>2019</v>
      </c>
      <c r="AA968">
        <f>VLOOKUP($Y968, NFLGames!$H$11:$K$555,3,FALSE)</f>
        <v>6</v>
      </c>
      <c r="AB968" s="6">
        <f>IF(A969=0, 0, AH969-tbl_pbp[[#This Row],[Saints Win %]])</f>
        <v>-8.0999999999999961E-2</v>
      </c>
      <c r="AE968">
        <f>ABS(tbl_pbp[[#This Row],[play.homeScore]]-tbl_pbp[[#This Row],[play.awayScore]])</f>
        <v>0</v>
      </c>
      <c r="AF968">
        <f>IF(tbl_pbp[[#This Row],[Play Saints Win % Increase]]&gt;=$AF$4,1,0)</f>
        <v>0</v>
      </c>
      <c r="AG968" t="str">
        <f>VLOOKUP(tbl_pbp[[#This Row],[gameId]], games!$B$2:$T$40, 9, FALSE)</f>
        <v>new-orleans-saints</v>
      </c>
      <c r="AH968" s="5">
        <f>IF(tbl_pbp[[#This Row],[AwayTeam]] &lt;&gt; "new-orleans-saints", tbl_pbp[[#This Row],[homeWinPercentage]], 1-tbl_pbp[[#This Row],[homeWinPercentage]])</f>
        <v>0.56099999999999994</v>
      </c>
      <c r="AI968" s="13">
        <f>tbl_pbp[[#This Row],[Kamara]]*tbl_pbp[[#This Row],[Impactful Play]]</f>
        <v>0</v>
      </c>
      <c r="AJ968" s="13">
        <f>tbl_pbp[[#This Row],[Thomas]]*tbl_pbp[[#This Row],[Impactful Play]]</f>
        <v>0</v>
      </c>
      <c r="AK968" s="13" t="str">
        <f>VLOOKUP(tbl_pbp[[#This Row],[Play Saints Win % Increase]], tbl_impact[],3,TRUE)</f>
        <v>Smelly (worse than-5% -&gt; -10%)</v>
      </c>
    </row>
    <row r="969" spans="1:37">
      <c r="A969" s="1">
        <v>117</v>
      </c>
      <c r="B969" s="5">
        <v>0.52</v>
      </c>
      <c r="C969" t="s">
        <v>11024</v>
      </c>
      <c r="D969">
        <v>0</v>
      </c>
      <c r="E969">
        <v>0</v>
      </c>
      <c r="F969">
        <v>3</v>
      </c>
      <c r="G969">
        <v>6</v>
      </c>
      <c r="H969">
        <v>6</v>
      </c>
      <c r="I969">
        <v>10</v>
      </c>
      <c r="J969">
        <v>75</v>
      </c>
      <c r="K969" t="s">
        <v>29</v>
      </c>
      <c r="L969">
        <v>1</v>
      </c>
      <c r="M969">
        <v>75</v>
      </c>
      <c r="N969" t="s">
        <v>11025</v>
      </c>
      <c r="O969" t="s">
        <v>539</v>
      </c>
      <c r="P969" t="s">
        <v>94</v>
      </c>
      <c r="Q969" t="s">
        <v>95</v>
      </c>
      <c r="R969" t="s">
        <v>96</v>
      </c>
      <c r="S969" t="s">
        <v>33</v>
      </c>
      <c r="T969" t="s">
        <v>34</v>
      </c>
      <c r="U969" t="s">
        <v>35</v>
      </c>
      <c r="V969" t="s">
        <v>10699</v>
      </c>
      <c r="X969" t="str">
        <f>VLOOKUP(pbp!V3719, games!$B$2:$R$40, 3, FALSE)</f>
        <v>2020-10-25T17:00Z</v>
      </c>
      <c r="Y969">
        <f>VLOOKUP(1*V969,NFLGames!$H$11:$H$555,1,FALSE)</f>
        <v>401128116</v>
      </c>
      <c r="Z969">
        <f>VLOOKUP($Y969, NFLGames!$H$11:$K$555,2,FALSE)</f>
        <v>2019</v>
      </c>
      <c r="AA969">
        <f>VLOOKUP($Y969, NFLGames!$H$11:$K$555,3,FALSE)</f>
        <v>6</v>
      </c>
      <c r="AB969" s="6">
        <f>IF(A970=0, 0, AH970-tbl_pbp[[#This Row],[Saints Win %]])</f>
        <v>0.11899999999999999</v>
      </c>
      <c r="AE969">
        <f>ABS(tbl_pbp[[#This Row],[play.homeScore]]-tbl_pbp[[#This Row],[play.awayScore]])</f>
        <v>0</v>
      </c>
      <c r="AF969">
        <f>IF(tbl_pbp[[#This Row],[Play Saints Win % Increase]]&gt;=$AF$4,1,0)</f>
        <v>1</v>
      </c>
      <c r="AG969" t="str">
        <f>VLOOKUP(tbl_pbp[[#This Row],[gameId]], games!$B$2:$T$40, 9, FALSE)</f>
        <v>new-orleans-saints</v>
      </c>
      <c r="AH969" s="5">
        <f>IF(tbl_pbp[[#This Row],[AwayTeam]] &lt;&gt; "new-orleans-saints", tbl_pbp[[#This Row],[homeWinPercentage]], 1-tbl_pbp[[#This Row],[homeWinPercentage]])</f>
        <v>0.48</v>
      </c>
      <c r="AI969" s="13">
        <f>tbl_pbp[[#This Row],[Kamara]]*tbl_pbp[[#This Row],[Impactful Play]]</f>
        <v>0</v>
      </c>
      <c r="AJ969" s="13">
        <f>tbl_pbp[[#This Row],[Thomas]]*tbl_pbp[[#This Row],[Impactful Play]]</f>
        <v>0</v>
      </c>
      <c r="AK969" s="13" t="str">
        <f>VLOOKUP(tbl_pbp[[#This Row],[Play Saints Win % Increase]], tbl_impact[],3,TRUE)</f>
        <v>Fragrant (10% to 20%)</v>
      </c>
    </row>
    <row r="970" spans="1:37">
      <c r="A970" s="1">
        <v>118</v>
      </c>
      <c r="B970" s="5">
        <v>0.40100000000000002</v>
      </c>
      <c r="C970" t="s">
        <v>11026</v>
      </c>
      <c r="D970">
        <v>0</v>
      </c>
      <c r="E970">
        <v>0</v>
      </c>
      <c r="F970">
        <v>3</v>
      </c>
      <c r="G970">
        <v>6</v>
      </c>
      <c r="H970">
        <v>6</v>
      </c>
      <c r="I970">
        <v>20</v>
      </c>
      <c r="J970">
        <v>85</v>
      </c>
      <c r="K970" t="s">
        <v>29</v>
      </c>
      <c r="L970">
        <v>1</v>
      </c>
      <c r="M970">
        <v>85</v>
      </c>
      <c r="N970" t="s">
        <v>11027</v>
      </c>
      <c r="O970" t="s">
        <v>1418</v>
      </c>
      <c r="P970" t="s">
        <v>30</v>
      </c>
      <c r="Q970" t="s">
        <v>31</v>
      </c>
      <c r="R970" t="s">
        <v>32</v>
      </c>
      <c r="S970" t="s">
        <v>1533</v>
      </c>
      <c r="T970" t="s">
        <v>263</v>
      </c>
      <c r="U970" t="s">
        <v>9317</v>
      </c>
      <c r="V970" t="s">
        <v>10699</v>
      </c>
      <c r="X970" t="str">
        <f>VLOOKUP(pbp!V3720, games!$B$2:$R$40, 3, FALSE)</f>
        <v>2020-10-25T17:00Z</v>
      </c>
      <c r="Y970">
        <f>VLOOKUP(1*V970,NFLGames!$H$11:$H$555,1,FALSE)</f>
        <v>401128116</v>
      </c>
      <c r="Z970">
        <f>VLOOKUP($Y970, NFLGames!$H$11:$K$555,2,FALSE)</f>
        <v>2019</v>
      </c>
      <c r="AA970">
        <f>VLOOKUP($Y970, NFLGames!$H$11:$K$555,3,FALSE)</f>
        <v>6</v>
      </c>
      <c r="AB970" s="6">
        <f>IF(A971=0, 0, AH971-tbl_pbp[[#This Row],[Saints Win %]])</f>
        <v>-3.0000000000000027E-3</v>
      </c>
      <c r="AD970">
        <v>1</v>
      </c>
      <c r="AE970">
        <f>ABS(tbl_pbp[[#This Row],[play.homeScore]]-tbl_pbp[[#This Row],[play.awayScore]])</f>
        <v>0</v>
      </c>
      <c r="AF970">
        <f>IF(tbl_pbp[[#This Row],[Play Saints Win % Increase]]&gt;=$AF$4,1,0)</f>
        <v>0</v>
      </c>
      <c r="AG970" t="str">
        <f>VLOOKUP(tbl_pbp[[#This Row],[gameId]], games!$B$2:$T$40, 9, FALSE)</f>
        <v>new-orleans-saints</v>
      </c>
      <c r="AH970" s="5">
        <f>IF(tbl_pbp[[#This Row],[AwayTeam]] &lt;&gt; "new-orleans-saints", tbl_pbp[[#This Row],[homeWinPercentage]], 1-tbl_pbp[[#This Row],[homeWinPercentage]])</f>
        <v>0.59899999999999998</v>
      </c>
      <c r="AI970" s="13">
        <f>tbl_pbp[[#This Row],[Kamara]]*tbl_pbp[[#This Row],[Impactful Play]]</f>
        <v>0</v>
      </c>
      <c r="AJ970" s="13">
        <f>tbl_pbp[[#This Row],[Thomas]]*tbl_pbp[[#This Row],[Impactful Play]]</f>
        <v>0</v>
      </c>
      <c r="AK970" s="13" t="str">
        <f>VLOOKUP(tbl_pbp[[#This Row],[Play Saints Win % Increase]], tbl_impact[],3,TRUE)</f>
        <v>Bad (0 to -5%)</v>
      </c>
    </row>
    <row r="971" spans="1:37">
      <c r="A971" s="1">
        <v>119</v>
      </c>
      <c r="B971" s="5">
        <v>0.40400000000000003</v>
      </c>
      <c r="C971" t="s">
        <v>11028</v>
      </c>
      <c r="D971">
        <v>0</v>
      </c>
      <c r="E971">
        <v>0</v>
      </c>
      <c r="F971">
        <v>3</v>
      </c>
      <c r="G971">
        <v>6</v>
      </c>
      <c r="H971">
        <v>6</v>
      </c>
      <c r="I971">
        <v>10</v>
      </c>
      <c r="J971">
        <v>59</v>
      </c>
      <c r="K971" t="s">
        <v>29</v>
      </c>
      <c r="L971">
        <v>1</v>
      </c>
      <c r="M971">
        <v>59</v>
      </c>
      <c r="N971" t="s">
        <v>11029</v>
      </c>
      <c r="O971" t="s">
        <v>234</v>
      </c>
      <c r="P971" t="s">
        <v>45</v>
      </c>
      <c r="Q971" t="s">
        <v>46</v>
      </c>
      <c r="R971" t="s">
        <v>47</v>
      </c>
      <c r="S971" t="s">
        <v>33</v>
      </c>
      <c r="T971" t="s">
        <v>299</v>
      </c>
      <c r="U971" t="s">
        <v>1913</v>
      </c>
      <c r="V971" t="s">
        <v>10699</v>
      </c>
      <c r="X971" t="str">
        <f>VLOOKUP(pbp!V3721, games!$B$2:$R$40, 3, FALSE)</f>
        <v>2020-10-25T17:00Z</v>
      </c>
      <c r="Y971">
        <f>VLOOKUP(1*V971,NFLGames!$H$11:$H$555,1,FALSE)</f>
        <v>401128116</v>
      </c>
      <c r="Z971">
        <f>VLOOKUP($Y971, NFLGames!$H$11:$K$555,2,FALSE)</f>
        <v>2019</v>
      </c>
      <c r="AA971">
        <f>VLOOKUP($Y971, NFLGames!$H$11:$K$555,3,FALSE)</f>
        <v>6</v>
      </c>
      <c r="AB971" s="6">
        <f>IF(A972=0, 0, AH972-tbl_pbp[[#This Row],[Saints Win %]])</f>
        <v>3.0000000000000027E-2</v>
      </c>
      <c r="AE971">
        <f>ABS(tbl_pbp[[#This Row],[play.homeScore]]-tbl_pbp[[#This Row],[play.awayScore]])</f>
        <v>0</v>
      </c>
      <c r="AF971">
        <f>IF(tbl_pbp[[#This Row],[Play Saints Win % Increase]]&gt;=$AF$4,1,0)</f>
        <v>0</v>
      </c>
      <c r="AG971" t="str">
        <f>VLOOKUP(tbl_pbp[[#This Row],[gameId]], games!$B$2:$T$40, 9, FALSE)</f>
        <v>new-orleans-saints</v>
      </c>
      <c r="AH971" s="5">
        <f>IF(tbl_pbp[[#This Row],[AwayTeam]] &lt;&gt; "new-orleans-saints", tbl_pbp[[#This Row],[homeWinPercentage]], 1-tbl_pbp[[#This Row],[homeWinPercentage]])</f>
        <v>0.59599999999999997</v>
      </c>
      <c r="AI971" s="13">
        <f>tbl_pbp[[#This Row],[Kamara]]*tbl_pbp[[#This Row],[Impactful Play]]</f>
        <v>0</v>
      </c>
      <c r="AJ971" s="13">
        <f>tbl_pbp[[#This Row],[Thomas]]*tbl_pbp[[#This Row],[Impactful Play]]</f>
        <v>0</v>
      </c>
      <c r="AK971" s="13" t="str">
        <f>VLOOKUP(tbl_pbp[[#This Row],[Play Saints Win % Increase]], tbl_impact[],3,TRUE)</f>
        <v>Scented (0 to +5%)</v>
      </c>
    </row>
    <row r="972" spans="1:37">
      <c r="A972" s="1">
        <v>120</v>
      </c>
      <c r="B972" s="5">
        <v>0.374</v>
      </c>
      <c r="C972" t="s">
        <v>11030</v>
      </c>
      <c r="D972">
        <v>0</v>
      </c>
      <c r="E972">
        <v>0</v>
      </c>
      <c r="F972">
        <v>3</v>
      </c>
      <c r="G972">
        <v>6</v>
      </c>
      <c r="H972">
        <v>6</v>
      </c>
      <c r="I972">
        <v>5</v>
      </c>
      <c r="J972">
        <v>54</v>
      </c>
      <c r="K972" t="s">
        <v>29</v>
      </c>
      <c r="L972">
        <v>2</v>
      </c>
      <c r="M972">
        <v>54</v>
      </c>
      <c r="N972" t="s">
        <v>11031</v>
      </c>
      <c r="O972" t="s">
        <v>355</v>
      </c>
      <c r="P972" t="s">
        <v>30</v>
      </c>
      <c r="Q972" t="s">
        <v>31</v>
      </c>
      <c r="R972" t="s">
        <v>32</v>
      </c>
      <c r="S972" t="s">
        <v>38</v>
      </c>
      <c r="T972" t="s">
        <v>435</v>
      </c>
      <c r="U972" t="s">
        <v>10355</v>
      </c>
      <c r="V972" t="s">
        <v>10699</v>
      </c>
      <c r="X972" t="str">
        <f>VLOOKUP(pbp!V3722, games!$B$2:$R$40, 3, FALSE)</f>
        <v>2020-10-25T17:00Z</v>
      </c>
      <c r="Y972">
        <f>VLOOKUP(1*V972,NFLGames!$H$11:$H$555,1,FALSE)</f>
        <v>401128116</v>
      </c>
      <c r="Z972">
        <f>VLOOKUP($Y972, NFLGames!$H$11:$K$555,2,FALSE)</f>
        <v>2019</v>
      </c>
      <c r="AA972">
        <f>VLOOKUP($Y972, NFLGames!$H$11:$K$555,3,FALSE)</f>
        <v>6</v>
      </c>
      <c r="AB972" s="6">
        <f>IF(A973=0, 0, AH973-tbl_pbp[[#This Row],[Saints Win %]])</f>
        <v>-1.3000000000000012E-2</v>
      </c>
      <c r="AE972">
        <f>ABS(tbl_pbp[[#This Row],[play.homeScore]]-tbl_pbp[[#This Row],[play.awayScore]])</f>
        <v>0</v>
      </c>
      <c r="AF972">
        <f>IF(tbl_pbp[[#This Row],[Play Saints Win % Increase]]&gt;=$AF$4,1,0)</f>
        <v>0</v>
      </c>
      <c r="AG972" t="str">
        <f>VLOOKUP(tbl_pbp[[#This Row],[gameId]], games!$B$2:$T$40, 9, FALSE)</f>
        <v>new-orleans-saints</v>
      </c>
      <c r="AH972" s="5">
        <f>IF(tbl_pbp[[#This Row],[AwayTeam]] &lt;&gt; "new-orleans-saints", tbl_pbp[[#This Row],[homeWinPercentage]], 1-tbl_pbp[[#This Row],[homeWinPercentage]])</f>
        <v>0.626</v>
      </c>
      <c r="AI972" s="13">
        <f>tbl_pbp[[#This Row],[Kamara]]*tbl_pbp[[#This Row],[Impactful Play]]</f>
        <v>0</v>
      </c>
      <c r="AJ972" s="13">
        <f>tbl_pbp[[#This Row],[Thomas]]*tbl_pbp[[#This Row],[Impactful Play]]</f>
        <v>0</v>
      </c>
      <c r="AK972" s="13" t="str">
        <f>VLOOKUP(tbl_pbp[[#This Row],[Play Saints Win % Increase]], tbl_impact[],3,TRUE)</f>
        <v>Bad (0 to -5%)</v>
      </c>
    </row>
    <row r="973" spans="1:37">
      <c r="A973" s="1">
        <v>121</v>
      </c>
      <c r="B973" s="5">
        <v>0.38700000000000001</v>
      </c>
      <c r="C973" t="s">
        <v>11032</v>
      </c>
      <c r="D973">
        <v>0</v>
      </c>
      <c r="E973">
        <v>0</v>
      </c>
      <c r="F973">
        <v>3</v>
      </c>
      <c r="G973">
        <v>6</v>
      </c>
      <c r="H973">
        <v>6</v>
      </c>
      <c r="I973">
        <v>10</v>
      </c>
      <c r="J973">
        <v>48</v>
      </c>
      <c r="K973" t="s">
        <v>29</v>
      </c>
      <c r="L973">
        <v>1</v>
      </c>
      <c r="M973">
        <v>48</v>
      </c>
      <c r="N973" t="s">
        <v>11033</v>
      </c>
      <c r="O973" t="s">
        <v>844</v>
      </c>
      <c r="P973" t="s">
        <v>45</v>
      </c>
      <c r="Q973" t="s">
        <v>46</v>
      </c>
      <c r="R973" t="s">
        <v>47</v>
      </c>
      <c r="S973" t="s">
        <v>33</v>
      </c>
      <c r="T973" t="s">
        <v>11034</v>
      </c>
      <c r="U973" t="s">
        <v>11035</v>
      </c>
      <c r="V973" t="s">
        <v>10699</v>
      </c>
      <c r="X973" t="str">
        <f>VLOOKUP(pbp!V3723, games!$B$2:$R$40, 3, FALSE)</f>
        <v>2020-10-25T17:00Z</v>
      </c>
      <c r="Y973">
        <f>VLOOKUP(1*V973,NFLGames!$H$11:$H$555,1,FALSE)</f>
        <v>401128116</v>
      </c>
      <c r="Z973">
        <f>VLOOKUP($Y973, NFLGames!$H$11:$K$555,2,FALSE)</f>
        <v>2019</v>
      </c>
      <c r="AA973">
        <f>VLOOKUP($Y973, NFLGames!$H$11:$K$555,3,FALSE)</f>
        <v>6</v>
      </c>
      <c r="AB973" s="6">
        <f>IF(A974=0, 0, AH974-tbl_pbp[[#This Row],[Saints Win %]])</f>
        <v>0</v>
      </c>
      <c r="AE973">
        <f>ABS(tbl_pbp[[#This Row],[play.homeScore]]-tbl_pbp[[#This Row],[play.awayScore]])</f>
        <v>0</v>
      </c>
      <c r="AF973">
        <f>IF(tbl_pbp[[#This Row],[Play Saints Win % Increase]]&gt;=$AF$4,1,0)</f>
        <v>0</v>
      </c>
      <c r="AG973" t="str">
        <f>VLOOKUP(tbl_pbp[[#This Row],[gameId]], games!$B$2:$T$40, 9, FALSE)</f>
        <v>new-orleans-saints</v>
      </c>
      <c r="AH973" s="5">
        <f>IF(tbl_pbp[[#This Row],[AwayTeam]] &lt;&gt; "new-orleans-saints", tbl_pbp[[#This Row],[homeWinPercentage]], 1-tbl_pbp[[#This Row],[homeWinPercentage]])</f>
        <v>0.61299999999999999</v>
      </c>
      <c r="AI973" s="13">
        <f>tbl_pbp[[#This Row],[Kamara]]*tbl_pbp[[#This Row],[Impactful Play]]</f>
        <v>0</v>
      </c>
      <c r="AJ973" s="13">
        <f>tbl_pbp[[#This Row],[Thomas]]*tbl_pbp[[#This Row],[Impactful Play]]</f>
        <v>0</v>
      </c>
      <c r="AK973" s="13" t="str">
        <f>VLOOKUP(tbl_pbp[[#This Row],[Play Saints Win % Increase]], tbl_impact[],3,TRUE)</f>
        <v>Scented (0 to +5%)</v>
      </c>
    </row>
    <row r="974" spans="1:37">
      <c r="A974" s="1">
        <v>122</v>
      </c>
      <c r="B974" s="5">
        <v>0.38700000000000001</v>
      </c>
      <c r="C974" t="s">
        <v>11036</v>
      </c>
      <c r="D974">
        <v>0</v>
      </c>
      <c r="E974">
        <v>0</v>
      </c>
      <c r="F974">
        <v>3</v>
      </c>
      <c r="G974">
        <v>6</v>
      </c>
      <c r="H974">
        <v>6</v>
      </c>
      <c r="I974">
        <v>0</v>
      </c>
      <c r="J974">
        <v>44</v>
      </c>
      <c r="L974">
        <v>2</v>
      </c>
      <c r="M974">
        <v>44</v>
      </c>
      <c r="N974" t="s">
        <v>306</v>
      </c>
      <c r="O974" t="s">
        <v>143</v>
      </c>
      <c r="P974" t="s">
        <v>144</v>
      </c>
      <c r="Q974" t="s">
        <v>145</v>
      </c>
      <c r="R974" t="s">
        <v>146</v>
      </c>
      <c r="V974" t="s">
        <v>10699</v>
      </c>
      <c r="X974" t="str">
        <f>VLOOKUP(pbp!V3724, games!$B$2:$R$40, 3, FALSE)</f>
        <v>2020-10-25T17:00Z</v>
      </c>
      <c r="Y974">
        <f>VLOOKUP(1*V974,NFLGames!$H$11:$H$555,1,FALSE)</f>
        <v>401128116</v>
      </c>
      <c r="Z974">
        <f>VLOOKUP($Y974, NFLGames!$H$11:$K$555,2,FALSE)</f>
        <v>2019</v>
      </c>
      <c r="AA974">
        <f>VLOOKUP($Y974, NFLGames!$H$11:$K$555,3,FALSE)</f>
        <v>6</v>
      </c>
      <c r="AB974" s="6">
        <f>IF(A975=0, 0, AH975-tbl_pbp[[#This Row],[Saints Win %]])</f>
        <v>-2.8000000000000025E-2</v>
      </c>
      <c r="AE974">
        <f>ABS(tbl_pbp[[#This Row],[play.homeScore]]-tbl_pbp[[#This Row],[play.awayScore]])</f>
        <v>0</v>
      </c>
      <c r="AF974">
        <f>IF(tbl_pbp[[#This Row],[Play Saints Win % Increase]]&gt;=$AF$4,1,0)</f>
        <v>0</v>
      </c>
      <c r="AG974" t="str">
        <f>VLOOKUP(tbl_pbp[[#This Row],[gameId]], games!$B$2:$T$40, 9, FALSE)</f>
        <v>new-orleans-saints</v>
      </c>
      <c r="AH974" s="5">
        <f>IF(tbl_pbp[[#This Row],[AwayTeam]] &lt;&gt; "new-orleans-saints", tbl_pbp[[#This Row],[homeWinPercentage]], 1-tbl_pbp[[#This Row],[homeWinPercentage]])</f>
        <v>0.61299999999999999</v>
      </c>
      <c r="AI974" s="13">
        <f>tbl_pbp[[#This Row],[Kamara]]*tbl_pbp[[#This Row],[Impactful Play]]</f>
        <v>0</v>
      </c>
      <c r="AJ974" s="13">
        <f>tbl_pbp[[#This Row],[Thomas]]*tbl_pbp[[#This Row],[Impactful Play]]</f>
        <v>0</v>
      </c>
      <c r="AK974" s="13" t="str">
        <f>VLOOKUP(tbl_pbp[[#This Row],[Play Saints Win % Increase]], tbl_impact[],3,TRUE)</f>
        <v>Bad (0 to -5%)</v>
      </c>
    </row>
    <row r="975" spans="1:37">
      <c r="A975" s="1">
        <v>123</v>
      </c>
      <c r="B975" s="5">
        <v>0.41499999999999998</v>
      </c>
      <c r="C975" t="s">
        <v>11037</v>
      </c>
      <c r="D975">
        <v>0</v>
      </c>
      <c r="E975">
        <v>0</v>
      </c>
      <c r="F975">
        <v>4</v>
      </c>
      <c r="G975">
        <v>6</v>
      </c>
      <c r="H975">
        <v>6</v>
      </c>
      <c r="I975">
        <v>6</v>
      </c>
      <c r="J975">
        <v>44</v>
      </c>
      <c r="K975" t="s">
        <v>29</v>
      </c>
      <c r="L975">
        <v>2</v>
      </c>
      <c r="M975">
        <v>44</v>
      </c>
      <c r="N975" t="s">
        <v>11038</v>
      </c>
      <c r="O975" t="s">
        <v>24</v>
      </c>
      <c r="P975" t="s">
        <v>22</v>
      </c>
      <c r="Q975" t="s">
        <v>37</v>
      </c>
      <c r="S975" t="s">
        <v>60</v>
      </c>
      <c r="T975" t="s">
        <v>10760</v>
      </c>
      <c r="U975" t="s">
        <v>11039</v>
      </c>
      <c r="V975" t="s">
        <v>10699</v>
      </c>
      <c r="X975" t="str">
        <f>VLOOKUP(pbp!V3725, games!$B$2:$R$40, 3, FALSE)</f>
        <v>2020-10-25T17:00Z</v>
      </c>
      <c r="Y975">
        <f>VLOOKUP(1*V975,NFLGames!$H$11:$H$555,1,FALSE)</f>
        <v>401128116</v>
      </c>
      <c r="Z975">
        <f>VLOOKUP($Y975, NFLGames!$H$11:$K$555,2,FALSE)</f>
        <v>2019</v>
      </c>
      <c r="AA975">
        <f>VLOOKUP($Y975, NFLGames!$H$11:$K$555,3,FALSE)</f>
        <v>6</v>
      </c>
      <c r="AB975" s="6">
        <f>IF(A976=0, 0, AH976-tbl_pbp[[#This Row],[Saints Win %]])</f>
        <v>0.10499999999999998</v>
      </c>
      <c r="AE975">
        <f>ABS(tbl_pbp[[#This Row],[play.homeScore]]-tbl_pbp[[#This Row],[play.awayScore]])</f>
        <v>0</v>
      </c>
      <c r="AF975">
        <f>IF(tbl_pbp[[#This Row],[Play Saints Win % Increase]]&gt;=$AF$4,1,0)</f>
        <v>1</v>
      </c>
      <c r="AG975" t="str">
        <f>VLOOKUP(tbl_pbp[[#This Row],[gameId]], games!$B$2:$T$40, 9, FALSE)</f>
        <v>new-orleans-saints</v>
      </c>
      <c r="AH975" s="5">
        <f>IF(tbl_pbp[[#This Row],[AwayTeam]] &lt;&gt; "new-orleans-saints", tbl_pbp[[#This Row],[homeWinPercentage]], 1-tbl_pbp[[#This Row],[homeWinPercentage]])</f>
        <v>0.58499999999999996</v>
      </c>
      <c r="AI975" s="13">
        <f>tbl_pbp[[#This Row],[Kamara]]*tbl_pbp[[#This Row],[Impactful Play]]</f>
        <v>0</v>
      </c>
      <c r="AJ975" s="13">
        <f>tbl_pbp[[#This Row],[Thomas]]*tbl_pbp[[#This Row],[Impactful Play]]</f>
        <v>0</v>
      </c>
      <c r="AK975" s="13" t="str">
        <f>VLOOKUP(tbl_pbp[[#This Row],[Play Saints Win % Increase]], tbl_impact[],3,TRUE)</f>
        <v>Fragrant (10% to 20%)</v>
      </c>
    </row>
    <row r="976" spans="1:37">
      <c r="A976" s="1">
        <v>124</v>
      </c>
      <c r="B976" s="5">
        <v>0.31</v>
      </c>
      <c r="C976" t="s">
        <v>11040</v>
      </c>
      <c r="D976">
        <v>0</v>
      </c>
      <c r="E976">
        <v>0</v>
      </c>
      <c r="F976">
        <v>4</v>
      </c>
      <c r="G976">
        <v>6</v>
      </c>
      <c r="H976">
        <v>6</v>
      </c>
      <c r="I976">
        <v>6</v>
      </c>
      <c r="J976">
        <v>44</v>
      </c>
      <c r="K976" t="s">
        <v>29</v>
      </c>
      <c r="L976">
        <v>3</v>
      </c>
      <c r="M976">
        <v>44</v>
      </c>
      <c r="N976" t="s">
        <v>11041</v>
      </c>
      <c r="O976" t="s">
        <v>148</v>
      </c>
      <c r="P976" t="s">
        <v>45</v>
      </c>
      <c r="Q976" t="s">
        <v>46</v>
      </c>
      <c r="R976" t="s">
        <v>47</v>
      </c>
      <c r="S976" t="s">
        <v>302</v>
      </c>
      <c r="T976" t="s">
        <v>10760</v>
      </c>
      <c r="U976" t="s">
        <v>11042</v>
      </c>
      <c r="V976" t="s">
        <v>10699</v>
      </c>
      <c r="X976" t="str">
        <f>VLOOKUP(pbp!V3726, games!$B$2:$R$40, 3, FALSE)</f>
        <v>2020-10-25T17:00Z</v>
      </c>
      <c r="Y976">
        <f>VLOOKUP(1*V976,NFLGames!$H$11:$H$555,1,FALSE)</f>
        <v>401128116</v>
      </c>
      <c r="Z976">
        <f>VLOOKUP($Y976, NFLGames!$H$11:$K$555,2,FALSE)</f>
        <v>2019</v>
      </c>
      <c r="AA976">
        <f>VLOOKUP($Y976, NFLGames!$H$11:$K$555,3,FALSE)</f>
        <v>6</v>
      </c>
      <c r="AB976" s="6">
        <f>IF(A977=0, 0, AH977-tbl_pbp[[#This Row],[Saints Win %]])</f>
        <v>1.8000000000000016E-2</v>
      </c>
      <c r="AE976">
        <f>ABS(tbl_pbp[[#This Row],[play.homeScore]]-tbl_pbp[[#This Row],[play.awayScore]])</f>
        <v>0</v>
      </c>
      <c r="AF976">
        <f>IF(tbl_pbp[[#This Row],[Play Saints Win % Increase]]&gt;=$AF$4,1,0)</f>
        <v>0</v>
      </c>
      <c r="AG976" t="str">
        <f>VLOOKUP(tbl_pbp[[#This Row],[gameId]], games!$B$2:$T$40, 9, FALSE)</f>
        <v>new-orleans-saints</v>
      </c>
      <c r="AH976" s="5">
        <f>IF(tbl_pbp[[#This Row],[AwayTeam]] &lt;&gt; "new-orleans-saints", tbl_pbp[[#This Row],[homeWinPercentage]], 1-tbl_pbp[[#This Row],[homeWinPercentage]])</f>
        <v>0.69</v>
      </c>
      <c r="AI976" s="13">
        <f>tbl_pbp[[#This Row],[Kamara]]*tbl_pbp[[#This Row],[Impactful Play]]</f>
        <v>0</v>
      </c>
      <c r="AJ976" s="13">
        <f>tbl_pbp[[#This Row],[Thomas]]*tbl_pbp[[#This Row],[Impactful Play]]</f>
        <v>0</v>
      </c>
      <c r="AK976" s="13" t="str">
        <f>VLOOKUP(tbl_pbp[[#This Row],[Play Saints Win % Increase]], tbl_impact[],3,TRUE)</f>
        <v>Scented (0 to +5%)</v>
      </c>
    </row>
    <row r="977" spans="1:37">
      <c r="A977" s="1">
        <v>125</v>
      </c>
      <c r="B977" s="5">
        <v>0.29199999999999998</v>
      </c>
      <c r="C977" t="s">
        <v>11043</v>
      </c>
      <c r="D977">
        <v>0</v>
      </c>
      <c r="E977">
        <v>0</v>
      </c>
      <c r="F977">
        <v>4</v>
      </c>
      <c r="G977">
        <v>6</v>
      </c>
      <c r="H977">
        <v>6</v>
      </c>
      <c r="I977">
        <v>10</v>
      </c>
      <c r="J977">
        <v>25</v>
      </c>
      <c r="K977" t="s">
        <v>29</v>
      </c>
      <c r="L977">
        <v>1</v>
      </c>
      <c r="M977">
        <v>25</v>
      </c>
      <c r="N977" t="s">
        <v>11044</v>
      </c>
      <c r="O977" t="s">
        <v>36</v>
      </c>
      <c r="P977" t="s">
        <v>30</v>
      </c>
      <c r="Q977" t="s">
        <v>31</v>
      </c>
      <c r="R977" t="s">
        <v>32</v>
      </c>
      <c r="S977" t="s">
        <v>33</v>
      </c>
      <c r="T977" t="s">
        <v>10809</v>
      </c>
      <c r="U977" t="s">
        <v>10810</v>
      </c>
      <c r="V977" t="s">
        <v>10699</v>
      </c>
      <c r="X977" t="str">
        <f>VLOOKUP(pbp!V3727, games!$B$2:$R$40, 3, FALSE)</f>
        <v>2020-10-25T17:00Z</v>
      </c>
      <c r="Y977">
        <f>VLOOKUP(1*V977,NFLGames!$H$11:$H$555,1,FALSE)</f>
        <v>401128116</v>
      </c>
      <c r="Z977">
        <f>VLOOKUP($Y977, NFLGames!$H$11:$K$555,2,FALSE)</f>
        <v>2019</v>
      </c>
      <c r="AA977">
        <f>VLOOKUP($Y977, NFLGames!$H$11:$K$555,3,FALSE)</f>
        <v>6</v>
      </c>
      <c r="AB977" s="6">
        <f>IF(A978=0, 0, AH978-tbl_pbp[[#This Row],[Saints Win %]])</f>
        <v>2.200000000000002E-2</v>
      </c>
      <c r="AD977">
        <v>1</v>
      </c>
      <c r="AE977">
        <f>ABS(tbl_pbp[[#This Row],[play.homeScore]]-tbl_pbp[[#This Row],[play.awayScore]])</f>
        <v>0</v>
      </c>
      <c r="AF977">
        <f>IF(tbl_pbp[[#This Row],[Play Saints Win % Increase]]&gt;=$AF$4,1,0)</f>
        <v>0</v>
      </c>
      <c r="AG977" t="str">
        <f>VLOOKUP(tbl_pbp[[#This Row],[gameId]], games!$B$2:$T$40, 9, FALSE)</f>
        <v>new-orleans-saints</v>
      </c>
      <c r="AH977" s="5">
        <f>IF(tbl_pbp[[#This Row],[AwayTeam]] &lt;&gt; "new-orleans-saints", tbl_pbp[[#This Row],[homeWinPercentage]], 1-tbl_pbp[[#This Row],[homeWinPercentage]])</f>
        <v>0.70799999999999996</v>
      </c>
      <c r="AI977" s="13">
        <f>tbl_pbp[[#This Row],[Kamara]]*tbl_pbp[[#This Row],[Impactful Play]]</f>
        <v>0</v>
      </c>
      <c r="AJ977" s="13">
        <f>tbl_pbp[[#This Row],[Thomas]]*tbl_pbp[[#This Row],[Impactful Play]]</f>
        <v>0</v>
      </c>
      <c r="AK977" s="13" t="str">
        <f>VLOOKUP(tbl_pbp[[#This Row],[Play Saints Win % Increase]], tbl_impact[],3,TRUE)</f>
        <v>Scented (0 to +5%)</v>
      </c>
    </row>
    <row r="978" spans="1:37">
      <c r="A978" s="1">
        <v>126</v>
      </c>
      <c r="B978" s="5">
        <v>0.27</v>
      </c>
      <c r="C978" t="s">
        <v>11045</v>
      </c>
      <c r="D978">
        <v>0</v>
      </c>
      <c r="E978">
        <v>0</v>
      </c>
      <c r="F978">
        <v>4</v>
      </c>
      <c r="G978">
        <v>6</v>
      </c>
      <c r="H978">
        <v>6</v>
      </c>
      <c r="I978">
        <v>5</v>
      </c>
      <c r="J978">
        <v>20</v>
      </c>
      <c r="K978" t="s">
        <v>29</v>
      </c>
      <c r="L978">
        <v>2</v>
      </c>
      <c r="M978">
        <v>20</v>
      </c>
      <c r="N978" t="s">
        <v>11046</v>
      </c>
      <c r="O978" t="s">
        <v>7481</v>
      </c>
      <c r="P978" t="s">
        <v>30</v>
      </c>
      <c r="Q978" t="s">
        <v>31</v>
      </c>
      <c r="R978" t="s">
        <v>32</v>
      </c>
      <c r="S978" t="s">
        <v>38</v>
      </c>
      <c r="T978" t="s">
        <v>10730</v>
      </c>
      <c r="U978" t="s">
        <v>11047</v>
      </c>
      <c r="V978" t="s">
        <v>10699</v>
      </c>
      <c r="X978" t="str">
        <f>VLOOKUP(pbp!V3728, games!$B$2:$R$40, 3, FALSE)</f>
        <v>2020-10-25T17:00Z</v>
      </c>
      <c r="Y978">
        <f>VLOOKUP(1*V978,NFLGames!$H$11:$H$555,1,FALSE)</f>
        <v>401128116</v>
      </c>
      <c r="Z978">
        <f>VLOOKUP($Y978, NFLGames!$H$11:$K$555,2,FALSE)</f>
        <v>2019</v>
      </c>
      <c r="AA978">
        <f>VLOOKUP($Y978, NFLGames!$H$11:$K$555,3,FALSE)</f>
        <v>6</v>
      </c>
      <c r="AB978" s="6">
        <f>IF(A979=0, 0, AH979-tbl_pbp[[#This Row],[Saints Win %]])</f>
        <v>-5.4000000000000048E-2</v>
      </c>
      <c r="AD978">
        <v>1</v>
      </c>
      <c r="AE978">
        <f>ABS(tbl_pbp[[#This Row],[play.homeScore]]-tbl_pbp[[#This Row],[play.awayScore]])</f>
        <v>0</v>
      </c>
      <c r="AF978">
        <f>IF(tbl_pbp[[#This Row],[Play Saints Win % Increase]]&gt;=$AF$4,1,0)</f>
        <v>0</v>
      </c>
      <c r="AG978" t="str">
        <f>VLOOKUP(tbl_pbp[[#This Row],[gameId]], games!$B$2:$T$40, 9, FALSE)</f>
        <v>new-orleans-saints</v>
      </c>
      <c r="AH978" s="5">
        <f>IF(tbl_pbp[[#This Row],[AwayTeam]] &lt;&gt; "new-orleans-saints", tbl_pbp[[#This Row],[homeWinPercentage]], 1-tbl_pbp[[#This Row],[homeWinPercentage]])</f>
        <v>0.73</v>
      </c>
      <c r="AI978" s="13">
        <f>tbl_pbp[[#This Row],[Kamara]]*tbl_pbp[[#This Row],[Impactful Play]]</f>
        <v>0</v>
      </c>
      <c r="AJ978" s="13">
        <f>tbl_pbp[[#This Row],[Thomas]]*tbl_pbp[[#This Row],[Impactful Play]]</f>
        <v>0</v>
      </c>
      <c r="AK978" s="13" t="str">
        <f>VLOOKUP(tbl_pbp[[#This Row],[Play Saints Win % Increase]], tbl_impact[],3,TRUE)</f>
        <v>Smelly (worse than-5% -&gt; -10%)</v>
      </c>
    </row>
    <row r="979" spans="1:37">
      <c r="A979" s="1">
        <v>127</v>
      </c>
      <c r="B979" s="5">
        <v>0.32400000000000001</v>
      </c>
      <c r="C979" t="s">
        <v>11048</v>
      </c>
      <c r="D979">
        <v>0</v>
      </c>
      <c r="E979">
        <v>0</v>
      </c>
      <c r="F979">
        <v>4</v>
      </c>
      <c r="G979">
        <v>6</v>
      </c>
      <c r="H979">
        <v>6</v>
      </c>
      <c r="I979">
        <v>8</v>
      </c>
      <c r="J979">
        <v>8</v>
      </c>
      <c r="K979" t="s">
        <v>29</v>
      </c>
      <c r="L979">
        <v>1</v>
      </c>
      <c r="M979">
        <v>8</v>
      </c>
      <c r="N979" t="s">
        <v>11049</v>
      </c>
      <c r="O979" t="s">
        <v>159</v>
      </c>
      <c r="P979" t="s">
        <v>45</v>
      </c>
      <c r="Q979" t="s">
        <v>46</v>
      </c>
      <c r="R979" t="s">
        <v>47</v>
      </c>
      <c r="S979" t="s">
        <v>283</v>
      </c>
      <c r="T979" t="s">
        <v>11050</v>
      </c>
      <c r="U979" t="s">
        <v>11051</v>
      </c>
      <c r="V979" t="s">
        <v>10699</v>
      </c>
      <c r="X979" t="str">
        <f>VLOOKUP(pbp!V3729, games!$B$2:$R$40, 3, FALSE)</f>
        <v>2020-10-25T17:00Z</v>
      </c>
      <c r="Y979">
        <f>VLOOKUP(1*V979,NFLGames!$H$11:$H$555,1,FALSE)</f>
        <v>401128116</v>
      </c>
      <c r="Z979">
        <f>VLOOKUP($Y979, NFLGames!$H$11:$K$555,2,FALSE)</f>
        <v>2019</v>
      </c>
      <c r="AA979">
        <f>VLOOKUP($Y979, NFLGames!$H$11:$K$555,3,FALSE)</f>
        <v>6</v>
      </c>
      <c r="AB979" s="6">
        <f>IF(A980=0, 0, AH980-tbl_pbp[[#This Row],[Saints Win %]])</f>
        <v>4.2000000000000037E-2</v>
      </c>
      <c r="AE979">
        <f>ABS(tbl_pbp[[#This Row],[play.homeScore]]-tbl_pbp[[#This Row],[play.awayScore]])</f>
        <v>0</v>
      </c>
      <c r="AF979">
        <f>IF(tbl_pbp[[#This Row],[Play Saints Win % Increase]]&gt;=$AF$4,1,0)</f>
        <v>0</v>
      </c>
      <c r="AG979" t="str">
        <f>VLOOKUP(tbl_pbp[[#This Row],[gameId]], games!$B$2:$T$40, 9, FALSE)</f>
        <v>new-orleans-saints</v>
      </c>
      <c r="AH979" s="5">
        <f>IF(tbl_pbp[[#This Row],[AwayTeam]] &lt;&gt; "new-orleans-saints", tbl_pbp[[#This Row],[homeWinPercentage]], 1-tbl_pbp[[#This Row],[homeWinPercentage]])</f>
        <v>0.67599999999999993</v>
      </c>
      <c r="AI979" s="13">
        <f>tbl_pbp[[#This Row],[Kamara]]*tbl_pbp[[#This Row],[Impactful Play]]</f>
        <v>0</v>
      </c>
      <c r="AJ979" s="13">
        <f>tbl_pbp[[#This Row],[Thomas]]*tbl_pbp[[#This Row],[Impactful Play]]</f>
        <v>0</v>
      </c>
      <c r="AK979" s="13" t="str">
        <f>VLOOKUP(tbl_pbp[[#This Row],[Play Saints Win % Increase]], tbl_impact[],3,TRUE)</f>
        <v>Scented (0 to +5%)</v>
      </c>
    </row>
    <row r="980" spans="1:37">
      <c r="A980" s="1">
        <v>128</v>
      </c>
      <c r="B980" s="5">
        <v>0.28199999999999997</v>
      </c>
      <c r="C980" t="s">
        <v>11052</v>
      </c>
      <c r="D980">
        <v>0</v>
      </c>
      <c r="E980">
        <v>0</v>
      </c>
      <c r="F980">
        <v>4</v>
      </c>
      <c r="G980">
        <v>6</v>
      </c>
      <c r="H980">
        <v>6</v>
      </c>
      <c r="I980">
        <v>13</v>
      </c>
      <c r="J980">
        <v>13</v>
      </c>
      <c r="K980" t="s">
        <v>29</v>
      </c>
      <c r="L980">
        <v>2</v>
      </c>
      <c r="M980">
        <v>13</v>
      </c>
      <c r="N980" t="s">
        <v>11053</v>
      </c>
      <c r="O980" t="s">
        <v>2039</v>
      </c>
      <c r="P980" t="s">
        <v>30</v>
      </c>
      <c r="Q980" t="s">
        <v>31</v>
      </c>
      <c r="R980" t="s">
        <v>32</v>
      </c>
      <c r="S980" t="s">
        <v>286</v>
      </c>
      <c r="T980" t="s">
        <v>10725</v>
      </c>
      <c r="U980" t="s">
        <v>11054</v>
      </c>
      <c r="V980" t="s">
        <v>10699</v>
      </c>
      <c r="X980" t="str">
        <f>VLOOKUP(pbp!V3730, games!$B$2:$R$40, 3, FALSE)</f>
        <v>2020-10-25T17:00Z</v>
      </c>
      <c r="Y980">
        <f>VLOOKUP(1*V980,NFLGames!$H$11:$H$555,1,FALSE)</f>
        <v>401128116</v>
      </c>
      <c r="Z980">
        <f>VLOOKUP($Y980, NFLGames!$H$11:$K$555,2,FALSE)</f>
        <v>2019</v>
      </c>
      <c r="AA980">
        <f>VLOOKUP($Y980, NFLGames!$H$11:$K$555,3,FALSE)</f>
        <v>6</v>
      </c>
      <c r="AB980" s="6">
        <f>IF(A981=0, 0, AH981-tbl_pbp[[#This Row],[Saints Win %]])</f>
        <v>1.0000000000000009E-3</v>
      </c>
      <c r="AD980">
        <v>1</v>
      </c>
      <c r="AE980">
        <f>ABS(tbl_pbp[[#This Row],[play.homeScore]]-tbl_pbp[[#This Row],[play.awayScore]])</f>
        <v>0</v>
      </c>
      <c r="AF980">
        <f>IF(tbl_pbp[[#This Row],[Play Saints Win % Increase]]&gt;=$AF$4,1,0)</f>
        <v>0</v>
      </c>
      <c r="AG980" t="str">
        <f>VLOOKUP(tbl_pbp[[#This Row],[gameId]], games!$B$2:$T$40, 9, FALSE)</f>
        <v>new-orleans-saints</v>
      </c>
      <c r="AH980" s="5">
        <f>IF(tbl_pbp[[#This Row],[AwayTeam]] &lt;&gt; "new-orleans-saints", tbl_pbp[[#This Row],[homeWinPercentage]], 1-tbl_pbp[[#This Row],[homeWinPercentage]])</f>
        <v>0.71799999999999997</v>
      </c>
      <c r="AI980" s="13">
        <f>tbl_pbp[[#This Row],[Kamara]]*tbl_pbp[[#This Row],[Impactful Play]]</f>
        <v>0</v>
      </c>
      <c r="AJ980" s="13">
        <f>tbl_pbp[[#This Row],[Thomas]]*tbl_pbp[[#This Row],[Impactful Play]]</f>
        <v>0</v>
      </c>
      <c r="AK980" s="13" t="str">
        <f>VLOOKUP(tbl_pbp[[#This Row],[Play Saints Win % Increase]], tbl_impact[],3,TRUE)</f>
        <v>Scented (0 to +5%)</v>
      </c>
    </row>
    <row r="981" spans="1:37">
      <c r="A981" s="1">
        <v>129</v>
      </c>
      <c r="B981" s="5">
        <v>0.28100000000000003</v>
      </c>
      <c r="C981" t="s">
        <v>11055</v>
      </c>
      <c r="D981">
        <v>0</v>
      </c>
      <c r="E981">
        <v>0</v>
      </c>
      <c r="F981">
        <v>4</v>
      </c>
      <c r="G981">
        <v>6</v>
      </c>
      <c r="H981">
        <v>6</v>
      </c>
      <c r="I981">
        <v>4</v>
      </c>
      <c r="J981">
        <v>4</v>
      </c>
      <c r="K981" t="s">
        <v>29</v>
      </c>
      <c r="L981">
        <v>3</v>
      </c>
      <c r="M981">
        <v>4</v>
      </c>
      <c r="N981" t="s">
        <v>11056</v>
      </c>
      <c r="O981" t="s">
        <v>5748</v>
      </c>
      <c r="P981" t="s">
        <v>3787</v>
      </c>
      <c r="Q981" t="s">
        <v>3788</v>
      </c>
      <c r="R981" t="s">
        <v>3789</v>
      </c>
      <c r="V981" t="s">
        <v>10699</v>
      </c>
      <c r="X981" t="str">
        <f>VLOOKUP(pbp!V3731, games!$B$2:$R$40, 3, FALSE)</f>
        <v>2020-10-25T17:00Z</v>
      </c>
      <c r="Y981">
        <f>VLOOKUP(1*V981,NFLGames!$H$11:$H$555,1,FALSE)</f>
        <v>401128116</v>
      </c>
      <c r="Z981">
        <f>VLOOKUP($Y981, NFLGames!$H$11:$K$555,2,FALSE)</f>
        <v>2019</v>
      </c>
      <c r="AA981">
        <f>VLOOKUP($Y981, NFLGames!$H$11:$K$555,3,FALSE)</f>
        <v>6</v>
      </c>
      <c r="AB981" s="6">
        <f>IF(A982=0, 0, AH982-tbl_pbp[[#This Row],[Saints Win %]])</f>
        <v>0.11299999999999999</v>
      </c>
      <c r="AE981">
        <f>ABS(tbl_pbp[[#This Row],[play.homeScore]]-tbl_pbp[[#This Row],[play.awayScore]])</f>
        <v>0</v>
      </c>
      <c r="AF981">
        <f>IF(tbl_pbp[[#This Row],[Play Saints Win % Increase]]&gt;=$AF$4,1,0)</f>
        <v>1</v>
      </c>
      <c r="AG981" t="str">
        <f>VLOOKUP(tbl_pbp[[#This Row],[gameId]], games!$B$2:$T$40, 9, FALSE)</f>
        <v>new-orleans-saints</v>
      </c>
      <c r="AH981" s="5">
        <f>IF(tbl_pbp[[#This Row],[AwayTeam]] &lt;&gt; "new-orleans-saints", tbl_pbp[[#This Row],[homeWinPercentage]], 1-tbl_pbp[[#This Row],[homeWinPercentage]])</f>
        <v>0.71899999999999997</v>
      </c>
      <c r="AI981" s="13">
        <f>tbl_pbp[[#This Row],[Kamara]]*tbl_pbp[[#This Row],[Impactful Play]]</f>
        <v>0</v>
      </c>
      <c r="AJ981" s="13">
        <f>tbl_pbp[[#This Row],[Thomas]]*tbl_pbp[[#This Row],[Impactful Play]]</f>
        <v>0</v>
      </c>
      <c r="AK981" s="13" t="str">
        <f>VLOOKUP(tbl_pbp[[#This Row],[Play Saints Win % Increase]], tbl_impact[],3,TRUE)</f>
        <v>Fragrant (10% to 20%)</v>
      </c>
    </row>
    <row r="982" spans="1:37">
      <c r="A982" s="1">
        <v>130</v>
      </c>
      <c r="B982" s="5">
        <v>0.16800000000000001</v>
      </c>
      <c r="C982" t="s">
        <v>11057</v>
      </c>
      <c r="D982">
        <v>0</v>
      </c>
      <c r="E982">
        <v>0</v>
      </c>
      <c r="F982">
        <v>4</v>
      </c>
      <c r="G982">
        <v>6</v>
      </c>
      <c r="H982">
        <v>13</v>
      </c>
      <c r="I982">
        <v>4</v>
      </c>
      <c r="J982">
        <v>4</v>
      </c>
      <c r="K982" t="s">
        <v>29</v>
      </c>
      <c r="L982">
        <v>3</v>
      </c>
      <c r="M982">
        <v>4</v>
      </c>
      <c r="N982" t="s">
        <v>11058</v>
      </c>
      <c r="O982" t="s">
        <v>258</v>
      </c>
      <c r="P982" t="s">
        <v>103</v>
      </c>
      <c r="Q982" t="s">
        <v>104</v>
      </c>
      <c r="R982" t="s">
        <v>105</v>
      </c>
      <c r="S982" t="s">
        <v>347</v>
      </c>
      <c r="T982" t="s">
        <v>10774</v>
      </c>
      <c r="U982" t="s">
        <v>11059</v>
      </c>
      <c r="V982" t="s">
        <v>10699</v>
      </c>
      <c r="X982" t="str">
        <f>VLOOKUP(pbp!V3732, games!$B$2:$R$40, 3, FALSE)</f>
        <v>2020-10-25T17:00Z</v>
      </c>
      <c r="Y982">
        <f>VLOOKUP(1*V982,NFLGames!$H$11:$H$555,1,FALSE)</f>
        <v>401128116</v>
      </c>
      <c r="Z982">
        <f>VLOOKUP($Y982, NFLGames!$H$11:$K$555,2,FALSE)</f>
        <v>2019</v>
      </c>
      <c r="AA982">
        <f>VLOOKUP($Y982, NFLGames!$H$11:$K$555,3,FALSE)</f>
        <v>6</v>
      </c>
      <c r="AB982" s="6">
        <f>IF(A983=0, 0, AH983-tbl_pbp[[#This Row],[Saints Win %]])</f>
        <v>-5.9999999999998943E-3</v>
      </c>
      <c r="AE982">
        <f>ABS(tbl_pbp[[#This Row],[play.homeScore]]-tbl_pbp[[#This Row],[play.awayScore]])</f>
        <v>7</v>
      </c>
      <c r="AF982">
        <f>IF(tbl_pbp[[#This Row],[Play Saints Win % Increase]]&gt;=$AF$4,1,0)</f>
        <v>0</v>
      </c>
      <c r="AG982" t="str">
        <f>VLOOKUP(tbl_pbp[[#This Row],[gameId]], games!$B$2:$T$40, 9, FALSE)</f>
        <v>new-orleans-saints</v>
      </c>
      <c r="AH982" s="5">
        <f>IF(tbl_pbp[[#This Row],[AwayTeam]] &lt;&gt; "new-orleans-saints", tbl_pbp[[#This Row],[homeWinPercentage]], 1-tbl_pbp[[#This Row],[homeWinPercentage]])</f>
        <v>0.83199999999999996</v>
      </c>
      <c r="AI982" s="13">
        <f>tbl_pbp[[#This Row],[Kamara]]*tbl_pbp[[#This Row],[Impactful Play]]</f>
        <v>0</v>
      </c>
      <c r="AJ982" s="13">
        <f>tbl_pbp[[#This Row],[Thomas]]*tbl_pbp[[#This Row],[Impactful Play]]</f>
        <v>0</v>
      </c>
      <c r="AK982" s="13" t="str">
        <f>VLOOKUP(tbl_pbp[[#This Row],[Play Saints Win % Increase]], tbl_impact[],3,TRUE)</f>
        <v>Bad (0 to -5%)</v>
      </c>
    </row>
    <row r="983" spans="1:37">
      <c r="A983" s="1">
        <v>131</v>
      </c>
      <c r="B983" s="5">
        <v>0.17399999999999999</v>
      </c>
      <c r="C983" t="s">
        <v>11060</v>
      </c>
      <c r="D983">
        <v>0</v>
      </c>
      <c r="E983">
        <v>0</v>
      </c>
      <c r="F983">
        <v>4</v>
      </c>
      <c r="G983">
        <v>6</v>
      </c>
      <c r="H983">
        <v>13</v>
      </c>
      <c r="I983">
        <v>0</v>
      </c>
      <c r="J983">
        <v>65</v>
      </c>
      <c r="K983" t="s">
        <v>29</v>
      </c>
      <c r="L983">
        <v>0</v>
      </c>
      <c r="M983">
        <v>65</v>
      </c>
      <c r="N983" t="s">
        <v>288</v>
      </c>
      <c r="O983" t="s">
        <v>258</v>
      </c>
      <c r="P983" t="s">
        <v>25</v>
      </c>
      <c r="Q983" t="s">
        <v>26</v>
      </c>
      <c r="R983" t="s">
        <v>27</v>
      </c>
      <c r="V983" t="s">
        <v>10699</v>
      </c>
      <c r="X983" t="str">
        <f>VLOOKUP(pbp!V3733, games!$B$2:$R$40, 3, FALSE)</f>
        <v>2020-10-25T17:00Z</v>
      </c>
      <c r="Y983">
        <f>VLOOKUP(1*V983,NFLGames!$H$11:$H$555,1,FALSE)</f>
        <v>401128116</v>
      </c>
      <c r="Z983">
        <f>VLOOKUP($Y983, NFLGames!$H$11:$K$555,2,FALSE)</f>
        <v>2019</v>
      </c>
      <c r="AA983">
        <f>VLOOKUP($Y983, NFLGames!$H$11:$K$555,3,FALSE)</f>
        <v>6</v>
      </c>
      <c r="AB983" s="6">
        <f>IF(A984=0, 0, AH984-tbl_pbp[[#This Row],[Saints Win %]])</f>
        <v>1.2999999999999901E-2</v>
      </c>
      <c r="AE983">
        <f>ABS(tbl_pbp[[#This Row],[play.homeScore]]-tbl_pbp[[#This Row],[play.awayScore]])</f>
        <v>7</v>
      </c>
      <c r="AF983">
        <f>IF(tbl_pbp[[#This Row],[Play Saints Win % Increase]]&gt;=$AF$4,1,0)</f>
        <v>0</v>
      </c>
      <c r="AG983" t="str">
        <f>VLOOKUP(tbl_pbp[[#This Row],[gameId]], games!$B$2:$T$40, 9, FALSE)</f>
        <v>new-orleans-saints</v>
      </c>
      <c r="AH983" s="5">
        <f>IF(tbl_pbp[[#This Row],[AwayTeam]] &lt;&gt; "new-orleans-saints", tbl_pbp[[#This Row],[homeWinPercentage]], 1-tbl_pbp[[#This Row],[homeWinPercentage]])</f>
        <v>0.82600000000000007</v>
      </c>
      <c r="AI983" s="13">
        <f>tbl_pbp[[#This Row],[Kamara]]*tbl_pbp[[#This Row],[Impactful Play]]</f>
        <v>0</v>
      </c>
      <c r="AJ983" s="13">
        <f>tbl_pbp[[#This Row],[Thomas]]*tbl_pbp[[#This Row],[Impactful Play]]</f>
        <v>0</v>
      </c>
      <c r="AK983" s="13" t="str">
        <f>VLOOKUP(tbl_pbp[[#This Row],[Play Saints Win % Increase]], tbl_impact[],3,TRUE)</f>
        <v>Scented (0 to +5%)</v>
      </c>
    </row>
    <row r="984" spans="1:37">
      <c r="A984" s="1">
        <v>132</v>
      </c>
      <c r="B984" s="5">
        <v>0.161</v>
      </c>
      <c r="C984" t="s">
        <v>11061</v>
      </c>
      <c r="D984">
        <v>0</v>
      </c>
      <c r="E984">
        <v>0</v>
      </c>
      <c r="F984">
        <v>4</v>
      </c>
      <c r="G984">
        <v>6</v>
      </c>
      <c r="H984">
        <v>13</v>
      </c>
      <c r="I984">
        <v>10</v>
      </c>
      <c r="J984">
        <v>25</v>
      </c>
      <c r="K984" t="s">
        <v>10697</v>
      </c>
      <c r="L984">
        <v>1</v>
      </c>
      <c r="M984">
        <v>75</v>
      </c>
      <c r="N984" t="s">
        <v>11062</v>
      </c>
      <c r="O984" t="s">
        <v>258</v>
      </c>
      <c r="P984" t="s">
        <v>45</v>
      </c>
      <c r="Q984" t="s">
        <v>46</v>
      </c>
      <c r="R984" t="s">
        <v>47</v>
      </c>
      <c r="S984" t="s">
        <v>33</v>
      </c>
      <c r="T984" t="s">
        <v>10809</v>
      </c>
      <c r="U984" t="s">
        <v>10810</v>
      </c>
      <c r="V984" t="s">
        <v>10699</v>
      </c>
      <c r="X984" t="str">
        <f>VLOOKUP(pbp!V3734, games!$B$2:$R$40, 3, FALSE)</f>
        <v>2020-10-25T17:00Z</v>
      </c>
      <c r="Y984">
        <f>VLOOKUP(1*V984,NFLGames!$H$11:$H$555,1,FALSE)</f>
        <v>401128116</v>
      </c>
      <c r="Z984">
        <f>VLOOKUP($Y984, NFLGames!$H$11:$K$555,2,FALSE)</f>
        <v>2019</v>
      </c>
      <c r="AA984">
        <f>VLOOKUP($Y984, NFLGames!$H$11:$K$555,3,FALSE)</f>
        <v>6</v>
      </c>
      <c r="AB984" s="6">
        <f>IF(A985=0, 0, AH985-tbl_pbp[[#This Row],[Saints Win %]])</f>
        <v>-1.4999999999999902E-2</v>
      </c>
      <c r="AE984">
        <f>ABS(tbl_pbp[[#This Row],[play.homeScore]]-tbl_pbp[[#This Row],[play.awayScore]])</f>
        <v>7</v>
      </c>
      <c r="AF984">
        <f>IF(tbl_pbp[[#This Row],[Play Saints Win % Increase]]&gt;=$AF$4,1,0)</f>
        <v>0</v>
      </c>
      <c r="AG984" t="str">
        <f>VLOOKUP(tbl_pbp[[#This Row],[gameId]], games!$B$2:$T$40, 9, FALSE)</f>
        <v>new-orleans-saints</v>
      </c>
      <c r="AH984" s="5">
        <f>IF(tbl_pbp[[#This Row],[AwayTeam]] &lt;&gt; "new-orleans-saints", tbl_pbp[[#This Row],[homeWinPercentage]], 1-tbl_pbp[[#This Row],[homeWinPercentage]])</f>
        <v>0.83899999999999997</v>
      </c>
      <c r="AI984" s="13">
        <f>tbl_pbp[[#This Row],[Kamara]]*tbl_pbp[[#This Row],[Impactful Play]]</f>
        <v>0</v>
      </c>
      <c r="AJ984" s="13">
        <f>tbl_pbp[[#This Row],[Thomas]]*tbl_pbp[[#This Row],[Impactful Play]]</f>
        <v>0</v>
      </c>
      <c r="AK984" s="13" t="str">
        <f>VLOOKUP(tbl_pbp[[#This Row],[Play Saints Win % Increase]], tbl_impact[],3,TRUE)</f>
        <v>Bad (0 to -5%)</v>
      </c>
    </row>
    <row r="985" spans="1:37">
      <c r="A985" s="1">
        <v>133</v>
      </c>
      <c r="B985" s="5">
        <v>0.17599999999999999</v>
      </c>
      <c r="C985" t="s">
        <v>11063</v>
      </c>
      <c r="D985">
        <v>0</v>
      </c>
      <c r="E985">
        <v>0</v>
      </c>
      <c r="F985">
        <v>4</v>
      </c>
      <c r="G985">
        <v>6</v>
      </c>
      <c r="H985">
        <v>13</v>
      </c>
      <c r="I985">
        <v>8</v>
      </c>
      <c r="J985">
        <v>27</v>
      </c>
      <c r="K985" t="s">
        <v>10697</v>
      </c>
      <c r="L985">
        <v>2</v>
      </c>
      <c r="M985">
        <v>73</v>
      </c>
      <c r="N985" t="s">
        <v>11064</v>
      </c>
      <c r="O985" t="s">
        <v>457</v>
      </c>
      <c r="P985" t="s">
        <v>94</v>
      </c>
      <c r="Q985" t="s">
        <v>95</v>
      </c>
      <c r="R985" t="s">
        <v>96</v>
      </c>
      <c r="S985" t="s">
        <v>73</v>
      </c>
      <c r="T985" t="s">
        <v>10795</v>
      </c>
      <c r="U985" t="s">
        <v>11065</v>
      </c>
      <c r="V985" t="s">
        <v>10699</v>
      </c>
      <c r="X985" t="str">
        <f>VLOOKUP(pbp!V3735, games!$B$2:$R$40, 3, FALSE)</f>
        <v>2020-10-25T17:00Z</v>
      </c>
      <c r="Y985">
        <f>VLOOKUP(1*V985,NFLGames!$H$11:$H$555,1,FALSE)</f>
        <v>401128116</v>
      </c>
      <c r="Z985">
        <f>VLOOKUP($Y985, NFLGames!$H$11:$K$555,2,FALSE)</f>
        <v>2019</v>
      </c>
      <c r="AA985">
        <f>VLOOKUP($Y985, NFLGames!$H$11:$K$555,3,FALSE)</f>
        <v>6</v>
      </c>
      <c r="AB985" s="6">
        <f>IF(A986=0, 0, AH986-tbl_pbp[[#This Row],[Saints Win %]])</f>
        <v>8.999999999999897E-3</v>
      </c>
      <c r="AE985">
        <f>ABS(tbl_pbp[[#This Row],[play.homeScore]]-tbl_pbp[[#This Row],[play.awayScore]])</f>
        <v>7</v>
      </c>
      <c r="AF985">
        <f>IF(tbl_pbp[[#This Row],[Play Saints Win % Increase]]&gt;=$AF$4,1,0)</f>
        <v>0</v>
      </c>
      <c r="AG985" t="str">
        <f>VLOOKUP(tbl_pbp[[#This Row],[gameId]], games!$B$2:$T$40, 9, FALSE)</f>
        <v>new-orleans-saints</v>
      </c>
      <c r="AH985" s="5">
        <f>IF(tbl_pbp[[#This Row],[AwayTeam]] &lt;&gt; "new-orleans-saints", tbl_pbp[[#This Row],[homeWinPercentage]], 1-tbl_pbp[[#This Row],[homeWinPercentage]])</f>
        <v>0.82400000000000007</v>
      </c>
      <c r="AI985" s="13">
        <f>tbl_pbp[[#This Row],[Kamara]]*tbl_pbp[[#This Row],[Impactful Play]]</f>
        <v>0</v>
      </c>
      <c r="AJ985" s="13">
        <f>tbl_pbp[[#This Row],[Thomas]]*tbl_pbp[[#This Row],[Impactful Play]]</f>
        <v>0</v>
      </c>
      <c r="AK985" s="13" t="str">
        <f>VLOOKUP(tbl_pbp[[#This Row],[Play Saints Win % Increase]], tbl_impact[],3,TRUE)</f>
        <v>Scented (0 to +5%)</v>
      </c>
    </row>
    <row r="986" spans="1:37">
      <c r="A986" s="1">
        <v>134</v>
      </c>
      <c r="B986" s="5">
        <v>0.16700000000000001</v>
      </c>
      <c r="C986" t="s">
        <v>11066</v>
      </c>
      <c r="D986">
        <v>0</v>
      </c>
      <c r="E986">
        <v>0</v>
      </c>
      <c r="F986">
        <v>4</v>
      </c>
      <c r="G986">
        <v>6</v>
      </c>
      <c r="H986">
        <v>13</v>
      </c>
      <c r="I986">
        <v>10</v>
      </c>
      <c r="J986">
        <v>42</v>
      </c>
      <c r="K986" t="s">
        <v>10697</v>
      </c>
      <c r="L986">
        <v>1</v>
      </c>
      <c r="M986">
        <v>58</v>
      </c>
      <c r="N986" t="s">
        <v>11067</v>
      </c>
      <c r="O986" t="s">
        <v>174</v>
      </c>
      <c r="P986" t="s">
        <v>22</v>
      </c>
      <c r="Q986" t="s">
        <v>37</v>
      </c>
      <c r="S986" t="s">
        <v>33</v>
      </c>
      <c r="T986" t="s">
        <v>10870</v>
      </c>
      <c r="U986" t="s">
        <v>10871</v>
      </c>
      <c r="V986" t="s">
        <v>10699</v>
      </c>
      <c r="X986" t="str">
        <f>VLOOKUP(pbp!V3736, games!$B$2:$R$40, 3, FALSE)</f>
        <v>2020-10-25T17:00Z</v>
      </c>
      <c r="Y986">
        <f>VLOOKUP(1*V986,NFLGames!$H$11:$H$555,1,FALSE)</f>
        <v>401128116</v>
      </c>
      <c r="Z986">
        <f>VLOOKUP($Y986, NFLGames!$H$11:$K$555,2,FALSE)</f>
        <v>2019</v>
      </c>
      <c r="AA986">
        <f>VLOOKUP($Y986, NFLGames!$H$11:$K$555,3,FALSE)</f>
        <v>6</v>
      </c>
      <c r="AB986" s="6">
        <f>IF(A987=0, 0, AH987-tbl_pbp[[#This Row],[Saints Win %]])</f>
        <v>-4.8999999999999932E-2</v>
      </c>
      <c r="AE986">
        <f>ABS(tbl_pbp[[#This Row],[play.homeScore]]-tbl_pbp[[#This Row],[play.awayScore]])</f>
        <v>7</v>
      </c>
      <c r="AF986">
        <f>IF(tbl_pbp[[#This Row],[Play Saints Win % Increase]]&gt;=$AF$4,1,0)</f>
        <v>0</v>
      </c>
      <c r="AG986" t="str">
        <f>VLOOKUP(tbl_pbp[[#This Row],[gameId]], games!$B$2:$T$40, 9, FALSE)</f>
        <v>new-orleans-saints</v>
      </c>
      <c r="AH986" s="5">
        <f>IF(tbl_pbp[[#This Row],[AwayTeam]] &lt;&gt; "new-orleans-saints", tbl_pbp[[#This Row],[homeWinPercentage]], 1-tbl_pbp[[#This Row],[homeWinPercentage]])</f>
        <v>0.83299999999999996</v>
      </c>
      <c r="AI986" s="13">
        <f>tbl_pbp[[#This Row],[Kamara]]*tbl_pbp[[#This Row],[Impactful Play]]</f>
        <v>0</v>
      </c>
      <c r="AJ986" s="13">
        <f>tbl_pbp[[#This Row],[Thomas]]*tbl_pbp[[#This Row],[Impactful Play]]</f>
        <v>0</v>
      </c>
      <c r="AK986" s="13" t="str">
        <f>VLOOKUP(tbl_pbp[[#This Row],[Play Saints Win % Increase]], tbl_impact[],3,TRUE)</f>
        <v>Bad (0 to -5%)</v>
      </c>
    </row>
    <row r="987" spans="1:37">
      <c r="A987" s="1">
        <v>135</v>
      </c>
      <c r="B987" s="5">
        <v>0.216</v>
      </c>
      <c r="C987" t="s">
        <v>11068</v>
      </c>
      <c r="D987">
        <v>0</v>
      </c>
      <c r="E987">
        <v>0</v>
      </c>
      <c r="F987">
        <v>4</v>
      </c>
      <c r="G987">
        <v>6</v>
      </c>
      <c r="H987">
        <v>13</v>
      </c>
      <c r="I987">
        <v>10</v>
      </c>
      <c r="J987">
        <v>42</v>
      </c>
      <c r="K987" t="s">
        <v>10697</v>
      </c>
      <c r="L987">
        <v>2</v>
      </c>
      <c r="M987">
        <v>58</v>
      </c>
      <c r="N987" t="s">
        <v>11069</v>
      </c>
      <c r="O987" t="s">
        <v>1220</v>
      </c>
      <c r="P987" t="s">
        <v>30</v>
      </c>
      <c r="Q987" t="s">
        <v>31</v>
      </c>
      <c r="R987" t="s">
        <v>32</v>
      </c>
      <c r="S987" t="s">
        <v>120</v>
      </c>
      <c r="T987" t="s">
        <v>10870</v>
      </c>
      <c r="U987" t="s">
        <v>11070</v>
      </c>
      <c r="V987" t="s">
        <v>10699</v>
      </c>
      <c r="X987" t="str">
        <f>VLOOKUP(pbp!V3737, games!$B$2:$R$40, 3, FALSE)</f>
        <v>2020-10-25T17:00Z</v>
      </c>
      <c r="Y987">
        <f>VLOOKUP(1*V987,NFLGames!$H$11:$H$555,1,FALSE)</f>
        <v>401128116</v>
      </c>
      <c r="Z987">
        <f>VLOOKUP($Y987, NFLGames!$H$11:$K$555,2,FALSE)</f>
        <v>2019</v>
      </c>
      <c r="AA987">
        <f>VLOOKUP($Y987, NFLGames!$H$11:$K$555,3,FALSE)</f>
        <v>6</v>
      </c>
      <c r="AB987" s="6">
        <f>IF(A988=0, 0, AH988-tbl_pbp[[#This Row],[Saints Win %]])</f>
        <v>7.3999999999999955E-2</v>
      </c>
      <c r="AE987">
        <f>ABS(tbl_pbp[[#This Row],[play.homeScore]]-tbl_pbp[[#This Row],[play.awayScore]])</f>
        <v>7</v>
      </c>
      <c r="AF987">
        <f>IF(tbl_pbp[[#This Row],[Play Saints Win % Increase]]&gt;=$AF$4,1,0)</f>
        <v>0</v>
      </c>
      <c r="AG987" t="str">
        <f>VLOOKUP(tbl_pbp[[#This Row],[gameId]], games!$B$2:$T$40, 9, FALSE)</f>
        <v>new-orleans-saints</v>
      </c>
      <c r="AH987" s="5">
        <f>IF(tbl_pbp[[#This Row],[AwayTeam]] &lt;&gt; "new-orleans-saints", tbl_pbp[[#This Row],[homeWinPercentage]], 1-tbl_pbp[[#This Row],[homeWinPercentage]])</f>
        <v>0.78400000000000003</v>
      </c>
      <c r="AI987" s="13">
        <f>tbl_pbp[[#This Row],[Kamara]]*tbl_pbp[[#This Row],[Impactful Play]]</f>
        <v>0</v>
      </c>
      <c r="AJ987" s="13">
        <f>tbl_pbp[[#This Row],[Thomas]]*tbl_pbp[[#This Row],[Impactful Play]]</f>
        <v>0</v>
      </c>
      <c r="AK987" s="13" t="str">
        <f>VLOOKUP(tbl_pbp[[#This Row],[Play Saints Win % Increase]], tbl_impact[],3,TRUE)</f>
        <v>Perfumed (5 to + 10%)</v>
      </c>
    </row>
    <row r="988" spans="1:37">
      <c r="A988" s="1">
        <v>136</v>
      </c>
      <c r="B988" s="5">
        <v>0.14199999999999999</v>
      </c>
      <c r="C988" t="s">
        <v>11071</v>
      </c>
      <c r="D988">
        <v>0</v>
      </c>
      <c r="E988">
        <v>0</v>
      </c>
      <c r="F988">
        <v>4</v>
      </c>
      <c r="G988">
        <v>6</v>
      </c>
      <c r="H988">
        <v>13</v>
      </c>
      <c r="I988">
        <v>10</v>
      </c>
      <c r="J988">
        <v>52</v>
      </c>
      <c r="K988" t="s">
        <v>10697</v>
      </c>
      <c r="L988">
        <v>1</v>
      </c>
      <c r="M988">
        <v>48</v>
      </c>
      <c r="N988" t="s">
        <v>11072</v>
      </c>
      <c r="O988" t="s">
        <v>1646</v>
      </c>
      <c r="P988" t="s">
        <v>45</v>
      </c>
      <c r="Q988" t="s">
        <v>46</v>
      </c>
      <c r="R988" t="s">
        <v>47</v>
      </c>
      <c r="S988" t="s">
        <v>33</v>
      </c>
      <c r="T988" t="s">
        <v>136</v>
      </c>
      <c r="U988" t="s">
        <v>514</v>
      </c>
      <c r="V988" t="s">
        <v>10699</v>
      </c>
      <c r="X988" t="str">
        <f>VLOOKUP(pbp!V3738, games!$B$2:$R$40, 3, FALSE)</f>
        <v>2020-10-25T17:00Z</v>
      </c>
      <c r="Y988">
        <f>VLOOKUP(1*V988,NFLGames!$H$11:$H$555,1,FALSE)</f>
        <v>401128116</v>
      </c>
      <c r="Z988">
        <f>VLOOKUP($Y988, NFLGames!$H$11:$K$555,2,FALSE)</f>
        <v>2019</v>
      </c>
      <c r="AA988">
        <f>VLOOKUP($Y988, NFLGames!$H$11:$K$555,3,FALSE)</f>
        <v>6</v>
      </c>
      <c r="AB988" s="6">
        <f>IF(A989=0, 0, AH989-tbl_pbp[[#This Row],[Saints Win %]])</f>
        <v>3.6000000000000032E-2</v>
      </c>
      <c r="AE988">
        <f>ABS(tbl_pbp[[#This Row],[play.homeScore]]-tbl_pbp[[#This Row],[play.awayScore]])</f>
        <v>7</v>
      </c>
      <c r="AF988">
        <f>IF(tbl_pbp[[#This Row],[Play Saints Win % Increase]]&gt;=$AF$4,1,0)</f>
        <v>0</v>
      </c>
      <c r="AG988" t="str">
        <f>VLOOKUP(tbl_pbp[[#This Row],[gameId]], games!$B$2:$T$40, 9, FALSE)</f>
        <v>new-orleans-saints</v>
      </c>
      <c r="AH988" s="5">
        <f>IF(tbl_pbp[[#This Row],[AwayTeam]] &lt;&gt; "new-orleans-saints", tbl_pbp[[#This Row],[homeWinPercentage]], 1-tbl_pbp[[#This Row],[homeWinPercentage]])</f>
        <v>0.85799999999999998</v>
      </c>
      <c r="AI988" s="13">
        <f>tbl_pbp[[#This Row],[Kamara]]*tbl_pbp[[#This Row],[Impactful Play]]</f>
        <v>0</v>
      </c>
      <c r="AJ988" s="13">
        <f>tbl_pbp[[#This Row],[Thomas]]*tbl_pbp[[#This Row],[Impactful Play]]</f>
        <v>0</v>
      </c>
      <c r="AK988" s="13" t="str">
        <f>VLOOKUP(tbl_pbp[[#This Row],[Play Saints Win % Increase]], tbl_impact[],3,TRUE)</f>
        <v>Scented (0 to +5%)</v>
      </c>
    </row>
    <row r="989" spans="1:37">
      <c r="A989" s="1">
        <v>137</v>
      </c>
      <c r="B989" s="5">
        <v>0.106</v>
      </c>
      <c r="C989" t="s">
        <v>11073</v>
      </c>
      <c r="D989">
        <v>0</v>
      </c>
      <c r="E989">
        <v>0</v>
      </c>
      <c r="F989">
        <v>4</v>
      </c>
      <c r="G989">
        <v>6</v>
      </c>
      <c r="H989">
        <v>13</v>
      </c>
      <c r="I989">
        <v>18</v>
      </c>
      <c r="J989">
        <v>44</v>
      </c>
      <c r="K989" t="s">
        <v>10697</v>
      </c>
      <c r="L989">
        <v>1</v>
      </c>
      <c r="M989">
        <v>56</v>
      </c>
      <c r="N989" t="s">
        <v>11074</v>
      </c>
      <c r="O989" t="s">
        <v>3679</v>
      </c>
      <c r="P989" t="s">
        <v>22</v>
      </c>
      <c r="Q989" t="s">
        <v>37</v>
      </c>
      <c r="S989" t="s">
        <v>11075</v>
      </c>
      <c r="T989" t="s">
        <v>10760</v>
      </c>
      <c r="U989" t="s">
        <v>11076</v>
      </c>
      <c r="V989" t="s">
        <v>10699</v>
      </c>
      <c r="X989" t="str">
        <f>VLOOKUP(pbp!V3739, games!$B$2:$R$40, 3, FALSE)</f>
        <v>2020-10-25T17:00Z</v>
      </c>
      <c r="Y989">
        <f>VLOOKUP(1*V989,NFLGames!$H$11:$H$555,1,FALSE)</f>
        <v>401128116</v>
      </c>
      <c r="Z989">
        <f>VLOOKUP($Y989, NFLGames!$H$11:$K$555,2,FALSE)</f>
        <v>2019</v>
      </c>
      <c r="AA989">
        <f>VLOOKUP($Y989, NFLGames!$H$11:$K$555,3,FALSE)</f>
        <v>6</v>
      </c>
      <c r="AB989" s="6">
        <f>IF(A990=0, 0, AH990-tbl_pbp[[#This Row],[Saints Win %]])</f>
        <v>-3.6000000000000032E-2</v>
      </c>
      <c r="AE989">
        <f>ABS(tbl_pbp[[#This Row],[play.homeScore]]-tbl_pbp[[#This Row],[play.awayScore]])</f>
        <v>7</v>
      </c>
      <c r="AF989">
        <f>IF(tbl_pbp[[#This Row],[Play Saints Win % Increase]]&gt;=$AF$4,1,0)</f>
        <v>0</v>
      </c>
      <c r="AG989" t="str">
        <f>VLOOKUP(tbl_pbp[[#This Row],[gameId]], games!$B$2:$T$40, 9, FALSE)</f>
        <v>new-orleans-saints</v>
      </c>
      <c r="AH989" s="5">
        <f>IF(tbl_pbp[[#This Row],[AwayTeam]] &lt;&gt; "new-orleans-saints", tbl_pbp[[#This Row],[homeWinPercentage]], 1-tbl_pbp[[#This Row],[homeWinPercentage]])</f>
        <v>0.89400000000000002</v>
      </c>
      <c r="AI989" s="13">
        <f>tbl_pbp[[#This Row],[Kamara]]*tbl_pbp[[#This Row],[Impactful Play]]</f>
        <v>0</v>
      </c>
      <c r="AJ989" s="13">
        <f>tbl_pbp[[#This Row],[Thomas]]*tbl_pbp[[#This Row],[Impactful Play]]</f>
        <v>0</v>
      </c>
      <c r="AK989" s="13" t="str">
        <f>VLOOKUP(tbl_pbp[[#This Row],[Play Saints Win % Increase]], tbl_impact[],3,TRUE)</f>
        <v>Bad (0 to -5%)</v>
      </c>
    </row>
    <row r="990" spans="1:37">
      <c r="A990" s="1">
        <v>138</v>
      </c>
      <c r="B990" s="5">
        <v>0.14199999999999999</v>
      </c>
      <c r="C990" t="s">
        <v>11077</v>
      </c>
      <c r="D990">
        <v>0</v>
      </c>
      <c r="E990">
        <v>0</v>
      </c>
      <c r="F990">
        <v>4</v>
      </c>
      <c r="G990">
        <v>6</v>
      </c>
      <c r="H990">
        <v>13</v>
      </c>
      <c r="I990">
        <v>18</v>
      </c>
      <c r="J990">
        <v>44</v>
      </c>
      <c r="K990" t="s">
        <v>10697</v>
      </c>
      <c r="L990">
        <v>2</v>
      </c>
      <c r="M990">
        <v>62</v>
      </c>
      <c r="N990" t="s">
        <v>11078</v>
      </c>
      <c r="O990" t="s">
        <v>3279</v>
      </c>
      <c r="P990" t="s">
        <v>22</v>
      </c>
      <c r="Q990" t="s">
        <v>37</v>
      </c>
      <c r="S990" t="s">
        <v>1906</v>
      </c>
      <c r="T990" t="s">
        <v>10760</v>
      </c>
      <c r="U990" t="s">
        <v>11079</v>
      </c>
      <c r="V990" t="s">
        <v>10699</v>
      </c>
      <c r="X990" t="str">
        <f>VLOOKUP(pbp!V3740, games!$B$2:$R$40, 3, FALSE)</f>
        <v>2020-10-25T17:00Z</v>
      </c>
      <c r="Y990">
        <f>VLOOKUP(1*V990,NFLGames!$H$11:$H$555,1,FALSE)</f>
        <v>401128116</v>
      </c>
      <c r="Z990">
        <f>VLOOKUP($Y990, NFLGames!$H$11:$K$555,2,FALSE)</f>
        <v>2019</v>
      </c>
      <c r="AA990">
        <f>VLOOKUP($Y990, NFLGames!$H$11:$K$555,3,FALSE)</f>
        <v>6</v>
      </c>
      <c r="AB990" s="6">
        <f>IF(A991=0, 0, AH991-tbl_pbp[[#This Row],[Saints Win %]])</f>
        <v>6.0000000000000053E-3</v>
      </c>
      <c r="AE990">
        <f>ABS(tbl_pbp[[#This Row],[play.homeScore]]-tbl_pbp[[#This Row],[play.awayScore]])</f>
        <v>7</v>
      </c>
      <c r="AF990">
        <f>IF(tbl_pbp[[#This Row],[Play Saints Win % Increase]]&gt;=$AF$4,1,0)</f>
        <v>0</v>
      </c>
      <c r="AG990" t="str">
        <f>VLOOKUP(tbl_pbp[[#This Row],[gameId]], games!$B$2:$T$40, 9, FALSE)</f>
        <v>new-orleans-saints</v>
      </c>
      <c r="AH990" s="5">
        <f>IF(tbl_pbp[[#This Row],[AwayTeam]] &lt;&gt; "new-orleans-saints", tbl_pbp[[#This Row],[homeWinPercentage]], 1-tbl_pbp[[#This Row],[homeWinPercentage]])</f>
        <v>0.85799999999999998</v>
      </c>
      <c r="AI990" s="13">
        <f>tbl_pbp[[#This Row],[Kamara]]*tbl_pbp[[#This Row],[Impactful Play]]</f>
        <v>0</v>
      </c>
      <c r="AJ990" s="13">
        <f>tbl_pbp[[#This Row],[Thomas]]*tbl_pbp[[#This Row],[Impactful Play]]</f>
        <v>0</v>
      </c>
      <c r="AK990" s="13" t="str">
        <f>VLOOKUP(tbl_pbp[[#This Row],[Play Saints Win % Increase]], tbl_impact[],3,TRUE)</f>
        <v>Scented (0 to +5%)</v>
      </c>
    </row>
    <row r="991" spans="1:37">
      <c r="A991" s="1">
        <v>139</v>
      </c>
      <c r="B991" s="5">
        <v>0.13600000000000001</v>
      </c>
      <c r="C991" t="s">
        <v>11080</v>
      </c>
      <c r="D991">
        <v>0</v>
      </c>
      <c r="E991">
        <v>0</v>
      </c>
      <c r="F991">
        <v>4</v>
      </c>
      <c r="G991">
        <v>6</v>
      </c>
      <c r="H991">
        <v>13</v>
      </c>
      <c r="I991">
        <v>18</v>
      </c>
      <c r="J991">
        <v>44</v>
      </c>
      <c r="K991" t="s">
        <v>10697</v>
      </c>
      <c r="L991">
        <v>3</v>
      </c>
      <c r="M991">
        <v>56</v>
      </c>
      <c r="N991" t="s">
        <v>11081</v>
      </c>
      <c r="O991" t="s">
        <v>3279</v>
      </c>
      <c r="P991" t="s">
        <v>30</v>
      </c>
      <c r="Q991" t="s">
        <v>31</v>
      </c>
      <c r="R991" t="s">
        <v>32</v>
      </c>
      <c r="S991" t="s">
        <v>4217</v>
      </c>
      <c r="T991" t="s">
        <v>10760</v>
      </c>
      <c r="U991" t="s">
        <v>11082</v>
      </c>
      <c r="V991" t="s">
        <v>10699</v>
      </c>
      <c r="X991" t="str">
        <f>VLOOKUP(pbp!V3741, games!$B$2:$R$40, 3, FALSE)</f>
        <v>2020-10-25T17:00Z</v>
      </c>
      <c r="Y991">
        <f>VLOOKUP(1*V991,NFLGames!$H$11:$H$555,1,FALSE)</f>
        <v>401128116</v>
      </c>
      <c r="Z991">
        <f>VLOOKUP($Y991, NFLGames!$H$11:$K$555,2,FALSE)</f>
        <v>2019</v>
      </c>
      <c r="AA991">
        <f>VLOOKUP($Y991, NFLGames!$H$11:$K$555,3,FALSE)</f>
        <v>6</v>
      </c>
      <c r="AB991" s="6">
        <f>IF(A992=0, 0, AH992-tbl_pbp[[#This Row],[Saints Win %]])</f>
        <v>4.0000000000000036E-2</v>
      </c>
      <c r="AE991">
        <f>ABS(tbl_pbp[[#This Row],[play.homeScore]]-tbl_pbp[[#This Row],[play.awayScore]])</f>
        <v>7</v>
      </c>
      <c r="AF991">
        <f>IF(tbl_pbp[[#This Row],[Play Saints Win % Increase]]&gt;=$AF$4,1,0)</f>
        <v>0</v>
      </c>
      <c r="AG991" t="str">
        <f>VLOOKUP(tbl_pbp[[#This Row],[gameId]], games!$B$2:$T$40, 9, FALSE)</f>
        <v>new-orleans-saints</v>
      </c>
      <c r="AH991" s="5">
        <f>IF(tbl_pbp[[#This Row],[AwayTeam]] &lt;&gt; "new-orleans-saints", tbl_pbp[[#This Row],[homeWinPercentage]], 1-tbl_pbp[[#This Row],[homeWinPercentage]])</f>
        <v>0.86399999999999999</v>
      </c>
      <c r="AI991" s="13">
        <f>tbl_pbp[[#This Row],[Kamara]]*tbl_pbp[[#This Row],[Impactful Play]]</f>
        <v>0</v>
      </c>
      <c r="AJ991" s="13">
        <f>tbl_pbp[[#This Row],[Thomas]]*tbl_pbp[[#This Row],[Impactful Play]]</f>
        <v>0</v>
      </c>
      <c r="AK991" s="13" t="str">
        <f>VLOOKUP(tbl_pbp[[#This Row],[Play Saints Win % Increase]], tbl_impact[],3,TRUE)</f>
        <v>Scented (0 to +5%)</v>
      </c>
    </row>
    <row r="992" spans="1:37">
      <c r="A992" s="1">
        <v>140</v>
      </c>
      <c r="B992" s="5">
        <v>9.6000000000000002E-2</v>
      </c>
      <c r="C992" t="s">
        <v>11083</v>
      </c>
      <c r="D992">
        <v>0</v>
      </c>
      <c r="E992">
        <v>0</v>
      </c>
      <c r="F992">
        <v>4</v>
      </c>
      <c r="G992">
        <v>6</v>
      </c>
      <c r="H992">
        <v>13</v>
      </c>
      <c r="I992">
        <v>2</v>
      </c>
      <c r="J992">
        <v>60</v>
      </c>
      <c r="K992" t="s">
        <v>10697</v>
      </c>
      <c r="L992">
        <v>4</v>
      </c>
      <c r="M992">
        <v>60</v>
      </c>
      <c r="N992" t="s">
        <v>11084</v>
      </c>
      <c r="O992" t="s">
        <v>4639</v>
      </c>
      <c r="P992" t="s">
        <v>22</v>
      </c>
      <c r="Q992" t="s">
        <v>37</v>
      </c>
      <c r="S992" t="s">
        <v>154</v>
      </c>
      <c r="T992" t="s">
        <v>117</v>
      </c>
      <c r="U992" t="s">
        <v>11085</v>
      </c>
      <c r="V992" t="s">
        <v>10699</v>
      </c>
      <c r="X992" t="str">
        <f>VLOOKUP(pbp!V3742, games!$B$2:$R$40, 3, FALSE)</f>
        <v>2020-10-25T17:00Z</v>
      </c>
      <c r="Y992">
        <f>VLOOKUP(1*V992,NFLGames!$H$11:$H$555,1,FALSE)</f>
        <v>401128116</v>
      </c>
      <c r="Z992">
        <f>VLOOKUP($Y992, NFLGames!$H$11:$K$555,2,FALSE)</f>
        <v>2019</v>
      </c>
      <c r="AA992">
        <f>VLOOKUP($Y992, NFLGames!$H$11:$K$555,3,FALSE)</f>
        <v>6</v>
      </c>
      <c r="AB992" s="6">
        <f>IF(A993=0, 0, AH993-tbl_pbp[[#This Row],[Saints Win %]])</f>
        <v>-6.0000000000000053E-3</v>
      </c>
      <c r="AE992">
        <f>ABS(tbl_pbp[[#This Row],[play.homeScore]]-tbl_pbp[[#This Row],[play.awayScore]])</f>
        <v>7</v>
      </c>
      <c r="AF992">
        <f>IF(tbl_pbp[[#This Row],[Play Saints Win % Increase]]&gt;=$AF$4,1,0)</f>
        <v>0</v>
      </c>
      <c r="AG992" t="str">
        <f>VLOOKUP(tbl_pbp[[#This Row],[gameId]], games!$B$2:$T$40, 9, FALSE)</f>
        <v>new-orleans-saints</v>
      </c>
      <c r="AH992" s="5">
        <f>IF(tbl_pbp[[#This Row],[AwayTeam]] &lt;&gt; "new-orleans-saints", tbl_pbp[[#This Row],[homeWinPercentage]], 1-tbl_pbp[[#This Row],[homeWinPercentage]])</f>
        <v>0.90400000000000003</v>
      </c>
      <c r="AI992" s="13">
        <f>tbl_pbp[[#This Row],[Kamara]]*tbl_pbp[[#This Row],[Impactful Play]]</f>
        <v>0</v>
      </c>
      <c r="AJ992" s="13">
        <f>tbl_pbp[[#This Row],[Thomas]]*tbl_pbp[[#This Row],[Impactful Play]]</f>
        <v>0</v>
      </c>
      <c r="AK992" s="13" t="str">
        <f>VLOOKUP(tbl_pbp[[#This Row],[Play Saints Win % Increase]], tbl_impact[],3,TRUE)</f>
        <v>Bad (0 to -5%)</v>
      </c>
    </row>
    <row r="993" spans="1:37">
      <c r="A993" s="1">
        <v>141</v>
      </c>
      <c r="B993" s="5">
        <v>0.10199999999999999</v>
      </c>
      <c r="C993" t="s">
        <v>11086</v>
      </c>
      <c r="D993">
        <v>0</v>
      </c>
      <c r="E993">
        <v>0</v>
      </c>
      <c r="F993">
        <v>4</v>
      </c>
      <c r="G993">
        <v>6</v>
      </c>
      <c r="H993">
        <v>13</v>
      </c>
      <c r="I993">
        <v>10</v>
      </c>
      <c r="J993">
        <v>60</v>
      </c>
      <c r="K993" t="s">
        <v>29</v>
      </c>
      <c r="L993">
        <v>1</v>
      </c>
      <c r="M993">
        <v>60</v>
      </c>
      <c r="N993" t="s">
        <v>11087</v>
      </c>
      <c r="O993" t="s">
        <v>4639</v>
      </c>
      <c r="P993" t="s">
        <v>45</v>
      </c>
      <c r="Q993" t="s">
        <v>46</v>
      </c>
      <c r="R993" t="s">
        <v>47</v>
      </c>
      <c r="S993" t="s">
        <v>33</v>
      </c>
      <c r="T993" t="s">
        <v>117</v>
      </c>
      <c r="U993" t="s">
        <v>118</v>
      </c>
      <c r="V993" t="s">
        <v>10699</v>
      </c>
      <c r="X993" t="str">
        <f>VLOOKUP(pbp!V3743, games!$B$2:$R$40, 3, FALSE)</f>
        <v>2020-10-25T17:00Z</v>
      </c>
      <c r="Y993">
        <f>VLOOKUP(1*V993,NFLGames!$H$11:$H$555,1,FALSE)</f>
        <v>401128116</v>
      </c>
      <c r="Z993">
        <f>VLOOKUP($Y993, NFLGames!$H$11:$K$555,2,FALSE)</f>
        <v>2019</v>
      </c>
      <c r="AA993">
        <f>VLOOKUP($Y993, NFLGames!$H$11:$K$555,3,FALSE)</f>
        <v>6</v>
      </c>
      <c r="AB993" s="6">
        <f>IF(A994=0, 0, AH994-tbl_pbp[[#This Row],[Saints Win %]])</f>
        <v>1.6000000000000014E-2</v>
      </c>
      <c r="AE993">
        <f>ABS(tbl_pbp[[#This Row],[play.homeScore]]-tbl_pbp[[#This Row],[play.awayScore]])</f>
        <v>7</v>
      </c>
      <c r="AF993">
        <f>IF(tbl_pbp[[#This Row],[Play Saints Win % Increase]]&gt;=$AF$4,1,0)</f>
        <v>0</v>
      </c>
      <c r="AG993" t="str">
        <f>VLOOKUP(tbl_pbp[[#This Row],[gameId]], games!$B$2:$T$40, 9, FALSE)</f>
        <v>new-orleans-saints</v>
      </c>
      <c r="AH993" s="5">
        <f>IF(tbl_pbp[[#This Row],[AwayTeam]] &lt;&gt; "new-orleans-saints", tbl_pbp[[#This Row],[homeWinPercentage]], 1-tbl_pbp[[#This Row],[homeWinPercentage]])</f>
        <v>0.89800000000000002</v>
      </c>
      <c r="AI993" s="13">
        <f>tbl_pbp[[#This Row],[Kamara]]*tbl_pbp[[#This Row],[Impactful Play]]</f>
        <v>0</v>
      </c>
      <c r="AJ993" s="13">
        <f>tbl_pbp[[#This Row],[Thomas]]*tbl_pbp[[#This Row],[Impactful Play]]</f>
        <v>0</v>
      </c>
      <c r="AK993" s="13" t="str">
        <f>VLOOKUP(tbl_pbp[[#This Row],[Play Saints Win % Increase]], tbl_impact[],3,TRUE)</f>
        <v>Scented (0 to +5%)</v>
      </c>
    </row>
    <row r="994" spans="1:37">
      <c r="A994" s="1">
        <v>142</v>
      </c>
      <c r="B994" s="5">
        <v>8.5999999999999993E-2</v>
      </c>
      <c r="C994" t="s">
        <v>11088</v>
      </c>
      <c r="D994">
        <v>0</v>
      </c>
      <c r="E994">
        <v>0</v>
      </c>
      <c r="F994">
        <v>4</v>
      </c>
      <c r="G994">
        <v>6</v>
      </c>
      <c r="H994">
        <v>13</v>
      </c>
      <c r="I994">
        <v>6</v>
      </c>
      <c r="J994">
        <v>56</v>
      </c>
      <c r="K994" t="s">
        <v>29</v>
      </c>
      <c r="L994">
        <v>2</v>
      </c>
      <c r="M994">
        <v>47</v>
      </c>
      <c r="N994" t="s">
        <v>11089</v>
      </c>
      <c r="O994" t="s">
        <v>9534</v>
      </c>
      <c r="P994" t="s">
        <v>22</v>
      </c>
      <c r="Q994" t="s">
        <v>37</v>
      </c>
      <c r="S994" t="s">
        <v>60</v>
      </c>
      <c r="T994" t="s">
        <v>467</v>
      </c>
      <c r="U994" t="s">
        <v>5144</v>
      </c>
      <c r="V994" t="s">
        <v>10699</v>
      </c>
      <c r="X994" t="str">
        <f>VLOOKUP(pbp!V3744, games!$B$2:$R$40, 3, FALSE)</f>
        <v>2020-10-25T17:00Z</v>
      </c>
      <c r="Y994">
        <f>VLOOKUP(1*V994,NFLGames!$H$11:$H$555,1,FALSE)</f>
        <v>401128116</v>
      </c>
      <c r="Z994">
        <f>VLOOKUP($Y994, NFLGames!$H$11:$K$555,2,FALSE)</f>
        <v>2019</v>
      </c>
      <c r="AA994">
        <f>VLOOKUP($Y994, NFLGames!$H$11:$K$555,3,FALSE)</f>
        <v>6</v>
      </c>
      <c r="AB994" s="6">
        <f>IF(A995=0, 0, AH995-tbl_pbp[[#This Row],[Saints Win %]])</f>
        <v>-6.800000000000006E-2</v>
      </c>
      <c r="AE994">
        <f>ABS(tbl_pbp[[#This Row],[play.homeScore]]-tbl_pbp[[#This Row],[play.awayScore]])</f>
        <v>7</v>
      </c>
      <c r="AF994">
        <f>IF(tbl_pbp[[#This Row],[Play Saints Win % Increase]]&gt;=$AF$4,1,0)</f>
        <v>0</v>
      </c>
      <c r="AG994" t="str">
        <f>VLOOKUP(tbl_pbp[[#This Row],[gameId]], games!$B$2:$T$40, 9, FALSE)</f>
        <v>new-orleans-saints</v>
      </c>
      <c r="AH994" s="5">
        <f>IF(tbl_pbp[[#This Row],[AwayTeam]] &lt;&gt; "new-orleans-saints", tbl_pbp[[#This Row],[homeWinPercentage]], 1-tbl_pbp[[#This Row],[homeWinPercentage]])</f>
        <v>0.91400000000000003</v>
      </c>
      <c r="AI994" s="13">
        <f>tbl_pbp[[#This Row],[Kamara]]*tbl_pbp[[#This Row],[Impactful Play]]</f>
        <v>0</v>
      </c>
      <c r="AJ994" s="13">
        <f>tbl_pbp[[#This Row],[Thomas]]*tbl_pbp[[#This Row],[Impactful Play]]</f>
        <v>0</v>
      </c>
      <c r="AK994" s="13" t="str">
        <f>VLOOKUP(tbl_pbp[[#This Row],[Play Saints Win % Increase]], tbl_impact[],3,TRUE)</f>
        <v>Smelly (worse than-5% -&gt; -10%)</v>
      </c>
    </row>
    <row r="995" spans="1:37">
      <c r="A995" s="1">
        <v>143</v>
      </c>
      <c r="B995" s="5">
        <v>0.154</v>
      </c>
      <c r="C995" t="s">
        <v>11090</v>
      </c>
      <c r="D995">
        <v>0</v>
      </c>
      <c r="E995">
        <v>0</v>
      </c>
      <c r="F995">
        <v>4</v>
      </c>
      <c r="G995">
        <v>6</v>
      </c>
      <c r="H995">
        <v>13</v>
      </c>
      <c r="I995">
        <v>6</v>
      </c>
      <c r="J995">
        <v>56</v>
      </c>
      <c r="K995" t="s">
        <v>29</v>
      </c>
      <c r="L995">
        <v>3</v>
      </c>
      <c r="M995">
        <v>56</v>
      </c>
      <c r="N995" t="s">
        <v>11091</v>
      </c>
      <c r="O995" t="s">
        <v>182</v>
      </c>
      <c r="P995" t="s">
        <v>167</v>
      </c>
      <c r="Q995" t="s">
        <v>168</v>
      </c>
      <c r="S995" t="s">
        <v>302</v>
      </c>
      <c r="T995" t="s">
        <v>467</v>
      </c>
      <c r="U995" t="s">
        <v>11092</v>
      </c>
      <c r="V995" t="s">
        <v>10699</v>
      </c>
      <c r="X995" t="str">
        <f>VLOOKUP(pbp!V3745, games!$B$2:$R$40, 3, FALSE)</f>
        <v>2020-10-25T17:00Z</v>
      </c>
      <c r="Y995">
        <f>VLOOKUP(1*V995,NFLGames!$H$11:$H$555,1,FALSE)</f>
        <v>401128116</v>
      </c>
      <c r="Z995">
        <f>VLOOKUP($Y995, NFLGames!$H$11:$K$555,2,FALSE)</f>
        <v>2019</v>
      </c>
      <c r="AA995">
        <f>VLOOKUP($Y995, NFLGames!$H$11:$K$555,3,FALSE)</f>
        <v>6</v>
      </c>
      <c r="AB995" s="6">
        <f>IF(A996=0, 0, AH996-tbl_pbp[[#This Row],[Saints Win %]])</f>
        <v>0.13700000000000001</v>
      </c>
      <c r="AE995">
        <f>ABS(tbl_pbp[[#This Row],[play.homeScore]]-tbl_pbp[[#This Row],[play.awayScore]])</f>
        <v>7</v>
      </c>
      <c r="AF995">
        <f>IF(tbl_pbp[[#This Row],[Play Saints Win % Increase]]&gt;=$AF$4,1,0)</f>
        <v>1</v>
      </c>
      <c r="AG995" t="str">
        <f>VLOOKUP(tbl_pbp[[#This Row],[gameId]], games!$B$2:$T$40, 9, FALSE)</f>
        <v>new-orleans-saints</v>
      </c>
      <c r="AH995" s="5">
        <f>IF(tbl_pbp[[#This Row],[AwayTeam]] &lt;&gt; "new-orleans-saints", tbl_pbp[[#This Row],[homeWinPercentage]], 1-tbl_pbp[[#This Row],[homeWinPercentage]])</f>
        <v>0.84599999999999997</v>
      </c>
      <c r="AI995" s="13">
        <f>tbl_pbp[[#This Row],[Kamara]]*tbl_pbp[[#This Row],[Impactful Play]]</f>
        <v>0</v>
      </c>
      <c r="AJ995" s="13">
        <f>tbl_pbp[[#This Row],[Thomas]]*tbl_pbp[[#This Row],[Impactful Play]]</f>
        <v>0</v>
      </c>
      <c r="AK995" s="13" t="str">
        <f>VLOOKUP(tbl_pbp[[#This Row],[Play Saints Win % Increase]], tbl_impact[],3,TRUE)</f>
        <v>Fragrant (10% to 20%)</v>
      </c>
    </row>
    <row r="996" spans="1:37">
      <c r="A996" s="1">
        <v>144</v>
      </c>
      <c r="B996" s="5">
        <v>1.7000000000000001E-2</v>
      </c>
      <c r="C996" t="s">
        <v>11093</v>
      </c>
      <c r="D996">
        <v>0</v>
      </c>
      <c r="E996">
        <v>0</v>
      </c>
      <c r="F996">
        <v>4</v>
      </c>
      <c r="G996">
        <v>6</v>
      </c>
      <c r="H996">
        <v>13</v>
      </c>
      <c r="I996">
        <v>12</v>
      </c>
      <c r="J996">
        <v>62</v>
      </c>
      <c r="K996" t="s">
        <v>29</v>
      </c>
      <c r="L996">
        <v>4</v>
      </c>
      <c r="M996">
        <v>62</v>
      </c>
      <c r="N996" t="s">
        <v>11094</v>
      </c>
      <c r="O996" t="s">
        <v>1672</v>
      </c>
      <c r="P996" t="s">
        <v>66</v>
      </c>
      <c r="Q996" t="s">
        <v>67</v>
      </c>
      <c r="R996" t="s">
        <v>68</v>
      </c>
      <c r="S996" t="s">
        <v>204</v>
      </c>
      <c r="T996" t="s">
        <v>358</v>
      </c>
      <c r="U996" t="s">
        <v>11095</v>
      </c>
      <c r="V996" t="s">
        <v>10699</v>
      </c>
      <c r="X996" t="str">
        <f>VLOOKUP(pbp!V3746, games!$B$2:$R$40, 3, FALSE)</f>
        <v>2020-10-25T17:00Z</v>
      </c>
      <c r="Y996">
        <f>VLOOKUP(1*V996,NFLGames!$H$11:$H$555,1,FALSE)</f>
        <v>401128116</v>
      </c>
      <c r="Z996">
        <f>VLOOKUP($Y996, NFLGames!$H$11:$K$555,2,FALSE)</f>
        <v>2019</v>
      </c>
      <c r="AA996">
        <f>VLOOKUP($Y996, NFLGames!$H$11:$K$555,3,FALSE)</f>
        <v>6</v>
      </c>
      <c r="AB996" s="6">
        <f>IF(A997=0, 0, AH997-tbl_pbp[[#This Row],[Saints Win %]])</f>
        <v>-9.5999999999999974E-2</v>
      </c>
      <c r="AE996">
        <f>ABS(tbl_pbp[[#This Row],[play.homeScore]]-tbl_pbp[[#This Row],[play.awayScore]])</f>
        <v>7</v>
      </c>
      <c r="AF996">
        <f>IF(tbl_pbp[[#This Row],[Play Saints Win % Increase]]&gt;=$AF$4,1,0)</f>
        <v>0</v>
      </c>
      <c r="AG996" t="str">
        <f>VLOOKUP(tbl_pbp[[#This Row],[gameId]], games!$B$2:$T$40, 9, FALSE)</f>
        <v>new-orleans-saints</v>
      </c>
      <c r="AH996" s="5">
        <f>IF(tbl_pbp[[#This Row],[AwayTeam]] &lt;&gt; "new-orleans-saints", tbl_pbp[[#This Row],[homeWinPercentage]], 1-tbl_pbp[[#This Row],[homeWinPercentage]])</f>
        <v>0.98299999999999998</v>
      </c>
      <c r="AI996" s="13">
        <f>tbl_pbp[[#This Row],[Kamara]]*tbl_pbp[[#This Row],[Impactful Play]]</f>
        <v>0</v>
      </c>
      <c r="AJ996" s="13">
        <f>tbl_pbp[[#This Row],[Thomas]]*tbl_pbp[[#This Row],[Impactful Play]]</f>
        <v>0</v>
      </c>
      <c r="AK996" s="13" t="str">
        <f>VLOOKUP(tbl_pbp[[#This Row],[Play Saints Win % Increase]], tbl_impact[],3,TRUE)</f>
        <v>Smelly (worse than-5% -&gt; -10%)</v>
      </c>
    </row>
    <row r="997" spans="1:37">
      <c r="A997" s="1">
        <v>145</v>
      </c>
      <c r="B997" s="5">
        <v>0.113</v>
      </c>
      <c r="C997" t="s">
        <v>11096</v>
      </c>
      <c r="D997">
        <v>0</v>
      </c>
      <c r="E997">
        <v>0</v>
      </c>
      <c r="F997">
        <v>4</v>
      </c>
      <c r="G997">
        <v>6</v>
      </c>
      <c r="H997">
        <v>13</v>
      </c>
      <c r="I997">
        <v>10</v>
      </c>
      <c r="J997">
        <v>11</v>
      </c>
      <c r="K997" t="s">
        <v>10697</v>
      </c>
      <c r="L997">
        <v>1</v>
      </c>
      <c r="M997">
        <v>89</v>
      </c>
      <c r="N997" t="s">
        <v>11097</v>
      </c>
      <c r="O997" t="s">
        <v>1672</v>
      </c>
      <c r="P997" t="s">
        <v>45</v>
      </c>
      <c r="Q997" t="s">
        <v>46</v>
      </c>
      <c r="R997" t="s">
        <v>47</v>
      </c>
      <c r="S997" t="s">
        <v>33</v>
      </c>
      <c r="T997" t="s">
        <v>11098</v>
      </c>
      <c r="U997" t="s">
        <v>11099</v>
      </c>
      <c r="V997" t="s">
        <v>10699</v>
      </c>
      <c r="X997" t="str">
        <f>VLOOKUP(pbp!V3747, games!$B$2:$R$40, 3, FALSE)</f>
        <v>2020-10-25T17:00Z</v>
      </c>
      <c r="Y997">
        <f>VLOOKUP(1*V997,NFLGames!$H$11:$H$555,1,FALSE)</f>
        <v>401128116</v>
      </c>
      <c r="Z997">
        <f>VLOOKUP($Y997, NFLGames!$H$11:$K$555,2,FALSE)</f>
        <v>2019</v>
      </c>
      <c r="AA997">
        <f>VLOOKUP($Y997, NFLGames!$H$11:$K$555,3,FALSE)</f>
        <v>6</v>
      </c>
      <c r="AB997" s="6">
        <f>IF(A998=0, 0, AH998-tbl_pbp[[#This Row],[Saints Win %]])</f>
        <v>1.2000000000000011E-2</v>
      </c>
      <c r="AE997">
        <f>ABS(tbl_pbp[[#This Row],[play.homeScore]]-tbl_pbp[[#This Row],[play.awayScore]])</f>
        <v>7</v>
      </c>
      <c r="AF997">
        <f>IF(tbl_pbp[[#This Row],[Play Saints Win % Increase]]&gt;=$AF$4,1,0)</f>
        <v>0</v>
      </c>
      <c r="AG997" t="str">
        <f>VLOOKUP(tbl_pbp[[#This Row],[gameId]], games!$B$2:$T$40, 9, FALSE)</f>
        <v>new-orleans-saints</v>
      </c>
      <c r="AH997" s="5">
        <f>IF(tbl_pbp[[#This Row],[AwayTeam]] &lt;&gt; "new-orleans-saints", tbl_pbp[[#This Row],[homeWinPercentage]], 1-tbl_pbp[[#This Row],[homeWinPercentage]])</f>
        <v>0.88700000000000001</v>
      </c>
      <c r="AI997" s="13">
        <f>tbl_pbp[[#This Row],[Kamara]]*tbl_pbp[[#This Row],[Impactful Play]]</f>
        <v>0</v>
      </c>
      <c r="AJ997" s="13">
        <f>tbl_pbp[[#This Row],[Thomas]]*tbl_pbp[[#This Row],[Impactful Play]]</f>
        <v>0</v>
      </c>
      <c r="AK997" s="13" t="str">
        <f>VLOOKUP(tbl_pbp[[#This Row],[Play Saints Win % Increase]], tbl_impact[],3,TRUE)</f>
        <v>Scented (0 to +5%)</v>
      </c>
    </row>
    <row r="998" spans="1:37">
      <c r="A998" s="1">
        <v>146</v>
      </c>
      <c r="B998" s="5">
        <v>0.10100000000000001</v>
      </c>
      <c r="C998" t="s">
        <v>11100</v>
      </c>
      <c r="D998">
        <v>0</v>
      </c>
      <c r="E998">
        <v>0</v>
      </c>
      <c r="F998">
        <v>4</v>
      </c>
      <c r="G998">
        <v>6</v>
      </c>
      <c r="H998">
        <v>13</v>
      </c>
      <c r="I998">
        <v>6</v>
      </c>
      <c r="J998">
        <v>15</v>
      </c>
      <c r="K998" t="s">
        <v>10697</v>
      </c>
      <c r="L998">
        <v>2</v>
      </c>
      <c r="M998">
        <v>85</v>
      </c>
      <c r="N998" t="s">
        <v>11101</v>
      </c>
      <c r="O998" t="s">
        <v>526</v>
      </c>
      <c r="P998" t="s">
        <v>45</v>
      </c>
      <c r="Q998" t="s">
        <v>46</v>
      </c>
      <c r="R998" t="s">
        <v>47</v>
      </c>
      <c r="S998" t="s">
        <v>60</v>
      </c>
      <c r="T998" t="s">
        <v>10841</v>
      </c>
      <c r="U998" t="s">
        <v>11102</v>
      </c>
      <c r="V998" t="s">
        <v>10699</v>
      </c>
      <c r="X998" t="str">
        <f>VLOOKUP(pbp!V3748, games!$B$2:$R$40, 3, FALSE)</f>
        <v>2020-10-25T17:00Z</v>
      </c>
      <c r="Y998">
        <f>VLOOKUP(1*V998,NFLGames!$H$11:$H$555,1,FALSE)</f>
        <v>401128116</v>
      </c>
      <c r="Z998">
        <f>VLOOKUP($Y998, NFLGames!$H$11:$K$555,2,FALSE)</f>
        <v>2019</v>
      </c>
      <c r="AA998">
        <f>VLOOKUP($Y998, NFLGames!$H$11:$K$555,3,FALSE)</f>
        <v>6</v>
      </c>
      <c r="AB998" s="6">
        <f>IF(A999=0, 0, AH999-tbl_pbp[[#This Row],[Saints Win %]])</f>
        <v>3.8999999999999924E-2</v>
      </c>
      <c r="AE998">
        <f>ABS(tbl_pbp[[#This Row],[play.homeScore]]-tbl_pbp[[#This Row],[play.awayScore]])</f>
        <v>7</v>
      </c>
      <c r="AF998">
        <f>IF(tbl_pbp[[#This Row],[Play Saints Win % Increase]]&gt;=$AF$4,1,0)</f>
        <v>0</v>
      </c>
      <c r="AG998" t="str">
        <f>VLOOKUP(tbl_pbp[[#This Row],[gameId]], games!$B$2:$T$40, 9, FALSE)</f>
        <v>new-orleans-saints</v>
      </c>
      <c r="AH998" s="5">
        <f>IF(tbl_pbp[[#This Row],[AwayTeam]] &lt;&gt; "new-orleans-saints", tbl_pbp[[#This Row],[homeWinPercentage]], 1-tbl_pbp[[#This Row],[homeWinPercentage]])</f>
        <v>0.89900000000000002</v>
      </c>
      <c r="AI998" s="13">
        <f>tbl_pbp[[#This Row],[Kamara]]*tbl_pbp[[#This Row],[Impactful Play]]</f>
        <v>0</v>
      </c>
      <c r="AJ998" s="13">
        <f>tbl_pbp[[#This Row],[Thomas]]*tbl_pbp[[#This Row],[Impactful Play]]</f>
        <v>0</v>
      </c>
      <c r="AK998" s="13" t="str">
        <f>VLOOKUP(tbl_pbp[[#This Row],[Play Saints Win % Increase]], tbl_impact[],3,TRUE)</f>
        <v>Scented (0 to +5%)</v>
      </c>
    </row>
    <row r="999" spans="1:37">
      <c r="A999" s="1">
        <v>147</v>
      </c>
      <c r="B999" s="5">
        <v>6.2E-2</v>
      </c>
      <c r="C999" t="s">
        <v>11103</v>
      </c>
      <c r="D999">
        <v>0</v>
      </c>
      <c r="E999">
        <v>0</v>
      </c>
      <c r="F999">
        <v>4</v>
      </c>
      <c r="G999">
        <v>6</v>
      </c>
      <c r="H999">
        <v>13</v>
      </c>
      <c r="I999">
        <v>5</v>
      </c>
      <c r="J999">
        <v>16</v>
      </c>
      <c r="K999" t="s">
        <v>10697</v>
      </c>
      <c r="L999">
        <v>3</v>
      </c>
      <c r="M999">
        <v>84</v>
      </c>
      <c r="N999" t="s">
        <v>11104</v>
      </c>
      <c r="O999" t="s">
        <v>965</v>
      </c>
      <c r="P999" t="s">
        <v>22</v>
      </c>
      <c r="Q999" t="s">
        <v>37</v>
      </c>
      <c r="S999" t="s">
        <v>42</v>
      </c>
      <c r="T999" t="s">
        <v>11105</v>
      </c>
      <c r="U999" t="s">
        <v>11106</v>
      </c>
      <c r="V999" t="s">
        <v>10699</v>
      </c>
      <c r="X999" t="str">
        <f>VLOOKUP(pbp!V3749, games!$B$2:$R$40, 3, FALSE)</f>
        <v>2020-10-25T17:00Z</v>
      </c>
      <c r="Y999">
        <f>VLOOKUP(1*V999,NFLGames!$H$11:$H$555,1,FALSE)</f>
        <v>401128116</v>
      </c>
      <c r="Z999">
        <f>VLOOKUP($Y999, NFLGames!$H$11:$K$555,2,FALSE)</f>
        <v>2019</v>
      </c>
      <c r="AA999">
        <f>VLOOKUP($Y999, NFLGames!$H$11:$K$555,3,FALSE)</f>
        <v>6</v>
      </c>
      <c r="AB999" s="6">
        <f>IF(A1000=0, 0, AH1000-tbl_pbp[[#This Row],[Saints Win %]])</f>
        <v>-1.2999999999999901E-2</v>
      </c>
      <c r="AE999">
        <f>ABS(tbl_pbp[[#This Row],[play.homeScore]]-tbl_pbp[[#This Row],[play.awayScore]])</f>
        <v>7</v>
      </c>
      <c r="AF999">
        <f>IF(tbl_pbp[[#This Row],[Play Saints Win % Increase]]&gt;=$AF$4,1,0)</f>
        <v>0</v>
      </c>
      <c r="AG999" t="str">
        <f>VLOOKUP(tbl_pbp[[#This Row],[gameId]], games!$B$2:$T$40, 9, FALSE)</f>
        <v>new-orleans-saints</v>
      </c>
      <c r="AH999" s="5">
        <f>IF(tbl_pbp[[#This Row],[AwayTeam]] &lt;&gt; "new-orleans-saints", tbl_pbp[[#This Row],[homeWinPercentage]], 1-tbl_pbp[[#This Row],[homeWinPercentage]])</f>
        <v>0.93799999999999994</v>
      </c>
      <c r="AI999" s="13">
        <f>tbl_pbp[[#This Row],[Kamara]]*tbl_pbp[[#This Row],[Impactful Play]]</f>
        <v>0</v>
      </c>
      <c r="AJ999" s="13">
        <f>tbl_pbp[[#This Row],[Thomas]]*tbl_pbp[[#This Row],[Impactful Play]]</f>
        <v>0</v>
      </c>
      <c r="AK999" s="13" t="str">
        <f>VLOOKUP(tbl_pbp[[#This Row],[Play Saints Win % Increase]], tbl_impact[],3,TRUE)</f>
        <v>Bad (0 to -5%)</v>
      </c>
    </row>
    <row r="1000" spans="1:37">
      <c r="A1000" s="1">
        <v>148</v>
      </c>
      <c r="B1000" s="5">
        <v>7.4999999999999997E-2</v>
      </c>
      <c r="C1000" t="s">
        <v>11107</v>
      </c>
      <c r="D1000">
        <v>0</v>
      </c>
      <c r="E1000">
        <v>0</v>
      </c>
      <c r="F1000">
        <v>4</v>
      </c>
      <c r="G1000">
        <v>6</v>
      </c>
      <c r="H1000">
        <v>13</v>
      </c>
      <c r="I1000">
        <v>5</v>
      </c>
      <c r="J1000">
        <v>16</v>
      </c>
      <c r="K1000" t="s">
        <v>10697</v>
      </c>
      <c r="L1000">
        <v>4</v>
      </c>
      <c r="M1000">
        <v>84</v>
      </c>
      <c r="N1000" t="s">
        <v>11108</v>
      </c>
      <c r="O1000" t="s">
        <v>1092</v>
      </c>
      <c r="P1000" t="s">
        <v>66</v>
      </c>
      <c r="Q1000" t="s">
        <v>67</v>
      </c>
      <c r="R1000" t="s">
        <v>68</v>
      </c>
      <c r="S1000" t="s">
        <v>78</v>
      </c>
      <c r="T1000" t="s">
        <v>11105</v>
      </c>
      <c r="U1000" t="s">
        <v>11109</v>
      </c>
      <c r="V1000" t="s">
        <v>10699</v>
      </c>
      <c r="X1000" t="str">
        <f>VLOOKUP(pbp!V3750, games!$B$2:$R$40, 3, FALSE)</f>
        <v>2020-10-25T17:00Z</v>
      </c>
      <c r="Y1000">
        <f>VLOOKUP(1*V1000,NFLGames!$H$11:$H$555,1,FALSE)</f>
        <v>401128116</v>
      </c>
      <c r="Z1000">
        <f>VLOOKUP($Y1000, NFLGames!$H$11:$K$555,2,FALSE)</f>
        <v>2019</v>
      </c>
      <c r="AA1000">
        <f>VLOOKUP($Y1000, NFLGames!$H$11:$K$555,3,FALSE)</f>
        <v>6</v>
      </c>
      <c r="AB1000" s="6">
        <f>IF(A1001=0, 0, AH1001-tbl_pbp[[#This Row],[Saints Win %]])</f>
        <v>3.0000000000000027E-3</v>
      </c>
      <c r="AE1000">
        <f>ABS(tbl_pbp[[#This Row],[play.homeScore]]-tbl_pbp[[#This Row],[play.awayScore]])</f>
        <v>7</v>
      </c>
      <c r="AF1000">
        <f>IF(tbl_pbp[[#This Row],[Play Saints Win % Increase]]&gt;=$AF$4,1,0)</f>
        <v>0</v>
      </c>
      <c r="AG1000" t="str">
        <f>VLOOKUP(tbl_pbp[[#This Row],[gameId]], games!$B$2:$T$40, 9, FALSE)</f>
        <v>new-orleans-saints</v>
      </c>
      <c r="AH1000" s="5">
        <f>IF(tbl_pbp[[#This Row],[AwayTeam]] &lt;&gt; "new-orleans-saints", tbl_pbp[[#This Row],[homeWinPercentage]], 1-tbl_pbp[[#This Row],[homeWinPercentage]])</f>
        <v>0.92500000000000004</v>
      </c>
      <c r="AI1000" s="13">
        <f>tbl_pbp[[#This Row],[Kamara]]*tbl_pbp[[#This Row],[Impactful Play]]</f>
        <v>0</v>
      </c>
      <c r="AJ1000" s="13">
        <f>tbl_pbp[[#This Row],[Thomas]]*tbl_pbp[[#This Row],[Impactful Play]]</f>
        <v>0</v>
      </c>
      <c r="AK1000" s="13" t="str">
        <f>VLOOKUP(tbl_pbp[[#This Row],[Play Saints Win % Increase]], tbl_impact[],3,TRUE)</f>
        <v>Scented (0 to +5%)</v>
      </c>
    </row>
    <row r="1001" spans="1:37">
      <c r="A1001" s="1">
        <v>149</v>
      </c>
      <c r="B1001" s="5">
        <v>7.1999999999999995E-2</v>
      </c>
      <c r="C1001" t="s">
        <v>11110</v>
      </c>
      <c r="D1001">
        <v>0</v>
      </c>
      <c r="E1001">
        <v>0</v>
      </c>
      <c r="F1001">
        <v>4</v>
      </c>
      <c r="G1001">
        <v>6</v>
      </c>
      <c r="H1001">
        <v>13</v>
      </c>
      <c r="I1001">
        <v>10</v>
      </c>
      <c r="J1001">
        <v>60</v>
      </c>
      <c r="K1001" t="s">
        <v>29</v>
      </c>
      <c r="L1001">
        <v>1</v>
      </c>
      <c r="M1001">
        <v>60</v>
      </c>
      <c r="N1001" t="s">
        <v>11111</v>
      </c>
      <c r="O1001" t="s">
        <v>6560</v>
      </c>
      <c r="P1001" t="s">
        <v>45</v>
      </c>
      <c r="Q1001" t="s">
        <v>46</v>
      </c>
      <c r="R1001" t="s">
        <v>47</v>
      </c>
      <c r="S1001" t="s">
        <v>33</v>
      </c>
      <c r="T1001" t="s">
        <v>117</v>
      </c>
      <c r="U1001" t="s">
        <v>118</v>
      </c>
      <c r="V1001" t="s">
        <v>10699</v>
      </c>
      <c r="X1001" t="str">
        <f>VLOOKUP(pbp!V3751, games!$B$2:$R$40, 3, FALSE)</f>
        <v>2020-10-25T17:00Z</v>
      </c>
      <c r="Y1001">
        <f>VLOOKUP(1*V1001,NFLGames!$H$11:$H$555,1,FALSE)</f>
        <v>401128116</v>
      </c>
      <c r="Z1001">
        <f>VLOOKUP($Y1001, NFLGames!$H$11:$K$555,2,FALSE)</f>
        <v>2019</v>
      </c>
      <c r="AA1001">
        <f>VLOOKUP($Y1001, NFLGames!$H$11:$K$555,3,FALSE)</f>
        <v>6</v>
      </c>
      <c r="AB1001" s="6">
        <f>IF(A1002=0, 0, AH1002-tbl_pbp[[#This Row],[Saints Win %]])</f>
        <v>1.9999999999999907E-2</v>
      </c>
      <c r="AE1001">
        <f>ABS(tbl_pbp[[#This Row],[play.homeScore]]-tbl_pbp[[#This Row],[play.awayScore]])</f>
        <v>7</v>
      </c>
      <c r="AF1001">
        <f>IF(tbl_pbp[[#This Row],[Play Saints Win % Increase]]&gt;=$AF$4,1,0)</f>
        <v>0</v>
      </c>
      <c r="AG1001" t="str">
        <f>VLOOKUP(tbl_pbp[[#This Row],[gameId]], games!$B$2:$T$40, 9, FALSE)</f>
        <v>new-orleans-saints</v>
      </c>
      <c r="AH1001" s="5">
        <f>IF(tbl_pbp[[#This Row],[AwayTeam]] &lt;&gt; "new-orleans-saints", tbl_pbp[[#This Row],[homeWinPercentage]], 1-tbl_pbp[[#This Row],[homeWinPercentage]])</f>
        <v>0.92800000000000005</v>
      </c>
      <c r="AI1001" s="13">
        <f>tbl_pbp[[#This Row],[Kamara]]*tbl_pbp[[#This Row],[Impactful Play]]</f>
        <v>0</v>
      </c>
      <c r="AJ1001" s="13">
        <f>tbl_pbp[[#This Row],[Thomas]]*tbl_pbp[[#This Row],[Impactful Play]]</f>
        <v>0</v>
      </c>
      <c r="AK1001" s="13" t="str">
        <f>VLOOKUP(tbl_pbp[[#This Row],[Play Saints Win % Increase]], tbl_impact[],3,TRUE)</f>
        <v>Scented (0 to +5%)</v>
      </c>
    </row>
    <row r="1002" spans="1:37">
      <c r="A1002" s="1">
        <v>150</v>
      </c>
      <c r="B1002" s="5">
        <v>5.1999999999999998E-2</v>
      </c>
      <c r="C1002" t="s">
        <v>11112</v>
      </c>
      <c r="D1002">
        <v>0</v>
      </c>
      <c r="E1002">
        <v>0</v>
      </c>
      <c r="F1002">
        <v>4</v>
      </c>
      <c r="G1002">
        <v>6</v>
      </c>
      <c r="H1002">
        <v>13</v>
      </c>
      <c r="I1002">
        <v>4</v>
      </c>
      <c r="J1002">
        <v>54</v>
      </c>
      <c r="K1002" t="s">
        <v>29</v>
      </c>
      <c r="L1002">
        <v>2</v>
      </c>
      <c r="M1002">
        <v>54</v>
      </c>
      <c r="N1002" t="s">
        <v>11113</v>
      </c>
      <c r="O1002" t="s">
        <v>1567</v>
      </c>
      <c r="P1002" t="s">
        <v>30</v>
      </c>
      <c r="Q1002" t="s">
        <v>31</v>
      </c>
      <c r="R1002" t="s">
        <v>32</v>
      </c>
      <c r="S1002" t="s">
        <v>135</v>
      </c>
      <c r="T1002" t="s">
        <v>435</v>
      </c>
      <c r="U1002" t="s">
        <v>10959</v>
      </c>
      <c r="V1002" t="s">
        <v>10699</v>
      </c>
      <c r="X1002" t="str">
        <f>VLOOKUP(pbp!V3752, games!$B$2:$R$40, 3, FALSE)</f>
        <v>2020-10-25T17:00Z</v>
      </c>
      <c r="Y1002">
        <f>VLOOKUP(1*V1002,NFLGames!$H$11:$H$555,1,FALSE)</f>
        <v>401128116</v>
      </c>
      <c r="Z1002">
        <f>VLOOKUP($Y1002, NFLGames!$H$11:$K$555,2,FALSE)</f>
        <v>2019</v>
      </c>
      <c r="AA1002">
        <f>VLOOKUP($Y1002, NFLGames!$H$11:$K$555,3,FALSE)</f>
        <v>6</v>
      </c>
      <c r="AB1002" s="6">
        <f>IF(A1003=0, 0, AH1003-tbl_pbp[[#This Row],[Saints Win %]])</f>
        <v>-2.5999999999999912E-2</v>
      </c>
      <c r="AD1002">
        <v>1</v>
      </c>
      <c r="AE1002">
        <f>ABS(tbl_pbp[[#This Row],[play.homeScore]]-tbl_pbp[[#This Row],[play.awayScore]])</f>
        <v>7</v>
      </c>
      <c r="AF1002">
        <f>IF(tbl_pbp[[#This Row],[Play Saints Win % Increase]]&gt;=$AF$4,1,0)</f>
        <v>0</v>
      </c>
      <c r="AG1002" t="str">
        <f>VLOOKUP(tbl_pbp[[#This Row],[gameId]], games!$B$2:$T$40, 9, FALSE)</f>
        <v>new-orleans-saints</v>
      </c>
      <c r="AH1002" s="5">
        <f>IF(tbl_pbp[[#This Row],[AwayTeam]] &lt;&gt; "new-orleans-saints", tbl_pbp[[#This Row],[homeWinPercentage]], 1-tbl_pbp[[#This Row],[homeWinPercentage]])</f>
        <v>0.94799999999999995</v>
      </c>
      <c r="AI1002" s="13">
        <f>tbl_pbp[[#This Row],[Kamara]]*tbl_pbp[[#This Row],[Impactful Play]]</f>
        <v>0</v>
      </c>
      <c r="AJ1002" s="13">
        <f>tbl_pbp[[#This Row],[Thomas]]*tbl_pbp[[#This Row],[Impactful Play]]</f>
        <v>0</v>
      </c>
      <c r="AK1002" s="13" t="str">
        <f>VLOOKUP(tbl_pbp[[#This Row],[Play Saints Win % Increase]], tbl_impact[],3,TRUE)</f>
        <v>Bad (0 to -5%)</v>
      </c>
    </row>
    <row r="1003" spans="1:37">
      <c r="A1003" s="1">
        <v>151</v>
      </c>
      <c r="B1003" s="5">
        <v>7.8E-2</v>
      </c>
      <c r="C1003" t="s">
        <v>11114</v>
      </c>
      <c r="D1003">
        <v>0</v>
      </c>
      <c r="E1003">
        <v>0</v>
      </c>
      <c r="F1003">
        <v>4</v>
      </c>
      <c r="G1003">
        <v>6</v>
      </c>
      <c r="H1003">
        <v>13</v>
      </c>
      <c r="I1003">
        <v>10</v>
      </c>
      <c r="J1003">
        <v>47</v>
      </c>
      <c r="K1003" t="s">
        <v>29</v>
      </c>
      <c r="L1003">
        <v>1</v>
      </c>
      <c r="M1003">
        <v>47</v>
      </c>
      <c r="N1003" t="s">
        <v>11115</v>
      </c>
      <c r="O1003" t="s">
        <v>1280</v>
      </c>
      <c r="P1003" t="s">
        <v>45</v>
      </c>
      <c r="Q1003" t="s">
        <v>46</v>
      </c>
      <c r="R1003" t="s">
        <v>47</v>
      </c>
      <c r="S1003" t="s">
        <v>33</v>
      </c>
      <c r="T1003" t="s">
        <v>11116</v>
      </c>
      <c r="U1003" t="s">
        <v>11117</v>
      </c>
      <c r="V1003" t="s">
        <v>10699</v>
      </c>
      <c r="X1003" t="str">
        <f>VLOOKUP(pbp!V3753, games!$B$2:$R$40, 3, FALSE)</f>
        <v>2020-10-25T17:00Z</v>
      </c>
      <c r="Y1003">
        <f>VLOOKUP(1*V1003,NFLGames!$H$11:$H$555,1,FALSE)</f>
        <v>401128116</v>
      </c>
      <c r="Z1003">
        <f>VLOOKUP($Y1003, NFLGames!$H$11:$K$555,2,FALSE)</f>
        <v>2019</v>
      </c>
      <c r="AA1003">
        <f>VLOOKUP($Y1003, NFLGames!$H$11:$K$555,3,FALSE)</f>
        <v>6</v>
      </c>
      <c r="AB1003" s="6">
        <f>IF(A1004=0, 0, AH1004-tbl_pbp[[#This Row],[Saints Win %]])</f>
        <v>3.499999999999992E-2</v>
      </c>
      <c r="AE1003">
        <f>ABS(tbl_pbp[[#This Row],[play.homeScore]]-tbl_pbp[[#This Row],[play.awayScore]])</f>
        <v>7</v>
      </c>
      <c r="AF1003">
        <f>IF(tbl_pbp[[#This Row],[Play Saints Win % Increase]]&gt;=$AF$4,1,0)</f>
        <v>0</v>
      </c>
      <c r="AG1003" t="str">
        <f>VLOOKUP(tbl_pbp[[#This Row],[gameId]], games!$B$2:$T$40, 9, FALSE)</f>
        <v>new-orleans-saints</v>
      </c>
      <c r="AH1003" s="5">
        <f>IF(tbl_pbp[[#This Row],[AwayTeam]] &lt;&gt; "new-orleans-saints", tbl_pbp[[#This Row],[homeWinPercentage]], 1-tbl_pbp[[#This Row],[homeWinPercentage]])</f>
        <v>0.92200000000000004</v>
      </c>
      <c r="AI1003" s="13">
        <f>tbl_pbp[[#This Row],[Kamara]]*tbl_pbp[[#This Row],[Impactful Play]]</f>
        <v>0</v>
      </c>
      <c r="AJ1003" s="13">
        <f>tbl_pbp[[#This Row],[Thomas]]*tbl_pbp[[#This Row],[Impactful Play]]</f>
        <v>0</v>
      </c>
      <c r="AK1003" s="13" t="str">
        <f>VLOOKUP(tbl_pbp[[#This Row],[Play Saints Win % Increase]], tbl_impact[],3,TRUE)</f>
        <v>Scented (0 to +5%)</v>
      </c>
    </row>
    <row r="1004" spans="1:37">
      <c r="A1004" s="1">
        <v>152</v>
      </c>
      <c r="B1004" s="5">
        <v>4.2999999999999997E-2</v>
      </c>
      <c r="C1004" t="s">
        <v>11118</v>
      </c>
      <c r="D1004">
        <v>0</v>
      </c>
      <c r="E1004">
        <v>0</v>
      </c>
      <c r="F1004">
        <v>4</v>
      </c>
      <c r="G1004">
        <v>6</v>
      </c>
      <c r="H1004">
        <v>13</v>
      </c>
      <c r="I1004">
        <v>4</v>
      </c>
      <c r="J1004">
        <v>41</v>
      </c>
      <c r="K1004" t="s">
        <v>29</v>
      </c>
      <c r="L1004">
        <v>2</v>
      </c>
      <c r="M1004">
        <v>41</v>
      </c>
      <c r="N1004" t="s">
        <v>11119</v>
      </c>
      <c r="O1004" t="s">
        <v>9801</v>
      </c>
      <c r="P1004" t="s">
        <v>124</v>
      </c>
      <c r="Q1004" t="s">
        <v>125</v>
      </c>
      <c r="R1004" t="s">
        <v>126</v>
      </c>
      <c r="V1004" t="s">
        <v>10699</v>
      </c>
      <c r="X1004" t="str">
        <f>VLOOKUP(pbp!V3754, games!$B$2:$R$40, 3, FALSE)</f>
        <v>2020-10-25T17:00Z</v>
      </c>
      <c r="Y1004">
        <f>VLOOKUP(1*V1004,NFLGames!$H$11:$H$555,1,FALSE)</f>
        <v>401128116</v>
      </c>
      <c r="Z1004">
        <f>VLOOKUP($Y1004, NFLGames!$H$11:$K$555,2,FALSE)</f>
        <v>2019</v>
      </c>
      <c r="AA1004">
        <f>VLOOKUP($Y1004, NFLGames!$H$11:$K$555,3,FALSE)</f>
        <v>6</v>
      </c>
      <c r="AB1004" s="6">
        <f>IF(A1005=0, 0, AH1005-tbl_pbp[[#This Row],[Saints Win %]])</f>
        <v>7.0000000000000062E-3</v>
      </c>
      <c r="AE1004">
        <f>ABS(tbl_pbp[[#This Row],[play.homeScore]]-tbl_pbp[[#This Row],[play.awayScore]])</f>
        <v>7</v>
      </c>
      <c r="AF1004">
        <f>IF(tbl_pbp[[#This Row],[Play Saints Win % Increase]]&gt;=$AF$4,1,0)</f>
        <v>0</v>
      </c>
      <c r="AG1004" t="str">
        <f>VLOOKUP(tbl_pbp[[#This Row],[gameId]], games!$B$2:$T$40, 9, FALSE)</f>
        <v>new-orleans-saints</v>
      </c>
      <c r="AH1004" s="5">
        <f>IF(tbl_pbp[[#This Row],[AwayTeam]] &lt;&gt; "new-orleans-saints", tbl_pbp[[#This Row],[homeWinPercentage]], 1-tbl_pbp[[#This Row],[homeWinPercentage]])</f>
        <v>0.95699999999999996</v>
      </c>
      <c r="AI1004" s="13">
        <f>tbl_pbp[[#This Row],[Kamara]]*tbl_pbp[[#This Row],[Impactful Play]]</f>
        <v>0</v>
      </c>
      <c r="AJ1004" s="13">
        <f>tbl_pbp[[#This Row],[Thomas]]*tbl_pbp[[#This Row],[Impactful Play]]</f>
        <v>0</v>
      </c>
      <c r="AK1004" s="13" t="str">
        <f>VLOOKUP(tbl_pbp[[#This Row],[Play Saints Win % Increase]], tbl_impact[],3,TRUE)</f>
        <v>Scented (0 to +5%)</v>
      </c>
    </row>
    <row r="1005" spans="1:37">
      <c r="A1005" s="1">
        <v>153</v>
      </c>
      <c r="B1005" s="5">
        <v>3.5999999999999997E-2</v>
      </c>
      <c r="C1005" t="s">
        <v>11120</v>
      </c>
      <c r="D1005">
        <v>0</v>
      </c>
      <c r="E1005">
        <v>0</v>
      </c>
      <c r="F1005">
        <v>4</v>
      </c>
      <c r="G1005">
        <v>6</v>
      </c>
      <c r="H1005">
        <v>13</v>
      </c>
      <c r="I1005">
        <v>4</v>
      </c>
      <c r="J1005">
        <v>41</v>
      </c>
      <c r="K1005" t="s">
        <v>29</v>
      </c>
      <c r="L1005">
        <v>2</v>
      </c>
      <c r="M1005">
        <v>41</v>
      </c>
      <c r="N1005" t="s">
        <v>11121</v>
      </c>
      <c r="O1005" t="s">
        <v>9801</v>
      </c>
      <c r="P1005" t="s">
        <v>45</v>
      </c>
      <c r="Q1005" t="s">
        <v>46</v>
      </c>
      <c r="R1005" t="s">
        <v>47</v>
      </c>
      <c r="S1005" t="s">
        <v>135</v>
      </c>
      <c r="T1005" t="s">
        <v>11122</v>
      </c>
      <c r="U1005" t="s">
        <v>11123</v>
      </c>
      <c r="V1005" t="s">
        <v>10699</v>
      </c>
      <c r="X1005" t="str">
        <f>VLOOKUP(pbp!V3755, games!$B$2:$R$40, 3, FALSE)</f>
        <v>2020-10-25T17:00Z</v>
      </c>
      <c r="Y1005">
        <f>VLOOKUP(1*V1005,NFLGames!$H$11:$H$555,1,FALSE)</f>
        <v>401128116</v>
      </c>
      <c r="Z1005">
        <f>VLOOKUP($Y1005, NFLGames!$H$11:$K$555,2,FALSE)</f>
        <v>2019</v>
      </c>
      <c r="AA1005">
        <f>VLOOKUP($Y1005, NFLGames!$H$11:$K$555,3,FALSE)</f>
        <v>6</v>
      </c>
      <c r="AB1005" s="6">
        <f>IF(A1006=0, 0, AH1006-tbl_pbp[[#This Row],[Saints Win %]])</f>
        <v>3.5000000000000031E-2</v>
      </c>
      <c r="AE1005">
        <f>ABS(tbl_pbp[[#This Row],[play.homeScore]]-tbl_pbp[[#This Row],[play.awayScore]])</f>
        <v>7</v>
      </c>
      <c r="AF1005">
        <f>IF(tbl_pbp[[#This Row],[Play Saints Win % Increase]]&gt;=$AF$4,1,0)</f>
        <v>0</v>
      </c>
      <c r="AG1005" t="str">
        <f>VLOOKUP(tbl_pbp[[#This Row],[gameId]], games!$B$2:$T$40, 9, FALSE)</f>
        <v>new-orleans-saints</v>
      </c>
      <c r="AH1005" s="5">
        <f>IF(tbl_pbp[[#This Row],[AwayTeam]] &lt;&gt; "new-orleans-saints", tbl_pbp[[#This Row],[homeWinPercentage]], 1-tbl_pbp[[#This Row],[homeWinPercentage]])</f>
        <v>0.96399999999999997</v>
      </c>
      <c r="AI1005" s="13">
        <f>tbl_pbp[[#This Row],[Kamara]]*tbl_pbp[[#This Row],[Impactful Play]]</f>
        <v>0</v>
      </c>
      <c r="AJ1005" s="13">
        <f>tbl_pbp[[#This Row],[Thomas]]*tbl_pbp[[#This Row],[Impactful Play]]</f>
        <v>0</v>
      </c>
      <c r="AK1005" s="13" t="str">
        <f>VLOOKUP(tbl_pbp[[#This Row],[Play Saints Win % Increase]], tbl_impact[],3,TRUE)</f>
        <v>Scented (0 to +5%)</v>
      </c>
    </row>
    <row r="1006" spans="1:37">
      <c r="A1006" s="1">
        <v>154</v>
      </c>
      <c r="B1006" s="5">
        <v>1E-3</v>
      </c>
      <c r="C1006" t="s">
        <v>11124</v>
      </c>
      <c r="D1006">
        <v>0</v>
      </c>
      <c r="E1006">
        <v>0</v>
      </c>
      <c r="F1006">
        <v>4</v>
      </c>
      <c r="G1006">
        <v>6</v>
      </c>
      <c r="H1006">
        <v>13</v>
      </c>
      <c r="I1006">
        <v>1</v>
      </c>
      <c r="J1006">
        <v>38</v>
      </c>
      <c r="K1006" t="s">
        <v>29</v>
      </c>
      <c r="L1006">
        <v>3</v>
      </c>
      <c r="M1006">
        <v>38</v>
      </c>
      <c r="N1006" t="s">
        <v>11125</v>
      </c>
      <c r="O1006" t="s">
        <v>4171</v>
      </c>
      <c r="P1006" t="s">
        <v>30</v>
      </c>
      <c r="Q1006" t="s">
        <v>31</v>
      </c>
      <c r="R1006" t="s">
        <v>32</v>
      </c>
      <c r="S1006" t="s">
        <v>54</v>
      </c>
      <c r="T1006" t="s">
        <v>11126</v>
      </c>
      <c r="U1006" t="s">
        <v>11127</v>
      </c>
      <c r="V1006" t="s">
        <v>10699</v>
      </c>
      <c r="X1006" t="str">
        <f>VLOOKUP(pbp!V3756, games!$B$2:$R$40, 3, FALSE)</f>
        <v>2020-10-25T17:00Z</v>
      </c>
      <c r="Y1006">
        <f>VLOOKUP(1*V1006,NFLGames!$H$11:$H$555,1,FALSE)</f>
        <v>401128116</v>
      </c>
      <c r="Z1006">
        <f>VLOOKUP($Y1006, NFLGames!$H$11:$K$555,2,FALSE)</f>
        <v>2019</v>
      </c>
      <c r="AA1006">
        <f>VLOOKUP($Y1006, NFLGames!$H$11:$K$555,3,FALSE)</f>
        <v>6</v>
      </c>
      <c r="AB1006" s="6">
        <f>IF(A1007=0, 0, AH1007-tbl_pbp[[#This Row],[Saints Win %]])</f>
        <v>0</v>
      </c>
      <c r="AE1006">
        <f>ABS(tbl_pbp[[#This Row],[play.homeScore]]-tbl_pbp[[#This Row],[play.awayScore]])</f>
        <v>7</v>
      </c>
      <c r="AF1006">
        <f>IF(tbl_pbp[[#This Row],[Play Saints Win % Increase]]&gt;=$AF$4,1,0)</f>
        <v>0</v>
      </c>
      <c r="AG1006" t="str">
        <f>VLOOKUP(tbl_pbp[[#This Row],[gameId]], games!$B$2:$T$40, 9, FALSE)</f>
        <v>new-orleans-saints</v>
      </c>
      <c r="AH1006" s="5">
        <f>IF(tbl_pbp[[#This Row],[AwayTeam]] &lt;&gt; "new-orleans-saints", tbl_pbp[[#This Row],[homeWinPercentage]], 1-tbl_pbp[[#This Row],[homeWinPercentage]])</f>
        <v>0.999</v>
      </c>
      <c r="AI1006" s="13">
        <f>tbl_pbp[[#This Row],[Kamara]]*tbl_pbp[[#This Row],[Impactful Play]]</f>
        <v>0</v>
      </c>
      <c r="AJ1006" s="13">
        <f>tbl_pbp[[#This Row],[Thomas]]*tbl_pbp[[#This Row],[Impactful Play]]</f>
        <v>0</v>
      </c>
      <c r="AK1006" s="13" t="str">
        <f>VLOOKUP(tbl_pbp[[#This Row],[Play Saints Win % Increase]], tbl_impact[],3,TRUE)</f>
        <v>Scented (0 to +5%)</v>
      </c>
    </row>
    <row r="1007" spans="1:37">
      <c r="A1007" s="1">
        <v>155</v>
      </c>
      <c r="B1007" s="5">
        <v>1E-3</v>
      </c>
      <c r="C1007" t="s">
        <v>11128</v>
      </c>
      <c r="D1007">
        <v>0</v>
      </c>
      <c r="E1007">
        <v>0</v>
      </c>
      <c r="F1007">
        <v>4</v>
      </c>
      <c r="G1007">
        <v>6</v>
      </c>
      <c r="H1007">
        <v>13</v>
      </c>
      <c r="I1007">
        <v>10</v>
      </c>
      <c r="J1007">
        <v>18</v>
      </c>
      <c r="K1007" t="s">
        <v>29</v>
      </c>
      <c r="L1007">
        <v>1</v>
      </c>
      <c r="M1007">
        <v>18</v>
      </c>
      <c r="N1007" t="s">
        <v>11129</v>
      </c>
      <c r="O1007" t="s">
        <v>541</v>
      </c>
      <c r="P1007" t="s">
        <v>45</v>
      </c>
      <c r="Q1007" t="s">
        <v>46</v>
      </c>
      <c r="R1007" t="s">
        <v>47</v>
      </c>
      <c r="S1007" t="s">
        <v>33</v>
      </c>
      <c r="T1007" t="s">
        <v>10973</v>
      </c>
      <c r="U1007" t="s">
        <v>10974</v>
      </c>
      <c r="V1007" t="s">
        <v>10699</v>
      </c>
      <c r="X1007" t="str">
        <f>VLOOKUP(pbp!V3757, games!$B$2:$R$40, 3, FALSE)</f>
        <v>2020-10-25T17:00Z</v>
      </c>
      <c r="Y1007">
        <f>VLOOKUP(1*V1007,NFLGames!$H$11:$H$555,1,FALSE)</f>
        <v>401128116</v>
      </c>
      <c r="Z1007">
        <f>VLOOKUP($Y1007, NFLGames!$H$11:$K$555,2,FALSE)</f>
        <v>2019</v>
      </c>
      <c r="AA1007">
        <f>VLOOKUP($Y1007, NFLGames!$H$11:$K$555,3,FALSE)</f>
        <v>6</v>
      </c>
      <c r="AB1007" s="6">
        <f>IF(A1008=0, 0, AH1008-tbl_pbp[[#This Row],[Saints Win %]])</f>
        <v>0</v>
      </c>
      <c r="AE1007">
        <f>ABS(tbl_pbp[[#This Row],[play.homeScore]]-tbl_pbp[[#This Row],[play.awayScore]])</f>
        <v>7</v>
      </c>
      <c r="AF1007">
        <f>IF(tbl_pbp[[#This Row],[Play Saints Win % Increase]]&gt;=$AF$4,1,0)</f>
        <v>0</v>
      </c>
      <c r="AG1007" t="str">
        <f>VLOOKUP(tbl_pbp[[#This Row],[gameId]], games!$B$2:$T$40, 9, FALSE)</f>
        <v>new-orleans-saints</v>
      </c>
      <c r="AH1007" s="5">
        <f>IF(tbl_pbp[[#This Row],[AwayTeam]] &lt;&gt; "new-orleans-saints", tbl_pbp[[#This Row],[homeWinPercentage]], 1-tbl_pbp[[#This Row],[homeWinPercentage]])</f>
        <v>0.999</v>
      </c>
      <c r="AI1007" s="13">
        <f>tbl_pbp[[#This Row],[Kamara]]*tbl_pbp[[#This Row],[Impactful Play]]</f>
        <v>0</v>
      </c>
      <c r="AJ1007" s="13">
        <f>tbl_pbp[[#This Row],[Thomas]]*tbl_pbp[[#This Row],[Impactful Play]]</f>
        <v>0</v>
      </c>
      <c r="AK1007" s="13" t="str">
        <f>VLOOKUP(tbl_pbp[[#This Row],[Play Saints Win % Increase]], tbl_impact[],3,TRUE)</f>
        <v>Scented (0 to +5%)</v>
      </c>
    </row>
    <row r="1008" spans="1:37">
      <c r="A1008" s="1">
        <v>156</v>
      </c>
      <c r="B1008" s="5">
        <v>1E-3</v>
      </c>
      <c r="C1008" t="s">
        <v>11130</v>
      </c>
      <c r="D1008">
        <v>0</v>
      </c>
      <c r="E1008">
        <v>0</v>
      </c>
      <c r="F1008">
        <v>4</v>
      </c>
      <c r="G1008">
        <v>6</v>
      </c>
      <c r="H1008">
        <v>13</v>
      </c>
      <c r="I1008">
        <v>1</v>
      </c>
      <c r="J1008">
        <v>9</v>
      </c>
      <c r="K1008" t="s">
        <v>29</v>
      </c>
      <c r="L1008">
        <v>2</v>
      </c>
      <c r="M1008">
        <v>9</v>
      </c>
      <c r="N1008" t="s">
        <v>229</v>
      </c>
      <c r="O1008" t="s">
        <v>230</v>
      </c>
      <c r="P1008" t="s">
        <v>231</v>
      </c>
      <c r="Q1008" t="s">
        <v>232</v>
      </c>
      <c r="R1008" t="s">
        <v>233</v>
      </c>
      <c r="V1008" t="s">
        <v>10699</v>
      </c>
      <c r="X1008" t="str">
        <f>VLOOKUP(pbp!V3758, games!$B$2:$R$40, 3, FALSE)</f>
        <v>2020-10-25T17:00Z</v>
      </c>
      <c r="Y1008">
        <f>VLOOKUP(1*V1008,NFLGames!$H$11:$H$555,1,FALSE)</f>
        <v>401128116</v>
      </c>
      <c r="Z1008">
        <f>VLOOKUP($Y1008, NFLGames!$H$11:$K$555,2,FALSE)</f>
        <v>2019</v>
      </c>
      <c r="AA1008">
        <f>VLOOKUP($Y1008, NFLGames!$H$11:$K$555,3,FALSE)</f>
        <v>6</v>
      </c>
      <c r="AB1008" s="6">
        <f>IF(A1009=0, 0, AH1009-tbl_pbp[[#This Row],[Saints Win %]])</f>
        <v>0</v>
      </c>
      <c r="AE1008">
        <f>ABS(tbl_pbp[[#This Row],[play.homeScore]]-tbl_pbp[[#This Row],[play.awayScore]])</f>
        <v>7</v>
      </c>
      <c r="AF1008">
        <f>IF(tbl_pbp[[#This Row],[Play Saints Win % Increase]]&gt;=$AF$4,1,0)</f>
        <v>0</v>
      </c>
      <c r="AG1008" t="str">
        <f>VLOOKUP(tbl_pbp[[#This Row],[gameId]], games!$B$2:$T$40, 9, FALSE)</f>
        <v>new-orleans-saints</v>
      </c>
      <c r="AH1008" s="5">
        <f>IF(tbl_pbp[[#This Row],[AwayTeam]] &lt;&gt; "new-orleans-saints", tbl_pbp[[#This Row],[homeWinPercentage]], 1-tbl_pbp[[#This Row],[homeWinPercentage]])</f>
        <v>0.999</v>
      </c>
      <c r="AI1008" s="13">
        <f>tbl_pbp[[#This Row],[Kamara]]*tbl_pbp[[#This Row],[Impactful Play]]</f>
        <v>0</v>
      </c>
      <c r="AJ1008" s="13">
        <f>tbl_pbp[[#This Row],[Thomas]]*tbl_pbp[[#This Row],[Impactful Play]]</f>
        <v>0</v>
      </c>
      <c r="AK1008" s="13" t="str">
        <f>VLOOKUP(tbl_pbp[[#This Row],[Play Saints Win % Increase]], tbl_impact[],3,TRUE)</f>
        <v>Scented (0 to +5%)</v>
      </c>
    </row>
    <row r="1009" spans="1:37">
      <c r="A1009" s="1">
        <v>157</v>
      </c>
      <c r="B1009" s="5">
        <v>1E-3</v>
      </c>
      <c r="C1009" t="s">
        <v>11131</v>
      </c>
      <c r="D1009">
        <v>0</v>
      </c>
      <c r="E1009">
        <v>0</v>
      </c>
      <c r="F1009">
        <v>4</v>
      </c>
      <c r="G1009">
        <v>6</v>
      </c>
      <c r="H1009">
        <v>13</v>
      </c>
      <c r="I1009">
        <v>1</v>
      </c>
      <c r="J1009">
        <v>9</v>
      </c>
      <c r="K1009" t="s">
        <v>29</v>
      </c>
      <c r="L1009">
        <v>2</v>
      </c>
      <c r="M1009">
        <v>9</v>
      </c>
      <c r="N1009" t="s">
        <v>11132</v>
      </c>
      <c r="O1009" t="s">
        <v>230</v>
      </c>
      <c r="P1009" t="s">
        <v>45</v>
      </c>
      <c r="Q1009" t="s">
        <v>46</v>
      </c>
      <c r="R1009" t="s">
        <v>47</v>
      </c>
      <c r="S1009" t="s">
        <v>83</v>
      </c>
      <c r="T1009" t="s">
        <v>10721</v>
      </c>
      <c r="U1009" t="s">
        <v>11133</v>
      </c>
      <c r="V1009" t="s">
        <v>10699</v>
      </c>
      <c r="X1009" t="str">
        <f>VLOOKUP(pbp!V3759, games!$B$2:$R$40, 3, FALSE)</f>
        <v>2020-10-25T17:00Z</v>
      </c>
      <c r="Y1009">
        <f>VLOOKUP(1*V1009,NFLGames!$H$11:$H$555,1,FALSE)</f>
        <v>401128116</v>
      </c>
      <c r="Z1009">
        <f>VLOOKUP($Y1009, NFLGames!$H$11:$K$555,2,FALSE)</f>
        <v>2019</v>
      </c>
      <c r="AA1009">
        <f>VLOOKUP($Y1009, NFLGames!$H$11:$K$555,3,FALSE)</f>
        <v>6</v>
      </c>
      <c r="AB1009" s="6">
        <f>IF(A1010=0, 0, AH1010-tbl_pbp[[#This Row],[Saints Win %]])</f>
        <v>0</v>
      </c>
      <c r="AE1009">
        <f>ABS(tbl_pbp[[#This Row],[play.homeScore]]-tbl_pbp[[#This Row],[play.awayScore]])</f>
        <v>7</v>
      </c>
      <c r="AF1009">
        <f>IF(tbl_pbp[[#This Row],[Play Saints Win % Increase]]&gt;=$AF$4,1,0)</f>
        <v>0</v>
      </c>
      <c r="AG1009" t="str">
        <f>VLOOKUP(tbl_pbp[[#This Row],[gameId]], games!$B$2:$T$40, 9, FALSE)</f>
        <v>new-orleans-saints</v>
      </c>
      <c r="AH1009" s="5">
        <f>IF(tbl_pbp[[#This Row],[AwayTeam]] &lt;&gt; "new-orleans-saints", tbl_pbp[[#This Row],[homeWinPercentage]], 1-tbl_pbp[[#This Row],[homeWinPercentage]])</f>
        <v>0.999</v>
      </c>
      <c r="AI1009" s="13">
        <f>tbl_pbp[[#This Row],[Kamara]]*tbl_pbp[[#This Row],[Impactful Play]]</f>
        <v>0</v>
      </c>
      <c r="AJ1009" s="13">
        <f>tbl_pbp[[#This Row],[Thomas]]*tbl_pbp[[#This Row],[Impactful Play]]</f>
        <v>0</v>
      </c>
      <c r="AK1009" s="13" t="str">
        <f>VLOOKUP(tbl_pbp[[#This Row],[Play Saints Win % Increase]], tbl_impact[],3,TRUE)</f>
        <v>Scented (0 to +5%)</v>
      </c>
    </row>
    <row r="1010" spans="1:37">
      <c r="A1010" s="1">
        <v>158</v>
      </c>
      <c r="B1010" s="5">
        <v>1E-3</v>
      </c>
      <c r="C1010" t="s">
        <v>11134</v>
      </c>
      <c r="D1010">
        <v>0</v>
      </c>
      <c r="E1010">
        <v>0</v>
      </c>
      <c r="F1010">
        <v>4</v>
      </c>
      <c r="G1010">
        <v>6</v>
      </c>
      <c r="H1010">
        <v>13</v>
      </c>
      <c r="I1010">
        <v>7</v>
      </c>
      <c r="J1010">
        <v>7</v>
      </c>
      <c r="K1010" t="s">
        <v>29</v>
      </c>
      <c r="L1010">
        <v>1</v>
      </c>
      <c r="M1010">
        <v>7</v>
      </c>
      <c r="N1010" t="s">
        <v>11135</v>
      </c>
      <c r="O1010" t="s">
        <v>230</v>
      </c>
      <c r="P1010" t="s">
        <v>45</v>
      </c>
      <c r="Q1010" t="s">
        <v>46</v>
      </c>
      <c r="R1010" t="s">
        <v>47</v>
      </c>
      <c r="S1010" t="s">
        <v>283</v>
      </c>
      <c r="T1010" t="s">
        <v>11136</v>
      </c>
      <c r="U1010" t="s">
        <v>11137</v>
      </c>
      <c r="V1010" t="s">
        <v>10699</v>
      </c>
      <c r="X1010" t="str">
        <f>VLOOKUP(pbp!V3760, games!$B$2:$R$40, 3, FALSE)</f>
        <v>2020-10-25T17:00Z</v>
      </c>
      <c r="Y1010">
        <f>VLOOKUP(1*V1010,NFLGames!$H$11:$H$555,1,FALSE)</f>
        <v>401128116</v>
      </c>
      <c r="Z1010">
        <f>VLOOKUP($Y1010, NFLGames!$H$11:$K$555,2,FALSE)</f>
        <v>2019</v>
      </c>
      <c r="AA1010">
        <f>VLOOKUP($Y1010, NFLGames!$H$11:$K$555,3,FALSE)</f>
        <v>6</v>
      </c>
      <c r="AB1010" s="6">
        <f>IF(A1011=0, 0, AH1011-tbl_pbp[[#This Row],[Saints Win %]])</f>
        <v>0</v>
      </c>
      <c r="AE1010">
        <f>ABS(tbl_pbp[[#This Row],[play.homeScore]]-tbl_pbp[[#This Row],[play.awayScore]])</f>
        <v>7</v>
      </c>
      <c r="AF1010">
        <f>IF(tbl_pbp[[#This Row],[Play Saints Win % Increase]]&gt;=$AF$4,1,0)</f>
        <v>0</v>
      </c>
      <c r="AG1010" t="str">
        <f>VLOOKUP(tbl_pbp[[#This Row],[gameId]], games!$B$2:$T$40, 9, FALSE)</f>
        <v>new-orleans-saints</v>
      </c>
      <c r="AH1010" s="5">
        <f>IF(tbl_pbp[[#This Row],[AwayTeam]] &lt;&gt; "new-orleans-saints", tbl_pbp[[#This Row],[homeWinPercentage]], 1-tbl_pbp[[#This Row],[homeWinPercentage]])</f>
        <v>0.999</v>
      </c>
      <c r="AI1010" s="13">
        <f>tbl_pbp[[#This Row],[Kamara]]*tbl_pbp[[#This Row],[Impactful Play]]</f>
        <v>0</v>
      </c>
      <c r="AJ1010" s="13">
        <f>tbl_pbp[[#This Row],[Thomas]]*tbl_pbp[[#This Row],[Impactful Play]]</f>
        <v>0</v>
      </c>
      <c r="AK1010" s="13" t="str">
        <f>VLOOKUP(tbl_pbp[[#This Row],[Play Saints Win % Increase]], tbl_impact[],3,TRUE)</f>
        <v>Scented (0 to +5%)</v>
      </c>
    </row>
    <row r="1011" spans="1:37">
      <c r="A1011" s="1">
        <v>159</v>
      </c>
      <c r="B1011" s="5">
        <v>1E-3</v>
      </c>
      <c r="C1011" t="s">
        <v>11138</v>
      </c>
      <c r="D1011">
        <v>0</v>
      </c>
      <c r="E1011">
        <v>0</v>
      </c>
      <c r="F1011">
        <v>4</v>
      </c>
      <c r="G1011">
        <v>6</v>
      </c>
      <c r="H1011">
        <v>13</v>
      </c>
      <c r="I1011">
        <v>8</v>
      </c>
      <c r="J1011">
        <v>8</v>
      </c>
      <c r="K1011" t="s">
        <v>29</v>
      </c>
      <c r="L1011">
        <v>2</v>
      </c>
      <c r="M1011">
        <v>8</v>
      </c>
      <c r="N1011" t="s">
        <v>11139</v>
      </c>
      <c r="O1011" t="s">
        <v>844</v>
      </c>
      <c r="P1011" t="s">
        <v>45</v>
      </c>
      <c r="Q1011" t="s">
        <v>46</v>
      </c>
      <c r="R1011" t="s">
        <v>47</v>
      </c>
      <c r="S1011" t="s">
        <v>286</v>
      </c>
      <c r="T1011" t="s">
        <v>11050</v>
      </c>
      <c r="U1011" t="s">
        <v>11140</v>
      </c>
      <c r="V1011" t="s">
        <v>10699</v>
      </c>
      <c r="X1011" t="str">
        <f>VLOOKUP(pbp!V3761, games!$B$2:$R$40, 3, FALSE)</f>
        <v>2020-10-25T17:00Z</v>
      </c>
      <c r="Y1011">
        <f>VLOOKUP(1*V1011,NFLGames!$H$11:$H$555,1,FALSE)</f>
        <v>401128116</v>
      </c>
      <c r="Z1011">
        <f>VLOOKUP($Y1011, NFLGames!$H$11:$K$555,2,FALSE)</f>
        <v>2019</v>
      </c>
      <c r="AA1011">
        <f>VLOOKUP($Y1011, NFLGames!$H$11:$K$555,3,FALSE)</f>
        <v>6</v>
      </c>
      <c r="AB1011" s="6">
        <f>IF(A1012=0, 0, AH1012-tbl_pbp[[#This Row],[Saints Win %]])</f>
        <v>1.0000000000000009E-3</v>
      </c>
      <c r="AE1011">
        <f>ABS(tbl_pbp[[#This Row],[play.homeScore]]-tbl_pbp[[#This Row],[play.awayScore]])</f>
        <v>7</v>
      </c>
      <c r="AF1011">
        <f>IF(tbl_pbp[[#This Row],[Play Saints Win % Increase]]&gt;=$AF$4,1,0)</f>
        <v>0</v>
      </c>
      <c r="AG1011" t="str">
        <f>VLOOKUP(tbl_pbp[[#This Row],[gameId]], games!$B$2:$T$40, 9, FALSE)</f>
        <v>new-orleans-saints</v>
      </c>
      <c r="AH1011" s="5">
        <f>IF(tbl_pbp[[#This Row],[AwayTeam]] &lt;&gt; "new-orleans-saints", tbl_pbp[[#This Row],[homeWinPercentage]], 1-tbl_pbp[[#This Row],[homeWinPercentage]])</f>
        <v>0.999</v>
      </c>
      <c r="AI1011" s="13">
        <f>tbl_pbp[[#This Row],[Kamara]]*tbl_pbp[[#This Row],[Impactful Play]]</f>
        <v>0</v>
      </c>
      <c r="AJ1011" s="13">
        <f>tbl_pbp[[#This Row],[Thomas]]*tbl_pbp[[#This Row],[Impactful Play]]</f>
        <v>0</v>
      </c>
      <c r="AK1011" s="13" t="str">
        <f>VLOOKUP(tbl_pbp[[#This Row],[Play Saints Win % Increase]], tbl_impact[],3,TRUE)</f>
        <v>Scented (0 to +5%)</v>
      </c>
    </row>
    <row r="1012" spans="1:37">
      <c r="A1012" s="1">
        <v>160</v>
      </c>
      <c r="B1012" s="5">
        <v>0</v>
      </c>
      <c r="C1012" t="s">
        <v>11141</v>
      </c>
      <c r="D1012">
        <v>0</v>
      </c>
      <c r="E1012">
        <v>0</v>
      </c>
      <c r="F1012">
        <v>4</v>
      </c>
      <c r="G1012">
        <v>6</v>
      </c>
      <c r="H1012">
        <v>13</v>
      </c>
      <c r="I1012">
        <v>0</v>
      </c>
      <c r="J1012">
        <v>9</v>
      </c>
      <c r="L1012">
        <v>0</v>
      </c>
      <c r="M1012">
        <v>0</v>
      </c>
      <c r="N1012" t="s">
        <v>364</v>
      </c>
      <c r="O1012" t="s">
        <v>143</v>
      </c>
      <c r="P1012" t="s">
        <v>365</v>
      </c>
      <c r="Q1012" t="s">
        <v>366</v>
      </c>
      <c r="R1012" t="s">
        <v>367</v>
      </c>
      <c r="V1012" t="s">
        <v>10699</v>
      </c>
      <c r="X1012" t="str">
        <f>VLOOKUP(pbp!V3762, games!$B$2:$R$40, 3, FALSE)</f>
        <v>2020-10-25T17:00Z</v>
      </c>
      <c r="Y1012">
        <f>VLOOKUP(1*V1012,NFLGames!$H$11:$H$555,1,FALSE)</f>
        <v>401128116</v>
      </c>
      <c r="Z1012">
        <f>VLOOKUP($Y1012, NFLGames!$H$11:$K$555,2,FALSE)</f>
        <v>2019</v>
      </c>
      <c r="AA1012">
        <f>VLOOKUP($Y1012, NFLGames!$H$11:$K$555,3,FALSE)</f>
        <v>6</v>
      </c>
      <c r="AB1012" s="6">
        <f>IF(A1013=0, 0, AH1013-tbl_pbp[[#This Row],[Saints Win %]])</f>
        <v>0</v>
      </c>
      <c r="AE1012">
        <f>ABS(tbl_pbp[[#This Row],[play.homeScore]]-tbl_pbp[[#This Row],[play.awayScore]])</f>
        <v>7</v>
      </c>
      <c r="AF1012">
        <f>IF(tbl_pbp[[#This Row],[Play Saints Win % Increase]]&gt;=$AF$4,1,0)</f>
        <v>0</v>
      </c>
      <c r="AG1012" t="str">
        <f>VLOOKUP(tbl_pbp[[#This Row],[gameId]], games!$B$2:$T$40, 9, FALSE)</f>
        <v>new-orleans-saints</v>
      </c>
      <c r="AH1012" s="5">
        <f>IF(tbl_pbp[[#This Row],[AwayTeam]] &lt;&gt; "new-orleans-saints", tbl_pbp[[#This Row],[homeWinPercentage]], 1-tbl_pbp[[#This Row],[homeWinPercentage]])</f>
        <v>1</v>
      </c>
      <c r="AI1012" s="13">
        <f>tbl_pbp[[#This Row],[Kamara]]*tbl_pbp[[#This Row],[Impactful Play]]</f>
        <v>0</v>
      </c>
      <c r="AJ1012" s="13">
        <f>tbl_pbp[[#This Row],[Thomas]]*tbl_pbp[[#This Row],[Impactful Play]]</f>
        <v>0</v>
      </c>
      <c r="AK1012" s="13" t="str">
        <f>VLOOKUP(tbl_pbp[[#This Row],[Play Saints Win % Increase]], tbl_impact[],3,TRUE)</f>
        <v>Scented (0 to +5%)</v>
      </c>
    </row>
    <row r="1013" spans="1:37">
      <c r="A1013" s="1">
        <v>0</v>
      </c>
      <c r="B1013" s="5">
        <v>0.59699999999999998</v>
      </c>
      <c r="C1013" t="s">
        <v>11142</v>
      </c>
      <c r="D1013">
        <v>0</v>
      </c>
      <c r="E1013">
        <v>0</v>
      </c>
      <c r="F1013">
        <v>1</v>
      </c>
      <c r="G1013">
        <v>0</v>
      </c>
      <c r="H1013">
        <v>0</v>
      </c>
      <c r="I1013">
        <v>0</v>
      </c>
      <c r="J1013">
        <v>65</v>
      </c>
      <c r="K1013" t="s">
        <v>29</v>
      </c>
      <c r="L1013">
        <v>0</v>
      </c>
      <c r="M1013">
        <v>65</v>
      </c>
      <c r="N1013" t="s">
        <v>11143</v>
      </c>
      <c r="O1013" t="s">
        <v>24</v>
      </c>
      <c r="P1013" t="s">
        <v>25</v>
      </c>
      <c r="Q1013" t="s">
        <v>26</v>
      </c>
      <c r="R1013" t="s">
        <v>27</v>
      </c>
      <c r="V1013" t="s">
        <v>11144</v>
      </c>
      <c r="X1013" t="str">
        <f>VLOOKUP(pbp!V3763, games!$B$2:$R$40, 3, FALSE)</f>
        <v>2020-10-25T17:00Z</v>
      </c>
      <c r="Y1013">
        <f>VLOOKUP(1*V1013,NFLGames!$H$11:$H$555,1,FALSE)</f>
        <v>401127982</v>
      </c>
      <c r="Z1013">
        <f>VLOOKUP($Y1013, NFLGames!$H$11:$K$555,2,FALSE)</f>
        <v>2019</v>
      </c>
      <c r="AA1013">
        <f>VLOOKUP($Y1013, NFLGames!$H$11:$K$555,3,FALSE)</f>
        <v>7</v>
      </c>
      <c r="AB1013" s="6">
        <f>IF(A1014=0, 0, AH1014-tbl_pbp[[#This Row],[Saints Win %]])</f>
        <v>2.8000000000000025E-2</v>
      </c>
      <c r="AE1013">
        <f>ABS(tbl_pbp[[#This Row],[play.homeScore]]-tbl_pbp[[#This Row],[play.awayScore]])</f>
        <v>0</v>
      </c>
      <c r="AF1013">
        <f>IF(tbl_pbp[[#This Row],[Play Saints Win % Increase]]&gt;=$AF$4,1,0)</f>
        <v>0</v>
      </c>
      <c r="AG1013" t="str">
        <f>VLOOKUP(tbl_pbp[[#This Row],[gameId]], games!$B$2:$T$40, 9, FALSE)</f>
        <v>new-orleans-saints</v>
      </c>
      <c r="AH1013" s="5">
        <f>IF(tbl_pbp[[#This Row],[AwayTeam]] &lt;&gt; "new-orleans-saints", tbl_pbp[[#This Row],[homeWinPercentage]], 1-tbl_pbp[[#This Row],[homeWinPercentage]])</f>
        <v>0.40300000000000002</v>
      </c>
      <c r="AI1013" s="13">
        <f>tbl_pbp[[#This Row],[Kamara]]*tbl_pbp[[#This Row],[Impactful Play]]</f>
        <v>0</v>
      </c>
      <c r="AJ1013" s="13">
        <f>tbl_pbp[[#This Row],[Thomas]]*tbl_pbp[[#This Row],[Impactful Play]]</f>
        <v>0</v>
      </c>
      <c r="AK1013" s="13" t="str">
        <f>VLOOKUP(tbl_pbp[[#This Row],[Play Saints Win % Increase]], tbl_impact[],3,TRUE)</f>
        <v>Scented (0 to +5%)</v>
      </c>
    </row>
    <row r="1014" spans="1:37">
      <c r="A1014" s="1">
        <v>1</v>
      </c>
      <c r="B1014" s="5">
        <v>0.56899999999999995</v>
      </c>
      <c r="C1014" t="s">
        <v>11145</v>
      </c>
      <c r="D1014">
        <v>0</v>
      </c>
      <c r="E1014">
        <v>0</v>
      </c>
      <c r="F1014">
        <v>1</v>
      </c>
      <c r="G1014">
        <v>0</v>
      </c>
      <c r="H1014">
        <v>0</v>
      </c>
      <c r="I1014">
        <v>10</v>
      </c>
      <c r="J1014">
        <v>20</v>
      </c>
      <c r="K1014" t="s">
        <v>22</v>
      </c>
      <c r="L1014">
        <v>1</v>
      </c>
      <c r="M1014">
        <v>80</v>
      </c>
      <c r="N1014" t="s">
        <v>11146</v>
      </c>
      <c r="O1014" t="s">
        <v>5484</v>
      </c>
      <c r="P1014" t="s">
        <v>45</v>
      </c>
      <c r="Q1014" t="s">
        <v>46</v>
      </c>
      <c r="R1014" t="s">
        <v>47</v>
      </c>
      <c r="S1014" t="s">
        <v>33</v>
      </c>
      <c r="T1014" t="s">
        <v>109</v>
      </c>
      <c r="U1014" t="s">
        <v>110</v>
      </c>
      <c r="V1014" t="s">
        <v>11144</v>
      </c>
      <c r="X1014" t="str">
        <f>VLOOKUP(pbp!V3764, games!$B$2:$R$40, 3, FALSE)</f>
        <v>2020-10-25T17:00Z</v>
      </c>
      <c r="Y1014">
        <f>VLOOKUP(1*V1014,NFLGames!$H$11:$H$555,1,FALSE)</f>
        <v>401127982</v>
      </c>
      <c r="Z1014">
        <f>VLOOKUP($Y1014, NFLGames!$H$11:$K$555,2,FALSE)</f>
        <v>2019</v>
      </c>
      <c r="AA1014">
        <f>VLOOKUP($Y1014, NFLGames!$H$11:$K$555,3,FALSE)</f>
        <v>7</v>
      </c>
      <c r="AB1014" s="6">
        <f>IF(A1015=0, 0, AH1015-tbl_pbp[[#This Row],[Saints Win %]])</f>
        <v>3.1999999999999917E-2</v>
      </c>
      <c r="AE1014">
        <f>ABS(tbl_pbp[[#This Row],[play.homeScore]]-tbl_pbp[[#This Row],[play.awayScore]])</f>
        <v>0</v>
      </c>
      <c r="AF1014">
        <f>IF(tbl_pbp[[#This Row],[Play Saints Win % Increase]]&gt;=$AF$4,1,0)</f>
        <v>0</v>
      </c>
      <c r="AG1014" t="str">
        <f>VLOOKUP(tbl_pbp[[#This Row],[gameId]], games!$B$2:$T$40, 9, FALSE)</f>
        <v>new-orleans-saints</v>
      </c>
      <c r="AH1014" s="5">
        <f>IF(tbl_pbp[[#This Row],[AwayTeam]] &lt;&gt; "new-orleans-saints", tbl_pbp[[#This Row],[homeWinPercentage]], 1-tbl_pbp[[#This Row],[homeWinPercentage]])</f>
        <v>0.43100000000000005</v>
      </c>
      <c r="AI1014" s="13">
        <f>tbl_pbp[[#This Row],[Kamara]]*tbl_pbp[[#This Row],[Impactful Play]]</f>
        <v>0</v>
      </c>
      <c r="AJ1014" s="13">
        <f>tbl_pbp[[#This Row],[Thomas]]*tbl_pbp[[#This Row],[Impactful Play]]</f>
        <v>0</v>
      </c>
      <c r="AK1014" s="13" t="str">
        <f>VLOOKUP(tbl_pbp[[#This Row],[Play Saints Win % Increase]], tbl_impact[],3,TRUE)</f>
        <v>Scented (0 to +5%)</v>
      </c>
    </row>
    <row r="1015" spans="1:37">
      <c r="A1015" s="1">
        <v>2</v>
      </c>
      <c r="B1015" s="5">
        <v>0.53700000000000003</v>
      </c>
      <c r="C1015" t="s">
        <v>11147</v>
      </c>
      <c r="D1015">
        <v>0</v>
      </c>
      <c r="E1015">
        <v>0</v>
      </c>
      <c r="F1015">
        <v>1</v>
      </c>
      <c r="G1015">
        <v>0</v>
      </c>
      <c r="H1015">
        <v>0</v>
      </c>
      <c r="I1015">
        <v>9</v>
      </c>
      <c r="J1015">
        <v>21</v>
      </c>
      <c r="K1015" t="s">
        <v>22</v>
      </c>
      <c r="L1015">
        <v>2</v>
      </c>
      <c r="M1015">
        <v>79</v>
      </c>
      <c r="N1015" t="s">
        <v>11148</v>
      </c>
      <c r="O1015" t="s">
        <v>2753</v>
      </c>
      <c r="P1015" t="s">
        <v>30</v>
      </c>
      <c r="Q1015" t="s">
        <v>31</v>
      </c>
      <c r="R1015" t="s">
        <v>32</v>
      </c>
      <c r="S1015" t="s">
        <v>210</v>
      </c>
      <c r="T1015" t="s">
        <v>317</v>
      </c>
      <c r="U1015" t="s">
        <v>11149</v>
      </c>
      <c r="V1015" t="s">
        <v>11144</v>
      </c>
      <c r="X1015" t="str">
        <f>VLOOKUP(pbp!V3765, games!$B$2:$R$40, 3, FALSE)</f>
        <v>2020-10-25T17:00Z</v>
      </c>
      <c r="Y1015">
        <f>VLOOKUP(1*V1015,NFLGames!$H$11:$H$555,1,FALSE)</f>
        <v>401127982</v>
      </c>
      <c r="Z1015">
        <f>VLOOKUP($Y1015, NFLGames!$H$11:$K$555,2,FALSE)</f>
        <v>2019</v>
      </c>
      <c r="AA1015">
        <f>VLOOKUP($Y1015, NFLGames!$H$11:$K$555,3,FALSE)</f>
        <v>7</v>
      </c>
      <c r="AB1015" s="6">
        <f>IF(A1016=0, 0, AH1016-tbl_pbp[[#This Row],[Saints Win %]])</f>
        <v>2.0000000000000018E-3</v>
      </c>
      <c r="AE1015">
        <f>ABS(tbl_pbp[[#This Row],[play.homeScore]]-tbl_pbp[[#This Row],[play.awayScore]])</f>
        <v>0</v>
      </c>
      <c r="AF1015">
        <f>IF(tbl_pbp[[#This Row],[Play Saints Win % Increase]]&gt;=$AF$4,1,0)</f>
        <v>0</v>
      </c>
      <c r="AG1015" t="str">
        <f>VLOOKUP(tbl_pbp[[#This Row],[gameId]], games!$B$2:$T$40, 9, FALSE)</f>
        <v>new-orleans-saints</v>
      </c>
      <c r="AH1015" s="5">
        <f>IF(tbl_pbp[[#This Row],[AwayTeam]] &lt;&gt; "new-orleans-saints", tbl_pbp[[#This Row],[homeWinPercentage]], 1-tbl_pbp[[#This Row],[homeWinPercentage]])</f>
        <v>0.46299999999999997</v>
      </c>
      <c r="AI1015" s="13">
        <f>tbl_pbp[[#This Row],[Kamara]]*tbl_pbp[[#This Row],[Impactful Play]]</f>
        <v>0</v>
      </c>
      <c r="AJ1015" s="13">
        <f>tbl_pbp[[#This Row],[Thomas]]*tbl_pbp[[#This Row],[Impactful Play]]</f>
        <v>0</v>
      </c>
      <c r="AK1015" s="13" t="str">
        <f>VLOOKUP(tbl_pbp[[#This Row],[Play Saints Win % Increase]], tbl_impact[],3,TRUE)</f>
        <v>Scented (0 to +5%)</v>
      </c>
    </row>
    <row r="1016" spans="1:37">
      <c r="A1016" s="1">
        <v>3</v>
      </c>
      <c r="B1016" s="5">
        <v>0.53500000000000003</v>
      </c>
      <c r="C1016" t="s">
        <v>11150</v>
      </c>
      <c r="D1016">
        <v>0</v>
      </c>
      <c r="E1016">
        <v>0</v>
      </c>
      <c r="F1016">
        <v>1</v>
      </c>
      <c r="G1016">
        <v>0</v>
      </c>
      <c r="H1016">
        <v>0</v>
      </c>
      <c r="I1016">
        <v>3</v>
      </c>
      <c r="J1016">
        <v>27</v>
      </c>
      <c r="K1016" t="s">
        <v>22</v>
      </c>
      <c r="L1016">
        <v>3</v>
      </c>
      <c r="M1016">
        <v>73</v>
      </c>
      <c r="N1016" t="s">
        <v>11151</v>
      </c>
      <c r="O1016" t="s">
        <v>253</v>
      </c>
      <c r="P1016" t="s">
        <v>22</v>
      </c>
      <c r="Q1016" t="s">
        <v>37</v>
      </c>
      <c r="S1016" t="s">
        <v>375</v>
      </c>
      <c r="T1016" t="s">
        <v>292</v>
      </c>
      <c r="U1016" t="s">
        <v>11152</v>
      </c>
      <c r="V1016" t="s">
        <v>11144</v>
      </c>
      <c r="X1016" t="str">
        <f>VLOOKUP(pbp!V3766, games!$B$2:$R$40, 3, FALSE)</f>
        <v>2020-10-25T17:00Z</v>
      </c>
      <c r="Y1016">
        <f>VLOOKUP(1*V1016,NFLGames!$H$11:$H$555,1,FALSE)</f>
        <v>401127982</v>
      </c>
      <c r="Z1016">
        <f>VLOOKUP($Y1016, NFLGames!$H$11:$K$555,2,FALSE)</f>
        <v>2019</v>
      </c>
      <c r="AA1016">
        <f>VLOOKUP($Y1016, NFLGames!$H$11:$K$555,3,FALSE)</f>
        <v>7</v>
      </c>
      <c r="AB1016" s="6">
        <f>IF(A1017=0, 0, AH1017-tbl_pbp[[#This Row],[Saints Win %]])</f>
        <v>-6.899999999999995E-2</v>
      </c>
      <c r="AE1016">
        <f>ABS(tbl_pbp[[#This Row],[play.homeScore]]-tbl_pbp[[#This Row],[play.awayScore]])</f>
        <v>0</v>
      </c>
      <c r="AF1016">
        <f>IF(tbl_pbp[[#This Row],[Play Saints Win % Increase]]&gt;=$AF$4,1,0)</f>
        <v>0</v>
      </c>
      <c r="AG1016" t="str">
        <f>VLOOKUP(tbl_pbp[[#This Row],[gameId]], games!$B$2:$T$40, 9, FALSE)</f>
        <v>new-orleans-saints</v>
      </c>
      <c r="AH1016" s="5">
        <f>IF(tbl_pbp[[#This Row],[AwayTeam]] &lt;&gt; "new-orleans-saints", tbl_pbp[[#This Row],[homeWinPercentage]], 1-tbl_pbp[[#This Row],[homeWinPercentage]])</f>
        <v>0.46499999999999997</v>
      </c>
      <c r="AI1016" s="13">
        <f>tbl_pbp[[#This Row],[Kamara]]*tbl_pbp[[#This Row],[Impactful Play]]</f>
        <v>0</v>
      </c>
      <c r="AJ1016" s="13">
        <f>tbl_pbp[[#This Row],[Thomas]]*tbl_pbp[[#This Row],[Impactful Play]]</f>
        <v>0</v>
      </c>
      <c r="AK1016" s="13" t="str">
        <f>VLOOKUP(tbl_pbp[[#This Row],[Play Saints Win % Increase]], tbl_impact[],3,TRUE)</f>
        <v>Smelly (worse than-5% -&gt; -10%)</v>
      </c>
    </row>
    <row r="1017" spans="1:37">
      <c r="A1017" s="1">
        <v>4</v>
      </c>
      <c r="B1017" s="5">
        <v>0.60399999999999998</v>
      </c>
      <c r="C1017" t="s">
        <v>11153</v>
      </c>
      <c r="D1017">
        <v>0</v>
      </c>
      <c r="E1017">
        <v>0</v>
      </c>
      <c r="F1017">
        <v>1</v>
      </c>
      <c r="G1017">
        <v>0</v>
      </c>
      <c r="H1017">
        <v>2</v>
      </c>
      <c r="I1017">
        <v>3</v>
      </c>
      <c r="J1017">
        <v>27</v>
      </c>
      <c r="K1017" t="s">
        <v>22</v>
      </c>
      <c r="L1017">
        <v>4</v>
      </c>
      <c r="M1017">
        <v>73</v>
      </c>
      <c r="N1017" t="s">
        <v>11154</v>
      </c>
      <c r="O1017" t="s">
        <v>6156</v>
      </c>
      <c r="P1017" t="s">
        <v>7352</v>
      </c>
      <c r="Q1017" t="s">
        <v>7353</v>
      </c>
      <c r="R1017" t="s">
        <v>7354</v>
      </c>
      <c r="S1017" t="s">
        <v>281</v>
      </c>
      <c r="T1017" t="s">
        <v>292</v>
      </c>
      <c r="U1017" t="s">
        <v>11155</v>
      </c>
      <c r="V1017" t="s">
        <v>11144</v>
      </c>
      <c r="X1017" t="str">
        <f>VLOOKUP(pbp!V3767, games!$B$2:$R$40, 3, FALSE)</f>
        <v>2020-10-25T17:00Z</v>
      </c>
      <c r="Y1017">
        <f>VLOOKUP(1*V1017,NFLGames!$H$11:$H$555,1,FALSE)</f>
        <v>401127982</v>
      </c>
      <c r="Z1017">
        <f>VLOOKUP($Y1017, NFLGames!$H$11:$K$555,2,FALSE)</f>
        <v>2019</v>
      </c>
      <c r="AA1017">
        <f>VLOOKUP($Y1017, NFLGames!$H$11:$K$555,3,FALSE)</f>
        <v>7</v>
      </c>
      <c r="AB1017" s="6">
        <f>IF(A1018=0, 0, AH1018-tbl_pbp[[#This Row],[Saints Win %]])</f>
        <v>8.0999999999999961E-2</v>
      </c>
      <c r="AE1017">
        <f>ABS(tbl_pbp[[#This Row],[play.homeScore]]-tbl_pbp[[#This Row],[play.awayScore]])</f>
        <v>2</v>
      </c>
      <c r="AF1017">
        <f>IF(tbl_pbp[[#This Row],[Play Saints Win % Increase]]&gt;=$AF$4,1,0)</f>
        <v>0</v>
      </c>
      <c r="AG1017" t="str">
        <f>VLOOKUP(tbl_pbp[[#This Row],[gameId]], games!$B$2:$T$40, 9, FALSE)</f>
        <v>new-orleans-saints</v>
      </c>
      <c r="AH1017" s="5">
        <f>IF(tbl_pbp[[#This Row],[AwayTeam]] &lt;&gt; "new-orleans-saints", tbl_pbp[[#This Row],[homeWinPercentage]], 1-tbl_pbp[[#This Row],[homeWinPercentage]])</f>
        <v>0.39600000000000002</v>
      </c>
      <c r="AI1017" s="13">
        <f>tbl_pbp[[#This Row],[Kamara]]*tbl_pbp[[#This Row],[Impactful Play]]</f>
        <v>0</v>
      </c>
      <c r="AJ1017" s="13">
        <f>tbl_pbp[[#This Row],[Thomas]]*tbl_pbp[[#This Row],[Impactful Play]]</f>
        <v>0</v>
      </c>
      <c r="AK1017" s="13" t="str">
        <f>VLOOKUP(tbl_pbp[[#This Row],[Play Saints Win % Increase]], tbl_impact[],3,TRUE)</f>
        <v>Perfumed (5 to + 10%)</v>
      </c>
    </row>
    <row r="1018" spans="1:37">
      <c r="A1018" s="1">
        <v>5</v>
      </c>
      <c r="B1018" s="5">
        <v>0.52300000000000002</v>
      </c>
      <c r="C1018" t="s">
        <v>11156</v>
      </c>
      <c r="D1018">
        <v>0</v>
      </c>
      <c r="E1018">
        <v>0</v>
      </c>
      <c r="F1018">
        <v>1</v>
      </c>
      <c r="G1018">
        <v>0</v>
      </c>
      <c r="H1018">
        <v>0</v>
      </c>
      <c r="I1018">
        <v>0</v>
      </c>
      <c r="J1018">
        <v>20</v>
      </c>
      <c r="K1018" t="s">
        <v>22</v>
      </c>
      <c r="L1018">
        <v>0</v>
      </c>
      <c r="M1018">
        <v>80</v>
      </c>
      <c r="N1018" t="s">
        <v>11157</v>
      </c>
      <c r="O1018" t="s">
        <v>6156</v>
      </c>
      <c r="P1018" t="s">
        <v>25</v>
      </c>
      <c r="Q1018" t="s">
        <v>26</v>
      </c>
      <c r="R1018" t="s">
        <v>27</v>
      </c>
      <c r="V1018" t="s">
        <v>11144</v>
      </c>
      <c r="X1018" t="str">
        <f>VLOOKUP(pbp!V3768, games!$B$2:$R$40, 3, FALSE)</f>
        <v>2020-10-25T17:00Z</v>
      </c>
      <c r="Y1018">
        <f>VLOOKUP(1*V1018,NFLGames!$H$11:$H$555,1,FALSE)</f>
        <v>401127982</v>
      </c>
      <c r="Z1018">
        <f>VLOOKUP($Y1018, NFLGames!$H$11:$K$555,2,FALSE)</f>
        <v>2019</v>
      </c>
      <c r="AA1018">
        <f>VLOOKUP($Y1018, NFLGames!$H$11:$K$555,3,FALSE)</f>
        <v>7</v>
      </c>
      <c r="AB1018" s="6">
        <f>IF(A1019=0, 0, AH1019-tbl_pbp[[#This Row],[Saints Win %]])</f>
        <v>-1.8000000000000016E-2</v>
      </c>
      <c r="AE1018">
        <f>ABS(tbl_pbp[[#This Row],[play.homeScore]]-tbl_pbp[[#This Row],[play.awayScore]])</f>
        <v>0</v>
      </c>
      <c r="AF1018">
        <f>IF(tbl_pbp[[#This Row],[Play Saints Win % Increase]]&gt;=$AF$4,1,0)</f>
        <v>0</v>
      </c>
      <c r="AG1018" t="str">
        <f>VLOOKUP(tbl_pbp[[#This Row],[gameId]], games!$B$2:$T$40, 9, FALSE)</f>
        <v>new-orleans-saints</v>
      </c>
      <c r="AH1018" s="5">
        <f>IF(tbl_pbp[[#This Row],[AwayTeam]] &lt;&gt; "new-orleans-saints", tbl_pbp[[#This Row],[homeWinPercentage]], 1-tbl_pbp[[#This Row],[homeWinPercentage]])</f>
        <v>0.47699999999999998</v>
      </c>
      <c r="AI1018" s="13">
        <f>tbl_pbp[[#This Row],[Kamara]]*tbl_pbp[[#This Row],[Impactful Play]]</f>
        <v>0</v>
      </c>
      <c r="AJ1018" s="13">
        <f>tbl_pbp[[#This Row],[Thomas]]*tbl_pbp[[#This Row],[Impactful Play]]</f>
        <v>0</v>
      </c>
      <c r="AK1018" s="13" t="str">
        <f>VLOOKUP(tbl_pbp[[#This Row],[Play Saints Win % Increase]], tbl_impact[],3,TRUE)</f>
        <v>Bad (0 to -5%)</v>
      </c>
    </row>
    <row r="1019" spans="1:37">
      <c r="A1019" s="1">
        <v>6</v>
      </c>
      <c r="B1019" s="5">
        <v>0.54100000000000004</v>
      </c>
      <c r="C1019" t="s">
        <v>11158</v>
      </c>
      <c r="D1019">
        <v>0</v>
      </c>
      <c r="E1019">
        <v>0</v>
      </c>
      <c r="F1019">
        <v>1</v>
      </c>
      <c r="G1019">
        <v>0</v>
      </c>
      <c r="H1019">
        <v>0</v>
      </c>
      <c r="I1019">
        <v>10</v>
      </c>
      <c r="J1019">
        <v>59</v>
      </c>
      <c r="K1019" t="s">
        <v>29</v>
      </c>
      <c r="L1019">
        <v>1</v>
      </c>
      <c r="M1019">
        <v>59</v>
      </c>
      <c r="N1019" t="s">
        <v>11159</v>
      </c>
      <c r="O1019" t="s">
        <v>7231</v>
      </c>
      <c r="P1019" t="s">
        <v>45</v>
      </c>
      <c r="Q1019" t="s">
        <v>46</v>
      </c>
      <c r="R1019" t="s">
        <v>47</v>
      </c>
      <c r="S1019" t="s">
        <v>33</v>
      </c>
      <c r="T1019" t="s">
        <v>299</v>
      </c>
      <c r="U1019" t="s">
        <v>1913</v>
      </c>
      <c r="V1019" t="s">
        <v>11144</v>
      </c>
      <c r="X1019" t="str">
        <f>VLOOKUP(pbp!V3769, games!$B$2:$R$40, 3, FALSE)</f>
        <v>2020-10-25T17:00Z</v>
      </c>
      <c r="Y1019">
        <f>VLOOKUP(1*V1019,NFLGames!$H$11:$H$555,1,FALSE)</f>
        <v>401127982</v>
      </c>
      <c r="Z1019">
        <f>VLOOKUP($Y1019, NFLGames!$H$11:$K$555,2,FALSE)</f>
        <v>2019</v>
      </c>
      <c r="AA1019">
        <f>VLOOKUP($Y1019, NFLGames!$H$11:$K$555,3,FALSE)</f>
        <v>7</v>
      </c>
      <c r="AB1019" s="6">
        <f>IF(A1020=0, 0, AH1020-tbl_pbp[[#This Row],[Saints Win %]])</f>
        <v>7.900000000000007E-2</v>
      </c>
      <c r="AE1019">
        <f>ABS(tbl_pbp[[#This Row],[play.homeScore]]-tbl_pbp[[#This Row],[play.awayScore]])</f>
        <v>0</v>
      </c>
      <c r="AF1019">
        <f>IF(tbl_pbp[[#This Row],[Play Saints Win % Increase]]&gt;=$AF$4,1,0)</f>
        <v>0</v>
      </c>
      <c r="AG1019" t="str">
        <f>VLOOKUP(tbl_pbp[[#This Row],[gameId]], games!$B$2:$T$40, 9, FALSE)</f>
        <v>new-orleans-saints</v>
      </c>
      <c r="AH1019" s="5">
        <f>IF(tbl_pbp[[#This Row],[AwayTeam]] &lt;&gt; "new-orleans-saints", tbl_pbp[[#This Row],[homeWinPercentage]], 1-tbl_pbp[[#This Row],[homeWinPercentage]])</f>
        <v>0.45899999999999996</v>
      </c>
      <c r="AI1019" s="13">
        <f>tbl_pbp[[#This Row],[Kamara]]*tbl_pbp[[#This Row],[Impactful Play]]</f>
        <v>0</v>
      </c>
      <c r="AJ1019" s="13">
        <f>tbl_pbp[[#This Row],[Thomas]]*tbl_pbp[[#This Row],[Impactful Play]]</f>
        <v>0</v>
      </c>
      <c r="AK1019" s="13" t="str">
        <f>VLOOKUP(tbl_pbp[[#This Row],[Play Saints Win % Increase]], tbl_impact[],3,TRUE)</f>
        <v>Perfumed (5 to + 10%)</v>
      </c>
    </row>
    <row r="1020" spans="1:37">
      <c r="A1020" s="1">
        <v>7</v>
      </c>
      <c r="B1020" s="5">
        <v>0.46200000000000002</v>
      </c>
      <c r="C1020" t="s">
        <v>11160</v>
      </c>
      <c r="D1020">
        <v>0</v>
      </c>
      <c r="E1020">
        <v>0</v>
      </c>
      <c r="F1020">
        <v>1</v>
      </c>
      <c r="G1020">
        <v>0</v>
      </c>
      <c r="H1020">
        <v>2</v>
      </c>
      <c r="I1020">
        <v>7</v>
      </c>
      <c r="J1020">
        <v>56</v>
      </c>
      <c r="K1020" t="s">
        <v>29</v>
      </c>
      <c r="L1020">
        <v>2</v>
      </c>
      <c r="M1020">
        <v>56</v>
      </c>
      <c r="N1020" t="s">
        <v>11161</v>
      </c>
      <c r="O1020" t="s">
        <v>5980</v>
      </c>
      <c r="P1020" t="s">
        <v>30</v>
      </c>
      <c r="Q1020" t="s">
        <v>31</v>
      </c>
      <c r="R1020" t="s">
        <v>32</v>
      </c>
      <c r="S1020" t="s">
        <v>220</v>
      </c>
      <c r="T1020" t="s">
        <v>467</v>
      </c>
      <c r="U1020" t="s">
        <v>2297</v>
      </c>
      <c r="V1020" t="s">
        <v>11144</v>
      </c>
      <c r="X1020" t="str">
        <f>VLOOKUP(pbp!V3770, games!$B$2:$R$40, 3, FALSE)</f>
        <v>2020-10-25T17:00Z</v>
      </c>
      <c r="Y1020">
        <f>VLOOKUP(1*V1020,NFLGames!$H$11:$H$555,1,FALSE)</f>
        <v>401127982</v>
      </c>
      <c r="Z1020">
        <f>VLOOKUP($Y1020, NFLGames!$H$11:$K$555,2,FALSE)</f>
        <v>2019</v>
      </c>
      <c r="AA1020">
        <f>VLOOKUP($Y1020, NFLGames!$H$11:$K$555,3,FALSE)</f>
        <v>7</v>
      </c>
      <c r="AB1020" s="6">
        <f>IF(A1021=0, 0, AH1021-tbl_pbp[[#This Row],[Saints Win %]])</f>
        <v>-7.4000000000000066E-2</v>
      </c>
      <c r="AE1020">
        <f>ABS(tbl_pbp[[#This Row],[play.homeScore]]-tbl_pbp[[#This Row],[play.awayScore]])</f>
        <v>2</v>
      </c>
      <c r="AF1020">
        <f>IF(tbl_pbp[[#This Row],[Play Saints Win % Increase]]&gt;=$AF$4,1,0)</f>
        <v>0</v>
      </c>
      <c r="AG1020" t="str">
        <f>VLOOKUP(tbl_pbp[[#This Row],[gameId]], games!$B$2:$T$40, 9, FALSE)</f>
        <v>new-orleans-saints</v>
      </c>
      <c r="AH1020" s="5">
        <f>IF(tbl_pbp[[#This Row],[AwayTeam]] &lt;&gt; "new-orleans-saints", tbl_pbp[[#This Row],[homeWinPercentage]], 1-tbl_pbp[[#This Row],[homeWinPercentage]])</f>
        <v>0.53800000000000003</v>
      </c>
      <c r="AI1020" s="13">
        <f>tbl_pbp[[#This Row],[Kamara]]*tbl_pbp[[#This Row],[Impactful Play]]</f>
        <v>0</v>
      </c>
      <c r="AJ1020" s="13">
        <f>tbl_pbp[[#This Row],[Thomas]]*tbl_pbp[[#This Row],[Impactful Play]]</f>
        <v>0</v>
      </c>
      <c r="AK1020" s="13" t="str">
        <f>VLOOKUP(tbl_pbp[[#This Row],[Play Saints Win % Increase]], tbl_impact[],3,TRUE)</f>
        <v>Smelly (worse than-5% -&gt; -10%)</v>
      </c>
    </row>
    <row r="1021" spans="1:37">
      <c r="A1021" s="1">
        <v>8</v>
      </c>
      <c r="B1021" s="5">
        <v>0.53600000000000003</v>
      </c>
      <c r="C1021" t="s">
        <v>11162</v>
      </c>
      <c r="D1021">
        <v>0</v>
      </c>
      <c r="E1021">
        <v>0</v>
      </c>
      <c r="F1021">
        <v>1</v>
      </c>
      <c r="G1021">
        <v>0</v>
      </c>
      <c r="H1021">
        <v>2</v>
      </c>
      <c r="I1021">
        <v>1</v>
      </c>
      <c r="J1021">
        <v>50</v>
      </c>
      <c r="K1021" t="s">
        <v>29</v>
      </c>
      <c r="L1021">
        <v>3</v>
      </c>
      <c r="M1021">
        <v>50</v>
      </c>
      <c r="N1021" t="s">
        <v>11163</v>
      </c>
      <c r="O1021" t="s">
        <v>9087</v>
      </c>
      <c r="P1021" t="s">
        <v>45</v>
      </c>
      <c r="Q1021" t="s">
        <v>46</v>
      </c>
      <c r="R1021" t="s">
        <v>47</v>
      </c>
      <c r="S1021" t="s">
        <v>54</v>
      </c>
      <c r="T1021" t="s">
        <v>226</v>
      </c>
      <c r="U1021" t="s">
        <v>2301</v>
      </c>
      <c r="V1021" t="s">
        <v>11144</v>
      </c>
      <c r="X1021" t="str">
        <f>VLOOKUP(pbp!V3771, games!$B$2:$R$40, 3, FALSE)</f>
        <v>2020-10-25T17:00Z</v>
      </c>
      <c r="Y1021">
        <f>VLOOKUP(1*V1021,NFLGames!$H$11:$H$555,1,FALSE)</f>
        <v>401127982</v>
      </c>
      <c r="Z1021">
        <f>VLOOKUP($Y1021, NFLGames!$H$11:$K$555,2,FALSE)</f>
        <v>2019</v>
      </c>
      <c r="AA1021">
        <f>VLOOKUP($Y1021, NFLGames!$H$11:$K$555,3,FALSE)</f>
        <v>7</v>
      </c>
      <c r="AB1021" s="6">
        <f>IF(A1022=0, 0, AH1022-tbl_pbp[[#This Row],[Saints Win %]])</f>
        <v>5.9000000000000052E-2</v>
      </c>
      <c r="AE1021">
        <f>ABS(tbl_pbp[[#This Row],[play.homeScore]]-tbl_pbp[[#This Row],[play.awayScore]])</f>
        <v>2</v>
      </c>
      <c r="AF1021">
        <f>IF(tbl_pbp[[#This Row],[Play Saints Win % Increase]]&gt;=$AF$4,1,0)</f>
        <v>0</v>
      </c>
      <c r="AG1021" t="str">
        <f>VLOOKUP(tbl_pbp[[#This Row],[gameId]], games!$B$2:$T$40, 9, FALSE)</f>
        <v>new-orleans-saints</v>
      </c>
      <c r="AH1021" s="5">
        <f>IF(tbl_pbp[[#This Row],[AwayTeam]] &lt;&gt; "new-orleans-saints", tbl_pbp[[#This Row],[homeWinPercentage]], 1-tbl_pbp[[#This Row],[homeWinPercentage]])</f>
        <v>0.46399999999999997</v>
      </c>
      <c r="AI1021" s="13">
        <f>tbl_pbp[[#This Row],[Kamara]]*tbl_pbp[[#This Row],[Impactful Play]]</f>
        <v>0</v>
      </c>
      <c r="AJ1021" s="13">
        <f>tbl_pbp[[#This Row],[Thomas]]*tbl_pbp[[#This Row],[Impactful Play]]</f>
        <v>0</v>
      </c>
      <c r="AK1021" s="13" t="str">
        <f>VLOOKUP(tbl_pbp[[#This Row],[Play Saints Win % Increase]], tbl_impact[],3,TRUE)</f>
        <v>Perfumed (5 to + 10%)</v>
      </c>
    </row>
    <row r="1022" spans="1:37">
      <c r="A1022" s="1">
        <v>9</v>
      </c>
      <c r="B1022" s="5">
        <v>0.47699999999999998</v>
      </c>
      <c r="C1022" t="s">
        <v>11164</v>
      </c>
      <c r="D1022">
        <v>0</v>
      </c>
      <c r="E1022">
        <v>0</v>
      </c>
      <c r="F1022">
        <v>1</v>
      </c>
      <c r="G1022">
        <v>0</v>
      </c>
      <c r="H1022">
        <v>2</v>
      </c>
      <c r="I1022">
        <v>3</v>
      </c>
      <c r="J1022">
        <v>27</v>
      </c>
      <c r="K1022" t="s">
        <v>22</v>
      </c>
      <c r="L1022">
        <v>3</v>
      </c>
      <c r="M1022">
        <v>50</v>
      </c>
      <c r="N1022" t="s">
        <v>11165</v>
      </c>
      <c r="O1022" t="s">
        <v>5500</v>
      </c>
      <c r="P1022" t="s">
        <v>22</v>
      </c>
      <c r="Q1022" t="s">
        <v>37</v>
      </c>
      <c r="S1022" t="s">
        <v>375</v>
      </c>
      <c r="T1022" t="s">
        <v>292</v>
      </c>
      <c r="U1022" t="s">
        <v>11152</v>
      </c>
      <c r="V1022" t="s">
        <v>11144</v>
      </c>
      <c r="X1022" t="str">
        <f>VLOOKUP(pbp!V3772, games!$B$2:$R$40, 3, FALSE)</f>
        <v>2020-10-25T17:00Z</v>
      </c>
      <c r="Y1022">
        <f>VLOOKUP(1*V1022,NFLGames!$H$11:$H$555,1,FALSE)</f>
        <v>401127982</v>
      </c>
      <c r="Z1022">
        <f>VLOOKUP($Y1022, NFLGames!$H$11:$K$555,2,FALSE)</f>
        <v>2019</v>
      </c>
      <c r="AA1022">
        <f>VLOOKUP($Y1022, NFLGames!$H$11:$K$555,3,FALSE)</f>
        <v>7</v>
      </c>
      <c r="AB1022" s="6">
        <f>IF(A1023=0, 0, AH1023-tbl_pbp[[#This Row],[Saints Win %]])</f>
        <v>-4.8000000000000043E-2</v>
      </c>
      <c r="AE1022">
        <f>ABS(tbl_pbp[[#This Row],[play.homeScore]]-tbl_pbp[[#This Row],[play.awayScore]])</f>
        <v>2</v>
      </c>
      <c r="AF1022">
        <f>IF(tbl_pbp[[#This Row],[Play Saints Win % Increase]]&gt;=$AF$4,1,0)</f>
        <v>0</v>
      </c>
      <c r="AG1022" t="str">
        <f>VLOOKUP(tbl_pbp[[#This Row],[gameId]], games!$B$2:$T$40, 9, FALSE)</f>
        <v>new-orleans-saints</v>
      </c>
      <c r="AH1022" s="5">
        <f>IF(tbl_pbp[[#This Row],[AwayTeam]] &lt;&gt; "new-orleans-saints", tbl_pbp[[#This Row],[homeWinPercentage]], 1-tbl_pbp[[#This Row],[homeWinPercentage]])</f>
        <v>0.52300000000000002</v>
      </c>
      <c r="AI1022" s="13">
        <f>tbl_pbp[[#This Row],[Kamara]]*tbl_pbp[[#This Row],[Impactful Play]]</f>
        <v>0</v>
      </c>
      <c r="AJ1022" s="13">
        <f>tbl_pbp[[#This Row],[Thomas]]*tbl_pbp[[#This Row],[Impactful Play]]</f>
        <v>0</v>
      </c>
      <c r="AK1022" s="13" t="str">
        <f>VLOOKUP(tbl_pbp[[#This Row],[Play Saints Win % Increase]], tbl_impact[],3,TRUE)</f>
        <v>Bad (0 to -5%)</v>
      </c>
    </row>
    <row r="1023" spans="1:37">
      <c r="A1023" s="1">
        <v>10</v>
      </c>
      <c r="B1023" s="5">
        <v>0.52500000000000002</v>
      </c>
      <c r="C1023" t="s">
        <v>11166</v>
      </c>
      <c r="D1023">
        <v>0</v>
      </c>
      <c r="E1023">
        <v>0</v>
      </c>
      <c r="F1023">
        <v>1</v>
      </c>
      <c r="G1023">
        <v>0</v>
      </c>
      <c r="H1023">
        <v>2</v>
      </c>
      <c r="I1023">
        <v>1</v>
      </c>
      <c r="J1023">
        <v>50</v>
      </c>
      <c r="K1023" t="s">
        <v>29</v>
      </c>
      <c r="L1023">
        <v>4</v>
      </c>
      <c r="M1023">
        <v>50</v>
      </c>
      <c r="N1023" t="s">
        <v>11167</v>
      </c>
      <c r="O1023" t="s">
        <v>5500</v>
      </c>
      <c r="P1023" t="s">
        <v>66</v>
      </c>
      <c r="Q1023" t="s">
        <v>67</v>
      </c>
      <c r="R1023" t="s">
        <v>68</v>
      </c>
      <c r="S1023" t="s">
        <v>424</v>
      </c>
      <c r="T1023" t="s">
        <v>226</v>
      </c>
      <c r="U1023" t="s">
        <v>11168</v>
      </c>
      <c r="V1023" t="s">
        <v>11144</v>
      </c>
      <c r="X1023" t="str">
        <f>VLOOKUP(pbp!V3773, games!$B$2:$R$40, 3, FALSE)</f>
        <v>2020-10-25T17:00Z</v>
      </c>
      <c r="Y1023">
        <f>VLOOKUP(1*V1023,NFLGames!$H$11:$H$555,1,FALSE)</f>
        <v>401127982</v>
      </c>
      <c r="Z1023">
        <f>VLOOKUP($Y1023, NFLGames!$H$11:$K$555,2,FALSE)</f>
        <v>2019</v>
      </c>
      <c r="AA1023">
        <f>VLOOKUP($Y1023, NFLGames!$H$11:$K$555,3,FALSE)</f>
        <v>7</v>
      </c>
      <c r="AB1023" s="6">
        <f>IF(A1024=0, 0, AH1024-tbl_pbp[[#This Row],[Saints Win %]])</f>
        <v>1.0000000000000009E-3</v>
      </c>
      <c r="AE1023">
        <f>ABS(tbl_pbp[[#This Row],[play.homeScore]]-tbl_pbp[[#This Row],[play.awayScore]])</f>
        <v>2</v>
      </c>
      <c r="AF1023">
        <f>IF(tbl_pbp[[#This Row],[Play Saints Win % Increase]]&gt;=$AF$4,1,0)</f>
        <v>0</v>
      </c>
      <c r="AG1023" t="str">
        <f>VLOOKUP(tbl_pbp[[#This Row],[gameId]], games!$B$2:$T$40, 9, FALSE)</f>
        <v>new-orleans-saints</v>
      </c>
      <c r="AH1023" s="5">
        <f>IF(tbl_pbp[[#This Row],[AwayTeam]] &lt;&gt; "new-orleans-saints", tbl_pbp[[#This Row],[homeWinPercentage]], 1-tbl_pbp[[#This Row],[homeWinPercentage]])</f>
        <v>0.47499999999999998</v>
      </c>
      <c r="AI1023" s="13">
        <f>tbl_pbp[[#This Row],[Kamara]]*tbl_pbp[[#This Row],[Impactful Play]]</f>
        <v>0</v>
      </c>
      <c r="AJ1023" s="13">
        <f>tbl_pbp[[#This Row],[Thomas]]*tbl_pbp[[#This Row],[Impactful Play]]</f>
        <v>0</v>
      </c>
      <c r="AK1023" s="13" t="str">
        <f>VLOOKUP(tbl_pbp[[#This Row],[Play Saints Win % Increase]], tbl_impact[],3,TRUE)</f>
        <v>Scented (0 to +5%)</v>
      </c>
    </row>
    <row r="1024" spans="1:37">
      <c r="A1024" s="1">
        <v>11</v>
      </c>
      <c r="B1024" s="5">
        <v>0.52400000000000002</v>
      </c>
      <c r="C1024" t="s">
        <v>11169</v>
      </c>
      <c r="D1024">
        <v>0</v>
      </c>
      <c r="E1024">
        <v>0</v>
      </c>
      <c r="F1024">
        <v>1</v>
      </c>
      <c r="G1024">
        <v>0</v>
      </c>
      <c r="H1024">
        <v>2</v>
      </c>
      <c r="I1024">
        <v>10</v>
      </c>
      <c r="J1024">
        <v>12</v>
      </c>
      <c r="K1024" t="s">
        <v>22</v>
      </c>
      <c r="L1024">
        <v>1</v>
      </c>
      <c r="M1024">
        <v>88</v>
      </c>
      <c r="N1024" t="s">
        <v>11170</v>
      </c>
      <c r="O1024" t="s">
        <v>515</v>
      </c>
      <c r="P1024" t="s">
        <v>3787</v>
      </c>
      <c r="Q1024" t="s">
        <v>3788</v>
      </c>
      <c r="R1024" t="s">
        <v>3789</v>
      </c>
      <c r="V1024" t="s">
        <v>11144</v>
      </c>
      <c r="X1024" t="str">
        <f>VLOOKUP(pbp!V3774, games!$B$2:$R$40, 3, FALSE)</f>
        <v>2020-10-25T17:00Z</v>
      </c>
      <c r="Y1024">
        <f>VLOOKUP(1*V1024,NFLGames!$H$11:$H$555,1,FALSE)</f>
        <v>401127982</v>
      </c>
      <c r="Z1024">
        <f>VLOOKUP($Y1024, NFLGames!$H$11:$K$555,2,FALSE)</f>
        <v>2019</v>
      </c>
      <c r="AA1024">
        <f>VLOOKUP($Y1024, NFLGames!$H$11:$K$555,3,FALSE)</f>
        <v>7</v>
      </c>
      <c r="AB1024" s="6">
        <f>IF(A1025=0, 0, AH1025-tbl_pbp[[#This Row],[Saints Win %]])</f>
        <v>3.3000000000000029E-2</v>
      </c>
      <c r="AE1024">
        <f>ABS(tbl_pbp[[#This Row],[play.homeScore]]-tbl_pbp[[#This Row],[play.awayScore]])</f>
        <v>2</v>
      </c>
      <c r="AF1024">
        <f>IF(tbl_pbp[[#This Row],[Play Saints Win % Increase]]&gt;=$AF$4,1,0)</f>
        <v>0</v>
      </c>
      <c r="AG1024" t="str">
        <f>VLOOKUP(tbl_pbp[[#This Row],[gameId]], games!$B$2:$T$40, 9, FALSE)</f>
        <v>new-orleans-saints</v>
      </c>
      <c r="AH1024" s="5">
        <f>IF(tbl_pbp[[#This Row],[AwayTeam]] &lt;&gt; "new-orleans-saints", tbl_pbp[[#This Row],[homeWinPercentage]], 1-tbl_pbp[[#This Row],[homeWinPercentage]])</f>
        <v>0.47599999999999998</v>
      </c>
      <c r="AI1024" s="13">
        <f>tbl_pbp[[#This Row],[Kamara]]*tbl_pbp[[#This Row],[Impactful Play]]</f>
        <v>0</v>
      </c>
      <c r="AJ1024" s="13">
        <f>tbl_pbp[[#This Row],[Thomas]]*tbl_pbp[[#This Row],[Impactful Play]]</f>
        <v>0</v>
      </c>
      <c r="AK1024" s="13" t="str">
        <f>VLOOKUP(tbl_pbp[[#This Row],[Play Saints Win % Increase]], tbl_impact[],3,TRUE)</f>
        <v>Scented (0 to +5%)</v>
      </c>
    </row>
    <row r="1025" spans="1:37">
      <c r="A1025" s="1">
        <v>12</v>
      </c>
      <c r="B1025" s="5">
        <v>0.49099999999999999</v>
      </c>
      <c r="C1025" t="s">
        <v>11171</v>
      </c>
      <c r="D1025">
        <v>0</v>
      </c>
      <c r="E1025">
        <v>0</v>
      </c>
      <c r="F1025">
        <v>1</v>
      </c>
      <c r="G1025">
        <v>0</v>
      </c>
      <c r="H1025">
        <v>2</v>
      </c>
      <c r="I1025">
        <v>10</v>
      </c>
      <c r="J1025">
        <v>12</v>
      </c>
      <c r="K1025" t="s">
        <v>22</v>
      </c>
      <c r="L1025">
        <v>1</v>
      </c>
      <c r="M1025">
        <v>88</v>
      </c>
      <c r="N1025" t="s">
        <v>11172</v>
      </c>
      <c r="O1025" t="s">
        <v>515</v>
      </c>
      <c r="P1025" t="s">
        <v>45</v>
      </c>
      <c r="Q1025" t="s">
        <v>46</v>
      </c>
      <c r="R1025" t="s">
        <v>47</v>
      </c>
      <c r="S1025" t="s">
        <v>33</v>
      </c>
      <c r="T1025" t="s">
        <v>11173</v>
      </c>
      <c r="U1025" t="s">
        <v>11174</v>
      </c>
      <c r="V1025" t="s">
        <v>11144</v>
      </c>
      <c r="X1025" t="str">
        <f>VLOOKUP(pbp!V3775, games!$B$2:$R$40, 3, FALSE)</f>
        <v>2020-10-25T17:00Z</v>
      </c>
      <c r="Y1025">
        <f>VLOOKUP(1*V1025,NFLGames!$H$11:$H$555,1,FALSE)</f>
        <v>401127982</v>
      </c>
      <c r="Z1025">
        <f>VLOOKUP($Y1025, NFLGames!$H$11:$K$555,2,FALSE)</f>
        <v>2019</v>
      </c>
      <c r="AA1025">
        <f>VLOOKUP($Y1025, NFLGames!$H$11:$K$555,3,FALSE)</f>
        <v>7</v>
      </c>
      <c r="AB1025" s="6">
        <f>IF(A1026=0, 0, AH1026-tbl_pbp[[#This Row],[Saints Win %]])</f>
        <v>-5.0000000000000044E-2</v>
      </c>
      <c r="AE1025">
        <f>ABS(tbl_pbp[[#This Row],[play.homeScore]]-tbl_pbp[[#This Row],[play.awayScore]])</f>
        <v>2</v>
      </c>
      <c r="AF1025">
        <f>IF(tbl_pbp[[#This Row],[Play Saints Win % Increase]]&gt;=$AF$4,1,0)</f>
        <v>0</v>
      </c>
      <c r="AG1025" t="str">
        <f>VLOOKUP(tbl_pbp[[#This Row],[gameId]], games!$B$2:$T$40, 9, FALSE)</f>
        <v>new-orleans-saints</v>
      </c>
      <c r="AH1025" s="5">
        <f>IF(tbl_pbp[[#This Row],[AwayTeam]] &lt;&gt; "new-orleans-saints", tbl_pbp[[#This Row],[homeWinPercentage]], 1-tbl_pbp[[#This Row],[homeWinPercentage]])</f>
        <v>0.50900000000000001</v>
      </c>
      <c r="AI1025" s="13">
        <f>tbl_pbp[[#This Row],[Kamara]]*tbl_pbp[[#This Row],[Impactful Play]]</f>
        <v>0</v>
      </c>
      <c r="AJ1025" s="13">
        <f>tbl_pbp[[#This Row],[Thomas]]*tbl_pbp[[#This Row],[Impactful Play]]</f>
        <v>0</v>
      </c>
      <c r="AK1025" s="13" t="str">
        <f>VLOOKUP(tbl_pbp[[#This Row],[Play Saints Win % Increase]], tbl_impact[],3,TRUE)</f>
        <v>Smelly (worse than-5% -&gt; -10%)</v>
      </c>
    </row>
    <row r="1026" spans="1:37">
      <c r="A1026" s="1">
        <v>13</v>
      </c>
      <c r="B1026" s="5">
        <v>0.54100000000000004</v>
      </c>
      <c r="C1026" t="s">
        <v>11175</v>
      </c>
      <c r="D1026">
        <v>0</v>
      </c>
      <c r="E1026">
        <v>0</v>
      </c>
      <c r="F1026">
        <v>1</v>
      </c>
      <c r="G1026">
        <v>0</v>
      </c>
      <c r="H1026">
        <v>2</v>
      </c>
      <c r="I1026">
        <v>10</v>
      </c>
      <c r="J1026">
        <v>12</v>
      </c>
      <c r="K1026" t="s">
        <v>22</v>
      </c>
      <c r="L1026">
        <v>2</v>
      </c>
      <c r="M1026">
        <v>88</v>
      </c>
      <c r="N1026" t="s">
        <v>11176</v>
      </c>
      <c r="O1026" t="s">
        <v>392</v>
      </c>
      <c r="P1026" t="s">
        <v>30</v>
      </c>
      <c r="Q1026" t="s">
        <v>31</v>
      </c>
      <c r="R1026" t="s">
        <v>32</v>
      </c>
      <c r="S1026" t="s">
        <v>120</v>
      </c>
      <c r="T1026" t="s">
        <v>11173</v>
      </c>
      <c r="U1026" t="s">
        <v>11177</v>
      </c>
      <c r="V1026" t="s">
        <v>11144</v>
      </c>
      <c r="X1026" t="str">
        <f>VLOOKUP(pbp!V3776, games!$B$2:$R$40, 3, FALSE)</f>
        <v>2020-10-25T17:00Z</v>
      </c>
      <c r="Y1026">
        <f>VLOOKUP(1*V1026,NFLGames!$H$11:$H$555,1,FALSE)</f>
        <v>401127982</v>
      </c>
      <c r="Z1026">
        <f>VLOOKUP($Y1026, NFLGames!$H$11:$K$555,2,FALSE)</f>
        <v>2019</v>
      </c>
      <c r="AA1026">
        <f>VLOOKUP($Y1026, NFLGames!$H$11:$K$555,3,FALSE)</f>
        <v>7</v>
      </c>
      <c r="AB1026" s="6">
        <f>IF(A1027=0, 0, AH1027-tbl_pbp[[#This Row],[Saints Win %]])</f>
        <v>2.4000000000000021E-2</v>
      </c>
      <c r="AE1026">
        <f>ABS(tbl_pbp[[#This Row],[play.homeScore]]-tbl_pbp[[#This Row],[play.awayScore]])</f>
        <v>2</v>
      </c>
      <c r="AF1026">
        <f>IF(tbl_pbp[[#This Row],[Play Saints Win % Increase]]&gt;=$AF$4,1,0)</f>
        <v>0</v>
      </c>
      <c r="AG1026" t="str">
        <f>VLOOKUP(tbl_pbp[[#This Row],[gameId]], games!$B$2:$T$40, 9, FALSE)</f>
        <v>new-orleans-saints</v>
      </c>
      <c r="AH1026" s="5">
        <f>IF(tbl_pbp[[#This Row],[AwayTeam]] &lt;&gt; "new-orleans-saints", tbl_pbp[[#This Row],[homeWinPercentage]], 1-tbl_pbp[[#This Row],[homeWinPercentage]])</f>
        <v>0.45899999999999996</v>
      </c>
      <c r="AI1026" s="13">
        <f>tbl_pbp[[#This Row],[Kamara]]*tbl_pbp[[#This Row],[Impactful Play]]</f>
        <v>0</v>
      </c>
      <c r="AJ1026" s="13">
        <f>tbl_pbp[[#This Row],[Thomas]]*tbl_pbp[[#This Row],[Impactful Play]]</f>
        <v>0</v>
      </c>
      <c r="AK1026" s="13" t="str">
        <f>VLOOKUP(tbl_pbp[[#This Row],[Play Saints Win % Increase]], tbl_impact[],3,TRUE)</f>
        <v>Scented (0 to +5%)</v>
      </c>
    </row>
    <row r="1027" spans="1:37">
      <c r="A1027" s="1">
        <v>14</v>
      </c>
      <c r="B1027" s="5">
        <v>0.51700000000000002</v>
      </c>
      <c r="C1027" t="s">
        <v>11178</v>
      </c>
      <c r="D1027">
        <v>0</v>
      </c>
      <c r="E1027">
        <v>0</v>
      </c>
      <c r="F1027">
        <v>1</v>
      </c>
      <c r="G1027">
        <v>0</v>
      </c>
      <c r="H1027">
        <v>2</v>
      </c>
      <c r="I1027">
        <v>10</v>
      </c>
      <c r="J1027">
        <v>23</v>
      </c>
      <c r="K1027" t="s">
        <v>22</v>
      </c>
      <c r="L1027">
        <v>1</v>
      </c>
      <c r="M1027">
        <v>77</v>
      </c>
      <c r="N1027" t="s">
        <v>11179</v>
      </c>
      <c r="O1027" t="s">
        <v>629</v>
      </c>
      <c r="P1027" t="s">
        <v>45</v>
      </c>
      <c r="Q1027" t="s">
        <v>46</v>
      </c>
      <c r="R1027" t="s">
        <v>47</v>
      </c>
      <c r="S1027" t="s">
        <v>33</v>
      </c>
      <c r="T1027" t="s">
        <v>239</v>
      </c>
      <c r="U1027" t="s">
        <v>11180</v>
      </c>
      <c r="V1027" t="s">
        <v>11144</v>
      </c>
      <c r="X1027" t="str">
        <f>VLOOKUP(pbp!V3777, games!$B$2:$R$40, 3, FALSE)</f>
        <v>2020-10-25T17:00Z</v>
      </c>
      <c r="Y1027">
        <f>VLOOKUP(1*V1027,NFLGames!$H$11:$H$555,1,FALSE)</f>
        <v>401127982</v>
      </c>
      <c r="Z1027">
        <f>VLOOKUP($Y1027, NFLGames!$H$11:$K$555,2,FALSE)</f>
        <v>2019</v>
      </c>
      <c r="AA1027">
        <f>VLOOKUP($Y1027, NFLGames!$H$11:$K$555,3,FALSE)</f>
        <v>7</v>
      </c>
      <c r="AB1027" s="6">
        <f>IF(A1028=0, 0, AH1028-tbl_pbp[[#This Row],[Saints Win %]])</f>
        <v>3.0000000000000027E-3</v>
      </c>
      <c r="AE1027">
        <f>ABS(tbl_pbp[[#This Row],[play.homeScore]]-tbl_pbp[[#This Row],[play.awayScore]])</f>
        <v>2</v>
      </c>
      <c r="AF1027">
        <f>IF(tbl_pbp[[#This Row],[Play Saints Win % Increase]]&gt;=$AF$4,1,0)</f>
        <v>0</v>
      </c>
      <c r="AG1027" t="str">
        <f>VLOOKUP(tbl_pbp[[#This Row],[gameId]], games!$B$2:$T$40, 9, FALSE)</f>
        <v>new-orleans-saints</v>
      </c>
      <c r="AH1027" s="5">
        <f>IF(tbl_pbp[[#This Row],[AwayTeam]] &lt;&gt; "new-orleans-saints", tbl_pbp[[#This Row],[homeWinPercentage]], 1-tbl_pbp[[#This Row],[homeWinPercentage]])</f>
        <v>0.48299999999999998</v>
      </c>
      <c r="AI1027" s="13">
        <f>tbl_pbp[[#This Row],[Kamara]]*tbl_pbp[[#This Row],[Impactful Play]]</f>
        <v>0</v>
      </c>
      <c r="AJ1027" s="13">
        <f>tbl_pbp[[#This Row],[Thomas]]*tbl_pbp[[#This Row],[Impactful Play]]</f>
        <v>0</v>
      </c>
      <c r="AK1027" s="13" t="str">
        <f>VLOOKUP(tbl_pbp[[#This Row],[Play Saints Win % Increase]], tbl_impact[],3,TRUE)</f>
        <v>Scented (0 to +5%)</v>
      </c>
    </row>
    <row r="1028" spans="1:37">
      <c r="A1028" s="1">
        <v>15</v>
      </c>
      <c r="B1028" s="5">
        <v>0.51400000000000001</v>
      </c>
      <c r="C1028" t="s">
        <v>11181</v>
      </c>
      <c r="D1028">
        <v>0</v>
      </c>
      <c r="E1028">
        <v>0</v>
      </c>
      <c r="F1028">
        <v>1</v>
      </c>
      <c r="G1028">
        <v>0</v>
      </c>
      <c r="H1028">
        <v>2</v>
      </c>
      <c r="I1028">
        <v>8</v>
      </c>
      <c r="J1028">
        <v>25</v>
      </c>
      <c r="K1028" t="s">
        <v>22</v>
      </c>
      <c r="L1028">
        <v>2</v>
      </c>
      <c r="M1028">
        <v>75</v>
      </c>
      <c r="N1028" t="s">
        <v>11182</v>
      </c>
      <c r="O1028" t="s">
        <v>2156</v>
      </c>
      <c r="P1028" t="s">
        <v>30</v>
      </c>
      <c r="Q1028" t="s">
        <v>31</v>
      </c>
      <c r="R1028" t="s">
        <v>32</v>
      </c>
      <c r="S1028" t="s">
        <v>73</v>
      </c>
      <c r="T1028" t="s">
        <v>289</v>
      </c>
      <c r="U1028" t="s">
        <v>11183</v>
      </c>
      <c r="V1028" t="s">
        <v>11144</v>
      </c>
      <c r="X1028" t="str">
        <f>VLOOKUP(pbp!V3778, games!$B$2:$R$40, 3, FALSE)</f>
        <v>2020-10-25T17:00Z</v>
      </c>
      <c r="Y1028">
        <f>VLOOKUP(1*V1028,NFLGames!$H$11:$H$555,1,FALSE)</f>
        <v>401127982</v>
      </c>
      <c r="Z1028">
        <f>VLOOKUP($Y1028, NFLGames!$H$11:$K$555,2,FALSE)</f>
        <v>2019</v>
      </c>
      <c r="AA1028">
        <f>VLOOKUP($Y1028, NFLGames!$H$11:$K$555,3,FALSE)</f>
        <v>7</v>
      </c>
      <c r="AB1028" s="6">
        <f>IF(A1029=0, 0, AH1029-tbl_pbp[[#This Row],[Saints Win %]])</f>
        <v>4.500000000000004E-2</v>
      </c>
      <c r="AE1028">
        <f>ABS(tbl_pbp[[#This Row],[play.homeScore]]-tbl_pbp[[#This Row],[play.awayScore]])</f>
        <v>2</v>
      </c>
      <c r="AF1028">
        <f>IF(tbl_pbp[[#This Row],[Play Saints Win % Increase]]&gt;=$AF$4,1,0)</f>
        <v>0</v>
      </c>
      <c r="AG1028" t="str">
        <f>VLOOKUP(tbl_pbp[[#This Row],[gameId]], games!$B$2:$T$40, 9, FALSE)</f>
        <v>new-orleans-saints</v>
      </c>
      <c r="AH1028" s="5">
        <f>IF(tbl_pbp[[#This Row],[AwayTeam]] &lt;&gt; "new-orleans-saints", tbl_pbp[[#This Row],[homeWinPercentage]], 1-tbl_pbp[[#This Row],[homeWinPercentage]])</f>
        <v>0.48599999999999999</v>
      </c>
      <c r="AI1028" s="13">
        <f>tbl_pbp[[#This Row],[Kamara]]*tbl_pbp[[#This Row],[Impactful Play]]</f>
        <v>0</v>
      </c>
      <c r="AJ1028" s="13">
        <f>tbl_pbp[[#This Row],[Thomas]]*tbl_pbp[[#This Row],[Impactful Play]]</f>
        <v>0</v>
      </c>
      <c r="AK1028" s="13" t="str">
        <f>VLOOKUP(tbl_pbp[[#This Row],[Play Saints Win % Increase]], tbl_impact[],3,TRUE)</f>
        <v>Scented (0 to +5%)</v>
      </c>
    </row>
    <row r="1029" spans="1:37">
      <c r="A1029" s="1">
        <v>16</v>
      </c>
      <c r="B1029" s="5">
        <v>0.46899999999999997</v>
      </c>
      <c r="C1029" t="s">
        <v>11184</v>
      </c>
      <c r="D1029">
        <v>0</v>
      </c>
      <c r="E1029">
        <v>0</v>
      </c>
      <c r="F1029">
        <v>1</v>
      </c>
      <c r="G1029">
        <v>0</v>
      </c>
      <c r="H1029">
        <v>2</v>
      </c>
      <c r="I1029">
        <v>5</v>
      </c>
      <c r="J1029">
        <v>28</v>
      </c>
      <c r="K1029" t="s">
        <v>22</v>
      </c>
      <c r="L1029">
        <v>3</v>
      </c>
      <c r="M1029">
        <v>72</v>
      </c>
      <c r="N1029" t="s">
        <v>11185</v>
      </c>
      <c r="O1029" t="s">
        <v>1372</v>
      </c>
      <c r="P1029" t="s">
        <v>22</v>
      </c>
      <c r="Q1029" t="s">
        <v>37</v>
      </c>
      <c r="S1029" t="s">
        <v>42</v>
      </c>
      <c r="T1029" t="s">
        <v>4137</v>
      </c>
      <c r="U1029" t="s">
        <v>11186</v>
      </c>
      <c r="V1029" t="s">
        <v>11144</v>
      </c>
      <c r="X1029" t="str">
        <f>VLOOKUP(pbp!V3779, games!$B$2:$R$40, 3, FALSE)</f>
        <v>2020-10-25T17:00Z</v>
      </c>
      <c r="Y1029">
        <f>VLOOKUP(1*V1029,NFLGames!$H$11:$H$555,1,FALSE)</f>
        <v>401127982</v>
      </c>
      <c r="Z1029">
        <f>VLOOKUP($Y1029, NFLGames!$H$11:$K$555,2,FALSE)</f>
        <v>2019</v>
      </c>
      <c r="AA1029">
        <f>VLOOKUP($Y1029, NFLGames!$H$11:$K$555,3,FALSE)</f>
        <v>7</v>
      </c>
      <c r="AB1029" s="6">
        <f>IF(A1030=0, 0, AH1030-tbl_pbp[[#This Row],[Saints Win %]])</f>
        <v>-0.129</v>
      </c>
      <c r="AE1029">
        <f>ABS(tbl_pbp[[#This Row],[play.homeScore]]-tbl_pbp[[#This Row],[play.awayScore]])</f>
        <v>2</v>
      </c>
      <c r="AF1029">
        <f>IF(tbl_pbp[[#This Row],[Play Saints Win % Increase]]&gt;=$AF$4,1,0)</f>
        <v>0</v>
      </c>
      <c r="AG1029" t="str">
        <f>VLOOKUP(tbl_pbp[[#This Row],[gameId]], games!$B$2:$T$40, 9, FALSE)</f>
        <v>new-orleans-saints</v>
      </c>
      <c r="AH1029" s="5">
        <f>IF(tbl_pbp[[#This Row],[AwayTeam]] &lt;&gt; "new-orleans-saints", tbl_pbp[[#This Row],[homeWinPercentage]], 1-tbl_pbp[[#This Row],[homeWinPercentage]])</f>
        <v>0.53100000000000003</v>
      </c>
      <c r="AI1029" s="13">
        <f>tbl_pbp[[#This Row],[Kamara]]*tbl_pbp[[#This Row],[Impactful Play]]</f>
        <v>0</v>
      </c>
      <c r="AJ1029" s="13">
        <f>tbl_pbp[[#This Row],[Thomas]]*tbl_pbp[[#This Row],[Impactful Play]]</f>
        <v>0</v>
      </c>
      <c r="AK1029" s="13" t="str">
        <f>VLOOKUP(tbl_pbp[[#This Row],[Play Saints Win % Increase]], tbl_impact[],3,TRUE)</f>
        <v>Stinky (worse than -10% to -20%)</v>
      </c>
    </row>
    <row r="1030" spans="1:37">
      <c r="A1030" s="1">
        <v>17</v>
      </c>
      <c r="B1030" s="5">
        <v>0.59799999999999998</v>
      </c>
      <c r="C1030" t="s">
        <v>11187</v>
      </c>
      <c r="D1030">
        <v>0</v>
      </c>
      <c r="E1030">
        <v>0</v>
      </c>
      <c r="F1030">
        <v>1</v>
      </c>
      <c r="G1030">
        <v>0</v>
      </c>
      <c r="H1030">
        <v>2</v>
      </c>
      <c r="I1030">
        <v>5</v>
      </c>
      <c r="J1030">
        <v>28</v>
      </c>
      <c r="K1030" t="s">
        <v>22</v>
      </c>
      <c r="L1030">
        <v>4</v>
      </c>
      <c r="M1030">
        <v>72</v>
      </c>
      <c r="N1030" t="s">
        <v>11188</v>
      </c>
      <c r="O1030" t="s">
        <v>1660</v>
      </c>
      <c r="P1030" t="s">
        <v>66</v>
      </c>
      <c r="Q1030" t="s">
        <v>67</v>
      </c>
      <c r="R1030" t="s">
        <v>68</v>
      </c>
      <c r="S1030" t="s">
        <v>78</v>
      </c>
      <c r="T1030" t="s">
        <v>4137</v>
      </c>
      <c r="U1030" t="s">
        <v>11189</v>
      </c>
      <c r="V1030" t="s">
        <v>11144</v>
      </c>
      <c r="X1030" t="str">
        <f>VLOOKUP(pbp!V3780, games!$B$2:$R$40, 3, FALSE)</f>
        <v>2020-10-25T17:00Z</v>
      </c>
      <c r="Y1030">
        <f>VLOOKUP(1*V1030,NFLGames!$H$11:$H$555,1,FALSE)</f>
        <v>401127982</v>
      </c>
      <c r="Z1030">
        <f>VLOOKUP($Y1030, NFLGames!$H$11:$K$555,2,FALSE)</f>
        <v>2019</v>
      </c>
      <c r="AA1030">
        <f>VLOOKUP($Y1030, NFLGames!$H$11:$K$555,3,FALSE)</f>
        <v>7</v>
      </c>
      <c r="AB1030" s="6">
        <f>IF(A1031=0, 0, AH1031-tbl_pbp[[#This Row],[Saints Win %]])</f>
        <v>6.2999999999999945E-2</v>
      </c>
      <c r="AE1030">
        <f>ABS(tbl_pbp[[#This Row],[play.homeScore]]-tbl_pbp[[#This Row],[play.awayScore]])</f>
        <v>2</v>
      </c>
      <c r="AF1030">
        <f>IF(tbl_pbp[[#This Row],[Play Saints Win % Increase]]&gt;=$AF$4,1,0)</f>
        <v>0</v>
      </c>
      <c r="AG1030" t="str">
        <f>VLOOKUP(tbl_pbp[[#This Row],[gameId]], games!$B$2:$T$40, 9, FALSE)</f>
        <v>new-orleans-saints</v>
      </c>
      <c r="AH1030" s="5">
        <f>IF(tbl_pbp[[#This Row],[AwayTeam]] &lt;&gt; "new-orleans-saints", tbl_pbp[[#This Row],[homeWinPercentage]], 1-tbl_pbp[[#This Row],[homeWinPercentage]])</f>
        <v>0.40200000000000002</v>
      </c>
      <c r="AI1030" s="13">
        <f>tbl_pbp[[#This Row],[Kamara]]*tbl_pbp[[#This Row],[Impactful Play]]</f>
        <v>0</v>
      </c>
      <c r="AJ1030" s="13">
        <f>tbl_pbp[[#This Row],[Thomas]]*tbl_pbp[[#This Row],[Impactful Play]]</f>
        <v>0</v>
      </c>
      <c r="AK1030" s="13" t="str">
        <f>VLOOKUP(tbl_pbp[[#This Row],[Play Saints Win % Increase]], tbl_impact[],3,TRUE)</f>
        <v>Perfumed (5 to + 10%)</v>
      </c>
    </row>
    <row r="1031" spans="1:37">
      <c r="A1031" s="1">
        <v>18</v>
      </c>
      <c r="B1031" s="5">
        <v>0.53500000000000003</v>
      </c>
      <c r="C1031" t="s">
        <v>11190</v>
      </c>
      <c r="D1031">
        <v>0</v>
      </c>
      <c r="E1031">
        <v>0</v>
      </c>
      <c r="F1031">
        <v>1</v>
      </c>
      <c r="G1031">
        <v>0</v>
      </c>
      <c r="H1031">
        <v>2</v>
      </c>
      <c r="I1031">
        <v>10</v>
      </c>
      <c r="J1031">
        <v>73</v>
      </c>
      <c r="K1031" t="s">
        <v>29</v>
      </c>
      <c r="L1031">
        <v>1</v>
      </c>
      <c r="M1031">
        <v>73</v>
      </c>
      <c r="N1031" t="s">
        <v>11191</v>
      </c>
      <c r="O1031" t="s">
        <v>1660</v>
      </c>
      <c r="P1031" t="s">
        <v>3787</v>
      </c>
      <c r="Q1031" t="s">
        <v>3788</v>
      </c>
      <c r="R1031" t="s">
        <v>3789</v>
      </c>
      <c r="V1031" t="s">
        <v>11144</v>
      </c>
      <c r="X1031" t="str">
        <f>VLOOKUP(pbp!V3781, games!$B$2:$R$40, 3, FALSE)</f>
        <v>2020-10-25T17:00Z</v>
      </c>
      <c r="Y1031">
        <f>VLOOKUP(1*V1031,NFLGames!$H$11:$H$555,1,FALSE)</f>
        <v>401127982</v>
      </c>
      <c r="Z1031">
        <f>VLOOKUP($Y1031, NFLGames!$H$11:$K$555,2,FALSE)</f>
        <v>2019</v>
      </c>
      <c r="AA1031">
        <f>VLOOKUP($Y1031, NFLGames!$H$11:$K$555,3,FALSE)</f>
        <v>7</v>
      </c>
      <c r="AB1031" s="6">
        <f>IF(A1032=0, 0, AH1032-tbl_pbp[[#This Row],[Saints Win %]])</f>
        <v>7.7999999999999958E-2</v>
      </c>
      <c r="AE1031">
        <f>ABS(tbl_pbp[[#This Row],[play.homeScore]]-tbl_pbp[[#This Row],[play.awayScore]])</f>
        <v>2</v>
      </c>
      <c r="AF1031">
        <f>IF(tbl_pbp[[#This Row],[Play Saints Win % Increase]]&gt;=$AF$4,1,0)</f>
        <v>0</v>
      </c>
      <c r="AG1031" t="str">
        <f>VLOOKUP(tbl_pbp[[#This Row],[gameId]], games!$B$2:$T$40, 9, FALSE)</f>
        <v>new-orleans-saints</v>
      </c>
      <c r="AH1031" s="5">
        <f>IF(tbl_pbp[[#This Row],[AwayTeam]] &lt;&gt; "new-orleans-saints", tbl_pbp[[#This Row],[homeWinPercentage]], 1-tbl_pbp[[#This Row],[homeWinPercentage]])</f>
        <v>0.46499999999999997</v>
      </c>
      <c r="AI1031" s="13">
        <f>tbl_pbp[[#This Row],[Kamara]]*tbl_pbp[[#This Row],[Impactful Play]]</f>
        <v>0</v>
      </c>
      <c r="AJ1031" s="13">
        <f>tbl_pbp[[#This Row],[Thomas]]*tbl_pbp[[#This Row],[Impactful Play]]</f>
        <v>0</v>
      </c>
      <c r="AK1031" s="13" t="str">
        <f>VLOOKUP(tbl_pbp[[#This Row],[Play Saints Win % Increase]], tbl_impact[],3,TRUE)</f>
        <v>Perfumed (5 to + 10%)</v>
      </c>
    </row>
    <row r="1032" spans="1:37">
      <c r="A1032" s="1">
        <v>19</v>
      </c>
      <c r="B1032" s="5">
        <v>0.45700000000000002</v>
      </c>
      <c r="C1032" t="s">
        <v>11192</v>
      </c>
      <c r="D1032">
        <v>0</v>
      </c>
      <c r="E1032">
        <v>0</v>
      </c>
      <c r="F1032">
        <v>1</v>
      </c>
      <c r="G1032">
        <v>0</v>
      </c>
      <c r="H1032">
        <v>2</v>
      </c>
      <c r="I1032">
        <v>10</v>
      </c>
      <c r="J1032">
        <v>73</v>
      </c>
      <c r="K1032" t="s">
        <v>29</v>
      </c>
      <c r="L1032">
        <v>1</v>
      </c>
      <c r="M1032">
        <v>73</v>
      </c>
      <c r="N1032" t="s">
        <v>11193</v>
      </c>
      <c r="O1032" t="s">
        <v>1660</v>
      </c>
      <c r="P1032" t="s">
        <v>30</v>
      </c>
      <c r="Q1032" t="s">
        <v>31</v>
      </c>
      <c r="R1032" t="s">
        <v>32</v>
      </c>
      <c r="S1032" t="s">
        <v>33</v>
      </c>
      <c r="T1032" t="s">
        <v>169</v>
      </c>
      <c r="U1032" t="s">
        <v>170</v>
      </c>
      <c r="V1032" t="s">
        <v>11144</v>
      </c>
      <c r="X1032" t="str">
        <f>VLOOKUP(pbp!V3782, games!$B$2:$R$40, 3, FALSE)</f>
        <v>2020-10-25T17:00Z</v>
      </c>
      <c r="Y1032">
        <f>VLOOKUP(1*V1032,NFLGames!$H$11:$H$555,1,FALSE)</f>
        <v>401127982</v>
      </c>
      <c r="Z1032">
        <f>VLOOKUP($Y1032, NFLGames!$H$11:$K$555,2,FALSE)</f>
        <v>2019</v>
      </c>
      <c r="AA1032">
        <f>VLOOKUP($Y1032, NFLGames!$H$11:$K$555,3,FALSE)</f>
        <v>7</v>
      </c>
      <c r="AB1032" s="6">
        <f>IF(A1033=0, 0, AH1033-tbl_pbp[[#This Row],[Saints Win %]])</f>
        <v>-6.0000000000000053E-3</v>
      </c>
      <c r="AD1032">
        <v>1</v>
      </c>
      <c r="AE1032">
        <f>ABS(tbl_pbp[[#This Row],[play.homeScore]]-tbl_pbp[[#This Row],[play.awayScore]])</f>
        <v>2</v>
      </c>
      <c r="AF1032">
        <f>IF(tbl_pbp[[#This Row],[Play Saints Win % Increase]]&gt;=$AF$4,1,0)</f>
        <v>0</v>
      </c>
      <c r="AG1032" t="str">
        <f>VLOOKUP(tbl_pbp[[#This Row],[gameId]], games!$B$2:$T$40, 9, FALSE)</f>
        <v>new-orleans-saints</v>
      </c>
      <c r="AH1032" s="5">
        <f>IF(tbl_pbp[[#This Row],[AwayTeam]] &lt;&gt; "new-orleans-saints", tbl_pbp[[#This Row],[homeWinPercentage]], 1-tbl_pbp[[#This Row],[homeWinPercentage]])</f>
        <v>0.54299999999999993</v>
      </c>
      <c r="AI1032" s="13">
        <f>tbl_pbp[[#This Row],[Kamara]]*tbl_pbp[[#This Row],[Impactful Play]]</f>
        <v>0</v>
      </c>
      <c r="AJ1032" s="13">
        <f>tbl_pbp[[#This Row],[Thomas]]*tbl_pbp[[#This Row],[Impactful Play]]</f>
        <v>0</v>
      </c>
      <c r="AK1032" s="13" t="str">
        <f>VLOOKUP(tbl_pbp[[#This Row],[Play Saints Win % Increase]], tbl_impact[],3,TRUE)</f>
        <v>Bad (0 to -5%)</v>
      </c>
    </row>
    <row r="1033" spans="1:37">
      <c r="A1033" s="1">
        <v>20</v>
      </c>
      <c r="B1033" s="5">
        <v>0.46300000000000002</v>
      </c>
      <c r="C1033" t="s">
        <v>11194</v>
      </c>
      <c r="D1033">
        <v>0</v>
      </c>
      <c r="E1033">
        <v>0</v>
      </c>
      <c r="F1033">
        <v>1</v>
      </c>
      <c r="G1033">
        <v>0</v>
      </c>
      <c r="H1033">
        <v>2</v>
      </c>
      <c r="I1033">
        <v>10</v>
      </c>
      <c r="J1033">
        <v>59</v>
      </c>
      <c r="K1033" t="s">
        <v>29</v>
      </c>
      <c r="L1033">
        <v>1</v>
      </c>
      <c r="M1033">
        <v>59</v>
      </c>
      <c r="N1033" t="s">
        <v>11195</v>
      </c>
      <c r="O1033" t="s">
        <v>3290</v>
      </c>
      <c r="P1033" t="s">
        <v>45</v>
      </c>
      <c r="Q1033" t="s">
        <v>46</v>
      </c>
      <c r="R1033" t="s">
        <v>47</v>
      </c>
      <c r="S1033" t="s">
        <v>33</v>
      </c>
      <c r="T1033" t="s">
        <v>299</v>
      </c>
      <c r="U1033" t="s">
        <v>1913</v>
      </c>
      <c r="V1033" t="s">
        <v>11144</v>
      </c>
      <c r="X1033" t="str">
        <f>VLOOKUP(pbp!V3783, games!$B$2:$R$40, 3, FALSE)</f>
        <v>2020-10-25T17:00Z</v>
      </c>
      <c r="Y1033">
        <f>VLOOKUP(1*V1033,NFLGames!$H$11:$H$555,1,FALSE)</f>
        <v>401127982</v>
      </c>
      <c r="Z1033">
        <f>VLOOKUP($Y1033, NFLGames!$H$11:$K$555,2,FALSE)</f>
        <v>2019</v>
      </c>
      <c r="AA1033">
        <f>VLOOKUP($Y1033, NFLGames!$H$11:$K$555,3,FALSE)</f>
        <v>7</v>
      </c>
      <c r="AB1033" s="6">
        <f>IF(A1034=0, 0, AH1034-tbl_pbp[[#This Row],[Saints Win %]])</f>
        <v>-6.1999999999999944E-2</v>
      </c>
      <c r="AE1033">
        <f>ABS(tbl_pbp[[#This Row],[play.homeScore]]-tbl_pbp[[#This Row],[play.awayScore]])</f>
        <v>2</v>
      </c>
      <c r="AF1033">
        <f>IF(tbl_pbp[[#This Row],[Play Saints Win % Increase]]&gt;=$AF$4,1,0)</f>
        <v>0</v>
      </c>
      <c r="AG1033" t="str">
        <f>VLOOKUP(tbl_pbp[[#This Row],[gameId]], games!$B$2:$T$40, 9, FALSE)</f>
        <v>new-orleans-saints</v>
      </c>
      <c r="AH1033" s="5">
        <f>IF(tbl_pbp[[#This Row],[AwayTeam]] &lt;&gt; "new-orleans-saints", tbl_pbp[[#This Row],[homeWinPercentage]], 1-tbl_pbp[[#This Row],[homeWinPercentage]])</f>
        <v>0.53699999999999992</v>
      </c>
      <c r="AI1033" s="13">
        <f>tbl_pbp[[#This Row],[Kamara]]*tbl_pbp[[#This Row],[Impactful Play]]</f>
        <v>0</v>
      </c>
      <c r="AJ1033" s="13">
        <f>tbl_pbp[[#This Row],[Thomas]]*tbl_pbp[[#This Row],[Impactful Play]]</f>
        <v>0</v>
      </c>
      <c r="AK1033" s="13" t="str">
        <f>VLOOKUP(tbl_pbp[[#This Row],[Play Saints Win % Increase]], tbl_impact[],3,TRUE)</f>
        <v>Smelly (worse than-5% -&gt; -10%)</v>
      </c>
    </row>
    <row r="1034" spans="1:37">
      <c r="A1034" s="1">
        <v>21</v>
      </c>
      <c r="B1034" s="5">
        <v>0.52500000000000002</v>
      </c>
      <c r="C1034" t="s">
        <v>11196</v>
      </c>
      <c r="D1034">
        <v>0</v>
      </c>
      <c r="E1034">
        <v>0</v>
      </c>
      <c r="F1034">
        <v>1</v>
      </c>
      <c r="G1034">
        <v>0</v>
      </c>
      <c r="H1034">
        <v>2</v>
      </c>
      <c r="I1034">
        <v>5</v>
      </c>
      <c r="J1034">
        <v>54</v>
      </c>
      <c r="K1034" t="s">
        <v>29</v>
      </c>
      <c r="L1034">
        <v>2</v>
      </c>
      <c r="M1034">
        <v>54</v>
      </c>
      <c r="N1034" t="s">
        <v>11197</v>
      </c>
      <c r="O1034" t="s">
        <v>1816</v>
      </c>
      <c r="P1034" t="s">
        <v>94</v>
      </c>
      <c r="Q1034" t="s">
        <v>95</v>
      </c>
      <c r="R1034" t="s">
        <v>96</v>
      </c>
      <c r="S1034" t="s">
        <v>38</v>
      </c>
      <c r="T1034" t="s">
        <v>435</v>
      </c>
      <c r="U1034" t="s">
        <v>10355</v>
      </c>
      <c r="V1034" t="s">
        <v>11144</v>
      </c>
      <c r="X1034" t="str">
        <f>VLOOKUP(pbp!V3784, games!$B$2:$R$40, 3, FALSE)</f>
        <v>2020-10-25T17:00Z</v>
      </c>
      <c r="Y1034">
        <f>VLOOKUP(1*V1034,NFLGames!$H$11:$H$555,1,FALSE)</f>
        <v>401127982</v>
      </c>
      <c r="Z1034">
        <f>VLOOKUP($Y1034, NFLGames!$H$11:$K$555,2,FALSE)</f>
        <v>2019</v>
      </c>
      <c r="AA1034">
        <f>VLOOKUP($Y1034, NFLGames!$H$11:$K$555,3,FALSE)</f>
        <v>7</v>
      </c>
      <c r="AB1034" s="6">
        <f>IF(A1035=0, 0, AH1035-tbl_pbp[[#This Row],[Saints Win %]])</f>
        <v>0</v>
      </c>
      <c r="AE1034">
        <f>ABS(tbl_pbp[[#This Row],[play.homeScore]]-tbl_pbp[[#This Row],[play.awayScore]])</f>
        <v>2</v>
      </c>
      <c r="AF1034">
        <f>IF(tbl_pbp[[#This Row],[Play Saints Win % Increase]]&gt;=$AF$4,1,0)</f>
        <v>0</v>
      </c>
      <c r="AG1034" t="str">
        <f>VLOOKUP(tbl_pbp[[#This Row],[gameId]], games!$B$2:$T$40, 9, FALSE)</f>
        <v>new-orleans-saints</v>
      </c>
      <c r="AH1034" s="5">
        <f>IF(tbl_pbp[[#This Row],[AwayTeam]] &lt;&gt; "new-orleans-saints", tbl_pbp[[#This Row],[homeWinPercentage]], 1-tbl_pbp[[#This Row],[homeWinPercentage]])</f>
        <v>0.47499999999999998</v>
      </c>
      <c r="AI1034" s="13">
        <f>tbl_pbp[[#This Row],[Kamara]]*tbl_pbp[[#This Row],[Impactful Play]]</f>
        <v>0</v>
      </c>
      <c r="AJ1034" s="13">
        <f>tbl_pbp[[#This Row],[Thomas]]*tbl_pbp[[#This Row],[Impactful Play]]</f>
        <v>0</v>
      </c>
      <c r="AK1034" s="13" t="str">
        <f>VLOOKUP(tbl_pbp[[#This Row],[Play Saints Win % Increase]], tbl_impact[],3,TRUE)</f>
        <v>Scented (0 to +5%)</v>
      </c>
    </row>
    <row r="1035" spans="1:37">
      <c r="A1035" s="1">
        <v>22</v>
      </c>
      <c r="B1035" s="5">
        <v>0.52500000000000002</v>
      </c>
      <c r="C1035" t="s">
        <v>11198</v>
      </c>
      <c r="D1035">
        <v>0</v>
      </c>
      <c r="E1035">
        <v>0</v>
      </c>
      <c r="F1035">
        <v>1</v>
      </c>
      <c r="G1035">
        <v>0</v>
      </c>
      <c r="H1035">
        <v>2</v>
      </c>
      <c r="I1035">
        <v>15</v>
      </c>
      <c r="J1035">
        <v>64</v>
      </c>
      <c r="K1035" t="s">
        <v>29</v>
      </c>
      <c r="L1035">
        <v>2</v>
      </c>
      <c r="M1035">
        <v>64</v>
      </c>
      <c r="N1035" t="s">
        <v>11199</v>
      </c>
      <c r="O1035" t="s">
        <v>6555</v>
      </c>
      <c r="P1035" t="s">
        <v>22</v>
      </c>
      <c r="Q1035" t="s">
        <v>37</v>
      </c>
      <c r="S1035" t="s">
        <v>252</v>
      </c>
      <c r="T1035" t="s">
        <v>296</v>
      </c>
      <c r="U1035" t="s">
        <v>11200</v>
      </c>
      <c r="V1035" t="s">
        <v>11144</v>
      </c>
      <c r="X1035" t="str">
        <f>VLOOKUP(pbp!V3785, games!$B$2:$R$40, 3, FALSE)</f>
        <v>2020-10-25T17:00Z</v>
      </c>
      <c r="Y1035">
        <f>VLOOKUP(1*V1035,NFLGames!$H$11:$H$555,1,FALSE)</f>
        <v>401127982</v>
      </c>
      <c r="Z1035">
        <f>VLOOKUP($Y1035, NFLGames!$H$11:$K$555,2,FALSE)</f>
        <v>2019</v>
      </c>
      <c r="AA1035">
        <f>VLOOKUP($Y1035, NFLGames!$H$11:$K$555,3,FALSE)</f>
        <v>7</v>
      </c>
      <c r="AB1035" s="6">
        <f>IF(A1036=0, 0, AH1036-tbl_pbp[[#This Row],[Saints Win %]])</f>
        <v>-9.000000000000008E-3</v>
      </c>
      <c r="AE1035">
        <f>ABS(tbl_pbp[[#This Row],[play.homeScore]]-tbl_pbp[[#This Row],[play.awayScore]])</f>
        <v>2</v>
      </c>
      <c r="AF1035">
        <f>IF(tbl_pbp[[#This Row],[Play Saints Win % Increase]]&gt;=$AF$4,1,0)</f>
        <v>0</v>
      </c>
      <c r="AG1035" t="str">
        <f>VLOOKUP(tbl_pbp[[#This Row],[gameId]], games!$B$2:$T$40, 9, FALSE)</f>
        <v>new-orleans-saints</v>
      </c>
      <c r="AH1035" s="5">
        <f>IF(tbl_pbp[[#This Row],[AwayTeam]] &lt;&gt; "new-orleans-saints", tbl_pbp[[#This Row],[homeWinPercentage]], 1-tbl_pbp[[#This Row],[homeWinPercentage]])</f>
        <v>0.47499999999999998</v>
      </c>
      <c r="AI1035" s="13">
        <f>tbl_pbp[[#This Row],[Kamara]]*tbl_pbp[[#This Row],[Impactful Play]]</f>
        <v>0</v>
      </c>
      <c r="AJ1035" s="13">
        <f>tbl_pbp[[#This Row],[Thomas]]*tbl_pbp[[#This Row],[Impactful Play]]</f>
        <v>0</v>
      </c>
      <c r="AK1035" s="13" t="str">
        <f>VLOOKUP(tbl_pbp[[#This Row],[Play Saints Win % Increase]], tbl_impact[],3,TRUE)</f>
        <v>Bad (0 to -5%)</v>
      </c>
    </row>
    <row r="1036" spans="1:37">
      <c r="A1036" s="1">
        <v>23</v>
      </c>
      <c r="B1036" s="5">
        <v>0.53400000000000003</v>
      </c>
      <c r="C1036" t="s">
        <v>11201</v>
      </c>
      <c r="D1036">
        <v>0</v>
      </c>
      <c r="E1036">
        <v>0</v>
      </c>
      <c r="F1036">
        <v>1</v>
      </c>
      <c r="G1036">
        <v>0</v>
      </c>
      <c r="H1036">
        <v>2</v>
      </c>
      <c r="I1036">
        <v>20</v>
      </c>
      <c r="J1036">
        <v>69</v>
      </c>
      <c r="K1036" t="s">
        <v>29</v>
      </c>
      <c r="L1036">
        <v>3</v>
      </c>
      <c r="M1036">
        <v>69</v>
      </c>
      <c r="N1036" t="s">
        <v>11202</v>
      </c>
      <c r="O1036" t="s">
        <v>5401</v>
      </c>
      <c r="P1036" t="s">
        <v>30</v>
      </c>
      <c r="Q1036" t="s">
        <v>31</v>
      </c>
      <c r="R1036" t="s">
        <v>32</v>
      </c>
      <c r="S1036" t="s">
        <v>181</v>
      </c>
      <c r="T1036" t="s">
        <v>361</v>
      </c>
      <c r="U1036" t="s">
        <v>11203</v>
      </c>
      <c r="V1036" t="s">
        <v>11144</v>
      </c>
      <c r="X1036" t="str">
        <f>VLOOKUP(pbp!V3786, games!$B$2:$R$40, 3, FALSE)</f>
        <v>2020-10-25T17:00Z</v>
      </c>
      <c r="Y1036">
        <f>VLOOKUP(1*V1036,NFLGames!$H$11:$H$555,1,FALSE)</f>
        <v>401127982</v>
      </c>
      <c r="Z1036">
        <f>VLOOKUP($Y1036, NFLGames!$H$11:$K$555,2,FALSE)</f>
        <v>2019</v>
      </c>
      <c r="AA1036">
        <f>VLOOKUP($Y1036, NFLGames!$H$11:$K$555,3,FALSE)</f>
        <v>7</v>
      </c>
      <c r="AB1036" s="6">
        <f>IF(A1037=0, 0, AH1037-tbl_pbp[[#This Row],[Saints Win %]])</f>
        <v>-4.0000000000000036E-3</v>
      </c>
      <c r="AE1036">
        <f>ABS(tbl_pbp[[#This Row],[play.homeScore]]-tbl_pbp[[#This Row],[play.awayScore]])</f>
        <v>2</v>
      </c>
      <c r="AF1036">
        <f>IF(tbl_pbp[[#This Row],[Play Saints Win % Increase]]&gt;=$AF$4,1,0)</f>
        <v>0</v>
      </c>
      <c r="AG1036" t="str">
        <f>VLOOKUP(tbl_pbp[[#This Row],[gameId]], games!$B$2:$T$40, 9, FALSE)</f>
        <v>new-orleans-saints</v>
      </c>
      <c r="AH1036" s="5">
        <f>IF(tbl_pbp[[#This Row],[AwayTeam]] &lt;&gt; "new-orleans-saints", tbl_pbp[[#This Row],[homeWinPercentage]], 1-tbl_pbp[[#This Row],[homeWinPercentage]])</f>
        <v>0.46599999999999997</v>
      </c>
      <c r="AI1036" s="13">
        <f>tbl_pbp[[#This Row],[Kamara]]*tbl_pbp[[#This Row],[Impactful Play]]</f>
        <v>0</v>
      </c>
      <c r="AJ1036" s="13">
        <f>tbl_pbp[[#This Row],[Thomas]]*tbl_pbp[[#This Row],[Impactful Play]]</f>
        <v>0</v>
      </c>
      <c r="AK1036" s="13" t="str">
        <f>VLOOKUP(tbl_pbp[[#This Row],[Play Saints Win % Increase]], tbl_impact[],3,TRUE)</f>
        <v>Bad (0 to -5%)</v>
      </c>
    </row>
    <row r="1037" spans="1:37">
      <c r="A1037" s="1">
        <v>24</v>
      </c>
      <c r="B1037" s="5">
        <v>0.53800000000000003</v>
      </c>
      <c r="C1037" t="s">
        <v>11204</v>
      </c>
      <c r="D1037">
        <v>0</v>
      </c>
      <c r="E1037">
        <v>0</v>
      </c>
      <c r="F1037">
        <v>1</v>
      </c>
      <c r="G1037">
        <v>0</v>
      </c>
      <c r="H1037">
        <v>2</v>
      </c>
      <c r="I1037">
        <v>15</v>
      </c>
      <c r="J1037">
        <v>64</v>
      </c>
      <c r="K1037" t="s">
        <v>29</v>
      </c>
      <c r="L1037">
        <v>3</v>
      </c>
      <c r="M1037">
        <v>64</v>
      </c>
      <c r="N1037" t="s">
        <v>11205</v>
      </c>
      <c r="O1037" t="s">
        <v>1386</v>
      </c>
      <c r="P1037" t="s">
        <v>94</v>
      </c>
      <c r="Q1037" t="s">
        <v>95</v>
      </c>
      <c r="R1037" t="s">
        <v>96</v>
      </c>
      <c r="S1037" t="s">
        <v>259</v>
      </c>
      <c r="T1037" t="s">
        <v>296</v>
      </c>
      <c r="U1037" t="s">
        <v>11206</v>
      </c>
      <c r="V1037" t="s">
        <v>11144</v>
      </c>
      <c r="X1037" t="str">
        <f>VLOOKUP(pbp!V3787, games!$B$2:$R$40, 3, FALSE)</f>
        <v>2020-10-25T17:00Z</v>
      </c>
      <c r="Y1037">
        <f>VLOOKUP(1*V1037,NFLGames!$H$11:$H$555,1,FALSE)</f>
        <v>401127982</v>
      </c>
      <c r="Z1037">
        <f>VLOOKUP($Y1037, NFLGames!$H$11:$K$555,2,FALSE)</f>
        <v>2019</v>
      </c>
      <c r="AA1037">
        <f>VLOOKUP($Y1037, NFLGames!$H$11:$K$555,3,FALSE)</f>
        <v>7</v>
      </c>
      <c r="AB1037" s="6">
        <f>IF(A1038=0, 0, AH1038-tbl_pbp[[#This Row],[Saints Win %]])</f>
        <v>7.0000000000000062E-3</v>
      </c>
      <c r="AE1037">
        <f>ABS(tbl_pbp[[#This Row],[play.homeScore]]-tbl_pbp[[#This Row],[play.awayScore]])</f>
        <v>2</v>
      </c>
      <c r="AF1037">
        <f>IF(tbl_pbp[[#This Row],[Play Saints Win % Increase]]&gt;=$AF$4,1,0)</f>
        <v>0</v>
      </c>
      <c r="AG1037" t="str">
        <f>VLOOKUP(tbl_pbp[[#This Row],[gameId]], games!$B$2:$T$40, 9, FALSE)</f>
        <v>new-orleans-saints</v>
      </c>
      <c r="AH1037" s="5">
        <f>IF(tbl_pbp[[#This Row],[AwayTeam]] &lt;&gt; "new-orleans-saints", tbl_pbp[[#This Row],[homeWinPercentage]], 1-tbl_pbp[[#This Row],[homeWinPercentage]])</f>
        <v>0.46199999999999997</v>
      </c>
      <c r="AI1037" s="13">
        <f>tbl_pbp[[#This Row],[Kamara]]*tbl_pbp[[#This Row],[Impactful Play]]</f>
        <v>0</v>
      </c>
      <c r="AJ1037" s="13">
        <f>tbl_pbp[[#This Row],[Thomas]]*tbl_pbp[[#This Row],[Impactful Play]]</f>
        <v>0</v>
      </c>
      <c r="AK1037" s="13" t="str">
        <f>VLOOKUP(tbl_pbp[[#This Row],[Play Saints Win % Increase]], tbl_impact[],3,TRUE)</f>
        <v>Scented (0 to +5%)</v>
      </c>
    </row>
    <row r="1038" spans="1:37">
      <c r="A1038" s="1">
        <v>25</v>
      </c>
      <c r="B1038" s="5">
        <v>0.53100000000000003</v>
      </c>
      <c r="C1038" t="s">
        <v>11207</v>
      </c>
      <c r="D1038">
        <v>0</v>
      </c>
      <c r="E1038">
        <v>0</v>
      </c>
      <c r="F1038">
        <v>1</v>
      </c>
      <c r="G1038">
        <v>0</v>
      </c>
      <c r="H1038">
        <v>2</v>
      </c>
      <c r="I1038">
        <v>8</v>
      </c>
      <c r="J1038">
        <v>57</v>
      </c>
      <c r="K1038" t="s">
        <v>29</v>
      </c>
      <c r="L1038">
        <v>4</v>
      </c>
      <c r="M1038">
        <v>57</v>
      </c>
      <c r="N1038" t="s">
        <v>11208</v>
      </c>
      <c r="O1038" t="s">
        <v>1928</v>
      </c>
      <c r="P1038" t="s">
        <v>66</v>
      </c>
      <c r="Q1038" t="s">
        <v>67</v>
      </c>
      <c r="R1038" t="s">
        <v>68</v>
      </c>
      <c r="S1038" t="s">
        <v>160</v>
      </c>
      <c r="T1038" t="s">
        <v>48</v>
      </c>
      <c r="U1038" t="s">
        <v>11209</v>
      </c>
      <c r="V1038" t="s">
        <v>11144</v>
      </c>
      <c r="X1038" t="str">
        <f>VLOOKUP(pbp!V3788, games!$B$2:$R$40, 3, FALSE)</f>
        <v>2020-10-25T17:00Z</v>
      </c>
      <c r="Y1038">
        <f>VLOOKUP(1*V1038,NFLGames!$H$11:$H$555,1,FALSE)</f>
        <v>401127982</v>
      </c>
      <c r="Z1038">
        <f>VLOOKUP($Y1038, NFLGames!$H$11:$K$555,2,FALSE)</f>
        <v>2019</v>
      </c>
      <c r="AA1038">
        <f>VLOOKUP($Y1038, NFLGames!$H$11:$K$555,3,FALSE)</f>
        <v>7</v>
      </c>
      <c r="AB1038" s="6">
        <f>IF(A1039=0, 0, AH1039-tbl_pbp[[#This Row],[Saints Win %]])</f>
        <v>0</v>
      </c>
      <c r="AE1038">
        <f>ABS(tbl_pbp[[#This Row],[play.homeScore]]-tbl_pbp[[#This Row],[play.awayScore]])</f>
        <v>2</v>
      </c>
      <c r="AF1038">
        <f>IF(tbl_pbp[[#This Row],[Play Saints Win % Increase]]&gt;=$AF$4,1,0)</f>
        <v>0</v>
      </c>
      <c r="AG1038" t="str">
        <f>VLOOKUP(tbl_pbp[[#This Row],[gameId]], games!$B$2:$T$40, 9, FALSE)</f>
        <v>new-orleans-saints</v>
      </c>
      <c r="AH1038" s="5">
        <f>IF(tbl_pbp[[#This Row],[AwayTeam]] &lt;&gt; "new-orleans-saints", tbl_pbp[[#This Row],[homeWinPercentage]], 1-tbl_pbp[[#This Row],[homeWinPercentage]])</f>
        <v>0.46899999999999997</v>
      </c>
      <c r="AI1038" s="13">
        <f>tbl_pbp[[#This Row],[Kamara]]*tbl_pbp[[#This Row],[Impactful Play]]</f>
        <v>0</v>
      </c>
      <c r="AJ1038" s="13">
        <f>tbl_pbp[[#This Row],[Thomas]]*tbl_pbp[[#This Row],[Impactful Play]]</f>
        <v>0</v>
      </c>
      <c r="AK1038" s="13" t="str">
        <f>VLOOKUP(tbl_pbp[[#This Row],[Play Saints Win % Increase]], tbl_impact[],3,TRUE)</f>
        <v>Scented (0 to +5%)</v>
      </c>
    </row>
    <row r="1039" spans="1:37">
      <c r="A1039" s="1">
        <v>26</v>
      </c>
      <c r="B1039" s="5">
        <v>0.53100000000000003</v>
      </c>
      <c r="C1039" t="s">
        <v>11210</v>
      </c>
      <c r="D1039">
        <v>0</v>
      </c>
      <c r="E1039">
        <v>0</v>
      </c>
      <c r="F1039">
        <v>1</v>
      </c>
      <c r="G1039">
        <v>0</v>
      </c>
      <c r="H1039">
        <v>2</v>
      </c>
      <c r="I1039">
        <v>10</v>
      </c>
      <c r="J1039">
        <v>21</v>
      </c>
      <c r="K1039" t="s">
        <v>22</v>
      </c>
      <c r="L1039">
        <v>1</v>
      </c>
      <c r="M1039">
        <v>79</v>
      </c>
      <c r="N1039" t="s">
        <v>11211</v>
      </c>
      <c r="O1039" t="s">
        <v>1928</v>
      </c>
      <c r="P1039" t="s">
        <v>3787</v>
      </c>
      <c r="Q1039" t="s">
        <v>3788</v>
      </c>
      <c r="R1039" t="s">
        <v>3789</v>
      </c>
      <c r="V1039" t="s">
        <v>11144</v>
      </c>
      <c r="X1039" t="str">
        <f>VLOOKUP(pbp!V3789, games!$B$2:$R$40, 3, FALSE)</f>
        <v>2020-10-25T17:00Z</v>
      </c>
      <c r="Y1039">
        <f>VLOOKUP(1*V1039,NFLGames!$H$11:$H$555,1,FALSE)</f>
        <v>401127982</v>
      </c>
      <c r="Z1039">
        <f>VLOOKUP($Y1039, NFLGames!$H$11:$K$555,2,FALSE)</f>
        <v>2019</v>
      </c>
      <c r="AA1039">
        <f>VLOOKUP($Y1039, NFLGames!$H$11:$K$555,3,FALSE)</f>
        <v>7</v>
      </c>
      <c r="AB1039" s="6">
        <f>IF(A1040=0, 0, AH1040-tbl_pbp[[#This Row],[Saints Win %]])</f>
        <v>1.3000000000000012E-2</v>
      </c>
      <c r="AE1039">
        <f>ABS(tbl_pbp[[#This Row],[play.homeScore]]-tbl_pbp[[#This Row],[play.awayScore]])</f>
        <v>2</v>
      </c>
      <c r="AF1039">
        <f>IF(tbl_pbp[[#This Row],[Play Saints Win % Increase]]&gt;=$AF$4,1,0)</f>
        <v>0</v>
      </c>
      <c r="AG1039" t="str">
        <f>VLOOKUP(tbl_pbp[[#This Row],[gameId]], games!$B$2:$T$40, 9, FALSE)</f>
        <v>new-orleans-saints</v>
      </c>
      <c r="AH1039" s="5">
        <f>IF(tbl_pbp[[#This Row],[AwayTeam]] &lt;&gt; "new-orleans-saints", tbl_pbp[[#This Row],[homeWinPercentage]], 1-tbl_pbp[[#This Row],[homeWinPercentage]])</f>
        <v>0.46899999999999997</v>
      </c>
      <c r="AI1039" s="13">
        <f>tbl_pbp[[#This Row],[Kamara]]*tbl_pbp[[#This Row],[Impactful Play]]</f>
        <v>0</v>
      </c>
      <c r="AJ1039" s="13">
        <f>tbl_pbp[[#This Row],[Thomas]]*tbl_pbp[[#This Row],[Impactful Play]]</f>
        <v>0</v>
      </c>
      <c r="AK1039" s="13" t="str">
        <f>VLOOKUP(tbl_pbp[[#This Row],[Play Saints Win % Increase]], tbl_impact[],3,TRUE)</f>
        <v>Scented (0 to +5%)</v>
      </c>
    </row>
    <row r="1040" spans="1:37">
      <c r="A1040" s="1">
        <v>27</v>
      </c>
      <c r="B1040" s="5">
        <v>0.51800000000000002</v>
      </c>
      <c r="C1040" t="s">
        <v>11212</v>
      </c>
      <c r="D1040">
        <v>0</v>
      </c>
      <c r="E1040">
        <v>0</v>
      </c>
      <c r="F1040">
        <v>1</v>
      </c>
      <c r="G1040">
        <v>0</v>
      </c>
      <c r="H1040">
        <v>2</v>
      </c>
      <c r="I1040">
        <v>10</v>
      </c>
      <c r="J1040">
        <v>21</v>
      </c>
      <c r="K1040" t="s">
        <v>22</v>
      </c>
      <c r="L1040">
        <v>1</v>
      </c>
      <c r="M1040">
        <v>79</v>
      </c>
      <c r="N1040" t="s">
        <v>11213</v>
      </c>
      <c r="O1040" t="s">
        <v>1928</v>
      </c>
      <c r="P1040" t="s">
        <v>30</v>
      </c>
      <c r="Q1040" t="s">
        <v>31</v>
      </c>
      <c r="R1040" t="s">
        <v>32</v>
      </c>
      <c r="S1040" t="s">
        <v>33</v>
      </c>
      <c r="T1040" t="s">
        <v>317</v>
      </c>
      <c r="U1040" t="s">
        <v>3774</v>
      </c>
      <c r="V1040" t="s">
        <v>11144</v>
      </c>
      <c r="X1040" t="str">
        <f>VLOOKUP(pbp!V3790, games!$B$2:$R$40, 3, FALSE)</f>
        <v>2020-10-25T17:00Z</v>
      </c>
      <c r="Y1040">
        <f>VLOOKUP(1*V1040,NFLGames!$H$11:$H$555,1,FALSE)</f>
        <v>401127982</v>
      </c>
      <c r="Z1040">
        <f>VLOOKUP($Y1040, NFLGames!$H$11:$K$555,2,FALSE)</f>
        <v>2019</v>
      </c>
      <c r="AA1040">
        <f>VLOOKUP($Y1040, NFLGames!$H$11:$K$555,3,FALSE)</f>
        <v>7</v>
      </c>
      <c r="AB1040" s="6">
        <f>IF(A1041=0, 0, AH1041-tbl_pbp[[#This Row],[Saints Win %]])</f>
        <v>0.127</v>
      </c>
      <c r="AE1040">
        <f>ABS(tbl_pbp[[#This Row],[play.homeScore]]-tbl_pbp[[#This Row],[play.awayScore]])</f>
        <v>2</v>
      </c>
      <c r="AF1040">
        <f>IF(tbl_pbp[[#This Row],[Play Saints Win % Increase]]&gt;=$AF$4,1,0)</f>
        <v>1</v>
      </c>
      <c r="AG1040" t="str">
        <f>VLOOKUP(tbl_pbp[[#This Row],[gameId]], games!$B$2:$T$40, 9, FALSE)</f>
        <v>new-orleans-saints</v>
      </c>
      <c r="AH1040" s="5">
        <f>IF(tbl_pbp[[#This Row],[AwayTeam]] &lt;&gt; "new-orleans-saints", tbl_pbp[[#This Row],[homeWinPercentage]], 1-tbl_pbp[[#This Row],[homeWinPercentage]])</f>
        <v>0.48199999999999998</v>
      </c>
      <c r="AI1040" s="13">
        <f>tbl_pbp[[#This Row],[Kamara]]*tbl_pbp[[#This Row],[Impactful Play]]</f>
        <v>0</v>
      </c>
      <c r="AJ1040" s="13">
        <f>tbl_pbp[[#This Row],[Thomas]]*tbl_pbp[[#This Row],[Impactful Play]]</f>
        <v>0</v>
      </c>
      <c r="AK1040" s="13" t="str">
        <f>VLOOKUP(tbl_pbp[[#This Row],[Play Saints Win % Increase]], tbl_impact[],3,TRUE)</f>
        <v>Fragrant (10% to 20%)</v>
      </c>
    </row>
    <row r="1041" spans="1:37">
      <c r="A1041" s="1">
        <v>28</v>
      </c>
      <c r="B1041" s="5">
        <v>0.39100000000000001</v>
      </c>
      <c r="C1041" t="s">
        <v>11214</v>
      </c>
      <c r="D1041">
        <v>0</v>
      </c>
      <c r="E1041">
        <v>0</v>
      </c>
      <c r="F1041">
        <v>1</v>
      </c>
      <c r="G1041">
        <v>0</v>
      </c>
      <c r="H1041">
        <v>2</v>
      </c>
      <c r="I1041">
        <v>6</v>
      </c>
      <c r="J1041">
        <v>25</v>
      </c>
      <c r="K1041" t="s">
        <v>22</v>
      </c>
      <c r="L1041">
        <v>2</v>
      </c>
      <c r="M1041">
        <v>75</v>
      </c>
      <c r="N1041" t="s">
        <v>11215</v>
      </c>
      <c r="O1041" t="s">
        <v>10257</v>
      </c>
      <c r="P1041" t="s">
        <v>533</v>
      </c>
      <c r="Q1041" t="s">
        <v>534</v>
      </c>
      <c r="S1041" t="s">
        <v>60</v>
      </c>
      <c r="T1041" t="s">
        <v>289</v>
      </c>
      <c r="U1041" t="s">
        <v>11216</v>
      </c>
      <c r="V1041" t="s">
        <v>11144</v>
      </c>
      <c r="X1041" t="str">
        <f>VLOOKUP(pbp!V3791, games!$B$2:$R$40, 3, FALSE)</f>
        <v>2020-10-25T17:00Z</v>
      </c>
      <c r="Y1041">
        <f>VLOOKUP(1*V1041,NFLGames!$H$11:$H$555,1,FALSE)</f>
        <v>401127982</v>
      </c>
      <c r="Z1041">
        <f>VLOOKUP($Y1041, NFLGames!$H$11:$K$555,2,FALSE)</f>
        <v>2019</v>
      </c>
      <c r="AA1041">
        <f>VLOOKUP($Y1041, NFLGames!$H$11:$K$555,3,FALSE)</f>
        <v>7</v>
      </c>
      <c r="AB1041" s="6">
        <f>IF(A1042=0, 0, AH1042-tbl_pbp[[#This Row],[Saints Win %]])</f>
        <v>-7.0000000000000062E-3</v>
      </c>
      <c r="AE1041">
        <f>ABS(tbl_pbp[[#This Row],[play.homeScore]]-tbl_pbp[[#This Row],[play.awayScore]])</f>
        <v>2</v>
      </c>
      <c r="AF1041">
        <f>IF(tbl_pbp[[#This Row],[Play Saints Win % Increase]]&gt;=$AF$4,1,0)</f>
        <v>0</v>
      </c>
      <c r="AG1041" t="str">
        <f>VLOOKUP(tbl_pbp[[#This Row],[gameId]], games!$B$2:$T$40, 9, FALSE)</f>
        <v>new-orleans-saints</v>
      </c>
      <c r="AH1041" s="5">
        <f>IF(tbl_pbp[[#This Row],[AwayTeam]] &lt;&gt; "new-orleans-saints", tbl_pbp[[#This Row],[homeWinPercentage]], 1-tbl_pbp[[#This Row],[homeWinPercentage]])</f>
        <v>0.60899999999999999</v>
      </c>
      <c r="AI1041" s="13">
        <f>tbl_pbp[[#This Row],[Kamara]]*tbl_pbp[[#This Row],[Impactful Play]]</f>
        <v>0</v>
      </c>
      <c r="AJ1041" s="13">
        <f>tbl_pbp[[#This Row],[Thomas]]*tbl_pbp[[#This Row],[Impactful Play]]</f>
        <v>0</v>
      </c>
      <c r="AK1041" s="13" t="str">
        <f>VLOOKUP(tbl_pbp[[#This Row],[Play Saints Win % Increase]], tbl_impact[],3,TRUE)</f>
        <v>Bad (0 to -5%)</v>
      </c>
    </row>
    <row r="1042" spans="1:37">
      <c r="A1042" s="1">
        <v>29</v>
      </c>
      <c r="B1042" s="5">
        <v>0.39800000000000002</v>
      </c>
      <c r="C1042" t="s">
        <v>11217</v>
      </c>
      <c r="D1042">
        <v>0</v>
      </c>
      <c r="E1042">
        <v>0</v>
      </c>
      <c r="F1042">
        <v>1</v>
      </c>
      <c r="G1042">
        <v>0</v>
      </c>
      <c r="H1042">
        <v>2</v>
      </c>
      <c r="I1042">
        <v>10</v>
      </c>
      <c r="J1042">
        <v>24</v>
      </c>
      <c r="K1042" t="s">
        <v>29</v>
      </c>
      <c r="L1042">
        <v>1</v>
      </c>
      <c r="M1042">
        <v>24</v>
      </c>
      <c r="N1042" t="s">
        <v>11218</v>
      </c>
      <c r="O1042" t="s">
        <v>8759</v>
      </c>
      <c r="P1042" t="s">
        <v>45</v>
      </c>
      <c r="Q1042" t="s">
        <v>46</v>
      </c>
      <c r="R1042" t="s">
        <v>47</v>
      </c>
      <c r="S1042" t="s">
        <v>33</v>
      </c>
      <c r="T1042" t="s">
        <v>274</v>
      </c>
      <c r="U1042" t="s">
        <v>11219</v>
      </c>
      <c r="V1042" t="s">
        <v>11144</v>
      </c>
      <c r="X1042" t="str">
        <f>VLOOKUP(pbp!V3792, games!$B$2:$R$40, 3, FALSE)</f>
        <v>2020-11-01T21:25Z</v>
      </c>
      <c r="Y1042">
        <f>VLOOKUP(1*V1042,NFLGames!$H$11:$H$555,1,FALSE)</f>
        <v>401127982</v>
      </c>
      <c r="Z1042">
        <f>VLOOKUP($Y1042, NFLGames!$H$11:$K$555,2,FALSE)</f>
        <v>2019</v>
      </c>
      <c r="AA1042">
        <f>VLOOKUP($Y1042, NFLGames!$H$11:$K$555,3,FALSE)</f>
        <v>7</v>
      </c>
      <c r="AB1042" s="6">
        <f>IF(A1043=0, 0, AH1043-tbl_pbp[[#This Row],[Saints Win %]])</f>
        <v>2.5000000000000022E-2</v>
      </c>
      <c r="AE1042">
        <f>ABS(tbl_pbp[[#This Row],[play.homeScore]]-tbl_pbp[[#This Row],[play.awayScore]])</f>
        <v>2</v>
      </c>
      <c r="AF1042">
        <f>IF(tbl_pbp[[#This Row],[Play Saints Win % Increase]]&gt;=$AF$4,1,0)</f>
        <v>0</v>
      </c>
      <c r="AG1042" t="str">
        <f>VLOOKUP(tbl_pbp[[#This Row],[gameId]], games!$B$2:$T$40, 9, FALSE)</f>
        <v>new-orleans-saints</v>
      </c>
      <c r="AH1042" s="5">
        <f>IF(tbl_pbp[[#This Row],[AwayTeam]] &lt;&gt; "new-orleans-saints", tbl_pbp[[#This Row],[homeWinPercentage]], 1-tbl_pbp[[#This Row],[homeWinPercentage]])</f>
        <v>0.60199999999999998</v>
      </c>
      <c r="AI1042" s="13">
        <f>tbl_pbp[[#This Row],[Kamara]]*tbl_pbp[[#This Row],[Impactful Play]]</f>
        <v>0</v>
      </c>
      <c r="AJ1042" s="13">
        <f>tbl_pbp[[#This Row],[Thomas]]*tbl_pbp[[#This Row],[Impactful Play]]</f>
        <v>0</v>
      </c>
      <c r="AK1042" s="13" t="str">
        <f>VLOOKUP(tbl_pbp[[#This Row],[Play Saints Win % Increase]], tbl_impact[],3,TRUE)</f>
        <v>Scented (0 to +5%)</v>
      </c>
    </row>
    <row r="1043" spans="1:37">
      <c r="A1043" s="1">
        <v>30</v>
      </c>
      <c r="B1043" s="5">
        <v>0.373</v>
      </c>
      <c r="C1043" t="s">
        <v>11220</v>
      </c>
      <c r="D1043">
        <v>0</v>
      </c>
      <c r="E1043">
        <v>0</v>
      </c>
      <c r="F1043">
        <v>1</v>
      </c>
      <c r="G1043">
        <v>0</v>
      </c>
      <c r="H1043">
        <v>2</v>
      </c>
      <c r="I1043">
        <v>6</v>
      </c>
      <c r="J1043">
        <v>20</v>
      </c>
      <c r="K1043" t="s">
        <v>29</v>
      </c>
      <c r="L1043">
        <v>2</v>
      </c>
      <c r="M1043">
        <v>20</v>
      </c>
      <c r="N1043" t="s">
        <v>11221</v>
      </c>
      <c r="O1043" t="s">
        <v>1120</v>
      </c>
      <c r="P1043" t="s">
        <v>30</v>
      </c>
      <c r="Q1043" t="s">
        <v>31</v>
      </c>
      <c r="R1043" t="s">
        <v>32</v>
      </c>
      <c r="S1043" t="s">
        <v>60</v>
      </c>
      <c r="T1043" t="s">
        <v>109</v>
      </c>
      <c r="U1043" t="s">
        <v>11222</v>
      </c>
      <c r="V1043" t="s">
        <v>11144</v>
      </c>
      <c r="X1043" t="str">
        <f>VLOOKUP(pbp!V3793, games!$B$2:$R$40, 3, FALSE)</f>
        <v>2020-11-01T21:25Z</v>
      </c>
      <c r="Y1043">
        <f>VLOOKUP(1*V1043,NFLGames!$H$11:$H$555,1,FALSE)</f>
        <v>401127982</v>
      </c>
      <c r="Z1043">
        <f>VLOOKUP($Y1043, NFLGames!$H$11:$K$555,2,FALSE)</f>
        <v>2019</v>
      </c>
      <c r="AA1043">
        <f>VLOOKUP($Y1043, NFLGames!$H$11:$K$555,3,FALSE)</f>
        <v>7</v>
      </c>
      <c r="AB1043" s="6">
        <f>IF(A1044=0, 0, AH1044-tbl_pbp[[#This Row],[Saints Win %]])</f>
        <v>-4.0000000000000036E-3</v>
      </c>
      <c r="AD1043">
        <v>1</v>
      </c>
      <c r="AE1043">
        <f>ABS(tbl_pbp[[#This Row],[play.homeScore]]-tbl_pbp[[#This Row],[play.awayScore]])</f>
        <v>2</v>
      </c>
      <c r="AF1043">
        <f>IF(tbl_pbp[[#This Row],[Play Saints Win % Increase]]&gt;=$AF$4,1,0)</f>
        <v>0</v>
      </c>
      <c r="AG1043" t="str">
        <f>VLOOKUP(tbl_pbp[[#This Row],[gameId]], games!$B$2:$T$40, 9, FALSE)</f>
        <v>new-orleans-saints</v>
      </c>
      <c r="AH1043" s="5">
        <f>IF(tbl_pbp[[#This Row],[AwayTeam]] &lt;&gt; "new-orleans-saints", tbl_pbp[[#This Row],[homeWinPercentage]], 1-tbl_pbp[[#This Row],[homeWinPercentage]])</f>
        <v>0.627</v>
      </c>
      <c r="AI1043" s="13">
        <f>tbl_pbp[[#This Row],[Kamara]]*tbl_pbp[[#This Row],[Impactful Play]]</f>
        <v>0</v>
      </c>
      <c r="AJ1043" s="13">
        <f>tbl_pbp[[#This Row],[Thomas]]*tbl_pbp[[#This Row],[Impactful Play]]</f>
        <v>0</v>
      </c>
      <c r="AK1043" s="13" t="str">
        <f>VLOOKUP(tbl_pbp[[#This Row],[Play Saints Win % Increase]], tbl_impact[],3,TRUE)</f>
        <v>Bad (0 to -5%)</v>
      </c>
    </row>
    <row r="1044" spans="1:37">
      <c r="A1044" s="1">
        <v>31</v>
      </c>
      <c r="B1044" s="5">
        <v>0.377</v>
      </c>
      <c r="C1044" t="s">
        <v>11223</v>
      </c>
      <c r="D1044">
        <v>0</v>
      </c>
      <c r="E1044">
        <v>0</v>
      </c>
      <c r="F1044">
        <v>1</v>
      </c>
      <c r="G1044">
        <v>0</v>
      </c>
      <c r="H1044">
        <v>2</v>
      </c>
      <c r="I1044">
        <v>8</v>
      </c>
      <c r="J1044">
        <v>8</v>
      </c>
      <c r="K1044" t="s">
        <v>29</v>
      </c>
      <c r="L1044">
        <v>1</v>
      </c>
      <c r="M1044">
        <v>8</v>
      </c>
      <c r="N1044" t="s">
        <v>11224</v>
      </c>
      <c r="O1044" t="s">
        <v>1129</v>
      </c>
      <c r="P1044" t="s">
        <v>45</v>
      </c>
      <c r="Q1044" t="s">
        <v>46</v>
      </c>
      <c r="R1044" t="s">
        <v>47</v>
      </c>
      <c r="S1044" t="s">
        <v>283</v>
      </c>
      <c r="T1044" t="s">
        <v>71</v>
      </c>
      <c r="U1044" t="s">
        <v>284</v>
      </c>
      <c r="V1044" t="s">
        <v>11144</v>
      </c>
      <c r="X1044" t="str">
        <f>VLOOKUP(pbp!V3794, games!$B$2:$R$40, 3, FALSE)</f>
        <v>2020-11-01T21:25Z</v>
      </c>
      <c r="Y1044">
        <f>VLOOKUP(1*V1044,NFLGames!$H$11:$H$555,1,FALSE)</f>
        <v>401127982</v>
      </c>
      <c r="Z1044">
        <f>VLOOKUP($Y1044, NFLGames!$H$11:$K$555,2,FALSE)</f>
        <v>2019</v>
      </c>
      <c r="AA1044">
        <f>VLOOKUP($Y1044, NFLGames!$H$11:$K$555,3,FALSE)</f>
        <v>7</v>
      </c>
      <c r="AB1044" s="6">
        <f>IF(A1045=0, 0, AH1045-tbl_pbp[[#This Row],[Saints Win %]])</f>
        <v>-2.1000000000000019E-2</v>
      </c>
      <c r="AE1044">
        <f>ABS(tbl_pbp[[#This Row],[play.homeScore]]-tbl_pbp[[#This Row],[play.awayScore]])</f>
        <v>2</v>
      </c>
      <c r="AF1044">
        <f>IF(tbl_pbp[[#This Row],[Play Saints Win % Increase]]&gt;=$AF$4,1,0)</f>
        <v>0</v>
      </c>
      <c r="AG1044" t="str">
        <f>VLOOKUP(tbl_pbp[[#This Row],[gameId]], games!$B$2:$T$40, 9, FALSE)</f>
        <v>new-orleans-saints</v>
      </c>
      <c r="AH1044" s="5">
        <f>IF(tbl_pbp[[#This Row],[AwayTeam]] &lt;&gt; "new-orleans-saints", tbl_pbp[[#This Row],[homeWinPercentage]], 1-tbl_pbp[[#This Row],[homeWinPercentage]])</f>
        <v>0.623</v>
      </c>
      <c r="AI1044" s="13">
        <f>tbl_pbp[[#This Row],[Kamara]]*tbl_pbp[[#This Row],[Impactful Play]]</f>
        <v>0</v>
      </c>
      <c r="AJ1044" s="13">
        <f>tbl_pbp[[#This Row],[Thomas]]*tbl_pbp[[#This Row],[Impactful Play]]</f>
        <v>0</v>
      </c>
      <c r="AK1044" s="13" t="str">
        <f>VLOOKUP(tbl_pbp[[#This Row],[Play Saints Win % Increase]], tbl_impact[],3,TRUE)</f>
        <v>Bad (0 to -5%)</v>
      </c>
    </row>
    <row r="1045" spans="1:37">
      <c r="A1045" s="1">
        <v>32</v>
      </c>
      <c r="B1045" s="5">
        <v>0.39800000000000002</v>
      </c>
      <c r="C1045" t="s">
        <v>11225</v>
      </c>
      <c r="D1045">
        <v>0</v>
      </c>
      <c r="E1045">
        <v>0</v>
      </c>
      <c r="F1045">
        <v>1</v>
      </c>
      <c r="G1045">
        <v>0</v>
      </c>
      <c r="H1045">
        <v>2</v>
      </c>
      <c r="I1045">
        <v>7</v>
      </c>
      <c r="J1045">
        <v>7</v>
      </c>
      <c r="K1045" t="s">
        <v>29</v>
      </c>
      <c r="L1045">
        <v>2</v>
      </c>
      <c r="M1045">
        <v>7</v>
      </c>
      <c r="N1045" t="s">
        <v>11226</v>
      </c>
      <c r="O1045" t="s">
        <v>480</v>
      </c>
      <c r="P1045" t="s">
        <v>22</v>
      </c>
      <c r="Q1045" t="s">
        <v>37</v>
      </c>
      <c r="S1045" t="s">
        <v>286</v>
      </c>
      <c r="T1045" t="s">
        <v>344</v>
      </c>
      <c r="U1045" t="s">
        <v>11227</v>
      </c>
      <c r="V1045" t="s">
        <v>11144</v>
      </c>
      <c r="X1045" t="str">
        <f>VLOOKUP(pbp!V3795, games!$B$2:$R$40, 3, FALSE)</f>
        <v>2020-11-01T21:25Z</v>
      </c>
      <c r="Y1045">
        <f>VLOOKUP(1*V1045,NFLGames!$H$11:$H$555,1,FALSE)</f>
        <v>401127982</v>
      </c>
      <c r="Z1045">
        <f>VLOOKUP($Y1045, NFLGames!$H$11:$K$555,2,FALSE)</f>
        <v>2019</v>
      </c>
      <c r="AA1045">
        <f>VLOOKUP($Y1045, NFLGames!$H$11:$K$555,3,FALSE)</f>
        <v>7</v>
      </c>
      <c r="AB1045" s="6">
        <f>IF(A1046=0, 0, AH1046-tbl_pbp[[#This Row],[Saints Win %]])</f>
        <v>7.7000000000000068E-2</v>
      </c>
      <c r="AD1045">
        <v>1</v>
      </c>
      <c r="AE1045">
        <f>ABS(tbl_pbp[[#This Row],[play.homeScore]]-tbl_pbp[[#This Row],[play.awayScore]])</f>
        <v>2</v>
      </c>
      <c r="AF1045">
        <f>IF(tbl_pbp[[#This Row],[Play Saints Win % Increase]]&gt;=$AF$4,1,0)</f>
        <v>0</v>
      </c>
      <c r="AG1045" t="str">
        <f>VLOOKUP(tbl_pbp[[#This Row],[gameId]], games!$B$2:$T$40, 9, FALSE)</f>
        <v>new-orleans-saints</v>
      </c>
      <c r="AH1045" s="5">
        <f>IF(tbl_pbp[[#This Row],[AwayTeam]] &lt;&gt; "new-orleans-saints", tbl_pbp[[#This Row],[homeWinPercentage]], 1-tbl_pbp[[#This Row],[homeWinPercentage]])</f>
        <v>0.60199999999999998</v>
      </c>
      <c r="AI1045" s="13">
        <f>tbl_pbp[[#This Row],[Kamara]]*tbl_pbp[[#This Row],[Impactful Play]]</f>
        <v>0</v>
      </c>
      <c r="AJ1045" s="13">
        <f>tbl_pbp[[#This Row],[Thomas]]*tbl_pbp[[#This Row],[Impactful Play]]</f>
        <v>0</v>
      </c>
      <c r="AK1045" s="13" t="str">
        <f>VLOOKUP(tbl_pbp[[#This Row],[Play Saints Win % Increase]], tbl_impact[],3,TRUE)</f>
        <v>Perfumed (5 to + 10%)</v>
      </c>
    </row>
    <row r="1046" spans="1:37">
      <c r="A1046" s="1">
        <v>33</v>
      </c>
      <c r="B1046" s="5">
        <v>0.32100000000000001</v>
      </c>
      <c r="C1046" t="s">
        <v>11228</v>
      </c>
      <c r="D1046">
        <v>0</v>
      </c>
      <c r="E1046">
        <v>0</v>
      </c>
      <c r="F1046">
        <v>1</v>
      </c>
      <c r="G1046">
        <v>0</v>
      </c>
      <c r="H1046">
        <v>9</v>
      </c>
      <c r="I1046">
        <v>7</v>
      </c>
      <c r="J1046">
        <v>7</v>
      </c>
      <c r="K1046" t="s">
        <v>29</v>
      </c>
      <c r="L1046">
        <v>3</v>
      </c>
      <c r="M1046">
        <v>7</v>
      </c>
      <c r="N1046" t="s">
        <v>11229</v>
      </c>
      <c r="O1046" t="s">
        <v>11230</v>
      </c>
      <c r="P1046" t="s">
        <v>103</v>
      </c>
      <c r="Q1046" t="s">
        <v>104</v>
      </c>
      <c r="R1046" t="s">
        <v>105</v>
      </c>
      <c r="S1046" t="s">
        <v>347</v>
      </c>
      <c r="T1046" t="s">
        <v>344</v>
      </c>
      <c r="U1046" t="s">
        <v>11231</v>
      </c>
      <c r="V1046" t="s">
        <v>11144</v>
      </c>
      <c r="X1046" t="str">
        <f>VLOOKUP(pbp!V3796, games!$B$2:$R$40, 3, FALSE)</f>
        <v>2020-11-01T21:25Z</v>
      </c>
      <c r="Y1046">
        <f>VLOOKUP(1*V1046,NFLGames!$H$11:$H$555,1,FALSE)</f>
        <v>401127982</v>
      </c>
      <c r="Z1046">
        <f>VLOOKUP($Y1046, NFLGames!$H$11:$K$555,2,FALSE)</f>
        <v>2019</v>
      </c>
      <c r="AA1046">
        <f>VLOOKUP($Y1046, NFLGames!$H$11:$K$555,3,FALSE)</f>
        <v>7</v>
      </c>
      <c r="AB1046" s="6">
        <f>IF(A1047=0, 0, AH1047-tbl_pbp[[#This Row],[Saints Win %]])</f>
        <v>-0.20700000000000007</v>
      </c>
      <c r="AE1046">
        <f>ABS(tbl_pbp[[#This Row],[play.homeScore]]-tbl_pbp[[#This Row],[play.awayScore]])</f>
        <v>9</v>
      </c>
      <c r="AF1046">
        <f>IF(tbl_pbp[[#This Row],[Play Saints Win % Increase]]&gt;=$AF$4,1,0)</f>
        <v>0</v>
      </c>
      <c r="AG1046" t="str">
        <f>VLOOKUP(tbl_pbp[[#This Row],[gameId]], games!$B$2:$T$40, 9, FALSE)</f>
        <v>new-orleans-saints</v>
      </c>
      <c r="AH1046" s="5">
        <f>IF(tbl_pbp[[#This Row],[AwayTeam]] &lt;&gt; "new-orleans-saints", tbl_pbp[[#This Row],[homeWinPercentage]], 1-tbl_pbp[[#This Row],[homeWinPercentage]])</f>
        <v>0.67900000000000005</v>
      </c>
      <c r="AI1046" s="13">
        <f>tbl_pbp[[#This Row],[Kamara]]*tbl_pbp[[#This Row],[Impactful Play]]</f>
        <v>0</v>
      </c>
      <c r="AJ1046" s="13">
        <f>tbl_pbp[[#This Row],[Thomas]]*tbl_pbp[[#This Row],[Impactful Play]]</f>
        <v>0</v>
      </c>
      <c r="AK1046" s="13" t="str">
        <f>VLOOKUP(tbl_pbp[[#This Row],[Play Saints Win % Increase]], tbl_impact[],3,TRUE)</f>
        <v>Wretched (-worse than -20%)</v>
      </c>
    </row>
    <row r="1047" spans="1:37">
      <c r="A1047" s="1">
        <v>34</v>
      </c>
      <c r="B1047" s="5">
        <v>0.52800000000000002</v>
      </c>
      <c r="C1047" t="s">
        <v>11232</v>
      </c>
      <c r="D1047">
        <v>0</v>
      </c>
      <c r="E1047">
        <v>0</v>
      </c>
      <c r="F1047">
        <v>1</v>
      </c>
      <c r="G1047">
        <v>7</v>
      </c>
      <c r="H1047">
        <v>9</v>
      </c>
      <c r="I1047">
        <v>0</v>
      </c>
      <c r="J1047">
        <v>-2</v>
      </c>
      <c r="K1047" t="s">
        <v>29</v>
      </c>
      <c r="L1047">
        <v>0</v>
      </c>
      <c r="M1047">
        <v>65</v>
      </c>
      <c r="N1047" t="s">
        <v>11233</v>
      </c>
      <c r="O1047" t="s">
        <v>11234</v>
      </c>
      <c r="P1047" t="s">
        <v>11235</v>
      </c>
      <c r="Q1047" t="s">
        <v>11236</v>
      </c>
      <c r="R1047" t="s">
        <v>105</v>
      </c>
      <c r="V1047" t="s">
        <v>11144</v>
      </c>
      <c r="X1047" t="str">
        <f>VLOOKUP(pbp!V3797, games!$B$2:$R$40, 3, FALSE)</f>
        <v>2020-11-01T21:25Z</v>
      </c>
      <c r="Y1047">
        <f>VLOOKUP(1*V1047,NFLGames!$H$11:$H$555,1,FALSE)</f>
        <v>401127982</v>
      </c>
      <c r="Z1047">
        <f>VLOOKUP($Y1047, NFLGames!$H$11:$K$555,2,FALSE)</f>
        <v>2019</v>
      </c>
      <c r="AA1047">
        <f>VLOOKUP($Y1047, NFLGames!$H$11:$K$555,3,FALSE)</f>
        <v>7</v>
      </c>
      <c r="AB1047" s="6">
        <f>IF(A1048=0, 0, AH1048-tbl_pbp[[#This Row],[Saints Win %]])</f>
        <v>4.0000000000000036E-2</v>
      </c>
      <c r="AE1047">
        <f>ABS(tbl_pbp[[#This Row],[play.homeScore]]-tbl_pbp[[#This Row],[play.awayScore]])</f>
        <v>2</v>
      </c>
      <c r="AF1047">
        <f>IF(tbl_pbp[[#This Row],[Play Saints Win % Increase]]&gt;=$AF$4,1,0)</f>
        <v>0</v>
      </c>
      <c r="AG1047" t="str">
        <f>VLOOKUP(tbl_pbp[[#This Row],[gameId]], games!$B$2:$T$40, 9, FALSE)</f>
        <v>new-orleans-saints</v>
      </c>
      <c r="AH1047" s="5">
        <f>IF(tbl_pbp[[#This Row],[AwayTeam]] &lt;&gt; "new-orleans-saints", tbl_pbp[[#This Row],[homeWinPercentage]], 1-tbl_pbp[[#This Row],[homeWinPercentage]])</f>
        <v>0.47199999999999998</v>
      </c>
      <c r="AI1047" s="13">
        <f>tbl_pbp[[#This Row],[Kamara]]*tbl_pbp[[#This Row],[Impactful Play]]</f>
        <v>0</v>
      </c>
      <c r="AJ1047" s="13">
        <f>tbl_pbp[[#This Row],[Thomas]]*tbl_pbp[[#This Row],[Impactful Play]]</f>
        <v>0</v>
      </c>
      <c r="AK1047" s="13" t="str">
        <f>VLOOKUP(tbl_pbp[[#This Row],[Play Saints Win % Increase]], tbl_impact[],3,TRUE)</f>
        <v>Scented (0 to +5%)</v>
      </c>
    </row>
    <row r="1048" spans="1:37">
      <c r="A1048" s="1">
        <v>35</v>
      </c>
      <c r="B1048" s="5">
        <v>0.48799999999999999</v>
      </c>
      <c r="C1048" t="s">
        <v>11237</v>
      </c>
      <c r="D1048">
        <v>0</v>
      </c>
      <c r="E1048">
        <v>0</v>
      </c>
      <c r="F1048">
        <v>1</v>
      </c>
      <c r="G1048">
        <v>7</v>
      </c>
      <c r="H1048">
        <v>9</v>
      </c>
      <c r="I1048">
        <v>0</v>
      </c>
      <c r="J1048">
        <v>35</v>
      </c>
      <c r="K1048" t="s">
        <v>22</v>
      </c>
      <c r="L1048">
        <v>0</v>
      </c>
      <c r="M1048">
        <v>65</v>
      </c>
      <c r="N1048" t="s">
        <v>11238</v>
      </c>
      <c r="O1048" t="s">
        <v>11234</v>
      </c>
      <c r="P1048" t="s">
        <v>25</v>
      </c>
      <c r="Q1048" t="s">
        <v>26</v>
      </c>
      <c r="R1048" t="s">
        <v>27</v>
      </c>
      <c r="V1048" t="s">
        <v>11144</v>
      </c>
      <c r="X1048" t="str">
        <f>VLOOKUP(pbp!V3798, games!$B$2:$R$40, 3, FALSE)</f>
        <v>2020-11-01T21:25Z</v>
      </c>
      <c r="Y1048">
        <f>VLOOKUP(1*V1048,NFLGames!$H$11:$H$555,1,FALSE)</f>
        <v>401127982</v>
      </c>
      <c r="Z1048">
        <f>VLOOKUP($Y1048, NFLGames!$H$11:$K$555,2,FALSE)</f>
        <v>2019</v>
      </c>
      <c r="AA1048">
        <f>VLOOKUP($Y1048, NFLGames!$H$11:$K$555,3,FALSE)</f>
        <v>7</v>
      </c>
      <c r="AB1048" s="6">
        <f>IF(A1049=0, 0, AH1049-tbl_pbp[[#This Row],[Saints Win %]])</f>
        <v>-1.5000000000000013E-2</v>
      </c>
      <c r="AE1048">
        <f>ABS(tbl_pbp[[#This Row],[play.homeScore]]-tbl_pbp[[#This Row],[play.awayScore]])</f>
        <v>2</v>
      </c>
      <c r="AF1048">
        <f>IF(tbl_pbp[[#This Row],[Play Saints Win % Increase]]&gt;=$AF$4,1,0)</f>
        <v>0</v>
      </c>
      <c r="AG1048" t="str">
        <f>VLOOKUP(tbl_pbp[[#This Row],[gameId]], games!$B$2:$T$40, 9, FALSE)</f>
        <v>new-orleans-saints</v>
      </c>
      <c r="AH1048" s="5">
        <f>IF(tbl_pbp[[#This Row],[AwayTeam]] &lt;&gt; "new-orleans-saints", tbl_pbp[[#This Row],[homeWinPercentage]], 1-tbl_pbp[[#This Row],[homeWinPercentage]])</f>
        <v>0.51200000000000001</v>
      </c>
      <c r="AI1048" s="13">
        <f>tbl_pbp[[#This Row],[Kamara]]*tbl_pbp[[#This Row],[Impactful Play]]</f>
        <v>0</v>
      </c>
      <c r="AJ1048" s="13">
        <f>tbl_pbp[[#This Row],[Thomas]]*tbl_pbp[[#This Row],[Impactful Play]]</f>
        <v>0</v>
      </c>
      <c r="AK1048" s="13" t="str">
        <f>VLOOKUP(tbl_pbp[[#This Row],[Play Saints Win % Increase]], tbl_impact[],3,TRUE)</f>
        <v>Bad (0 to -5%)</v>
      </c>
    </row>
    <row r="1049" spans="1:37">
      <c r="A1049" s="1">
        <v>36</v>
      </c>
      <c r="B1049" s="5">
        <v>0.503</v>
      </c>
      <c r="C1049" t="s">
        <v>11239</v>
      </c>
      <c r="D1049">
        <v>0</v>
      </c>
      <c r="E1049">
        <v>0</v>
      </c>
      <c r="F1049">
        <v>1</v>
      </c>
      <c r="G1049">
        <v>7</v>
      </c>
      <c r="H1049">
        <v>9</v>
      </c>
      <c r="I1049">
        <v>10</v>
      </c>
      <c r="J1049">
        <v>88</v>
      </c>
      <c r="K1049" t="s">
        <v>29</v>
      </c>
      <c r="L1049">
        <v>1</v>
      </c>
      <c r="M1049">
        <v>88</v>
      </c>
      <c r="N1049" t="s">
        <v>11240</v>
      </c>
      <c r="O1049" t="s">
        <v>2852</v>
      </c>
      <c r="P1049" t="s">
        <v>45</v>
      </c>
      <c r="Q1049" t="s">
        <v>46</v>
      </c>
      <c r="R1049" t="s">
        <v>47</v>
      </c>
      <c r="S1049" t="s">
        <v>33</v>
      </c>
      <c r="T1049" t="s">
        <v>3840</v>
      </c>
      <c r="U1049" t="s">
        <v>3841</v>
      </c>
      <c r="V1049" t="s">
        <v>11144</v>
      </c>
      <c r="X1049" t="str">
        <f>VLOOKUP(pbp!V3799, games!$B$2:$R$40, 3, FALSE)</f>
        <v>2020-11-01T21:25Z</v>
      </c>
      <c r="Y1049">
        <f>VLOOKUP(1*V1049,NFLGames!$H$11:$H$555,1,FALSE)</f>
        <v>401127982</v>
      </c>
      <c r="Z1049">
        <f>VLOOKUP($Y1049, NFLGames!$H$11:$K$555,2,FALSE)</f>
        <v>2019</v>
      </c>
      <c r="AA1049">
        <f>VLOOKUP($Y1049, NFLGames!$H$11:$K$555,3,FALSE)</f>
        <v>7</v>
      </c>
      <c r="AB1049" s="6">
        <f>IF(A1050=0, 0, AH1050-tbl_pbp[[#This Row],[Saints Win %]])</f>
        <v>-7.4999999999999956E-2</v>
      </c>
      <c r="AE1049">
        <f>ABS(tbl_pbp[[#This Row],[play.homeScore]]-tbl_pbp[[#This Row],[play.awayScore]])</f>
        <v>2</v>
      </c>
      <c r="AF1049">
        <f>IF(tbl_pbp[[#This Row],[Play Saints Win % Increase]]&gt;=$AF$4,1,0)</f>
        <v>0</v>
      </c>
      <c r="AG1049" t="str">
        <f>VLOOKUP(tbl_pbp[[#This Row],[gameId]], games!$B$2:$T$40, 9, FALSE)</f>
        <v>new-orleans-saints</v>
      </c>
      <c r="AH1049" s="5">
        <f>IF(tbl_pbp[[#This Row],[AwayTeam]] &lt;&gt; "new-orleans-saints", tbl_pbp[[#This Row],[homeWinPercentage]], 1-tbl_pbp[[#This Row],[homeWinPercentage]])</f>
        <v>0.497</v>
      </c>
      <c r="AI1049" s="13">
        <f>tbl_pbp[[#This Row],[Kamara]]*tbl_pbp[[#This Row],[Impactful Play]]</f>
        <v>0</v>
      </c>
      <c r="AJ1049" s="13">
        <f>tbl_pbp[[#This Row],[Thomas]]*tbl_pbp[[#This Row],[Impactful Play]]</f>
        <v>0</v>
      </c>
      <c r="AK1049" s="13" t="str">
        <f>VLOOKUP(tbl_pbp[[#This Row],[Play Saints Win % Increase]], tbl_impact[],3,TRUE)</f>
        <v>Smelly (worse than-5% -&gt; -10%)</v>
      </c>
    </row>
    <row r="1050" spans="1:37">
      <c r="A1050" s="1">
        <v>37</v>
      </c>
      <c r="B1050" s="5">
        <v>0.57799999999999996</v>
      </c>
      <c r="C1050" t="s">
        <v>11241</v>
      </c>
      <c r="D1050">
        <v>0</v>
      </c>
      <c r="E1050">
        <v>0</v>
      </c>
      <c r="F1050">
        <v>1</v>
      </c>
      <c r="G1050">
        <v>7</v>
      </c>
      <c r="H1050">
        <v>9</v>
      </c>
      <c r="I1050">
        <v>6</v>
      </c>
      <c r="J1050">
        <v>84</v>
      </c>
      <c r="K1050" t="s">
        <v>29</v>
      </c>
      <c r="L1050">
        <v>2</v>
      </c>
      <c r="M1050">
        <v>84</v>
      </c>
      <c r="N1050" t="s">
        <v>11242</v>
      </c>
      <c r="O1050" t="s">
        <v>1715</v>
      </c>
      <c r="P1050" t="s">
        <v>30</v>
      </c>
      <c r="Q1050" t="s">
        <v>31</v>
      </c>
      <c r="R1050" t="s">
        <v>32</v>
      </c>
      <c r="S1050" t="s">
        <v>60</v>
      </c>
      <c r="T1050" t="s">
        <v>162</v>
      </c>
      <c r="U1050" t="s">
        <v>7533</v>
      </c>
      <c r="V1050" t="s">
        <v>11144</v>
      </c>
      <c r="X1050" t="str">
        <f>VLOOKUP(pbp!V3800, games!$B$2:$R$40, 3, FALSE)</f>
        <v>2020-11-01T21:25Z</v>
      </c>
      <c r="Y1050">
        <f>VLOOKUP(1*V1050,NFLGames!$H$11:$H$555,1,FALSE)</f>
        <v>401127982</v>
      </c>
      <c r="Z1050">
        <f>VLOOKUP($Y1050, NFLGames!$H$11:$K$555,2,FALSE)</f>
        <v>2019</v>
      </c>
      <c r="AA1050">
        <f>VLOOKUP($Y1050, NFLGames!$H$11:$K$555,3,FALSE)</f>
        <v>7</v>
      </c>
      <c r="AB1050" s="6">
        <f>IF(A1051=0, 0, AH1051-tbl_pbp[[#This Row],[Saints Win %]])</f>
        <v>2.4999999999999911E-2</v>
      </c>
      <c r="AE1050">
        <f>ABS(tbl_pbp[[#This Row],[play.homeScore]]-tbl_pbp[[#This Row],[play.awayScore]])</f>
        <v>2</v>
      </c>
      <c r="AF1050">
        <f>IF(tbl_pbp[[#This Row],[Play Saints Win % Increase]]&gt;=$AF$4,1,0)</f>
        <v>0</v>
      </c>
      <c r="AG1050" t="str">
        <f>VLOOKUP(tbl_pbp[[#This Row],[gameId]], games!$B$2:$T$40, 9, FALSE)</f>
        <v>new-orleans-saints</v>
      </c>
      <c r="AH1050" s="5">
        <f>IF(tbl_pbp[[#This Row],[AwayTeam]] &lt;&gt; "new-orleans-saints", tbl_pbp[[#This Row],[homeWinPercentage]], 1-tbl_pbp[[#This Row],[homeWinPercentage]])</f>
        <v>0.42200000000000004</v>
      </c>
      <c r="AI1050" s="13">
        <f>tbl_pbp[[#This Row],[Kamara]]*tbl_pbp[[#This Row],[Impactful Play]]</f>
        <v>0</v>
      </c>
      <c r="AJ1050" s="13">
        <f>tbl_pbp[[#This Row],[Thomas]]*tbl_pbp[[#This Row],[Impactful Play]]</f>
        <v>0</v>
      </c>
      <c r="AK1050" s="13" t="str">
        <f>VLOOKUP(tbl_pbp[[#This Row],[Play Saints Win % Increase]], tbl_impact[],3,TRUE)</f>
        <v>Scented (0 to +5%)</v>
      </c>
    </row>
    <row r="1051" spans="1:37">
      <c r="A1051" s="1">
        <v>38</v>
      </c>
      <c r="B1051" s="5">
        <v>0.55300000000000005</v>
      </c>
      <c r="C1051" t="s">
        <v>11243</v>
      </c>
      <c r="D1051">
        <v>0</v>
      </c>
      <c r="E1051">
        <v>0</v>
      </c>
      <c r="F1051">
        <v>1</v>
      </c>
      <c r="G1051">
        <v>7</v>
      </c>
      <c r="H1051">
        <v>9</v>
      </c>
      <c r="I1051">
        <v>3</v>
      </c>
      <c r="J1051">
        <v>81</v>
      </c>
      <c r="K1051" t="s">
        <v>29</v>
      </c>
      <c r="L1051">
        <v>3</v>
      </c>
      <c r="M1051">
        <v>81</v>
      </c>
      <c r="N1051" t="s">
        <v>11244</v>
      </c>
      <c r="O1051" t="s">
        <v>2470</v>
      </c>
      <c r="P1051" t="s">
        <v>22</v>
      </c>
      <c r="Q1051" t="s">
        <v>37</v>
      </c>
      <c r="S1051" t="s">
        <v>375</v>
      </c>
      <c r="T1051" t="s">
        <v>363</v>
      </c>
      <c r="U1051" t="s">
        <v>11245</v>
      </c>
      <c r="V1051" t="s">
        <v>11144</v>
      </c>
      <c r="X1051" t="str">
        <f>VLOOKUP(pbp!V3801, games!$B$2:$R$40, 3, FALSE)</f>
        <v>2020-11-01T21:25Z</v>
      </c>
      <c r="Y1051">
        <f>VLOOKUP(1*V1051,NFLGames!$H$11:$H$555,1,FALSE)</f>
        <v>401127982</v>
      </c>
      <c r="Z1051">
        <f>VLOOKUP($Y1051, NFLGames!$H$11:$K$555,2,FALSE)</f>
        <v>2019</v>
      </c>
      <c r="AA1051">
        <f>VLOOKUP($Y1051, NFLGames!$H$11:$K$555,3,FALSE)</f>
        <v>7</v>
      </c>
      <c r="AB1051" s="6">
        <f>IF(A1052=0, 0, AH1052-tbl_pbp[[#This Row],[Saints Win %]])</f>
        <v>1.100000000000001E-2</v>
      </c>
      <c r="AE1051">
        <f>ABS(tbl_pbp[[#This Row],[play.homeScore]]-tbl_pbp[[#This Row],[play.awayScore]])</f>
        <v>2</v>
      </c>
      <c r="AF1051">
        <f>IF(tbl_pbp[[#This Row],[Play Saints Win % Increase]]&gt;=$AF$4,1,0)</f>
        <v>0</v>
      </c>
      <c r="AG1051" t="str">
        <f>VLOOKUP(tbl_pbp[[#This Row],[gameId]], games!$B$2:$T$40, 9, FALSE)</f>
        <v>new-orleans-saints</v>
      </c>
      <c r="AH1051" s="5">
        <f>IF(tbl_pbp[[#This Row],[AwayTeam]] &lt;&gt; "new-orleans-saints", tbl_pbp[[#This Row],[homeWinPercentage]], 1-tbl_pbp[[#This Row],[homeWinPercentage]])</f>
        <v>0.44699999999999995</v>
      </c>
      <c r="AI1051" s="13">
        <f>tbl_pbp[[#This Row],[Kamara]]*tbl_pbp[[#This Row],[Impactful Play]]</f>
        <v>0</v>
      </c>
      <c r="AJ1051" s="13">
        <f>tbl_pbp[[#This Row],[Thomas]]*tbl_pbp[[#This Row],[Impactful Play]]</f>
        <v>0</v>
      </c>
      <c r="AK1051" s="13" t="str">
        <f>VLOOKUP(tbl_pbp[[#This Row],[Play Saints Win % Increase]], tbl_impact[],3,TRUE)</f>
        <v>Scented (0 to +5%)</v>
      </c>
    </row>
    <row r="1052" spans="1:37">
      <c r="A1052" s="1">
        <v>39</v>
      </c>
      <c r="B1052" s="5">
        <v>0.54200000000000004</v>
      </c>
      <c r="C1052" t="s">
        <v>11246</v>
      </c>
      <c r="D1052">
        <v>0</v>
      </c>
      <c r="E1052">
        <v>0</v>
      </c>
      <c r="F1052">
        <v>1</v>
      </c>
      <c r="G1052">
        <v>7</v>
      </c>
      <c r="H1052">
        <v>9</v>
      </c>
      <c r="I1052">
        <v>3</v>
      </c>
      <c r="J1052">
        <v>81</v>
      </c>
      <c r="K1052" t="s">
        <v>29</v>
      </c>
      <c r="L1052">
        <v>4</v>
      </c>
      <c r="M1052">
        <v>81</v>
      </c>
      <c r="N1052" t="s">
        <v>11247</v>
      </c>
      <c r="O1052" t="s">
        <v>1448</v>
      </c>
      <c r="P1052" t="s">
        <v>66</v>
      </c>
      <c r="Q1052" t="s">
        <v>67</v>
      </c>
      <c r="R1052" t="s">
        <v>68</v>
      </c>
      <c r="S1052" t="s">
        <v>281</v>
      </c>
      <c r="T1052" t="s">
        <v>363</v>
      </c>
      <c r="U1052" t="s">
        <v>11248</v>
      </c>
      <c r="V1052" t="s">
        <v>11144</v>
      </c>
      <c r="X1052" t="str">
        <f>VLOOKUP(pbp!V3802, games!$B$2:$R$40, 3, FALSE)</f>
        <v>2020-11-01T21:25Z</v>
      </c>
      <c r="Y1052">
        <f>VLOOKUP(1*V1052,NFLGames!$H$11:$H$555,1,FALSE)</f>
        <v>401127982</v>
      </c>
      <c r="Z1052">
        <f>VLOOKUP($Y1052, NFLGames!$H$11:$K$555,2,FALSE)</f>
        <v>2019</v>
      </c>
      <c r="AA1052">
        <f>VLOOKUP($Y1052, NFLGames!$H$11:$K$555,3,FALSE)</f>
        <v>7</v>
      </c>
      <c r="AB1052" s="6">
        <f>IF(A1053=0, 0, AH1053-tbl_pbp[[#This Row],[Saints Win %]])</f>
        <v>3.7000000000000033E-2</v>
      </c>
      <c r="AE1052">
        <f>ABS(tbl_pbp[[#This Row],[play.homeScore]]-tbl_pbp[[#This Row],[play.awayScore]])</f>
        <v>2</v>
      </c>
      <c r="AF1052">
        <f>IF(tbl_pbp[[#This Row],[Play Saints Win % Increase]]&gt;=$AF$4,1,0)</f>
        <v>0</v>
      </c>
      <c r="AG1052" t="str">
        <f>VLOOKUP(tbl_pbp[[#This Row],[gameId]], games!$B$2:$T$40, 9, FALSE)</f>
        <v>new-orleans-saints</v>
      </c>
      <c r="AH1052" s="5">
        <f>IF(tbl_pbp[[#This Row],[AwayTeam]] &lt;&gt; "new-orleans-saints", tbl_pbp[[#This Row],[homeWinPercentage]], 1-tbl_pbp[[#This Row],[homeWinPercentage]])</f>
        <v>0.45799999999999996</v>
      </c>
      <c r="AI1052" s="13">
        <f>tbl_pbp[[#This Row],[Kamara]]*tbl_pbp[[#This Row],[Impactful Play]]</f>
        <v>0</v>
      </c>
      <c r="AJ1052" s="13">
        <f>tbl_pbp[[#This Row],[Thomas]]*tbl_pbp[[#This Row],[Impactful Play]]</f>
        <v>0</v>
      </c>
      <c r="AK1052" s="13" t="str">
        <f>VLOOKUP(tbl_pbp[[#This Row],[Play Saints Win % Increase]], tbl_impact[],3,TRUE)</f>
        <v>Scented (0 to +5%)</v>
      </c>
    </row>
    <row r="1053" spans="1:37">
      <c r="A1053" s="1">
        <v>40</v>
      </c>
      <c r="B1053" s="5">
        <v>0.505</v>
      </c>
      <c r="C1053" t="s">
        <v>11249</v>
      </c>
      <c r="D1053">
        <v>0</v>
      </c>
      <c r="E1053">
        <v>0</v>
      </c>
      <c r="F1053">
        <v>1</v>
      </c>
      <c r="G1053">
        <v>7</v>
      </c>
      <c r="H1053">
        <v>9</v>
      </c>
      <c r="I1053">
        <v>10</v>
      </c>
      <c r="J1053">
        <v>33</v>
      </c>
      <c r="K1053" t="s">
        <v>22</v>
      </c>
      <c r="L1053">
        <v>1</v>
      </c>
      <c r="M1053">
        <v>67</v>
      </c>
      <c r="N1053" t="s">
        <v>11250</v>
      </c>
      <c r="O1053" t="s">
        <v>1448</v>
      </c>
      <c r="P1053" t="s">
        <v>22</v>
      </c>
      <c r="Q1053" t="s">
        <v>37</v>
      </c>
      <c r="S1053" t="s">
        <v>33</v>
      </c>
      <c r="T1053" t="s">
        <v>3795</v>
      </c>
      <c r="U1053" t="s">
        <v>11251</v>
      </c>
      <c r="V1053" t="s">
        <v>11144</v>
      </c>
      <c r="X1053" t="str">
        <f>VLOOKUP(pbp!V3803, games!$B$2:$R$40, 3, FALSE)</f>
        <v>2020-11-01T21:25Z</v>
      </c>
      <c r="Y1053">
        <f>VLOOKUP(1*V1053,NFLGames!$H$11:$H$555,1,FALSE)</f>
        <v>401127982</v>
      </c>
      <c r="Z1053">
        <f>VLOOKUP($Y1053, NFLGames!$H$11:$K$555,2,FALSE)</f>
        <v>2019</v>
      </c>
      <c r="AA1053">
        <f>VLOOKUP($Y1053, NFLGames!$H$11:$K$555,3,FALSE)</f>
        <v>7</v>
      </c>
      <c r="AB1053" s="6">
        <f>IF(A1054=0, 0, AH1054-tbl_pbp[[#This Row],[Saints Win %]])</f>
        <v>-4.0000000000000036E-2</v>
      </c>
      <c r="AE1053">
        <f>ABS(tbl_pbp[[#This Row],[play.homeScore]]-tbl_pbp[[#This Row],[play.awayScore]])</f>
        <v>2</v>
      </c>
      <c r="AF1053">
        <f>IF(tbl_pbp[[#This Row],[Play Saints Win % Increase]]&gt;=$AF$4,1,0)</f>
        <v>0</v>
      </c>
      <c r="AG1053" t="str">
        <f>VLOOKUP(tbl_pbp[[#This Row],[gameId]], games!$B$2:$T$40, 9, FALSE)</f>
        <v>new-orleans-saints</v>
      </c>
      <c r="AH1053" s="5">
        <f>IF(tbl_pbp[[#This Row],[AwayTeam]] &lt;&gt; "new-orleans-saints", tbl_pbp[[#This Row],[homeWinPercentage]], 1-tbl_pbp[[#This Row],[homeWinPercentage]])</f>
        <v>0.495</v>
      </c>
      <c r="AI1053" s="13">
        <f>tbl_pbp[[#This Row],[Kamara]]*tbl_pbp[[#This Row],[Impactful Play]]</f>
        <v>0</v>
      </c>
      <c r="AJ1053" s="13">
        <f>tbl_pbp[[#This Row],[Thomas]]*tbl_pbp[[#This Row],[Impactful Play]]</f>
        <v>0</v>
      </c>
      <c r="AK1053" s="13" t="str">
        <f>VLOOKUP(tbl_pbp[[#This Row],[Play Saints Win % Increase]], tbl_impact[],3,TRUE)</f>
        <v>Bad (0 to -5%)</v>
      </c>
    </row>
    <row r="1054" spans="1:37">
      <c r="A1054" s="1">
        <v>41</v>
      </c>
      <c r="B1054" s="5">
        <v>0.54500000000000004</v>
      </c>
      <c r="C1054" t="s">
        <v>11252</v>
      </c>
      <c r="D1054">
        <v>0</v>
      </c>
      <c r="E1054">
        <v>0</v>
      </c>
      <c r="F1054">
        <v>1</v>
      </c>
      <c r="G1054">
        <v>7</v>
      </c>
      <c r="H1054">
        <v>9</v>
      </c>
      <c r="I1054">
        <v>10</v>
      </c>
      <c r="J1054">
        <v>33</v>
      </c>
      <c r="K1054" t="s">
        <v>22</v>
      </c>
      <c r="L1054">
        <v>2</v>
      </c>
      <c r="M1054">
        <v>67</v>
      </c>
      <c r="N1054" t="s">
        <v>11253</v>
      </c>
      <c r="O1054" t="s">
        <v>1316</v>
      </c>
      <c r="P1054" t="s">
        <v>30</v>
      </c>
      <c r="Q1054" t="s">
        <v>31</v>
      </c>
      <c r="R1054" t="s">
        <v>32</v>
      </c>
      <c r="S1054" t="s">
        <v>120</v>
      </c>
      <c r="T1054" t="s">
        <v>3795</v>
      </c>
      <c r="U1054" t="s">
        <v>11254</v>
      </c>
      <c r="V1054" t="s">
        <v>11144</v>
      </c>
      <c r="X1054" t="str">
        <f>VLOOKUP(pbp!V3804, games!$B$2:$R$40, 3, FALSE)</f>
        <v>2020-11-01T21:25Z</v>
      </c>
      <c r="Y1054">
        <f>VLOOKUP(1*V1054,NFLGames!$H$11:$H$555,1,FALSE)</f>
        <v>401127982</v>
      </c>
      <c r="Z1054">
        <f>VLOOKUP($Y1054, NFLGames!$H$11:$K$555,2,FALSE)</f>
        <v>2019</v>
      </c>
      <c r="AA1054">
        <f>VLOOKUP($Y1054, NFLGames!$H$11:$K$555,3,FALSE)</f>
        <v>7</v>
      </c>
      <c r="AB1054" s="6">
        <f>IF(A1055=0, 0, AH1055-tbl_pbp[[#This Row],[Saints Win %]])</f>
        <v>-2.2999999999999909E-2</v>
      </c>
      <c r="AE1054">
        <f>ABS(tbl_pbp[[#This Row],[play.homeScore]]-tbl_pbp[[#This Row],[play.awayScore]])</f>
        <v>2</v>
      </c>
      <c r="AF1054">
        <f>IF(tbl_pbp[[#This Row],[Play Saints Win % Increase]]&gt;=$AF$4,1,0)</f>
        <v>0</v>
      </c>
      <c r="AG1054" t="str">
        <f>VLOOKUP(tbl_pbp[[#This Row],[gameId]], games!$B$2:$T$40, 9, FALSE)</f>
        <v>new-orleans-saints</v>
      </c>
      <c r="AH1054" s="5">
        <f>IF(tbl_pbp[[#This Row],[AwayTeam]] &lt;&gt; "new-orleans-saints", tbl_pbp[[#This Row],[homeWinPercentage]], 1-tbl_pbp[[#This Row],[homeWinPercentage]])</f>
        <v>0.45499999999999996</v>
      </c>
      <c r="AI1054" s="13">
        <f>tbl_pbp[[#This Row],[Kamara]]*tbl_pbp[[#This Row],[Impactful Play]]</f>
        <v>0</v>
      </c>
      <c r="AJ1054" s="13">
        <f>tbl_pbp[[#This Row],[Thomas]]*tbl_pbp[[#This Row],[Impactful Play]]</f>
        <v>0</v>
      </c>
      <c r="AK1054" s="13" t="str">
        <f>VLOOKUP(tbl_pbp[[#This Row],[Play Saints Win % Increase]], tbl_impact[],3,TRUE)</f>
        <v>Bad (0 to -5%)</v>
      </c>
    </row>
    <row r="1055" spans="1:37">
      <c r="A1055" s="1">
        <v>42</v>
      </c>
      <c r="B1055" s="5">
        <v>0.56799999999999995</v>
      </c>
      <c r="C1055" t="s">
        <v>11255</v>
      </c>
      <c r="D1055">
        <v>0</v>
      </c>
      <c r="E1055">
        <v>0</v>
      </c>
      <c r="F1055">
        <v>1</v>
      </c>
      <c r="G1055">
        <v>7</v>
      </c>
      <c r="H1055">
        <v>9</v>
      </c>
      <c r="I1055">
        <v>8</v>
      </c>
      <c r="J1055">
        <v>35</v>
      </c>
      <c r="K1055" t="s">
        <v>22</v>
      </c>
      <c r="L1055">
        <v>3</v>
      </c>
      <c r="M1055">
        <v>65</v>
      </c>
      <c r="N1055" t="s">
        <v>11256</v>
      </c>
      <c r="O1055" t="s">
        <v>1457</v>
      </c>
      <c r="P1055" t="s">
        <v>30</v>
      </c>
      <c r="Q1055" t="s">
        <v>31</v>
      </c>
      <c r="R1055" t="s">
        <v>32</v>
      </c>
      <c r="S1055" t="s">
        <v>92</v>
      </c>
      <c r="T1055" t="s">
        <v>310</v>
      </c>
      <c r="U1055" t="s">
        <v>11257</v>
      </c>
      <c r="V1055" t="s">
        <v>11144</v>
      </c>
      <c r="X1055" t="str">
        <f>VLOOKUP(pbp!V3805, games!$B$2:$R$40, 3, FALSE)</f>
        <v>2020-11-01T21:25Z</v>
      </c>
      <c r="Y1055">
        <f>VLOOKUP(1*V1055,NFLGames!$H$11:$H$555,1,FALSE)</f>
        <v>401127982</v>
      </c>
      <c r="Z1055">
        <f>VLOOKUP($Y1055, NFLGames!$H$11:$K$555,2,FALSE)</f>
        <v>2019</v>
      </c>
      <c r="AA1055">
        <f>VLOOKUP($Y1055, NFLGames!$H$11:$K$555,3,FALSE)</f>
        <v>7</v>
      </c>
      <c r="AB1055" s="6">
        <f>IF(A1056=0, 0, AH1056-tbl_pbp[[#This Row],[Saints Win %]])</f>
        <v>3.8999999999999924E-2</v>
      </c>
      <c r="AE1055">
        <f>ABS(tbl_pbp[[#This Row],[play.homeScore]]-tbl_pbp[[#This Row],[play.awayScore]])</f>
        <v>2</v>
      </c>
      <c r="AF1055">
        <f>IF(tbl_pbp[[#This Row],[Play Saints Win % Increase]]&gt;=$AF$4,1,0)</f>
        <v>0</v>
      </c>
      <c r="AG1055" t="str">
        <f>VLOOKUP(tbl_pbp[[#This Row],[gameId]], games!$B$2:$T$40, 9, FALSE)</f>
        <v>new-orleans-saints</v>
      </c>
      <c r="AH1055" s="5">
        <f>IF(tbl_pbp[[#This Row],[AwayTeam]] &lt;&gt; "new-orleans-saints", tbl_pbp[[#This Row],[homeWinPercentage]], 1-tbl_pbp[[#This Row],[homeWinPercentage]])</f>
        <v>0.43200000000000005</v>
      </c>
      <c r="AI1055" s="13">
        <f>tbl_pbp[[#This Row],[Kamara]]*tbl_pbp[[#This Row],[Impactful Play]]</f>
        <v>0</v>
      </c>
      <c r="AJ1055" s="13">
        <f>tbl_pbp[[#This Row],[Thomas]]*tbl_pbp[[#This Row],[Impactful Play]]</f>
        <v>0</v>
      </c>
      <c r="AK1055" s="13" t="str">
        <f>VLOOKUP(tbl_pbp[[#This Row],[Play Saints Win % Increase]], tbl_impact[],3,TRUE)</f>
        <v>Scented (0 to +5%)</v>
      </c>
    </row>
    <row r="1056" spans="1:37">
      <c r="A1056" s="1">
        <v>43</v>
      </c>
      <c r="B1056" s="5">
        <v>0.52900000000000003</v>
      </c>
      <c r="C1056" t="s">
        <v>11258</v>
      </c>
      <c r="D1056">
        <v>0</v>
      </c>
      <c r="E1056">
        <v>0</v>
      </c>
      <c r="F1056">
        <v>1</v>
      </c>
      <c r="G1056">
        <v>7</v>
      </c>
      <c r="H1056">
        <v>9</v>
      </c>
      <c r="I1056">
        <v>10</v>
      </c>
      <c r="J1056">
        <v>52</v>
      </c>
      <c r="K1056" t="s">
        <v>22</v>
      </c>
      <c r="L1056">
        <v>1</v>
      </c>
      <c r="M1056">
        <v>48</v>
      </c>
      <c r="N1056" t="s">
        <v>11259</v>
      </c>
      <c r="O1056" t="s">
        <v>244</v>
      </c>
      <c r="P1056" t="s">
        <v>22</v>
      </c>
      <c r="Q1056" t="s">
        <v>37</v>
      </c>
      <c r="S1056" t="s">
        <v>33</v>
      </c>
      <c r="T1056" t="s">
        <v>136</v>
      </c>
      <c r="U1056" t="s">
        <v>514</v>
      </c>
      <c r="V1056" t="s">
        <v>11144</v>
      </c>
      <c r="X1056" t="str">
        <f>VLOOKUP(pbp!V3806, games!$B$2:$R$40, 3, FALSE)</f>
        <v>2020-11-01T21:25Z</v>
      </c>
      <c r="Y1056">
        <f>VLOOKUP(1*V1056,NFLGames!$H$11:$H$555,1,FALSE)</f>
        <v>401127982</v>
      </c>
      <c r="Z1056">
        <f>VLOOKUP($Y1056, NFLGames!$H$11:$K$555,2,FALSE)</f>
        <v>2019</v>
      </c>
      <c r="AA1056">
        <f>VLOOKUP($Y1056, NFLGames!$H$11:$K$555,3,FALSE)</f>
        <v>7</v>
      </c>
      <c r="AB1056" s="6">
        <f>IF(A1057=0, 0, AH1057-tbl_pbp[[#This Row],[Saints Win %]])</f>
        <v>0</v>
      </c>
      <c r="AE1056">
        <f>ABS(tbl_pbp[[#This Row],[play.homeScore]]-tbl_pbp[[#This Row],[play.awayScore]])</f>
        <v>2</v>
      </c>
      <c r="AF1056">
        <f>IF(tbl_pbp[[#This Row],[Play Saints Win % Increase]]&gt;=$AF$4,1,0)</f>
        <v>0</v>
      </c>
      <c r="AG1056" t="str">
        <f>VLOOKUP(tbl_pbp[[#This Row],[gameId]], games!$B$2:$T$40, 9, FALSE)</f>
        <v>new-orleans-saints</v>
      </c>
      <c r="AH1056" s="5">
        <f>IF(tbl_pbp[[#This Row],[AwayTeam]] &lt;&gt; "new-orleans-saints", tbl_pbp[[#This Row],[homeWinPercentage]], 1-tbl_pbp[[#This Row],[homeWinPercentage]])</f>
        <v>0.47099999999999997</v>
      </c>
      <c r="AI1056" s="13">
        <f>tbl_pbp[[#This Row],[Kamara]]*tbl_pbp[[#This Row],[Impactful Play]]</f>
        <v>0</v>
      </c>
      <c r="AJ1056" s="13">
        <f>tbl_pbp[[#This Row],[Thomas]]*tbl_pbp[[#This Row],[Impactful Play]]</f>
        <v>0</v>
      </c>
      <c r="AK1056" s="13" t="str">
        <f>VLOOKUP(tbl_pbp[[#This Row],[Play Saints Win % Increase]], tbl_impact[],3,TRUE)</f>
        <v>Scented (0 to +5%)</v>
      </c>
    </row>
    <row r="1057" spans="1:37">
      <c r="A1057" s="1">
        <v>44</v>
      </c>
      <c r="B1057" s="5">
        <v>0.52900000000000003</v>
      </c>
      <c r="C1057" t="s">
        <v>11260</v>
      </c>
      <c r="D1057">
        <v>0</v>
      </c>
      <c r="E1057">
        <v>0</v>
      </c>
      <c r="F1057">
        <v>1</v>
      </c>
      <c r="G1057">
        <v>7</v>
      </c>
      <c r="H1057">
        <v>9</v>
      </c>
      <c r="I1057">
        <v>0</v>
      </c>
      <c r="J1057">
        <v>52</v>
      </c>
      <c r="L1057">
        <v>2</v>
      </c>
      <c r="M1057">
        <v>48</v>
      </c>
      <c r="N1057" t="s">
        <v>142</v>
      </c>
      <c r="O1057" t="s">
        <v>143</v>
      </c>
      <c r="P1057" t="s">
        <v>144</v>
      </c>
      <c r="Q1057" t="s">
        <v>145</v>
      </c>
      <c r="R1057" t="s">
        <v>146</v>
      </c>
      <c r="V1057" t="s">
        <v>11144</v>
      </c>
      <c r="X1057" t="str">
        <f>VLOOKUP(pbp!V3807, games!$B$2:$R$40, 3, FALSE)</f>
        <v>2020-11-01T21:25Z</v>
      </c>
      <c r="Y1057">
        <f>VLOOKUP(1*V1057,NFLGames!$H$11:$H$555,1,FALSE)</f>
        <v>401127982</v>
      </c>
      <c r="Z1057">
        <f>VLOOKUP($Y1057, NFLGames!$H$11:$K$555,2,FALSE)</f>
        <v>2019</v>
      </c>
      <c r="AA1057">
        <f>VLOOKUP($Y1057, NFLGames!$H$11:$K$555,3,FALSE)</f>
        <v>7</v>
      </c>
      <c r="AB1057" s="6">
        <f>IF(A1058=0, 0, AH1058-tbl_pbp[[#This Row],[Saints Win %]])</f>
        <v>-5.799999999999994E-2</v>
      </c>
      <c r="AE1057">
        <f>ABS(tbl_pbp[[#This Row],[play.homeScore]]-tbl_pbp[[#This Row],[play.awayScore]])</f>
        <v>2</v>
      </c>
      <c r="AF1057">
        <f>IF(tbl_pbp[[#This Row],[Play Saints Win % Increase]]&gt;=$AF$4,1,0)</f>
        <v>0</v>
      </c>
      <c r="AG1057" t="str">
        <f>VLOOKUP(tbl_pbp[[#This Row],[gameId]], games!$B$2:$T$40, 9, FALSE)</f>
        <v>new-orleans-saints</v>
      </c>
      <c r="AH1057" s="5">
        <f>IF(tbl_pbp[[#This Row],[AwayTeam]] &lt;&gt; "new-orleans-saints", tbl_pbp[[#This Row],[homeWinPercentage]], 1-tbl_pbp[[#This Row],[homeWinPercentage]])</f>
        <v>0.47099999999999997</v>
      </c>
      <c r="AI1057" s="13">
        <f>tbl_pbp[[#This Row],[Kamara]]*tbl_pbp[[#This Row],[Impactful Play]]</f>
        <v>0</v>
      </c>
      <c r="AJ1057" s="13">
        <f>tbl_pbp[[#This Row],[Thomas]]*tbl_pbp[[#This Row],[Impactful Play]]</f>
        <v>0</v>
      </c>
      <c r="AK1057" s="13" t="str">
        <f>VLOOKUP(tbl_pbp[[#This Row],[Play Saints Win % Increase]], tbl_impact[],3,TRUE)</f>
        <v>Smelly (worse than-5% -&gt; -10%)</v>
      </c>
    </row>
    <row r="1058" spans="1:37">
      <c r="A1058" s="1">
        <v>45</v>
      </c>
      <c r="B1058" s="5">
        <v>0.58699999999999997</v>
      </c>
      <c r="C1058" t="s">
        <v>11261</v>
      </c>
      <c r="D1058">
        <v>0</v>
      </c>
      <c r="E1058">
        <v>0</v>
      </c>
      <c r="F1058">
        <v>2</v>
      </c>
      <c r="G1058">
        <v>7</v>
      </c>
      <c r="H1058">
        <v>9</v>
      </c>
      <c r="I1058">
        <v>10</v>
      </c>
      <c r="J1058">
        <v>52</v>
      </c>
      <c r="K1058" t="s">
        <v>22</v>
      </c>
      <c r="L1058">
        <v>2</v>
      </c>
      <c r="M1058">
        <v>48</v>
      </c>
      <c r="N1058" t="s">
        <v>11262</v>
      </c>
      <c r="O1058" t="s">
        <v>24</v>
      </c>
      <c r="P1058" t="s">
        <v>30</v>
      </c>
      <c r="Q1058" t="s">
        <v>31</v>
      </c>
      <c r="R1058" t="s">
        <v>32</v>
      </c>
      <c r="S1058" t="s">
        <v>120</v>
      </c>
      <c r="T1058" t="s">
        <v>136</v>
      </c>
      <c r="U1058" t="s">
        <v>4287</v>
      </c>
      <c r="V1058" t="s">
        <v>11144</v>
      </c>
      <c r="X1058" t="str">
        <f>VLOOKUP(pbp!V3808, games!$B$2:$R$40, 3, FALSE)</f>
        <v>2020-11-01T21:25Z</v>
      </c>
      <c r="Y1058">
        <f>VLOOKUP(1*V1058,NFLGames!$H$11:$H$555,1,FALSE)</f>
        <v>401127982</v>
      </c>
      <c r="Z1058">
        <f>VLOOKUP($Y1058, NFLGames!$H$11:$K$555,2,FALSE)</f>
        <v>2019</v>
      </c>
      <c r="AA1058">
        <f>VLOOKUP($Y1058, NFLGames!$H$11:$K$555,3,FALSE)</f>
        <v>7</v>
      </c>
      <c r="AB1058" s="6">
        <f>IF(A1059=0, 0, AH1059-tbl_pbp[[#This Row],[Saints Win %]])</f>
        <v>-3.2000000000000028E-2</v>
      </c>
      <c r="AE1058">
        <f>ABS(tbl_pbp[[#This Row],[play.homeScore]]-tbl_pbp[[#This Row],[play.awayScore]])</f>
        <v>2</v>
      </c>
      <c r="AF1058">
        <f>IF(tbl_pbp[[#This Row],[Play Saints Win % Increase]]&gt;=$AF$4,1,0)</f>
        <v>0</v>
      </c>
      <c r="AG1058" t="str">
        <f>VLOOKUP(tbl_pbp[[#This Row],[gameId]], games!$B$2:$T$40, 9, FALSE)</f>
        <v>new-orleans-saints</v>
      </c>
      <c r="AH1058" s="5">
        <f>IF(tbl_pbp[[#This Row],[AwayTeam]] &lt;&gt; "new-orleans-saints", tbl_pbp[[#This Row],[homeWinPercentage]], 1-tbl_pbp[[#This Row],[homeWinPercentage]])</f>
        <v>0.41300000000000003</v>
      </c>
      <c r="AI1058" s="13">
        <f>tbl_pbp[[#This Row],[Kamara]]*tbl_pbp[[#This Row],[Impactful Play]]</f>
        <v>0</v>
      </c>
      <c r="AJ1058" s="13">
        <f>tbl_pbp[[#This Row],[Thomas]]*tbl_pbp[[#This Row],[Impactful Play]]</f>
        <v>0</v>
      </c>
      <c r="AK1058" s="13" t="str">
        <f>VLOOKUP(tbl_pbp[[#This Row],[Play Saints Win % Increase]], tbl_impact[],3,TRUE)</f>
        <v>Bad (0 to -5%)</v>
      </c>
    </row>
    <row r="1059" spans="1:37">
      <c r="A1059" s="1">
        <v>46</v>
      </c>
      <c r="B1059" s="5">
        <v>0.61899999999999999</v>
      </c>
      <c r="C1059" t="s">
        <v>11263</v>
      </c>
      <c r="D1059">
        <v>0</v>
      </c>
      <c r="E1059">
        <v>0</v>
      </c>
      <c r="F1059">
        <v>2</v>
      </c>
      <c r="G1059">
        <v>7</v>
      </c>
      <c r="H1059">
        <v>9</v>
      </c>
      <c r="I1059">
        <v>10</v>
      </c>
      <c r="J1059">
        <v>64</v>
      </c>
      <c r="K1059" t="s">
        <v>22</v>
      </c>
      <c r="L1059">
        <v>1</v>
      </c>
      <c r="M1059">
        <v>36</v>
      </c>
      <c r="N1059" t="s">
        <v>11264</v>
      </c>
      <c r="O1059" t="s">
        <v>1020</v>
      </c>
      <c r="P1059" t="s">
        <v>45</v>
      </c>
      <c r="Q1059" t="s">
        <v>46</v>
      </c>
      <c r="R1059" t="s">
        <v>47</v>
      </c>
      <c r="S1059" t="s">
        <v>33</v>
      </c>
      <c r="T1059" t="s">
        <v>296</v>
      </c>
      <c r="U1059" t="s">
        <v>297</v>
      </c>
      <c r="V1059" t="s">
        <v>11144</v>
      </c>
      <c r="X1059" t="str">
        <f>VLOOKUP(pbp!V3809, games!$B$2:$R$40, 3, FALSE)</f>
        <v>2020-11-01T21:25Z</v>
      </c>
      <c r="Y1059">
        <f>VLOOKUP(1*V1059,NFLGames!$H$11:$H$555,1,FALSE)</f>
        <v>401127982</v>
      </c>
      <c r="Z1059">
        <f>VLOOKUP($Y1059, NFLGames!$H$11:$K$555,2,FALSE)</f>
        <v>2019</v>
      </c>
      <c r="AA1059">
        <f>VLOOKUP($Y1059, NFLGames!$H$11:$K$555,3,FALSE)</f>
        <v>7</v>
      </c>
      <c r="AB1059" s="6">
        <f>IF(A1060=0, 0, AH1060-tbl_pbp[[#This Row],[Saints Win %]])</f>
        <v>8.0000000000000071E-3</v>
      </c>
      <c r="AE1059">
        <f>ABS(tbl_pbp[[#This Row],[play.homeScore]]-tbl_pbp[[#This Row],[play.awayScore]])</f>
        <v>2</v>
      </c>
      <c r="AF1059">
        <f>IF(tbl_pbp[[#This Row],[Play Saints Win % Increase]]&gt;=$AF$4,1,0)</f>
        <v>0</v>
      </c>
      <c r="AG1059" t="str">
        <f>VLOOKUP(tbl_pbp[[#This Row],[gameId]], games!$B$2:$T$40, 9, FALSE)</f>
        <v>new-orleans-saints</v>
      </c>
      <c r="AH1059" s="5">
        <f>IF(tbl_pbp[[#This Row],[AwayTeam]] &lt;&gt; "new-orleans-saints", tbl_pbp[[#This Row],[homeWinPercentage]], 1-tbl_pbp[[#This Row],[homeWinPercentage]])</f>
        <v>0.38100000000000001</v>
      </c>
      <c r="AI1059" s="13">
        <f>tbl_pbp[[#This Row],[Kamara]]*tbl_pbp[[#This Row],[Impactful Play]]</f>
        <v>0</v>
      </c>
      <c r="AJ1059" s="13">
        <f>tbl_pbp[[#This Row],[Thomas]]*tbl_pbp[[#This Row],[Impactful Play]]</f>
        <v>0</v>
      </c>
      <c r="AK1059" s="13" t="str">
        <f>VLOOKUP(tbl_pbp[[#This Row],[Play Saints Win % Increase]], tbl_impact[],3,TRUE)</f>
        <v>Scented (0 to +5%)</v>
      </c>
    </row>
    <row r="1060" spans="1:37">
      <c r="A1060" s="1">
        <v>47</v>
      </c>
      <c r="B1060" s="5">
        <v>0.61099999999999999</v>
      </c>
      <c r="C1060" t="s">
        <v>11265</v>
      </c>
      <c r="D1060">
        <v>0</v>
      </c>
      <c r="E1060">
        <v>0</v>
      </c>
      <c r="F1060">
        <v>2</v>
      </c>
      <c r="G1060">
        <v>7</v>
      </c>
      <c r="H1060">
        <v>9</v>
      </c>
      <c r="I1060">
        <v>1</v>
      </c>
      <c r="J1060">
        <v>73</v>
      </c>
      <c r="K1060" t="s">
        <v>22</v>
      </c>
      <c r="L1060">
        <v>2</v>
      </c>
      <c r="M1060">
        <v>27</v>
      </c>
      <c r="N1060" t="s">
        <v>11266</v>
      </c>
      <c r="O1060" t="s">
        <v>1020</v>
      </c>
      <c r="P1060" t="s">
        <v>124</v>
      </c>
      <c r="Q1060" t="s">
        <v>125</v>
      </c>
      <c r="R1060" t="s">
        <v>126</v>
      </c>
      <c r="V1060" t="s">
        <v>11144</v>
      </c>
      <c r="X1060" t="str">
        <f>VLOOKUP(pbp!V3810, games!$B$2:$R$40, 3, FALSE)</f>
        <v>2020-11-01T21:25Z</v>
      </c>
      <c r="Y1060">
        <f>VLOOKUP(1*V1060,NFLGames!$H$11:$H$555,1,FALSE)</f>
        <v>401127982</v>
      </c>
      <c r="Z1060">
        <f>VLOOKUP($Y1060, NFLGames!$H$11:$K$555,2,FALSE)</f>
        <v>2019</v>
      </c>
      <c r="AA1060">
        <f>VLOOKUP($Y1060, NFLGames!$H$11:$K$555,3,FALSE)</f>
        <v>7</v>
      </c>
      <c r="AB1060" s="6">
        <f>IF(A1061=0, 0, AH1061-tbl_pbp[[#This Row],[Saints Win %]])</f>
        <v>1.3000000000000012E-2</v>
      </c>
      <c r="AE1060">
        <f>ABS(tbl_pbp[[#This Row],[play.homeScore]]-tbl_pbp[[#This Row],[play.awayScore]])</f>
        <v>2</v>
      </c>
      <c r="AF1060">
        <f>IF(tbl_pbp[[#This Row],[Play Saints Win % Increase]]&gt;=$AF$4,1,0)</f>
        <v>0</v>
      </c>
      <c r="AG1060" t="str">
        <f>VLOOKUP(tbl_pbp[[#This Row],[gameId]], games!$B$2:$T$40, 9, FALSE)</f>
        <v>new-orleans-saints</v>
      </c>
      <c r="AH1060" s="5">
        <f>IF(tbl_pbp[[#This Row],[AwayTeam]] &lt;&gt; "new-orleans-saints", tbl_pbp[[#This Row],[homeWinPercentage]], 1-tbl_pbp[[#This Row],[homeWinPercentage]])</f>
        <v>0.38900000000000001</v>
      </c>
      <c r="AI1060" s="13">
        <f>tbl_pbp[[#This Row],[Kamara]]*tbl_pbp[[#This Row],[Impactful Play]]</f>
        <v>0</v>
      </c>
      <c r="AJ1060" s="13">
        <f>tbl_pbp[[#This Row],[Thomas]]*tbl_pbp[[#This Row],[Impactful Play]]</f>
        <v>0</v>
      </c>
      <c r="AK1060" s="13" t="str">
        <f>VLOOKUP(tbl_pbp[[#This Row],[Play Saints Win % Increase]], tbl_impact[],3,TRUE)</f>
        <v>Scented (0 to +5%)</v>
      </c>
    </row>
    <row r="1061" spans="1:37">
      <c r="A1061" s="1">
        <v>48</v>
      </c>
      <c r="B1061" s="5">
        <v>0.59799999999999998</v>
      </c>
      <c r="C1061" t="s">
        <v>11267</v>
      </c>
      <c r="D1061">
        <v>0</v>
      </c>
      <c r="E1061">
        <v>0</v>
      </c>
      <c r="F1061">
        <v>2</v>
      </c>
      <c r="G1061">
        <v>7</v>
      </c>
      <c r="H1061">
        <v>9</v>
      </c>
      <c r="I1061">
        <v>1</v>
      </c>
      <c r="J1061">
        <v>73</v>
      </c>
      <c r="K1061" t="s">
        <v>22</v>
      </c>
      <c r="L1061">
        <v>2</v>
      </c>
      <c r="M1061">
        <v>27</v>
      </c>
      <c r="N1061" t="s">
        <v>11268</v>
      </c>
      <c r="O1061" t="s">
        <v>3148</v>
      </c>
      <c r="P1061" t="s">
        <v>30</v>
      </c>
      <c r="Q1061" t="s">
        <v>31</v>
      </c>
      <c r="R1061" t="s">
        <v>32</v>
      </c>
      <c r="S1061" t="s">
        <v>83</v>
      </c>
      <c r="T1061" t="s">
        <v>169</v>
      </c>
      <c r="U1061" t="s">
        <v>11269</v>
      </c>
      <c r="V1061" t="s">
        <v>11144</v>
      </c>
      <c r="X1061" t="str">
        <f>VLOOKUP(pbp!V3811, games!$B$2:$R$40, 3, FALSE)</f>
        <v>2020-11-01T21:25Z</v>
      </c>
      <c r="Y1061">
        <f>VLOOKUP(1*V1061,NFLGames!$H$11:$H$555,1,FALSE)</f>
        <v>401127982</v>
      </c>
      <c r="Z1061">
        <f>VLOOKUP($Y1061, NFLGames!$H$11:$K$555,2,FALSE)</f>
        <v>2019</v>
      </c>
      <c r="AA1061">
        <f>VLOOKUP($Y1061, NFLGames!$H$11:$K$555,3,FALSE)</f>
        <v>7</v>
      </c>
      <c r="AB1061" s="6">
        <f>IF(A1062=0, 0, AH1062-tbl_pbp[[#This Row],[Saints Win %]])</f>
        <v>6.5999999999999948E-2</v>
      </c>
      <c r="AE1061">
        <f>ABS(tbl_pbp[[#This Row],[play.homeScore]]-tbl_pbp[[#This Row],[play.awayScore]])</f>
        <v>2</v>
      </c>
      <c r="AF1061">
        <f>IF(tbl_pbp[[#This Row],[Play Saints Win % Increase]]&gt;=$AF$4,1,0)</f>
        <v>0</v>
      </c>
      <c r="AG1061" t="str">
        <f>VLOOKUP(tbl_pbp[[#This Row],[gameId]], games!$B$2:$T$40, 9, FALSE)</f>
        <v>new-orleans-saints</v>
      </c>
      <c r="AH1061" s="5">
        <f>IF(tbl_pbp[[#This Row],[AwayTeam]] &lt;&gt; "new-orleans-saints", tbl_pbp[[#This Row],[homeWinPercentage]], 1-tbl_pbp[[#This Row],[homeWinPercentage]])</f>
        <v>0.40200000000000002</v>
      </c>
      <c r="AI1061" s="13">
        <f>tbl_pbp[[#This Row],[Kamara]]*tbl_pbp[[#This Row],[Impactful Play]]</f>
        <v>0</v>
      </c>
      <c r="AJ1061" s="13">
        <f>tbl_pbp[[#This Row],[Thomas]]*tbl_pbp[[#This Row],[Impactful Play]]</f>
        <v>0</v>
      </c>
      <c r="AK1061" s="13" t="str">
        <f>VLOOKUP(tbl_pbp[[#This Row],[Play Saints Win % Increase]], tbl_impact[],3,TRUE)</f>
        <v>Perfumed (5 to + 10%)</v>
      </c>
    </row>
    <row r="1062" spans="1:37">
      <c r="A1062" s="1">
        <v>49</v>
      </c>
      <c r="B1062" s="5">
        <v>0.53200000000000003</v>
      </c>
      <c r="C1062" t="s">
        <v>11270</v>
      </c>
      <c r="D1062">
        <v>0</v>
      </c>
      <c r="E1062">
        <v>0</v>
      </c>
      <c r="F1062">
        <v>2</v>
      </c>
      <c r="G1062">
        <v>7</v>
      </c>
      <c r="H1062">
        <v>9</v>
      </c>
      <c r="I1062">
        <v>10</v>
      </c>
      <c r="J1062">
        <v>76</v>
      </c>
      <c r="K1062" t="s">
        <v>22</v>
      </c>
      <c r="L1062">
        <v>1</v>
      </c>
      <c r="M1062">
        <v>24</v>
      </c>
      <c r="N1062" t="s">
        <v>11271</v>
      </c>
      <c r="O1062" t="s">
        <v>1770</v>
      </c>
      <c r="P1062" t="s">
        <v>167</v>
      </c>
      <c r="Q1062" t="s">
        <v>168</v>
      </c>
      <c r="S1062" t="s">
        <v>33</v>
      </c>
      <c r="T1062" t="s">
        <v>172</v>
      </c>
      <c r="U1062" t="s">
        <v>173</v>
      </c>
      <c r="V1062" t="s">
        <v>11144</v>
      </c>
      <c r="X1062" t="str">
        <f>VLOOKUP(pbp!V3812, games!$B$2:$R$40, 3, FALSE)</f>
        <v>2020-11-01T21:25Z</v>
      </c>
      <c r="Y1062">
        <f>VLOOKUP(1*V1062,NFLGames!$H$11:$H$555,1,FALSE)</f>
        <v>401127982</v>
      </c>
      <c r="Z1062">
        <f>VLOOKUP($Y1062, NFLGames!$H$11:$K$555,2,FALSE)</f>
        <v>2019</v>
      </c>
      <c r="AA1062">
        <f>VLOOKUP($Y1062, NFLGames!$H$11:$K$555,3,FALSE)</f>
        <v>7</v>
      </c>
      <c r="AB1062" s="6">
        <f>IF(A1063=0, 0, AH1063-tbl_pbp[[#This Row],[Saints Win %]])</f>
        <v>-3.0000000000000027E-3</v>
      </c>
      <c r="AE1062">
        <f>ABS(tbl_pbp[[#This Row],[play.homeScore]]-tbl_pbp[[#This Row],[play.awayScore]])</f>
        <v>2</v>
      </c>
      <c r="AF1062">
        <f>IF(tbl_pbp[[#This Row],[Play Saints Win % Increase]]&gt;=$AF$4,1,0)</f>
        <v>0</v>
      </c>
      <c r="AG1062" t="str">
        <f>VLOOKUP(tbl_pbp[[#This Row],[gameId]], games!$B$2:$T$40, 9, FALSE)</f>
        <v>new-orleans-saints</v>
      </c>
      <c r="AH1062" s="5">
        <f>IF(tbl_pbp[[#This Row],[AwayTeam]] &lt;&gt; "new-orleans-saints", tbl_pbp[[#This Row],[homeWinPercentage]], 1-tbl_pbp[[#This Row],[homeWinPercentage]])</f>
        <v>0.46799999999999997</v>
      </c>
      <c r="AI1062" s="13">
        <f>tbl_pbp[[#This Row],[Kamara]]*tbl_pbp[[#This Row],[Impactful Play]]</f>
        <v>0</v>
      </c>
      <c r="AJ1062" s="13">
        <f>tbl_pbp[[#This Row],[Thomas]]*tbl_pbp[[#This Row],[Impactful Play]]</f>
        <v>0</v>
      </c>
      <c r="AK1062" s="13" t="str">
        <f>VLOOKUP(tbl_pbp[[#This Row],[Play Saints Win % Increase]], tbl_impact[],3,TRUE)</f>
        <v>Bad (0 to -5%)</v>
      </c>
    </row>
    <row r="1063" spans="1:37">
      <c r="A1063" s="1">
        <v>50</v>
      </c>
      <c r="B1063" s="5">
        <v>0.53500000000000003</v>
      </c>
      <c r="C1063" t="s">
        <v>11272</v>
      </c>
      <c r="D1063">
        <v>0</v>
      </c>
      <c r="E1063">
        <v>0</v>
      </c>
      <c r="F1063">
        <v>2</v>
      </c>
      <c r="G1063">
        <v>7</v>
      </c>
      <c r="H1063">
        <v>9</v>
      </c>
      <c r="I1063">
        <v>18</v>
      </c>
      <c r="J1063">
        <v>68</v>
      </c>
      <c r="K1063" t="s">
        <v>22</v>
      </c>
      <c r="L1063">
        <v>2</v>
      </c>
      <c r="M1063">
        <v>32</v>
      </c>
      <c r="N1063" t="s">
        <v>11273</v>
      </c>
      <c r="O1063" t="s">
        <v>447</v>
      </c>
      <c r="P1063" t="s">
        <v>30</v>
      </c>
      <c r="Q1063" t="s">
        <v>31</v>
      </c>
      <c r="R1063" t="s">
        <v>32</v>
      </c>
      <c r="S1063" t="s">
        <v>1906</v>
      </c>
      <c r="T1063" t="s">
        <v>129</v>
      </c>
      <c r="U1063" t="s">
        <v>11274</v>
      </c>
      <c r="V1063" t="s">
        <v>11144</v>
      </c>
      <c r="X1063" t="str">
        <f>VLOOKUP(pbp!V3813, games!$B$2:$R$40, 3, FALSE)</f>
        <v>2020-11-01T21:25Z</v>
      </c>
      <c r="Y1063">
        <f>VLOOKUP(1*V1063,NFLGames!$H$11:$H$555,1,FALSE)</f>
        <v>401127982</v>
      </c>
      <c r="Z1063">
        <f>VLOOKUP($Y1063, NFLGames!$H$11:$K$555,2,FALSE)</f>
        <v>2019</v>
      </c>
      <c r="AA1063">
        <f>VLOOKUP($Y1063, NFLGames!$H$11:$K$555,3,FALSE)</f>
        <v>7</v>
      </c>
      <c r="AB1063" s="6">
        <f>IF(A1064=0, 0, AH1064-tbl_pbp[[#This Row],[Saints Win %]])</f>
        <v>-5.2999999999999936E-2</v>
      </c>
      <c r="AE1063">
        <f>ABS(tbl_pbp[[#This Row],[play.homeScore]]-tbl_pbp[[#This Row],[play.awayScore]])</f>
        <v>2</v>
      </c>
      <c r="AF1063">
        <f>IF(tbl_pbp[[#This Row],[Play Saints Win % Increase]]&gt;=$AF$4,1,0)</f>
        <v>0</v>
      </c>
      <c r="AG1063" t="str">
        <f>VLOOKUP(tbl_pbp[[#This Row],[gameId]], games!$B$2:$T$40, 9, FALSE)</f>
        <v>new-orleans-saints</v>
      </c>
      <c r="AH1063" s="5">
        <f>IF(tbl_pbp[[#This Row],[AwayTeam]] &lt;&gt; "new-orleans-saints", tbl_pbp[[#This Row],[homeWinPercentage]], 1-tbl_pbp[[#This Row],[homeWinPercentage]])</f>
        <v>0.46499999999999997</v>
      </c>
      <c r="AI1063" s="13">
        <f>tbl_pbp[[#This Row],[Kamara]]*tbl_pbp[[#This Row],[Impactful Play]]</f>
        <v>0</v>
      </c>
      <c r="AJ1063" s="13">
        <f>tbl_pbp[[#This Row],[Thomas]]*tbl_pbp[[#This Row],[Impactful Play]]</f>
        <v>0</v>
      </c>
      <c r="AK1063" s="13" t="str">
        <f>VLOOKUP(tbl_pbp[[#This Row],[Play Saints Win % Increase]], tbl_impact[],3,TRUE)</f>
        <v>Smelly (worse than-5% -&gt; -10%)</v>
      </c>
    </row>
    <row r="1064" spans="1:37">
      <c r="A1064" s="1">
        <v>51</v>
      </c>
      <c r="B1064" s="5">
        <v>0.58799999999999997</v>
      </c>
      <c r="C1064" t="s">
        <v>11275</v>
      </c>
      <c r="D1064">
        <v>0</v>
      </c>
      <c r="E1064">
        <v>0</v>
      </c>
      <c r="F1064">
        <v>2</v>
      </c>
      <c r="G1064">
        <v>7</v>
      </c>
      <c r="H1064">
        <v>9</v>
      </c>
      <c r="I1064">
        <v>14</v>
      </c>
      <c r="J1064">
        <v>72</v>
      </c>
      <c r="K1064" t="s">
        <v>22</v>
      </c>
      <c r="L1064">
        <v>3</v>
      </c>
      <c r="M1064">
        <v>65</v>
      </c>
      <c r="N1064" t="s">
        <v>11276</v>
      </c>
      <c r="O1064" t="s">
        <v>2043</v>
      </c>
      <c r="P1064" t="s">
        <v>22</v>
      </c>
      <c r="Q1064" t="s">
        <v>37</v>
      </c>
      <c r="S1064" t="s">
        <v>280</v>
      </c>
      <c r="T1064" t="s">
        <v>1005</v>
      </c>
      <c r="U1064" t="s">
        <v>11277</v>
      </c>
      <c r="V1064" t="s">
        <v>11144</v>
      </c>
      <c r="X1064" t="str">
        <f>VLOOKUP(pbp!V3814, games!$B$2:$R$40, 3, FALSE)</f>
        <v>2020-11-01T21:25Z</v>
      </c>
      <c r="Y1064">
        <f>VLOOKUP(1*V1064,NFLGames!$H$11:$H$555,1,FALSE)</f>
        <v>401127982</v>
      </c>
      <c r="Z1064">
        <f>VLOOKUP($Y1064, NFLGames!$H$11:$K$555,2,FALSE)</f>
        <v>2019</v>
      </c>
      <c r="AA1064">
        <f>VLOOKUP($Y1064, NFLGames!$H$11:$K$555,3,FALSE)</f>
        <v>7</v>
      </c>
      <c r="AB1064" s="6">
        <f>IF(A1065=0, 0, AH1065-tbl_pbp[[#This Row],[Saints Win %]])</f>
        <v>4.2999999999999927E-2</v>
      </c>
      <c r="AE1064">
        <f>ABS(tbl_pbp[[#This Row],[play.homeScore]]-tbl_pbp[[#This Row],[play.awayScore]])</f>
        <v>2</v>
      </c>
      <c r="AF1064">
        <f>IF(tbl_pbp[[#This Row],[Play Saints Win % Increase]]&gt;=$AF$4,1,0)</f>
        <v>0</v>
      </c>
      <c r="AG1064" t="str">
        <f>VLOOKUP(tbl_pbp[[#This Row],[gameId]], games!$B$2:$T$40, 9, FALSE)</f>
        <v>new-orleans-saints</v>
      </c>
      <c r="AH1064" s="5">
        <f>IF(tbl_pbp[[#This Row],[AwayTeam]] &lt;&gt; "new-orleans-saints", tbl_pbp[[#This Row],[homeWinPercentage]], 1-tbl_pbp[[#This Row],[homeWinPercentage]])</f>
        <v>0.41200000000000003</v>
      </c>
      <c r="AI1064" s="13">
        <f>tbl_pbp[[#This Row],[Kamara]]*tbl_pbp[[#This Row],[Impactful Play]]</f>
        <v>0</v>
      </c>
      <c r="AJ1064" s="13">
        <f>tbl_pbp[[#This Row],[Thomas]]*tbl_pbp[[#This Row],[Impactful Play]]</f>
        <v>0</v>
      </c>
      <c r="AK1064" s="13" t="str">
        <f>VLOOKUP(tbl_pbp[[#This Row],[Play Saints Win % Increase]], tbl_impact[],3,TRUE)</f>
        <v>Scented (0 to +5%)</v>
      </c>
    </row>
    <row r="1065" spans="1:37">
      <c r="A1065" s="1">
        <v>52</v>
      </c>
      <c r="B1065" s="5">
        <v>0.54500000000000004</v>
      </c>
      <c r="C1065" t="s">
        <v>11278</v>
      </c>
      <c r="D1065">
        <v>0</v>
      </c>
      <c r="E1065">
        <v>0</v>
      </c>
      <c r="F1065">
        <v>2</v>
      </c>
      <c r="G1065">
        <v>10</v>
      </c>
      <c r="H1065">
        <v>9</v>
      </c>
      <c r="I1065">
        <v>14</v>
      </c>
      <c r="J1065">
        <v>72</v>
      </c>
      <c r="K1065" t="s">
        <v>22</v>
      </c>
      <c r="L1065">
        <v>4</v>
      </c>
      <c r="M1065">
        <v>28</v>
      </c>
      <c r="N1065" t="s">
        <v>11279</v>
      </c>
      <c r="O1065" t="s">
        <v>5096</v>
      </c>
      <c r="P1065" t="s">
        <v>187</v>
      </c>
      <c r="Q1065" t="s">
        <v>188</v>
      </c>
      <c r="R1065" t="s">
        <v>189</v>
      </c>
      <c r="S1065" t="s">
        <v>190</v>
      </c>
      <c r="T1065" t="s">
        <v>1005</v>
      </c>
      <c r="U1065" t="s">
        <v>11280</v>
      </c>
      <c r="V1065" t="s">
        <v>11144</v>
      </c>
      <c r="X1065" t="str">
        <f>VLOOKUP(pbp!V3815, games!$B$2:$R$40, 3, FALSE)</f>
        <v>2020-11-01T21:25Z</v>
      </c>
      <c r="Y1065">
        <f>VLOOKUP(1*V1065,NFLGames!$H$11:$H$555,1,FALSE)</f>
        <v>401127982</v>
      </c>
      <c r="Z1065">
        <f>VLOOKUP($Y1065, NFLGames!$H$11:$K$555,2,FALSE)</f>
        <v>2019</v>
      </c>
      <c r="AA1065">
        <f>VLOOKUP($Y1065, NFLGames!$H$11:$K$555,3,FALSE)</f>
        <v>7</v>
      </c>
      <c r="AB1065" s="6">
        <f>IF(A1066=0, 0, AH1066-tbl_pbp[[#This Row],[Saints Win %]])</f>
        <v>-7.1999999999999953E-2</v>
      </c>
      <c r="AE1065">
        <f>ABS(tbl_pbp[[#This Row],[play.homeScore]]-tbl_pbp[[#This Row],[play.awayScore]])</f>
        <v>1</v>
      </c>
      <c r="AF1065">
        <f>IF(tbl_pbp[[#This Row],[Play Saints Win % Increase]]&gt;=$AF$4,1,0)</f>
        <v>0</v>
      </c>
      <c r="AG1065" t="str">
        <f>VLOOKUP(tbl_pbp[[#This Row],[gameId]], games!$B$2:$T$40, 9, FALSE)</f>
        <v>new-orleans-saints</v>
      </c>
      <c r="AH1065" s="5">
        <f>IF(tbl_pbp[[#This Row],[AwayTeam]] &lt;&gt; "new-orleans-saints", tbl_pbp[[#This Row],[homeWinPercentage]], 1-tbl_pbp[[#This Row],[homeWinPercentage]])</f>
        <v>0.45499999999999996</v>
      </c>
      <c r="AI1065" s="13">
        <f>tbl_pbp[[#This Row],[Kamara]]*tbl_pbp[[#This Row],[Impactful Play]]</f>
        <v>0</v>
      </c>
      <c r="AJ1065" s="13">
        <f>tbl_pbp[[#This Row],[Thomas]]*tbl_pbp[[#This Row],[Impactful Play]]</f>
        <v>0</v>
      </c>
      <c r="AK1065" s="13" t="str">
        <f>VLOOKUP(tbl_pbp[[#This Row],[Play Saints Win % Increase]], tbl_impact[],3,TRUE)</f>
        <v>Smelly (worse than-5% -&gt; -10%)</v>
      </c>
    </row>
    <row r="1066" spans="1:37">
      <c r="A1066" s="1">
        <v>53</v>
      </c>
      <c r="B1066" s="5">
        <v>0.61699999999999999</v>
      </c>
      <c r="C1066" t="s">
        <v>11281</v>
      </c>
      <c r="D1066">
        <v>0</v>
      </c>
      <c r="E1066">
        <v>0</v>
      </c>
      <c r="F1066">
        <v>2</v>
      </c>
      <c r="G1066">
        <v>10</v>
      </c>
      <c r="H1066">
        <v>9</v>
      </c>
      <c r="I1066">
        <v>10</v>
      </c>
      <c r="J1066">
        <v>35</v>
      </c>
      <c r="K1066" t="s">
        <v>22</v>
      </c>
      <c r="L1066">
        <v>1</v>
      </c>
      <c r="M1066">
        <v>65</v>
      </c>
      <c r="N1066" t="s">
        <v>11282</v>
      </c>
      <c r="O1066" t="s">
        <v>5096</v>
      </c>
      <c r="P1066" t="s">
        <v>3787</v>
      </c>
      <c r="Q1066" t="s">
        <v>3788</v>
      </c>
      <c r="R1066" t="s">
        <v>3789</v>
      </c>
      <c r="V1066" t="s">
        <v>11144</v>
      </c>
      <c r="X1066" t="str">
        <f>VLOOKUP(pbp!V3816, games!$B$2:$R$40, 3, FALSE)</f>
        <v>2020-11-01T21:25Z</v>
      </c>
      <c r="Y1066">
        <f>VLOOKUP(1*V1066,NFLGames!$H$11:$H$555,1,FALSE)</f>
        <v>401127982</v>
      </c>
      <c r="Z1066">
        <f>VLOOKUP($Y1066, NFLGames!$H$11:$K$555,2,FALSE)</f>
        <v>2019</v>
      </c>
      <c r="AA1066">
        <f>VLOOKUP($Y1066, NFLGames!$H$11:$K$555,3,FALSE)</f>
        <v>7</v>
      </c>
      <c r="AB1066" s="6">
        <f>IF(A1067=0, 0, AH1067-tbl_pbp[[#This Row],[Saints Win %]])</f>
        <v>8.1999999999999962E-2</v>
      </c>
      <c r="AE1066">
        <f>ABS(tbl_pbp[[#This Row],[play.homeScore]]-tbl_pbp[[#This Row],[play.awayScore]])</f>
        <v>1</v>
      </c>
      <c r="AF1066">
        <f>IF(tbl_pbp[[#This Row],[Play Saints Win % Increase]]&gt;=$AF$4,1,0)</f>
        <v>0</v>
      </c>
      <c r="AG1066" t="str">
        <f>VLOOKUP(tbl_pbp[[#This Row],[gameId]], games!$B$2:$T$40, 9, FALSE)</f>
        <v>new-orleans-saints</v>
      </c>
      <c r="AH1066" s="5">
        <f>IF(tbl_pbp[[#This Row],[AwayTeam]] &lt;&gt; "new-orleans-saints", tbl_pbp[[#This Row],[homeWinPercentage]], 1-tbl_pbp[[#This Row],[homeWinPercentage]])</f>
        <v>0.38300000000000001</v>
      </c>
      <c r="AI1066" s="13">
        <f>tbl_pbp[[#This Row],[Kamara]]*tbl_pbp[[#This Row],[Impactful Play]]</f>
        <v>0</v>
      </c>
      <c r="AJ1066" s="13">
        <f>tbl_pbp[[#This Row],[Thomas]]*tbl_pbp[[#This Row],[Impactful Play]]</f>
        <v>0</v>
      </c>
      <c r="AK1066" s="13" t="str">
        <f>VLOOKUP(tbl_pbp[[#This Row],[Play Saints Win % Increase]], tbl_impact[],3,TRUE)</f>
        <v>Perfumed (5 to + 10%)</v>
      </c>
    </row>
    <row r="1067" spans="1:37">
      <c r="A1067" s="1">
        <v>54</v>
      </c>
      <c r="B1067" s="5">
        <v>0.53500000000000003</v>
      </c>
      <c r="C1067" t="s">
        <v>11283</v>
      </c>
      <c r="D1067">
        <v>0</v>
      </c>
      <c r="E1067">
        <v>0</v>
      </c>
      <c r="F1067">
        <v>2</v>
      </c>
      <c r="G1067">
        <v>10</v>
      </c>
      <c r="H1067">
        <v>9</v>
      </c>
      <c r="I1067">
        <v>0</v>
      </c>
      <c r="J1067">
        <v>35</v>
      </c>
      <c r="K1067" t="s">
        <v>22</v>
      </c>
      <c r="L1067">
        <v>0</v>
      </c>
      <c r="M1067">
        <v>65</v>
      </c>
      <c r="N1067" t="s">
        <v>11284</v>
      </c>
      <c r="O1067" t="s">
        <v>5096</v>
      </c>
      <c r="P1067" t="s">
        <v>25</v>
      </c>
      <c r="Q1067" t="s">
        <v>26</v>
      </c>
      <c r="R1067" t="s">
        <v>27</v>
      </c>
      <c r="V1067" t="s">
        <v>11144</v>
      </c>
      <c r="X1067" t="str">
        <f>VLOOKUP(pbp!V3817, games!$B$2:$R$40, 3, FALSE)</f>
        <v>2020-11-01T21:25Z</v>
      </c>
      <c r="Y1067">
        <f>VLOOKUP(1*V1067,NFLGames!$H$11:$H$555,1,FALSE)</f>
        <v>401127982</v>
      </c>
      <c r="Z1067">
        <f>VLOOKUP($Y1067, NFLGames!$H$11:$K$555,2,FALSE)</f>
        <v>2019</v>
      </c>
      <c r="AA1067">
        <f>VLOOKUP($Y1067, NFLGames!$H$11:$K$555,3,FALSE)</f>
        <v>7</v>
      </c>
      <c r="AB1067" s="6">
        <f>IF(A1068=0, 0, AH1068-tbl_pbp[[#This Row],[Saints Win %]])</f>
        <v>-3.2999999999999918E-2</v>
      </c>
      <c r="AE1067">
        <f>ABS(tbl_pbp[[#This Row],[play.homeScore]]-tbl_pbp[[#This Row],[play.awayScore]])</f>
        <v>1</v>
      </c>
      <c r="AF1067">
        <f>IF(tbl_pbp[[#This Row],[Play Saints Win % Increase]]&gt;=$AF$4,1,0)</f>
        <v>0</v>
      </c>
      <c r="AG1067" t="str">
        <f>VLOOKUP(tbl_pbp[[#This Row],[gameId]], games!$B$2:$T$40, 9, FALSE)</f>
        <v>new-orleans-saints</v>
      </c>
      <c r="AH1067" s="5">
        <f>IF(tbl_pbp[[#This Row],[AwayTeam]] &lt;&gt; "new-orleans-saints", tbl_pbp[[#This Row],[homeWinPercentage]], 1-tbl_pbp[[#This Row],[homeWinPercentage]])</f>
        <v>0.46499999999999997</v>
      </c>
      <c r="AI1067" s="13">
        <f>tbl_pbp[[#This Row],[Kamara]]*tbl_pbp[[#This Row],[Impactful Play]]</f>
        <v>0</v>
      </c>
      <c r="AJ1067" s="13">
        <f>tbl_pbp[[#This Row],[Thomas]]*tbl_pbp[[#This Row],[Impactful Play]]</f>
        <v>0</v>
      </c>
      <c r="AK1067" s="13" t="str">
        <f>VLOOKUP(tbl_pbp[[#This Row],[Play Saints Win % Increase]], tbl_impact[],3,TRUE)</f>
        <v>Bad (0 to -5%)</v>
      </c>
    </row>
    <row r="1068" spans="1:37">
      <c r="A1068" s="1">
        <v>55</v>
      </c>
      <c r="B1068" s="5">
        <v>0.56799999999999995</v>
      </c>
      <c r="C1068" t="s">
        <v>11285</v>
      </c>
      <c r="D1068">
        <v>0</v>
      </c>
      <c r="E1068">
        <v>0</v>
      </c>
      <c r="F1068">
        <v>2</v>
      </c>
      <c r="G1068">
        <v>10</v>
      </c>
      <c r="H1068">
        <v>9</v>
      </c>
      <c r="I1068">
        <v>10</v>
      </c>
      <c r="J1068">
        <v>72</v>
      </c>
      <c r="K1068" t="s">
        <v>29</v>
      </c>
      <c r="L1068">
        <v>1</v>
      </c>
      <c r="M1068">
        <v>72</v>
      </c>
      <c r="N1068" t="s">
        <v>11286</v>
      </c>
      <c r="O1068" t="s">
        <v>11287</v>
      </c>
      <c r="P1068" t="s">
        <v>30</v>
      </c>
      <c r="Q1068" t="s">
        <v>31</v>
      </c>
      <c r="R1068" t="s">
        <v>32</v>
      </c>
      <c r="S1068" t="s">
        <v>33</v>
      </c>
      <c r="T1068" t="s">
        <v>1005</v>
      </c>
      <c r="U1068" t="s">
        <v>5784</v>
      </c>
      <c r="V1068" t="s">
        <v>11144</v>
      </c>
      <c r="X1068" t="str">
        <f>VLOOKUP(pbp!V3818, games!$B$2:$R$40, 3, FALSE)</f>
        <v>2020-11-01T21:25Z</v>
      </c>
      <c r="Y1068">
        <f>VLOOKUP(1*V1068,NFLGames!$H$11:$H$555,1,FALSE)</f>
        <v>401127982</v>
      </c>
      <c r="Z1068">
        <f>VLOOKUP($Y1068, NFLGames!$H$11:$K$555,2,FALSE)</f>
        <v>2019</v>
      </c>
      <c r="AA1068">
        <f>VLOOKUP($Y1068, NFLGames!$H$11:$K$555,3,FALSE)</f>
        <v>7</v>
      </c>
      <c r="AB1068" s="6">
        <f>IF(A1069=0, 0, AH1069-tbl_pbp[[#This Row],[Saints Win %]])</f>
        <v>0</v>
      </c>
      <c r="AD1068">
        <v>1</v>
      </c>
      <c r="AE1068">
        <f>ABS(tbl_pbp[[#This Row],[play.homeScore]]-tbl_pbp[[#This Row],[play.awayScore]])</f>
        <v>1</v>
      </c>
      <c r="AF1068">
        <f>IF(tbl_pbp[[#This Row],[Play Saints Win % Increase]]&gt;=$AF$4,1,0)</f>
        <v>0</v>
      </c>
      <c r="AG1068" t="str">
        <f>VLOOKUP(tbl_pbp[[#This Row],[gameId]], games!$B$2:$T$40, 9, FALSE)</f>
        <v>new-orleans-saints</v>
      </c>
      <c r="AH1068" s="5">
        <f>IF(tbl_pbp[[#This Row],[AwayTeam]] &lt;&gt; "new-orleans-saints", tbl_pbp[[#This Row],[homeWinPercentage]], 1-tbl_pbp[[#This Row],[homeWinPercentage]])</f>
        <v>0.43200000000000005</v>
      </c>
      <c r="AI1068" s="13">
        <f>tbl_pbp[[#This Row],[Kamara]]*tbl_pbp[[#This Row],[Impactful Play]]</f>
        <v>0</v>
      </c>
      <c r="AJ1068" s="13">
        <f>tbl_pbp[[#This Row],[Thomas]]*tbl_pbp[[#This Row],[Impactful Play]]</f>
        <v>0</v>
      </c>
      <c r="AK1068" s="13" t="str">
        <f>VLOOKUP(tbl_pbp[[#This Row],[Play Saints Win % Increase]], tbl_impact[],3,TRUE)</f>
        <v>Scented (0 to +5%)</v>
      </c>
    </row>
    <row r="1069" spans="1:37">
      <c r="A1069" s="1">
        <v>56</v>
      </c>
      <c r="B1069" s="5">
        <v>0.56799999999999995</v>
      </c>
      <c r="C1069" t="s">
        <v>11288</v>
      </c>
      <c r="D1069">
        <v>0</v>
      </c>
      <c r="E1069">
        <v>0</v>
      </c>
      <c r="F1069">
        <v>2</v>
      </c>
      <c r="G1069">
        <v>10</v>
      </c>
      <c r="H1069">
        <v>9</v>
      </c>
      <c r="I1069">
        <v>6</v>
      </c>
      <c r="J1069">
        <v>68</v>
      </c>
      <c r="K1069" t="s">
        <v>29</v>
      </c>
      <c r="L1069">
        <v>2</v>
      </c>
      <c r="M1069">
        <v>68</v>
      </c>
      <c r="N1069" t="s">
        <v>11289</v>
      </c>
      <c r="O1069" t="s">
        <v>5757</v>
      </c>
      <c r="P1069" t="s">
        <v>22</v>
      </c>
      <c r="Q1069" t="s">
        <v>37</v>
      </c>
      <c r="S1069" t="s">
        <v>60</v>
      </c>
      <c r="T1069" t="s">
        <v>129</v>
      </c>
      <c r="U1069" t="s">
        <v>5787</v>
      </c>
      <c r="V1069" t="s">
        <v>11144</v>
      </c>
      <c r="X1069" t="str">
        <f>VLOOKUP(pbp!V3819, games!$B$2:$R$40, 3, FALSE)</f>
        <v>2020-11-01T21:25Z</v>
      </c>
      <c r="Y1069">
        <f>VLOOKUP(1*V1069,NFLGames!$H$11:$H$555,1,FALSE)</f>
        <v>401127982</v>
      </c>
      <c r="Z1069">
        <f>VLOOKUP($Y1069, NFLGames!$H$11:$K$555,2,FALSE)</f>
        <v>2019</v>
      </c>
      <c r="AA1069">
        <f>VLOOKUP($Y1069, NFLGames!$H$11:$K$555,3,FALSE)</f>
        <v>7</v>
      </c>
      <c r="AB1069" s="6">
        <f>IF(A1070=0, 0, AH1070-tbl_pbp[[#This Row],[Saints Win %]])</f>
        <v>8.999999999999897E-3</v>
      </c>
      <c r="AE1069">
        <f>ABS(tbl_pbp[[#This Row],[play.homeScore]]-tbl_pbp[[#This Row],[play.awayScore]])</f>
        <v>1</v>
      </c>
      <c r="AF1069">
        <f>IF(tbl_pbp[[#This Row],[Play Saints Win % Increase]]&gt;=$AF$4,1,0)</f>
        <v>0</v>
      </c>
      <c r="AG1069" t="str">
        <f>VLOOKUP(tbl_pbp[[#This Row],[gameId]], games!$B$2:$T$40, 9, FALSE)</f>
        <v>new-orleans-saints</v>
      </c>
      <c r="AH1069" s="5">
        <f>IF(tbl_pbp[[#This Row],[AwayTeam]] &lt;&gt; "new-orleans-saints", tbl_pbp[[#This Row],[homeWinPercentage]], 1-tbl_pbp[[#This Row],[homeWinPercentage]])</f>
        <v>0.43200000000000005</v>
      </c>
      <c r="AI1069" s="13">
        <f>tbl_pbp[[#This Row],[Kamara]]*tbl_pbp[[#This Row],[Impactful Play]]</f>
        <v>0</v>
      </c>
      <c r="AJ1069" s="13">
        <f>tbl_pbp[[#This Row],[Thomas]]*tbl_pbp[[#This Row],[Impactful Play]]</f>
        <v>0</v>
      </c>
      <c r="AK1069" s="13" t="str">
        <f>VLOOKUP(tbl_pbp[[#This Row],[Play Saints Win % Increase]], tbl_impact[],3,TRUE)</f>
        <v>Scented (0 to +5%)</v>
      </c>
    </row>
    <row r="1070" spans="1:37">
      <c r="A1070" s="1">
        <v>57</v>
      </c>
      <c r="B1070" s="5">
        <v>0.55900000000000005</v>
      </c>
      <c r="C1070" t="s">
        <v>11290</v>
      </c>
      <c r="D1070">
        <v>0</v>
      </c>
      <c r="E1070">
        <v>0</v>
      </c>
      <c r="F1070">
        <v>2</v>
      </c>
      <c r="G1070">
        <v>10</v>
      </c>
      <c r="H1070">
        <v>9</v>
      </c>
      <c r="I1070">
        <v>6</v>
      </c>
      <c r="J1070">
        <v>68</v>
      </c>
      <c r="K1070" t="s">
        <v>29</v>
      </c>
      <c r="L1070">
        <v>3</v>
      </c>
      <c r="M1070">
        <v>68</v>
      </c>
      <c r="N1070" t="s">
        <v>11291</v>
      </c>
      <c r="O1070" t="s">
        <v>4127</v>
      </c>
      <c r="P1070" t="s">
        <v>45</v>
      </c>
      <c r="Q1070" t="s">
        <v>46</v>
      </c>
      <c r="R1070" t="s">
        <v>47</v>
      </c>
      <c r="S1070" t="s">
        <v>302</v>
      </c>
      <c r="T1070" t="s">
        <v>129</v>
      </c>
      <c r="U1070" t="s">
        <v>8452</v>
      </c>
      <c r="V1070" t="s">
        <v>11144</v>
      </c>
      <c r="X1070" t="str">
        <f>VLOOKUP(pbp!V3820, games!$B$2:$R$40, 3, FALSE)</f>
        <v>2020-11-01T21:25Z</v>
      </c>
      <c r="Y1070">
        <f>VLOOKUP(1*V1070,NFLGames!$H$11:$H$555,1,FALSE)</f>
        <v>401127982</v>
      </c>
      <c r="Z1070">
        <f>VLOOKUP($Y1070, NFLGames!$H$11:$K$555,2,FALSE)</f>
        <v>2019</v>
      </c>
      <c r="AA1070">
        <f>VLOOKUP($Y1070, NFLGames!$H$11:$K$555,3,FALSE)</f>
        <v>7</v>
      </c>
      <c r="AB1070" s="6">
        <f>IF(A1071=0, 0, AH1071-tbl_pbp[[#This Row],[Saints Win %]])</f>
        <v>8.3000000000000074E-2</v>
      </c>
      <c r="AE1070">
        <f>ABS(tbl_pbp[[#This Row],[play.homeScore]]-tbl_pbp[[#This Row],[play.awayScore]])</f>
        <v>1</v>
      </c>
      <c r="AF1070">
        <f>IF(tbl_pbp[[#This Row],[Play Saints Win % Increase]]&gt;=$AF$4,1,0)</f>
        <v>0</v>
      </c>
      <c r="AG1070" t="str">
        <f>VLOOKUP(tbl_pbp[[#This Row],[gameId]], games!$B$2:$T$40, 9, FALSE)</f>
        <v>new-orleans-saints</v>
      </c>
      <c r="AH1070" s="5">
        <f>IF(tbl_pbp[[#This Row],[AwayTeam]] &lt;&gt; "new-orleans-saints", tbl_pbp[[#This Row],[homeWinPercentage]], 1-tbl_pbp[[#This Row],[homeWinPercentage]])</f>
        <v>0.44099999999999995</v>
      </c>
      <c r="AI1070" s="13">
        <f>tbl_pbp[[#This Row],[Kamara]]*tbl_pbp[[#This Row],[Impactful Play]]</f>
        <v>0</v>
      </c>
      <c r="AJ1070" s="13">
        <f>tbl_pbp[[#This Row],[Thomas]]*tbl_pbp[[#This Row],[Impactful Play]]</f>
        <v>0</v>
      </c>
      <c r="AK1070" s="13" t="str">
        <f>VLOOKUP(tbl_pbp[[#This Row],[Play Saints Win % Increase]], tbl_impact[],3,TRUE)</f>
        <v>Perfumed (5 to + 10%)</v>
      </c>
    </row>
    <row r="1071" spans="1:37">
      <c r="A1071" s="1">
        <v>58</v>
      </c>
      <c r="B1071" s="5">
        <v>0.47599999999999998</v>
      </c>
      <c r="C1071" t="s">
        <v>11292</v>
      </c>
      <c r="D1071">
        <v>0</v>
      </c>
      <c r="E1071">
        <v>0</v>
      </c>
      <c r="F1071">
        <v>2</v>
      </c>
      <c r="G1071">
        <v>10</v>
      </c>
      <c r="H1071">
        <v>9</v>
      </c>
      <c r="I1071">
        <v>10</v>
      </c>
      <c r="J1071">
        <v>62</v>
      </c>
      <c r="K1071" t="s">
        <v>29</v>
      </c>
      <c r="L1071">
        <v>1</v>
      </c>
      <c r="M1071">
        <v>62</v>
      </c>
      <c r="N1071" t="s">
        <v>11293</v>
      </c>
      <c r="O1071" t="s">
        <v>394</v>
      </c>
      <c r="P1071" t="s">
        <v>30</v>
      </c>
      <c r="Q1071" t="s">
        <v>31</v>
      </c>
      <c r="R1071" t="s">
        <v>32</v>
      </c>
      <c r="S1071" t="s">
        <v>33</v>
      </c>
      <c r="T1071" t="s">
        <v>358</v>
      </c>
      <c r="U1071" t="s">
        <v>359</v>
      </c>
      <c r="V1071" t="s">
        <v>11144</v>
      </c>
      <c r="X1071" t="str">
        <f>VLOOKUP(pbp!V3821, games!$B$2:$R$40, 3, FALSE)</f>
        <v>2020-11-01T21:25Z</v>
      </c>
      <c r="Y1071">
        <f>VLOOKUP(1*V1071,NFLGames!$H$11:$H$555,1,FALSE)</f>
        <v>401127982</v>
      </c>
      <c r="Z1071">
        <f>VLOOKUP($Y1071, NFLGames!$H$11:$K$555,2,FALSE)</f>
        <v>2019</v>
      </c>
      <c r="AA1071">
        <f>VLOOKUP($Y1071, NFLGames!$H$11:$K$555,3,FALSE)</f>
        <v>7</v>
      </c>
      <c r="AB1071" s="6">
        <f>IF(A1072=0, 0, AH1072-tbl_pbp[[#This Row],[Saints Win %]])</f>
        <v>-5.1000000000000045E-2</v>
      </c>
      <c r="AD1071">
        <v>1</v>
      </c>
      <c r="AE1071">
        <f>ABS(tbl_pbp[[#This Row],[play.homeScore]]-tbl_pbp[[#This Row],[play.awayScore]])</f>
        <v>1</v>
      </c>
      <c r="AF1071">
        <f>IF(tbl_pbp[[#This Row],[Play Saints Win % Increase]]&gt;=$AF$4,1,0)</f>
        <v>0</v>
      </c>
      <c r="AG1071" t="str">
        <f>VLOOKUP(tbl_pbp[[#This Row],[gameId]], games!$B$2:$T$40, 9, FALSE)</f>
        <v>new-orleans-saints</v>
      </c>
      <c r="AH1071" s="5">
        <f>IF(tbl_pbp[[#This Row],[AwayTeam]] &lt;&gt; "new-orleans-saints", tbl_pbp[[#This Row],[homeWinPercentage]], 1-tbl_pbp[[#This Row],[homeWinPercentage]])</f>
        <v>0.52400000000000002</v>
      </c>
      <c r="AI1071" s="13">
        <f>tbl_pbp[[#This Row],[Kamara]]*tbl_pbp[[#This Row],[Impactful Play]]</f>
        <v>0</v>
      </c>
      <c r="AJ1071" s="13">
        <f>tbl_pbp[[#This Row],[Thomas]]*tbl_pbp[[#This Row],[Impactful Play]]</f>
        <v>0</v>
      </c>
      <c r="AK1071" s="13" t="str">
        <f>VLOOKUP(tbl_pbp[[#This Row],[Play Saints Win % Increase]], tbl_impact[],3,TRUE)</f>
        <v>Smelly (worse than-5% -&gt; -10%)</v>
      </c>
    </row>
    <row r="1072" spans="1:37">
      <c r="A1072" s="1">
        <v>59</v>
      </c>
      <c r="B1072" s="5">
        <v>0.52700000000000002</v>
      </c>
      <c r="C1072" t="s">
        <v>11294</v>
      </c>
      <c r="D1072">
        <v>0</v>
      </c>
      <c r="E1072">
        <v>0</v>
      </c>
      <c r="F1072">
        <v>2</v>
      </c>
      <c r="G1072">
        <v>10</v>
      </c>
      <c r="H1072">
        <v>9</v>
      </c>
      <c r="I1072">
        <v>10</v>
      </c>
      <c r="J1072">
        <v>45</v>
      </c>
      <c r="K1072" t="s">
        <v>29</v>
      </c>
      <c r="L1072">
        <v>1</v>
      </c>
      <c r="M1072">
        <v>20</v>
      </c>
      <c r="N1072" t="s">
        <v>11295</v>
      </c>
      <c r="O1072" t="s">
        <v>2159</v>
      </c>
      <c r="P1072" t="s">
        <v>22</v>
      </c>
      <c r="Q1072" t="s">
        <v>37</v>
      </c>
      <c r="S1072" t="s">
        <v>33</v>
      </c>
      <c r="T1072" t="s">
        <v>305</v>
      </c>
      <c r="U1072" t="s">
        <v>4197</v>
      </c>
      <c r="V1072" t="s">
        <v>11144</v>
      </c>
      <c r="X1072" t="str">
        <f>VLOOKUP(pbp!V3822, games!$B$2:$R$40, 3, FALSE)</f>
        <v>2020-11-01T21:25Z</v>
      </c>
      <c r="Y1072">
        <f>VLOOKUP(1*V1072,NFLGames!$H$11:$H$555,1,FALSE)</f>
        <v>401127982</v>
      </c>
      <c r="Z1072">
        <f>VLOOKUP($Y1072, NFLGames!$H$11:$K$555,2,FALSE)</f>
        <v>2019</v>
      </c>
      <c r="AA1072">
        <f>VLOOKUP($Y1072, NFLGames!$H$11:$K$555,3,FALSE)</f>
        <v>7</v>
      </c>
      <c r="AB1072" s="6">
        <f>IF(A1073=0, 0, AH1073-tbl_pbp[[#This Row],[Saints Win %]])</f>
        <v>-6.6999999999999948E-2</v>
      </c>
      <c r="AE1072">
        <f>ABS(tbl_pbp[[#This Row],[play.homeScore]]-tbl_pbp[[#This Row],[play.awayScore]])</f>
        <v>1</v>
      </c>
      <c r="AF1072">
        <f>IF(tbl_pbp[[#This Row],[Play Saints Win % Increase]]&gt;=$AF$4,1,0)</f>
        <v>0</v>
      </c>
      <c r="AG1072" t="str">
        <f>VLOOKUP(tbl_pbp[[#This Row],[gameId]], games!$B$2:$T$40, 9, FALSE)</f>
        <v>new-orleans-saints</v>
      </c>
      <c r="AH1072" s="5">
        <f>IF(tbl_pbp[[#This Row],[AwayTeam]] &lt;&gt; "new-orleans-saints", tbl_pbp[[#This Row],[homeWinPercentage]], 1-tbl_pbp[[#This Row],[homeWinPercentage]])</f>
        <v>0.47299999999999998</v>
      </c>
      <c r="AI1072" s="13">
        <f>tbl_pbp[[#This Row],[Kamara]]*tbl_pbp[[#This Row],[Impactful Play]]</f>
        <v>0</v>
      </c>
      <c r="AJ1072" s="13">
        <f>tbl_pbp[[#This Row],[Thomas]]*tbl_pbp[[#This Row],[Impactful Play]]</f>
        <v>0</v>
      </c>
      <c r="AK1072" s="13" t="str">
        <f>VLOOKUP(tbl_pbp[[#This Row],[Play Saints Win % Increase]], tbl_impact[],3,TRUE)</f>
        <v>Smelly (worse than-5% -&gt; -10%)</v>
      </c>
    </row>
    <row r="1073" spans="1:37">
      <c r="A1073" s="1">
        <v>60</v>
      </c>
      <c r="B1073" s="5">
        <v>0.59399999999999997</v>
      </c>
      <c r="C1073" t="s">
        <v>11296</v>
      </c>
      <c r="D1073">
        <v>0</v>
      </c>
      <c r="E1073">
        <v>0</v>
      </c>
      <c r="F1073">
        <v>2</v>
      </c>
      <c r="G1073">
        <v>10</v>
      </c>
      <c r="H1073">
        <v>9</v>
      </c>
      <c r="I1073">
        <v>10</v>
      </c>
      <c r="J1073">
        <v>45</v>
      </c>
      <c r="K1073" t="s">
        <v>29</v>
      </c>
      <c r="L1073">
        <v>2</v>
      </c>
      <c r="M1073">
        <v>45</v>
      </c>
      <c r="N1073" t="s">
        <v>11297</v>
      </c>
      <c r="O1073" t="s">
        <v>3358</v>
      </c>
      <c r="P1073" t="s">
        <v>30</v>
      </c>
      <c r="Q1073" t="s">
        <v>31</v>
      </c>
      <c r="R1073" t="s">
        <v>32</v>
      </c>
      <c r="S1073" t="s">
        <v>120</v>
      </c>
      <c r="T1073" t="s">
        <v>305</v>
      </c>
      <c r="U1073" t="s">
        <v>11298</v>
      </c>
      <c r="V1073" t="s">
        <v>11144</v>
      </c>
      <c r="X1073" t="str">
        <f>VLOOKUP(pbp!V3823, games!$B$2:$R$40, 3, FALSE)</f>
        <v>2020-11-01T21:25Z</v>
      </c>
      <c r="Y1073">
        <f>VLOOKUP(1*V1073,NFLGames!$H$11:$H$555,1,FALSE)</f>
        <v>401127982</v>
      </c>
      <c r="Z1073">
        <f>VLOOKUP($Y1073, NFLGames!$H$11:$K$555,2,FALSE)</f>
        <v>2019</v>
      </c>
      <c r="AA1073">
        <f>VLOOKUP($Y1073, NFLGames!$H$11:$K$555,3,FALSE)</f>
        <v>7</v>
      </c>
      <c r="AB1073" s="6">
        <f>IF(A1074=0, 0, AH1074-tbl_pbp[[#This Row],[Saints Win %]])</f>
        <v>0.16200000000000003</v>
      </c>
      <c r="AD1073">
        <v>1</v>
      </c>
      <c r="AE1073">
        <f>ABS(tbl_pbp[[#This Row],[play.homeScore]]-tbl_pbp[[#This Row],[play.awayScore]])</f>
        <v>1</v>
      </c>
      <c r="AF1073">
        <f>IF(tbl_pbp[[#This Row],[Play Saints Win % Increase]]&gt;=$AF$4,1,0)</f>
        <v>1</v>
      </c>
      <c r="AG1073" t="str">
        <f>VLOOKUP(tbl_pbp[[#This Row],[gameId]], games!$B$2:$T$40, 9, FALSE)</f>
        <v>new-orleans-saints</v>
      </c>
      <c r="AH1073" s="5">
        <f>IF(tbl_pbp[[#This Row],[AwayTeam]] &lt;&gt; "new-orleans-saints", tbl_pbp[[#This Row],[homeWinPercentage]], 1-tbl_pbp[[#This Row],[homeWinPercentage]])</f>
        <v>0.40600000000000003</v>
      </c>
      <c r="AI1073" s="13">
        <f>tbl_pbp[[#This Row],[Kamara]]*tbl_pbp[[#This Row],[Impactful Play]]</f>
        <v>0</v>
      </c>
      <c r="AJ1073" s="13">
        <f>tbl_pbp[[#This Row],[Thomas]]*tbl_pbp[[#This Row],[Impactful Play]]</f>
        <v>1</v>
      </c>
      <c r="AK1073" s="13" t="str">
        <f>VLOOKUP(tbl_pbp[[#This Row],[Play Saints Win % Increase]], tbl_impact[],3,TRUE)</f>
        <v>Fragrant (10% to 20%)</v>
      </c>
    </row>
    <row r="1074" spans="1:37">
      <c r="A1074" s="1">
        <v>61</v>
      </c>
      <c r="B1074" s="5">
        <v>0.432</v>
      </c>
      <c r="C1074" t="s">
        <v>11299</v>
      </c>
      <c r="D1074">
        <v>0</v>
      </c>
      <c r="E1074">
        <v>0</v>
      </c>
      <c r="F1074">
        <v>2</v>
      </c>
      <c r="G1074">
        <v>10</v>
      </c>
      <c r="H1074">
        <v>9</v>
      </c>
      <c r="I1074">
        <v>10</v>
      </c>
      <c r="J1074">
        <v>30</v>
      </c>
      <c r="K1074" t="s">
        <v>29</v>
      </c>
      <c r="L1074">
        <v>1</v>
      </c>
      <c r="M1074">
        <v>30</v>
      </c>
      <c r="N1074" t="s">
        <v>11300</v>
      </c>
      <c r="O1074" t="s">
        <v>640</v>
      </c>
      <c r="P1074" t="s">
        <v>45</v>
      </c>
      <c r="Q1074" t="s">
        <v>46</v>
      </c>
      <c r="R1074" t="s">
        <v>47</v>
      </c>
      <c r="S1074" t="s">
        <v>33</v>
      </c>
      <c r="T1074" t="s">
        <v>294</v>
      </c>
      <c r="U1074" t="s">
        <v>4124</v>
      </c>
      <c r="V1074" t="s">
        <v>11144</v>
      </c>
      <c r="X1074" t="str">
        <f>VLOOKUP(pbp!V3824, games!$B$2:$R$40, 3, FALSE)</f>
        <v>2020-11-01T21:25Z</v>
      </c>
      <c r="Y1074">
        <f>VLOOKUP(1*V1074,NFLGames!$H$11:$H$555,1,FALSE)</f>
        <v>401127982</v>
      </c>
      <c r="Z1074">
        <f>VLOOKUP($Y1074, NFLGames!$H$11:$K$555,2,FALSE)</f>
        <v>2019</v>
      </c>
      <c r="AA1074">
        <f>VLOOKUP($Y1074, NFLGames!$H$11:$K$555,3,FALSE)</f>
        <v>7</v>
      </c>
      <c r="AB1074" s="6">
        <f>IF(A1075=0, 0, AH1075-tbl_pbp[[#This Row],[Saints Win %]])</f>
        <v>2.0000000000000018E-2</v>
      </c>
      <c r="AE1074">
        <f>ABS(tbl_pbp[[#This Row],[play.homeScore]]-tbl_pbp[[#This Row],[play.awayScore]])</f>
        <v>1</v>
      </c>
      <c r="AF1074">
        <f>IF(tbl_pbp[[#This Row],[Play Saints Win % Increase]]&gt;=$AF$4,1,0)</f>
        <v>0</v>
      </c>
      <c r="AG1074" t="str">
        <f>VLOOKUP(tbl_pbp[[#This Row],[gameId]], games!$B$2:$T$40, 9, FALSE)</f>
        <v>new-orleans-saints</v>
      </c>
      <c r="AH1074" s="5">
        <f>IF(tbl_pbp[[#This Row],[AwayTeam]] &lt;&gt; "new-orleans-saints", tbl_pbp[[#This Row],[homeWinPercentage]], 1-tbl_pbp[[#This Row],[homeWinPercentage]])</f>
        <v>0.56800000000000006</v>
      </c>
      <c r="AI1074" s="13">
        <f>tbl_pbp[[#This Row],[Kamara]]*tbl_pbp[[#This Row],[Impactful Play]]</f>
        <v>0</v>
      </c>
      <c r="AJ1074" s="13">
        <f>tbl_pbp[[#This Row],[Thomas]]*tbl_pbp[[#This Row],[Impactful Play]]</f>
        <v>0</v>
      </c>
      <c r="AK1074" s="13" t="str">
        <f>VLOOKUP(tbl_pbp[[#This Row],[Play Saints Win % Increase]], tbl_impact[],3,TRUE)</f>
        <v>Scented (0 to +5%)</v>
      </c>
    </row>
    <row r="1075" spans="1:37">
      <c r="A1075" s="1">
        <v>62</v>
      </c>
      <c r="B1075" s="5">
        <v>0.41199999999999998</v>
      </c>
      <c r="C1075" t="s">
        <v>11301</v>
      </c>
      <c r="D1075">
        <v>0</v>
      </c>
      <c r="E1075">
        <v>0</v>
      </c>
      <c r="F1075">
        <v>2</v>
      </c>
      <c r="G1075">
        <v>10</v>
      </c>
      <c r="H1075">
        <v>9</v>
      </c>
      <c r="I1075">
        <v>4</v>
      </c>
      <c r="J1075">
        <v>24</v>
      </c>
      <c r="K1075" t="s">
        <v>29</v>
      </c>
      <c r="L1075">
        <v>2</v>
      </c>
      <c r="M1075">
        <v>24</v>
      </c>
      <c r="N1075" t="s">
        <v>11302</v>
      </c>
      <c r="O1075" t="s">
        <v>86</v>
      </c>
      <c r="P1075" t="s">
        <v>30</v>
      </c>
      <c r="Q1075" t="s">
        <v>31</v>
      </c>
      <c r="R1075" t="s">
        <v>32</v>
      </c>
      <c r="S1075" t="s">
        <v>135</v>
      </c>
      <c r="T1075" t="s">
        <v>274</v>
      </c>
      <c r="U1075" t="s">
        <v>11303</v>
      </c>
      <c r="V1075" t="s">
        <v>11144</v>
      </c>
      <c r="X1075" t="str">
        <f>VLOOKUP(pbp!V3825, games!$B$2:$R$40, 3, FALSE)</f>
        <v>2020-11-01T21:25Z</v>
      </c>
      <c r="Y1075">
        <f>VLOOKUP(1*V1075,NFLGames!$H$11:$H$555,1,FALSE)</f>
        <v>401127982</v>
      </c>
      <c r="Z1075">
        <f>VLOOKUP($Y1075, NFLGames!$H$11:$K$555,2,FALSE)</f>
        <v>2019</v>
      </c>
      <c r="AA1075">
        <f>VLOOKUP($Y1075, NFLGames!$H$11:$K$555,3,FALSE)</f>
        <v>7</v>
      </c>
      <c r="AB1075" s="6">
        <f>IF(A1076=0, 0, AH1076-tbl_pbp[[#This Row],[Saints Win %]])</f>
        <v>-5.2000000000000046E-2</v>
      </c>
      <c r="AE1075">
        <f>ABS(tbl_pbp[[#This Row],[play.homeScore]]-tbl_pbp[[#This Row],[play.awayScore]])</f>
        <v>1</v>
      </c>
      <c r="AF1075">
        <f>IF(tbl_pbp[[#This Row],[Play Saints Win % Increase]]&gt;=$AF$4,1,0)</f>
        <v>0</v>
      </c>
      <c r="AG1075" t="str">
        <f>VLOOKUP(tbl_pbp[[#This Row],[gameId]], games!$B$2:$T$40, 9, FALSE)</f>
        <v>new-orleans-saints</v>
      </c>
      <c r="AH1075" s="5">
        <f>IF(tbl_pbp[[#This Row],[AwayTeam]] &lt;&gt; "new-orleans-saints", tbl_pbp[[#This Row],[homeWinPercentage]], 1-tbl_pbp[[#This Row],[homeWinPercentage]])</f>
        <v>0.58800000000000008</v>
      </c>
      <c r="AI1075" s="13">
        <f>tbl_pbp[[#This Row],[Kamara]]*tbl_pbp[[#This Row],[Impactful Play]]</f>
        <v>0</v>
      </c>
      <c r="AJ1075" s="13">
        <f>tbl_pbp[[#This Row],[Thomas]]*tbl_pbp[[#This Row],[Impactful Play]]</f>
        <v>0</v>
      </c>
      <c r="AK1075" s="13" t="str">
        <f>VLOOKUP(tbl_pbp[[#This Row],[Play Saints Win % Increase]], tbl_impact[],3,TRUE)</f>
        <v>Smelly (worse than-5% -&gt; -10%)</v>
      </c>
    </row>
    <row r="1076" spans="1:37">
      <c r="A1076" s="1">
        <v>63</v>
      </c>
      <c r="B1076" s="5">
        <v>0.46400000000000002</v>
      </c>
      <c r="C1076" t="s">
        <v>11304</v>
      </c>
      <c r="D1076">
        <v>0</v>
      </c>
      <c r="E1076">
        <v>0</v>
      </c>
      <c r="F1076">
        <v>2</v>
      </c>
      <c r="G1076">
        <v>10</v>
      </c>
      <c r="H1076">
        <v>9</v>
      </c>
      <c r="I1076">
        <v>10</v>
      </c>
      <c r="J1076">
        <v>18</v>
      </c>
      <c r="K1076" t="s">
        <v>29</v>
      </c>
      <c r="L1076">
        <v>1</v>
      </c>
      <c r="M1076">
        <v>18</v>
      </c>
      <c r="N1076" t="s">
        <v>11305</v>
      </c>
      <c r="O1076" t="s">
        <v>6312</v>
      </c>
      <c r="P1076" t="s">
        <v>45</v>
      </c>
      <c r="Q1076" t="s">
        <v>46</v>
      </c>
      <c r="R1076" t="s">
        <v>47</v>
      </c>
      <c r="S1076" t="s">
        <v>33</v>
      </c>
      <c r="T1076" t="s">
        <v>236</v>
      </c>
      <c r="U1076" t="s">
        <v>237</v>
      </c>
      <c r="V1076" t="s">
        <v>11144</v>
      </c>
      <c r="X1076" t="str">
        <f>VLOOKUP(pbp!V3826, games!$B$2:$R$40, 3, FALSE)</f>
        <v>2020-11-01T21:25Z</v>
      </c>
      <c r="Y1076">
        <f>VLOOKUP(1*V1076,NFLGames!$H$11:$H$555,1,FALSE)</f>
        <v>401127982</v>
      </c>
      <c r="Z1076">
        <f>VLOOKUP($Y1076, NFLGames!$H$11:$K$555,2,FALSE)</f>
        <v>2019</v>
      </c>
      <c r="AA1076">
        <f>VLOOKUP($Y1076, NFLGames!$H$11:$K$555,3,FALSE)</f>
        <v>7</v>
      </c>
      <c r="AB1076" s="6">
        <f>IF(A1077=0, 0, AH1077-tbl_pbp[[#This Row],[Saints Win %]])</f>
        <v>5.0999999999999934E-2</v>
      </c>
      <c r="AE1076">
        <f>ABS(tbl_pbp[[#This Row],[play.homeScore]]-tbl_pbp[[#This Row],[play.awayScore]])</f>
        <v>1</v>
      </c>
      <c r="AF1076">
        <f>IF(tbl_pbp[[#This Row],[Play Saints Win % Increase]]&gt;=$AF$4,1,0)</f>
        <v>0</v>
      </c>
      <c r="AG1076" t="str">
        <f>VLOOKUP(tbl_pbp[[#This Row],[gameId]], games!$B$2:$T$40, 9, FALSE)</f>
        <v>new-orleans-saints</v>
      </c>
      <c r="AH1076" s="5">
        <f>IF(tbl_pbp[[#This Row],[AwayTeam]] &lt;&gt; "new-orleans-saints", tbl_pbp[[#This Row],[homeWinPercentage]], 1-tbl_pbp[[#This Row],[homeWinPercentage]])</f>
        <v>0.53600000000000003</v>
      </c>
      <c r="AI1076" s="13">
        <f>tbl_pbp[[#This Row],[Kamara]]*tbl_pbp[[#This Row],[Impactful Play]]</f>
        <v>0</v>
      </c>
      <c r="AJ1076" s="13">
        <f>tbl_pbp[[#This Row],[Thomas]]*tbl_pbp[[#This Row],[Impactful Play]]</f>
        <v>0</v>
      </c>
      <c r="AK1076" s="13" t="str">
        <f>VLOOKUP(tbl_pbp[[#This Row],[Play Saints Win % Increase]], tbl_impact[],3,TRUE)</f>
        <v>Perfumed (5 to + 10%)</v>
      </c>
    </row>
    <row r="1077" spans="1:37">
      <c r="A1077" s="1">
        <v>64</v>
      </c>
      <c r="B1077" s="5">
        <v>0.41299999999999998</v>
      </c>
      <c r="C1077" t="s">
        <v>11306</v>
      </c>
      <c r="D1077">
        <v>0</v>
      </c>
      <c r="E1077">
        <v>0</v>
      </c>
      <c r="F1077">
        <v>2</v>
      </c>
      <c r="G1077">
        <v>10</v>
      </c>
      <c r="H1077">
        <v>9</v>
      </c>
      <c r="I1077">
        <v>12</v>
      </c>
      <c r="J1077">
        <v>20</v>
      </c>
      <c r="K1077" t="s">
        <v>29</v>
      </c>
      <c r="L1077">
        <v>2</v>
      </c>
      <c r="M1077">
        <v>65</v>
      </c>
      <c r="N1077" t="s">
        <v>11307</v>
      </c>
      <c r="O1077" t="s">
        <v>5271</v>
      </c>
      <c r="P1077" t="s">
        <v>22</v>
      </c>
      <c r="Q1077" t="s">
        <v>37</v>
      </c>
      <c r="S1077" t="s">
        <v>871</v>
      </c>
      <c r="T1077" t="s">
        <v>109</v>
      </c>
      <c r="U1077" t="s">
        <v>11308</v>
      </c>
      <c r="V1077" t="s">
        <v>11144</v>
      </c>
      <c r="X1077" t="str">
        <f>VLOOKUP(pbp!V3827, games!$B$2:$R$40, 3, FALSE)</f>
        <v>2020-11-01T21:25Z</v>
      </c>
      <c r="Y1077">
        <f>VLOOKUP(1*V1077,NFLGames!$H$11:$H$555,1,FALSE)</f>
        <v>401127982</v>
      </c>
      <c r="Z1077">
        <f>VLOOKUP($Y1077, NFLGames!$H$11:$K$555,2,FALSE)</f>
        <v>2019</v>
      </c>
      <c r="AA1077">
        <f>VLOOKUP($Y1077, NFLGames!$H$11:$K$555,3,FALSE)</f>
        <v>7</v>
      </c>
      <c r="AB1077" s="6">
        <f>IF(A1078=0, 0, AH1078-tbl_pbp[[#This Row],[Saints Win %]])</f>
        <v>-8.2999999999999963E-2</v>
      </c>
      <c r="AE1077">
        <f>ABS(tbl_pbp[[#This Row],[play.homeScore]]-tbl_pbp[[#This Row],[play.awayScore]])</f>
        <v>1</v>
      </c>
      <c r="AF1077">
        <f>IF(tbl_pbp[[#This Row],[Play Saints Win % Increase]]&gt;=$AF$4,1,0)</f>
        <v>0</v>
      </c>
      <c r="AG1077" t="str">
        <f>VLOOKUP(tbl_pbp[[#This Row],[gameId]], games!$B$2:$T$40, 9, FALSE)</f>
        <v>new-orleans-saints</v>
      </c>
      <c r="AH1077" s="5">
        <f>IF(tbl_pbp[[#This Row],[AwayTeam]] &lt;&gt; "new-orleans-saints", tbl_pbp[[#This Row],[homeWinPercentage]], 1-tbl_pbp[[#This Row],[homeWinPercentage]])</f>
        <v>0.58699999999999997</v>
      </c>
      <c r="AI1077" s="13">
        <f>tbl_pbp[[#This Row],[Kamara]]*tbl_pbp[[#This Row],[Impactful Play]]</f>
        <v>0</v>
      </c>
      <c r="AJ1077" s="13">
        <f>tbl_pbp[[#This Row],[Thomas]]*tbl_pbp[[#This Row],[Impactful Play]]</f>
        <v>0</v>
      </c>
      <c r="AK1077" s="13" t="str">
        <f>VLOOKUP(tbl_pbp[[#This Row],[Play Saints Win % Increase]], tbl_impact[],3,TRUE)</f>
        <v>Smelly (worse than-5% -&gt; -10%)</v>
      </c>
    </row>
    <row r="1078" spans="1:37">
      <c r="A1078" s="1">
        <v>65</v>
      </c>
      <c r="B1078" s="5">
        <v>0.496</v>
      </c>
      <c r="C1078" t="s">
        <v>11309</v>
      </c>
      <c r="D1078">
        <v>0</v>
      </c>
      <c r="E1078">
        <v>0</v>
      </c>
      <c r="F1078">
        <v>2</v>
      </c>
      <c r="G1078">
        <v>10</v>
      </c>
      <c r="H1078">
        <v>9</v>
      </c>
      <c r="I1078">
        <v>12</v>
      </c>
      <c r="J1078">
        <v>20</v>
      </c>
      <c r="K1078" t="s">
        <v>29</v>
      </c>
      <c r="L1078">
        <v>3</v>
      </c>
      <c r="M1078">
        <v>20</v>
      </c>
      <c r="N1078" t="s">
        <v>11310</v>
      </c>
      <c r="O1078" t="s">
        <v>2811</v>
      </c>
      <c r="P1078" t="s">
        <v>22</v>
      </c>
      <c r="Q1078" t="s">
        <v>37</v>
      </c>
      <c r="S1078" t="s">
        <v>201</v>
      </c>
      <c r="T1078" t="s">
        <v>109</v>
      </c>
      <c r="U1078" t="s">
        <v>11311</v>
      </c>
      <c r="V1078" t="s">
        <v>11144</v>
      </c>
      <c r="X1078" t="str">
        <f>VLOOKUP(pbp!V3828, games!$B$2:$R$40, 3, FALSE)</f>
        <v>2020-11-01T21:25Z</v>
      </c>
      <c r="Y1078">
        <f>VLOOKUP(1*V1078,NFLGames!$H$11:$H$555,1,FALSE)</f>
        <v>401127982</v>
      </c>
      <c r="Z1078">
        <f>VLOOKUP($Y1078, NFLGames!$H$11:$K$555,2,FALSE)</f>
        <v>2019</v>
      </c>
      <c r="AA1078">
        <f>VLOOKUP($Y1078, NFLGames!$H$11:$K$555,3,FALSE)</f>
        <v>7</v>
      </c>
      <c r="AB1078" s="6">
        <f>IF(A1079=0, 0, AH1079-tbl_pbp[[#This Row],[Saints Win %]])</f>
        <v>2.4000000000000021E-2</v>
      </c>
      <c r="AE1078">
        <f>ABS(tbl_pbp[[#This Row],[play.homeScore]]-tbl_pbp[[#This Row],[play.awayScore]])</f>
        <v>1</v>
      </c>
      <c r="AF1078">
        <f>IF(tbl_pbp[[#This Row],[Play Saints Win % Increase]]&gt;=$AF$4,1,0)</f>
        <v>0</v>
      </c>
      <c r="AG1078" t="str">
        <f>VLOOKUP(tbl_pbp[[#This Row],[gameId]], games!$B$2:$T$40, 9, FALSE)</f>
        <v>new-orleans-saints</v>
      </c>
      <c r="AH1078" s="5">
        <f>IF(tbl_pbp[[#This Row],[AwayTeam]] &lt;&gt; "new-orleans-saints", tbl_pbp[[#This Row],[homeWinPercentage]], 1-tbl_pbp[[#This Row],[homeWinPercentage]])</f>
        <v>0.504</v>
      </c>
      <c r="AI1078" s="13">
        <f>tbl_pbp[[#This Row],[Kamara]]*tbl_pbp[[#This Row],[Impactful Play]]</f>
        <v>0</v>
      </c>
      <c r="AJ1078" s="13">
        <f>tbl_pbp[[#This Row],[Thomas]]*tbl_pbp[[#This Row],[Impactful Play]]</f>
        <v>0</v>
      </c>
      <c r="AK1078" s="13" t="str">
        <f>VLOOKUP(tbl_pbp[[#This Row],[Play Saints Win % Increase]], tbl_impact[],3,TRUE)</f>
        <v>Scented (0 to +5%)</v>
      </c>
    </row>
    <row r="1079" spans="1:37">
      <c r="A1079" s="1">
        <v>66</v>
      </c>
      <c r="B1079" s="5">
        <v>0.47199999999999998</v>
      </c>
      <c r="C1079" t="s">
        <v>11312</v>
      </c>
      <c r="D1079">
        <v>0</v>
      </c>
      <c r="E1079">
        <v>0</v>
      </c>
      <c r="F1079">
        <v>2</v>
      </c>
      <c r="G1079">
        <v>10</v>
      </c>
      <c r="H1079">
        <v>12</v>
      </c>
      <c r="I1079">
        <v>12</v>
      </c>
      <c r="J1079">
        <v>20</v>
      </c>
      <c r="K1079" t="s">
        <v>29</v>
      </c>
      <c r="L1079">
        <v>4</v>
      </c>
      <c r="M1079">
        <v>20</v>
      </c>
      <c r="N1079" t="s">
        <v>11313</v>
      </c>
      <c r="O1079" t="s">
        <v>3087</v>
      </c>
      <c r="P1079" t="s">
        <v>187</v>
      </c>
      <c r="Q1079" t="s">
        <v>188</v>
      </c>
      <c r="R1079" t="s">
        <v>189</v>
      </c>
      <c r="S1079" t="s">
        <v>204</v>
      </c>
      <c r="T1079" t="s">
        <v>109</v>
      </c>
      <c r="U1079" t="s">
        <v>11314</v>
      </c>
      <c r="V1079" t="s">
        <v>11144</v>
      </c>
      <c r="X1079" t="str">
        <f>VLOOKUP(pbp!V3829, games!$B$2:$R$40, 3, FALSE)</f>
        <v>2020-11-01T21:25Z</v>
      </c>
      <c r="Y1079">
        <f>VLOOKUP(1*V1079,NFLGames!$H$11:$H$555,1,FALSE)</f>
        <v>401127982</v>
      </c>
      <c r="Z1079">
        <f>VLOOKUP($Y1079, NFLGames!$H$11:$K$555,2,FALSE)</f>
        <v>2019</v>
      </c>
      <c r="AA1079">
        <f>VLOOKUP($Y1079, NFLGames!$H$11:$K$555,3,FALSE)</f>
        <v>7</v>
      </c>
      <c r="AB1079" s="6">
        <f>IF(A1080=0, 0, AH1080-tbl_pbp[[#This Row],[Saints Win %]])</f>
        <v>-6.0000000000000053E-3</v>
      </c>
      <c r="AE1079">
        <f>ABS(tbl_pbp[[#This Row],[play.homeScore]]-tbl_pbp[[#This Row],[play.awayScore]])</f>
        <v>2</v>
      </c>
      <c r="AF1079">
        <f>IF(tbl_pbp[[#This Row],[Play Saints Win % Increase]]&gt;=$AF$4,1,0)</f>
        <v>0</v>
      </c>
      <c r="AG1079" t="str">
        <f>VLOOKUP(tbl_pbp[[#This Row],[gameId]], games!$B$2:$T$40, 9, FALSE)</f>
        <v>new-orleans-saints</v>
      </c>
      <c r="AH1079" s="5">
        <f>IF(tbl_pbp[[#This Row],[AwayTeam]] &lt;&gt; "new-orleans-saints", tbl_pbp[[#This Row],[homeWinPercentage]], 1-tbl_pbp[[#This Row],[homeWinPercentage]])</f>
        <v>0.52800000000000002</v>
      </c>
      <c r="AI1079" s="13">
        <f>tbl_pbp[[#This Row],[Kamara]]*tbl_pbp[[#This Row],[Impactful Play]]</f>
        <v>0</v>
      </c>
      <c r="AJ1079" s="13">
        <f>tbl_pbp[[#This Row],[Thomas]]*tbl_pbp[[#This Row],[Impactful Play]]</f>
        <v>0</v>
      </c>
      <c r="AK1079" s="13" t="str">
        <f>VLOOKUP(tbl_pbp[[#This Row],[Play Saints Win % Increase]], tbl_impact[],3,TRUE)</f>
        <v>Bad (0 to -5%)</v>
      </c>
    </row>
    <row r="1080" spans="1:37">
      <c r="A1080" s="1">
        <v>67</v>
      </c>
      <c r="B1080" s="5">
        <v>0.47799999999999998</v>
      </c>
      <c r="C1080" t="s">
        <v>11315</v>
      </c>
      <c r="D1080">
        <v>0</v>
      </c>
      <c r="E1080">
        <v>0</v>
      </c>
      <c r="F1080">
        <v>2</v>
      </c>
      <c r="G1080">
        <v>10</v>
      </c>
      <c r="H1080">
        <v>12</v>
      </c>
      <c r="I1080">
        <v>0</v>
      </c>
      <c r="J1080">
        <v>65</v>
      </c>
      <c r="K1080" t="s">
        <v>29</v>
      </c>
      <c r="L1080">
        <v>0</v>
      </c>
      <c r="M1080">
        <v>65</v>
      </c>
      <c r="N1080" t="s">
        <v>288</v>
      </c>
      <c r="O1080" t="s">
        <v>3087</v>
      </c>
      <c r="P1080" t="s">
        <v>25</v>
      </c>
      <c r="Q1080" t="s">
        <v>26</v>
      </c>
      <c r="R1080" t="s">
        <v>27</v>
      </c>
      <c r="V1080" t="s">
        <v>11144</v>
      </c>
      <c r="X1080" t="str">
        <f>VLOOKUP(pbp!V3830, games!$B$2:$R$40, 3, FALSE)</f>
        <v>2020-11-01T21:25Z</v>
      </c>
      <c r="Y1080">
        <f>VLOOKUP(1*V1080,NFLGames!$H$11:$H$555,1,FALSE)</f>
        <v>401127982</v>
      </c>
      <c r="Z1080">
        <f>VLOOKUP($Y1080, NFLGames!$H$11:$K$555,2,FALSE)</f>
        <v>2019</v>
      </c>
      <c r="AA1080">
        <f>VLOOKUP($Y1080, NFLGames!$H$11:$K$555,3,FALSE)</f>
        <v>7</v>
      </c>
      <c r="AB1080" s="6">
        <f>IF(A1081=0, 0, AH1081-tbl_pbp[[#This Row],[Saints Win %]])</f>
        <v>-1.9000000000000017E-2</v>
      </c>
      <c r="AE1080">
        <f>ABS(tbl_pbp[[#This Row],[play.homeScore]]-tbl_pbp[[#This Row],[play.awayScore]])</f>
        <v>2</v>
      </c>
      <c r="AF1080">
        <f>IF(tbl_pbp[[#This Row],[Play Saints Win % Increase]]&gt;=$AF$4,1,0)</f>
        <v>0</v>
      </c>
      <c r="AG1080" t="str">
        <f>VLOOKUP(tbl_pbp[[#This Row],[gameId]], games!$B$2:$T$40, 9, FALSE)</f>
        <v>new-orleans-saints</v>
      </c>
      <c r="AH1080" s="5">
        <f>IF(tbl_pbp[[#This Row],[AwayTeam]] &lt;&gt; "new-orleans-saints", tbl_pbp[[#This Row],[homeWinPercentage]], 1-tbl_pbp[[#This Row],[homeWinPercentage]])</f>
        <v>0.52200000000000002</v>
      </c>
      <c r="AI1080" s="13">
        <f>tbl_pbp[[#This Row],[Kamara]]*tbl_pbp[[#This Row],[Impactful Play]]</f>
        <v>0</v>
      </c>
      <c r="AJ1080" s="13">
        <f>tbl_pbp[[#This Row],[Thomas]]*tbl_pbp[[#This Row],[Impactful Play]]</f>
        <v>0</v>
      </c>
      <c r="AK1080" s="13" t="str">
        <f>VLOOKUP(tbl_pbp[[#This Row],[Play Saints Win % Increase]], tbl_impact[],3,TRUE)</f>
        <v>Bad (0 to -5%)</v>
      </c>
    </row>
    <row r="1081" spans="1:37">
      <c r="A1081" s="1">
        <v>68</v>
      </c>
      <c r="B1081" s="5">
        <v>0.497</v>
      </c>
      <c r="C1081" t="s">
        <v>11316</v>
      </c>
      <c r="D1081">
        <v>0</v>
      </c>
      <c r="E1081">
        <v>0</v>
      </c>
      <c r="F1081">
        <v>2</v>
      </c>
      <c r="G1081">
        <v>10</v>
      </c>
      <c r="H1081">
        <v>12</v>
      </c>
      <c r="I1081">
        <v>10</v>
      </c>
      <c r="J1081">
        <v>25</v>
      </c>
      <c r="K1081" t="s">
        <v>22</v>
      </c>
      <c r="L1081">
        <v>1</v>
      </c>
      <c r="M1081">
        <v>75</v>
      </c>
      <c r="N1081" t="s">
        <v>11317</v>
      </c>
      <c r="O1081" t="s">
        <v>3087</v>
      </c>
      <c r="P1081" t="s">
        <v>30</v>
      </c>
      <c r="Q1081" t="s">
        <v>31</v>
      </c>
      <c r="R1081" t="s">
        <v>32</v>
      </c>
      <c r="S1081" t="s">
        <v>33</v>
      </c>
      <c r="T1081" t="s">
        <v>289</v>
      </c>
      <c r="U1081" t="s">
        <v>290</v>
      </c>
      <c r="V1081" t="s">
        <v>11144</v>
      </c>
      <c r="X1081" t="str">
        <f>VLOOKUP(pbp!V3831, games!$B$2:$R$40, 3, FALSE)</f>
        <v>2020-11-01T21:25Z</v>
      </c>
      <c r="Y1081">
        <f>VLOOKUP(1*V1081,NFLGames!$H$11:$H$555,1,FALSE)</f>
        <v>401127982</v>
      </c>
      <c r="Z1081">
        <f>VLOOKUP($Y1081, NFLGames!$H$11:$K$555,2,FALSE)</f>
        <v>2019</v>
      </c>
      <c r="AA1081">
        <f>VLOOKUP($Y1081, NFLGames!$H$11:$K$555,3,FALSE)</f>
        <v>7</v>
      </c>
      <c r="AB1081" s="6">
        <f>IF(A1082=0, 0, AH1082-tbl_pbp[[#This Row],[Saints Win %]])</f>
        <v>2.5000000000000022E-2</v>
      </c>
      <c r="AE1081">
        <f>ABS(tbl_pbp[[#This Row],[play.homeScore]]-tbl_pbp[[#This Row],[play.awayScore]])</f>
        <v>2</v>
      </c>
      <c r="AF1081">
        <f>IF(tbl_pbp[[#This Row],[Play Saints Win % Increase]]&gt;=$AF$4,1,0)</f>
        <v>0</v>
      </c>
      <c r="AG1081" t="str">
        <f>VLOOKUP(tbl_pbp[[#This Row],[gameId]], games!$B$2:$T$40, 9, FALSE)</f>
        <v>new-orleans-saints</v>
      </c>
      <c r="AH1081" s="5">
        <f>IF(tbl_pbp[[#This Row],[AwayTeam]] &lt;&gt; "new-orleans-saints", tbl_pbp[[#This Row],[homeWinPercentage]], 1-tbl_pbp[[#This Row],[homeWinPercentage]])</f>
        <v>0.503</v>
      </c>
      <c r="AI1081" s="13">
        <f>tbl_pbp[[#This Row],[Kamara]]*tbl_pbp[[#This Row],[Impactful Play]]</f>
        <v>0</v>
      </c>
      <c r="AJ1081" s="13">
        <f>tbl_pbp[[#This Row],[Thomas]]*tbl_pbp[[#This Row],[Impactful Play]]</f>
        <v>0</v>
      </c>
      <c r="AK1081" s="13" t="str">
        <f>VLOOKUP(tbl_pbp[[#This Row],[Play Saints Win % Increase]], tbl_impact[],3,TRUE)</f>
        <v>Scented (0 to +5%)</v>
      </c>
    </row>
    <row r="1082" spans="1:37">
      <c r="A1082" s="1">
        <v>69</v>
      </c>
      <c r="B1082" s="5">
        <v>0.47199999999999998</v>
      </c>
      <c r="C1082" t="s">
        <v>11318</v>
      </c>
      <c r="D1082">
        <v>0</v>
      </c>
      <c r="E1082">
        <v>0</v>
      </c>
      <c r="F1082">
        <v>2</v>
      </c>
      <c r="G1082">
        <v>10</v>
      </c>
      <c r="H1082">
        <v>12</v>
      </c>
      <c r="I1082">
        <v>2</v>
      </c>
      <c r="J1082">
        <v>33</v>
      </c>
      <c r="K1082" t="s">
        <v>22</v>
      </c>
      <c r="L1082">
        <v>2</v>
      </c>
      <c r="M1082">
        <v>67</v>
      </c>
      <c r="N1082" t="s">
        <v>11319</v>
      </c>
      <c r="O1082" t="s">
        <v>3807</v>
      </c>
      <c r="P1082" t="s">
        <v>22</v>
      </c>
      <c r="Q1082" t="s">
        <v>37</v>
      </c>
      <c r="S1082" t="s">
        <v>51</v>
      </c>
      <c r="T1082" t="s">
        <v>3795</v>
      </c>
      <c r="U1082" t="s">
        <v>3796</v>
      </c>
      <c r="V1082" t="s">
        <v>11144</v>
      </c>
      <c r="X1082" t="str">
        <f>VLOOKUP(pbp!V3832, games!$B$2:$R$40, 3, FALSE)</f>
        <v>2020-11-01T21:25Z</v>
      </c>
      <c r="Y1082">
        <f>VLOOKUP(1*V1082,NFLGames!$H$11:$H$555,1,FALSE)</f>
        <v>401127982</v>
      </c>
      <c r="Z1082">
        <f>VLOOKUP($Y1082, NFLGames!$H$11:$K$555,2,FALSE)</f>
        <v>2019</v>
      </c>
      <c r="AA1082">
        <f>VLOOKUP($Y1082, NFLGames!$H$11:$K$555,3,FALSE)</f>
        <v>7</v>
      </c>
      <c r="AB1082" s="6">
        <f>IF(A1083=0, 0, AH1083-tbl_pbp[[#This Row],[Saints Win %]])</f>
        <v>1.2999999999999901E-2</v>
      </c>
      <c r="AE1082">
        <f>ABS(tbl_pbp[[#This Row],[play.homeScore]]-tbl_pbp[[#This Row],[play.awayScore]])</f>
        <v>2</v>
      </c>
      <c r="AF1082">
        <f>IF(tbl_pbp[[#This Row],[Play Saints Win % Increase]]&gt;=$AF$4,1,0)</f>
        <v>0</v>
      </c>
      <c r="AG1082" t="str">
        <f>VLOOKUP(tbl_pbp[[#This Row],[gameId]], games!$B$2:$T$40, 9, FALSE)</f>
        <v>new-orleans-saints</v>
      </c>
      <c r="AH1082" s="5">
        <f>IF(tbl_pbp[[#This Row],[AwayTeam]] &lt;&gt; "new-orleans-saints", tbl_pbp[[#This Row],[homeWinPercentage]], 1-tbl_pbp[[#This Row],[homeWinPercentage]])</f>
        <v>0.52800000000000002</v>
      </c>
      <c r="AI1082" s="13">
        <f>tbl_pbp[[#This Row],[Kamara]]*tbl_pbp[[#This Row],[Impactful Play]]</f>
        <v>0</v>
      </c>
      <c r="AJ1082" s="13">
        <f>tbl_pbp[[#This Row],[Thomas]]*tbl_pbp[[#This Row],[Impactful Play]]</f>
        <v>0</v>
      </c>
      <c r="AK1082" s="13" t="str">
        <f>VLOOKUP(tbl_pbp[[#This Row],[Play Saints Win % Increase]], tbl_impact[],3,TRUE)</f>
        <v>Scented (0 to +5%)</v>
      </c>
    </row>
    <row r="1083" spans="1:37">
      <c r="A1083" s="1">
        <v>70</v>
      </c>
      <c r="B1083" s="5">
        <v>0.45900000000000002</v>
      </c>
      <c r="C1083" t="s">
        <v>11320</v>
      </c>
      <c r="D1083">
        <v>0</v>
      </c>
      <c r="E1083">
        <v>0</v>
      </c>
      <c r="F1083">
        <v>2</v>
      </c>
      <c r="G1083">
        <v>10</v>
      </c>
      <c r="H1083">
        <v>12</v>
      </c>
      <c r="I1083">
        <v>10</v>
      </c>
      <c r="J1083">
        <v>30</v>
      </c>
      <c r="K1083" t="s">
        <v>29</v>
      </c>
      <c r="L1083">
        <v>2</v>
      </c>
      <c r="M1083">
        <v>30</v>
      </c>
      <c r="N1083" t="s">
        <v>11321</v>
      </c>
      <c r="O1083" t="s">
        <v>3807</v>
      </c>
      <c r="P1083" t="s">
        <v>124</v>
      </c>
      <c r="Q1083" t="s">
        <v>125</v>
      </c>
      <c r="R1083" t="s">
        <v>126</v>
      </c>
      <c r="V1083" t="s">
        <v>11144</v>
      </c>
      <c r="X1083" t="str">
        <f>VLOOKUP(pbp!V3833, games!$B$2:$R$40, 3, FALSE)</f>
        <v>2020-11-01T21:25Z</v>
      </c>
      <c r="Y1083">
        <f>VLOOKUP(1*V1083,NFLGames!$H$11:$H$555,1,FALSE)</f>
        <v>401127982</v>
      </c>
      <c r="Z1083">
        <f>VLOOKUP($Y1083, NFLGames!$H$11:$K$555,2,FALSE)</f>
        <v>2019</v>
      </c>
      <c r="AA1083">
        <f>VLOOKUP($Y1083, NFLGames!$H$11:$K$555,3,FALSE)</f>
        <v>7</v>
      </c>
      <c r="AB1083" s="6">
        <f>IF(A1084=0, 0, AH1084-tbl_pbp[[#This Row],[Saints Win %]])</f>
        <v>0.125</v>
      </c>
      <c r="AE1083">
        <f>ABS(tbl_pbp[[#This Row],[play.homeScore]]-tbl_pbp[[#This Row],[play.awayScore]])</f>
        <v>2</v>
      </c>
      <c r="AF1083">
        <f>IF(tbl_pbp[[#This Row],[Play Saints Win % Increase]]&gt;=$AF$4,1,0)</f>
        <v>1</v>
      </c>
      <c r="AG1083" t="str">
        <f>VLOOKUP(tbl_pbp[[#This Row],[gameId]], games!$B$2:$T$40, 9, FALSE)</f>
        <v>new-orleans-saints</v>
      </c>
      <c r="AH1083" s="5">
        <f>IF(tbl_pbp[[#This Row],[AwayTeam]] &lt;&gt; "new-orleans-saints", tbl_pbp[[#This Row],[homeWinPercentage]], 1-tbl_pbp[[#This Row],[homeWinPercentage]])</f>
        <v>0.54099999999999993</v>
      </c>
      <c r="AI1083" s="13">
        <f>tbl_pbp[[#This Row],[Kamara]]*tbl_pbp[[#This Row],[Impactful Play]]</f>
        <v>0</v>
      </c>
      <c r="AJ1083" s="13">
        <f>tbl_pbp[[#This Row],[Thomas]]*tbl_pbp[[#This Row],[Impactful Play]]</f>
        <v>0</v>
      </c>
      <c r="AK1083" s="13" t="str">
        <f>VLOOKUP(tbl_pbp[[#This Row],[Play Saints Win % Increase]], tbl_impact[],3,TRUE)</f>
        <v>Fragrant (10% to 20%)</v>
      </c>
    </row>
    <row r="1084" spans="1:37">
      <c r="A1084" s="1">
        <v>71</v>
      </c>
      <c r="B1084" s="5">
        <v>0.33400000000000002</v>
      </c>
      <c r="C1084" t="s">
        <v>11322</v>
      </c>
      <c r="D1084">
        <v>0</v>
      </c>
      <c r="E1084">
        <v>0</v>
      </c>
      <c r="F1084">
        <v>2</v>
      </c>
      <c r="G1084">
        <v>10</v>
      </c>
      <c r="H1084">
        <v>12</v>
      </c>
      <c r="I1084">
        <v>2</v>
      </c>
      <c r="J1084">
        <v>33</v>
      </c>
      <c r="K1084" t="s">
        <v>22</v>
      </c>
      <c r="L1084">
        <v>3</v>
      </c>
      <c r="M1084">
        <v>51</v>
      </c>
      <c r="N1084" t="s">
        <v>11323</v>
      </c>
      <c r="O1084" t="s">
        <v>93</v>
      </c>
      <c r="P1084" t="s">
        <v>22</v>
      </c>
      <c r="Q1084" t="s">
        <v>37</v>
      </c>
      <c r="S1084" t="s">
        <v>241</v>
      </c>
      <c r="T1084" t="s">
        <v>3795</v>
      </c>
      <c r="U1084" t="s">
        <v>11324</v>
      </c>
      <c r="V1084" t="s">
        <v>11144</v>
      </c>
      <c r="X1084" t="str">
        <f>VLOOKUP(pbp!V3834, games!$B$2:$R$40, 3, FALSE)</f>
        <v>2020-11-01T21:25Z</v>
      </c>
      <c r="Y1084">
        <f>VLOOKUP(1*V1084,NFLGames!$H$11:$H$555,1,FALSE)</f>
        <v>401127982</v>
      </c>
      <c r="Z1084">
        <f>VLOOKUP($Y1084, NFLGames!$H$11:$K$555,2,FALSE)</f>
        <v>2019</v>
      </c>
      <c r="AA1084">
        <f>VLOOKUP($Y1084, NFLGames!$H$11:$K$555,3,FALSE)</f>
        <v>7</v>
      </c>
      <c r="AB1084" s="6">
        <f>IF(A1085=0, 0, AH1085-tbl_pbp[[#This Row],[Saints Win %]])</f>
        <v>-0.14799999999999991</v>
      </c>
      <c r="AE1084">
        <f>ABS(tbl_pbp[[#This Row],[play.homeScore]]-tbl_pbp[[#This Row],[play.awayScore]])</f>
        <v>2</v>
      </c>
      <c r="AF1084">
        <f>IF(tbl_pbp[[#This Row],[Play Saints Win % Increase]]&gt;=$AF$4,1,0)</f>
        <v>0</v>
      </c>
      <c r="AG1084" t="str">
        <f>VLOOKUP(tbl_pbp[[#This Row],[gameId]], games!$B$2:$T$40, 9, FALSE)</f>
        <v>new-orleans-saints</v>
      </c>
      <c r="AH1084" s="5">
        <f>IF(tbl_pbp[[#This Row],[AwayTeam]] &lt;&gt; "new-orleans-saints", tbl_pbp[[#This Row],[homeWinPercentage]], 1-tbl_pbp[[#This Row],[homeWinPercentage]])</f>
        <v>0.66599999999999993</v>
      </c>
      <c r="AI1084" s="13">
        <f>tbl_pbp[[#This Row],[Kamara]]*tbl_pbp[[#This Row],[Impactful Play]]</f>
        <v>0</v>
      </c>
      <c r="AJ1084" s="13">
        <f>tbl_pbp[[#This Row],[Thomas]]*tbl_pbp[[#This Row],[Impactful Play]]</f>
        <v>0</v>
      </c>
      <c r="AK1084" s="13" t="str">
        <f>VLOOKUP(tbl_pbp[[#This Row],[Play Saints Win % Increase]], tbl_impact[],3,TRUE)</f>
        <v>Stinky (worse than -10% to -20%)</v>
      </c>
    </row>
    <row r="1085" spans="1:37">
      <c r="A1085" s="1">
        <v>72</v>
      </c>
      <c r="B1085" s="5">
        <v>0.48199999999999998</v>
      </c>
      <c r="C1085" t="s">
        <v>11325</v>
      </c>
      <c r="D1085">
        <v>0</v>
      </c>
      <c r="E1085">
        <v>0</v>
      </c>
      <c r="F1085">
        <v>2</v>
      </c>
      <c r="G1085">
        <v>10</v>
      </c>
      <c r="H1085">
        <v>12</v>
      </c>
      <c r="I1085">
        <v>2</v>
      </c>
      <c r="J1085">
        <v>33</v>
      </c>
      <c r="K1085" t="s">
        <v>22</v>
      </c>
      <c r="L1085">
        <v>4</v>
      </c>
      <c r="M1085">
        <v>67</v>
      </c>
      <c r="N1085" t="s">
        <v>11326</v>
      </c>
      <c r="O1085" t="s">
        <v>1563</v>
      </c>
      <c r="P1085" t="s">
        <v>66</v>
      </c>
      <c r="Q1085" t="s">
        <v>67</v>
      </c>
      <c r="R1085" t="s">
        <v>68</v>
      </c>
      <c r="S1085" t="s">
        <v>154</v>
      </c>
      <c r="T1085" t="s">
        <v>3795</v>
      </c>
      <c r="U1085" t="s">
        <v>11327</v>
      </c>
      <c r="V1085" t="s">
        <v>11144</v>
      </c>
      <c r="X1085" t="str">
        <f>VLOOKUP(pbp!V3835, games!$B$2:$R$40, 3, FALSE)</f>
        <v>2020-11-01T21:25Z</v>
      </c>
      <c r="Y1085">
        <f>VLOOKUP(1*V1085,NFLGames!$H$11:$H$555,1,FALSE)</f>
        <v>401127982</v>
      </c>
      <c r="Z1085">
        <f>VLOOKUP($Y1085, NFLGames!$H$11:$K$555,2,FALSE)</f>
        <v>2019</v>
      </c>
      <c r="AA1085">
        <f>VLOOKUP($Y1085, NFLGames!$H$11:$K$555,3,FALSE)</f>
        <v>7</v>
      </c>
      <c r="AB1085" s="6">
        <f>IF(A1086=0, 0, AH1086-tbl_pbp[[#This Row],[Saints Win %]])</f>
        <v>1.100000000000001E-2</v>
      </c>
      <c r="AE1085">
        <f>ABS(tbl_pbp[[#This Row],[play.homeScore]]-tbl_pbp[[#This Row],[play.awayScore]])</f>
        <v>2</v>
      </c>
      <c r="AF1085">
        <f>IF(tbl_pbp[[#This Row],[Play Saints Win % Increase]]&gt;=$AF$4,1,0)</f>
        <v>0</v>
      </c>
      <c r="AG1085" t="str">
        <f>VLOOKUP(tbl_pbp[[#This Row],[gameId]], games!$B$2:$T$40, 9, FALSE)</f>
        <v>new-orleans-saints</v>
      </c>
      <c r="AH1085" s="5">
        <f>IF(tbl_pbp[[#This Row],[AwayTeam]] &lt;&gt; "new-orleans-saints", tbl_pbp[[#This Row],[homeWinPercentage]], 1-tbl_pbp[[#This Row],[homeWinPercentage]])</f>
        <v>0.51800000000000002</v>
      </c>
      <c r="AI1085" s="13">
        <f>tbl_pbp[[#This Row],[Kamara]]*tbl_pbp[[#This Row],[Impactful Play]]</f>
        <v>0</v>
      </c>
      <c r="AJ1085" s="13">
        <f>tbl_pbp[[#This Row],[Thomas]]*tbl_pbp[[#This Row],[Impactful Play]]</f>
        <v>0</v>
      </c>
      <c r="AK1085" s="13" t="str">
        <f>VLOOKUP(tbl_pbp[[#This Row],[Play Saints Win % Increase]], tbl_impact[],3,TRUE)</f>
        <v>Scented (0 to +5%)</v>
      </c>
    </row>
    <row r="1086" spans="1:37">
      <c r="A1086" s="1">
        <v>73</v>
      </c>
      <c r="B1086" s="5">
        <v>0.47099999999999997</v>
      </c>
      <c r="C1086" t="s">
        <v>11328</v>
      </c>
      <c r="D1086">
        <v>0</v>
      </c>
      <c r="E1086">
        <v>0</v>
      </c>
      <c r="F1086">
        <v>2</v>
      </c>
      <c r="G1086">
        <v>10</v>
      </c>
      <c r="H1086">
        <v>12</v>
      </c>
      <c r="I1086">
        <v>10</v>
      </c>
      <c r="J1086">
        <v>67</v>
      </c>
      <c r="K1086" t="s">
        <v>29</v>
      </c>
      <c r="L1086">
        <v>1</v>
      </c>
      <c r="M1086">
        <v>67</v>
      </c>
      <c r="N1086" t="s">
        <v>11329</v>
      </c>
      <c r="O1086" t="s">
        <v>1563</v>
      </c>
      <c r="P1086" t="s">
        <v>45</v>
      </c>
      <c r="Q1086" t="s">
        <v>46</v>
      </c>
      <c r="R1086" t="s">
        <v>47</v>
      </c>
      <c r="S1086" t="s">
        <v>33</v>
      </c>
      <c r="T1086" t="s">
        <v>438</v>
      </c>
      <c r="U1086" t="s">
        <v>1358</v>
      </c>
      <c r="V1086" t="s">
        <v>11144</v>
      </c>
      <c r="X1086" t="str">
        <f>VLOOKUP(pbp!V3836, games!$B$2:$R$40, 3, FALSE)</f>
        <v>2020-11-01T21:25Z</v>
      </c>
      <c r="Y1086">
        <f>VLOOKUP(1*V1086,NFLGames!$H$11:$H$555,1,FALSE)</f>
        <v>401127982</v>
      </c>
      <c r="Z1086">
        <f>VLOOKUP($Y1086, NFLGames!$H$11:$K$555,2,FALSE)</f>
        <v>2019</v>
      </c>
      <c r="AA1086">
        <f>VLOOKUP($Y1086, NFLGames!$H$11:$K$555,3,FALSE)</f>
        <v>7</v>
      </c>
      <c r="AB1086" s="6">
        <f>IF(A1087=0, 0, AH1087-tbl_pbp[[#This Row],[Saints Win %]])</f>
        <v>-4.500000000000004E-2</v>
      </c>
      <c r="AE1086">
        <f>ABS(tbl_pbp[[#This Row],[play.homeScore]]-tbl_pbp[[#This Row],[play.awayScore]])</f>
        <v>2</v>
      </c>
      <c r="AF1086">
        <f>IF(tbl_pbp[[#This Row],[Play Saints Win % Increase]]&gt;=$AF$4,1,0)</f>
        <v>0</v>
      </c>
      <c r="AG1086" t="str">
        <f>VLOOKUP(tbl_pbp[[#This Row],[gameId]], games!$B$2:$T$40, 9, FALSE)</f>
        <v>new-orleans-saints</v>
      </c>
      <c r="AH1086" s="5">
        <f>IF(tbl_pbp[[#This Row],[AwayTeam]] &lt;&gt; "new-orleans-saints", tbl_pbp[[#This Row],[homeWinPercentage]], 1-tbl_pbp[[#This Row],[homeWinPercentage]])</f>
        <v>0.52900000000000003</v>
      </c>
      <c r="AI1086" s="13">
        <f>tbl_pbp[[#This Row],[Kamara]]*tbl_pbp[[#This Row],[Impactful Play]]</f>
        <v>0</v>
      </c>
      <c r="AJ1086" s="13">
        <f>tbl_pbp[[#This Row],[Thomas]]*tbl_pbp[[#This Row],[Impactful Play]]</f>
        <v>0</v>
      </c>
      <c r="AK1086" s="13" t="str">
        <f>VLOOKUP(tbl_pbp[[#This Row],[Play Saints Win % Increase]], tbl_impact[],3,TRUE)</f>
        <v>Bad (0 to -5%)</v>
      </c>
    </row>
    <row r="1087" spans="1:37">
      <c r="A1087" s="1">
        <v>74</v>
      </c>
      <c r="B1087" s="5">
        <v>0.51600000000000001</v>
      </c>
      <c r="C1087" t="s">
        <v>11330</v>
      </c>
      <c r="D1087">
        <v>0</v>
      </c>
      <c r="E1087">
        <v>0</v>
      </c>
      <c r="F1087">
        <v>2</v>
      </c>
      <c r="G1087">
        <v>10</v>
      </c>
      <c r="H1087">
        <v>12</v>
      </c>
      <c r="I1087">
        <v>3</v>
      </c>
      <c r="J1087">
        <v>60</v>
      </c>
      <c r="K1087" t="s">
        <v>29</v>
      </c>
      <c r="L1087">
        <v>2</v>
      </c>
      <c r="M1087">
        <v>60</v>
      </c>
      <c r="N1087" t="s">
        <v>11331</v>
      </c>
      <c r="O1087" t="s">
        <v>10165</v>
      </c>
      <c r="P1087" t="s">
        <v>30</v>
      </c>
      <c r="Q1087" t="s">
        <v>31</v>
      </c>
      <c r="R1087" t="s">
        <v>32</v>
      </c>
      <c r="S1087" t="s">
        <v>193</v>
      </c>
      <c r="T1087" t="s">
        <v>117</v>
      </c>
      <c r="U1087" t="s">
        <v>11332</v>
      </c>
      <c r="V1087" t="s">
        <v>11144</v>
      </c>
      <c r="X1087" t="str">
        <f>VLOOKUP(pbp!V3837, games!$B$2:$R$40, 3, FALSE)</f>
        <v>2020-11-01T21:25Z</v>
      </c>
      <c r="Y1087">
        <f>VLOOKUP(1*V1087,NFLGames!$H$11:$H$555,1,FALSE)</f>
        <v>401127982</v>
      </c>
      <c r="Z1087">
        <f>VLOOKUP($Y1087, NFLGames!$H$11:$K$555,2,FALSE)</f>
        <v>2019</v>
      </c>
      <c r="AA1087">
        <f>VLOOKUP($Y1087, NFLGames!$H$11:$K$555,3,FALSE)</f>
        <v>7</v>
      </c>
      <c r="AB1087" s="6">
        <f>IF(A1088=0, 0, AH1088-tbl_pbp[[#This Row],[Saints Win %]])</f>
        <v>4.0000000000000036E-2</v>
      </c>
      <c r="AE1087">
        <f>ABS(tbl_pbp[[#This Row],[play.homeScore]]-tbl_pbp[[#This Row],[play.awayScore]])</f>
        <v>2</v>
      </c>
      <c r="AF1087">
        <f>IF(tbl_pbp[[#This Row],[Play Saints Win % Increase]]&gt;=$AF$4,1,0)</f>
        <v>0</v>
      </c>
      <c r="AG1087" t="str">
        <f>VLOOKUP(tbl_pbp[[#This Row],[gameId]], games!$B$2:$T$40, 9, FALSE)</f>
        <v>new-orleans-saints</v>
      </c>
      <c r="AH1087" s="5">
        <f>IF(tbl_pbp[[#This Row],[AwayTeam]] &lt;&gt; "new-orleans-saints", tbl_pbp[[#This Row],[homeWinPercentage]], 1-tbl_pbp[[#This Row],[homeWinPercentage]])</f>
        <v>0.48399999999999999</v>
      </c>
      <c r="AI1087" s="13">
        <f>tbl_pbp[[#This Row],[Kamara]]*tbl_pbp[[#This Row],[Impactful Play]]</f>
        <v>0</v>
      </c>
      <c r="AJ1087" s="13">
        <f>tbl_pbp[[#This Row],[Thomas]]*tbl_pbp[[#This Row],[Impactful Play]]</f>
        <v>0</v>
      </c>
      <c r="AK1087" s="13" t="str">
        <f>VLOOKUP(tbl_pbp[[#This Row],[Play Saints Win % Increase]], tbl_impact[],3,TRUE)</f>
        <v>Scented (0 to +5%)</v>
      </c>
    </row>
    <row r="1088" spans="1:37">
      <c r="A1088" s="1">
        <v>75</v>
      </c>
      <c r="B1088" s="5">
        <v>0.47599999999999998</v>
      </c>
      <c r="C1088" t="s">
        <v>11333</v>
      </c>
      <c r="D1088">
        <v>0</v>
      </c>
      <c r="E1088">
        <v>0</v>
      </c>
      <c r="F1088">
        <v>2</v>
      </c>
      <c r="G1088">
        <v>10</v>
      </c>
      <c r="H1088">
        <v>12</v>
      </c>
      <c r="I1088">
        <v>10</v>
      </c>
      <c r="J1088">
        <v>51</v>
      </c>
      <c r="K1088" t="s">
        <v>29</v>
      </c>
      <c r="L1088">
        <v>1</v>
      </c>
      <c r="M1088">
        <v>51</v>
      </c>
      <c r="N1088" t="s">
        <v>11334</v>
      </c>
      <c r="O1088" t="s">
        <v>1285</v>
      </c>
      <c r="P1088" t="s">
        <v>30</v>
      </c>
      <c r="Q1088" t="s">
        <v>31</v>
      </c>
      <c r="R1088" t="s">
        <v>32</v>
      </c>
      <c r="S1088" t="s">
        <v>33</v>
      </c>
      <c r="T1088" t="s">
        <v>493</v>
      </c>
      <c r="U1088" t="s">
        <v>494</v>
      </c>
      <c r="V1088" t="s">
        <v>11144</v>
      </c>
      <c r="X1088" t="str">
        <f>VLOOKUP(pbp!V3838, games!$B$2:$R$40, 3, FALSE)</f>
        <v>2020-11-01T21:25Z</v>
      </c>
      <c r="Y1088">
        <f>VLOOKUP(1*V1088,NFLGames!$H$11:$H$555,1,FALSE)</f>
        <v>401127982</v>
      </c>
      <c r="Z1088">
        <f>VLOOKUP($Y1088, NFLGames!$H$11:$K$555,2,FALSE)</f>
        <v>2019</v>
      </c>
      <c r="AA1088">
        <f>VLOOKUP($Y1088, NFLGames!$H$11:$K$555,3,FALSE)</f>
        <v>7</v>
      </c>
      <c r="AB1088" s="6">
        <f>IF(A1089=0, 0, AH1089-tbl_pbp[[#This Row],[Saints Win %]])</f>
        <v>0.13</v>
      </c>
      <c r="AD1088">
        <v>1</v>
      </c>
      <c r="AE1088">
        <f>ABS(tbl_pbp[[#This Row],[play.homeScore]]-tbl_pbp[[#This Row],[play.awayScore]])</f>
        <v>2</v>
      </c>
      <c r="AF1088">
        <f>IF(tbl_pbp[[#This Row],[Play Saints Win % Increase]]&gt;=$AF$4,1,0)</f>
        <v>1</v>
      </c>
      <c r="AG1088" t="str">
        <f>VLOOKUP(tbl_pbp[[#This Row],[gameId]], games!$B$2:$T$40, 9, FALSE)</f>
        <v>new-orleans-saints</v>
      </c>
      <c r="AH1088" s="5">
        <f>IF(tbl_pbp[[#This Row],[AwayTeam]] &lt;&gt; "new-orleans-saints", tbl_pbp[[#This Row],[homeWinPercentage]], 1-tbl_pbp[[#This Row],[homeWinPercentage]])</f>
        <v>0.52400000000000002</v>
      </c>
      <c r="AI1088" s="13">
        <f>tbl_pbp[[#This Row],[Kamara]]*tbl_pbp[[#This Row],[Impactful Play]]</f>
        <v>0</v>
      </c>
      <c r="AJ1088" s="13">
        <f>tbl_pbp[[#This Row],[Thomas]]*tbl_pbp[[#This Row],[Impactful Play]]</f>
        <v>1</v>
      </c>
      <c r="AK1088" s="13" t="str">
        <f>VLOOKUP(tbl_pbp[[#This Row],[Play Saints Win % Increase]], tbl_impact[],3,TRUE)</f>
        <v>Fragrant (10% to 20%)</v>
      </c>
    </row>
    <row r="1089" spans="1:37">
      <c r="A1089" s="1">
        <v>76</v>
      </c>
      <c r="B1089" s="5">
        <v>0.34599999999999997</v>
      </c>
      <c r="C1089" t="s">
        <v>11335</v>
      </c>
      <c r="D1089">
        <v>0</v>
      </c>
      <c r="E1089">
        <v>0</v>
      </c>
      <c r="F1089">
        <v>2</v>
      </c>
      <c r="G1089">
        <v>10</v>
      </c>
      <c r="H1089">
        <v>12</v>
      </c>
      <c r="I1089">
        <v>10</v>
      </c>
      <c r="J1089">
        <v>30</v>
      </c>
      <c r="K1089" t="s">
        <v>29</v>
      </c>
      <c r="L1089">
        <v>1</v>
      </c>
      <c r="M1089">
        <v>30</v>
      </c>
      <c r="N1089" t="s">
        <v>11336</v>
      </c>
      <c r="O1089" t="s">
        <v>3628</v>
      </c>
      <c r="P1089" t="s">
        <v>45</v>
      </c>
      <c r="Q1089" t="s">
        <v>46</v>
      </c>
      <c r="R1089" t="s">
        <v>47</v>
      </c>
      <c r="S1089" t="s">
        <v>33</v>
      </c>
      <c r="T1089" t="s">
        <v>294</v>
      </c>
      <c r="U1089" t="s">
        <v>4124</v>
      </c>
      <c r="V1089" t="s">
        <v>11144</v>
      </c>
      <c r="X1089" t="str">
        <f>VLOOKUP(pbp!V3839, games!$B$2:$R$40, 3, FALSE)</f>
        <v>2020-11-01T21:25Z</v>
      </c>
      <c r="Y1089">
        <f>VLOOKUP(1*V1089,NFLGames!$H$11:$H$555,1,FALSE)</f>
        <v>401127982</v>
      </c>
      <c r="Z1089">
        <f>VLOOKUP($Y1089, NFLGames!$H$11:$K$555,2,FALSE)</f>
        <v>2019</v>
      </c>
      <c r="AA1089">
        <f>VLOOKUP($Y1089, NFLGames!$H$11:$K$555,3,FALSE)</f>
        <v>7</v>
      </c>
      <c r="AB1089" s="6">
        <f>IF(A1090=0, 0, AH1090-tbl_pbp[[#This Row],[Saints Win %]])</f>
        <v>-2.0000000000000018E-3</v>
      </c>
      <c r="AE1089">
        <f>ABS(tbl_pbp[[#This Row],[play.homeScore]]-tbl_pbp[[#This Row],[play.awayScore]])</f>
        <v>2</v>
      </c>
      <c r="AF1089">
        <f>IF(tbl_pbp[[#This Row],[Play Saints Win % Increase]]&gt;=$AF$4,1,0)</f>
        <v>0</v>
      </c>
      <c r="AG1089" t="str">
        <f>VLOOKUP(tbl_pbp[[#This Row],[gameId]], games!$B$2:$T$40, 9, FALSE)</f>
        <v>new-orleans-saints</v>
      </c>
      <c r="AH1089" s="5">
        <f>IF(tbl_pbp[[#This Row],[AwayTeam]] &lt;&gt; "new-orleans-saints", tbl_pbp[[#This Row],[homeWinPercentage]], 1-tbl_pbp[[#This Row],[homeWinPercentage]])</f>
        <v>0.65400000000000003</v>
      </c>
      <c r="AI1089" s="13">
        <f>tbl_pbp[[#This Row],[Kamara]]*tbl_pbp[[#This Row],[Impactful Play]]</f>
        <v>0</v>
      </c>
      <c r="AJ1089" s="13">
        <f>tbl_pbp[[#This Row],[Thomas]]*tbl_pbp[[#This Row],[Impactful Play]]</f>
        <v>0</v>
      </c>
      <c r="AK1089" s="13" t="str">
        <f>VLOOKUP(tbl_pbp[[#This Row],[Play Saints Win % Increase]], tbl_impact[],3,TRUE)</f>
        <v>Bad (0 to -5%)</v>
      </c>
    </row>
    <row r="1090" spans="1:37">
      <c r="A1090" s="1">
        <v>77</v>
      </c>
      <c r="B1090" s="5">
        <v>0.34799999999999998</v>
      </c>
      <c r="C1090" t="s">
        <v>11337</v>
      </c>
      <c r="D1090">
        <v>0</v>
      </c>
      <c r="E1090">
        <v>0</v>
      </c>
      <c r="F1090">
        <v>2</v>
      </c>
      <c r="G1090">
        <v>10</v>
      </c>
      <c r="H1090">
        <v>12</v>
      </c>
      <c r="I1090">
        <v>10</v>
      </c>
      <c r="J1090">
        <v>30</v>
      </c>
      <c r="K1090" t="s">
        <v>29</v>
      </c>
      <c r="L1090">
        <v>2</v>
      </c>
      <c r="M1090">
        <v>30</v>
      </c>
      <c r="N1090" t="s">
        <v>11338</v>
      </c>
      <c r="O1090" t="s">
        <v>423</v>
      </c>
      <c r="P1090" t="s">
        <v>124</v>
      </c>
      <c r="Q1090" t="s">
        <v>125</v>
      </c>
      <c r="R1090" t="s">
        <v>126</v>
      </c>
      <c r="V1090" t="s">
        <v>11144</v>
      </c>
      <c r="X1090" t="str">
        <f>VLOOKUP(pbp!V3840, games!$B$2:$R$40, 3, FALSE)</f>
        <v>2020-11-01T21:25Z</v>
      </c>
      <c r="Y1090">
        <f>VLOOKUP(1*V1090,NFLGames!$H$11:$H$555,1,FALSE)</f>
        <v>401127982</v>
      </c>
      <c r="Z1090">
        <f>VLOOKUP($Y1090, NFLGames!$H$11:$K$555,2,FALSE)</f>
        <v>2019</v>
      </c>
      <c r="AA1090">
        <f>VLOOKUP($Y1090, NFLGames!$H$11:$K$555,3,FALSE)</f>
        <v>7</v>
      </c>
      <c r="AB1090" s="6">
        <f>IF(A1091=0, 0, AH1091-tbl_pbp[[#This Row],[Saints Win %]])</f>
        <v>-0.13600000000000001</v>
      </c>
      <c r="AE1090">
        <f>ABS(tbl_pbp[[#This Row],[play.homeScore]]-tbl_pbp[[#This Row],[play.awayScore]])</f>
        <v>2</v>
      </c>
      <c r="AF1090">
        <f>IF(tbl_pbp[[#This Row],[Play Saints Win % Increase]]&gt;=$AF$4,1,0)</f>
        <v>0</v>
      </c>
      <c r="AG1090" t="str">
        <f>VLOOKUP(tbl_pbp[[#This Row],[gameId]], games!$B$2:$T$40, 9, FALSE)</f>
        <v>new-orleans-saints</v>
      </c>
      <c r="AH1090" s="5">
        <f>IF(tbl_pbp[[#This Row],[AwayTeam]] &lt;&gt; "new-orleans-saints", tbl_pbp[[#This Row],[homeWinPercentage]], 1-tbl_pbp[[#This Row],[homeWinPercentage]])</f>
        <v>0.65200000000000002</v>
      </c>
      <c r="AI1090" s="13">
        <f>tbl_pbp[[#This Row],[Kamara]]*tbl_pbp[[#This Row],[Impactful Play]]</f>
        <v>0</v>
      </c>
      <c r="AJ1090" s="13">
        <f>tbl_pbp[[#This Row],[Thomas]]*tbl_pbp[[#This Row],[Impactful Play]]</f>
        <v>0</v>
      </c>
      <c r="AK1090" s="13" t="str">
        <f>VLOOKUP(tbl_pbp[[#This Row],[Play Saints Win % Increase]], tbl_impact[],3,TRUE)</f>
        <v>Stinky (worse than -10% to -20%)</v>
      </c>
    </row>
    <row r="1091" spans="1:37">
      <c r="A1091" s="1">
        <v>78</v>
      </c>
      <c r="B1091" s="5">
        <v>0.48399999999999999</v>
      </c>
      <c r="C1091" t="s">
        <v>11339</v>
      </c>
      <c r="D1091">
        <v>0</v>
      </c>
      <c r="E1091">
        <v>0</v>
      </c>
      <c r="F1091">
        <v>2</v>
      </c>
      <c r="G1091">
        <v>10</v>
      </c>
      <c r="H1091">
        <v>12</v>
      </c>
      <c r="I1091">
        <v>10</v>
      </c>
      <c r="J1091">
        <v>30</v>
      </c>
      <c r="K1091" t="s">
        <v>29</v>
      </c>
      <c r="L1091">
        <v>2</v>
      </c>
      <c r="M1091">
        <v>60</v>
      </c>
      <c r="N1091" t="s">
        <v>11340</v>
      </c>
      <c r="O1091" t="s">
        <v>423</v>
      </c>
      <c r="P1091" t="s">
        <v>22</v>
      </c>
      <c r="Q1091" t="s">
        <v>37</v>
      </c>
      <c r="S1091" t="s">
        <v>120</v>
      </c>
      <c r="T1091" t="s">
        <v>294</v>
      </c>
      <c r="U1091" t="s">
        <v>11341</v>
      </c>
      <c r="V1091" t="s">
        <v>11144</v>
      </c>
      <c r="X1091" t="str">
        <f>VLOOKUP(pbp!V3841, games!$B$2:$R$40, 3, FALSE)</f>
        <v>2020-11-01T21:25Z</v>
      </c>
      <c r="Y1091">
        <f>VLOOKUP(1*V1091,NFLGames!$H$11:$H$555,1,FALSE)</f>
        <v>401127982</v>
      </c>
      <c r="Z1091">
        <f>VLOOKUP($Y1091, NFLGames!$H$11:$K$555,2,FALSE)</f>
        <v>2019</v>
      </c>
      <c r="AA1091">
        <f>VLOOKUP($Y1091, NFLGames!$H$11:$K$555,3,FALSE)</f>
        <v>7</v>
      </c>
      <c r="AB1091" s="6">
        <f>IF(A1092=0, 0, AH1092-tbl_pbp[[#This Row],[Saints Win %]])</f>
        <v>0.10799999999999998</v>
      </c>
      <c r="AE1091">
        <f>ABS(tbl_pbp[[#This Row],[play.homeScore]]-tbl_pbp[[#This Row],[play.awayScore]])</f>
        <v>2</v>
      </c>
      <c r="AF1091">
        <f>IF(tbl_pbp[[#This Row],[Play Saints Win % Increase]]&gt;=$AF$4,1,0)</f>
        <v>1</v>
      </c>
      <c r="AG1091" t="str">
        <f>VLOOKUP(tbl_pbp[[#This Row],[gameId]], games!$B$2:$T$40, 9, FALSE)</f>
        <v>new-orleans-saints</v>
      </c>
      <c r="AH1091" s="5">
        <f>IF(tbl_pbp[[#This Row],[AwayTeam]] &lt;&gt; "new-orleans-saints", tbl_pbp[[#This Row],[homeWinPercentage]], 1-tbl_pbp[[#This Row],[homeWinPercentage]])</f>
        <v>0.51600000000000001</v>
      </c>
      <c r="AI1091" s="13">
        <f>tbl_pbp[[#This Row],[Kamara]]*tbl_pbp[[#This Row],[Impactful Play]]</f>
        <v>0</v>
      </c>
      <c r="AJ1091" s="13">
        <f>tbl_pbp[[#This Row],[Thomas]]*tbl_pbp[[#This Row],[Impactful Play]]</f>
        <v>0</v>
      </c>
      <c r="AK1091" s="13" t="str">
        <f>VLOOKUP(tbl_pbp[[#This Row],[Play Saints Win % Increase]], tbl_impact[],3,TRUE)</f>
        <v>Fragrant (10% to 20%)</v>
      </c>
    </row>
    <row r="1092" spans="1:37">
      <c r="A1092" s="1">
        <v>79</v>
      </c>
      <c r="B1092" s="5">
        <v>0.376</v>
      </c>
      <c r="C1092" t="s">
        <v>11342</v>
      </c>
      <c r="D1092">
        <v>0</v>
      </c>
      <c r="E1092">
        <v>0</v>
      </c>
      <c r="F1092">
        <v>2</v>
      </c>
      <c r="G1092">
        <v>10</v>
      </c>
      <c r="H1092">
        <v>12</v>
      </c>
      <c r="I1092">
        <v>10</v>
      </c>
      <c r="J1092">
        <v>30</v>
      </c>
      <c r="K1092" t="s">
        <v>29</v>
      </c>
      <c r="L1092">
        <v>3</v>
      </c>
      <c r="M1092">
        <v>30</v>
      </c>
      <c r="N1092" t="s">
        <v>11343</v>
      </c>
      <c r="O1092" t="s">
        <v>8130</v>
      </c>
      <c r="P1092" t="s">
        <v>30</v>
      </c>
      <c r="Q1092" t="s">
        <v>31</v>
      </c>
      <c r="R1092" t="s">
        <v>32</v>
      </c>
      <c r="S1092" t="s">
        <v>123</v>
      </c>
      <c r="T1092" t="s">
        <v>294</v>
      </c>
      <c r="U1092" t="s">
        <v>11344</v>
      </c>
      <c r="V1092" t="s">
        <v>11144</v>
      </c>
      <c r="X1092" t="str">
        <f>VLOOKUP(pbp!V3842, games!$B$2:$R$40, 3, FALSE)</f>
        <v>2020-11-01T21:25Z</v>
      </c>
      <c r="Y1092">
        <f>VLOOKUP(1*V1092,NFLGames!$H$11:$H$555,1,FALSE)</f>
        <v>401127982</v>
      </c>
      <c r="Z1092">
        <f>VLOOKUP($Y1092, NFLGames!$H$11:$K$555,2,FALSE)</f>
        <v>2019</v>
      </c>
      <c r="AA1092">
        <f>VLOOKUP($Y1092, NFLGames!$H$11:$K$555,3,FALSE)</f>
        <v>7</v>
      </c>
      <c r="AB1092" s="6">
        <f>IF(A1093=0, 0, AH1093-tbl_pbp[[#This Row],[Saints Win %]])</f>
        <v>1.0000000000000009E-3</v>
      </c>
      <c r="AD1092">
        <v>1</v>
      </c>
      <c r="AE1092">
        <f>ABS(tbl_pbp[[#This Row],[play.homeScore]]-tbl_pbp[[#This Row],[play.awayScore]])</f>
        <v>2</v>
      </c>
      <c r="AF1092">
        <f>IF(tbl_pbp[[#This Row],[Play Saints Win % Increase]]&gt;=$AF$4,1,0)</f>
        <v>0</v>
      </c>
      <c r="AG1092" t="str">
        <f>VLOOKUP(tbl_pbp[[#This Row],[gameId]], games!$B$2:$T$40, 9, FALSE)</f>
        <v>new-orleans-saints</v>
      </c>
      <c r="AH1092" s="5">
        <f>IF(tbl_pbp[[#This Row],[AwayTeam]] &lt;&gt; "new-orleans-saints", tbl_pbp[[#This Row],[homeWinPercentage]], 1-tbl_pbp[[#This Row],[homeWinPercentage]])</f>
        <v>0.624</v>
      </c>
      <c r="AI1092" s="13">
        <f>tbl_pbp[[#This Row],[Kamara]]*tbl_pbp[[#This Row],[Impactful Play]]</f>
        <v>0</v>
      </c>
      <c r="AJ1092" s="13">
        <f>tbl_pbp[[#This Row],[Thomas]]*tbl_pbp[[#This Row],[Impactful Play]]</f>
        <v>0</v>
      </c>
      <c r="AK1092" s="13" t="str">
        <f>VLOOKUP(tbl_pbp[[#This Row],[Play Saints Win % Increase]], tbl_impact[],3,TRUE)</f>
        <v>Scented (0 to +5%)</v>
      </c>
    </row>
    <row r="1093" spans="1:37">
      <c r="A1093" s="1">
        <v>80</v>
      </c>
      <c r="B1093" s="5">
        <v>0.375</v>
      </c>
      <c r="C1093" t="s">
        <v>11345</v>
      </c>
      <c r="D1093">
        <v>0</v>
      </c>
      <c r="E1093">
        <v>0</v>
      </c>
      <c r="F1093">
        <v>2</v>
      </c>
      <c r="G1093">
        <v>10</v>
      </c>
      <c r="H1093">
        <v>12</v>
      </c>
      <c r="I1093">
        <v>4</v>
      </c>
      <c r="J1093">
        <v>24</v>
      </c>
      <c r="K1093" t="s">
        <v>29</v>
      </c>
      <c r="L1093">
        <v>4</v>
      </c>
      <c r="M1093">
        <v>24</v>
      </c>
      <c r="N1093" t="s">
        <v>11346</v>
      </c>
      <c r="O1093" t="s">
        <v>348</v>
      </c>
      <c r="P1093" t="s">
        <v>124</v>
      </c>
      <c r="Q1093" t="s">
        <v>125</v>
      </c>
      <c r="R1093" t="s">
        <v>126</v>
      </c>
      <c r="V1093" t="s">
        <v>11144</v>
      </c>
      <c r="X1093" t="str">
        <f>VLOOKUP(pbp!V3843, games!$B$2:$R$40, 3, FALSE)</f>
        <v>2020-11-01T21:25Z</v>
      </c>
      <c r="Y1093">
        <f>VLOOKUP(1*V1093,NFLGames!$H$11:$H$555,1,FALSE)</f>
        <v>401127982</v>
      </c>
      <c r="Z1093">
        <f>VLOOKUP($Y1093, NFLGames!$H$11:$K$555,2,FALSE)</f>
        <v>2019</v>
      </c>
      <c r="AA1093">
        <f>VLOOKUP($Y1093, NFLGames!$H$11:$K$555,3,FALSE)</f>
        <v>7</v>
      </c>
      <c r="AB1093" s="6">
        <f>IF(A1094=0, 0, AH1094-tbl_pbp[[#This Row],[Saints Win %]])</f>
        <v>-9.7999999999999976E-2</v>
      </c>
      <c r="AE1093">
        <f>ABS(tbl_pbp[[#This Row],[play.homeScore]]-tbl_pbp[[#This Row],[play.awayScore]])</f>
        <v>2</v>
      </c>
      <c r="AF1093">
        <f>IF(tbl_pbp[[#This Row],[Play Saints Win % Increase]]&gt;=$AF$4,1,0)</f>
        <v>0</v>
      </c>
      <c r="AG1093" t="str">
        <f>VLOOKUP(tbl_pbp[[#This Row],[gameId]], games!$B$2:$T$40, 9, FALSE)</f>
        <v>new-orleans-saints</v>
      </c>
      <c r="AH1093" s="5">
        <f>IF(tbl_pbp[[#This Row],[AwayTeam]] &lt;&gt; "new-orleans-saints", tbl_pbp[[#This Row],[homeWinPercentage]], 1-tbl_pbp[[#This Row],[homeWinPercentage]])</f>
        <v>0.625</v>
      </c>
      <c r="AI1093" s="13">
        <f>tbl_pbp[[#This Row],[Kamara]]*tbl_pbp[[#This Row],[Impactful Play]]</f>
        <v>0</v>
      </c>
      <c r="AJ1093" s="13">
        <f>tbl_pbp[[#This Row],[Thomas]]*tbl_pbp[[#This Row],[Impactful Play]]</f>
        <v>0</v>
      </c>
      <c r="AK1093" s="13" t="str">
        <f>VLOOKUP(tbl_pbp[[#This Row],[Play Saints Win % Increase]], tbl_impact[],3,TRUE)</f>
        <v>Smelly (worse than-5% -&gt; -10%)</v>
      </c>
    </row>
    <row r="1094" spans="1:37">
      <c r="A1094" s="1">
        <v>81</v>
      </c>
      <c r="B1094" s="5">
        <v>0.47299999999999998</v>
      </c>
      <c r="C1094" t="s">
        <v>11347</v>
      </c>
      <c r="D1094">
        <v>0</v>
      </c>
      <c r="E1094">
        <v>0</v>
      </c>
      <c r="F1094">
        <v>2</v>
      </c>
      <c r="G1094">
        <v>10</v>
      </c>
      <c r="H1094">
        <v>12</v>
      </c>
      <c r="I1094">
        <v>4</v>
      </c>
      <c r="J1094">
        <v>24</v>
      </c>
      <c r="K1094" t="s">
        <v>29</v>
      </c>
      <c r="L1094">
        <v>4</v>
      </c>
      <c r="M1094">
        <v>24</v>
      </c>
      <c r="N1094" t="s">
        <v>11348</v>
      </c>
      <c r="O1094" t="s">
        <v>2985</v>
      </c>
      <c r="P1094" t="s">
        <v>151</v>
      </c>
      <c r="Q1094" t="s">
        <v>152</v>
      </c>
      <c r="R1094" t="s">
        <v>153</v>
      </c>
      <c r="S1094" t="s">
        <v>69</v>
      </c>
      <c r="T1094" t="s">
        <v>274</v>
      </c>
      <c r="U1094" t="s">
        <v>11349</v>
      </c>
      <c r="V1094" t="s">
        <v>11144</v>
      </c>
      <c r="X1094" t="str">
        <f>VLOOKUP(pbp!V3844, games!$B$2:$R$40, 3, FALSE)</f>
        <v>2020-11-01T21:25Z</v>
      </c>
      <c r="Y1094">
        <f>VLOOKUP(1*V1094,NFLGames!$H$11:$H$555,1,FALSE)</f>
        <v>401127982</v>
      </c>
      <c r="Z1094">
        <f>VLOOKUP($Y1094, NFLGames!$H$11:$K$555,2,FALSE)</f>
        <v>2019</v>
      </c>
      <c r="AA1094">
        <f>VLOOKUP($Y1094, NFLGames!$H$11:$K$555,3,FALSE)</f>
        <v>7</v>
      </c>
      <c r="AB1094" s="6">
        <f>IF(A1095=0, 0, AH1095-tbl_pbp[[#This Row],[Saints Win %]])</f>
        <v>-3.6000000000000032E-2</v>
      </c>
      <c r="AE1094">
        <f>ABS(tbl_pbp[[#This Row],[play.homeScore]]-tbl_pbp[[#This Row],[play.awayScore]])</f>
        <v>2</v>
      </c>
      <c r="AF1094">
        <f>IF(tbl_pbp[[#This Row],[Play Saints Win % Increase]]&gt;=$AF$4,1,0)</f>
        <v>0</v>
      </c>
      <c r="AG1094" t="str">
        <f>VLOOKUP(tbl_pbp[[#This Row],[gameId]], games!$B$2:$T$40, 9, FALSE)</f>
        <v>new-orleans-saints</v>
      </c>
      <c r="AH1094" s="5">
        <f>IF(tbl_pbp[[#This Row],[AwayTeam]] &lt;&gt; "new-orleans-saints", tbl_pbp[[#This Row],[homeWinPercentage]], 1-tbl_pbp[[#This Row],[homeWinPercentage]])</f>
        <v>0.52700000000000002</v>
      </c>
      <c r="AI1094" s="13">
        <f>tbl_pbp[[#This Row],[Kamara]]*tbl_pbp[[#This Row],[Impactful Play]]</f>
        <v>0</v>
      </c>
      <c r="AJ1094" s="13">
        <f>tbl_pbp[[#This Row],[Thomas]]*tbl_pbp[[#This Row],[Impactful Play]]</f>
        <v>0</v>
      </c>
      <c r="AK1094" s="13" t="str">
        <f>VLOOKUP(tbl_pbp[[#This Row],[Play Saints Win % Increase]], tbl_impact[],3,TRUE)</f>
        <v>Bad (0 to -5%)</v>
      </c>
    </row>
    <row r="1095" spans="1:37">
      <c r="A1095" s="1">
        <v>82</v>
      </c>
      <c r="B1095" s="5">
        <v>0.50900000000000001</v>
      </c>
      <c r="C1095" t="s">
        <v>11350</v>
      </c>
      <c r="D1095">
        <v>0</v>
      </c>
      <c r="E1095">
        <v>0</v>
      </c>
      <c r="F1095">
        <v>2</v>
      </c>
      <c r="G1095">
        <v>10</v>
      </c>
      <c r="H1095">
        <v>12</v>
      </c>
      <c r="I1095">
        <v>10</v>
      </c>
      <c r="J1095">
        <v>32</v>
      </c>
      <c r="K1095" t="s">
        <v>22</v>
      </c>
      <c r="L1095">
        <v>1</v>
      </c>
      <c r="M1095">
        <v>68</v>
      </c>
      <c r="N1095" t="s">
        <v>11351</v>
      </c>
      <c r="O1095" t="s">
        <v>690</v>
      </c>
      <c r="P1095" t="s">
        <v>30</v>
      </c>
      <c r="Q1095" t="s">
        <v>31</v>
      </c>
      <c r="R1095" t="s">
        <v>32</v>
      </c>
      <c r="S1095" t="s">
        <v>33</v>
      </c>
      <c r="T1095" t="s">
        <v>114</v>
      </c>
      <c r="U1095" t="s">
        <v>115</v>
      </c>
      <c r="V1095" t="s">
        <v>11144</v>
      </c>
      <c r="X1095" t="str">
        <f>VLOOKUP(pbp!V3845, games!$B$2:$R$40, 3, FALSE)</f>
        <v>2020-11-01T21:25Z</v>
      </c>
      <c r="Y1095">
        <f>VLOOKUP(1*V1095,NFLGames!$H$11:$H$555,1,FALSE)</f>
        <v>401127982</v>
      </c>
      <c r="Z1095">
        <f>VLOOKUP($Y1095, NFLGames!$H$11:$K$555,2,FALSE)</f>
        <v>2019</v>
      </c>
      <c r="AA1095">
        <f>VLOOKUP($Y1095, NFLGames!$H$11:$K$555,3,FALSE)</f>
        <v>7</v>
      </c>
      <c r="AB1095" s="6">
        <f>IF(A1096=0, 0, AH1096-tbl_pbp[[#This Row],[Saints Win %]])</f>
        <v>0</v>
      </c>
      <c r="AE1095">
        <f>ABS(tbl_pbp[[#This Row],[play.homeScore]]-tbl_pbp[[#This Row],[play.awayScore]])</f>
        <v>2</v>
      </c>
      <c r="AF1095">
        <f>IF(tbl_pbp[[#This Row],[Play Saints Win % Increase]]&gt;=$AF$4,1,0)</f>
        <v>0</v>
      </c>
      <c r="AG1095" t="str">
        <f>VLOOKUP(tbl_pbp[[#This Row],[gameId]], games!$B$2:$T$40, 9, FALSE)</f>
        <v>new-orleans-saints</v>
      </c>
      <c r="AH1095" s="5">
        <f>IF(tbl_pbp[[#This Row],[AwayTeam]] &lt;&gt; "new-orleans-saints", tbl_pbp[[#This Row],[homeWinPercentage]], 1-tbl_pbp[[#This Row],[homeWinPercentage]])</f>
        <v>0.49099999999999999</v>
      </c>
      <c r="AI1095" s="13">
        <f>tbl_pbp[[#This Row],[Kamara]]*tbl_pbp[[#This Row],[Impactful Play]]</f>
        <v>0</v>
      </c>
      <c r="AJ1095" s="13">
        <f>tbl_pbp[[#This Row],[Thomas]]*tbl_pbp[[#This Row],[Impactful Play]]</f>
        <v>0</v>
      </c>
      <c r="AK1095" s="13" t="str">
        <f>VLOOKUP(tbl_pbp[[#This Row],[Play Saints Win % Increase]], tbl_impact[],3,TRUE)</f>
        <v>Scented (0 to +5%)</v>
      </c>
    </row>
    <row r="1096" spans="1:37">
      <c r="A1096" s="1">
        <v>83</v>
      </c>
      <c r="B1096" s="5">
        <v>0.50900000000000001</v>
      </c>
      <c r="C1096" t="s">
        <v>11352</v>
      </c>
      <c r="D1096">
        <v>0</v>
      </c>
      <c r="E1096">
        <v>0</v>
      </c>
      <c r="F1096">
        <v>2</v>
      </c>
      <c r="G1096">
        <v>10</v>
      </c>
      <c r="H1096">
        <v>12</v>
      </c>
      <c r="I1096">
        <v>2</v>
      </c>
      <c r="J1096">
        <v>40</v>
      </c>
      <c r="K1096" t="s">
        <v>22</v>
      </c>
      <c r="L1096">
        <v>2</v>
      </c>
      <c r="M1096">
        <v>60</v>
      </c>
      <c r="N1096" t="s">
        <v>229</v>
      </c>
      <c r="O1096" t="s">
        <v>690</v>
      </c>
      <c r="P1096" t="s">
        <v>231</v>
      </c>
      <c r="Q1096" t="s">
        <v>232</v>
      </c>
      <c r="R1096" t="s">
        <v>233</v>
      </c>
      <c r="V1096" t="s">
        <v>11144</v>
      </c>
      <c r="X1096" t="str">
        <f>VLOOKUP(pbp!V3846, games!$B$2:$R$40, 3, FALSE)</f>
        <v>2020-11-01T21:25Z</v>
      </c>
      <c r="Y1096">
        <f>VLOOKUP(1*V1096,NFLGames!$H$11:$H$555,1,FALSE)</f>
        <v>401127982</v>
      </c>
      <c r="Z1096">
        <f>VLOOKUP($Y1096, NFLGames!$H$11:$K$555,2,FALSE)</f>
        <v>2019</v>
      </c>
      <c r="AA1096">
        <f>VLOOKUP($Y1096, NFLGames!$H$11:$K$555,3,FALSE)</f>
        <v>7</v>
      </c>
      <c r="AB1096" s="6">
        <f>IF(A1097=0, 0, AH1097-tbl_pbp[[#This Row],[Saints Win %]])</f>
        <v>8.9999999999999969E-2</v>
      </c>
      <c r="AE1096">
        <f>ABS(tbl_pbp[[#This Row],[play.homeScore]]-tbl_pbp[[#This Row],[play.awayScore]])</f>
        <v>2</v>
      </c>
      <c r="AF1096">
        <f>IF(tbl_pbp[[#This Row],[Play Saints Win % Increase]]&gt;=$AF$4,1,0)</f>
        <v>0</v>
      </c>
      <c r="AG1096" t="str">
        <f>VLOOKUP(tbl_pbp[[#This Row],[gameId]], games!$B$2:$T$40, 9, FALSE)</f>
        <v>new-orleans-saints</v>
      </c>
      <c r="AH1096" s="5">
        <f>IF(tbl_pbp[[#This Row],[AwayTeam]] &lt;&gt; "new-orleans-saints", tbl_pbp[[#This Row],[homeWinPercentage]], 1-tbl_pbp[[#This Row],[homeWinPercentage]])</f>
        <v>0.49099999999999999</v>
      </c>
      <c r="AI1096" s="13">
        <f>tbl_pbp[[#This Row],[Kamara]]*tbl_pbp[[#This Row],[Impactful Play]]</f>
        <v>0</v>
      </c>
      <c r="AJ1096" s="13">
        <f>tbl_pbp[[#This Row],[Thomas]]*tbl_pbp[[#This Row],[Impactful Play]]</f>
        <v>0</v>
      </c>
      <c r="AK1096" s="13" t="str">
        <f>VLOOKUP(tbl_pbp[[#This Row],[Play Saints Win % Increase]], tbl_impact[],3,TRUE)</f>
        <v>Perfumed (5 to + 10%)</v>
      </c>
    </row>
    <row r="1097" spans="1:37">
      <c r="A1097" s="1">
        <v>84</v>
      </c>
      <c r="B1097" s="5">
        <v>0.41899999999999998</v>
      </c>
      <c r="C1097" t="s">
        <v>11353</v>
      </c>
      <c r="D1097">
        <v>0</v>
      </c>
      <c r="E1097">
        <v>0</v>
      </c>
      <c r="F1097">
        <v>2</v>
      </c>
      <c r="G1097">
        <v>10</v>
      </c>
      <c r="H1097">
        <v>12</v>
      </c>
      <c r="I1097">
        <v>2</v>
      </c>
      <c r="J1097">
        <v>40</v>
      </c>
      <c r="K1097" t="s">
        <v>22</v>
      </c>
      <c r="L1097">
        <v>2</v>
      </c>
      <c r="M1097">
        <v>65</v>
      </c>
      <c r="N1097" t="s">
        <v>11354</v>
      </c>
      <c r="O1097" t="s">
        <v>488</v>
      </c>
      <c r="P1097" t="s">
        <v>22</v>
      </c>
      <c r="Q1097" t="s">
        <v>37</v>
      </c>
      <c r="S1097" t="s">
        <v>51</v>
      </c>
      <c r="T1097" t="s">
        <v>61</v>
      </c>
      <c r="U1097" t="s">
        <v>11355</v>
      </c>
      <c r="V1097" t="s">
        <v>11144</v>
      </c>
      <c r="X1097" t="str">
        <f>VLOOKUP(pbp!V3847, games!$B$2:$R$40, 3, FALSE)</f>
        <v>2020-11-01T21:25Z</v>
      </c>
      <c r="Y1097">
        <f>VLOOKUP(1*V1097,NFLGames!$H$11:$H$555,1,FALSE)</f>
        <v>401127982</v>
      </c>
      <c r="Z1097">
        <f>VLOOKUP($Y1097, NFLGames!$H$11:$K$555,2,FALSE)</f>
        <v>2019</v>
      </c>
      <c r="AA1097">
        <f>VLOOKUP($Y1097, NFLGames!$H$11:$K$555,3,FALSE)</f>
        <v>7</v>
      </c>
      <c r="AB1097" s="6">
        <f>IF(A1098=0, 0, AH1098-tbl_pbp[[#This Row],[Saints Win %]])</f>
        <v>6.0000000000000053E-3</v>
      </c>
      <c r="AE1097">
        <f>ABS(tbl_pbp[[#This Row],[play.homeScore]]-tbl_pbp[[#This Row],[play.awayScore]])</f>
        <v>2</v>
      </c>
      <c r="AF1097">
        <f>IF(tbl_pbp[[#This Row],[Play Saints Win % Increase]]&gt;=$AF$4,1,0)</f>
        <v>0</v>
      </c>
      <c r="AG1097" t="str">
        <f>VLOOKUP(tbl_pbp[[#This Row],[gameId]], games!$B$2:$T$40, 9, FALSE)</f>
        <v>new-orleans-saints</v>
      </c>
      <c r="AH1097" s="5">
        <f>IF(tbl_pbp[[#This Row],[AwayTeam]] &lt;&gt; "new-orleans-saints", tbl_pbp[[#This Row],[homeWinPercentage]], 1-tbl_pbp[[#This Row],[homeWinPercentage]])</f>
        <v>0.58099999999999996</v>
      </c>
      <c r="AI1097" s="13">
        <f>tbl_pbp[[#This Row],[Kamara]]*tbl_pbp[[#This Row],[Impactful Play]]</f>
        <v>0</v>
      </c>
      <c r="AJ1097" s="13">
        <f>tbl_pbp[[#This Row],[Thomas]]*tbl_pbp[[#This Row],[Impactful Play]]</f>
        <v>0</v>
      </c>
      <c r="AK1097" s="13" t="str">
        <f>VLOOKUP(tbl_pbp[[#This Row],[Play Saints Win % Increase]], tbl_impact[],3,TRUE)</f>
        <v>Scented (0 to +5%)</v>
      </c>
    </row>
    <row r="1098" spans="1:37">
      <c r="A1098" s="1">
        <v>85</v>
      </c>
      <c r="B1098" s="5">
        <v>0.41299999999999998</v>
      </c>
      <c r="C1098" t="s">
        <v>11356</v>
      </c>
      <c r="D1098">
        <v>0</v>
      </c>
      <c r="E1098">
        <v>0</v>
      </c>
      <c r="F1098">
        <v>2</v>
      </c>
      <c r="G1098">
        <v>10</v>
      </c>
      <c r="H1098">
        <v>12</v>
      </c>
      <c r="I1098">
        <v>2</v>
      </c>
      <c r="J1098">
        <v>40</v>
      </c>
      <c r="K1098" t="s">
        <v>22</v>
      </c>
      <c r="L1098">
        <v>3</v>
      </c>
      <c r="M1098">
        <v>60</v>
      </c>
      <c r="N1098" t="s">
        <v>11357</v>
      </c>
      <c r="O1098" t="s">
        <v>1726</v>
      </c>
      <c r="P1098" t="s">
        <v>30</v>
      </c>
      <c r="Q1098" t="s">
        <v>31</v>
      </c>
      <c r="R1098" t="s">
        <v>32</v>
      </c>
      <c r="S1098" t="s">
        <v>241</v>
      </c>
      <c r="T1098" t="s">
        <v>61</v>
      </c>
      <c r="U1098" t="s">
        <v>11358</v>
      </c>
      <c r="V1098" t="s">
        <v>11144</v>
      </c>
      <c r="X1098" t="str">
        <f>VLOOKUP(pbp!V3848, games!$B$2:$R$40, 3, FALSE)</f>
        <v>2020-11-01T21:25Z</v>
      </c>
      <c r="Y1098">
        <f>VLOOKUP(1*V1098,NFLGames!$H$11:$H$555,1,FALSE)</f>
        <v>401127982</v>
      </c>
      <c r="Z1098">
        <f>VLOOKUP($Y1098, NFLGames!$H$11:$K$555,2,FALSE)</f>
        <v>2019</v>
      </c>
      <c r="AA1098">
        <f>VLOOKUP($Y1098, NFLGames!$H$11:$K$555,3,FALSE)</f>
        <v>7</v>
      </c>
      <c r="AB1098" s="6">
        <f>IF(A1099=0, 0, AH1099-tbl_pbp[[#This Row],[Saints Win %]])</f>
        <v>-1.0999999999999899E-2</v>
      </c>
      <c r="AE1098">
        <f>ABS(tbl_pbp[[#This Row],[play.homeScore]]-tbl_pbp[[#This Row],[play.awayScore]])</f>
        <v>2</v>
      </c>
      <c r="AF1098">
        <f>IF(tbl_pbp[[#This Row],[Play Saints Win % Increase]]&gt;=$AF$4,1,0)</f>
        <v>0</v>
      </c>
      <c r="AG1098" t="str">
        <f>VLOOKUP(tbl_pbp[[#This Row],[gameId]], games!$B$2:$T$40, 9, FALSE)</f>
        <v>new-orleans-saints</v>
      </c>
      <c r="AH1098" s="5">
        <f>IF(tbl_pbp[[#This Row],[AwayTeam]] &lt;&gt; "new-orleans-saints", tbl_pbp[[#This Row],[homeWinPercentage]], 1-tbl_pbp[[#This Row],[homeWinPercentage]])</f>
        <v>0.58699999999999997</v>
      </c>
      <c r="AI1098" s="13">
        <f>tbl_pbp[[#This Row],[Kamara]]*tbl_pbp[[#This Row],[Impactful Play]]</f>
        <v>0</v>
      </c>
      <c r="AJ1098" s="13">
        <f>tbl_pbp[[#This Row],[Thomas]]*tbl_pbp[[#This Row],[Impactful Play]]</f>
        <v>0</v>
      </c>
      <c r="AK1098" s="13" t="str">
        <f>VLOOKUP(tbl_pbp[[#This Row],[Play Saints Win % Increase]], tbl_impact[],3,TRUE)</f>
        <v>Bad (0 to -5%)</v>
      </c>
    </row>
    <row r="1099" spans="1:37">
      <c r="A1099" s="1">
        <v>86</v>
      </c>
      <c r="B1099" s="5">
        <v>0.42399999999999999</v>
      </c>
      <c r="C1099" t="s">
        <v>11359</v>
      </c>
      <c r="D1099">
        <v>0</v>
      </c>
      <c r="E1099">
        <v>0</v>
      </c>
      <c r="F1099">
        <v>2</v>
      </c>
      <c r="G1099">
        <v>10</v>
      </c>
      <c r="H1099">
        <v>12</v>
      </c>
      <c r="I1099">
        <v>7</v>
      </c>
      <c r="J1099">
        <v>35</v>
      </c>
      <c r="K1099" t="s">
        <v>22</v>
      </c>
      <c r="L1099">
        <v>4</v>
      </c>
      <c r="M1099">
        <v>65</v>
      </c>
      <c r="N1099" t="s">
        <v>11360</v>
      </c>
      <c r="O1099" t="s">
        <v>1726</v>
      </c>
      <c r="P1099" t="s">
        <v>124</v>
      </c>
      <c r="Q1099" t="s">
        <v>125</v>
      </c>
      <c r="R1099" t="s">
        <v>126</v>
      </c>
      <c r="V1099" t="s">
        <v>11144</v>
      </c>
      <c r="X1099" t="str">
        <f>VLOOKUP(pbp!V3849, games!$B$2:$R$40, 3, FALSE)</f>
        <v>2020-11-01T21:25Z</v>
      </c>
      <c r="Y1099">
        <f>VLOOKUP(1*V1099,NFLGames!$H$11:$H$555,1,FALSE)</f>
        <v>401127982</v>
      </c>
      <c r="Z1099">
        <f>VLOOKUP($Y1099, NFLGames!$H$11:$K$555,2,FALSE)</f>
        <v>2019</v>
      </c>
      <c r="AA1099">
        <f>VLOOKUP($Y1099, NFLGames!$H$11:$K$555,3,FALSE)</f>
        <v>7</v>
      </c>
      <c r="AB1099" s="6">
        <f>IF(A1100=0, 0, AH1100-tbl_pbp[[#This Row],[Saints Win %]])</f>
        <v>3.6999999999999922E-2</v>
      </c>
      <c r="AE1099">
        <f>ABS(tbl_pbp[[#This Row],[play.homeScore]]-tbl_pbp[[#This Row],[play.awayScore]])</f>
        <v>2</v>
      </c>
      <c r="AF1099">
        <f>IF(tbl_pbp[[#This Row],[Play Saints Win % Increase]]&gt;=$AF$4,1,0)</f>
        <v>0</v>
      </c>
      <c r="AG1099" t="str">
        <f>VLOOKUP(tbl_pbp[[#This Row],[gameId]], games!$B$2:$T$40, 9, FALSE)</f>
        <v>new-orleans-saints</v>
      </c>
      <c r="AH1099" s="5">
        <f>IF(tbl_pbp[[#This Row],[AwayTeam]] &lt;&gt; "new-orleans-saints", tbl_pbp[[#This Row],[homeWinPercentage]], 1-tbl_pbp[[#This Row],[homeWinPercentage]])</f>
        <v>0.57600000000000007</v>
      </c>
      <c r="AI1099" s="13">
        <f>tbl_pbp[[#This Row],[Kamara]]*tbl_pbp[[#This Row],[Impactful Play]]</f>
        <v>0</v>
      </c>
      <c r="AJ1099" s="13">
        <f>tbl_pbp[[#This Row],[Thomas]]*tbl_pbp[[#This Row],[Impactful Play]]</f>
        <v>0</v>
      </c>
      <c r="AK1099" s="13" t="str">
        <f>VLOOKUP(tbl_pbp[[#This Row],[Play Saints Win % Increase]], tbl_impact[],3,TRUE)</f>
        <v>Scented (0 to +5%)</v>
      </c>
    </row>
    <row r="1100" spans="1:37">
      <c r="A1100" s="1">
        <v>87</v>
      </c>
      <c r="B1100" s="5">
        <v>0.38700000000000001</v>
      </c>
      <c r="C1100" t="s">
        <v>11361</v>
      </c>
      <c r="D1100">
        <v>0</v>
      </c>
      <c r="E1100">
        <v>0</v>
      </c>
      <c r="F1100">
        <v>2</v>
      </c>
      <c r="G1100">
        <v>10</v>
      </c>
      <c r="H1100">
        <v>12</v>
      </c>
      <c r="I1100">
        <v>7</v>
      </c>
      <c r="J1100">
        <v>35</v>
      </c>
      <c r="K1100" t="s">
        <v>22</v>
      </c>
      <c r="L1100">
        <v>4</v>
      </c>
      <c r="M1100">
        <v>65</v>
      </c>
      <c r="N1100" t="s">
        <v>11362</v>
      </c>
      <c r="O1100" t="s">
        <v>4306</v>
      </c>
      <c r="P1100" t="s">
        <v>66</v>
      </c>
      <c r="Q1100" t="s">
        <v>67</v>
      </c>
      <c r="R1100" t="s">
        <v>68</v>
      </c>
      <c r="S1100" t="s">
        <v>215</v>
      </c>
      <c r="T1100" t="s">
        <v>310</v>
      </c>
      <c r="U1100" t="s">
        <v>11363</v>
      </c>
      <c r="V1100" t="s">
        <v>11144</v>
      </c>
      <c r="X1100" t="str">
        <f>VLOOKUP(pbp!V3850, games!$B$2:$R$40, 3, FALSE)</f>
        <v>2020-11-01T21:25Z</v>
      </c>
      <c r="Y1100">
        <f>VLOOKUP(1*V1100,NFLGames!$H$11:$H$555,1,FALSE)</f>
        <v>401127982</v>
      </c>
      <c r="Z1100">
        <f>VLOOKUP($Y1100, NFLGames!$H$11:$K$555,2,FALSE)</f>
        <v>2019</v>
      </c>
      <c r="AA1100">
        <f>VLOOKUP($Y1100, NFLGames!$H$11:$K$555,3,FALSE)</f>
        <v>7</v>
      </c>
      <c r="AB1100" s="6">
        <f>IF(A1101=0, 0, AH1101-tbl_pbp[[#This Row],[Saints Win %]])</f>
        <v>0</v>
      </c>
      <c r="AE1100">
        <f>ABS(tbl_pbp[[#This Row],[play.homeScore]]-tbl_pbp[[#This Row],[play.awayScore]])</f>
        <v>2</v>
      </c>
      <c r="AF1100">
        <f>IF(tbl_pbp[[#This Row],[Play Saints Win % Increase]]&gt;=$AF$4,1,0)</f>
        <v>0</v>
      </c>
      <c r="AG1100" t="str">
        <f>VLOOKUP(tbl_pbp[[#This Row],[gameId]], games!$B$2:$T$40, 9, FALSE)</f>
        <v>new-orleans-saints</v>
      </c>
      <c r="AH1100" s="5">
        <f>IF(tbl_pbp[[#This Row],[AwayTeam]] &lt;&gt; "new-orleans-saints", tbl_pbp[[#This Row],[homeWinPercentage]], 1-tbl_pbp[[#This Row],[homeWinPercentage]])</f>
        <v>0.61299999999999999</v>
      </c>
      <c r="AI1100" s="13">
        <f>tbl_pbp[[#This Row],[Kamara]]*tbl_pbp[[#This Row],[Impactful Play]]</f>
        <v>0</v>
      </c>
      <c r="AJ1100" s="13">
        <f>tbl_pbp[[#This Row],[Thomas]]*tbl_pbp[[#This Row],[Impactful Play]]</f>
        <v>0</v>
      </c>
      <c r="AK1100" s="13" t="str">
        <f>VLOOKUP(tbl_pbp[[#This Row],[Play Saints Win % Increase]], tbl_impact[],3,TRUE)</f>
        <v>Scented (0 to +5%)</v>
      </c>
    </row>
    <row r="1101" spans="1:37">
      <c r="A1101" s="1">
        <v>88</v>
      </c>
      <c r="B1101" s="5">
        <v>0.38700000000000001</v>
      </c>
      <c r="C1101" t="s">
        <v>11364</v>
      </c>
      <c r="D1101">
        <v>0</v>
      </c>
      <c r="E1101">
        <v>0</v>
      </c>
      <c r="F1101">
        <v>2</v>
      </c>
      <c r="G1101">
        <v>10</v>
      </c>
      <c r="H1101">
        <v>12</v>
      </c>
      <c r="I1101">
        <v>10</v>
      </c>
      <c r="J1101">
        <v>63</v>
      </c>
      <c r="K1101" t="s">
        <v>29</v>
      </c>
      <c r="L1101">
        <v>1</v>
      </c>
      <c r="M1101">
        <v>63</v>
      </c>
      <c r="N1101" t="s">
        <v>11365</v>
      </c>
      <c r="O1101" t="s">
        <v>4306</v>
      </c>
      <c r="P1101" t="s">
        <v>30</v>
      </c>
      <c r="Q1101" t="s">
        <v>31</v>
      </c>
      <c r="R1101" t="s">
        <v>32</v>
      </c>
      <c r="S1101" t="s">
        <v>33</v>
      </c>
      <c r="T1101" t="s">
        <v>196</v>
      </c>
      <c r="U1101" t="s">
        <v>197</v>
      </c>
      <c r="V1101" t="s">
        <v>11144</v>
      </c>
      <c r="X1101" t="str">
        <f>VLOOKUP(pbp!V3851, games!$B$2:$R$40, 3, FALSE)</f>
        <v>2020-11-01T21:25Z</v>
      </c>
      <c r="Y1101">
        <f>VLOOKUP(1*V1101,NFLGames!$H$11:$H$555,1,FALSE)</f>
        <v>401127982</v>
      </c>
      <c r="Z1101">
        <f>VLOOKUP($Y1101, NFLGames!$H$11:$K$555,2,FALSE)</f>
        <v>2019</v>
      </c>
      <c r="AA1101">
        <f>VLOOKUP($Y1101, NFLGames!$H$11:$K$555,3,FALSE)</f>
        <v>7</v>
      </c>
      <c r="AB1101" s="6">
        <f>IF(A1102=0, 0, AH1102-tbl_pbp[[#This Row],[Saints Win %]])</f>
        <v>-2.0000000000000018E-2</v>
      </c>
      <c r="AE1101">
        <f>ABS(tbl_pbp[[#This Row],[play.homeScore]]-tbl_pbp[[#This Row],[play.awayScore]])</f>
        <v>2</v>
      </c>
      <c r="AF1101">
        <f>IF(tbl_pbp[[#This Row],[Play Saints Win % Increase]]&gt;=$AF$4,1,0)</f>
        <v>0</v>
      </c>
      <c r="AG1101" t="str">
        <f>VLOOKUP(tbl_pbp[[#This Row],[gameId]], games!$B$2:$T$40, 9, FALSE)</f>
        <v>new-orleans-saints</v>
      </c>
      <c r="AH1101" s="5">
        <f>IF(tbl_pbp[[#This Row],[AwayTeam]] &lt;&gt; "new-orleans-saints", tbl_pbp[[#This Row],[homeWinPercentage]], 1-tbl_pbp[[#This Row],[homeWinPercentage]])</f>
        <v>0.61299999999999999</v>
      </c>
      <c r="AI1101" s="13">
        <f>tbl_pbp[[#This Row],[Kamara]]*tbl_pbp[[#This Row],[Impactful Play]]</f>
        <v>0</v>
      </c>
      <c r="AJ1101" s="13">
        <f>tbl_pbp[[#This Row],[Thomas]]*tbl_pbp[[#This Row],[Impactful Play]]</f>
        <v>0</v>
      </c>
      <c r="AK1101" s="13" t="str">
        <f>VLOOKUP(tbl_pbp[[#This Row],[Play Saints Win % Increase]], tbl_impact[],3,TRUE)</f>
        <v>Bad (0 to -5%)</v>
      </c>
    </row>
    <row r="1102" spans="1:37">
      <c r="A1102" s="1">
        <v>89</v>
      </c>
      <c r="B1102" s="5">
        <v>0.40699999999999997</v>
      </c>
      <c r="C1102" t="s">
        <v>11366</v>
      </c>
      <c r="D1102">
        <v>0</v>
      </c>
      <c r="E1102">
        <v>0</v>
      </c>
      <c r="F1102">
        <v>2</v>
      </c>
      <c r="G1102">
        <v>10</v>
      </c>
      <c r="H1102">
        <v>12</v>
      </c>
      <c r="I1102">
        <v>5</v>
      </c>
      <c r="J1102">
        <v>58</v>
      </c>
      <c r="K1102" t="s">
        <v>29</v>
      </c>
      <c r="L1102">
        <v>2</v>
      </c>
      <c r="M1102">
        <v>58</v>
      </c>
      <c r="N1102" t="s">
        <v>11367</v>
      </c>
      <c r="O1102" t="s">
        <v>4934</v>
      </c>
      <c r="P1102" t="s">
        <v>22</v>
      </c>
      <c r="Q1102" t="s">
        <v>37</v>
      </c>
      <c r="S1102" t="s">
        <v>38</v>
      </c>
      <c r="T1102" t="s">
        <v>132</v>
      </c>
      <c r="U1102" t="s">
        <v>11368</v>
      </c>
      <c r="V1102" t="s">
        <v>11144</v>
      </c>
      <c r="X1102" t="str">
        <f>VLOOKUP(pbp!V3852, games!$B$2:$R$40, 3, FALSE)</f>
        <v>2020-11-01T21:25Z</v>
      </c>
      <c r="Y1102">
        <f>VLOOKUP(1*V1102,NFLGames!$H$11:$H$555,1,FALSE)</f>
        <v>401127982</v>
      </c>
      <c r="Z1102">
        <f>VLOOKUP($Y1102, NFLGames!$H$11:$K$555,2,FALSE)</f>
        <v>2019</v>
      </c>
      <c r="AA1102">
        <f>VLOOKUP($Y1102, NFLGames!$H$11:$K$555,3,FALSE)</f>
        <v>7</v>
      </c>
      <c r="AB1102" s="6">
        <f>IF(A1103=0, 0, AH1103-tbl_pbp[[#This Row],[Saints Win %]])</f>
        <v>-4.4999999999999929E-2</v>
      </c>
      <c r="AE1102">
        <f>ABS(tbl_pbp[[#This Row],[play.homeScore]]-tbl_pbp[[#This Row],[play.awayScore]])</f>
        <v>2</v>
      </c>
      <c r="AF1102">
        <f>IF(tbl_pbp[[#This Row],[Play Saints Win % Increase]]&gt;=$AF$4,1,0)</f>
        <v>0</v>
      </c>
      <c r="AG1102" t="str">
        <f>VLOOKUP(tbl_pbp[[#This Row],[gameId]], games!$B$2:$T$40, 9, FALSE)</f>
        <v>new-orleans-saints</v>
      </c>
      <c r="AH1102" s="5">
        <f>IF(tbl_pbp[[#This Row],[AwayTeam]] &lt;&gt; "new-orleans-saints", tbl_pbp[[#This Row],[homeWinPercentage]], 1-tbl_pbp[[#This Row],[homeWinPercentage]])</f>
        <v>0.59299999999999997</v>
      </c>
      <c r="AI1102" s="13">
        <f>tbl_pbp[[#This Row],[Kamara]]*tbl_pbp[[#This Row],[Impactful Play]]</f>
        <v>0</v>
      </c>
      <c r="AJ1102" s="13">
        <f>tbl_pbp[[#This Row],[Thomas]]*tbl_pbp[[#This Row],[Impactful Play]]</f>
        <v>0</v>
      </c>
      <c r="AK1102" s="13" t="str">
        <f>VLOOKUP(tbl_pbp[[#This Row],[Play Saints Win % Increase]], tbl_impact[],3,TRUE)</f>
        <v>Bad (0 to -5%)</v>
      </c>
    </row>
    <row r="1103" spans="1:37">
      <c r="A1103" s="1">
        <v>90</v>
      </c>
      <c r="B1103" s="5">
        <v>0.45200000000000001</v>
      </c>
      <c r="C1103" t="s">
        <v>11369</v>
      </c>
      <c r="D1103">
        <v>0</v>
      </c>
      <c r="E1103">
        <v>0</v>
      </c>
      <c r="F1103">
        <v>2</v>
      </c>
      <c r="G1103">
        <v>10</v>
      </c>
      <c r="H1103">
        <v>12</v>
      </c>
      <c r="I1103">
        <v>5</v>
      </c>
      <c r="J1103">
        <v>58</v>
      </c>
      <c r="K1103" t="s">
        <v>29</v>
      </c>
      <c r="L1103">
        <v>3</v>
      </c>
      <c r="M1103">
        <v>58</v>
      </c>
      <c r="N1103" t="s">
        <v>11370</v>
      </c>
      <c r="O1103" t="s">
        <v>2866</v>
      </c>
      <c r="P1103" t="s">
        <v>22</v>
      </c>
      <c r="Q1103" t="s">
        <v>37</v>
      </c>
      <c r="S1103" t="s">
        <v>42</v>
      </c>
      <c r="T1103" t="s">
        <v>132</v>
      </c>
      <c r="U1103" t="s">
        <v>6746</v>
      </c>
      <c r="V1103" t="s">
        <v>11144</v>
      </c>
      <c r="X1103" t="str">
        <f>VLOOKUP(pbp!V3853, games!$B$2:$R$40, 3, FALSE)</f>
        <v>2020-11-01T21:25Z</v>
      </c>
      <c r="Y1103">
        <f>VLOOKUP(1*V1103,NFLGames!$H$11:$H$555,1,FALSE)</f>
        <v>401127982</v>
      </c>
      <c r="Z1103">
        <f>VLOOKUP($Y1103, NFLGames!$H$11:$K$555,2,FALSE)</f>
        <v>2019</v>
      </c>
      <c r="AA1103">
        <f>VLOOKUP($Y1103, NFLGames!$H$11:$K$555,3,FALSE)</f>
        <v>7</v>
      </c>
      <c r="AB1103" s="6">
        <f>IF(A1104=0, 0, AH1104-tbl_pbp[[#This Row],[Saints Win %]])</f>
        <v>-1.6000000000000014E-2</v>
      </c>
      <c r="AD1103">
        <v>1</v>
      </c>
      <c r="AE1103">
        <f>ABS(tbl_pbp[[#This Row],[play.homeScore]]-tbl_pbp[[#This Row],[play.awayScore]])</f>
        <v>2</v>
      </c>
      <c r="AF1103">
        <f>IF(tbl_pbp[[#This Row],[Play Saints Win % Increase]]&gt;=$AF$4,1,0)</f>
        <v>0</v>
      </c>
      <c r="AG1103" t="str">
        <f>VLOOKUP(tbl_pbp[[#This Row],[gameId]], games!$B$2:$T$40, 9, FALSE)</f>
        <v>new-orleans-saints</v>
      </c>
      <c r="AH1103" s="5">
        <f>IF(tbl_pbp[[#This Row],[AwayTeam]] &lt;&gt; "new-orleans-saints", tbl_pbp[[#This Row],[homeWinPercentage]], 1-tbl_pbp[[#This Row],[homeWinPercentage]])</f>
        <v>0.54800000000000004</v>
      </c>
      <c r="AI1103" s="13">
        <f>tbl_pbp[[#This Row],[Kamara]]*tbl_pbp[[#This Row],[Impactful Play]]</f>
        <v>0</v>
      </c>
      <c r="AJ1103" s="13">
        <f>tbl_pbp[[#This Row],[Thomas]]*tbl_pbp[[#This Row],[Impactful Play]]</f>
        <v>0</v>
      </c>
      <c r="AK1103" s="13" t="str">
        <f>VLOOKUP(tbl_pbp[[#This Row],[Play Saints Win % Increase]], tbl_impact[],3,TRUE)</f>
        <v>Bad (0 to -5%)</v>
      </c>
    </row>
    <row r="1104" spans="1:37">
      <c r="A1104" s="1">
        <v>91</v>
      </c>
      <c r="B1104" s="5">
        <v>0.46800000000000003</v>
      </c>
      <c r="C1104" t="s">
        <v>11371</v>
      </c>
      <c r="D1104">
        <v>0</v>
      </c>
      <c r="E1104">
        <v>0</v>
      </c>
      <c r="F1104">
        <v>2</v>
      </c>
      <c r="G1104">
        <v>10</v>
      </c>
      <c r="H1104">
        <v>12</v>
      </c>
      <c r="I1104">
        <v>5</v>
      </c>
      <c r="J1104">
        <v>58</v>
      </c>
      <c r="K1104" t="s">
        <v>29</v>
      </c>
      <c r="L1104">
        <v>4</v>
      </c>
      <c r="M1104">
        <v>58</v>
      </c>
      <c r="N1104" t="s">
        <v>11372</v>
      </c>
      <c r="O1104" t="s">
        <v>11373</v>
      </c>
      <c r="P1104" t="s">
        <v>66</v>
      </c>
      <c r="Q1104" t="s">
        <v>67</v>
      </c>
      <c r="R1104" t="s">
        <v>68</v>
      </c>
      <c r="S1104" t="s">
        <v>78</v>
      </c>
      <c r="T1104" t="s">
        <v>132</v>
      </c>
      <c r="U1104" t="s">
        <v>6749</v>
      </c>
      <c r="V1104" t="s">
        <v>11144</v>
      </c>
      <c r="X1104" t="str">
        <f>VLOOKUP(pbp!V3854, games!$B$2:$R$40, 3, FALSE)</f>
        <v>2020-11-01T21:25Z</v>
      </c>
      <c r="Y1104">
        <f>VLOOKUP(1*V1104,NFLGames!$H$11:$H$555,1,FALSE)</f>
        <v>401127982</v>
      </c>
      <c r="Z1104">
        <f>VLOOKUP($Y1104, NFLGames!$H$11:$K$555,2,FALSE)</f>
        <v>2019</v>
      </c>
      <c r="AA1104">
        <f>VLOOKUP($Y1104, NFLGames!$H$11:$K$555,3,FALSE)</f>
        <v>7</v>
      </c>
      <c r="AB1104" s="6">
        <f>IF(A1105=0, 0, AH1105-tbl_pbp[[#This Row],[Saints Win %]])</f>
        <v>3.0999999999999917E-2</v>
      </c>
      <c r="AE1104">
        <f>ABS(tbl_pbp[[#This Row],[play.homeScore]]-tbl_pbp[[#This Row],[play.awayScore]])</f>
        <v>2</v>
      </c>
      <c r="AF1104">
        <f>IF(tbl_pbp[[#This Row],[Play Saints Win % Increase]]&gt;=$AF$4,1,0)</f>
        <v>0</v>
      </c>
      <c r="AG1104" t="str">
        <f>VLOOKUP(tbl_pbp[[#This Row],[gameId]], games!$B$2:$T$40, 9, FALSE)</f>
        <v>new-orleans-saints</v>
      </c>
      <c r="AH1104" s="5">
        <f>IF(tbl_pbp[[#This Row],[AwayTeam]] &lt;&gt; "new-orleans-saints", tbl_pbp[[#This Row],[homeWinPercentage]], 1-tbl_pbp[[#This Row],[homeWinPercentage]])</f>
        <v>0.53200000000000003</v>
      </c>
      <c r="AI1104" s="13">
        <f>tbl_pbp[[#This Row],[Kamara]]*tbl_pbp[[#This Row],[Impactful Play]]</f>
        <v>0</v>
      </c>
      <c r="AJ1104" s="13">
        <f>tbl_pbp[[#This Row],[Thomas]]*tbl_pbp[[#This Row],[Impactful Play]]</f>
        <v>0</v>
      </c>
      <c r="AK1104" s="13" t="str">
        <f>VLOOKUP(tbl_pbp[[#This Row],[Play Saints Win % Increase]], tbl_impact[],3,TRUE)</f>
        <v>Scented (0 to +5%)</v>
      </c>
    </row>
    <row r="1105" spans="1:37">
      <c r="A1105" s="1">
        <v>92</v>
      </c>
      <c r="B1105" s="5">
        <v>0.437</v>
      </c>
      <c r="C1105" t="s">
        <v>11374</v>
      </c>
      <c r="D1105">
        <v>0</v>
      </c>
      <c r="E1105">
        <v>0</v>
      </c>
      <c r="F1105">
        <v>2</v>
      </c>
      <c r="G1105">
        <v>10</v>
      </c>
      <c r="H1105">
        <v>12</v>
      </c>
      <c r="I1105">
        <v>10</v>
      </c>
      <c r="J1105">
        <v>17</v>
      </c>
      <c r="K1105" t="s">
        <v>22</v>
      </c>
      <c r="L1105">
        <v>1</v>
      </c>
      <c r="M1105">
        <v>83</v>
      </c>
      <c r="N1105" t="s">
        <v>11375</v>
      </c>
      <c r="O1105" t="s">
        <v>11373</v>
      </c>
      <c r="P1105" t="s">
        <v>22</v>
      </c>
      <c r="Q1105" t="s">
        <v>37</v>
      </c>
      <c r="S1105" t="s">
        <v>33</v>
      </c>
      <c r="T1105" t="s">
        <v>100</v>
      </c>
      <c r="U1105" t="s">
        <v>11376</v>
      </c>
      <c r="V1105" t="s">
        <v>11144</v>
      </c>
      <c r="X1105" t="str">
        <f>VLOOKUP(pbp!V3855, games!$B$2:$R$40, 3, FALSE)</f>
        <v>2020-11-01T21:25Z</v>
      </c>
      <c r="Y1105">
        <f>VLOOKUP(1*V1105,NFLGames!$H$11:$H$555,1,FALSE)</f>
        <v>401127982</v>
      </c>
      <c r="Z1105">
        <f>VLOOKUP($Y1105, NFLGames!$H$11:$K$555,2,FALSE)</f>
        <v>2019</v>
      </c>
      <c r="AA1105">
        <f>VLOOKUP($Y1105, NFLGames!$H$11:$K$555,3,FALSE)</f>
        <v>7</v>
      </c>
      <c r="AB1105" s="6">
        <f>IF(A1106=0, 0, AH1106-tbl_pbp[[#This Row],[Saints Win %]])</f>
        <v>-1.0999999999999899E-2</v>
      </c>
      <c r="AE1105">
        <f>ABS(tbl_pbp[[#This Row],[play.homeScore]]-tbl_pbp[[#This Row],[play.awayScore]])</f>
        <v>2</v>
      </c>
      <c r="AF1105">
        <f>IF(tbl_pbp[[#This Row],[Play Saints Win % Increase]]&gt;=$AF$4,1,0)</f>
        <v>0</v>
      </c>
      <c r="AG1105" t="str">
        <f>VLOOKUP(tbl_pbp[[#This Row],[gameId]], games!$B$2:$T$40, 9, FALSE)</f>
        <v>new-orleans-saints</v>
      </c>
      <c r="AH1105" s="5">
        <f>IF(tbl_pbp[[#This Row],[AwayTeam]] &lt;&gt; "new-orleans-saints", tbl_pbp[[#This Row],[homeWinPercentage]], 1-tbl_pbp[[#This Row],[homeWinPercentage]])</f>
        <v>0.56299999999999994</v>
      </c>
      <c r="AI1105" s="13">
        <f>tbl_pbp[[#This Row],[Kamara]]*tbl_pbp[[#This Row],[Impactful Play]]</f>
        <v>0</v>
      </c>
      <c r="AJ1105" s="13">
        <f>tbl_pbp[[#This Row],[Thomas]]*tbl_pbp[[#This Row],[Impactful Play]]</f>
        <v>0</v>
      </c>
      <c r="AK1105" s="13" t="str">
        <f>VLOOKUP(tbl_pbp[[#This Row],[Play Saints Win % Increase]], tbl_impact[],3,TRUE)</f>
        <v>Bad (0 to -5%)</v>
      </c>
    </row>
    <row r="1106" spans="1:37">
      <c r="A1106" s="1">
        <v>93</v>
      </c>
      <c r="B1106" s="5">
        <v>0.44800000000000001</v>
      </c>
      <c r="C1106" t="s">
        <v>11377</v>
      </c>
      <c r="D1106">
        <v>0</v>
      </c>
      <c r="E1106">
        <v>0</v>
      </c>
      <c r="F1106">
        <v>2</v>
      </c>
      <c r="G1106">
        <v>10</v>
      </c>
      <c r="H1106">
        <v>12</v>
      </c>
      <c r="I1106">
        <v>10</v>
      </c>
      <c r="J1106">
        <v>17</v>
      </c>
      <c r="K1106" t="s">
        <v>22</v>
      </c>
      <c r="L1106">
        <v>2</v>
      </c>
      <c r="M1106">
        <v>83</v>
      </c>
      <c r="N1106" t="s">
        <v>11378</v>
      </c>
      <c r="O1106" t="s">
        <v>3004</v>
      </c>
      <c r="P1106" t="s">
        <v>30</v>
      </c>
      <c r="Q1106" t="s">
        <v>31</v>
      </c>
      <c r="R1106" t="s">
        <v>32</v>
      </c>
      <c r="S1106" t="s">
        <v>120</v>
      </c>
      <c r="T1106" t="s">
        <v>100</v>
      </c>
      <c r="U1106" t="s">
        <v>11379</v>
      </c>
      <c r="V1106" t="s">
        <v>11144</v>
      </c>
      <c r="X1106" t="str">
        <f>VLOOKUP(pbp!V3856, games!$B$2:$R$40, 3, FALSE)</f>
        <v>2020-11-01T21:25Z</v>
      </c>
      <c r="Y1106">
        <f>VLOOKUP(1*V1106,NFLGames!$H$11:$H$555,1,FALSE)</f>
        <v>401127982</v>
      </c>
      <c r="Z1106">
        <f>VLOOKUP($Y1106, NFLGames!$H$11:$K$555,2,FALSE)</f>
        <v>2019</v>
      </c>
      <c r="AA1106">
        <f>VLOOKUP($Y1106, NFLGames!$H$11:$K$555,3,FALSE)</f>
        <v>7</v>
      </c>
      <c r="AB1106" s="6">
        <f>IF(A1107=0, 0, AH1107-tbl_pbp[[#This Row],[Saints Win %]])</f>
        <v>2.200000000000002E-2</v>
      </c>
      <c r="AE1106">
        <f>ABS(tbl_pbp[[#This Row],[play.homeScore]]-tbl_pbp[[#This Row],[play.awayScore]])</f>
        <v>2</v>
      </c>
      <c r="AF1106">
        <f>IF(tbl_pbp[[#This Row],[Play Saints Win % Increase]]&gt;=$AF$4,1,0)</f>
        <v>0</v>
      </c>
      <c r="AG1106" t="str">
        <f>VLOOKUP(tbl_pbp[[#This Row],[gameId]], games!$B$2:$T$40, 9, FALSE)</f>
        <v>new-orleans-saints</v>
      </c>
      <c r="AH1106" s="5">
        <f>IF(tbl_pbp[[#This Row],[AwayTeam]] &lt;&gt; "new-orleans-saints", tbl_pbp[[#This Row],[homeWinPercentage]], 1-tbl_pbp[[#This Row],[homeWinPercentage]])</f>
        <v>0.55200000000000005</v>
      </c>
      <c r="AI1106" s="13">
        <f>tbl_pbp[[#This Row],[Kamara]]*tbl_pbp[[#This Row],[Impactful Play]]</f>
        <v>0</v>
      </c>
      <c r="AJ1106" s="13">
        <f>tbl_pbp[[#This Row],[Thomas]]*tbl_pbp[[#This Row],[Impactful Play]]</f>
        <v>0</v>
      </c>
      <c r="AK1106" s="13" t="str">
        <f>VLOOKUP(tbl_pbp[[#This Row],[Play Saints Win % Increase]], tbl_impact[],3,TRUE)</f>
        <v>Scented (0 to +5%)</v>
      </c>
    </row>
    <row r="1107" spans="1:37">
      <c r="A1107" s="1">
        <v>94</v>
      </c>
      <c r="B1107" s="5">
        <v>0.42599999999999999</v>
      </c>
      <c r="C1107" t="s">
        <v>11380</v>
      </c>
      <c r="D1107">
        <v>0</v>
      </c>
      <c r="E1107">
        <v>0</v>
      </c>
      <c r="F1107">
        <v>2</v>
      </c>
      <c r="G1107">
        <v>10</v>
      </c>
      <c r="H1107">
        <v>12</v>
      </c>
      <c r="I1107">
        <v>5</v>
      </c>
      <c r="J1107">
        <v>22</v>
      </c>
      <c r="K1107" t="s">
        <v>22</v>
      </c>
      <c r="L1107">
        <v>3</v>
      </c>
      <c r="M1107">
        <v>78</v>
      </c>
      <c r="N1107" t="s">
        <v>11381</v>
      </c>
      <c r="O1107" t="s">
        <v>437</v>
      </c>
      <c r="P1107" t="s">
        <v>22</v>
      </c>
      <c r="Q1107" t="s">
        <v>37</v>
      </c>
      <c r="S1107" t="s">
        <v>42</v>
      </c>
      <c r="T1107" t="s">
        <v>97</v>
      </c>
      <c r="U1107" t="s">
        <v>11382</v>
      </c>
      <c r="V1107" t="s">
        <v>11144</v>
      </c>
      <c r="X1107" t="str">
        <f>VLOOKUP(pbp!V3857, games!$B$2:$R$40, 3, FALSE)</f>
        <v>2020-11-01T21:25Z</v>
      </c>
      <c r="Y1107">
        <f>VLOOKUP(1*V1107,NFLGames!$H$11:$H$555,1,FALSE)</f>
        <v>401127982</v>
      </c>
      <c r="Z1107">
        <f>VLOOKUP($Y1107, NFLGames!$H$11:$K$555,2,FALSE)</f>
        <v>2019</v>
      </c>
      <c r="AA1107">
        <f>VLOOKUP($Y1107, NFLGames!$H$11:$K$555,3,FALSE)</f>
        <v>7</v>
      </c>
      <c r="AB1107" s="6">
        <f>IF(A1108=0, 0, AH1108-tbl_pbp[[#This Row],[Saints Win %]])</f>
        <v>-1.1000000000000121E-2</v>
      </c>
      <c r="AE1107">
        <f>ABS(tbl_pbp[[#This Row],[play.homeScore]]-tbl_pbp[[#This Row],[play.awayScore]])</f>
        <v>2</v>
      </c>
      <c r="AF1107">
        <f>IF(tbl_pbp[[#This Row],[Play Saints Win % Increase]]&gt;=$AF$4,1,0)</f>
        <v>0</v>
      </c>
      <c r="AG1107" t="str">
        <f>VLOOKUP(tbl_pbp[[#This Row],[gameId]], games!$B$2:$T$40, 9, FALSE)</f>
        <v>new-orleans-saints</v>
      </c>
      <c r="AH1107" s="5">
        <f>IF(tbl_pbp[[#This Row],[AwayTeam]] &lt;&gt; "new-orleans-saints", tbl_pbp[[#This Row],[homeWinPercentage]], 1-tbl_pbp[[#This Row],[homeWinPercentage]])</f>
        <v>0.57400000000000007</v>
      </c>
      <c r="AI1107" s="13">
        <f>tbl_pbp[[#This Row],[Kamara]]*tbl_pbp[[#This Row],[Impactful Play]]</f>
        <v>0</v>
      </c>
      <c r="AJ1107" s="13">
        <f>tbl_pbp[[#This Row],[Thomas]]*tbl_pbp[[#This Row],[Impactful Play]]</f>
        <v>0</v>
      </c>
      <c r="AK1107" s="13" t="str">
        <f>VLOOKUP(tbl_pbp[[#This Row],[Play Saints Win % Increase]], tbl_impact[],3,TRUE)</f>
        <v>Bad (0 to -5%)</v>
      </c>
    </row>
    <row r="1108" spans="1:37">
      <c r="A1108" s="1">
        <v>95</v>
      </c>
      <c r="B1108" s="5">
        <v>0.437</v>
      </c>
      <c r="C1108" t="s">
        <v>11383</v>
      </c>
      <c r="D1108">
        <v>0</v>
      </c>
      <c r="E1108">
        <v>0</v>
      </c>
      <c r="F1108">
        <v>2</v>
      </c>
      <c r="G1108">
        <v>10</v>
      </c>
      <c r="H1108">
        <v>12</v>
      </c>
      <c r="I1108">
        <v>5</v>
      </c>
      <c r="J1108">
        <v>22</v>
      </c>
      <c r="K1108" t="s">
        <v>22</v>
      </c>
      <c r="L1108">
        <v>4</v>
      </c>
      <c r="M1108">
        <v>78</v>
      </c>
      <c r="N1108" t="s">
        <v>11384</v>
      </c>
      <c r="O1108" t="s">
        <v>3261</v>
      </c>
      <c r="P1108" t="s">
        <v>94</v>
      </c>
      <c r="Q1108" t="s">
        <v>95</v>
      </c>
      <c r="R1108" t="s">
        <v>96</v>
      </c>
      <c r="S1108" t="s">
        <v>78</v>
      </c>
      <c r="T1108" t="s">
        <v>97</v>
      </c>
      <c r="U1108" t="s">
        <v>11385</v>
      </c>
      <c r="V1108" t="s">
        <v>11144</v>
      </c>
      <c r="X1108" t="str">
        <f>VLOOKUP(pbp!V3858, games!$B$2:$R$40, 3, FALSE)</f>
        <v>2020-11-01T21:25Z</v>
      </c>
      <c r="Y1108">
        <f>VLOOKUP(1*V1108,NFLGames!$H$11:$H$555,1,FALSE)</f>
        <v>401127982</v>
      </c>
      <c r="Z1108">
        <f>VLOOKUP($Y1108, NFLGames!$H$11:$K$555,2,FALSE)</f>
        <v>2019</v>
      </c>
      <c r="AA1108">
        <f>VLOOKUP($Y1108, NFLGames!$H$11:$K$555,3,FALSE)</f>
        <v>7</v>
      </c>
      <c r="AB1108" s="6">
        <f>IF(A1109=0, 0, AH1109-tbl_pbp[[#This Row],[Saints Win %]])</f>
        <v>-1.6999999999999904E-2</v>
      </c>
      <c r="AE1108">
        <f>ABS(tbl_pbp[[#This Row],[play.homeScore]]-tbl_pbp[[#This Row],[play.awayScore]])</f>
        <v>2</v>
      </c>
      <c r="AF1108">
        <f>IF(tbl_pbp[[#This Row],[Play Saints Win % Increase]]&gt;=$AF$4,1,0)</f>
        <v>0</v>
      </c>
      <c r="AG1108" t="str">
        <f>VLOOKUP(tbl_pbp[[#This Row],[gameId]], games!$B$2:$T$40, 9, FALSE)</f>
        <v>new-orleans-saints</v>
      </c>
      <c r="AH1108" s="5">
        <f>IF(tbl_pbp[[#This Row],[AwayTeam]] &lt;&gt; "new-orleans-saints", tbl_pbp[[#This Row],[homeWinPercentage]], 1-tbl_pbp[[#This Row],[homeWinPercentage]])</f>
        <v>0.56299999999999994</v>
      </c>
      <c r="AI1108" s="13">
        <f>tbl_pbp[[#This Row],[Kamara]]*tbl_pbp[[#This Row],[Impactful Play]]</f>
        <v>0</v>
      </c>
      <c r="AJ1108" s="13">
        <f>tbl_pbp[[#This Row],[Thomas]]*tbl_pbp[[#This Row],[Impactful Play]]</f>
        <v>0</v>
      </c>
      <c r="AK1108" s="13" t="str">
        <f>VLOOKUP(tbl_pbp[[#This Row],[Play Saints Win % Increase]], tbl_impact[],3,TRUE)</f>
        <v>Bad (0 to -5%)</v>
      </c>
    </row>
    <row r="1109" spans="1:37">
      <c r="A1109" s="1">
        <v>96</v>
      </c>
      <c r="B1109" s="5">
        <v>0.45400000000000001</v>
      </c>
      <c r="C1109" t="s">
        <v>11386</v>
      </c>
      <c r="D1109">
        <v>0</v>
      </c>
      <c r="E1109">
        <v>0</v>
      </c>
      <c r="F1109">
        <v>2</v>
      </c>
      <c r="G1109">
        <v>10</v>
      </c>
      <c r="H1109">
        <v>12</v>
      </c>
      <c r="I1109">
        <v>10</v>
      </c>
      <c r="J1109">
        <v>77</v>
      </c>
      <c r="K1109" t="s">
        <v>29</v>
      </c>
      <c r="L1109">
        <v>1</v>
      </c>
      <c r="M1109">
        <v>77</v>
      </c>
      <c r="N1109" t="s">
        <v>11387</v>
      </c>
      <c r="O1109" t="s">
        <v>3261</v>
      </c>
      <c r="P1109" t="s">
        <v>45</v>
      </c>
      <c r="Q1109" t="s">
        <v>46</v>
      </c>
      <c r="R1109" t="s">
        <v>47</v>
      </c>
      <c r="S1109" t="s">
        <v>33</v>
      </c>
      <c r="T1109" t="s">
        <v>217</v>
      </c>
      <c r="U1109" t="s">
        <v>218</v>
      </c>
      <c r="V1109" t="s">
        <v>11144</v>
      </c>
      <c r="X1109" t="str">
        <f>VLOOKUP(pbp!V3859, games!$B$2:$R$40, 3, FALSE)</f>
        <v>2020-11-01T21:25Z</v>
      </c>
      <c r="Y1109">
        <f>VLOOKUP(1*V1109,NFLGames!$H$11:$H$555,1,FALSE)</f>
        <v>401127982</v>
      </c>
      <c r="Z1109">
        <f>VLOOKUP($Y1109, NFLGames!$H$11:$K$555,2,FALSE)</f>
        <v>2019</v>
      </c>
      <c r="AA1109">
        <f>VLOOKUP($Y1109, NFLGames!$H$11:$K$555,3,FALSE)</f>
        <v>7</v>
      </c>
      <c r="AB1109" s="6">
        <f>IF(A1110=0, 0, AH1110-tbl_pbp[[#This Row],[Saints Win %]])</f>
        <v>-3.0000000000001137E-3</v>
      </c>
      <c r="AE1109">
        <f>ABS(tbl_pbp[[#This Row],[play.homeScore]]-tbl_pbp[[#This Row],[play.awayScore]])</f>
        <v>2</v>
      </c>
      <c r="AF1109">
        <f>IF(tbl_pbp[[#This Row],[Play Saints Win % Increase]]&gt;=$AF$4,1,0)</f>
        <v>0</v>
      </c>
      <c r="AG1109" t="str">
        <f>VLOOKUP(tbl_pbp[[#This Row],[gameId]], games!$B$2:$T$40, 9, FALSE)</f>
        <v>new-orleans-saints</v>
      </c>
      <c r="AH1109" s="5">
        <f>IF(tbl_pbp[[#This Row],[AwayTeam]] &lt;&gt; "new-orleans-saints", tbl_pbp[[#This Row],[homeWinPercentage]], 1-tbl_pbp[[#This Row],[homeWinPercentage]])</f>
        <v>0.54600000000000004</v>
      </c>
      <c r="AI1109" s="13">
        <f>tbl_pbp[[#This Row],[Kamara]]*tbl_pbp[[#This Row],[Impactful Play]]</f>
        <v>0</v>
      </c>
      <c r="AJ1109" s="13">
        <f>tbl_pbp[[#This Row],[Thomas]]*tbl_pbp[[#This Row],[Impactful Play]]</f>
        <v>0</v>
      </c>
      <c r="AK1109" s="13" t="str">
        <f>VLOOKUP(tbl_pbp[[#This Row],[Play Saints Win % Increase]], tbl_impact[],3,TRUE)</f>
        <v>Bad (0 to -5%)</v>
      </c>
    </row>
    <row r="1110" spans="1:37">
      <c r="A1110" s="1">
        <v>97</v>
      </c>
      <c r="B1110" s="5">
        <v>0.45700000000000002</v>
      </c>
      <c r="C1110" t="s">
        <v>11388</v>
      </c>
      <c r="D1110">
        <v>0</v>
      </c>
      <c r="E1110">
        <v>0</v>
      </c>
      <c r="F1110">
        <v>2</v>
      </c>
      <c r="G1110">
        <v>10</v>
      </c>
      <c r="H1110">
        <v>12</v>
      </c>
      <c r="I1110">
        <v>0</v>
      </c>
      <c r="J1110">
        <v>35</v>
      </c>
      <c r="L1110">
        <v>0</v>
      </c>
      <c r="M1110">
        <v>0</v>
      </c>
      <c r="N1110" t="s">
        <v>245</v>
      </c>
      <c r="O1110" t="s">
        <v>143</v>
      </c>
      <c r="P1110" t="s">
        <v>246</v>
      </c>
      <c r="Q1110" t="s">
        <v>247</v>
      </c>
      <c r="R1110" t="s">
        <v>248</v>
      </c>
      <c r="V1110" t="s">
        <v>11144</v>
      </c>
      <c r="X1110" t="str">
        <f>VLOOKUP(pbp!V3860, games!$B$2:$R$40, 3, FALSE)</f>
        <v>2020-11-01T21:25Z</v>
      </c>
      <c r="Y1110">
        <f>VLOOKUP(1*V1110,NFLGames!$H$11:$H$555,1,FALSE)</f>
        <v>401127982</v>
      </c>
      <c r="Z1110">
        <f>VLOOKUP($Y1110, NFLGames!$H$11:$K$555,2,FALSE)</f>
        <v>2019</v>
      </c>
      <c r="AA1110">
        <f>VLOOKUP($Y1110, NFLGames!$H$11:$K$555,3,FALSE)</f>
        <v>7</v>
      </c>
      <c r="AB1110" s="6">
        <f>IF(A1111=0, 0, AH1111-tbl_pbp[[#This Row],[Saints Win %]])</f>
        <v>4.7000000000000153E-2</v>
      </c>
      <c r="AE1110">
        <f>ABS(tbl_pbp[[#This Row],[play.homeScore]]-tbl_pbp[[#This Row],[play.awayScore]])</f>
        <v>2</v>
      </c>
      <c r="AF1110">
        <f>IF(tbl_pbp[[#This Row],[Play Saints Win % Increase]]&gt;=$AF$4,1,0)</f>
        <v>0</v>
      </c>
      <c r="AG1110" t="str">
        <f>VLOOKUP(tbl_pbp[[#This Row],[gameId]], games!$B$2:$T$40, 9, FALSE)</f>
        <v>new-orleans-saints</v>
      </c>
      <c r="AH1110" s="5">
        <f>IF(tbl_pbp[[#This Row],[AwayTeam]] &lt;&gt; "new-orleans-saints", tbl_pbp[[#This Row],[homeWinPercentage]], 1-tbl_pbp[[#This Row],[homeWinPercentage]])</f>
        <v>0.54299999999999993</v>
      </c>
      <c r="AI1110" s="13">
        <f>tbl_pbp[[#This Row],[Kamara]]*tbl_pbp[[#This Row],[Impactful Play]]</f>
        <v>0</v>
      </c>
      <c r="AJ1110" s="13">
        <f>tbl_pbp[[#This Row],[Thomas]]*tbl_pbp[[#This Row],[Impactful Play]]</f>
        <v>0</v>
      </c>
      <c r="AK1110" s="13" t="str">
        <f>VLOOKUP(tbl_pbp[[#This Row],[Play Saints Win % Increase]], tbl_impact[],3,TRUE)</f>
        <v>Scented (0 to +5%)</v>
      </c>
    </row>
    <row r="1111" spans="1:37">
      <c r="A1111" s="1">
        <v>98</v>
      </c>
      <c r="B1111" s="5">
        <v>0.41</v>
      </c>
      <c r="C1111" t="s">
        <v>11389</v>
      </c>
      <c r="D1111">
        <v>0</v>
      </c>
      <c r="E1111">
        <v>0</v>
      </c>
      <c r="F1111">
        <v>3</v>
      </c>
      <c r="G1111">
        <v>10</v>
      </c>
      <c r="H1111">
        <v>12</v>
      </c>
      <c r="I1111">
        <v>0</v>
      </c>
      <c r="J1111">
        <v>35</v>
      </c>
      <c r="K1111" t="s">
        <v>22</v>
      </c>
      <c r="L1111">
        <v>0</v>
      </c>
      <c r="M1111">
        <v>65</v>
      </c>
      <c r="N1111" t="s">
        <v>11390</v>
      </c>
      <c r="O1111" t="s">
        <v>24</v>
      </c>
      <c r="P1111" t="s">
        <v>25</v>
      </c>
      <c r="Q1111" t="s">
        <v>26</v>
      </c>
      <c r="R1111" t="s">
        <v>27</v>
      </c>
      <c r="V1111" t="s">
        <v>11144</v>
      </c>
      <c r="X1111" t="str">
        <f>VLOOKUP(pbp!V3861, games!$B$2:$R$40, 3, FALSE)</f>
        <v>2020-11-01T21:25Z</v>
      </c>
      <c r="Y1111">
        <f>VLOOKUP(1*V1111,NFLGames!$H$11:$H$555,1,FALSE)</f>
        <v>401127982</v>
      </c>
      <c r="Z1111">
        <f>VLOOKUP($Y1111, NFLGames!$H$11:$K$555,2,FALSE)</f>
        <v>2019</v>
      </c>
      <c r="AA1111">
        <f>VLOOKUP($Y1111, NFLGames!$H$11:$K$555,3,FALSE)</f>
        <v>7</v>
      </c>
      <c r="AB1111" s="6">
        <f>IF(A1112=0, 0, AH1112-tbl_pbp[[#This Row],[Saints Win %]])</f>
        <v>5.9999999999998943E-3</v>
      </c>
      <c r="AE1111">
        <f>ABS(tbl_pbp[[#This Row],[play.homeScore]]-tbl_pbp[[#This Row],[play.awayScore]])</f>
        <v>2</v>
      </c>
      <c r="AF1111">
        <f>IF(tbl_pbp[[#This Row],[Play Saints Win % Increase]]&gt;=$AF$4,1,0)</f>
        <v>0</v>
      </c>
      <c r="AG1111" t="str">
        <f>VLOOKUP(tbl_pbp[[#This Row],[gameId]], games!$B$2:$T$40, 9, FALSE)</f>
        <v>new-orleans-saints</v>
      </c>
      <c r="AH1111" s="5">
        <f>IF(tbl_pbp[[#This Row],[AwayTeam]] &lt;&gt; "new-orleans-saints", tbl_pbp[[#This Row],[homeWinPercentage]], 1-tbl_pbp[[#This Row],[homeWinPercentage]])</f>
        <v>0.59000000000000008</v>
      </c>
      <c r="AI1111" s="13">
        <f>tbl_pbp[[#This Row],[Kamara]]*tbl_pbp[[#This Row],[Impactful Play]]</f>
        <v>0</v>
      </c>
      <c r="AJ1111" s="13">
        <f>tbl_pbp[[#This Row],[Thomas]]*tbl_pbp[[#This Row],[Impactful Play]]</f>
        <v>0</v>
      </c>
      <c r="AK1111" s="13" t="str">
        <f>VLOOKUP(tbl_pbp[[#This Row],[Play Saints Win % Increase]], tbl_impact[],3,TRUE)</f>
        <v>Scented (0 to +5%)</v>
      </c>
    </row>
    <row r="1112" spans="1:37">
      <c r="A1112" s="1">
        <v>99</v>
      </c>
      <c r="B1112" s="5">
        <v>0.40400000000000003</v>
      </c>
      <c r="C1112" t="s">
        <v>11391</v>
      </c>
      <c r="D1112">
        <v>0</v>
      </c>
      <c r="E1112">
        <v>0</v>
      </c>
      <c r="F1112">
        <v>3</v>
      </c>
      <c r="G1112">
        <v>10</v>
      </c>
      <c r="H1112">
        <v>12</v>
      </c>
      <c r="I1112">
        <v>10</v>
      </c>
      <c r="J1112">
        <v>75</v>
      </c>
      <c r="K1112" t="s">
        <v>29</v>
      </c>
      <c r="L1112">
        <v>1</v>
      </c>
      <c r="M1112">
        <v>75</v>
      </c>
      <c r="N1112" t="s">
        <v>11392</v>
      </c>
      <c r="O1112" t="s">
        <v>24</v>
      </c>
      <c r="P1112" t="s">
        <v>45</v>
      </c>
      <c r="Q1112" t="s">
        <v>46</v>
      </c>
      <c r="R1112" t="s">
        <v>47</v>
      </c>
      <c r="S1112" t="s">
        <v>33</v>
      </c>
      <c r="T1112" t="s">
        <v>34</v>
      </c>
      <c r="U1112" t="s">
        <v>35</v>
      </c>
      <c r="V1112" t="s">
        <v>11144</v>
      </c>
      <c r="X1112" t="str">
        <f>VLOOKUP(pbp!V3862, games!$B$2:$R$40, 3, FALSE)</f>
        <v>2020-11-01T21:25Z</v>
      </c>
      <c r="Y1112">
        <f>VLOOKUP(1*V1112,NFLGames!$H$11:$H$555,1,FALSE)</f>
        <v>401127982</v>
      </c>
      <c r="Z1112">
        <f>VLOOKUP($Y1112, NFLGames!$H$11:$K$555,2,FALSE)</f>
        <v>2019</v>
      </c>
      <c r="AA1112">
        <f>VLOOKUP($Y1112, NFLGames!$H$11:$K$555,3,FALSE)</f>
        <v>7</v>
      </c>
      <c r="AB1112" s="6">
        <f>IF(A1113=0, 0, AH1113-tbl_pbp[[#This Row],[Saints Win %]])</f>
        <v>-5.1000000000000045E-2</v>
      </c>
      <c r="AE1112">
        <f>ABS(tbl_pbp[[#This Row],[play.homeScore]]-tbl_pbp[[#This Row],[play.awayScore]])</f>
        <v>2</v>
      </c>
      <c r="AF1112">
        <f>IF(tbl_pbp[[#This Row],[Play Saints Win % Increase]]&gt;=$AF$4,1,0)</f>
        <v>0</v>
      </c>
      <c r="AG1112" t="str">
        <f>VLOOKUP(tbl_pbp[[#This Row],[gameId]], games!$B$2:$T$40, 9, FALSE)</f>
        <v>new-orleans-saints</v>
      </c>
      <c r="AH1112" s="5">
        <f>IF(tbl_pbp[[#This Row],[AwayTeam]] &lt;&gt; "new-orleans-saints", tbl_pbp[[#This Row],[homeWinPercentage]], 1-tbl_pbp[[#This Row],[homeWinPercentage]])</f>
        <v>0.59599999999999997</v>
      </c>
      <c r="AI1112" s="13">
        <f>tbl_pbp[[#This Row],[Kamara]]*tbl_pbp[[#This Row],[Impactful Play]]</f>
        <v>0</v>
      </c>
      <c r="AJ1112" s="13">
        <f>tbl_pbp[[#This Row],[Thomas]]*tbl_pbp[[#This Row],[Impactful Play]]</f>
        <v>0</v>
      </c>
      <c r="AK1112" s="13" t="str">
        <f>VLOOKUP(tbl_pbp[[#This Row],[Play Saints Win % Increase]], tbl_impact[],3,TRUE)</f>
        <v>Smelly (worse than-5% -&gt; -10%)</v>
      </c>
    </row>
    <row r="1113" spans="1:37">
      <c r="A1113" s="1">
        <v>100</v>
      </c>
      <c r="B1113" s="5">
        <v>0.45500000000000002</v>
      </c>
      <c r="C1113" t="s">
        <v>11393</v>
      </c>
      <c r="D1113">
        <v>0</v>
      </c>
      <c r="E1113">
        <v>0</v>
      </c>
      <c r="F1113">
        <v>3</v>
      </c>
      <c r="G1113">
        <v>10</v>
      </c>
      <c r="H1113">
        <v>12</v>
      </c>
      <c r="I1113">
        <v>3</v>
      </c>
      <c r="J1113">
        <v>68</v>
      </c>
      <c r="K1113" t="s">
        <v>29</v>
      </c>
      <c r="L1113">
        <v>2</v>
      </c>
      <c r="M1113">
        <v>68</v>
      </c>
      <c r="N1113" t="s">
        <v>11394</v>
      </c>
      <c r="O1113" t="s">
        <v>1869</v>
      </c>
      <c r="P1113" t="s">
        <v>22</v>
      </c>
      <c r="Q1113" t="s">
        <v>37</v>
      </c>
      <c r="S1113" t="s">
        <v>193</v>
      </c>
      <c r="T1113" t="s">
        <v>129</v>
      </c>
      <c r="U1113" t="s">
        <v>194</v>
      </c>
      <c r="V1113" t="s">
        <v>11144</v>
      </c>
      <c r="X1113" t="str">
        <f>VLOOKUP(pbp!V3863, games!$B$2:$R$40, 3, FALSE)</f>
        <v>2020-11-01T21:25Z</v>
      </c>
      <c r="Y1113">
        <f>VLOOKUP(1*V1113,NFLGames!$H$11:$H$555,1,FALSE)</f>
        <v>401127982</v>
      </c>
      <c r="Z1113">
        <f>VLOOKUP($Y1113, NFLGames!$H$11:$K$555,2,FALSE)</f>
        <v>2019</v>
      </c>
      <c r="AA1113">
        <f>VLOOKUP($Y1113, NFLGames!$H$11:$K$555,3,FALSE)</f>
        <v>7</v>
      </c>
      <c r="AB1113" s="6">
        <f>IF(A1114=0, 0, AH1114-tbl_pbp[[#This Row],[Saints Win %]])</f>
        <v>2.5000000000000133E-2</v>
      </c>
      <c r="AE1113">
        <f>ABS(tbl_pbp[[#This Row],[play.homeScore]]-tbl_pbp[[#This Row],[play.awayScore]])</f>
        <v>2</v>
      </c>
      <c r="AF1113">
        <f>IF(tbl_pbp[[#This Row],[Play Saints Win % Increase]]&gt;=$AF$4,1,0)</f>
        <v>0</v>
      </c>
      <c r="AG1113" t="str">
        <f>VLOOKUP(tbl_pbp[[#This Row],[gameId]], games!$B$2:$T$40, 9, FALSE)</f>
        <v>new-orleans-saints</v>
      </c>
      <c r="AH1113" s="5">
        <f>IF(tbl_pbp[[#This Row],[AwayTeam]] &lt;&gt; "new-orleans-saints", tbl_pbp[[#This Row],[homeWinPercentage]], 1-tbl_pbp[[#This Row],[homeWinPercentage]])</f>
        <v>0.54499999999999993</v>
      </c>
      <c r="AI1113" s="13">
        <f>tbl_pbp[[#This Row],[Kamara]]*tbl_pbp[[#This Row],[Impactful Play]]</f>
        <v>0</v>
      </c>
      <c r="AJ1113" s="13">
        <f>tbl_pbp[[#This Row],[Thomas]]*tbl_pbp[[#This Row],[Impactful Play]]</f>
        <v>0</v>
      </c>
      <c r="AK1113" s="13" t="str">
        <f>VLOOKUP(tbl_pbp[[#This Row],[Play Saints Win % Increase]], tbl_impact[],3,TRUE)</f>
        <v>Scented (0 to +5%)</v>
      </c>
    </row>
    <row r="1114" spans="1:37">
      <c r="A1114" s="1">
        <v>101</v>
      </c>
      <c r="B1114" s="5">
        <v>0.43</v>
      </c>
      <c r="C1114" t="s">
        <v>11395</v>
      </c>
      <c r="D1114">
        <v>0</v>
      </c>
      <c r="E1114">
        <v>0</v>
      </c>
      <c r="F1114">
        <v>3</v>
      </c>
      <c r="G1114">
        <v>10</v>
      </c>
      <c r="H1114">
        <v>12</v>
      </c>
      <c r="I1114">
        <v>3</v>
      </c>
      <c r="J1114">
        <v>68</v>
      </c>
      <c r="K1114" t="s">
        <v>29</v>
      </c>
      <c r="L1114">
        <v>3</v>
      </c>
      <c r="M1114">
        <v>68</v>
      </c>
      <c r="N1114" t="s">
        <v>11396</v>
      </c>
      <c r="O1114" t="s">
        <v>307</v>
      </c>
      <c r="P1114" t="s">
        <v>45</v>
      </c>
      <c r="Q1114" t="s">
        <v>46</v>
      </c>
      <c r="R1114" t="s">
        <v>47</v>
      </c>
      <c r="S1114" t="s">
        <v>375</v>
      </c>
      <c r="T1114" t="s">
        <v>129</v>
      </c>
      <c r="U1114" t="s">
        <v>3035</v>
      </c>
      <c r="V1114" t="s">
        <v>11144</v>
      </c>
      <c r="X1114" t="str">
        <f>VLOOKUP(pbp!V3864, games!$B$2:$R$40, 3, FALSE)</f>
        <v>2020-11-01T21:25Z</v>
      </c>
      <c r="Y1114">
        <f>VLOOKUP(1*V1114,NFLGames!$H$11:$H$555,1,FALSE)</f>
        <v>401127982</v>
      </c>
      <c r="Z1114">
        <f>VLOOKUP($Y1114, NFLGames!$H$11:$K$555,2,FALSE)</f>
        <v>2019</v>
      </c>
      <c r="AA1114">
        <f>VLOOKUP($Y1114, NFLGames!$H$11:$K$555,3,FALSE)</f>
        <v>7</v>
      </c>
      <c r="AB1114" s="6">
        <f>IF(A1115=0, 0, AH1115-tbl_pbp[[#This Row],[Saints Win %]])</f>
        <v>3.5999999999999921E-2</v>
      </c>
      <c r="AE1114">
        <f>ABS(tbl_pbp[[#This Row],[play.homeScore]]-tbl_pbp[[#This Row],[play.awayScore]])</f>
        <v>2</v>
      </c>
      <c r="AF1114">
        <f>IF(tbl_pbp[[#This Row],[Play Saints Win % Increase]]&gt;=$AF$4,1,0)</f>
        <v>0</v>
      </c>
      <c r="AG1114" t="str">
        <f>VLOOKUP(tbl_pbp[[#This Row],[gameId]], games!$B$2:$T$40, 9, FALSE)</f>
        <v>new-orleans-saints</v>
      </c>
      <c r="AH1114" s="5">
        <f>IF(tbl_pbp[[#This Row],[AwayTeam]] &lt;&gt; "new-orleans-saints", tbl_pbp[[#This Row],[homeWinPercentage]], 1-tbl_pbp[[#This Row],[homeWinPercentage]])</f>
        <v>0.57000000000000006</v>
      </c>
      <c r="AI1114" s="13">
        <f>tbl_pbp[[#This Row],[Kamara]]*tbl_pbp[[#This Row],[Impactful Play]]</f>
        <v>0</v>
      </c>
      <c r="AJ1114" s="13">
        <f>tbl_pbp[[#This Row],[Thomas]]*tbl_pbp[[#This Row],[Impactful Play]]</f>
        <v>0</v>
      </c>
      <c r="AK1114" s="13" t="str">
        <f>VLOOKUP(tbl_pbp[[#This Row],[Play Saints Win % Increase]], tbl_impact[],3,TRUE)</f>
        <v>Scented (0 to +5%)</v>
      </c>
    </row>
    <row r="1115" spans="1:37">
      <c r="A1115" s="1">
        <v>102</v>
      </c>
      <c r="B1115" s="5">
        <v>0.39400000000000002</v>
      </c>
      <c r="C1115" t="s">
        <v>11397</v>
      </c>
      <c r="D1115">
        <v>0</v>
      </c>
      <c r="E1115">
        <v>0</v>
      </c>
      <c r="F1115">
        <v>3</v>
      </c>
      <c r="G1115">
        <v>10</v>
      </c>
      <c r="H1115">
        <v>12</v>
      </c>
      <c r="I1115">
        <v>10</v>
      </c>
      <c r="J1115">
        <v>65</v>
      </c>
      <c r="K1115" t="s">
        <v>29</v>
      </c>
      <c r="L1115">
        <v>1</v>
      </c>
      <c r="M1115">
        <v>65</v>
      </c>
      <c r="N1115" t="s">
        <v>11398</v>
      </c>
      <c r="O1115" t="s">
        <v>1030</v>
      </c>
      <c r="P1115" t="s">
        <v>45</v>
      </c>
      <c r="Q1115" t="s">
        <v>46</v>
      </c>
      <c r="R1115" t="s">
        <v>47</v>
      </c>
      <c r="S1115" t="s">
        <v>33</v>
      </c>
      <c r="T1115" t="s">
        <v>202</v>
      </c>
      <c r="U1115" t="s">
        <v>255</v>
      </c>
      <c r="V1115" t="s">
        <v>11144</v>
      </c>
      <c r="X1115" t="str">
        <f>VLOOKUP(pbp!V3865, games!$B$2:$R$40, 3, FALSE)</f>
        <v>2020-11-01T21:25Z</v>
      </c>
      <c r="Y1115">
        <f>VLOOKUP(1*V1115,NFLGames!$H$11:$H$555,1,FALSE)</f>
        <v>401127982</v>
      </c>
      <c r="Z1115">
        <f>VLOOKUP($Y1115, NFLGames!$H$11:$K$555,2,FALSE)</f>
        <v>2019</v>
      </c>
      <c r="AA1115">
        <f>VLOOKUP($Y1115, NFLGames!$H$11:$K$555,3,FALSE)</f>
        <v>7</v>
      </c>
      <c r="AB1115" s="6">
        <f>IF(A1116=0, 0, AH1116-tbl_pbp[[#This Row],[Saints Win %]])</f>
        <v>0.11399999999999999</v>
      </c>
      <c r="AE1115">
        <f>ABS(tbl_pbp[[#This Row],[play.homeScore]]-tbl_pbp[[#This Row],[play.awayScore]])</f>
        <v>2</v>
      </c>
      <c r="AF1115">
        <f>IF(tbl_pbp[[#This Row],[Play Saints Win % Increase]]&gt;=$AF$4,1,0)</f>
        <v>1</v>
      </c>
      <c r="AG1115" t="str">
        <f>VLOOKUP(tbl_pbp[[#This Row],[gameId]], games!$B$2:$T$40, 9, FALSE)</f>
        <v>new-orleans-saints</v>
      </c>
      <c r="AH1115" s="5">
        <f>IF(tbl_pbp[[#This Row],[AwayTeam]] &lt;&gt; "new-orleans-saints", tbl_pbp[[#This Row],[homeWinPercentage]], 1-tbl_pbp[[#This Row],[homeWinPercentage]])</f>
        <v>0.60599999999999998</v>
      </c>
      <c r="AI1115" s="13">
        <f>tbl_pbp[[#This Row],[Kamara]]*tbl_pbp[[#This Row],[Impactful Play]]</f>
        <v>0</v>
      </c>
      <c r="AJ1115" s="13">
        <f>tbl_pbp[[#This Row],[Thomas]]*tbl_pbp[[#This Row],[Impactful Play]]</f>
        <v>0</v>
      </c>
      <c r="AK1115" s="13" t="str">
        <f>VLOOKUP(tbl_pbp[[#This Row],[Play Saints Win % Increase]], tbl_impact[],3,TRUE)</f>
        <v>Fragrant (10% to 20%)</v>
      </c>
    </row>
    <row r="1116" spans="1:37">
      <c r="A1116" s="1">
        <v>103</v>
      </c>
      <c r="B1116" s="5">
        <v>0.28000000000000003</v>
      </c>
      <c r="C1116" t="s">
        <v>11399</v>
      </c>
      <c r="D1116">
        <v>0</v>
      </c>
      <c r="E1116">
        <v>0</v>
      </c>
      <c r="F1116">
        <v>3</v>
      </c>
      <c r="G1116">
        <v>10</v>
      </c>
      <c r="H1116">
        <v>12</v>
      </c>
      <c r="I1116">
        <v>10</v>
      </c>
      <c r="J1116">
        <v>48</v>
      </c>
      <c r="K1116" t="s">
        <v>29</v>
      </c>
      <c r="L1116">
        <v>1</v>
      </c>
      <c r="M1116">
        <v>48</v>
      </c>
      <c r="N1116" t="s">
        <v>11400</v>
      </c>
      <c r="O1116" t="s">
        <v>314</v>
      </c>
      <c r="P1116" t="s">
        <v>30</v>
      </c>
      <c r="Q1116" t="s">
        <v>31</v>
      </c>
      <c r="R1116" t="s">
        <v>32</v>
      </c>
      <c r="S1116" t="s">
        <v>33</v>
      </c>
      <c r="T1116" t="s">
        <v>55</v>
      </c>
      <c r="U1116" t="s">
        <v>11401</v>
      </c>
      <c r="V1116" t="s">
        <v>11144</v>
      </c>
      <c r="X1116" t="str">
        <f>VLOOKUP(pbp!V3866, games!$B$2:$R$40, 3, FALSE)</f>
        <v>2020-11-01T21:25Z</v>
      </c>
      <c r="Y1116">
        <f>VLOOKUP(1*V1116,NFLGames!$H$11:$H$555,1,FALSE)</f>
        <v>401127982</v>
      </c>
      <c r="Z1116">
        <f>VLOOKUP($Y1116, NFLGames!$H$11:$K$555,2,FALSE)</f>
        <v>2019</v>
      </c>
      <c r="AA1116">
        <f>VLOOKUP($Y1116, NFLGames!$H$11:$K$555,3,FALSE)</f>
        <v>7</v>
      </c>
      <c r="AB1116" s="6">
        <f>IF(A1117=0, 0, AH1117-tbl_pbp[[#This Row],[Saints Win %]])</f>
        <v>4.500000000000004E-2</v>
      </c>
      <c r="AE1116">
        <f>ABS(tbl_pbp[[#This Row],[play.homeScore]]-tbl_pbp[[#This Row],[play.awayScore]])</f>
        <v>2</v>
      </c>
      <c r="AF1116">
        <f>IF(tbl_pbp[[#This Row],[Play Saints Win % Increase]]&gt;=$AF$4,1,0)</f>
        <v>0</v>
      </c>
      <c r="AG1116" t="str">
        <f>VLOOKUP(tbl_pbp[[#This Row],[gameId]], games!$B$2:$T$40, 9, FALSE)</f>
        <v>new-orleans-saints</v>
      </c>
      <c r="AH1116" s="5">
        <f>IF(tbl_pbp[[#This Row],[AwayTeam]] &lt;&gt; "new-orleans-saints", tbl_pbp[[#This Row],[homeWinPercentage]], 1-tbl_pbp[[#This Row],[homeWinPercentage]])</f>
        <v>0.72</v>
      </c>
      <c r="AI1116" s="13">
        <f>tbl_pbp[[#This Row],[Kamara]]*tbl_pbp[[#This Row],[Impactful Play]]</f>
        <v>0</v>
      </c>
      <c r="AJ1116" s="13">
        <f>tbl_pbp[[#This Row],[Thomas]]*tbl_pbp[[#This Row],[Impactful Play]]</f>
        <v>0</v>
      </c>
      <c r="AK1116" s="13" t="str">
        <f>VLOOKUP(tbl_pbp[[#This Row],[Play Saints Win % Increase]], tbl_impact[],3,TRUE)</f>
        <v>Scented (0 to +5%)</v>
      </c>
    </row>
    <row r="1117" spans="1:37">
      <c r="A1117" s="1">
        <v>104</v>
      </c>
      <c r="B1117" s="5">
        <v>0.23499999999999999</v>
      </c>
      <c r="C1117" t="s">
        <v>11402</v>
      </c>
      <c r="D1117">
        <v>0</v>
      </c>
      <c r="E1117">
        <v>0</v>
      </c>
      <c r="F1117">
        <v>3</v>
      </c>
      <c r="G1117">
        <v>10</v>
      </c>
      <c r="H1117">
        <v>19</v>
      </c>
      <c r="I1117">
        <v>3</v>
      </c>
      <c r="J1117">
        <v>3</v>
      </c>
      <c r="K1117" t="s">
        <v>29</v>
      </c>
      <c r="L1117">
        <v>1</v>
      </c>
      <c r="M1117">
        <v>3</v>
      </c>
      <c r="N1117" t="s">
        <v>2338</v>
      </c>
      <c r="O1117" t="s">
        <v>513</v>
      </c>
      <c r="P1117" t="s">
        <v>326</v>
      </c>
      <c r="Q1117" t="s">
        <v>327</v>
      </c>
      <c r="R1117" t="s">
        <v>105</v>
      </c>
      <c r="S1117" t="s">
        <v>283</v>
      </c>
      <c r="T1117" t="s">
        <v>328</v>
      </c>
      <c r="U1117" t="s">
        <v>11403</v>
      </c>
      <c r="V1117" t="s">
        <v>11144</v>
      </c>
      <c r="X1117" t="str">
        <f>VLOOKUP(pbp!V3867, games!$B$2:$R$40, 3, FALSE)</f>
        <v>2020-11-01T21:25Z</v>
      </c>
      <c r="Y1117">
        <f>VLOOKUP(1*V1117,NFLGames!$H$11:$H$555,1,FALSE)</f>
        <v>401127982</v>
      </c>
      <c r="Z1117">
        <f>VLOOKUP($Y1117, NFLGames!$H$11:$K$555,2,FALSE)</f>
        <v>2019</v>
      </c>
      <c r="AA1117">
        <f>VLOOKUP($Y1117, NFLGames!$H$11:$K$555,3,FALSE)</f>
        <v>7</v>
      </c>
      <c r="AB1117" s="6">
        <f>IF(A1118=0, 0, AH1118-tbl_pbp[[#This Row],[Saints Win %]])</f>
        <v>-6.0000000000000053E-3</v>
      </c>
      <c r="AE1117">
        <f>ABS(tbl_pbp[[#This Row],[play.homeScore]]-tbl_pbp[[#This Row],[play.awayScore]])</f>
        <v>9</v>
      </c>
      <c r="AF1117">
        <f>IF(tbl_pbp[[#This Row],[Play Saints Win % Increase]]&gt;=$AF$4,1,0)</f>
        <v>0</v>
      </c>
      <c r="AG1117" t="str">
        <f>VLOOKUP(tbl_pbp[[#This Row],[gameId]], games!$B$2:$T$40, 9, FALSE)</f>
        <v>new-orleans-saints</v>
      </c>
      <c r="AH1117" s="5">
        <f>IF(tbl_pbp[[#This Row],[AwayTeam]] &lt;&gt; "new-orleans-saints", tbl_pbp[[#This Row],[homeWinPercentage]], 1-tbl_pbp[[#This Row],[homeWinPercentage]])</f>
        <v>0.76500000000000001</v>
      </c>
      <c r="AI1117" s="13">
        <f>tbl_pbp[[#This Row],[Kamara]]*tbl_pbp[[#This Row],[Impactful Play]]</f>
        <v>0</v>
      </c>
      <c r="AJ1117" s="13">
        <f>tbl_pbp[[#This Row],[Thomas]]*tbl_pbp[[#This Row],[Impactful Play]]</f>
        <v>0</v>
      </c>
      <c r="AK1117" s="13" t="str">
        <f>VLOOKUP(tbl_pbp[[#This Row],[Play Saints Win % Increase]], tbl_impact[],3,TRUE)</f>
        <v>Bad (0 to -5%)</v>
      </c>
    </row>
    <row r="1118" spans="1:37">
      <c r="A1118" s="1">
        <v>105</v>
      </c>
      <c r="B1118" s="5">
        <v>0.24099999999999999</v>
      </c>
      <c r="C1118" t="s">
        <v>11404</v>
      </c>
      <c r="D1118">
        <v>0</v>
      </c>
      <c r="E1118">
        <v>0</v>
      </c>
      <c r="F1118">
        <v>3</v>
      </c>
      <c r="G1118">
        <v>10</v>
      </c>
      <c r="H1118">
        <v>19</v>
      </c>
      <c r="I1118">
        <v>0</v>
      </c>
      <c r="J1118">
        <v>65</v>
      </c>
      <c r="K1118" t="s">
        <v>29</v>
      </c>
      <c r="L1118">
        <v>0</v>
      </c>
      <c r="M1118">
        <v>65</v>
      </c>
      <c r="N1118" t="s">
        <v>11405</v>
      </c>
      <c r="O1118" t="s">
        <v>513</v>
      </c>
      <c r="P1118" t="s">
        <v>25</v>
      </c>
      <c r="Q1118" t="s">
        <v>26</v>
      </c>
      <c r="R1118" t="s">
        <v>27</v>
      </c>
      <c r="V1118" t="s">
        <v>11144</v>
      </c>
      <c r="X1118" t="str">
        <f>VLOOKUP(pbp!V3868, games!$B$2:$R$40, 3, FALSE)</f>
        <v>2020-11-01T21:25Z</v>
      </c>
      <c r="Y1118">
        <f>VLOOKUP(1*V1118,NFLGames!$H$11:$H$555,1,FALSE)</f>
        <v>401127982</v>
      </c>
      <c r="Z1118">
        <f>VLOOKUP($Y1118, NFLGames!$H$11:$K$555,2,FALSE)</f>
        <v>2019</v>
      </c>
      <c r="AA1118">
        <f>VLOOKUP($Y1118, NFLGames!$H$11:$K$555,3,FALSE)</f>
        <v>7</v>
      </c>
      <c r="AB1118" s="6">
        <f>IF(A1119=0, 0, AH1119-tbl_pbp[[#This Row],[Saints Win %]])</f>
        <v>-4.0000000000000036E-3</v>
      </c>
      <c r="AE1118">
        <f>ABS(tbl_pbp[[#This Row],[play.homeScore]]-tbl_pbp[[#This Row],[play.awayScore]])</f>
        <v>9</v>
      </c>
      <c r="AF1118">
        <f>IF(tbl_pbp[[#This Row],[Play Saints Win % Increase]]&gt;=$AF$4,1,0)</f>
        <v>0</v>
      </c>
      <c r="AG1118" t="str">
        <f>VLOOKUP(tbl_pbp[[#This Row],[gameId]], games!$B$2:$T$40, 9, FALSE)</f>
        <v>new-orleans-saints</v>
      </c>
      <c r="AH1118" s="5">
        <f>IF(tbl_pbp[[#This Row],[AwayTeam]] &lt;&gt; "new-orleans-saints", tbl_pbp[[#This Row],[homeWinPercentage]], 1-tbl_pbp[[#This Row],[homeWinPercentage]])</f>
        <v>0.75900000000000001</v>
      </c>
      <c r="AI1118" s="13">
        <f>tbl_pbp[[#This Row],[Kamara]]*tbl_pbp[[#This Row],[Impactful Play]]</f>
        <v>0</v>
      </c>
      <c r="AJ1118" s="13">
        <f>tbl_pbp[[#This Row],[Thomas]]*tbl_pbp[[#This Row],[Impactful Play]]</f>
        <v>0</v>
      </c>
      <c r="AK1118" s="13" t="str">
        <f>VLOOKUP(tbl_pbp[[#This Row],[Play Saints Win % Increase]], tbl_impact[],3,TRUE)</f>
        <v>Bad (0 to -5%)</v>
      </c>
    </row>
    <row r="1119" spans="1:37">
      <c r="A1119" s="1">
        <v>106</v>
      </c>
      <c r="B1119" s="5">
        <v>0.245</v>
      </c>
      <c r="C1119" t="s">
        <v>11406</v>
      </c>
      <c r="D1119">
        <v>0</v>
      </c>
      <c r="E1119">
        <v>0</v>
      </c>
      <c r="F1119">
        <v>3</v>
      </c>
      <c r="G1119">
        <v>10</v>
      </c>
      <c r="H1119">
        <v>19</v>
      </c>
      <c r="I1119">
        <v>10</v>
      </c>
      <c r="J1119">
        <v>25</v>
      </c>
      <c r="K1119" t="s">
        <v>22</v>
      </c>
      <c r="L1119">
        <v>1</v>
      </c>
      <c r="M1119">
        <v>75</v>
      </c>
      <c r="N1119" t="s">
        <v>11407</v>
      </c>
      <c r="O1119" t="s">
        <v>902</v>
      </c>
      <c r="P1119" t="s">
        <v>533</v>
      </c>
      <c r="Q1119" t="s">
        <v>534</v>
      </c>
      <c r="S1119" t="s">
        <v>33</v>
      </c>
      <c r="T1119" t="s">
        <v>289</v>
      </c>
      <c r="U1119" t="s">
        <v>290</v>
      </c>
      <c r="V1119" t="s">
        <v>11144</v>
      </c>
      <c r="X1119" t="str">
        <f>VLOOKUP(pbp!V3869, games!$B$2:$R$40, 3, FALSE)</f>
        <v>2020-11-01T21:25Z</v>
      </c>
      <c r="Y1119">
        <f>VLOOKUP(1*V1119,NFLGames!$H$11:$H$555,1,FALSE)</f>
        <v>401127982</v>
      </c>
      <c r="Z1119">
        <f>VLOOKUP($Y1119, NFLGames!$H$11:$K$555,2,FALSE)</f>
        <v>2019</v>
      </c>
      <c r="AA1119">
        <f>VLOOKUP($Y1119, NFLGames!$H$11:$K$555,3,FALSE)</f>
        <v>7</v>
      </c>
      <c r="AB1119" s="6">
        <f>IF(A1120=0, 0, AH1120-tbl_pbp[[#This Row],[Saints Win %]])</f>
        <v>0.10399999999999998</v>
      </c>
      <c r="AE1119">
        <f>ABS(tbl_pbp[[#This Row],[play.homeScore]]-tbl_pbp[[#This Row],[play.awayScore]])</f>
        <v>9</v>
      </c>
      <c r="AF1119">
        <f>IF(tbl_pbp[[#This Row],[Play Saints Win % Increase]]&gt;=$AF$4,1,0)</f>
        <v>1</v>
      </c>
      <c r="AG1119" t="str">
        <f>VLOOKUP(tbl_pbp[[#This Row],[gameId]], games!$B$2:$T$40, 9, FALSE)</f>
        <v>new-orleans-saints</v>
      </c>
      <c r="AH1119" s="5">
        <f>IF(tbl_pbp[[#This Row],[AwayTeam]] &lt;&gt; "new-orleans-saints", tbl_pbp[[#This Row],[homeWinPercentage]], 1-tbl_pbp[[#This Row],[homeWinPercentage]])</f>
        <v>0.755</v>
      </c>
      <c r="AI1119" s="13">
        <f>tbl_pbp[[#This Row],[Kamara]]*tbl_pbp[[#This Row],[Impactful Play]]</f>
        <v>0</v>
      </c>
      <c r="AJ1119" s="13">
        <f>tbl_pbp[[#This Row],[Thomas]]*tbl_pbp[[#This Row],[Impactful Play]]</f>
        <v>0</v>
      </c>
      <c r="AK1119" s="13" t="str">
        <f>VLOOKUP(tbl_pbp[[#This Row],[Play Saints Win % Increase]], tbl_impact[],3,TRUE)</f>
        <v>Fragrant (10% to 20%)</v>
      </c>
    </row>
    <row r="1120" spans="1:37">
      <c r="A1120" s="1">
        <v>107</v>
      </c>
      <c r="B1120" s="5">
        <v>0.14099999999999999</v>
      </c>
      <c r="C1120" t="s">
        <v>11408</v>
      </c>
      <c r="D1120">
        <v>0</v>
      </c>
      <c r="E1120">
        <v>0</v>
      </c>
      <c r="F1120">
        <v>3</v>
      </c>
      <c r="G1120">
        <v>10</v>
      </c>
      <c r="H1120">
        <v>19</v>
      </c>
      <c r="I1120">
        <v>10</v>
      </c>
      <c r="J1120">
        <v>29</v>
      </c>
      <c r="K1120" t="s">
        <v>29</v>
      </c>
      <c r="L1120">
        <v>1</v>
      </c>
      <c r="M1120">
        <v>29</v>
      </c>
      <c r="N1120" t="s">
        <v>11409</v>
      </c>
      <c r="O1120" t="s">
        <v>902</v>
      </c>
      <c r="P1120" t="s">
        <v>45</v>
      </c>
      <c r="Q1120" t="s">
        <v>46</v>
      </c>
      <c r="R1120" t="s">
        <v>47</v>
      </c>
      <c r="S1120" t="s">
        <v>33</v>
      </c>
      <c r="T1120" t="s">
        <v>112</v>
      </c>
      <c r="U1120" t="s">
        <v>3971</v>
      </c>
      <c r="V1120" t="s">
        <v>11144</v>
      </c>
      <c r="X1120" t="str">
        <f>VLOOKUP(pbp!V3870, games!$B$2:$R$40, 3, FALSE)</f>
        <v>2020-11-01T21:25Z</v>
      </c>
      <c r="Y1120">
        <f>VLOOKUP(1*V1120,NFLGames!$H$11:$H$555,1,FALSE)</f>
        <v>401127982</v>
      </c>
      <c r="Z1120">
        <f>VLOOKUP($Y1120, NFLGames!$H$11:$K$555,2,FALSE)</f>
        <v>2019</v>
      </c>
      <c r="AA1120">
        <f>VLOOKUP($Y1120, NFLGames!$H$11:$K$555,3,FALSE)</f>
        <v>7</v>
      </c>
      <c r="AB1120" s="6">
        <f>IF(A1121=0, 0, AH1121-tbl_pbp[[#This Row],[Saints Win %]])</f>
        <v>-3.8000000000000034E-2</v>
      </c>
      <c r="AE1120">
        <f>ABS(tbl_pbp[[#This Row],[play.homeScore]]-tbl_pbp[[#This Row],[play.awayScore]])</f>
        <v>9</v>
      </c>
      <c r="AF1120">
        <f>IF(tbl_pbp[[#This Row],[Play Saints Win % Increase]]&gt;=$AF$4,1,0)</f>
        <v>0</v>
      </c>
      <c r="AG1120" t="str">
        <f>VLOOKUP(tbl_pbp[[#This Row],[gameId]], games!$B$2:$T$40, 9, FALSE)</f>
        <v>new-orleans-saints</v>
      </c>
      <c r="AH1120" s="5">
        <f>IF(tbl_pbp[[#This Row],[AwayTeam]] &lt;&gt; "new-orleans-saints", tbl_pbp[[#This Row],[homeWinPercentage]], 1-tbl_pbp[[#This Row],[homeWinPercentage]])</f>
        <v>0.85899999999999999</v>
      </c>
      <c r="AI1120" s="13">
        <f>tbl_pbp[[#This Row],[Kamara]]*tbl_pbp[[#This Row],[Impactful Play]]</f>
        <v>0</v>
      </c>
      <c r="AJ1120" s="13">
        <f>tbl_pbp[[#This Row],[Thomas]]*tbl_pbp[[#This Row],[Impactful Play]]</f>
        <v>0</v>
      </c>
      <c r="AK1120" s="13" t="str">
        <f>VLOOKUP(tbl_pbp[[#This Row],[Play Saints Win % Increase]], tbl_impact[],3,TRUE)</f>
        <v>Bad (0 to -5%)</v>
      </c>
    </row>
    <row r="1121" spans="1:37">
      <c r="A1121" s="1">
        <v>108</v>
      </c>
      <c r="B1121" s="5">
        <v>0.17899999999999999</v>
      </c>
      <c r="C1121" t="s">
        <v>11410</v>
      </c>
      <c r="D1121">
        <v>0</v>
      </c>
      <c r="E1121">
        <v>0</v>
      </c>
      <c r="F1121">
        <v>3</v>
      </c>
      <c r="G1121">
        <v>10</v>
      </c>
      <c r="H1121">
        <v>19</v>
      </c>
      <c r="I1121">
        <v>7</v>
      </c>
      <c r="J1121">
        <v>26</v>
      </c>
      <c r="K1121" t="s">
        <v>29</v>
      </c>
      <c r="L1121">
        <v>2</v>
      </c>
      <c r="M1121">
        <v>26</v>
      </c>
      <c r="N1121" t="s">
        <v>11411</v>
      </c>
      <c r="O1121" t="s">
        <v>3169</v>
      </c>
      <c r="P1121" t="s">
        <v>167</v>
      </c>
      <c r="Q1121" t="s">
        <v>168</v>
      </c>
      <c r="S1121" t="s">
        <v>220</v>
      </c>
      <c r="T1121" t="s">
        <v>242</v>
      </c>
      <c r="U1121" t="s">
        <v>11412</v>
      </c>
      <c r="V1121" t="s">
        <v>11144</v>
      </c>
      <c r="X1121" t="str">
        <f>VLOOKUP(pbp!V3871, games!$B$2:$R$40, 3, FALSE)</f>
        <v>2020-11-01T21:25Z</v>
      </c>
      <c r="Y1121">
        <f>VLOOKUP(1*V1121,NFLGames!$H$11:$H$555,1,FALSE)</f>
        <v>401127982</v>
      </c>
      <c r="Z1121">
        <f>VLOOKUP($Y1121, NFLGames!$H$11:$K$555,2,FALSE)</f>
        <v>2019</v>
      </c>
      <c r="AA1121">
        <f>VLOOKUP($Y1121, NFLGames!$H$11:$K$555,3,FALSE)</f>
        <v>7</v>
      </c>
      <c r="AB1121" s="6">
        <f>IF(A1122=0, 0, AH1122-tbl_pbp[[#This Row],[Saints Win %]])</f>
        <v>-4.9999999999998934E-3</v>
      </c>
      <c r="AE1121">
        <f>ABS(tbl_pbp[[#This Row],[play.homeScore]]-tbl_pbp[[#This Row],[play.awayScore]])</f>
        <v>9</v>
      </c>
      <c r="AF1121">
        <f>IF(tbl_pbp[[#This Row],[Play Saints Win % Increase]]&gt;=$AF$4,1,0)</f>
        <v>0</v>
      </c>
      <c r="AG1121" t="str">
        <f>VLOOKUP(tbl_pbp[[#This Row],[gameId]], games!$B$2:$T$40, 9, FALSE)</f>
        <v>new-orleans-saints</v>
      </c>
      <c r="AH1121" s="5">
        <f>IF(tbl_pbp[[#This Row],[AwayTeam]] &lt;&gt; "new-orleans-saints", tbl_pbp[[#This Row],[homeWinPercentage]], 1-tbl_pbp[[#This Row],[homeWinPercentage]])</f>
        <v>0.82099999999999995</v>
      </c>
      <c r="AI1121" s="13">
        <f>tbl_pbp[[#This Row],[Kamara]]*tbl_pbp[[#This Row],[Impactful Play]]</f>
        <v>0</v>
      </c>
      <c r="AJ1121" s="13">
        <f>tbl_pbp[[#This Row],[Thomas]]*tbl_pbp[[#This Row],[Impactful Play]]</f>
        <v>0</v>
      </c>
      <c r="AK1121" s="13" t="str">
        <f>VLOOKUP(tbl_pbp[[#This Row],[Play Saints Win % Increase]], tbl_impact[],3,TRUE)</f>
        <v>Bad (0 to -5%)</v>
      </c>
    </row>
    <row r="1122" spans="1:37">
      <c r="A1122" s="1">
        <v>109</v>
      </c>
      <c r="B1122" s="5">
        <v>0.184</v>
      </c>
      <c r="C1122" t="s">
        <v>11413</v>
      </c>
      <c r="D1122">
        <v>0</v>
      </c>
      <c r="E1122">
        <v>0</v>
      </c>
      <c r="F1122">
        <v>3</v>
      </c>
      <c r="G1122">
        <v>10</v>
      </c>
      <c r="H1122">
        <v>19</v>
      </c>
      <c r="I1122">
        <v>15</v>
      </c>
      <c r="J1122">
        <v>34</v>
      </c>
      <c r="K1122" t="s">
        <v>29</v>
      </c>
      <c r="L1122">
        <v>3</v>
      </c>
      <c r="M1122">
        <v>34</v>
      </c>
      <c r="N1122" t="s">
        <v>11414</v>
      </c>
      <c r="O1122" t="s">
        <v>1646</v>
      </c>
      <c r="P1122" t="s">
        <v>22</v>
      </c>
      <c r="Q1122" t="s">
        <v>37</v>
      </c>
      <c r="S1122" t="s">
        <v>259</v>
      </c>
      <c r="T1122" t="s">
        <v>213</v>
      </c>
      <c r="U1122" t="s">
        <v>11415</v>
      </c>
      <c r="V1122" t="s">
        <v>11144</v>
      </c>
      <c r="X1122" t="str">
        <f>VLOOKUP(pbp!V3872, games!$B$2:$R$40, 3, FALSE)</f>
        <v>2020-11-01T21:25Z</v>
      </c>
      <c r="Y1122">
        <f>VLOOKUP(1*V1122,NFLGames!$H$11:$H$555,1,FALSE)</f>
        <v>401127982</v>
      </c>
      <c r="Z1122">
        <f>VLOOKUP($Y1122, NFLGames!$H$11:$K$555,2,FALSE)</f>
        <v>2019</v>
      </c>
      <c r="AA1122">
        <f>VLOOKUP($Y1122, NFLGames!$H$11:$K$555,3,FALSE)</f>
        <v>7</v>
      </c>
      <c r="AB1122" s="6">
        <f>IF(A1123=0, 0, AH1123-tbl_pbp[[#This Row],[Saints Win %]])</f>
        <v>-7.4000000000000066E-2</v>
      </c>
      <c r="AE1122">
        <f>ABS(tbl_pbp[[#This Row],[play.homeScore]]-tbl_pbp[[#This Row],[play.awayScore]])</f>
        <v>9</v>
      </c>
      <c r="AF1122">
        <f>IF(tbl_pbp[[#This Row],[Play Saints Win % Increase]]&gt;=$AF$4,1,0)</f>
        <v>0</v>
      </c>
      <c r="AG1122" t="str">
        <f>VLOOKUP(tbl_pbp[[#This Row],[gameId]], games!$B$2:$T$40, 9, FALSE)</f>
        <v>new-orleans-saints</v>
      </c>
      <c r="AH1122" s="5">
        <f>IF(tbl_pbp[[#This Row],[AwayTeam]] &lt;&gt; "new-orleans-saints", tbl_pbp[[#This Row],[homeWinPercentage]], 1-tbl_pbp[[#This Row],[homeWinPercentage]])</f>
        <v>0.81600000000000006</v>
      </c>
      <c r="AI1122" s="13">
        <f>tbl_pbp[[#This Row],[Kamara]]*tbl_pbp[[#This Row],[Impactful Play]]</f>
        <v>0</v>
      </c>
      <c r="AJ1122" s="13">
        <f>tbl_pbp[[#This Row],[Thomas]]*tbl_pbp[[#This Row],[Impactful Play]]</f>
        <v>0</v>
      </c>
      <c r="AK1122" s="13" t="str">
        <f>VLOOKUP(tbl_pbp[[#This Row],[Play Saints Win % Increase]], tbl_impact[],3,TRUE)</f>
        <v>Smelly (worse than-5% -&gt; -10%)</v>
      </c>
    </row>
    <row r="1123" spans="1:37">
      <c r="A1123" s="1">
        <v>110</v>
      </c>
      <c r="B1123" s="5">
        <v>0.25800000000000001</v>
      </c>
      <c r="C1123" t="s">
        <v>11416</v>
      </c>
      <c r="D1123">
        <v>0</v>
      </c>
      <c r="E1123">
        <v>0</v>
      </c>
      <c r="F1123">
        <v>3</v>
      </c>
      <c r="G1123">
        <v>10</v>
      </c>
      <c r="H1123">
        <v>19</v>
      </c>
      <c r="I1123">
        <v>15</v>
      </c>
      <c r="J1123">
        <v>34</v>
      </c>
      <c r="K1123" t="s">
        <v>29</v>
      </c>
      <c r="L1123">
        <v>4</v>
      </c>
      <c r="M1123">
        <v>34</v>
      </c>
      <c r="N1123" t="s">
        <v>11417</v>
      </c>
      <c r="O1123" t="s">
        <v>270</v>
      </c>
      <c r="P1123" t="s">
        <v>151</v>
      </c>
      <c r="Q1123" t="s">
        <v>152</v>
      </c>
      <c r="R1123" t="s">
        <v>153</v>
      </c>
      <c r="S1123" t="s">
        <v>261</v>
      </c>
      <c r="T1123" t="s">
        <v>213</v>
      </c>
      <c r="U1123" t="s">
        <v>11418</v>
      </c>
      <c r="V1123" t="s">
        <v>11144</v>
      </c>
      <c r="X1123" t="str">
        <f>VLOOKUP(pbp!V3873, games!$B$2:$R$40, 3, FALSE)</f>
        <v>2020-11-01T21:25Z</v>
      </c>
      <c r="Y1123">
        <f>VLOOKUP(1*V1123,NFLGames!$H$11:$H$555,1,FALSE)</f>
        <v>401127982</v>
      </c>
      <c r="Z1123">
        <f>VLOOKUP($Y1123, NFLGames!$H$11:$K$555,2,FALSE)</f>
        <v>2019</v>
      </c>
      <c r="AA1123">
        <f>VLOOKUP($Y1123, NFLGames!$H$11:$K$555,3,FALSE)</f>
        <v>7</v>
      </c>
      <c r="AB1123" s="6">
        <f>IF(A1124=0, 0, AH1124-tbl_pbp[[#This Row],[Saints Win %]])</f>
        <v>0</v>
      </c>
      <c r="AE1123">
        <f>ABS(tbl_pbp[[#This Row],[play.homeScore]]-tbl_pbp[[#This Row],[play.awayScore]])</f>
        <v>9</v>
      </c>
      <c r="AF1123">
        <f>IF(tbl_pbp[[#This Row],[Play Saints Win % Increase]]&gt;=$AF$4,1,0)</f>
        <v>0</v>
      </c>
      <c r="AG1123" t="str">
        <f>VLOOKUP(tbl_pbp[[#This Row],[gameId]], games!$B$2:$T$40, 9, FALSE)</f>
        <v>new-orleans-saints</v>
      </c>
      <c r="AH1123" s="5">
        <f>IF(tbl_pbp[[#This Row],[AwayTeam]] &lt;&gt; "new-orleans-saints", tbl_pbp[[#This Row],[homeWinPercentage]], 1-tbl_pbp[[#This Row],[homeWinPercentage]])</f>
        <v>0.74199999999999999</v>
      </c>
      <c r="AI1123" s="13">
        <f>tbl_pbp[[#This Row],[Kamara]]*tbl_pbp[[#This Row],[Impactful Play]]</f>
        <v>0</v>
      </c>
      <c r="AJ1123" s="13">
        <f>tbl_pbp[[#This Row],[Thomas]]*tbl_pbp[[#This Row],[Impactful Play]]</f>
        <v>0</v>
      </c>
      <c r="AK1123" s="13" t="str">
        <f>VLOOKUP(tbl_pbp[[#This Row],[Play Saints Win % Increase]], tbl_impact[],3,TRUE)</f>
        <v>Scented (0 to +5%)</v>
      </c>
    </row>
    <row r="1124" spans="1:37">
      <c r="A1124" s="1">
        <v>111</v>
      </c>
      <c r="B1124" s="5">
        <v>0.25800000000000001</v>
      </c>
      <c r="C1124" t="s">
        <v>11419</v>
      </c>
      <c r="D1124">
        <v>0</v>
      </c>
      <c r="E1124">
        <v>0</v>
      </c>
      <c r="F1124">
        <v>3</v>
      </c>
      <c r="G1124">
        <v>10</v>
      </c>
      <c r="H1124">
        <v>19</v>
      </c>
      <c r="I1124">
        <v>10</v>
      </c>
      <c r="J1124">
        <v>42</v>
      </c>
      <c r="K1124" t="s">
        <v>22</v>
      </c>
      <c r="L1124">
        <v>1</v>
      </c>
      <c r="M1124">
        <v>58</v>
      </c>
      <c r="N1124" t="s">
        <v>11420</v>
      </c>
      <c r="O1124" t="s">
        <v>270</v>
      </c>
      <c r="P1124" t="s">
        <v>3787</v>
      </c>
      <c r="Q1124" t="s">
        <v>3788</v>
      </c>
      <c r="R1124" t="s">
        <v>3789</v>
      </c>
      <c r="V1124" t="s">
        <v>11144</v>
      </c>
      <c r="X1124" t="str">
        <f>VLOOKUP(pbp!V3874, games!$B$2:$R$40, 3, FALSE)</f>
        <v>2020-11-01T21:25Z</v>
      </c>
      <c r="Y1124">
        <f>VLOOKUP(1*V1124,NFLGames!$H$11:$H$555,1,FALSE)</f>
        <v>401127982</v>
      </c>
      <c r="Z1124">
        <f>VLOOKUP($Y1124, NFLGames!$H$11:$K$555,2,FALSE)</f>
        <v>2019</v>
      </c>
      <c r="AA1124">
        <f>VLOOKUP($Y1124, NFLGames!$H$11:$K$555,3,FALSE)</f>
        <v>7</v>
      </c>
      <c r="AB1124" s="6">
        <f>IF(A1125=0, 0, AH1125-tbl_pbp[[#This Row],[Saints Win %]])</f>
        <v>-1.0000000000000009E-2</v>
      </c>
      <c r="AE1124">
        <f>ABS(tbl_pbp[[#This Row],[play.homeScore]]-tbl_pbp[[#This Row],[play.awayScore]])</f>
        <v>9</v>
      </c>
      <c r="AF1124">
        <f>IF(tbl_pbp[[#This Row],[Play Saints Win % Increase]]&gt;=$AF$4,1,0)</f>
        <v>0</v>
      </c>
      <c r="AG1124" t="str">
        <f>VLOOKUP(tbl_pbp[[#This Row],[gameId]], games!$B$2:$T$40, 9, FALSE)</f>
        <v>new-orleans-saints</v>
      </c>
      <c r="AH1124" s="5">
        <f>IF(tbl_pbp[[#This Row],[AwayTeam]] &lt;&gt; "new-orleans-saints", tbl_pbp[[#This Row],[homeWinPercentage]], 1-tbl_pbp[[#This Row],[homeWinPercentage]])</f>
        <v>0.74199999999999999</v>
      </c>
      <c r="AI1124" s="13">
        <f>tbl_pbp[[#This Row],[Kamara]]*tbl_pbp[[#This Row],[Impactful Play]]</f>
        <v>0</v>
      </c>
      <c r="AJ1124" s="13">
        <f>tbl_pbp[[#This Row],[Thomas]]*tbl_pbp[[#This Row],[Impactful Play]]</f>
        <v>0</v>
      </c>
      <c r="AK1124" s="13" t="str">
        <f>VLOOKUP(tbl_pbp[[#This Row],[Play Saints Win % Increase]], tbl_impact[],3,TRUE)</f>
        <v>Bad (0 to -5%)</v>
      </c>
    </row>
    <row r="1125" spans="1:37">
      <c r="A1125" s="1">
        <v>112</v>
      </c>
      <c r="B1125" s="5">
        <v>0.26800000000000002</v>
      </c>
      <c r="C1125" t="s">
        <v>11421</v>
      </c>
      <c r="D1125">
        <v>0</v>
      </c>
      <c r="E1125">
        <v>0</v>
      </c>
      <c r="F1125">
        <v>3</v>
      </c>
      <c r="G1125">
        <v>10</v>
      </c>
      <c r="H1125">
        <v>19</v>
      </c>
      <c r="I1125">
        <v>10</v>
      </c>
      <c r="J1125">
        <v>42</v>
      </c>
      <c r="K1125" t="s">
        <v>22</v>
      </c>
      <c r="L1125">
        <v>1</v>
      </c>
      <c r="M1125">
        <v>58</v>
      </c>
      <c r="N1125" t="s">
        <v>11422</v>
      </c>
      <c r="O1125" t="s">
        <v>270</v>
      </c>
      <c r="P1125" t="s">
        <v>30</v>
      </c>
      <c r="Q1125" t="s">
        <v>31</v>
      </c>
      <c r="R1125" t="s">
        <v>32</v>
      </c>
      <c r="S1125" t="s">
        <v>33</v>
      </c>
      <c r="T1125" t="s">
        <v>158</v>
      </c>
      <c r="U1125" t="s">
        <v>11423</v>
      </c>
      <c r="V1125" t="s">
        <v>11144</v>
      </c>
      <c r="X1125" t="str">
        <f>VLOOKUP(pbp!V3875, games!$B$2:$R$40, 3, FALSE)</f>
        <v>2020-11-01T21:25Z</v>
      </c>
      <c r="Y1125">
        <f>VLOOKUP(1*V1125,NFLGames!$H$11:$H$555,1,FALSE)</f>
        <v>401127982</v>
      </c>
      <c r="Z1125">
        <f>VLOOKUP($Y1125, NFLGames!$H$11:$K$555,2,FALSE)</f>
        <v>2019</v>
      </c>
      <c r="AA1125">
        <f>VLOOKUP($Y1125, NFLGames!$H$11:$K$555,3,FALSE)</f>
        <v>7</v>
      </c>
      <c r="AB1125" s="6">
        <f>IF(A1126=0, 0, AH1126-tbl_pbp[[#This Row],[Saints Win %]])</f>
        <v>2.300000000000002E-2</v>
      </c>
      <c r="AE1125">
        <f>ABS(tbl_pbp[[#This Row],[play.homeScore]]-tbl_pbp[[#This Row],[play.awayScore]])</f>
        <v>9</v>
      </c>
      <c r="AF1125">
        <f>IF(tbl_pbp[[#This Row],[Play Saints Win % Increase]]&gt;=$AF$4,1,0)</f>
        <v>0</v>
      </c>
      <c r="AG1125" t="str">
        <f>VLOOKUP(tbl_pbp[[#This Row],[gameId]], games!$B$2:$T$40, 9, FALSE)</f>
        <v>new-orleans-saints</v>
      </c>
      <c r="AH1125" s="5">
        <f>IF(tbl_pbp[[#This Row],[AwayTeam]] &lt;&gt; "new-orleans-saints", tbl_pbp[[#This Row],[homeWinPercentage]], 1-tbl_pbp[[#This Row],[homeWinPercentage]])</f>
        <v>0.73199999999999998</v>
      </c>
      <c r="AI1125" s="13">
        <f>tbl_pbp[[#This Row],[Kamara]]*tbl_pbp[[#This Row],[Impactful Play]]</f>
        <v>0</v>
      </c>
      <c r="AJ1125" s="13">
        <f>tbl_pbp[[#This Row],[Thomas]]*tbl_pbp[[#This Row],[Impactful Play]]</f>
        <v>0</v>
      </c>
      <c r="AK1125" s="13" t="str">
        <f>VLOOKUP(tbl_pbp[[#This Row],[Play Saints Win % Increase]], tbl_impact[],3,TRUE)</f>
        <v>Scented (0 to +5%)</v>
      </c>
    </row>
    <row r="1126" spans="1:37">
      <c r="A1126" s="1">
        <v>113</v>
      </c>
      <c r="B1126" s="5">
        <v>0.245</v>
      </c>
      <c r="C1126" t="s">
        <v>11424</v>
      </c>
      <c r="D1126">
        <v>0</v>
      </c>
      <c r="E1126">
        <v>0</v>
      </c>
      <c r="F1126">
        <v>3</v>
      </c>
      <c r="G1126">
        <v>10</v>
      </c>
      <c r="H1126">
        <v>19</v>
      </c>
      <c r="I1126">
        <v>4</v>
      </c>
      <c r="J1126">
        <v>48</v>
      </c>
      <c r="K1126" t="s">
        <v>22</v>
      </c>
      <c r="L1126">
        <v>2</v>
      </c>
      <c r="M1126">
        <v>52</v>
      </c>
      <c r="N1126" t="s">
        <v>11425</v>
      </c>
      <c r="O1126" t="s">
        <v>77</v>
      </c>
      <c r="P1126" t="s">
        <v>22</v>
      </c>
      <c r="Q1126" t="s">
        <v>37</v>
      </c>
      <c r="S1126" t="s">
        <v>135</v>
      </c>
      <c r="T1126" t="s">
        <v>55</v>
      </c>
      <c r="U1126" t="s">
        <v>11426</v>
      </c>
      <c r="V1126" t="s">
        <v>11144</v>
      </c>
      <c r="X1126" t="str">
        <f>VLOOKUP(pbp!V3876, games!$B$2:$R$40, 3, FALSE)</f>
        <v>2020-11-01T21:25Z</v>
      </c>
      <c r="Y1126">
        <f>VLOOKUP(1*V1126,NFLGames!$H$11:$H$555,1,FALSE)</f>
        <v>401127982</v>
      </c>
      <c r="Z1126">
        <f>VLOOKUP($Y1126, NFLGames!$H$11:$K$555,2,FALSE)</f>
        <v>2019</v>
      </c>
      <c r="AA1126">
        <f>VLOOKUP($Y1126, NFLGames!$H$11:$K$555,3,FALSE)</f>
        <v>7</v>
      </c>
      <c r="AB1126" s="6">
        <f>IF(A1127=0, 0, AH1127-tbl_pbp[[#This Row],[Saints Win %]])</f>
        <v>5.3999999999999937E-2</v>
      </c>
      <c r="AE1126">
        <f>ABS(tbl_pbp[[#This Row],[play.homeScore]]-tbl_pbp[[#This Row],[play.awayScore]])</f>
        <v>9</v>
      </c>
      <c r="AF1126">
        <f>IF(tbl_pbp[[#This Row],[Play Saints Win % Increase]]&gt;=$AF$4,1,0)</f>
        <v>0</v>
      </c>
      <c r="AG1126" t="str">
        <f>VLOOKUP(tbl_pbp[[#This Row],[gameId]], games!$B$2:$T$40, 9, FALSE)</f>
        <v>new-orleans-saints</v>
      </c>
      <c r="AH1126" s="5">
        <f>IF(tbl_pbp[[#This Row],[AwayTeam]] &lt;&gt; "new-orleans-saints", tbl_pbp[[#This Row],[homeWinPercentage]], 1-tbl_pbp[[#This Row],[homeWinPercentage]])</f>
        <v>0.755</v>
      </c>
      <c r="AI1126" s="13">
        <f>tbl_pbp[[#This Row],[Kamara]]*tbl_pbp[[#This Row],[Impactful Play]]</f>
        <v>0</v>
      </c>
      <c r="AJ1126" s="13">
        <f>tbl_pbp[[#This Row],[Thomas]]*tbl_pbp[[#This Row],[Impactful Play]]</f>
        <v>0</v>
      </c>
      <c r="AK1126" s="13" t="str">
        <f>VLOOKUP(tbl_pbp[[#This Row],[Play Saints Win % Increase]], tbl_impact[],3,TRUE)</f>
        <v>Perfumed (5 to + 10%)</v>
      </c>
    </row>
    <row r="1127" spans="1:37">
      <c r="A1127" s="1">
        <v>114</v>
      </c>
      <c r="B1127" s="5">
        <v>0.191</v>
      </c>
      <c r="C1127" t="s">
        <v>11427</v>
      </c>
      <c r="D1127">
        <v>0</v>
      </c>
      <c r="E1127">
        <v>0</v>
      </c>
      <c r="F1127">
        <v>3</v>
      </c>
      <c r="G1127">
        <v>10</v>
      </c>
      <c r="H1127">
        <v>19</v>
      </c>
      <c r="I1127">
        <v>4</v>
      </c>
      <c r="J1127">
        <v>48</v>
      </c>
      <c r="K1127" t="s">
        <v>22</v>
      </c>
      <c r="L1127">
        <v>3</v>
      </c>
      <c r="M1127">
        <v>52</v>
      </c>
      <c r="N1127" t="s">
        <v>11428</v>
      </c>
      <c r="O1127" t="s">
        <v>4857</v>
      </c>
      <c r="P1127" t="s">
        <v>167</v>
      </c>
      <c r="Q1127" t="s">
        <v>168</v>
      </c>
      <c r="S1127" t="s">
        <v>63</v>
      </c>
      <c r="T1127" t="s">
        <v>55</v>
      </c>
      <c r="U1127" t="s">
        <v>11429</v>
      </c>
      <c r="V1127" t="s">
        <v>11144</v>
      </c>
      <c r="X1127" t="str">
        <f>VLOOKUP(pbp!V3877, games!$B$2:$R$40, 3, FALSE)</f>
        <v>2020-11-01T21:25Z</v>
      </c>
      <c r="Y1127">
        <f>VLOOKUP(1*V1127,NFLGames!$H$11:$H$555,1,FALSE)</f>
        <v>401127982</v>
      </c>
      <c r="Z1127">
        <f>VLOOKUP($Y1127, NFLGames!$H$11:$K$555,2,FALSE)</f>
        <v>2019</v>
      </c>
      <c r="AA1127">
        <f>VLOOKUP($Y1127, NFLGames!$H$11:$K$555,3,FALSE)</f>
        <v>7</v>
      </c>
      <c r="AB1127" s="6">
        <f>IF(A1128=0, 0, AH1128-tbl_pbp[[#This Row],[Saints Win %]])</f>
        <v>7.0000000000001172E-3</v>
      </c>
      <c r="AE1127">
        <f>ABS(tbl_pbp[[#This Row],[play.homeScore]]-tbl_pbp[[#This Row],[play.awayScore]])</f>
        <v>9</v>
      </c>
      <c r="AF1127">
        <f>IF(tbl_pbp[[#This Row],[Play Saints Win % Increase]]&gt;=$AF$4,1,0)</f>
        <v>0</v>
      </c>
      <c r="AG1127" t="str">
        <f>VLOOKUP(tbl_pbp[[#This Row],[gameId]], games!$B$2:$T$40, 9, FALSE)</f>
        <v>new-orleans-saints</v>
      </c>
      <c r="AH1127" s="5">
        <f>IF(tbl_pbp[[#This Row],[AwayTeam]] &lt;&gt; "new-orleans-saints", tbl_pbp[[#This Row],[homeWinPercentage]], 1-tbl_pbp[[#This Row],[homeWinPercentage]])</f>
        <v>0.80899999999999994</v>
      </c>
      <c r="AI1127" s="13">
        <f>tbl_pbp[[#This Row],[Kamara]]*tbl_pbp[[#This Row],[Impactful Play]]</f>
        <v>0</v>
      </c>
      <c r="AJ1127" s="13">
        <f>tbl_pbp[[#This Row],[Thomas]]*tbl_pbp[[#This Row],[Impactful Play]]</f>
        <v>0</v>
      </c>
      <c r="AK1127" s="13" t="str">
        <f>VLOOKUP(tbl_pbp[[#This Row],[Play Saints Win % Increase]], tbl_impact[],3,TRUE)</f>
        <v>Scented (0 to +5%)</v>
      </c>
    </row>
    <row r="1128" spans="1:37">
      <c r="A1128" s="1">
        <v>115</v>
      </c>
      <c r="B1128" s="5">
        <v>0.184</v>
      </c>
      <c r="C1128" t="s">
        <v>11430</v>
      </c>
      <c r="D1128">
        <v>0</v>
      </c>
      <c r="E1128">
        <v>0</v>
      </c>
      <c r="F1128">
        <v>3</v>
      </c>
      <c r="G1128">
        <v>10</v>
      </c>
      <c r="H1128">
        <v>19</v>
      </c>
      <c r="I1128">
        <v>12</v>
      </c>
      <c r="J1128">
        <v>40</v>
      </c>
      <c r="K1128" t="s">
        <v>22</v>
      </c>
      <c r="L1128">
        <v>4</v>
      </c>
      <c r="M1128">
        <v>60</v>
      </c>
      <c r="N1128" t="s">
        <v>11431</v>
      </c>
      <c r="O1128" t="s">
        <v>2413</v>
      </c>
      <c r="P1128" t="s">
        <v>66</v>
      </c>
      <c r="Q1128" t="s">
        <v>67</v>
      </c>
      <c r="R1128" t="s">
        <v>68</v>
      </c>
      <c r="S1128" t="s">
        <v>204</v>
      </c>
      <c r="T1128" t="s">
        <v>61</v>
      </c>
      <c r="U1128" t="s">
        <v>11432</v>
      </c>
      <c r="V1128" t="s">
        <v>11144</v>
      </c>
      <c r="X1128" t="str">
        <f>VLOOKUP(pbp!V3878, games!$B$2:$R$40, 3, FALSE)</f>
        <v>2020-11-01T21:25Z</v>
      </c>
      <c r="Y1128">
        <f>VLOOKUP(1*V1128,NFLGames!$H$11:$H$555,1,FALSE)</f>
        <v>401127982</v>
      </c>
      <c r="Z1128">
        <f>VLOOKUP($Y1128, NFLGames!$H$11:$K$555,2,FALSE)</f>
        <v>2019</v>
      </c>
      <c r="AA1128">
        <f>VLOOKUP($Y1128, NFLGames!$H$11:$K$555,3,FALSE)</f>
        <v>7</v>
      </c>
      <c r="AB1128" s="6">
        <f>IF(A1129=0, 0, AH1129-tbl_pbp[[#This Row],[Saints Win %]])</f>
        <v>6.0000000000000053E-3</v>
      </c>
      <c r="AE1128">
        <f>ABS(tbl_pbp[[#This Row],[play.homeScore]]-tbl_pbp[[#This Row],[play.awayScore]])</f>
        <v>9</v>
      </c>
      <c r="AF1128">
        <f>IF(tbl_pbp[[#This Row],[Play Saints Win % Increase]]&gt;=$AF$4,1,0)</f>
        <v>0</v>
      </c>
      <c r="AG1128" t="str">
        <f>VLOOKUP(tbl_pbp[[#This Row],[gameId]], games!$B$2:$T$40, 9, FALSE)</f>
        <v>new-orleans-saints</v>
      </c>
      <c r="AH1128" s="5">
        <f>IF(tbl_pbp[[#This Row],[AwayTeam]] &lt;&gt; "new-orleans-saints", tbl_pbp[[#This Row],[homeWinPercentage]], 1-tbl_pbp[[#This Row],[homeWinPercentage]])</f>
        <v>0.81600000000000006</v>
      </c>
      <c r="AI1128" s="13">
        <f>tbl_pbp[[#This Row],[Kamara]]*tbl_pbp[[#This Row],[Impactful Play]]</f>
        <v>0</v>
      </c>
      <c r="AJ1128" s="13">
        <f>tbl_pbp[[#This Row],[Thomas]]*tbl_pbp[[#This Row],[Impactful Play]]</f>
        <v>0</v>
      </c>
      <c r="AK1128" s="13" t="str">
        <f>VLOOKUP(tbl_pbp[[#This Row],[Play Saints Win % Increase]], tbl_impact[],3,TRUE)</f>
        <v>Scented (0 to +5%)</v>
      </c>
    </row>
    <row r="1129" spans="1:37">
      <c r="A1129" s="1">
        <v>116</v>
      </c>
      <c r="B1129" s="5">
        <v>0.17799999999999999</v>
      </c>
      <c r="C1129" t="s">
        <v>11433</v>
      </c>
      <c r="D1129">
        <v>0</v>
      </c>
      <c r="E1129">
        <v>0</v>
      </c>
      <c r="F1129">
        <v>3</v>
      </c>
      <c r="G1129">
        <v>10</v>
      </c>
      <c r="H1129">
        <v>19</v>
      </c>
      <c r="I1129">
        <v>10</v>
      </c>
      <c r="J1129">
        <v>76</v>
      </c>
      <c r="K1129" t="s">
        <v>29</v>
      </c>
      <c r="L1129">
        <v>1</v>
      </c>
      <c r="M1129">
        <v>76</v>
      </c>
      <c r="N1129" t="s">
        <v>11434</v>
      </c>
      <c r="O1129" t="s">
        <v>9534</v>
      </c>
      <c r="P1129" t="s">
        <v>30</v>
      </c>
      <c r="Q1129" t="s">
        <v>31</v>
      </c>
      <c r="R1129" t="s">
        <v>32</v>
      </c>
      <c r="S1129" t="s">
        <v>33</v>
      </c>
      <c r="T1129" t="s">
        <v>172</v>
      </c>
      <c r="U1129" t="s">
        <v>173</v>
      </c>
      <c r="V1129" t="s">
        <v>11144</v>
      </c>
      <c r="X1129" t="str">
        <f>VLOOKUP(pbp!V3879, games!$B$2:$R$40, 3, FALSE)</f>
        <v>2020-11-01T21:25Z</v>
      </c>
      <c r="Y1129">
        <f>VLOOKUP(1*V1129,NFLGames!$H$11:$H$555,1,FALSE)</f>
        <v>401127982</v>
      </c>
      <c r="Z1129">
        <f>VLOOKUP($Y1129, NFLGames!$H$11:$K$555,2,FALSE)</f>
        <v>2019</v>
      </c>
      <c r="AA1129">
        <f>VLOOKUP($Y1129, NFLGames!$H$11:$K$555,3,FALSE)</f>
        <v>7</v>
      </c>
      <c r="AB1129" s="6">
        <f>IF(A1130=0, 0, AH1130-tbl_pbp[[#This Row],[Saints Win %]])</f>
        <v>1.5999999999999903E-2</v>
      </c>
      <c r="AE1129">
        <f>ABS(tbl_pbp[[#This Row],[play.homeScore]]-tbl_pbp[[#This Row],[play.awayScore]])</f>
        <v>9</v>
      </c>
      <c r="AF1129">
        <f>IF(tbl_pbp[[#This Row],[Play Saints Win % Increase]]&gt;=$AF$4,1,0)</f>
        <v>0</v>
      </c>
      <c r="AG1129" t="str">
        <f>VLOOKUP(tbl_pbp[[#This Row],[gameId]], games!$B$2:$T$40, 9, FALSE)</f>
        <v>new-orleans-saints</v>
      </c>
      <c r="AH1129" s="5">
        <f>IF(tbl_pbp[[#This Row],[AwayTeam]] &lt;&gt; "new-orleans-saints", tbl_pbp[[#This Row],[homeWinPercentage]], 1-tbl_pbp[[#This Row],[homeWinPercentage]])</f>
        <v>0.82200000000000006</v>
      </c>
      <c r="AI1129" s="13">
        <f>tbl_pbp[[#This Row],[Kamara]]*tbl_pbp[[#This Row],[Impactful Play]]</f>
        <v>0</v>
      </c>
      <c r="AJ1129" s="13">
        <f>tbl_pbp[[#This Row],[Thomas]]*tbl_pbp[[#This Row],[Impactful Play]]</f>
        <v>0</v>
      </c>
      <c r="AK1129" s="13" t="str">
        <f>VLOOKUP(tbl_pbp[[#This Row],[Play Saints Win % Increase]], tbl_impact[],3,TRUE)</f>
        <v>Scented (0 to +5%)</v>
      </c>
    </row>
    <row r="1130" spans="1:37">
      <c r="A1130" s="1">
        <v>117</v>
      </c>
      <c r="B1130" s="5">
        <v>0.16200000000000001</v>
      </c>
      <c r="C1130" t="s">
        <v>11435</v>
      </c>
      <c r="D1130">
        <v>0</v>
      </c>
      <c r="E1130">
        <v>0</v>
      </c>
      <c r="F1130">
        <v>3</v>
      </c>
      <c r="G1130">
        <v>10</v>
      </c>
      <c r="H1130">
        <v>19</v>
      </c>
      <c r="I1130">
        <v>4</v>
      </c>
      <c r="J1130">
        <v>70</v>
      </c>
      <c r="K1130" t="s">
        <v>29</v>
      </c>
      <c r="L1130">
        <v>2</v>
      </c>
      <c r="M1130">
        <v>70</v>
      </c>
      <c r="N1130" t="s">
        <v>11436</v>
      </c>
      <c r="O1130" t="s">
        <v>1666</v>
      </c>
      <c r="P1130" t="s">
        <v>45</v>
      </c>
      <c r="Q1130" t="s">
        <v>46</v>
      </c>
      <c r="R1130" t="s">
        <v>47</v>
      </c>
      <c r="S1130" t="s">
        <v>135</v>
      </c>
      <c r="T1130" t="s">
        <v>39</v>
      </c>
      <c r="U1130" t="s">
        <v>7159</v>
      </c>
      <c r="V1130" t="s">
        <v>11144</v>
      </c>
      <c r="X1130" t="str">
        <f>VLOOKUP(pbp!V3880, games!$B$2:$R$40, 3, FALSE)</f>
        <v>2020-11-01T21:25Z</v>
      </c>
      <c r="Y1130">
        <f>VLOOKUP(1*V1130,NFLGames!$H$11:$H$555,1,FALSE)</f>
        <v>401127982</v>
      </c>
      <c r="Z1130">
        <f>VLOOKUP($Y1130, NFLGames!$H$11:$K$555,2,FALSE)</f>
        <v>2019</v>
      </c>
      <c r="AA1130">
        <f>VLOOKUP($Y1130, NFLGames!$H$11:$K$555,3,FALSE)</f>
        <v>7</v>
      </c>
      <c r="AB1130" s="6">
        <f>IF(A1131=0, 0, AH1131-tbl_pbp[[#This Row],[Saints Win %]])</f>
        <v>-7.0000000000000062E-3</v>
      </c>
      <c r="AE1130">
        <f>ABS(tbl_pbp[[#This Row],[play.homeScore]]-tbl_pbp[[#This Row],[play.awayScore]])</f>
        <v>9</v>
      </c>
      <c r="AF1130">
        <f>IF(tbl_pbp[[#This Row],[Play Saints Win % Increase]]&gt;=$AF$4,1,0)</f>
        <v>0</v>
      </c>
      <c r="AG1130" t="str">
        <f>VLOOKUP(tbl_pbp[[#This Row],[gameId]], games!$B$2:$T$40, 9, FALSE)</f>
        <v>new-orleans-saints</v>
      </c>
      <c r="AH1130" s="5">
        <f>IF(tbl_pbp[[#This Row],[AwayTeam]] &lt;&gt; "new-orleans-saints", tbl_pbp[[#This Row],[homeWinPercentage]], 1-tbl_pbp[[#This Row],[homeWinPercentage]])</f>
        <v>0.83799999999999997</v>
      </c>
      <c r="AI1130" s="13">
        <f>tbl_pbp[[#This Row],[Kamara]]*tbl_pbp[[#This Row],[Impactful Play]]</f>
        <v>0</v>
      </c>
      <c r="AJ1130" s="13">
        <f>tbl_pbp[[#This Row],[Thomas]]*tbl_pbp[[#This Row],[Impactful Play]]</f>
        <v>0</v>
      </c>
      <c r="AK1130" s="13" t="str">
        <f>VLOOKUP(tbl_pbp[[#This Row],[Play Saints Win % Increase]], tbl_impact[],3,TRUE)</f>
        <v>Bad (0 to -5%)</v>
      </c>
    </row>
    <row r="1131" spans="1:37">
      <c r="A1131" s="1">
        <v>118</v>
      </c>
      <c r="B1131" s="5">
        <v>0.16900000000000001</v>
      </c>
      <c r="C1131" t="s">
        <v>11437</v>
      </c>
      <c r="D1131">
        <v>0</v>
      </c>
      <c r="E1131">
        <v>0</v>
      </c>
      <c r="F1131">
        <v>3</v>
      </c>
      <c r="G1131">
        <v>10</v>
      </c>
      <c r="H1131">
        <v>19</v>
      </c>
      <c r="I1131">
        <v>10</v>
      </c>
      <c r="J1131">
        <v>65</v>
      </c>
      <c r="K1131" t="s">
        <v>29</v>
      </c>
      <c r="L1131">
        <v>1</v>
      </c>
      <c r="M1131">
        <v>65</v>
      </c>
      <c r="N1131" t="s">
        <v>11438</v>
      </c>
      <c r="O1131" t="s">
        <v>195</v>
      </c>
      <c r="P1131" t="s">
        <v>45</v>
      </c>
      <c r="Q1131" t="s">
        <v>46</v>
      </c>
      <c r="R1131" t="s">
        <v>47</v>
      </c>
      <c r="S1131" t="s">
        <v>33</v>
      </c>
      <c r="T1131" t="s">
        <v>202</v>
      </c>
      <c r="U1131" t="s">
        <v>255</v>
      </c>
      <c r="V1131" t="s">
        <v>11144</v>
      </c>
      <c r="X1131" t="str">
        <f>VLOOKUP(pbp!V3881, games!$B$2:$R$40, 3, FALSE)</f>
        <v>2020-11-01T21:25Z</v>
      </c>
      <c r="Y1131">
        <f>VLOOKUP(1*V1131,NFLGames!$H$11:$H$555,1,FALSE)</f>
        <v>401127982</v>
      </c>
      <c r="Z1131">
        <f>VLOOKUP($Y1131, NFLGames!$H$11:$K$555,2,FALSE)</f>
        <v>2019</v>
      </c>
      <c r="AA1131">
        <f>VLOOKUP($Y1131, NFLGames!$H$11:$K$555,3,FALSE)</f>
        <v>7</v>
      </c>
      <c r="AB1131" s="6">
        <f>IF(A1132=0, 0, AH1132-tbl_pbp[[#This Row],[Saints Win %]])</f>
        <v>2.300000000000002E-2</v>
      </c>
      <c r="AE1131">
        <f>ABS(tbl_pbp[[#This Row],[play.homeScore]]-tbl_pbp[[#This Row],[play.awayScore]])</f>
        <v>9</v>
      </c>
      <c r="AF1131">
        <f>IF(tbl_pbp[[#This Row],[Play Saints Win % Increase]]&gt;=$AF$4,1,0)</f>
        <v>0</v>
      </c>
      <c r="AG1131" t="str">
        <f>VLOOKUP(tbl_pbp[[#This Row],[gameId]], games!$B$2:$T$40, 9, FALSE)</f>
        <v>new-orleans-saints</v>
      </c>
      <c r="AH1131" s="5">
        <f>IF(tbl_pbp[[#This Row],[AwayTeam]] &lt;&gt; "new-orleans-saints", tbl_pbp[[#This Row],[homeWinPercentage]], 1-tbl_pbp[[#This Row],[homeWinPercentage]])</f>
        <v>0.83099999999999996</v>
      </c>
      <c r="AI1131" s="13">
        <f>tbl_pbp[[#This Row],[Kamara]]*tbl_pbp[[#This Row],[Impactful Play]]</f>
        <v>0</v>
      </c>
      <c r="AJ1131" s="13">
        <f>tbl_pbp[[#This Row],[Thomas]]*tbl_pbp[[#This Row],[Impactful Play]]</f>
        <v>0</v>
      </c>
      <c r="AK1131" s="13" t="str">
        <f>VLOOKUP(tbl_pbp[[#This Row],[Play Saints Win % Increase]], tbl_impact[],3,TRUE)</f>
        <v>Scented (0 to +5%)</v>
      </c>
    </row>
    <row r="1132" spans="1:37">
      <c r="A1132" s="1">
        <v>119</v>
      </c>
      <c r="B1132" s="5">
        <v>0.14599999999999999</v>
      </c>
      <c r="C1132" t="s">
        <v>11439</v>
      </c>
      <c r="D1132">
        <v>0</v>
      </c>
      <c r="E1132">
        <v>0</v>
      </c>
      <c r="F1132">
        <v>3</v>
      </c>
      <c r="G1132">
        <v>10</v>
      </c>
      <c r="H1132">
        <v>19</v>
      </c>
      <c r="I1132">
        <v>7</v>
      </c>
      <c r="J1132">
        <v>62</v>
      </c>
      <c r="K1132" t="s">
        <v>29</v>
      </c>
      <c r="L1132">
        <v>2</v>
      </c>
      <c r="M1132">
        <v>62</v>
      </c>
      <c r="N1132" t="s">
        <v>11440</v>
      </c>
      <c r="O1132" t="s">
        <v>2816</v>
      </c>
      <c r="P1132" t="s">
        <v>30</v>
      </c>
      <c r="Q1132" t="s">
        <v>31</v>
      </c>
      <c r="R1132" t="s">
        <v>32</v>
      </c>
      <c r="S1132" t="s">
        <v>220</v>
      </c>
      <c r="T1132" t="s">
        <v>358</v>
      </c>
      <c r="U1132" t="s">
        <v>11441</v>
      </c>
      <c r="V1132" t="s">
        <v>11144</v>
      </c>
      <c r="X1132" t="str">
        <f>VLOOKUP(pbp!V3882, games!$B$2:$R$40, 3, FALSE)</f>
        <v>2020-11-01T21:25Z</v>
      </c>
      <c r="Y1132">
        <f>VLOOKUP(1*V1132,NFLGames!$H$11:$H$555,1,FALSE)</f>
        <v>401127982</v>
      </c>
      <c r="Z1132">
        <f>VLOOKUP($Y1132, NFLGames!$H$11:$K$555,2,FALSE)</f>
        <v>2019</v>
      </c>
      <c r="AA1132">
        <f>VLOOKUP($Y1132, NFLGames!$H$11:$K$555,3,FALSE)</f>
        <v>7</v>
      </c>
      <c r="AB1132" s="6">
        <f>IF(A1133=0, 0, AH1133-tbl_pbp[[#This Row],[Saints Win %]])</f>
        <v>3.6000000000000032E-2</v>
      </c>
      <c r="AE1132">
        <f>ABS(tbl_pbp[[#This Row],[play.homeScore]]-tbl_pbp[[#This Row],[play.awayScore]])</f>
        <v>9</v>
      </c>
      <c r="AF1132">
        <f>IF(tbl_pbp[[#This Row],[Play Saints Win % Increase]]&gt;=$AF$4,1,0)</f>
        <v>0</v>
      </c>
      <c r="AG1132" t="str">
        <f>VLOOKUP(tbl_pbp[[#This Row],[gameId]], games!$B$2:$T$40, 9, FALSE)</f>
        <v>new-orleans-saints</v>
      </c>
      <c r="AH1132" s="5">
        <f>IF(tbl_pbp[[#This Row],[AwayTeam]] &lt;&gt; "new-orleans-saints", tbl_pbp[[#This Row],[homeWinPercentage]], 1-tbl_pbp[[#This Row],[homeWinPercentage]])</f>
        <v>0.85399999999999998</v>
      </c>
      <c r="AI1132" s="13">
        <f>tbl_pbp[[#This Row],[Kamara]]*tbl_pbp[[#This Row],[Impactful Play]]</f>
        <v>0</v>
      </c>
      <c r="AJ1132" s="13">
        <f>tbl_pbp[[#This Row],[Thomas]]*tbl_pbp[[#This Row],[Impactful Play]]</f>
        <v>0</v>
      </c>
      <c r="AK1132" s="13" t="str">
        <f>VLOOKUP(tbl_pbp[[#This Row],[Play Saints Win % Increase]], tbl_impact[],3,TRUE)</f>
        <v>Scented (0 to +5%)</v>
      </c>
    </row>
    <row r="1133" spans="1:37">
      <c r="A1133" s="1">
        <v>120</v>
      </c>
      <c r="B1133" s="5">
        <v>0.11</v>
      </c>
      <c r="C1133" t="s">
        <v>11442</v>
      </c>
      <c r="D1133">
        <v>0</v>
      </c>
      <c r="E1133">
        <v>0</v>
      </c>
      <c r="F1133">
        <v>3</v>
      </c>
      <c r="G1133">
        <v>10</v>
      </c>
      <c r="H1133">
        <v>19</v>
      </c>
      <c r="I1133">
        <v>1</v>
      </c>
      <c r="J1133">
        <v>56</v>
      </c>
      <c r="K1133" t="s">
        <v>29</v>
      </c>
      <c r="L1133">
        <v>3</v>
      </c>
      <c r="M1133">
        <v>56</v>
      </c>
      <c r="N1133" t="s">
        <v>11443</v>
      </c>
      <c r="O1133" t="s">
        <v>277</v>
      </c>
      <c r="P1133" t="s">
        <v>45</v>
      </c>
      <c r="Q1133" t="s">
        <v>46</v>
      </c>
      <c r="R1133" t="s">
        <v>47</v>
      </c>
      <c r="S1133" t="s">
        <v>54</v>
      </c>
      <c r="T1133" t="s">
        <v>467</v>
      </c>
      <c r="U1133" t="s">
        <v>1600</v>
      </c>
      <c r="V1133" t="s">
        <v>11144</v>
      </c>
      <c r="X1133" t="str">
        <f>VLOOKUP(pbp!V3883, games!$B$2:$R$40, 3, FALSE)</f>
        <v>2020-11-01T21:25Z</v>
      </c>
      <c r="Y1133">
        <f>VLOOKUP(1*V1133,NFLGames!$H$11:$H$555,1,FALSE)</f>
        <v>401127982</v>
      </c>
      <c r="Z1133">
        <f>VLOOKUP($Y1133, NFLGames!$H$11:$K$555,2,FALSE)</f>
        <v>2019</v>
      </c>
      <c r="AA1133">
        <f>VLOOKUP($Y1133, NFLGames!$H$11:$K$555,3,FALSE)</f>
        <v>7</v>
      </c>
      <c r="AB1133" s="6">
        <f>IF(A1134=0, 0, AH1134-tbl_pbp[[#This Row],[Saints Win %]])</f>
        <v>3.0000000000000027E-3</v>
      </c>
      <c r="AE1133">
        <f>ABS(tbl_pbp[[#This Row],[play.homeScore]]-tbl_pbp[[#This Row],[play.awayScore]])</f>
        <v>9</v>
      </c>
      <c r="AF1133">
        <f>IF(tbl_pbp[[#This Row],[Play Saints Win % Increase]]&gt;=$AF$4,1,0)</f>
        <v>0</v>
      </c>
      <c r="AG1133" t="str">
        <f>VLOOKUP(tbl_pbp[[#This Row],[gameId]], games!$B$2:$T$40, 9, FALSE)</f>
        <v>new-orleans-saints</v>
      </c>
      <c r="AH1133" s="5">
        <f>IF(tbl_pbp[[#This Row],[AwayTeam]] &lt;&gt; "new-orleans-saints", tbl_pbp[[#This Row],[homeWinPercentage]], 1-tbl_pbp[[#This Row],[homeWinPercentage]])</f>
        <v>0.89</v>
      </c>
      <c r="AI1133" s="13">
        <f>tbl_pbp[[#This Row],[Kamara]]*tbl_pbp[[#This Row],[Impactful Play]]</f>
        <v>0</v>
      </c>
      <c r="AJ1133" s="13">
        <f>tbl_pbp[[#This Row],[Thomas]]*tbl_pbp[[#This Row],[Impactful Play]]</f>
        <v>0</v>
      </c>
      <c r="AK1133" s="13" t="str">
        <f>VLOOKUP(tbl_pbp[[#This Row],[Play Saints Win % Increase]], tbl_impact[],3,TRUE)</f>
        <v>Scented (0 to +5%)</v>
      </c>
    </row>
    <row r="1134" spans="1:37">
      <c r="A1134" s="1">
        <v>121</v>
      </c>
      <c r="B1134" s="5">
        <v>0.107</v>
      </c>
      <c r="C1134" t="s">
        <v>11444</v>
      </c>
      <c r="D1134">
        <v>0</v>
      </c>
      <c r="E1134">
        <v>0</v>
      </c>
      <c r="F1134">
        <v>3</v>
      </c>
      <c r="G1134">
        <v>10</v>
      </c>
      <c r="H1134">
        <v>19</v>
      </c>
      <c r="I1134">
        <v>10</v>
      </c>
      <c r="J1134">
        <v>33</v>
      </c>
      <c r="K1134" t="s">
        <v>29</v>
      </c>
      <c r="L1134">
        <v>1</v>
      </c>
      <c r="M1134">
        <v>33</v>
      </c>
      <c r="N1134" t="s">
        <v>11445</v>
      </c>
      <c r="O1134" t="s">
        <v>2950</v>
      </c>
      <c r="P1134" t="s">
        <v>45</v>
      </c>
      <c r="Q1134" t="s">
        <v>46</v>
      </c>
      <c r="R1134" t="s">
        <v>47</v>
      </c>
      <c r="S1134" t="s">
        <v>33</v>
      </c>
      <c r="T1134" t="s">
        <v>3795</v>
      </c>
      <c r="U1134" t="s">
        <v>11251</v>
      </c>
      <c r="V1134" t="s">
        <v>11144</v>
      </c>
      <c r="X1134" t="str">
        <f>VLOOKUP(pbp!V3884, games!$B$2:$R$40, 3, FALSE)</f>
        <v>2020-11-01T21:25Z</v>
      </c>
      <c r="Y1134">
        <f>VLOOKUP(1*V1134,NFLGames!$H$11:$H$555,1,FALSE)</f>
        <v>401127982</v>
      </c>
      <c r="Z1134">
        <f>VLOOKUP($Y1134, NFLGames!$H$11:$K$555,2,FALSE)</f>
        <v>2019</v>
      </c>
      <c r="AA1134">
        <f>VLOOKUP($Y1134, NFLGames!$H$11:$K$555,3,FALSE)</f>
        <v>7</v>
      </c>
      <c r="AB1134" s="6">
        <f>IF(A1135=0, 0, AH1135-tbl_pbp[[#This Row],[Saints Win %]])</f>
        <v>-8.0999999999999961E-2</v>
      </c>
      <c r="AE1134">
        <f>ABS(tbl_pbp[[#This Row],[play.homeScore]]-tbl_pbp[[#This Row],[play.awayScore]])</f>
        <v>9</v>
      </c>
      <c r="AF1134">
        <f>IF(tbl_pbp[[#This Row],[Play Saints Win % Increase]]&gt;=$AF$4,1,0)</f>
        <v>0</v>
      </c>
      <c r="AG1134" t="str">
        <f>VLOOKUP(tbl_pbp[[#This Row],[gameId]], games!$B$2:$T$40, 9, FALSE)</f>
        <v>new-orleans-saints</v>
      </c>
      <c r="AH1134" s="5">
        <f>IF(tbl_pbp[[#This Row],[AwayTeam]] &lt;&gt; "new-orleans-saints", tbl_pbp[[#This Row],[homeWinPercentage]], 1-tbl_pbp[[#This Row],[homeWinPercentage]])</f>
        <v>0.89300000000000002</v>
      </c>
      <c r="AI1134" s="13">
        <f>tbl_pbp[[#This Row],[Kamara]]*tbl_pbp[[#This Row],[Impactful Play]]</f>
        <v>0</v>
      </c>
      <c r="AJ1134" s="13">
        <f>tbl_pbp[[#This Row],[Thomas]]*tbl_pbp[[#This Row],[Impactful Play]]</f>
        <v>0</v>
      </c>
      <c r="AK1134" s="13" t="str">
        <f>VLOOKUP(tbl_pbp[[#This Row],[Play Saints Win % Increase]], tbl_impact[],3,TRUE)</f>
        <v>Smelly (worse than-5% -&gt; -10%)</v>
      </c>
    </row>
    <row r="1135" spans="1:37">
      <c r="A1135" s="1">
        <v>122</v>
      </c>
      <c r="B1135" s="5">
        <v>0.188</v>
      </c>
      <c r="C1135" t="s">
        <v>11446</v>
      </c>
      <c r="D1135">
        <v>0</v>
      </c>
      <c r="E1135">
        <v>0</v>
      </c>
      <c r="F1135">
        <v>3</v>
      </c>
      <c r="G1135">
        <v>10</v>
      </c>
      <c r="H1135">
        <v>19</v>
      </c>
      <c r="I1135">
        <v>6</v>
      </c>
      <c r="J1135">
        <v>29</v>
      </c>
      <c r="K1135" t="s">
        <v>29</v>
      </c>
      <c r="L1135">
        <v>2</v>
      </c>
      <c r="M1135">
        <v>29</v>
      </c>
      <c r="N1135" t="s">
        <v>11447</v>
      </c>
      <c r="O1135" t="s">
        <v>1285</v>
      </c>
      <c r="P1135" t="s">
        <v>30</v>
      </c>
      <c r="Q1135" t="s">
        <v>31</v>
      </c>
      <c r="R1135" t="s">
        <v>32</v>
      </c>
      <c r="S1135" t="s">
        <v>60</v>
      </c>
      <c r="T1135" t="s">
        <v>112</v>
      </c>
      <c r="U1135" t="s">
        <v>11448</v>
      </c>
      <c r="V1135" t="s">
        <v>11144</v>
      </c>
      <c r="X1135" t="str">
        <f>VLOOKUP(pbp!V3885, games!$B$2:$R$40, 3, FALSE)</f>
        <v>2020-11-01T21:25Z</v>
      </c>
      <c r="Y1135">
        <f>VLOOKUP(1*V1135,NFLGames!$H$11:$H$555,1,FALSE)</f>
        <v>401127982</v>
      </c>
      <c r="Z1135">
        <f>VLOOKUP($Y1135, NFLGames!$H$11:$K$555,2,FALSE)</f>
        <v>2019</v>
      </c>
      <c r="AA1135">
        <f>VLOOKUP($Y1135, NFLGames!$H$11:$K$555,3,FALSE)</f>
        <v>7</v>
      </c>
      <c r="AB1135" s="6">
        <f>IF(A1136=0, 0, AH1136-tbl_pbp[[#This Row],[Saints Win %]])</f>
        <v>8.7999999999999967E-2</v>
      </c>
      <c r="AD1135">
        <v>1</v>
      </c>
      <c r="AE1135">
        <f>ABS(tbl_pbp[[#This Row],[play.homeScore]]-tbl_pbp[[#This Row],[play.awayScore]])</f>
        <v>9</v>
      </c>
      <c r="AF1135">
        <f>IF(tbl_pbp[[#This Row],[Play Saints Win % Increase]]&gt;=$AF$4,1,0)</f>
        <v>0</v>
      </c>
      <c r="AG1135" t="str">
        <f>VLOOKUP(tbl_pbp[[#This Row],[gameId]], games!$B$2:$T$40, 9, FALSE)</f>
        <v>new-orleans-saints</v>
      </c>
      <c r="AH1135" s="5">
        <f>IF(tbl_pbp[[#This Row],[AwayTeam]] &lt;&gt; "new-orleans-saints", tbl_pbp[[#This Row],[homeWinPercentage]], 1-tbl_pbp[[#This Row],[homeWinPercentage]])</f>
        <v>0.81200000000000006</v>
      </c>
      <c r="AI1135" s="13">
        <f>tbl_pbp[[#This Row],[Kamara]]*tbl_pbp[[#This Row],[Impactful Play]]</f>
        <v>0</v>
      </c>
      <c r="AJ1135" s="13">
        <f>tbl_pbp[[#This Row],[Thomas]]*tbl_pbp[[#This Row],[Impactful Play]]</f>
        <v>0</v>
      </c>
      <c r="AK1135" s="13" t="str">
        <f>VLOOKUP(tbl_pbp[[#This Row],[Play Saints Win % Increase]], tbl_impact[],3,TRUE)</f>
        <v>Perfumed (5 to + 10%)</v>
      </c>
    </row>
    <row r="1136" spans="1:37">
      <c r="A1136" s="1">
        <v>123</v>
      </c>
      <c r="B1136" s="5">
        <v>0.1</v>
      </c>
      <c r="C1136" t="s">
        <v>11449</v>
      </c>
      <c r="D1136">
        <v>0</v>
      </c>
      <c r="E1136">
        <v>0</v>
      </c>
      <c r="F1136">
        <v>3</v>
      </c>
      <c r="G1136">
        <v>10</v>
      </c>
      <c r="H1136">
        <v>19</v>
      </c>
      <c r="I1136">
        <v>10</v>
      </c>
      <c r="J1136">
        <v>21</v>
      </c>
      <c r="K1136" t="s">
        <v>29</v>
      </c>
      <c r="L1136">
        <v>1</v>
      </c>
      <c r="M1136">
        <v>21</v>
      </c>
      <c r="N1136" t="s">
        <v>11450</v>
      </c>
      <c r="O1136" t="s">
        <v>983</v>
      </c>
      <c r="P1136" t="s">
        <v>22</v>
      </c>
      <c r="Q1136" t="s">
        <v>37</v>
      </c>
      <c r="S1136" t="s">
        <v>33</v>
      </c>
      <c r="T1136" t="s">
        <v>317</v>
      </c>
      <c r="U1136" t="s">
        <v>3774</v>
      </c>
      <c r="V1136" t="s">
        <v>11144</v>
      </c>
      <c r="X1136" t="str">
        <f>VLOOKUP(pbp!V3886, games!$B$2:$R$40, 3, FALSE)</f>
        <v>2020-11-01T21:25Z</v>
      </c>
      <c r="Y1136">
        <f>VLOOKUP(1*V1136,NFLGames!$H$11:$H$555,1,FALSE)</f>
        <v>401127982</v>
      </c>
      <c r="Z1136">
        <f>VLOOKUP($Y1136, NFLGames!$H$11:$K$555,2,FALSE)</f>
        <v>2019</v>
      </c>
      <c r="AA1136">
        <f>VLOOKUP($Y1136, NFLGames!$H$11:$K$555,3,FALSE)</f>
        <v>7</v>
      </c>
      <c r="AB1136" s="6">
        <f>IF(A1137=0, 0, AH1137-tbl_pbp[[#This Row],[Saints Win %]])</f>
        <v>3.1000000000000028E-2</v>
      </c>
      <c r="AE1136">
        <f>ABS(tbl_pbp[[#This Row],[play.homeScore]]-tbl_pbp[[#This Row],[play.awayScore]])</f>
        <v>9</v>
      </c>
      <c r="AF1136">
        <f>IF(tbl_pbp[[#This Row],[Play Saints Win % Increase]]&gt;=$AF$4,1,0)</f>
        <v>0</v>
      </c>
      <c r="AG1136" t="str">
        <f>VLOOKUP(tbl_pbp[[#This Row],[gameId]], games!$B$2:$T$40, 9, FALSE)</f>
        <v>new-orleans-saints</v>
      </c>
      <c r="AH1136" s="5">
        <f>IF(tbl_pbp[[#This Row],[AwayTeam]] &lt;&gt; "new-orleans-saints", tbl_pbp[[#This Row],[homeWinPercentage]], 1-tbl_pbp[[#This Row],[homeWinPercentage]])</f>
        <v>0.9</v>
      </c>
      <c r="AI1136" s="13">
        <f>tbl_pbp[[#This Row],[Kamara]]*tbl_pbp[[#This Row],[Impactful Play]]</f>
        <v>0</v>
      </c>
      <c r="AJ1136" s="13">
        <f>tbl_pbp[[#This Row],[Thomas]]*tbl_pbp[[#This Row],[Impactful Play]]</f>
        <v>0</v>
      </c>
      <c r="AK1136" s="13" t="str">
        <f>VLOOKUP(tbl_pbp[[#This Row],[Play Saints Win % Increase]], tbl_impact[],3,TRUE)</f>
        <v>Scented (0 to +5%)</v>
      </c>
    </row>
    <row r="1137" spans="1:37">
      <c r="A1137" s="1">
        <v>124</v>
      </c>
      <c r="B1137" s="5">
        <v>6.9000000000000006E-2</v>
      </c>
      <c r="C1137" t="s">
        <v>11451</v>
      </c>
      <c r="D1137">
        <v>0</v>
      </c>
      <c r="E1137">
        <v>0</v>
      </c>
      <c r="F1137">
        <v>3</v>
      </c>
      <c r="G1137">
        <v>10</v>
      </c>
      <c r="H1137">
        <v>19</v>
      </c>
      <c r="I1137">
        <v>10</v>
      </c>
      <c r="J1137">
        <v>21</v>
      </c>
      <c r="K1137" t="s">
        <v>29</v>
      </c>
      <c r="L1137">
        <v>2</v>
      </c>
      <c r="M1137">
        <v>21</v>
      </c>
      <c r="N1137" t="s">
        <v>11452</v>
      </c>
      <c r="O1137" t="s">
        <v>3108</v>
      </c>
      <c r="P1137" t="s">
        <v>45</v>
      </c>
      <c r="Q1137" t="s">
        <v>46</v>
      </c>
      <c r="R1137" t="s">
        <v>47</v>
      </c>
      <c r="S1137" t="s">
        <v>120</v>
      </c>
      <c r="T1137" t="s">
        <v>317</v>
      </c>
      <c r="U1137" t="s">
        <v>11453</v>
      </c>
      <c r="V1137" t="s">
        <v>11144</v>
      </c>
      <c r="X1137" t="str">
        <f>VLOOKUP(pbp!V3887, games!$B$2:$R$40, 3, FALSE)</f>
        <v>2020-11-01T21:25Z</v>
      </c>
      <c r="Y1137">
        <f>VLOOKUP(1*V1137,NFLGames!$H$11:$H$555,1,FALSE)</f>
        <v>401127982</v>
      </c>
      <c r="Z1137">
        <f>VLOOKUP($Y1137, NFLGames!$H$11:$K$555,2,FALSE)</f>
        <v>2019</v>
      </c>
      <c r="AA1137">
        <f>VLOOKUP($Y1137, NFLGames!$H$11:$K$555,3,FALSE)</f>
        <v>7</v>
      </c>
      <c r="AB1137" s="6">
        <f>IF(A1138=0, 0, AH1138-tbl_pbp[[#This Row],[Saints Win %]])</f>
        <v>0</v>
      </c>
      <c r="AE1137">
        <f>ABS(tbl_pbp[[#This Row],[play.homeScore]]-tbl_pbp[[#This Row],[play.awayScore]])</f>
        <v>9</v>
      </c>
      <c r="AF1137">
        <f>IF(tbl_pbp[[#This Row],[Play Saints Win % Increase]]&gt;=$AF$4,1,0)</f>
        <v>0</v>
      </c>
      <c r="AG1137" t="str">
        <f>VLOOKUP(tbl_pbp[[#This Row],[gameId]], games!$B$2:$T$40, 9, FALSE)</f>
        <v>new-orleans-saints</v>
      </c>
      <c r="AH1137" s="5">
        <f>IF(tbl_pbp[[#This Row],[AwayTeam]] &lt;&gt; "new-orleans-saints", tbl_pbp[[#This Row],[homeWinPercentage]], 1-tbl_pbp[[#This Row],[homeWinPercentage]])</f>
        <v>0.93100000000000005</v>
      </c>
      <c r="AI1137" s="13">
        <f>tbl_pbp[[#This Row],[Kamara]]*tbl_pbp[[#This Row],[Impactful Play]]</f>
        <v>0</v>
      </c>
      <c r="AJ1137" s="13">
        <f>tbl_pbp[[#This Row],[Thomas]]*tbl_pbp[[#This Row],[Impactful Play]]</f>
        <v>0</v>
      </c>
      <c r="AK1137" s="13" t="str">
        <f>VLOOKUP(tbl_pbp[[#This Row],[Play Saints Win % Increase]], tbl_impact[],3,TRUE)</f>
        <v>Scented (0 to +5%)</v>
      </c>
    </row>
    <row r="1138" spans="1:37">
      <c r="A1138" s="1">
        <v>125</v>
      </c>
      <c r="B1138" s="5">
        <v>6.9000000000000006E-2</v>
      </c>
      <c r="C1138" t="s">
        <v>11454</v>
      </c>
      <c r="D1138">
        <v>0</v>
      </c>
      <c r="E1138">
        <v>0</v>
      </c>
      <c r="F1138">
        <v>3</v>
      </c>
      <c r="G1138">
        <v>10</v>
      </c>
      <c r="H1138">
        <v>19</v>
      </c>
      <c r="I1138">
        <v>6</v>
      </c>
      <c r="J1138">
        <v>6</v>
      </c>
      <c r="K1138" t="s">
        <v>29</v>
      </c>
      <c r="L1138">
        <v>1</v>
      </c>
      <c r="M1138">
        <v>6</v>
      </c>
      <c r="N1138" t="s">
        <v>11455</v>
      </c>
      <c r="O1138" t="s">
        <v>223</v>
      </c>
      <c r="P1138" t="s">
        <v>45</v>
      </c>
      <c r="Q1138" t="s">
        <v>46</v>
      </c>
      <c r="R1138" t="s">
        <v>47</v>
      </c>
      <c r="S1138" t="s">
        <v>283</v>
      </c>
      <c r="T1138" t="s">
        <v>287</v>
      </c>
      <c r="U1138" t="s">
        <v>11456</v>
      </c>
      <c r="V1138" t="s">
        <v>11144</v>
      </c>
      <c r="X1138" t="str">
        <f>VLOOKUP(pbp!V3888, games!$B$2:$R$40, 3, FALSE)</f>
        <v>2020-11-01T21:25Z</v>
      </c>
      <c r="Y1138">
        <f>VLOOKUP(1*V1138,NFLGames!$H$11:$H$555,1,FALSE)</f>
        <v>401127982</v>
      </c>
      <c r="Z1138">
        <f>VLOOKUP($Y1138, NFLGames!$H$11:$K$555,2,FALSE)</f>
        <v>2019</v>
      </c>
      <c r="AA1138">
        <f>VLOOKUP($Y1138, NFLGames!$H$11:$K$555,3,FALSE)</f>
        <v>7</v>
      </c>
      <c r="AB1138" s="6">
        <f>IF(A1139=0, 0, AH1139-tbl_pbp[[#This Row],[Saints Win %]])</f>
        <v>2.8999999999999915E-2</v>
      </c>
      <c r="AE1138">
        <f>ABS(tbl_pbp[[#This Row],[play.homeScore]]-tbl_pbp[[#This Row],[play.awayScore]])</f>
        <v>9</v>
      </c>
      <c r="AF1138">
        <f>IF(tbl_pbp[[#This Row],[Play Saints Win % Increase]]&gt;=$AF$4,1,0)</f>
        <v>0</v>
      </c>
      <c r="AG1138" t="str">
        <f>VLOOKUP(tbl_pbp[[#This Row],[gameId]], games!$B$2:$T$40, 9, FALSE)</f>
        <v>new-orleans-saints</v>
      </c>
      <c r="AH1138" s="5">
        <f>IF(tbl_pbp[[#This Row],[AwayTeam]] &lt;&gt; "new-orleans-saints", tbl_pbp[[#This Row],[homeWinPercentage]], 1-tbl_pbp[[#This Row],[homeWinPercentage]])</f>
        <v>0.93100000000000005</v>
      </c>
      <c r="AI1138" s="13">
        <f>tbl_pbp[[#This Row],[Kamara]]*tbl_pbp[[#This Row],[Impactful Play]]</f>
        <v>0</v>
      </c>
      <c r="AJ1138" s="13">
        <f>tbl_pbp[[#This Row],[Thomas]]*tbl_pbp[[#This Row],[Impactful Play]]</f>
        <v>0</v>
      </c>
      <c r="AK1138" s="13" t="str">
        <f>VLOOKUP(tbl_pbp[[#This Row],[Play Saints Win % Increase]], tbl_impact[],3,TRUE)</f>
        <v>Scented (0 to +5%)</v>
      </c>
    </row>
    <row r="1139" spans="1:37">
      <c r="A1139" s="1">
        <v>126</v>
      </c>
      <c r="B1139" s="5">
        <v>0.04</v>
      </c>
      <c r="C1139" t="s">
        <v>11457</v>
      </c>
      <c r="D1139">
        <v>0</v>
      </c>
      <c r="E1139">
        <v>0</v>
      </c>
      <c r="F1139">
        <v>3</v>
      </c>
      <c r="G1139">
        <v>10</v>
      </c>
      <c r="H1139">
        <v>26</v>
      </c>
      <c r="I1139">
        <v>4</v>
      </c>
      <c r="J1139">
        <v>4</v>
      </c>
      <c r="K1139" t="s">
        <v>29</v>
      </c>
      <c r="L1139">
        <v>2</v>
      </c>
      <c r="M1139">
        <v>4</v>
      </c>
      <c r="N1139" t="s">
        <v>11458</v>
      </c>
      <c r="O1139" t="s">
        <v>1959</v>
      </c>
      <c r="P1139" t="s">
        <v>103</v>
      </c>
      <c r="Q1139" t="s">
        <v>104</v>
      </c>
      <c r="R1139" t="s">
        <v>105</v>
      </c>
      <c r="S1139" t="s">
        <v>286</v>
      </c>
      <c r="T1139" t="s">
        <v>11459</v>
      </c>
      <c r="U1139" t="s">
        <v>11460</v>
      </c>
      <c r="V1139" t="s">
        <v>11144</v>
      </c>
      <c r="X1139" t="str">
        <f>VLOOKUP(pbp!V3889, games!$B$2:$R$40, 3, FALSE)</f>
        <v>2020-11-01T21:25Z</v>
      </c>
      <c r="Y1139">
        <f>VLOOKUP(1*V1139,NFLGames!$H$11:$H$555,1,FALSE)</f>
        <v>401127982</v>
      </c>
      <c r="Z1139">
        <f>VLOOKUP($Y1139, NFLGames!$H$11:$K$555,2,FALSE)</f>
        <v>2019</v>
      </c>
      <c r="AA1139">
        <f>VLOOKUP($Y1139, NFLGames!$H$11:$K$555,3,FALSE)</f>
        <v>7</v>
      </c>
      <c r="AB1139" s="6">
        <f>IF(A1140=0, 0, AH1140-tbl_pbp[[#This Row],[Saints Win %]])</f>
        <v>3.0000000000000027E-3</v>
      </c>
      <c r="AE1139">
        <f>ABS(tbl_pbp[[#This Row],[play.homeScore]]-tbl_pbp[[#This Row],[play.awayScore]])</f>
        <v>16</v>
      </c>
      <c r="AF1139">
        <f>IF(tbl_pbp[[#This Row],[Play Saints Win % Increase]]&gt;=$AF$4,1,0)</f>
        <v>0</v>
      </c>
      <c r="AG1139" t="str">
        <f>VLOOKUP(tbl_pbp[[#This Row],[gameId]], games!$B$2:$T$40, 9, FALSE)</f>
        <v>new-orleans-saints</v>
      </c>
      <c r="AH1139" s="5">
        <f>IF(tbl_pbp[[#This Row],[AwayTeam]] &lt;&gt; "new-orleans-saints", tbl_pbp[[#This Row],[homeWinPercentage]], 1-tbl_pbp[[#This Row],[homeWinPercentage]])</f>
        <v>0.96</v>
      </c>
      <c r="AI1139" s="13">
        <f>tbl_pbp[[#This Row],[Kamara]]*tbl_pbp[[#This Row],[Impactful Play]]</f>
        <v>0</v>
      </c>
      <c r="AJ1139" s="13">
        <f>tbl_pbp[[#This Row],[Thomas]]*tbl_pbp[[#This Row],[Impactful Play]]</f>
        <v>0</v>
      </c>
      <c r="AK1139" s="13" t="str">
        <f>VLOOKUP(tbl_pbp[[#This Row],[Play Saints Win % Increase]], tbl_impact[],3,TRUE)</f>
        <v>Scented (0 to +5%)</v>
      </c>
    </row>
    <row r="1140" spans="1:37">
      <c r="A1140" s="1">
        <v>127</v>
      </c>
      <c r="B1140" s="5">
        <v>3.6999999999999998E-2</v>
      </c>
      <c r="C1140" t="s">
        <v>11461</v>
      </c>
      <c r="D1140">
        <v>0</v>
      </c>
      <c r="E1140">
        <v>0</v>
      </c>
      <c r="F1140">
        <v>3</v>
      </c>
      <c r="G1140">
        <v>10</v>
      </c>
      <c r="H1140">
        <v>26</v>
      </c>
      <c r="I1140">
        <v>0</v>
      </c>
      <c r="J1140">
        <v>65</v>
      </c>
      <c r="K1140" t="s">
        <v>29</v>
      </c>
      <c r="L1140">
        <v>0</v>
      </c>
      <c r="M1140">
        <v>65</v>
      </c>
      <c r="N1140" t="s">
        <v>11462</v>
      </c>
      <c r="O1140" t="s">
        <v>1959</v>
      </c>
      <c r="P1140" t="s">
        <v>25</v>
      </c>
      <c r="Q1140" t="s">
        <v>26</v>
      </c>
      <c r="R1140" t="s">
        <v>27</v>
      </c>
      <c r="V1140" t="s">
        <v>11144</v>
      </c>
      <c r="X1140" t="str">
        <f>VLOOKUP(pbp!V3890, games!$B$2:$R$40, 3, FALSE)</f>
        <v>2020-11-01T21:25Z</v>
      </c>
      <c r="Y1140">
        <f>VLOOKUP(1*V1140,NFLGames!$H$11:$H$555,1,FALSE)</f>
        <v>401127982</v>
      </c>
      <c r="Z1140">
        <f>VLOOKUP($Y1140, NFLGames!$H$11:$K$555,2,FALSE)</f>
        <v>2019</v>
      </c>
      <c r="AA1140">
        <f>VLOOKUP($Y1140, NFLGames!$H$11:$K$555,3,FALSE)</f>
        <v>7</v>
      </c>
      <c r="AB1140" s="6">
        <f>IF(A1141=0, 0, AH1141-tbl_pbp[[#This Row],[Saints Win %]])</f>
        <v>3.0000000000000027E-3</v>
      </c>
      <c r="AE1140">
        <f>ABS(tbl_pbp[[#This Row],[play.homeScore]]-tbl_pbp[[#This Row],[play.awayScore]])</f>
        <v>16</v>
      </c>
      <c r="AF1140">
        <f>IF(tbl_pbp[[#This Row],[Play Saints Win % Increase]]&gt;=$AF$4,1,0)</f>
        <v>0</v>
      </c>
      <c r="AG1140" t="str">
        <f>VLOOKUP(tbl_pbp[[#This Row],[gameId]], games!$B$2:$T$40, 9, FALSE)</f>
        <v>new-orleans-saints</v>
      </c>
      <c r="AH1140" s="5">
        <f>IF(tbl_pbp[[#This Row],[AwayTeam]] &lt;&gt; "new-orleans-saints", tbl_pbp[[#This Row],[homeWinPercentage]], 1-tbl_pbp[[#This Row],[homeWinPercentage]])</f>
        <v>0.96299999999999997</v>
      </c>
      <c r="AI1140" s="13">
        <f>tbl_pbp[[#This Row],[Kamara]]*tbl_pbp[[#This Row],[Impactful Play]]</f>
        <v>0</v>
      </c>
      <c r="AJ1140" s="13">
        <f>tbl_pbp[[#This Row],[Thomas]]*tbl_pbp[[#This Row],[Impactful Play]]</f>
        <v>0</v>
      </c>
      <c r="AK1140" s="13" t="str">
        <f>VLOOKUP(tbl_pbp[[#This Row],[Play Saints Win % Increase]], tbl_impact[],3,TRUE)</f>
        <v>Scented (0 to +5%)</v>
      </c>
    </row>
    <row r="1141" spans="1:37">
      <c r="A1141" s="1">
        <v>128</v>
      </c>
      <c r="B1141" s="5">
        <v>3.4000000000000002E-2</v>
      </c>
      <c r="C1141" t="s">
        <v>11463</v>
      </c>
      <c r="D1141">
        <v>0</v>
      </c>
      <c r="E1141">
        <v>0</v>
      </c>
      <c r="F1141">
        <v>3</v>
      </c>
      <c r="G1141">
        <v>10</v>
      </c>
      <c r="H1141">
        <v>26</v>
      </c>
      <c r="I1141">
        <v>10</v>
      </c>
      <c r="J1141">
        <v>19</v>
      </c>
      <c r="K1141" t="s">
        <v>22</v>
      </c>
      <c r="L1141">
        <v>1</v>
      </c>
      <c r="M1141">
        <v>81</v>
      </c>
      <c r="N1141" t="s">
        <v>11464</v>
      </c>
      <c r="O1141" t="s">
        <v>1584</v>
      </c>
      <c r="P1141" t="s">
        <v>45</v>
      </c>
      <c r="Q1141" t="s">
        <v>46</v>
      </c>
      <c r="R1141" t="s">
        <v>47</v>
      </c>
      <c r="S1141" t="s">
        <v>33</v>
      </c>
      <c r="T1141" t="s">
        <v>278</v>
      </c>
      <c r="U1141" t="s">
        <v>4260</v>
      </c>
      <c r="V1141" t="s">
        <v>11144</v>
      </c>
      <c r="X1141" t="str">
        <f>VLOOKUP(pbp!V3891, games!$B$2:$R$40, 3, FALSE)</f>
        <v>2020-11-01T21:25Z</v>
      </c>
      <c r="Y1141">
        <f>VLOOKUP(1*V1141,NFLGames!$H$11:$H$555,1,FALSE)</f>
        <v>401127982</v>
      </c>
      <c r="Z1141">
        <f>VLOOKUP($Y1141, NFLGames!$H$11:$K$555,2,FALSE)</f>
        <v>2019</v>
      </c>
      <c r="AA1141">
        <f>VLOOKUP($Y1141, NFLGames!$H$11:$K$555,3,FALSE)</f>
        <v>7</v>
      </c>
      <c r="AB1141" s="6">
        <f>IF(A1142=0, 0, AH1142-tbl_pbp[[#This Row],[Saints Win %]])</f>
        <v>6.0000000000000053E-3</v>
      </c>
      <c r="AE1141">
        <f>ABS(tbl_pbp[[#This Row],[play.homeScore]]-tbl_pbp[[#This Row],[play.awayScore]])</f>
        <v>16</v>
      </c>
      <c r="AF1141">
        <f>IF(tbl_pbp[[#This Row],[Play Saints Win % Increase]]&gt;=$AF$4,1,0)</f>
        <v>0</v>
      </c>
      <c r="AG1141" t="str">
        <f>VLOOKUP(tbl_pbp[[#This Row],[gameId]], games!$B$2:$T$40, 9, FALSE)</f>
        <v>new-orleans-saints</v>
      </c>
      <c r="AH1141" s="5">
        <f>IF(tbl_pbp[[#This Row],[AwayTeam]] &lt;&gt; "new-orleans-saints", tbl_pbp[[#This Row],[homeWinPercentage]], 1-tbl_pbp[[#This Row],[homeWinPercentage]])</f>
        <v>0.96599999999999997</v>
      </c>
      <c r="AI1141" s="13">
        <f>tbl_pbp[[#This Row],[Kamara]]*tbl_pbp[[#This Row],[Impactful Play]]</f>
        <v>0</v>
      </c>
      <c r="AJ1141" s="13">
        <f>tbl_pbp[[#This Row],[Thomas]]*tbl_pbp[[#This Row],[Impactful Play]]</f>
        <v>0</v>
      </c>
      <c r="AK1141" s="13" t="str">
        <f>VLOOKUP(tbl_pbp[[#This Row],[Play Saints Win % Increase]], tbl_impact[],3,TRUE)</f>
        <v>Scented (0 to +5%)</v>
      </c>
    </row>
    <row r="1142" spans="1:37">
      <c r="A1142" s="1">
        <v>129</v>
      </c>
      <c r="B1142" s="5">
        <v>2.8000000000000001E-2</v>
      </c>
      <c r="C1142" t="s">
        <v>11465</v>
      </c>
      <c r="D1142">
        <v>0</v>
      </c>
      <c r="E1142">
        <v>0</v>
      </c>
      <c r="F1142">
        <v>3</v>
      </c>
      <c r="G1142">
        <v>10</v>
      </c>
      <c r="H1142">
        <v>26</v>
      </c>
      <c r="I1142">
        <v>8</v>
      </c>
      <c r="J1142">
        <v>21</v>
      </c>
      <c r="K1142" t="s">
        <v>22</v>
      </c>
      <c r="L1142">
        <v>2</v>
      </c>
      <c r="M1142">
        <v>79</v>
      </c>
      <c r="N1142" t="s">
        <v>11466</v>
      </c>
      <c r="O1142" t="s">
        <v>298</v>
      </c>
      <c r="P1142" t="s">
        <v>22</v>
      </c>
      <c r="Q1142" t="s">
        <v>37</v>
      </c>
      <c r="S1142" t="s">
        <v>73</v>
      </c>
      <c r="T1142" t="s">
        <v>317</v>
      </c>
      <c r="U1142" t="s">
        <v>11467</v>
      </c>
      <c r="V1142" t="s">
        <v>11144</v>
      </c>
      <c r="X1142" t="str">
        <f>VLOOKUP(pbp!V3892, games!$B$2:$R$40, 3, FALSE)</f>
        <v>2020-11-01T21:25Z</v>
      </c>
      <c r="Y1142">
        <f>VLOOKUP(1*V1142,NFLGames!$H$11:$H$555,1,FALSE)</f>
        <v>401127982</v>
      </c>
      <c r="Z1142">
        <f>VLOOKUP($Y1142, NFLGames!$H$11:$K$555,2,FALSE)</f>
        <v>2019</v>
      </c>
      <c r="AA1142">
        <f>VLOOKUP($Y1142, NFLGames!$H$11:$K$555,3,FALSE)</f>
        <v>7</v>
      </c>
      <c r="AB1142" s="6">
        <f>IF(A1143=0, 0, AH1143-tbl_pbp[[#This Row],[Saints Win %]])</f>
        <v>6.0000000000000053E-3</v>
      </c>
      <c r="AE1142">
        <f>ABS(tbl_pbp[[#This Row],[play.homeScore]]-tbl_pbp[[#This Row],[play.awayScore]])</f>
        <v>16</v>
      </c>
      <c r="AF1142">
        <f>IF(tbl_pbp[[#This Row],[Play Saints Win % Increase]]&gt;=$AF$4,1,0)</f>
        <v>0</v>
      </c>
      <c r="AG1142" t="str">
        <f>VLOOKUP(tbl_pbp[[#This Row],[gameId]], games!$B$2:$T$40, 9, FALSE)</f>
        <v>new-orleans-saints</v>
      </c>
      <c r="AH1142" s="5">
        <f>IF(tbl_pbp[[#This Row],[AwayTeam]] &lt;&gt; "new-orleans-saints", tbl_pbp[[#This Row],[homeWinPercentage]], 1-tbl_pbp[[#This Row],[homeWinPercentage]])</f>
        <v>0.97199999999999998</v>
      </c>
      <c r="AI1142" s="13">
        <f>tbl_pbp[[#This Row],[Kamara]]*tbl_pbp[[#This Row],[Impactful Play]]</f>
        <v>0</v>
      </c>
      <c r="AJ1142" s="13">
        <f>tbl_pbp[[#This Row],[Thomas]]*tbl_pbp[[#This Row],[Impactful Play]]</f>
        <v>0</v>
      </c>
      <c r="AK1142" s="13" t="str">
        <f>VLOOKUP(tbl_pbp[[#This Row],[Play Saints Win % Increase]], tbl_impact[],3,TRUE)</f>
        <v>Scented (0 to +5%)</v>
      </c>
    </row>
    <row r="1143" spans="1:37">
      <c r="A1143" s="1">
        <v>130</v>
      </c>
      <c r="B1143" s="5">
        <v>2.1999999999999999E-2</v>
      </c>
      <c r="C1143" t="s">
        <v>11468</v>
      </c>
      <c r="D1143">
        <v>0</v>
      </c>
      <c r="E1143">
        <v>0</v>
      </c>
      <c r="F1143">
        <v>3</v>
      </c>
      <c r="G1143">
        <v>10</v>
      </c>
      <c r="H1143">
        <v>26</v>
      </c>
      <c r="I1143">
        <v>8</v>
      </c>
      <c r="J1143">
        <v>21</v>
      </c>
      <c r="K1143" t="s">
        <v>22</v>
      </c>
      <c r="L1143">
        <v>3</v>
      </c>
      <c r="M1143">
        <v>79</v>
      </c>
      <c r="N1143" t="s">
        <v>11469</v>
      </c>
      <c r="O1143" t="s">
        <v>1311</v>
      </c>
      <c r="P1143" t="s">
        <v>22</v>
      </c>
      <c r="Q1143" t="s">
        <v>37</v>
      </c>
      <c r="S1143" t="s">
        <v>92</v>
      </c>
      <c r="T1143" t="s">
        <v>317</v>
      </c>
      <c r="U1143" t="s">
        <v>11470</v>
      </c>
      <c r="V1143" t="s">
        <v>11144</v>
      </c>
      <c r="X1143" t="str">
        <f>VLOOKUP(pbp!V3893, games!$B$2:$R$40, 3, FALSE)</f>
        <v>2020-11-01T21:25Z</v>
      </c>
      <c r="Y1143">
        <f>VLOOKUP(1*V1143,NFLGames!$H$11:$H$555,1,FALSE)</f>
        <v>401127982</v>
      </c>
      <c r="Z1143">
        <f>VLOOKUP($Y1143, NFLGames!$H$11:$K$555,2,FALSE)</f>
        <v>2019</v>
      </c>
      <c r="AA1143">
        <f>VLOOKUP($Y1143, NFLGames!$H$11:$K$555,3,FALSE)</f>
        <v>7</v>
      </c>
      <c r="AB1143" s="6">
        <f>IF(A1144=0, 0, AH1144-tbl_pbp[[#This Row],[Saints Win %]])</f>
        <v>4.0000000000000036E-3</v>
      </c>
      <c r="AE1143">
        <f>ABS(tbl_pbp[[#This Row],[play.homeScore]]-tbl_pbp[[#This Row],[play.awayScore]])</f>
        <v>16</v>
      </c>
      <c r="AF1143">
        <f>IF(tbl_pbp[[#This Row],[Play Saints Win % Increase]]&gt;=$AF$4,1,0)</f>
        <v>0</v>
      </c>
      <c r="AG1143" t="str">
        <f>VLOOKUP(tbl_pbp[[#This Row],[gameId]], games!$B$2:$T$40, 9, FALSE)</f>
        <v>new-orleans-saints</v>
      </c>
      <c r="AH1143" s="5">
        <f>IF(tbl_pbp[[#This Row],[AwayTeam]] &lt;&gt; "new-orleans-saints", tbl_pbp[[#This Row],[homeWinPercentage]], 1-tbl_pbp[[#This Row],[homeWinPercentage]])</f>
        <v>0.97799999999999998</v>
      </c>
      <c r="AI1143" s="13">
        <f>tbl_pbp[[#This Row],[Kamara]]*tbl_pbp[[#This Row],[Impactful Play]]</f>
        <v>0</v>
      </c>
      <c r="AJ1143" s="13">
        <f>tbl_pbp[[#This Row],[Thomas]]*tbl_pbp[[#This Row],[Impactful Play]]</f>
        <v>0</v>
      </c>
      <c r="AK1143" s="13" t="str">
        <f>VLOOKUP(tbl_pbp[[#This Row],[Play Saints Win % Increase]], tbl_impact[],3,TRUE)</f>
        <v>Scented (0 to +5%)</v>
      </c>
    </row>
    <row r="1144" spans="1:37">
      <c r="A1144" s="1">
        <v>131</v>
      </c>
      <c r="B1144" s="5">
        <v>1.7999999999999999E-2</v>
      </c>
      <c r="C1144" t="s">
        <v>11471</v>
      </c>
      <c r="D1144">
        <v>0</v>
      </c>
      <c r="E1144">
        <v>0</v>
      </c>
      <c r="F1144">
        <v>3</v>
      </c>
      <c r="G1144">
        <v>10</v>
      </c>
      <c r="H1144">
        <v>26</v>
      </c>
      <c r="I1144">
        <v>8</v>
      </c>
      <c r="J1144">
        <v>21</v>
      </c>
      <c r="K1144" t="s">
        <v>22</v>
      </c>
      <c r="L1144">
        <v>4</v>
      </c>
      <c r="M1144">
        <v>79</v>
      </c>
      <c r="N1144" t="s">
        <v>11472</v>
      </c>
      <c r="O1144" t="s">
        <v>588</v>
      </c>
      <c r="P1144" t="s">
        <v>66</v>
      </c>
      <c r="Q1144" t="s">
        <v>67</v>
      </c>
      <c r="R1144" t="s">
        <v>68</v>
      </c>
      <c r="S1144" t="s">
        <v>160</v>
      </c>
      <c r="T1144" t="s">
        <v>317</v>
      </c>
      <c r="U1144" t="s">
        <v>11473</v>
      </c>
      <c r="V1144" t="s">
        <v>11144</v>
      </c>
      <c r="X1144" t="str">
        <f>VLOOKUP(pbp!V3894, games!$B$2:$R$40, 3, FALSE)</f>
        <v>2020-11-01T21:25Z</v>
      </c>
      <c r="Y1144">
        <f>VLOOKUP(1*V1144,NFLGames!$H$11:$H$555,1,FALSE)</f>
        <v>401127982</v>
      </c>
      <c r="Z1144">
        <f>VLOOKUP($Y1144, NFLGames!$H$11:$K$555,2,FALSE)</f>
        <v>2019</v>
      </c>
      <c r="AA1144">
        <f>VLOOKUP($Y1144, NFLGames!$H$11:$K$555,3,FALSE)</f>
        <v>7</v>
      </c>
      <c r="AB1144" s="6">
        <f>IF(A1145=0, 0, AH1145-tbl_pbp[[#This Row],[Saints Win %]])</f>
        <v>0</v>
      </c>
      <c r="AE1144">
        <f>ABS(tbl_pbp[[#This Row],[play.homeScore]]-tbl_pbp[[#This Row],[play.awayScore]])</f>
        <v>16</v>
      </c>
      <c r="AF1144">
        <f>IF(tbl_pbp[[#This Row],[Play Saints Win % Increase]]&gt;=$AF$4,1,0)</f>
        <v>0</v>
      </c>
      <c r="AG1144" t="str">
        <f>VLOOKUP(tbl_pbp[[#This Row],[gameId]], games!$B$2:$T$40, 9, FALSE)</f>
        <v>new-orleans-saints</v>
      </c>
      <c r="AH1144" s="5">
        <f>IF(tbl_pbp[[#This Row],[AwayTeam]] &lt;&gt; "new-orleans-saints", tbl_pbp[[#This Row],[homeWinPercentage]], 1-tbl_pbp[[#This Row],[homeWinPercentage]])</f>
        <v>0.98199999999999998</v>
      </c>
      <c r="AI1144" s="13">
        <f>tbl_pbp[[#This Row],[Kamara]]*tbl_pbp[[#This Row],[Impactful Play]]</f>
        <v>0</v>
      </c>
      <c r="AJ1144" s="13">
        <f>tbl_pbp[[#This Row],[Thomas]]*tbl_pbp[[#This Row],[Impactful Play]]</f>
        <v>0</v>
      </c>
      <c r="AK1144" s="13" t="str">
        <f>VLOOKUP(tbl_pbp[[#This Row],[Play Saints Win % Increase]], tbl_impact[],3,TRUE)</f>
        <v>Scented (0 to +5%)</v>
      </c>
    </row>
    <row r="1145" spans="1:37">
      <c r="A1145" s="1">
        <v>132</v>
      </c>
      <c r="B1145" s="5">
        <v>1.7999999999999999E-2</v>
      </c>
      <c r="C1145" t="s">
        <v>11474</v>
      </c>
      <c r="D1145">
        <v>0</v>
      </c>
      <c r="E1145">
        <v>0</v>
      </c>
      <c r="F1145">
        <v>3</v>
      </c>
      <c r="G1145">
        <v>10</v>
      </c>
      <c r="H1145">
        <v>26</v>
      </c>
      <c r="I1145">
        <v>10</v>
      </c>
      <c r="J1145">
        <v>50</v>
      </c>
      <c r="K1145" t="s">
        <v>29</v>
      </c>
      <c r="L1145">
        <v>1</v>
      </c>
      <c r="M1145">
        <v>50</v>
      </c>
      <c r="N1145" t="s">
        <v>11475</v>
      </c>
      <c r="O1145" t="s">
        <v>588</v>
      </c>
      <c r="P1145" t="s">
        <v>3787</v>
      </c>
      <c r="Q1145" t="s">
        <v>3788</v>
      </c>
      <c r="R1145" t="s">
        <v>3789</v>
      </c>
      <c r="V1145" t="s">
        <v>11144</v>
      </c>
      <c r="X1145" t="str">
        <f>VLOOKUP(pbp!V3895, games!$B$2:$R$40, 3, FALSE)</f>
        <v>2020-11-01T21:25Z</v>
      </c>
      <c r="Y1145">
        <f>VLOOKUP(1*V1145,NFLGames!$H$11:$H$555,1,FALSE)</f>
        <v>401127982</v>
      </c>
      <c r="Z1145">
        <f>VLOOKUP($Y1145, NFLGames!$H$11:$K$555,2,FALSE)</f>
        <v>2019</v>
      </c>
      <c r="AA1145">
        <f>VLOOKUP($Y1145, NFLGames!$H$11:$K$555,3,FALSE)</f>
        <v>7</v>
      </c>
      <c r="AB1145" s="6">
        <f>IF(A1146=0, 0, AH1146-tbl_pbp[[#This Row],[Saints Win %]])</f>
        <v>-3.0000000000000027E-3</v>
      </c>
      <c r="AE1145">
        <f>ABS(tbl_pbp[[#This Row],[play.homeScore]]-tbl_pbp[[#This Row],[play.awayScore]])</f>
        <v>16</v>
      </c>
      <c r="AF1145">
        <f>IF(tbl_pbp[[#This Row],[Play Saints Win % Increase]]&gt;=$AF$4,1,0)</f>
        <v>0</v>
      </c>
      <c r="AG1145" t="str">
        <f>VLOOKUP(tbl_pbp[[#This Row],[gameId]], games!$B$2:$T$40, 9, FALSE)</f>
        <v>new-orleans-saints</v>
      </c>
      <c r="AH1145" s="5">
        <f>IF(tbl_pbp[[#This Row],[AwayTeam]] &lt;&gt; "new-orleans-saints", tbl_pbp[[#This Row],[homeWinPercentage]], 1-tbl_pbp[[#This Row],[homeWinPercentage]])</f>
        <v>0.98199999999999998</v>
      </c>
      <c r="AI1145" s="13">
        <f>tbl_pbp[[#This Row],[Kamara]]*tbl_pbp[[#This Row],[Impactful Play]]</f>
        <v>0</v>
      </c>
      <c r="AJ1145" s="13">
        <f>tbl_pbp[[#This Row],[Thomas]]*tbl_pbp[[#This Row],[Impactful Play]]</f>
        <v>0</v>
      </c>
      <c r="AK1145" s="13" t="str">
        <f>VLOOKUP(tbl_pbp[[#This Row],[Play Saints Win % Increase]], tbl_impact[],3,TRUE)</f>
        <v>Bad (0 to -5%)</v>
      </c>
    </row>
    <row r="1146" spans="1:37">
      <c r="A1146" s="1">
        <v>133</v>
      </c>
      <c r="B1146" s="5">
        <v>2.1000000000000001E-2</v>
      </c>
      <c r="C1146" t="s">
        <v>11476</v>
      </c>
      <c r="D1146">
        <v>0</v>
      </c>
      <c r="E1146">
        <v>0</v>
      </c>
      <c r="F1146">
        <v>3</v>
      </c>
      <c r="G1146">
        <v>10</v>
      </c>
      <c r="H1146">
        <v>26</v>
      </c>
      <c r="I1146">
        <v>10</v>
      </c>
      <c r="J1146">
        <v>50</v>
      </c>
      <c r="K1146" t="s">
        <v>29</v>
      </c>
      <c r="L1146">
        <v>1</v>
      </c>
      <c r="M1146">
        <v>50</v>
      </c>
      <c r="N1146" t="s">
        <v>11477</v>
      </c>
      <c r="O1146" t="s">
        <v>588</v>
      </c>
      <c r="P1146" t="s">
        <v>45</v>
      </c>
      <c r="Q1146" t="s">
        <v>46</v>
      </c>
      <c r="R1146" t="s">
        <v>47</v>
      </c>
      <c r="S1146" t="s">
        <v>33</v>
      </c>
      <c r="T1146" t="s">
        <v>226</v>
      </c>
      <c r="U1146" t="s">
        <v>227</v>
      </c>
      <c r="V1146" t="s">
        <v>11144</v>
      </c>
      <c r="X1146" t="str">
        <f>VLOOKUP(pbp!V3896, games!$B$2:$R$40, 3, FALSE)</f>
        <v>2020-11-01T21:25Z</v>
      </c>
      <c r="Y1146">
        <f>VLOOKUP(1*V1146,NFLGames!$H$11:$H$555,1,FALSE)</f>
        <v>401127982</v>
      </c>
      <c r="Z1146">
        <f>VLOOKUP($Y1146, NFLGames!$H$11:$K$555,2,FALSE)</f>
        <v>2019</v>
      </c>
      <c r="AA1146">
        <f>VLOOKUP($Y1146, NFLGames!$H$11:$K$555,3,FALSE)</f>
        <v>7</v>
      </c>
      <c r="AB1146" s="6">
        <f>IF(A1147=0, 0, AH1147-tbl_pbp[[#This Row],[Saints Win %]])</f>
        <v>1.0000000000000009E-3</v>
      </c>
      <c r="AE1146">
        <f>ABS(tbl_pbp[[#This Row],[play.homeScore]]-tbl_pbp[[#This Row],[play.awayScore]])</f>
        <v>16</v>
      </c>
      <c r="AF1146">
        <f>IF(tbl_pbp[[#This Row],[Play Saints Win % Increase]]&gt;=$AF$4,1,0)</f>
        <v>0</v>
      </c>
      <c r="AG1146" t="str">
        <f>VLOOKUP(tbl_pbp[[#This Row],[gameId]], games!$B$2:$T$40, 9, FALSE)</f>
        <v>new-orleans-saints</v>
      </c>
      <c r="AH1146" s="5">
        <f>IF(tbl_pbp[[#This Row],[AwayTeam]] &lt;&gt; "new-orleans-saints", tbl_pbp[[#This Row],[homeWinPercentage]], 1-tbl_pbp[[#This Row],[homeWinPercentage]])</f>
        <v>0.97899999999999998</v>
      </c>
      <c r="AI1146" s="13">
        <f>tbl_pbp[[#This Row],[Kamara]]*tbl_pbp[[#This Row],[Impactful Play]]</f>
        <v>0</v>
      </c>
      <c r="AJ1146" s="13">
        <f>tbl_pbp[[#This Row],[Thomas]]*tbl_pbp[[#This Row],[Impactful Play]]</f>
        <v>0</v>
      </c>
      <c r="AK1146" s="13" t="str">
        <f>VLOOKUP(tbl_pbp[[#This Row],[Play Saints Win % Increase]], tbl_impact[],3,TRUE)</f>
        <v>Scented (0 to +5%)</v>
      </c>
    </row>
    <row r="1147" spans="1:37">
      <c r="A1147" s="1">
        <v>134</v>
      </c>
      <c r="B1147" s="5">
        <v>0.02</v>
      </c>
      <c r="C1147" t="s">
        <v>11478</v>
      </c>
      <c r="D1147">
        <v>0</v>
      </c>
      <c r="E1147">
        <v>0</v>
      </c>
      <c r="F1147">
        <v>3</v>
      </c>
      <c r="G1147">
        <v>10</v>
      </c>
      <c r="H1147">
        <v>26</v>
      </c>
      <c r="I1147">
        <v>6</v>
      </c>
      <c r="J1147">
        <v>46</v>
      </c>
      <c r="K1147" t="s">
        <v>29</v>
      </c>
      <c r="L1147">
        <v>2</v>
      </c>
      <c r="M1147">
        <v>17</v>
      </c>
      <c r="N1147" t="s">
        <v>11479</v>
      </c>
      <c r="O1147" t="s">
        <v>2222</v>
      </c>
      <c r="P1147" t="s">
        <v>22</v>
      </c>
      <c r="Q1147" t="s">
        <v>37</v>
      </c>
      <c r="S1147" t="s">
        <v>60</v>
      </c>
      <c r="T1147" t="s">
        <v>84</v>
      </c>
      <c r="U1147" t="s">
        <v>11480</v>
      </c>
      <c r="V1147" t="s">
        <v>11144</v>
      </c>
      <c r="X1147" t="str">
        <f>VLOOKUP(pbp!V3897, games!$B$2:$R$40, 3, FALSE)</f>
        <v>2020-11-01T21:25Z</v>
      </c>
      <c r="Y1147">
        <f>VLOOKUP(1*V1147,NFLGames!$H$11:$H$555,1,FALSE)</f>
        <v>401127982</v>
      </c>
      <c r="Z1147">
        <f>VLOOKUP($Y1147, NFLGames!$H$11:$K$555,2,FALSE)</f>
        <v>2019</v>
      </c>
      <c r="AA1147">
        <f>VLOOKUP($Y1147, NFLGames!$H$11:$K$555,3,FALSE)</f>
        <v>7</v>
      </c>
      <c r="AB1147" s="6">
        <f>IF(A1148=0, 0, AH1148-tbl_pbp[[#This Row],[Saints Win %]])</f>
        <v>1.0000000000000009E-2</v>
      </c>
      <c r="AE1147">
        <f>ABS(tbl_pbp[[#This Row],[play.homeScore]]-tbl_pbp[[#This Row],[play.awayScore]])</f>
        <v>16</v>
      </c>
      <c r="AF1147">
        <f>IF(tbl_pbp[[#This Row],[Play Saints Win % Increase]]&gt;=$AF$4,1,0)</f>
        <v>0</v>
      </c>
      <c r="AG1147" t="str">
        <f>VLOOKUP(tbl_pbp[[#This Row],[gameId]], games!$B$2:$T$40, 9, FALSE)</f>
        <v>new-orleans-saints</v>
      </c>
      <c r="AH1147" s="5">
        <f>IF(tbl_pbp[[#This Row],[AwayTeam]] &lt;&gt; "new-orleans-saints", tbl_pbp[[#This Row],[homeWinPercentage]], 1-tbl_pbp[[#This Row],[homeWinPercentage]])</f>
        <v>0.98</v>
      </c>
      <c r="AI1147" s="13">
        <f>tbl_pbp[[#This Row],[Kamara]]*tbl_pbp[[#This Row],[Impactful Play]]</f>
        <v>0</v>
      </c>
      <c r="AJ1147" s="13">
        <f>tbl_pbp[[#This Row],[Thomas]]*tbl_pbp[[#This Row],[Impactful Play]]</f>
        <v>0</v>
      </c>
      <c r="AK1147" s="13" t="str">
        <f>VLOOKUP(tbl_pbp[[#This Row],[Play Saints Win % Increase]], tbl_impact[],3,TRUE)</f>
        <v>Scented (0 to +5%)</v>
      </c>
    </row>
    <row r="1148" spans="1:37">
      <c r="A1148" s="1">
        <v>135</v>
      </c>
      <c r="B1148" s="5">
        <v>0.01</v>
      </c>
      <c r="C1148" t="s">
        <v>11481</v>
      </c>
      <c r="D1148">
        <v>0</v>
      </c>
      <c r="E1148">
        <v>0</v>
      </c>
      <c r="F1148">
        <v>3</v>
      </c>
      <c r="G1148">
        <v>10</v>
      </c>
      <c r="H1148">
        <v>26</v>
      </c>
      <c r="I1148">
        <v>6</v>
      </c>
      <c r="J1148">
        <v>46</v>
      </c>
      <c r="K1148" t="s">
        <v>29</v>
      </c>
      <c r="L1148">
        <v>3</v>
      </c>
      <c r="M1148">
        <v>46</v>
      </c>
      <c r="N1148" t="s">
        <v>11482</v>
      </c>
      <c r="O1148" t="s">
        <v>240</v>
      </c>
      <c r="P1148" t="s">
        <v>30</v>
      </c>
      <c r="Q1148" t="s">
        <v>31</v>
      </c>
      <c r="R1148" t="s">
        <v>32</v>
      </c>
      <c r="S1148" t="s">
        <v>302</v>
      </c>
      <c r="T1148" t="s">
        <v>84</v>
      </c>
      <c r="U1148" t="s">
        <v>11483</v>
      </c>
      <c r="V1148" t="s">
        <v>11144</v>
      </c>
      <c r="X1148" t="str">
        <f>VLOOKUP(pbp!V3898, games!$B$2:$R$40, 3, FALSE)</f>
        <v>2020-11-01T21:25Z</v>
      </c>
      <c r="Y1148">
        <f>VLOOKUP(1*V1148,NFLGames!$H$11:$H$555,1,FALSE)</f>
        <v>401127982</v>
      </c>
      <c r="Z1148">
        <f>VLOOKUP($Y1148, NFLGames!$H$11:$K$555,2,FALSE)</f>
        <v>2019</v>
      </c>
      <c r="AA1148">
        <f>VLOOKUP($Y1148, NFLGames!$H$11:$K$555,3,FALSE)</f>
        <v>7</v>
      </c>
      <c r="AB1148" s="6">
        <f>IF(A1149=0, 0, AH1149-tbl_pbp[[#This Row],[Saints Win %]])</f>
        <v>0</v>
      </c>
      <c r="AE1148">
        <f>ABS(tbl_pbp[[#This Row],[play.homeScore]]-tbl_pbp[[#This Row],[play.awayScore]])</f>
        <v>16</v>
      </c>
      <c r="AF1148">
        <f>IF(tbl_pbp[[#This Row],[Play Saints Win % Increase]]&gt;=$AF$4,1,0)</f>
        <v>0</v>
      </c>
      <c r="AG1148" t="str">
        <f>VLOOKUP(tbl_pbp[[#This Row],[gameId]], games!$B$2:$T$40, 9, FALSE)</f>
        <v>new-orleans-saints</v>
      </c>
      <c r="AH1148" s="5">
        <f>IF(tbl_pbp[[#This Row],[AwayTeam]] &lt;&gt; "new-orleans-saints", tbl_pbp[[#This Row],[homeWinPercentage]], 1-tbl_pbp[[#This Row],[homeWinPercentage]])</f>
        <v>0.99</v>
      </c>
      <c r="AI1148" s="13">
        <f>tbl_pbp[[#This Row],[Kamara]]*tbl_pbp[[#This Row],[Impactful Play]]</f>
        <v>0</v>
      </c>
      <c r="AJ1148" s="13">
        <f>tbl_pbp[[#This Row],[Thomas]]*tbl_pbp[[#This Row],[Impactful Play]]</f>
        <v>0</v>
      </c>
      <c r="AK1148" s="13" t="str">
        <f>VLOOKUP(tbl_pbp[[#This Row],[Play Saints Win % Increase]], tbl_impact[],3,TRUE)</f>
        <v>Scented (0 to +5%)</v>
      </c>
    </row>
    <row r="1149" spans="1:37">
      <c r="A1149" s="1">
        <v>136</v>
      </c>
      <c r="B1149" s="5">
        <v>0.01</v>
      </c>
      <c r="C1149" t="s">
        <v>11484</v>
      </c>
      <c r="D1149">
        <v>0</v>
      </c>
      <c r="E1149">
        <v>0</v>
      </c>
      <c r="F1149">
        <v>3</v>
      </c>
      <c r="G1149">
        <v>10</v>
      </c>
      <c r="H1149">
        <v>26</v>
      </c>
      <c r="I1149">
        <v>10</v>
      </c>
      <c r="J1149">
        <v>19</v>
      </c>
      <c r="K1149" t="s">
        <v>29</v>
      </c>
      <c r="L1149">
        <v>1</v>
      </c>
      <c r="M1149">
        <v>19</v>
      </c>
      <c r="N1149" t="s">
        <v>11485</v>
      </c>
      <c r="O1149" t="s">
        <v>2002</v>
      </c>
      <c r="P1149" t="s">
        <v>45</v>
      </c>
      <c r="Q1149" t="s">
        <v>46</v>
      </c>
      <c r="R1149" t="s">
        <v>47</v>
      </c>
      <c r="S1149" t="s">
        <v>33</v>
      </c>
      <c r="T1149" t="s">
        <v>278</v>
      </c>
      <c r="U1149" t="s">
        <v>4260</v>
      </c>
      <c r="V1149" t="s">
        <v>11144</v>
      </c>
      <c r="X1149" t="str">
        <f>VLOOKUP(pbp!V3899, games!$B$2:$R$40, 3, FALSE)</f>
        <v>2020-11-01T21:25Z</v>
      </c>
      <c r="Y1149">
        <f>VLOOKUP(1*V1149,NFLGames!$H$11:$H$555,1,FALSE)</f>
        <v>401127982</v>
      </c>
      <c r="Z1149">
        <f>VLOOKUP($Y1149, NFLGames!$H$11:$K$555,2,FALSE)</f>
        <v>2019</v>
      </c>
      <c r="AA1149">
        <f>VLOOKUP($Y1149, NFLGames!$H$11:$K$555,3,FALSE)</f>
        <v>7</v>
      </c>
      <c r="AB1149" s="6">
        <f>IF(A1150=0, 0, AH1150-tbl_pbp[[#This Row],[Saints Win %]])</f>
        <v>0</v>
      </c>
      <c r="AE1149">
        <f>ABS(tbl_pbp[[#This Row],[play.homeScore]]-tbl_pbp[[#This Row],[play.awayScore]])</f>
        <v>16</v>
      </c>
      <c r="AF1149">
        <f>IF(tbl_pbp[[#This Row],[Play Saints Win % Increase]]&gt;=$AF$4,1,0)</f>
        <v>0</v>
      </c>
      <c r="AG1149" t="str">
        <f>VLOOKUP(tbl_pbp[[#This Row],[gameId]], games!$B$2:$T$40, 9, FALSE)</f>
        <v>new-orleans-saints</v>
      </c>
      <c r="AH1149" s="5">
        <f>IF(tbl_pbp[[#This Row],[AwayTeam]] &lt;&gt; "new-orleans-saints", tbl_pbp[[#This Row],[homeWinPercentage]], 1-tbl_pbp[[#This Row],[homeWinPercentage]])</f>
        <v>0.99</v>
      </c>
      <c r="AI1149" s="13">
        <f>tbl_pbp[[#This Row],[Kamara]]*tbl_pbp[[#This Row],[Impactful Play]]</f>
        <v>0</v>
      </c>
      <c r="AJ1149" s="13">
        <f>tbl_pbp[[#This Row],[Thomas]]*tbl_pbp[[#This Row],[Impactful Play]]</f>
        <v>0</v>
      </c>
      <c r="AK1149" s="13" t="str">
        <f>VLOOKUP(tbl_pbp[[#This Row],[Play Saints Win % Increase]], tbl_impact[],3,TRUE)</f>
        <v>Scented (0 to +5%)</v>
      </c>
    </row>
    <row r="1150" spans="1:37">
      <c r="A1150" s="1">
        <v>137</v>
      </c>
      <c r="B1150" s="5">
        <v>0.01</v>
      </c>
      <c r="C1150" t="s">
        <v>11486</v>
      </c>
      <c r="D1150">
        <v>0</v>
      </c>
      <c r="E1150">
        <v>0</v>
      </c>
      <c r="F1150">
        <v>3</v>
      </c>
      <c r="G1150">
        <v>10</v>
      </c>
      <c r="H1150">
        <v>26</v>
      </c>
      <c r="I1150">
        <v>0</v>
      </c>
      <c r="J1150">
        <v>17</v>
      </c>
      <c r="L1150">
        <v>2</v>
      </c>
      <c r="M1150">
        <v>17</v>
      </c>
      <c r="N1150" t="s">
        <v>306</v>
      </c>
      <c r="O1150" t="s">
        <v>143</v>
      </c>
      <c r="P1150" t="s">
        <v>144</v>
      </c>
      <c r="Q1150" t="s">
        <v>145</v>
      </c>
      <c r="R1150" t="s">
        <v>146</v>
      </c>
      <c r="V1150" t="s">
        <v>11144</v>
      </c>
      <c r="X1150" t="str">
        <f>VLOOKUP(pbp!V3900, games!$B$2:$R$40, 3, FALSE)</f>
        <v>2020-11-01T21:25Z</v>
      </c>
      <c r="Y1150">
        <f>VLOOKUP(1*V1150,NFLGames!$H$11:$H$555,1,FALSE)</f>
        <v>401127982</v>
      </c>
      <c r="Z1150">
        <f>VLOOKUP($Y1150, NFLGames!$H$11:$K$555,2,FALSE)</f>
        <v>2019</v>
      </c>
      <c r="AA1150">
        <f>VLOOKUP($Y1150, NFLGames!$H$11:$K$555,3,FALSE)</f>
        <v>7</v>
      </c>
      <c r="AB1150" s="6">
        <f>IF(A1151=0, 0, AH1151-tbl_pbp[[#This Row],[Saints Win %]])</f>
        <v>5.0000000000000044E-3</v>
      </c>
      <c r="AE1150">
        <f>ABS(tbl_pbp[[#This Row],[play.homeScore]]-tbl_pbp[[#This Row],[play.awayScore]])</f>
        <v>16</v>
      </c>
      <c r="AF1150">
        <f>IF(tbl_pbp[[#This Row],[Play Saints Win % Increase]]&gt;=$AF$4,1,0)</f>
        <v>0</v>
      </c>
      <c r="AG1150" t="str">
        <f>VLOOKUP(tbl_pbp[[#This Row],[gameId]], games!$B$2:$T$40, 9, FALSE)</f>
        <v>new-orleans-saints</v>
      </c>
      <c r="AH1150" s="5">
        <f>IF(tbl_pbp[[#This Row],[AwayTeam]] &lt;&gt; "new-orleans-saints", tbl_pbp[[#This Row],[homeWinPercentage]], 1-tbl_pbp[[#This Row],[homeWinPercentage]])</f>
        <v>0.99</v>
      </c>
      <c r="AI1150" s="13">
        <f>tbl_pbp[[#This Row],[Kamara]]*tbl_pbp[[#This Row],[Impactful Play]]</f>
        <v>0</v>
      </c>
      <c r="AJ1150" s="13">
        <f>tbl_pbp[[#This Row],[Thomas]]*tbl_pbp[[#This Row],[Impactful Play]]</f>
        <v>0</v>
      </c>
      <c r="AK1150" s="13" t="str">
        <f>VLOOKUP(tbl_pbp[[#This Row],[Play Saints Win % Increase]], tbl_impact[],3,TRUE)</f>
        <v>Scented (0 to +5%)</v>
      </c>
    </row>
    <row r="1151" spans="1:37">
      <c r="A1151" s="1">
        <v>138</v>
      </c>
      <c r="B1151" s="5">
        <v>5.0000000000000001E-3</v>
      </c>
      <c r="C1151" t="s">
        <v>11487</v>
      </c>
      <c r="D1151">
        <v>0</v>
      </c>
      <c r="E1151">
        <v>0</v>
      </c>
      <c r="F1151">
        <v>4</v>
      </c>
      <c r="G1151">
        <v>10</v>
      </c>
      <c r="H1151">
        <v>26</v>
      </c>
      <c r="I1151">
        <v>8</v>
      </c>
      <c r="J1151">
        <v>17</v>
      </c>
      <c r="K1151" t="s">
        <v>29</v>
      </c>
      <c r="L1151">
        <v>2</v>
      </c>
      <c r="M1151">
        <v>17</v>
      </c>
      <c r="N1151" t="s">
        <v>11488</v>
      </c>
      <c r="O1151" t="s">
        <v>3848</v>
      </c>
      <c r="P1151" t="s">
        <v>30</v>
      </c>
      <c r="Q1151" t="s">
        <v>31</v>
      </c>
      <c r="R1151" t="s">
        <v>32</v>
      </c>
      <c r="S1151" t="s">
        <v>73</v>
      </c>
      <c r="T1151" t="s">
        <v>100</v>
      </c>
      <c r="U1151" t="s">
        <v>11489</v>
      </c>
      <c r="V1151" t="s">
        <v>11144</v>
      </c>
      <c r="X1151" t="str">
        <f>VLOOKUP(pbp!V3901, games!$B$2:$R$40, 3, FALSE)</f>
        <v>2020-11-01T21:25Z</v>
      </c>
      <c r="Y1151">
        <f>VLOOKUP(1*V1151,NFLGames!$H$11:$H$555,1,FALSE)</f>
        <v>401127982</v>
      </c>
      <c r="Z1151">
        <f>VLOOKUP($Y1151, NFLGames!$H$11:$K$555,2,FALSE)</f>
        <v>2019</v>
      </c>
      <c r="AA1151">
        <f>VLOOKUP($Y1151, NFLGames!$H$11:$K$555,3,FALSE)</f>
        <v>7</v>
      </c>
      <c r="AB1151" s="6">
        <f>IF(A1152=0, 0, AH1152-tbl_pbp[[#This Row],[Saints Win %]])</f>
        <v>-4.0000000000000036E-3</v>
      </c>
      <c r="AE1151">
        <f>ABS(tbl_pbp[[#This Row],[play.homeScore]]-tbl_pbp[[#This Row],[play.awayScore]])</f>
        <v>16</v>
      </c>
      <c r="AF1151">
        <f>IF(tbl_pbp[[#This Row],[Play Saints Win % Increase]]&gt;=$AF$4,1,0)</f>
        <v>0</v>
      </c>
      <c r="AG1151" t="str">
        <f>VLOOKUP(tbl_pbp[[#This Row],[gameId]], games!$B$2:$T$40, 9, FALSE)</f>
        <v>new-orleans-saints</v>
      </c>
      <c r="AH1151" s="5">
        <f>IF(tbl_pbp[[#This Row],[AwayTeam]] &lt;&gt; "new-orleans-saints", tbl_pbp[[#This Row],[homeWinPercentage]], 1-tbl_pbp[[#This Row],[homeWinPercentage]])</f>
        <v>0.995</v>
      </c>
      <c r="AI1151" s="13">
        <f>tbl_pbp[[#This Row],[Kamara]]*tbl_pbp[[#This Row],[Impactful Play]]</f>
        <v>0</v>
      </c>
      <c r="AJ1151" s="13">
        <f>tbl_pbp[[#This Row],[Thomas]]*tbl_pbp[[#This Row],[Impactful Play]]</f>
        <v>0</v>
      </c>
      <c r="AK1151" s="13" t="str">
        <f>VLOOKUP(tbl_pbp[[#This Row],[Play Saints Win % Increase]], tbl_impact[],3,TRUE)</f>
        <v>Bad (0 to -5%)</v>
      </c>
    </row>
    <row r="1152" spans="1:37">
      <c r="A1152" s="1">
        <v>139</v>
      </c>
      <c r="B1152" s="5">
        <v>8.9999999999999993E-3</v>
      </c>
      <c r="C1152" t="s">
        <v>11490</v>
      </c>
      <c r="D1152">
        <v>0</v>
      </c>
      <c r="E1152">
        <v>0</v>
      </c>
      <c r="F1152">
        <v>4</v>
      </c>
      <c r="G1152">
        <v>10</v>
      </c>
      <c r="H1152">
        <v>26</v>
      </c>
      <c r="I1152">
        <v>5</v>
      </c>
      <c r="J1152">
        <v>5</v>
      </c>
      <c r="K1152" t="s">
        <v>29</v>
      </c>
      <c r="L1152">
        <v>1</v>
      </c>
      <c r="M1152">
        <v>5</v>
      </c>
      <c r="N1152" t="s">
        <v>11491</v>
      </c>
      <c r="O1152" t="s">
        <v>1186</v>
      </c>
      <c r="P1152" t="s">
        <v>94</v>
      </c>
      <c r="Q1152" t="s">
        <v>95</v>
      </c>
      <c r="R1152" t="s">
        <v>96</v>
      </c>
      <c r="S1152" t="s">
        <v>283</v>
      </c>
      <c r="T1152" t="s">
        <v>320</v>
      </c>
      <c r="U1152" t="s">
        <v>11492</v>
      </c>
      <c r="V1152" t="s">
        <v>11144</v>
      </c>
      <c r="X1152" t="str">
        <f>VLOOKUP(pbp!V3902, games!$B$2:$R$40, 3, FALSE)</f>
        <v>2020-11-01T21:25Z</v>
      </c>
      <c r="Y1152">
        <f>VLOOKUP(1*V1152,NFLGames!$H$11:$H$555,1,FALSE)</f>
        <v>401127982</v>
      </c>
      <c r="Z1152">
        <f>VLOOKUP($Y1152, NFLGames!$H$11:$K$555,2,FALSE)</f>
        <v>2019</v>
      </c>
      <c r="AA1152">
        <f>VLOOKUP($Y1152, NFLGames!$H$11:$K$555,3,FALSE)</f>
        <v>7</v>
      </c>
      <c r="AB1152" s="6">
        <f>IF(A1153=0, 0, AH1153-tbl_pbp[[#This Row],[Saints Win %]])</f>
        <v>0</v>
      </c>
      <c r="AE1152">
        <f>ABS(tbl_pbp[[#This Row],[play.homeScore]]-tbl_pbp[[#This Row],[play.awayScore]])</f>
        <v>16</v>
      </c>
      <c r="AF1152">
        <f>IF(tbl_pbp[[#This Row],[Play Saints Win % Increase]]&gt;=$AF$4,1,0)</f>
        <v>0</v>
      </c>
      <c r="AG1152" t="str">
        <f>VLOOKUP(tbl_pbp[[#This Row],[gameId]], games!$B$2:$T$40, 9, FALSE)</f>
        <v>new-orleans-saints</v>
      </c>
      <c r="AH1152" s="5">
        <f>IF(tbl_pbp[[#This Row],[AwayTeam]] &lt;&gt; "new-orleans-saints", tbl_pbp[[#This Row],[homeWinPercentage]], 1-tbl_pbp[[#This Row],[homeWinPercentage]])</f>
        <v>0.99099999999999999</v>
      </c>
      <c r="AI1152" s="13">
        <f>tbl_pbp[[#This Row],[Kamara]]*tbl_pbp[[#This Row],[Impactful Play]]</f>
        <v>0</v>
      </c>
      <c r="AJ1152" s="13">
        <f>tbl_pbp[[#This Row],[Thomas]]*tbl_pbp[[#This Row],[Impactful Play]]</f>
        <v>0</v>
      </c>
      <c r="AK1152" s="13" t="str">
        <f>VLOOKUP(tbl_pbp[[#This Row],[Play Saints Win % Increase]], tbl_impact[],3,TRUE)</f>
        <v>Scented (0 to +5%)</v>
      </c>
    </row>
    <row r="1153" spans="1:37">
      <c r="A1153" s="1">
        <v>140</v>
      </c>
      <c r="B1153" s="5">
        <v>8.9999999999999993E-3</v>
      </c>
      <c r="C1153" t="s">
        <v>11493</v>
      </c>
      <c r="D1153">
        <v>0</v>
      </c>
      <c r="E1153">
        <v>0</v>
      </c>
      <c r="F1153">
        <v>4</v>
      </c>
      <c r="G1153">
        <v>10</v>
      </c>
      <c r="H1153">
        <v>26</v>
      </c>
      <c r="I1153">
        <v>15</v>
      </c>
      <c r="J1153">
        <v>15</v>
      </c>
      <c r="K1153" t="s">
        <v>29</v>
      </c>
      <c r="L1153">
        <v>1</v>
      </c>
      <c r="M1153">
        <v>15</v>
      </c>
      <c r="N1153" t="s">
        <v>11494</v>
      </c>
      <c r="O1153" t="s">
        <v>2508</v>
      </c>
      <c r="P1153" t="s">
        <v>30</v>
      </c>
      <c r="Q1153" t="s">
        <v>31</v>
      </c>
      <c r="R1153" t="s">
        <v>32</v>
      </c>
      <c r="S1153" t="s">
        <v>283</v>
      </c>
      <c r="T1153" t="s">
        <v>11495</v>
      </c>
      <c r="U1153" t="s">
        <v>11496</v>
      </c>
      <c r="V1153" t="s">
        <v>11144</v>
      </c>
      <c r="X1153" t="str">
        <f>VLOOKUP(pbp!V3903, games!$B$2:$R$40, 3, FALSE)</f>
        <v>2020-11-01T21:25Z</v>
      </c>
      <c r="Y1153">
        <f>VLOOKUP(1*V1153,NFLGames!$H$11:$H$555,1,FALSE)</f>
        <v>401127982</v>
      </c>
      <c r="Z1153">
        <f>VLOOKUP($Y1153, NFLGames!$H$11:$K$555,2,FALSE)</f>
        <v>2019</v>
      </c>
      <c r="AA1153">
        <f>VLOOKUP($Y1153, NFLGames!$H$11:$K$555,3,FALSE)</f>
        <v>7</v>
      </c>
      <c r="AB1153" s="6">
        <f>IF(A1154=0, 0, AH1154-tbl_pbp[[#This Row],[Saints Win %]])</f>
        <v>0</v>
      </c>
      <c r="AE1153">
        <f>ABS(tbl_pbp[[#This Row],[play.homeScore]]-tbl_pbp[[#This Row],[play.awayScore]])</f>
        <v>16</v>
      </c>
      <c r="AF1153">
        <f>IF(tbl_pbp[[#This Row],[Play Saints Win % Increase]]&gt;=$AF$4,1,0)</f>
        <v>0</v>
      </c>
      <c r="AG1153" t="str">
        <f>VLOOKUP(tbl_pbp[[#This Row],[gameId]], games!$B$2:$T$40, 9, FALSE)</f>
        <v>new-orleans-saints</v>
      </c>
      <c r="AH1153" s="5">
        <f>IF(tbl_pbp[[#This Row],[AwayTeam]] &lt;&gt; "new-orleans-saints", tbl_pbp[[#This Row],[homeWinPercentage]], 1-tbl_pbp[[#This Row],[homeWinPercentage]])</f>
        <v>0.99099999999999999</v>
      </c>
      <c r="AI1153" s="13">
        <f>tbl_pbp[[#This Row],[Kamara]]*tbl_pbp[[#This Row],[Impactful Play]]</f>
        <v>0</v>
      </c>
      <c r="AJ1153" s="13">
        <f>tbl_pbp[[#This Row],[Thomas]]*tbl_pbp[[#This Row],[Impactful Play]]</f>
        <v>0</v>
      </c>
      <c r="AK1153" s="13" t="str">
        <f>VLOOKUP(tbl_pbp[[#This Row],[Play Saints Win % Increase]], tbl_impact[],3,TRUE)</f>
        <v>Scented (0 to +5%)</v>
      </c>
    </row>
    <row r="1154" spans="1:37">
      <c r="A1154" s="1">
        <v>141</v>
      </c>
      <c r="B1154" s="5">
        <v>8.9999999999999993E-3</v>
      </c>
      <c r="C1154" t="s">
        <v>11497</v>
      </c>
      <c r="D1154">
        <v>0</v>
      </c>
      <c r="E1154">
        <v>0</v>
      </c>
      <c r="F1154">
        <v>4</v>
      </c>
      <c r="G1154">
        <v>10</v>
      </c>
      <c r="H1154">
        <v>26</v>
      </c>
      <c r="I1154">
        <v>13</v>
      </c>
      <c r="J1154">
        <v>13</v>
      </c>
      <c r="K1154" t="s">
        <v>29</v>
      </c>
      <c r="L1154">
        <v>2</v>
      </c>
      <c r="M1154">
        <v>13</v>
      </c>
      <c r="N1154" t="s">
        <v>11498</v>
      </c>
      <c r="O1154" t="s">
        <v>312</v>
      </c>
      <c r="P1154" t="s">
        <v>22</v>
      </c>
      <c r="Q1154" t="s">
        <v>37</v>
      </c>
      <c r="S1154" t="s">
        <v>286</v>
      </c>
      <c r="T1154" t="s">
        <v>76</v>
      </c>
      <c r="U1154" t="s">
        <v>11499</v>
      </c>
      <c r="V1154" t="s">
        <v>11144</v>
      </c>
      <c r="X1154" t="str">
        <f>VLOOKUP(pbp!V3904, games!$B$2:$R$40, 3, FALSE)</f>
        <v>2020-11-01T21:25Z</v>
      </c>
      <c r="Y1154">
        <f>VLOOKUP(1*V1154,NFLGames!$H$11:$H$555,1,FALSE)</f>
        <v>401127982</v>
      </c>
      <c r="Z1154">
        <f>VLOOKUP($Y1154, NFLGames!$H$11:$K$555,2,FALSE)</f>
        <v>2019</v>
      </c>
      <c r="AA1154">
        <f>VLOOKUP($Y1154, NFLGames!$H$11:$K$555,3,FALSE)</f>
        <v>7</v>
      </c>
      <c r="AB1154" s="6">
        <f>IF(A1155=0, 0, AH1155-tbl_pbp[[#This Row],[Saints Win %]])</f>
        <v>0</v>
      </c>
      <c r="AE1154">
        <f>ABS(tbl_pbp[[#This Row],[play.homeScore]]-tbl_pbp[[#This Row],[play.awayScore]])</f>
        <v>16</v>
      </c>
      <c r="AF1154">
        <f>IF(tbl_pbp[[#This Row],[Play Saints Win % Increase]]&gt;=$AF$4,1,0)</f>
        <v>0</v>
      </c>
      <c r="AG1154" t="str">
        <f>VLOOKUP(tbl_pbp[[#This Row],[gameId]], games!$B$2:$T$40, 9, FALSE)</f>
        <v>new-orleans-saints</v>
      </c>
      <c r="AH1154" s="5">
        <f>IF(tbl_pbp[[#This Row],[AwayTeam]] &lt;&gt; "new-orleans-saints", tbl_pbp[[#This Row],[homeWinPercentage]], 1-tbl_pbp[[#This Row],[homeWinPercentage]])</f>
        <v>0.99099999999999999</v>
      </c>
      <c r="AI1154" s="13">
        <f>tbl_pbp[[#This Row],[Kamara]]*tbl_pbp[[#This Row],[Impactful Play]]</f>
        <v>0</v>
      </c>
      <c r="AJ1154" s="13">
        <f>tbl_pbp[[#This Row],[Thomas]]*tbl_pbp[[#This Row],[Impactful Play]]</f>
        <v>0</v>
      </c>
      <c r="AK1154" s="13" t="str">
        <f>VLOOKUP(tbl_pbp[[#This Row],[Play Saints Win % Increase]], tbl_impact[],3,TRUE)</f>
        <v>Scented (0 to +5%)</v>
      </c>
    </row>
    <row r="1155" spans="1:37">
      <c r="A1155" s="1">
        <v>142</v>
      </c>
      <c r="B1155" s="5">
        <v>8.9999999999999993E-3</v>
      </c>
      <c r="C1155" t="s">
        <v>11500</v>
      </c>
      <c r="D1155">
        <v>0</v>
      </c>
      <c r="E1155">
        <v>0</v>
      </c>
      <c r="F1155">
        <v>4</v>
      </c>
      <c r="G1155">
        <v>10</v>
      </c>
      <c r="H1155">
        <v>26</v>
      </c>
      <c r="I1155">
        <v>13</v>
      </c>
      <c r="J1155">
        <v>13</v>
      </c>
      <c r="K1155" t="s">
        <v>29</v>
      </c>
      <c r="L1155">
        <v>3</v>
      </c>
      <c r="M1155">
        <v>13</v>
      </c>
      <c r="N1155" t="s">
        <v>11501</v>
      </c>
      <c r="O1155" t="s">
        <v>6156</v>
      </c>
      <c r="P1155" t="s">
        <v>45</v>
      </c>
      <c r="Q1155" t="s">
        <v>46</v>
      </c>
      <c r="R1155" t="s">
        <v>47</v>
      </c>
      <c r="S1155" t="s">
        <v>347</v>
      </c>
      <c r="T1155" t="s">
        <v>76</v>
      </c>
      <c r="U1155" t="s">
        <v>11502</v>
      </c>
      <c r="V1155" t="s">
        <v>11144</v>
      </c>
      <c r="X1155" t="str">
        <f>VLOOKUP(pbp!V3905, games!$B$2:$R$40, 3, FALSE)</f>
        <v>2020-11-01T21:25Z</v>
      </c>
      <c r="Y1155">
        <f>VLOOKUP(1*V1155,NFLGames!$H$11:$H$555,1,FALSE)</f>
        <v>401127982</v>
      </c>
      <c r="Z1155">
        <f>VLOOKUP($Y1155, NFLGames!$H$11:$K$555,2,FALSE)</f>
        <v>2019</v>
      </c>
      <c r="AA1155">
        <f>VLOOKUP($Y1155, NFLGames!$H$11:$K$555,3,FALSE)</f>
        <v>7</v>
      </c>
      <c r="AB1155" s="6">
        <f>IF(A1156=0, 0, AH1156-tbl_pbp[[#This Row],[Saints Win %]])</f>
        <v>1.0000000000000009E-3</v>
      </c>
      <c r="AE1155">
        <f>ABS(tbl_pbp[[#This Row],[play.homeScore]]-tbl_pbp[[#This Row],[play.awayScore]])</f>
        <v>16</v>
      </c>
      <c r="AF1155">
        <f>IF(tbl_pbp[[#This Row],[Play Saints Win % Increase]]&gt;=$AF$4,1,0)</f>
        <v>0</v>
      </c>
      <c r="AG1155" t="str">
        <f>VLOOKUP(tbl_pbp[[#This Row],[gameId]], games!$B$2:$T$40, 9, FALSE)</f>
        <v>new-orleans-saints</v>
      </c>
      <c r="AH1155" s="5">
        <f>IF(tbl_pbp[[#This Row],[AwayTeam]] &lt;&gt; "new-orleans-saints", tbl_pbp[[#This Row],[homeWinPercentage]], 1-tbl_pbp[[#This Row],[homeWinPercentage]])</f>
        <v>0.99099999999999999</v>
      </c>
      <c r="AI1155" s="13">
        <f>tbl_pbp[[#This Row],[Kamara]]*tbl_pbp[[#This Row],[Impactful Play]]</f>
        <v>0</v>
      </c>
      <c r="AJ1155" s="13">
        <f>tbl_pbp[[#This Row],[Thomas]]*tbl_pbp[[#This Row],[Impactful Play]]</f>
        <v>0</v>
      </c>
      <c r="AK1155" s="13" t="str">
        <f>VLOOKUP(tbl_pbp[[#This Row],[Play Saints Win % Increase]], tbl_impact[],3,TRUE)</f>
        <v>Scented (0 to +5%)</v>
      </c>
    </row>
    <row r="1156" spans="1:37">
      <c r="A1156" s="1">
        <v>143</v>
      </c>
      <c r="B1156" s="5">
        <v>8.0000000000000002E-3</v>
      </c>
      <c r="C1156" t="s">
        <v>11503</v>
      </c>
      <c r="D1156">
        <v>0</v>
      </c>
      <c r="E1156">
        <v>0</v>
      </c>
      <c r="F1156">
        <v>4</v>
      </c>
      <c r="G1156">
        <v>10</v>
      </c>
      <c r="H1156">
        <v>29</v>
      </c>
      <c r="I1156">
        <v>12</v>
      </c>
      <c r="J1156">
        <v>12</v>
      </c>
      <c r="K1156" t="s">
        <v>29</v>
      </c>
      <c r="L1156">
        <v>4</v>
      </c>
      <c r="M1156">
        <v>12</v>
      </c>
      <c r="N1156" t="s">
        <v>11504</v>
      </c>
      <c r="O1156" t="s">
        <v>382</v>
      </c>
      <c r="P1156" t="s">
        <v>187</v>
      </c>
      <c r="Q1156" t="s">
        <v>188</v>
      </c>
      <c r="R1156" t="s">
        <v>189</v>
      </c>
      <c r="S1156" t="s">
        <v>349</v>
      </c>
      <c r="T1156" t="s">
        <v>11173</v>
      </c>
      <c r="U1156" t="s">
        <v>11505</v>
      </c>
      <c r="V1156" t="s">
        <v>11144</v>
      </c>
      <c r="X1156" t="str">
        <f>VLOOKUP(pbp!V3906, games!$B$2:$R$40, 3, FALSE)</f>
        <v>2020-11-01T21:25Z</v>
      </c>
      <c r="Y1156">
        <f>VLOOKUP(1*V1156,NFLGames!$H$11:$H$555,1,FALSE)</f>
        <v>401127982</v>
      </c>
      <c r="Z1156">
        <f>VLOOKUP($Y1156, NFLGames!$H$11:$K$555,2,FALSE)</f>
        <v>2019</v>
      </c>
      <c r="AA1156">
        <f>VLOOKUP($Y1156, NFLGames!$H$11:$K$555,3,FALSE)</f>
        <v>7</v>
      </c>
      <c r="AB1156" s="6">
        <f>IF(A1157=0, 0, AH1157-tbl_pbp[[#This Row],[Saints Win %]])</f>
        <v>4.0000000000000036E-3</v>
      </c>
      <c r="AE1156">
        <f>ABS(tbl_pbp[[#This Row],[play.homeScore]]-tbl_pbp[[#This Row],[play.awayScore]])</f>
        <v>19</v>
      </c>
      <c r="AF1156">
        <f>IF(tbl_pbp[[#This Row],[Play Saints Win % Increase]]&gt;=$AF$4,1,0)</f>
        <v>0</v>
      </c>
      <c r="AG1156" t="str">
        <f>VLOOKUP(tbl_pbp[[#This Row],[gameId]], games!$B$2:$T$40, 9, FALSE)</f>
        <v>new-orleans-saints</v>
      </c>
      <c r="AH1156" s="5">
        <f>IF(tbl_pbp[[#This Row],[AwayTeam]] &lt;&gt; "new-orleans-saints", tbl_pbp[[#This Row],[homeWinPercentage]], 1-tbl_pbp[[#This Row],[homeWinPercentage]])</f>
        <v>0.99199999999999999</v>
      </c>
      <c r="AI1156" s="13">
        <f>tbl_pbp[[#This Row],[Kamara]]*tbl_pbp[[#This Row],[Impactful Play]]</f>
        <v>0</v>
      </c>
      <c r="AJ1156" s="13">
        <f>tbl_pbp[[#This Row],[Thomas]]*tbl_pbp[[#This Row],[Impactful Play]]</f>
        <v>0</v>
      </c>
      <c r="AK1156" s="13" t="str">
        <f>VLOOKUP(tbl_pbp[[#This Row],[Play Saints Win % Increase]], tbl_impact[],3,TRUE)</f>
        <v>Scented (0 to +5%)</v>
      </c>
    </row>
    <row r="1157" spans="1:37">
      <c r="A1157" s="1">
        <v>144</v>
      </c>
      <c r="B1157" s="5">
        <v>4.0000000000000001E-3</v>
      </c>
      <c r="C1157" t="s">
        <v>11506</v>
      </c>
      <c r="D1157">
        <v>0</v>
      </c>
      <c r="E1157">
        <v>0</v>
      </c>
      <c r="F1157">
        <v>4</v>
      </c>
      <c r="G1157">
        <v>10</v>
      </c>
      <c r="H1157">
        <v>29</v>
      </c>
      <c r="I1157">
        <v>10</v>
      </c>
      <c r="J1157">
        <v>65</v>
      </c>
      <c r="K1157" t="s">
        <v>29</v>
      </c>
      <c r="L1157">
        <v>1</v>
      </c>
      <c r="M1157">
        <v>65</v>
      </c>
      <c r="N1157" t="s">
        <v>11507</v>
      </c>
      <c r="O1157" t="s">
        <v>382</v>
      </c>
      <c r="P1157" t="s">
        <v>3787</v>
      </c>
      <c r="Q1157" t="s">
        <v>3788</v>
      </c>
      <c r="R1157" t="s">
        <v>3789</v>
      </c>
      <c r="V1157" t="s">
        <v>11144</v>
      </c>
      <c r="X1157" t="str">
        <f>VLOOKUP(pbp!V3907, games!$B$2:$R$40, 3, FALSE)</f>
        <v>2020-11-01T21:25Z</v>
      </c>
      <c r="Y1157">
        <f>VLOOKUP(1*V1157,NFLGames!$H$11:$H$555,1,FALSE)</f>
        <v>401127982</v>
      </c>
      <c r="Z1157">
        <f>VLOOKUP($Y1157, NFLGames!$H$11:$K$555,2,FALSE)</f>
        <v>2019</v>
      </c>
      <c r="AA1157">
        <f>VLOOKUP($Y1157, NFLGames!$H$11:$K$555,3,FALSE)</f>
        <v>7</v>
      </c>
      <c r="AB1157" s="6">
        <f>IF(A1158=0, 0, AH1158-tbl_pbp[[#This Row],[Saints Win %]])</f>
        <v>-4.0000000000000036E-3</v>
      </c>
      <c r="AE1157">
        <f>ABS(tbl_pbp[[#This Row],[play.homeScore]]-tbl_pbp[[#This Row],[play.awayScore]])</f>
        <v>19</v>
      </c>
      <c r="AF1157">
        <f>IF(tbl_pbp[[#This Row],[Play Saints Win % Increase]]&gt;=$AF$4,1,0)</f>
        <v>0</v>
      </c>
      <c r="AG1157" t="str">
        <f>VLOOKUP(tbl_pbp[[#This Row],[gameId]], games!$B$2:$T$40, 9, FALSE)</f>
        <v>new-orleans-saints</v>
      </c>
      <c r="AH1157" s="5">
        <f>IF(tbl_pbp[[#This Row],[AwayTeam]] &lt;&gt; "new-orleans-saints", tbl_pbp[[#This Row],[homeWinPercentage]], 1-tbl_pbp[[#This Row],[homeWinPercentage]])</f>
        <v>0.996</v>
      </c>
      <c r="AI1157" s="13">
        <f>tbl_pbp[[#This Row],[Kamara]]*tbl_pbp[[#This Row],[Impactful Play]]</f>
        <v>0</v>
      </c>
      <c r="AJ1157" s="13">
        <f>tbl_pbp[[#This Row],[Thomas]]*tbl_pbp[[#This Row],[Impactful Play]]</f>
        <v>0</v>
      </c>
      <c r="AK1157" s="13" t="str">
        <f>VLOOKUP(tbl_pbp[[#This Row],[Play Saints Win % Increase]], tbl_impact[],3,TRUE)</f>
        <v>Bad (0 to -5%)</v>
      </c>
    </row>
    <row r="1158" spans="1:37">
      <c r="A1158" s="1">
        <v>145</v>
      </c>
      <c r="B1158" s="5">
        <v>8.0000000000000002E-3</v>
      </c>
      <c r="C1158" t="s">
        <v>11508</v>
      </c>
      <c r="D1158">
        <v>0</v>
      </c>
      <c r="E1158">
        <v>0</v>
      </c>
      <c r="F1158">
        <v>4</v>
      </c>
      <c r="G1158">
        <v>10</v>
      </c>
      <c r="H1158">
        <v>29</v>
      </c>
      <c r="I1158">
        <v>0</v>
      </c>
      <c r="J1158">
        <v>65</v>
      </c>
      <c r="K1158" t="s">
        <v>29</v>
      </c>
      <c r="L1158">
        <v>0</v>
      </c>
      <c r="M1158">
        <v>65</v>
      </c>
      <c r="N1158" t="s">
        <v>288</v>
      </c>
      <c r="O1158" t="s">
        <v>382</v>
      </c>
      <c r="P1158" t="s">
        <v>25</v>
      </c>
      <c r="Q1158" t="s">
        <v>26</v>
      </c>
      <c r="R1158" t="s">
        <v>27</v>
      </c>
      <c r="V1158" t="s">
        <v>11144</v>
      </c>
      <c r="X1158" t="str">
        <f>VLOOKUP(pbp!V3908, games!$B$2:$R$40, 3, FALSE)</f>
        <v>2020-11-01T21:25Z</v>
      </c>
      <c r="Y1158">
        <f>VLOOKUP(1*V1158,NFLGames!$H$11:$H$555,1,FALSE)</f>
        <v>401127982</v>
      </c>
      <c r="Z1158">
        <f>VLOOKUP($Y1158, NFLGames!$H$11:$K$555,2,FALSE)</f>
        <v>2019</v>
      </c>
      <c r="AA1158">
        <f>VLOOKUP($Y1158, NFLGames!$H$11:$K$555,3,FALSE)</f>
        <v>7</v>
      </c>
      <c r="AB1158" s="6">
        <f>IF(A1159=0, 0, AH1159-tbl_pbp[[#This Row],[Saints Win %]])</f>
        <v>-4.0000000000000036E-3</v>
      </c>
      <c r="AE1158">
        <f>ABS(tbl_pbp[[#This Row],[play.homeScore]]-tbl_pbp[[#This Row],[play.awayScore]])</f>
        <v>19</v>
      </c>
      <c r="AF1158">
        <f>IF(tbl_pbp[[#This Row],[Play Saints Win % Increase]]&gt;=$AF$4,1,0)</f>
        <v>0</v>
      </c>
      <c r="AG1158" t="str">
        <f>VLOOKUP(tbl_pbp[[#This Row],[gameId]], games!$B$2:$T$40, 9, FALSE)</f>
        <v>new-orleans-saints</v>
      </c>
      <c r="AH1158" s="5">
        <f>IF(tbl_pbp[[#This Row],[AwayTeam]] &lt;&gt; "new-orleans-saints", tbl_pbp[[#This Row],[homeWinPercentage]], 1-tbl_pbp[[#This Row],[homeWinPercentage]])</f>
        <v>0.99199999999999999</v>
      </c>
      <c r="AI1158" s="13">
        <f>tbl_pbp[[#This Row],[Kamara]]*tbl_pbp[[#This Row],[Impactful Play]]</f>
        <v>0</v>
      </c>
      <c r="AJ1158" s="13">
        <f>tbl_pbp[[#This Row],[Thomas]]*tbl_pbp[[#This Row],[Impactful Play]]</f>
        <v>0</v>
      </c>
      <c r="AK1158" s="13" t="str">
        <f>VLOOKUP(tbl_pbp[[#This Row],[Play Saints Win % Increase]], tbl_impact[],3,TRUE)</f>
        <v>Bad (0 to -5%)</v>
      </c>
    </row>
    <row r="1159" spans="1:37">
      <c r="A1159" s="1">
        <v>146</v>
      </c>
      <c r="B1159" s="5">
        <v>1.2E-2</v>
      </c>
      <c r="C1159" t="s">
        <v>11509</v>
      </c>
      <c r="D1159">
        <v>0</v>
      </c>
      <c r="E1159">
        <v>0</v>
      </c>
      <c r="F1159">
        <v>4</v>
      </c>
      <c r="G1159">
        <v>10</v>
      </c>
      <c r="H1159">
        <v>29</v>
      </c>
      <c r="I1159">
        <v>10</v>
      </c>
      <c r="J1159">
        <v>25</v>
      </c>
      <c r="K1159" t="s">
        <v>22</v>
      </c>
      <c r="L1159">
        <v>1</v>
      </c>
      <c r="M1159">
        <v>75</v>
      </c>
      <c r="N1159" t="s">
        <v>11510</v>
      </c>
      <c r="O1159" t="s">
        <v>382</v>
      </c>
      <c r="P1159" t="s">
        <v>30</v>
      </c>
      <c r="Q1159" t="s">
        <v>31</v>
      </c>
      <c r="R1159" t="s">
        <v>32</v>
      </c>
      <c r="S1159" t="s">
        <v>33</v>
      </c>
      <c r="T1159" t="s">
        <v>289</v>
      </c>
      <c r="U1159" t="s">
        <v>290</v>
      </c>
      <c r="V1159" t="s">
        <v>11144</v>
      </c>
      <c r="X1159" t="str">
        <f>VLOOKUP(pbp!V3909, games!$B$2:$R$40, 3, FALSE)</f>
        <v>2020-11-01T21:25Z</v>
      </c>
      <c r="Y1159">
        <f>VLOOKUP(1*V1159,NFLGames!$H$11:$H$555,1,FALSE)</f>
        <v>401127982</v>
      </c>
      <c r="Z1159">
        <f>VLOOKUP($Y1159, NFLGames!$H$11:$K$555,2,FALSE)</f>
        <v>2019</v>
      </c>
      <c r="AA1159">
        <f>VLOOKUP($Y1159, NFLGames!$H$11:$K$555,3,FALSE)</f>
        <v>7</v>
      </c>
      <c r="AB1159" s="6">
        <f>IF(A1160=0, 0, AH1160-tbl_pbp[[#This Row],[Saints Win %]])</f>
        <v>1.0000000000000009E-3</v>
      </c>
      <c r="AE1159">
        <f>ABS(tbl_pbp[[#This Row],[play.homeScore]]-tbl_pbp[[#This Row],[play.awayScore]])</f>
        <v>19</v>
      </c>
      <c r="AF1159">
        <f>IF(tbl_pbp[[#This Row],[Play Saints Win % Increase]]&gt;=$AF$4,1,0)</f>
        <v>0</v>
      </c>
      <c r="AG1159" t="str">
        <f>VLOOKUP(tbl_pbp[[#This Row],[gameId]], games!$B$2:$T$40, 9, FALSE)</f>
        <v>new-orleans-saints</v>
      </c>
      <c r="AH1159" s="5">
        <f>IF(tbl_pbp[[#This Row],[AwayTeam]] &lt;&gt; "new-orleans-saints", tbl_pbp[[#This Row],[homeWinPercentage]], 1-tbl_pbp[[#This Row],[homeWinPercentage]])</f>
        <v>0.98799999999999999</v>
      </c>
      <c r="AI1159" s="13">
        <f>tbl_pbp[[#This Row],[Kamara]]*tbl_pbp[[#This Row],[Impactful Play]]</f>
        <v>0</v>
      </c>
      <c r="AJ1159" s="13">
        <f>tbl_pbp[[#This Row],[Thomas]]*tbl_pbp[[#This Row],[Impactful Play]]</f>
        <v>0</v>
      </c>
      <c r="AK1159" s="13" t="str">
        <f>VLOOKUP(tbl_pbp[[#This Row],[Play Saints Win % Increase]], tbl_impact[],3,TRUE)</f>
        <v>Scented (0 to +5%)</v>
      </c>
    </row>
    <row r="1160" spans="1:37">
      <c r="A1160" s="1">
        <v>147</v>
      </c>
      <c r="B1160" s="5">
        <v>1.0999999999999999E-2</v>
      </c>
      <c r="C1160" t="s">
        <v>11511</v>
      </c>
      <c r="D1160">
        <v>0</v>
      </c>
      <c r="E1160">
        <v>0</v>
      </c>
      <c r="F1160">
        <v>4</v>
      </c>
      <c r="G1160">
        <v>10</v>
      </c>
      <c r="H1160">
        <v>29</v>
      </c>
      <c r="I1160">
        <v>1</v>
      </c>
      <c r="J1160">
        <v>34</v>
      </c>
      <c r="K1160" t="s">
        <v>22</v>
      </c>
      <c r="L1160">
        <v>2</v>
      </c>
      <c r="M1160">
        <v>66</v>
      </c>
      <c r="N1160" t="s">
        <v>11512</v>
      </c>
      <c r="O1160" t="s">
        <v>384</v>
      </c>
      <c r="P1160" t="s">
        <v>30</v>
      </c>
      <c r="Q1160" t="s">
        <v>31</v>
      </c>
      <c r="R1160" t="s">
        <v>32</v>
      </c>
      <c r="S1160" t="s">
        <v>83</v>
      </c>
      <c r="T1160" t="s">
        <v>213</v>
      </c>
      <c r="U1160" t="s">
        <v>11513</v>
      </c>
      <c r="V1160" t="s">
        <v>11144</v>
      </c>
      <c r="X1160" t="str">
        <f>VLOOKUP(pbp!V3910, games!$B$2:$R$40, 3, FALSE)</f>
        <v>2020-11-01T21:25Z</v>
      </c>
      <c r="Y1160">
        <f>VLOOKUP(1*V1160,NFLGames!$H$11:$H$555,1,FALSE)</f>
        <v>401127982</v>
      </c>
      <c r="Z1160">
        <f>VLOOKUP($Y1160, NFLGames!$H$11:$K$555,2,FALSE)</f>
        <v>2019</v>
      </c>
      <c r="AA1160">
        <f>VLOOKUP($Y1160, NFLGames!$H$11:$K$555,3,FALSE)</f>
        <v>7</v>
      </c>
      <c r="AB1160" s="6">
        <f>IF(A1161=0, 0, AH1161-tbl_pbp[[#This Row],[Saints Win %]])</f>
        <v>2.0000000000000018E-3</v>
      </c>
      <c r="AE1160">
        <f>ABS(tbl_pbp[[#This Row],[play.homeScore]]-tbl_pbp[[#This Row],[play.awayScore]])</f>
        <v>19</v>
      </c>
      <c r="AF1160">
        <f>IF(tbl_pbp[[#This Row],[Play Saints Win % Increase]]&gt;=$AF$4,1,0)</f>
        <v>0</v>
      </c>
      <c r="AG1160" t="str">
        <f>VLOOKUP(tbl_pbp[[#This Row],[gameId]], games!$B$2:$T$40, 9, FALSE)</f>
        <v>new-orleans-saints</v>
      </c>
      <c r="AH1160" s="5">
        <f>IF(tbl_pbp[[#This Row],[AwayTeam]] &lt;&gt; "new-orleans-saints", tbl_pbp[[#This Row],[homeWinPercentage]], 1-tbl_pbp[[#This Row],[homeWinPercentage]])</f>
        <v>0.98899999999999999</v>
      </c>
      <c r="AI1160" s="13">
        <f>tbl_pbp[[#This Row],[Kamara]]*tbl_pbp[[#This Row],[Impactful Play]]</f>
        <v>0</v>
      </c>
      <c r="AJ1160" s="13">
        <f>tbl_pbp[[#This Row],[Thomas]]*tbl_pbp[[#This Row],[Impactful Play]]</f>
        <v>0</v>
      </c>
      <c r="AK1160" s="13" t="str">
        <f>VLOOKUP(tbl_pbp[[#This Row],[Play Saints Win % Increase]], tbl_impact[],3,TRUE)</f>
        <v>Scented (0 to +5%)</v>
      </c>
    </row>
    <row r="1161" spans="1:37">
      <c r="A1161" s="1">
        <v>148</v>
      </c>
      <c r="B1161" s="5">
        <v>8.9999999999999993E-3</v>
      </c>
      <c r="C1161" t="s">
        <v>11514</v>
      </c>
      <c r="D1161">
        <v>0</v>
      </c>
      <c r="E1161">
        <v>0</v>
      </c>
      <c r="F1161">
        <v>4</v>
      </c>
      <c r="G1161">
        <v>10</v>
      </c>
      <c r="H1161">
        <v>29</v>
      </c>
      <c r="I1161">
        <v>10</v>
      </c>
      <c r="J1161">
        <v>38</v>
      </c>
      <c r="K1161" t="s">
        <v>22</v>
      </c>
      <c r="L1161">
        <v>1</v>
      </c>
      <c r="M1161">
        <v>62</v>
      </c>
      <c r="N1161" t="s">
        <v>11515</v>
      </c>
      <c r="O1161" t="s">
        <v>2271</v>
      </c>
      <c r="P1161" t="s">
        <v>30</v>
      </c>
      <c r="Q1161" t="s">
        <v>31</v>
      </c>
      <c r="R1161" t="s">
        <v>32</v>
      </c>
      <c r="S1161" t="s">
        <v>33</v>
      </c>
      <c r="T1161" t="s">
        <v>64</v>
      </c>
      <c r="U1161" t="s">
        <v>4291</v>
      </c>
      <c r="V1161" t="s">
        <v>11144</v>
      </c>
      <c r="X1161" t="str">
        <f>VLOOKUP(pbp!V3911, games!$B$2:$R$40, 3, FALSE)</f>
        <v>2020-11-01T21:25Z</v>
      </c>
      <c r="Y1161">
        <f>VLOOKUP(1*V1161,NFLGames!$H$11:$H$555,1,FALSE)</f>
        <v>401127982</v>
      </c>
      <c r="Z1161">
        <f>VLOOKUP($Y1161, NFLGames!$H$11:$K$555,2,FALSE)</f>
        <v>2019</v>
      </c>
      <c r="AA1161">
        <f>VLOOKUP($Y1161, NFLGames!$H$11:$K$555,3,FALSE)</f>
        <v>7</v>
      </c>
      <c r="AB1161" s="6">
        <f>IF(A1162=0, 0, AH1162-tbl_pbp[[#This Row],[Saints Win %]])</f>
        <v>7.0000000000000062E-3</v>
      </c>
      <c r="AE1161">
        <f>ABS(tbl_pbp[[#This Row],[play.homeScore]]-tbl_pbp[[#This Row],[play.awayScore]])</f>
        <v>19</v>
      </c>
      <c r="AF1161">
        <f>IF(tbl_pbp[[#This Row],[Play Saints Win % Increase]]&gt;=$AF$4,1,0)</f>
        <v>0</v>
      </c>
      <c r="AG1161" t="str">
        <f>VLOOKUP(tbl_pbp[[#This Row],[gameId]], games!$B$2:$T$40, 9, FALSE)</f>
        <v>new-orleans-saints</v>
      </c>
      <c r="AH1161" s="5">
        <f>IF(tbl_pbp[[#This Row],[AwayTeam]] &lt;&gt; "new-orleans-saints", tbl_pbp[[#This Row],[homeWinPercentage]], 1-tbl_pbp[[#This Row],[homeWinPercentage]])</f>
        <v>0.99099999999999999</v>
      </c>
      <c r="AI1161" s="13">
        <f>tbl_pbp[[#This Row],[Kamara]]*tbl_pbp[[#This Row],[Impactful Play]]</f>
        <v>0</v>
      </c>
      <c r="AJ1161" s="13">
        <f>tbl_pbp[[#This Row],[Thomas]]*tbl_pbp[[#This Row],[Impactful Play]]</f>
        <v>0</v>
      </c>
      <c r="AK1161" s="13" t="str">
        <f>VLOOKUP(tbl_pbp[[#This Row],[Play Saints Win % Increase]], tbl_impact[],3,TRUE)</f>
        <v>Scented (0 to +5%)</v>
      </c>
    </row>
    <row r="1162" spans="1:37">
      <c r="A1162" s="1">
        <v>149</v>
      </c>
      <c r="B1162" s="5">
        <v>2E-3</v>
      </c>
      <c r="C1162" t="s">
        <v>11516</v>
      </c>
      <c r="D1162">
        <v>0</v>
      </c>
      <c r="E1162">
        <v>0</v>
      </c>
      <c r="F1162">
        <v>4</v>
      </c>
      <c r="G1162">
        <v>10</v>
      </c>
      <c r="H1162">
        <v>29</v>
      </c>
      <c r="I1162">
        <v>7</v>
      </c>
      <c r="J1162">
        <v>41</v>
      </c>
      <c r="K1162" t="s">
        <v>22</v>
      </c>
      <c r="L1162">
        <v>2</v>
      </c>
      <c r="M1162">
        <v>59</v>
      </c>
      <c r="N1162" t="s">
        <v>11517</v>
      </c>
      <c r="O1162" t="s">
        <v>449</v>
      </c>
      <c r="P1162" t="s">
        <v>30</v>
      </c>
      <c r="Q1162" t="s">
        <v>31</v>
      </c>
      <c r="R1162" t="s">
        <v>32</v>
      </c>
      <c r="S1162" t="s">
        <v>220</v>
      </c>
      <c r="T1162" t="s">
        <v>87</v>
      </c>
      <c r="U1162" t="s">
        <v>11518</v>
      </c>
      <c r="V1162" t="s">
        <v>11144</v>
      </c>
      <c r="X1162" t="str">
        <f>VLOOKUP(pbp!V3912, games!$B$2:$R$40, 3, FALSE)</f>
        <v>2020-11-01T21:25Z</v>
      </c>
      <c r="Y1162">
        <f>VLOOKUP(1*V1162,NFLGames!$H$11:$H$555,1,FALSE)</f>
        <v>401127982</v>
      </c>
      <c r="Z1162">
        <f>VLOOKUP($Y1162, NFLGames!$H$11:$K$555,2,FALSE)</f>
        <v>2019</v>
      </c>
      <c r="AA1162">
        <f>VLOOKUP($Y1162, NFLGames!$H$11:$K$555,3,FALSE)</f>
        <v>7</v>
      </c>
      <c r="AB1162" s="6">
        <f>IF(A1163=0, 0, AH1163-tbl_pbp[[#This Row],[Saints Win %]])</f>
        <v>-5.0000000000000044E-3</v>
      </c>
      <c r="AE1162">
        <f>ABS(tbl_pbp[[#This Row],[play.homeScore]]-tbl_pbp[[#This Row],[play.awayScore]])</f>
        <v>19</v>
      </c>
      <c r="AF1162">
        <f>IF(tbl_pbp[[#This Row],[Play Saints Win % Increase]]&gt;=$AF$4,1,0)</f>
        <v>0</v>
      </c>
      <c r="AG1162" t="str">
        <f>VLOOKUP(tbl_pbp[[#This Row],[gameId]], games!$B$2:$T$40, 9, FALSE)</f>
        <v>new-orleans-saints</v>
      </c>
      <c r="AH1162" s="5">
        <f>IF(tbl_pbp[[#This Row],[AwayTeam]] &lt;&gt; "new-orleans-saints", tbl_pbp[[#This Row],[homeWinPercentage]], 1-tbl_pbp[[#This Row],[homeWinPercentage]])</f>
        <v>0.998</v>
      </c>
      <c r="AI1162" s="13">
        <f>tbl_pbp[[#This Row],[Kamara]]*tbl_pbp[[#This Row],[Impactful Play]]</f>
        <v>0</v>
      </c>
      <c r="AJ1162" s="13">
        <f>tbl_pbp[[#This Row],[Thomas]]*tbl_pbp[[#This Row],[Impactful Play]]</f>
        <v>0</v>
      </c>
      <c r="AK1162" s="13" t="str">
        <f>VLOOKUP(tbl_pbp[[#This Row],[Play Saints Win % Increase]], tbl_impact[],3,TRUE)</f>
        <v>Bad (0 to -5%)</v>
      </c>
    </row>
    <row r="1163" spans="1:37">
      <c r="A1163" s="1">
        <v>150</v>
      </c>
      <c r="B1163" s="5">
        <v>7.0000000000000001E-3</v>
      </c>
      <c r="C1163" t="s">
        <v>11519</v>
      </c>
      <c r="D1163">
        <v>0</v>
      </c>
      <c r="E1163">
        <v>0</v>
      </c>
      <c r="F1163">
        <v>4</v>
      </c>
      <c r="G1163">
        <v>10</v>
      </c>
      <c r="H1163">
        <v>29</v>
      </c>
      <c r="I1163">
        <v>10</v>
      </c>
      <c r="J1163">
        <v>48</v>
      </c>
      <c r="K1163" t="s">
        <v>22</v>
      </c>
      <c r="L1163">
        <v>1</v>
      </c>
      <c r="M1163">
        <v>52</v>
      </c>
      <c r="N1163" t="s">
        <v>11520</v>
      </c>
      <c r="O1163" t="s">
        <v>1220</v>
      </c>
      <c r="P1163" t="s">
        <v>94</v>
      </c>
      <c r="Q1163" t="s">
        <v>95</v>
      </c>
      <c r="R1163" t="s">
        <v>96</v>
      </c>
      <c r="S1163" t="s">
        <v>33</v>
      </c>
      <c r="T1163" t="s">
        <v>55</v>
      </c>
      <c r="U1163" t="s">
        <v>11401</v>
      </c>
      <c r="V1163" t="s">
        <v>11144</v>
      </c>
      <c r="X1163" t="str">
        <f>VLOOKUP(pbp!V3913, games!$B$2:$R$40, 3, FALSE)</f>
        <v>2020-11-01T21:25Z</v>
      </c>
      <c r="Y1163">
        <f>VLOOKUP(1*V1163,NFLGames!$H$11:$H$555,1,FALSE)</f>
        <v>401127982</v>
      </c>
      <c r="Z1163">
        <f>VLOOKUP($Y1163, NFLGames!$H$11:$K$555,2,FALSE)</f>
        <v>2019</v>
      </c>
      <c r="AA1163">
        <f>VLOOKUP($Y1163, NFLGames!$H$11:$K$555,3,FALSE)</f>
        <v>7</v>
      </c>
      <c r="AB1163" s="6">
        <f>IF(A1164=0, 0, AH1164-tbl_pbp[[#This Row],[Saints Win %]])</f>
        <v>-2.0000000000000018E-3</v>
      </c>
      <c r="AE1163">
        <f>ABS(tbl_pbp[[#This Row],[play.homeScore]]-tbl_pbp[[#This Row],[play.awayScore]])</f>
        <v>19</v>
      </c>
      <c r="AF1163">
        <f>IF(tbl_pbp[[#This Row],[Play Saints Win % Increase]]&gt;=$AF$4,1,0)</f>
        <v>0</v>
      </c>
      <c r="AG1163" t="str">
        <f>VLOOKUP(tbl_pbp[[#This Row],[gameId]], games!$B$2:$T$40, 9, FALSE)</f>
        <v>new-orleans-saints</v>
      </c>
      <c r="AH1163" s="5">
        <f>IF(tbl_pbp[[#This Row],[AwayTeam]] &lt;&gt; "new-orleans-saints", tbl_pbp[[#This Row],[homeWinPercentage]], 1-tbl_pbp[[#This Row],[homeWinPercentage]])</f>
        <v>0.99299999999999999</v>
      </c>
      <c r="AI1163" s="13">
        <f>tbl_pbp[[#This Row],[Kamara]]*tbl_pbp[[#This Row],[Impactful Play]]</f>
        <v>0</v>
      </c>
      <c r="AJ1163" s="13">
        <f>tbl_pbp[[#This Row],[Thomas]]*tbl_pbp[[#This Row],[Impactful Play]]</f>
        <v>0</v>
      </c>
      <c r="AK1163" s="13" t="str">
        <f>VLOOKUP(tbl_pbp[[#This Row],[Play Saints Win % Increase]], tbl_impact[],3,TRUE)</f>
        <v>Bad (0 to -5%)</v>
      </c>
    </row>
    <row r="1164" spans="1:37">
      <c r="A1164" s="1">
        <v>151</v>
      </c>
      <c r="B1164" s="5">
        <v>8.9999999999999993E-3</v>
      </c>
      <c r="C1164" t="s">
        <v>11521</v>
      </c>
      <c r="D1164">
        <v>0</v>
      </c>
      <c r="E1164">
        <v>0</v>
      </c>
      <c r="F1164">
        <v>4</v>
      </c>
      <c r="G1164">
        <v>10</v>
      </c>
      <c r="H1164">
        <v>29</v>
      </c>
      <c r="I1164">
        <v>15</v>
      </c>
      <c r="J1164">
        <v>43</v>
      </c>
      <c r="K1164" t="s">
        <v>22</v>
      </c>
      <c r="L1164">
        <v>1</v>
      </c>
      <c r="M1164">
        <v>57</v>
      </c>
      <c r="N1164" t="s">
        <v>11522</v>
      </c>
      <c r="O1164" t="s">
        <v>319</v>
      </c>
      <c r="P1164" t="s">
        <v>30</v>
      </c>
      <c r="Q1164" t="s">
        <v>31</v>
      </c>
      <c r="R1164" t="s">
        <v>32</v>
      </c>
      <c r="S1164" t="s">
        <v>250</v>
      </c>
      <c r="T1164" t="s">
        <v>3923</v>
      </c>
      <c r="U1164" t="s">
        <v>11523</v>
      </c>
      <c r="V1164" t="s">
        <v>11144</v>
      </c>
      <c r="X1164" t="str">
        <f>VLOOKUP(pbp!V3914, games!$B$2:$R$40, 3, FALSE)</f>
        <v>2020-11-01T21:25Z</v>
      </c>
      <c r="Y1164">
        <f>VLOOKUP(1*V1164,NFLGames!$H$11:$H$555,1,FALSE)</f>
        <v>401127982</v>
      </c>
      <c r="Z1164">
        <f>VLOOKUP($Y1164, NFLGames!$H$11:$K$555,2,FALSE)</f>
        <v>2019</v>
      </c>
      <c r="AA1164">
        <f>VLOOKUP($Y1164, NFLGames!$H$11:$K$555,3,FALSE)</f>
        <v>7</v>
      </c>
      <c r="AB1164" s="6">
        <f>IF(A1165=0, 0, AH1165-tbl_pbp[[#This Row],[Saints Win %]])</f>
        <v>2.0000000000000018E-3</v>
      </c>
      <c r="AE1164">
        <f>ABS(tbl_pbp[[#This Row],[play.homeScore]]-tbl_pbp[[#This Row],[play.awayScore]])</f>
        <v>19</v>
      </c>
      <c r="AF1164">
        <f>IF(tbl_pbp[[#This Row],[Play Saints Win % Increase]]&gt;=$AF$4,1,0)</f>
        <v>0</v>
      </c>
      <c r="AG1164" t="str">
        <f>VLOOKUP(tbl_pbp[[#This Row],[gameId]], games!$B$2:$T$40, 9, FALSE)</f>
        <v>new-orleans-saints</v>
      </c>
      <c r="AH1164" s="5">
        <f>IF(tbl_pbp[[#This Row],[AwayTeam]] &lt;&gt; "new-orleans-saints", tbl_pbp[[#This Row],[homeWinPercentage]], 1-tbl_pbp[[#This Row],[homeWinPercentage]])</f>
        <v>0.99099999999999999</v>
      </c>
      <c r="AI1164" s="13">
        <f>tbl_pbp[[#This Row],[Kamara]]*tbl_pbp[[#This Row],[Impactful Play]]</f>
        <v>0</v>
      </c>
      <c r="AJ1164" s="13">
        <f>tbl_pbp[[#This Row],[Thomas]]*tbl_pbp[[#This Row],[Impactful Play]]</f>
        <v>0</v>
      </c>
      <c r="AK1164" s="13" t="str">
        <f>VLOOKUP(tbl_pbp[[#This Row],[Play Saints Win % Increase]], tbl_impact[],3,TRUE)</f>
        <v>Scented (0 to +5%)</v>
      </c>
    </row>
    <row r="1165" spans="1:37">
      <c r="A1165" s="1">
        <v>152</v>
      </c>
      <c r="B1165" s="5">
        <v>7.0000000000000001E-3</v>
      </c>
      <c r="C1165" t="s">
        <v>11524</v>
      </c>
      <c r="D1165">
        <v>0</v>
      </c>
      <c r="E1165">
        <v>0</v>
      </c>
      <c r="F1165">
        <v>4</v>
      </c>
      <c r="G1165">
        <v>10</v>
      </c>
      <c r="H1165">
        <v>29</v>
      </c>
      <c r="I1165">
        <v>5</v>
      </c>
      <c r="J1165">
        <v>53</v>
      </c>
      <c r="K1165" t="s">
        <v>22</v>
      </c>
      <c r="L1165">
        <v>2</v>
      </c>
      <c r="M1165">
        <v>47</v>
      </c>
      <c r="N1165" t="s">
        <v>11525</v>
      </c>
      <c r="O1165" t="s">
        <v>1051</v>
      </c>
      <c r="P1165" t="s">
        <v>22</v>
      </c>
      <c r="Q1165" t="s">
        <v>37</v>
      </c>
      <c r="S1165" t="s">
        <v>38</v>
      </c>
      <c r="T1165" t="s">
        <v>2150</v>
      </c>
      <c r="U1165" t="s">
        <v>9576</v>
      </c>
      <c r="V1165" t="s">
        <v>11144</v>
      </c>
      <c r="X1165" t="str">
        <f>VLOOKUP(pbp!V3915, games!$B$2:$R$40, 3, FALSE)</f>
        <v>2020-11-01T21:25Z</v>
      </c>
      <c r="Y1165">
        <f>VLOOKUP(1*V1165,NFLGames!$H$11:$H$555,1,FALSE)</f>
        <v>401127982</v>
      </c>
      <c r="Z1165">
        <f>VLOOKUP($Y1165, NFLGames!$H$11:$K$555,2,FALSE)</f>
        <v>2019</v>
      </c>
      <c r="AA1165">
        <f>VLOOKUP($Y1165, NFLGames!$H$11:$K$555,3,FALSE)</f>
        <v>7</v>
      </c>
      <c r="AB1165" s="6">
        <f>IF(A1166=0, 0, AH1166-tbl_pbp[[#This Row],[Saints Win %]])</f>
        <v>3.0000000000000027E-3</v>
      </c>
      <c r="AE1165">
        <f>ABS(tbl_pbp[[#This Row],[play.homeScore]]-tbl_pbp[[#This Row],[play.awayScore]])</f>
        <v>19</v>
      </c>
      <c r="AF1165">
        <f>IF(tbl_pbp[[#This Row],[Play Saints Win % Increase]]&gt;=$AF$4,1,0)</f>
        <v>0</v>
      </c>
      <c r="AG1165" t="str">
        <f>VLOOKUP(tbl_pbp[[#This Row],[gameId]], games!$B$2:$T$40, 9, FALSE)</f>
        <v>new-orleans-saints</v>
      </c>
      <c r="AH1165" s="5">
        <f>IF(tbl_pbp[[#This Row],[AwayTeam]] &lt;&gt; "new-orleans-saints", tbl_pbp[[#This Row],[homeWinPercentage]], 1-tbl_pbp[[#This Row],[homeWinPercentage]])</f>
        <v>0.99299999999999999</v>
      </c>
      <c r="AI1165" s="13">
        <f>tbl_pbp[[#This Row],[Kamara]]*tbl_pbp[[#This Row],[Impactful Play]]</f>
        <v>0</v>
      </c>
      <c r="AJ1165" s="13">
        <f>tbl_pbp[[#This Row],[Thomas]]*tbl_pbp[[#This Row],[Impactful Play]]</f>
        <v>0</v>
      </c>
      <c r="AK1165" s="13" t="str">
        <f>VLOOKUP(tbl_pbp[[#This Row],[Play Saints Win % Increase]], tbl_impact[],3,TRUE)</f>
        <v>Scented (0 to +5%)</v>
      </c>
    </row>
    <row r="1166" spans="1:37">
      <c r="A1166" s="1">
        <v>153</v>
      </c>
      <c r="B1166" s="5">
        <v>4.0000000000000001E-3</v>
      </c>
      <c r="C1166" t="s">
        <v>11526</v>
      </c>
      <c r="D1166">
        <v>0</v>
      </c>
      <c r="E1166">
        <v>0</v>
      </c>
      <c r="F1166">
        <v>4</v>
      </c>
      <c r="G1166">
        <v>10</v>
      </c>
      <c r="H1166">
        <v>29</v>
      </c>
      <c r="I1166">
        <v>5</v>
      </c>
      <c r="J1166">
        <v>53</v>
      </c>
      <c r="K1166" t="s">
        <v>22</v>
      </c>
      <c r="L1166">
        <v>3</v>
      </c>
      <c r="M1166">
        <v>47</v>
      </c>
      <c r="N1166" t="s">
        <v>11527</v>
      </c>
      <c r="O1166" t="s">
        <v>749</v>
      </c>
      <c r="P1166" t="s">
        <v>30</v>
      </c>
      <c r="Q1166" t="s">
        <v>31</v>
      </c>
      <c r="R1166" t="s">
        <v>32</v>
      </c>
      <c r="S1166" t="s">
        <v>42</v>
      </c>
      <c r="T1166" t="s">
        <v>2150</v>
      </c>
      <c r="U1166" t="s">
        <v>9580</v>
      </c>
      <c r="V1166" t="s">
        <v>11144</v>
      </c>
      <c r="X1166" t="str">
        <f>VLOOKUP(pbp!V3916, games!$B$2:$R$40, 3, FALSE)</f>
        <v>2020-11-01T21:25Z</v>
      </c>
      <c r="Y1166">
        <f>VLOOKUP(1*V1166,NFLGames!$H$11:$H$555,1,FALSE)</f>
        <v>401127982</v>
      </c>
      <c r="Z1166">
        <f>VLOOKUP($Y1166, NFLGames!$H$11:$K$555,2,FALSE)</f>
        <v>2019</v>
      </c>
      <c r="AA1166">
        <f>VLOOKUP($Y1166, NFLGames!$H$11:$K$555,3,FALSE)</f>
        <v>7</v>
      </c>
      <c r="AB1166" s="6">
        <f>IF(A1167=0, 0, AH1167-tbl_pbp[[#This Row],[Saints Win %]])</f>
        <v>3.0000000000000027E-3</v>
      </c>
      <c r="AE1166">
        <f>ABS(tbl_pbp[[#This Row],[play.homeScore]]-tbl_pbp[[#This Row],[play.awayScore]])</f>
        <v>19</v>
      </c>
      <c r="AF1166">
        <f>IF(tbl_pbp[[#This Row],[Play Saints Win % Increase]]&gt;=$AF$4,1,0)</f>
        <v>0</v>
      </c>
      <c r="AG1166" t="str">
        <f>VLOOKUP(tbl_pbp[[#This Row],[gameId]], games!$B$2:$T$40, 9, FALSE)</f>
        <v>new-orleans-saints</v>
      </c>
      <c r="AH1166" s="5">
        <f>IF(tbl_pbp[[#This Row],[AwayTeam]] &lt;&gt; "new-orleans-saints", tbl_pbp[[#This Row],[homeWinPercentage]], 1-tbl_pbp[[#This Row],[homeWinPercentage]])</f>
        <v>0.996</v>
      </c>
      <c r="AI1166" s="13">
        <f>tbl_pbp[[#This Row],[Kamara]]*tbl_pbp[[#This Row],[Impactful Play]]</f>
        <v>0</v>
      </c>
      <c r="AJ1166" s="13">
        <f>tbl_pbp[[#This Row],[Thomas]]*tbl_pbp[[#This Row],[Impactful Play]]</f>
        <v>0</v>
      </c>
      <c r="AK1166" s="13" t="str">
        <f>VLOOKUP(tbl_pbp[[#This Row],[Play Saints Win % Increase]], tbl_impact[],3,TRUE)</f>
        <v>Scented (0 to +5%)</v>
      </c>
    </row>
    <row r="1167" spans="1:37">
      <c r="A1167" s="1">
        <v>154</v>
      </c>
      <c r="B1167" s="5">
        <v>1E-3</v>
      </c>
      <c r="C1167" t="s">
        <v>11528</v>
      </c>
      <c r="D1167">
        <v>0</v>
      </c>
      <c r="E1167">
        <v>0</v>
      </c>
      <c r="F1167">
        <v>4</v>
      </c>
      <c r="G1167">
        <v>10</v>
      </c>
      <c r="H1167">
        <v>29</v>
      </c>
      <c r="I1167">
        <v>3</v>
      </c>
      <c r="J1167">
        <v>55</v>
      </c>
      <c r="K1167" t="s">
        <v>22</v>
      </c>
      <c r="L1167">
        <v>4</v>
      </c>
      <c r="M1167">
        <v>55</v>
      </c>
      <c r="N1167" t="s">
        <v>11529</v>
      </c>
      <c r="O1167" t="s">
        <v>3180</v>
      </c>
      <c r="P1167" t="s">
        <v>22</v>
      </c>
      <c r="Q1167" t="s">
        <v>37</v>
      </c>
      <c r="S1167" t="s">
        <v>281</v>
      </c>
      <c r="T1167" t="s">
        <v>80</v>
      </c>
      <c r="U1167" t="s">
        <v>11530</v>
      </c>
      <c r="V1167" t="s">
        <v>11144</v>
      </c>
      <c r="X1167" t="str">
        <f>VLOOKUP(pbp!V3917, games!$B$2:$R$40, 3, FALSE)</f>
        <v>2020-11-01T21:25Z</v>
      </c>
      <c r="Y1167">
        <f>VLOOKUP(1*V1167,NFLGames!$H$11:$H$555,1,FALSE)</f>
        <v>401127982</v>
      </c>
      <c r="Z1167">
        <f>VLOOKUP($Y1167, NFLGames!$H$11:$K$555,2,FALSE)</f>
        <v>2019</v>
      </c>
      <c r="AA1167">
        <f>VLOOKUP($Y1167, NFLGames!$H$11:$K$555,3,FALSE)</f>
        <v>7</v>
      </c>
      <c r="AB1167" s="6">
        <f>IF(A1168=0, 0, AH1168-tbl_pbp[[#This Row],[Saints Win %]])</f>
        <v>0</v>
      </c>
      <c r="AE1167">
        <f>ABS(tbl_pbp[[#This Row],[play.homeScore]]-tbl_pbp[[#This Row],[play.awayScore]])</f>
        <v>19</v>
      </c>
      <c r="AF1167">
        <f>IF(tbl_pbp[[#This Row],[Play Saints Win % Increase]]&gt;=$AF$4,1,0)</f>
        <v>0</v>
      </c>
      <c r="AG1167" t="str">
        <f>VLOOKUP(tbl_pbp[[#This Row],[gameId]], games!$B$2:$T$40, 9, FALSE)</f>
        <v>new-orleans-saints</v>
      </c>
      <c r="AH1167" s="5">
        <f>IF(tbl_pbp[[#This Row],[AwayTeam]] &lt;&gt; "new-orleans-saints", tbl_pbp[[#This Row],[homeWinPercentage]], 1-tbl_pbp[[#This Row],[homeWinPercentage]])</f>
        <v>0.999</v>
      </c>
      <c r="AI1167" s="13">
        <f>tbl_pbp[[#This Row],[Kamara]]*tbl_pbp[[#This Row],[Impactful Play]]</f>
        <v>0</v>
      </c>
      <c r="AJ1167" s="13">
        <f>tbl_pbp[[#This Row],[Thomas]]*tbl_pbp[[#This Row],[Impactful Play]]</f>
        <v>0</v>
      </c>
      <c r="AK1167" s="13" t="str">
        <f>VLOOKUP(tbl_pbp[[#This Row],[Play Saints Win % Increase]], tbl_impact[],3,TRUE)</f>
        <v>Scented (0 to +5%)</v>
      </c>
    </row>
    <row r="1168" spans="1:37">
      <c r="A1168" s="1">
        <v>155</v>
      </c>
      <c r="B1168" s="5">
        <v>1E-3</v>
      </c>
      <c r="C1168" t="s">
        <v>11531</v>
      </c>
      <c r="D1168">
        <v>0</v>
      </c>
      <c r="E1168">
        <v>0</v>
      </c>
      <c r="F1168">
        <v>4</v>
      </c>
      <c r="G1168">
        <v>10</v>
      </c>
      <c r="H1168">
        <v>29</v>
      </c>
      <c r="I1168">
        <v>10</v>
      </c>
      <c r="J1168">
        <v>55</v>
      </c>
      <c r="K1168" t="s">
        <v>29</v>
      </c>
      <c r="L1168">
        <v>1</v>
      </c>
      <c r="M1168">
        <v>55</v>
      </c>
      <c r="N1168" t="s">
        <v>11532</v>
      </c>
      <c r="O1168" t="s">
        <v>3180</v>
      </c>
      <c r="P1168" t="s">
        <v>3787</v>
      </c>
      <c r="Q1168" t="s">
        <v>3788</v>
      </c>
      <c r="R1168" t="s">
        <v>3789</v>
      </c>
      <c r="V1168" t="s">
        <v>11144</v>
      </c>
      <c r="X1168" t="str">
        <f>VLOOKUP(pbp!V3918, games!$B$2:$R$40, 3, FALSE)</f>
        <v>2020-11-01T21:25Z</v>
      </c>
      <c r="Y1168">
        <f>VLOOKUP(1*V1168,NFLGames!$H$11:$H$555,1,FALSE)</f>
        <v>401127982</v>
      </c>
      <c r="Z1168">
        <f>VLOOKUP($Y1168, NFLGames!$H$11:$K$555,2,FALSE)</f>
        <v>2019</v>
      </c>
      <c r="AA1168">
        <f>VLOOKUP($Y1168, NFLGames!$H$11:$K$555,3,FALSE)</f>
        <v>7</v>
      </c>
      <c r="AB1168" s="6">
        <f>IF(A1169=0, 0, AH1169-tbl_pbp[[#This Row],[Saints Win %]])</f>
        <v>-1.0000000000000009E-3</v>
      </c>
      <c r="AE1168">
        <f>ABS(tbl_pbp[[#This Row],[play.homeScore]]-tbl_pbp[[#This Row],[play.awayScore]])</f>
        <v>19</v>
      </c>
      <c r="AF1168">
        <f>IF(tbl_pbp[[#This Row],[Play Saints Win % Increase]]&gt;=$AF$4,1,0)</f>
        <v>0</v>
      </c>
      <c r="AG1168" t="str">
        <f>VLOOKUP(tbl_pbp[[#This Row],[gameId]], games!$B$2:$T$40, 9, FALSE)</f>
        <v>new-orleans-saints</v>
      </c>
      <c r="AH1168" s="5">
        <f>IF(tbl_pbp[[#This Row],[AwayTeam]] &lt;&gt; "new-orleans-saints", tbl_pbp[[#This Row],[homeWinPercentage]], 1-tbl_pbp[[#This Row],[homeWinPercentage]])</f>
        <v>0.999</v>
      </c>
      <c r="AI1168" s="13">
        <f>tbl_pbp[[#This Row],[Kamara]]*tbl_pbp[[#This Row],[Impactful Play]]</f>
        <v>0</v>
      </c>
      <c r="AJ1168" s="13">
        <f>tbl_pbp[[#This Row],[Thomas]]*tbl_pbp[[#This Row],[Impactful Play]]</f>
        <v>0</v>
      </c>
      <c r="AK1168" s="13" t="str">
        <f>VLOOKUP(tbl_pbp[[#This Row],[Play Saints Win % Increase]], tbl_impact[],3,TRUE)</f>
        <v>Bad (0 to -5%)</v>
      </c>
    </row>
    <row r="1169" spans="1:37">
      <c r="A1169" s="1">
        <v>156</v>
      </c>
      <c r="B1169" s="5">
        <v>2E-3</v>
      </c>
      <c r="C1169" t="s">
        <v>11533</v>
      </c>
      <c r="D1169">
        <v>0</v>
      </c>
      <c r="E1169">
        <v>0</v>
      </c>
      <c r="F1169">
        <v>4</v>
      </c>
      <c r="G1169">
        <v>10</v>
      </c>
      <c r="H1169">
        <v>29</v>
      </c>
      <c r="I1169">
        <v>10</v>
      </c>
      <c r="J1169">
        <v>55</v>
      </c>
      <c r="K1169" t="s">
        <v>29</v>
      </c>
      <c r="L1169">
        <v>1</v>
      </c>
      <c r="M1169">
        <v>55</v>
      </c>
      <c r="N1169" t="s">
        <v>11534</v>
      </c>
      <c r="O1169" t="s">
        <v>3180</v>
      </c>
      <c r="P1169" t="s">
        <v>45</v>
      </c>
      <c r="Q1169" t="s">
        <v>46</v>
      </c>
      <c r="R1169" t="s">
        <v>47</v>
      </c>
      <c r="S1169" t="s">
        <v>33</v>
      </c>
      <c r="T1169" t="s">
        <v>80</v>
      </c>
      <c r="U1169" t="s">
        <v>81</v>
      </c>
      <c r="V1169" t="s">
        <v>11144</v>
      </c>
      <c r="X1169" t="str">
        <f>VLOOKUP(pbp!V3919, games!$B$2:$R$40, 3, FALSE)</f>
        <v>2020-11-01T21:25Z</v>
      </c>
      <c r="Y1169">
        <f>VLOOKUP(1*V1169,NFLGames!$H$11:$H$555,1,FALSE)</f>
        <v>401127982</v>
      </c>
      <c r="Z1169">
        <f>VLOOKUP($Y1169, NFLGames!$H$11:$K$555,2,FALSE)</f>
        <v>2019</v>
      </c>
      <c r="AA1169">
        <f>VLOOKUP($Y1169, NFLGames!$H$11:$K$555,3,FALSE)</f>
        <v>7</v>
      </c>
      <c r="AB1169" s="6">
        <f>IF(A1170=0, 0, AH1170-tbl_pbp[[#This Row],[Saints Win %]])</f>
        <v>1.0000000000000009E-3</v>
      </c>
      <c r="AE1169">
        <f>ABS(tbl_pbp[[#This Row],[play.homeScore]]-tbl_pbp[[#This Row],[play.awayScore]])</f>
        <v>19</v>
      </c>
      <c r="AF1169">
        <f>IF(tbl_pbp[[#This Row],[Play Saints Win % Increase]]&gt;=$AF$4,1,0)</f>
        <v>0</v>
      </c>
      <c r="AG1169" t="str">
        <f>VLOOKUP(tbl_pbp[[#This Row],[gameId]], games!$B$2:$T$40, 9, FALSE)</f>
        <v>new-orleans-saints</v>
      </c>
      <c r="AH1169" s="5">
        <f>IF(tbl_pbp[[#This Row],[AwayTeam]] &lt;&gt; "new-orleans-saints", tbl_pbp[[#This Row],[homeWinPercentage]], 1-tbl_pbp[[#This Row],[homeWinPercentage]])</f>
        <v>0.998</v>
      </c>
      <c r="AI1169" s="13">
        <f>tbl_pbp[[#This Row],[Kamara]]*tbl_pbp[[#This Row],[Impactful Play]]</f>
        <v>0</v>
      </c>
      <c r="AJ1169" s="13">
        <f>tbl_pbp[[#This Row],[Thomas]]*tbl_pbp[[#This Row],[Impactful Play]]</f>
        <v>0</v>
      </c>
      <c r="AK1169" s="13" t="str">
        <f>VLOOKUP(tbl_pbp[[#This Row],[Play Saints Win % Increase]], tbl_impact[],3,TRUE)</f>
        <v>Scented (0 to +5%)</v>
      </c>
    </row>
    <row r="1170" spans="1:37">
      <c r="A1170" s="1">
        <v>157</v>
      </c>
      <c r="B1170" s="5">
        <v>1E-3</v>
      </c>
      <c r="C1170" t="s">
        <v>11535</v>
      </c>
      <c r="D1170">
        <v>0</v>
      </c>
      <c r="E1170">
        <v>0</v>
      </c>
      <c r="F1170">
        <v>4</v>
      </c>
      <c r="G1170">
        <v>10</v>
      </c>
      <c r="H1170">
        <v>29</v>
      </c>
      <c r="I1170">
        <v>5</v>
      </c>
      <c r="J1170">
        <v>50</v>
      </c>
      <c r="K1170" t="s">
        <v>29</v>
      </c>
      <c r="L1170">
        <v>2</v>
      </c>
      <c r="M1170">
        <v>50</v>
      </c>
      <c r="N1170" t="s">
        <v>11536</v>
      </c>
      <c r="O1170" t="s">
        <v>4035</v>
      </c>
      <c r="P1170" t="s">
        <v>45</v>
      </c>
      <c r="Q1170" t="s">
        <v>46</v>
      </c>
      <c r="R1170" t="s">
        <v>47</v>
      </c>
      <c r="S1170" t="s">
        <v>38</v>
      </c>
      <c r="T1170" t="s">
        <v>226</v>
      </c>
      <c r="U1170" t="s">
        <v>11537</v>
      </c>
      <c r="V1170" t="s">
        <v>11144</v>
      </c>
      <c r="X1170" t="str">
        <f>VLOOKUP(pbp!V3920, games!$B$2:$R$40, 3, FALSE)</f>
        <v>2020-11-01T21:25Z</v>
      </c>
      <c r="Y1170">
        <f>VLOOKUP(1*V1170,NFLGames!$H$11:$H$555,1,FALSE)</f>
        <v>401127982</v>
      </c>
      <c r="Z1170">
        <f>VLOOKUP($Y1170, NFLGames!$H$11:$K$555,2,FALSE)</f>
        <v>2019</v>
      </c>
      <c r="AA1170">
        <f>VLOOKUP($Y1170, NFLGames!$H$11:$K$555,3,FALSE)</f>
        <v>7</v>
      </c>
      <c r="AB1170" s="6">
        <f>IF(A1171=0, 0, AH1171-tbl_pbp[[#This Row],[Saints Win %]])</f>
        <v>0</v>
      </c>
      <c r="AE1170">
        <f>ABS(tbl_pbp[[#This Row],[play.homeScore]]-tbl_pbp[[#This Row],[play.awayScore]])</f>
        <v>19</v>
      </c>
      <c r="AF1170">
        <f>IF(tbl_pbp[[#This Row],[Play Saints Win % Increase]]&gt;=$AF$4,1,0)</f>
        <v>0</v>
      </c>
      <c r="AG1170" t="str">
        <f>VLOOKUP(tbl_pbp[[#This Row],[gameId]], games!$B$2:$T$40, 9, FALSE)</f>
        <v>new-orleans-saints</v>
      </c>
      <c r="AH1170" s="5">
        <f>IF(tbl_pbp[[#This Row],[AwayTeam]] &lt;&gt; "new-orleans-saints", tbl_pbp[[#This Row],[homeWinPercentage]], 1-tbl_pbp[[#This Row],[homeWinPercentage]])</f>
        <v>0.999</v>
      </c>
      <c r="AI1170" s="13">
        <f>tbl_pbp[[#This Row],[Kamara]]*tbl_pbp[[#This Row],[Impactful Play]]</f>
        <v>0</v>
      </c>
      <c r="AJ1170" s="13">
        <f>tbl_pbp[[#This Row],[Thomas]]*tbl_pbp[[#This Row],[Impactful Play]]</f>
        <v>0</v>
      </c>
      <c r="AK1170" s="13" t="str">
        <f>VLOOKUP(tbl_pbp[[#This Row],[Play Saints Win % Increase]], tbl_impact[],3,TRUE)</f>
        <v>Scented (0 to +5%)</v>
      </c>
    </row>
    <row r="1171" spans="1:37">
      <c r="A1171" s="1">
        <v>158</v>
      </c>
      <c r="B1171" s="5">
        <v>1E-3</v>
      </c>
      <c r="C1171" t="s">
        <v>11538</v>
      </c>
      <c r="D1171">
        <v>0</v>
      </c>
      <c r="E1171">
        <v>0</v>
      </c>
      <c r="F1171">
        <v>4</v>
      </c>
      <c r="G1171">
        <v>10</v>
      </c>
      <c r="H1171">
        <v>29</v>
      </c>
      <c r="I1171">
        <v>4</v>
      </c>
      <c r="J1171">
        <v>49</v>
      </c>
      <c r="K1171" t="s">
        <v>29</v>
      </c>
      <c r="L1171">
        <v>3</v>
      </c>
      <c r="M1171">
        <v>49</v>
      </c>
      <c r="N1171" t="s">
        <v>11539</v>
      </c>
      <c r="O1171" t="s">
        <v>2063</v>
      </c>
      <c r="P1171" t="s">
        <v>30</v>
      </c>
      <c r="Q1171" t="s">
        <v>31</v>
      </c>
      <c r="R1171" t="s">
        <v>32</v>
      </c>
      <c r="S1171" t="s">
        <v>63</v>
      </c>
      <c r="T1171" t="s">
        <v>52</v>
      </c>
      <c r="U1171" t="s">
        <v>11540</v>
      </c>
      <c r="V1171" t="s">
        <v>11144</v>
      </c>
      <c r="X1171" t="str">
        <f>VLOOKUP(pbp!V3921, games!$B$2:$R$40, 3, FALSE)</f>
        <v>2020-11-01T21:25Z</v>
      </c>
      <c r="Y1171">
        <f>VLOOKUP(1*V1171,NFLGames!$H$11:$H$555,1,FALSE)</f>
        <v>401127982</v>
      </c>
      <c r="Z1171">
        <f>VLOOKUP($Y1171, NFLGames!$H$11:$K$555,2,FALSE)</f>
        <v>2019</v>
      </c>
      <c r="AA1171">
        <f>VLOOKUP($Y1171, NFLGames!$H$11:$K$555,3,FALSE)</f>
        <v>7</v>
      </c>
      <c r="AB1171" s="6">
        <f>IF(A1172=0, 0, AH1172-tbl_pbp[[#This Row],[Saints Win %]])</f>
        <v>0</v>
      </c>
      <c r="AD1171">
        <v>1</v>
      </c>
      <c r="AE1171">
        <f>ABS(tbl_pbp[[#This Row],[play.homeScore]]-tbl_pbp[[#This Row],[play.awayScore]])</f>
        <v>19</v>
      </c>
      <c r="AF1171">
        <f>IF(tbl_pbp[[#This Row],[Play Saints Win % Increase]]&gt;=$AF$4,1,0)</f>
        <v>0</v>
      </c>
      <c r="AG1171" t="str">
        <f>VLOOKUP(tbl_pbp[[#This Row],[gameId]], games!$B$2:$T$40, 9, FALSE)</f>
        <v>new-orleans-saints</v>
      </c>
      <c r="AH1171" s="5">
        <f>IF(tbl_pbp[[#This Row],[AwayTeam]] &lt;&gt; "new-orleans-saints", tbl_pbp[[#This Row],[homeWinPercentage]], 1-tbl_pbp[[#This Row],[homeWinPercentage]])</f>
        <v>0.999</v>
      </c>
      <c r="AI1171" s="13">
        <f>tbl_pbp[[#This Row],[Kamara]]*tbl_pbp[[#This Row],[Impactful Play]]</f>
        <v>0</v>
      </c>
      <c r="AJ1171" s="13">
        <f>tbl_pbp[[#This Row],[Thomas]]*tbl_pbp[[#This Row],[Impactful Play]]</f>
        <v>0</v>
      </c>
      <c r="AK1171" s="13" t="str">
        <f>VLOOKUP(tbl_pbp[[#This Row],[Play Saints Win % Increase]], tbl_impact[],3,TRUE)</f>
        <v>Scented (0 to +5%)</v>
      </c>
    </row>
    <row r="1172" spans="1:37">
      <c r="A1172" s="1">
        <v>159</v>
      </c>
      <c r="B1172" s="5">
        <v>1E-3</v>
      </c>
      <c r="C1172" t="s">
        <v>11541</v>
      </c>
      <c r="D1172">
        <v>0</v>
      </c>
      <c r="E1172">
        <v>0</v>
      </c>
      <c r="F1172">
        <v>4</v>
      </c>
      <c r="G1172">
        <v>10</v>
      </c>
      <c r="H1172">
        <v>29</v>
      </c>
      <c r="I1172">
        <v>10</v>
      </c>
      <c r="J1172">
        <v>15</v>
      </c>
      <c r="K1172" t="s">
        <v>29</v>
      </c>
      <c r="L1172">
        <v>1</v>
      </c>
      <c r="M1172">
        <v>15</v>
      </c>
      <c r="N1172" t="s">
        <v>11542</v>
      </c>
      <c r="O1172" t="s">
        <v>2071</v>
      </c>
      <c r="P1172" t="s">
        <v>45</v>
      </c>
      <c r="Q1172" t="s">
        <v>46</v>
      </c>
      <c r="R1172" t="s">
        <v>47</v>
      </c>
      <c r="S1172" t="s">
        <v>33</v>
      </c>
      <c r="T1172" t="s">
        <v>11495</v>
      </c>
      <c r="U1172" t="s">
        <v>11543</v>
      </c>
      <c r="V1172" t="s">
        <v>11144</v>
      </c>
      <c r="X1172" t="str">
        <f>VLOOKUP(pbp!V3922, games!$B$2:$R$40, 3, FALSE)</f>
        <v>2020-11-01T21:25Z</v>
      </c>
      <c r="Y1172">
        <f>VLOOKUP(1*V1172,NFLGames!$H$11:$H$555,1,FALSE)</f>
        <v>401127982</v>
      </c>
      <c r="Z1172">
        <f>VLOOKUP($Y1172, NFLGames!$H$11:$K$555,2,FALSE)</f>
        <v>2019</v>
      </c>
      <c r="AA1172">
        <f>VLOOKUP($Y1172, NFLGames!$H$11:$K$555,3,FALSE)</f>
        <v>7</v>
      </c>
      <c r="AB1172" s="6">
        <f>IF(A1173=0, 0, AH1173-tbl_pbp[[#This Row],[Saints Win %]])</f>
        <v>0</v>
      </c>
      <c r="AE1172">
        <f>ABS(tbl_pbp[[#This Row],[play.homeScore]]-tbl_pbp[[#This Row],[play.awayScore]])</f>
        <v>19</v>
      </c>
      <c r="AF1172">
        <f>IF(tbl_pbp[[#This Row],[Play Saints Win % Increase]]&gt;=$AF$4,1,0)</f>
        <v>0</v>
      </c>
      <c r="AG1172" t="str">
        <f>VLOOKUP(tbl_pbp[[#This Row],[gameId]], games!$B$2:$T$40, 9, FALSE)</f>
        <v>new-orleans-saints</v>
      </c>
      <c r="AH1172" s="5">
        <f>IF(tbl_pbp[[#This Row],[AwayTeam]] &lt;&gt; "new-orleans-saints", tbl_pbp[[#This Row],[homeWinPercentage]], 1-tbl_pbp[[#This Row],[homeWinPercentage]])</f>
        <v>0.999</v>
      </c>
      <c r="AI1172" s="13">
        <f>tbl_pbp[[#This Row],[Kamara]]*tbl_pbp[[#This Row],[Impactful Play]]</f>
        <v>0</v>
      </c>
      <c r="AJ1172" s="13">
        <f>tbl_pbp[[#This Row],[Thomas]]*tbl_pbp[[#This Row],[Impactful Play]]</f>
        <v>0</v>
      </c>
      <c r="AK1172" s="13" t="str">
        <f>VLOOKUP(tbl_pbp[[#This Row],[Play Saints Win % Increase]], tbl_impact[],3,TRUE)</f>
        <v>Scented (0 to +5%)</v>
      </c>
    </row>
    <row r="1173" spans="1:37">
      <c r="A1173" s="1">
        <v>160</v>
      </c>
      <c r="B1173" s="5">
        <v>1E-3</v>
      </c>
      <c r="C1173" t="s">
        <v>11544</v>
      </c>
      <c r="D1173">
        <v>0</v>
      </c>
      <c r="E1173">
        <v>0</v>
      </c>
      <c r="F1173">
        <v>4</v>
      </c>
      <c r="G1173">
        <v>10</v>
      </c>
      <c r="H1173">
        <v>29</v>
      </c>
      <c r="I1173">
        <v>8</v>
      </c>
      <c r="J1173">
        <v>13</v>
      </c>
      <c r="K1173" t="s">
        <v>29</v>
      </c>
      <c r="L1173">
        <v>2</v>
      </c>
      <c r="M1173">
        <v>13</v>
      </c>
      <c r="N1173" t="s">
        <v>11545</v>
      </c>
      <c r="O1173" t="s">
        <v>1395</v>
      </c>
      <c r="P1173" t="s">
        <v>45</v>
      </c>
      <c r="Q1173" t="s">
        <v>46</v>
      </c>
      <c r="R1173" t="s">
        <v>47</v>
      </c>
      <c r="S1173" t="s">
        <v>73</v>
      </c>
      <c r="T1173" t="s">
        <v>76</v>
      </c>
      <c r="U1173" t="s">
        <v>11546</v>
      </c>
      <c r="V1173" t="s">
        <v>11144</v>
      </c>
      <c r="X1173" t="str">
        <f>VLOOKUP(pbp!V3923, games!$B$2:$R$40, 3, FALSE)</f>
        <v>2020-11-01T21:25Z</v>
      </c>
      <c r="Y1173">
        <f>VLOOKUP(1*V1173,NFLGames!$H$11:$H$555,1,FALSE)</f>
        <v>401127982</v>
      </c>
      <c r="Z1173">
        <f>VLOOKUP($Y1173, NFLGames!$H$11:$K$555,2,FALSE)</f>
        <v>2019</v>
      </c>
      <c r="AA1173">
        <f>VLOOKUP($Y1173, NFLGames!$H$11:$K$555,3,FALSE)</f>
        <v>7</v>
      </c>
      <c r="AB1173" s="6">
        <f>IF(A1174=0, 0, AH1174-tbl_pbp[[#This Row],[Saints Win %]])</f>
        <v>0</v>
      </c>
      <c r="AE1173">
        <f>ABS(tbl_pbp[[#This Row],[play.homeScore]]-tbl_pbp[[#This Row],[play.awayScore]])</f>
        <v>19</v>
      </c>
      <c r="AF1173">
        <f>IF(tbl_pbp[[#This Row],[Play Saints Win % Increase]]&gt;=$AF$4,1,0)</f>
        <v>0</v>
      </c>
      <c r="AG1173" t="str">
        <f>VLOOKUP(tbl_pbp[[#This Row],[gameId]], games!$B$2:$T$40, 9, FALSE)</f>
        <v>new-orleans-saints</v>
      </c>
      <c r="AH1173" s="5">
        <f>IF(tbl_pbp[[#This Row],[AwayTeam]] &lt;&gt; "new-orleans-saints", tbl_pbp[[#This Row],[homeWinPercentage]], 1-tbl_pbp[[#This Row],[homeWinPercentage]])</f>
        <v>0.999</v>
      </c>
      <c r="AI1173" s="13">
        <f>tbl_pbp[[#This Row],[Kamara]]*tbl_pbp[[#This Row],[Impactful Play]]</f>
        <v>0</v>
      </c>
      <c r="AJ1173" s="13">
        <f>tbl_pbp[[#This Row],[Thomas]]*tbl_pbp[[#This Row],[Impactful Play]]</f>
        <v>0</v>
      </c>
      <c r="AK1173" s="13" t="str">
        <f>VLOOKUP(tbl_pbp[[#This Row],[Play Saints Win % Increase]], tbl_impact[],3,TRUE)</f>
        <v>Scented (0 to +5%)</v>
      </c>
    </row>
    <row r="1174" spans="1:37">
      <c r="A1174" s="1">
        <v>161</v>
      </c>
      <c r="B1174" s="5">
        <v>1E-3</v>
      </c>
      <c r="C1174" t="s">
        <v>11547</v>
      </c>
      <c r="D1174">
        <v>0</v>
      </c>
      <c r="E1174">
        <v>0</v>
      </c>
      <c r="F1174">
        <v>4</v>
      </c>
      <c r="G1174">
        <v>10</v>
      </c>
      <c r="H1174">
        <v>29</v>
      </c>
      <c r="I1174">
        <v>5</v>
      </c>
      <c r="J1174">
        <v>10</v>
      </c>
      <c r="K1174" t="s">
        <v>29</v>
      </c>
      <c r="L1174">
        <v>3</v>
      </c>
      <c r="M1174">
        <v>10</v>
      </c>
      <c r="N1174" t="s">
        <v>11548</v>
      </c>
      <c r="O1174" t="s">
        <v>476</v>
      </c>
      <c r="P1174" t="s">
        <v>45</v>
      </c>
      <c r="Q1174" t="s">
        <v>46</v>
      </c>
      <c r="R1174" t="s">
        <v>47</v>
      </c>
      <c r="S1174" t="s">
        <v>42</v>
      </c>
      <c r="T1174" t="s">
        <v>74</v>
      </c>
      <c r="U1174" t="s">
        <v>11549</v>
      </c>
      <c r="V1174" t="s">
        <v>11144</v>
      </c>
      <c r="X1174" t="str">
        <f>VLOOKUP(pbp!V3924, games!$B$2:$R$40, 3, FALSE)</f>
        <v>2020-11-01T21:25Z</v>
      </c>
      <c r="Y1174">
        <f>VLOOKUP(1*V1174,NFLGames!$H$11:$H$555,1,FALSE)</f>
        <v>401127982</v>
      </c>
      <c r="Z1174">
        <f>VLOOKUP($Y1174, NFLGames!$H$11:$K$555,2,FALSE)</f>
        <v>2019</v>
      </c>
      <c r="AA1174">
        <f>VLOOKUP($Y1174, NFLGames!$H$11:$K$555,3,FALSE)</f>
        <v>7</v>
      </c>
      <c r="AB1174" s="6">
        <f>IF(A1175=0, 0, AH1175-tbl_pbp[[#This Row],[Saints Win %]])</f>
        <v>0</v>
      </c>
      <c r="AE1174">
        <f>ABS(tbl_pbp[[#This Row],[play.homeScore]]-tbl_pbp[[#This Row],[play.awayScore]])</f>
        <v>19</v>
      </c>
      <c r="AF1174">
        <f>IF(tbl_pbp[[#This Row],[Play Saints Win % Increase]]&gt;=$AF$4,1,0)</f>
        <v>0</v>
      </c>
      <c r="AG1174" t="str">
        <f>VLOOKUP(tbl_pbp[[#This Row],[gameId]], games!$B$2:$T$40, 9, FALSE)</f>
        <v>new-orleans-saints</v>
      </c>
      <c r="AH1174" s="5">
        <f>IF(tbl_pbp[[#This Row],[AwayTeam]] &lt;&gt; "new-orleans-saints", tbl_pbp[[#This Row],[homeWinPercentage]], 1-tbl_pbp[[#This Row],[homeWinPercentage]])</f>
        <v>0.999</v>
      </c>
      <c r="AI1174" s="13">
        <f>tbl_pbp[[#This Row],[Kamara]]*tbl_pbp[[#This Row],[Impactful Play]]</f>
        <v>0</v>
      </c>
      <c r="AJ1174" s="13">
        <f>tbl_pbp[[#This Row],[Thomas]]*tbl_pbp[[#This Row],[Impactful Play]]</f>
        <v>0</v>
      </c>
      <c r="AK1174" s="13" t="str">
        <f>VLOOKUP(tbl_pbp[[#This Row],[Play Saints Win % Increase]], tbl_impact[],3,TRUE)</f>
        <v>Scented (0 to +5%)</v>
      </c>
    </row>
    <row r="1175" spans="1:37">
      <c r="A1175" s="1">
        <v>162</v>
      </c>
      <c r="B1175" s="5">
        <v>1E-3</v>
      </c>
      <c r="C1175" t="s">
        <v>11550</v>
      </c>
      <c r="D1175">
        <v>0</v>
      </c>
      <c r="E1175">
        <v>0</v>
      </c>
      <c r="F1175">
        <v>4</v>
      </c>
      <c r="G1175">
        <v>10</v>
      </c>
      <c r="H1175">
        <v>36</v>
      </c>
      <c r="I1175">
        <v>4</v>
      </c>
      <c r="J1175">
        <v>4</v>
      </c>
      <c r="K1175" t="s">
        <v>29</v>
      </c>
      <c r="L1175">
        <v>1</v>
      </c>
      <c r="M1175">
        <v>4</v>
      </c>
      <c r="N1175" t="s">
        <v>11551</v>
      </c>
      <c r="O1175" t="s">
        <v>1697</v>
      </c>
      <c r="P1175" t="s">
        <v>326</v>
      </c>
      <c r="Q1175" t="s">
        <v>327</v>
      </c>
      <c r="R1175" t="s">
        <v>105</v>
      </c>
      <c r="S1175" t="s">
        <v>283</v>
      </c>
      <c r="T1175" t="s">
        <v>11459</v>
      </c>
      <c r="U1175" t="s">
        <v>11552</v>
      </c>
      <c r="V1175" t="s">
        <v>11144</v>
      </c>
      <c r="X1175" t="str">
        <f>VLOOKUP(pbp!V3925, games!$B$2:$R$40, 3, FALSE)</f>
        <v>2020-11-01T21:25Z</v>
      </c>
      <c r="Y1175">
        <f>VLOOKUP(1*V1175,NFLGames!$H$11:$H$555,1,FALSE)</f>
        <v>401127982</v>
      </c>
      <c r="Z1175">
        <f>VLOOKUP($Y1175, NFLGames!$H$11:$K$555,2,FALSE)</f>
        <v>2019</v>
      </c>
      <c r="AA1175">
        <f>VLOOKUP($Y1175, NFLGames!$H$11:$K$555,3,FALSE)</f>
        <v>7</v>
      </c>
      <c r="AB1175" s="6">
        <f>IF(A1176=0, 0, AH1176-tbl_pbp[[#This Row],[Saints Win %]])</f>
        <v>0</v>
      </c>
      <c r="AE1175">
        <f>ABS(tbl_pbp[[#This Row],[play.homeScore]]-tbl_pbp[[#This Row],[play.awayScore]])</f>
        <v>26</v>
      </c>
      <c r="AF1175">
        <f>IF(tbl_pbp[[#This Row],[Play Saints Win % Increase]]&gt;=$AF$4,1,0)</f>
        <v>0</v>
      </c>
      <c r="AG1175" t="str">
        <f>VLOOKUP(tbl_pbp[[#This Row],[gameId]], games!$B$2:$T$40, 9, FALSE)</f>
        <v>new-orleans-saints</v>
      </c>
      <c r="AH1175" s="5">
        <f>IF(tbl_pbp[[#This Row],[AwayTeam]] &lt;&gt; "new-orleans-saints", tbl_pbp[[#This Row],[homeWinPercentage]], 1-tbl_pbp[[#This Row],[homeWinPercentage]])</f>
        <v>0.999</v>
      </c>
      <c r="AI1175" s="13">
        <f>tbl_pbp[[#This Row],[Kamara]]*tbl_pbp[[#This Row],[Impactful Play]]</f>
        <v>0</v>
      </c>
      <c r="AJ1175" s="13">
        <f>tbl_pbp[[#This Row],[Thomas]]*tbl_pbp[[#This Row],[Impactful Play]]</f>
        <v>0</v>
      </c>
      <c r="AK1175" s="13" t="str">
        <f>VLOOKUP(tbl_pbp[[#This Row],[Play Saints Win % Increase]], tbl_impact[],3,TRUE)</f>
        <v>Scented (0 to +5%)</v>
      </c>
    </row>
    <row r="1176" spans="1:37">
      <c r="A1176" s="1">
        <v>163</v>
      </c>
      <c r="B1176" s="5">
        <v>1E-3</v>
      </c>
      <c r="C1176" t="s">
        <v>11553</v>
      </c>
      <c r="D1176">
        <v>0</v>
      </c>
      <c r="E1176">
        <v>0</v>
      </c>
      <c r="F1176">
        <v>4</v>
      </c>
      <c r="G1176">
        <v>10</v>
      </c>
      <c r="H1176">
        <v>36</v>
      </c>
      <c r="I1176">
        <v>0</v>
      </c>
      <c r="J1176">
        <v>65</v>
      </c>
      <c r="K1176" t="s">
        <v>29</v>
      </c>
      <c r="L1176">
        <v>0</v>
      </c>
      <c r="M1176">
        <v>65</v>
      </c>
      <c r="N1176" t="s">
        <v>288</v>
      </c>
      <c r="O1176" t="s">
        <v>1697</v>
      </c>
      <c r="P1176" t="s">
        <v>25</v>
      </c>
      <c r="Q1176" t="s">
        <v>26</v>
      </c>
      <c r="R1176" t="s">
        <v>27</v>
      </c>
      <c r="V1176" t="s">
        <v>11144</v>
      </c>
      <c r="X1176" t="str">
        <f>VLOOKUP(pbp!V3926, games!$B$2:$R$40, 3, FALSE)</f>
        <v>2020-11-01T21:25Z</v>
      </c>
      <c r="Y1176">
        <f>VLOOKUP(1*V1176,NFLGames!$H$11:$H$555,1,FALSE)</f>
        <v>401127982</v>
      </c>
      <c r="Z1176">
        <f>VLOOKUP($Y1176, NFLGames!$H$11:$K$555,2,FALSE)</f>
        <v>2019</v>
      </c>
      <c r="AA1176">
        <f>VLOOKUP($Y1176, NFLGames!$H$11:$K$555,3,FALSE)</f>
        <v>7</v>
      </c>
      <c r="AB1176" s="6">
        <f>IF(A1177=0, 0, AH1177-tbl_pbp[[#This Row],[Saints Win %]])</f>
        <v>0</v>
      </c>
      <c r="AE1176">
        <f>ABS(tbl_pbp[[#This Row],[play.homeScore]]-tbl_pbp[[#This Row],[play.awayScore]])</f>
        <v>26</v>
      </c>
      <c r="AF1176">
        <f>IF(tbl_pbp[[#This Row],[Play Saints Win % Increase]]&gt;=$AF$4,1,0)</f>
        <v>0</v>
      </c>
      <c r="AG1176" t="str">
        <f>VLOOKUP(tbl_pbp[[#This Row],[gameId]], games!$B$2:$T$40, 9, FALSE)</f>
        <v>new-orleans-saints</v>
      </c>
      <c r="AH1176" s="5">
        <f>IF(tbl_pbp[[#This Row],[AwayTeam]] &lt;&gt; "new-orleans-saints", tbl_pbp[[#This Row],[homeWinPercentage]], 1-tbl_pbp[[#This Row],[homeWinPercentage]])</f>
        <v>0.999</v>
      </c>
      <c r="AI1176" s="13">
        <f>tbl_pbp[[#This Row],[Kamara]]*tbl_pbp[[#This Row],[Impactful Play]]</f>
        <v>0</v>
      </c>
      <c r="AJ1176" s="13">
        <f>tbl_pbp[[#This Row],[Thomas]]*tbl_pbp[[#This Row],[Impactful Play]]</f>
        <v>0</v>
      </c>
      <c r="AK1176" s="13" t="str">
        <f>VLOOKUP(tbl_pbp[[#This Row],[Play Saints Win % Increase]], tbl_impact[],3,TRUE)</f>
        <v>Scented (0 to +5%)</v>
      </c>
    </row>
    <row r="1177" spans="1:37">
      <c r="A1177" s="1">
        <v>164</v>
      </c>
      <c r="B1177" s="5">
        <v>1E-3</v>
      </c>
      <c r="C1177" t="s">
        <v>11554</v>
      </c>
      <c r="D1177">
        <v>0</v>
      </c>
      <c r="E1177">
        <v>0</v>
      </c>
      <c r="F1177">
        <v>4</v>
      </c>
      <c r="G1177">
        <v>10</v>
      </c>
      <c r="H1177">
        <v>36</v>
      </c>
      <c r="I1177">
        <v>10</v>
      </c>
      <c r="J1177">
        <v>25</v>
      </c>
      <c r="K1177" t="s">
        <v>22</v>
      </c>
      <c r="L1177">
        <v>1</v>
      </c>
      <c r="M1177">
        <v>75</v>
      </c>
      <c r="N1177" t="s">
        <v>11555</v>
      </c>
      <c r="O1177" t="s">
        <v>1697</v>
      </c>
      <c r="P1177" t="s">
        <v>30</v>
      </c>
      <c r="Q1177" t="s">
        <v>31</v>
      </c>
      <c r="R1177" t="s">
        <v>32</v>
      </c>
      <c r="S1177" t="s">
        <v>33</v>
      </c>
      <c r="T1177" t="s">
        <v>289</v>
      </c>
      <c r="U1177" t="s">
        <v>290</v>
      </c>
      <c r="V1177" t="s">
        <v>11144</v>
      </c>
      <c r="X1177" t="str">
        <f>VLOOKUP(pbp!V3927, games!$B$2:$R$40, 3, FALSE)</f>
        <v>2020-11-01T21:25Z</v>
      </c>
      <c r="Y1177">
        <f>VLOOKUP(1*V1177,NFLGames!$H$11:$H$555,1,FALSE)</f>
        <v>401127982</v>
      </c>
      <c r="Z1177">
        <f>VLOOKUP($Y1177, NFLGames!$H$11:$K$555,2,FALSE)</f>
        <v>2019</v>
      </c>
      <c r="AA1177">
        <f>VLOOKUP($Y1177, NFLGames!$H$11:$K$555,3,FALSE)</f>
        <v>7</v>
      </c>
      <c r="AB1177" s="6">
        <f>IF(A1178=0, 0, AH1178-tbl_pbp[[#This Row],[Saints Win %]])</f>
        <v>0</v>
      </c>
      <c r="AE1177">
        <f>ABS(tbl_pbp[[#This Row],[play.homeScore]]-tbl_pbp[[#This Row],[play.awayScore]])</f>
        <v>26</v>
      </c>
      <c r="AF1177">
        <f>IF(tbl_pbp[[#This Row],[Play Saints Win % Increase]]&gt;=$AF$4,1,0)</f>
        <v>0</v>
      </c>
      <c r="AG1177" t="str">
        <f>VLOOKUP(tbl_pbp[[#This Row],[gameId]], games!$B$2:$T$40, 9, FALSE)</f>
        <v>new-orleans-saints</v>
      </c>
      <c r="AH1177" s="5">
        <f>IF(tbl_pbp[[#This Row],[AwayTeam]] &lt;&gt; "new-orleans-saints", tbl_pbp[[#This Row],[homeWinPercentage]], 1-tbl_pbp[[#This Row],[homeWinPercentage]])</f>
        <v>0.999</v>
      </c>
      <c r="AI1177" s="13">
        <f>tbl_pbp[[#This Row],[Kamara]]*tbl_pbp[[#This Row],[Impactful Play]]</f>
        <v>0</v>
      </c>
      <c r="AJ1177" s="13">
        <f>tbl_pbp[[#This Row],[Thomas]]*tbl_pbp[[#This Row],[Impactful Play]]</f>
        <v>0</v>
      </c>
      <c r="AK1177" s="13" t="str">
        <f>VLOOKUP(tbl_pbp[[#This Row],[Play Saints Win % Increase]], tbl_impact[],3,TRUE)</f>
        <v>Scented (0 to +5%)</v>
      </c>
    </row>
    <row r="1178" spans="1:37">
      <c r="A1178" s="1">
        <v>165</v>
      </c>
      <c r="B1178" s="5">
        <v>1E-3</v>
      </c>
      <c r="C1178" t="s">
        <v>11556</v>
      </c>
      <c r="D1178">
        <v>0</v>
      </c>
      <c r="E1178">
        <v>0</v>
      </c>
      <c r="F1178">
        <v>4</v>
      </c>
      <c r="G1178">
        <v>10</v>
      </c>
      <c r="H1178">
        <v>36</v>
      </c>
      <c r="I1178">
        <v>16</v>
      </c>
      <c r="J1178">
        <v>19</v>
      </c>
      <c r="K1178" t="s">
        <v>22</v>
      </c>
      <c r="L1178">
        <v>2</v>
      </c>
      <c r="M1178">
        <v>81</v>
      </c>
      <c r="N1178" t="s">
        <v>11557</v>
      </c>
      <c r="O1178" t="s">
        <v>579</v>
      </c>
      <c r="P1178" t="s">
        <v>30</v>
      </c>
      <c r="Q1178" t="s">
        <v>31</v>
      </c>
      <c r="R1178" t="s">
        <v>32</v>
      </c>
      <c r="S1178" t="s">
        <v>1538</v>
      </c>
      <c r="T1178" t="s">
        <v>278</v>
      </c>
      <c r="U1178" t="s">
        <v>11558</v>
      </c>
      <c r="V1178" t="s">
        <v>11144</v>
      </c>
      <c r="X1178" t="str">
        <f>VLOOKUP(pbp!V3928, games!$B$2:$R$40, 3, FALSE)</f>
        <v>2020-11-01T21:25Z</v>
      </c>
      <c r="Y1178">
        <f>VLOOKUP(1*V1178,NFLGames!$H$11:$H$555,1,FALSE)</f>
        <v>401127982</v>
      </c>
      <c r="Z1178">
        <f>VLOOKUP($Y1178, NFLGames!$H$11:$K$555,2,FALSE)</f>
        <v>2019</v>
      </c>
      <c r="AA1178">
        <f>VLOOKUP($Y1178, NFLGames!$H$11:$K$555,3,FALSE)</f>
        <v>7</v>
      </c>
      <c r="AB1178" s="6">
        <f>IF(A1179=0, 0, AH1179-tbl_pbp[[#This Row],[Saints Win %]])</f>
        <v>0</v>
      </c>
      <c r="AE1178">
        <f>ABS(tbl_pbp[[#This Row],[play.homeScore]]-tbl_pbp[[#This Row],[play.awayScore]])</f>
        <v>26</v>
      </c>
      <c r="AF1178">
        <f>IF(tbl_pbp[[#This Row],[Play Saints Win % Increase]]&gt;=$AF$4,1,0)</f>
        <v>0</v>
      </c>
      <c r="AG1178" t="str">
        <f>VLOOKUP(tbl_pbp[[#This Row],[gameId]], games!$B$2:$T$40, 9, FALSE)</f>
        <v>new-orleans-saints</v>
      </c>
      <c r="AH1178" s="5">
        <f>IF(tbl_pbp[[#This Row],[AwayTeam]] &lt;&gt; "new-orleans-saints", tbl_pbp[[#This Row],[homeWinPercentage]], 1-tbl_pbp[[#This Row],[homeWinPercentage]])</f>
        <v>0.999</v>
      </c>
      <c r="AI1178" s="13">
        <f>tbl_pbp[[#This Row],[Kamara]]*tbl_pbp[[#This Row],[Impactful Play]]</f>
        <v>0</v>
      </c>
      <c r="AJ1178" s="13">
        <f>tbl_pbp[[#This Row],[Thomas]]*tbl_pbp[[#This Row],[Impactful Play]]</f>
        <v>0</v>
      </c>
      <c r="AK1178" s="13" t="str">
        <f>VLOOKUP(tbl_pbp[[#This Row],[Play Saints Win % Increase]], tbl_impact[],3,TRUE)</f>
        <v>Scented (0 to +5%)</v>
      </c>
    </row>
    <row r="1179" spans="1:37">
      <c r="A1179" s="1">
        <v>166</v>
      </c>
      <c r="B1179" s="5">
        <v>1E-3</v>
      </c>
      <c r="C1179" t="s">
        <v>11559</v>
      </c>
      <c r="D1179">
        <v>0</v>
      </c>
      <c r="E1179">
        <v>0</v>
      </c>
      <c r="F1179">
        <v>4</v>
      </c>
      <c r="G1179">
        <v>10</v>
      </c>
      <c r="H1179">
        <v>36</v>
      </c>
      <c r="I1179">
        <v>10</v>
      </c>
      <c r="J1179">
        <v>47</v>
      </c>
      <c r="K1179" t="s">
        <v>22</v>
      </c>
      <c r="L1179">
        <v>1</v>
      </c>
      <c r="M1179">
        <v>53</v>
      </c>
      <c r="N1179" t="s">
        <v>11560</v>
      </c>
      <c r="O1179" t="s">
        <v>4585</v>
      </c>
      <c r="P1179" t="s">
        <v>30</v>
      </c>
      <c r="Q1179" t="s">
        <v>31</v>
      </c>
      <c r="R1179" t="s">
        <v>32</v>
      </c>
      <c r="S1179" t="s">
        <v>33</v>
      </c>
      <c r="T1179" t="s">
        <v>338</v>
      </c>
      <c r="U1179" t="s">
        <v>339</v>
      </c>
      <c r="V1179" t="s">
        <v>11144</v>
      </c>
      <c r="X1179" t="str">
        <f>VLOOKUP(pbp!V3929, games!$B$2:$R$40, 3, FALSE)</f>
        <v>2020-11-01T21:25Z</v>
      </c>
      <c r="Y1179">
        <f>VLOOKUP(1*V1179,NFLGames!$H$11:$H$555,1,FALSE)</f>
        <v>401127982</v>
      </c>
      <c r="Z1179">
        <f>VLOOKUP($Y1179, NFLGames!$H$11:$K$555,2,FALSE)</f>
        <v>2019</v>
      </c>
      <c r="AA1179">
        <f>VLOOKUP($Y1179, NFLGames!$H$11:$K$555,3,FALSE)</f>
        <v>7</v>
      </c>
      <c r="AB1179" s="6">
        <f>IF(A1180=0, 0, AH1180-tbl_pbp[[#This Row],[Saints Win %]])</f>
        <v>0</v>
      </c>
      <c r="AE1179">
        <f>ABS(tbl_pbp[[#This Row],[play.homeScore]]-tbl_pbp[[#This Row],[play.awayScore]])</f>
        <v>26</v>
      </c>
      <c r="AF1179">
        <f>IF(tbl_pbp[[#This Row],[Play Saints Win % Increase]]&gt;=$AF$4,1,0)</f>
        <v>0</v>
      </c>
      <c r="AG1179" t="str">
        <f>VLOOKUP(tbl_pbp[[#This Row],[gameId]], games!$B$2:$T$40, 9, FALSE)</f>
        <v>new-orleans-saints</v>
      </c>
      <c r="AH1179" s="5">
        <f>IF(tbl_pbp[[#This Row],[AwayTeam]] &lt;&gt; "new-orleans-saints", tbl_pbp[[#This Row],[homeWinPercentage]], 1-tbl_pbp[[#This Row],[homeWinPercentage]])</f>
        <v>0.999</v>
      </c>
      <c r="AI1179" s="13">
        <f>tbl_pbp[[#This Row],[Kamara]]*tbl_pbp[[#This Row],[Impactful Play]]</f>
        <v>0</v>
      </c>
      <c r="AJ1179" s="13">
        <f>tbl_pbp[[#This Row],[Thomas]]*tbl_pbp[[#This Row],[Impactful Play]]</f>
        <v>0</v>
      </c>
      <c r="AK1179" s="13" t="str">
        <f>VLOOKUP(tbl_pbp[[#This Row],[Play Saints Win % Increase]], tbl_impact[],3,TRUE)</f>
        <v>Scented (0 to +5%)</v>
      </c>
    </row>
    <row r="1180" spans="1:37">
      <c r="A1180" s="1">
        <v>167</v>
      </c>
      <c r="B1180" s="5">
        <v>1E-3</v>
      </c>
      <c r="C1180" t="s">
        <v>11561</v>
      </c>
      <c r="D1180">
        <v>0</v>
      </c>
      <c r="E1180">
        <v>0</v>
      </c>
      <c r="F1180">
        <v>4</v>
      </c>
      <c r="G1180">
        <v>10</v>
      </c>
      <c r="H1180">
        <v>36</v>
      </c>
      <c r="I1180">
        <v>10</v>
      </c>
      <c r="J1180">
        <v>60</v>
      </c>
      <c r="K1180" t="s">
        <v>22</v>
      </c>
      <c r="L1180">
        <v>1</v>
      </c>
      <c r="M1180">
        <v>40</v>
      </c>
      <c r="N1180" t="s">
        <v>11562</v>
      </c>
      <c r="O1180" t="s">
        <v>2193</v>
      </c>
      <c r="P1180" t="s">
        <v>30</v>
      </c>
      <c r="Q1180" t="s">
        <v>31</v>
      </c>
      <c r="R1180" t="s">
        <v>32</v>
      </c>
      <c r="S1180" t="s">
        <v>33</v>
      </c>
      <c r="T1180" t="s">
        <v>117</v>
      </c>
      <c r="U1180" t="s">
        <v>118</v>
      </c>
      <c r="V1180" t="s">
        <v>11144</v>
      </c>
      <c r="X1180" t="str">
        <f>VLOOKUP(pbp!V3930, games!$B$2:$R$40, 3, FALSE)</f>
        <v>2020-11-01T21:25Z</v>
      </c>
      <c r="Y1180">
        <f>VLOOKUP(1*V1180,NFLGames!$H$11:$H$555,1,FALSE)</f>
        <v>401127982</v>
      </c>
      <c r="Z1180">
        <f>VLOOKUP($Y1180, NFLGames!$H$11:$K$555,2,FALSE)</f>
        <v>2019</v>
      </c>
      <c r="AA1180">
        <f>VLOOKUP($Y1180, NFLGames!$H$11:$K$555,3,FALSE)</f>
        <v>7</v>
      </c>
      <c r="AB1180" s="6">
        <f>IF(A1181=0, 0, AH1181-tbl_pbp[[#This Row],[Saints Win %]])</f>
        <v>0</v>
      </c>
      <c r="AE1180">
        <f>ABS(tbl_pbp[[#This Row],[play.homeScore]]-tbl_pbp[[#This Row],[play.awayScore]])</f>
        <v>26</v>
      </c>
      <c r="AF1180">
        <f>IF(tbl_pbp[[#This Row],[Play Saints Win % Increase]]&gt;=$AF$4,1,0)</f>
        <v>0</v>
      </c>
      <c r="AG1180" t="str">
        <f>VLOOKUP(tbl_pbp[[#This Row],[gameId]], games!$B$2:$T$40, 9, FALSE)</f>
        <v>new-orleans-saints</v>
      </c>
      <c r="AH1180" s="5">
        <f>IF(tbl_pbp[[#This Row],[AwayTeam]] &lt;&gt; "new-orleans-saints", tbl_pbp[[#This Row],[homeWinPercentage]], 1-tbl_pbp[[#This Row],[homeWinPercentage]])</f>
        <v>0.999</v>
      </c>
      <c r="AI1180" s="13">
        <f>tbl_pbp[[#This Row],[Kamara]]*tbl_pbp[[#This Row],[Impactful Play]]</f>
        <v>0</v>
      </c>
      <c r="AJ1180" s="13">
        <f>tbl_pbp[[#This Row],[Thomas]]*tbl_pbp[[#This Row],[Impactful Play]]</f>
        <v>0</v>
      </c>
      <c r="AK1180" s="13" t="str">
        <f>VLOOKUP(tbl_pbp[[#This Row],[Play Saints Win % Increase]], tbl_impact[],3,TRUE)</f>
        <v>Scented (0 to +5%)</v>
      </c>
    </row>
    <row r="1181" spans="1:37">
      <c r="A1181" s="1">
        <v>168</v>
      </c>
      <c r="B1181" s="5">
        <v>1E-3</v>
      </c>
      <c r="C1181" t="s">
        <v>11563</v>
      </c>
      <c r="D1181">
        <v>0</v>
      </c>
      <c r="E1181">
        <v>0</v>
      </c>
      <c r="F1181">
        <v>4</v>
      </c>
      <c r="G1181">
        <v>10</v>
      </c>
      <c r="H1181">
        <v>36</v>
      </c>
      <c r="I1181">
        <v>1</v>
      </c>
      <c r="J1181">
        <v>69</v>
      </c>
      <c r="K1181" t="s">
        <v>22</v>
      </c>
      <c r="L1181">
        <v>2</v>
      </c>
      <c r="M1181">
        <v>31</v>
      </c>
      <c r="N1181" t="s">
        <v>11564</v>
      </c>
      <c r="O1181" t="s">
        <v>1132</v>
      </c>
      <c r="P1181" t="s">
        <v>30</v>
      </c>
      <c r="Q1181" t="s">
        <v>31</v>
      </c>
      <c r="R1181" t="s">
        <v>32</v>
      </c>
      <c r="S1181" t="s">
        <v>83</v>
      </c>
      <c r="T1181" t="s">
        <v>361</v>
      </c>
      <c r="U1181" t="s">
        <v>11565</v>
      </c>
      <c r="V1181" t="s">
        <v>11144</v>
      </c>
      <c r="X1181" t="str">
        <f>VLOOKUP(pbp!V3931, games!$B$2:$R$40, 3, FALSE)</f>
        <v>2020-11-01T21:25Z</v>
      </c>
      <c r="Y1181">
        <f>VLOOKUP(1*V1181,NFLGames!$H$11:$H$555,1,FALSE)</f>
        <v>401127982</v>
      </c>
      <c r="Z1181">
        <f>VLOOKUP($Y1181, NFLGames!$H$11:$K$555,2,FALSE)</f>
        <v>2019</v>
      </c>
      <c r="AA1181">
        <f>VLOOKUP($Y1181, NFLGames!$H$11:$K$555,3,FALSE)</f>
        <v>7</v>
      </c>
      <c r="AB1181" s="6">
        <f>IF(A1182=0, 0, AH1182-tbl_pbp[[#This Row],[Saints Win %]])</f>
        <v>0</v>
      </c>
      <c r="AE1181">
        <f>ABS(tbl_pbp[[#This Row],[play.homeScore]]-tbl_pbp[[#This Row],[play.awayScore]])</f>
        <v>26</v>
      </c>
      <c r="AF1181">
        <f>IF(tbl_pbp[[#This Row],[Play Saints Win % Increase]]&gt;=$AF$4,1,0)</f>
        <v>0</v>
      </c>
      <c r="AG1181" t="str">
        <f>VLOOKUP(tbl_pbp[[#This Row],[gameId]], games!$B$2:$T$40, 9, FALSE)</f>
        <v>new-orleans-saints</v>
      </c>
      <c r="AH1181" s="5">
        <f>IF(tbl_pbp[[#This Row],[AwayTeam]] &lt;&gt; "new-orleans-saints", tbl_pbp[[#This Row],[homeWinPercentage]], 1-tbl_pbp[[#This Row],[homeWinPercentage]])</f>
        <v>0.999</v>
      </c>
      <c r="AI1181" s="13">
        <f>tbl_pbp[[#This Row],[Kamara]]*tbl_pbp[[#This Row],[Impactful Play]]</f>
        <v>0</v>
      </c>
      <c r="AJ1181" s="13">
        <f>tbl_pbp[[#This Row],[Thomas]]*tbl_pbp[[#This Row],[Impactful Play]]</f>
        <v>0</v>
      </c>
      <c r="AK1181" s="13" t="str">
        <f>VLOOKUP(tbl_pbp[[#This Row],[Play Saints Win % Increase]], tbl_impact[],3,TRUE)</f>
        <v>Scented (0 to +5%)</v>
      </c>
    </row>
    <row r="1182" spans="1:37">
      <c r="A1182" s="1">
        <v>169</v>
      </c>
      <c r="B1182" s="5">
        <v>1E-3</v>
      </c>
      <c r="C1182" t="s">
        <v>11566</v>
      </c>
      <c r="D1182">
        <v>0</v>
      </c>
      <c r="E1182">
        <v>0</v>
      </c>
      <c r="F1182">
        <v>4</v>
      </c>
      <c r="G1182">
        <v>10</v>
      </c>
      <c r="H1182">
        <v>36</v>
      </c>
      <c r="I1182">
        <v>10</v>
      </c>
      <c r="J1182">
        <v>75</v>
      </c>
      <c r="K1182" t="s">
        <v>22</v>
      </c>
      <c r="L1182">
        <v>1</v>
      </c>
      <c r="M1182">
        <v>25</v>
      </c>
      <c r="N1182" t="s">
        <v>11567</v>
      </c>
      <c r="O1182" t="s">
        <v>794</v>
      </c>
      <c r="P1182" t="s">
        <v>30</v>
      </c>
      <c r="Q1182" t="s">
        <v>31</v>
      </c>
      <c r="R1182" t="s">
        <v>32</v>
      </c>
      <c r="S1182" t="s">
        <v>33</v>
      </c>
      <c r="T1182" t="s">
        <v>34</v>
      </c>
      <c r="U1182" t="s">
        <v>35</v>
      </c>
      <c r="V1182" t="s">
        <v>11144</v>
      </c>
      <c r="X1182" t="str">
        <f>VLOOKUP(pbp!V3932, games!$B$2:$R$40, 3, FALSE)</f>
        <v>2020-11-01T21:25Z</v>
      </c>
      <c r="Y1182">
        <f>VLOOKUP(1*V1182,NFLGames!$H$11:$H$555,1,FALSE)</f>
        <v>401127982</v>
      </c>
      <c r="Z1182">
        <f>VLOOKUP($Y1182, NFLGames!$H$11:$K$555,2,FALSE)</f>
        <v>2019</v>
      </c>
      <c r="AA1182">
        <f>VLOOKUP($Y1182, NFLGames!$H$11:$K$555,3,FALSE)</f>
        <v>7</v>
      </c>
      <c r="AB1182" s="6">
        <f>IF(A1183=0, 0, AH1183-tbl_pbp[[#This Row],[Saints Win %]])</f>
        <v>0</v>
      </c>
      <c r="AE1182">
        <f>ABS(tbl_pbp[[#This Row],[play.homeScore]]-tbl_pbp[[#This Row],[play.awayScore]])</f>
        <v>26</v>
      </c>
      <c r="AF1182">
        <f>IF(tbl_pbp[[#This Row],[Play Saints Win % Increase]]&gt;=$AF$4,1,0)</f>
        <v>0</v>
      </c>
      <c r="AG1182" t="str">
        <f>VLOOKUP(tbl_pbp[[#This Row],[gameId]], games!$B$2:$T$40, 9, FALSE)</f>
        <v>new-orleans-saints</v>
      </c>
      <c r="AH1182" s="5">
        <f>IF(tbl_pbp[[#This Row],[AwayTeam]] &lt;&gt; "new-orleans-saints", tbl_pbp[[#This Row],[homeWinPercentage]], 1-tbl_pbp[[#This Row],[homeWinPercentage]])</f>
        <v>0.999</v>
      </c>
      <c r="AI1182" s="13">
        <f>tbl_pbp[[#This Row],[Kamara]]*tbl_pbp[[#This Row],[Impactful Play]]</f>
        <v>0</v>
      </c>
      <c r="AJ1182" s="13">
        <f>tbl_pbp[[#This Row],[Thomas]]*tbl_pbp[[#This Row],[Impactful Play]]</f>
        <v>0</v>
      </c>
      <c r="AK1182" s="13" t="str">
        <f>VLOOKUP(tbl_pbp[[#This Row],[Play Saints Win % Increase]], tbl_impact[],3,TRUE)</f>
        <v>Scented (0 to +5%)</v>
      </c>
    </row>
    <row r="1183" spans="1:37">
      <c r="A1183" s="1">
        <v>170</v>
      </c>
      <c r="B1183" s="5">
        <v>1E-3</v>
      </c>
      <c r="C1183" t="s">
        <v>11568</v>
      </c>
      <c r="D1183">
        <v>0</v>
      </c>
      <c r="E1183">
        <v>0</v>
      </c>
      <c r="F1183">
        <v>4</v>
      </c>
      <c r="G1183">
        <v>10</v>
      </c>
      <c r="H1183">
        <v>36</v>
      </c>
      <c r="I1183">
        <v>7</v>
      </c>
      <c r="J1183">
        <v>93</v>
      </c>
      <c r="K1183" t="s">
        <v>22</v>
      </c>
      <c r="L1183">
        <v>1</v>
      </c>
      <c r="M1183">
        <v>7</v>
      </c>
      <c r="N1183" t="s">
        <v>11569</v>
      </c>
      <c r="O1183" t="s">
        <v>1584</v>
      </c>
      <c r="P1183" t="s">
        <v>22</v>
      </c>
      <c r="Q1183" t="s">
        <v>37</v>
      </c>
      <c r="S1183" t="s">
        <v>283</v>
      </c>
      <c r="T1183" t="s">
        <v>641</v>
      </c>
      <c r="U1183" t="s">
        <v>1509</v>
      </c>
      <c r="V1183" t="s">
        <v>11144</v>
      </c>
      <c r="X1183" t="str">
        <f>VLOOKUP(pbp!V3933, games!$B$2:$R$40, 3, FALSE)</f>
        <v>2020-11-01T21:25Z</v>
      </c>
      <c r="Y1183">
        <f>VLOOKUP(1*V1183,NFLGames!$H$11:$H$555,1,FALSE)</f>
        <v>401127982</v>
      </c>
      <c r="Z1183">
        <f>VLOOKUP($Y1183, NFLGames!$H$11:$K$555,2,FALSE)</f>
        <v>2019</v>
      </c>
      <c r="AA1183">
        <f>VLOOKUP($Y1183, NFLGames!$H$11:$K$555,3,FALSE)</f>
        <v>7</v>
      </c>
      <c r="AB1183" s="6">
        <f>IF(A1184=0, 0, AH1184-tbl_pbp[[#This Row],[Saints Win %]])</f>
        <v>0</v>
      </c>
      <c r="AE1183">
        <f>ABS(tbl_pbp[[#This Row],[play.homeScore]]-tbl_pbp[[#This Row],[play.awayScore]])</f>
        <v>26</v>
      </c>
      <c r="AF1183">
        <f>IF(tbl_pbp[[#This Row],[Play Saints Win % Increase]]&gt;=$AF$4,1,0)</f>
        <v>0</v>
      </c>
      <c r="AG1183" t="str">
        <f>VLOOKUP(tbl_pbp[[#This Row],[gameId]], games!$B$2:$T$40, 9, FALSE)</f>
        <v>new-orleans-saints</v>
      </c>
      <c r="AH1183" s="5">
        <f>IF(tbl_pbp[[#This Row],[AwayTeam]] &lt;&gt; "new-orleans-saints", tbl_pbp[[#This Row],[homeWinPercentage]], 1-tbl_pbp[[#This Row],[homeWinPercentage]])</f>
        <v>0.999</v>
      </c>
      <c r="AI1183" s="13">
        <f>tbl_pbp[[#This Row],[Kamara]]*tbl_pbp[[#This Row],[Impactful Play]]</f>
        <v>0</v>
      </c>
      <c r="AJ1183" s="13">
        <f>tbl_pbp[[#This Row],[Thomas]]*tbl_pbp[[#This Row],[Impactful Play]]</f>
        <v>0</v>
      </c>
      <c r="AK1183" s="13" t="str">
        <f>VLOOKUP(tbl_pbp[[#This Row],[Play Saints Win % Increase]], tbl_impact[],3,TRUE)</f>
        <v>Scented (0 to +5%)</v>
      </c>
    </row>
    <row r="1184" spans="1:37">
      <c r="A1184" s="1">
        <v>171</v>
      </c>
      <c r="B1184" s="5">
        <v>1E-3</v>
      </c>
      <c r="C1184" t="s">
        <v>11570</v>
      </c>
      <c r="D1184">
        <v>0</v>
      </c>
      <c r="E1184">
        <v>0</v>
      </c>
      <c r="F1184">
        <v>4</v>
      </c>
      <c r="G1184">
        <v>10</v>
      </c>
      <c r="H1184">
        <v>36</v>
      </c>
      <c r="I1184">
        <v>7</v>
      </c>
      <c r="J1184">
        <v>93</v>
      </c>
      <c r="K1184" t="s">
        <v>22</v>
      </c>
      <c r="L1184">
        <v>2</v>
      </c>
      <c r="M1184">
        <v>7</v>
      </c>
      <c r="N1184" t="s">
        <v>11571</v>
      </c>
      <c r="O1184" t="s">
        <v>1418</v>
      </c>
      <c r="P1184" t="s">
        <v>22</v>
      </c>
      <c r="Q1184" t="s">
        <v>37</v>
      </c>
      <c r="S1184" t="s">
        <v>286</v>
      </c>
      <c r="T1184" t="s">
        <v>641</v>
      </c>
      <c r="U1184" t="s">
        <v>8676</v>
      </c>
      <c r="V1184" t="s">
        <v>11144</v>
      </c>
      <c r="X1184" t="str">
        <f>VLOOKUP(pbp!V3934, games!$B$2:$R$40, 3, FALSE)</f>
        <v>2020-11-01T21:25Z</v>
      </c>
      <c r="Y1184">
        <f>VLOOKUP(1*V1184,NFLGames!$H$11:$H$555,1,FALSE)</f>
        <v>401127982</v>
      </c>
      <c r="Z1184">
        <f>VLOOKUP($Y1184, NFLGames!$H$11:$K$555,2,FALSE)</f>
        <v>2019</v>
      </c>
      <c r="AA1184">
        <f>VLOOKUP($Y1184, NFLGames!$H$11:$K$555,3,FALSE)</f>
        <v>7</v>
      </c>
      <c r="AB1184" s="6">
        <f>IF(A1185=0, 0, AH1185-tbl_pbp[[#This Row],[Saints Win %]])</f>
        <v>0</v>
      </c>
      <c r="AE1184">
        <f>ABS(tbl_pbp[[#This Row],[play.homeScore]]-tbl_pbp[[#This Row],[play.awayScore]])</f>
        <v>26</v>
      </c>
      <c r="AF1184">
        <f>IF(tbl_pbp[[#This Row],[Play Saints Win % Increase]]&gt;=$AF$4,1,0)</f>
        <v>0</v>
      </c>
      <c r="AG1184" t="str">
        <f>VLOOKUP(tbl_pbp[[#This Row],[gameId]], games!$B$2:$T$40, 9, FALSE)</f>
        <v>new-orleans-saints</v>
      </c>
      <c r="AH1184" s="5">
        <f>IF(tbl_pbp[[#This Row],[AwayTeam]] &lt;&gt; "new-orleans-saints", tbl_pbp[[#This Row],[homeWinPercentage]], 1-tbl_pbp[[#This Row],[homeWinPercentage]])</f>
        <v>0.999</v>
      </c>
      <c r="AI1184" s="13">
        <f>tbl_pbp[[#This Row],[Kamara]]*tbl_pbp[[#This Row],[Impactful Play]]</f>
        <v>0</v>
      </c>
      <c r="AJ1184" s="13">
        <f>tbl_pbp[[#This Row],[Thomas]]*tbl_pbp[[#This Row],[Impactful Play]]</f>
        <v>0</v>
      </c>
      <c r="AK1184" s="13" t="str">
        <f>VLOOKUP(tbl_pbp[[#This Row],[Play Saints Win % Increase]], tbl_impact[],3,TRUE)</f>
        <v>Scented (0 to +5%)</v>
      </c>
    </row>
    <row r="1185" spans="1:37">
      <c r="A1185" s="1">
        <v>172</v>
      </c>
      <c r="B1185" s="5">
        <v>1E-3</v>
      </c>
      <c r="C1185" t="s">
        <v>11572</v>
      </c>
      <c r="D1185">
        <v>0</v>
      </c>
      <c r="E1185">
        <v>0</v>
      </c>
      <c r="F1185">
        <v>4</v>
      </c>
      <c r="G1185">
        <v>10</v>
      </c>
      <c r="H1185">
        <v>36</v>
      </c>
      <c r="I1185">
        <v>7</v>
      </c>
      <c r="J1185">
        <v>93</v>
      </c>
      <c r="K1185" t="s">
        <v>22</v>
      </c>
      <c r="L1185">
        <v>3</v>
      </c>
      <c r="M1185">
        <v>7</v>
      </c>
      <c r="N1185" t="s">
        <v>11573</v>
      </c>
      <c r="O1185" t="s">
        <v>1147</v>
      </c>
      <c r="P1185" t="s">
        <v>22</v>
      </c>
      <c r="Q1185" t="s">
        <v>37</v>
      </c>
      <c r="S1185" t="s">
        <v>347</v>
      </c>
      <c r="T1185" t="s">
        <v>641</v>
      </c>
      <c r="U1185" t="s">
        <v>11574</v>
      </c>
      <c r="V1185" t="s">
        <v>11144</v>
      </c>
      <c r="X1185" t="str">
        <f>VLOOKUP(pbp!V3935, games!$B$2:$R$40, 3, FALSE)</f>
        <v>2020-11-01T21:25Z</v>
      </c>
      <c r="Y1185">
        <f>VLOOKUP(1*V1185,NFLGames!$H$11:$H$555,1,FALSE)</f>
        <v>401127982</v>
      </c>
      <c r="Z1185">
        <f>VLOOKUP($Y1185, NFLGames!$H$11:$K$555,2,FALSE)</f>
        <v>2019</v>
      </c>
      <c r="AA1185">
        <f>VLOOKUP($Y1185, NFLGames!$H$11:$K$555,3,FALSE)</f>
        <v>7</v>
      </c>
      <c r="AB1185" s="6">
        <f>IF(A1186=0, 0, AH1186-tbl_pbp[[#This Row],[Saints Win %]])</f>
        <v>0</v>
      </c>
      <c r="AE1185">
        <f>ABS(tbl_pbp[[#This Row],[play.homeScore]]-tbl_pbp[[#This Row],[play.awayScore]])</f>
        <v>26</v>
      </c>
      <c r="AF1185">
        <f>IF(tbl_pbp[[#This Row],[Play Saints Win % Increase]]&gt;=$AF$4,1,0)</f>
        <v>0</v>
      </c>
      <c r="AG1185" t="str">
        <f>VLOOKUP(tbl_pbp[[#This Row],[gameId]], games!$B$2:$T$40, 9, FALSE)</f>
        <v>new-orleans-saints</v>
      </c>
      <c r="AH1185" s="5">
        <f>IF(tbl_pbp[[#This Row],[AwayTeam]] &lt;&gt; "new-orleans-saints", tbl_pbp[[#This Row],[homeWinPercentage]], 1-tbl_pbp[[#This Row],[homeWinPercentage]])</f>
        <v>0.999</v>
      </c>
      <c r="AI1185" s="13">
        <f>tbl_pbp[[#This Row],[Kamara]]*tbl_pbp[[#This Row],[Impactful Play]]</f>
        <v>0</v>
      </c>
      <c r="AJ1185" s="13">
        <f>tbl_pbp[[#This Row],[Thomas]]*tbl_pbp[[#This Row],[Impactful Play]]</f>
        <v>0</v>
      </c>
      <c r="AK1185" s="13" t="str">
        <f>VLOOKUP(tbl_pbp[[#This Row],[Play Saints Win % Increase]], tbl_impact[],3,TRUE)</f>
        <v>Scented (0 to +5%)</v>
      </c>
    </row>
    <row r="1186" spans="1:37">
      <c r="A1186" s="1">
        <v>173</v>
      </c>
      <c r="B1186" s="5">
        <v>1E-3</v>
      </c>
      <c r="C1186" t="s">
        <v>11575</v>
      </c>
      <c r="D1186">
        <v>0</v>
      </c>
      <c r="E1186">
        <v>0</v>
      </c>
      <c r="F1186">
        <v>4</v>
      </c>
      <c r="G1186">
        <v>18</v>
      </c>
      <c r="H1186">
        <v>36</v>
      </c>
      <c r="I1186">
        <v>7</v>
      </c>
      <c r="J1186">
        <v>93</v>
      </c>
      <c r="K1186" t="s">
        <v>22</v>
      </c>
      <c r="L1186">
        <v>4</v>
      </c>
      <c r="M1186">
        <v>7</v>
      </c>
      <c r="N1186" t="s">
        <v>11576</v>
      </c>
      <c r="O1186" t="s">
        <v>1305</v>
      </c>
      <c r="P1186" t="s">
        <v>103</v>
      </c>
      <c r="Q1186" t="s">
        <v>104</v>
      </c>
      <c r="R1186" t="s">
        <v>105</v>
      </c>
      <c r="S1186" t="s">
        <v>349</v>
      </c>
      <c r="T1186" t="s">
        <v>641</v>
      </c>
      <c r="U1186" t="s">
        <v>11577</v>
      </c>
      <c r="V1186" t="s">
        <v>11144</v>
      </c>
      <c r="X1186" t="str">
        <f>VLOOKUP(pbp!V3936, games!$B$2:$R$40, 3, FALSE)</f>
        <v>2020-11-01T21:25Z</v>
      </c>
      <c r="Y1186">
        <f>VLOOKUP(1*V1186,NFLGames!$H$11:$H$555,1,FALSE)</f>
        <v>401127982</v>
      </c>
      <c r="Z1186">
        <f>VLOOKUP($Y1186, NFLGames!$H$11:$K$555,2,FALSE)</f>
        <v>2019</v>
      </c>
      <c r="AA1186">
        <f>VLOOKUP($Y1186, NFLGames!$H$11:$K$555,3,FALSE)</f>
        <v>7</v>
      </c>
      <c r="AB1186" s="6">
        <f>IF(A1187=0, 0, AH1187-tbl_pbp[[#This Row],[Saints Win %]])</f>
        <v>0</v>
      </c>
      <c r="AE1186">
        <f>ABS(tbl_pbp[[#This Row],[play.homeScore]]-tbl_pbp[[#This Row],[play.awayScore]])</f>
        <v>18</v>
      </c>
      <c r="AF1186">
        <f>IF(tbl_pbp[[#This Row],[Play Saints Win % Increase]]&gt;=$AF$4,1,0)</f>
        <v>0</v>
      </c>
      <c r="AG1186" t="str">
        <f>VLOOKUP(tbl_pbp[[#This Row],[gameId]], games!$B$2:$T$40, 9, FALSE)</f>
        <v>new-orleans-saints</v>
      </c>
      <c r="AH1186" s="5">
        <f>IF(tbl_pbp[[#This Row],[AwayTeam]] &lt;&gt; "new-orleans-saints", tbl_pbp[[#This Row],[homeWinPercentage]], 1-tbl_pbp[[#This Row],[homeWinPercentage]])</f>
        <v>0.999</v>
      </c>
      <c r="AI1186" s="13">
        <f>tbl_pbp[[#This Row],[Kamara]]*tbl_pbp[[#This Row],[Impactful Play]]</f>
        <v>0</v>
      </c>
      <c r="AJ1186" s="13">
        <f>tbl_pbp[[#This Row],[Thomas]]*tbl_pbp[[#This Row],[Impactful Play]]</f>
        <v>0</v>
      </c>
      <c r="AK1186" s="13" t="str">
        <f>VLOOKUP(tbl_pbp[[#This Row],[Play Saints Win % Increase]], tbl_impact[],3,TRUE)</f>
        <v>Scented (0 to +5%)</v>
      </c>
    </row>
    <row r="1187" spans="1:37">
      <c r="A1187" s="1">
        <v>174</v>
      </c>
      <c r="B1187" s="5">
        <v>1E-3</v>
      </c>
      <c r="C1187" t="s">
        <v>11578</v>
      </c>
      <c r="D1187">
        <v>0</v>
      </c>
      <c r="E1187">
        <v>0</v>
      </c>
      <c r="F1187">
        <v>4</v>
      </c>
      <c r="G1187">
        <v>18</v>
      </c>
      <c r="H1187">
        <v>36</v>
      </c>
      <c r="I1187">
        <v>0</v>
      </c>
      <c r="J1187">
        <v>35</v>
      </c>
      <c r="K1187" t="s">
        <v>22</v>
      </c>
      <c r="L1187">
        <v>0</v>
      </c>
      <c r="M1187">
        <v>65</v>
      </c>
      <c r="N1187" t="s">
        <v>11579</v>
      </c>
      <c r="O1187" t="s">
        <v>1305</v>
      </c>
      <c r="P1187" t="s">
        <v>25</v>
      </c>
      <c r="Q1187" t="s">
        <v>26</v>
      </c>
      <c r="R1187" t="s">
        <v>27</v>
      </c>
      <c r="V1187" t="s">
        <v>11144</v>
      </c>
      <c r="X1187" t="str">
        <f>VLOOKUP(pbp!V3937, games!$B$2:$R$40, 3, FALSE)</f>
        <v>2020-11-01T21:25Z</v>
      </c>
      <c r="Y1187">
        <f>VLOOKUP(1*V1187,NFLGames!$H$11:$H$555,1,FALSE)</f>
        <v>401127982</v>
      </c>
      <c r="Z1187">
        <f>VLOOKUP($Y1187, NFLGames!$H$11:$K$555,2,FALSE)</f>
        <v>2019</v>
      </c>
      <c r="AA1187">
        <f>VLOOKUP($Y1187, NFLGames!$H$11:$K$555,3,FALSE)</f>
        <v>7</v>
      </c>
      <c r="AB1187" s="6">
        <f>IF(A1188=0, 0, AH1188-tbl_pbp[[#This Row],[Saints Win %]])</f>
        <v>0</v>
      </c>
      <c r="AE1187">
        <f>ABS(tbl_pbp[[#This Row],[play.homeScore]]-tbl_pbp[[#This Row],[play.awayScore]])</f>
        <v>18</v>
      </c>
      <c r="AF1187">
        <f>IF(tbl_pbp[[#This Row],[Play Saints Win % Increase]]&gt;=$AF$4,1,0)</f>
        <v>0</v>
      </c>
      <c r="AG1187" t="str">
        <f>VLOOKUP(tbl_pbp[[#This Row],[gameId]], games!$B$2:$T$40, 9, FALSE)</f>
        <v>new-orleans-saints</v>
      </c>
      <c r="AH1187" s="5">
        <f>IF(tbl_pbp[[#This Row],[AwayTeam]] &lt;&gt; "new-orleans-saints", tbl_pbp[[#This Row],[homeWinPercentage]], 1-tbl_pbp[[#This Row],[homeWinPercentage]])</f>
        <v>0.999</v>
      </c>
      <c r="AI1187" s="13">
        <f>tbl_pbp[[#This Row],[Kamara]]*tbl_pbp[[#This Row],[Impactful Play]]</f>
        <v>0</v>
      </c>
      <c r="AJ1187" s="13">
        <f>tbl_pbp[[#This Row],[Thomas]]*tbl_pbp[[#This Row],[Impactful Play]]</f>
        <v>0</v>
      </c>
      <c r="AK1187" s="13" t="str">
        <f>VLOOKUP(tbl_pbp[[#This Row],[Play Saints Win % Increase]], tbl_impact[],3,TRUE)</f>
        <v>Scented (0 to +5%)</v>
      </c>
    </row>
    <row r="1188" spans="1:37">
      <c r="A1188" s="1">
        <v>175</v>
      </c>
      <c r="B1188" s="5">
        <v>1E-3</v>
      </c>
      <c r="C1188" t="s">
        <v>11580</v>
      </c>
      <c r="D1188">
        <v>0</v>
      </c>
      <c r="E1188">
        <v>0</v>
      </c>
      <c r="F1188">
        <v>4</v>
      </c>
      <c r="G1188">
        <v>18</v>
      </c>
      <c r="H1188">
        <v>36</v>
      </c>
      <c r="I1188">
        <v>10</v>
      </c>
      <c r="J1188">
        <v>43</v>
      </c>
      <c r="K1188" t="s">
        <v>22</v>
      </c>
      <c r="L1188">
        <v>1</v>
      </c>
      <c r="M1188">
        <v>57</v>
      </c>
      <c r="N1188" t="s">
        <v>11581</v>
      </c>
      <c r="O1188" t="s">
        <v>483</v>
      </c>
      <c r="P1188" t="s">
        <v>30</v>
      </c>
      <c r="Q1188" t="s">
        <v>31</v>
      </c>
      <c r="R1188" t="s">
        <v>32</v>
      </c>
      <c r="S1188" t="s">
        <v>33</v>
      </c>
      <c r="T1188" t="s">
        <v>3923</v>
      </c>
      <c r="U1188" t="s">
        <v>4096</v>
      </c>
      <c r="V1188" t="s">
        <v>11144</v>
      </c>
      <c r="X1188" t="str">
        <f>VLOOKUP(pbp!V3938, games!$B$2:$R$40, 3, FALSE)</f>
        <v>2020-11-01T21:25Z</v>
      </c>
      <c r="Y1188">
        <f>VLOOKUP(1*V1188,NFLGames!$H$11:$H$555,1,FALSE)</f>
        <v>401127982</v>
      </c>
      <c r="Z1188">
        <f>VLOOKUP($Y1188, NFLGames!$H$11:$K$555,2,FALSE)</f>
        <v>2019</v>
      </c>
      <c r="AA1188">
        <f>VLOOKUP($Y1188, NFLGames!$H$11:$K$555,3,FALSE)</f>
        <v>7</v>
      </c>
      <c r="AB1188" s="6">
        <f>IF(A1189=0, 0, AH1189-tbl_pbp[[#This Row],[Saints Win %]])</f>
        <v>0</v>
      </c>
      <c r="AE1188">
        <f>ABS(tbl_pbp[[#This Row],[play.homeScore]]-tbl_pbp[[#This Row],[play.awayScore]])</f>
        <v>18</v>
      </c>
      <c r="AF1188">
        <f>IF(tbl_pbp[[#This Row],[Play Saints Win % Increase]]&gt;=$AF$4,1,0)</f>
        <v>0</v>
      </c>
      <c r="AG1188" t="str">
        <f>VLOOKUP(tbl_pbp[[#This Row],[gameId]], games!$B$2:$T$40, 9, FALSE)</f>
        <v>new-orleans-saints</v>
      </c>
      <c r="AH1188" s="5">
        <f>IF(tbl_pbp[[#This Row],[AwayTeam]] &lt;&gt; "new-orleans-saints", tbl_pbp[[#This Row],[homeWinPercentage]], 1-tbl_pbp[[#This Row],[homeWinPercentage]])</f>
        <v>0.999</v>
      </c>
      <c r="AI1188" s="13">
        <f>tbl_pbp[[#This Row],[Kamara]]*tbl_pbp[[#This Row],[Impactful Play]]</f>
        <v>0</v>
      </c>
      <c r="AJ1188" s="13">
        <f>tbl_pbp[[#This Row],[Thomas]]*tbl_pbp[[#This Row],[Impactful Play]]</f>
        <v>0</v>
      </c>
      <c r="AK1188" s="13" t="str">
        <f>VLOOKUP(tbl_pbp[[#This Row],[Play Saints Win % Increase]], tbl_impact[],3,TRUE)</f>
        <v>Scented (0 to +5%)</v>
      </c>
    </row>
    <row r="1189" spans="1:37">
      <c r="A1189" s="1">
        <v>176</v>
      </c>
      <c r="B1189" s="5">
        <v>1E-3</v>
      </c>
      <c r="C1189" t="s">
        <v>11582</v>
      </c>
      <c r="D1189">
        <v>0</v>
      </c>
      <c r="E1189">
        <v>0</v>
      </c>
      <c r="F1189">
        <v>4</v>
      </c>
      <c r="G1189">
        <v>18</v>
      </c>
      <c r="H1189">
        <v>36</v>
      </c>
      <c r="I1189">
        <v>6</v>
      </c>
      <c r="J1189">
        <v>47</v>
      </c>
      <c r="K1189" t="s">
        <v>22</v>
      </c>
      <c r="L1189">
        <v>2</v>
      </c>
      <c r="M1189">
        <v>53</v>
      </c>
      <c r="N1189" t="s">
        <v>11583</v>
      </c>
      <c r="O1189" t="s">
        <v>348</v>
      </c>
      <c r="P1189" t="s">
        <v>30</v>
      </c>
      <c r="Q1189" t="s">
        <v>31</v>
      </c>
      <c r="R1189" t="s">
        <v>32</v>
      </c>
      <c r="S1189" t="s">
        <v>60</v>
      </c>
      <c r="T1189" t="s">
        <v>338</v>
      </c>
      <c r="U1189" t="s">
        <v>11584</v>
      </c>
      <c r="V1189" t="s">
        <v>11144</v>
      </c>
      <c r="X1189" t="str">
        <f>VLOOKUP(pbp!V3939, games!$B$2:$R$40, 3, FALSE)</f>
        <v>2020-11-01T21:25Z</v>
      </c>
      <c r="Y1189">
        <f>VLOOKUP(1*V1189,NFLGames!$H$11:$H$555,1,FALSE)</f>
        <v>401127982</v>
      </c>
      <c r="Z1189">
        <f>VLOOKUP($Y1189, NFLGames!$H$11:$K$555,2,FALSE)</f>
        <v>2019</v>
      </c>
      <c r="AA1189">
        <f>VLOOKUP($Y1189, NFLGames!$H$11:$K$555,3,FALSE)</f>
        <v>7</v>
      </c>
      <c r="AB1189" s="6">
        <f>IF(A1190=0, 0, AH1190-tbl_pbp[[#This Row],[Saints Win %]])</f>
        <v>0</v>
      </c>
      <c r="AE1189">
        <f>ABS(tbl_pbp[[#This Row],[play.homeScore]]-tbl_pbp[[#This Row],[play.awayScore]])</f>
        <v>18</v>
      </c>
      <c r="AF1189">
        <f>IF(tbl_pbp[[#This Row],[Play Saints Win % Increase]]&gt;=$AF$4,1,0)</f>
        <v>0</v>
      </c>
      <c r="AG1189" t="str">
        <f>VLOOKUP(tbl_pbp[[#This Row],[gameId]], games!$B$2:$T$40, 9, FALSE)</f>
        <v>new-orleans-saints</v>
      </c>
      <c r="AH1189" s="5">
        <f>IF(tbl_pbp[[#This Row],[AwayTeam]] &lt;&gt; "new-orleans-saints", tbl_pbp[[#This Row],[homeWinPercentage]], 1-tbl_pbp[[#This Row],[homeWinPercentage]])</f>
        <v>0.999</v>
      </c>
      <c r="AI1189" s="13">
        <f>tbl_pbp[[#This Row],[Kamara]]*tbl_pbp[[#This Row],[Impactful Play]]</f>
        <v>0</v>
      </c>
      <c r="AJ1189" s="13">
        <f>tbl_pbp[[#This Row],[Thomas]]*tbl_pbp[[#This Row],[Impactful Play]]</f>
        <v>0</v>
      </c>
      <c r="AK1189" s="13" t="str">
        <f>VLOOKUP(tbl_pbp[[#This Row],[Play Saints Win % Increase]], tbl_impact[],3,TRUE)</f>
        <v>Scented (0 to +5%)</v>
      </c>
    </row>
    <row r="1190" spans="1:37">
      <c r="A1190" s="1">
        <v>177</v>
      </c>
      <c r="B1190" s="5">
        <v>1E-3</v>
      </c>
      <c r="C1190" t="s">
        <v>11585</v>
      </c>
      <c r="D1190">
        <v>0</v>
      </c>
      <c r="E1190">
        <v>0</v>
      </c>
      <c r="F1190">
        <v>4</v>
      </c>
      <c r="G1190">
        <v>18</v>
      </c>
      <c r="H1190">
        <v>36</v>
      </c>
      <c r="I1190">
        <v>10</v>
      </c>
      <c r="J1190">
        <v>61</v>
      </c>
      <c r="K1190" t="s">
        <v>22</v>
      </c>
      <c r="L1190">
        <v>1</v>
      </c>
      <c r="M1190">
        <v>39</v>
      </c>
      <c r="N1190" t="s">
        <v>11586</v>
      </c>
      <c r="O1190" t="s">
        <v>1426</v>
      </c>
      <c r="P1190" t="s">
        <v>30</v>
      </c>
      <c r="Q1190" t="s">
        <v>31</v>
      </c>
      <c r="R1190" t="s">
        <v>32</v>
      </c>
      <c r="S1190" t="s">
        <v>33</v>
      </c>
      <c r="T1190" t="s">
        <v>463</v>
      </c>
      <c r="U1190" t="s">
        <v>596</v>
      </c>
      <c r="V1190" t="s">
        <v>11144</v>
      </c>
      <c r="X1190" t="str">
        <f>VLOOKUP(pbp!V3940, games!$B$2:$R$40, 3, FALSE)</f>
        <v>2020-11-01T21:25Z</v>
      </c>
      <c r="Y1190">
        <f>VLOOKUP(1*V1190,NFLGames!$H$11:$H$555,1,FALSE)</f>
        <v>401127982</v>
      </c>
      <c r="Z1190">
        <f>VLOOKUP($Y1190, NFLGames!$H$11:$K$555,2,FALSE)</f>
        <v>2019</v>
      </c>
      <c r="AA1190">
        <f>VLOOKUP($Y1190, NFLGames!$H$11:$K$555,3,FALSE)</f>
        <v>7</v>
      </c>
      <c r="AB1190" s="6">
        <f>IF(A1191=0, 0, AH1191-tbl_pbp[[#This Row],[Saints Win %]])</f>
        <v>0</v>
      </c>
      <c r="AE1190">
        <f>ABS(tbl_pbp[[#This Row],[play.homeScore]]-tbl_pbp[[#This Row],[play.awayScore]])</f>
        <v>18</v>
      </c>
      <c r="AF1190">
        <f>IF(tbl_pbp[[#This Row],[Play Saints Win % Increase]]&gt;=$AF$4,1,0)</f>
        <v>0</v>
      </c>
      <c r="AG1190" t="str">
        <f>VLOOKUP(tbl_pbp[[#This Row],[gameId]], games!$B$2:$T$40, 9, FALSE)</f>
        <v>new-orleans-saints</v>
      </c>
      <c r="AH1190" s="5">
        <f>IF(tbl_pbp[[#This Row],[AwayTeam]] &lt;&gt; "new-orleans-saints", tbl_pbp[[#This Row],[homeWinPercentage]], 1-tbl_pbp[[#This Row],[homeWinPercentage]])</f>
        <v>0.999</v>
      </c>
      <c r="AI1190" s="13">
        <f>tbl_pbp[[#This Row],[Kamara]]*tbl_pbp[[#This Row],[Impactful Play]]</f>
        <v>0</v>
      </c>
      <c r="AJ1190" s="13">
        <f>tbl_pbp[[#This Row],[Thomas]]*tbl_pbp[[#This Row],[Impactful Play]]</f>
        <v>0</v>
      </c>
      <c r="AK1190" s="13" t="str">
        <f>VLOOKUP(tbl_pbp[[#This Row],[Play Saints Win % Increase]], tbl_impact[],3,TRUE)</f>
        <v>Scented (0 to +5%)</v>
      </c>
    </row>
    <row r="1191" spans="1:37">
      <c r="A1191" s="1">
        <v>178</v>
      </c>
      <c r="B1191" s="5">
        <v>1E-3</v>
      </c>
      <c r="C1191" t="s">
        <v>11587</v>
      </c>
      <c r="D1191">
        <v>0</v>
      </c>
      <c r="E1191">
        <v>0</v>
      </c>
      <c r="F1191">
        <v>4</v>
      </c>
      <c r="G1191">
        <v>18</v>
      </c>
      <c r="H1191">
        <v>36</v>
      </c>
      <c r="I1191">
        <v>10</v>
      </c>
      <c r="J1191">
        <v>73</v>
      </c>
      <c r="K1191" t="s">
        <v>22</v>
      </c>
      <c r="L1191">
        <v>1</v>
      </c>
      <c r="M1191">
        <v>27</v>
      </c>
      <c r="N1191" t="s">
        <v>229</v>
      </c>
      <c r="O1191" t="s">
        <v>1426</v>
      </c>
      <c r="P1191" t="s">
        <v>231</v>
      </c>
      <c r="Q1191" t="s">
        <v>232</v>
      </c>
      <c r="R1191" t="s">
        <v>233</v>
      </c>
      <c r="V1191" t="s">
        <v>11144</v>
      </c>
      <c r="X1191" t="str">
        <f>VLOOKUP(pbp!V3941, games!$B$2:$R$40, 3, FALSE)</f>
        <v>2020-11-01T21:25Z</v>
      </c>
      <c r="Y1191">
        <f>VLOOKUP(1*V1191,NFLGames!$H$11:$H$555,1,FALSE)</f>
        <v>401127982</v>
      </c>
      <c r="Z1191">
        <f>VLOOKUP($Y1191, NFLGames!$H$11:$K$555,2,FALSE)</f>
        <v>2019</v>
      </c>
      <c r="AA1191">
        <f>VLOOKUP($Y1191, NFLGames!$H$11:$K$555,3,FALSE)</f>
        <v>7</v>
      </c>
      <c r="AB1191" s="6">
        <f>IF(A1192=0, 0, AH1192-tbl_pbp[[#This Row],[Saints Win %]])</f>
        <v>0</v>
      </c>
      <c r="AE1191">
        <f>ABS(tbl_pbp[[#This Row],[play.homeScore]]-tbl_pbp[[#This Row],[play.awayScore]])</f>
        <v>18</v>
      </c>
      <c r="AF1191">
        <f>IF(tbl_pbp[[#This Row],[Play Saints Win % Increase]]&gt;=$AF$4,1,0)</f>
        <v>0</v>
      </c>
      <c r="AG1191" t="str">
        <f>VLOOKUP(tbl_pbp[[#This Row],[gameId]], games!$B$2:$T$40, 9, FALSE)</f>
        <v>new-orleans-saints</v>
      </c>
      <c r="AH1191" s="5">
        <f>IF(tbl_pbp[[#This Row],[AwayTeam]] &lt;&gt; "new-orleans-saints", tbl_pbp[[#This Row],[homeWinPercentage]], 1-tbl_pbp[[#This Row],[homeWinPercentage]])</f>
        <v>0.999</v>
      </c>
      <c r="AI1191" s="13">
        <f>tbl_pbp[[#This Row],[Kamara]]*tbl_pbp[[#This Row],[Impactful Play]]</f>
        <v>0</v>
      </c>
      <c r="AJ1191" s="13">
        <f>tbl_pbp[[#This Row],[Thomas]]*tbl_pbp[[#This Row],[Impactful Play]]</f>
        <v>0</v>
      </c>
      <c r="AK1191" s="13" t="str">
        <f>VLOOKUP(tbl_pbp[[#This Row],[Play Saints Win % Increase]], tbl_impact[],3,TRUE)</f>
        <v>Scented (0 to +5%)</v>
      </c>
    </row>
    <row r="1192" spans="1:37">
      <c r="A1192" s="1">
        <v>179</v>
      </c>
      <c r="B1192" s="5">
        <v>1E-3</v>
      </c>
      <c r="C1192" t="s">
        <v>11588</v>
      </c>
      <c r="D1192">
        <v>0</v>
      </c>
      <c r="E1192">
        <v>0</v>
      </c>
      <c r="F1192">
        <v>4</v>
      </c>
      <c r="G1192">
        <v>18</v>
      </c>
      <c r="H1192">
        <v>36</v>
      </c>
      <c r="I1192">
        <v>10</v>
      </c>
      <c r="J1192">
        <v>73</v>
      </c>
      <c r="K1192" t="s">
        <v>22</v>
      </c>
      <c r="L1192">
        <v>1</v>
      </c>
      <c r="M1192">
        <v>27</v>
      </c>
      <c r="N1192" t="s">
        <v>11589</v>
      </c>
      <c r="O1192" t="s">
        <v>1726</v>
      </c>
      <c r="P1192" t="s">
        <v>22</v>
      </c>
      <c r="Q1192" t="s">
        <v>37</v>
      </c>
      <c r="S1192" t="s">
        <v>33</v>
      </c>
      <c r="T1192" t="s">
        <v>169</v>
      </c>
      <c r="U1192" t="s">
        <v>170</v>
      </c>
      <c r="V1192" t="s">
        <v>11144</v>
      </c>
      <c r="X1192" t="str">
        <f>VLOOKUP(pbp!V3942, games!$B$2:$R$40, 3, FALSE)</f>
        <v>2020-11-01T21:25Z</v>
      </c>
      <c r="Y1192">
        <f>VLOOKUP(1*V1192,NFLGames!$H$11:$H$555,1,FALSE)</f>
        <v>401127982</v>
      </c>
      <c r="Z1192">
        <f>VLOOKUP($Y1192, NFLGames!$H$11:$K$555,2,FALSE)</f>
        <v>2019</v>
      </c>
      <c r="AA1192">
        <f>VLOOKUP($Y1192, NFLGames!$H$11:$K$555,3,FALSE)</f>
        <v>7</v>
      </c>
      <c r="AB1192" s="6">
        <f>IF(A1193=0, 0, AH1193-tbl_pbp[[#This Row],[Saints Win %]])</f>
        <v>0</v>
      </c>
      <c r="AE1192">
        <f>ABS(tbl_pbp[[#This Row],[play.homeScore]]-tbl_pbp[[#This Row],[play.awayScore]])</f>
        <v>18</v>
      </c>
      <c r="AF1192">
        <f>IF(tbl_pbp[[#This Row],[Play Saints Win % Increase]]&gt;=$AF$4,1,0)</f>
        <v>0</v>
      </c>
      <c r="AG1192" t="str">
        <f>VLOOKUP(tbl_pbp[[#This Row],[gameId]], games!$B$2:$T$40, 9, FALSE)</f>
        <v>new-orleans-saints</v>
      </c>
      <c r="AH1192" s="5">
        <f>IF(tbl_pbp[[#This Row],[AwayTeam]] &lt;&gt; "new-orleans-saints", tbl_pbp[[#This Row],[homeWinPercentage]], 1-tbl_pbp[[#This Row],[homeWinPercentage]])</f>
        <v>0.999</v>
      </c>
      <c r="AI1192" s="13">
        <f>tbl_pbp[[#This Row],[Kamara]]*tbl_pbp[[#This Row],[Impactful Play]]</f>
        <v>0</v>
      </c>
      <c r="AJ1192" s="13">
        <f>tbl_pbp[[#This Row],[Thomas]]*tbl_pbp[[#This Row],[Impactful Play]]</f>
        <v>0</v>
      </c>
      <c r="AK1192" s="13" t="str">
        <f>VLOOKUP(tbl_pbp[[#This Row],[Play Saints Win % Increase]], tbl_impact[],3,TRUE)</f>
        <v>Scented (0 to +5%)</v>
      </c>
    </row>
    <row r="1193" spans="1:37">
      <c r="A1193" s="1">
        <v>180</v>
      </c>
      <c r="B1193" s="5">
        <v>1E-3</v>
      </c>
      <c r="C1193" t="s">
        <v>11590</v>
      </c>
      <c r="D1193">
        <v>0</v>
      </c>
      <c r="E1193">
        <v>0</v>
      </c>
      <c r="F1193">
        <v>4</v>
      </c>
      <c r="G1193">
        <v>18</v>
      </c>
      <c r="H1193">
        <v>36</v>
      </c>
      <c r="I1193">
        <v>10</v>
      </c>
      <c r="J1193">
        <v>73</v>
      </c>
      <c r="K1193" t="s">
        <v>22</v>
      </c>
      <c r="L1193">
        <v>2</v>
      </c>
      <c r="M1193">
        <v>27</v>
      </c>
      <c r="N1193" t="s">
        <v>11591</v>
      </c>
      <c r="O1193" t="s">
        <v>4922</v>
      </c>
      <c r="P1193" t="s">
        <v>30</v>
      </c>
      <c r="Q1193" t="s">
        <v>31</v>
      </c>
      <c r="R1193" t="s">
        <v>32</v>
      </c>
      <c r="S1193" t="s">
        <v>120</v>
      </c>
      <c r="T1193" t="s">
        <v>169</v>
      </c>
      <c r="U1193" t="s">
        <v>11592</v>
      </c>
      <c r="V1193" t="s">
        <v>11144</v>
      </c>
      <c r="X1193" t="str">
        <f>VLOOKUP(pbp!V3943, games!$B$2:$R$40, 3, FALSE)</f>
        <v>2020-11-01T21:25Z</v>
      </c>
      <c r="Y1193">
        <f>VLOOKUP(1*V1193,NFLGames!$H$11:$H$555,1,FALSE)</f>
        <v>401127982</v>
      </c>
      <c r="Z1193">
        <f>VLOOKUP($Y1193, NFLGames!$H$11:$K$555,2,FALSE)</f>
        <v>2019</v>
      </c>
      <c r="AA1193">
        <f>VLOOKUP($Y1193, NFLGames!$H$11:$K$555,3,FALSE)</f>
        <v>7</v>
      </c>
      <c r="AB1193" s="6">
        <f>IF(A1194=0, 0, AH1194-tbl_pbp[[#This Row],[Saints Win %]])</f>
        <v>0</v>
      </c>
      <c r="AE1193">
        <f>ABS(tbl_pbp[[#This Row],[play.homeScore]]-tbl_pbp[[#This Row],[play.awayScore]])</f>
        <v>18</v>
      </c>
      <c r="AF1193">
        <f>IF(tbl_pbp[[#This Row],[Play Saints Win % Increase]]&gt;=$AF$4,1,0)</f>
        <v>0</v>
      </c>
      <c r="AG1193" t="str">
        <f>VLOOKUP(tbl_pbp[[#This Row],[gameId]], games!$B$2:$T$40, 9, FALSE)</f>
        <v>new-orleans-saints</v>
      </c>
      <c r="AH1193" s="5">
        <f>IF(tbl_pbp[[#This Row],[AwayTeam]] &lt;&gt; "new-orleans-saints", tbl_pbp[[#This Row],[homeWinPercentage]], 1-tbl_pbp[[#This Row],[homeWinPercentage]])</f>
        <v>0.999</v>
      </c>
      <c r="AI1193" s="13">
        <f>tbl_pbp[[#This Row],[Kamara]]*tbl_pbp[[#This Row],[Impactful Play]]</f>
        <v>0</v>
      </c>
      <c r="AJ1193" s="13">
        <f>tbl_pbp[[#This Row],[Thomas]]*tbl_pbp[[#This Row],[Impactful Play]]</f>
        <v>0</v>
      </c>
      <c r="AK1193" s="13" t="str">
        <f>VLOOKUP(tbl_pbp[[#This Row],[Play Saints Win % Increase]], tbl_impact[],3,TRUE)</f>
        <v>Scented (0 to +5%)</v>
      </c>
    </row>
    <row r="1194" spans="1:37">
      <c r="A1194" s="1">
        <v>181</v>
      </c>
      <c r="B1194" s="5">
        <v>1E-3</v>
      </c>
      <c r="C1194" t="s">
        <v>11593</v>
      </c>
      <c r="D1194">
        <v>0</v>
      </c>
      <c r="E1194">
        <v>0</v>
      </c>
      <c r="F1194">
        <v>4</v>
      </c>
      <c r="G1194">
        <v>18</v>
      </c>
      <c r="H1194">
        <v>36</v>
      </c>
      <c r="I1194">
        <v>10</v>
      </c>
      <c r="J1194">
        <v>83</v>
      </c>
      <c r="K1194" t="s">
        <v>22</v>
      </c>
      <c r="L1194">
        <v>1</v>
      </c>
      <c r="M1194">
        <v>17</v>
      </c>
      <c r="N1194" t="s">
        <v>11594</v>
      </c>
      <c r="O1194" t="s">
        <v>4925</v>
      </c>
      <c r="P1194" t="s">
        <v>30</v>
      </c>
      <c r="Q1194" t="s">
        <v>31</v>
      </c>
      <c r="R1194" t="s">
        <v>32</v>
      </c>
      <c r="S1194" t="s">
        <v>33</v>
      </c>
      <c r="T1194" t="s">
        <v>440</v>
      </c>
      <c r="U1194" t="s">
        <v>441</v>
      </c>
      <c r="V1194" t="s">
        <v>11144</v>
      </c>
      <c r="X1194" t="str">
        <f>VLOOKUP(pbp!V3944, games!$B$2:$R$40, 3, FALSE)</f>
        <v>2020-11-01T21:25Z</v>
      </c>
      <c r="Y1194">
        <f>VLOOKUP(1*V1194,NFLGames!$H$11:$H$555,1,FALSE)</f>
        <v>401127982</v>
      </c>
      <c r="Z1194">
        <f>VLOOKUP($Y1194, NFLGames!$H$11:$K$555,2,FALSE)</f>
        <v>2019</v>
      </c>
      <c r="AA1194">
        <f>VLOOKUP($Y1194, NFLGames!$H$11:$K$555,3,FALSE)</f>
        <v>7</v>
      </c>
      <c r="AB1194" s="6">
        <f>IF(A1195=0, 0, AH1195-tbl_pbp[[#This Row],[Saints Win %]])</f>
        <v>0</v>
      </c>
      <c r="AE1194">
        <f>ABS(tbl_pbp[[#This Row],[play.homeScore]]-tbl_pbp[[#This Row],[play.awayScore]])</f>
        <v>18</v>
      </c>
      <c r="AF1194">
        <f>IF(tbl_pbp[[#This Row],[Play Saints Win % Increase]]&gt;=$AF$4,1,0)</f>
        <v>0</v>
      </c>
      <c r="AG1194" t="str">
        <f>VLOOKUP(tbl_pbp[[#This Row],[gameId]], games!$B$2:$T$40, 9, FALSE)</f>
        <v>new-orleans-saints</v>
      </c>
      <c r="AH1194" s="5">
        <f>IF(tbl_pbp[[#This Row],[AwayTeam]] &lt;&gt; "new-orleans-saints", tbl_pbp[[#This Row],[homeWinPercentage]], 1-tbl_pbp[[#This Row],[homeWinPercentage]])</f>
        <v>0.999</v>
      </c>
      <c r="AI1194" s="13">
        <f>tbl_pbp[[#This Row],[Kamara]]*tbl_pbp[[#This Row],[Impactful Play]]</f>
        <v>0</v>
      </c>
      <c r="AJ1194" s="13">
        <f>tbl_pbp[[#This Row],[Thomas]]*tbl_pbp[[#This Row],[Impactful Play]]</f>
        <v>0</v>
      </c>
      <c r="AK1194" s="13" t="str">
        <f>VLOOKUP(tbl_pbp[[#This Row],[Play Saints Win % Increase]], tbl_impact[],3,TRUE)</f>
        <v>Scented (0 to +5%)</v>
      </c>
    </row>
    <row r="1195" spans="1:37">
      <c r="A1195" s="1">
        <v>182</v>
      </c>
      <c r="B1195" s="5">
        <v>1E-3</v>
      </c>
      <c r="C1195" t="s">
        <v>11595</v>
      </c>
      <c r="D1195">
        <v>0</v>
      </c>
      <c r="E1195">
        <v>0</v>
      </c>
      <c r="F1195">
        <v>4</v>
      </c>
      <c r="G1195">
        <v>18</v>
      </c>
      <c r="H1195">
        <v>36</v>
      </c>
      <c r="I1195">
        <v>7</v>
      </c>
      <c r="J1195">
        <v>86</v>
      </c>
      <c r="K1195" t="s">
        <v>22</v>
      </c>
      <c r="L1195">
        <v>2</v>
      </c>
      <c r="M1195">
        <v>14</v>
      </c>
      <c r="N1195" t="s">
        <v>11596</v>
      </c>
      <c r="O1195" t="s">
        <v>1316</v>
      </c>
      <c r="P1195" t="s">
        <v>22</v>
      </c>
      <c r="Q1195" t="s">
        <v>37</v>
      </c>
      <c r="S1195" t="s">
        <v>220</v>
      </c>
      <c r="T1195" t="s">
        <v>176</v>
      </c>
      <c r="U1195" t="s">
        <v>1475</v>
      </c>
      <c r="V1195" t="s">
        <v>11144</v>
      </c>
      <c r="X1195" t="str">
        <f>VLOOKUP(pbp!V3945, games!$B$2:$R$40, 3, FALSE)</f>
        <v>2020-11-01T21:25Z</v>
      </c>
      <c r="Y1195">
        <f>VLOOKUP(1*V1195,NFLGames!$H$11:$H$555,1,FALSE)</f>
        <v>401127982</v>
      </c>
      <c r="Z1195">
        <f>VLOOKUP($Y1195, NFLGames!$H$11:$K$555,2,FALSE)</f>
        <v>2019</v>
      </c>
      <c r="AA1195">
        <f>VLOOKUP($Y1195, NFLGames!$H$11:$K$555,3,FALSE)</f>
        <v>7</v>
      </c>
      <c r="AB1195" s="6">
        <f>IF(A1196=0, 0, AH1196-tbl_pbp[[#This Row],[Saints Win %]])</f>
        <v>0</v>
      </c>
      <c r="AE1195">
        <f>ABS(tbl_pbp[[#This Row],[play.homeScore]]-tbl_pbp[[#This Row],[play.awayScore]])</f>
        <v>18</v>
      </c>
      <c r="AF1195">
        <f>IF(tbl_pbp[[#This Row],[Play Saints Win % Increase]]&gt;=$AF$4,1,0)</f>
        <v>0</v>
      </c>
      <c r="AG1195" t="str">
        <f>VLOOKUP(tbl_pbp[[#This Row],[gameId]], games!$B$2:$T$40, 9, FALSE)</f>
        <v>new-orleans-saints</v>
      </c>
      <c r="AH1195" s="5">
        <f>IF(tbl_pbp[[#This Row],[AwayTeam]] &lt;&gt; "new-orleans-saints", tbl_pbp[[#This Row],[homeWinPercentage]], 1-tbl_pbp[[#This Row],[homeWinPercentage]])</f>
        <v>0.999</v>
      </c>
      <c r="AI1195" s="13">
        <f>tbl_pbp[[#This Row],[Kamara]]*tbl_pbp[[#This Row],[Impactful Play]]</f>
        <v>0</v>
      </c>
      <c r="AJ1195" s="13">
        <f>tbl_pbp[[#This Row],[Thomas]]*tbl_pbp[[#This Row],[Impactful Play]]</f>
        <v>0</v>
      </c>
      <c r="AK1195" s="13" t="str">
        <f>VLOOKUP(tbl_pbp[[#This Row],[Play Saints Win % Increase]], tbl_impact[],3,TRUE)</f>
        <v>Scented (0 to +5%)</v>
      </c>
    </row>
    <row r="1196" spans="1:37">
      <c r="A1196" s="1">
        <v>183</v>
      </c>
      <c r="B1196" s="5">
        <v>1E-3</v>
      </c>
      <c r="C1196" t="s">
        <v>11597</v>
      </c>
      <c r="D1196">
        <v>0</v>
      </c>
      <c r="E1196">
        <v>0</v>
      </c>
      <c r="F1196">
        <v>4</v>
      </c>
      <c r="G1196">
        <v>18</v>
      </c>
      <c r="H1196">
        <v>36</v>
      </c>
      <c r="I1196">
        <v>7</v>
      </c>
      <c r="J1196">
        <v>86</v>
      </c>
      <c r="K1196" t="s">
        <v>22</v>
      </c>
      <c r="L1196">
        <v>3</v>
      </c>
      <c r="M1196">
        <v>14</v>
      </c>
      <c r="N1196" t="s">
        <v>11598</v>
      </c>
      <c r="O1196" t="s">
        <v>11373</v>
      </c>
      <c r="P1196" t="s">
        <v>30</v>
      </c>
      <c r="Q1196" t="s">
        <v>31</v>
      </c>
      <c r="R1196" t="s">
        <v>32</v>
      </c>
      <c r="S1196" t="s">
        <v>212</v>
      </c>
      <c r="T1196" t="s">
        <v>176</v>
      </c>
      <c r="U1196" t="s">
        <v>11599</v>
      </c>
      <c r="V1196" t="s">
        <v>11144</v>
      </c>
      <c r="X1196" t="str">
        <f>VLOOKUP(pbp!V3946, games!$B$2:$R$40, 3, FALSE)</f>
        <v>2020-11-01T21:25Z</v>
      </c>
      <c r="Y1196">
        <f>VLOOKUP(1*V1196,NFLGames!$H$11:$H$555,1,FALSE)</f>
        <v>401127982</v>
      </c>
      <c r="Z1196">
        <f>VLOOKUP($Y1196, NFLGames!$H$11:$K$555,2,FALSE)</f>
        <v>2019</v>
      </c>
      <c r="AA1196">
        <f>VLOOKUP($Y1196, NFLGames!$H$11:$K$555,3,FALSE)</f>
        <v>7</v>
      </c>
      <c r="AB1196" s="6">
        <f>IF(A1197=0, 0, AH1197-tbl_pbp[[#This Row],[Saints Win %]])</f>
        <v>0</v>
      </c>
      <c r="AE1196">
        <f>ABS(tbl_pbp[[#This Row],[play.homeScore]]-tbl_pbp[[#This Row],[play.awayScore]])</f>
        <v>18</v>
      </c>
      <c r="AF1196">
        <f>IF(tbl_pbp[[#This Row],[Play Saints Win % Increase]]&gt;=$AF$4,1,0)</f>
        <v>0</v>
      </c>
      <c r="AG1196" t="str">
        <f>VLOOKUP(tbl_pbp[[#This Row],[gameId]], games!$B$2:$T$40, 9, FALSE)</f>
        <v>new-orleans-saints</v>
      </c>
      <c r="AH1196" s="5">
        <f>IF(tbl_pbp[[#This Row],[AwayTeam]] &lt;&gt; "new-orleans-saints", tbl_pbp[[#This Row],[homeWinPercentage]], 1-tbl_pbp[[#This Row],[homeWinPercentage]])</f>
        <v>0.999</v>
      </c>
      <c r="AI1196" s="13">
        <f>tbl_pbp[[#This Row],[Kamara]]*tbl_pbp[[#This Row],[Impactful Play]]</f>
        <v>0</v>
      </c>
      <c r="AJ1196" s="13">
        <f>tbl_pbp[[#This Row],[Thomas]]*tbl_pbp[[#This Row],[Impactful Play]]</f>
        <v>0</v>
      </c>
      <c r="AK1196" s="13" t="str">
        <f>VLOOKUP(tbl_pbp[[#This Row],[Play Saints Win % Increase]], tbl_impact[],3,TRUE)</f>
        <v>Scented (0 to +5%)</v>
      </c>
    </row>
    <row r="1197" spans="1:37">
      <c r="A1197" s="1">
        <v>184</v>
      </c>
      <c r="B1197" s="5">
        <v>1E-3</v>
      </c>
      <c r="C1197" t="s">
        <v>11600</v>
      </c>
      <c r="D1197">
        <v>0</v>
      </c>
      <c r="E1197">
        <v>0</v>
      </c>
      <c r="F1197">
        <v>4</v>
      </c>
      <c r="G1197">
        <v>25</v>
      </c>
      <c r="H1197">
        <v>36</v>
      </c>
      <c r="I1197">
        <v>6</v>
      </c>
      <c r="J1197">
        <v>94</v>
      </c>
      <c r="K1197" t="s">
        <v>22</v>
      </c>
      <c r="L1197">
        <v>1</v>
      </c>
      <c r="M1197">
        <v>6</v>
      </c>
      <c r="N1197" t="s">
        <v>11601</v>
      </c>
      <c r="O1197" t="s">
        <v>1451</v>
      </c>
      <c r="P1197" t="s">
        <v>103</v>
      </c>
      <c r="Q1197" t="s">
        <v>104</v>
      </c>
      <c r="R1197" t="s">
        <v>105</v>
      </c>
      <c r="S1197" t="s">
        <v>283</v>
      </c>
      <c r="T1197" t="s">
        <v>542</v>
      </c>
      <c r="U1197" t="s">
        <v>4798</v>
      </c>
      <c r="V1197" t="s">
        <v>11144</v>
      </c>
      <c r="X1197" t="str">
        <f>VLOOKUP(pbp!V3947, games!$B$2:$R$40, 3, FALSE)</f>
        <v>2020-11-01T21:25Z</v>
      </c>
      <c r="Y1197">
        <f>VLOOKUP(1*V1197,NFLGames!$H$11:$H$555,1,FALSE)</f>
        <v>401127982</v>
      </c>
      <c r="Z1197">
        <f>VLOOKUP($Y1197, NFLGames!$H$11:$K$555,2,FALSE)</f>
        <v>2019</v>
      </c>
      <c r="AA1197">
        <f>VLOOKUP($Y1197, NFLGames!$H$11:$K$555,3,FALSE)</f>
        <v>7</v>
      </c>
      <c r="AB1197" s="6">
        <f>IF(A1198=0, 0, AH1198-tbl_pbp[[#This Row],[Saints Win %]])</f>
        <v>0</v>
      </c>
      <c r="AE1197">
        <f>ABS(tbl_pbp[[#This Row],[play.homeScore]]-tbl_pbp[[#This Row],[play.awayScore]])</f>
        <v>11</v>
      </c>
      <c r="AF1197">
        <f>IF(tbl_pbp[[#This Row],[Play Saints Win % Increase]]&gt;=$AF$4,1,0)</f>
        <v>0</v>
      </c>
      <c r="AG1197" t="str">
        <f>VLOOKUP(tbl_pbp[[#This Row],[gameId]], games!$B$2:$T$40, 9, FALSE)</f>
        <v>new-orleans-saints</v>
      </c>
      <c r="AH1197" s="5">
        <f>IF(tbl_pbp[[#This Row],[AwayTeam]] &lt;&gt; "new-orleans-saints", tbl_pbp[[#This Row],[homeWinPercentage]], 1-tbl_pbp[[#This Row],[homeWinPercentage]])</f>
        <v>0.999</v>
      </c>
      <c r="AI1197" s="13">
        <f>tbl_pbp[[#This Row],[Kamara]]*tbl_pbp[[#This Row],[Impactful Play]]</f>
        <v>0</v>
      </c>
      <c r="AJ1197" s="13">
        <f>tbl_pbp[[#This Row],[Thomas]]*tbl_pbp[[#This Row],[Impactful Play]]</f>
        <v>0</v>
      </c>
      <c r="AK1197" s="13" t="str">
        <f>VLOOKUP(tbl_pbp[[#This Row],[Play Saints Win % Increase]], tbl_impact[],3,TRUE)</f>
        <v>Scented (0 to +5%)</v>
      </c>
    </row>
    <row r="1198" spans="1:37">
      <c r="A1198" s="1">
        <v>185</v>
      </c>
      <c r="B1198" s="5">
        <v>1E-3</v>
      </c>
      <c r="C1198" t="s">
        <v>11602</v>
      </c>
      <c r="D1198">
        <v>0</v>
      </c>
      <c r="E1198">
        <v>0</v>
      </c>
      <c r="F1198">
        <v>4</v>
      </c>
      <c r="G1198">
        <v>25</v>
      </c>
      <c r="H1198">
        <v>36</v>
      </c>
      <c r="I1198">
        <v>0</v>
      </c>
      <c r="J1198">
        <v>35</v>
      </c>
      <c r="K1198" t="s">
        <v>22</v>
      </c>
      <c r="L1198">
        <v>0</v>
      </c>
      <c r="M1198">
        <v>65</v>
      </c>
      <c r="N1198" t="s">
        <v>11603</v>
      </c>
      <c r="O1198" t="s">
        <v>1451</v>
      </c>
      <c r="P1198" t="s">
        <v>25</v>
      </c>
      <c r="Q1198" t="s">
        <v>26</v>
      </c>
      <c r="R1198" t="s">
        <v>27</v>
      </c>
      <c r="V1198" t="s">
        <v>11144</v>
      </c>
      <c r="X1198" t="str">
        <f>VLOOKUP(pbp!V3948, games!$B$2:$R$40, 3, FALSE)</f>
        <v>2020-11-01T21:25Z</v>
      </c>
      <c r="Y1198">
        <f>VLOOKUP(1*V1198,NFLGames!$H$11:$H$555,1,FALSE)</f>
        <v>401127982</v>
      </c>
      <c r="Z1198">
        <f>VLOOKUP($Y1198, NFLGames!$H$11:$K$555,2,FALSE)</f>
        <v>2019</v>
      </c>
      <c r="AA1198">
        <f>VLOOKUP($Y1198, NFLGames!$H$11:$K$555,3,FALSE)</f>
        <v>7</v>
      </c>
      <c r="AB1198" s="6">
        <f>IF(A1199=0, 0, AH1199-tbl_pbp[[#This Row],[Saints Win %]])</f>
        <v>0</v>
      </c>
      <c r="AE1198">
        <f>ABS(tbl_pbp[[#This Row],[play.homeScore]]-tbl_pbp[[#This Row],[play.awayScore]])</f>
        <v>11</v>
      </c>
      <c r="AF1198">
        <f>IF(tbl_pbp[[#This Row],[Play Saints Win % Increase]]&gt;=$AF$4,1,0)</f>
        <v>0</v>
      </c>
      <c r="AG1198" t="str">
        <f>VLOOKUP(tbl_pbp[[#This Row],[gameId]], games!$B$2:$T$40, 9, FALSE)</f>
        <v>new-orleans-saints</v>
      </c>
      <c r="AH1198" s="5">
        <f>IF(tbl_pbp[[#This Row],[AwayTeam]] &lt;&gt; "new-orleans-saints", tbl_pbp[[#This Row],[homeWinPercentage]], 1-tbl_pbp[[#This Row],[homeWinPercentage]])</f>
        <v>0.999</v>
      </c>
      <c r="AI1198" s="13">
        <f>tbl_pbp[[#This Row],[Kamara]]*tbl_pbp[[#This Row],[Impactful Play]]</f>
        <v>0</v>
      </c>
      <c r="AJ1198" s="13">
        <f>tbl_pbp[[#This Row],[Thomas]]*tbl_pbp[[#This Row],[Impactful Play]]</f>
        <v>0</v>
      </c>
      <c r="AK1198" s="13" t="str">
        <f>VLOOKUP(tbl_pbp[[#This Row],[Play Saints Win % Increase]], tbl_impact[],3,TRUE)</f>
        <v>Scented (0 to +5%)</v>
      </c>
    </row>
    <row r="1199" spans="1:37">
      <c r="A1199" s="1">
        <v>186</v>
      </c>
      <c r="B1199" s="5">
        <v>1E-3</v>
      </c>
      <c r="C1199" t="s">
        <v>11604</v>
      </c>
      <c r="D1199">
        <v>0</v>
      </c>
      <c r="E1199">
        <v>0</v>
      </c>
      <c r="F1199">
        <v>4</v>
      </c>
      <c r="G1199">
        <v>25</v>
      </c>
      <c r="H1199">
        <v>36</v>
      </c>
      <c r="I1199">
        <v>10</v>
      </c>
      <c r="J1199">
        <v>39</v>
      </c>
      <c r="K1199" t="s">
        <v>29</v>
      </c>
      <c r="L1199">
        <v>1</v>
      </c>
      <c r="M1199">
        <v>39</v>
      </c>
      <c r="N1199" t="s">
        <v>11605</v>
      </c>
      <c r="O1199" t="s">
        <v>831</v>
      </c>
      <c r="P1199" t="s">
        <v>45</v>
      </c>
      <c r="Q1199" t="s">
        <v>46</v>
      </c>
      <c r="R1199" t="s">
        <v>47</v>
      </c>
      <c r="S1199" t="s">
        <v>33</v>
      </c>
      <c r="T1199" t="s">
        <v>90</v>
      </c>
      <c r="U1199" t="s">
        <v>308</v>
      </c>
      <c r="V1199" t="s">
        <v>11144</v>
      </c>
      <c r="X1199" t="str">
        <f>VLOOKUP(pbp!V3949, games!$B$2:$R$40, 3, FALSE)</f>
        <v>2020-11-01T21:25Z</v>
      </c>
      <c r="Y1199">
        <f>VLOOKUP(1*V1199,NFLGames!$H$11:$H$555,1,FALSE)</f>
        <v>401127982</v>
      </c>
      <c r="Z1199">
        <f>VLOOKUP($Y1199, NFLGames!$H$11:$K$555,2,FALSE)</f>
        <v>2019</v>
      </c>
      <c r="AA1199">
        <f>VLOOKUP($Y1199, NFLGames!$H$11:$K$555,3,FALSE)</f>
        <v>7</v>
      </c>
      <c r="AB1199" s="6">
        <f>IF(A1200=0, 0, AH1200-tbl_pbp[[#This Row],[Saints Win %]])</f>
        <v>0</v>
      </c>
      <c r="AE1199">
        <f>ABS(tbl_pbp[[#This Row],[play.homeScore]]-tbl_pbp[[#This Row],[play.awayScore]])</f>
        <v>11</v>
      </c>
      <c r="AF1199">
        <f>IF(tbl_pbp[[#This Row],[Play Saints Win % Increase]]&gt;=$AF$4,1,0)</f>
        <v>0</v>
      </c>
      <c r="AG1199" t="str">
        <f>VLOOKUP(tbl_pbp[[#This Row],[gameId]], games!$B$2:$T$40, 9, FALSE)</f>
        <v>new-orleans-saints</v>
      </c>
      <c r="AH1199" s="5">
        <f>IF(tbl_pbp[[#This Row],[AwayTeam]] &lt;&gt; "new-orleans-saints", tbl_pbp[[#This Row],[homeWinPercentage]], 1-tbl_pbp[[#This Row],[homeWinPercentage]])</f>
        <v>0.999</v>
      </c>
      <c r="AI1199" s="13">
        <f>tbl_pbp[[#This Row],[Kamara]]*tbl_pbp[[#This Row],[Impactful Play]]</f>
        <v>0</v>
      </c>
      <c r="AJ1199" s="13">
        <f>tbl_pbp[[#This Row],[Thomas]]*tbl_pbp[[#This Row],[Impactful Play]]</f>
        <v>0</v>
      </c>
      <c r="AK1199" s="13" t="str">
        <f>VLOOKUP(tbl_pbp[[#This Row],[Play Saints Win % Increase]], tbl_impact[],3,TRUE)</f>
        <v>Scented (0 to +5%)</v>
      </c>
    </row>
    <row r="1200" spans="1:37">
      <c r="A1200" s="1">
        <v>187</v>
      </c>
      <c r="B1200" s="5">
        <v>1E-3</v>
      </c>
      <c r="C1200" t="s">
        <v>11606</v>
      </c>
      <c r="D1200">
        <v>0</v>
      </c>
      <c r="E1200">
        <v>0</v>
      </c>
      <c r="F1200">
        <v>4</v>
      </c>
      <c r="G1200">
        <v>25</v>
      </c>
      <c r="H1200">
        <v>36</v>
      </c>
      <c r="I1200">
        <v>6</v>
      </c>
      <c r="J1200">
        <v>35</v>
      </c>
      <c r="K1200" t="s">
        <v>29</v>
      </c>
      <c r="L1200">
        <v>2</v>
      </c>
      <c r="M1200">
        <v>35</v>
      </c>
      <c r="N1200" t="s">
        <v>11607</v>
      </c>
      <c r="O1200" t="s">
        <v>831</v>
      </c>
      <c r="P1200" t="s">
        <v>124</v>
      </c>
      <c r="Q1200" t="s">
        <v>125</v>
      </c>
      <c r="R1200" t="s">
        <v>126</v>
      </c>
      <c r="V1200" t="s">
        <v>11144</v>
      </c>
      <c r="X1200" t="str">
        <f>VLOOKUP(pbp!V3950, games!$B$2:$R$40, 3, FALSE)</f>
        <v>2020-11-01T21:25Z</v>
      </c>
      <c r="Y1200">
        <f>VLOOKUP(1*V1200,NFLGames!$H$11:$H$555,1,FALSE)</f>
        <v>401127982</v>
      </c>
      <c r="Z1200">
        <f>VLOOKUP($Y1200, NFLGames!$H$11:$K$555,2,FALSE)</f>
        <v>2019</v>
      </c>
      <c r="AA1200">
        <f>VLOOKUP($Y1200, NFLGames!$H$11:$K$555,3,FALSE)</f>
        <v>7</v>
      </c>
      <c r="AB1200" s="6">
        <f>IF(A1201=0, 0, AH1201-tbl_pbp[[#This Row],[Saints Win %]])</f>
        <v>0</v>
      </c>
      <c r="AE1200">
        <f>ABS(tbl_pbp[[#This Row],[play.homeScore]]-tbl_pbp[[#This Row],[play.awayScore]])</f>
        <v>11</v>
      </c>
      <c r="AF1200">
        <f>IF(tbl_pbp[[#This Row],[Play Saints Win % Increase]]&gt;=$AF$4,1,0)</f>
        <v>0</v>
      </c>
      <c r="AG1200" t="str">
        <f>VLOOKUP(tbl_pbp[[#This Row],[gameId]], games!$B$2:$T$40, 9, FALSE)</f>
        <v>new-orleans-saints</v>
      </c>
      <c r="AH1200" s="5">
        <f>IF(tbl_pbp[[#This Row],[AwayTeam]] &lt;&gt; "new-orleans-saints", tbl_pbp[[#This Row],[homeWinPercentage]], 1-tbl_pbp[[#This Row],[homeWinPercentage]])</f>
        <v>0.999</v>
      </c>
      <c r="AI1200" s="13">
        <f>tbl_pbp[[#This Row],[Kamara]]*tbl_pbp[[#This Row],[Impactful Play]]</f>
        <v>0</v>
      </c>
      <c r="AJ1200" s="13">
        <f>tbl_pbp[[#This Row],[Thomas]]*tbl_pbp[[#This Row],[Impactful Play]]</f>
        <v>0</v>
      </c>
      <c r="AK1200" s="13" t="str">
        <f>VLOOKUP(tbl_pbp[[#This Row],[Play Saints Win % Increase]], tbl_impact[],3,TRUE)</f>
        <v>Scented (0 to +5%)</v>
      </c>
    </row>
    <row r="1201" spans="1:37">
      <c r="A1201" s="1">
        <v>188</v>
      </c>
      <c r="B1201" s="5">
        <v>1E-3</v>
      </c>
      <c r="C1201" t="s">
        <v>11608</v>
      </c>
      <c r="D1201">
        <v>0</v>
      </c>
      <c r="E1201">
        <v>0</v>
      </c>
      <c r="F1201">
        <v>4</v>
      </c>
      <c r="G1201">
        <v>25</v>
      </c>
      <c r="H1201">
        <v>36</v>
      </c>
      <c r="I1201">
        <v>6</v>
      </c>
      <c r="J1201">
        <v>35</v>
      </c>
      <c r="K1201" t="s">
        <v>29</v>
      </c>
      <c r="L1201">
        <v>2</v>
      </c>
      <c r="M1201">
        <v>35</v>
      </c>
      <c r="N1201" t="s">
        <v>11609</v>
      </c>
      <c r="O1201" t="s">
        <v>841</v>
      </c>
      <c r="P1201" t="s">
        <v>45</v>
      </c>
      <c r="Q1201" t="s">
        <v>46</v>
      </c>
      <c r="R1201" t="s">
        <v>47</v>
      </c>
      <c r="S1201" t="s">
        <v>60</v>
      </c>
      <c r="T1201" t="s">
        <v>310</v>
      </c>
      <c r="U1201" t="s">
        <v>311</v>
      </c>
      <c r="V1201" t="s">
        <v>11144</v>
      </c>
      <c r="X1201" t="str">
        <f>VLOOKUP(pbp!V3951, games!$B$2:$R$40, 3, FALSE)</f>
        <v>2020-11-01T21:25Z</v>
      </c>
      <c r="Y1201">
        <f>VLOOKUP(1*V1201,NFLGames!$H$11:$H$555,1,FALSE)</f>
        <v>401127982</v>
      </c>
      <c r="Z1201">
        <f>VLOOKUP($Y1201, NFLGames!$H$11:$K$555,2,FALSE)</f>
        <v>2019</v>
      </c>
      <c r="AA1201">
        <f>VLOOKUP($Y1201, NFLGames!$H$11:$K$555,3,FALSE)</f>
        <v>7</v>
      </c>
      <c r="AB1201" s="6">
        <f>IF(A1202=0, 0, AH1202-tbl_pbp[[#This Row],[Saints Win %]])</f>
        <v>0</v>
      </c>
      <c r="AE1201">
        <f>ABS(tbl_pbp[[#This Row],[play.homeScore]]-tbl_pbp[[#This Row],[play.awayScore]])</f>
        <v>11</v>
      </c>
      <c r="AF1201">
        <f>IF(tbl_pbp[[#This Row],[Play Saints Win % Increase]]&gt;=$AF$4,1,0)</f>
        <v>0</v>
      </c>
      <c r="AG1201" t="str">
        <f>VLOOKUP(tbl_pbp[[#This Row],[gameId]], games!$B$2:$T$40, 9, FALSE)</f>
        <v>new-orleans-saints</v>
      </c>
      <c r="AH1201" s="5">
        <f>IF(tbl_pbp[[#This Row],[AwayTeam]] &lt;&gt; "new-orleans-saints", tbl_pbp[[#This Row],[homeWinPercentage]], 1-tbl_pbp[[#This Row],[homeWinPercentage]])</f>
        <v>0.999</v>
      </c>
      <c r="AI1201" s="13">
        <f>tbl_pbp[[#This Row],[Kamara]]*tbl_pbp[[#This Row],[Impactful Play]]</f>
        <v>0</v>
      </c>
      <c r="AJ1201" s="13">
        <f>tbl_pbp[[#This Row],[Thomas]]*tbl_pbp[[#This Row],[Impactful Play]]</f>
        <v>0</v>
      </c>
      <c r="AK1201" s="13" t="str">
        <f>VLOOKUP(tbl_pbp[[#This Row],[Play Saints Win % Increase]], tbl_impact[],3,TRUE)</f>
        <v>Scented (0 to +5%)</v>
      </c>
    </row>
    <row r="1202" spans="1:37">
      <c r="A1202" s="1">
        <v>189</v>
      </c>
      <c r="B1202" s="5">
        <v>1E-3</v>
      </c>
      <c r="C1202" t="s">
        <v>11610</v>
      </c>
      <c r="D1202">
        <v>0</v>
      </c>
      <c r="E1202">
        <v>0</v>
      </c>
      <c r="F1202">
        <v>4</v>
      </c>
      <c r="G1202">
        <v>25</v>
      </c>
      <c r="H1202">
        <v>36</v>
      </c>
      <c r="I1202">
        <v>4</v>
      </c>
      <c r="J1202">
        <v>33</v>
      </c>
      <c r="K1202" t="s">
        <v>29</v>
      </c>
      <c r="L1202">
        <v>3</v>
      </c>
      <c r="M1202">
        <v>33</v>
      </c>
      <c r="N1202" t="s">
        <v>11611</v>
      </c>
      <c r="O1202" t="s">
        <v>844</v>
      </c>
      <c r="P1202" t="s">
        <v>124</v>
      </c>
      <c r="Q1202" t="s">
        <v>125</v>
      </c>
      <c r="R1202" t="s">
        <v>126</v>
      </c>
      <c r="V1202" t="s">
        <v>11144</v>
      </c>
      <c r="X1202" t="str">
        <f>VLOOKUP(pbp!V3952, games!$B$2:$R$40, 3, FALSE)</f>
        <v>2020-11-01T21:25Z</v>
      </c>
      <c r="Y1202">
        <f>VLOOKUP(1*V1202,NFLGames!$H$11:$H$555,1,FALSE)</f>
        <v>401127982</v>
      </c>
      <c r="Z1202">
        <f>VLOOKUP($Y1202, NFLGames!$H$11:$K$555,2,FALSE)</f>
        <v>2019</v>
      </c>
      <c r="AA1202">
        <f>VLOOKUP($Y1202, NFLGames!$H$11:$K$555,3,FALSE)</f>
        <v>7</v>
      </c>
      <c r="AB1202" s="6">
        <f>IF(A1203=0, 0, AH1203-tbl_pbp[[#This Row],[Saints Win %]])</f>
        <v>0</v>
      </c>
      <c r="AE1202">
        <f>ABS(tbl_pbp[[#This Row],[play.homeScore]]-tbl_pbp[[#This Row],[play.awayScore]])</f>
        <v>11</v>
      </c>
      <c r="AF1202">
        <f>IF(tbl_pbp[[#This Row],[Play Saints Win % Increase]]&gt;=$AF$4,1,0)</f>
        <v>0</v>
      </c>
      <c r="AG1202" t="str">
        <f>VLOOKUP(tbl_pbp[[#This Row],[gameId]], games!$B$2:$T$40, 9, FALSE)</f>
        <v>new-orleans-saints</v>
      </c>
      <c r="AH1202" s="5">
        <f>IF(tbl_pbp[[#This Row],[AwayTeam]] &lt;&gt; "new-orleans-saints", tbl_pbp[[#This Row],[homeWinPercentage]], 1-tbl_pbp[[#This Row],[homeWinPercentage]])</f>
        <v>0.999</v>
      </c>
      <c r="AI1202" s="13">
        <f>tbl_pbp[[#This Row],[Kamara]]*tbl_pbp[[#This Row],[Impactful Play]]</f>
        <v>0</v>
      </c>
      <c r="AJ1202" s="13">
        <f>tbl_pbp[[#This Row],[Thomas]]*tbl_pbp[[#This Row],[Impactful Play]]</f>
        <v>0</v>
      </c>
      <c r="AK1202" s="13" t="str">
        <f>VLOOKUP(tbl_pbp[[#This Row],[Play Saints Win % Increase]], tbl_impact[],3,TRUE)</f>
        <v>Scented (0 to +5%)</v>
      </c>
    </row>
    <row r="1203" spans="1:37">
      <c r="A1203" s="1">
        <v>190</v>
      </c>
      <c r="B1203" s="5">
        <v>1E-3</v>
      </c>
      <c r="C1203" t="s">
        <v>11612</v>
      </c>
      <c r="D1203">
        <v>0</v>
      </c>
      <c r="E1203">
        <v>0</v>
      </c>
      <c r="F1203">
        <v>4</v>
      </c>
      <c r="G1203">
        <v>25</v>
      </c>
      <c r="H1203">
        <v>36</v>
      </c>
      <c r="I1203">
        <v>4</v>
      </c>
      <c r="J1203">
        <v>33</v>
      </c>
      <c r="K1203" t="s">
        <v>29</v>
      </c>
      <c r="L1203">
        <v>3</v>
      </c>
      <c r="M1203">
        <v>33</v>
      </c>
      <c r="N1203" t="s">
        <v>11613</v>
      </c>
      <c r="O1203" t="s">
        <v>844</v>
      </c>
      <c r="P1203" t="s">
        <v>94</v>
      </c>
      <c r="Q1203" t="s">
        <v>95</v>
      </c>
      <c r="R1203" t="s">
        <v>96</v>
      </c>
      <c r="S1203" t="s">
        <v>63</v>
      </c>
      <c r="T1203" t="s">
        <v>3795</v>
      </c>
      <c r="U1203" t="s">
        <v>11614</v>
      </c>
      <c r="V1203" t="s">
        <v>11144</v>
      </c>
      <c r="X1203" t="str">
        <f>VLOOKUP(pbp!V3953, games!$B$2:$R$40, 3, FALSE)</f>
        <v>2020-11-01T21:25Z</v>
      </c>
      <c r="Y1203">
        <f>VLOOKUP(1*V1203,NFLGames!$H$11:$H$555,1,FALSE)</f>
        <v>401127982</v>
      </c>
      <c r="Z1203">
        <f>VLOOKUP($Y1203, NFLGames!$H$11:$K$555,2,FALSE)</f>
        <v>2019</v>
      </c>
      <c r="AA1203">
        <f>VLOOKUP($Y1203, NFLGames!$H$11:$K$555,3,FALSE)</f>
        <v>7</v>
      </c>
      <c r="AB1203" s="6">
        <f>IF(A1204=0, 0, AH1204-tbl_pbp[[#This Row],[Saints Win %]])</f>
        <v>0</v>
      </c>
      <c r="AE1203">
        <f>ABS(tbl_pbp[[#This Row],[play.homeScore]]-tbl_pbp[[#This Row],[play.awayScore]])</f>
        <v>11</v>
      </c>
      <c r="AF1203">
        <f>IF(tbl_pbp[[#This Row],[Play Saints Win % Increase]]&gt;=$AF$4,1,0)</f>
        <v>0</v>
      </c>
      <c r="AG1203" t="str">
        <f>VLOOKUP(tbl_pbp[[#This Row],[gameId]], games!$B$2:$T$40, 9, FALSE)</f>
        <v>new-orleans-saints</v>
      </c>
      <c r="AH1203" s="5">
        <f>IF(tbl_pbp[[#This Row],[AwayTeam]] &lt;&gt; "new-orleans-saints", tbl_pbp[[#This Row],[homeWinPercentage]], 1-tbl_pbp[[#This Row],[homeWinPercentage]])</f>
        <v>0.999</v>
      </c>
      <c r="AI1203" s="13">
        <f>tbl_pbp[[#This Row],[Kamara]]*tbl_pbp[[#This Row],[Impactful Play]]</f>
        <v>0</v>
      </c>
      <c r="AJ1203" s="13">
        <f>tbl_pbp[[#This Row],[Thomas]]*tbl_pbp[[#This Row],[Impactful Play]]</f>
        <v>0</v>
      </c>
      <c r="AK1203" s="13" t="str">
        <f>VLOOKUP(tbl_pbp[[#This Row],[Play Saints Win % Increase]], tbl_impact[],3,TRUE)</f>
        <v>Scented (0 to +5%)</v>
      </c>
    </row>
    <row r="1204" spans="1:37">
      <c r="A1204" s="1">
        <v>191</v>
      </c>
      <c r="B1204" s="5">
        <v>1E-3</v>
      </c>
      <c r="C1204" t="s">
        <v>11615</v>
      </c>
      <c r="D1204">
        <v>0</v>
      </c>
      <c r="E1204">
        <v>0</v>
      </c>
      <c r="F1204">
        <v>4</v>
      </c>
      <c r="G1204">
        <v>25</v>
      </c>
      <c r="H1204">
        <v>36</v>
      </c>
      <c r="I1204">
        <v>10</v>
      </c>
      <c r="J1204">
        <v>28</v>
      </c>
      <c r="K1204" t="s">
        <v>29</v>
      </c>
      <c r="L1204">
        <v>1</v>
      </c>
      <c r="M1204">
        <v>28</v>
      </c>
      <c r="N1204" t="s">
        <v>11616</v>
      </c>
      <c r="O1204" t="s">
        <v>844</v>
      </c>
      <c r="P1204" t="s">
        <v>45</v>
      </c>
      <c r="Q1204" t="s">
        <v>46</v>
      </c>
      <c r="R1204" t="s">
        <v>47</v>
      </c>
      <c r="S1204" t="s">
        <v>33</v>
      </c>
      <c r="T1204" t="s">
        <v>4137</v>
      </c>
      <c r="U1204" t="s">
        <v>11617</v>
      </c>
      <c r="V1204" t="s">
        <v>11144</v>
      </c>
      <c r="X1204" t="str">
        <f>VLOOKUP(pbp!V3954, games!$B$2:$R$40, 3, FALSE)</f>
        <v>2020-11-01T21:25Z</v>
      </c>
      <c r="Y1204">
        <f>VLOOKUP(1*V1204,NFLGames!$H$11:$H$555,1,FALSE)</f>
        <v>401127982</v>
      </c>
      <c r="Z1204">
        <f>VLOOKUP($Y1204, NFLGames!$H$11:$K$555,2,FALSE)</f>
        <v>2019</v>
      </c>
      <c r="AA1204">
        <f>VLOOKUP($Y1204, NFLGames!$H$11:$K$555,3,FALSE)</f>
        <v>7</v>
      </c>
      <c r="AB1204" s="6">
        <f>IF(A1205=0, 0, AH1205-tbl_pbp[[#This Row],[Saints Win %]])</f>
        <v>1.0000000000000009E-3</v>
      </c>
      <c r="AE1204">
        <f>ABS(tbl_pbp[[#This Row],[play.homeScore]]-tbl_pbp[[#This Row],[play.awayScore]])</f>
        <v>11</v>
      </c>
      <c r="AF1204">
        <f>IF(tbl_pbp[[#This Row],[Play Saints Win % Increase]]&gt;=$AF$4,1,0)</f>
        <v>0</v>
      </c>
      <c r="AG1204" t="str">
        <f>VLOOKUP(tbl_pbp[[#This Row],[gameId]], games!$B$2:$T$40, 9, FALSE)</f>
        <v>new-orleans-saints</v>
      </c>
      <c r="AH1204" s="5">
        <f>IF(tbl_pbp[[#This Row],[AwayTeam]] &lt;&gt; "new-orleans-saints", tbl_pbp[[#This Row],[homeWinPercentage]], 1-tbl_pbp[[#This Row],[homeWinPercentage]])</f>
        <v>0.999</v>
      </c>
      <c r="AI1204" s="13">
        <f>tbl_pbp[[#This Row],[Kamara]]*tbl_pbp[[#This Row],[Impactful Play]]</f>
        <v>0</v>
      </c>
      <c r="AJ1204" s="13">
        <f>tbl_pbp[[#This Row],[Thomas]]*tbl_pbp[[#This Row],[Impactful Play]]</f>
        <v>0</v>
      </c>
      <c r="AK1204" s="13" t="str">
        <f>VLOOKUP(tbl_pbp[[#This Row],[Play Saints Win % Increase]], tbl_impact[],3,TRUE)</f>
        <v>Scented (0 to +5%)</v>
      </c>
    </row>
    <row r="1205" spans="1:37">
      <c r="A1205" s="1">
        <v>192</v>
      </c>
      <c r="B1205" s="5">
        <v>0</v>
      </c>
      <c r="C1205" t="s">
        <v>11618</v>
      </c>
      <c r="D1205">
        <v>0</v>
      </c>
      <c r="E1205">
        <v>0</v>
      </c>
      <c r="F1205">
        <v>4</v>
      </c>
      <c r="G1205">
        <v>25</v>
      </c>
      <c r="H1205">
        <v>36</v>
      </c>
      <c r="I1205">
        <v>0</v>
      </c>
      <c r="J1205">
        <v>29</v>
      </c>
      <c r="L1205">
        <v>0</v>
      </c>
      <c r="M1205">
        <v>0</v>
      </c>
      <c r="N1205" t="s">
        <v>364</v>
      </c>
      <c r="O1205" t="s">
        <v>143</v>
      </c>
      <c r="P1205" t="s">
        <v>365</v>
      </c>
      <c r="Q1205" t="s">
        <v>366</v>
      </c>
      <c r="R1205" t="s">
        <v>367</v>
      </c>
      <c r="V1205" t="s">
        <v>11144</v>
      </c>
      <c r="X1205" t="str">
        <f>VLOOKUP(pbp!V3955, games!$B$2:$R$40, 3, FALSE)</f>
        <v>2020-11-01T21:25Z</v>
      </c>
      <c r="Y1205">
        <f>VLOOKUP(1*V1205,NFLGames!$H$11:$H$555,1,FALSE)</f>
        <v>401127982</v>
      </c>
      <c r="Z1205">
        <f>VLOOKUP($Y1205, NFLGames!$H$11:$K$555,2,FALSE)</f>
        <v>2019</v>
      </c>
      <c r="AA1205">
        <f>VLOOKUP($Y1205, NFLGames!$H$11:$K$555,3,FALSE)</f>
        <v>7</v>
      </c>
      <c r="AB1205" s="6">
        <f>IF(A1206=0, 0, AH1206-tbl_pbp[[#This Row],[Saints Win %]])</f>
        <v>0</v>
      </c>
      <c r="AE1205">
        <f>ABS(tbl_pbp[[#This Row],[play.homeScore]]-tbl_pbp[[#This Row],[play.awayScore]])</f>
        <v>11</v>
      </c>
      <c r="AF1205">
        <f>IF(tbl_pbp[[#This Row],[Play Saints Win % Increase]]&gt;=$AF$4,1,0)</f>
        <v>0</v>
      </c>
      <c r="AG1205" t="str">
        <f>VLOOKUP(tbl_pbp[[#This Row],[gameId]], games!$B$2:$T$40, 9, FALSE)</f>
        <v>new-orleans-saints</v>
      </c>
      <c r="AH1205" s="5">
        <f>IF(tbl_pbp[[#This Row],[AwayTeam]] &lt;&gt; "new-orleans-saints", tbl_pbp[[#This Row],[homeWinPercentage]], 1-tbl_pbp[[#This Row],[homeWinPercentage]])</f>
        <v>1</v>
      </c>
      <c r="AI1205" s="13">
        <f>tbl_pbp[[#This Row],[Kamara]]*tbl_pbp[[#This Row],[Impactful Play]]</f>
        <v>0</v>
      </c>
      <c r="AJ1205" s="13">
        <f>tbl_pbp[[#This Row],[Thomas]]*tbl_pbp[[#This Row],[Impactful Play]]</f>
        <v>0</v>
      </c>
      <c r="AK1205" s="13" t="str">
        <f>VLOOKUP(tbl_pbp[[#This Row],[Play Saints Win % Increase]], tbl_impact[],3,TRUE)</f>
        <v>Scented (0 to +5%)</v>
      </c>
    </row>
    <row r="1206" spans="1:37">
      <c r="A1206" s="1">
        <v>0</v>
      </c>
      <c r="B1206" s="5">
        <v>0.84</v>
      </c>
      <c r="C1206" t="s">
        <v>11619</v>
      </c>
      <c r="D1206">
        <v>0</v>
      </c>
      <c r="E1206">
        <v>0</v>
      </c>
      <c r="F1206">
        <v>1</v>
      </c>
      <c r="G1206">
        <v>0</v>
      </c>
      <c r="H1206">
        <v>0</v>
      </c>
      <c r="I1206">
        <v>0</v>
      </c>
      <c r="J1206">
        <v>65</v>
      </c>
      <c r="K1206" t="s">
        <v>11620</v>
      </c>
      <c r="L1206">
        <v>0</v>
      </c>
      <c r="M1206">
        <v>65</v>
      </c>
      <c r="N1206" t="s">
        <v>11621</v>
      </c>
      <c r="O1206" t="s">
        <v>24</v>
      </c>
      <c r="P1206" t="s">
        <v>25</v>
      </c>
      <c r="Q1206" t="s">
        <v>26</v>
      </c>
      <c r="R1206" t="s">
        <v>27</v>
      </c>
      <c r="V1206" t="s">
        <v>11622</v>
      </c>
      <c r="X1206" t="str">
        <f>VLOOKUP(pbp!V3956, games!$B$2:$R$40, 3, FALSE)</f>
        <v>2020-11-01T21:25Z</v>
      </c>
      <c r="Y1206">
        <f>VLOOKUP(1*V1206,NFLGames!$H$11:$H$555,1,FALSE)</f>
        <v>401128046</v>
      </c>
      <c r="Z1206">
        <f>VLOOKUP($Y1206, NFLGames!$H$11:$K$555,2,FALSE)</f>
        <v>2019</v>
      </c>
      <c r="AA1206">
        <f>VLOOKUP($Y1206, NFLGames!$H$11:$K$555,3,FALSE)</f>
        <v>8</v>
      </c>
      <c r="AB1206" s="6">
        <f>IF(A1207=0, 0, AH1207-tbl_pbp[[#This Row],[Saints Win %]])</f>
        <v>-7.0000000000000062E-3</v>
      </c>
      <c r="AE1206">
        <f>ABS(tbl_pbp[[#This Row],[play.homeScore]]-tbl_pbp[[#This Row],[play.awayScore]])</f>
        <v>0</v>
      </c>
      <c r="AF1206">
        <f>IF(tbl_pbp[[#This Row],[Play Saints Win % Increase]]&gt;=$AF$4,1,0)</f>
        <v>0</v>
      </c>
      <c r="AG1206" t="str">
        <f>VLOOKUP(tbl_pbp[[#This Row],[gameId]], games!$B$2:$T$40, 9, FALSE)</f>
        <v>arizona-cardinals</v>
      </c>
      <c r="AH1206" s="5">
        <f>IF(tbl_pbp[[#This Row],[AwayTeam]] &lt;&gt; "new-orleans-saints", tbl_pbp[[#This Row],[homeWinPercentage]], 1-tbl_pbp[[#This Row],[homeWinPercentage]])</f>
        <v>0.84</v>
      </c>
      <c r="AI1206" s="13">
        <f>tbl_pbp[[#This Row],[Kamara]]*tbl_pbp[[#This Row],[Impactful Play]]</f>
        <v>0</v>
      </c>
      <c r="AJ1206" s="13">
        <f>tbl_pbp[[#This Row],[Thomas]]*tbl_pbp[[#This Row],[Impactful Play]]</f>
        <v>0</v>
      </c>
      <c r="AK1206" s="13" t="str">
        <f>VLOOKUP(tbl_pbp[[#This Row],[Play Saints Win % Increase]], tbl_impact[],3,TRUE)</f>
        <v>Bad (0 to -5%)</v>
      </c>
    </row>
    <row r="1207" spans="1:37">
      <c r="A1207" s="1">
        <v>1</v>
      </c>
      <c r="B1207" s="5">
        <v>0.83299999999999996</v>
      </c>
      <c r="C1207" t="s">
        <v>11623</v>
      </c>
      <c r="D1207">
        <v>0</v>
      </c>
      <c r="E1207">
        <v>0</v>
      </c>
      <c r="F1207">
        <v>1</v>
      </c>
      <c r="G1207">
        <v>0</v>
      </c>
      <c r="H1207">
        <v>0</v>
      </c>
      <c r="I1207">
        <v>10</v>
      </c>
      <c r="J1207">
        <v>25</v>
      </c>
      <c r="K1207" t="s">
        <v>29</v>
      </c>
      <c r="L1207">
        <v>1</v>
      </c>
      <c r="M1207">
        <v>75</v>
      </c>
      <c r="N1207" t="s">
        <v>11624</v>
      </c>
      <c r="O1207" t="s">
        <v>24</v>
      </c>
      <c r="P1207" t="s">
        <v>45</v>
      </c>
      <c r="Q1207" t="s">
        <v>46</v>
      </c>
      <c r="R1207" t="s">
        <v>47</v>
      </c>
      <c r="S1207" t="s">
        <v>33</v>
      </c>
      <c r="T1207" t="s">
        <v>34</v>
      </c>
      <c r="U1207" t="s">
        <v>35</v>
      </c>
      <c r="V1207" t="s">
        <v>11622</v>
      </c>
      <c r="X1207" t="str">
        <f>VLOOKUP(pbp!V3957, games!$B$2:$R$40, 3, FALSE)</f>
        <v>2020-11-01T21:25Z</v>
      </c>
      <c r="Y1207">
        <f>VLOOKUP(1*V1207,NFLGames!$H$11:$H$555,1,FALSE)</f>
        <v>401128046</v>
      </c>
      <c r="Z1207">
        <f>VLOOKUP($Y1207, NFLGames!$H$11:$K$555,2,FALSE)</f>
        <v>2019</v>
      </c>
      <c r="AA1207">
        <f>VLOOKUP($Y1207, NFLGames!$H$11:$K$555,3,FALSE)</f>
        <v>8</v>
      </c>
      <c r="AB1207" s="6">
        <f>IF(A1208=0, 0, AH1208-tbl_pbp[[#This Row],[Saints Win %]])</f>
        <v>-1.2000000000000011E-2</v>
      </c>
      <c r="AE1207">
        <f>ABS(tbl_pbp[[#This Row],[play.homeScore]]-tbl_pbp[[#This Row],[play.awayScore]])</f>
        <v>0</v>
      </c>
      <c r="AF1207">
        <f>IF(tbl_pbp[[#This Row],[Play Saints Win % Increase]]&gt;=$AF$4,1,0)</f>
        <v>0</v>
      </c>
      <c r="AG1207" t="str">
        <f>VLOOKUP(tbl_pbp[[#This Row],[gameId]], games!$B$2:$T$40, 9, FALSE)</f>
        <v>arizona-cardinals</v>
      </c>
      <c r="AH1207" s="5">
        <f>IF(tbl_pbp[[#This Row],[AwayTeam]] &lt;&gt; "new-orleans-saints", tbl_pbp[[#This Row],[homeWinPercentage]], 1-tbl_pbp[[#This Row],[homeWinPercentage]])</f>
        <v>0.83299999999999996</v>
      </c>
      <c r="AI1207" s="13">
        <f>tbl_pbp[[#This Row],[Kamara]]*tbl_pbp[[#This Row],[Impactful Play]]</f>
        <v>0</v>
      </c>
      <c r="AJ1207" s="13">
        <f>tbl_pbp[[#This Row],[Thomas]]*tbl_pbp[[#This Row],[Impactful Play]]</f>
        <v>0</v>
      </c>
      <c r="AK1207" s="13" t="str">
        <f>VLOOKUP(tbl_pbp[[#This Row],[Play Saints Win % Increase]], tbl_impact[],3,TRUE)</f>
        <v>Bad (0 to -5%)</v>
      </c>
    </row>
    <row r="1208" spans="1:37">
      <c r="A1208" s="1">
        <v>2</v>
      </c>
      <c r="B1208" s="5">
        <v>0.82099999999999995</v>
      </c>
      <c r="C1208" t="s">
        <v>11625</v>
      </c>
      <c r="D1208">
        <v>0</v>
      </c>
      <c r="E1208">
        <v>0</v>
      </c>
      <c r="F1208">
        <v>1</v>
      </c>
      <c r="G1208">
        <v>0</v>
      </c>
      <c r="H1208">
        <v>0</v>
      </c>
      <c r="I1208">
        <v>6</v>
      </c>
      <c r="J1208">
        <v>29</v>
      </c>
      <c r="K1208" t="s">
        <v>29</v>
      </c>
      <c r="L1208">
        <v>2</v>
      </c>
      <c r="M1208">
        <v>71</v>
      </c>
      <c r="N1208" t="s">
        <v>11626</v>
      </c>
      <c r="O1208" t="s">
        <v>1869</v>
      </c>
      <c r="P1208" t="s">
        <v>22</v>
      </c>
      <c r="Q1208" t="s">
        <v>37</v>
      </c>
      <c r="S1208" t="s">
        <v>60</v>
      </c>
      <c r="T1208" t="s">
        <v>401</v>
      </c>
      <c r="U1208" t="s">
        <v>1761</v>
      </c>
      <c r="V1208" t="s">
        <v>11622</v>
      </c>
      <c r="X1208" t="str">
        <f>VLOOKUP(pbp!V3958, games!$B$2:$R$40, 3, FALSE)</f>
        <v>2020-11-01T21:25Z</v>
      </c>
      <c r="Y1208">
        <f>VLOOKUP(1*V1208,NFLGames!$H$11:$H$555,1,FALSE)</f>
        <v>401128046</v>
      </c>
      <c r="Z1208">
        <f>VLOOKUP($Y1208, NFLGames!$H$11:$K$555,2,FALSE)</f>
        <v>2019</v>
      </c>
      <c r="AA1208">
        <f>VLOOKUP($Y1208, NFLGames!$H$11:$K$555,3,FALSE)</f>
        <v>8</v>
      </c>
      <c r="AB1208" s="6">
        <f>IF(A1209=0, 0, AH1209-tbl_pbp[[#This Row],[Saints Win %]])</f>
        <v>2.5000000000000022E-2</v>
      </c>
      <c r="AE1208">
        <f>ABS(tbl_pbp[[#This Row],[play.homeScore]]-tbl_pbp[[#This Row],[play.awayScore]])</f>
        <v>0</v>
      </c>
      <c r="AF1208">
        <f>IF(tbl_pbp[[#This Row],[Play Saints Win % Increase]]&gt;=$AF$4,1,0)</f>
        <v>0</v>
      </c>
      <c r="AG1208" t="str">
        <f>VLOOKUP(tbl_pbp[[#This Row],[gameId]], games!$B$2:$T$40, 9, FALSE)</f>
        <v>arizona-cardinals</v>
      </c>
      <c r="AH1208" s="5">
        <f>IF(tbl_pbp[[#This Row],[AwayTeam]] &lt;&gt; "new-orleans-saints", tbl_pbp[[#This Row],[homeWinPercentage]], 1-tbl_pbp[[#This Row],[homeWinPercentage]])</f>
        <v>0.82099999999999995</v>
      </c>
      <c r="AI1208" s="13">
        <f>tbl_pbp[[#This Row],[Kamara]]*tbl_pbp[[#This Row],[Impactful Play]]</f>
        <v>0</v>
      </c>
      <c r="AJ1208" s="13">
        <f>tbl_pbp[[#This Row],[Thomas]]*tbl_pbp[[#This Row],[Impactful Play]]</f>
        <v>0</v>
      </c>
      <c r="AK1208" s="13" t="str">
        <f>VLOOKUP(tbl_pbp[[#This Row],[Play Saints Win % Increase]], tbl_impact[],3,TRUE)</f>
        <v>Scented (0 to +5%)</v>
      </c>
    </row>
    <row r="1209" spans="1:37">
      <c r="A1209" s="1">
        <v>3</v>
      </c>
      <c r="B1209" s="5">
        <v>0.84599999999999997</v>
      </c>
      <c r="C1209" t="s">
        <v>11627</v>
      </c>
      <c r="D1209">
        <v>0</v>
      </c>
      <c r="E1209">
        <v>0</v>
      </c>
      <c r="F1209">
        <v>1</v>
      </c>
      <c r="G1209">
        <v>0</v>
      </c>
      <c r="H1209">
        <v>0</v>
      </c>
      <c r="I1209">
        <v>6</v>
      </c>
      <c r="J1209">
        <v>29</v>
      </c>
      <c r="K1209" t="s">
        <v>29</v>
      </c>
      <c r="L1209">
        <v>3</v>
      </c>
      <c r="M1209">
        <v>71</v>
      </c>
      <c r="N1209" t="s">
        <v>11628</v>
      </c>
      <c r="O1209" t="s">
        <v>1189</v>
      </c>
      <c r="P1209" t="s">
        <v>30</v>
      </c>
      <c r="Q1209" t="s">
        <v>31</v>
      </c>
      <c r="R1209" t="s">
        <v>32</v>
      </c>
      <c r="S1209" t="s">
        <v>302</v>
      </c>
      <c r="T1209" t="s">
        <v>401</v>
      </c>
      <c r="U1209" t="s">
        <v>460</v>
      </c>
      <c r="V1209" t="s">
        <v>11622</v>
      </c>
      <c r="X1209" t="str">
        <f>VLOOKUP(pbp!V3959, games!$B$2:$R$40, 3, FALSE)</f>
        <v>2020-11-01T21:25Z</v>
      </c>
      <c r="Y1209">
        <f>VLOOKUP(1*V1209,NFLGames!$H$11:$H$555,1,FALSE)</f>
        <v>401128046</v>
      </c>
      <c r="Z1209">
        <f>VLOOKUP($Y1209, NFLGames!$H$11:$K$555,2,FALSE)</f>
        <v>2019</v>
      </c>
      <c r="AA1209">
        <f>VLOOKUP($Y1209, NFLGames!$H$11:$K$555,3,FALSE)</f>
        <v>8</v>
      </c>
      <c r="AB1209" s="6">
        <f>IF(A1210=0, 0, AH1210-tbl_pbp[[#This Row],[Saints Win %]])</f>
        <v>-1.5000000000000013E-2</v>
      </c>
      <c r="AD1209">
        <v>1</v>
      </c>
      <c r="AE1209">
        <f>ABS(tbl_pbp[[#This Row],[play.homeScore]]-tbl_pbp[[#This Row],[play.awayScore]])</f>
        <v>0</v>
      </c>
      <c r="AF1209">
        <f>IF(tbl_pbp[[#This Row],[Play Saints Win % Increase]]&gt;=$AF$4,1,0)</f>
        <v>0</v>
      </c>
      <c r="AG1209" t="str">
        <f>VLOOKUP(tbl_pbp[[#This Row],[gameId]], games!$B$2:$T$40, 9, FALSE)</f>
        <v>arizona-cardinals</v>
      </c>
      <c r="AH1209" s="5">
        <f>IF(tbl_pbp[[#This Row],[AwayTeam]] &lt;&gt; "new-orleans-saints", tbl_pbp[[#This Row],[homeWinPercentage]], 1-tbl_pbp[[#This Row],[homeWinPercentage]])</f>
        <v>0.84599999999999997</v>
      </c>
      <c r="AI1209" s="13">
        <f>tbl_pbp[[#This Row],[Kamara]]*tbl_pbp[[#This Row],[Impactful Play]]</f>
        <v>0</v>
      </c>
      <c r="AJ1209" s="13">
        <f>tbl_pbp[[#This Row],[Thomas]]*tbl_pbp[[#This Row],[Impactful Play]]</f>
        <v>0</v>
      </c>
      <c r="AK1209" s="13" t="str">
        <f>VLOOKUP(tbl_pbp[[#This Row],[Play Saints Win % Increase]], tbl_impact[],3,TRUE)</f>
        <v>Bad (0 to -5%)</v>
      </c>
    </row>
    <row r="1210" spans="1:37">
      <c r="A1210" s="1">
        <v>4</v>
      </c>
      <c r="B1210" s="5">
        <v>0.83099999999999996</v>
      </c>
      <c r="C1210" t="s">
        <v>11629</v>
      </c>
      <c r="D1210">
        <v>0</v>
      </c>
      <c r="E1210">
        <v>0</v>
      </c>
      <c r="F1210">
        <v>1</v>
      </c>
      <c r="G1210">
        <v>0</v>
      </c>
      <c r="H1210">
        <v>0</v>
      </c>
      <c r="I1210">
        <v>10</v>
      </c>
      <c r="J1210">
        <v>36</v>
      </c>
      <c r="K1210" t="s">
        <v>29</v>
      </c>
      <c r="L1210">
        <v>1</v>
      </c>
      <c r="M1210">
        <v>64</v>
      </c>
      <c r="N1210" t="s">
        <v>11630</v>
      </c>
      <c r="O1210" t="s">
        <v>3148</v>
      </c>
      <c r="P1210" t="s">
        <v>45</v>
      </c>
      <c r="Q1210" t="s">
        <v>46</v>
      </c>
      <c r="R1210" t="s">
        <v>47</v>
      </c>
      <c r="S1210" t="s">
        <v>33</v>
      </c>
      <c r="T1210" t="s">
        <v>296</v>
      </c>
      <c r="U1210" t="s">
        <v>297</v>
      </c>
      <c r="V1210" t="s">
        <v>11622</v>
      </c>
      <c r="X1210" t="str">
        <f>VLOOKUP(pbp!V3960, games!$B$2:$R$40, 3, FALSE)</f>
        <v>2020-11-01T21:25Z</v>
      </c>
      <c r="Y1210">
        <f>VLOOKUP(1*V1210,NFLGames!$H$11:$H$555,1,FALSE)</f>
        <v>401128046</v>
      </c>
      <c r="Z1210">
        <f>VLOOKUP($Y1210, NFLGames!$H$11:$K$555,2,FALSE)</f>
        <v>2019</v>
      </c>
      <c r="AA1210">
        <f>VLOOKUP($Y1210, NFLGames!$H$11:$K$555,3,FALSE)</f>
        <v>8</v>
      </c>
      <c r="AB1210" s="6">
        <f>IF(A1211=0, 0, AH1211-tbl_pbp[[#This Row],[Saints Win %]])</f>
        <v>2.0000000000000018E-3</v>
      </c>
      <c r="AE1210">
        <f>ABS(tbl_pbp[[#This Row],[play.homeScore]]-tbl_pbp[[#This Row],[play.awayScore]])</f>
        <v>0</v>
      </c>
      <c r="AF1210">
        <f>IF(tbl_pbp[[#This Row],[Play Saints Win % Increase]]&gt;=$AF$4,1,0)</f>
        <v>0</v>
      </c>
      <c r="AG1210" t="str">
        <f>VLOOKUP(tbl_pbp[[#This Row],[gameId]], games!$B$2:$T$40, 9, FALSE)</f>
        <v>arizona-cardinals</v>
      </c>
      <c r="AH1210" s="5">
        <f>IF(tbl_pbp[[#This Row],[AwayTeam]] &lt;&gt; "new-orleans-saints", tbl_pbp[[#This Row],[homeWinPercentage]], 1-tbl_pbp[[#This Row],[homeWinPercentage]])</f>
        <v>0.83099999999999996</v>
      </c>
      <c r="AI1210" s="13">
        <f>tbl_pbp[[#This Row],[Kamara]]*tbl_pbp[[#This Row],[Impactful Play]]</f>
        <v>0</v>
      </c>
      <c r="AJ1210" s="13">
        <f>tbl_pbp[[#This Row],[Thomas]]*tbl_pbp[[#This Row],[Impactful Play]]</f>
        <v>0</v>
      </c>
      <c r="AK1210" s="13" t="str">
        <f>VLOOKUP(tbl_pbp[[#This Row],[Play Saints Win % Increase]], tbl_impact[],3,TRUE)</f>
        <v>Scented (0 to +5%)</v>
      </c>
    </row>
    <row r="1211" spans="1:37">
      <c r="A1211" s="1">
        <v>5</v>
      </c>
      <c r="B1211" s="5">
        <v>0.83299999999999996</v>
      </c>
      <c r="C1211" t="s">
        <v>11631</v>
      </c>
      <c r="D1211">
        <v>0</v>
      </c>
      <c r="E1211">
        <v>0</v>
      </c>
      <c r="F1211">
        <v>1</v>
      </c>
      <c r="G1211">
        <v>0</v>
      </c>
      <c r="H1211">
        <v>0</v>
      </c>
      <c r="I1211">
        <v>8</v>
      </c>
      <c r="J1211">
        <v>38</v>
      </c>
      <c r="K1211" t="s">
        <v>29</v>
      </c>
      <c r="L1211">
        <v>2</v>
      </c>
      <c r="M1211">
        <v>62</v>
      </c>
      <c r="N1211" t="s">
        <v>11632</v>
      </c>
      <c r="O1211" t="s">
        <v>6892</v>
      </c>
      <c r="P1211" t="s">
        <v>30</v>
      </c>
      <c r="Q1211" t="s">
        <v>31</v>
      </c>
      <c r="R1211" t="s">
        <v>32</v>
      </c>
      <c r="S1211" t="s">
        <v>73</v>
      </c>
      <c r="T1211" t="s">
        <v>358</v>
      </c>
      <c r="U1211" t="s">
        <v>569</v>
      </c>
      <c r="V1211" t="s">
        <v>11622</v>
      </c>
      <c r="X1211" t="str">
        <f>VLOOKUP(pbp!V3961, games!$B$2:$R$40, 3, FALSE)</f>
        <v>2020-11-01T21:25Z</v>
      </c>
      <c r="Y1211">
        <f>VLOOKUP(1*V1211,NFLGames!$H$11:$H$555,1,FALSE)</f>
        <v>401128046</v>
      </c>
      <c r="Z1211">
        <f>VLOOKUP($Y1211, NFLGames!$H$11:$K$555,2,FALSE)</f>
        <v>2019</v>
      </c>
      <c r="AA1211">
        <f>VLOOKUP($Y1211, NFLGames!$H$11:$K$555,3,FALSE)</f>
        <v>8</v>
      </c>
      <c r="AB1211" s="6">
        <f>IF(A1212=0, 0, AH1212-tbl_pbp[[#This Row],[Saints Win %]])</f>
        <v>1.9000000000000017E-2</v>
      </c>
      <c r="AE1211">
        <f>ABS(tbl_pbp[[#This Row],[play.homeScore]]-tbl_pbp[[#This Row],[play.awayScore]])</f>
        <v>0</v>
      </c>
      <c r="AF1211">
        <f>IF(tbl_pbp[[#This Row],[Play Saints Win % Increase]]&gt;=$AF$4,1,0)</f>
        <v>0</v>
      </c>
      <c r="AG1211" t="str">
        <f>VLOOKUP(tbl_pbp[[#This Row],[gameId]], games!$B$2:$T$40, 9, FALSE)</f>
        <v>arizona-cardinals</v>
      </c>
      <c r="AH1211" s="5">
        <f>IF(tbl_pbp[[#This Row],[AwayTeam]] &lt;&gt; "new-orleans-saints", tbl_pbp[[#This Row],[homeWinPercentage]], 1-tbl_pbp[[#This Row],[homeWinPercentage]])</f>
        <v>0.83299999999999996</v>
      </c>
      <c r="AI1211" s="13">
        <f>tbl_pbp[[#This Row],[Kamara]]*tbl_pbp[[#This Row],[Impactful Play]]</f>
        <v>0</v>
      </c>
      <c r="AJ1211" s="13">
        <f>tbl_pbp[[#This Row],[Thomas]]*tbl_pbp[[#This Row],[Impactful Play]]</f>
        <v>0</v>
      </c>
      <c r="AK1211" s="13" t="str">
        <f>VLOOKUP(tbl_pbp[[#This Row],[Play Saints Win % Increase]], tbl_impact[],3,TRUE)</f>
        <v>Scented (0 to +5%)</v>
      </c>
    </row>
    <row r="1212" spans="1:37">
      <c r="A1212" s="1">
        <v>6</v>
      </c>
      <c r="B1212" s="5">
        <v>0.85199999999999998</v>
      </c>
      <c r="C1212" t="s">
        <v>11633</v>
      </c>
      <c r="D1212">
        <v>0</v>
      </c>
      <c r="E1212">
        <v>0</v>
      </c>
      <c r="F1212">
        <v>1</v>
      </c>
      <c r="G1212">
        <v>0</v>
      </c>
      <c r="H1212">
        <v>0</v>
      </c>
      <c r="I1212">
        <v>3</v>
      </c>
      <c r="J1212">
        <v>43</v>
      </c>
      <c r="K1212" t="s">
        <v>29</v>
      </c>
      <c r="L1212">
        <v>3</v>
      </c>
      <c r="M1212">
        <v>57</v>
      </c>
      <c r="N1212" t="s">
        <v>11634</v>
      </c>
      <c r="O1212" t="s">
        <v>6267</v>
      </c>
      <c r="P1212" t="s">
        <v>30</v>
      </c>
      <c r="Q1212" t="s">
        <v>31</v>
      </c>
      <c r="R1212" t="s">
        <v>32</v>
      </c>
      <c r="S1212" t="s">
        <v>375</v>
      </c>
      <c r="T1212" t="s">
        <v>48</v>
      </c>
      <c r="U1212" t="s">
        <v>3714</v>
      </c>
      <c r="V1212" t="s">
        <v>11622</v>
      </c>
      <c r="X1212" t="str">
        <f>VLOOKUP(pbp!V3962, games!$B$2:$R$40, 3, FALSE)</f>
        <v>2020-11-01T21:25Z</v>
      </c>
      <c r="Y1212">
        <f>VLOOKUP(1*V1212,NFLGames!$H$11:$H$555,1,FALSE)</f>
        <v>401128046</v>
      </c>
      <c r="Z1212">
        <f>VLOOKUP($Y1212, NFLGames!$H$11:$K$555,2,FALSE)</f>
        <v>2019</v>
      </c>
      <c r="AA1212">
        <f>VLOOKUP($Y1212, NFLGames!$H$11:$K$555,3,FALSE)</f>
        <v>8</v>
      </c>
      <c r="AB1212" s="6">
        <f>IF(A1213=0, 0, AH1213-tbl_pbp[[#This Row],[Saints Win %]])</f>
        <v>9.000000000000008E-3</v>
      </c>
      <c r="AE1212">
        <f>ABS(tbl_pbp[[#This Row],[play.homeScore]]-tbl_pbp[[#This Row],[play.awayScore]])</f>
        <v>0</v>
      </c>
      <c r="AF1212">
        <f>IF(tbl_pbp[[#This Row],[Play Saints Win % Increase]]&gt;=$AF$4,1,0)</f>
        <v>0</v>
      </c>
      <c r="AG1212" t="str">
        <f>VLOOKUP(tbl_pbp[[#This Row],[gameId]], games!$B$2:$T$40, 9, FALSE)</f>
        <v>arizona-cardinals</v>
      </c>
      <c r="AH1212" s="5">
        <f>IF(tbl_pbp[[#This Row],[AwayTeam]] &lt;&gt; "new-orleans-saints", tbl_pbp[[#This Row],[homeWinPercentage]], 1-tbl_pbp[[#This Row],[homeWinPercentage]])</f>
        <v>0.85199999999999998</v>
      </c>
      <c r="AI1212" s="13">
        <f>tbl_pbp[[#This Row],[Kamara]]*tbl_pbp[[#This Row],[Impactful Play]]</f>
        <v>0</v>
      </c>
      <c r="AJ1212" s="13">
        <f>tbl_pbp[[#This Row],[Thomas]]*tbl_pbp[[#This Row],[Impactful Play]]</f>
        <v>0</v>
      </c>
      <c r="AK1212" s="13" t="str">
        <f>VLOOKUP(tbl_pbp[[#This Row],[Play Saints Win % Increase]], tbl_impact[],3,TRUE)</f>
        <v>Scented (0 to +5%)</v>
      </c>
    </row>
    <row r="1213" spans="1:37">
      <c r="A1213" s="1">
        <v>7</v>
      </c>
      <c r="B1213" s="5">
        <v>0.86099999999999999</v>
      </c>
      <c r="C1213" t="s">
        <v>11635</v>
      </c>
      <c r="D1213">
        <v>0</v>
      </c>
      <c r="E1213">
        <v>0</v>
      </c>
      <c r="F1213">
        <v>1</v>
      </c>
      <c r="G1213">
        <v>0</v>
      </c>
      <c r="H1213">
        <v>0</v>
      </c>
      <c r="I1213">
        <v>10</v>
      </c>
      <c r="J1213">
        <v>52</v>
      </c>
      <c r="K1213" t="s">
        <v>29</v>
      </c>
      <c r="L1213">
        <v>1</v>
      </c>
      <c r="M1213">
        <v>48</v>
      </c>
      <c r="N1213" t="s">
        <v>11636</v>
      </c>
      <c r="O1213" t="s">
        <v>615</v>
      </c>
      <c r="P1213" t="s">
        <v>30</v>
      </c>
      <c r="Q1213" t="s">
        <v>31</v>
      </c>
      <c r="R1213" t="s">
        <v>32</v>
      </c>
      <c r="S1213" t="s">
        <v>33</v>
      </c>
      <c r="T1213" t="s">
        <v>11637</v>
      </c>
      <c r="U1213" t="s">
        <v>11638</v>
      </c>
      <c r="V1213" t="s">
        <v>11622</v>
      </c>
      <c r="X1213" t="str">
        <f>VLOOKUP(pbp!V3963, games!$B$2:$R$40, 3, FALSE)</f>
        <v>2020-11-01T21:25Z</v>
      </c>
      <c r="Y1213">
        <f>VLOOKUP(1*V1213,NFLGames!$H$11:$H$555,1,FALSE)</f>
        <v>401128046</v>
      </c>
      <c r="Z1213">
        <f>VLOOKUP($Y1213, NFLGames!$H$11:$K$555,2,FALSE)</f>
        <v>2019</v>
      </c>
      <c r="AA1213">
        <f>VLOOKUP($Y1213, NFLGames!$H$11:$K$555,3,FALSE)</f>
        <v>8</v>
      </c>
      <c r="AB1213" s="6">
        <f>IF(A1214=0, 0, AH1214-tbl_pbp[[#This Row],[Saints Win %]])</f>
        <v>-3.0000000000000027E-3</v>
      </c>
      <c r="AE1213">
        <f>ABS(tbl_pbp[[#This Row],[play.homeScore]]-tbl_pbp[[#This Row],[play.awayScore]])</f>
        <v>0</v>
      </c>
      <c r="AF1213">
        <f>IF(tbl_pbp[[#This Row],[Play Saints Win % Increase]]&gt;=$AF$4,1,0)</f>
        <v>0</v>
      </c>
      <c r="AG1213" t="str">
        <f>VLOOKUP(tbl_pbp[[#This Row],[gameId]], games!$B$2:$T$40, 9, FALSE)</f>
        <v>arizona-cardinals</v>
      </c>
      <c r="AH1213" s="5">
        <f>IF(tbl_pbp[[#This Row],[AwayTeam]] &lt;&gt; "new-orleans-saints", tbl_pbp[[#This Row],[homeWinPercentage]], 1-tbl_pbp[[#This Row],[homeWinPercentage]])</f>
        <v>0.86099999999999999</v>
      </c>
      <c r="AI1213" s="13">
        <f>tbl_pbp[[#This Row],[Kamara]]*tbl_pbp[[#This Row],[Impactful Play]]</f>
        <v>0</v>
      </c>
      <c r="AJ1213" s="13">
        <f>tbl_pbp[[#This Row],[Thomas]]*tbl_pbp[[#This Row],[Impactful Play]]</f>
        <v>0</v>
      </c>
      <c r="AK1213" s="13" t="str">
        <f>VLOOKUP(tbl_pbp[[#This Row],[Play Saints Win % Increase]], tbl_impact[],3,TRUE)</f>
        <v>Bad (0 to -5%)</v>
      </c>
    </row>
    <row r="1214" spans="1:37">
      <c r="A1214" s="1">
        <v>8</v>
      </c>
      <c r="B1214" s="5">
        <v>0.85799999999999998</v>
      </c>
      <c r="C1214" t="s">
        <v>11639</v>
      </c>
      <c r="D1214">
        <v>0</v>
      </c>
      <c r="E1214">
        <v>0</v>
      </c>
      <c r="F1214">
        <v>1</v>
      </c>
      <c r="G1214">
        <v>0</v>
      </c>
      <c r="H1214">
        <v>0</v>
      </c>
      <c r="I1214">
        <v>1</v>
      </c>
      <c r="J1214">
        <v>61</v>
      </c>
      <c r="K1214" t="s">
        <v>29</v>
      </c>
      <c r="L1214">
        <v>2</v>
      </c>
      <c r="M1214">
        <v>39</v>
      </c>
      <c r="N1214" t="s">
        <v>11640</v>
      </c>
      <c r="O1214" t="s">
        <v>2782</v>
      </c>
      <c r="P1214" t="s">
        <v>45</v>
      </c>
      <c r="Q1214" t="s">
        <v>46</v>
      </c>
      <c r="R1214" t="s">
        <v>47</v>
      </c>
      <c r="S1214" t="s">
        <v>83</v>
      </c>
      <c r="T1214" t="s">
        <v>11641</v>
      </c>
      <c r="U1214" t="s">
        <v>11642</v>
      </c>
      <c r="V1214" t="s">
        <v>11622</v>
      </c>
      <c r="X1214" t="str">
        <f>VLOOKUP(pbp!V3964, games!$B$2:$R$40, 3, FALSE)</f>
        <v>2020-11-01T21:25Z</v>
      </c>
      <c r="Y1214">
        <f>VLOOKUP(1*V1214,NFLGames!$H$11:$H$555,1,FALSE)</f>
        <v>401128046</v>
      </c>
      <c r="Z1214">
        <f>VLOOKUP($Y1214, NFLGames!$H$11:$K$555,2,FALSE)</f>
        <v>2019</v>
      </c>
      <c r="AA1214">
        <f>VLOOKUP($Y1214, NFLGames!$H$11:$K$555,3,FALSE)</f>
        <v>8</v>
      </c>
      <c r="AB1214" s="6">
        <f>IF(A1215=0, 0, AH1215-tbl_pbp[[#This Row],[Saints Win %]])</f>
        <v>-9.000000000000008E-3</v>
      </c>
      <c r="AE1214">
        <f>ABS(tbl_pbp[[#This Row],[play.homeScore]]-tbl_pbp[[#This Row],[play.awayScore]])</f>
        <v>0</v>
      </c>
      <c r="AF1214">
        <f>IF(tbl_pbp[[#This Row],[Play Saints Win % Increase]]&gt;=$AF$4,1,0)</f>
        <v>0</v>
      </c>
      <c r="AG1214" t="str">
        <f>VLOOKUP(tbl_pbp[[#This Row],[gameId]], games!$B$2:$T$40, 9, FALSE)</f>
        <v>arizona-cardinals</v>
      </c>
      <c r="AH1214" s="5">
        <f>IF(tbl_pbp[[#This Row],[AwayTeam]] &lt;&gt; "new-orleans-saints", tbl_pbp[[#This Row],[homeWinPercentage]], 1-tbl_pbp[[#This Row],[homeWinPercentage]])</f>
        <v>0.85799999999999998</v>
      </c>
      <c r="AI1214" s="13">
        <f>tbl_pbp[[#This Row],[Kamara]]*tbl_pbp[[#This Row],[Impactful Play]]</f>
        <v>0</v>
      </c>
      <c r="AJ1214" s="13">
        <f>tbl_pbp[[#This Row],[Thomas]]*tbl_pbp[[#This Row],[Impactful Play]]</f>
        <v>0</v>
      </c>
      <c r="AK1214" s="13" t="str">
        <f>VLOOKUP(tbl_pbp[[#This Row],[Play Saints Win % Increase]], tbl_impact[],3,TRUE)</f>
        <v>Bad (0 to -5%)</v>
      </c>
    </row>
    <row r="1215" spans="1:37">
      <c r="A1215" s="1">
        <v>9</v>
      </c>
      <c r="B1215" s="5">
        <v>0.84899999999999998</v>
      </c>
      <c r="C1215" t="s">
        <v>11643</v>
      </c>
      <c r="D1215">
        <v>0</v>
      </c>
      <c r="E1215">
        <v>0</v>
      </c>
      <c r="F1215">
        <v>1</v>
      </c>
      <c r="G1215">
        <v>0</v>
      </c>
      <c r="H1215">
        <v>0</v>
      </c>
      <c r="I1215">
        <v>10</v>
      </c>
      <c r="J1215">
        <v>65</v>
      </c>
      <c r="K1215" t="s">
        <v>29</v>
      </c>
      <c r="L1215">
        <v>1</v>
      </c>
      <c r="M1215">
        <v>35</v>
      </c>
      <c r="N1215" t="s">
        <v>11644</v>
      </c>
      <c r="O1215" t="s">
        <v>1896</v>
      </c>
      <c r="P1215" t="s">
        <v>45</v>
      </c>
      <c r="Q1215" t="s">
        <v>46</v>
      </c>
      <c r="R1215" t="s">
        <v>47</v>
      </c>
      <c r="S1215" t="s">
        <v>33</v>
      </c>
      <c r="T1215" t="s">
        <v>11645</v>
      </c>
      <c r="U1215" t="s">
        <v>11646</v>
      </c>
      <c r="V1215" t="s">
        <v>11622</v>
      </c>
      <c r="X1215" t="str">
        <f>VLOOKUP(pbp!V3965, games!$B$2:$R$40, 3, FALSE)</f>
        <v>2020-11-01T21:25Z</v>
      </c>
      <c r="Y1215">
        <f>VLOOKUP(1*V1215,NFLGames!$H$11:$H$555,1,FALSE)</f>
        <v>401128046</v>
      </c>
      <c r="Z1215">
        <f>VLOOKUP($Y1215, NFLGames!$H$11:$K$555,2,FALSE)</f>
        <v>2019</v>
      </c>
      <c r="AA1215">
        <f>VLOOKUP($Y1215, NFLGames!$H$11:$K$555,3,FALSE)</f>
        <v>8</v>
      </c>
      <c r="AB1215" s="6">
        <f>IF(A1216=0, 0, AH1216-tbl_pbp[[#This Row],[Saints Win %]])</f>
        <v>-3.400000000000003E-2</v>
      </c>
      <c r="AD1215">
        <v>1</v>
      </c>
      <c r="AE1215">
        <f>ABS(tbl_pbp[[#This Row],[play.homeScore]]-tbl_pbp[[#This Row],[play.awayScore]])</f>
        <v>0</v>
      </c>
      <c r="AF1215">
        <f>IF(tbl_pbp[[#This Row],[Play Saints Win % Increase]]&gt;=$AF$4,1,0)</f>
        <v>0</v>
      </c>
      <c r="AG1215" t="str">
        <f>VLOOKUP(tbl_pbp[[#This Row],[gameId]], games!$B$2:$T$40, 9, FALSE)</f>
        <v>arizona-cardinals</v>
      </c>
      <c r="AH1215" s="5">
        <f>IF(tbl_pbp[[#This Row],[AwayTeam]] &lt;&gt; "new-orleans-saints", tbl_pbp[[#This Row],[homeWinPercentage]], 1-tbl_pbp[[#This Row],[homeWinPercentage]])</f>
        <v>0.84899999999999998</v>
      </c>
      <c r="AI1215" s="13">
        <f>tbl_pbp[[#This Row],[Kamara]]*tbl_pbp[[#This Row],[Impactful Play]]</f>
        <v>0</v>
      </c>
      <c r="AJ1215" s="13">
        <f>tbl_pbp[[#This Row],[Thomas]]*tbl_pbp[[#This Row],[Impactful Play]]</f>
        <v>0</v>
      </c>
      <c r="AK1215" s="13" t="str">
        <f>VLOOKUP(tbl_pbp[[#This Row],[Play Saints Win % Increase]], tbl_impact[],3,TRUE)</f>
        <v>Bad (0 to -5%)</v>
      </c>
    </row>
    <row r="1216" spans="1:37">
      <c r="A1216" s="1">
        <v>10</v>
      </c>
      <c r="B1216" s="5">
        <v>0.81499999999999995</v>
      </c>
      <c r="C1216" t="s">
        <v>11647</v>
      </c>
      <c r="D1216">
        <v>0</v>
      </c>
      <c r="E1216">
        <v>0</v>
      </c>
      <c r="F1216">
        <v>1</v>
      </c>
      <c r="G1216">
        <v>0</v>
      </c>
      <c r="H1216">
        <v>0</v>
      </c>
      <c r="I1216">
        <v>19</v>
      </c>
      <c r="J1216">
        <v>56</v>
      </c>
      <c r="K1216" t="s">
        <v>29</v>
      </c>
      <c r="L1216">
        <v>2</v>
      </c>
      <c r="M1216">
        <v>44</v>
      </c>
      <c r="N1216" t="s">
        <v>11648</v>
      </c>
      <c r="O1216" t="s">
        <v>629</v>
      </c>
      <c r="P1216" t="s">
        <v>30</v>
      </c>
      <c r="Q1216" t="s">
        <v>31</v>
      </c>
      <c r="R1216" t="s">
        <v>32</v>
      </c>
      <c r="S1216" t="s">
        <v>2926</v>
      </c>
      <c r="T1216" t="s">
        <v>11649</v>
      </c>
      <c r="U1216" t="s">
        <v>11650</v>
      </c>
      <c r="V1216" t="s">
        <v>11622</v>
      </c>
      <c r="X1216" t="str">
        <f>VLOOKUP(pbp!V3966, games!$B$2:$R$40, 3, FALSE)</f>
        <v>2020-11-01T21:25Z</v>
      </c>
      <c r="Y1216">
        <f>VLOOKUP(1*V1216,NFLGames!$H$11:$H$555,1,FALSE)</f>
        <v>401128046</v>
      </c>
      <c r="Z1216">
        <f>VLOOKUP($Y1216, NFLGames!$H$11:$K$555,2,FALSE)</f>
        <v>2019</v>
      </c>
      <c r="AA1216">
        <f>VLOOKUP($Y1216, NFLGames!$H$11:$K$555,3,FALSE)</f>
        <v>8</v>
      </c>
      <c r="AB1216" s="6">
        <f>IF(A1217=0, 0, AH1217-tbl_pbp[[#This Row],[Saints Win %]])</f>
        <v>7.0000000000000062E-3</v>
      </c>
      <c r="AE1216">
        <f>ABS(tbl_pbp[[#This Row],[play.homeScore]]-tbl_pbp[[#This Row],[play.awayScore]])</f>
        <v>0</v>
      </c>
      <c r="AF1216">
        <f>IF(tbl_pbp[[#This Row],[Play Saints Win % Increase]]&gt;=$AF$4,1,0)</f>
        <v>0</v>
      </c>
      <c r="AG1216" t="str">
        <f>VLOOKUP(tbl_pbp[[#This Row],[gameId]], games!$B$2:$T$40, 9, FALSE)</f>
        <v>arizona-cardinals</v>
      </c>
      <c r="AH1216" s="5">
        <f>IF(tbl_pbp[[#This Row],[AwayTeam]] &lt;&gt; "new-orleans-saints", tbl_pbp[[#This Row],[homeWinPercentage]], 1-tbl_pbp[[#This Row],[homeWinPercentage]])</f>
        <v>0.81499999999999995</v>
      </c>
      <c r="AI1216" s="13">
        <f>tbl_pbp[[#This Row],[Kamara]]*tbl_pbp[[#This Row],[Impactful Play]]</f>
        <v>0</v>
      </c>
      <c r="AJ1216" s="13">
        <f>tbl_pbp[[#This Row],[Thomas]]*tbl_pbp[[#This Row],[Impactful Play]]</f>
        <v>0</v>
      </c>
      <c r="AK1216" s="13" t="str">
        <f>VLOOKUP(tbl_pbp[[#This Row],[Play Saints Win % Increase]], tbl_impact[],3,TRUE)</f>
        <v>Scented (0 to +5%)</v>
      </c>
    </row>
    <row r="1217" spans="1:37">
      <c r="A1217" s="1">
        <v>11</v>
      </c>
      <c r="B1217" s="5">
        <v>0.82199999999999995</v>
      </c>
      <c r="C1217" t="s">
        <v>11651</v>
      </c>
      <c r="D1217">
        <v>0</v>
      </c>
      <c r="E1217">
        <v>0</v>
      </c>
      <c r="F1217">
        <v>1</v>
      </c>
      <c r="G1217">
        <v>0</v>
      </c>
      <c r="H1217">
        <v>0</v>
      </c>
      <c r="I1217">
        <v>12</v>
      </c>
      <c r="J1217">
        <v>63</v>
      </c>
      <c r="K1217" t="s">
        <v>29</v>
      </c>
      <c r="L1217">
        <v>3</v>
      </c>
      <c r="M1217">
        <v>37</v>
      </c>
      <c r="N1217" t="s">
        <v>11652</v>
      </c>
      <c r="O1217" t="s">
        <v>1239</v>
      </c>
      <c r="P1217" t="s">
        <v>30</v>
      </c>
      <c r="Q1217" t="s">
        <v>31</v>
      </c>
      <c r="R1217" t="s">
        <v>32</v>
      </c>
      <c r="S1217" t="s">
        <v>201</v>
      </c>
      <c r="T1217" t="s">
        <v>11653</v>
      </c>
      <c r="U1217" t="s">
        <v>11654</v>
      </c>
      <c r="V1217" t="s">
        <v>11622</v>
      </c>
      <c r="X1217" t="str">
        <f>VLOOKUP(pbp!V3967, games!$B$2:$R$40, 3, FALSE)</f>
        <v>2020-11-01T21:25Z</v>
      </c>
      <c r="Y1217">
        <f>VLOOKUP(1*V1217,NFLGames!$H$11:$H$555,1,FALSE)</f>
        <v>401128046</v>
      </c>
      <c r="Z1217">
        <f>VLOOKUP($Y1217, NFLGames!$H$11:$K$555,2,FALSE)</f>
        <v>2019</v>
      </c>
      <c r="AA1217">
        <f>VLOOKUP($Y1217, NFLGames!$H$11:$K$555,3,FALSE)</f>
        <v>8</v>
      </c>
      <c r="AB1217" s="6">
        <f>IF(A1218=0, 0, AH1218-tbl_pbp[[#This Row],[Saints Win %]])</f>
        <v>-3.499999999999992E-2</v>
      </c>
      <c r="AE1217">
        <f>ABS(tbl_pbp[[#This Row],[play.homeScore]]-tbl_pbp[[#This Row],[play.awayScore]])</f>
        <v>0</v>
      </c>
      <c r="AF1217">
        <f>IF(tbl_pbp[[#This Row],[Play Saints Win % Increase]]&gt;=$AF$4,1,0)</f>
        <v>0</v>
      </c>
      <c r="AG1217" t="str">
        <f>VLOOKUP(tbl_pbp[[#This Row],[gameId]], games!$B$2:$T$40, 9, FALSE)</f>
        <v>arizona-cardinals</v>
      </c>
      <c r="AH1217" s="5">
        <f>IF(tbl_pbp[[#This Row],[AwayTeam]] &lt;&gt; "new-orleans-saints", tbl_pbp[[#This Row],[homeWinPercentage]], 1-tbl_pbp[[#This Row],[homeWinPercentage]])</f>
        <v>0.82199999999999995</v>
      </c>
      <c r="AI1217" s="13">
        <f>tbl_pbp[[#This Row],[Kamara]]*tbl_pbp[[#This Row],[Impactful Play]]</f>
        <v>0</v>
      </c>
      <c r="AJ1217" s="13">
        <f>tbl_pbp[[#This Row],[Thomas]]*tbl_pbp[[#This Row],[Impactful Play]]</f>
        <v>0</v>
      </c>
      <c r="AK1217" s="13" t="str">
        <f>VLOOKUP(tbl_pbp[[#This Row],[Play Saints Win % Increase]], tbl_impact[],3,TRUE)</f>
        <v>Bad (0 to -5%)</v>
      </c>
    </row>
    <row r="1218" spans="1:37">
      <c r="A1218" s="1">
        <v>12</v>
      </c>
      <c r="B1218" s="5">
        <v>0.78700000000000003</v>
      </c>
      <c r="C1218" t="s">
        <v>11655</v>
      </c>
      <c r="D1218">
        <v>0</v>
      </c>
      <c r="E1218">
        <v>0</v>
      </c>
      <c r="F1218">
        <v>1</v>
      </c>
      <c r="G1218">
        <v>0</v>
      </c>
      <c r="H1218">
        <v>0</v>
      </c>
      <c r="I1218">
        <v>4</v>
      </c>
      <c r="J1218">
        <v>71</v>
      </c>
      <c r="K1218" t="s">
        <v>29</v>
      </c>
      <c r="L1218">
        <v>4</v>
      </c>
      <c r="M1218">
        <v>29</v>
      </c>
      <c r="N1218" t="s">
        <v>11656</v>
      </c>
      <c r="O1218" t="s">
        <v>5004</v>
      </c>
      <c r="P1218" t="s">
        <v>151</v>
      </c>
      <c r="Q1218" t="s">
        <v>152</v>
      </c>
      <c r="R1218" t="s">
        <v>153</v>
      </c>
      <c r="S1218" t="s">
        <v>69</v>
      </c>
      <c r="T1218" t="s">
        <v>11657</v>
      </c>
      <c r="U1218" t="s">
        <v>11658</v>
      </c>
      <c r="V1218" t="s">
        <v>11622</v>
      </c>
      <c r="X1218" t="str">
        <f>VLOOKUP(pbp!V3968, games!$B$2:$R$40, 3, FALSE)</f>
        <v>2020-11-01T21:25Z</v>
      </c>
      <c r="Y1218">
        <f>VLOOKUP(1*V1218,NFLGames!$H$11:$H$555,1,FALSE)</f>
        <v>401128046</v>
      </c>
      <c r="Z1218">
        <f>VLOOKUP($Y1218, NFLGames!$H$11:$K$555,2,FALSE)</f>
        <v>2019</v>
      </c>
      <c r="AA1218">
        <f>VLOOKUP($Y1218, NFLGames!$H$11:$K$555,3,FALSE)</f>
        <v>8</v>
      </c>
      <c r="AB1218" s="6">
        <f>IF(A1219=0, 0, AH1219-tbl_pbp[[#This Row],[Saints Win %]])</f>
        <v>-2.200000000000002E-2</v>
      </c>
      <c r="AE1218">
        <f>ABS(tbl_pbp[[#This Row],[play.homeScore]]-tbl_pbp[[#This Row],[play.awayScore]])</f>
        <v>0</v>
      </c>
      <c r="AF1218">
        <f>IF(tbl_pbp[[#This Row],[Play Saints Win % Increase]]&gt;=$AF$4,1,0)</f>
        <v>0</v>
      </c>
      <c r="AG1218" t="str">
        <f>VLOOKUP(tbl_pbp[[#This Row],[gameId]], games!$B$2:$T$40, 9, FALSE)</f>
        <v>arizona-cardinals</v>
      </c>
      <c r="AH1218" s="5">
        <f>IF(tbl_pbp[[#This Row],[AwayTeam]] &lt;&gt; "new-orleans-saints", tbl_pbp[[#This Row],[homeWinPercentage]], 1-tbl_pbp[[#This Row],[homeWinPercentage]])</f>
        <v>0.78700000000000003</v>
      </c>
      <c r="AI1218" s="13">
        <f>tbl_pbp[[#This Row],[Kamara]]*tbl_pbp[[#This Row],[Impactful Play]]</f>
        <v>0</v>
      </c>
      <c r="AJ1218" s="13">
        <f>tbl_pbp[[#This Row],[Thomas]]*tbl_pbp[[#This Row],[Impactful Play]]</f>
        <v>0</v>
      </c>
      <c r="AK1218" s="13" t="str">
        <f>VLOOKUP(tbl_pbp[[#This Row],[Play Saints Win % Increase]], tbl_impact[],3,TRUE)</f>
        <v>Bad (0 to -5%)</v>
      </c>
    </row>
    <row r="1219" spans="1:37">
      <c r="A1219" s="1">
        <v>13</v>
      </c>
      <c r="B1219" s="5">
        <v>0.76500000000000001</v>
      </c>
      <c r="C1219" t="s">
        <v>11659</v>
      </c>
      <c r="D1219">
        <v>0</v>
      </c>
      <c r="E1219">
        <v>0</v>
      </c>
      <c r="F1219">
        <v>1</v>
      </c>
      <c r="G1219">
        <v>0</v>
      </c>
      <c r="H1219">
        <v>0</v>
      </c>
      <c r="I1219">
        <v>10</v>
      </c>
      <c r="J1219">
        <v>63</v>
      </c>
      <c r="K1219" t="s">
        <v>11620</v>
      </c>
      <c r="L1219">
        <v>1</v>
      </c>
      <c r="M1219">
        <v>63</v>
      </c>
      <c r="N1219" t="s">
        <v>11660</v>
      </c>
      <c r="O1219" t="s">
        <v>3780</v>
      </c>
      <c r="P1219" t="s">
        <v>30</v>
      </c>
      <c r="Q1219" t="s">
        <v>31</v>
      </c>
      <c r="R1219" t="s">
        <v>32</v>
      </c>
      <c r="S1219" t="s">
        <v>33</v>
      </c>
      <c r="T1219" t="s">
        <v>11653</v>
      </c>
      <c r="U1219" t="s">
        <v>11661</v>
      </c>
      <c r="V1219" t="s">
        <v>11622</v>
      </c>
      <c r="X1219" t="str">
        <f>VLOOKUP(pbp!V3969, games!$B$2:$R$40, 3, FALSE)</f>
        <v>2020-11-01T21:25Z</v>
      </c>
      <c r="Y1219">
        <f>VLOOKUP(1*V1219,NFLGames!$H$11:$H$555,1,FALSE)</f>
        <v>401128046</v>
      </c>
      <c r="Z1219">
        <f>VLOOKUP($Y1219, NFLGames!$H$11:$K$555,2,FALSE)</f>
        <v>2019</v>
      </c>
      <c r="AA1219">
        <f>VLOOKUP($Y1219, NFLGames!$H$11:$K$555,3,FALSE)</f>
        <v>8</v>
      </c>
      <c r="AB1219" s="6">
        <f>IF(A1220=0, 0, AH1220-tbl_pbp[[#This Row],[Saints Win %]])</f>
        <v>-3.0000000000000027E-3</v>
      </c>
      <c r="AE1219">
        <f>ABS(tbl_pbp[[#This Row],[play.homeScore]]-tbl_pbp[[#This Row],[play.awayScore]])</f>
        <v>0</v>
      </c>
      <c r="AF1219">
        <f>IF(tbl_pbp[[#This Row],[Play Saints Win % Increase]]&gt;=$AF$4,1,0)</f>
        <v>0</v>
      </c>
      <c r="AG1219" t="str">
        <f>VLOOKUP(tbl_pbp[[#This Row],[gameId]], games!$B$2:$T$40, 9, FALSE)</f>
        <v>arizona-cardinals</v>
      </c>
      <c r="AH1219" s="5">
        <f>IF(tbl_pbp[[#This Row],[AwayTeam]] &lt;&gt; "new-orleans-saints", tbl_pbp[[#This Row],[homeWinPercentage]], 1-tbl_pbp[[#This Row],[homeWinPercentage]])</f>
        <v>0.76500000000000001</v>
      </c>
      <c r="AI1219" s="13">
        <f>tbl_pbp[[#This Row],[Kamara]]*tbl_pbp[[#This Row],[Impactful Play]]</f>
        <v>0</v>
      </c>
      <c r="AJ1219" s="13">
        <f>tbl_pbp[[#This Row],[Thomas]]*tbl_pbp[[#This Row],[Impactful Play]]</f>
        <v>0</v>
      </c>
      <c r="AK1219" s="13" t="str">
        <f>VLOOKUP(tbl_pbp[[#This Row],[Play Saints Win % Increase]], tbl_impact[],3,TRUE)</f>
        <v>Bad (0 to -5%)</v>
      </c>
    </row>
    <row r="1220" spans="1:37">
      <c r="A1220" s="1">
        <v>14</v>
      </c>
      <c r="B1220" s="5">
        <v>0.76200000000000001</v>
      </c>
      <c r="C1220" t="s">
        <v>11662</v>
      </c>
      <c r="D1220">
        <v>0</v>
      </c>
      <c r="E1220">
        <v>0</v>
      </c>
      <c r="F1220">
        <v>1</v>
      </c>
      <c r="G1220">
        <v>0</v>
      </c>
      <c r="H1220">
        <v>0</v>
      </c>
      <c r="I1220">
        <v>8</v>
      </c>
      <c r="J1220">
        <v>61</v>
      </c>
      <c r="K1220" t="s">
        <v>11620</v>
      </c>
      <c r="L1220">
        <v>2</v>
      </c>
      <c r="M1220">
        <v>61</v>
      </c>
      <c r="N1220" t="s">
        <v>11663</v>
      </c>
      <c r="O1220" t="s">
        <v>7272</v>
      </c>
      <c r="P1220" t="s">
        <v>30</v>
      </c>
      <c r="Q1220" t="s">
        <v>31</v>
      </c>
      <c r="R1220" t="s">
        <v>32</v>
      </c>
      <c r="S1220" t="s">
        <v>73</v>
      </c>
      <c r="T1220" t="s">
        <v>11641</v>
      </c>
      <c r="U1220" t="s">
        <v>11664</v>
      </c>
      <c r="V1220" t="s">
        <v>11622</v>
      </c>
      <c r="X1220" t="str">
        <f>VLOOKUP(pbp!V3970, games!$B$2:$R$40, 3, FALSE)</f>
        <v>2020-11-01T21:25Z</v>
      </c>
      <c r="Y1220">
        <f>VLOOKUP(1*V1220,NFLGames!$H$11:$H$555,1,FALSE)</f>
        <v>401128046</v>
      </c>
      <c r="Z1220">
        <f>VLOOKUP($Y1220, NFLGames!$H$11:$K$555,2,FALSE)</f>
        <v>2019</v>
      </c>
      <c r="AA1220">
        <f>VLOOKUP($Y1220, NFLGames!$H$11:$K$555,3,FALSE)</f>
        <v>8</v>
      </c>
      <c r="AB1220" s="6">
        <f>IF(A1221=0, 0, AH1221-tbl_pbp[[#This Row],[Saints Win %]])</f>
        <v>-3.7000000000000033E-2</v>
      </c>
      <c r="AE1220">
        <f>ABS(tbl_pbp[[#This Row],[play.homeScore]]-tbl_pbp[[#This Row],[play.awayScore]])</f>
        <v>0</v>
      </c>
      <c r="AF1220">
        <f>IF(tbl_pbp[[#This Row],[Play Saints Win % Increase]]&gt;=$AF$4,1,0)</f>
        <v>0</v>
      </c>
      <c r="AG1220" t="str">
        <f>VLOOKUP(tbl_pbp[[#This Row],[gameId]], games!$B$2:$T$40, 9, FALSE)</f>
        <v>arizona-cardinals</v>
      </c>
      <c r="AH1220" s="5">
        <f>IF(tbl_pbp[[#This Row],[AwayTeam]] &lt;&gt; "new-orleans-saints", tbl_pbp[[#This Row],[homeWinPercentage]], 1-tbl_pbp[[#This Row],[homeWinPercentage]])</f>
        <v>0.76200000000000001</v>
      </c>
      <c r="AI1220" s="13">
        <f>tbl_pbp[[#This Row],[Kamara]]*tbl_pbp[[#This Row],[Impactful Play]]</f>
        <v>0</v>
      </c>
      <c r="AJ1220" s="13">
        <f>tbl_pbp[[#This Row],[Thomas]]*tbl_pbp[[#This Row],[Impactful Play]]</f>
        <v>0</v>
      </c>
      <c r="AK1220" s="13" t="str">
        <f>VLOOKUP(tbl_pbp[[#This Row],[Play Saints Win % Increase]], tbl_impact[],3,TRUE)</f>
        <v>Bad (0 to -5%)</v>
      </c>
    </row>
    <row r="1221" spans="1:37">
      <c r="A1221" s="1">
        <v>15</v>
      </c>
      <c r="B1221" s="5">
        <v>0.72499999999999998</v>
      </c>
      <c r="C1221" t="s">
        <v>11665</v>
      </c>
      <c r="D1221">
        <v>0</v>
      </c>
      <c r="E1221">
        <v>0</v>
      </c>
      <c r="F1221">
        <v>1</v>
      </c>
      <c r="G1221">
        <v>0</v>
      </c>
      <c r="H1221">
        <v>0</v>
      </c>
      <c r="I1221">
        <v>10</v>
      </c>
      <c r="J1221">
        <v>14</v>
      </c>
      <c r="K1221" t="s">
        <v>11620</v>
      </c>
      <c r="L1221">
        <v>1</v>
      </c>
      <c r="M1221">
        <v>14</v>
      </c>
      <c r="N1221" t="s">
        <v>11666</v>
      </c>
      <c r="O1221" t="s">
        <v>330</v>
      </c>
      <c r="P1221" t="s">
        <v>45</v>
      </c>
      <c r="Q1221" t="s">
        <v>46</v>
      </c>
      <c r="R1221" t="s">
        <v>47</v>
      </c>
      <c r="S1221" t="s">
        <v>33</v>
      </c>
      <c r="T1221" t="s">
        <v>176</v>
      </c>
      <c r="U1221" t="s">
        <v>177</v>
      </c>
      <c r="V1221" t="s">
        <v>11622</v>
      </c>
      <c r="X1221" t="str">
        <f>VLOOKUP(pbp!V3971, games!$B$2:$R$40, 3, FALSE)</f>
        <v>2020-11-01T21:25Z</v>
      </c>
      <c r="Y1221">
        <f>VLOOKUP(1*V1221,NFLGames!$H$11:$H$555,1,FALSE)</f>
        <v>401128046</v>
      </c>
      <c r="Z1221">
        <f>VLOOKUP($Y1221, NFLGames!$H$11:$K$555,2,FALSE)</f>
        <v>2019</v>
      </c>
      <c r="AA1221">
        <f>VLOOKUP($Y1221, NFLGames!$H$11:$K$555,3,FALSE)</f>
        <v>8</v>
      </c>
      <c r="AB1221" s="6">
        <f>IF(A1222=0, 0, AH1222-tbl_pbp[[#This Row],[Saints Win %]])</f>
        <v>-2.0000000000000018E-3</v>
      </c>
      <c r="AE1221">
        <f>ABS(tbl_pbp[[#This Row],[play.homeScore]]-tbl_pbp[[#This Row],[play.awayScore]])</f>
        <v>0</v>
      </c>
      <c r="AF1221">
        <f>IF(tbl_pbp[[#This Row],[Play Saints Win % Increase]]&gt;=$AF$4,1,0)</f>
        <v>0</v>
      </c>
      <c r="AG1221" t="str">
        <f>VLOOKUP(tbl_pbp[[#This Row],[gameId]], games!$B$2:$T$40, 9, FALSE)</f>
        <v>arizona-cardinals</v>
      </c>
      <c r="AH1221" s="5">
        <f>IF(tbl_pbp[[#This Row],[AwayTeam]] &lt;&gt; "new-orleans-saints", tbl_pbp[[#This Row],[homeWinPercentage]], 1-tbl_pbp[[#This Row],[homeWinPercentage]])</f>
        <v>0.72499999999999998</v>
      </c>
      <c r="AI1221" s="13">
        <f>tbl_pbp[[#This Row],[Kamara]]*tbl_pbp[[#This Row],[Impactful Play]]</f>
        <v>0</v>
      </c>
      <c r="AJ1221" s="13">
        <f>tbl_pbp[[#This Row],[Thomas]]*tbl_pbp[[#This Row],[Impactful Play]]</f>
        <v>0</v>
      </c>
      <c r="AK1221" s="13" t="str">
        <f>VLOOKUP(tbl_pbp[[#This Row],[Play Saints Win % Increase]], tbl_impact[],3,TRUE)</f>
        <v>Bad (0 to -5%)</v>
      </c>
    </row>
    <row r="1222" spans="1:37">
      <c r="A1222" s="1">
        <v>16</v>
      </c>
      <c r="B1222" s="5">
        <v>0.72299999999999998</v>
      </c>
      <c r="C1222" t="s">
        <v>11667</v>
      </c>
      <c r="D1222">
        <v>0</v>
      </c>
      <c r="E1222">
        <v>0</v>
      </c>
      <c r="F1222">
        <v>1</v>
      </c>
      <c r="G1222">
        <v>0</v>
      </c>
      <c r="H1222">
        <v>0</v>
      </c>
      <c r="I1222">
        <v>10</v>
      </c>
      <c r="J1222">
        <v>14</v>
      </c>
      <c r="K1222" t="s">
        <v>11620</v>
      </c>
      <c r="L1222">
        <v>2</v>
      </c>
      <c r="M1222">
        <v>14</v>
      </c>
      <c r="N1222" t="s">
        <v>11668</v>
      </c>
      <c r="O1222" t="s">
        <v>8852</v>
      </c>
      <c r="P1222" t="s">
        <v>45</v>
      </c>
      <c r="Q1222" t="s">
        <v>46</v>
      </c>
      <c r="R1222" t="s">
        <v>47</v>
      </c>
      <c r="S1222" t="s">
        <v>120</v>
      </c>
      <c r="T1222" t="s">
        <v>176</v>
      </c>
      <c r="U1222" t="s">
        <v>2689</v>
      </c>
      <c r="V1222" t="s">
        <v>11622</v>
      </c>
      <c r="X1222" t="str">
        <f>VLOOKUP(pbp!V3972, games!$B$2:$R$40, 3, FALSE)</f>
        <v>2020-11-01T21:25Z</v>
      </c>
      <c r="Y1222">
        <f>VLOOKUP(1*V1222,NFLGames!$H$11:$H$555,1,FALSE)</f>
        <v>401128046</v>
      </c>
      <c r="Z1222">
        <f>VLOOKUP($Y1222, NFLGames!$H$11:$K$555,2,FALSE)</f>
        <v>2019</v>
      </c>
      <c r="AA1222">
        <f>VLOOKUP($Y1222, NFLGames!$H$11:$K$555,3,FALSE)</f>
        <v>8</v>
      </c>
      <c r="AB1222" s="6">
        <f>IF(A1223=0, 0, AH1223-tbl_pbp[[#This Row],[Saints Win %]])</f>
        <v>2.7000000000000024E-2</v>
      </c>
      <c r="AE1222">
        <f>ABS(tbl_pbp[[#This Row],[play.homeScore]]-tbl_pbp[[#This Row],[play.awayScore]])</f>
        <v>0</v>
      </c>
      <c r="AF1222">
        <f>IF(tbl_pbp[[#This Row],[Play Saints Win % Increase]]&gt;=$AF$4,1,0)</f>
        <v>0</v>
      </c>
      <c r="AG1222" t="str">
        <f>VLOOKUP(tbl_pbp[[#This Row],[gameId]], games!$B$2:$T$40, 9, FALSE)</f>
        <v>arizona-cardinals</v>
      </c>
      <c r="AH1222" s="5">
        <f>IF(tbl_pbp[[#This Row],[AwayTeam]] &lt;&gt; "new-orleans-saints", tbl_pbp[[#This Row],[homeWinPercentage]], 1-tbl_pbp[[#This Row],[homeWinPercentage]])</f>
        <v>0.72299999999999998</v>
      </c>
      <c r="AI1222" s="13">
        <f>tbl_pbp[[#This Row],[Kamara]]*tbl_pbp[[#This Row],[Impactful Play]]</f>
        <v>0</v>
      </c>
      <c r="AJ1222" s="13">
        <f>tbl_pbp[[#This Row],[Thomas]]*tbl_pbp[[#This Row],[Impactful Play]]</f>
        <v>0</v>
      </c>
      <c r="AK1222" s="13" t="str">
        <f>VLOOKUP(tbl_pbp[[#This Row],[Play Saints Win % Increase]], tbl_impact[],3,TRUE)</f>
        <v>Scented (0 to +5%)</v>
      </c>
    </row>
    <row r="1223" spans="1:37">
      <c r="A1223" s="1">
        <v>17</v>
      </c>
      <c r="B1223" s="5">
        <v>0.75</v>
      </c>
      <c r="C1223" t="s">
        <v>11669</v>
      </c>
      <c r="D1223">
        <v>0</v>
      </c>
      <c r="E1223">
        <v>0</v>
      </c>
      <c r="F1223">
        <v>1</v>
      </c>
      <c r="G1223">
        <v>0</v>
      </c>
      <c r="H1223">
        <v>0</v>
      </c>
      <c r="I1223">
        <v>7</v>
      </c>
      <c r="J1223">
        <v>11</v>
      </c>
      <c r="K1223" t="s">
        <v>11620</v>
      </c>
      <c r="L1223">
        <v>3</v>
      </c>
      <c r="M1223">
        <v>11</v>
      </c>
      <c r="N1223" t="s">
        <v>11670</v>
      </c>
      <c r="O1223" t="s">
        <v>2661</v>
      </c>
      <c r="P1223" t="s">
        <v>30</v>
      </c>
      <c r="Q1223" t="s">
        <v>31</v>
      </c>
      <c r="R1223" t="s">
        <v>32</v>
      </c>
      <c r="S1223" t="s">
        <v>212</v>
      </c>
      <c r="T1223" t="s">
        <v>442</v>
      </c>
      <c r="U1223" t="s">
        <v>3939</v>
      </c>
      <c r="V1223" t="s">
        <v>11622</v>
      </c>
      <c r="X1223" t="str">
        <f>VLOOKUP(pbp!V3973, games!$B$2:$R$40, 3, FALSE)</f>
        <v>2020-11-01T21:25Z</v>
      </c>
      <c r="Y1223">
        <f>VLOOKUP(1*V1223,NFLGames!$H$11:$H$555,1,FALSE)</f>
        <v>401128046</v>
      </c>
      <c r="Z1223">
        <f>VLOOKUP($Y1223, NFLGames!$H$11:$K$555,2,FALSE)</f>
        <v>2019</v>
      </c>
      <c r="AA1223">
        <f>VLOOKUP($Y1223, NFLGames!$H$11:$K$555,3,FALSE)</f>
        <v>8</v>
      </c>
      <c r="AB1223" s="6">
        <f>IF(A1224=0, 0, AH1224-tbl_pbp[[#This Row],[Saints Win %]])</f>
        <v>-1.2000000000000011E-2</v>
      </c>
      <c r="AE1223">
        <f>ABS(tbl_pbp[[#This Row],[play.homeScore]]-tbl_pbp[[#This Row],[play.awayScore]])</f>
        <v>0</v>
      </c>
      <c r="AF1223">
        <f>IF(tbl_pbp[[#This Row],[Play Saints Win % Increase]]&gt;=$AF$4,1,0)</f>
        <v>0</v>
      </c>
      <c r="AG1223" t="str">
        <f>VLOOKUP(tbl_pbp[[#This Row],[gameId]], games!$B$2:$T$40, 9, FALSE)</f>
        <v>arizona-cardinals</v>
      </c>
      <c r="AH1223" s="5">
        <f>IF(tbl_pbp[[#This Row],[AwayTeam]] &lt;&gt; "new-orleans-saints", tbl_pbp[[#This Row],[homeWinPercentage]], 1-tbl_pbp[[#This Row],[homeWinPercentage]])</f>
        <v>0.75</v>
      </c>
      <c r="AI1223" s="13">
        <f>tbl_pbp[[#This Row],[Kamara]]*tbl_pbp[[#This Row],[Impactful Play]]</f>
        <v>0</v>
      </c>
      <c r="AJ1223" s="13">
        <f>tbl_pbp[[#This Row],[Thomas]]*tbl_pbp[[#This Row],[Impactful Play]]</f>
        <v>0</v>
      </c>
      <c r="AK1223" s="13" t="str">
        <f>VLOOKUP(tbl_pbp[[#This Row],[Play Saints Win % Increase]], tbl_impact[],3,TRUE)</f>
        <v>Bad (0 to -5%)</v>
      </c>
    </row>
    <row r="1224" spans="1:37">
      <c r="A1224" s="1">
        <v>18</v>
      </c>
      <c r="B1224" s="5">
        <v>0.73799999999999999</v>
      </c>
      <c r="C1224" t="s">
        <v>11671</v>
      </c>
      <c r="D1224">
        <v>0</v>
      </c>
      <c r="E1224">
        <v>0</v>
      </c>
      <c r="F1224">
        <v>1</v>
      </c>
      <c r="G1224">
        <v>0</v>
      </c>
      <c r="H1224">
        <v>0</v>
      </c>
      <c r="I1224">
        <v>9</v>
      </c>
      <c r="J1224">
        <v>13</v>
      </c>
      <c r="K1224" t="s">
        <v>11620</v>
      </c>
      <c r="L1224">
        <v>4</v>
      </c>
      <c r="M1224">
        <v>13</v>
      </c>
      <c r="N1224" t="s">
        <v>11672</v>
      </c>
      <c r="O1224" t="s">
        <v>661</v>
      </c>
      <c r="P1224" t="s">
        <v>124</v>
      </c>
      <c r="Q1224" t="s">
        <v>125</v>
      </c>
      <c r="R1224" t="s">
        <v>126</v>
      </c>
      <c r="V1224" t="s">
        <v>11622</v>
      </c>
      <c r="X1224" t="str">
        <f>VLOOKUP(pbp!V3974, games!$B$2:$R$40, 3, FALSE)</f>
        <v>2020-11-01T21:25Z</v>
      </c>
      <c r="Y1224">
        <f>VLOOKUP(1*V1224,NFLGames!$H$11:$H$555,1,FALSE)</f>
        <v>401128046</v>
      </c>
      <c r="Z1224">
        <f>VLOOKUP($Y1224, NFLGames!$H$11:$K$555,2,FALSE)</f>
        <v>2019</v>
      </c>
      <c r="AA1224">
        <f>VLOOKUP($Y1224, NFLGames!$H$11:$K$555,3,FALSE)</f>
        <v>8</v>
      </c>
      <c r="AB1224" s="6">
        <f>IF(A1225=0, 0, AH1225-tbl_pbp[[#This Row],[Saints Win %]])</f>
        <v>-5.0000000000000044E-3</v>
      </c>
      <c r="AE1224">
        <f>ABS(tbl_pbp[[#This Row],[play.homeScore]]-tbl_pbp[[#This Row],[play.awayScore]])</f>
        <v>0</v>
      </c>
      <c r="AF1224">
        <f>IF(tbl_pbp[[#This Row],[Play Saints Win % Increase]]&gt;=$AF$4,1,0)</f>
        <v>0</v>
      </c>
      <c r="AG1224" t="str">
        <f>VLOOKUP(tbl_pbp[[#This Row],[gameId]], games!$B$2:$T$40, 9, FALSE)</f>
        <v>arizona-cardinals</v>
      </c>
      <c r="AH1224" s="5">
        <f>IF(tbl_pbp[[#This Row],[AwayTeam]] &lt;&gt; "new-orleans-saints", tbl_pbp[[#This Row],[homeWinPercentage]], 1-tbl_pbp[[#This Row],[homeWinPercentage]])</f>
        <v>0.73799999999999999</v>
      </c>
      <c r="AI1224" s="13">
        <f>tbl_pbp[[#This Row],[Kamara]]*tbl_pbp[[#This Row],[Impactful Play]]</f>
        <v>0</v>
      </c>
      <c r="AJ1224" s="13">
        <f>tbl_pbp[[#This Row],[Thomas]]*tbl_pbp[[#This Row],[Impactful Play]]</f>
        <v>0</v>
      </c>
      <c r="AK1224" s="13" t="str">
        <f>VLOOKUP(tbl_pbp[[#This Row],[Play Saints Win % Increase]], tbl_impact[],3,TRUE)</f>
        <v>Bad (0 to -5%)</v>
      </c>
    </row>
    <row r="1225" spans="1:37">
      <c r="A1225" s="1">
        <v>19</v>
      </c>
      <c r="B1225" s="5">
        <v>0.73299999999999998</v>
      </c>
      <c r="C1225" t="s">
        <v>11673</v>
      </c>
      <c r="D1225">
        <v>0</v>
      </c>
      <c r="E1225">
        <v>0</v>
      </c>
      <c r="F1225">
        <v>1</v>
      </c>
      <c r="G1225">
        <v>0</v>
      </c>
      <c r="H1225">
        <v>3</v>
      </c>
      <c r="I1225">
        <v>9</v>
      </c>
      <c r="J1225">
        <v>13</v>
      </c>
      <c r="K1225" t="s">
        <v>11620</v>
      </c>
      <c r="L1225">
        <v>4</v>
      </c>
      <c r="M1225">
        <v>13</v>
      </c>
      <c r="N1225" t="s">
        <v>11674</v>
      </c>
      <c r="O1225" t="s">
        <v>5793</v>
      </c>
      <c r="P1225" t="s">
        <v>187</v>
      </c>
      <c r="Q1225" t="s">
        <v>188</v>
      </c>
      <c r="R1225" t="s">
        <v>189</v>
      </c>
      <c r="S1225" t="s">
        <v>183</v>
      </c>
      <c r="T1225" t="s">
        <v>184</v>
      </c>
      <c r="U1225" t="s">
        <v>185</v>
      </c>
      <c r="V1225" t="s">
        <v>11622</v>
      </c>
      <c r="X1225" t="str">
        <f>VLOOKUP(pbp!V3975, games!$B$2:$R$40, 3, FALSE)</f>
        <v>2020-11-01T21:25Z</v>
      </c>
      <c r="Y1225">
        <f>VLOOKUP(1*V1225,NFLGames!$H$11:$H$555,1,FALSE)</f>
        <v>401128046</v>
      </c>
      <c r="Z1225">
        <f>VLOOKUP($Y1225, NFLGames!$H$11:$K$555,2,FALSE)</f>
        <v>2019</v>
      </c>
      <c r="AA1225">
        <f>VLOOKUP($Y1225, NFLGames!$H$11:$K$555,3,FALSE)</f>
        <v>8</v>
      </c>
      <c r="AB1225" s="6">
        <f>IF(A1226=0, 0, AH1226-tbl_pbp[[#This Row],[Saints Win %]])</f>
        <v>3.0000000000000027E-3</v>
      </c>
      <c r="AE1225">
        <f>ABS(tbl_pbp[[#This Row],[play.homeScore]]-tbl_pbp[[#This Row],[play.awayScore]])</f>
        <v>3</v>
      </c>
      <c r="AF1225">
        <f>IF(tbl_pbp[[#This Row],[Play Saints Win % Increase]]&gt;=$AF$4,1,0)</f>
        <v>0</v>
      </c>
      <c r="AG1225" t="str">
        <f>VLOOKUP(tbl_pbp[[#This Row],[gameId]], games!$B$2:$T$40, 9, FALSE)</f>
        <v>arizona-cardinals</v>
      </c>
      <c r="AH1225" s="5">
        <f>IF(tbl_pbp[[#This Row],[AwayTeam]] &lt;&gt; "new-orleans-saints", tbl_pbp[[#This Row],[homeWinPercentage]], 1-tbl_pbp[[#This Row],[homeWinPercentage]])</f>
        <v>0.73299999999999998</v>
      </c>
      <c r="AI1225" s="13">
        <f>tbl_pbp[[#This Row],[Kamara]]*tbl_pbp[[#This Row],[Impactful Play]]</f>
        <v>0</v>
      </c>
      <c r="AJ1225" s="13">
        <f>tbl_pbp[[#This Row],[Thomas]]*tbl_pbp[[#This Row],[Impactful Play]]</f>
        <v>0</v>
      </c>
      <c r="AK1225" s="13" t="str">
        <f>VLOOKUP(tbl_pbp[[#This Row],[Play Saints Win % Increase]], tbl_impact[],3,TRUE)</f>
        <v>Scented (0 to +5%)</v>
      </c>
    </row>
    <row r="1226" spans="1:37">
      <c r="A1226" s="1">
        <v>20</v>
      </c>
      <c r="B1226" s="5">
        <v>0.73599999999999999</v>
      </c>
      <c r="C1226" t="s">
        <v>11675</v>
      </c>
      <c r="D1226">
        <v>0</v>
      </c>
      <c r="E1226">
        <v>0</v>
      </c>
      <c r="F1226">
        <v>1</v>
      </c>
      <c r="G1226">
        <v>0</v>
      </c>
      <c r="H1226">
        <v>3</v>
      </c>
      <c r="I1226">
        <v>0</v>
      </c>
      <c r="J1226">
        <v>65</v>
      </c>
      <c r="K1226" t="s">
        <v>11620</v>
      </c>
      <c r="L1226">
        <v>0</v>
      </c>
      <c r="M1226">
        <v>65</v>
      </c>
      <c r="N1226" t="s">
        <v>11621</v>
      </c>
      <c r="O1226" t="s">
        <v>5793</v>
      </c>
      <c r="P1226" t="s">
        <v>25</v>
      </c>
      <c r="Q1226" t="s">
        <v>26</v>
      </c>
      <c r="R1226" t="s">
        <v>27</v>
      </c>
      <c r="V1226" t="s">
        <v>11622</v>
      </c>
      <c r="X1226" t="str">
        <f>VLOOKUP(pbp!V3976, games!$B$2:$R$40, 3, FALSE)</f>
        <v>2020-11-01T21:25Z</v>
      </c>
      <c r="Y1226">
        <f>VLOOKUP(1*V1226,NFLGames!$H$11:$H$555,1,FALSE)</f>
        <v>401128046</v>
      </c>
      <c r="Z1226">
        <f>VLOOKUP($Y1226, NFLGames!$H$11:$K$555,2,FALSE)</f>
        <v>2019</v>
      </c>
      <c r="AA1226">
        <f>VLOOKUP($Y1226, NFLGames!$H$11:$K$555,3,FALSE)</f>
        <v>8</v>
      </c>
      <c r="AB1226" s="6">
        <f>IF(A1227=0, 0, AH1227-tbl_pbp[[#This Row],[Saints Win %]])</f>
        <v>-2.4000000000000021E-2</v>
      </c>
      <c r="AE1226">
        <f>ABS(tbl_pbp[[#This Row],[play.homeScore]]-tbl_pbp[[#This Row],[play.awayScore]])</f>
        <v>3</v>
      </c>
      <c r="AF1226">
        <f>IF(tbl_pbp[[#This Row],[Play Saints Win % Increase]]&gt;=$AF$4,1,0)</f>
        <v>0</v>
      </c>
      <c r="AG1226" t="str">
        <f>VLOOKUP(tbl_pbp[[#This Row],[gameId]], games!$B$2:$T$40, 9, FALSE)</f>
        <v>arizona-cardinals</v>
      </c>
      <c r="AH1226" s="5">
        <f>IF(tbl_pbp[[#This Row],[AwayTeam]] &lt;&gt; "new-orleans-saints", tbl_pbp[[#This Row],[homeWinPercentage]], 1-tbl_pbp[[#This Row],[homeWinPercentage]])</f>
        <v>0.73599999999999999</v>
      </c>
      <c r="AI1226" s="13">
        <f>tbl_pbp[[#This Row],[Kamara]]*tbl_pbp[[#This Row],[Impactful Play]]</f>
        <v>0</v>
      </c>
      <c r="AJ1226" s="13">
        <f>tbl_pbp[[#This Row],[Thomas]]*tbl_pbp[[#This Row],[Impactful Play]]</f>
        <v>0</v>
      </c>
      <c r="AK1226" s="13" t="str">
        <f>VLOOKUP(tbl_pbp[[#This Row],[Play Saints Win % Increase]], tbl_impact[],3,TRUE)</f>
        <v>Bad (0 to -5%)</v>
      </c>
    </row>
    <row r="1227" spans="1:37">
      <c r="A1227" s="1">
        <v>21</v>
      </c>
      <c r="B1227" s="5">
        <v>0.71199999999999997</v>
      </c>
      <c r="C1227" t="s">
        <v>11676</v>
      </c>
      <c r="D1227">
        <v>0</v>
      </c>
      <c r="E1227">
        <v>0</v>
      </c>
      <c r="F1227">
        <v>1</v>
      </c>
      <c r="G1227">
        <v>0</v>
      </c>
      <c r="H1227">
        <v>3</v>
      </c>
      <c r="I1227">
        <v>10</v>
      </c>
      <c r="J1227">
        <v>25</v>
      </c>
      <c r="K1227" t="s">
        <v>29</v>
      </c>
      <c r="L1227">
        <v>1</v>
      </c>
      <c r="M1227">
        <v>75</v>
      </c>
      <c r="N1227" t="s">
        <v>11677</v>
      </c>
      <c r="O1227" t="s">
        <v>5793</v>
      </c>
      <c r="P1227" t="s">
        <v>30</v>
      </c>
      <c r="Q1227" t="s">
        <v>31</v>
      </c>
      <c r="R1227" t="s">
        <v>32</v>
      </c>
      <c r="S1227" t="s">
        <v>33</v>
      </c>
      <c r="T1227" t="s">
        <v>34</v>
      </c>
      <c r="U1227" t="s">
        <v>35</v>
      </c>
      <c r="V1227" t="s">
        <v>11622</v>
      </c>
      <c r="X1227" t="str">
        <f>VLOOKUP(pbp!V3977, games!$B$2:$R$40, 3, FALSE)</f>
        <v>2020-11-01T21:25Z</v>
      </c>
      <c r="Y1227">
        <f>VLOOKUP(1*V1227,NFLGames!$H$11:$H$555,1,FALSE)</f>
        <v>401128046</v>
      </c>
      <c r="Z1227">
        <f>VLOOKUP($Y1227, NFLGames!$H$11:$K$555,2,FALSE)</f>
        <v>2019</v>
      </c>
      <c r="AA1227">
        <f>VLOOKUP($Y1227, NFLGames!$H$11:$K$555,3,FALSE)</f>
        <v>8</v>
      </c>
      <c r="AB1227" s="6">
        <f>IF(A1228=0, 0, AH1228-tbl_pbp[[#This Row],[Saints Win %]])</f>
        <v>3.3000000000000029E-2</v>
      </c>
      <c r="AE1227">
        <f>ABS(tbl_pbp[[#This Row],[play.homeScore]]-tbl_pbp[[#This Row],[play.awayScore]])</f>
        <v>3</v>
      </c>
      <c r="AF1227">
        <f>IF(tbl_pbp[[#This Row],[Play Saints Win % Increase]]&gt;=$AF$4,1,0)</f>
        <v>0</v>
      </c>
      <c r="AG1227" t="str">
        <f>VLOOKUP(tbl_pbp[[#This Row],[gameId]], games!$B$2:$T$40, 9, FALSE)</f>
        <v>arizona-cardinals</v>
      </c>
      <c r="AH1227" s="5">
        <f>IF(tbl_pbp[[#This Row],[AwayTeam]] &lt;&gt; "new-orleans-saints", tbl_pbp[[#This Row],[homeWinPercentage]], 1-tbl_pbp[[#This Row],[homeWinPercentage]])</f>
        <v>0.71199999999999997</v>
      </c>
      <c r="AI1227" s="13">
        <f>tbl_pbp[[#This Row],[Kamara]]*tbl_pbp[[#This Row],[Impactful Play]]</f>
        <v>0</v>
      </c>
      <c r="AJ1227" s="13">
        <f>tbl_pbp[[#This Row],[Thomas]]*tbl_pbp[[#This Row],[Impactful Play]]</f>
        <v>0</v>
      </c>
      <c r="AK1227" s="13" t="str">
        <f>VLOOKUP(tbl_pbp[[#This Row],[Play Saints Win % Increase]], tbl_impact[],3,TRUE)</f>
        <v>Scented (0 to +5%)</v>
      </c>
    </row>
    <row r="1228" spans="1:37">
      <c r="A1228" s="1">
        <v>22</v>
      </c>
      <c r="B1228" s="5">
        <v>0.745</v>
      </c>
      <c r="C1228" t="s">
        <v>11678</v>
      </c>
      <c r="D1228">
        <v>0</v>
      </c>
      <c r="E1228">
        <v>0</v>
      </c>
      <c r="F1228">
        <v>1</v>
      </c>
      <c r="G1228">
        <v>0</v>
      </c>
      <c r="H1228">
        <v>3</v>
      </c>
      <c r="I1228">
        <v>9</v>
      </c>
      <c r="J1228">
        <v>26</v>
      </c>
      <c r="K1228" t="s">
        <v>29</v>
      </c>
      <c r="L1228">
        <v>2</v>
      </c>
      <c r="M1228">
        <v>74</v>
      </c>
      <c r="N1228" t="s">
        <v>11679</v>
      </c>
      <c r="O1228" t="s">
        <v>3211</v>
      </c>
      <c r="P1228" t="s">
        <v>45</v>
      </c>
      <c r="Q1228" t="s">
        <v>46</v>
      </c>
      <c r="R1228" t="s">
        <v>47</v>
      </c>
      <c r="S1228" t="s">
        <v>210</v>
      </c>
      <c r="T1228" t="s">
        <v>221</v>
      </c>
      <c r="U1228" t="s">
        <v>2581</v>
      </c>
      <c r="V1228" t="s">
        <v>11622</v>
      </c>
      <c r="X1228" t="str">
        <f>VLOOKUP(pbp!V3978, games!$B$2:$R$40, 3, FALSE)</f>
        <v>2020-11-01T21:25Z</v>
      </c>
      <c r="Y1228">
        <f>VLOOKUP(1*V1228,NFLGames!$H$11:$H$555,1,FALSE)</f>
        <v>401128046</v>
      </c>
      <c r="Z1228">
        <f>VLOOKUP($Y1228, NFLGames!$H$11:$K$555,2,FALSE)</f>
        <v>2019</v>
      </c>
      <c r="AA1228">
        <f>VLOOKUP($Y1228, NFLGames!$H$11:$K$555,3,FALSE)</f>
        <v>8</v>
      </c>
      <c r="AB1228" s="6">
        <f>IF(A1229=0, 0, AH1229-tbl_pbp[[#This Row],[Saints Win %]])</f>
        <v>7.0000000000000062E-3</v>
      </c>
      <c r="AE1228">
        <f>ABS(tbl_pbp[[#This Row],[play.homeScore]]-tbl_pbp[[#This Row],[play.awayScore]])</f>
        <v>3</v>
      </c>
      <c r="AF1228">
        <f>IF(tbl_pbp[[#This Row],[Play Saints Win % Increase]]&gt;=$AF$4,1,0)</f>
        <v>0</v>
      </c>
      <c r="AG1228" t="str">
        <f>VLOOKUP(tbl_pbp[[#This Row],[gameId]], games!$B$2:$T$40, 9, FALSE)</f>
        <v>arizona-cardinals</v>
      </c>
      <c r="AH1228" s="5">
        <f>IF(tbl_pbp[[#This Row],[AwayTeam]] &lt;&gt; "new-orleans-saints", tbl_pbp[[#This Row],[homeWinPercentage]], 1-tbl_pbp[[#This Row],[homeWinPercentage]])</f>
        <v>0.745</v>
      </c>
      <c r="AI1228" s="13">
        <f>tbl_pbp[[#This Row],[Kamara]]*tbl_pbp[[#This Row],[Impactful Play]]</f>
        <v>0</v>
      </c>
      <c r="AJ1228" s="13">
        <f>tbl_pbp[[#This Row],[Thomas]]*tbl_pbp[[#This Row],[Impactful Play]]</f>
        <v>0</v>
      </c>
      <c r="AK1228" s="13" t="str">
        <f>VLOOKUP(tbl_pbp[[#This Row],[Play Saints Win % Increase]], tbl_impact[],3,TRUE)</f>
        <v>Scented (0 to +5%)</v>
      </c>
    </row>
    <row r="1229" spans="1:37">
      <c r="A1229" s="1">
        <v>23</v>
      </c>
      <c r="B1229" s="5">
        <v>0.752</v>
      </c>
      <c r="C1229" t="s">
        <v>11680</v>
      </c>
      <c r="D1229">
        <v>0</v>
      </c>
      <c r="E1229">
        <v>0</v>
      </c>
      <c r="F1229">
        <v>1</v>
      </c>
      <c r="G1229">
        <v>0</v>
      </c>
      <c r="H1229">
        <v>3</v>
      </c>
      <c r="I1229">
        <v>10</v>
      </c>
      <c r="J1229">
        <v>36</v>
      </c>
      <c r="K1229" t="s">
        <v>29</v>
      </c>
      <c r="L1229">
        <v>1</v>
      </c>
      <c r="M1229">
        <v>64</v>
      </c>
      <c r="N1229" t="s">
        <v>11681</v>
      </c>
      <c r="O1229" t="s">
        <v>786</v>
      </c>
      <c r="P1229" t="s">
        <v>94</v>
      </c>
      <c r="Q1229" t="s">
        <v>95</v>
      </c>
      <c r="R1229" t="s">
        <v>96</v>
      </c>
      <c r="S1229" t="s">
        <v>33</v>
      </c>
      <c r="T1229" t="s">
        <v>296</v>
      </c>
      <c r="U1229" t="s">
        <v>297</v>
      </c>
      <c r="V1229" t="s">
        <v>11622</v>
      </c>
      <c r="X1229" t="str">
        <f>VLOOKUP(pbp!V3979, games!$B$2:$R$40, 3, FALSE)</f>
        <v>2020-11-01T21:25Z</v>
      </c>
      <c r="Y1229">
        <f>VLOOKUP(1*V1229,NFLGames!$H$11:$H$555,1,FALSE)</f>
        <v>401128046</v>
      </c>
      <c r="Z1229">
        <f>VLOOKUP($Y1229, NFLGames!$H$11:$K$555,2,FALSE)</f>
        <v>2019</v>
      </c>
      <c r="AA1229">
        <f>VLOOKUP($Y1229, NFLGames!$H$11:$K$555,3,FALSE)</f>
        <v>8</v>
      </c>
      <c r="AB1229" s="6">
        <f>IF(A1230=0, 0, AH1230-tbl_pbp[[#This Row],[Saints Win %]])</f>
        <v>5.0000000000000044E-3</v>
      </c>
      <c r="AE1229">
        <f>ABS(tbl_pbp[[#This Row],[play.homeScore]]-tbl_pbp[[#This Row],[play.awayScore]])</f>
        <v>3</v>
      </c>
      <c r="AF1229">
        <f>IF(tbl_pbp[[#This Row],[Play Saints Win % Increase]]&gt;=$AF$4,1,0)</f>
        <v>0</v>
      </c>
      <c r="AG1229" t="str">
        <f>VLOOKUP(tbl_pbp[[#This Row],[gameId]], games!$B$2:$T$40, 9, FALSE)</f>
        <v>arizona-cardinals</v>
      </c>
      <c r="AH1229" s="5">
        <f>IF(tbl_pbp[[#This Row],[AwayTeam]] &lt;&gt; "new-orleans-saints", tbl_pbp[[#This Row],[homeWinPercentage]], 1-tbl_pbp[[#This Row],[homeWinPercentage]])</f>
        <v>0.752</v>
      </c>
      <c r="AI1229" s="13">
        <f>tbl_pbp[[#This Row],[Kamara]]*tbl_pbp[[#This Row],[Impactful Play]]</f>
        <v>0</v>
      </c>
      <c r="AJ1229" s="13">
        <f>tbl_pbp[[#This Row],[Thomas]]*tbl_pbp[[#This Row],[Impactful Play]]</f>
        <v>0</v>
      </c>
      <c r="AK1229" s="13" t="str">
        <f>VLOOKUP(tbl_pbp[[#This Row],[Play Saints Win % Increase]], tbl_impact[],3,TRUE)</f>
        <v>Scented (0 to +5%)</v>
      </c>
    </row>
    <row r="1230" spans="1:37">
      <c r="A1230" s="1">
        <v>24</v>
      </c>
      <c r="B1230" s="5">
        <v>0.75700000000000001</v>
      </c>
      <c r="C1230" t="s">
        <v>11682</v>
      </c>
      <c r="D1230">
        <v>0</v>
      </c>
      <c r="E1230">
        <v>0</v>
      </c>
      <c r="F1230">
        <v>1</v>
      </c>
      <c r="G1230">
        <v>0</v>
      </c>
      <c r="H1230">
        <v>3</v>
      </c>
      <c r="I1230">
        <v>5</v>
      </c>
      <c r="J1230">
        <v>41</v>
      </c>
      <c r="K1230" t="s">
        <v>29</v>
      </c>
      <c r="L1230">
        <v>1</v>
      </c>
      <c r="M1230">
        <v>59</v>
      </c>
      <c r="N1230" t="s">
        <v>11683</v>
      </c>
      <c r="O1230" t="s">
        <v>1129</v>
      </c>
      <c r="P1230" t="s">
        <v>30</v>
      </c>
      <c r="Q1230" t="s">
        <v>31</v>
      </c>
      <c r="R1230" t="s">
        <v>32</v>
      </c>
      <c r="S1230" t="s">
        <v>99</v>
      </c>
      <c r="T1230" t="s">
        <v>299</v>
      </c>
      <c r="U1230" t="s">
        <v>11684</v>
      </c>
      <c r="V1230" t="s">
        <v>11622</v>
      </c>
      <c r="X1230" t="str">
        <f>VLOOKUP(pbp!V3980, games!$B$2:$R$40, 3, FALSE)</f>
        <v>2020-11-01T21:25Z</v>
      </c>
      <c r="Y1230">
        <f>VLOOKUP(1*V1230,NFLGames!$H$11:$H$555,1,FALSE)</f>
        <v>401128046</v>
      </c>
      <c r="Z1230">
        <f>VLOOKUP($Y1230, NFLGames!$H$11:$K$555,2,FALSE)</f>
        <v>2019</v>
      </c>
      <c r="AA1230">
        <f>VLOOKUP($Y1230, NFLGames!$H$11:$K$555,3,FALSE)</f>
        <v>8</v>
      </c>
      <c r="AB1230" s="6">
        <f>IF(A1231=0, 0, AH1231-tbl_pbp[[#This Row],[Saints Win %]])</f>
        <v>-1.9000000000000017E-2</v>
      </c>
      <c r="AE1230">
        <f>ABS(tbl_pbp[[#This Row],[play.homeScore]]-tbl_pbp[[#This Row],[play.awayScore]])</f>
        <v>3</v>
      </c>
      <c r="AF1230">
        <f>IF(tbl_pbp[[#This Row],[Play Saints Win % Increase]]&gt;=$AF$4,1,0)</f>
        <v>0</v>
      </c>
      <c r="AG1230" t="str">
        <f>VLOOKUP(tbl_pbp[[#This Row],[gameId]], games!$B$2:$T$40, 9, FALSE)</f>
        <v>arizona-cardinals</v>
      </c>
      <c r="AH1230" s="5">
        <f>IF(tbl_pbp[[#This Row],[AwayTeam]] &lt;&gt; "new-orleans-saints", tbl_pbp[[#This Row],[homeWinPercentage]], 1-tbl_pbp[[#This Row],[homeWinPercentage]])</f>
        <v>0.75700000000000001</v>
      </c>
      <c r="AI1230" s="13">
        <f>tbl_pbp[[#This Row],[Kamara]]*tbl_pbp[[#This Row],[Impactful Play]]</f>
        <v>0</v>
      </c>
      <c r="AJ1230" s="13">
        <f>tbl_pbp[[#This Row],[Thomas]]*tbl_pbp[[#This Row],[Impactful Play]]</f>
        <v>0</v>
      </c>
      <c r="AK1230" s="13" t="str">
        <f>VLOOKUP(tbl_pbp[[#This Row],[Play Saints Win % Increase]], tbl_impact[],3,TRUE)</f>
        <v>Bad (0 to -5%)</v>
      </c>
    </row>
    <row r="1231" spans="1:37">
      <c r="A1231" s="1">
        <v>25</v>
      </c>
      <c r="B1231" s="5">
        <v>0.73799999999999999</v>
      </c>
      <c r="C1231" t="s">
        <v>11685</v>
      </c>
      <c r="D1231">
        <v>0</v>
      </c>
      <c r="E1231">
        <v>0</v>
      </c>
      <c r="F1231">
        <v>1</v>
      </c>
      <c r="G1231">
        <v>0</v>
      </c>
      <c r="H1231">
        <v>3</v>
      </c>
      <c r="I1231">
        <v>10</v>
      </c>
      <c r="J1231">
        <v>51</v>
      </c>
      <c r="K1231" t="s">
        <v>29</v>
      </c>
      <c r="L1231">
        <v>1</v>
      </c>
      <c r="M1231">
        <v>49</v>
      </c>
      <c r="N1231" t="s">
        <v>11686</v>
      </c>
      <c r="O1231" t="s">
        <v>8455</v>
      </c>
      <c r="P1231" t="s">
        <v>45</v>
      </c>
      <c r="Q1231" t="s">
        <v>46</v>
      </c>
      <c r="R1231" t="s">
        <v>47</v>
      </c>
      <c r="S1231" t="s">
        <v>33</v>
      </c>
      <c r="T1231" t="s">
        <v>11687</v>
      </c>
      <c r="U1231" t="s">
        <v>11688</v>
      </c>
      <c r="V1231" t="s">
        <v>11622</v>
      </c>
      <c r="X1231" t="str">
        <f>VLOOKUP(pbp!V3981, games!$B$2:$R$40, 3, FALSE)</f>
        <v>2020-11-01T21:25Z</v>
      </c>
      <c r="Y1231">
        <f>VLOOKUP(1*V1231,NFLGames!$H$11:$H$555,1,FALSE)</f>
        <v>401128046</v>
      </c>
      <c r="Z1231">
        <f>VLOOKUP($Y1231, NFLGames!$H$11:$K$555,2,FALSE)</f>
        <v>2019</v>
      </c>
      <c r="AA1231">
        <f>VLOOKUP($Y1231, NFLGames!$H$11:$K$555,3,FALSE)</f>
        <v>8</v>
      </c>
      <c r="AB1231" s="6">
        <f>IF(A1232=0, 0, AH1232-tbl_pbp[[#This Row],[Saints Win %]])</f>
        <v>-2.0000000000000018E-2</v>
      </c>
      <c r="AE1231">
        <f>ABS(tbl_pbp[[#This Row],[play.homeScore]]-tbl_pbp[[#This Row],[play.awayScore]])</f>
        <v>3</v>
      </c>
      <c r="AF1231">
        <f>IF(tbl_pbp[[#This Row],[Play Saints Win % Increase]]&gt;=$AF$4,1,0)</f>
        <v>0</v>
      </c>
      <c r="AG1231" t="str">
        <f>VLOOKUP(tbl_pbp[[#This Row],[gameId]], games!$B$2:$T$40, 9, FALSE)</f>
        <v>arizona-cardinals</v>
      </c>
      <c r="AH1231" s="5">
        <f>IF(tbl_pbp[[#This Row],[AwayTeam]] &lt;&gt; "new-orleans-saints", tbl_pbp[[#This Row],[homeWinPercentage]], 1-tbl_pbp[[#This Row],[homeWinPercentage]])</f>
        <v>0.73799999999999999</v>
      </c>
      <c r="AI1231" s="13">
        <f>tbl_pbp[[#This Row],[Kamara]]*tbl_pbp[[#This Row],[Impactful Play]]</f>
        <v>0</v>
      </c>
      <c r="AJ1231" s="13">
        <f>tbl_pbp[[#This Row],[Thomas]]*tbl_pbp[[#This Row],[Impactful Play]]</f>
        <v>0</v>
      </c>
      <c r="AK1231" s="13" t="str">
        <f>VLOOKUP(tbl_pbp[[#This Row],[Play Saints Win % Increase]], tbl_impact[],3,TRUE)</f>
        <v>Bad (0 to -5%)</v>
      </c>
    </row>
    <row r="1232" spans="1:37">
      <c r="A1232" s="1">
        <v>26</v>
      </c>
      <c r="B1232" s="5">
        <v>0.71799999999999997</v>
      </c>
      <c r="C1232" t="s">
        <v>11689</v>
      </c>
      <c r="D1232">
        <v>0</v>
      </c>
      <c r="E1232">
        <v>0</v>
      </c>
      <c r="F1232">
        <v>1</v>
      </c>
      <c r="G1232">
        <v>0</v>
      </c>
      <c r="H1232">
        <v>3</v>
      </c>
      <c r="I1232">
        <v>7</v>
      </c>
      <c r="J1232">
        <v>54</v>
      </c>
      <c r="K1232" t="s">
        <v>29</v>
      </c>
      <c r="L1232">
        <v>2</v>
      </c>
      <c r="M1232">
        <v>46</v>
      </c>
      <c r="N1232" t="s">
        <v>11690</v>
      </c>
      <c r="O1232" t="s">
        <v>1584</v>
      </c>
      <c r="P1232" t="s">
        <v>22</v>
      </c>
      <c r="Q1232" t="s">
        <v>37</v>
      </c>
      <c r="S1232" t="s">
        <v>220</v>
      </c>
      <c r="T1232" t="s">
        <v>11691</v>
      </c>
      <c r="U1232" t="s">
        <v>11692</v>
      </c>
      <c r="V1232" t="s">
        <v>11622</v>
      </c>
      <c r="X1232" t="str">
        <f>VLOOKUP(pbp!V3982, games!$B$2:$R$40, 3, FALSE)</f>
        <v>2020-11-01T21:25Z</v>
      </c>
      <c r="Y1232">
        <f>VLOOKUP(1*V1232,NFLGames!$H$11:$H$555,1,FALSE)</f>
        <v>401128046</v>
      </c>
      <c r="Z1232">
        <f>VLOOKUP($Y1232, NFLGames!$H$11:$K$555,2,FALSE)</f>
        <v>2019</v>
      </c>
      <c r="AA1232">
        <f>VLOOKUP($Y1232, NFLGames!$H$11:$K$555,3,FALSE)</f>
        <v>8</v>
      </c>
      <c r="AB1232" s="6">
        <f>IF(A1233=0, 0, AH1233-tbl_pbp[[#This Row],[Saints Win %]])</f>
        <v>6.4000000000000057E-2</v>
      </c>
      <c r="AE1232">
        <f>ABS(tbl_pbp[[#This Row],[play.homeScore]]-tbl_pbp[[#This Row],[play.awayScore]])</f>
        <v>3</v>
      </c>
      <c r="AF1232">
        <f>IF(tbl_pbp[[#This Row],[Play Saints Win % Increase]]&gt;=$AF$4,1,0)</f>
        <v>0</v>
      </c>
      <c r="AG1232" t="str">
        <f>VLOOKUP(tbl_pbp[[#This Row],[gameId]], games!$B$2:$T$40, 9, FALSE)</f>
        <v>arizona-cardinals</v>
      </c>
      <c r="AH1232" s="5">
        <f>IF(tbl_pbp[[#This Row],[AwayTeam]] &lt;&gt; "new-orleans-saints", tbl_pbp[[#This Row],[homeWinPercentage]], 1-tbl_pbp[[#This Row],[homeWinPercentage]])</f>
        <v>0.71799999999999997</v>
      </c>
      <c r="AI1232" s="13">
        <f>tbl_pbp[[#This Row],[Kamara]]*tbl_pbp[[#This Row],[Impactful Play]]</f>
        <v>0</v>
      </c>
      <c r="AJ1232" s="13">
        <f>tbl_pbp[[#This Row],[Thomas]]*tbl_pbp[[#This Row],[Impactful Play]]</f>
        <v>0</v>
      </c>
      <c r="AK1232" s="13" t="str">
        <f>VLOOKUP(tbl_pbp[[#This Row],[Play Saints Win % Increase]], tbl_impact[],3,TRUE)</f>
        <v>Perfumed (5 to + 10%)</v>
      </c>
    </row>
    <row r="1233" spans="1:37">
      <c r="A1233" s="1">
        <v>27</v>
      </c>
      <c r="B1233" s="5">
        <v>0.78200000000000003</v>
      </c>
      <c r="C1233" t="s">
        <v>11693</v>
      </c>
      <c r="D1233">
        <v>0</v>
      </c>
      <c r="E1233">
        <v>0</v>
      </c>
      <c r="F1233">
        <v>1</v>
      </c>
      <c r="G1233">
        <v>0</v>
      </c>
      <c r="H1233">
        <v>3</v>
      </c>
      <c r="I1233">
        <v>7</v>
      </c>
      <c r="J1233">
        <v>54</v>
      </c>
      <c r="K1233" t="s">
        <v>29</v>
      </c>
      <c r="L1233">
        <v>3</v>
      </c>
      <c r="M1233">
        <v>46</v>
      </c>
      <c r="N1233" t="s">
        <v>11694</v>
      </c>
      <c r="O1233" t="s">
        <v>3825</v>
      </c>
      <c r="P1233" t="s">
        <v>30</v>
      </c>
      <c r="Q1233" t="s">
        <v>31</v>
      </c>
      <c r="R1233" t="s">
        <v>32</v>
      </c>
      <c r="S1233" t="s">
        <v>212</v>
      </c>
      <c r="T1233" t="s">
        <v>11691</v>
      </c>
      <c r="U1233" t="s">
        <v>11695</v>
      </c>
      <c r="V1233" t="s">
        <v>11622</v>
      </c>
      <c r="X1233" t="str">
        <f>VLOOKUP(pbp!V3983, games!$B$2:$R$40, 3, FALSE)</f>
        <v>2020-11-01T21:25Z</v>
      </c>
      <c r="Y1233">
        <f>VLOOKUP(1*V1233,NFLGames!$H$11:$H$555,1,FALSE)</f>
        <v>401128046</v>
      </c>
      <c r="Z1233">
        <f>VLOOKUP($Y1233, NFLGames!$H$11:$K$555,2,FALSE)</f>
        <v>2019</v>
      </c>
      <c r="AA1233">
        <f>VLOOKUP($Y1233, NFLGames!$H$11:$K$555,3,FALSE)</f>
        <v>8</v>
      </c>
      <c r="AB1233" s="6">
        <f>IF(A1234=0, 0, AH1234-tbl_pbp[[#This Row],[Saints Win %]])</f>
        <v>-2.4000000000000021E-2</v>
      </c>
      <c r="AE1233">
        <f>ABS(tbl_pbp[[#This Row],[play.homeScore]]-tbl_pbp[[#This Row],[play.awayScore]])</f>
        <v>3</v>
      </c>
      <c r="AF1233">
        <f>IF(tbl_pbp[[#This Row],[Play Saints Win % Increase]]&gt;=$AF$4,1,0)</f>
        <v>0</v>
      </c>
      <c r="AG1233" t="str">
        <f>VLOOKUP(tbl_pbp[[#This Row],[gameId]], games!$B$2:$T$40, 9, FALSE)</f>
        <v>arizona-cardinals</v>
      </c>
      <c r="AH1233" s="5">
        <f>IF(tbl_pbp[[#This Row],[AwayTeam]] &lt;&gt; "new-orleans-saints", tbl_pbp[[#This Row],[homeWinPercentage]], 1-tbl_pbp[[#This Row],[homeWinPercentage]])</f>
        <v>0.78200000000000003</v>
      </c>
      <c r="AI1233" s="13">
        <f>tbl_pbp[[#This Row],[Kamara]]*tbl_pbp[[#This Row],[Impactful Play]]</f>
        <v>0</v>
      </c>
      <c r="AJ1233" s="13">
        <f>tbl_pbp[[#This Row],[Thomas]]*tbl_pbp[[#This Row],[Impactful Play]]</f>
        <v>0</v>
      </c>
      <c r="AK1233" s="13" t="str">
        <f>VLOOKUP(tbl_pbp[[#This Row],[Play Saints Win % Increase]], tbl_impact[],3,TRUE)</f>
        <v>Bad (0 to -5%)</v>
      </c>
    </row>
    <row r="1234" spans="1:37">
      <c r="A1234" s="1">
        <v>28</v>
      </c>
      <c r="B1234" s="5">
        <v>0.75800000000000001</v>
      </c>
      <c r="C1234" t="s">
        <v>11696</v>
      </c>
      <c r="D1234">
        <v>0</v>
      </c>
      <c r="E1234">
        <v>0</v>
      </c>
      <c r="F1234">
        <v>1</v>
      </c>
      <c r="G1234">
        <v>0</v>
      </c>
      <c r="H1234">
        <v>3</v>
      </c>
      <c r="I1234">
        <v>10</v>
      </c>
      <c r="J1234">
        <v>76</v>
      </c>
      <c r="K1234" t="s">
        <v>29</v>
      </c>
      <c r="L1234">
        <v>1</v>
      </c>
      <c r="M1234">
        <v>24</v>
      </c>
      <c r="N1234" t="s">
        <v>11697</v>
      </c>
      <c r="O1234" t="s">
        <v>1719</v>
      </c>
      <c r="P1234" t="s">
        <v>45</v>
      </c>
      <c r="Q1234" t="s">
        <v>46</v>
      </c>
      <c r="R1234" t="s">
        <v>47</v>
      </c>
      <c r="S1234" t="s">
        <v>33</v>
      </c>
      <c r="T1234" t="s">
        <v>11698</v>
      </c>
      <c r="U1234" t="s">
        <v>11699</v>
      </c>
      <c r="V1234" t="s">
        <v>11622</v>
      </c>
      <c r="X1234" t="str">
        <f>VLOOKUP(pbp!V3984, games!$B$2:$R$40, 3, FALSE)</f>
        <v>2020-11-01T21:25Z</v>
      </c>
      <c r="Y1234">
        <f>VLOOKUP(1*V1234,NFLGames!$H$11:$H$555,1,FALSE)</f>
        <v>401128046</v>
      </c>
      <c r="Z1234">
        <f>VLOOKUP($Y1234, NFLGames!$H$11:$K$555,2,FALSE)</f>
        <v>2019</v>
      </c>
      <c r="AA1234">
        <f>VLOOKUP($Y1234, NFLGames!$H$11:$K$555,3,FALSE)</f>
        <v>8</v>
      </c>
      <c r="AB1234" s="6">
        <f>IF(A1235=0, 0, AH1235-tbl_pbp[[#This Row],[Saints Win %]])</f>
        <v>-1.0000000000000009E-3</v>
      </c>
      <c r="AE1234">
        <f>ABS(tbl_pbp[[#This Row],[play.homeScore]]-tbl_pbp[[#This Row],[play.awayScore]])</f>
        <v>3</v>
      </c>
      <c r="AF1234">
        <f>IF(tbl_pbp[[#This Row],[Play Saints Win % Increase]]&gt;=$AF$4,1,0)</f>
        <v>0</v>
      </c>
      <c r="AG1234" t="str">
        <f>VLOOKUP(tbl_pbp[[#This Row],[gameId]], games!$B$2:$T$40, 9, FALSE)</f>
        <v>arizona-cardinals</v>
      </c>
      <c r="AH1234" s="5">
        <f>IF(tbl_pbp[[#This Row],[AwayTeam]] &lt;&gt; "new-orleans-saints", tbl_pbp[[#This Row],[homeWinPercentage]], 1-tbl_pbp[[#This Row],[homeWinPercentage]])</f>
        <v>0.75800000000000001</v>
      </c>
      <c r="AI1234" s="13">
        <f>tbl_pbp[[#This Row],[Kamara]]*tbl_pbp[[#This Row],[Impactful Play]]</f>
        <v>0</v>
      </c>
      <c r="AJ1234" s="13">
        <f>tbl_pbp[[#This Row],[Thomas]]*tbl_pbp[[#This Row],[Impactful Play]]</f>
        <v>0</v>
      </c>
      <c r="AK1234" s="13" t="str">
        <f>VLOOKUP(tbl_pbp[[#This Row],[Play Saints Win % Increase]], tbl_impact[],3,TRUE)</f>
        <v>Bad (0 to -5%)</v>
      </c>
    </row>
    <row r="1235" spans="1:37">
      <c r="A1235" s="1">
        <v>29</v>
      </c>
      <c r="B1235" s="5">
        <v>0.75700000000000001</v>
      </c>
      <c r="C1235" t="s">
        <v>11700</v>
      </c>
      <c r="D1235">
        <v>0</v>
      </c>
      <c r="E1235">
        <v>0</v>
      </c>
      <c r="F1235">
        <v>1</v>
      </c>
      <c r="G1235">
        <v>0</v>
      </c>
      <c r="H1235">
        <v>3</v>
      </c>
      <c r="I1235">
        <v>10</v>
      </c>
      <c r="J1235">
        <v>76</v>
      </c>
      <c r="K1235" t="s">
        <v>29</v>
      </c>
      <c r="L1235">
        <v>2</v>
      </c>
      <c r="M1235">
        <v>24</v>
      </c>
      <c r="N1235" t="s">
        <v>11701</v>
      </c>
      <c r="O1235" t="s">
        <v>354</v>
      </c>
      <c r="P1235" t="s">
        <v>45</v>
      </c>
      <c r="Q1235" t="s">
        <v>46</v>
      </c>
      <c r="R1235" t="s">
        <v>47</v>
      </c>
      <c r="S1235" t="s">
        <v>120</v>
      </c>
      <c r="T1235" t="s">
        <v>11698</v>
      </c>
      <c r="U1235" t="s">
        <v>11702</v>
      </c>
      <c r="V1235" t="s">
        <v>11622</v>
      </c>
      <c r="X1235" t="str">
        <f>VLOOKUP(pbp!V3985, games!$B$2:$R$40, 3, FALSE)</f>
        <v>2020-11-01T21:25Z</v>
      </c>
      <c r="Y1235">
        <f>VLOOKUP(1*V1235,NFLGames!$H$11:$H$555,1,FALSE)</f>
        <v>401128046</v>
      </c>
      <c r="Z1235">
        <f>VLOOKUP($Y1235, NFLGames!$H$11:$K$555,2,FALSE)</f>
        <v>2019</v>
      </c>
      <c r="AA1235">
        <f>VLOOKUP($Y1235, NFLGames!$H$11:$K$555,3,FALSE)</f>
        <v>8</v>
      </c>
      <c r="AB1235" s="6">
        <f>IF(A1236=0, 0, AH1236-tbl_pbp[[#This Row],[Saints Win %]])</f>
        <v>-8.0000000000000071E-3</v>
      </c>
      <c r="AE1235">
        <f>ABS(tbl_pbp[[#This Row],[play.homeScore]]-tbl_pbp[[#This Row],[play.awayScore]])</f>
        <v>3</v>
      </c>
      <c r="AF1235">
        <f>IF(tbl_pbp[[#This Row],[Play Saints Win % Increase]]&gt;=$AF$4,1,0)</f>
        <v>0</v>
      </c>
      <c r="AG1235" t="str">
        <f>VLOOKUP(tbl_pbp[[#This Row],[gameId]], games!$B$2:$T$40, 9, FALSE)</f>
        <v>arizona-cardinals</v>
      </c>
      <c r="AH1235" s="5">
        <f>IF(tbl_pbp[[#This Row],[AwayTeam]] &lt;&gt; "new-orleans-saints", tbl_pbp[[#This Row],[homeWinPercentage]], 1-tbl_pbp[[#This Row],[homeWinPercentage]])</f>
        <v>0.75700000000000001</v>
      </c>
      <c r="AI1235" s="13">
        <f>tbl_pbp[[#This Row],[Kamara]]*tbl_pbp[[#This Row],[Impactful Play]]</f>
        <v>0</v>
      </c>
      <c r="AJ1235" s="13">
        <f>tbl_pbp[[#This Row],[Thomas]]*tbl_pbp[[#This Row],[Impactful Play]]</f>
        <v>0</v>
      </c>
      <c r="AK1235" s="13" t="str">
        <f>VLOOKUP(tbl_pbp[[#This Row],[Play Saints Win % Increase]], tbl_impact[],3,TRUE)</f>
        <v>Bad (0 to -5%)</v>
      </c>
    </row>
    <row r="1236" spans="1:37">
      <c r="A1236" s="1">
        <v>30</v>
      </c>
      <c r="B1236" s="5">
        <v>0.749</v>
      </c>
      <c r="C1236" t="s">
        <v>11703</v>
      </c>
      <c r="D1236">
        <v>0</v>
      </c>
      <c r="E1236">
        <v>0</v>
      </c>
      <c r="F1236">
        <v>1</v>
      </c>
      <c r="G1236">
        <v>0</v>
      </c>
      <c r="H1236">
        <v>3</v>
      </c>
      <c r="I1236">
        <v>10</v>
      </c>
      <c r="J1236">
        <v>87</v>
      </c>
      <c r="K1236" t="s">
        <v>29</v>
      </c>
      <c r="L1236">
        <v>1</v>
      </c>
      <c r="M1236">
        <v>13</v>
      </c>
      <c r="N1236" t="s">
        <v>11704</v>
      </c>
      <c r="O1236" t="s">
        <v>1454</v>
      </c>
      <c r="P1236" t="s">
        <v>30</v>
      </c>
      <c r="Q1236" t="s">
        <v>31</v>
      </c>
      <c r="R1236" t="s">
        <v>32</v>
      </c>
      <c r="S1236" t="s">
        <v>33</v>
      </c>
      <c r="T1236" t="s">
        <v>11705</v>
      </c>
      <c r="U1236" t="s">
        <v>11706</v>
      </c>
      <c r="V1236" t="s">
        <v>11622</v>
      </c>
      <c r="X1236" t="str">
        <f>VLOOKUP(pbp!V3986, games!$B$2:$R$40, 3, FALSE)</f>
        <v>2020-11-01T21:25Z</v>
      </c>
      <c r="Y1236">
        <f>VLOOKUP(1*V1236,NFLGames!$H$11:$H$555,1,FALSE)</f>
        <v>401128046</v>
      </c>
      <c r="Z1236">
        <f>VLOOKUP($Y1236, NFLGames!$H$11:$K$555,2,FALSE)</f>
        <v>2019</v>
      </c>
      <c r="AA1236">
        <f>VLOOKUP($Y1236, NFLGames!$H$11:$K$555,3,FALSE)</f>
        <v>8</v>
      </c>
      <c r="AB1236" s="6">
        <f>IF(A1237=0, 0, AH1237-tbl_pbp[[#This Row],[Saints Win %]])</f>
        <v>-4.0000000000000036E-3</v>
      </c>
      <c r="AE1236">
        <f>ABS(tbl_pbp[[#This Row],[play.homeScore]]-tbl_pbp[[#This Row],[play.awayScore]])</f>
        <v>3</v>
      </c>
      <c r="AF1236">
        <f>IF(tbl_pbp[[#This Row],[Play Saints Win % Increase]]&gt;=$AF$4,1,0)</f>
        <v>0</v>
      </c>
      <c r="AG1236" t="str">
        <f>VLOOKUP(tbl_pbp[[#This Row],[gameId]], games!$B$2:$T$40, 9, FALSE)</f>
        <v>arizona-cardinals</v>
      </c>
      <c r="AH1236" s="5">
        <f>IF(tbl_pbp[[#This Row],[AwayTeam]] &lt;&gt; "new-orleans-saints", tbl_pbp[[#This Row],[homeWinPercentage]], 1-tbl_pbp[[#This Row],[homeWinPercentage]])</f>
        <v>0.749</v>
      </c>
      <c r="AI1236" s="13">
        <f>tbl_pbp[[#This Row],[Kamara]]*tbl_pbp[[#This Row],[Impactful Play]]</f>
        <v>0</v>
      </c>
      <c r="AJ1236" s="13">
        <f>tbl_pbp[[#This Row],[Thomas]]*tbl_pbp[[#This Row],[Impactful Play]]</f>
        <v>0</v>
      </c>
      <c r="AK1236" s="13" t="str">
        <f>VLOOKUP(tbl_pbp[[#This Row],[Play Saints Win % Increase]], tbl_impact[],3,TRUE)</f>
        <v>Bad (0 to -5%)</v>
      </c>
    </row>
    <row r="1237" spans="1:37">
      <c r="A1237" s="1">
        <v>31</v>
      </c>
      <c r="B1237" s="5">
        <v>0.745</v>
      </c>
      <c r="C1237" t="s">
        <v>11707</v>
      </c>
      <c r="D1237">
        <v>0</v>
      </c>
      <c r="E1237">
        <v>0</v>
      </c>
      <c r="F1237">
        <v>1</v>
      </c>
      <c r="G1237">
        <v>0</v>
      </c>
      <c r="H1237">
        <v>3</v>
      </c>
      <c r="I1237">
        <v>0</v>
      </c>
      <c r="J1237">
        <v>84</v>
      </c>
      <c r="L1237">
        <v>2</v>
      </c>
      <c r="M1237">
        <v>16</v>
      </c>
      <c r="N1237" t="s">
        <v>142</v>
      </c>
      <c r="O1237" t="s">
        <v>143</v>
      </c>
      <c r="P1237" t="s">
        <v>144</v>
      </c>
      <c r="Q1237" t="s">
        <v>145</v>
      </c>
      <c r="R1237" t="s">
        <v>146</v>
      </c>
      <c r="V1237" t="s">
        <v>11622</v>
      </c>
      <c r="X1237" t="str">
        <f>VLOOKUP(pbp!V3987, games!$B$2:$R$40, 3, FALSE)</f>
        <v>2020-11-01T21:25Z</v>
      </c>
      <c r="Y1237">
        <f>VLOOKUP(1*V1237,NFLGames!$H$11:$H$555,1,FALSE)</f>
        <v>401128046</v>
      </c>
      <c r="Z1237">
        <f>VLOOKUP($Y1237, NFLGames!$H$11:$K$555,2,FALSE)</f>
        <v>2019</v>
      </c>
      <c r="AA1237">
        <f>VLOOKUP($Y1237, NFLGames!$H$11:$K$555,3,FALSE)</f>
        <v>8</v>
      </c>
      <c r="AB1237" s="6">
        <f>IF(A1238=0, 0, AH1238-tbl_pbp[[#This Row],[Saints Win %]])</f>
        <v>5.0000000000000044E-3</v>
      </c>
      <c r="AE1237">
        <f>ABS(tbl_pbp[[#This Row],[play.homeScore]]-tbl_pbp[[#This Row],[play.awayScore]])</f>
        <v>3</v>
      </c>
      <c r="AF1237">
        <f>IF(tbl_pbp[[#This Row],[Play Saints Win % Increase]]&gt;=$AF$4,1,0)</f>
        <v>0</v>
      </c>
      <c r="AG1237" t="str">
        <f>VLOOKUP(tbl_pbp[[#This Row],[gameId]], games!$B$2:$T$40, 9, FALSE)</f>
        <v>arizona-cardinals</v>
      </c>
      <c r="AH1237" s="5">
        <f>IF(tbl_pbp[[#This Row],[AwayTeam]] &lt;&gt; "new-orleans-saints", tbl_pbp[[#This Row],[homeWinPercentage]], 1-tbl_pbp[[#This Row],[homeWinPercentage]])</f>
        <v>0.745</v>
      </c>
      <c r="AI1237" s="13">
        <f>tbl_pbp[[#This Row],[Kamara]]*tbl_pbp[[#This Row],[Impactful Play]]</f>
        <v>0</v>
      </c>
      <c r="AJ1237" s="13">
        <f>tbl_pbp[[#This Row],[Thomas]]*tbl_pbp[[#This Row],[Impactful Play]]</f>
        <v>0</v>
      </c>
      <c r="AK1237" s="13" t="str">
        <f>VLOOKUP(tbl_pbp[[#This Row],[Play Saints Win % Increase]], tbl_impact[],3,TRUE)</f>
        <v>Scented (0 to +5%)</v>
      </c>
    </row>
    <row r="1238" spans="1:37">
      <c r="A1238" s="1">
        <v>32</v>
      </c>
      <c r="B1238" s="5">
        <v>0.75</v>
      </c>
      <c r="C1238" t="s">
        <v>11708</v>
      </c>
      <c r="D1238">
        <v>0</v>
      </c>
      <c r="E1238">
        <v>0</v>
      </c>
      <c r="F1238">
        <v>2</v>
      </c>
      <c r="G1238">
        <v>0</v>
      </c>
      <c r="H1238">
        <v>3</v>
      </c>
      <c r="I1238">
        <v>13</v>
      </c>
      <c r="J1238">
        <v>84</v>
      </c>
      <c r="K1238" t="s">
        <v>29</v>
      </c>
      <c r="L1238">
        <v>2</v>
      </c>
      <c r="M1238">
        <v>16</v>
      </c>
      <c r="N1238" t="s">
        <v>11709</v>
      </c>
      <c r="O1238" t="s">
        <v>24</v>
      </c>
      <c r="P1238" t="s">
        <v>30</v>
      </c>
      <c r="Q1238" t="s">
        <v>31</v>
      </c>
      <c r="R1238" t="s">
        <v>32</v>
      </c>
      <c r="S1238" t="s">
        <v>939</v>
      </c>
      <c r="T1238" t="s">
        <v>11710</v>
      </c>
      <c r="U1238" t="s">
        <v>11711</v>
      </c>
      <c r="V1238" t="s">
        <v>11622</v>
      </c>
      <c r="X1238" t="str">
        <f>VLOOKUP(pbp!V3988, games!$B$2:$R$40, 3, FALSE)</f>
        <v>2020-11-01T21:25Z</v>
      </c>
      <c r="Y1238">
        <f>VLOOKUP(1*V1238,NFLGames!$H$11:$H$555,1,FALSE)</f>
        <v>401128046</v>
      </c>
      <c r="Z1238">
        <f>VLOOKUP($Y1238, NFLGames!$H$11:$K$555,2,FALSE)</f>
        <v>2019</v>
      </c>
      <c r="AA1238">
        <f>VLOOKUP($Y1238, NFLGames!$H$11:$K$555,3,FALSE)</f>
        <v>8</v>
      </c>
      <c r="AB1238" s="6">
        <f>IF(A1239=0, 0, AH1239-tbl_pbp[[#This Row],[Saints Win %]])</f>
        <v>2.0000000000000018E-2</v>
      </c>
      <c r="AD1238">
        <v>1</v>
      </c>
      <c r="AE1238">
        <f>ABS(tbl_pbp[[#This Row],[play.homeScore]]-tbl_pbp[[#This Row],[play.awayScore]])</f>
        <v>3</v>
      </c>
      <c r="AF1238">
        <f>IF(tbl_pbp[[#This Row],[Play Saints Win % Increase]]&gt;=$AF$4,1,0)</f>
        <v>0</v>
      </c>
      <c r="AG1238" t="str">
        <f>VLOOKUP(tbl_pbp[[#This Row],[gameId]], games!$B$2:$T$40, 9, FALSE)</f>
        <v>arizona-cardinals</v>
      </c>
      <c r="AH1238" s="5">
        <f>IF(tbl_pbp[[#This Row],[AwayTeam]] &lt;&gt; "new-orleans-saints", tbl_pbp[[#This Row],[homeWinPercentage]], 1-tbl_pbp[[#This Row],[homeWinPercentage]])</f>
        <v>0.75</v>
      </c>
      <c r="AI1238" s="13">
        <f>tbl_pbp[[#This Row],[Kamara]]*tbl_pbp[[#This Row],[Impactful Play]]</f>
        <v>0</v>
      </c>
      <c r="AJ1238" s="13">
        <f>tbl_pbp[[#This Row],[Thomas]]*tbl_pbp[[#This Row],[Impactful Play]]</f>
        <v>0</v>
      </c>
      <c r="AK1238" s="13" t="str">
        <f>VLOOKUP(tbl_pbp[[#This Row],[Play Saints Win % Increase]], tbl_impact[],3,TRUE)</f>
        <v>Scented (0 to +5%)</v>
      </c>
    </row>
    <row r="1239" spans="1:37">
      <c r="A1239" s="1">
        <v>33</v>
      </c>
      <c r="B1239" s="5">
        <v>0.77</v>
      </c>
      <c r="C1239" t="s">
        <v>11712</v>
      </c>
      <c r="D1239">
        <v>0</v>
      </c>
      <c r="E1239">
        <v>0</v>
      </c>
      <c r="F1239">
        <v>2</v>
      </c>
      <c r="G1239">
        <v>0</v>
      </c>
      <c r="H1239">
        <v>3</v>
      </c>
      <c r="I1239">
        <v>9</v>
      </c>
      <c r="J1239">
        <v>88</v>
      </c>
      <c r="K1239" t="s">
        <v>29</v>
      </c>
      <c r="L1239">
        <v>3</v>
      </c>
      <c r="M1239">
        <v>12</v>
      </c>
      <c r="N1239" t="s">
        <v>11713</v>
      </c>
      <c r="O1239" t="s">
        <v>251</v>
      </c>
      <c r="P1239" t="s">
        <v>94</v>
      </c>
      <c r="Q1239" t="s">
        <v>95</v>
      </c>
      <c r="R1239" t="s">
        <v>96</v>
      </c>
      <c r="S1239" t="s">
        <v>139</v>
      </c>
      <c r="T1239" t="s">
        <v>11714</v>
      </c>
      <c r="U1239" t="s">
        <v>11715</v>
      </c>
      <c r="V1239" t="s">
        <v>11622</v>
      </c>
      <c r="X1239" t="str">
        <f>VLOOKUP(pbp!V3989, games!$B$2:$R$40, 3, FALSE)</f>
        <v>2020-11-01T21:25Z</v>
      </c>
      <c r="Y1239">
        <f>VLOOKUP(1*V1239,NFLGames!$H$11:$H$555,1,FALSE)</f>
        <v>401128046</v>
      </c>
      <c r="Z1239">
        <f>VLOOKUP($Y1239, NFLGames!$H$11:$K$555,2,FALSE)</f>
        <v>2019</v>
      </c>
      <c r="AA1239">
        <f>VLOOKUP($Y1239, NFLGames!$H$11:$K$555,3,FALSE)</f>
        <v>8</v>
      </c>
      <c r="AB1239" s="6">
        <f>IF(A1240=0, 0, AH1240-tbl_pbp[[#This Row],[Saints Win %]])</f>
        <v>3.0000000000000027E-2</v>
      </c>
      <c r="AE1239">
        <f>ABS(tbl_pbp[[#This Row],[play.homeScore]]-tbl_pbp[[#This Row],[play.awayScore]])</f>
        <v>3</v>
      </c>
      <c r="AF1239">
        <f>IF(tbl_pbp[[#This Row],[Play Saints Win % Increase]]&gt;=$AF$4,1,0)</f>
        <v>0</v>
      </c>
      <c r="AG1239" t="str">
        <f>VLOOKUP(tbl_pbp[[#This Row],[gameId]], games!$B$2:$T$40, 9, FALSE)</f>
        <v>arizona-cardinals</v>
      </c>
      <c r="AH1239" s="5">
        <f>IF(tbl_pbp[[#This Row],[AwayTeam]] &lt;&gt; "new-orleans-saints", tbl_pbp[[#This Row],[homeWinPercentage]], 1-tbl_pbp[[#This Row],[homeWinPercentage]])</f>
        <v>0.77</v>
      </c>
      <c r="AI1239" s="13">
        <f>tbl_pbp[[#This Row],[Kamara]]*tbl_pbp[[#This Row],[Impactful Play]]</f>
        <v>0</v>
      </c>
      <c r="AJ1239" s="13">
        <f>tbl_pbp[[#This Row],[Thomas]]*tbl_pbp[[#This Row],[Impactful Play]]</f>
        <v>0</v>
      </c>
      <c r="AK1239" s="13" t="str">
        <f>VLOOKUP(tbl_pbp[[#This Row],[Play Saints Win % Increase]], tbl_impact[],3,TRUE)</f>
        <v>Scented (0 to +5%)</v>
      </c>
    </row>
    <row r="1240" spans="1:37">
      <c r="A1240" s="1">
        <v>34</v>
      </c>
      <c r="B1240" s="5">
        <v>0.8</v>
      </c>
      <c r="C1240" t="s">
        <v>11716</v>
      </c>
      <c r="D1240">
        <v>0</v>
      </c>
      <c r="E1240">
        <v>0</v>
      </c>
      <c r="F1240">
        <v>2</v>
      </c>
      <c r="G1240">
        <v>0</v>
      </c>
      <c r="H1240">
        <v>3</v>
      </c>
      <c r="I1240">
        <v>4</v>
      </c>
      <c r="J1240">
        <v>93</v>
      </c>
      <c r="K1240" t="s">
        <v>29</v>
      </c>
      <c r="L1240">
        <v>3</v>
      </c>
      <c r="M1240">
        <v>65</v>
      </c>
      <c r="N1240" t="s">
        <v>11717</v>
      </c>
      <c r="O1240" t="s">
        <v>4616</v>
      </c>
      <c r="P1240" t="s">
        <v>22</v>
      </c>
      <c r="Q1240" t="s">
        <v>37</v>
      </c>
      <c r="S1240" t="s">
        <v>63</v>
      </c>
      <c r="T1240" t="s">
        <v>11718</v>
      </c>
      <c r="U1240" t="s">
        <v>11719</v>
      </c>
      <c r="V1240" t="s">
        <v>11622</v>
      </c>
      <c r="X1240" t="str">
        <f>VLOOKUP(pbp!V3990, games!$B$2:$R$40, 3, FALSE)</f>
        <v>2020-11-01T21:25Z</v>
      </c>
      <c r="Y1240">
        <f>VLOOKUP(1*V1240,NFLGames!$H$11:$H$555,1,FALSE)</f>
        <v>401128046</v>
      </c>
      <c r="Z1240">
        <f>VLOOKUP($Y1240, NFLGames!$H$11:$K$555,2,FALSE)</f>
        <v>2019</v>
      </c>
      <c r="AA1240">
        <f>VLOOKUP($Y1240, NFLGames!$H$11:$K$555,3,FALSE)</f>
        <v>8</v>
      </c>
      <c r="AB1240" s="6">
        <f>IF(A1241=0, 0, AH1241-tbl_pbp[[#This Row],[Saints Win %]])</f>
        <v>-7.4000000000000066E-2</v>
      </c>
      <c r="AE1240">
        <f>ABS(tbl_pbp[[#This Row],[play.homeScore]]-tbl_pbp[[#This Row],[play.awayScore]])</f>
        <v>3</v>
      </c>
      <c r="AF1240">
        <f>IF(tbl_pbp[[#This Row],[Play Saints Win % Increase]]&gt;=$AF$4,1,0)</f>
        <v>0</v>
      </c>
      <c r="AG1240" t="str">
        <f>VLOOKUP(tbl_pbp[[#This Row],[gameId]], games!$B$2:$T$40, 9, FALSE)</f>
        <v>arizona-cardinals</v>
      </c>
      <c r="AH1240" s="5">
        <f>IF(tbl_pbp[[#This Row],[AwayTeam]] &lt;&gt; "new-orleans-saints", tbl_pbp[[#This Row],[homeWinPercentage]], 1-tbl_pbp[[#This Row],[homeWinPercentage]])</f>
        <v>0.8</v>
      </c>
      <c r="AI1240" s="13">
        <f>tbl_pbp[[#This Row],[Kamara]]*tbl_pbp[[#This Row],[Impactful Play]]</f>
        <v>0</v>
      </c>
      <c r="AJ1240" s="13">
        <f>tbl_pbp[[#This Row],[Thomas]]*tbl_pbp[[#This Row],[Impactful Play]]</f>
        <v>0</v>
      </c>
      <c r="AK1240" s="13" t="str">
        <f>VLOOKUP(tbl_pbp[[#This Row],[Play Saints Win % Increase]], tbl_impact[],3,TRUE)</f>
        <v>Smelly (worse than-5% -&gt; -10%)</v>
      </c>
    </row>
    <row r="1241" spans="1:37">
      <c r="A1241" s="1">
        <v>35</v>
      </c>
      <c r="B1241" s="5">
        <v>0.72599999999999998</v>
      </c>
      <c r="C1241" t="s">
        <v>11720</v>
      </c>
      <c r="D1241">
        <v>0</v>
      </c>
      <c r="E1241">
        <v>0</v>
      </c>
      <c r="F1241">
        <v>2</v>
      </c>
      <c r="G1241">
        <v>3</v>
      </c>
      <c r="H1241">
        <v>3</v>
      </c>
      <c r="I1241">
        <v>4</v>
      </c>
      <c r="J1241">
        <v>93</v>
      </c>
      <c r="K1241" t="s">
        <v>29</v>
      </c>
      <c r="L1241">
        <v>4</v>
      </c>
      <c r="M1241">
        <v>7</v>
      </c>
      <c r="N1241" t="s">
        <v>11721</v>
      </c>
      <c r="O1241" t="s">
        <v>4616</v>
      </c>
      <c r="P1241" t="s">
        <v>187</v>
      </c>
      <c r="Q1241" t="s">
        <v>188</v>
      </c>
      <c r="R1241" t="s">
        <v>189</v>
      </c>
      <c r="S1241" t="s">
        <v>69</v>
      </c>
      <c r="T1241" t="s">
        <v>11718</v>
      </c>
      <c r="U1241" t="s">
        <v>11722</v>
      </c>
      <c r="V1241" t="s">
        <v>11622</v>
      </c>
      <c r="X1241" t="str">
        <f>VLOOKUP(pbp!V3991, games!$B$2:$R$40, 3, FALSE)</f>
        <v>2020-11-01T21:25Z</v>
      </c>
      <c r="Y1241">
        <f>VLOOKUP(1*V1241,NFLGames!$H$11:$H$555,1,FALSE)</f>
        <v>401128046</v>
      </c>
      <c r="Z1241">
        <f>VLOOKUP($Y1241, NFLGames!$H$11:$K$555,2,FALSE)</f>
        <v>2019</v>
      </c>
      <c r="AA1241">
        <f>VLOOKUP($Y1241, NFLGames!$H$11:$K$555,3,FALSE)</f>
        <v>8</v>
      </c>
      <c r="AB1241" s="6">
        <f>IF(A1242=0, 0, AH1242-tbl_pbp[[#This Row],[Saints Win %]])</f>
        <v>-4.0000000000000036E-3</v>
      </c>
      <c r="AE1241">
        <f>ABS(tbl_pbp[[#This Row],[play.homeScore]]-tbl_pbp[[#This Row],[play.awayScore]])</f>
        <v>0</v>
      </c>
      <c r="AF1241">
        <f>IF(tbl_pbp[[#This Row],[Play Saints Win % Increase]]&gt;=$AF$4,1,0)</f>
        <v>0</v>
      </c>
      <c r="AG1241" t="str">
        <f>VLOOKUP(tbl_pbp[[#This Row],[gameId]], games!$B$2:$T$40, 9, FALSE)</f>
        <v>arizona-cardinals</v>
      </c>
      <c r="AH1241" s="5">
        <f>IF(tbl_pbp[[#This Row],[AwayTeam]] &lt;&gt; "new-orleans-saints", tbl_pbp[[#This Row],[homeWinPercentage]], 1-tbl_pbp[[#This Row],[homeWinPercentage]])</f>
        <v>0.72599999999999998</v>
      </c>
      <c r="AI1241" s="13">
        <f>tbl_pbp[[#This Row],[Kamara]]*tbl_pbp[[#This Row],[Impactful Play]]</f>
        <v>0</v>
      </c>
      <c r="AJ1241" s="13">
        <f>tbl_pbp[[#This Row],[Thomas]]*tbl_pbp[[#This Row],[Impactful Play]]</f>
        <v>0</v>
      </c>
      <c r="AK1241" s="13" t="str">
        <f>VLOOKUP(tbl_pbp[[#This Row],[Play Saints Win % Increase]], tbl_impact[],3,TRUE)</f>
        <v>Bad (0 to -5%)</v>
      </c>
    </row>
    <row r="1242" spans="1:37">
      <c r="A1242" s="1">
        <v>36</v>
      </c>
      <c r="B1242" s="5">
        <v>0.72199999999999998</v>
      </c>
      <c r="C1242" t="s">
        <v>11723</v>
      </c>
      <c r="D1242">
        <v>0</v>
      </c>
      <c r="E1242">
        <v>0</v>
      </c>
      <c r="F1242">
        <v>2</v>
      </c>
      <c r="G1242">
        <v>3</v>
      </c>
      <c r="H1242">
        <v>3</v>
      </c>
      <c r="I1242">
        <v>0</v>
      </c>
      <c r="J1242">
        <v>35</v>
      </c>
      <c r="K1242" t="s">
        <v>29</v>
      </c>
      <c r="L1242">
        <v>0</v>
      </c>
      <c r="M1242">
        <v>65</v>
      </c>
      <c r="N1242" t="s">
        <v>288</v>
      </c>
      <c r="O1242" t="s">
        <v>4616</v>
      </c>
      <c r="P1242" t="s">
        <v>25</v>
      </c>
      <c r="Q1242" t="s">
        <v>26</v>
      </c>
      <c r="R1242" t="s">
        <v>27</v>
      </c>
      <c r="V1242" t="s">
        <v>11622</v>
      </c>
      <c r="X1242" t="str">
        <f>VLOOKUP(pbp!V3992, games!$B$2:$R$40, 3, FALSE)</f>
        <v>2020-11-01T21:25Z</v>
      </c>
      <c r="Y1242">
        <f>VLOOKUP(1*V1242,NFLGames!$H$11:$H$555,1,FALSE)</f>
        <v>401128046</v>
      </c>
      <c r="Z1242">
        <f>VLOOKUP($Y1242, NFLGames!$H$11:$K$555,2,FALSE)</f>
        <v>2019</v>
      </c>
      <c r="AA1242">
        <f>VLOOKUP($Y1242, NFLGames!$H$11:$K$555,3,FALSE)</f>
        <v>8</v>
      </c>
      <c r="AB1242" s="6">
        <f>IF(A1243=0, 0, AH1243-tbl_pbp[[#This Row],[Saints Win %]])</f>
        <v>2.8000000000000025E-2</v>
      </c>
      <c r="AE1242">
        <f>ABS(tbl_pbp[[#This Row],[play.homeScore]]-tbl_pbp[[#This Row],[play.awayScore]])</f>
        <v>0</v>
      </c>
      <c r="AF1242">
        <f>IF(tbl_pbp[[#This Row],[Play Saints Win % Increase]]&gt;=$AF$4,1,0)</f>
        <v>0</v>
      </c>
      <c r="AG1242" t="str">
        <f>VLOOKUP(tbl_pbp[[#This Row],[gameId]], games!$B$2:$T$40, 9, FALSE)</f>
        <v>arizona-cardinals</v>
      </c>
      <c r="AH1242" s="5">
        <f>IF(tbl_pbp[[#This Row],[AwayTeam]] &lt;&gt; "new-orleans-saints", tbl_pbp[[#This Row],[homeWinPercentage]], 1-tbl_pbp[[#This Row],[homeWinPercentage]])</f>
        <v>0.72199999999999998</v>
      </c>
      <c r="AI1242" s="13">
        <f>tbl_pbp[[#This Row],[Kamara]]*tbl_pbp[[#This Row],[Impactful Play]]</f>
        <v>0</v>
      </c>
      <c r="AJ1242" s="13">
        <f>tbl_pbp[[#This Row],[Thomas]]*tbl_pbp[[#This Row],[Impactful Play]]</f>
        <v>0</v>
      </c>
      <c r="AK1242" s="13" t="str">
        <f>VLOOKUP(tbl_pbp[[#This Row],[Play Saints Win % Increase]], tbl_impact[],3,TRUE)</f>
        <v>Scented (0 to +5%)</v>
      </c>
    </row>
    <row r="1243" spans="1:37">
      <c r="A1243" s="1">
        <v>37</v>
      </c>
      <c r="B1243" s="5">
        <v>0.75</v>
      </c>
      <c r="C1243" t="s">
        <v>11724</v>
      </c>
      <c r="D1243">
        <v>0</v>
      </c>
      <c r="E1243">
        <v>0</v>
      </c>
      <c r="F1243">
        <v>2</v>
      </c>
      <c r="G1243">
        <v>3</v>
      </c>
      <c r="H1243">
        <v>3</v>
      </c>
      <c r="I1243">
        <v>10</v>
      </c>
      <c r="J1243">
        <v>75</v>
      </c>
      <c r="K1243" t="s">
        <v>11620</v>
      </c>
      <c r="L1243">
        <v>1</v>
      </c>
      <c r="M1243">
        <v>75</v>
      </c>
      <c r="N1243" t="s">
        <v>11725</v>
      </c>
      <c r="O1243" t="s">
        <v>4616</v>
      </c>
      <c r="P1243" t="s">
        <v>45</v>
      </c>
      <c r="Q1243" t="s">
        <v>46</v>
      </c>
      <c r="R1243" t="s">
        <v>47</v>
      </c>
      <c r="S1243" t="s">
        <v>33</v>
      </c>
      <c r="T1243" t="s">
        <v>11726</v>
      </c>
      <c r="U1243" t="s">
        <v>11727</v>
      </c>
      <c r="V1243" t="s">
        <v>11622</v>
      </c>
      <c r="X1243" t="str">
        <f>VLOOKUP(pbp!V3993, games!$B$2:$R$40, 3, FALSE)</f>
        <v>2020-11-01T21:25Z</v>
      </c>
      <c r="Y1243">
        <f>VLOOKUP(1*V1243,NFLGames!$H$11:$H$555,1,FALSE)</f>
        <v>401128046</v>
      </c>
      <c r="Z1243">
        <f>VLOOKUP($Y1243, NFLGames!$H$11:$K$555,2,FALSE)</f>
        <v>2019</v>
      </c>
      <c r="AA1243">
        <f>VLOOKUP($Y1243, NFLGames!$H$11:$K$555,3,FALSE)</f>
        <v>8</v>
      </c>
      <c r="AB1243" s="6">
        <f>IF(A1244=0, 0, AH1244-tbl_pbp[[#This Row],[Saints Win %]])</f>
        <v>-1.7000000000000015E-2</v>
      </c>
      <c r="AE1243">
        <f>ABS(tbl_pbp[[#This Row],[play.homeScore]]-tbl_pbp[[#This Row],[play.awayScore]])</f>
        <v>0</v>
      </c>
      <c r="AF1243">
        <f>IF(tbl_pbp[[#This Row],[Play Saints Win % Increase]]&gt;=$AF$4,1,0)</f>
        <v>0</v>
      </c>
      <c r="AG1243" t="str">
        <f>VLOOKUP(tbl_pbp[[#This Row],[gameId]], games!$B$2:$T$40, 9, FALSE)</f>
        <v>arizona-cardinals</v>
      </c>
      <c r="AH1243" s="5">
        <f>IF(tbl_pbp[[#This Row],[AwayTeam]] &lt;&gt; "new-orleans-saints", tbl_pbp[[#This Row],[homeWinPercentage]], 1-tbl_pbp[[#This Row],[homeWinPercentage]])</f>
        <v>0.75</v>
      </c>
      <c r="AI1243" s="13">
        <f>tbl_pbp[[#This Row],[Kamara]]*tbl_pbp[[#This Row],[Impactful Play]]</f>
        <v>0</v>
      </c>
      <c r="AJ1243" s="13">
        <f>tbl_pbp[[#This Row],[Thomas]]*tbl_pbp[[#This Row],[Impactful Play]]</f>
        <v>0</v>
      </c>
      <c r="AK1243" s="13" t="str">
        <f>VLOOKUP(tbl_pbp[[#This Row],[Play Saints Win % Increase]], tbl_impact[],3,TRUE)</f>
        <v>Bad (0 to -5%)</v>
      </c>
    </row>
    <row r="1244" spans="1:37">
      <c r="A1244" s="1">
        <v>38</v>
      </c>
      <c r="B1244" s="5">
        <v>0.73299999999999998</v>
      </c>
      <c r="C1244" t="s">
        <v>11728</v>
      </c>
      <c r="D1244">
        <v>0</v>
      </c>
      <c r="E1244">
        <v>0</v>
      </c>
      <c r="F1244">
        <v>2</v>
      </c>
      <c r="G1244">
        <v>3</v>
      </c>
      <c r="H1244">
        <v>3</v>
      </c>
      <c r="I1244">
        <v>10</v>
      </c>
      <c r="J1244">
        <v>75</v>
      </c>
      <c r="K1244" t="s">
        <v>11620</v>
      </c>
      <c r="L1244">
        <v>2</v>
      </c>
      <c r="M1244">
        <v>75</v>
      </c>
      <c r="N1244" t="s">
        <v>11729</v>
      </c>
      <c r="O1244" t="s">
        <v>1192</v>
      </c>
      <c r="P1244" t="s">
        <v>30</v>
      </c>
      <c r="Q1244" t="s">
        <v>31</v>
      </c>
      <c r="R1244" t="s">
        <v>32</v>
      </c>
      <c r="S1244" t="s">
        <v>120</v>
      </c>
      <c r="T1244" t="s">
        <v>11726</v>
      </c>
      <c r="U1244" t="s">
        <v>11730</v>
      </c>
      <c r="V1244" t="s">
        <v>11622</v>
      </c>
      <c r="X1244" t="str">
        <f>VLOOKUP(pbp!V3994, games!$B$2:$R$40, 3, FALSE)</f>
        <v>2020-11-01T21:25Z</v>
      </c>
      <c r="Y1244">
        <f>VLOOKUP(1*V1244,NFLGames!$H$11:$H$555,1,FALSE)</f>
        <v>401128046</v>
      </c>
      <c r="Z1244">
        <f>VLOOKUP($Y1244, NFLGames!$H$11:$K$555,2,FALSE)</f>
        <v>2019</v>
      </c>
      <c r="AA1244">
        <f>VLOOKUP($Y1244, NFLGames!$H$11:$K$555,3,FALSE)</f>
        <v>8</v>
      </c>
      <c r="AB1244" s="6">
        <f>IF(A1245=0, 0, AH1245-tbl_pbp[[#This Row],[Saints Win %]])</f>
        <v>3.7000000000000033E-2</v>
      </c>
      <c r="AE1244">
        <f>ABS(tbl_pbp[[#This Row],[play.homeScore]]-tbl_pbp[[#This Row],[play.awayScore]])</f>
        <v>0</v>
      </c>
      <c r="AF1244">
        <f>IF(tbl_pbp[[#This Row],[Play Saints Win % Increase]]&gt;=$AF$4,1,0)</f>
        <v>0</v>
      </c>
      <c r="AG1244" t="str">
        <f>VLOOKUP(tbl_pbp[[#This Row],[gameId]], games!$B$2:$T$40, 9, FALSE)</f>
        <v>arizona-cardinals</v>
      </c>
      <c r="AH1244" s="5">
        <f>IF(tbl_pbp[[#This Row],[AwayTeam]] &lt;&gt; "new-orleans-saints", tbl_pbp[[#This Row],[homeWinPercentage]], 1-tbl_pbp[[#This Row],[homeWinPercentage]])</f>
        <v>0.73299999999999998</v>
      </c>
      <c r="AI1244" s="13">
        <f>tbl_pbp[[#This Row],[Kamara]]*tbl_pbp[[#This Row],[Impactful Play]]</f>
        <v>0</v>
      </c>
      <c r="AJ1244" s="13">
        <f>tbl_pbp[[#This Row],[Thomas]]*tbl_pbp[[#This Row],[Impactful Play]]</f>
        <v>0</v>
      </c>
      <c r="AK1244" s="13" t="str">
        <f>VLOOKUP(tbl_pbp[[#This Row],[Play Saints Win % Increase]], tbl_impact[],3,TRUE)</f>
        <v>Scented (0 to +5%)</v>
      </c>
    </row>
    <row r="1245" spans="1:37">
      <c r="A1245" s="1">
        <v>39</v>
      </c>
      <c r="B1245" s="5">
        <v>0.77</v>
      </c>
      <c r="C1245" t="s">
        <v>11731</v>
      </c>
      <c r="D1245">
        <v>0</v>
      </c>
      <c r="E1245">
        <v>0</v>
      </c>
      <c r="F1245">
        <v>2</v>
      </c>
      <c r="G1245">
        <v>3</v>
      </c>
      <c r="H1245">
        <v>3</v>
      </c>
      <c r="I1245">
        <v>3</v>
      </c>
      <c r="J1245">
        <v>68</v>
      </c>
      <c r="K1245" t="s">
        <v>11620</v>
      </c>
      <c r="L1245">
        <v>3</v>
      </c>
      <c r="M1245">
        <v>68</v>
      </c>
      <c r="N1245" t="s">
        <v>11732</v>
      </c>
      <c r="O1245" t="s">
        <v>6892</v>
      </c>
      <c r="P1245" t="s">
        <v>22</v>
      </c>
      <c r="Q1245" t="s">
        <v>37</v>
      </c>
      <c r="S1245" t="s">
        <v>375</v>
      </c>
      <c r="T1245" t="s">
        <v>11733</v>
      </c>
      <c r="U1245" t="s">
        <v>11734</v>
      </c>
      <c r="V1245" t="s">
        <v>11622</v>
      </c>
      <c r="X1245" t="str">
        <f>VLOOKUP(pbp!V3995, games!$B$2:$R$40, 3, FALSE)</f>
        <v>2020-11-01T21:25Z</v>
      </c>
      <c r="Y1245">
        <f>VLOOKUP(1*V1245,NFLGames!$H$11:$H$555,1,FALSE)</f>
        <v>401128046</v>
      </c>
      <c r="Z1245">
        <f>VLOOKUP($Y1245, NFLGames!$H$11:$K$555,2,FALSE)</f>
        <v>2019</v>
      </c>
      <c r="AA1245">
        <f>VLOOKUP($Y1245, NFLGames!$H$11:$K$555,3,FALSE)</f>
        <v>8</v>
      </c>
      <c r="AB1245" s="6">
        <f>IF(A1246=0, 0, AH1246-tbl_pbp[[#This Row],[Saints Win %]])</f>
        <v>-1.0000000000000009E-3</v>
      </c>
      <c r="AE1245">
        <f>ABS(tbl_pbp[[#This Row],[play.homeScore]]-tbl_pbp[[#This Row],[play.awayScore]])</f>
        <v>0</v>
      </c>
      <c r="AF1245">
        <f>IF(tbl_pbp[[#This Row],[Play Saints Win % Increase]]&gt;=$AF$4,1,0)</f>
        <v>0</v>
      </c>
      <c r="AG1245" t="str">
        <f>VLOOKUP(tbl_pbp[[#This Row],[gameId]], games!$B$2:$T$40, 9, FALSE)</f>
        <v>arizona-cardinals</v>
      </c>
      <c r="AH1245" s="5">
        <f>IF(tbl_pbp[[#This Row],[AwayTeam]] &lt;&gt; "new-orleans-saints", tbl_pbp[[#This Row],[homeWinPercentage]], 1-tbl_pbp[[#This Row],[homeWinPercentage]])</f>
        <v>0.77</v>
      </c>
      <c r="AI1245" s="13">
        <f>tbl_pbp[[#This Row],[Kamara]]*tbl_pbp[[#This Row],[Impactful Play]]</f>
        <v>0</v>
      </c>
      <c r="AJ1245" s="13">
        <f>tbl_pbp[[#This Row],[Thomas]]*tbl_pbp[[#This Row],[Impactful Play]]</f>
        <v>0</v>
      </c>
      <c r="AK1245" s="13" t="str">
        <f>VLOOKUP(tbl_pbp[[#This Row],[Play Saints Win % Increase]], tbl_impact[],3,TRUE)</f>
        <v>Bad (0 to -5%)</v>
      </c>
    </row>
    <row r="1246" spans="1:37">
      <c r="A1246" s="1">
        <v>40</v>
      </c>
      <c r="B1246" s="5">
        <v>0.76900000000000002</v>
      </c>
      <c r="C1246" t="s">
        <v>11735</v>
      </c>
      <c r="D1246">
        <v>0</v>
      </c>
      <c r="E1246">
        <v>0</v>
      </c>
      <c r="F1246">
        <v>2</v>
      </c>
      <c r="G1246">
        <v>3</v>
      </c>
      <c r="H1246">
        <v>3</v>
      </c>
      <c r="I1246">
        <v>3</v>
      </c>
      <c r="J1246">
        <v>68</v>
      </c>
      <c r="K1246" t="s">
        <v>11620</v>
      </c>
      <c r="L1246">
        <v>4</v>
      </c>
      <c r="M1246">
        <v>68</v>
      </c>
      <c r="N1246" t="s">
        <v>11736</v>
      </c>
      <c r="O1246" t="s">
        <v>443</v>
      </c>
      <c r="P1246" t="s">
        <v>66</v>
      </c>
      <c r="Q1246" t="s">
        <v>67</v>
      </c>
      <c r="R1246" t="s">
        <v>68</v>
      </c>
      <c r="S1246" t="s">
        <v>281</v>
      </c>
      <c r="T1246" t="s">
        <v>11733</v>
      </c>
      <c r="U1246" t="s">
        <v>11737</v>
      </c>
      <c r="V1246" t="s">
        <v>11622</v>
      </c>
      <c r="X1246" t="str">
        <f>VLOOKUP(pbp!V3996, games!$B$2:$R$40, 3, FALSE)</f>
        <v>2020-11-01T21:25Z</v>
      </c>
      <c r="Y1246">
        <f>VLOOKUP(1*V1246,NFLGames!$H$11:$H$555,1,FALSE)</f>
        <v>401128046</v>
      </c>
      <c r="Z1246">
        <f>VLOOKUP($Y1246, NFLGames!$H$11:$K$555,2,FALSE)</f>
        <v>2019</v>
      </c>
      <c r="AA1246">
        <f>VLOOKUP($Y1246, NFLGames!$H$11:$K$555,3,FALSE)</f>
        <v>8</v>
      </c>
      <c r="AB1246" s="6">
        <f>IF(A1247=0, 0, AH1247-tbl_pbp[[#This Row],[Saints Win %]])</f>
        <v>3.1000000000000028E-2</v>
      </c>
      <c r="AE1246">
        <f>ABS(tbl_pbp[[#This Row],[play.homeScore]]-tbl_pbp[[#This Row],[play.awayScore]])</f>
        <v>0</v>
      </c>
      <c r="AF1246">
        <f>IF(tbl_pbp[[#This Row],[Play Saints Win % Increase]]&gt;=$AF$4,1,0)</f>
        <v>0</v>
      </c>
      <c r="AG1246" t="str">
        <f>VLOOKUP(tbl_pbp[[#This Row],[gameId]], games!$B$2:$T$40, 9, FALSE)</f>
        <v>arizona-cardinals</v>
      </c>
      <c r="AH1246" s="5">
        <f>IF(tbl_pbp[[#This Row],[AwayTeam]] &lt;&gt; "new-orleans-saints", tbl_pbp[[#This Row],[homeWinPercentage]], 1-tbl_pbp[[#This Row],[homeWinPercentage]])</f>
        <v>0.76900000000000002</v>
      </c>
      <c r="AI1246" s="13">
        <f>tbl_pbp[[#This Row],[Kamara]]*tbl_pbp[[#This Row],[Impactful Play]]</f>
        <v>0</v>
      </c>
      <c r="AJ1246" s="13">
        <f>tbl_pbp[[#This Row],[Thomas]]*tbl_pbp[[#This Row],[Impactful Play]]</f>
        <v>0</v>
      </c>
      <c r="AK1246" s="13" t="str">
        <f>VLOOKUP(tbl_pbp[[#This Row],[Play Saints Win % Increase]], tbl_impact[],3,TRUE)</f>
        <v>Scented (0 to +5%)</v>
      </c>
    </row>
    <row r="1247" spans="1:37">
      <c r="A1247" s="1">
        <v>41</v>
      </c>
      <c r="B1247" s="5">
        <v>0.8</v>
      </c>
      <c r="C1247" t="s">
        <v>11738</v>
      </c>
      <c r="D1247">
        <v>0</v>
      </c>
      <c r="E1247">
        <v>0</v>
      </c>
      <c r="F1247">
        <v>2</v>
      </c>
      <c r="G1247">
        <v>3</v>
      </c>
      <c r="H1247">
        <v>3</v>
      </c>
      <c r="I1247">
        <v>10</v>
      </c>
      <c r="J1247">
        <v>29</v>
      </c>
      <c r="K1247" t="s">
        <v>29</v>
      </c>
      <c r="L1247">
        <v>1</v>
      </c>
      <c r="M1247">
        <v>71</v>
      </c>
      <c r="N1247" t="s">
        <v>11739</v>
      </c>
      <c r="O1247" t="s">
        <v>2033</v>
      </c>
      <c r="P1247" t="s">
        <v>30</v>
      </c>
      <c r="Q1247" t="s">
        <v>31</v>
      </c>
      <c r="R1247" t="s">
        <v>32</v>
      </c>
      <c r="S1247" t="s">
        <v>33</v>
      </c>
      <c r="T1247" t="s">
        <v>401</v>
      </c>
      <c r="U1247" t="s">
        <v>1467</v>
      </c>
      <c r="V1247" t="s">
        <v>11622</v>
      </c>
      <c r="X1247" t="str">
        <f>VLOOKUP(pbp!V3997, games!$B$2:$R$40, 3, FALSE)</f>
        <v>2020-11-01T21:25Z</v>
      </c>
      <c r="Y1247">
        <f>VLOOKUP(1*V1247,NFLGames!$H$11:$H$555,1,FALSE)</f>
        <v>401128046</v>
      </c>
      <c r="Z1247">
        <f>VLOOKUP($Y1247, NFLGames!$H$11:$K$555,2,FALSE)</f>
        <v>2019</v>
      </c>
      <c r="AA1247">
        <f>VLOOKUP($Y1247, NFLGames!$H$11:$K$555,3,FALSE)</f>
        <v>8</v>
      </c>
      <c r="AB1247" s="6">
        <f>IF(A1248=0, 0, AH1248-tbl_pbp[[#This Row],[Saints Win %]])</f>
        <v>-2.4000000000000021E-2</v>
      </c>
      <c r="AD1247">
        <v>1</v>
      </c>
      <c r="AE1247">
        <f>ABS(tbl_pbp[[#This Row],[play.homeScore]]-tbl_pbp[[#This Row],[play.awayScore]])</f>
        <v>0</v>
      </c>
      <c r="AF1247">
        <f>IF(tbl_pbp[[#This Row],[Play Saints Win % Increase]]&gt;=$AF$4,1,0)</f>
        <v>0</v>
      </c>
      <c r="AG1247" t="str">
        <f>VLOOKUP(tbl_pbp[[#This Row],[gameId]], games!$B$2:$T$40, 9, FALSE)</f>
        <v>arizona-cardinals</v>
      </c>
      <c r="AH1247" s="5">
        <f>IF(tbl_pbp[[#This Row],[AwayTeam]] &lt;&gt; "new-orleans-saints", tbl_pbp[[#This Row],[homeWinPercentage]], 1-tbl_pbp[[#This Row],[homeWinPercentage]])</f>
        <v>0.8</v>
      </c>
      <c r="AI1247" s="13">
        <f>tbl_pbp[[#This Row],[Kamara]]*tbl_pbp[[#This Row],[Impactful Play]]</f>
        <v>0</v>
      </c>
      <c r="AJ1247" s="13">
        <f>tbl_pbp[[#This Row],[Thomas]]*tbl_pbp[[#This Row],[Impactful Play]]</f>
        <v>0</v>
      </c>
      <c r="AK1247" s="13" t="str">
        <f>VLOOKUP(tbl_pbp[[#This Row],[Play Saints Win % Increase]], tbl_impact[],3,TRUE)</f>
        <v>Bad (0 to -5%)</v>
      </c>
    </row>
    <row r="1248" spans="1:37">
      <c r="A1248" s="1">
        <v>42</v>
      </c>
      <c r="B1248" s="5">
        <v>0.77600000000000002</v>
      </c>
      <c r="C1248" t="s">
        <v>11740</v>
      </c>
      <c r="D1248">
        <v>0</v>
      </c>
      <c r="E1248">
        <v>0</v>
      </c>
      <c r="F1248">
        <v>2</v>
      </c>
      <c r="G1248">
        <v>3</v>
      </c>
      <c r="H1248">
        <v>3</v>
      </c>
      <c r="I1248">
        <v>10</v>
      </c>
      <c r="J1248">
        <v>57</v>
      </c>
      <c r="K1248" t="s">
        <v>29</v>
      </c>
      <c r="L1248">
        <v>1</v>
      </c>
      <c r="M1248">
        <v>43</v>
      </c>
      <c r="N1248" t="s">
        <v>11741</v>
      </c>
      <c r="O1248" t="s">
        <v>386</v>
      </c>
      <c r="P1248" t="s">
        <v>45</v>
      </c>
      <c r="Q1248" t="s">
        <v>46</v>
      </c>
      <c r="R1248" t="s">
        <v>47</v>
      </c>
      <c r="S1248" t="s">
        <v>33</v>
      </c>
      <c r="T1248" t="s">
        <v>11742</v>
      </c>
      <c r="U1248" t="s">
        <v>11743</v>
      </c>
      <c r="V1248" t="s">
        <v>11622</v>
      </c>
      <c r="X1248" t="str">
        <f>VLOOKUP(pbp!V3998, games!$B$2:$R$40, 3, FALSE)</f>
        <v>2020-11-01T21:25Z</v>
      </c>
      <c r="Y1248">
        <f>VLOOKUP(1*V1248,NFLGames!$H$11:$H$555,1,FALSE)</f>
        <v>401128046</v>
      </c>
      <c r="Z1248">
        <f>VLOOKUP($Y1248, NFLGames!$H$11:$K$555,2,FALSE)</f>
        <v>2019</v>
      </c>
      <c r="AA1248">
        <f>VLOOKUP($Y1248, NFLGames!$H$11:$K$555,3,FALSE)</f>
        <v>8</v>
      </c>
      <c r="AB1248" s="6">
        <f>IF(A1249=0, 0, AH1249-tbl_pbp[[#This Row],[Saints Win %]])</f>
        <v>3.8999999999999924E-2</v>
      </c>
      <c r="AE1248">
        <f>ABS(tbl_pbp[[#This Row],[play.homeScore]]-tbl_pbp[[#This Row],[play.awayScore]])</f>
        <v>0</v>
      </c>
      <c r="AF1248">
        <f>IF(tbl_pbp[[#This Row],[Play Saints Win % Increase]]&gt;=$AF$4,1,0)</f>
        <v>0</v>
      </c>
      <c r="AG1248" t="str">
        <f>VLOOKUP(tbl_pbp[[#This Row],[gameId]], games!$B$2:$T$40, 9, FALSE)</f>
        <v>arizona-cardinals</v>
      </c>
      <c r="AH1248" s="5">
        <f>IF(tbl_pbp[[#This Row],[AwayTeam]] &lt;&gt; "new-orleans-saints", tbl_pbp[[#This Row],[homeWinPercentage]], 1-tbl_pbp[[#This Row],[homeWinPercentage]])</f>
        <v>0.77600000000000002</v>
      </c>
      <c r="AI1248" s="13">
        <f>tbl_pbp[[#This Row],[Kamara]]*tbl_pbp[[#This Row],[Impactful Play]]</f>
        <v>0</v>
      </c>
      <c r="AJ1248" s="13">
        <f>tbl_pbp[[#This Row],[Thomas]]*tbl_pbp[[#This Row],[Impactful Play]]</f>
        <v>0</v>
      </c>
      <c r="AK1248" s="13" t="str">
        <f>VLOOKUP(tbl_pbp[[#This Row],[Play Saints Win % Increase]], tbl_impact[],3,TRUE)</f>
        <v>Scented (0 to +5%)</v>
      </c>
    </row>
    <row r="1249" spans="1:37">
      <c r="A1249" s="1">
        <v>43</v>
      </c>
      <c r="B1249" s="5">
        <v>0.81499999999999995</v>
      </c>
      <c r="C1249" t="s">
        <v>11744</v>
      </c>
      <c r="D1249">
        <v>0</v>
      </c>
      <c r="E1249">
        <v>0</v>
      </c>
      <c r="F1249">
        <v>2</v>
      </c>
      <c r="G1249">
        <v>3</v>
      </c>
      <c r="H1249">
        <v>3</v>
      </c>
      <c r="I1249">
        <v>8</v>
      </c>
      <c r="J1249">
        <v>59</v>
      </c>
      <c r="K1249" t="s">
        <v>29</v>
      </c>
      <c r="L1249">
        <v>2</v>
      </c>
      <c r="M1249">
        <v>41</v>
      </c>
      <c r="N1249" t="s">
        <v>11745</v>
      </c>
      <c r="O1249" t="s">
        <v>11287</v>
      </c>
      <c r="P1249" t="s">
        <v>30</v>
      </c>
      <c r="Q1249" t="s">
        <v>31</v>
      </c>
      <c r="R1249" t="s">
        <v>32</v>
      </c>
      <c r="S1249" t="s">
        <v>73</v>
      </c>
      <c r="T1249" t="s">
        <v>11746</v>
      </c>
      <c r="U1249" t="s">
        <v>11747</v>
      </c>
      <c r="V1249" t="s">
        <v>11622</v>
      </c>
      <c r="X1249" t="str">
        <f>VLOOKUP(pbp!V3999, games!$B$2:$R$40, 3, FALSE)</f>
        <v>2020-11-01T21:25Z</v>
      </c>
      <c r="Y1249">
        <f>VLOOKUP(1*V1249,NFLGames!$H$11:$H$555,1,FALSE)</f>
        <v>401128046</v>
      </c>
      <c r="Z1249">
        <f>VLOOKUP($Y1249, NFLGames!$H$11:$K$555,2,FALSE)</f>
        <v>2019</v>
      </c>
      <c r="AA1249">
        <f>VLOOKUP($Y1249, NFLGames!$H$11:$K$555,3,FALSE)</f>
        <v>8</v>
      </c>
      <c r="AB1249" s="6">
        <f>IF(A1250=0, 0, AH1250-tbl_pbp[[#This Row],[Saints Win %]])</f>
        <v>1.100000000000001E-2</v>
      </c>
      <c r="AD1249">
        <v>1</v>
      </c>
      <c r="AE1249">
        <f>ABS(tbl_pbp[[#This Row],[play.homeScore]]-tbl_pbp[[#This Row],[play.awayScore]])</f>
        <v>0</v>
      </c>
      <c r="AF1249">
        <f>IF(tbl_pbp[[#This Row],[Play Saints Win % Increase]]&gt;=$AF$4,1,0)</f>
        <v>0</v>
      </c>
      <c r="AG1249" t="str">
        <f>VLOOKUP(tbl_pbp[[#This Row],[gameId]], games!$B$2:$T$40, 9, FALSE)</f>
        <v>arizona-cardinals</v>
      </c>
      <c r="AH1249" s="5">
        <f>IF(tbl_pbp[[#This Row],[AwayTeam]] &lt;&gt; "new-orleans-saints", tbl_pbp[[#This Row],[homeWinPercentage]], 1-tbl_pbp[[#This Row],[homeWinPercentage]])</f>
        <v>0.81499999999999995</v>
      </c>
      <c r="AI1249" s="13">
        <f>tbl_pbp[[#This Row],[Kamara]]*tbl_pbp[[#This Row],[Impactful Play]]</f>
        <v>0</v>
      </c>
      <c r="AJ1249" s="13">
        <f>tbl_pbp[[#This Row],[Thomas]]*tbl_pbp[[#This Row],[Impactful Play]]</f>
        <v>0</v>
      </c>
      <c r="AK1249" s="13" t="str">
        <f>VLOOKUP(tbl_pbp[[#This Row],[Play Saints Win % Increase]], tbl_impact[],3,TRUE)</f>
        <v>Scented (0 to +5%)</v>
      </c>
    </row>
    <row r="1250" spans="1:37">
      <c r="A1250" s="1">
        <v>44</v>
      </c>
      <c r="B1250" s="5">
        <v>0.82599999999999996</v>
      </c>
      <c r="C1250" t="s">
        <v>11748</v>
      </c>
      <c r="D1250">
        <v>0</v>
      </c>
      <c r="E1250">
        <v>0</v>
      </c>
      <c r="F1250">
        <v>2</v>
      </c>
      <c r="G1250">
        <v>3</v>
      </c>
      <c r="H1250">
        <v>3</v>
      </c>
      <c r="I1250">
        <v>10</v>
      </c>
      <c r="J1250">
        <v>75</v>
      </c>
      <c r="K1250" t="s">
        <v>29</v>
      </c>
      <c r="L1250">
        <v>1</v>
      </c>
      <c r="M1250">
        <v>25</v>
      </c>
      <c r="N1250" t="s">
        <v>11749</v>
      </c>
      <c r="O1250" t="s">
        <v>70</v>
      </c>
      <c r="P1250" t="s">
        <v>45</v>
      </c>
      <c r="Q1250" t="s">
        <v>46</v>
      </c>
      <c r="R1250" t="s">
        <v>47</v>
      </c>
      <c r="S1250" t="s">
        <v>33</v>
      </c>
      <c r="T1250" t="s">
        <v>11726</v>
      </c>
      <c r="U1250" t="s">
        <v>11727</v>
      </c>
      <c r="V1250" t="s">
        <v>11622</v>
      </c>
      <c r="X1250" t="str">
        <f>VLOOKUP(pbp!V4000, games!$B$2:$R$40, 3, FALSE)</f>
        <v>2020-11-01T21:25Z</v>
      </c>
      <c r="Y1250">
        <f>VLOOKUP(1*V1250,NFLGames!$H$11:$H$555,1,FALSE)</f>
        <v>401128046</v>
      </c>
      <c r="Z1250">
        <f>VLOOKUP($Y1250, NFLGames!$H$11:$K$555,2,FALSE)</f>
        <v>2019</v>
      </c>
      <c r="AA1250">
        <f>VLOOKUP($Y1250, NFLGames!$H$11:$K$555,3,FALSE)</f>
        <v>8</v>
      </c>
      <c r="AB1250" s="6">
        <f>IF(A1251=0, 0, AH1251-tbl_pbp[[#This Row],[Saints Win %]])</f>
        <v>-3.0000000000000027E-3</v>
      </c>
      <c r="AE1250">
        <f>ABS(tbl_pbp[[#This Row],[play.homeScore]]-tbl_pbp[[#This Row],[play.awayScore]])</f>
        <v>0</v>
      </c>
      <c r="AF1250">
        <f>IF(tbl_pbp[[#This Row],[Play Saints Win % Increase]]&gt;=$AF$4,1,0)</f>
        <v>0</v>
      </c>
      <c r="AG1250" t="str">
        <f>VLOOKUP(tbl_pbp[[#This Row],[gameId]], games!$B$2:$T$40, 9, FALSE)</f>
        <v>arizona-cardinals</v>
      </c>
      <c r="AH1250" s="5">
        <f>IF(tbl_pbp[[#This Row],[AwayTeam]] &lt;&gt; "new-orleans-saints", tbl_pbp[[#This Row],[homeWinPercentage]], 1-tbl_pbp[[#This Row],[homeWinPercentage]])</f>
        <v>0.82599999999999996</v>
      </c>
      <c r="AI1250" s="13">
        <f>tbl_pbp[[#This Row],[Kamara]]*tbl_pbp[[#This Row],[Impactful Play]]</f>
        <v>0</v>
      </c>
      <c r="AJ1250" s="13">
        <f>tbl_pbp[[#This Row],[Thomas]]*tbl_pbp[[#This Row],[Impactful Play]]</f>
        <v>0</v>
      </c>
      <c r="AK1250" s="13" t="str">
        <f>VLOOKUP(tbl_pbp[[#This Row],[Play Saints Win % Increase]], tbl_impact[],3,TRUE)</f>
        <v>Bad (0 to -5%)</v>
      </c>
    </row>
    <row r="1251" spans="1:37">
      <c r="A1251" s="1">
        <v>45</v>
      </c>
      <c r="B1251" s="5">
        <v>0.82299999999999995</v>
      </c>
      <c r="C1251" t="s">
        <v>11750</v>
      </c>
      <c r="D1251">
        <v>0</v>
      </c>
      <c r="E1251">
        <v>0</v>
      </c>
      <c r="F1251">
        <v>2</v>
      </c>
      <c r="G1251">
        <v>3</v>
      </c>
      <c r="H1251">
        <v>3</v>
      </c>
      <c r="I1251">
        <v>3</v>
      </c>
      <c r="J1251">
        <v>82</v>
      </c>
      <c r="K1251" t="s">
        <v>29</v>
      </c>
      <c r="L1251">
        <v>2</v>
      </c>
      <c r="M1251">
        <v>18</v>
      </c>
      <c r="N1251" t="s">
        <v>11751</v>
      </c>
      <c r="O1251" t="s">
        <v>749</v>
      </c>
      <c r="P1251" t="s">
        <v>45</v>
      </c>
      <c r="Q1251" t="s">
        <v>46</v>
      </c>
      <c r="R1251" t="s">
        <v>47</v>
      </c>
      <c r="S1251" t="s">
        <v>193</v>
      </c>
      <c r="T1251" t="s">
        <v>11752</v>
      </c>
      <c r="U1251" t="s">
        <v>11753</v>
      </c>
      <c r="V1251" t="s">
        <v>11622</v>
      </c>
      <c r="X1251" t="str">
        <f>VLOOKUP(pbp!V4001, games!$B$2:$R$40, 3, FALSE)</f>
        <v>2020-11-09T01:20Z</v>
      </c>
      <c r="Y1251">
        <f>VLOOKUP(1*V1251,NFLGames!$H$11:$H$555,1,FALSE)</f>
        <v>401128046</v>
      </c>
      <c r="Z1251">
        <f>VLOOKUP($Y1251, NFLGames!$H$11:$K$555,2,FALSE)</f>
        <v>2019</v>
      </c>
      <c r="AA1251">
        <f>VLOOKUP($Y1251, NFLGames!$H$11:$K$555,3,FALSE)</f>
        <v>8</v>
      </c>
      <c r="AB1251" s="6">
        <f>IF(A1252=0, 0, AH1252-tbl_pbp[[#This Row],[Saints Win %]])</f>
        <v>1.6000000000000014E-2</v>
      </c>
      <c r="AE1251">
        <f>ABS(tbl_pbp[[#This Row],[play.homeScore]]-tbl_pbp[[#This Row],[play.awayScore]])</f>
        <v>0</v>
      </c>
      <c r="AF1251">
        <f>IF(tbl_pbp[[#This Row],[Play Saints Win % Increase]]&gt;=$AF$4,1,0)</f>
        <v>0</v>
      </c>
      <c r="AG1251" t="str">
        <f>VLOOKUP(tbl_pbp[[#This Row],[gameId]], games!$B$2:$T$40, 9, FALSE)</f>
        <v>arizona-cardinals</v>
      </c>
      <c r="AH1251" s="5">
        <f>IF(tbl_pbp[[#This Row],[AwayTeam]] &lt;&gt; "new-orleans-saints", tbl_pbp[[#This Row],[homeWinPercentage]], 1-tbl_pbp[[#This Row],[homeWinPercentage]])</f>
        <v>0.82299999999999995</v>
      </c>
      <c r="AI1251" s="13">
        <f>tbl_pbp[[#This Row],[Kamara]]*tbl_pbp[[#This Row],[Impactful Play]]</f>
        <v>0</v>
      </c>
      <c r="AJ1251" s="13">
        <f>tbl_pbp[[#This Row],[Thomas]]*tbl_pbp[[#This Row],[Impactful Play]]</f>
        <v>0</v>
      </c>
      <c r="AK1251" s="13" t="str">
        <f>VLOOKUP(tbl_pbp[[#This Row],[Play Saints Win % Increase]], tbl_impact[],3,TRUE)</f>
        <v>Scented (0 to +5%)</v>
      </c>
    </row>
    <row r="1252" spans="1:37">
      <c r="A1252" s="1">
        <v>46</v>
      </c>
      <c r="B1252" s="5">
        <v>0.83899999999999997</v>
      </c>
      <c r="C1252" t="s">
        <v>11754</v>
      </c>
      <c r="D1252">
        <v>0</v>
      </c>
      <c r="E1252">
        <v>0</v>
      </c>
      <c r="F1252">
        <v>2</v>
      </c>
      <c r="G1252">
        <v>3</v>
      </c>
      <c r="H1252">
        <v>3</v>
      </c>
      <c r="I1252">
        <v>8</v>
      </c>
      <c r="J1252">
        <v>92</v>
      </c>
      <c r="K1252" t="s">
        <v>29</v>
      </c>
      <c r="L1252">
        <v>1</v>
      </c>
      <c r="M1252">
        <v>8</v>
      </c>
      <c r="N1252" t="s">
        <v>11755</v>
      </c>
      <c r="O1252" t="s">
        <v>8392</v>
      </c>
      <c r="P1252" t="s">
        <v>45</v>
      </c>
      <c r="Q1252" t="s">
        <v>46</v>
      </c>
      <c r="R1252" t="s">
        <v>47</v>
      </c>
      <c r="S1252" t="s">
        <v>283</v>
      </c>
      <c r="T1252" t="s">
        <v>11756</v>
      </c>
      <c r="U1252" t="s">
        <v>11757</v>
      </c>
      <c r="V1252" t="s">
        <v>11622</v>
      </c>
      <c r="X1252" t="str">
        <f>VLOOKUP(pbp!V4002, games!$B$2:$R$40, 3, FALSE)</f>
        <v>2020-11-09T01:20Z</v>
      </c>
      <c r="Y1252">
        <f>VLOOKUP(1*V1252,NFLGames!$H$11:$H$555,1,FALSE)</f>
        <v>401128046</v>
      </c>
      <c r="Z1252">
        <f>VLOOKUP($Y1252, NFLGames!$H$11:$K$555,2,FALSE)</f>
        <v>2019</v>
      </c>
      <c r="AA1252">
        <f>VLOOKUP($Y1252, NFLGames!$H$11:$K$555,3,FALSE)</f>
        <v>8</v>
      </c>
      <c r="AB1252" s="6">
        <f>IF(A1253=0, 0, AH1253-tbl_pbp[[#This Row],[Saints Win %]])</f>
        <v>-3.499999999999992E-2</v>
      </c>
      <c r="AE1252">
        <f>ABS(tbl_pbp[[#This Row],[play.homeScore]]-tbl_pbp[[#This Row],[play.awayScore]])</f>
        <v>0</v>
      </c>
      <c r="AF1252">
        <f>IF(tbl_pbp[[#This Row],[Play Saints Win % Increase]]&gt;=$AF$4,1,0)</f>
        <v>0</v>
      </c>
      <c r="AG1252" t="str">
        <f>VLOOKUP(tbl_pbp[[#This Row],[gameId]], games!$B$2:$T$40, 9, FALSE)</f>
        <v>arizona-cardinals</v>
      </c>
      <c r="AH1252" s="5">
        <f>IF(tbl_pbp[[#This Row],[AwayTeam]] &lt;&gt; "new-orleans-saints", tbl_pbp[[#This Row],[homeWinPercentage]], 1-tbl_pbp[[#This Row],[homeWinPercentage]])</f>
        <v>0.83899999999999997</v>
      </c>
      <c r="AI1252" s="13">
        <f>tbl_pbp[[#This Row],[Kamara]]*tbl_pbp[[#This Row],[Impactful Play]]</f>
        <v>0</v>
      </c>
      <c r="AJ1252" s="13">
        <f>tbl_pbp[[#This Row],[Thomas]]*tbl_pbp[[#This Row],[Impactful Play]]</f>
        <v>0</v>
      </c>
      <c r="AK1252" s="13" t="str">
        <f>VLOOKUP(tbl_pbp[[#This Row],[Play Saints Win % Increase]], tbl_impact[],3,TRUE)</f>
        <v>Bad (0 to -5%)</v>
      </c>
    </row>
    <row r="1253" spans="1:37">
      <c r="A1253" s="1">
        <v>47</v>
      </c>
      <c r="B1253" s="5">
        <v>0.80400000000000005</v>
      </c>
      <c r="C1253" t="s">
        <v>11758</v>
      </c>
      <c r="D1253">
        <v>0</v>
      </c>
      <c r="E1253">
        <v>0</v>
      </c>
      <c r="F1253">
        <v>2</v>
      </c>
      <c r="G1253">
        <v>3</v>
      </c>
      <c r="H1253">
        <v>3</v>
      </c>
      <c r="I1253">
        <v>8</v>
      </c>
      <c r="J1253">
        <v>92</v>
      </c>
      <c r="K1253" t="s">
        <v>29</v>
      </c>
      <c r="L1253">
        <v>2</v>
      </c>
      <c r="M1253">
        <v>8</v>
      </c>
      <c r="N1253" t="s">
        <v>11759</v>
      </c>
      <c r="O1253" t="s">
        <v>3471</v>
      </c>
      <c r="P1253" t="s">
        <v>124</v>
      </c>
      <c r="Q1253" t="s">
        <v>125</v>
      </c>
      <c r="R1253" t="s">
        <v>126</v>
      </c>
      <c r="V1253" t="s">
        <v>11622</v>
      </c>
      <c r="X1253" t="str">
        <f>VLOOKUP(pbp!V4003, games!$B$2:$R$40, 3, FALSE)</f>
        <v>2020-11-09T01:20Z</v>
      </c>
      <c r="Y1253">
        <f>VLOOKUP(1*V1253,NFLGames!$H$11:$H$555,1,FALSE)</f>
        <v>401128046</v>
      </c>
      <c r="Z1253">
        <f>VLOOKUP($Y1253, NFLGames!$H$11:$K$555,2,FALSE)</f>
        <v>2019</v>
      </c>
      <c r="AA1253">
        <f>VLOOKUP($Y1253, NFLGames!$H$11:$K$555,3,FALSE)</f>
        <v>8</v>
      </c>
      <c r="AB1253" s="6">
        <f>IF(A1254=0, 0, AH1254-tbl_pbp[[#This Row],[Saints Win %]])</f>
        <v>4.7999999999999932E-2</v>
      </c>
      <c r="AE1253">
        <f>ABS(tbl_pbp[[#This Row],[play.homeScore]]-tbl_pbp[[#This Row],[play.awayScore]])</f>
        <v>0</v>
      </c>
      <c r="AF1253">
        <f>IF(tbl_pbp[[#This Row],[Play Saints Win % Increase]]&gt;=$AF$4,1,0)</f>
        <v>0</v>
      </c>
      <c r="AG1253" t="str">
        <f>VLOOKUP(tbl_pbp[[#This Row],[gameId]], games!$B$2:$T$40, 9, FALSE)</f>
        <v>arizona-cardinals</v>
      </c>
      <c r="AH1253" s="5">
        <f>IF(tbl_pbp[[#This Row],[AwayTeam]] &lt;&gt; "new-orleans-saints", tbl_pbp[[#This Row],[homeWinPercentage]], 1-tbl_pbp[[#This Row],[homeWinPercentage]])</f>
        <v>0.80400000000000005</v>
      </c>
      <c r="AI1253" s="13">
        <f>tbl_pbp[[#This Row],[Kamara]]*tbl_pbp[[#This Row],[Impactful Play]]</f>
        <v>0</v>
      </c>
      <c r="AJ1253" s="13">
        <f>tbl_pbp[[#This Row],[Thomas]]*tbl_pbp[[#This Row],[Impactful Play]]</f>
        <v>0</v>
      </c>
      <c r="AK1253" s="13" t="str">
        <f>VLOOKUP(tbl_pbp[[#This Row],[Play Saints Win % Increase]], tbl_impact[],3,TRUE)</f>
        <v>Scented (0 to +5%)</v>
      </c>
    </row>
    <row r="1254" spans="1:37">
      <c r="A1254" s="1">
        <v>48</v>
      </c>
      <c r="B1254" s="5">
        <v>0.85199999999999998</v>
      </c>
      <c r="C1254" t="s">
        <v>11760</v>
      </c>
      <c r="D1254">
        <v>0</v>
      </c>
      <c r="E1254">
        <v>0</v>
      </c>
      <c r="F1254">
        <v>2</v>
      </c>
      <c r="G1254">
        <v>10</v>
      </c>
      <c r="H1254">
        <v>3</v>
      </c>
      <c r="I1254">
        <v>8</v>
      </c>
      <c r="J1254">
        <v>92</v>
      </c>
      <c r="K1254" t="s">
        <v>29</v>
      </c>
      <c r="L1254">
        <v>2</v>
      </c>
      <c r="M1254">
        <v>8</v>
      </c>
      <c r="N1254" t="s">
        <v>11761</v>
      </c>
      <c r="O1254" t="s">
        <v>5127</v>
      </c>
      <c r="P1254" t="s">
        <v>326</v>
      </c>
      <c r="Q1254" t="s">
        <v>327</v>
      </c>
      <c r="R1254" t="s">
        <v>105</v>
      </c>
      <c r="S1254" t="s">
        <v>286</v>
      </c>
      <c r="T1254" t="s">
        <v>11756</v>
      </c>
      <c r="U1254" t="s">
        <v>11762</v>
      </c>
      <c r="V1254" t="s">
        <v>11622</v>
      </c>
      <c r="X1254" t="str">
        <f>VLOOKUP(pbp!V4004, games!$B$2:$R$40, 3, FALSE)</f>
        <v>2020-11-09T01:20Z</v>
      </c>
      <c r="Y1254">
        <f>VLOOKUP(1*V1254,NFLGames!$H$11:$H$555,1,FALSE)</f>
        <v>401128046</v>
      </c>
      <c r="Z1254">
        <f>VLOOKUP($Y1254, NFLGames!$H$11:$K$555,2,FALSE)</f>
        <v>2019</v>
      </c>
      <c r="AA1254">
        <f>VLOOKUP($Y1254, NFLGames!$H$11:$K$555,3,FALSE)</f>
        <v>8</v>
      </c>
      <c r="AB1254" s="6">
        <f>IF(A1255=0, 0, AH1255-tbl_pbp[[#This Row],[Saints Win %]])</f>
        <v>-1.3000000000000012E-2</v>
      </c>
      <c r="AE1254">
        <f>ABS(tbl_pbp[[#This Row],[play.homeScore]]-tbl_pbp[[#This Row],[play.awayScore]])</f>
        <v>7</v>
      </c>
      <c r="AF1254">
        <f>IF(tbl_pbp[[#This Row],[Play Saints Win % Increase]]&gt;=$AF$4,1,0)</f>
        <v>0</v>
      </c>
      <c r="AG1254" t="str">
        <f>VLOOKUP(tbl_pbp[[#This Row],[gameId]], games!$B$2:$T$40, 9, FALSE)</f>
        <v>arizona-cardinals</v>
      </c>
      <c r="AH1254" s="5">
        <f>IF(tbl_pbp[[#This Row],[AwayTeam]] &lt;&gt; "new-orleans-saints", tbl_pbp[[#This Row],[homeWinPercentage]], 1-tbl_pbp[[#This Row],[homeWinPercentage]])</f>
        <v>0.85199999999999998</v>
      </c>
      <c r="AI1254" s="13">
        <f>tbl_pbp[[#This Row],[Kamara]]*tbl_pbp[[#This Row],[Impactful Play]]</f>
        <v>0</v>
      </c>
      <c r="AJ1254" s="13">
        <f>tbl_pbp[[#This Row],[Thomas]]*tbl_pbp[[#This Row],[Impactful Play]]</f>
        <v>0</v>
      </c>
      <c r="AK1254" s="13" t="str">
        <f>VLOOKUP(tbl_pbp[[#This Row],[Play Saints Win % Increase]], tbl_impact[],3,TRUE)</f>
        <v>Bad (0 to -5%)</v>
      </c>
    </row>
    <row r="1255" spans="1:37">
      <c r="A1255" s="1">
        <v>49</v>
      </c>
      <c r="B1255" s="5">
        <v>0.83899999999999997</v>
      </c>
      <c r="C1255" t="s">
        <v>11763</v>
      </c>
      <c r="D1255">
        <v>0</v>
      </c>
      <c r="E1255">
        <v>0</v>
      </c>
      <c r="F1255">
        <v>2</v>
      </c>
      <c r="G1255">
        <v>10</v>
      </c>
      <c r="H1255">
        <v>3</v>
      </c>
      <c r="I1255">
        <v>0</v>
      </c>
      <c r="J1255">
        <v>35</v>
      </c>
      <c r="K1255" t="s">
        <v>29</v>
      </c>
      <c r="L1255">
        <v>0</v>
      </c>
      <c r="M1255">
        <v>65</v>
      </c>
      <c r="N1255" t="s">
        <v>11764</v>
      </c>
      <c r="O1255" t="s">
        <v>5127</v>
      </c>
      <c r="P1255" t="s">
        <v>25</v>
      </c>
      <c r="Q1255" t="s">
        <v>26</v>
      </c>
      <c r="R1255" t="s">
        <v>27</v>
      </c>
      <c r="V1255" t="s">
        <v>11622</v>
      </c>
      <c r="X1255" t="str">
        <f>VLOOKUP(pbp!V4005, games!$B$2:$R$40, 3, FALSE)</f>
        <v>2020-11-09T01:20Z</v>
      </c>
      <c r="Y1255">
        <f>VLOOKUP(1*V1255,NFLGames!$H$11:$H$555,1,FALSE)</f>
        <v>401128046</v>
      </c>
      <c r="Z1255">
        <f>VLOOKUP($Y1255, NFLGames!$H$11:$K$555,2,FALSE)</f>
        <v>2019</v>
      </c>
      <c r="AA1255">
        <f>VLOOKUP($Y1255, NFLGames!$H$11:$K$555,3,FALSE)</f>
        <v>8</v>
      </c>
      <c r="AB1255" s="6">
        <f>IF(A1256=0, 0, AH1256-tbl_pbp[[#This Row],[Saints Win %]])</f>
        <v>2.0000000000000018E-3</v>
      </c>
      <c r="AE1255">
        <f>ABS(tbl_pbp[[#This Row],[play.homeScore]]-tbl_pbp[[#This Row],[play.awayScore]])</f>
        <v>7</v>
      </c>
      <c r="AF1255">
        <f>IF(tbl_pbp[[#This Row],[Play Saints Win % Increase]]&gt;=$AF$4,1,0)</f>
        <v>0</v>
      </c>
      <c r="AG1255" t="str">
        <f>VLOOKUP(tbl_pbp[[#This Row],[gameId]], games!$B$2:$T$40, 9, FALSE)</f>
        <v>arizona-cardinals</v>
      </c>
      <c r="AH1255" s="5">
        <f>IF(tbl_pbp[[#This Row],[AwayTeam]] &lt;&gt; "new-orleans-saints", tbl_pbp[[#This Row],[homeWinPercentage]], 1-tbl_pbp[[#This Row],[homeWinPercentage]])</f>
        <v>0.83899999999999997</v>
      </c>
      <c r="AI1255" s="13">
        <f>tbl_pbp[[#This Row],[Kamara]]*tbl_pbp[[#This Row],[Impactful Play]]</f>
        <v>0</v>
      </c>
      <c r="AJ1255" s="13">
        <f>tbl_pbp[[#This Row],[Thomas]]*tbl_pbp[[#This Row],[Impactful Play]]</f>
        <v>0</v>
      </c>
      <c r="AK1255" s="13" t="str">
        <f>VLOOKUP(tbl_pbp[[#This Row],[Play Saints Win % Increase]], tbl_impact[],3,TRUE)</f>
        <v>Scented (0 to +5%)</v>
      </c>
    </row>
    <row r="1256" spans="1:37">
      <c r="A1256" s="1">
        <v>50</v>
      </c>
      <c r="B1256" s="5">
        <v>0.84099999999999997</v>
      </c>
      <c r="C1256" t="s">
        <v>11765</v>
      </c>
      <c r="D1256">
        <v>0</v>
      </c>
      <c r="E1256">
        <v>0</v>
      </c>
      <c r="F1256">
        <v>2</v>
      </c>
      <c r="G1256">
        <v>10</v>
      </c>
      <c r="H1256">
        <v>3</v>
      </c>
      <c r="I1256">
        <v>10</v>
      </c>
      <c r="J1256">
        <v>64</v>
      </c>
      <c r="K1256" t="s">
        <v>11620</v>
      </c>
      <c r="L1256">
        <v>1</v>
      </c>
      <c r="M1256">
        <v>64</v>
      </c>
      <c r="N1256" t="s">
        <v>11766</v>
      </c>
      <c r="O1256" t="s">
        <v>2646</v>
      </c>
      <c r="P1256" t="s">
        <v>30</v>
      </c>
      <c r="Q1256" t="s">
        <v>31</v>
      </c>
      <c r="R1256" t="s">
        <v>32</v>
      </c>
      <c r="S1256" t="s">
        <v>33</v>
      </c>
      <c r="T1256" t="s">
        <v>11767</v>
      </c>
      <c r="U1256" t="s">
        <v>11768</v>
      </c>
      <c r="V1256" t="s">
        <v>11622</v>
      </c>
      <c r="X1256" t="str">
        <f>VLOOKUP(pbp!V4006, games!$B$2:$R$40, 3, FALSE)</f>
        <v>2020-11-09T01:20Z</v>
      </c>
      <c r="Y1256">
        <f>VLOOKUP(1*V1256,NFLGames!$H$11:$H$555,1,FALSE)</f>
        <v>401128046</v>
      </c>
      <c r="Z1256">
        <f>VLOOKUP($Y1256, NFLGames!$H$11:$K$555,2,FALSE)</f>
        <v>2019</v>
      </c>
      <c r="AA1256">
        <f>VLOOKUP($Y1256, NFLGames!$H$11:$K$555,3,FALSE)</f>
        <v>8</v>
      </c>
      <c r="AB1256" s="6">
        <f>IF(A1257=0, 0, AH1257-tbl_pbp[[#This Row],[Saints Win %]])</f>
        <v>7.0000000000000062E-3</v>
      </c>
      <c r="AE1256">
        <f>ABS(tbl_pbp[[#This Row],[play.homeScore]]-tbl_pbp[[#This Row],[play.awayScore]])</f>
        <v>7</v>
      </c>
      <c r="AF1256">
        <f>IF(tbl_pbp[[#This Row],[Play Saints Win % Increase]]&gt;=$AF$4,1,0)</f>
        <v>0</v>
      </c>
      <c r="AG1256" t="str">
        <f>VLOOKUP(tbl_pbp[[#This Row],[gameId]], games!$B$2:$T$40, 9, FALSE)</f>
        <v>arizona-cardinals</v>
      </c>
      <c r="AH1256" s="5">
        <f>IF(tbl_pbp[[#This Row],[AwayTeam]] &lt;&gt; "new-orleans-saints", tbl_pbp[[#This Row],[homeWinPercentage]], 1-tbl_pbp[[#This Row],[homeWinPercentage]])</f>
        <v>0.84099999999999997</v>
      </c>
      <c r="AI1256" s="13">
        <f>tbl_pbp[[#This Row],[Kamara]]*tbl_pbp[[#This Row],[Impactful Play]]</f>
        <v>0</v>
      </c>
      <c r="AJ1256" s="13">
        <f>tbl_pbp[[#This Row],[Thomas]]*tbl_pbp[[#This Row],[Impactful Play]]</f>
        <v>0</v>
      </c>
      <c r="AK1256" s="13" t="str">
        <f>VLOOKUP(tbl_pbp[[#This Row],[Play Saints Win % Increase]], tbl_impact[],3,TRUE)</f>
        <v>Scented (0 to +5%)</v>
      </c>
    </row>
    <row r="1257" spans="1:37">
      <c r="A1257" s="1">
        <v>51</v>
      </c>
      <c r="B1257" s="5">
        <v>0.84799999999999998</v>
      </c>
      <c r="C1257" t="s">
        <v>11769</v>
      </c>
      <c r="D1257">
        <v>0</v>
      </c>
      <c r="E1257">
        <v>0</v>
      </c>
      <c r="F1257">
        <v>2</v>
      </c>
      <c r="G1257">
        <v>10</v>
      </c>
      <c r="H1257">
        <v>3</v>
      </c>
      <c r="I1257">
        <v>5</v>
      </c>
      <c r="J1257">
        <v>59</v>
      </c>
      <c r="K1257" t="s">
        <v>11620</v>
      </c>
      <c r="L1257">
        <v>2</v>
      </c>
      <c r="M1257">
        <v>59</v>
      </c>
      <c r="N1257" t="s">
        <v>11770</v>
      </c>
      <c r="O1257" t="s">
        <v>8185</v>
      </c>
      <c r="P1257" t="s">
        <v>45</v>
      </c>
      <c r="Q1257" t="s">
        <v>46</v>
      </c>
      <c r="R1257" t="s">
        <v>47</v>
      </c>
      <c r="S1257" t="s">
        <v>38</v>
      </c>
      <c r="T1257" t="s">
        <v>11746</v>
      </c>
      <c r="U1257" t="s">
        <v>11771</v>
      </c>
      <c r="V1257" t="s">
        <v>11622</v>
      </c>
      <c r="X1257" t="str">
        <f>VLOOKUP(pbp!V4007, games!$B$2:$R$40, 3, FALSE)</f>
        <v>2020-11-09T01:20Z</v>
      </c>
      <c r="Y1257">
        <f>VLOOKUP(1*V1257,NFLGames!$H$11:$H$555,1,FALSE)</f>
        <v>401128046</v>
      </c>
      <c r="Z1257">
        <f>VLOOKUP($Y1257, NFLGames!$H$11:$K$555,2,FALSE)</f>
        <v>2019</v>
      </c>
      <c r="AA1257">
        <f>VLOOKUP($Y1257, NFLGames!$H$11:$K$555,3,FALSE)</f>
        <v>8</v>
      </c>
      <c r="AB1257" s="6">
        <f>IF(A1258=0, 0, AH1258-tbl_pbp[[#This Row],[Saints Win %]])</f>
        <v>-2.5000000000000022E-2</v>
      </c>
      <c r="AE1257">
        <f>ABS(tbl_pbp[[#This Row],[play.homeScore]]-tbl_pbp[[#This Row],[play.awayScore]])</f>
        <v>7</v>
      </c>
      <c r="AF1257">
        <f>IF(tbl_pbp[[#This Row],[Play Saints Win % Increase]]&gt;=$AF$4,1,0)</f>
        <v>0</v>
      </c>
      <c r="AG1257" t="str">
        <f>VLOOKUP(tbl_pbp[[#This Row],[gameId]], games!$B$2:$T$40, 9, FALSE)</f>
        <v>arizona-cardinals</v>
      </c>
      <c r="AH1257" s="5">
        <f>IF(tbl_pbp[[#This Row],[AwayTeam]] &lt;&gt; "new-orleans-saints", tbl_pbp[[#This Row],[homeWinPercentage]], 1-tbl_pbp[[#This Row],[homeWinPercentage]])</f>
        <v>0.84799999999999998</v>
      </c>
      <c r="AI1257" s="13">
        <f>tbl_pbp[[#This Row],[Kamara]]*tbl_pbp[[#This Row],[Impactful Play]]</f>
        <v>0</v>
      </c>
      <c r="AJ1257" s="13">
        <f>tbl_pbp[[#This Row],[Thomas]]*tbl_pbp[[#This Row],[Impactful Play]]</f>
        <v>0</v>
      </c>
      <c r="AK1257" s="13" t="str">
        <f>VLOOKUP(tbl_pbp[[#This Row],[Play Saints Win % Increase]], tbl_impact[],3,TRUE)</f>
        <v>Bad (0 to -5%)</v>
      </c>
    </row>
    <row r="1258" spans="1:37">
      <c r="A1258" s="1">
        <v>52</v>
      </c>
      <c r="B1258" s="5">
        <v>0.82299999999999995</v>
      </c>
      <c r="C1258" t="s">
        <v>11772</v>
      </c>
      <c r="D1258">
        <v>0</v>
      </c>
      <c r="E1258">
        <v>0</v>
      </c>
      <c r="F1258">
        <v>2</v>
      </c>
      <c r="G1258">
        <v>10</v>
      </c>
      <c r="H1258">
        <v>3</v>
      </c>
      <c r="I1258">
        <v>4</v>
      </c>
      <c r="J1258">
        <v>58</v>
      </c>
      <c r="K1258" t="s">
        <v>11620</v>
      </c>
      <c r="L1258">
        <v>3</v>
      </c>
      <c r="M1258">
        <v>58</v>
      </c>
      <c r="N1258" t="s">
        <v>11773</v>
      </c>
      <c r="O1258" t="s">
        <v>469</v>
      </c>
      <c r="P1258" t="s">
        <v>30</v>
      </c>
      <c r="Q1258" t="s">
        <v>31</v>
      </c>
      <c r="R1258" t="s">
        <v>32</v>
      </c>
      <c r="S1258" t="s">
        <v>63</v>
      </c>
      <c r="T1258" t="s">
        <v>11774</v>
      </c>
      <c r="U1258" t="s">
        <v>11775</v>
      </c>
      <c r="V1258" t="s">
        <v>11622</v>
      </c>
      <c r="X1258" t="str">
        <f>VLOOKUP(pbp!V4008, games!$B$2:$R$40, 3, FALSE)</f>
        <v>2020-11-09T01:20Z</v>
      </c>
      <c r="Y1258">
        <f>VLOOKUP(1*V1258,NFLGames!$H$11:$H$555,1,FALSE)</f>
        <v>401128046</v>
      </c>
      <c r="Z1258">
        <f>VLOOKUP($Y1258, NFLGames!$H$11:$K$555,2,FALSE)</f>
        <v>2019</v>
      </c>
      <c r="AA1258">
        <f>VLOOKUP($Y1258, NFLGames!$H$11:$K$555,3,FALSE)</f>
        <v>8</v>
      </c>
      <c r="AB1258" s="6">
        <f>IF(A1259=0, 0, AH1259-tbl_pbp[[#This Row],[Saints Win %]])</f>
        <v>-8.0000000000000071E-3</v>
      </c>
      <c r="AE1258">
        <f>ABS(tbl_pbp[[#This Row],[play.homeScore]]-tbl_pbp[[#This Row],[play.awayScore]])</f>
        <v>7</v>
      </c>
      <c r="AF1258">
        <f>IF(tbl_pbp[[#This Row],[Play Saints Win % Increase]]&gt;=$AF$4,1,0)</f>
        <v>0</v>
      </c>
      <c r="AG1258" t="str">
        <f>VLOOKUP(tbl_pbp[[#This Row],[gameId]], games!$B$2:$T$40, 9, FALSE)</f>
        <v>arizona-cardinals</v>
      </c>
      <c r="AH1258" s="5">
        <f>IF(tbl_pbp[[#This Row],[AwayTeam]] &lt;&gt; "new-orleans-saints", tbl_pbp[[#This Row],[homeWinPercentage]], 1-tbl_pbp[[#This Row],[homeWinPercentage]])</f>
        <v>0.82299999999999995</v>
      </c>
      <c r="AI1258" s="13">
        <f>tbl_pbp[[#This Row],[Kamara]]*tbl_pbp[[#This Row],[Impactful Play]]</f>
        <v>0</v>
      </c>
      <c r="AJ1258" s="13">
        <f>tbl_pbp[[#This Row],[Thomas]]*tbl_pbp[[#This Row],[Impactful Play]]</f>
        <v>0</v>
      </c>
      <c r="AK1258" s="13" t="str">
        <f>VLOOKUP(tbl_pbp[[#This Row],[Play Saints Win % Increase]], tbl_impact[],3,TRUE)</f>
        <v>Bad (0 to -5%)</v>
      </c>
    </row>
    <row r="1259" spans="1:37">
      <c r="A1259" s="1">
        <v>53</v>
      </c>
      <c r="B1259" s="5">
        <v>0.81499999999999995</v>
      </c>
      <c r="C1259" t="s">
        <v>11776</v>
      </c>
      <c r="D1259">
        <v>0</v>
      </c>
      <c r="E1259">
        <v>0</v>
      </c>
      <c r="F1259">
        <v>2</v>
      </c>
      <c r="G1259">
        <v>10</v>
      </c>
      <c r="H1259">
        <v>3</v>
      </c>
      <c r="I1259">
        <v>10</v>
      </c>
      <c r="J1259">
        <v>52</v>
      </c>
      <c r="K1259" t="s">
        <v>11620</v>
      </c>
      <c r="L1259">
        <v>1</v>
      </c>
      <c r="M1259">
        <v>52</v>
      </c>
      <c r="N1259" t="s">
        <v>11777</v>
      </c>
      <c r="O1259" t="s">
        <v>8752</v>
      </c>
      <c r="P1259" t="s">
        <v>30</v>
      </c>
      <c r="Q1259" t="s">
        <v>31</v>
      </c>
      <c r="R1259" t="s">
        <v>32</v>
      </c>
      <c r="S1259" t="s">
        <v>33</v>
      </c>
      <c r="T1259" t="s">
        <v>11637</v>
      </c>
      <c r="U1259" t="s">
        <v>11638</v>
      </c>
      <c r="V1259" t="s">
        <v>11622</v>
      </c>
      <c r="X1259" t="str">
        <f>VLOOKUP(pbp!V4009, games!$B$2:$R$40, 3, FALSE)</f>
        <v>2020-11-09T01:20Z</v>
      </c>
      <c r="Y1259">
        <f>VLOOKUP(1*V1259,NFLGames!$H$11:$H$555,1,FALSE)</f>
        <v>401128046</v>
      </c>
      <c r="Z1259">
        <f>VLOOKUP($Y1259, NFLGames!$H$11:$K$555,2,FALSE)</f>
        <v>2019</v>
      </c>
      <c r="AA1259">
        <f>VLOOKUP($Y1259, NFLGames!$H$11:$K$555,3,FALSE)</f>
        <v>8</v>
      </c>
      <c r="AB1259" s="6">
        <f>IF(A1260=0, 0, AH1260-tbl_pbp[[#This Row],[Saints Win %]])</f>
        <v>-3.6999999999999922E-2</v>
      </c>
      <c r="AE1259">
        <f>ABS(tbl_pbp[[#This Row],[play.homeScore]]-tbl_pbp[[#This Row],[play.awayScore]])</f>
        <v>7</v>
      </c>
      <c r="AF1259">
        <f>IF(tbl_pbp[[#This Row],[Play Saints Win % Increase]]&gt;=$AF$4,1,0)</f>
        <v>0</v>
      </c>
      <c r="AG1259" t="str">
        <f>VLOOKUP(tbl_pbp[[#This Row],[gameId]], games!$B$2:$T$40, 9, FALSE)</f>
        <v>arizona-cardinals</v>
      </c>
      <c r="AH1259" s="5">
        <f>IF(tbl_pbp[[#This Row],[AwayTeam]] &lt;&gt; "new-orleans-saints", tbl_pbp[[#This Row],[homeWinPercentage]], 1-tbl_pbp[[#This Row],[homeWinPercentage]])</f>
        <v>0.81499999999999995</v>
      </c>
      <c r="AI1259" s="13">
        <f>tbl_pbp[[#This Row],[Kamara]]*tbl_pbp[[#This Row],[Impactful Play]]</f>
        <v>0</v>
      </c>
      <c r="AJ1259" s="13">
        <f>tbl_pbp[[#This Row],[Thomas]]*tbl_pbp[[#This Row],[Impactful Play]]</f>
        <v>0</v>
      </c>
      <c r="AK1259" s="13" t="str">
        <f>VLOOKUP(tbl_pbp[[#This Row],[Play Saints Win % Increase]], tbl_impact[],3,TRUE)</f>
        <v>Bad (0 to -5%)</v>
      </c>
    </row>
    <row r="1260" spans="1:37">
      <c r="A1260" s="1">
        <v>54</v>
      </c>
      <c r="B1260" s="5">
        <v>0.77800000000000002</v>
      </c>
      <c r="C1260" t="s">
        <v>11778</v>
      </c>
      <c r="D1260">
        <v>0</v>
      </c>
      <c r="E1260">
        <v>0</v>
      </c>
      <c r="F1260">
        <v>2</v>
      </c>
      <c r="G1260">
        <v>10</v>
      </c>
      <c r="H1260">
        <v>3</v>
      </c>
      <c r="I1260">
        <v>10</v>
      </c>
      <c r="J1260">
        <v>37</v>
      </c>
      <c r="K1260" t="s">
        <v>11620</v>
      </c>
      <c r="L1260">
        <v>1</v>
      </c>
      <c r="M1260">
        <v>37</v>
      </c>
      <c r="N1260" t="s">
        <v>11779</v>
      </c>
      <c r="O1260" t="s">
        <v>2179</v>
      </c>
      <c r="P1260" t="s">
        <v>30</v>
      </c>
      <c r="Q1260" t="s">
        <v>31</v>
      </c>
      <c r="R1260" t="s">
        <v>32</v>
      </c>
      <c r="S1260" t="s">
        <v>33</v>
      </c>
      <c r="T1260" t="s">
        <v>196</v>
      </c>
      <c r="U1260" t="s">
        <v>197</v>
      </c>
      <c r="V1260" t="s">
        <v>11622</v>
      </c>
      <c r="X1260" t="str">
        <f>VLOOKUP(pbp!V4010, games!$B$2:$R$40, 3, FALSE)</f>
        <v>2020-11-09T01:20Z</v>
      </c>
      <c r="Y1260">
        <f>VLOOKUP(1*V1260,NFLGames!$H$11:$H$555,1,FALSE)</f>
        <v>401128046</v>
      </c>
      <c r="Z1260">
        <f>VLOOKUP($Y1260, NFLGames!$H$11:$K$555,2,FALSE)</f>
        <v>2019</v>
      </c>
      <c r="AA1260">
        <f>VLOOKUP($Y1260, NFLGames!$H$11:$K$555,3,FALSE)</f>
        <v>8</v>
      </c>
      <c r="AB1260" s="6">
        <f>IF(A1261=0, 0, AH1261-tbl_pbp[[#This Row],[Saints Win %]])</f>
        <v>4.3999999999999928E-2</v>
      </c>
      <c r="AE1260">
        <f>ABS(tbl_pbp[[#This Row],[play.homeScore]]-tbl_pbp[[#This Row],[play.awayScore]])</f>
        <v>7</v>
      </c>
      <c r="AF1260">
        <f>IF(tbl_pbp[[#This Row],[Play Saints Win % Increase]]&gt;=$AF$4,1,0)</f>
        <v>0</v>
      </c>
      <c r="AG1260" t="str">
        <f>VLOOKUP(tbl_pbp[[#This Row],[gameId]], games!$B$2:$T$40, 9, FALSE)</f>
        <v>arizona-cardinals</v>
      </c>
      <c r="AH1260" s="5">
        <f>IF(tbl_pbp[[#This Row],[AwayTeam]] &lt;&gt; "new-orleans-saints", tbl_pbp[[#This Row],[homeWinPercentage]], 1-tbl_pbp[[#This Row],[homeWinPercentage]])</f>
        <v>0.77800000000000002</v>
      </c>
      <c r="AI1260" s="13">
        <f>tbl_pbp[[#This Row],[Kamara]]*tbl_pbp[[#This Row],[Impactful Play]]</f>
        <v>0</v>
      </c>
      <c r="AJ1260" s="13">
        <f>tbl_pbp[[#This Row],[Thomas]]*tbl_pbp[[#This Row],[Impactful Play]]</f>
        <v>0</v>
      </c>
      <c r="AK1260" s="13" t="str">
        <f>VLOOKUP(tbl_pbp[[#This Row],[Play Saints Win % Increase]], tbl_impact[],3,TRUE)</f>
        <v>Scented (0 to +5%)</v>
      </c>
    </row>
    <row r="1261" spans="1:37">
      <c r="A1261" s="1">
        <v>55</v>
      </c>
      <c r="B1261" s="5">
        <v>0.82199999999999995</v>
      </c>
      <c r="C1261" t="s">
        <v>11780</v>
      </c>
      <c r="D1261">
        <v>0</v>
      </c>
      <c r="E1261">
        <v>0</v>
      </c>
      <c r="F1261">
        <v>2</v>
      </c>
      <c r="G1261">
        <v>10</v>
      </c>
      <c r="H1261">
        <v>3</v>
      </c>
      <c r="I1261">
        <v>10</v>
      </c>
      <c r="J1261">
        <v>18</v>
      </c>
      <c r="K1261" t="s">
        <v>11620</v>
      </c>
      <c r="L1261">
        <v>1</v>
      </c>
      <c r="M1261">
        <v>18</v>
      </c>
      <c r="N1261" t="s">
        <v>11781</v>
      </c>
      <c r="O1261" t="s">
        <v>411</v>
      </c>
      <c r="P1261" t="s">
        <v>45</v>
      </c>
      <c r="Q1261" t="s">
        <v>46</v>
      </c>
      <c r="R1261" t="s">
        <v>47</v>
      </c>
      <c r="S1261" t="s">
        <v>33</v>
      </c>
      <c r="T1261" t="s">
        <v>191</v>
      </c>
      <c r="U1261" t="s">
        <v>2280</v>
      </c>
      <c r="V1261" t="s">
        <v>11622</v>
      </c>
      <c r="X1261" t="str">
        <f>VLOOKUP(pbp!V4011, games!$B$2:$R$40, 3, FALSE)</f>
        <v>2020-11-09T01:20Z</v>
      </c>
      <c r="Y1261">
        <f>VLOOKUP(1*V1261,NFLGames!$H$11:$H$555,1,FALSE)</f>
        <v>401128046</v>
      </c>
      <c r="Z1261">
        <f>VLOOKUP($Y1261, NFLGames!$H$11:$K$555,2,FALSE)</f>
        <v>2019</v>
      </c>
      <c r="AA1261">
        <f>VLOOKUP($Y1261, NFLGames!$H$11:$K$555,3,FALSE)</f>
        <v>8</v>
      </c>
      <c r="AB1261" s="6">
        <f>IF(A1262=0, 0, AH1262-tbl_pbp[[#This Row],[Saints Win %]])</f>
        <v>-1.0000000000000009E-3</v>
      </c>
      <c r="AE1261">
        <f>ABS(tbl_pbp[[#This Row],[play.homeScore]]-tbl_pbp[[#This Row],[play.awayScore]])</f>
        <v>7</v>
      </c>
      <c r="AF1261">
        <f>IF(tbl_pbp[[#This Row],[Play Saints Win % Increase]]&gt;=$AF$4,1,0)</f>
        <v>0</v>
      </c>
      <c r="AG1261" t="str">
        <f>VLOOKUP(tbl_pbp[[#This Row],[gameId]], games!$B$2:$T$40, 9, FALSE)</f>
        <v>arizona-cardinals</v>
      </c>
      <c r="AH1261" s="5">
        <f>IF(tbl_pbp[[#This Row],[AwayTeam]] &lt;&gt; "new-orleans-saints", tbl_pbp[[#This Row],[homeWinPercentage]], 1-tbl_pbp[[#This Row],[homeWinPercentage]])</f>
        <v>0.82199999999999995</v>
      </c>
      <c r="AI1261" s="13">
        <f>tbl_pbp[[#This Row],[Kamara]]*tbl_pbp[[#This Row],[Impactful Play]]</f>
        <v>0</v>
      </c>
      <c r="AJ1261" s="13">
        <f>tbl_pbp[[#This Row],[Thomas]]*tbl_pbp[[#This Row],[Impactful Play]]</f>
        <v>0</v>
      </c>
      <c r="AK1261" s="13" t="str">
        <f>VLOOKUP(tbl_pbp[[#This Row],[Play Saints Win % Increase]], tbl_impact[],3,TRUE)</f>
        <v>Bad (0 to -5%)</v>
      </c>
    </row>
    <row r="1262" spans="1:37">
      <c r="A1262" s="1">
        <v>56</v>
      </c>
      <c r="B1262" s="5">
        <v>0.82099999999999995</v>
      </c>
      <c r="C1262" t="s">
        <v>11782</v>
      </c>
      <c r="D1262">
        <v>0</v>
      </c>
      <c r="E1262">
        <v>0</v>
      </c>
      <c r="F1262">
        <v>2</v>
      </c>
      <c r="G1262">
        <v>10</v>
      </c>
      <c r="H1262">
        <v>3</v>
      </c>
      <c r="I1262">
        <v>5</v>
      </c>
      <c r="J1262">
        <v>13</v>
      </c>
      <c r="K1262" t="s">
        <v>11620</v>
      </c>
      <c r="L1262">
        <v>2</v>
      </c>
      <c r="M1262">
        <v>13</v>
      </c>
      <c r="N1262" t="s">
        <v>11783</v>
      </c>
      <c r="O1262" t="s">
        <v>413</v>
      </c>
      <c r="P1262" t="s">
        <v>22</v>
      </c>
      <c r="Q1262" t="s">
        <v>37</v>
      </c>
      <c r="S1262" t="s">
        <v>38</v>
      </c>
      <c r="T1262" t="s">
        <v>184</v>
      </c>
      <c r="U1262" t="s">
        <v>7844</v>
      </c>
      <c r="V1262" t="s">
        <v>11622</v>
      </c>
      <c r="X1262" t="str">
        <f>VLOOKUP(pbp!V4012, games!$B$2:$R$40, 3, FALSE)</f>
        <v>2020-11-09T01:20Z</v>
      </c>
      <c r="Y1262">
        <f>VLOOKUP(1*V1262,NFLGames!$H$11:$H$555,1,FALSE)</f>
        <v>401128046</v>
      </c>
      <c r="Z1262">
        <f>VLOOKUP($Y1262, NFLGames!$H$11:$K$555,2,FALSE)</f>
        <v>2019</v>
      </c>
      <c r="AA1262">
        <f>VLOOKUP($Y1262, NFLGames!$H$11:$K$555,3,FALSE)</f>
        <v>8</v>
      </c>
      <c r="AB1262" s="6">
        <f>IF(A1263=0, 0, AH1263-tbl_pbp[[#This Row],[Saints Win %]])</f>
        <v>0</v>
      </c>
      <c r="AE1262">
        <f>ABS(tbl_pbp[[#This Row],[play.homeScore]]-tbl_pbp[[#This Row],[play.awayScore]])</f>
        <v>7</v>
      </c>
      <c r="AF1262">
        <f>IF(tbl_pbp[[#This Row],[Play Saints Win % Increase]]&gt;=$AF$4,1,0)</f>
        <v>0</v>
      </c>
      <c r="AG1262" t="str">
        <f>VLOOKUP(tbl_pbp[[#This Row],[gameId]], games!$B$2:$T$40, 9, FALSE)</f>
        <v>arizona-cardinals</v>
      </c>
      <c r="AH1262" s="5">
        <f>IF(tbl_pbp[[#This Row],[AwayTeam]] &lt;&gt; "new-orleans-saints", tbl_pbp[[#This Row],[homeWinPercentage]], 1-tbl_pbp[[#This Row],[homeWinPercentage]])</f>
        <v>0.82099999999999995</v>
      </c>
      <c r="AI1262" s="13">
        <f>tbl_pbp[[#This Row],[Kamara]]*tbl_pbp[[#This Row],[Impactful Play]]</f>
        <v>0</v>
      </c>
      <c r="AJ1262" s="13">
        <f>tbl_pbp[[#This Row],[Thomas]]*tbl_pbp[[#This Row],[Impactful Play]]</f>
        <v>0</v>
      </c>
      <c r="AK1262" s="13" t="str">
        <f>VLOOKUP(tbl_pbp[[#This Row],[Play Saints Win % Increase]], tbl_impact[],3,TRUE)</f>
        <v>Scented (0 to +5%)</v>
      </c>
    </row>
    <row r="1263" spans="1:37">
      <c r="A1263" s="1">
        <v>57</v>
      </c>
      <c r="B1263" s="5">
        <v>0.82099999999999995</v>
      </c>
      <c r="C1263" t="s">
        <v>11784</v>
      </c>
      <c r="D1263">
        <v>0</v>
      </c>
      <c r="E1263">
        <v>0</v>
      </c>
      <c r="F1263">
        <v>2</v>
      </c>
      <c r="G1263">
        <v>10</v>
      </c>
      <c r="H1263">
        <v>3</v>
      </c>
      <c r="I1263">
        <v>5</v>
      </c>
      <c r="J1263">
        <v>13</v>
      </c>
      <c r="K1263" t="s">
        <v>11620</v>
      </c>
      <c r="L1263">
        <v>3</v>
      </c>
      <c r="M1263">
        <v>13</v>
      </c>
      <c r="N1263" t="s">
        <v>11785</v>
      </c>
      <c r="O1263" t="s">
        <v>1567</v>
      </c>
      <c r="P1263" t="s">
        <v>22</v>
      </c>
      <c r="Q1263" t="s">
        <v>37</v>
      </c>
      <c r="S1263" t="s">
        <v>42</v>
      </c>
      <c r="T1263" t="s">
        <v>184</v>
      </c>
      <c r="U1263" t="s">
        <v>9857</v>
      </c>
      <c r="V1263" t="s">
        <v>11622</v>
      </c>
      <c r="X1263" t="str">
        <f>VLOOKUP(pbp!V4013, games!$B$2:$R$40, 3, FALSE)</f>
        <v>2020-11-09T01:20Z</v>
      </c>
      <c r="Y1263">
        <f>VLOOKUP(1*V1263,NFLGames!$H$11:$H$555,1,FALSE)</f>
        <v>401128046</v>
      </c>
      <c r="Z1263">
        <f>VLOOKUP($Y1263, NFLGames!$H$11:$K$555,2,FALSE)</f>
        <v>2019</v>
      </c>
      <c r="AA1263">
        <f>VLOOKUP($Y1263, NFLGames!$H$11:$K$555,3,FALSE)</f>
        <v>8</v>
      </c>
      <c r="AB1263" s="6">
        <f>IF(A1264=0, 0, AH1264-tbl_pbp[[#This Row],[Saints Win %]])</f>
        <v>-6.0000000000000053E-3</v>
      </c>
      <c r="AE1263">
        <f>ABS(tbl_pbp[[#This Row],[play.homeScore]]-tbl_pbp[[#This Row],[play.awayScore]])</f>
        <v>7</v>
      </c>
      <c r="AF1263">
        <f>IF(tbl_pbp[[#This Row],[Play Saints Win % Increase]]&gt;=$AF$4,1,0)</f>
        <v>0</v>
      </c>
      <c r="AG1263" t="str">
        <f>VLOOKUP(tbl_pbp[[#This Row],[gameId]], games!$B$2:$T$40, 9, FALSE)</f>
        <v>arizona-cardinals</v>
      </c>
      <c r="AH1263" s="5">
        <f>IF(tbl_pbp[[#This Row],[AwayTeam]] &lt;&gt; "new-orleans-saints", tbl_pbp[[#This Row],[homeWinPercentage]], 1-tbl_pbp[[#This Row],[homeWinPercentage]])</f>
        <v>0.82099999999999995</v>
      </c>
      <c r="AI1263" s="13">
        <f>tbl_pbp[[#This Row],[Kamara]]*tbl_pbp[[#This Row],[Impactful Play]]</f>
        <v>0</v>
      </c>
      <c r="AJ1263" s="13">
        <f>tbl_pbp[[#This Row],[Thomas]]*tbl_pbp[[#This Row],[Impactful Play]]</f>
        <v>0</v>
      </c>
      <c r="AK1263" s="13" t="str">
        <f>VLOOKUP(tbl_pbp[[#This Row],[Play Saints Win % Increase]], tbl_impact[],3,TRUE)</f>
        <v>Bad (0 to -5%)</v>
      </c>
    </row>
    <row r="1264" spans="1:37">
      <c r="A1264" s="1">
        <v>58</v>
      </c>
      <c r="B1264" s="5">
        <v>0.81499999999999995</v>
      </c>
      <c r="C1264" t="s">
        <v>11786</v>
      </c>
      <c r="D1264">
        <v>0</v>
      </c>
      <c r="E1264">
        <v>0</v>
      </c>
      <c r="F1264">
        <v>2</v>
      </c>
      <c r="G1264">
        <v>10</v>
      </c>
      <c r="H1264">
        <v>6</v>
      </c>
      <c r="I1264">
        <v>5</v>
      </c>
      <c r="J1264">
        <v>13</v>
      </c>
      <c r="K1264" t="s">
        <v>11620</v>
      </c>
      <c r="L1264">
        <v>4</v>
      </c>
      <c r="M1264">
        <v>13</v>
      </c>
      <c r="N1264" t="s">
        <v>11674</v>
      </c>
      <c r="O1264" t="s">
        <v>3302</v>
      </c>
      <c r="P1264" t="s">
        <v>187</v>
      </c>
      <c r="Q1264" t="s">
        <v>188</v>
      </c>
      <c r="R1264" t="s">
        <v>189</v>
      </c>
      <c r="S1264" t="s">
        <v>78</v>
      </c>
      <c r="T1264" t="s">
        <v>184</v>
      </c>
      <c r="U1264" t="s">
        <v>9684</v>
      </c>
      <c r="V1264" t="s">
        <v>11622</v>
      </c>
      <c r="X1264" t="str">
        <f>VLOOKUP(pbp!V4014, games!$B$2:$R$40, 3, FALSE)</f>
        <v>2020-11-09T01:20Z</v>
      </c>
      <c r="Y1264">
        <f>VLOOKUP(1*V1264,NFLGames!$H$11:$H$555,1,FALSE)</f>
        <v>401128046</v>
      </c>
      <c r="Z1264">
        <f>VLOOKUP($Y1264, NFLGames!$H$11:$K$555,2,FALSE)</f>
        <v>2019</v>
      </c>
      <c r="AA1264">
        <f>VLOOKUP($Y1264, NFLGames!$H$11:$K$555,3,FALSE)</f>
        <v>8</v>
      </c>
      <c r="AB1264" s="6">
        <f>IF(A1265=0, 0, AH1265-tbl_pbp[[#This Row],[Saints Win %]])</f>
        <v>3.0000000000000027E-3</v>
      </c>
      <c r="AE1264">
        <f>ABS(tbl_pbp[[#This Row],[play.homeScore]]-tbl_pbp[[#This Row],[play.awayScore]])</f>
        <v>4</v>
      </c>
      <c r="AF1264">
        <f>IF(tbl_pbp[[#This Row],[Play Saints Win % Increase]]&gt;=$AF$4,1,0)</f>
        <v>0</v>
      </c>
      <c r="AG1264" t="str">
        <f>VLOOKUP(tbl_pbp[[#This Row],[gameId]], games!$B$2:$T$40, 9, FALSE)</f>
        <v>arizona-cardinals</v>
      </c>
      <c r="AH1264" s="5">
        <f>IF(tbl_pbp[[#This Row],[AwayTeam]] &lt;&gt; "new-orleans-saints", tbl_pbp[[#This Row],[homeWinPercentage]], 1-tbl_pbp[[#This Row],[homeWinPercentage]])</f>
        <v>0.81499999999999995</v>
      </c>
      <c r="AI1264" s="13">
        <f>tbl_pbp[[#This Row],[Kamara]]*tbl_pbp[[#This Row],[Impactful Play]]</f>
        <v>0</v>
      </c>
      <c r="AJ1264" s="13">
        <f>tbl_pbp[[#This Row],[Thomas]]*tbl_pbp[[#This Row],[Impactful Play]]</f>
        <v>0</v>
      </c>
      <c r="AK1264" s="13" t="str">
        <f>VLOOKUP(tbl_pbp[[#This Row],[Play Saints Win % Increase]], tbl_impact[],3,TRUE)</f>
        <v>Scented (0 to +5%)</v>
      </c>
    </row>
    <row r="1265" spans="1:37">
      <c r="A1265" s="1">
        <v>59</v>
      </c>
      <c r="B1265" s="5">
        <v>0.81799999999999995</v>
      </c>
      <c r="C1265" t="s">
        <v>11787</v>
      </c>
      <c r="D1265">
        <v>0</v>
      </c>
      <c r="E1265">
        <v>0</v>
      </c>
      <c r="F1265">
        <v>2</v>
      </c>
      <c r="G1265">
        <v>10</v>
      </c>
      <c r="H1265">
        <v>6</v>
      </c>
      <c r="I1265">
        <v>0</v>
      </c>
      <c r="J1265">
        <v>65</v>
      </c>
      <c r="K1265" t="s">
        <v>11620</v>
      </c>
      <c r="L1265">
        <v>0</v>
      </c>
      <c r="M1265">
        <v>65</v>
      </c>
      <c r="N1265" t="s">
        <v>11621</v>
      </c>
      <c r="O1265" t="s">
        <v>3302</v>
      </c>
      <c r="P1265" t="s">
        <v>25</v>
      </c>
      <c r="Q1265" t="s">
        <v>26</v>
      </c>
      <c r="R1265" t="s">
        <v>27</v>
      </c>
      <c r="V1265" t="s">
        <v>11622</v>
      </c>
      <c r="X1265" t="str">
        <f>VLOOKUP(pbp!V4015, games!$B$2:$R$40, 3, FALSE)</f>
        <v>2020-11-09T01:20Z</v>
      </c>
      <c r="Y1265">
        <f>VLOOKUP(1*V1265,NFLGames!$H$11:$H$555,1,FALSE)</f>
        <v>401128046</v>
      </c>
      <c r="Z1265">
        <f>VLOOKUP($Y1265, NFLGames!$H$11:$K$555,2,FALSE)</f>
        <v>2019</v>
      </c>
      <c r="AA1265">
        <f>VLOOKUP($Y1265, NFLGames!$H$11:$K$555,3,FALSE)</f>
        <v>8</v>
      </c>
      <c r="AB1265" s="6">
        <f>IF(A1266=0, 0, AH1266-tbl_pbp[[#This Row],[Saints Win %]])</f>
        <v>0</v>
      </c>
      <c r="AE1265">
        <f>ABS(tbl_pbp[[#This Row],[play.homeScore]]-tbl_pbp[[#This Row],[play.awayScore]])</f>
        <v>4</v>
      </c>
      <c r="AF1265">
        <f>IF(tbl_pbp[[#This Row],[Play Saints Win % Increase]]&gt;=$AF$4,1,0)</f>
        <v>0</v>
      </c>
      <c r="AG1265" t="str">
        <f>VLOOKUP(tbl_pbp[[#This Row],[gameId]], games!$B$2:$T$40, 9, FALSE)</f>
        <v>arizona-cardinals</v>
      </c>
      <c r="AH1265" s="5">
        <f>IF(tbl_pbp[[#This Row],[AwayTeam]] &lt;&gt; "new-orleans-saints", tbl_pbp[[#This Row],[homeWinPercentage]], 1-tbl_pbp[[#This Row],[homeWinPercentage]])</f>
        <v>0.81799999999999995</v>
      </c>
      <c r="AI1265" s="13">
        <f>tbl_pbp[[#This Row],[Kamara]]*tbl_pbp[[#This Row],[Impactful Play]]</f>
        <v>0</v>
      </c>
      <c r="AJ1265" s="13">
        <f>tbl_pbp[[#This Row],[Thomas]]*tbl_pbp[[#This Row],[Impactful Play]]</f>
        <v>0</v>
      </c>
      <c r="AK1265" s="13" t="str">
        <f>VLOOKUP(tbl_pbp[[#This Row],[Play Saints Win % Increase]], tbl_impact[],3,TRUE)</f>
        <v>Scented (0 to +5%)</v>
      </c>
    </row>
    <row r="1266" spans="1:37">
      <c r="A1266" s="1">
        <v>60</v>
      </c>
      <c r="B1266" s="5">
        <v>0.81799999999999995</v>
      </c>
      <c r="C1266" t="s">
        <v>11788</v>
      </c>
      <c r="D1266">
        <v>0</v>
      </c>
      <c r="E1266">
        <v>0</v>
      </c>
      <c r="F1266">
        <v>2</v>
      </c>
      <c r="G1266">
        <v>10</v>
      </c>
      <c r="H1266">
        <v>6</v>
      </c>
      <c r="I1266">
        <v>10</v>
      </c>
      <c r="J1266">
        <v>25</v>
      </c>
      <c r="K1266" t="s">
        <v>29</v>
      </c>
      <c r="L1266">
        <v>1</v>
      </c>
      <c r="M1266">
        <v>75</v>
      </c>
      <c r="N1266" t="s">
        <v>11789</v>
      </c>
      <c r="O1266" t="s">
        <v>3302</v>
      </c>
      <c r="P1266" t="s">
        <v>30</v>
      </c>
      <c r="Q1266" t="s">
        <v>31</v>
      </c>
      <c r="R1266" t="s">
        <v>32</v>
      </c>
      <c r="S1266" t="s">
        <v>33</v>
      </c>
      <c r="T1266" t="s">
        <v>34</v>
      </c>
      <c r="U1266" t="s">
        <v>35</v>
      </c>
      <c r="V1266" t="s">
        <v>11622</v>
      </c>
      <c r="X1266" t="str">
        <f>VLOOKUP(pbp!V4016, games!$B$2:$R$40, 3, FALSE)</f>
        <v>2020-11-09T01:20Z</v>
      </c>
      <c r="Y1266">
        <f>VLOOKUP(1*V1266,NFLGames!$H$11:$H$555,1,FALSE)</f>
        <v>401128046</v>
      </c>
      <c r="Z1266">
        <f>VLOOKUP($Y1266, NFLGames!$H$11:$K$555,2,FALSE)</f>
        <v>2019</v>
      </c>
      <c r="AA1266">
        <f>VLOOKUP($Y1266, NFLGames!$H$11:$K$555,3,FALSE)</f>
        <v>8</v>
      </c>
      <c r="AB1266" s="6">
        <f>IF(A1267=0, 0, AH1267-tbl_pbp[[#This Row],[Saints Win %]])</f>
        <v>2.0000000000000018E-3</v>
      </c>
      <c r="AE1266">
        <f>ABS(tbl_pbp[[#This Row],[play.homeScore]]-tbl_pbp[[#This Row],[play.awayScore]])</f>
        <v>4</v>
      </c>
      <c r="AF1266">
        <f>IF(tbl_pbp[[#This Row],[Play Saints Win % Increase]]&gt;=$AF$4,1,0)</f>
        <v>0</v>
      </c>
      <c r="AG1266" t="str">
        <f>VLOOKUP(tbl_pbp[[#This Row],[gameId]], games!$B$2:$T$40, 9, FALSE)</f>
        <v>arizona-cardinals</v>
      </c>
      <c r="AH1266" s="5">
        <f>IF(tbl_pbp[[#This Row],[AwayTeam]] &lt;&gt; "new-orleans-saints", tbl_pbp[[#This Row],[homeWinPercentage]], 1-tbl_pbp[[#This Row],[homeWinPercentage]])</f>
        <v>0.81799999999999995</v>
      </c>
      <c r="AI1266" s="13">
        <f>tbl_pbp[[#This Row],[Kamara]]*tbl_pbp[[#This Row],[Impactful Play]]</f>
        <v>0</v>
      </c>
      <c r="AJ1266" s="13">
        <f>tbl_pbp[[#This Row],[Thomas]]*tbl_pbp[[#This Row],[Impactful Play]]</f>
        <v>0</v>
      </c>
      <c r="AK1266" s="13" t="str">
        <f>VLOOKUP(tbl_pbp[[#This Row],[Play Saints Win % Increase]], tbl_impact[],3,TRUE)</f>
        <v>Scented (0 to +5%)</v>
      </c>
    </row>
    <row r="1267" spans="1:37">
      <c r="A1267" s="1">
        <v>61</v>
      </c>
      <c r="B1267" s="5">
        <v>0.82</v>
      </c>
      <c r="C1267" t="s">
        <v>11790</v>
      </c>
      <c r="D1267">
        <v>0</v>
      </c>
      <c r="E1267">
        <v>0</v>
      </c>
      <c r="F1267">
        <v>2</v>
      </c>
      <c r="G1267">
        <v>10</v>
      </c>
      <c r="H1267">
        <v>6</v>
      </c>
      <c r="I1267">
        <v>4</v>
      </c>
      <c r="J1267">
        <v>31</v>
      </c>
      <c r="K1267" t="s">
        <v>29</v>
      </c>
      <c r="L1267">
        <v>2</v>
      </c>
      <c r="M1267">
        <v>69</v>
      </c>
      <c r="N1267" t="s">
        <v>11791</v>
      </c>
      <c r="O1267" t="s">
        <v>11792</v>
      </c>
      <c r="P1267" t="s">
        <v>45</v>
      </c>
      <c r="Q1267" t="s">
        <v>46</v>
      </c>
      <c r="R1267" t="s">
        <v>47</v>
      </c>
      <c r="S1267" t="s">
        <v>135</v>
      </c>
      <c r="T1267" t="s">
        <v>361</v>
      </c>
      <c r="U1267" t="s">
        <v>9695</v>
      </c>
      <c r="V1267" t="s">
        <v>11622</v>
      </c>
      <c r="X1267" t="str">
        <f>VLOOKUP(pbp!V4017, games!$B$2:$R$40, 3, FALSE)</f>
        <v>2020-11-09T01:20Z</v>
      </c>
      <c r="Y1267">
        <f>VLOOKUP(1*V1267,NFLGames!$H$11:$H$555,1,FALSE)</f>
        <v>401128046</v>
      </c>
      <c r="Z1267">
        <f>VLOOKUP($Y1267, NFLGames!$H$11:$K$555,2,FALSE)</f>
        <v>2019</v>
      </c>
      <c r="AA1267">
        <f>VLOOKUP($Y1267, NFLGames!$H$11:$K$555,3,FALSE)</f>
        <v>8</v>
      </c>
      <c r="AB1267" s="6">
        <f>IF(A1268=0, 0, AH1268-tbl_pbp[[#This Row],[Saints Win %]])</f>
        <v>1.100000000000001E-2</v>
      </c>
      <c r="AE1267">
        <f>ABS(tbl_pbp[[#This Row],[play.homeScore]]-tbl_pbp[[#This Row],[play.awayScore]])</f>
        <v>4</v>
      </c>
      <c r="AF1267">
        <f>IF(tbl_pbp[[#This Row],[Play Saints Win % Increase]]&gt;=$AF$4,1,0)</f>
        <v>0</v>
      </c>
      <c r="AG1267" t="str">
        <f>VLOOKUP(tbl_pbp[[#This Row],[gameId]], games!$B$2:$T$40, 9, FALSE)</f>
        <v>arizona-cardinals</v>
      </c>
      <c r="AH1267" s="5">
        <f>IF(tbl_pbp[[#This Row],[AwayTeam]] &lt;&gt; "new-orleans-saints", tbl_pbp[[#This Row],[homeWinPercentage]], 1-tbl_pbp[[#This Row],[homeWinPercentage]])</f>
        <v>0.82</v>
      </c>
      <c r="AI1267" s="13">
        <f>tbl_pbp[[#This Row],[Kamara]]*tbl_pbp[[#This Row],[Impactful Play]]</f>
        <v>0</v>
      </c>
      <c r="AJ1267" s="13">
        <f>tbl_pbp[[#This Row],[Thomas]]*tbl_pbp[[#This Row],[Impactful Play]]</f>
        <v>0</v>
      </c>
      <c r="AK1267" s="13" t="str">
        <f>VLOOKUP(tbl_pbp[[#This Row],[Play Saints Win % Increase]], tbl_impact[],3,TRUE)</f>
        <v>Scented (0 to +5%)</v>
      </c>
    </row>
    <row r="1268" spans="1:37">
      <c r="A1268" s="1">
        <v>62</v>
      </c>
      <c r="B1268" s="5">
        <v>0.83099999999999996</v>
      </c>
      <c r="C1268" t="s">
        <v>11793</v>
      </c>
      <c r="D1268">
        <v>0</v>
      </c>
      <c r="E1268">
        <v>0</v>
      </c>
      <c r="F1268">
        <v>2</v>
      </c>
      <c r="G1268">
        <v>10</v>
      </c>
      <c r="H1268">
        <v>6</v>
      </c>
      <c r="I1268">
        <v>1</v>
      </c>
      <c r="J1268">
        <v>34</v>
      </c>
      <c r="K1268" t="s">
        <v>29</v>
      </c>
      <c r="L1268">
        <v>3</v>
      </c>
      <c r="M1268">
        <v>66</v>
      </c>
      <c r="N1268" t="s">
        <v>11794</v>
      </c>
      <c r="O1268" t="s">
        <v>1129</v>
      </c>
      <c r="P1268" t="s">
        <v>45</v>
      </c>
      <c r="Q1268" t="s">
        <v>46</v>
      </c>
      <c r="R1268" t="s">
        <v>47</v>
      </c>
      <c r="S1268" t="s">
        <v>54</v>
      </c>
      <c r="T1268" t="s">
        <v>127</v>
      </c>
      <c r="U1268" t="s">
        <v>2916</v>
      </c>
      <c r="V1268" t="s">
        <v>11622</v>
      </c>
      <c r="X1268" t="str">
        <f>VLOOKUP(pbp!V4018, games!$B$2:$R$40, 3, FALSE)</f>
        <v>2020-11-09T01:20Z</v>
      </c>
      <c r="Y1268">
        <f>VLOOKUP(1*V1268,NFLGames!$H$11:$H$555,1,FALSE)</f>
        <v>401128046</v>
      </c>
      <c r="Z1268">
        <f>VLOOKUP($Y1268, NFLGames!$H$11:$K$555,2,FALSE)</f>
        <v>2019</v>
      </c>
      <c r="AA1268">
        <f>VLOOKUP($Y1268, NFLGames!$H$11:$K$555,3,FALSE)</f>
        <v>8</v>
      </c>
      <c r="AB1268" s="6">
        <f>IF(A1269=0, 0, AH1269-tbl_pbp[[#This Row],[Saints Win %]])</f>
        <v>-7.6999999999999957E-2</v>
      </c>
      <c r="AE1268">
        <f>ABS(tbl_pbp[[#This Row],[play.homeScore]]-tbl_pbp[[#This Row],[play.awayScore]])</f>
        <v>4</v>
      </c>
      <c r="AF1268">
        <f>IF(tbl_pbp[[#This Row],[Play Saints Win % Increase]]&gt;=$AF$4,1,0)</f>
        <v>0</v>
      </c>
      <c r="AG1268" t="str">
        <f>VLOOKUP(tbl_pbp[[#This Row],[gameId]], games!$B$2:$T$40, 9, FALSE)</f>
        <v>arizona-cardinals</v>
      </c>
      <c r="AH1268" s="5">
        <f>IF(tbl_pbp[[#This Row],[AwayTeam]] &lt;&gt; "new-orleans-saints", tbl_pbp[[#This Row],[homeWinPercentage]], 1-tbl_pbp[[#This Row],[homeWinPercentage]])</f>
        <v>0.83099999999999996</v>
      </c>
      <c r="AI1268" s="13">
        <f>tbl_pbp[[#This Row],[Kamara]]*tbl_pbp[[#This Row],[Impactful Play]]</f>
        <v>0</v>
      </c>
      <c r="AJ1268" s="13">
        <f>tbl_pbp[[#This Row],[Thomas]]*tbl_pbp[[#This Row],[Impactful Play]]</f>
        <v>0</v>
      </c>
      <c r="AK1268" s="13" t="str">
        <f>VLOOKUP(tbl_pbp[[#This Row],[Play Saints Win % Increase]], tbl_impact[],3,TRUE)</f>
        <v>Smelly (worse than-5% -&gt; -10%)</v>
      </c>
    </row>
    <row r="1269" spans="1:37">
      <c r="A1269" s="1">
        <v>63</v>
      </c>
      <c r="B1269" s="5">
        <v>0.754</v>
      </c>
      <c r="C1269" t="s">
        <v>11795</v>
      </c>
      <c r="D1269">
        <v>0</v>
      </c>
      <c r="E1269">
        <v>0</v>
      </c>
      <c r="F1269">
        <v>2</v>
      </c>
      <c r="G1269">
        <v>10</v>
      </c>
      <c r="H1269">
        <v>6</v>
      </c>
      <c r="I1269">
        <v>10</v>
      </c>
      <c r="J1269">
        <v>38</v>
      </c>
      <c r="K1269" t="s">
        <v>29</v>
      </c>
      <c r="L1269">
        <v>1</v>
      </c>
      <c r="M1269">
        <v>62</v>
      </c>
      <c r="N1269" t="s">
        <v>11796</v>
      </c>
      <c r="O1269" t="s">
        <v>2701</v>
      </c>
      <c r="P1269" t="s">
        <v>22</v>
      </c>
      <c r="Q1269" t="s">
        <v>37</v>
      </c>
      <c r="S1269" t="s">
        <v>33</v>
      </c>
      <c r="T1269" t="s">
        <v>358</v>
      </c>
      <c r="U1269" t="s">
        <v>359</v>
      </c>
      <c r="V1269" t="s">
        <v>11622</v>
      </c>
      <c r="X1269" t="str">
        <f>VLOOKUP(pbp!V4019, games!$B$2:$R$40, 3, FALSE)</f>
        <v>2020-11-09T01:20Z</v>
      </c>
      <c r="Y1269">
        <f>VLOOKUP(1*V1269,NFLGames!$H$11:$H$555,1,FALSE)</f>
        <v>401128046</v>
      </c>
      <c r="Z1269">
        <f>VLOOKUP($Y1269, NFLGames!$H$11:$K$555,2,FALSE)</f>
        <v>2019</v>
      </c>
      <c r="AA1269">
        <f>VLOOKUP($Y1269, NFLGames!$H$11:$K$555,3,FALSE)</f>
        <v>8</v>
      </c>
      <c r="AB1269" s="6">
        <f>IF(A1270=0, 0, AH1270-tbl_pbp[[#This Row],[Saints Win %]])</f>
        <v>6.7999999999999949E-2</v>
      </c>
      <c r="AE1269">
        <f>ABS(tbl_pbp[[#This Row],[play.homeScore]]-tbl_pbp[[#This Row],[play.awayScore]])</f>
        <v>4</v>
      </c>
      <c r="AF1269">
        <f>IF(tbl_pbp[[#This Row],[Play Saints Win % Increase]]&gt;=$AF$4,1,0)</f>
        <v>0</v>
      </c>
      <c r="AG1269" t="str">
        <f>VLOOKUP(tbl_pbp[[#This Row],[gameId]], games!$B$2:$T$40, 9, FALSE)</f>
        <v>arizona-cardinals</v>
      </c>
      <c r="AH1269" s="5">
        <f>IF(tbl_pbp[[#This Row],[AwayTeam]] &lt;&gt; "new-orleans-saints", tbl_pbp[[#This Row],[homeWinPercentage]], 1-tbl_pbp[[#This Row],[homeWinPercentage]])</f>
        <v>0.754</v>
      </c>
      <c r="AI1269" s="13">
        <f>tbl_pbp[[#This Row],[Kamara]]*tbl_pbp[[#This Row],[Impactful Play]]</f>
        <v>0</v>
      </c>
      <c r="AJ1269" s="13">
        <f>tbl_pbp[[#This Row],[Thomas]]*tbl_pbp[[#This Row],[Impactful Play]]</f>
        <v>0</v>
      </c>
      <c r="AK1269" s="13" t="str">
        <f>VLOOKUP(tbl_pbp[[#This Row],[Play Saints Win % Increase]], tbl_impact[],3,TRUE)</f>
        <v>Perfumed (5 to + 10%)</v>
      </c>
    </row>
    <row r="1270" spans="1:37">
      <c r="A1270" s="1">
        <v>64</v>
      </c>
      <c r="B1270" s="5">
        <v>0.82199999999999995</v>
      </c>
      <c r="C1270" t="s">
        <v>11797</v>
      </c>
      <c r="D1270">
        <v>0</v>
      </c>
      <c r="E1270">
        <v>0</v>
      </c>
      <c r="F1270">
        <v>2</v>
      </c>
      <c r="G1270">
        <v>10</v>
      </c>
      <c r="H1270">
        <v>6</v>
      </c>
      <c r="I1270">
        <v>10</v>
      </c>
      <c r="J1270">
        <v>38</v>
      </c>
      <c r="K1270" t="s">
        <v>29</v>
      </c>
      <c r="L1270">
        <v>2</v>
      </c>
      <c r="M1270">
        <v>62</v>
      </c>
      <c r="N1270" t="s">
        <v>11798</v>
      </c>
      <c r="O1270" t="s">
        <v>341</v>
      </c>
      <c r="P1270" t="s">
        <v>30</v>
      </c>
      <c r="Q1270" t="s">
        <v>31</v>
      </c>
      <c r="R1270" t="s">
        <v>32</v>
      </c>
      <c r="S1270" t="s">
        <v>120</v>
      </c>
      <c r="T1270" t="s">
        <v>358</v>
      </c>
      <c r="U1270" t="s">
        <v>3720</v>
      </c>
      <c r="V1270" t="s">
        <v>11622</v>
      </c>
      <c r="X1270" t="str">
        <f>VLOOKUP(pbp!V4020, games!$B$2:$R$40, 3, FALSE)</f>
        <v>2020-11-09T01:20Z</v>
      </c>
      <c r="Y1270">
        <f>VLOOKUP(1*V1270,NFLGames!$H$11:$H$555,1,FALSE)</f>
        <v>401128046</v>
      </c>
      <c r="Z1270">
        <f>VLOOKUP($Y1270, NFLGames!$H$11:$K$555,2,FALSE)</f>
        <v>2019</v>
      </c>
      <c r="AA1270">
        <f>VLOOKUP($Y1270, NFLGames!$H$11:$K$555,3,FALSE)</f>
        <v>8</v>
      </c>
      <c r="AB1270" s="6">
        <f>IF(A1271=0, 0, AH1271-tbl_pbp[[#This Row],[Saints Win %]])</f>
        <v>-4.3999999999999928E-2</v>
      </c>
      <c r="AD1270">
        <v>1</v>
      </c>
      <c r="AE1270">
        <f>ABS(tbl_pbp[[#This Row],[play.homeScore]]-tbl_pbp[[#This Row],[play.awayScore]])</f>
        <v>4</v>
      </c>
      <c r="AF1270">
        <f>IF(tbl_pbp[[#This Row],[Play Saints Win % Increase]]&gt;=$AF$4,1,0)</f>
        <v>0</v>
      </c>
      <c r="AG1270" t="str">
        <f>VLOOKUP(tbl_pbp[[#This Row],[gameId]], games!$B$2:$T$40, 9, FALSE)</f>
        <v>arizona-cardinals</v>
      </c>
      <c r="AH1270" s="5">
        <f>IF(tbl_pbp[[#This Row],[AwayTeam]] &lt;&gt; "new-orleans-saints", tbl_pbp[[#This Row],[homeWinPercentage]], 1-tbl_pbp[[#This Row],[homeWinPercentage]])</f>
        <v>0.82199999999999995</v>
      </c>
      <c r="AI1270" s="13">
        <f>tbl_pbp[[#This Row],[Kamara]]*tbl_pbp[[#This Row],[Impactful Play]]</f>
        <v>0</v>
      </c>
      <c r="AJ1270" s="13">
        <f>tbl_pbp[[#This Row],[Thomas]]*tbl_pbp[[#This Row],[Impactful Play]]</f>
        <v>0</v>
      </c>
      <c r="AK1270" s="13" t="str">
        <f>VLOOKUP(tbl_pbp[[#This Row],[Play Saints Win % Increase]], tbl_impact[],3,TRUE)</f>
        <v>Bad (0 to -5%)</v>
      </c>
    </row>
    <row r="1271" spans="1:37">
      <c r="A1271" s="1">
        <v>65</v>
      </c>
      <c r="B1271" s="5">
        <v>0.77800000000000002</v>
      </c>
      <c r="C1271" t="s">
        <v>11799</v>
      </c>
      <c r="D1271">
        <v>0</v>
      </c>
      <c r="E1271">
        <v>0</v>
      </c>
      <c r="F1271">
        <v>2</v>
      </c>
      <c r="G1271">
        <v>10</v>
      </c>
      <c r="H1271">
        <v>6</v>
      </c>
      <c r="I1271">
        <v>2</v>
      </c>
      <c r="J1271">
        <v>46</v>
      </c>
      <c r="K1271" t="s">
        <v>29</v>
      </c>
      <c r="L1271">
        <v>3</v>
      </c>
      <c r="M1271">
        <v>54</v>
      </c>
      <c r="N1271" t="s">
        <v>11800</v>
      </c>
      <c r="O1271" t="s">
        <v>11234</v>
      </c>
      <c r="P1271" t="s">
        <v>22</v>
      </c>
      <c r="Q1271" t="s">
        <v>37</v>
      </c>
      <c r="S1271" t="s">
        <v>241</v>
      </c>
      <c r="T1271" t="s">
        <v>435</v>
      </c>
      <c r="U1271" t="s">
        <v>9921</v>
      </c>
      <c r="V1271" t="s">
        <v>11622</v>
      </c>
      <c r="X1271" t="str">
        <f>VLOOKUP(pbp!V4021, games!$B$2:$R$40, 3, FALSE)</f>
        <v>2020-11-09T01:20Z</v>
      </c>
      <c r="Y1271">
        <f>VLOOKUP(1*V1271,NFLGames!$H$11:$H$555,1,FALSE)</f>
        <v>401128046</v>
      </c>
      <c r="Z1271">
        <f>VLOOKUP($Y1271, NFLGames!$H$11:$K$555,2,FALSE)</f>
        <v>2019</v>
      </c>
      <c r="AA1271">
        <f>VLOOKUP($Y1271, NFLGames!$H$11:$K$555,3,FALSE)</f>
        <v>8</v>
      </c>
      <c r="AB1271" s="6">
        <f>IF(A1272=0, 0, AH1272-tbl_pbp[[#This Row],[Saints Win %]])</f>
        <v>-2.4000000000000021E-2</v>
      </c>
      <c r="AE1271">
        <f>ABS(tbl_pbp[[#This Row],[play.homeScore]]-tbl_pbp[[#This Row],[play.awayScore]])</f>
        <v>4</v>
      </c>
      <c r="AF1271">
        <f>IF(tbl_pbp[[#This Row],[Play Saints Win % Increase]]&gt;=$AF$4,1,0)</f>
        <v>0</v>
      </c>
      <c r="AG1271" t="str">
        <f>VLOOKUP(tbl_pbp[[#This Row],[gameId]], games!$B$2:$T$40, 9, FALSE)</f>
        <v>arizona-cardinals</v>
      </c>
      <c r="AH1271" s="5">
        <f>IF(tbl_pbp[[#This Row],[AwayTeam]] &lt;&gt; "new-orleans-saints", tbl_pbp[[#This Row],[homeWinPercentage]], 1-tbl_pbp[[#This Row],[homeWinPercentage]])</f>
        <v>0.77800000000000002</v>
      </c>
      <c r="AI1271" s="13">
        <f>tbl_pbp[[#This Row],[Kamara]]*tbl_pbp[[#This Row],[Impactful Play]]</f>
        <v>0</v>
      </c>
      <c r="AJ1271" s="13">
        <f>tbl_pbp[[#This Row],[Thomas]]*tbl_pbp[[#This Row],[Impactful Play]]</f>
        <v>0</v>
      </c>
      <c r="AK1271" s="13" t="str">
        <f>VLOOKUP(tbl_pbp[[#This Row],[Play Saints Win % Increase]], tbl_impact[],3,TRUE)</f>
        <v>Bad (0 to -5%)</v>
      </c>
    </row>
    <row r="1272" spans="1:37">
      <c r="A1272" s="1">
        <v>66</v>
      </c>
      <c r="B1272" s="5">
        <v>0.754</v>
      </c>
      <c r="C1272" t="s">
        <v>11801</v>
      </c>
      <c r="D1272">
        <v>0</v>
      </c>
      <c r="E1272">
        <v>0</v>
      </c>
      <c r="F1272">
        <v>2</v>
      </c>
      <c r="G1272">
        <v>10</v>
      </c>
      <c r="H1272">
        <v>6</v>
      </c>
      <c r="I1272">
        <v>2</v>
      </c>
      <c r="J1272">
        <v>46</v>
      </c>
      <c r="K1272" t="s">
        <v>29</v>
      </c>
      <c r="L1272">
        <v>4</v>
      </c>
      <c r="M1272">
        <v>54</v>
      </c>
      <c r="N1272" t="s">
        <v>11802</v>
      </c>
      <c r="O1272" t="s">
        <v>11234</v>
      </c>
      <c r="P1272" t="s">
        <v>94</v>
      </c>
      <c r="Q1272" t="s">
        <v>95</v>
      </c>
      <c r="R1272" t="s">
        <v>96</v>
      </c>
      <c r="S1272" t="s">
        <v>154</v>
      </c>
      <c r="T1272" t="s">
        <v>435</v>
      </c>
      <c r="U1272" t="s">
        <v>6567</v>
      </c>
      <c r="V1272" t="s">
        <v>11622</v>
      </c>
      <c r="X1272" t="str">
        <f>VLOOKUP(pbp!V4022, games!$B$2:$R$40, 3, FALSE)</f>
        <v>2020-11-09T01:20Z</v>
      </c>
      <c r="Y1272">
        <f>VLOOKUP(1*V1272,NFLGames!$H$11:$H$555,1,FALSE)</f>
        <v>401128046</v>
      </c>
      <c r="Z1272">
        <f>VLOOKUP($Y1272, NFLGames!$H$11:$K$555,2,FALSE)</f>
        <v>2019</v>
      </c>
      <c r="AA1272">
        <f>VLOOKUP($Y1272, NFLGames!$H$11:$K$555,3,FALSE)</f>
        <v>8</v>
      </c>
      <c r="AB1272" s="6">
        <f>IF(A1273=0, 0, AH1273-tbl_pbp[[#This Row],[Saints Win %]])</f>
        <v>2.300000000000002E-2</v>
      </c>
      <c r="AE1272">
        <f>ABS(tbl_pbp[[#This Row],[play.homeScore]]-tbl_pbp[[#This Row],[play.awayScore]])</f>
        <v>4</v>
      </c>
      <c r="AF1272">
        <f>IF(tbl_pbp[[#This Row],[Play Saints Win % Increase]]&gt;=$AF$4,1,0)</f>
        <v>0</v>
      </c>
      <c r="AG1272" t="str">
        <f>VLOOKUP(tbl_pbp[[#This Row],[gameId]], games!$B$2:$T$40, 9, FALSE)</f>
        <v>arizona-cardinals</v>
      </c>
      <c r="AH1272" s="5">
        <f>IF(tbl_pbp[[#This Row],[AwayTeam]] &lt;&gt; "new-orleans-saints", tbl_pbp[[#This Row],[homeWinPercentage]], 1-tbl_pbp[[#This Row],[homeWinPercentage]])</f>
        <v>0.754</v>
      </c>
      <c r="AI1272" s="13">
        <f>tbl_pbp[[#This Row],[Kamara]]*tbl_pbp[[#This Row],[Impactful Play]]</f>
        <v>0</v>
      </c>
      <c r="AJ1272" s="13">
        <f>tbl_pbp[[#This Row],[Thomas]]*tbl_pbp[[#This Row],[Impactful Play]]</f>
        <v>0</v>
      </c>
      <c r="AK1272" s="13" t="str">
        <f>VLOOKUP(tbl_pbp[[#This Row],[Play Saints Win % Increase]], tbl_impact[],3,TRUE)</f>
        <v>Scented (0 to +5%)</v>
      </c>
    </row>
    <row r="1273" spans="1:37">
      <c r="A1273" s="1">
        <v>67</v>
      </c>
      <c r="B1273" s="5">
        <v>0.77700000000000002</v>
      </c>
      <c r="C1273" t="s">
        <v>11803</v>
      </c>
      <c r="D1273">
        <v>0</v>
      </c>
      <c r="E1273">
        <v>0</v>
      </c>
      <c r="F1273">
        <v>2</v>
      </c>
      <c r="G1273">
        <v>10</v>
      </c>
      <c r="H1273">
        <v>6</v>
      </c>
      <c r="I1273">
        <v>7</v>
      </c>
      <c r="J1273">
        <v>41</v>
      </c>
      <c r="K1273" t="s">
        <v>29</v>
      </c>
      <c r="L1273">
        <v>4</v>
      </c>
      <c r="M1273">
        <v>59</v>
      </c>
      <c r="N1273" t="s">
        <v>11804</v>
      </c>
      <c r="O1273" t="s">
        <v>122</v>
      </c>
      <c r="P1273" t="s">
        <v>66</v>
      </c>
      <c r="Q1273" t="s">
        <v>67</v>
      </c>
      <c r="R1273" t="s">
        <v>68</v>
      </c>
      <c r="S1273" t="s">
        <v>215</v>
      </c>
      <c r="T1273" t="s">
        <v>299</v>
      </c>
      <c r="U1273" t="s">
        <v>11805</v>
      </c>
      <c r="V1273" t="s">
        <v>11622</v>
      </c>
      <c r="X1273" t="str">
        <f>VLOOKUP(pbp!V4023, games!$B$2:$R$40, 3, FALSE)</f>
        <v>2020-11-09T01:20Z</v>
      </c>
      <c r="Y1273">
        <f>VLOOKUP(1*V1273,NFLGames!$H$11:$H$555,1,FALSE)</f>
        <v>401128046</v>
      </c>
      <c r="Z1273">
        <f>VLOOKUP($Y1273, NFLGames!$H$11:$K$555,2,FALSE)</f>
        <v>2019</v>
      </c>
      <c r="AA1273">
        <f>VLOOKUP($Y1273, NFLGames!$H$11:$K$555,3,FALSE)</f>
        <v>8</v>
      </c>
      <c r="AB1273" s="6">
        <f>IF(A1274=0, 0, AH1274-tbl_pbp[[#This Row],[Saints Win %]])</f>
        <v>2.200000000000002E-2</v>
      </c>
      <c r="AE1273">
        <f>ABS(tbl_pbp[[#This Row],[play.homeScore]]-tbl_pbp[[#This Row],[play.awayScore]])</f>
        <v>4</v>
      </c>
      <c r="AF1273">
        <f>IF(tbl_pbp[[#This Row],[Play Saints Win % Increase]]&gt;=$AF$4,1,0)</f>
        <v>0</v>
      </c>
      <c r="AG1273" t="str">
        <f>VLOOKUP(tbl_pbp[[#This Row],[gameId]], games!$B$2:$T$40, 9, FALSE)</f>
        <v>arizona-cardinals</v>
      </c>
      <c r="AH1273" s="5">
        <f>IF(tbl_pbp[[#This Row],[AwayTeam]] &lt;&gt; "new-orleans-saints", tbl_pbp[[#This Row],[homeWinPercentage]], 1-tbl_pbp[[#This Row],[homeWinPercentage]])</f>
        <v>0.77700000000000002</v>
      </c>
      <c r="AI1273" s="13">
        <f>tbl_pbp[[#This Row],[Kamara]]*tbl_pbp[[#This Row],[Impactful Play]]</f>
        <v>0</v>
      </c>
      <c r="AJ1273" s="13">
        <f>tbl_pbp[[#This Row],[Thomas]]*tbl_pbp[[#This Row],[Impactful Play]]</f>
        <v>0</v>
      </c>
      <c r="AK1273" s="13" t="str">
        <f>VLOOKUP(tbl_pbp[[#This Row],[Play Saints Win % Increase]], tbl_impact[],3,TRUE)</f>
        <v>Scented (0 to +5%)</v>
      </c>
    </row>
    <row r="1274" spans="1:37">
      <c r="A1274" s="1">
        <v>68</v>
      </c>
      <c r="B1274" s="5">
        <v>0.79900000000000004</v>
      </c>
      <c r="C1274" t="s">
        <v>11806</v>
      </c>
      <c r="D1274">
        <v>0</v>
      </c>
      <c r="E1274">
        <v>0</v>
      </c>
      <c r="F1274">
        <v>2</v>
      </c>
      <c r="G1274">
        <v>10</v>
      </c>
      <c r="H1274">
        <v>6</v>
      </c>
      <c r="I1274">
        <v>10</v>
      </c>
      <c r="J1274">
        <v>79</v>
      </c>
      <c r="K1274" t="s">
        <v>11620</v>
      </c>
      <c r="L1274">
        <v>1</v>
      </c>
      <c r="M1274">
        <v>79</v>
      </c>
      <c r="N1274" t="s">
        <v>11807</v>
      </c>
      <c r="O1274" t="s">
        <v>1584</v>
      </c>
      <c r="P1274" t="s">
        <v>22</v>
      </c>
      <c r="Q1274" t="s">
        <v>37</v>
      </c>
      <c r="S1274" t="s">
        <v>33</v>
      </c>
      <c r="T1274" t="s">
        <v>11808</v>
      </c>
      <c r="U1274" t="s">
        <v>11809</v>
      </c>
      <c r="V1274" t="s">
        <v>11622</v>
      </c>
      <c r="X1274" t="str">
        <f>VLOOKUP(pbp!V4024, games!$B$2:$R$40, 3, FALSE)</f>
        <v>2020-11-09T01:20Z</v>
      </c>
      <c r="Y1274">
        <f>VLOOKUP(1*V1274,NFLGames!$H$11:$H$555,1,FALSE)</f>
        <v>401128046</v>
      </c>
      <c r="Z1274">
        <f>VLOOKUP($Y1274, NFLGames!$H$11:$K$555,2,FALSE)</f>
        <v>2019</v>
      </c>
      <c r="AA1274">
        <f>VLOOKUP($Y1274, NFLGames!$H$11:$K$555,3,FALSE)</f>
        <v>8</v>
      </c>
      <c r="AB1274" s="6">
        <f>IF(A1275=0, 0, AH1275-tbl_pbp[[#This Row],[Saints Win %]])</f>
        <v>9.000000000000008E-3</v>
      </c>
      <c r="AE1274">
        <f>ABS(tbl_pbp[[#This Row],[play.homeScore]]-tbl_pbp[[#This Row],[play.awayScore]])</f>
        <v>4</v>
      </c>
      <c r="AF1274">
        <f>IF(tbl_pbp[[#This Row],[Play Saints Win % Increase]]&gt;=$AF$4,1,0)</f>
        <v>0</v>
      </c>
      <c r="AG1274" t="str">
        <f>VLOOKUP(tbl_pbp[[#This Row],[gameId]], games!$B$2:$T$40, 9, FALSE)</f>
        <v>arizona-cardinals</v>
      </c>
      <c r="AH1274" s="5">
        <f>IF(tbl_pbp[[#This Row],[AwayTeam]] &lt;&gt; "new-orleans-saints", tbl_pbp[[#This Row],[homeWinPercentage]], 1-tbl_pbp[[#This Row],[homeWinPercentage]])</f>
        <v>0.79900000000000004</v>
      </c>
      <c r="AI1274" s="13">
        <f>tbl_pbp[[#This Row],[Kamara]]*tbl_pbp[[#This Row],[Impactful Play]]</f>
        <v>0</v>
      </c>
      <c r="AJ1274" s="13">
        <f>tbl_pbp[[#This Row],[Thomas]]*tbl_pbp[[#This Row],[Impactful Play]]</f>
        <v>0</v>
      </c>
      <c r="AK1274" s="13" t="str">
        <f>VLOOKUP(tbl_pbp[[#This Row],[Play Saints Win % Increase]], tbl_impact[],3,TRUE)</f>
        <v>Scented (0 to +5%)</v>
      </c>
    </row>
    <row r="1275" spans="1:37">
      <c r="A1275" s="1">
        <v>69</v>
      </c>
      <c r="B1275" s="5">
        <v>0.80800000000000005</v>
      </c>
      <c r="C1275" t="s">
        <v>11810</v>
      </c>
      <c r="D1275">
        <v>0</v>
      </c>
      <c r="E1275">
        <v>0</v>
      </c>
      <c r="F1275">
        <v>2</v>
      </c>
      <c r="G1275">
        <v>10</v>
      </c>
      <c r="H1275">
        <v>6</v>
      </c>
      <c r="I1275">
        <v>10</v>
      </c>
      <c r="J1275">
        <v>79</v>
      </c>
      <c r="K1275" t="s">
        <v>11620</v>
      </c>
      <c r="L1275">
        <v>2</v>
      </c>
      <c r="M1275">
        <v>79</v>
      </c>
      <c r="N1275" t="s">
        <v>11811</v>
      </c>
      <c r="O1275" t="s">
        <v>2968</v>
      </c>
      <c r="P1275" t="s">
        <v>22</v>
      </c>
      <c r="Q1275" t="s">
        <v>37</v>
      </c>
      <c r="S1275" t="s">
        <v>120</v>
      </c>
      <c r="T1275" t="s">
        <v>11808</v>
      </c>
      <c r="U1275" t="s">
        <v>11812</v>
      </c>
      <c r="V1275" t="s">
        <v>11622</v>
      </c>
      <c r="X1275" t="str">
        <f>VLOOKUP(pbp!V4025, games!$B$2:$R$40, 3, FALSE)</f>
        <v>2020-11-09T01:20Z</v>
      </c>
      <c r="Y1275">
        <f>VLOOKUP(1*V1275,NFLGames!$H$11:$H$555,1,FALSE)</f>
        <v>401128046</v>
      </c>
      <c r="Z1275">
        <f>VLOOKUP($Y1275, NFLGames!$H$11:$K$555,2,FALSE)</f>
        <v>2019</v>
      </c>
      <c r="AA1275">
        <f>VLOOKUP($Y1275, NFLGames!$H$11:$K$555,3,FALSE)</f>
        <v>8</v>
      </c>
      <c r="AB1275" s="6">
        <f>IF(A1276=0, 0, AH1276-tbl_pbp[[#This Row],[Saints Win %]])</f>
        <v>9.9999999999998979E-3</v>
      </c>
      <c r="AE1275">
        <f>ABS(tbl_pbp[[#This Row],[play.homeScore]]-tbl_pbp[[#This Row],[play.awayScore]])</f>
        <v>4</v>
      </c>
      <c r="AF1275">
        <f>IF(tbl_pbp[[#This Row],[Play Saints Win % Increase]]&gt;=$AF$4,1,0)</f>
        <v>0</v>
      </c>
      <c r="AG1275" t="str">
        <f>VLOOKUP(tbl_pbp[[#This Row],[gameId]], games!$B$2:$T$40, 9, FALSE)</f>
        <v>arizona-cardinals</v>
      </c>
      <c r="AH1275" s="5">
        <f>IF(tbl_pbp[[#This Row],[AwayTeam]] &lt;&gt; "new-orleans-saints", tbl_pbp[[#This Row],[homeWinPercentage]], 1-tbl_pbp[[#This Row],[homeWinPercentage]])</f>
        <v>0.80800000000000005</v>
      </c>
      <c r="AI1275" s="13">
        <f>tbl_pbp[[#This Row],[Kamara]]*tbl_pbp[[#This Row],[Impactful Play]]</f>
        <v>0</v>
      </c>
      <c r="AJ1275" s="13">
        <f>tbl_pbp[[#This Row],[Thomas]]*tbl_pbp[[#This Row],[Impactful Play]]</f>
        <v>0</v>
      </c>
      <c r="AK1275" s="13" t="str">
        <f>VLOOKUP(tbl_pbp[[#This Row],[Play Saints Win % Increase]], tbl_impact[],3,TRUE)</f>
        <v>Scented (0 to +5%)</v>
      </c>
    </row>
    <row r="1276" spans="1:37">
      <c r="A1276" s="1">
        <v>70</v>
      </c>
      <c r="B1276" s="5">
        <v>0.81799999999999995</v>
      </c>
      <c r="C1276" t="s">
        <v>11813</v>
      </c>
      <c r="D1276">
        <v>0</v>
      </c>
      <c r="E1276">
        <v>0</v>
      </c>
      <c r="F1276">
        <v>2</v>
      </c>
      <c r="G1276">
        <v>10</v>
      </c>
      <c r="H1276">
        <v>6</v>
      </c>
      <c r="I1276">
        <v>10</v>
      </c>
      <c r="J1276">
        <v>79</v>
      </c>
      <c r="K1276" t="s">
        <v>11620</v>
      </c>
      <c r="L1276">
        <v>3</v>
      </c>
      <c r="M1276">
        <v>79</v>
      </c>
      <c r="N1276" t="s">
        <v>11814</v>
      </c>
      <c r="O1276" t="s">
        <v>1147</v>
      </c>
      <c r="P1276" t="s">
        <v>30</v>
      </c>
      <c r="Q1276" t="s">
        <v>31</v>
      </c>
      <c r="R1276" t="s">
        <v>32</v>
      </c>
      <c r="S1276" t="s">
        <v>123</v>
      </c>
      <c r="T1276" t="s">
        <v>11808</v>
      </c>
      <c r="U1276" t="s">
        <v>11815</v>
      </c>
      <c r="V1276" t="s">
        <v>11622</v>
      </c>
      <c r="X1276" t="str">
        <f>VLOOKUP(pbp!V4026, games!$B$2:$R$40, 3, FALSE)</f>
        <v>2020-11-09T01:20Z</v>
      </c>
      <c r="Y1276">
        <f>VLOOKUP(1*V1276,NFLGames!$H$11:$H$555,1,FALSE)</f>
        <v>401128046</v>
      </c>
      <c r="Z1276">
        <f>VLOOKUP($Y1276, NFLGames!$H$11:$K$555,2,FALSE)</f>
        <v>2019</v>
      </c>
      <c r="AA1276">
        <f>VLOOKUP($Y1276, NFLGames!$H$11:$K$555,3,FALSE)</f>
        <v>8</v>
      </c>
      <c r="AB1276" s="6">
        <f>IF(A1277=0, 0, AH1277-tbl_pbp[[#This Row],[Saints Win %]])</f>
        <v>-3.0000000000000027E-3</v>
      </c>
      <c r="AE1276">
        <f>ABS(tbl_pbp[[#This Row],[play.homeScore]]-tbl_pbp[[#This Row],[play.awayScore]])</f>
        <v>4</v>
      </c>
      <c r="AF1276">
        <f>IF(tbl_pbp[[#This Row],[Play Saints Win % Increase]]&gt;=$AF$4,1,0)</f>
        <v>0</v>
      </c>
      <c r="AG1276" t="str">
        <f>VLOOKUP(tbl_pbp[[#This Row],[gameId]], games!$B$2:$T$40, 9, FALSE)</f>
        <v>arizona-cardinals</v>
      </c>
      <c r="AH1276" s="5">
        <f>IF(tbl_pbp[[#This Row],[AwayTeam]] &lt;&gt; "new-orleans-saints", tbl_pbp[[#This Row],[homeWinPercentage]], 1-tbl_pbp[[#This Row],[homeWinPercentage]])</f>
        <v>0.81799999999999995</v>
      </c>
      <c r="AI1276" s="13">
        <f>tbl_pbp[[#This Row],[Kamara]]*tbl_pbp[[#This Row],[Impactful Play]]</f>
        <v>0</v>
      </c>
      <c r="AJ1276" s="13">
        <f>tbl_pbp[[#This Row],[Thomas]]*tbl_pbp[[#This Row],[Impactful Play]]</f>
        <v>0</v>
      </c>
      <c r="AK1276" s="13" t="str">
        <f>VLOOKUP(tbl_pbp[[#This Row],[Play Saints Win % Increase]], tbl_impact[],3,TRUE)</f>
        <v>Bad (0 to -5%)</v>
      </c>
    </row>
    <row r="1277" spans="1:37">
      <c r="A1277" s="1">
        <v>71</v>
      </c>
      <c r="B1277" s="5">
        <v>0.81499999999999995</v>
      </c>
      <c r="C1277" t="s">
        <v>11816</v>
      </c>
      <c r="D1277">
        <v>0</v>
      </c>
      <c r="E1277">
        <v>0</v>
      </c>
      <c r="F1277">
        <v>2</v>
      </c>
      <c r="G1277">
        <v>10</v>
      </c>
      <c r="H1277">
        <v>6</v>
      </c>
      <c r="I1277">
        <v>3</v>
      </c>
      <c r="J1277">
        <v>72</v>
      </c>
      <c r="K1277" t="s">
        <v>11620</v>
      </c>
      <c r="L1277">
        <v>4</v>
      </c>
      <c r="M1277">
        <v>72</v>
      </c>
      <c r="N1277" t="s">
        <v>229</v>
      </c>
      <c r="O1277" t="s">
        <v>230</v>
      </c>
      <c r="P1277" t="s">
        <v>231</v>
      </c>
      <c r="Q1277" t="s">
        <v>232</v>
      </c>
      <c r="R1277" t="s">
        <v>233</v>
      </c>
      <c r="V1277" t="s">
        <v>11622</v>
      </c>
      <c r="X1277" t="str">
        <f>VLOOKUP(pbp!V4027, games!$B$2:$R$40, 3, FALSE)</f>
        <v>2020-11-09T01:20Z</v>
      </c>
      <c r="Y1277">
        <f>VLOOKUP(1*V1277,NFLGames!$H$11:$H$555,1,FALSE)</f>
        <v>401128046</v>
      </c>
      <c r="Z1277">
        <f>VLOOKUP($Y1277, NFLGames!$H$11:$K$555,2,FALSE)</f>
        <v>2019</v>
      </c>
      <c r="AA1277">
        <f>VLOOKUP($Y1277, NFLGames!$H$11:$K$555,3,FALSE)</f>
        <v>8</v>
      </c>
      <c r="AB1277" s="6">
        <f>IF(A1278=0, 0, AH1278-tbl_pbp[[#This Row],[Saints Win %]])</f>
        <v>-7.9999999999998961E-3</v>
      </c>
      <c r="AE1277">
        <f>ABS(tbl_pbp[[#This Row],[play.homeScore]]-tbl_pbp[[#This Row],[play.awayScore]])</f>
        <v>4</v>
      </c>
      <c r="AF1277">
        <f>IF(tbl_pbp[[#This Row],[Play Saints Win % Increase]]&gt;=$AF$4,1,0)</f>
        <v>0</v>
      </c>
      <c r="AG1277" t="str">
        <f>VLOOKUP(tbl_pbp[[#This Row],[gameId]], games!$B$2:$T$40, 9, FALSE)</f>
        <v>arizona-cardinals</v>
      </c>
      <c r="AH1277" s="5">
        <f>IF(tbl_pbp[[#This Row],[AwayTeam]] &lt;&gt; "new-orleans-saints", tbl_pbp[[#This Row],[homeWinPercentage]], 1-tbl_pbp[[#This Row],[homeWinPercentage]])</f>
        <v>0.81499999999999995</v>
      </c>
      <c r="AI1277" s="13">
        <f>tbl_pbp[[#This Row],[Kamara]]*tbl_pbp[[#This Row],[Impactful Play]]</f>
        <v>0</v>
      </c>
      <c r="AJ1277" s="13">
        <f>tbl_pbp[[#This Row],[Thomas]]*tbl_pbp[[#This Row],[Impactful Play]]</f>
        <v>0</v>
      </c>
      <c r="AK1277" s="13" t="str">
        <f>VLOOKUP(tbl_pbp[[#This Row],[Play Saints Win % Increase]], tbl_impact[],3,TRUE)</f>
        <v>Bad (0 to -5%)</v>
      </c>
    </row>
    <row r="1278" spans="1:37">
      <c r="A1278" s="1">
        <v>72</v>
      </c>
      <c r="B1278" s="5">
        <v>0.80700000000000005</v>
      </c>
      <c r="C1278" t="s">
        <v>11817</v>
      </c>
      <c r="D1278">
        <v>0</v>
      </c>
      <c r="E1278">
        <v>0</v>
      </c>
      <c r="F1278">
        <v>2</v>
      </c>
      <c r="G1278">
        <v>10</v>
      </c>
      <c r="H1278">
        <v>6</v>
      </c>
      <c r="I1278">
        <v>3</v>
      </c>
      <c r="J1278">
        <v>72</v>
      </c>
      <c r="K1278" t="s">
        <v>11620</v>
      </c>
      <c r="L1278">
        <v>4</v>
      </c>
      <c r="M1278">
        <v>72</v>
      </c>
      <c r="N1278" t="s">
        <v>11818</v>
      </c>
      <c r="O1278" t="s">
        <v>4922</v>
      </c>
      <c r="P1278" t="s">
        <v>66</v>
      </c>
      <c r="Q1278" t="s">
        <v>67</v>
      </c>
      <c r="R1278" t="s">
        <v>68</v>
      </c>
      <c r="S1278" t="s">
        <v>281</v>
      </c>
      <c r="T1278" t="s">
        <v>11819</v>
      </c>
      <c r="U1278" t="s">
        <v>11820</v>
      </c>
      <c r="V1278" t="s">
        <v>11622</v>
      </c>
      <c r="X1278" t="str">
        <f>VLOOKUP(pbp!V4028, games!$B$2:$R$40, 3, FALSE)</f>
        <v>2020-11-09T01:20Z</v>
      </c>
      <c r="Y1278">
        <f>VLOOKUP(1*V1278,NFLGames!$H$11:$H$555,1,FALSE)</f>
        <v>401128046</v>
      </c>
      <c r="Z1278">
        <f>VLOOKUP($Y1278, NFLGames!$H$11:$K$555,2,FALSE)</f>
        <v>2019</v>
      </c>
      <c r="AA1278">
        <f>VLOOKUP($Y1278, NFLGames!$H$11:$K$555,3,FALSE)</f>
        <v>8</v>
      </c>
      <c r="AB1278" s="6">
        <f>IF(A1279=0, 0, AH1279-tbl_pbp[[#This Row],[Saints Win %]])</f>
        <v>1.3999999999999901E-2</v>
      </c>
      <c r="AE1278">
        <f>ABS(tbl_pbp[[#This Row],[play.homeScore]]-tbl_pbp[[#This Row],[play.awayScore]])</f>
        <v>4</v>
      </c>
      <c r="AF1278">
        <f>IF(tbl_pbp[[#This Row],[Play Saints Win % Increase]]&gt;=$AF$4,1,0)</f>
        <v>0</v>
      </c>
      <c r="AG1278" t="str">
        <f>VLOOKUP(tbl_pbp[[#This Row],[gameId]], games!$B$2:$T$40, 9, FALSE)</f>
        <v>arizona-cardinals</v>
      </c>
      <c r="AH1278" s="5">
        <f>IF(tbl_pbp[[#This Row],[AwayTeam]] &lt;&gt; "new-orleans-saints", tbl_pbp[[#This Row],[homeWinPercentage]], 1-tbl_pbp[[#This Row],[homeWinPercentage]])</f>
        <v>0.80700000000000005</v>
      </c>
      <c r="AI1278" s="13">
        <f>tbl_pbp[[#This Row],[Kamara]]*tbl_pbp[[#This Row],[Impactful Play]]</f>
        <v>0</v>
      </c>
      <c r="AJ1278" s="13">
        <f>tbl_pbp[[#This Row],[Thomas]]*tbl_pbp[[#This Row],[Impactful Play]]</f>
        <v>0</v>
      </c>
      <c r="AK1278" s="13" t="str">
        <f>VLOOKUP(tbl_pbp[[#This Row],[Play Saints Win % Increase]], tbl_impact[],3,TRUE)</f>
        <v>Scented (0 to +5%)</v>
      </c>
    </row>
    <row r="1279" spans="1:37">
      <c r="A1279" s="1">
        <v>73</v>
      </c>
      <c r="B1279" s="5">
        <v>0.82099999999999995</v>
      </c>
      <c r="C1279" t="s">
        <v>11821</v>
      </c>
      <c r="D1279">
        <v>0</v>
      </c>
      <c r="E1279">
        <v>0</v>
      </c>
      <c r="F1279">
        <v>2</v>
      </c>
      <c r="G1279">
        <v>10</v>
      </c>
      <c r="H1279">
        <v>6</v>
      </c>
      <c r="I1279">
        <v>10</v>
      </c>
      <c r="J1279">
        <v>20</v>
      </c>
      <c r="K1279" t="s">
        <v>29</v>
      </c>
      <c r="L1279">
        <v>1</v>
      </c>
      <c r="M1279">
        <v>80</v>
      </c>
      <c r="N1279" t="s">
        <v>11822</v>
      </c>
      <c r="O1279" t="s">
        <v>4922</v>
      </c>
      <c r="P1279" t="s">
        <v>30</v>
      </c>
      <c r="Q1279" t="s">
        <v>31</v>
      </c>
      <c r="R1279" t="s">
        <v>32</v>
      </c>
      <c r="S1279" t="s">
        <v>33</v>
      </c>
      <c r="T1279" t="s">
        <v>165</v>
      </c>
      <c r="U1279" t="s">
        <v>571</v>
      </c>
      <c r="V1279" t="s">
        <v>11622</v>
      </c>
      <c r="X1279" t="str">
        <f>VLOOKUP(pbp!V4029, games!$B$2:$R$40, 3, FALSE)</f>
        <v>2020-11-09T01:20Z</v>
      </c>
      <c r="Y1279">
        <f>VLOOKUP(1*V1279,NFLGames!$H$11:$H$555,1,FALSE)</f>
        <v>401128046</v>
      </c>
      <c r="Z1279">
        <f>VLOOKUP($Y1279, NFLGames!$H$11:$K$555,2,FALSE)</f>
        <v>2019</v>
      </c>
      <c r="AA1279">
        <f>VLOOKUP($Y1279, NFLGames!$H$11:$K$555,3,FALSE)</f>
        <v>8</v>
      </c>
      <c r="AB1279" s="6">
        <f>IF(A1280=0, 0, AH1280-tbl_pbp[[#This Row],[Saints Win %]])</f>
        <v>1.3000000000000012E-2</v>
      </c>
      <c r="AE1279">
        <f>ABS(tbl_pbp[[#This Row],[play.homeScore]]-tbl_pbp[[#This Row],[play.awayScore]])</f>
        <v>4</v>
      </c>
      <c r="AF1279">
        <f>IF(tbl_pbp[[#This Row],[Play Saints Win % Increase]]&gt;=$AF$4,1,0)</f>
        <v>0</v>
      </c>
      <c r="AG1279" t="str">
        <f>VLOOKUP(tbl_pbp[[#This Row],[gameId]], games!$B$2:$T$40, 9, FALSE)</f>
        <v>arizona-cardinals</v>
      </c>
      <c r="AH1279" s="5">
        <f>IF(tbl_pbp[[#This Row],[AwayTeam]] &lt;&gt; "new-orleans-saints", tbl_pbp[[#This Row],[homeWinPercentage]], 1-tbl_pbp[[#This Row],[homeWinPercentage]])</f>
        <v>0.82099999999999995</v>
      </c>
      <c r="AI1279" s="13">
        <f>tbl_pbp[[#This Row],[Kamara]]*tbl_pbp[[#This Row],[Impactful Play]]</f>
        <v>0</v>
      </c>
      <c r="AJ1279" s="13">
        <f>tbl_pbp[[#This Row],[Thomas]]*tbl_pbp[[#This Row],[Impactful Play]]</f>
        <v>0</v>
      </c>
      <c r="AK1279" s="13" t="str">
        <f>VLOOKUP(tbl_pbp[[#This Row],[Play Saints Win % Increase]], tbl_impact[],3,TRUE)</f>
        <v>Scented (0 to +5%)</v>
      </c>
    </row>
    <row r="1280" spans="1:37">
      <c r="A1280" s="1">
        <v>74</v>
      </c>
      <c r="B1280" s="5">
        <v>0.83399999999999996</v>
      </c>
      <c r="C1280" t="s">
        <v>11823</v>
      </c>
      <c r="D1280">
        <v>0</v>
      </c>
      <c r="E1280">
        <v>0</v>
      </c>
      <c r="F1280">
        <v>2</v>
      </c>
      <c r="G1280">
        <v>10</v>
      </c>
      <c r="H1280">
        <v>6</v>
      </c>
      <c r="I1280">
        <v>10</v>
      </c>
      <c r="J1280">
        <v>39</v>
      </c>
      <c r="K1280" t="s">
        <v>29</v>
      </c>
      <c r="L1280">
        <v>1</v>
      </c>
      <c r="M1280">
        <v>61</v>
      </c>
      <c r="N1280" t="s">
        <v>11824</v>
      </c>
      <c r="O1280" t="s">
        <v>354</v>
      </c>
      <c r="P1280" t="s">
        <v>30</v>
      </c>
      <c r="Q1280" t="s">
        <v>31</v>
      </c>
      <c r="R1280" t="s">
        <v>32</v>
      </c>
      <c r="S1280" t="s">
        <v>33</v>
      </c>
      <c r="T1280" t="s">
        <v>463</v>
      </c>
      <c r="U1280" t="s">
        <v>596</v>
      </c>
      <c r="V1280" t="s">
        <v>11622</v>
      </c>
      <c r="X1280" t="str">
        <f>VLOOKUP(pbp!V4030, games!$B$2:$R$40, 3, FALSE)</f>
        <v>2020-11-09T01:20Z</v>
      </c>
      <c r="Y1280">
        <f>VLOOKUP(1*V1280,NFLGames!$H$11:$H$555,1,FALSE)</f>
        <v>401128046</v>
      </c>
      <c r="Z1280">
        <f>VLOOKUP($Y1280, NFLGames!$H$11:$K$555,2,FALSE)</f>
        <v>2019</v>
      </c>
      <c r="AA1280">
        <f>VLOOKUP($Y1280, NFLGames!$H$11:$K$555,3,FALSE)</f>
        <v>8</v>
      </c>
      <c r="AB1280" s="6">
        <f>IF(A1281=0, 0, AH1281-tbl_pbp[[#This Row],[Saints Win %]])</f>
        <v>-4.0000000000000036E-3</v>
      </c>
      <c r="AE1280">
        <f>ABS(tbl_pbp[[#This Row],[play.homeScore]]-tbl_pbp[[#This Row],[play.awayScore]])</f>
        <v>4</v>
      </c>
      <c r="AF1280">
        <f>IF(tbl_pbp[[#This Row],[Play Saints Win % Increase]]&gt;=$AF$4,1,0)</f>
        <v>0</v>
      </c>
      <c r="AG1280" t="str">
        <f>VLOOKUP(tbl_pbp[[#This Row],[gameId]], games!$B$2:$T$40, 9, FALSE)</f>
        <v>arizona-cardinals</v>
      </c>
      <c r="AH1280" s="5">
        <f>IF(tbl_pbp[[#This Row],[AwayTeam]] &lt;&gt; "new-orleans-saints", tbl_pbp[[#This Row],[homeWinPercentage]], 1-tbl_pbp[[#This Row],[homeWinPercentage]])</f>
        <v>0.83399999999999996</v>
      </c>
      <c r="AI1280" s="13">
        <f>tbl_pbp[[#This Row],[Kamara]]*tbl_pbp[[#This Row],[Impactful Play]]</f>
        <v>0</v>
      </c>
      <c r="AJ1280" s="13">
        <f>tbl_pbp[[#This Row],[Thomas]]*tbl_pbp[[#This Row],[Impactful Play]]</f>
        <v>0</v>
      </c>
      <c r="AK1280" s="13" t="str">
        <f>VLOOKUP(tbl_pbp[[#This Row],[Play Saints Win % Increase]], tbl_impact[],3,TRUE)</f>
        <v>Bad (0 to -5%)</v>
      </c>
    </row>
    <row r="1281" spans="1:37">
      <c r="A1281" s="1">
        <v>75</v>
      </c>
      <c r="B1281" s="5">
        <v>0.83</v>
      </c>
      <c r="C1281" t="s">
        <v>11825</v>
      </c>
      <c r="D1281">
        <v>0</v>
      </c>
      <c r="E1281">
        <v>0</v>
      </c>
      <c r="F1281">
        <v>2</v>
      </c>
      <c r="G1281">
        <v>10</v>
      </c>
      <c r="H1281">
        <v>6</v>
      </c>
      <c r="I1281">
        <v>10</v>
      </c>
      <c r="J1281">
        <v>53</v>
      </c>
      <c r="K1281" t="s">
        <v>29</v>
      </c>
      <c r="L1281">
        <v>1</v>
      </c>
      <c r="M1281">
        <v>47</v>
      </c>
      <c r="N1281" t="s">
        <v>11826</v>
      </c>
      <c r="O1281" t="s">
        <v>1856</v>
      </c>
      <c r="P1281" t="s">
        <v>124</v>
      </c>
      <c r="Q1281" t="s">
        <v>125</v>
      </c>
      <c r="R1281" t="s">
        <v>126</v>
      </c>
      <c r="V1281" t="s">
        <v>11622</v>
      </c>
      <c r="X1281" t="str">
        <f>VLOOKUP(pbp!V4031, games!$B$2:$R$40, 3, FALSE)</f>
        <v>2020-11-09T01:20Z</v>
      </c>
      <c r="Y1281">
        <f>VLOOKUP(1*V1281,NFLGames!$H$11:$H$555,1,FALSE)</f>
        <v>401128046</v>
      </c>
      <c r="Z1281">
        <f>VLOOKUP($Y1281, NFLGames!$H$11:$K$555,2,FALSE)</f>
        <v>2019</v>
      </c>
      <c r="AA1281">
        <f>VLOOKUP($Y1281, NFLGames!$H$11:$K$555,3,FALSE)</f>
        <v>8</v>
      </c>
      <c r="AB1281" s="6">
        <f>IF(A1282=0, 0, AH1282-tbl_pbp[[#This Row],[Saints Win %]])</f>
        <v>1.6000000000000014E-2</v>
      </c>
      <c r="AE1281">
        <f>ABS(tbl_pbp[[#This Row],[play.homeScore]]-tbl_pbp[[#This Row],[play.awayScore]])</f>
        <v>4</v>
      </c>
      <c r="AF1281">
        <f>IF(tbl_pbp[[#This Row],[Play Saints Win % Increase]]&gt;=$AF$4,1,0)</f>
        <v>0</v>
      </c>
      <c r="AG1281" t="str">
        <f>VLOOKUP(tbl_pbp[[#This Row],[gameId]], games!$B$2:$T$40, 9, FALSE)</f>
        <v>arizona-cardinals</v>
      </c>
      <c r="AH1281" s="5">
        <f>IF(tbl_pbp[[#This Row],[AwayTeam]] &lt;&gt; "new-orleans-saints", tbl_pbp[[#This Row],[homeWinPercentage]], 1-tbl_pbp[[#This Row],[homeWinPercentage]])</f>
        <v>0.83</v>
      </c>
      <c r="AI1281" s="13">
        <f>tbl_pbp[[#This Row],[Kamara]]*tbl_pbp[[#This Row],[Impactful Play]]</f>
        <v>0</v>
      </c>
      <c r="AJ1281" s="13">
        <f>tbl_pbp[[#This Row],[Thomas]]*tbl_pbp[[#This Row],[Impactful Play]]</f>
        <v>0</v>
      </c>
      <c r="AK1281" s="13" t="str">
        <f>VLOOKUP(tbl_pbp[[#This Row],[Play Saints Win % Increase]], tbl_impact[],3,TRUE)</f>
        <v>Scented (0 to +5%)</v>
      </c>
    </row>
    <row r="1282" spans="1:37">
      <c r="A1282" s="1">
        <v>76</v>
      </c>
      <c r="B1282" s="5">
        <v>0.84599999999999997</v>
      </c>
      <c r="C1282" t="s">
        <v>11827</v>
      </c>
      <c r="D1282">
        <v>0</v>
      </c>
      <c r="E1282">
        <v>0</v>
      </c>
      <c r="F1282">
        <v>2</v>
      </c>
      <c r="G1282">
        <v>10</v>
      </c>
      <c r="H1282">
        <v>6</v>
      </c>
      <c r="I1282">
        <v>10</v>
      </c>
      <c r="J1282">
        <v>53</v>
      </c>
      <c r="K1282" t="s">
        <v>29</v>
      </c>
      <c r="L1282">
        <v>1</v>
      </c>
      <c r="M1282">
        <v>47</v>
      </c>
      <c r="N1282" t="s">
        <v>11828</v>
      </c>
      <c r="O1282" t="s">
        <v>1856</v>
      </c>
      <c r="P1282" t="s">
        <v>30</v>
      </c>
      <c r="Q1282" t="s">
        <v>31</v>
      </c>
      <c r="R1282" t="s">
        <v>32</v>
      </c>
      <c r="S1282" t="s">
        <v>33</v>
      </c>
      <c r="T1282" t="s">
        <v>11829</v>
      </c>
      <c r="U1282" t="s">
        <v>11830</v>
      </c>
      <c r="V1282" t="s">
        <v>11622</v>
      </c>
      <c r="X1282" t="str">
        <f>VLOOKUP(pbp!V4032, games!$B$2:$R$40, 3, FALSE)</f>
        <v>2020-11-09T01:20Z</v>
      </c>
      <c r="Y1282">
        <f>VLOOKUP(1*V1282,NFLGames!$H$11:$H$555,1,FALSE)</f>
        <v>401128046</v>
      </c>
      <c r="Z1282">
        <f>VLOOKUP($Y1282, NFLGames!$H$11:$K$555,2,FALSE)</f>
        <v>2019</v>
      </c>
      <c r="AA1282">
        <f>VLOOKUP($Y1282, NFLGames!$H$11:$K$555,3,FALSE)</f>
        <v>8</v>
      </c>
      <c r="AB1282" s="6">
        <f>IF(A1283=0, 0, AH1283-tbl_pbp[[#This Row],[Saints Win %]])</f>
        <v>-1.4000000000000012E-2</v>
      </c>
      <c r="AD1282">
        <v>1</v>
      </c>
      <c r="AE1282">
        <f>ABS(tbl_pbp[[#This Row],[play.homeScore]]-tbl_pbp[[#This Row],[play.awayScore]])</f>
        <v>4</v>
      </c>
      <c r="AF1282">
        <f>IF(tbl_pbp[[#This Row],[Play Saints Win % Increase]]&gt;=$AF$4,1,0)</f>
        <v>0</v>
      </c>
      <c r="AG1282" t="str">
        <f>VLOOKUP(tbl_pbp[[#This Row],[gameId]], games!$B$2:$T$40, 9, FALSE)</f>
        <v>arizona-cardinals</v>
      </c>
      <c r="AH1282" s="5">
        <f>IF(tbl_pbp[[#This Row],[AwayTeam]] &lt;&gt; "new-orleans-saints", tbl_pbp[[#This Row],[homeWinPercentage]], 1-tbl_pbp[[#This Row],[homeWinPercentage]])</f>
        <v>0.84599999999999997</v>
      </c>
      <c r="AI1282" s="13">
        <f>tbl_pbp[[#This Row],[Kamara]]*tbl_pbp[[#This Row],[Impactful Play]]</f>
        <v>0</v>
      </c>
      <c r="AJ1282" s="13">
        <f>tbl_pbp[[#This Row],[Thomas]]*tbl_pbp[[#This Row],[Impactful Play]]</f>
        <v>0</v>
      </c>
      <c r="AK1282" s="13" t="str">
        <f>VLOOKUP(tbl_pbp[[#This Row],[Play Saints Win % Increase]], tbl_impact[],3,TRUE)</f>
        <v>Bad (0 to -5%)</v>
      </c>
    </row>
    <row r="1283" spans="1:37">
      <c r="A1283" s="1">
        <v>77</v>
      </c>
      <c r="B1283" s="5">
        <v>0.83199999999999996</v>
      </c>
      <c r="C1283" t="s">
        <v>11831</v>
      </c>
      <c r="D1283">
        <v>0</v>
      </c>
      <c r="E1283">
        <v>0</v>
      </c>
      <c r="F1283">
        <v>2</v>
      </c>
      <c r="G1283">
        <v>10</v>
      </c>
      <c r="H1283">
        <v>6</v>
      </c>
      <c r="I1283">
        <v>10</v>
      </c>
      <c r="J1283">
        <v>65</v>
      </c>
      <c r="K1283" t="s">
        <v>29</v>
      </c>
      <c r="L1283">
        <v>1</v>
      </c>
      <c r="M1283">
        <v>35</v>
      </c>
      <c r="N1283" t="s">
        <v>11832</v>
      </c>
      <c r="O1283" t="s">
        <v>3954</v>
      </c>
      <c r="P1283" t="s">
        <v>22</v>
      </c>
      <c r="Q1283" t="s">
        <v>37</v>
      </c>
      <c r="S1283" t="s">
        <v>33</v>
      </c>
      <c r="T1283" t="s">
        <v>11645</v>
      </c>
      <c r="U1283" t="s">
        <v>11646</v>
      </c>
      <c r="V1283" t="s">
        <v>11622</v>
      </c>
      <c r="X1283" t="str">
        <f>VLOOKUP(pbp!V4033, games!$B$2:$R$40, 3, FALSE)</f>
        <v>2020-11-09T01:20Z</v>
      </c>
      <c r="Y1283">
        <f>VLOOKUP(1*V1283,NFLGames!$H$11:$H$555,1,FALSE)</f>
        <v>401128046</v>
      </c>
      <c r="Z1283">
        <f>VLOOKUP($Y1283, NFLGames!$H$11:$K$555,2,FALSE)</f>
        <v>2019</v>
      </c>
      <c r="AA1283">
        <f>VLOOKUP($Y1283, NFLGames!$H$11:$K$555,3,FALSE)</f>
        <v>8</v>
      </c>
      <c r="AB1283" s="6">
        <f>IF(A1284=0, 0, AH1284-tbl_pbp[[#This Row],[Saints Win %]])</f>
        <v>2.200000000000002E-2</v>
      </c>
      <c r="AE1283">
        <f>ABS(tbl_pbp[[#This Row],[play.homeScore]]-tbl_pbp[[#This Row],[play.awayScore]])</f>
        <v>4</v>
      </c>
      <c r="AF1283">
        <f>IF(tbl_pbp[[#This Row],[Play Saints Win % Increase]]&gt;=$AF$4,1,0)</f>
        <v>0</v>
      </c>
      <c r="AG1283" t="str">
        <f>VLOOKUP(tbl_pbp[[#This Row],[gameId]], games!$B$2:$T$40, 9, FALSE)</f>
        <v>arizona-cardinals</v>
      </c>
      <c r="AH1283" s="5">
        <f>IF(tbl_pbp[[#This Row],[AwayTeam]] &lt;&gt; "new-orleans-saints", tbl_pbp[[#This Row],[homeWinPercentage]], 1-tbl_pbp[[#This Row],[homeWinPercentage]])</f>
        <v>0.83199999999999996</v>
      </c>
      <c r="AI1283" s="13">
        <f>tbl_pbp[[#This Row],[Kamara]]*tbl_pbp[[#This Row],[Impactful Play]]</f>
        <v>0</v>
      </c>
      <c r="AJ1283" s="13">
        <f>tbl_pbp[[#This Row],[Thomas]]*tbl_pbp[[#This Row],[Impactful Play]]</f>
        <v>0</v>
      </c>
      <c r="AK1283" s="13" t="str">
        <f>VLOOKUP(tbl_pbp[[#This Row],[Play Saints Win % Increase]], tbl_impact[],3,TRUE)</f>
        <v>Scented (0 to +5%)</v>
      </c>
    </row>
    <row r="1284" spans="1:37">
      <c r="A1284" s="1">
        <v>78</v>
      </c>
      <c r="B1284" s="5">
        <v>0.85399999999999998</v>
      </c>
      <c r="C1284" t="s">
        <v>11833</v>
      </c>
      <c r="D1284">
        <v>0</v>
      </c>
      <c r="E1284">
        <v>0</v>
      </c>
      <c r="F1284">
        <v>2</v>
      </c>
      <c r="G1284">
        <v>10</v>
      </c>
      <c r="H1284">
        <v>6</v>
      </c>
      <c r="I1284">
        <v>10</v>
      </c>
      <c r="J1284">
        <v>65</v>
      </c>
      <c r="K1284" t="s">
        <v>29</v>
      </c>
      <c r="L1284">
        <v>2</v>
      </c>
      <c r="M1284">
        <v>35</v>
      </c>
      <c r="N1284" t="s">
        <v>11834</v>
      </c>
      <c r="O1284" t="s">
        <v>497</v>
      </c>
      <c r="P1284" t="s">
        <v>30</v>
      </c>
      <c r="Q1284" t="s">
        <v>31</v>
      </c>
      <c r="R1284" t="s">
        <v>32</v>
      </c>
      <c r="S1284" t="s">
        <v>120</v>
      </c>
      <c r="T1284" t="s">
        <v>11645</v>
      </c>
      <c r="U1284" t="s">
        <v>11835</v>
      </c>
      <c r="V1284" t="s">
        <v>11622</v>
      </c>
      <c r="X1284" t="str">
        <f>VLOOKUP(pbp!V4034, games!$B$2:$R$40, 3, FALSE)</f>
        <v>2020-11-09T01:20Z</v>
      </c>
      <c r="Y1284">
        <f>VLOOKUP(1*V1284,NFLGames!$H$11:$H$555,1,FALSE)</f>
        <v>401128046</v>
      </c>
      <c r="Z1284">
        <f>VLOOKUP($Y1284, NFLGames!$H$11:$K$555,2,FALSE)</f>
        <v>2019</v>
      </c>
      <c r="AA1284">
        <f>VLOOKUP($Y1284, NFLGames!$H$11:$K$555,3,FALSE)</f>
        <v>8</v>
      </c>
      <c r="AB1284" s="6">
        <f>IF(A1285=0, 0, AH1285-tbl_pbp[[#This Row],[Saints Win %]])</f>
        <v>-2.0000000000000018E-3</v>
      </c>
      <c r="AD1284">
        <v>1</v>
      </c>
      <c r="AE1284">
        <f>ABS(tbl_pbp[[#This Row],[play.homeScore]]-tbl_pbp[[#This Row],[play.awayScore]])</f>
        <v>4</v>
      </c>
      <c r="AF1284">
        <f>IF(tbl_pbp[[#This Row],[Play Saints Win % Increase]]&gt;=$AF$4,1,0)</f>
        <v>0</v>
      </c>
      <c r="AG1284" t="str">
        <f>VLOOKUP(tbl_pbp[[#This Row],[gameId]], games!$B$2:$T$40, 9, FALSE)</f>
        <v>arizona-cardinals</v>
      </c>
      <c r="AH1284" s="5">
        <f>IF(tbl_pbp[[#This Row],[AwayTeam]] &lt;&gt; "new-orleans-saints", tbl_pbp[[#This Row],[homeWinPercentage]], 1-tbl_pbp[[#This Row],[homeWinPercentage]])</f>
        <v>0.85399999999999998</v>
      </c>
      <c r="AI1284" s="13">
        <f>tbl_pbp[[#This Row],[Kamara]]*tbl_pbp[[#This Row],[Impactful Play]]</f>
        <v>0</v>
      </c>
      <c r="AJ1284" s="13">
        <f>tbl_pbp[[#This Row],[Thomas]]*tbl_pbp[[#This Row],[Impactful Play]]</f>
        <v>0</v>
      </c>
      <c r="AK1284" s="13" t="str">
        <f>VLOOKUP(tbl_pbp[[#This Row],[Play Saints Win % Increase]], tbl_impact[],3,TRUE)</f>
        <v>Bad (0 to -5%)</v>
      </c>
    </row>
    <row r="1285" spans="1:37">
      <c r="A1285" s="1">
        <v>79</v>
      </c>
      <c r="B1285" s="5">
        <v>0.85199999999999998</v>
      </c>
      <c r="C1285" t="s">
        <v>11836</v>
      </c>
      <c r="D1285">
        <v>0</v>
      </c>
      <c r="E1285">
        <v>0</v>
      </c>
      <c r="F1285">
        <v>2</v>
      </c>
      <c r="G1285">
        <v>10</v>
      </c>
      <c r="H1285">
        <v>6</v>
      </c>
      <c r="I1285">
        <v>10</v>
      </c>
      <c r="J1285">
        <v>76</v>
      </c>
      <c r="K1285" t="s">
        <v>29</v>
      </c>
      <c r="L1285">
        <v>1</v>
      </c>
      <c r="M1285">
        <v>65</v>
      </c>
      <c r="N1285" t="s">
        <v>11837</v>
      </c>
      <c r="O1285" t="s">
        <v>357</v>
      </c>
      <c r="P1285" t="s">
        <v>22</v>
      </c>
      <c r="Q1285" t="s">
        <v>37</v>
      </c>
      <c r="S1285" t="s">
        <v>33</v>
      </c>
      <c r="T1285" t="s">
        <v>11698</v>
      </c>
      <c r="U1285" t="s">
        <v>11699</v>
      </c>
      <c r="V1285" t="s">
        <v>11622</v>
      </c>
      <c r="X1285" t="str">
        <f>VLOOKUP(pbp!V4035, games!$B$2:$R$40, 3, FALSE)</f>
        <v>2020-11-09T01:20Z</v>
      </c>
      <c r="Y1285">
        <f>VLOOKUP(1*V1285,NFLGames!$H$11:$H$555,1,FALSE)</f>
        <v>401128046</v>
      </c>
      <c r="Z1285">
        <f>VLOOKUP($Y1285, NFLGames!$H$11:$K$555,2,FALSE)</f>
        <v>2019</v>
      </c>
      <c r="AA1285">
        <f>VLOOKUP($Y1285, NFLGames!$H$11:$K$555,3,FALSE)</f>
        <v>8</v>
      </c>
      <c r="AB1285" s="6">
        <f>IF(A1286=0, 0, AH1286-tbl_pbp[[#This Row],[Saints Win %]])</f>
        <v>0</v>
      </c>
      <c r="AE1285">
        <f>ABS(tbl_pbp[[#This Row],[play.homeScore]]-tbl_pbp[[#This Row],[play.awayScore]])</f>
        <v>4</v>
      </c>
      <c r="AF1285">
        <f>IF(tbl_pbp[[#This Row],[Play Saints Win % Increase]]&gt;=$AF$4,1,0)</f>
        <v>0</v>
      </c>
      <c r="AG1285" t="str">
        <f>VLOOKUP(tbl_pbp[[#This Row],[gameId]], games!$B$2:$T$40, 9, FALSE)</f>
        <v>arizona-cardinals</v>
      </c>
      <c r="AH1285" s="5">
        <f>IF(tbl_pbp[[#This Row],[AwayTeam]] &lt;&gt; "new-orleans-saints", tbl_pbp[[#This Row],[homeWinPercentage]], 1-tbl_pbp[[#This Row],[homeWinPercentage]])</f>
        <v>0.85199999999999998</v>
      </c>
      <c r="AI1285" s="13">
        <f>tbl_pbp[[#This Row],[Kamara]]*tbl_pbp[[#This Row],[Impactful Play]]</f>
        <v>0</v>
      </c>
      <c r="AJ1285" s="13">
        <f>tbl_pbp[[#This Row],[Thomas]]*tbl_pbp[[#This Row],[Impactful Play]]</f>
        <v>0</v>
      </c>
      <c r="AK1285" s="13" t="str">
        <f>VLOOKUP(tbl_pbp[[#This Row],[Play Saints Win % Increase]], tbl_impact[],3,TRUE)</f>
        <v>Scented (0 to +5%)</v>
      </c>
    </row>
    <row r="1286" spans="1:37">
      <c r="A1286" s="1">
        <v>80</v>
      </c>
      <c r="B1286" s="5">
        <v>0.85199999999999998</v>
      </c>
      <c r="C1286" t="s">
        <v>11838</v>
      </c>
      <c r="D1286">
        <v>0</v>
      </c>
      <c r="E1286">
        <v>0</v>
      </c>
      <c r="F1286">
        <v>2</v>
      </c>
      <c r="G1286">
        <v>10</v>
      </c>
      <c r="H1286">
        <v>6</v>
      </c>
      <c r="I1286">
        <v>10</v>
      </c>
      <c r="J1286">
        <v>76</v>
      </c>
      <c r="K1286" t="s">
        <v>29</v>
      </c>
      <c r="L1286">
        <v>2</v>
      </c>
      <c r="M1286">
        <v>24</v>
      </c>
      <c r="N1286" t="s">
        <v>11839</v>
      </c>
      <c r="O1286" t="s">
        <v>851</v>
      </c>
      <c r="P1286" t="s">
        <v>30</v>
      </c>
      <c r="Q1286" t="s">
        <v>31</v>
      </c>
      <c r="R1286" t="s">
        <v>32</v>
      </c>
      <c r="S1286" t="s">
        <v>120</v>
      </c>
      <c r="T1286" t="s">
        <v>11698</v>
      </c>
      <c r="U1286" t="s">
        <v>11702</v>
      </c>
      <c r="V1286" t="s">
        <v>11622</v>
      </c>
      <c r="X1286" t="str">
        <f>VLOOKUP(pbp!V4036, games!$B$2:$R$40, 3, FALSE)</f>
        <v>2020-11-09T01:20Z</v>
      </c>
      <c r="Y1286">
        <f>VLOOKUP(1*V1286,NFLGames!$H$11:$H$555,1,FALSE)</f>
        <v>401128046</v>
      </c>
      <c r="Z1286">
        <f>VLOOKUP($Y1286, NFLGames!$H$11:$K$555,2,FALSE)</f>
        <v>2019</v>
      </c>
      <c r="AA1286">
        <f>VLOOKUP($Y1286, NFLGames!$H$11:$K$555,3,FALSE)</f>
        <v>8</v>
      </c>
      <c r="AB1286" s="6">
        <f>IF(A1287=0, 0, AH1287-tbl_pbp[[#This Row],[Saints Win %]])</f>
        <v>-1.5000000000000013E-2</v>
      </c>
      <c r="AE1286">
        <f>ABS(tbl_pbp[[#This Row],[play.homeScore]]-tbl_pbp[[#This Row],[play.awayScore]])</f>
        <v>4</v>
      </c>
      <c r="AF1286">
        <f>IF(tbl_pbp[[#This Row],[Play Saints Win % Increase]]&gt;=$AF$4,1,0)</f>
        <v>0</v>
      </c>
      <c r="AG1286" t="str">
        <f>VLOOKUP(tbl_pbp[[#This Row],[gameId]], games!$B$2:$T$40, 9, FALSE)</f>
        <v>arizona-cardinals</v>
      </c>
      <c r="AH1286" s="5">
        <f>IF(tbl_pbp[[#This Row],[AwayTeam]] &lt;&gt; "new-orleans-saints", tbl_pbp[[#This Row],[homeWinPercentage]], 1-tbl_pbp[[#This Row],[homeWinPercentage]])</f>
        <v>0.85199999999999998</v>
      </c>
      <c r="AI1286" s="13">
        <f>tbl_pbp[[#This Row],[Kamara]]*tbl_pbp[[#This Row],[Impactful Play]]</f>
        <v>0</v>
      </c>
      <c r="AJ1286" s="13">
        <f>tbl_pbp[[#This Row],[Thomas]]*tbl_pbp[[#This Row],[Impactful Play]]</f>
        <v>0</v>
      </c>
      <c r="AK1286" s="13" t="str">
        <f>VLOOKUP(tbl_pbp[[#This Row],[Play Saints Win % Increase]], tbl_impact[],3,TRUE)</f>
        <v>Bad (0 to -5%)</v>
      </c>
    </row>
    <row r="1287" spans="1:37">
      <c r="A1287" s="1">
        <v>81</v>
      </c>
      <c r="B1287" s="5">
        <v>0.83699999999999997</v>
      </c>
      <c r="C1287" t="s">
        <v>11840</v>
      </c>
      <c r="D1287">
        <v>0</v>
      </c>
      <c r="E1287">
        <v>0</v>
      </c>
      <c r="F1287">
        <v>2</v>
      </c>
      <c r="G1287">
        <v>10</v>
      </c>
      <c r="H1287">
        <v>6</v>
      </c>
      <c r="I1287">
        <v>6</v>
      </c>
      <c r="J1287">
        <v>80</v>
      </c>
      <c r="K1287" t="s">
        <v>29</v>
      </c>
      <c r="L1287">
        <v>3</v>
      </c>
      <c r="M1287">
        <v>20</v>
      </c>
      <c r="N1287" t="s">
        <v>11841</v>
      </c>
      <c r="O1287" t="s">
        <v>244</v>
      </c>
      <c r="P1287" t="s">
        <v>94</v>
      </c>
      <c r="Q1287" t="s">
        <v>95</v>
      </c>
      <c r="R1287" t="s">
        <v>96</v>
      </c>
      <c r="S1287" t="s">
        <v>302</v>
      </c>
      <c r="T1287" t="s">
        <v>11842</v>
      </c>
      <c r="U1287" t="s">
        <v>11843</v>
      </c>
      <c r="V1287" t="s">
        <v>11622</v>
      </c>
      <c r="X1287" t="str">
        <f>VLOOKUP(pbp!V4037, games!$B$2:$R$40, 3, FALSE)</f>
        <v>2020-11-09T01:20Z</v>
      </c>
      <c r="Y1287">
        <f>VLOOKUP(1*V1287,NFLGames!$H$11:$H$555,1,FALSE)</f>
        <v>401128046</v>
      </c>
      <c r="Z1287">
        <f>VLOOKUP($Y1287, NFLGames!$H$11:$K$555,2,FALSE)</f>
        <v>2019</v>
      </c>
      <c r="AA1287">
        <f>VLOOKUP($Y1287, NFLGames!$H$11:$K$555,3,FALSE)</f>
        <v>8</v>
      </c>
      <c r="AB1287" s="6">
        <f>IF(A1288=0, 0, AH1288-tbl_pbp[[#This Row],[Saints Win %]])</f>
        <v>-3.7999999999999923E-2</v>
      </c>
      <c r="AE1287">
        <f>ABS(tbl_pbp[[#This Row],[play.homeScore]]-tbl_pbp[[#This Row],[play.awayScore]])</f>
        <v>4</v>
      </c>
      <c r="AF1287">
        <f>IF(tbl_pbp[[#This Row],[Play Saints Win % Increase]]&gt;=$AF$4,1,0)</f>
        <v>0</v>
      </c>
      <c r="AG1287" t="str">
        <f>VLOOKUP(tbl_pbp[[#This Row],[gameId]], games!$B$2:$T$40, 9, FALSE)</f>
        <v>arizona-cardinals</v>
      </c>
      <c r="AH1287" s="5">
        <f>IF(tbl_pbp[[#This Row],[AwayTeam]] &lt;&gt; "new-orleans-saints", tbl_pbp[[#This Row],[homeWinPercentage]], 1-tbl_pbp[[#This Row],[homeWinPercentage]])</f>
        <v>0.83699999999999997</v>
      </c>
      <c r="AI1287" s="13">
        <f>tbl_pbp[[#This Row],[Kamara]]*tbl_pbp[[#This Row],[Impactful Play]]</f>
        <v>0</v>
      </c>
      <c r="AJ1287" s="13">
        <f>tbl_pbp[[#This Row],[Thomas]]*tbl_pbp[[#This Row],[Impactful Play]]</f>
        <v>0</v>
      </c>
      <c r="AK1287" s="13" t="str">
        <f>VLOOKUP(tbl_pbp[[#This Row],[Play Saints Win % Increase]], tbl_impact[],3,TRUE)</f>
        <v>Bad (0 to -5%)</v>
      </c>
    </row>
    <row r="1288" spans="1:37">
      <c r="A1288" s="1">
        <v>82</v>
      </c>
      <c r="B1288" s="5">
        <v>0.79900000000000004</v>
      </c>
      <c r="C1288" t="s">
        <v>11844</v>
      </c>
      <c r="D1288">
        <v>0</v>
      </c>
      <c r="E1288">
        <v>0</v>
      </c>
      <c r="F1288">
        <v>2</v>
      </c>
      <c r="G1288">
        <v>10</v>
      </c>
      <c r="H1288">
        <v>6</v>
      </c>
      <c r="I1288">
        <v>0</v>
      </c>
      <c r="J1288">
        <v>35</v>
      </c>
      <c r="L1288">
        <v>0</v>
      </c>
      <c r="M1288">
        <v>0</v>
      </c>
      <c r="N1288" t="s">
        <v>245</v>
      </c>
      <c r="O1288" t="s">
        <v>143</v>
      </c>
      <c r="P1288" t="s">
        <v>246</v>
      </c>
      <c r="Q1288" t="s">
        <v>247</v>
      </c>
      <c r="R1288" t="s">
        <v>248</v>
      </c>
      <c r="V1288" t="s">
        <v>11622</v>
      </c>
      <c r="X1288" t="str">
        <f>VLOOKUP(pbp!V4038, games!$B$2:$R$40, 3, FALSE)</f>
        <v>2020-11-09T01:20Z</v>
      </c>
      <c r="Y1288">
        <f>VLOOKUP(1*V1288,NFLGames!$H$11:$H$555,1,FALSE)</f>
        <v>401128046</v>
      </c>
      <c r="Z1288">
        <f>VLOOKUP($Y1288, NFLGames!$H$11:$K$555,2,FALSE)</f>
        <v>2019</v>
      </c>
      <c r="AA1288">
        <f>VLOOKUP($Y1288, NFLGames!$H$11:$K$555,3,FALSE)</f>
        <v>8</v>
      </c>
      <c r="AB1288" s="6">
        <f>IF(A1289=0, 0, AH1289-tbl_pbp[[#This Row],[Saints Win %]])</f>
        <v>-3.3000000000000029E-2</v>
      </c>
      <c r="AE1288">
        <f>ABS(tbl_pbp[[#This Row],[play.homeScore]]-tbl_pbp[[#This Row],[play.awayScore]])</f>
        <v>4</v>
      </c>
      <c r="AF1288">
        <f>IF(tbl_pbp[[#This Row],[Play Saints Win % Increase]]&gt;=$AF$4,1,0)</f>
        <v>0</v>
      </c>
      <c r="AG1288" t="str">
        <f>VLOOKUP(tbl_pbp[[#This Row],[gameId]], games!$B$2:$T$40, 9, FALSE)</f>
        <v>arizona-cardinals</v>
      </c>
      <c r="AH1288" s="5">
        <f>IF(tbl_pbp[[#This Row],[AwayTeam]] &lt;&gt; "new-orleans-saints", tbl_pbp[[#This Row],[homeWinPercentage]], 1-tbl_pbp[[#This Row],[homeWinPercentage]])</f>
        <v>0.79900000000000004</v>
      </c>
      <c r="AI1288" s="13">
        <f>tbl_pbp[[#This Row],[Kamara]]*tbl_pbp[[#This Row],[Impactful Play]]</f>
        <v>0</v>
      </c>
      <c r="AJ1288" s="13">
        <f>tbl_pbp[[#This Row],[Thomas]]*tbl_pbp[[#This Row],[Impactful Play]]</f>
        <v>0</v>
      </c>
      <c r="AK1288" s="13" t="str">
        <f>VLOOKUP(tbl_pbp[[#This Row],[Play Saints Win % Increase]], tbl_impact[],3,TRUE)</f>
        <v>Bad (0 to -5%)</v>
      </c>
    </row>
    <row r="1289" spans="1:37">
      <c r="A1289" s="1">
        <v>83</v>
      </c>
      <c r="B1289" s="5">
        <v>0.76600000000000001</v>
      </c>
      <c r="C1289" t="s">
        <v>11845</v>
      </c>
      <c r="D1289">
        <v>0</v>
      </c>
      <c r="E1289">
        <v>0</v>
      </c>
      <c r="F1289">
        <v>3</v>
      </c>
      <c r="G1289">
        <v>10</v>
      </c>
      <c r="H1289">
        <v>6</v>
      </c>
      <c r="I1289">
        <v>0</v>
      </c>
      <c r="J1289">
        <v>35</v>
      </c>
      <c r="K1289" t="s">
        <v>29</v>
      </c>
      <c r="L1289">
        <v>0</v>
      </c>
      <c r="M1289">
        <v>65</v>
      </c>
      <c r="N1289" t="s">
        <v>288</v>
      </c>
      <c r="O1289" t="s">
        <v>24</v>
      </c>
      <c r="P1289" t="s">
        <v>25</v>
      </c>
      <c r="Q1289" t="s">
        <v>26</v>
      </c>
      <c r="R1289" t="s">
        <v>27</v>
      </c>
      <c r="V1289" t="s">
        <v>11622</v>
      </c>
      <c r="X1289" t="str">
        <f>VLOOKUP(pbp!V4039, games!$B$2:$R$40, 3, FALSE)</f>
        <v>2020-11-09T01:20Z</v>
      </c>
      <c r="Y1289">
        <f>VLOOKUP(1*V1289,NFLGames!$H$11:$H$555,1,FALSE)</f>
        <v>401128046</v>
      </c>
      <c r="Z1289">
        <f>VLOOKUP($Y1289, NFLGames!$H$11:$K$555,2,FALSE)</f>
        <v>2019</v>
      </c>
      <c r="AA1289">
        <f>VLOOKUP($Y1289, NFLGames!$H$11:$K$555,3,FALSE)</f>
        <v>8</v>
      </c>
      <c r="AB1289" s="6">
        <f>IF(A1290=0, 0, AH1290-tbl_pbp[[#This Row],[Saints Win %]])</f>
        <v>-2.1000000000000019E-2</v>
      </c>
      <c r="AE1289">
        <f>ABS(tbl_pbp[[#This Row],[play.homeScore]]-tbl_pbp[[#This Row],[play.awayScore]])</f>
        <v>4</v>
      </c>
      <c r="AF1289">
        <f>IF(tbl_pbp[[#This Row],[Play Saints Win % Increase]]&gt;=$AF$4,1,0)</f>
        <v>0</v>
      </c>
      <c r="AG1289" t="str">
        <f>VLOOKUP(tbl_pbp[[#This Row],[gameId]], games!$B$2:$T$40, 9, FALSE)</f>
        <v>arizona-cardinals</v>
      </c>
      <c r="AH1289" s="5">
        <f>IF(tbl_pbp[[#This Row],[AwayTeam]] &lt;&gt; "new-orleans-saints", tbl_pbp[[#This Row],[homeWinPercentage]], 1-tbl_pbp[[#This Row],[homeWinPercentage]])</f>
        <v>0.76600000000000001</v>
      </c>
      <c r="AI1289" s="13">
        <f>tbl_pbp[[#This Row],[Kamara]]*tbl_pbp[[#This Row],[Impactful Play]]</f>
        <v>0</v>
      </c>
      <c r="AJ1289" s="13">
        <f>tbl_pbp[[#This Row],[Thomas]]*tbl_pbp[[#This Row],[Impactful Play]]</f>
        <v>0</v>
      </c>
      <c r="AK1289" s="13" t="str">
        <f>VLOOKUP(tbl_pbp[[#This Row],[Play Saints Win % Increase]], tbl_impact[],3,TRUE)</f>
        <v>Bad (0 to -5%)</v>
      </c>
    </row>
    <row r="1290" spans="1:37">
      <c r="A1290" s="1">
        <v>84</v>
      </c>
      <c r="B1290" s="5">
        <v>0.745</v>
      </c>
      <c r="C1290" t="s">
        <v>11846</v>
      </c>
      <c r="D1290">
        <v>0</v>
      </c>
      <c r="E1290">
        <v>0</v>
      </c>
      <c r="F1290">
        <v>3</v>
      </c>
      <c r="G1290">
        <v>10</v>
      </c>
      <c r="H1290">
        <v>6</v>
      </c>
      <c r="I1290">
        <v>10</v>
      </c>
      <c r="J1290">
        <v>75</v>
      </c>
      <c r="K1290" t="s">
        <v>11620</v>
      </c>
      <c r="L1290">
        <v>1</v>
      </c>
      <c r="M1290">
        <v>75</v>
      </c>
      <c r="N1290" t="s">
        <v>11847</v>
      </c>
      <c r="O1290" t="s">
        <v>24</v>
      </c>
      <c r="P1290" t="s">
        <v>30</v>
      </c>
      <c r="Q1290" t="s">
        <v>31</v>
      </c>
      <c r="R1290" t="s">
        <v>32</v>
      </c>
      <c r="S1290" t="s">
        <v>33</v>
      </c>
      <c r="T1290" t="s">
        <v>11726</v>
      </c>
      <c r="U1290" t="s">
        <v>11727</v>
      </c>
      <c r="V1290" t="s">
        <v>11622</v>
      </c>
      <c r="X1290" t="str">
        <f>VLOOKUP(pbp!V4040, games!$B$2:$R$40, 3, FALSE)</f>
        <v>2020-11-09T01:20Z</v>
      </c>
      <c r="Y1290">
        <f>VLOOKUP(1*V1290,NFLGames!$H$11:$H$555,1,FALSE)</f>
        <v>401128046</v>
      </c>
      <c r="Z1290">
        <f>VLOOKUP($Y1290, NFLGames!$H$11:$K$555,2,FALSE)</f>
        <v>2019</v>
      </c>
      <c r="AA1290">
        <f>VLOOKUP($Y1290, NFLGames!$H$11:$K$555,3,FALSE)</f>
        <v>8</v>
      </c>
      <c r="AB1290" s="6">
        <f>IF(A1291=0, 0, AH1291-tbl_pbp[[#This Row],[Saints Win %]])</f>
        <v>3.3000000000000029E-2</v>
      </c>
      <c r="AE1290">
        <f>ABS(tbl_pbp[[#This Row],[play.homeScore]]-tbl_pbp[[#This Row],[play.awayScore]])</f>
        <v>4</v>
      </c>
      <c r="AF1290">
        <f>IF(tbl_pbp[[#This Row],[Play Saints Win % Increase]]&gt;=$AF$4,1,0)</f>
        <v>0</v>
      </c>
      <c r="AG1290" t="str">
        <f>VLOOKUP(tbl_pbp[[#This Row],[gameId]], games!$B$2:$T$40, 9, FALSE)</f>
        <v>arizona-cardinals</v>
      </c>
      <c r="AH1290" s="5">
        <f>IF(tbl_pbp[[#This Row],[AwayTeam]] &lt;&gt; "new-orleans-saints", tbl_pbp[[#This Row],[homeWinPercentage]], 1-tbl_pbp[[#This Row],[homeWinPercentage]])</f>
        <v>0.745</v>
      </c>
      <c r="AI1290" s="13">
        <f>tbl_pbp[[#This Row],[Kamara]]*tbl_pbp[[#This Row],[Impactful Play]]</f>
        <v>0</v>
      </c>
      <c r="AJ1290" s="13">
        <f>tbl_pbp[[#This Row],[Thomas]]*tbl_pbp[[#This Row],[Impactful Play]]</f>
        <v>0</v>
      </c>
      <c r="AK1290" s="13" t="str">
        <f>VLOOKUP(tbl_pbp[[#This Row],[Play Saints Win % Increase]], tbl_impact[],3,TRUE)</f>
        <v>Scented (0 to +5%)</v>
      </c>
    </row>
    <row r="1291" spans="1:37">
      <c r="A1291" s="1">
        <v>85</v>
      </c>
      <c r="B1291" s="5">
        <v>0.77800000000000002</v>
      </c>
      <c r="C1291" t="s">
        <v>11848</v>
      </c>
      <c r="D1291">
        <v>0</v>
      </c>
      <c r="E1291">
        <v>0</v>
      </c>
      <c r="F1291">
        <v>3</v>
      </c>
      <c r="G1291">
        <v>10</v>
      </c>
      <c r="H1291">
        <v>6</v>
      </c>
      <c r="I1291">
        <v>1</v>
      </c>
      <c r="J1291">
        <v>66</v>
      </c>
      <c r="K1291" t="s">
        <v>11620</v>
      </c>
      <c r="L1291">
        <v>2</v>
      </c>
      <c r="M1291">
        <v>66</v>
      </c>
      <c r="N1291" t="s">
        <v>11849</v>
      </c>
      <c r="O1291" t="s">
        <v>10591</v>
      </c>
      <c r="P1291" t="s">
        <v>45</v>
      </c>
      <c r="Q1291" t="s">
        <v>46</v>
      </c>
      <c r="R1291" t="s">
        <v>47</v>
      </c>
      <c r="S1291" t="s">
        <v>83</v>
      </c>
      <c r="T1291" t="s">
        <v>11850</v>
      </c>
      <c r="U1291" t="s">
        <v>11851</v>
      </c>
      <c r="V1291" t="s">
        <v>11622</v>
      </c>
      <c r="X1291" t="str">
        <f>VLOOKUP(pbp!V4041, games!$B$2:$R$40, 3, FALSE)</f>
        <v>2020-11-09T01:20Z</v>
      </c>
      <c r="Y1291">
        <f>VLOOKUP(1*V1291,NFLGames!$H$11:$H$555,1,FALSE)</f>
        <v>401128046</v>
      </c>
      <c r="Z1291">
        <f>VLOOKUP($Y1291, NFLGames!$H$11:$K$555,2,FALSE)</f>
        <v>2019</v>
      </c>
      <c r="AA1291">
        <f>VLOOKUP($Y1291, NFLGames!$H$11:$K$555,3,FALSE)</f>
        <v>8</v>
      </c>
      <c r="AB1291" s="6">
        <f>IF(A1292=0, 0, AH1292-tbl_pbp[[#This Row],[Saints Win %]])</f>
        <v>3.8999999999999924E-2</v>
      </c>
      <c r="AE1291">
        <f>ABS(tbl_pbp[[#This Row],[play.homeScore]]-tbl_pbp[[#This Row],[play.awayScore]])</f>
        <v>4</v>
      </c>
      <c r="AF1291">
        <f>IF(tbl_pbp[[#This Row],[Play Saints Win % Increase]]&gt;=$AF$4,1,0)</f>
        <v>0</v>
      </c>
      <c r="AG1291" t="str">
        <f>VLOOKUP(tbl_pbp[[#This Row],[gameId]], games!$B$2:$T$40, 9, FALSE)</f>
        <v>arizona-cardinals</v>
      </c>
      <c r="AH1291" s="5">
        <f>IF(tbl_pbp[[#This Row],[AwayTeam]] &lt;&gt; "new-orleans-saints", tbl_pbp[[#This Row],[homeWinPercentage]], 1-tbl_pbp[[#This Row],[homeWinPercentage]])</f>
        <v>0.77800000000000002</v>
      </c>
      <c r="AI1291" s="13">
        <f>tbl_pbp[[#This Row],[Kamara]]*tbl_pbp[[#This Row],[Impactful Play]]</f>
        <v>0</v>
      </c>
      <c r="AJ1291" s="13">
        <f>tbl_pbp[[#This Row],[Thomas]]*tbl_pbp[[#This Row],[Impactful Play]]</f>
        <v>0</v>
      </c>
      <c r="AK1291" s="13" t="str">
        <f>VLOOKUP(tbl_pbp[[#This Row],[Play Saints Win % Increase]], tbl_impact[],3,TRUE)</f>
        <v>Scented (0 to +5%)</v>
      </c>
    </row>
    <row r="1292" spans="1:37">
      <c r="A1292" s="1">
        <v>86</v>
      </c>
      <c r="B1292" s="5">
        <v>0.81699999999999995</v>
      </c>
      <c r="C1292" t="s">
        <v>11852</v>
      </c>
      <c r="D1292">
        <v>0</v>
      </c>
      <c r="E1292">
        <v>0</v>
      </c>
      <c r="F1292">
        <v>3</v>
      </c>
      <c r="G1292">
        <v>10</v>
      </c>
      <c r="H1292">
        <v>6</v>
      </c>
      <c r="I1292">
        <v>10</v>
      </c>
      <c r="J1292">
        <v>63</v>
      </c>
      <c r="K1292" t="s">
        <v>11620</v>
      </c>
      <c r="L1292">
        <v>1</v>
      </c>
      <c r="M1292">
        <v>63</v>
      </c>
      <c r="N1292" t="s">
        <v>11853</v>
      </c>
      <c r="O1292" t="s">
        <v>7374</v>
      </c>
      <c r="P1292" t="s">
        <v>22</v>
      </c>
      <c r="Q1292" t="s">
        <v>37</v>
      </c>
      <c r="S1292" t="s">
        <v>33</v>
      </c>
      <c r="T1292" t="s">
        <v>11653</v>
      </c>
      <c r="U1292" t="s">
        <v>11661</v>
      </c>
      <c r="V1292" t="s">
        <v>11622</v>
      </c>
      <c r="X1292" t="str">
        <f>VLOOKUP(pbp!V4042, games!$B$2:$R$40, 3, FALSE)</f>
        <v>2020-11-09T01:20Z</v>
      </c>
      <c r="Y1292">
        <f>VLOOKUP(1*V1292,NFLGames!$H$11:$H$555,1,FALSE)</f>
        <v>401128046</v>
      </c>
      <c r="Z1292">
        <f>VLOOKUP($Y1292, NFLGames!$H$11:$K$555,2,FALSE)</f>
        <v>2019</v>
      </c>
      <c r="AA1292">
        <f>VLOOKUP($Y1292, NFLGames!$H$11:$K$555,3,FALSE)</f>
        <v>8</v>
      </c>
      <c r="AB1292" s="6">
        <f>IF(A1293=0, 0, AH1293-tbl_pbp[[#This Row],[Saints Win %]])</f>
        <v>4.8000000000000043E-2</v>
      </c>
      <c r="AE1292">
        <f>ABS(tbl_pbp[[#This Row],[play.homeScore]]-tbl_pbp[[#This Row],[play.awayScore]])</f>
        <v>4</v>
      </c>
      <c r="AF1292">
        <f>IF(tbl_pbp[[#This Row],[Play Saints Win % Increase]]&gt;=$AF$4,1,0)</f>
        <v>0</v>
      </c>
      <c r="AG1292" t="str">
        <f>VLOOKUP(tbl_pbp[[#This Row],[gameId]], games!$B$2:$T$40, 9, FALSE)</f>
        <v>arizona-cardinals</v>
      </c>
      <c r="AH1292" s="5">
        <f>IF(tbl_pbp[[#This Row],[AwayTeam]] &lt;&gt; "new-orleans-saints", tbl_pbp[[#This Row],[homeWinPercentage]], 1-tbl_pbp[[#This Row],[homeWinPercentage]])</f>
        <v>0.81699999999999995</v>
      </c>
      <c r="AI1292" s="13">
        <f>tbl_pbp[[#This Row],[Kamara]]*tbl_pbp[[#This Row],[Impactful Play]]</f>
        <v>0</v>
      </c>
      <c r="AJ1292" s="13">
        <f>tbl_pbp[[#This Row],[Thomas]]*tbl_pbp[[#This Row],[Impactful Play]]</f>
        <v>0</v>
      </c>
      <c r="AK1292" s="13" t="str">
        <f>VLOOKUP(tbl_pbp[[#This Row],[Play Saints Win % Increase]], tbl_impact[],3,TRUE)</f>
        <v>Scented (0 to +5%)</v>
      </c>
    </row>
    <row r="1293" spans="1:37">
      <c r="A1293" s="1">
        <v>87</v>
      </c>
      <c r="B1293" s="5">
        <v>0.86499999999999999</v>
      </c>
      <c r="C1293" t="s">
        <v>11854</v>
      </c>
      <c r="D1293">
        <v>0</v>
      </c>
      <c r="E1293">
        <v>0</v>
      </c>
      <c r="F1293">
        <v>3</v>
      </c>
      <c r="G1293">
        <v>10</v>
      </c>
      <c r="H1293">
        <v>6</v>
      </c>
      <c r="I1293">
        <v>20</v>
      </c>
      <c r="J1293">
        <v>73</v>
      </c>
      <c r="K1293" t="s">
        <v>11620</v>
      </c>
      <c r="L1293">
        <v>2</v>
      </c>
      <c r="M1293">
        <v>73</v>
      </c>
      <c r="N1293" t="s">
        <v>11855</v>
      </c>
      <c r="O1293" t="s">
        <v>2025</v>
      </c>
      <c r="P1293" t="s">
        <v>30</v>
      </c>
      <c r="Q1293" t="s">
        <v>31</v>
      </c>
      <c r="R1293" t="s">
        <v>32</v>
      </c>
      <c r="S1293" t="s">
        <v>847</v>
      </c>
      <c r="T1293" t="s">
        <v>11856</v>
      </c>
      <c r="U1293" t="s">
        <v>11857</v>
      </c>
      <c r="V1293" t="s">
        <v>11622</v>
      </c>
      <c r="X1293" t="str">
        <f>VLOOKUP(pbp!V4043, games!$B$2:$R$40, 3, FALSE)</f>
        <v>2020-11-09T01:20Z</v>
      </c>
      <c r="Y1293">
        <f>VLOOKUP(1*V1293,NFLGames!$H$11:$H$555,1,FALSE)</f>
        <v>401128046</v>
      </c>
      <c r="Z1293">
        <f>VLOOKUP($Y1293, NFLGames!$H$11:$K$555,2,FALSE)</f>
        <v>2019</v>
      </c>
      <c r="AA1293">
        <f>VLOOKUP($Y1293, NFLGames!$H$11:$K$555,3,FALSE)</f>
        <v>8</v>
      </c>
      <c r="AB1293" s="6">
        <f>IF(A1294=0, 0, AH1294-tbl_pbp[[#This Row],[Saints Win %]])</f>
        <v>-4.500000000000004E-2</v>
      </c>
      <c r="AE1293">
        <f>ABS(tbl_pbp[[#This Row],[play.homeScore]]-tbl_pbp[[#This Row],[play.awayScore]])</f>
        <v>4</v>
      </c>
      <c r="AF1293">
        <f>IF(tbl_pbp[[#This Row],[Play Saints Win % Increase]]&gt;=$AF$4,1,0)</f>
        <v>0</v>
      </c>
      <c r="AG1293" t="str">
        <f>VLOOKUP(tbl_pbp[[#This Row],[gameId]], games!$B$2:$T$40, 9, FALSE)</f>
        <v>arizona-cardinals</v>
      </c>
      <c r="AH1293" s="5">
        <f>IF(tbl_pbp[[#This Row],[AwayTeam]] &lt;&gt; "new-orleans-saints", tbl_pbp[[#This Row],[homeWinPercentage]], 1-tbl_pbp[[#This Row],[homeWinPercentage]])</f>
        <v>0.86499999999999999</v>
      </c>
      <c r="AI1293" s="13">
        <f>tbl_pbp[[#This Row],[Kamara]]*tbl_pbp[[#This Row],[Impactful Play]]</f>
        <v>0</v>
      </c>
      <c r="AJ1293" s="13">
        <f>tbl_pbp[[#This Row],[Thomas]]*tbl_pbp[[#This Row],[Impactful Play]]</f>
        <v>0</v>
      </c>
      <c r="AK1293" s="13" t="str">
        <f>VLOOKUP(tbl_pbp[[#This Row],[Play Saints Win % Increase]], tbl_impact[],3,TRUE)</f>
        <v>Bad (0 to -5%)</v>
      </c>
    </row>
    <row r="1294" spans="1:37">
      <c r="A1294" s="1">
        <v>88</v>
      </c>
      <c r="B1294" s="5">
        <v>0.82</v>
      </c>
      <c r="C1294" t="s">
        <v>11858</v>
      </c>
      <c r="D1294">
        <v>0</v>
      </c>
      <c r="E1294">
        <v>0</v>
      </c>
      <c r="F1294">
        <v>3</v>
      </c>
      <c r="G1294">
        <v>10</v>
      </c>
      <c r="H1294">
        <v>6</v>
      </c>
      <c r="I1294">
        <v>11</v>
      </c>
      <c r="J1294">
        <v>64</v>
      </c>
      <c r="K1294" t="s">
        <v>11620</v>
      </c>
      <c r="L1294">
        <v>3</v>
      </c>
      <c r="M1294">
        <v>64</v>
      </c>
      <c r="N1294" t="s">
        <v>11859</v>
      </c>
      <c r="O1294" t="s">
        <v>8448</v>
      </c>
      <c r="P1294" t="s">
        <v>22</v>
      </c>
      <c r="Q1294" t="s">
        <v>37</v>
      </c>
      <c r="S1294" t="s">
        <v>149</v>
      </c>
      <c r="T1294" t="s">
        <v>11767</v>
      </c>
      <c r="U1294" t="s">
        <v>11860</v>
      </c>
      <c r="V1294" t="s">
        <v>11622</v>
      </c>
      <c r="X1294" t="str">
        <f>VLOOKUP(pbp!V4044, games!$B$2:$R$40, 3, FALSE)</f>
        <v>2020-11-09T01:20Z</v>
      </c>
      <c r="Y1294">
        <f>VLOOKUP(1*V1294,NFLGames!$H$11:$H$555,1,FALSE)</f>
        <v>401128046</v>
      </c>
      <c r="Z1294">
        <f>VLOOKUP($Y1294, NFLGames!$H$11:$K$555,2,FALSE)</f>
        <v>2019</v>
      </c>
      <c r="AA1294">
        <f>VLOOKUP($Y1294, NFLGames!$H$11:$K$555,3,FALSE)</f>
        <v>8</v>
      </c>
      <c r="AB1294" s="6">
        <f>IF(A1295=0, 0, AH1295-tbl_pbp[[#This Row],[Saints Win %]])</f>
        <v>-1.2999999999999901E-2</v>
      </c>
      <c r="AE1294">
        <f>ABS(tbl_pbp[[#This Row],[play.homeScore]]-tbl_pbp[[#This Row],[play.awayScore]])</f>
        <v>4</v>
      </c>
      <c r="AF1294">
        <f>IF(tbl_pbp[[#This Row],[Play Saints Win % Increase]]&gt;=$AF$4,1,0)</f>
        <v>0</v>
      </c>
      <c r="AG1294" t="str">
        <f>VLOOKUP(tbl_pbp[[#This Row],[gameId]], games!$B$2:$T$40, 9, FALSE)</f>
        <v>arizona-cardinals</v>
      </c>
      <c r="AH1294" s="5">
        <f>IF(tbl_pbp[[#This Row],[AwayTeam]] &lt;&gt; "new-orleans-saints", tbl_pbp[[#This Row],[homeWinPercentage]], 1-tbl_pbp[[#This Row],[homeWinPercentage]])</f>
        <v>0.82</v>
      </c>
      <c r="AI1294" s="13">
        <f>tbl_pbp[[#This Row],[Kamara]]*tbl_pbp[[#This Row],[Impactful Play]]</f>
        <v>0</v>
      </c>
      <c r="AJ1294" s="13">
        <f>tbl_pbp[[#This Row],[Thomas]]*tbl_pbp[[#This Row],[Impactful Play]]</f>
        <v>0</v>
      </c>
      <c r="AK1294" s="13" t="str">
        <f>VLOOKUP(tbl_pbp[[#This Row],[Play Saints Win % Increase]], tbl_impact[],3,TRUE)</f>
        <v>Bad (0 to -5%)</v>
      </c>
    </row>
    <row r="1295" spans="1:37">
      <c r="A1295" s="1">
        <v>89</v>
      </c>
      <c r="B1295" s="5">
        <v>0.80700000000000005</v>
      </c>
      <c r="C1295" t="s">
        <v>11861</v>
      </c>
      <c r="D1295">
        <v>0</v>
      </c>
      <c r="E1295">
        <v>0</v>
      </c>
      <c r="F1295">
        <v>3</v>
      </c>
      <c r="G1295">
        <v>10</v>
      </c>
      <c r="H1295">
        <v>6</v>
      </c>
      <c r="I1295">
        <v>11</v>
      </c>
      <c r="J1295">
        <v>64</v>
      </c>
      <c r="K1295" t="s">
        <v>11620</v>
      </c>
      <c r="L1295">
        <v>4</v>
      </c>
      <c r="M1295">
        <v>64</v>
      </c>
      <c r="N1295" t="s">
        <v>11862</v>
      </c>
      <c r="O1295" t="s">
        <v>5070</v>
      </c>
      <c r="P1295" t="s">
        <v>66</v>
      </c>
      <c r="Q1295" t="s">
        <v>67</v>
      </c>
      <c r="R1295" t="s">
        <v>68</v>
      </c>
      <c r="S1295" t="s">
        <v>2679</v>
      </c>
      <c r="T1295" t="s">
        <v>11767</v>
      </c>
      <c r="U1295" t="s">
        <v>11863</v>
      </c>
      <c r="V1295" t="s">
        <v>11622</v>
      </c>
      <c r="X1295" t="str">
        <f>VLOOKUP(pbp!V4045, games!$B$2:$R$40, 3, FALSE)</f>
        <v>2020-11-09T01:20Z</v>
      </c>
      <c r="Y1295">
        <f>VLOOKUP(1*V1295,NFLGames!$H$11:$H$555,1,FALSE)</f>
        <v>401128046</v>
      </c>
      <c r="Z1295">
        <f>VLOOKUP($Y1295, NFLGames!$H$11:$K$555,2,FALSE)</f>
        <v>2019</v>
      </c>
      <c r="AA1295">
        <f>VLOOKUP($Y1295, NFLGames!$H$11:$K$555,3,FALSE)</f>
        <v>8</v>
      </c>
      <c r="AB1295" s="6">
        <f>IF(A1296=0, 0, AH1296-tbl_pbp[[#This Row],[Saints Win %]])</f>
        <v>-4.0000000000000036E-3</v>
      </c>
      <c r="AE1295">
        <f>ABS(tbl_pbp[[#This Row],[play.homeScore]]-tbl_pbp[[#This Row],[play.awayScore]])</f>
        <v>4</v>
      </c>
      <c r="AF1295">
        <f>IF(tbl_pbp[[#This Row],[Play Saints Win % Increase]]&gt;=$AF$4,1,0)</f>
        <v>0</v>
      </c>
      <c r="AG1295" t="str">
        <f>VLOOKUP(tbl_pbp[[#This Row],[gameId]], games!$B$2:$T$40, 9, FALSE)</f>
        <v>arizona-cardinals</v>
      </c>
      <c r="AH1295" s="5">
        <f>IF(tbl_pbp[[#This Row],[AwayTeam]] &lt;&gt; "new-orleans-saints", tbl_pbp[[#This Row],[homeWinPercentage]], 1-tbl_pbp[[#This Row],[homeWinPercentage]])</f>
        <v>0.80700000000000005</v>
      </c>
      <c r="AI1295" s="13">
        <f>tbl_pbp[[#This Row],[Kamara]]*tbl_pbp[[#This Row],[Impactful Play]]</f>
        <v>0</v>
      </c>
      <c r="AJ1295" s="13">
        <f>tbl_pbp[[#This Row],[Thomas]]*tbl_pbp[[#This Row],[Impactful Play]]</f>
        <v>0</v>
      </c>
      <c r="AK1295" s="13" t="str">
        <f>VLOOKUP(tbl_pbp[[#This Row],[Play Saints Win % Increase]], tbl_impact[],3,TRUE)</f>
        <v>Bad (0 to -5%)</v>
      </c>
    </row>
    <row r="1296" spans="1:37">
      <c r="A1296" s="1">
        <v>90</v>
      </c>
      <c r="B1296" s="5">
        <v>0.80300000000000005</v>
      </c>
      <c r="C1296" t="s">
        <v>11864</v>
      </c>
      <c r="D1296">
        <v>0</v>
      </c>
      <c r="E1296">
        <v>0</v>
      </c>
      <c r="F1296">
        <v>3</v>
      </c>
      <c r="G1296">
        <v>10</v>
      </c>
      <c r="H1296">
        <v>6</v>
      </c>
      <c r="I1296">
        <v>10</v>
      </c>
      <c r="J1296">
        <v>17</v>
      </c>
      <c r="K1296" t="s">
        <v>29</v>
      </c>
      <c r="L1296">
        <v>1</v>
      </c>
      <c r="M1296">
        <v>83</v>
      </c>
      <c r="N1296" t="s">
        <v>11865</v>
      </c>
      <c r="O1296" t="s">
        <v>2764</v>
      </c>
      <c r="P1296" t="s">
        <v>45</v>
      </c>
      <c r="Q1296" t="s">
        <v>46</v>
      </c>
      <c r="R1296" t="s">
        <v>47</v>
      </c>
      <c r="S1296" t="s">
        <v>33</v>
      </c>
      <c r="T1296" t="s">
        <v>440</v>
      </c>
      <c r="U1296" t="s">
        <v>441</v>
      </c>
      <c r="V1296" t="s">
        <v>11622</v>
      </c>
      <c r="X1296" t="str">
        <f>VLOOKUP(pbp!V4046, games!$B$2:$R$40, 3, FALSE)</f>
        <v>2020-11-09T01:20Z</v>
      </c>
      <c r="Y1296">
        <f>VLOOKUP(1*V1296,NFLGames!$H$11:$H$555,1,FALSE)</f>
        <v>401128046</v>
      </c>
      <c r="Z1296">
        <f>VLOOKUP($Y1296, NFLGames!$H$11:$K$555,2,FALSE)</f>
        <v>2019</v>
      </c>
      <c r="AA1296">
        <f>VLOOKUP($Y1296, NFLGames!$H$11:$K$555,3,FALSE)</f>
        <v>8</v>
      </c>
      <c r="AB1296" s="6">
        <f>IF(A1297=0, 0, AH1297-tbl_pbp[[#This Row],[Saints Win %]])</f>
        <v>2.2999999999999909E-2</v>
      </c>
      <c r="AE1296">
        <f>ABS(tbl_pbp[[#This Row],[play.homeScore]]-tbl_pbp[[#This Row],[play.awayScore]])</f>
        <v>4</v>
      </c>
      <c r="AF1296">
        <f>IF(tbl_pbp[[#This Row],[Play Saints Win % Increase]]&gt;=$AF$4,1,0)</f>
        <v>0</v>
      </c>
      <c r="AG1296" t="str">
        <f>VLOOKUP(tbl_pbp[[#This Row],[gameId]], games!$B$2:$T$40, 9, FALSE)</f>
        <v>arizona-cardinals</v>
      </c>
      <c r="AH1296" s="5">
        <f>IF(tbl_pbp[[#This Row],[AwayTeam]] &lt;&gt; "new-orleans-saints", tbl_pbp[[#This Row],[homeWinPercentage]], 1-tbl_pbp[[#This Row],[homeWinPercentage]])</f>
        <v>0.80300000000000005</v>
      </c>
      <c r="AI1296" s="13">
        <f>tbl_pbp[[#This Row],[Kamara]]*tbl_pbp[[#This Row],[Impactful Play]]</f>
        <v>0</v>
      </c>
      <c r="AJ1296" s="13">
        <f>tbl_pbp[[#This Row],[Thomas]]*tbl_pbp[[#This Row],[Impactful Play]]</f>
        <v>0</v>
      </c>
      <c r="AK1296" s="13" t="str">
        <f>VLOOKUP(tbl_pbp[[#This Row],[Play Saints Win % Increase]], tbl_impact[],3,TRUE)</f>
        <v>Scented (0 to +5%)</v>
      </c>
    </row>
    <row r="1297" spans="1:37">
      <c r="A1297" s="1">
        <v>91</v>
      </c>
      <c r="B1297" s="5">
        <v>0.82599999999999996</v>
      </c>
      <c r="C1297" t="s">
        <v>11866</v>
      </c>
      <c r="D1297">
        <v>0</v>
      </c>
      <c r="E1297">
        <v>0</v>
      </c>
      <c r="F1297">
        <v>3</v>
      </c>
      <c r="G1297">
        <v>10</v>
      </c>
      <c r="H1297">
        <v>6</v>
      </c>
      <c r="I1297">
        <v>6</v>
      </c>
      <c r="J1297">
        <v>21</v>
      </c>
      <c r="K1297" t="s">
        <v>29</v>
      </c>
      <c r="L1297">
        <v>2</v>
      </c>
      <c r="M1297">
        <v>79</v>
      </c>
      <c r="N1297" t="s">
        <v>11867</v>
      </c>
      <c r="O1297" t="s">
        <v>2039</v>
      </c>
      <c r="P1297" t="s">
        <v>94</v>
      </c>
      <c r="Q1297" t="s">
        <v>95</v>
      </c>
      <c r="R1297" t="s">
        <v>96</v>
      </c>
      <c r="S1297" t="s">
        <v>60</v>
      </c>
      <c r="T1297" t="s">
        <v>268</v>
      </c>
      <c r="U1297" t="s">
        <v>11868</v>
      </c>
      <c r="V1297" t="s">
        <v>11622</v>
      </c>
      <c r="X1297" t="str">
        <f>VLOOKUP(pbp!V4047, games!$B$2:$R$40, 3, FALSE)</f>
        <v>2020-11-09T01:20Z</v>
      </c>
      <c r="Y1297">
        <f>VLOOKUP(1*V1297,NFLGames!$H$11:$H$555,1,FALSE)</f>
        <v>401128046</v>
      </c>
      <c r="Z1297">
        <f>VLOOKUP($Y1297, NFLGames!$H$11:$K$555,2,FALSE)</f>
        <v>2019</v>
      </c>
      <c r="AA1297">
        <f>VLOOKUP($Y1297, NFLGames!$H$11:$K$555,3,FALSE)</f>
        <v>8</v>
      </c>
      <c r="AB1297" s="6">
        <f>IF(A1298=0, 0, AH1298-tbl_pbp[[#This Row],[Saints Win %]])</f>
        <v>-9.000000000000008E-3</v>
      </c>
      <c r="AE1297">
        <f>ABS(tbl_pbp[[#This Row],[play.homeScore]]-tbl_pbp[[#This Row],[play.awayScore]])</f>
        <v>4</v>
      </c>
      <c r="AF1297">
        <f>IF(tbl_pbp[[#This Row],[Play Saints Win % Increase]]&gt;=$AF$4,1,0)</f>
        <v>0</v>
      </c>
      <c r="AG1297" t="str">
        <f>VLOOKUP(tbl_pbp[[#This Row],[gameId]], games!$B$2:$T$40, 9, FALSE)</f>
        <v>arizona-cardinals</v>
      </c>
      <c r="AH1297" s="5">
        <f>IF(tbl_pbp[[#This Row],[AwayTeam]] &lt;&gt; "new-orleans-saints", tbl_pbp[[#This Row],[homeWinPercentage]], 1-tbl_pbp[[#This Row],[homeWinPercentage]])</f>
        <v>0.82599999999999996</v>
      </c>
      <c r="AI1297" s="13">
        <f>tbl_pbp[[#This Row],[Kamara]]*tbl_pbp[[#This Row],[Impactful Play]]</f>
        <v>0</v>
      </c>
      <c r="AJ1297" s="13">
        <f>tbl_pbp[[#This Row],[Thomas]]*tbl_pbp[[#This Row],[Impactful Play]]</f>
        <v>0</v>
      </c>
      <c r="AK1297" s="13" t="str">
        <f>VLOOKUP(tbl_pbp[[#This Row],[Play Saints Win % Increase]], tbl_impact[],3,TRUE)</f>
        <v>Bad (0 to -5%)</v>
      </c>
    </row>
    <row r="1298" spans="1:37">
      <c r="A1298" s="1">
        <v>92</v>
      </c>
      <c r="B1298" s="5">
        <v>0.81699999999999995</v>
      </c>
      <c r="C1298" t="s">
        <v>11869</v>
      </c>
      <c r="D1298">
        <v>0</v>
      </c>
      <c r="E1298">
        <v>0</v>
      </c>
      <c r="F1298">
        <v>3</v>
      </c>
      <c r="G1298">
        <v>10</v>
      </c>
      <c r="H1298">
        <v>6</v>
      </c>
      <c r="I1298">
        <v>1</v>
      </c>
      <c r="J1298">
        <v>26</v>
      </c>
      <c r="K1298" t="s">
        <v>29</v>
      </c>
      <c r="L1298">
        <v>2</v>
      </c>
      <c r="M1298">
        <v>74</v>
      </c>
      <c r="N1298" t="s">
        <v>11870</v>
      </c>
      <c r="O1298" t="s">
        <v>1630</v>
      </c>
      <c r="P1298" t="s">
        <v>45</v>
      </c>
      <c r="Q1298" t="s">
        <v>46</v>
      </c>
      <c r="R1298" t="s">
        <v>47</v>
      </c>
      <c r="S1298" t="s">
        <v>83</v>
      </c>
      <c r="T1298" t="s">
        <v>221</v>
      </c>
      <c r="U1298" t="s">
        <v>11871</v>
      </c>
      <c r="V1298" t="s">
        <v>11622</v>
      </c>
      <c r="X1298" t="str">
        <f>VLOOKUP(pbp!V4048, games!$B$2:$R$40, 3, FALSE)</f>
        <v>2020-11-09T01:20Z</v>
      </c>
      <c r="Y1298">
        <f>VLOOKUP(1*V1298,NFLGames!$H$11:$H$555,1,FALSE)</f>
        <v>401128046</v>
      </c>
      <c r="Z1298">
        <f>VLOOKUP($Y1298, NFLGames!$H$11:$K$555,2,FALSE)</f>
        <v>2019</v>
      </c>
      <c r="AA1298">
        <f>VLOOKUP($Y1298, NFLGames!$H$11:$K$555,3,FALSE)</f>
        <v>8</v>
      </c>
      <c r="AB1298" s="6">
        <f>IF(A1299=0, 0, AH1299-tbl_pbp[[#This Row],[Saints Win %]])</f>
        <v>-7.9999999999998961E-3</v>
      </c>
      <c r="AE1298">
        <f>ABS(tbl_pbp[[#This Row],[play.homeScore]]-tbl_pbp[[#This Row],[play.awayScore]])</f>
        <v>4</v>
      </c>
      <c r="AF1298">
        <f>IF(tbl_pbp[[#This Row],[Play Saints Win % Increase]]&gt;=$AF$4,1,0)</f>
        <v>0</v>
      </c>
      <c r="AG1298" t="str">
        <f>VLOOKUP(tbl_pbp[[#This Row],[gameId]], games!$B$2:$T$40, 9, FALSE)</f>
        <v>arizona-cardinals</v>
      </c>
      <c r="AH1298" s="5">
        <f>IF(tbl_pbp[[#This Row],[AwayTeam]] &lt;&gt; "new-orleans-saints", tbl_pbp[[#This Row],[homeWinPercentage]], 1-tbl_pbp[[#This Row],[homeWinPercentage]])</f>
        <v>0.81699999999999995</v>
      </c>
      <c r="AI1298" s="13">
        <f>tbl_pbp[[#This Row],[Kamara]]*tbl_pbp[[#This Row],[Impactful Play]]</f>
        <v>0</v>
      </c>
      <c r="AJ1298" s="13">
        <f>tbl_pbp[[#This Row],[Thomas]]*tbl_pbp[[#This Row],[Impactful Play]]</f>
        <v>0</v>
      </c>
      <c r="AK1298" s="13" t="str">
        <f>VLOOKUP(tbl_pbp[[#This Row],[Play Saints Win % Increase]], tbl_impact[],3,TRUE)</f>
        <v>Bad (0 to -5%)</v>
      </c>
    </row>
    <row r="1299" spans="1:37">
      <c r="A1299" s="1">
        <v>93</v>
      </c>
      <c r="B1299" s="5">
        <v>0.80900000000000005</v>
      </c>
      <c r="C1299" t="s">
        <v>11872</v>
      </c>
      <c r="D1299">
        <v>0</v>
      </c>
      <c r="E1299">
        <v>0</v>
      </c>
      <c r="F1299">
        <v>3</v>
      </c>
      <c r="G1299">
        <v>10</v>
      </c>
      <c r="H1299">
        <v>6</v>
      </c>
      <c r="I1299">
        <v>2</v>
      </c>
      <c r="J1299">
        <v>25</v>
      </c>
      <c r="K1299" t="s">
        <v>29</v>
      </c>
      <c r="L1299">
        <v>3</v>
      </c>
      <c r="M1299">
        <v>75</v>
      </c>
      <c r="N1299" t="s">
        <v>11873</v>
      </c>
      <c r="O1299" t="s">
        <v>1212</v>
      </c>
      <c r="P1299" t="s">
        <v>124</v>
      </c>
      <c r="Q1299" t="s">
        <v>125</v>
      </c>
      <c r="R1299" t="s">
        <v>126</v>
      </c>
      <c r="V1299" t="s">
        <v>11622</v>
      </c>
      <c r="X1299" t="str">
        <f>VLOOKUP(pbp!V4049, games!$B$2:$R$40, 3, FALSE)</f>
        <v>2020-11-09T01:20Z</v>
      </c>
      <c r="Y1299">
        <f>VLOOKUP(1*V1299,NFLGames!$H$11:$H$555,1,FALSE)</f>
        <v>401128046</v>
      </c>
      <c r="Z1299">
        <f>VLOOKUP($Y1299, NFLGames!$H$11:$K$555,2,FALSE)</f>
        <v>2019</v>
      </c>
      <c r="AA1299">
        <f>VLOOKUP($Y1299, NFLGames!$H$11:$K$555,3,FALSE)</f>
        <v>8</v>
      </c>
      <c r="AB1299" s="6">
        <f>IF(A1300=0, 0, AH1300-tbl_pbp[[#This Row],[Saints Win %]])</f>
        <v>1.9999999999999907E-2</v>
      </c>
      <c r="AE1299">
        <f>ABS(tbl_pbp[[#This Row],[play.homeScore]]-tbl_pbp[[#This Row],[play.awayScore]])</f>
        <v>4</v>
      </c>
      <c r="AF1299">
        <f>IF(tbl_pbp[[#This Row],[Play Saints Win % Increase]]&gt;=$AF$4,1,0)</f>
        <v>0</v>
      </c>
      <c r="AG1299" t="str">
        <f>VLOOKUP(tbl_pbp[[#This Row],[gameId]], games!$B$2:$T$40, 9, FALSE)</f>
        <v>arizona-cardinals</v>
      </c>
      <c r="AH1299" s="5">
        <f>IF(tbl_pbp[[#This Row],[AwayTeam]] &lt;&gt; "new-orleans-saints", tbl_pbp[[#This Row],[homeWinPercentage]], 1-tbl_pbp[[#This Row],[homeWinPercentage]])</f>
        <v>0.80900000000000005</v>
      </c>
      <c r="AI1299" s="13">
        <f>tbl_pbp[[#This Row],[Kamara]]*tbl_pbp[[#This Row],[Impactful Play]]</f>
        <v>0</v>
      </c>
      <c r="AJ1299" s="13">
        <f>tbl_pbp[[#This Row],[Thomas]]*tbl_pbp[[#This Row],[Impactful Play]]</f>
        <v>0</v>
      </c>
      <c r="AK1299" s="13" t="str">
        <f>VLOOKUP(tbl_pbp[[#This Row],[Play Saints Win % Increase]], tbl_impact[],3,TRUE)</f>
        <v>Scented (0 to +5%)</v>
      </c>
    </row>
    <row r="1300" spans="1:37">
      <c r="A1300" s="1">
        <v>94</v>
      </c>
      <c r="B1300" s="5">
        <v>0.82899999999999996</v>
      </c>
      <c r="C1300" t="s">
        <v>11874</v>
      </c>
      <c r="D1300">
        <v>0</v>
      </c>
      <c r="E1300">
        <v>0</v>
      </c>
      <c r="F1300">
        <v>3</v>
      </c>
      <c r="G1300">
        <v>10</v>
      </c>
      <c r="H1300">
        <v>6</v>
      </c>
      <c r="I1300">
        <v>2</v>
      </c>
      <c r="J1300">
        <v>25</v>
      </c>
      <c r="K1300" t="s">
        <v>29</v>
      </c>
      <c r="L1300">
        <v>3</v>
      </c>
      <c r="M1300">
        <v>75</v>
      </c>
      <c r="N1300" t="s">
        <v>11875</v>
      </c>
      <c r="O1300" t="s">
        <v>1638</v>
      </c>
      <c r="P1300" t="s">
        <v>30</v>
      </c>
      <c r="Q1300" t="s">
        <v>31</v>
      </c>
      <c r="R1300" t="s">
        <v>32</v>
      </c>
      <c r="S1300" t="s">
        <v>241</v>
      </c>
      <c r="T1300" t="s">
        <v>34</v>
      </c>
      <c r="U1300" t="s">
        <v>11876</v>
      </c>
      <c r="V1300" t="s">
        <v>11622</v>
      </c>
      <c r="X1300" t="str">
        <f>VLOOKUP(pbp!V4050, games!$B$2:$R$40, 3, FALSE)</f>
        <v>2020-11-09T01:20Z</v>
      </c>
      <c r="Y1300">
        <f>VLOOKUP(1*V1300,NFLGames!$H$11:$H$555,1,FALSE)</f>
        <v>401128046</v>
      </c>
      <c r="Z1300">
        <f>VLOOKUP($Y1300, NFLGames!$H$11:$K$555,2,FALSE)</f>
        <v>2019</v>
      </c>
      <c r="AA1300">
        <f>VLOOKUP($Y1300, NFLGames!$H$11:$K$555,3,FALSE)</f>
        <v>8</v>
      </c>
      <c r="AB1300" s="6">
        <f>IF(A1301=0, 0, AH1301-tbl_pbp[[#This Row],[Saints Win %]])</f>
        <v>4.0000000000000036E-3</v>
      </c>
      <c r="AD1300">
        <v>1</v>
      </c>
      <c r="AE1300">
        <f>ABS(tbl_pbp[[#This Row],[play.homeScore]]-tbl_pbp[[#This Row],[play.awayScore]])</f>
        <v>4</v>
      </c>
      <c r="AF1300">
        <f>IF(tbl_pbp[[#This Row],[Play Saints Win % Increase]]&gt;=$AF$4,1,0)</f>
        <v>0</v>
      </c>
      <c r="AG1300" t="str">
        <f>VLOOKUP(tbl_pbp[[#This Row],[gameId]], games!$B$2:$T$40, 9, FALSE)</f>
        <v>arizona-cardinals</v>
      </c>
      <c r="AH1300" s="5">
        <f>IF(tbl_pbp[[#This Row],[AwayTeam]] &lt;&gt; "new-orleans-saints", tbl_pbp[[#This Row],[homeWinPercentage]], 1-tbl_pbp[[#This Row],[homeWinPercentage]])</f>
        <v>0.82899999999999996</v>
      </c>
      <c r="AI1300" s="13">
        <f>tbl_pbp[[#This Row],[Kamara]]*tbl_pbp[[#This Row],[Impactful Play]]</f>
        <v>0</v>
      </c>
      <c r="AJ1300" s="13">
        <f>tbl_pbp[[#This Row],[Thomas]]*tbl_pbp[[#This Row],[Impactful Play]]</f>
        <v>0</v>
      </c>
      <c r="AK1300" s="13" t="str">
        <f>VLOOKUP(tbl_pbp[[#This Row],[Play Saints Win % Increase]], tbl_impact[],3,TRUE)</f>
        <v>Scented (0 to +5%)</v>
      </c>
    </row>
    <row r="1301" spans="1:37">
      <c r="A1301" s="1">
        <v>95</v>
      </c>
      <c r="B1301" s="5">
        <v>0.83299999999999996</v>
      </c>
      <c r="C1301" t="s">
        <v>11877</v>
      </c>
      <c r="D1301">
        <v>0</v>
      </c>
      <c r="E1301">
        <v>0</v>
      </c>
      <c r="F1301">
        <v>3</v>
      </c>
      <c r="G1301">
        <v>10</v>
      </c>
      <c r="H1301">
        <v>6</v>
      </c>
      <c r="I1301">
        <v>10</v>
      </c>
      <c r="J1301">
        <v>33</v>
      </c>
      <c r="K1301" t="s">
        <v>29</v>
      </c>
      <c r="L1301">
        <v>1</v>
      </c>
      <c r="M1301">
        <v>67</v>
      </c>
      <c r="N1301" t="s">
        <v>11878</v>
      </c>
      <c r="O1301" t="s">
        <v>2630</v>
      </c>
      <c r="P1301" t="s">
        <v>30</v>
      </c>
      <c r="Q1301" t="s">
        <v>31</v>
      </c>
      <c r="R1301" t="s">
        <v>32</v>
      </c>
      <c r="S1301" t="s">
        <v>33</v>
      </c>
      <c r="T1301" t="s">
        <v>438</v>
      </c>
      <c r="U1301" t="s">
        <v>1358</v>
      </c>
      <c r="V1301" t="s">
        <v>11622</v>
      </c>
      <c r="X1301" t="str">
        <f>VLOOKUP(pbp!V4051, games!$B$2:$R$40, 3, FALSE)</f>
        <v>2020-11-09T01:20Z</v>
      </c>
      <c r="Y1301">
        <f>VLOOKUP(1*V1301,NFLGames!$H$11:$H$555,1,FALSE)</f>
        <v>401128046</v>
      </c>
      <c r="Z1301">
        <f>VLOOKUP($Y1301, NFLGames!$H$11:$K$555,2,FALSE)</f>
        <v>2019</v>
      </c>
      <c r="AA1301">
        <f>VLOOKUP($Y1301, NFLGames!$H$11:$K$555,3,FALSE)</f>
        <v>8</v>
      </c>
      <c r="AB1301" s="6">
        <f>IF(A1302=0, 0, AH1302-tbl_pbp[[#This Row],[Saints Win %]])</f>
        <v>6.0000000000000053E-3</v>
      </c>
      <c r="AE1301">
        <f>ABS(tbl_pbp[[#This Row],[play.homeScore]]-tbl_pbp[[#This Row],[play.awayScore]])</f>
        <v>4</v>
      </c>
      <c r="AF1301">
        <f>IF(tbl_pbp[[#This Row],[Play Saints Win % Increase]]&gt;=$AF$4,1,0)</f>
        <v>0</v>
      </c>
      <c r="AG1301" t="str">
        <f>VLOOKUP(tbl_pbp[[#This Row],[gameId]], games!$B$2:$T$40, 9, FALSE)</f>
        <v>arizona-cardinals</v>
      </c>
      <c r="AH1301" s="5">
        <f>IF(tbl_pbp[[#This Row],[AwayTeam]] &lt;&gt; "new-orleans-saints", tbl_pbp[[#This Row],[homeWinPercentage]], 1-tbl_pbp[[#This Row],[homeWinPercentage]])</f>
        <v>0.83299999999999996</v>
      </c>
      <c r="AI1301" s="13">
        <f>tbl_pbp[[#This Row],[Kamara]]*tbl_pbp[[#This Row],[Impactful Play]]</f>
        <v>0</v>
      </c>
      <c r="AJ1301" s="13">
        <f>tbl_pbp[[#This Row],[Thomas]]*tbl_pbp[[#This Row],[Impactful Play]]</f>
        <v>0</v>
      </c>
      <c r="AK1301" s="13" t="str">
        <f>VLOOKUP(tbl_pbp[[#This Row],[Play Saints Win % Increase]], tbl_impact[],3,TRUE)</f>
        <v>Scented (0 to +5%)</v>
      </c>
    </row>
    <row r="1302" spans="1:37">
      <c r="A1302" s="1">
        <v>96</v>
      </c>
      <c r="B1302" s="5">
        <v>0.83899999999999997</v>
      </c>
      <c r="C1302" t="s">
        <v>11879</v>
      </c>
      <c r="D1302">
        <v>0</v>
      </c>
      <c r="E1302">
        <v>0</v>
      </c>
      <c r="F1302">
        <v>3</v>
      </c>
      <c r="G1302">
        <v>10</v>
      </c>
      <c r="H1302">
        <v>6</v>
      </c>
      <c r="I1302">
        <v>6</v>
      </c>
      <c r="J1302">
        <v>37</v>
      </c>
      <c r="K1302" t="s">
        <v>29</v>
      </c>
      <c r="L1302">
        <v>2</v>
      </c>
      <c r="M1302">
        <v>63</v>
      </c>
      <c r="N1302" t="s">
        <v>11880</v>
      </c>
      <c r="O1302" t="s">
        <v>1896</v>
      </c>
      <c r="P1302" t="s">
        <v>30</v>
      </c>
      <c r="Q1302" t="s">
        <v>31</v>
      </c>
      <c r="R1302" t="s">
        <v>32</v>
      </c>
      <c r="S1302" t="s">
        <v>60</v>
      </c>
      <c r="T1302" t="s">
        <v>196</v>
      </c>
      <c r="U1302" t="s">
        <v>7918</v>
      </c>
      <c r="V1302" t="s">
        <v>11622</v>
      </c>
      <c r="X1302" t="str">
        <f>VLOOKUP(pbp!V4052, games!$B$2:$R$40, 3, FALSE)</f>
        <v>2020-11-09T01:20Z</v>
      </c>
      <c r="Y1302">
        <f>VLOOKUP(1*V1302,NFLGames!$H$11:$H$555,1,FALSE)</f>
        <v>401128046</v>
      </c>
      <c r="Z1302">
        <f>VLOOKUP($Y1302, NFLGames!$H$11:$K$555,2,FALSE)</f>
        <v>2019</v>
      </c>
      <c r="AA1302">
        <f>VLOOKUP($Y1302, NFLGames!$H$11:$K$555,3,FALSE)</f>
        <v>8</v>
      </c>
      <c r="AB1302" s="6">
        <f>IF(A1303=0, 0, AH1303-tbl_pbp[[#This Row],[Saints Win %]])</f>
        <v>1.100000000000001E-2</v>
      </c>
      <c r="AD1302">
        <v>1</v>
      </c>
      <c r="AE1302">
        <f>ABS(tbl_pbp[[#This Row],[play.homeScore]]-tbl_pbp[[#This Row],[play.awayScore]])</f>
        <v>4</v>
      </c>
      <c r="AF1302">
        <f>IF(tbl_pbp[[#This Row],[Play Saints Win % Increase]]&gt;=$AF$4,1,0)</f>
        <v>0</v>
      </c>
      <c r="AG1302" t="str">
        <f>VLOOKUP(tbl_pbp[[#This Row],[gameId]], games!$B$2:$T$40, 9, FALSE)</f>
        <v>arizona-cardinals</v>
      </c>
      <c r="AH1302" s="5">
        <f>IF(tbl_pbp[[#This Row],[AwayTeam]] &lt;&gt; "new-orleans-saints", tbl_pbp[[#This Row],[homeWinPercentage]], 1-tbl_pbp[[#This Row],[homeWinPercentage]])</f>
        <v>0.83899999999999997</v>
      </c>
      <c r="AI1302" s="13">
        <f>tbl_pbp[[#This Row],[Kamara]]*tbl_pbp[[#This Row],[Impactful Play]]</f>
        <v>0</v>
      </c>
      <c r="AJ1302" s="13">
        <f>tbl_pbp[[#This Row],[Thomas]]*tbl_pbp[[#This Row],[Impactful Play]]</f>
        <v>0</v>
      </c>
      <c r="AK1302" s="13" t="str">
        <f>VLOOKUP(tbl_pbp[[#This Row],[Play Saints Win % Increase]], tbl_impact[],3,TRUE)</f>
        <v>Scented (0 to +5%)</v>
      </c>
    </row>
    <row r="1303" spans="1:37">
      <c r="A1303" s="1">
        <v>97</v>
      </c>
      <c r="B1303" s="5">
        <v>0.85</v>
      </c>
      <c r="C1303" t="s">
        <v>11881</v>
      </c>
      <c r="D1303">
        <v>0</v>
      </c>
      <c r="E1303">
        <v>0</v>
      </c>
      <c r="F1303">
        <v>3</v>
      </c>
      <c r="G1303">
        <v>10</v>
      </c>
      <c r="H1303">
        <v>6</v>
      </c>
      <c r="I1303">
        <v>10</v>
      </c>
      <c r="J1303">
        <v>43</v>
      </c>
      <c r="K1303" t="s">
        <v>29</v>
      </c>
      <c r="L1303">
        <v>1</v>
      </c>
      <c r="M1303">
        <v>57</v>
      </c>
      <c r="N1303" t="s">
        <v>11882</v>
      </c>
      <c r="O1303" t="s">
        <v>2293</v>
      </c>
      <c r="P1303" t="s">
        <v>30</v>
      </c>
      <c r="Q1303" t="s">
        <v>31</v>
      </c>
      <c r="R1303" t="s">
        <v>32</v>
      </c>
      <c r="S1303" t="s">
        <v>33</v>
      </c>
      <c r="T1303" t="s">
        <v>48</v>
      </c>
      <c r="U1303" t="s">
        <v>49</v>
      </c>
      <c r="V1303" t="s">
        <v>11622</v>
      </c>
      <c r="X1303" t="str">
        <f>VLOOKUP(pbp!V4053, games!$B$2:$R$40, 3, FALSE)</f>
        <v>2020-11-09T01:20Z</v>
      </c>
      <c r="Y1303">
        <f>VLOOKUP(1*V1303,NFLGames!$H$11:$H$555,1,FALSE)</f>
        <v>401128046</v>
      </c>
      <c r="Z1303">
        <f>VLOOKUP($Y1303, NFLGames!$H$11:$K$555,2,FALSE)</f>
        <v>2019</v>
      </c>
      <c r="AA1303">
        <f>VLOOKUP($Y1303, NFLGames!$H$11:$K$555,3,FALSE)</f>
        <v>8</v>
      </c>
      <c r="AB1303" s="6">
        <f>IF(A1304=0, 0, AH1304-tbl_pbp[[#This Row],[Saints Win %]])</f>
        <v>-5.9999999999999942E-2</v>
      </c>
      <c r="AE1303">
        <f>ABS(tbl_pbp[[#This Row],[play.homeScore]]-tbl_pbp[[#This Row],[play.awayScore]])</f>
        <v>4</v>
      </c>
      <c r="AF1303">
        <f>IF(tbl_pbp[[#This Row],[Play Saints Win % Increase]]&gt;=$AF$4,1,0)</f>
        <v>0</v>
      </c>
      <c r="AG1303" t="str">
        <f>VLOOKUP(tbl_pbp[[#This Row],[gameId]], games!$B$2:$T$40, 9, FALSE)</f>
        <v>arizona-cardinals</v>
      </c>
      <c r="AH1303" s="5">
        <f>IF(tbl_pbp[[#This Row],[AwayTeam]] &lt;&gt; "new-orleans-saints", tbl_pbp[[#This Row],[homeWinPercentage]], 1-tbl_pbp[[#This Row],[homeWinPercentage]])</f>
        <v>0.85</v>
      </c>
      <c r="AI1303" s="13">
        <f>tbl_pbp[[#This Row],[Kamara]]*tbl_pbp[[#This Row],[Impactful Play]]</f>
        <v>0</v>
      </c>
      <c r="AJ1303" s="13">
        <f>tbl_pbp[[#This Row],[Thomas]]*tbl_pbp[[#This Row],[Impactful Play]]</f>
        <v>0</v>
      </c>
      <c r="AK1303" s="13" t="str">
        <f>VLOOKUP(tbl_pbp[[#This Row],[Play Saints Win % Increase]], tbl_impact[],3,TRUE)</f>
        <v>Smelly (worse than-5% -&gt; -10%)</v>
      </c>
    </row>
    <row r="1304" spans="1:37">
      <c r="A1304" s="1">
        <v>98</v>
      </c>
      <c r="B1304" s="5">
        <v>0.79</v>
      </c>
      <c r="C1304" t="s">
        <v>11883</v>
      </c>
      <c r="D1304">
        <v>0</v>
      </c>
      <c r="E1304">
        <v>0</v>
      </c>
      <c r="F1304">
        <v>3</v>
      </c>
      <c r="G1304">
        <v>10</v>
      </c>
      <c r="H1304">
        <v>6</v>
      </c>
      <c r="I1304">
        <v>10</v>
      </c>
      <c r="J1304">
        <v>54</v>
      </c>
      <c r="K1304" t="s">
        <v>29</v>
      </c>
      <c r="L1304">
        <v>1</v>
      </c>
      <c r="M1304">
        <v>46</v>
      </c>
      <c r="N1304" t="s">
        <v>11884</v>
      </c>
      <c r="O1304" t="s">
        <v>11885</v>
      </c>
      <c r="P1304" t="s">
        <v>450</v>
      </c>
      <c r="Q1304" t="s">
        <v>451</v>
      </c>
      <c r="R1304" t="s">
        <v>452</v>
      </c>
      <c r="S1304" t="s">
        <v>33</v>
      </c>
      <c r="T1304" t="s">
        <v>11691</v>
      </c>
      <c r="U1304" t="s">
        <v>11886</v>
      </c>
      <c r="V1304" t="s">
        <v>11622</v>
      </c>
      <c r="X1304" t="str">
        <f>VLOOKUP(pbp!V4054, games!$B$2:$R$40, 3, FALSE)</f>
        <v>2020-11-09T01:20Z</v>
      </c>
      <c r="Y1304">
        <f>VLOOKUP(1*V1304,NFLGames!$H$11:$H$555,1,FALSE)</f>
        <v>401128046</v>
      </c>
      <c r="Z1304">
        <f>VLOOKUP($Y1304, NFLGames!$H$11:$K$555,2,FALSE)</f>
        <v>2019</v>
      </c>
      <c r="AA1304">
        <f>VLOOKUP($Y1304, NFLGames!$H$11:$K$555,3,FALSE)</f>
        <v>8</v>
      </c>
      <c r="AB1304" s="6">
        <f>IF(A1305=0, 0, AH1305-tbl_pbp[[#This Row],[Saints Win %]])</f>
        <v>4.3999999999999928E-2</v>
      </c>
      <c r="AE1304">
        <f>ABS(tbl_pbp[[#This Row],[play.homeScore]]-tbl_pbp[[#This Row],[play.awayScore]])</f>
        <v>4</v>
      </c>
      <c r="AF1304">
        <f>IF(tbl_pbp[[#This Row],[Play Saints Win % Increase]]&gt;=$AF$4,1,0)</f>
        <v>0</v>
      </c>
      <c r="AG1304" t="str">
        <f>VLOOKUP(tbl_pbp[[#This Row],[gameId]], games!$B$2:$T$40, 9, FALSE)</f>
        <v>arizona-cardinals</v>
      </c>
      <c r="AH1304" s="5">
        <f>IF(tbl_pbp[[#This Row],[AwayTeam]] &lt;&gt; "new-orleans-saints", tbl_pbp[[#This Row],[homeWinPercentage]], 1-tbl_pbp[[#This Row],[homeWinPercentage]])</f>
        <v>0.79</v>
      </c>
      <c r="AI1304" s="13">
        <f>tbl_pbp[[#This Row],[Kamara]]*tbl_pbp[[#This Row],[Impactful Play]]</f>
        <v>0</v>
      </c>
      <c r="AJ1304" s="13">
        <f>tbl_pbp[[#This Row],[Thomas]]*tbl_pbp[[#This Row],[Impactful Play]]</f>
        <v>0</v>
      </c>
      <c r="AK1304" s="13" t="str">
        <f>VLOOKUP(tbl_pbp[[#This Row],[Play Saints Win % Increase]], tbl_impact[],3,TRUE)</f>
        <v>Scented (0 to +5%)</v>
      </c>
    </row>
    <row r="1305" spans="1:37">
      <c r="A1305" s="1">
        <v>99</v>
      </c>
      <c r="B1305" s="5">
        <v>0.83399999999999996</v>
      </c>
      <c r="C1305" t="s">
        <v>11887</v>
      </c>
      <c r="D1305">
        <v>0</v>
      </c>
      <c r="E1305">
        <v>0</v>
      </c>
      <c r="F1305">
        <v>3</v>
      </c>
      <c r="G1305">
        <v>10</v>
      </c>
      <c r="H1305">
        <v>6</v>
      </c>
      <c r="I1305">
        <v>10</v>
      </c>
      <c r="J1305">
        <v>79</v>
      </c>
      <c r="K1305" t="s">
        <v>11620</v>
      </c>
      <c r="L1305">
        <v>1</v>
      </c>
      <c r="M1305">
        <v>79</v>
      </c>
      <c r="N1305" t="s">
        <v>11888</v>
      </c>
      <c r="O1305" t="s">
        <v>5127</v>
      </c>
      <c r="P1305" t="s">
        <v>167</v>
      </c>
      <c r="Q1305" t="s">
        <v>168</v>
      </c>
      <c r="S1305" t="s">
        <v>33</v>
      </c>
      <c r="T1305" t="s">
        <v>11808</v>
      </c>
      <c r="U1305" t="s">
        <v>11809</v>
      </c>
      <c r="V1305" t="s">
        <v>11622</v>
      </c>
      <c r="X1305" t="str">
        <f>VLOOKUP(pbp!V4055, games!$B$2:$R$40, 3, FALSE)</f>
        <v>2020-11-09T01:20Z</v>
      </c>
      <c r="Y1305">
        <f>VLOOKUP(1*V1305,NFLGames!$H$11:$H$555,1,FALSE)</f>
        <v>401128046</v>
      </c>
      <c r="Z1305">
        <f>VLOOKUP($Y1305, NFLGames!$H$11:$K$555,2,FALSE)</f>
        <v>2019</v>
      </c>
      <c r="AA1305">
        <f>VLOOKUP($Y1305, NFLGames!$H$11:$K$555,3,FALSE)</f>
        <v>8</v>
      </c>
      <c r="AB1305" s="6">
        <f>IF(A1306=0, 0, AH1306-tbl_pbp[[#This Row],[Saints Win %]])</f>
        <v>-5.699999999999994E-2</v>
      </c>
      <c r="AE1305">
        <f>ABS(tbl_pbp[[#This Row],[play.homeScore]]-tbl_pbp[[#This Row],[play.awayScore]])</f>
        <v>4</v>
      </c>
      <c r="AF1305">
        <f>IF(tbl_pbp[[#This Row],[Play Saints Win % Increase]]&gt;=$AF$4,1,0)</f>
        <v>0</v>
      </c>
      <c r="AG1305" t="str">
        <f>VLOOKUP(tbl_pbp[[#This Row],[gameId]], games!$B$2:$T$40, 9, FALSE)</f>
        <v>arizona-cardinals</v>
      </c>
      <c r="AH1305" s="5">
        <f>IF(tbl_pbp[[#This Row],[AwayTeam]] &lt;&gt; "new-orleans-saints", tbl_pbp[[#This Row],[homeWinPercentage]], 1-tbl_pbp[[#This Row],[homeWinPercentage]])</f>
        <v>0.83399999999999996</v>
      </c>
      <c r="AI1305" s="13">
        <f>tbl_pbp[[#This Row],[Kamara]]*tbl_pbp[[#This Row],[Impactful Play]]</f>
        <v>0</v>
      </c>
      <c r="AJ1305" s="13">
        <f>tbl_pbp[[#This Row],[Thomas]]*tbl_pbp[[#This Row],[Impactful Play]]</f>
        <v>0</v>
      </c>
      <c r="AK1305" s="13" t="str">
        <f>VLOOKUP(tbl_pbp[[#This Row],[Play Saints Win % Increase]], tbl_impact[],3,TRUE)</f>
        <v>Smelly (worse than-5% -&gt; -10%)</v>
      </c>
    </row>
    <row r="1306" spans="1:37">
      <c r="A1306" s="1">
        <v>100</v>
      </c>
      <c r="B1306" s="5">
        <v>0.77700000000000002</v>
      </c>
      <c r="C1306" t="s">
        <v>11889</v>
      </c>
      <c r="D1306">
        <v>0</v>
      </c>
      <c r="E1306">
        <v>0</v>
      </c>
      <c r="F1306">
        <v>3</v>
      </c>
      <c r="G1306">
        <v>10</v>
      </c>
      <c r="H1306">
        <v>6</v>
      </c>
      <c r="I1306">
        <v>17</v>
      </c>
      <c r="J1306">
        <v>86</v>
      </c>
      <c r="K1306" t="s">
        <v>11620</v>
      </c>
      <c r="L1306">
        <v>2</v>
      </c>
      <c r="M1306">
        <v>86</v>
      </c>
      <c r="N1306" t="s">
        <v>11890</v>
      </c>
      <c r="O1306" t="s">
        <v>3078</v>
      </c>
      <c r="P1306" t="s">
        <v>30</v>
      </c>
      <c r="Q1306" t="s">
        <v>31</v>
      </c>
      <c r="R1306" t="s">
        <v>32</v>
      </c>
      <c r="S1306" t="s">
        <v>1970</v>
      </c>
      <c r="T1306" t="s">
        <v>11891</v>
      </c>
      <c r="U1306" t="s">
        <v>11892</v>
      </c>
      <c r="V1306" t="s">
        <v>11622</v>
      </c>
      <c r="X1306" t="str">
        <f>VLOOKUP(pbp!V4056, games!$B$2:$R$40, 3, FALSE)</f>
        <v>2020-11-09T01:20Z</v>
      </c>
      <c r="Y1306">
        <f>VLOOKUP(1*V1306,NFLGames!$H$11:$H$555,1,FALSE)</f>
        <v>401128046</v>
      </c>
      <c r="Z1306">
        <f>VLOOKUP($Y1306, NFLGames!$H$11:$K$555,2,FALSE)</f>
        <v>2019</v>
      </c>
      <c r="AA1306">
        <f>VLOOKUP($Y1306, NFLGames!$H$11:$K$555,3,FALSE)</f>
        <v>8</v>
      </c>
      <c r="AB1306" s="6">
        <f>IF(A1307=0, 0, AH1307-tbl_pbp[[#This Row],[Saints Win %]])</f>
        <v>8.0000000000000071E-3</v>
      </c>
      <c r="AE1306">
        <f>ABS(tbl_pbp[[#This Row],[play.homeScore]]-tbl_pbp[[#This Row],[play.awayScore]])</f>
        <v>4</v>
      </c>
      <c r="AF1306">
        <f>IF(tbl_pbp[[#This Row],[Play Saints Win % Increase]]&gt;=$AF$4,1,0)</f>
        <v>0</v>
      </c>
      <c r="AG1306" t="str">
        <f>VLOOKUP(tbl_pbp[[#This Row],[gameId]], games!$B$2:$T$40, 9, FALSE)</f>
        <v>arizona-cardinals</v>
      </c>
      <c r="AH1306" s="5">
        <f>IF(tbl_pbp[[#This Row],[AwayTeam]] &lt;&gt; "new-orleans-saints", tbl_pbp[[#This Row],[homeWinPercentage]], 1-tbl_pbp[[#This Row],[homeWinPercentage]])</f>
        <v>0.77700000000000002</v>
      </c>
      <c r="AI1306" s="13">
        <f>tbl_pbp[[#This Row],[Kamara]]*tbl_pbp[[#This Row],[Impactful Play]]</f>
        <v>0</v>
      </c>
      <c r="AJ1306" s="13">
        <f>tbl_pbp[[#This Row],[Thomas]]*tbl_pbp[[#This Row],[Impactful Play]]</f>
        <v>0</v>
      </c>
      <c r="AK1306" s="13" t="str">
        <f>VLOOKUP(tbl_pbp[[#This Row],[Play Saints Win % Increase]], tbl_impact[],3,TRUE)</f>
        <v>Scented (0 to +5%)</v>
      </c>
    </row>
    <row r="1307" spans="1:37">
      <c r="A1307" s="1">
        <v>101</v>
      </c>
      <c r="B1307" s="5">
        <v>0.78500000000000003</v>
      </c>
      <c r="C1307" t="s">
        <v>11893</v>
      </c>
      <c r="D1307">
        <v>0</v>
      </c>
      <c r="E1307">
        <v>0</v>
      </c>
      <c r="F1307">
        <v>3</v>
      </c>
      <c r="G1307">
        <v>10</v>
      </c>
      <c r="H1307">
        <v>6</v>
      </c>
      <c r="I1307">
        <v>1</v>
      </c>
      <c r="J1307">
        <v>70</v>
      </c>
      <c r="K1307" t="s">
        <v>11620</v>
      </c>
      <c r="L1307">
        <v>3</v>
      </c>
      <c r="M1307">
        <v>70</v>
      </c>
      <c r="N1307" t="s">
        <v>11894</v>
      </c>
      <c r="O1307" t="s">
        <v>2549</v>
      </c>
      <c r="P1307" t="s">
        <v>124</v>
      </c>
      <c r="Q1307" t="s">
        <v>125</v>
      </c>
      <c r="R1307" t="s">
        <v>126</v>
      </c>
      <c r="V1307" t="s">
        <v>11622</v>
      </c>
      <c r="X1307" t="str">
        <f>VLOOKUP(pbp!V4057, games!$B$2:$R$40, 3, FALSE)</f>
        <v>2020-11-09T01:20Z</v>
      </c>
      <c r="Y1307">
        <f>VLOOKUP(1*V1307,NFLGames!$H$11:$H$555,1,FALSE)</f>
        <v>401128046</v>
      </c>
      <c r="Z1307">
        <f>VLOOKUP($Y1307, NFLGames!$H$11:$K$555,2,FALSE)</f>
        <v>2019</v>
      </c>
      <c r="AA1307">
        <f>VLOOKUP($Y1307, NFLGames!$H$11:$K$555,3,FALSE)</f>
        <v>8</v>
      </c>
      <c r="AB1307" s="6">
        <f>IF(A1308=0, 0, AH1308-tbl_pbp[[#This Row],[Saints Win %]])</f>
        <v>4.8999999999999932E-2</v>
      </c>
      <c r="AE1307">
        <f>ABS(tbl_pbp[[#This Row],[play.homeScore]]-tbl_pbp[[#This Row],[play.awayScore]])</f>
        <v>4</v>
      </c>
      <c r="AF1307">
        <f>IF(tbl_pbp[[#This Row],[Play Saints Win % Increase]]&gt;=$AF$4,1,0)</f>
        <v>0</v>
      </c>
      <c r="AG1307" t="str">
        <f>VLOOKUP(tbl_pbp[[#This Row],[gameId]], games!$B$2:$T$40, 9, FALSE)</f>
        <v>arizona-cardinals</v>
      </c>
      <c r="AH1307" s="5">
        <f>IF(tbl_pbp[[#This Row],[AwayTeam]] &lt;&gt; "new-orleans-saints", tbl_pbp[[#This Row],[homeWinPercentage]], 1-tbl_pbp[[#This Row],[homeWinPercentage]])</f>
        <v>0.78500000000000003</v>
      </c>
      <c r="AI1307" s="13">
        <f>tbl_pbp[[#This Row],[Kamara]]*tbl_pbp[[#This Row],[Impactful Play]]</f>
        <v>0</v>
      </c>
      <c r="AJ1307" s="13">
        <f>tbl_pbp[[#This Row],[Thomas]]*tbl_pbp[[#This Row],[Impactful Play]]</f>
        <v>0</v>
      </c>
      <c r="AK1307" s="13" t="str">
        <f>VLOOKUP(tbl_pbp[[#This Row],[Play Saints Win % Increase]], tbl_impact[],3,TRUE)</f>
        <v>Scented (0 to +5%)</v>
      </c>
    </row>
    <row r="1308" spans="1:37">
      <c r="A1308" s="1">
        <v>102</v>
      </c>
      <c r="B1308" s="5">
        <v>0.83399999999999996</v>
      </c>
      <c r="C1308" t="s">
        <v>11895</v>
      </c>
      <c r="D1308">
        <v>0</v>
      </c>
      <c r="E1308">
        <v>0</v>
      </c>
      <c r="F1308">
        <v>3</v>
      </c>
      <c r="G1308">
        <v>10</v>
      </c>
      <c r="H1308">
        <v>6</v>
      </c>
      <c r="I1308">
        <v>1</v>
      </c>
      <c r="J1308">
        <v>70</v>
      </c>
      <c r="K1308" t="s">
        <v>11620</v>
      </c>
      <c r="L1308">
        <v>3</v>
      </c>
      <c r="M1308">
        <v>70</v>
      </c>
      <c r="N1308" t="s">
        <v>11896</v>
      </c>
      <c r="O1308" t="s">
        <v>2549</v>
      </c>
      <c r="P1308" t="s">
        <v>22</v>
      </c>
      <c r="Q1308" t="s">
        <v>37</v>
      </c>
      <c r="S1308" t="s">
        <v>54</v>
      </c>
      <c r="T1308" t="s">
        <v>11897</v>
      </c>
      <c r="U1308" t="s">
        <v>11898</v>
      </c>
      <c r="V1308" t="s">
        <v>11622</v>
      </c>
      <c r="X1308" t="str">
        <f>VLOOKUP(pbp!V4058, games!$B$2:$R$40, 3, FALSE)</f>
        <v>2020-11-09T01:20Z</v>
      </c>
      <c r="Y1308">
        <f>VLOOKUP(1*V1308,NFLGames!$H$11:$H$555,1,FALSE)</f>
        <v>401128046</v>
      </c>
      <c r="Z1308">
        <f>VLOOKUP($Y1308, NFLGames!$H$11:$K$555,2,FALSE)</f>
        <v>2019</v>
      </c>
      <c r="AA1308">
        <f>VLOOKUP($Y1308, NFLGames!$H$11:$K$555,3,FALSE)</f>
        <v>8</v>
      </c>
      <c r="AB1308" s="6">
        <f>IF(A1309=0, 0, AH1309-tbl_pbp[[#This Row],[Saints Win %]])</f>
        <v>4.0000000000000036E-2</v>
      </c>
      <c r="AE1308">
        <f>ABS(tbl_pbp[[#This Row],[play.homeScore]]-tbl_pbp[[#This Row],[play.awayScore]])</f>
        <v>4</v>
      </c>
      <c r="AF1308">
        <f>IF(tbl_pbp[[#This Row],[Play Saints Win % Increase]]&gt;=$AF$4,1,0)</f>
        <v>0</v>
      </c>
      <c r="AG1308" t="str">
        <f>VLOOKUP(tbl_pbp[[#This Row],[gameId]], games!$B$2:$T$40, 9, FALSE)</f>
        <v>arizona-cardinals</v>
      </c>
      <c r="AH1308" s="5">
        <f>IF(tbl_pbp[[#This Row],[AwayTeam]] &lt;&gt; "new-orleans-saints", tbl_pbp[[#This Row],[homeWinPercentage]], 1-tbl_pbp[[#This Row],[homeWinPercentage]])</f>
        <v>0.83399999999999996</v>
      </c>
      <c r="AI1308" s="13">
        <f>tbl_pbp[[#This Row],[Kamara]]*tbl_pbp[[#This Row],[Impactful Play]]</f>
        <v>0</v>
      </c>
      <c r="AJ1308" s="13">
        <f>tbl_pbp[[#This Row],[Thomas]]*tbl_pbp[[#This Row],[Impactful Play]]</f>
        <v>0</v>
      </c>
      <c r="AK1308" s="13" t="str">
        <f>VLOOKUP(tbl_pbp[[#This Row],[Play Saints Win % Increase]], tbl_impact[],3,TRUE)</f>
        <v>Scented (0 to +5%)</v>
      </c>
    </row>
    <row r="1309" spans="1:37">
      <c r="A1309" s="1">
        <v>103</v>
      </c>
      <c r="B1309" s="5">
        <v>0.874</v>
      </c>
      <c r="C1309" t="s">
        <v>11899</v>
      </c>
      <c r="D1309">
        <v>0</v>
      </c>
      <c r="E1309">
        <v>0</v>
      </c>
      <c r="F1309">
        <v>3</v>
      </c>
      <c r="G1309">
        <v>10</v>
      </c>
      <c r="H1309">
        <v>6</v>
      </c>
      <c r="I1309">
        <v>1</v>
      </c>
      <c r="J1309">
        <v>70</v>
      </c>
      <c r="K1309" t="s">
        <v>11620</v>
      </c>
      <c r="L1309">
        <v>4</v>
      </c>
      <c r="M1309">
        <v>70</v>
      </c>
      <c r="N1309" t="s">
        <v>11900</v>
      </c>
      <c r="O1309" t="s">
        <v>4873</v>
      </c>
      <c r="P1309" t="s">
        <v>45</v>
      </c>
      <c r="Q1309" t="s">
        <v>46</v>
      </c>
      <c r="R1309" t="s">
        <v>47</v>
      </c>
      <c r="S1309" t="s">
        <v>424</v>
      </c>
      <c r="T1309" t="s">
        <v>11897</v>
      </c>
      <c r="U1309" t="s">
        <v>11901</v>
      </c>
      <c r="V1309" t="s">
        <v>11622</v>
      </c>
      <c r="X1309" t="str">
        <f>VLOOKUP(pbp!V4059, games!$B$2:$R$40, 3, FALSE)</f>
        <v>2020-11-09T01:20Z</v>
      </c>
      <c r="Y1309">
        <f>VLOOKUP(1*V1309,NFLGames!$H$11:$H$555,1,FALSE)</f>
        <v>401128046</v>
      </c>
      <c r="Z1309">
        <f>VLOOKUP($Y1309, NFLGames!$H$11:$K$555,2,FALSE)</f>
        <v>2019</v>
      </c>
      <c r="AA1309">
        <f>VLOOKUP($Y1309, NFLGames!$H$11:$K$555,3,FALSE)</f>
        <v>8</v>
      </c>
      <c r="AB1309" s="6">
        <f>IF(A1310=0, 0, AH1310-tbl_pbp[[#This Row],[Saints Win %]])</f>
        <v>-3.0000000000000027E-3</v>
      </c>
      <c r="AE1309">
        <f>ABS(tbl_pbp[[#This Row],[play.homeScore]]-tbl_pbp[[#This Row],[play.awayScore]])</f>
        <v>4</v>
      </c>
      <c r="AF1309">
        <f>IF(tbl_pbp[[#This Row],[Play Saints Win % Increase]]&gt;=$AF$4,1,0)</f>
        <v>0</v>
      </c>
      <c r="AG1309" t="str">
        <f>VLOOKUP(tbl_pbp[[#This Row],[gameId]], games!$B$2:$T$40, 9, FALSE)</f>
        <v>arizona-cardinals</v>
      </c>
      <c r="AH1309" s="5">
        <f>IF(tbl_pbp[[#This Row],[AwayTeam]] &lt;&gt; "new-orleans-saints", tbl_pbp[[#This Row],[homeWinPercentage]], 1-tbl_pbp[[#This Row],[homeWinPercentage]])</f>
        <v>0.874</v>
      </c>
      <c r="AI1309" s="13">
        <f>tbl_pbp[[#This Row],[Kamara]]*tbl_pbp[[#This Row],[Impactful Play]]</f>
        <v>0</v>
      </c>
      <c r="AJ1309" s="13">
        <f>tbl_pbp[[#This Row],[Thomas]]*tbl_pbp[[#This Row],[Impactful Play]]</f>
        <v>0</v>
      </c>
      <c r="AK1309" s="13" t="str">
        <f>VLOOKUP(tbl_pbp[[#This Row],[Play Saints Win % Increase]], tbl_impact[],3,TRUE)</f>
        <v>Bad (0 to -5%)</v>
      </c>
    </row>
    <row r="1310" spans="1:37">
      <c r="A1310" s="1">
        <v>104</v>
      </c>
      <c r="B1310" s="5">
        <v>0.871</v>
      </c>
      <c r="C1310" t="s">
        <v>11902</v>
      </c>
      <c r="D1310">
        <v>0</v>
      </c>
      <c r="E1310">
        <v>0</v>
      </c>
      <c r="F1310">
        <v>3</v>
      </c>
      <c r="G1310">
        <v>10</v>
      </c>
      <c r="H1310">
        <v>6</v>
      </c>
      <c r="I1310">
        <v>10</v>
      </c>
      <c r="J1310">
        <v>70</v>
      </c>
      <c r="K1310" t="s">
        <v>29</v>
      </c>
      <c r="L1310">
        <v>1</v>
      </c>
      <c r="M1310">
        <v>30</v>
      </c>
      <c r="N1310" t="s">
        <v>11903</v>
      </c>
      <c r="O1310" t="s">
        <v>6312</v>
      </c>
      <c r="P1310" t="s">
        <v>45</v>
      </c>
      <c r="Q1310" t="s">
        <v>46</v>
      </c>
      <c r="R1310" t="s">
        <v>47</v>
      </c>
      <c r="S1310" t="s">
        <v>33</v>
      </c>
      <c r="T1310" t="s">
        <v>11897</v>
      </c>
      <c r="U1310" t="s">
        <v>11904</v>
      </c>
      <c r="V1310" t="s">
        <v>11622</v>
      </c>
      <c r="X1310" t="str">
        <f>VLOOKUP(pbp!V4060, games!$B$2:$R$40, 3, FALSE)</f>
        <v>2020-11-09T01:20Z</v>
      </c>
      <c r="Y1310">
        <f>VLOOKUP(1*V1310,NFLGames!$H$11:$H$555,1,FALSE)</f>
        <v>401128046</v>
      </c>
      <c r="Z1310">
        <f>VLOOKUP($Y1310, NFLGames!$H$11:$K$555,2,FALSE)</f>
        <v>2019</v>
      </c>
      <c r="AA1310">
        <f>VLOOKUP($Y1310, NFLGames!$H$11:$K$555,3,FALSE)</f>
        <v>8</v>
      </c>
      <c r="AB1310" s="6">
        <f>IF(A1311=0, 0, AH1311-tbl_pbp[[#This Row],[Saints Win %]])</f>
        <v>-9.000000000000008E-3</v>
      </c>
      <c r="AE1310">
        <f>ABS(tbl_pbp[[#This Row],[play.homeScore]]-tbl_pbp[[#This Row],[play.awayScore]])</f>
        <v>4</v>
      </c>
      <c r="AF1310">
        <f>IF(tbl_pbp[[#This Row],[Play Saints Win % Increase]]&gt;=$AF$4,1,0)</f>
        <v>0</v>
      </c>
      <c r="AG1310" t="str">
        <f>VLOOKUP(tbl_pbp[[#This Row],[gameId]], games!$B$2:$T$40, 9, FALSE)</f>
        <v>arizona-cardinals</v>
      </c>
      <c r="AH1310" s="5">
        <f>IF(tbl_pbp[[#This Row],[AwayTeam]] &lt;&gt; "new-orleans-saints", tbl_pbp[[#This Row],[homeWinPercentage]], 1-tbl_pbp[[#This Row],[homeWinPercentage]])</f>
        <v>0.871</v>
      </c>
      <c r="AI1310" s="13">
        <f>tbl_pbp[[#This Row],[Kamara]]*tbl_pbp[[#This Row],[Impactful Play]]</f>
        <v>0</v>
      </c>
      <c r="AJ1310" s="13">
        <f>tbl_pbp[[#This Row],[Thomas]]*tbl_pbp[[#This Row],[Impactful Play]]</f>
        <v>0</v>
      </c>
      <c r="AK1310" s="13" t="str">
        <f>VLOOKUP(tbl_pbp[[#This Row],[Play Saints Win % Increase]], tbl_impact[],3,TRUE)</f>
        <v>Bad (0 to -5%)</v>
      </c>
    </row>
    <row r="1311" spans="1:37">
      <c r="A1311" s="1">
        <v>105</v>
      </c>
      <c r="B1311" s="5">
        <v>0.86199999999999999</v>
      </c>
      <c r="C1311" t="s">
        <v>11905</v>
      </c>
      <c r="D1311">
        <v>0</v>
      </c>
      <c r="E1311">
        <v>0</v>
      </c>
      <c r="F1311">
        <v>3</v>
      </c>
      <c r="G1311">
        <v>10</v>
      </c>
      <c r="H1311">
        <v>6</v>
      </c>
      <c r="I1311">
        <v>7</v>
      </c>
      <c r="J1311">
        <v>73</v>
      </c>
      <c r="K1311" t="s">
        <v>29</v>
      </c>
      <c r="L1311">
        <v>2</v>
      </c>
      <c r="M1311">
        <v>27</v>
      </c>
      <c r="N1311" t="s">
        <v>11906</v>
      </c>
      <c r="O1311" t="s">
        <v>6019</v>
      </c>
      <c r="P1311" t="s">
        <v>22</v>
      </c>
      <c r="Q1311" t="s">
        <v>37</v>
      </c>
      <c r="S1311" t="s">
        <v>220</v>
      </c>
      <c r="T1311" t="s">
        <v>11856</v>
      </c>
      <c r="U1311" t="s">
        <v>11907</v>
      </c>
      <c r="V1311" t="s">
        <v>11622</v>
      </c>
      <c r="X1311" t="str">
        <f>VLOOKUP(pbp!V4061, games!$B$2:$R$40, 3, FALSE)</f>
        <v>2020-11-09T01:20Z</v>
      </c>
      <c r="Y1311">
        <f>VLOOKUP(1*V1311,NFLGames!$H$11:$H$555,1,FALSE)</f>
        <v>401128046</v>
      </c>
      <c r="Z1311">
        <f>VLOOKUP($Y1311, NFLGames!$H$11:$K$555,2,FALSE)</f>
        <v>2019</v>
      </c>
      <c r="AA1311">
        <f>VLOOKUP($Y1311, NFLGames!$H$11:$K$555,3,FALSE)</f>
        <v>8</v>
      </c>
      <c r="AB1311" s="6">
        <f>IF(A1312=0, 0, AH1312-tbl_pbp[[#This Row],[Saints Win %]])</f>
        <v>3.0000000000000027E-2</v>
      </c>
      <c r="AE1311">
        <f>ABS(tbl_pbp[[#This Row],[play.homeScore]]-tbl_pbp[[#This Row],[play.awayScore]])</f>
        <v>4</v>
      </c>
      <c r="AF1311">
        <f>IF(tbl_pbp[[#This Row],[Play Saints Win % Increase]]&gt;=$AF$4,1,0)</f>
        <v>0</v>
      </c>
      <c r="AG1311" t="str">
        <f>VLOOKUP(tbl_pbp[[#This Row],[gameId]], games!$B$2:$T$40, 9, FALSE)</f>
        <v>arizona-cardinals</v>
      </c>
      <c r="AH1311" s="5">
        <f>IF(tbl_pbp[[#This Row],[AwayTeam]] &lt;&gt; "new-orleans-saints", tbl_pbp[[#This Row],[homeWinPercentage]], 1-tbl_pbp[[#This Row],[homeWinPercentage]])</f>
        <v>0.86199999999999999</v>
      </c>
      <c r="AI1311" s="13">
        <f>tbl_pbp[[#This Row],[Kamara]]*tbl_pbp[[#This Row],[Impactful Play]]</f>
        <v>0</v>
      </c>
      <c r="AJ1311" s="13">
        <f>tbl_pbp[[#This Row],[Thomas]]*tbl_pbp[[#This Row],[Impactful Play]]</f>
        <v>0</v>
      </c>
      <c r="AK1311" s="13" t="str">
        <f>VLOOKUP(tbl_pbp[[#This Row],[Play Saints Win % Increase]], tbl_impact[],3,TRUE)</f>
        <v>Scented (0 to +5%)</v>
      </c>
    </row>
    <row r="1312" spans="1:37">
      <c r="A1312" s="1">
        <v>106</v>
      </c>
      <c r="B1312" s="5">
        <v>0.89200000000000002</v>
      </c>
      <c r="C1312" t="s">
        <v>11908</v>
      </c>
      <c r="D1312">
        <v>0</v>
      </c>
      <c r="E1312">
        <v>0</v>
      </c>
      <c r="F1312">
        <v>3</v>
      </c>
      <c r="G1312">
        <v>10</v>
      </c>
      <c r="H1312">
        <v>6</v>
      </c>
      <c r="I1312">
        <v>7</v>
      </c>
      <c r="J1312">
        <v>73</v>
      </c>
      <c r="K1312" t="s">
        <v>29</v>
      </c>
      <c r="L1312">
        <v>3</v>
      </c>
      <c r="M1312">
        <v>27</v>
      </c>
      <c r="N1312" t="s">
        <v>11909</v>
      </c>
      <c r="O1312" t="s">
        <v>5401</v>
      </c>
      <c r="P1312" t="s">
        <v>30</v>
      </c>
      <c r="Q1312" t="s">
        <v>31</v>
      </c>
      <c r="R1312" t="s">
        <v>32</v>
      </c>
      <c r="S1312" t="s">
        <v>212</v>
      </c>
      <c r="T1312" t="s">
        <v>11856</v>
      </c>
      <c r="U1312" t="s">
        <v>11910</v>
      </c>
      <c r="V1312" t="s">
        <v>11622</v>
      </c>
      <c r="X1312" t="str">
        <f>VLOOKUP(pbp!V4062, games!$B$2:$R$40, 3, FALSE)</f>
        <v>2020-11-09T01:20Z</v>
      </c>
      <c r="Y1312">
        <f>VLOOKUP(1*V1312,NFLGames!$H$11:$H$555,1,FALSE)</f>
        <v>401128046</v>
      </c>
      <c r="Z1312">
        <f>VLOOKUP($Y1312, NFLGames!$H$11:$K$555,2,FALSE)</f>
        <v>2019</v>
      </c>
      <c r="AA1312">
        <f>VLOOKUP($Y1312, NFLGames!$H$11:$K$555,3,FALSE)</f>
        <v>8</v>
      </c>
      <c r="AB1312" s="6">
        <f>IF(A1313=0, 0, AH1313-tbl_pbp[[#This Row],[Saints Win %]])</f>
        <v>-5.0000000000000044E-3</v>
      </c>
      <c r="AE1312">
        <f>ABS(tbl_pbp[[#This Row],[play.homeScore]]-tbl_pbp[[#This Row],[play.awayScore]])</f>
        <v>4</v>
      </c>
      <c r="AF1312">
        <f>IF(tbl_pbp[[#This Row],[Play Saints Win % Increase]]&gt;=$AF$4,1,0)</f>
        <v>0</v>
      </c>
      <c r="AG1312" t="str">
        <f>VLOOKUP(tbl_pbp[[#This Row],[gameId]], games!$B$2:$T$40, 9, FALSE)</f>
        <v>arizona-cardinals</v>
      </c>
      <c r="AH1312" s="5">
        <f>IF(tbl_pbp[[#This Row],[AwayTeam]] &lt;&gt; "new-orleans-saints", tbl_pbp[[#This Row],[homeWinPercentage]], 1-tbl_pbp[[#This Row],[homeWinPercentage]])</f>
        <v>0.89200000000000002</v>
      </c>
      <c r="AI1312" s="13">
        <f>tbl_pbp[[#This Row],[Kamara]]*tbl_pbp[[#This Row],[Impactful Play]]</f>
        <v>0</v>
      </c>
      <c r="AJ1312" s="13">
        <f>tbl_pbp[[#This Row],[Thomas]]*tbl_pbp[[#This Row],[Impactful Play]]</f>
        <v>0</v>
      </c>
      <c r="AK1312" s="13" t="str">
        <f>VLOOKUP(tbl_pbp[[#This Row],[Play Saints Win % Increase]], tbl_impact[],3,TRUE)</f>
        <v>Bad (0 to -5%)</v>
      </c>
    </row>
    <row r="1313" spans="1:37">
      <c r="A1313" s="1">
        <v>107</v>
      </c>
      <c r="B1313" s="5">
        <v>0.88700000000000001</v>
      </c>
      <c r="C1313" t="s">
        <v>11911</v>
      </c>
      <c r="D1313">
        <v>0</v>
      </c>
      <c r="E1313">
        <v>0</v>
      </c>
      <c r="F1313">
        <v>3</v>
      </c>
      <c r="G1313">
        <v>10</v>
      </c>
      <c r="H1313">
        <v>6</v>
      </c>
      <c r="I1313">
        <v>10</v>
      </c>
      <c r="J1313">
        <v>82</v>
      </c>
      <c r="K1313" t="s">
        <v>29</v>
      </c>
      <c r="L1313">
        <v>1</v>
      </c>
      <c r="M1313">
        <v>18</v>
      </c>
      <c r="N1313" t="s">
        <v>11912</v>
      </c>
      <c r="O1313" t="s">
        <v>6560</v>
      </c>
      <c r="P1313" t="s">
        <v>45</v>
      </c>
      <c r="Q1313" t="s">
        <v>46</v>
      </c>
      <c r="R1313" t="s">
        <v>47</v>
      </c>
      <c r="S1313" t="s">
        <v>33</v>
      </c>
      <c r="T1313" t="s">
        <v>11752</v>
      </c>
      <c r="U1313" t="s">
        <v>11913</v>
      </c>
      <c r="V1313" t="s">
        <v>11622</v>
      </c>
      <c r="X1313" t="str">
        <f>VLOOKUP(pbp!V4063, games!$B$2:$R$40, 3, FALSE)</f>
        <v>2020-11-09T01:20Z</v>
      </c>
      <c r="Y1313">
        <f>VLOOKUP(1*V1313,NFLGames!$H$11:$H$555,1,FALSE)</f>
        <v>401128046</v>
      </c>
      <c r="Z1313">
        <f>VLOOKUP($Y1313, NFLGames!$H$11:$K$555,2,FALSE)</f>
        <v>2019</v>
      </c>
      <c r="AA1313">
        <f>VLOOKUP($Y1313, NFLGames!$H$11:$K$555,3,FALSE)</f>
        <v>8</v>
      </c>
      <c r="AB1313" s="6">
        <f>IF(A1314=0, 0, AH1314-tbl_pbp[[#This Row],[Saints Win %]])</f>
        <v>4.9000000000000044E-2</v>
      </c>
      <c r="AE1313">
        <f>ABS(tbl_pbp[[#This Row],[play.homeScore]]-tbl_pbp[[#This Row],[play.awayScore]])</f>
        <v>4</v>
      </c>
      <c r="AF1313">
        <f>IF(tbl_pbp[[#This Row],[Play Saints Win % Increase]]&gt;=$AF$4,1,0)</f>
        <v>0</v>
      </c>
      <c r="AG1313" t="str">
        <f>VLOOKUP(tbl_pbp[[#This Row],[gameId]], games!$B$2:$T$40, 9, FALSE)</f>
        <v>arizona-cardinals</v>
      </c>
      <c r="AH1313" s="5">
        <f>IF(tbl_pbp[[#This Row],[AwayTeam]] &lt;&gt; "new-orleans-saints", tbl_pbp[[#This Row],[homeWinPercentage]], 1-tbl_pbp[[#This Row],[homeWinPercentage]])</f>
        <v>0.88700000000000001</v>
      </c>
      <c r="AI1313" s="13">
        <f>tbl_pbp[[#This Row],[Kamara]]*tbl_pbp[[#This Row],[Impactful Play]]</f>
        <v>0</v>
      </c>
      <c r="AJ1313" s="13">
        <f>tbl_pbp[[#This Row],[Thomas]]*tbl_pbp[[#This Row],[Impactful Play]]</f>
        <v>0</v>
      </c>
      <c r="AK1313" s="13" t="str">
        <f>VLOOKUP(tbl_pbp[[#This Row],[Play Saints Win % Increase]], tbl_impact[],3,TRUE)</f>
        <v>Scented (0 to +5%)</v>
      </c>
    </row>
    <row r="1314" spans="1:37">
      <c r="A1314" s="1">
        <v>108</v>
      </c>
      <c r="B1314" s="5">
        <v>0.93600000000000005</v>
      </c>
      <c r="C1314" t="s">
        <v>11914</v>
      </c>
      <c r="D1314">
        <v>0</v>
      </c>
      <c r="E1314">
        <v>0</v>
      </c>
      <c r="F1314">
        <v>3</v>
      </c>
      <c r="G1314">
        <v>17</v>
      </c>
      <c r="H1314">
        <v>6</v>
      </c>
      <c r="I1314">
        <v>7</v>
      </c>
      <c r="J1314">
        <v>85</v>
      </c>
      <c r="K1314" t="s">
        <v>29</v>
      </c>
      <c r="L1314">
        <v>2</v>
      </c>
      <c r="M1314">
        <v>15</v>
      </c>
      <c r="N1314" t="s">
        <v>11915</v>
      </c>
      <c r="O1314" t="s">
        <v>531</v>
      </c>
      <c r="P1314" t="s">
        <v>103</v>
      </c>
      <c r="Q1314" t="s">
        <v>104</v>
      </c>
      <c r="R1314" t="s">
        <v>105</v>
      </c>
      <c r="S1314" t="s">
        <v>220</v>
      </c>
      <c r="T1314" t="s">
        <v>11916</v>
      </c>
      <c r="U1314" t="s">
        <v>11917</v>
      </c>
      <c r="V1314" t="s">
        <v>11622</v>
      </c>
      <c r="X1314" t="str">
        <f>VLOOKUP(pbp!V4064, games!$B$2:$R$40, 3, FALSE)</f>
        <v>2020-11-09T01:20Z</v>
      </c>
      <c r="Y1314">
        <f>VLOOKUP(1*V1314,NFLGames!$H$11:$H$555,1,FALSE)</f>
        <v>401128046</v>
      </c>
      <c r="Z1314">
        <f>VLOOKUP($Y1314, NFLGames!$H$11:$K$555,2,FALSE)</f>
        <v>2019</v>
      </c>
      <c r="AA1314">
        <f>VLOOKUP($Y1314, NFLGames!$H$11:$K$555,3,FALSE)</f>
        <v>8</v>
      </c>
      <c r="AB1314" s="6">
        <f>IF(A1315=0, 0, AH1315-tbl_pbp[[#This Row],[Saints Win %]])</f>
        <v>-2.0000000000000018E-3</v>
      </c>
      <c r="AE1314">
        <f>ABS(tbl_pbp[[#This Row],[play.homeScore]]-tbl_pbp[[#This Row],[play.awayScore]])</f>
        <v>11</v>
      </c>
      <c r="AF1314">
        <f>IF(tbl_pbp[[#This Row],[Play Saints Win % Increase]]&gt;=$AF$4,1,0)</f>
        <v>0</v>
      </c>
      <c r="AG1314" t="str">
        <f>VLOOKUP(tbl_pbp[[#This Row],[gameId]], games!$B$2:$T$40, 9, FALSE)</f>
        <v>arizona-cardinals</v>
      </c>
      <c r="AH1314" s="5">
        <f>IF(tbl_pbp[[#This Row],[AwayTeam]] &lt;&gt; "new-orleans-saints", tbl_pbp[[#This Row],[homeWinPercentage]], 1-tbl_pbp[[#This Row],[homeWinPercentage]])</f>
        <v>0.93600000000000005</v>
      </c>
      <c r="AI1314" s="13">
        <f>tbl_pbp[[#This Row],[Kamara]]*tbl_pbp[[#This Row],[Impactful Play]]</f>
        <v>0</v>
      </c>
      <c r="AJ1314" s="13">
        <f>tbl_pbp[[#This Row],[Thomas]]*tbl_pbp[[#This Row],[Impactful Play]]</f>
        <v>0</v>
      </c>
      <c r="AK1314" s="13" t="str">
        <f>VLOOKUP(tbl_pbp[[#This Row],[Play Saints Win % Increase]], tbl_impact[],3,TRUE)</f>
        <v>Bad (0 to -5%)</v>
      </c>
    </row>
    <row r="1315" spans="1:37">
      <c r="A1315" s="1">
        <v>109</v>
      </c>
      <c r="B1315" s="5">
        <v>0.93400000000000005</v>
      </c>
      <c r="C1315" t="s">
        <v>11918</v>
      </c>
      <c r="D1315">
        <v>0</v>
      </c>
      <c r="E1315">
        <v>0</v>
      </c>
      <c r="F1315">
        <v>3</v>
      </c>
      <c r="G1315">
        <v>17</v>
      </c>
      <c r="H1315">
        <v>6</v>
      </c>
      <c r="I1315">
        <v>0</v>
      </c>
      <c r="J1315">
        <v>35</v>
      </c>
      <c r="K1315" t="s">
        <v>29</v>
      </c>
      <c r="L1315">
        <v>0</v>
      </c>
      <c r="M1315">
        <v>65</v>
      </c>
      <c r="N1315" t="s">
        <v>288</v>
      </c>
      <c r="O1315" t="s">
        <v>531</v>
      </c>
      <c r="P1315" t="s">
        <v>25</v>
      </c>
      <c r="Q1315" t="s">
        <v>26</v>
      </c>
      <c r="R1315" t="s">
        <v>27</v>
      </c>
      <c r="V1315" t="s">
        <v>11622</v>
      </c>
      <c r="X1315" t="str">
        <f>VLOOKUP(pbp!V4065, games!$B$2:$R$40, 3, FALSE)</f>
        <v>2020-11-09T01:20Z</v>
      </c>
      <c r="Y1315">
        <f>VLOOKUP(1*V1315,NFLGames!$H$11:$H$555,1,FALSE)</f>
        <v>401128046</v>
      </c>
      <c r="Z1315">
        <f>VLOOKUP($Y1315, NFLGames!$H$11:$K$555,2,FALSE)</f>
        <v>2019</v>
      </c>
      <c r="AA1315">
        <f>VLOOKUP($Y1315, NFLGames!$H$11:$K$555,3,FALSE)</f>
        <v>8</v>
      </c>
      <c r="AB1315" s="6">
        <f>IF(A1316=0, 0, AH1316-tbl_pbp[[#This Row],[Saints Win %]])</f>
        <v>-7.0000000000000062E-3</v>
      </c>
      <c r="AE1315">
        <f>ABS(tbl_pbp[[#This Row],[play.homeScore]]-tbl_pbp[[#This Row],[play.awayScore]])</f>
        <v>11</v>
      </c>
      <c r="AF1315">
        <f>IF(tbl_pbp[[#This Row],[Play Saints Win % Increase]]&gt;=$AF$4,1,0)</f>
        <v>0</v>
      </c>
      <c r="AG1315" t="str">
        <f>VLOOKUP(tbl_pbp[[#This Row],[gameId]], games!$B$2:$T$40, 9, FALSE)</f>
        <v>arizona-cardinals</v>
      </c>
      <c r="AH1315" s="5">
        <f>IF(tbl_pbp[[#This Row],[AwayTeam]] &lt;&gt; "new-orleans-saints", tbl_pbp[[#This Row],[homeWinPercentage]], 1-tbl_pbp[[#This Row],[homeWinPercentage]])</f>
        <v>0.93400000000000005</v>
      </c>
      <c r="AI1315" s="13">
        <f>tbl_pbp[[#This Row],[Kamara]]*tbl_pbp[[#This Row],[Impactful Play]]</f>
        <v>0</v>
      </c>
      <c r="AJ1315" s="13">
        <f>tbl_pbp[[#This Row],[Thomas]]*tbl_pbp[[#This Row],[Impactful Play]]</f>
        <v>0</v>
      </c>
      <c r="AK1315" s="13" t="str">
        <f>VLOOKUP(tbl_pbp[[#This Row],[Play Saints Win % Increase]], tbl_impact[],3,TRUE)</f>
        <v>Bad (0 to -5%)</v>
      </c>
    </row>
    <row r="1316" spans="1:37">
      <c r="A1316" s="1">
        <v>110</v>
      </c>
      <c r="B1316" s="5">
        <v>0.92700000000000005</v>
      </c>
      <c r="C1316" t="s">
        <v>11919</v>
      </c>
      <c r="D1316">
        <v>0</v>
      </c>
      <c r="E1316">
        <v>0</v>
      </c>
      <c r="F1316">
        <v>3</v>
      </c>
      <c r="G1316">
        <v>17</v>
      </c>
      <c r="H1316">
        <v>6</v>
      </c>
      <c r="I1316">
        <v>10</v>
      </c>
      <c r="J1316">
        <v>75</v>
      </c>
      <c r="K1316" t="s">
        <v>11620</v>
      </c>
      <c r="L1316">
        <v>1</v>
      </c>
      <c r="M1316">
        <v>75</v>
      </c>
      <c r="N1316" t="s">
        <v>11920</v>
      </c>
      <c r="O1316" t="s">
        <v>531</v>
      </c>
      <c r="P1316" t="s">
        <v>30</v>
      </c>
      <c r="Q1316" t="s">
        <v>31</v>
      </c>
      <c r="R1316" t="s">
        <v>32</v>
      </c>
      <c r="S1316" t="s">
        <v>33</v>
      </c>
      <c r="T1316" t="s">
        <v>11726</v>
      </c>
      <c r="U1316" t="s">
        <v>11727</v>
      </c>
      <c r="V1316" t="s">
        <v>11622</v>
      </c>
      <c r="X1316" t="str">
        <f>VLOOKUP(pbp!V4066, games!$B$2:$R$40, 3, FALSE)</f>
        <v>2020-11-09T01:20Z</v>
      </c>
      <c r="Y1316">
        <f>VLOOKUP(1*V1316,NFLGames!$H$11:$H$555,1,FALSE)</f>
        <v>401128046</v>
      </c>
      <c r="Z1316">
        <f>VLOOKUP($Y1316, NFLGames!$H$11:$K$555,2,FALSE)</f>
        <v>2019</v>
      </c>
      <c r="AA1316">
        <f>VLOOKUP($Y1316, NFLGames!$H$11:$K$555,3,FALSE)</f>
        <v>8</v>
      </c>
      <c r="AB1316" s="6">
        <f>IF(A1317=0, 0, AH1317-tbl_pbp[[#This Row],[Saints Win %]])</f>
        <v>5.0000000000000044E-3</v>
      </c>
      <c r="AE1316">
        <f>ABS(tbl_pbp[[#This Row],[play.homeScore]]-tbl_pbp[[#This Row],[play.awayScore]])</f>
        <v>11</v>
      </c>
      <c r="AF1316">
        <f>IF(tbl_pbp[[#This Row],[Play Saints Win % Increase]]&gt;=$AF$4,1,0)</f>
        <v>0</v>
      </c>
      <c r="AG1316" t="str">
        <f>VLOOKUP(tbl_pbp[[#This Row],[gameId]], games!$B$2:$T$40, 9, FALSE)</f>
        <v>arizona-cardinals</v>
      </c>
      <c r="AH1316" s="5">
        <f>IF(tbl_pbp[[#This Row],[AwayTeam]] &lt;&gt; "new-orleans-saints", tbl_pbp[[#This Row],[homeWinPercentage]], 1-tbl_pbp[[#This Row],[homeWinPercentage]])</f>
        <v>0.92700000000000005</v>
      </c>
      <c r="AI1316" s="13">
        <f>tbl_pbp[[#This Row],[Kamara]]*tbl_pbp[[#This Row],[Impactful Play]]</f>
        <v>0</v>
      </c>
      <c r="AJ1316" s="13">
        <f>tbl_pbp[[#This Row],[Thomas]]*tbl_pbp[[#This Row],[Impactful Play]]</f>
        <v>0</v>
      </c>
      <c r="AK1316" s="13" t="str">
        <f>VLOOKUP(tbl_pbp[[#This Row],[Play Saints Win % Increase]], tbl_impact[],3,TRUE)</f>
        <v>Scented (0 to +5%)</v>
      </c>
    </row>
    <row r="1317" spans="1:37">
      <c r="A1317" s="1">
        <v>111</v>
      </c>
      <c r="B1317" s="5">
        <v>0.93200000000000005</v>
      </c>
      <c r="C1317" t="s">
        <v>11921</v>
      </c>
      <c r="D1317">
        <v>0</v>
      </c>
      <c r="E1317">
        <v>0</v>
      </c>
      <c r="F1317">
        <v>3</v>
      </c>
      <c r="G1317">
        <v>17</v>
      </c>
      <c r="H1317">
        <v>6</v>
      </c>
      <c r="I1317">
        <v>3</v>
      </c>
      <c r="J1317">
        <v>68</v>
      </c>
      <c r="K1317" t="s">
        <v>11620</v>
      </c>
      <c r="L1317">
        <v>2</v>
      </c>
      <c r="M1317">
        <v>68</v>
      </c>
      <c r="N1317" t="s">
        <v>11922</v>
      </c>
      <c r="O1317" t="s">
        <v>6324</v>
      </c>
      <c r="P1317" t="s">
        <v>45</v>
      </c>
      <c r="Q1317" t="s">
        <v>46</v>
      </c>
      <c r="R1317" t="s">
        <v>47</v>
      </c>
      <c r="S1317" t="s">
        <v>193</v>
      </c>
      <c r="T1317" t="s">
        <v>11733</v>
      </c>
      <c r="U1317" t="s">
        <v>11923</v>
      </c>
      <c r="V1317" t="s">
        <v>11622</v>
      </c>
      <c r="X1317" t="str">
        <f>VLOOKUP(pbp!V4067, games!$B$2:$R$40, 3, FALSE)</f>
        <v>2020-11-09T01:20Z</v>
      </c>
      <c r="Y1317">
        <f>VLOOKUP(1*V1317,NFLGames!$H$11:$H$555,1,FALSE)</f>
        <v>401128046</v>
      </c>
      <c r="Z1317">
        <f>VLOOKUP($Y1317, NFLGames!$H$11:$K$555,2,FALSE)</f>
        <v>2019</v>
      </c>
      <c r="AA1317">
        <f>VLOOKUP($Y1317, NFLGames!$H$11:$K$555,3,FALSE)</f>
        <v>8</v>
      </c>
      <c r="AB1317" s="6">
        <f>IF(A1318=0, 0, AH1318-tbl_pbp[[#This Row],[Saints Win %]])</f>
        <v>-1.2000000000000011E-2</v>
      </c>
      <c r="AE1317">
        <f>ABS(tbl_pbp[[#This Row],[play.homeScore]]-tbl_pbp[[#This Row],[play.awayScore]])</f>
        <v>11</v>
      </c>
      <c r="AF1317">
        <f>IF(tbl_pbp[[#This Row],[Play Saints Win % Increase]]&gt;=$AF$4,1,0)</f>
        <v>0</v>
      </c>
      <c r="AG1317" t="str">
        <f>VLOOKUP(tbl_pbp[[#This Row],[gameId]], games!$B$2:$T$40, 9, FALSE)</f>
        <v>arizona-cardinals</v>
      </c>
      <c r="AH1317" s="5">
        <f>IF(tbl_pbp[[#This Row],[AwayTeam]] &lt;&gt; "new-orleans-saints", tbl_pbp[[#This Row],[homeWinPercentage]], 1-tbl_pbp[[#This Row],[homeWinPercentage]])</f>
        <v>0.93200000000000005</v>
      </c>
      <c r="AI1317" s="13">
        <f>tbl_pbp[[#This Row],[Kamara]]*tbl_pbp[[#This Row],[Impactful Play]]</f>
        <v>0</v>
      </c>
      <c r="AJ1317" s="13">
        <f>tbl_pbp[[#This Row],[Thomas]]*tbl_pbp[[#This Row],[Impactful Play]]</f>
        <v>0</v>
      </c>
      <c r="AK1317" s="13" t="str">
        <f>VLOOKUP(tbl_pbp[[#This Row],[Play Saints Win % Increase]], tbl_impact[],3,TRUE)</f>
        <v>Bad (0 to -5%)</v>
      </c>
    </row>
    <row r="1318" spans="1:37">
      <c r="A1318" s="1">
        <v>112</v>
      </c>
      <c r="B1318" s="5">
        <v>0.92</v>
      </c>
      <c r="C1318" t="s">
        <v>11924</v>
      </c>
      <c r="D1318">
        <v>0</v>
      </c>
      <c r="E1318">
        <v>0</v>
      </c>
      <c r="F1318">
        <v>3</v>
      </c>
      <c r="G1318">
        <v>17</v>
      </c>
      <c r="H1318">
        <v>6</v>
      </c>
      <c r="I1318">
        <v>2</v>
      </c>
      <c r="J1318">
        <v>67</v>
      </c>
      <c r="K1318" t="s">
        <v>11620</v>
      </c>
      <c r="L1318">
        <v>3</v>
      </c>
      <c r="M1318">
        <v>67</v>
      </c>
      <c r="N1318" t="s">
        <v>11925</v>
      </c>
      <c r="O1318" t="s">
        <v>1124</v>
      </c>
      <c r="P1318" t="s">
        <v>30</v>
      </c>
      <c r="Q1318" t="s">
        <v>31</v>
      </c>
      <c r="R1318" t="s">
        <v>32</v>
      </c>
      <c r="S1318" t="s">
        <v>241</v>
      </c>
      <c r="T1318" t="s">
        <v>11926</v>
      </c>
      <c r="U1318" t="s">
        <v>11927</v>
      </c>
      <c r="V1318" t="s">
        <v>11622</v>
      </c>
      <c r="X1318" t="str">
        <f>VLOOKUP(pbp!V4068, games!$B$2:$R$40, 3, FALSE)</f>
        <v>2020-11-09T01:20Z</v>
      </c>
      <c r="Y1318">
        <f>VLOOKUP(1*V1318,NFLGames!$H$11:$H$555,1,FALSE)</f>
        <v>401128046</v>
      </c>
      <c r="Z1318">
        <f>VLOOKUP($Y1318, NFLGames!$H$11:$K$555,2,FALSE)</f>
        <v>2019</v>
      </c>
      <c r="AA1318">
        <f>VLOOKUP($Y1318, NFLGames!$H$11:$K$555,3,FALSE)</f>
        <v>8</v>
      </c>
      <c r="AB1318" s="6">
        <f>IF(A1319=0, 0, AH1319-tbl_pbp[[#This Row],[Saints Win %]])</f>
        <v>1.100000000000001E-2</v>
      </c>
      <c r="AE1318">
        <f>ABS(tbl_pbp[[#This Row],[play.homeScore]]-tbl_pbp[[#This Row],[play.awayScore]])</f>
        <v>11</v>
      </c>
      <c r="AF1318">
        <f>IF(tbl_pbp[[#This Row],[Play Saints Win % Increase]]&gt;=$AF$4,1,0)</f>
        <v>0</v>
      </c>
      <c r="AG1318" t="str">
        <f>VLOOKUP(tbl_pbp[[#This Row],[gameId]], games!$B$2:$T$40, 9, FALSE)</f>
        <v>arizona-cardinals</v>
      </c>
      <c r="AH1318" s="5">
        <f>IF(tbl_pbp[[#This Row],[AwayTeam]] &lt;&gt; "new-orleans-saints", tbl_pbp[[#This Row],[homeWinPercentage]], 1-tbl_pbp[[#This Row],[homeWinPercentage]])</f>
        <v>0.92</v>
      </c>
      <c r="AI1318" s="13">
        <f>tbl_pbp[[#This Row],[Kamara]]*tbl_pbp[[#This Row],[Impactful Play]]</f>
        <v>0</v>
      </c>
      <c r="AJ1318" s="13">
        <f>tbl_pbp[[#This Row],[Thomas]]*tbl_pbp[[#This Row],[Impactful Play]]</f>
        <v>0</v>
      </c>
      <c r="AK1318" s="13" t="str">
        <f>VLOOKUP(tbl_pbp[[#This Row],[Play Saints Win % Increase]], tbl_impact[],3,TRUE)</f>
        <v>Scented (0 to +5%)</v>
      </c>
    </row>
    <row r="1319" spans="1:37">
      <c r="A1319" s="1">
        <v>113</v>
      </c>
      <c r="B1319" s="5">
        <v>0.93100000000000005</v>
      </c>
      <c r="C1319" t="s">
        <v>11928</v>
      </c>
      <c r="D1319">
        <v>0</v>
      </c>
      <c r="E1319">
        <v>0</v>
      </c>
      <c r="F1319">
        <v>3</v>
      </c>
      <c r="G1319">
        <v>17</v>
      </c>
      <c r="H1319">
        <v>6</v>
      </c>
      <c r="I1319">
        <v>10</v>
      </c>
      <c r="J1319">
        <v>58</v>
      </c>
      <c r="K1319" t="s">
        <v>11620</v>
      </c>
      <c r="L1319">
        <v>1</v>
      </c>
      <c r="M1319">
        <v>58</v>
      </c>
      <c r="N1319" t="s">
        <v>11929</v>
      </c>
      <c r="O1319" t="s">
        <v>3820</v>
      </c>
      <c r="P1319" t="s">
        <v>167</v>
      </c>
      <c r="Q1319" t="s">
        <v>168</v>
      </c>
      <c r="S1319" t="s">
        <v>33</v>
      </c>
      <c r="T1319" t="s">
        <v>11774</v>
      </c>
      <c r="U1319" t="s">
        <v>11930</v>
      </c>
      <c r="V1319" t="s">
        <v>11622</v>
      </c>
      <c r="X1319" t="str">
        <f>VLOOKUP(pbp!V4069, games!$B$2:$R$40, 3, FALSE)</f>
        <v>2020-11-09T01:20Z</v>
      </c>
      <c r="Y1319">
        <f>VLOOKUP(1*V1319,NFLGames!$H$11:$H$555,1,FALSE)</f>
        <v>401128046</v>
      </c>
      <c r="Z1319">
        <f>VLOOKUP($Y1319, NFLGames!$H$11:$K$555,2,FALSE)</f>
        <v>2019</v>
      </c>
      <c r="AA1319">
        <f>VLOOKUP($Y1319, NFLGames!$H$11:$K$555,3,FALSE)</f>
        <v>8</v>
      </c>
      <c r="AB1319" s="6">
        <f>IF(A1320=0, 0, AH1320-tbl_pbp[[#This Row],[Saints Win %]])</f>
        <v>-3.2000000000000028E-2</v>
      </c>
      <c r="AE1319">
        <f>ABS(tbl_pbp[[#This Row],[play.homeScore]]-tbl_pbp[[#This Row],[play.awayScore]])</f>
        <v>11</v>
      </c>
      <c r="AF1319">
        <f>IF(tbl_pbp[[#This Row],[Play Saints Win % Increase]]&gt;=$AF$4,1,0)</f>
        <v>0</v>
      </c>
      <c r="AG1319" t="str">
        <f>VLOOKUP(tbl_pbp[[#This Row],[gameId]], games!$B$2:$T$40, 9, FALSE)</f>
        <v>arizona-cardinals</v>
      </c>
      <c r="AH1319" s="5">
        <f>IF(tbl_pbp[[#This Row],[AwayTeam]] &lt;&gt; "new-orleans-saints", tbl_pbp[[#This Row],[homeWinPercentage]], 1-tbl_pbp[[#This Row],[homeWinPercentage]])</f>
        <v>0.93100000000000005</v>
      </c>
      <c r="AI1319" s="13">
        <f>tbl_pbp[[#This Row],[Kamara]]*tbl_pbp[[#This Row],[Impactful Play]]</f>
        <v>0</v>
      </c>
      <c r="AJ1319" s="13">
        <f>tbl_pbp[[#This Row],[Thomas]]*tbl_pbp[[#This Row],[Impactful Play]]</f>
        <v>0</v>
      </c>
      <c r="AK1319" s="13" t="str">
        <f>VLOOKUP(tbl_pbp[[#This Row],[Play Saints Win % Increase]], tbl_impact[],3,TRUE)</f>
        <v>Bad (0 to -5%)</v>
      </c>
    </row>
    <row r="1320" spans="1:37">
      <c r="A1320" s="1">
        <v>114</v>
      </c>
      <c r="B1320" s="5">
        <v>0.89900000000000002</v>
      </c>
      <c r="C1320" t="s">
        <v>11931</v>
      </c>
      <c r="D1320">
        <v>0</v>
      </c>
      <c r="E1320">
        <v>0</v>
      </c>
      <c r="F1320">
        <v>3</v>
      </c>
      <c r="G1320">
        <v>17</v>
      </c>
      <c r="H1320">
        <v>6</v>
      </c>
      <c r="I1320">
        <v>12</v>
      </c>
      <c r="J1320">
        <v>60</v>
      </c>
      <c r="K1320" t="s">
        <v>11620</v>
      </c>
      <c r="L1320">
        <v>2</v>
      </c>
      <c r="M1320">
        <v>60</v>
      </c>
      <c r="N1320" t="s">
        <v>11932</v>
      </c>
      <c r="O1320" t="s">
        <v>2701</v>
      </c>
      <c r="P1320" t="s">
        <v>30</v>
      </c>
      <c r="Q1320" t="s">
        <v>31</v>
      </c>
      <c r="R1320" t="s">
        <v>32</v>
      </c>
      <c r="S1320" t="s">
        <v>871</v>
      </c>
      <c r="T1320" t="s">
        <v>11933</v>
      </c>
      <c r="U1320" t="s">
        <v>11934</v>
      </c>
      <c r="V1320" t="s">
        <v>11622</v>
      </c>
      <c r="X1320" t="str">
        <f>VLOOKUP(pbp!V4070, games!$B$2:$R$40, 3, FALSE)</f>
        <v>2020-11-09T01:20Z</v>
      </c>
      <c r="Y1320">
        <f>VLOOKUP(1*V1320,NFLGames!$H$11:$H$555,1,FALSE)</f>
        <v>401128046</v>
      </c>
      <c r="Z1320">
        <f>VLOOKUP($Y1320, NFLGames!$H$11:$K$555,2,FALSE)</f>
        <v>2019</v>
      </c>
      <c r="AA1320">
        <f>VLOOKUP($Y1320, NFLGames!$H$11:$K$555,3,FALSE)</f>
        <v>8</v>
      </c>
      <c r="AB1320" s="6">
        <f>IF(A1321=0, 0, AH1321-tbl_pbp[[#This Row],[Saints Win %]])</f>
        <v>1.9000000000000017E-2</v>
      </c>
      <c r="AE1320">
        <f>ABS(tbl_pbp[[#This Row],[play.homeScore]]-tbl_pbp[[#This Row],[play.awayScore]])</f>
        <v>11</v>
      </c>
      <c r="AF1320">
        <f>IF(tbl_pbp[[#This Row],[Play Saints Win % Increase]]&gt;=$AF$4,1,0)</f>
        <v>0</v>
      </c>
      <c r="AG1320" t="str">
        <f>VLOOKUP(tbl_pbp[[#This Row],[gameId]], games!$B$2:$T$40, 9, FALSE)</f>
        <v>arizona-cardinals</v>
      </c>
      <c r="AH1320" s="5">
        <f>IF(tbl_pbp[[#This Row],[AwayTeam]] &lt;&gt; "new-orleans-saints", tbl_pbp[[#This Row],[homeWinPercentage]], 1-tbl_pbp[[#This Row],[homeWinPercentage]])</f>
        <v>0.89900000000000002</v>
      </c>
      <c r="AI1320" s="13">
        <f>tbl_pbp[[#This Row],[Kamara]]*tbl_pbp[[#This Row],[Impactful Play]]</f>
        <v>0</v>
      </c>
      <c r="AJ1320" s="13">
        <f>tbl_pbp[[#This Row],[Thomas]]*tbl_pbp[[#This Row],[Impactful Play]]</f>
        <v>0</v>
      </c>
      <c r="AK1320" s="13" t="str">
        <f>VLOOKUP(tbl_pbp[[#This Row],[Play Saints Win % Increase]], tbl_impact[],3,TRUE)</f>
        <v>Scented (0 to +5%)</v>
      </c>
    </row>
    <row r="1321" spans="1:37">
      <c r="A1321" s="1">
        <v>115</v>
      </c>
      <c r="B1321" s="5">
        <v>0.91800000000000004</v>
      </c>
      <c r="C1321" t="s">
        <v>11935</v>
      </c>
      <c r="D1321">
        <v>0</v>
      </c>
      <c r="E1321">
        <v>0</v>
      </c>
      <c r="F1321">
        <v>3</v>
      </c>
      <c r="G1321">
        <v>17</v>
      </c>
      <c r="H1321">
        <v>6</v>
      </c>
      <c r="I1321">
        <v>10</v>
      </c>
      <c r="J1321">
        <v>38</v>
      </c>
      <c r="K1321" t="s">
        <v>11620</v>
      </c>
      <c r="L1321">
        <v>1</v>
      </c>
      <c r="M1321">
        <v>38</v>
      </c>
      <c r="N1321" t="s">
        <v>11936</v>
      </c>
      <c r="O1321" t="s">
        <v>8775</v>
      </c>
      <c r="P1321" t="s">
        <v>22</v>
      </c>
      <c r="Q1321" t="s">
        <v>37</v>
      </c>
      <c r="S1321" t="s">
        <v>33</v>
      </c>
      <c r="T1321" t="s">
        <v>358</v>
      </c>
      <c r="U1321" t="s">
        <v>359</v>
      </c>
      <c r="V1321" t="s">
        <v>11622</v>
      </c>
      <c r="X1321" t="str">
        <f>VLOOKUP(pbp!V4071, games!$B$2:$R$40, 3, FALSE)</f>
        <v>2020-11-09T01:20Z</v>
      </c>
      <c r="Y1321">
        <f>VLOOKUP(1*V1321,NFLGames!$H$11:$H$555,1,FALSE)</f>
        <v>401128046</v>
      </c>
      <c r="Z1321">
        <f>VLOOKUP($Y1321, NFLGames!$H$11:$K$555,2,FALSE)</f>
        <v>2019</v>
      </c>
      <c r="AA1321">
        <f>VLOOKUP($Y1321, NFLGames!$H$11:$K$555,3,FALSE)</f>
        <v>8</v>
      </c>
      <c r="AB1321" s="6">
        <f>IF(A1322=0, 0, AH1322-tbl_pbp[[#This Row],[Saints Win %]])</f>
        <v>-2.0000000000000018E-2</v>
      </c>
      <c r="AE1321">
        <f>ABS(tbl_pbp[[#This Row],[play.homeScore]]-tbl_pbp[[#This Row],[play.awayScore]])</f>
        <v>11</v>
      </c>
      <c r="AF1321">
        <f>IF(tbl_pbp[[#This Row],[Play Saints Win % Increase]]&gt;=$AF$4,1,0)</f>
        <v>0</v>
      </c>
      <c r="AG1321" t="str">
        <f>VLOOKUP(tbl_pbp[[#This Row],[gameId]], games!$B$2:$T$40, 9, FALSE)</f>
        <v>arizona-cardinals</v>
      </c>
      <c r="AH1321" s="5">
        <f>IF(tbl_pbp[[#This Row],[AwayTeam]] &lt;&gt; "new-orleans-saints", tbl_pbp[[#This Row],[homeWinPercentage]], 1-tbl_pbp[[#This Row],[homeWinPercentage]])</f>
        <v>0.91800000000000004</v>
      </c>
      <c r="AI1321" s="13">
        <f>tbl_pbp[[#This Row],[Kamara]]*tbl_pbp[[#This Row],[Impactful Play]]</f>
        <v>0</v>
      </c>
      <c r="AJ1321" s="13">
        <f>tbl_pbp[[#This Row],[Thomas]]*tbl_pbp[[#This Row],[Impactful Play]]</f>
        <v>0</v>
      </c>
      <c r="AK1321" s="13" t="str">
        <f>VLOOKUP(tbl_pbp[[#This Row],[Play Saints Win % Increase]], tbl_impact[],3,TRUE)</f>
        <v>Bad (0 to -5%)</v>
      </c>
    </row>
    <row r="1322" spans="1:37">
      <c r="A1322" s="1">
        <v>116</v>
      </c>
      <c r="B1322" s="5">
        <v>0.89800000000000002</v>
      </c>
      <c r="C1322" t="s">
        <v>11937</v>
      </c>
      <c r="D1322">
        <v>0</v>
      </c>
      <c r="E1322">
        <v>0</v>
      </c>
      <c r="F1322">
        <v>3</v>
      </c>
      <c r="G1322">
        <v>17</v>
      </c>
      <c r="H1322">
        <v>6</v>
      </c>
      <c r="I1322">
        <v>10</v>
      </c>
      <c r="J1322">
        <v>38</v>
      </c>
      <c r="K1322" t="s">
        <v>11620</v>
      </c>
      <c r="L1322">
        <v>2</v>
      </c>
      <c r="M1322">
        <v>38</v>
      </c>
      <c r="N1322" t="s">
        <v>11938</v>
      </c>
      <c r="O1322" t="s">
        <v>1849</v>
      </c>
      <c r="P1322" t="s">
        <v>30</v>
      </c>
      <c r="Q1322" t="s">
        <v>31</v>
      </c>
      <c r="R1322" t="s">
        <v>32</v>
      </c>
      <c r="S1322" t="s">
        <v>120</v>
      </c>
      <c r="T1322" t="s">
        <v>358</v>
      </c>
      <c r="U1322" t="s">
        <v>3720</v>
      </c>
      <c r="V1322" t="s">
        <v>11622</v>
      </c>
      <c r="X1322" t="str">
        <f>VLOOKUP(pbp!V4072, games!$B$2:$R$40, 3, FALSE)</f>
        <v>2020-11-09T01:20Z</v>
      </c>
      <c r="Y1322">
        <f>VLOOKUP(1*V1322,NFLGames!$H$11:$H$555,1,FALSE)</f>
        <v>401128046</v>
      </c>
      <c r="Z1322">
        <f>VLOOKUP($Y1322, NFLGames!$H$11:$K$555,2,FALSE)</f>
        <v>2019</v>
      </c>
      <c r="AA1322">
        <f>VLOOKUP($Y1322, NFLGames!$H$11:$K$555,3,FALSE)</f>
        <v>8</v>
      </c>
      <c r="AB1322" s="6">
        <f>IF(A1323=0, 0, AH1323-tbl_pbp[[#This Row],[Saints Win %]])</f>
        <v>2.4000000000000021E-2</v>
      </c>
      <c r="AE1322">
        <f>ABS(tbl_pbp[[#This Row],[play.homeScore]]-tbl_pbp[[#This Row],[play.awayScore]])</f>
        <v>11</v>
      </c>
      <c r="AF1322">
        <f>IF(tbl_pbp[[#This Row],[Play Saints Win % Increase]]&gt;=$AF$4,1,0)</f>
        <v>0</v>
      </c>
      <c r="AG1322" t="str">
        <f>VLOOKUP(tbl_pbp[[#This Row],[gameId]], games!$B$2:$T$40, 9, FALSE)</f>
        <v>arizona-cardinals</v>
      </c>
      <c r="AH1322" s="5">
        <f>IF(tbl_pbp[[#This Row],[AwayTeam]] &lt;&gt; "new-orleans-saints", tbl_pbp[[#This Row],[homeWinPercentage]], 1-tbl_pbp[[#This Row],[homeWinPercentage]])</f>
        <v>0.89800000000000002</v>
      </c>
      <c r="AI1322" s="13">
        <f>tbl_pbp[[#This Row],[Kamara]]*tbl_pbp[[#This Row],[Impactful Play]]</f>
        <v>0</v>
      </c>
      <c r="AJ1322" s="13">
        <f>tbl_pbp[[#This Row],[Thomas]]*tbl_pbp[[#This Row],[Impactful Play]]</f>
        <v>0</v>
      </c>
      <c r="AK1322" s="13" t="str">
        <f>VLOOKUP(tbl_pbp[[#This Row],[Play Saints Win % Increase]], tbl_impact[],3,TRUE)</f>
        <v>Scented (0 to +5%)</v>
      </c>
    </row>
    <row r="1323" spans="1:37">
      <c r="A1323" s="1">
        <v>117</v>
      </c>
      <c r="B1323" s="5">
        <v>0.92200000000000004</v>
      </c>
      <c r="C1323" t="s">
        <v>11939</v>
      </c>
      <c r="D1323">
        <v>0</v>
      </c>
      <c r="E1323">
        <v>0</v>
      </c>
      <c r="F1323">
        <v>3</v>
      </c>
      <c r="G1323">
        <v>17</v>
      </c>
      <c r="H1323">
        <v>6</v>
      </c>
      <c r="I1323">
        <v>4</v>
      </c>
      <c r="J1323">
        <v>32</v>
      </c>
      <c r="K1323" t="s">
        <v>11620</v>
      </c>
      <c r="L1323">
        <v>3</v>
      </c>
      <c r="M1323">
        <v>32</v>
      </c>
      <c r="N1323" t="s">
        <v>11940</v>
      </c>
      <c r="O1323" t="s">
        <v>3412</v>
      </c>
      <c r="P1323" t="s">
        <v>22</v>
      </c>
      <c r="Q1323" t="s">
        <v>37</v>
      </c>
      <c r="S1323" t="s">
        <v>63</v>
      </c>
      <c r="T1323" t="s">
        <v>129</v>
      </c>
      <c r="U1323" t="s">
        <v>5817</v>
      </c>
      <c r="V1323" t="s">
        <v>11622</v>
      </c>
      <c r="X1323" t="str">
        <f>VLOOKUP(pbp!V4073, games!$B$2:$R$40, 3, FALSE)</f>
        <v>2020-11-09T01:20Z</v>
      </c>
      <c r="Y1323">
        <f>VLOOKUP(1*V1323,NFLGames!$H$11:$H$555,1,FALSE)</f>
        <v>401128046</v>
      </c>
      <c r="Z1323">
        <f>VLOOKUP($Y1323, NFLGames!$H$11:$K$555,2,FALSE)</f>
        <v>2019</v>
      </c>
      <c r="AA1323">
        <f>VLOOKUP($Y1323, NFLGames!$H$11:$K$555,3,FALSE)</f>
        <v>8</v>
      </c>
      <c r="AB1323" s="6">
        <f>IF(A1324=0, 0, AH1324-tbl_pbp[[#This Row],[Saints Win %]])</f>
        <v>-1.7000000000000015E-2</v>
      </c>
      <c r="AE1323">
        <f>ABS(tbl_pbp[[#This Row],[play.homeScore]]-tbl_pbp[[#This Row],[play.awayScore]])</f>
        <v>11</v>
      </c>
      <c r="AF1323">
        <f>IF(tbl_pbp[[#This Row],[Play Saints Win % Increase]]&gt;=$AF$4,1,0)</f>
        <v>0</v>
      </c>
      <c r="AG1323" t="str">
        <f>VLOOKUP(tbl_pbp[[#This Row],[gameId]], games!$B$2:$T$40, 9, FALSE)</f>
        <v>arizona-cardinals</v>
      </c>
      <c r="AH1323" s="5">
        <f>IF(tbl_pbp[[#This Row],[AwayTeam]] &lt;&gt; "new-orleans-saints", tbl_pbp[[#This Row],[homeWinPercentage]], 1-tbl_pbp[[#This Row],[homeWinPercentage]])</f>
        <v>0.92200000000000004</v>
      </c>
      <c r="AI1323" s="13">
        <f>tbl_pbp[[#This Row],[Kamara]]*tbl_pbp[[#This Row],[Impactful Play]]</f>
        <v>0</v>
      </c>
      <c r="AJ1323" s="13">
        <f>tbl_pbp[[#This Row],[Thomas]]*tbl_pbp[[#This Row],[Impactful Play]]</f>
        <v>0</v>
      </c>
      <c r="AK1323" s="13" t="str">
        <f>VLOOKUP(tbl_pbp[[#This Row],[Play Saints Win % Increase]], tbl_impact[],3,TRUE)</f>
        <v>Bad (0 to -5%)</v>
      </c>
    </row>
    <row r="1324" spans="1:37">
      <c r="A1324" s="1">
        <v>118</v>
      </c>
      <c r="B1324" s="5">
        <v>0.90500000000000003</v>
      </c>
      <c r="C1324" t="s">
        <v>11941</v>
      </c>
      <c r="D1324">
        <v>0</v>
      </c>
      <c r="E1324">
        <v>0</v>
      </c>
      <c r="F1324">
        <v>3</v>
      </c>
      <c r="G1324">
        <v>17</v>
      </c>
      <c r="H1324">
        <v>9</v>
      </c>
      <c r="I1324">
        <v>4</v>
      </c>
      <c r="J1324">
        <v>32</v>
      </c>
      <c r="K1324" t="s">
        <v>11620</v>
      </c>
      <c r="L1324">
        <v>4</v>
      </c>
      <c r="M1324">
        <v>32</v>
      </c>
      <c r="N1324" t="s">
        <v>11942</v>
      </c>
      <c r="O1324" t="s">
        <v>238</v>
      </c>
      <c r="P1324" t="s">
        <v>187</v>
      </c>
      <c r="Q1324" t="s">
        <v>188</v>
      </c>
      <c r="R1324" t="s">
        <v>189</v>
      </c>
      <c r="S1324" t="s">
        <v>69</v>
      </c>
      <c r="T1324" t="s">
        <v>129</v>
      </c>
      <c r="U1324" t="s">
        <v>11943</v>
      </c>
      <c r="V1324" t="s">
        <v>11622</v>
      </c>
      <c r="X1324" t="str">
        <f>VLOOKUP(pbp!V4074, games!$B$2:$R$40, 3, FALSE)</f>
        <v>2020-11-09T01:20Z</v>
      </c>
      <c r="Y1324">
        <f>VLOOKUP(1*V1324,NFLGames!$H$11:$H$555,1,FALSE)</f>
        <v>401128046</v>
      </c>
      <c r="Z1324">
        <f>VLOOKUP($Y1324, NFLGames!$H$11:$K$555,2,FALSE)</f>
        <v>2019</v>
      </c>
      <c r="AA1324">
        <f>VLOOKUP($Y1324, NFLGames!$H$11:$K$555,3,FALSE)</f>
        <v>8</v>
      </c>
      <c r="AB1324" s="6">
        <f>IF(A1325=0, 0, AH1325-tbl_pbp[[#This Row],[Saints Win %]])</f>
        <v>4.0000000000000036E-3</v>
      </c>
      <c r="AE1324">
        <f>ABS(tbl_pbp[[#This Row],[play.homeScore]]-tbl_pbp[[#This Row],[play.awayScore]])</f>
        <v>8</v>
      </c>
      <c r="AF1324">
        <f>IF(tbl_pbp[[#This Row],[Play Saints Win % Increase]]&gt;=$AF$4,1,0)</f>
        <v>0</v>
      </c>
      <c r="AG1324" t="str">
        <f>VLOOKUP(tbl_pbp[[#This Row],[gameId]], games!$B$2:$T$40, 9, FALSE)</f>
        <v>arizona-cardinals</v>
      </c>
      <c r="AH1324" s="5">
        <f>IF(tbl_pbp[[#This Row],[AwayTeam]] &lt;&gt; "new-orleans-saints", tbl_pbp[[#This Row],[homeWinPercentage]], 1-tbl_pbp[[#This Row],[homeWinPercentage]])</f>
        <v>0.90500000000000003</v>
      </c>
      <c r="AI1324" s="13">
        <f>tbl_pbp[[#This Row],[Kamara]]*tbl_pbp[[#This Row],[Impactful Play]]</f>
        <v>0</v>
      </c>
      <c r="AJ1324" s="13">
        <f>tbl_pbp[[#This Row],[Thomas]]*tbl_pbp[[#This Row],[Impactful Play]]</f>
        <v>0</v>
      </c>
      <c r="AK1324" s="13" t="str">
        <f>VLOOKUP(tbl_pbp[[#This Row],[Play Saints Win % Increase]], tbl_impact[],3,TRUE)</f>
        <v>Scented (0 to +5%)</v>
      </c>
    </row>
    <row r="1325" spans="1:37">
      <c r="A1325" s="1">
        <v>119</v>
      </c>
      <c r="B1325" s="5">
        <v>0.90900000000000003</v>
      </c>
      <c r="C1325" t="s">
        <v>11944</v>
      </c>
      <c r="D1325">
        <v>0</v>
      </c>
      <c r="E1325">
        <v>0</v>
      </c>
      <c r="F1325">
        <v>3</v>
      </c>
      <c r="G1325">
        <v>17</v>
      </c>
      <c r="H1325">
        <v>9</v>
      </c>
      <c r="I1325">
        <v>0</v>
      </c>
      <c r="J1325">
        <v>65</v>
      </c>
      <c r="K1325" t="s">
        <v>11620</v>
      </c>
      <c r="L1325">
        <v>0</v>
      </c>
      <c r="M1325">
        <v>65</v>
      </c>
      <c r="N1325" t="s">
        <v>11945</v>
      </c>
      <c r="O1325" t="s">
        <v>238</v>
      </c>
      <c r="P1325" t="s">
        <v>25</v>
      </c>
      <c r="Q1325" t="s">
        <v>26</v>
      </c>
      <c r="R1325" t="s">
        <v>27</v>
      </c>
      <c r="V1325" t="s">
        <v>11622</v>
      </c>
      <c r="X1325" t="str">
        <f>VLOOKUP(pbp!V4075, games!$B$2:$R$40, 3, FALSE)</f>
        <v>2020-11-09T01:20Z</v>
      </c>
      <c r="Y1325">
        <f>VLOOKUP(1*V1325,NFLGames!$H$11:$H$555,1,FALSE)</f>
        <v>401128046</v>
      </c>
      <c r="Z1325">
        <f>VLOOKUP($Y1325, NFLGames!$H$11:$K$555,2,FALSE)</f>
        <v>2019</v>
      </c>
      <c r="AA1325">
        <f>VLOOKUP($Y1325, NFLGames!$H$11:$K$555,3,FALSE)</f>
        <v>8</v>
      </c>
      <c r="AB1325" s="6">
        <f>IF(A1326=0, 0, AH1326-tbl_pbp[[#This Row],[Saints Win %]])</f>
        <v>1.0000000000000009E-3</v>
      </c>
      <c r="AE1325">
        <f>ABS(tbl_pbp[[#This Row],[play.homeScore]]-tbl_pbp[[#This Row],[play.awayScore]])</f>
        <v>8</v>
      </c>
      <c r="AF1325">
        <f>IF(tbl_pbp[[#This Row],[Play Saints Win % Increase]]&gt;=$AF$4,1,0)</f>
        <v>0</v>
      </c>
      <c r="AG1325" t="str">
        <f>VLOOKUP(tbl_pbp[[#This Row],[gameId]], games!$B$2:$T$40, 9, FALSE)</f>
        <v>arizona-cardinals</v>
      </c>
      <c r="AH1325" s="5">
        <f>IF(tbl_pbp[[#This Row],[AwayTeam]] &lt;&gt; "new-orleans-saints", tbl_pbp[[#This Row],[homeWinPercentage]], 1-tbl_pbp[[#This Row],[homeWinPercentage]])</f>
        <v>0.90900000000000003</v>
      </c>
      <c r="AI1325" s="13">
        <f>tbl_pbp[[#This Row],[Kamara]]*tbl_pbp[[#This Row],[Impactful Play]]</f>
        <v>0</v>
      </c>
      <c r="AJ1325" s="13">
        <f>tbl_pbp[[#This Row],[Thomas]]*tbl_pbp[[#This Row],[Impactful Play]]</f>
        <v>0</v>
      </c>
      <c r="AK1325" s="13" t="str">
        <f>VLOOKUP(tbl_pbp[[#This Row],[Play Saints Win % Increase]], tbl_impact[],3,TRUE)</f>
        <v>Scented (0 to +5%)</v>
      </c>
    </row>
    <row r="1326" spans="1:37">
      <c r="A1326" s="1">
        <v>120</v>
      </c>
      <c r="B1326" s="5">
        <v>0.91</v>
      </c>
      <c r="C1326" t="s">
        <v>11946</v>
      </c>
      <c r="D1326">
        <v>0</v>
      </c>
      <c r="E1326">
        <v>0</v>
      </c>
      <c r="F1326">
        <v>3</v>
      </c>
      <c r="G1326">
        <v>17</v>
      </c>
      <c r="H1326">
        <v>9</v>
      </c>
      <c r="I1326">
        <v>10</v>
      </c>
      <c r="J1326">
        <v>25</v>
      </c>
      <c r="K1326" t="s">
        <v>29</v>
      </c>
      <c r="L1326">
        <v>1</v>
      </c>
      <c r="M1326">
        <v>75</v>
      </c>
      <c r="N1326" t="s">
        <v>11947</v>
      </c>
      <c r="O1326" t="s">
        <v>238</v>
      </c>
      <c r="P1326" t="s">
        <v>45</v>
      </c>
      <c r="Q1326" t="s">
        <v>46</v>
      </c>
      <c r="R1326" t="s">
        <v>47</v>
      </c>
      <c r="S1326" t="s">
        <v>33</v>
      </c>
      <c r="T1326" t="s">
        <v>34</v>
      </c>
      <c r="U1326" t="s">
        <v>35</v>
      </c>
      <c r="V1326" t="s">
        <v>11622</v>
      </c>
      <c r="X1326" t="str">
        <f>VLOOKUP(pbp!V4076, games!$B$2:$R$40, 3, FALSE)</f>
        <v>2020-11-09T01:20Z</v>
      </c>
      <c r="Y1326">
        <f>VLOOKUP(1*V1326,NFLGames!$H$11:$H$555,1,FALSE)</f>
        <v>401128046</v>
      </c>
      <c r="Z1326">
        <f>VLOOKUP($Y1326, NFLGames!$H$11:$K$555,2,FALSE)</f>
        <v>2019</v>
      </c>
      <c r="AA1326">
        <f>VLOOKUP($Y1326, NFLGames!$H$11:$K$555,3,FALSE)</f>
        <v>8</v>
      </c>
      <c r="AB1326" s="6">
        <f>IF(A1327=0, 0, AH1327-tbl_pbp[[#This Row],[Saints Win %]])</f>
        <v>2.6000000000000023E-2</v>
      </c>
      <c r="AE1326">
        <f>ABS(tbl_pbp[[#This Row],[play.homeScore]]-tbl_pbp[[#This Row],[play.awayScore]])</f>
        <v>8</v>
      </c>
      <c r="AF1326">
        <f>IF(tbl_pbp[[#This Row],[Play Saints Win % Increase]]&gt;=$AF$4,1,0)</f>
        <v>0</v>
      </c>
      <c r="AG1326" t="str">
        <f>VLOOKUP(tbl_pbp[[#This Row],[gameId]], games!$B$2:$T$40, 9, FALSE)</f>
        <v>arizona-cardinals</v>
      </c>
      <c r="AH1326" s="5">
        <f>IF(tbl_pbp[[#This Row],[AwayTeam]] &lt;&gt; "new-orleans-saints", tbl_pbp[[#This Row],[homeWinPercentage]], 1-tbl_pbp[[#This Row],[homeWinPercentage]])</f>
        <v>0.91</v>
      </c>
      <c r="AI1326" s="13">
        <f>tbl_pbp[[#This Row],[Kamara]]*tbl_pbp[[#This Row],[Impactful Play]]</f>
        <v>0</v>
      </c>
      <c r="AJ1326" s="13">
        <f>tbl_pbp[[#This Row],[Thomas]]*tbl_pbp[[#This Row],[Impactful Play]]</f>
        <v>0</v>
      </c>
      <c r="AK1326" s="13" t="str">
        <f>VLOOKUP(tbl_pbp[[#This Row],[Play Saints Win % Increase]], tbl_impact[],3,TRUE)</f>
        <v>Scented (0 to +5%)</v>
      </c>
    </row>
    <row r="1327" spans="1:37">
      <c r="A1327" s="1">
        <v>121</v>
      </c>
      <c r="B1327" s="5">
        <v>0.93600000000000005</v>
      </c>
      <c r="C1327" t="s">
        <v>11948</v>
      </c>
      <c r="D1327">
        <v>0</v>
      </c>
      <c r="E1327">
        <v>0</v>
      </c>
      <c r="F1327">
        <v>3</v>
      </c>
      <c r="G1327">
        <v>17</v>
      </c>
      <c r="H1327">
        <v>9</v>
      </c>
      <c r="I1327">
        <v>9</v>
      </c>
      <c r="J1327">
        <v>26</v>
      </c>
      <c r="K1327" t="s">
        <v>29</v>
      </c>
      <c r="L1327">
        <v>2</v>
      </c>
      <c r="M1327">
        <v>74</v>
      </c>
      <c r="N1327" t="s">
        <v>11949</v>
      </c>
      <c r="O1327" t="s">
        <v>356</v>
      </c>
      <c r="P1327" t="s">
        <v>30</v>
      </c>
      <c r="Q1327" t="s">
        <v>31</v>
      </c>
      <c r="R1327" t="s">
        <v>32</v>
      </c>
      <c r="S1327" t="s">
        <v>210</v>
      </c>
      <c r="T1327" t="s">
        <v>221</v>
      </c>
      <c r="U1327" t="s">
        <v>2581</v>
      </c>
      <c r="V1327" t="s">
        <v>11622</v>
      </c>
      <c r="X1327" t="str">
        <f>VLOOKUP(pbp!V4077, games!$B$2:$R$40, 3, FALSE)</f>
        <v>2020-11-09T01:20Z</v>
      </c>
      <c r="Y1327">
        <f>VLOOKUP(1*V1327,NFLGames!$H$11:$H$555,1,FALSE)</f>
        <v>401128046</v>
      </c>
      <c r="Z1327">
        <f>VLOOKUP($Y1327, NFLGames!$H$11:$K$555,2,FALSE)</f>
        <v>2019</v>
      </c>
      <c r="AA1327">
        <f>VLOOKUP($Y1327, NFLGames!$H$11:$K$555,3,FALSE)</f>
        <v>8</v>
      </c>
      <c r="AB1327" s="6">
        <f>IF(A1328=0, 0, AH1328-tbl_pbp[[#This Row],[Saints Win %]])</f>
        <v>-1.0000000000000009E-2</v>
      </c>
      <c r="AE1327">
        <f>ABS(tbl_pbp[[#This Row],[play.homeScore]]-tbl_pbp[[#This Row],[play.awayScore]])</f>
        <v>8</v>
      </c>
      <c r="AF1327">
        <f>IF(tbl_pbp[[#This Row],[Play Saints Win % Increase]]&gt;=$AF$4,1,0)</f>
        <v>0</v>
      </c>
      <c r="AG1327" t="str">
        <f>VLOOKUP(tbl_pbp[[#This Row],[gameId]], games!$B$2:$T$40, 9, FALSE)</f>
        <v>arizona-cardinals</v>
      </c>
      <c r="AH1327" s="5">
        <f>IF(tbl_pbp[[#This Row],[AwayTeam]] &lt;&gt; "new-orleans-saints", tbl_pbp[[#This Row],[homeWinPercentage]], 1-tbl_pbp[[#This Row],[homeWinPercentage]])</f>
        <v>0.93600000000000005</v>
      </c>
      <c r="AI1327" s="13">
        <f>tbl_pbp[[#This Row],[Kamara]]*tbl_pbp[[#This Row],[Impactful Play]]</f>
        <v>0</v>
      </c>
      <c r="AJ1327" s="13">
        <f>tbl_pbp[[#This Row],[Thomas]]*tbl_pbp[[#This Row],[Impactful Play]]</f>
        <v>0</v>
      </c>
      <c r="AK1327" s="13" t="str">
        <f>VLOOKUP(tbl_pbp[[#This Row],[Play Saints Win % Increase]], tbl_impact[],3,TRUE)</f>
        <v>Bad (0 to -5%)</v>
      </c>
    </row>
    <row r="1328" spans="1:37">
      <c r="A1328" s="1">
        <v>122</v>
      </c>
      <c r="B1328" s="5">
        <v>0.92600000000000005</v>
      </c>
      <c r="C1328" t="s">
        <v>11950</v>
      </c>
      <c r="D1328">
        <v>0</v>
      </c>
      <c r="E1328">
        <v>0</v>
      </c>
      <c r="F1328">
        <v>3</v>
      </c>
      <c r="G1328">
        <v>17</v>
      </c>
      <c r="H1328">
        <v>9</v>
      </c>
      <c r="I1328">
        <v>10</v>
      </c>
      <c r="J1328">
        <v>54</v>
      </c>
      <c r="K1328" t="s">
        <v>29</v>
      </c>
      <c r="L1328">
        <v>1</v>
      </c>
      <c r="M1328">
        <v>46</v>
      </c>
      <c r="N1328" t="s">
        <v>11951</v>
      </c>
      <c r="O1328" t="s">
        <v>2002</v>
      </c>
      <c r="P1328" t="s">
        <v>45</v>
      </c>
      <c r="Q1328" t="s">
        <v>46</v>
      </c>
      <c r="R1328" t="s">
        <v>47</v>
      </c>
      <c r="S1328" t="s">
        <v>33</v>
      </c>
      <c r="T1328" t="s">
        <v>11691</v>
      </c>
      <c r="U1328" t="s">
        <v>11886</v>
      </c>
      <c r="V1328" t="s">
        <v>11622</v>
      </c>
      <c r="X1328" t="str">
        <f>VLOOKUP(pbp!V4078, games!$B$2:$R$40, 3, FALSE)</f>
        <v>2020-11-09T01:20Z</v>
      </c>
      <c r="Y1328">
        <f>VLOOKUP(1*V1328,NFLGames!$H$11:$H$555,1,FALSE)</f>
        <v>401128046</v>
      </c>
      <c r="Z1328">
        <f>VLOOKUP($Y1328, NFLGames!$H$11:$K$555,2,FALSE)</f>
        <v>2019</v>
      </c>
      <c r="AA1328">
        <f>VLOOKUP($Y1328, NFLGames!$H$11:$K$555,3,FALSE)</f>
        <v>8</v>
      </c>
      <c r="AB1328" s="6">
        <f>IF(A1329=0, 0, AH1329-tbl_pbp[[#This Row],[Saints Win %]])</f>
        <v>0</v>
      </c>
      <c r="AE1328">
        <f>ABS(tbl_pbp[[#This Row],[play.homeScore]]-tbl_pbp[[#This Row],[play.awayScore]])</f>
        <v>8</v>
      </c>
      <c r="AF1328">
        <f>IF(tbl_pbp[[#This Row],[Play Saints Win % Increase]]&gt;=$AF$4,1,0)</f>
        <v>0</v>
      </c>
      <c r="AG1328" t="str">
        <f>VLOOKUP(tbl_pbp[[#This Row],[gameId]], games!$B$2:$T$40, 9, FALSE)</f>
        <v>arizona-cardinals</v>
      </c>
      <c r="AH1328" s="5">
        <f>IF(tbl_pbp[[#This Row],[AwayTeam]] &lt;&gt; "new-orleans-saints", tbl_pbp[[#This Row],[homeWinPercentage]], 1-tbl_pbp[[#This Row],[homeWinPercentage]])</f>
        <v>0.92600000000000005</v>
      </c>
      <c r="AI1328" s="13">
        <f>tbl_pbp[[#This Row],[Kamara]]*tbl_pbp[[#This Row],[Impactful Play]]</f>
        <v>0</v>
      </c>
      <c r="AJ1328" s="13">
        <f>tbl_pbp[[#This Row],[Thomas]]*tbl_pbp[[#This Row],[Impactful Play]]</f>
        <v>0</v>
      </c>
      <c r="AK1328" s="13" t="str">
        <f>VLOOKUP(tbl_pbp[[#This Row],[Play Saints Win % Increase]], tbl_impact[],3,TRUE)</f>
        <v>Scented (0 to +5%)</v>
      </c>
    </row>
    <row r="1329" spans="1:37">
      <c r="A1329" s="1">
        <v>123</v>
      </c>
      <c r="B1329" s="5">
        <v>0.92600000000000005</v>
      </c>
      <c r="C1329" t="s">
        <v>11952</v>
      </c>
      <c r="D1329">
        <v>0</v>
      </c>
      <c r="E1329">
        <v>0</v>
      </c>
      <c r="F1329">
        <v>3</v>
      </c>
      <c r="G1329">
        <v>17</v>
      </c>
      <c r="H1329">
        <v>9</v>
      </c>
      <c r="I1329">
        <v>0</v>
      </c>
      <c r="J1329">
        <v>56</v>
      </c>
      <c r="L1329">
        <v>2</v>
      </c>
      <c r="M1329">
        <v>44</v>
      </c>
      <c r="N1329" t="s">
        <v>306</v>
      </c>
      <c r="O1329" t="s">
        <v>143</v>
      </c>
      <c r="P1329" t="s">
        <v>144</v>
      </c>
      <c r="Q1329" t="s">
        <v>145</v>
      </c>
      <c r="R1329" t="s">
        <v>146</v>
      </c>
      <c r="V1329" t="s">
        <v>11622</v>
      </c>
      <c r="X1329" t="str">
        <f>VLOOKUP(pbp!V4079, games!$B$2:$R$40, 3, FALSE)</f>
        <v>2020-11-09T01:20Z</v>
      </c>
      <c r="Y1329">
        <f>VLOOKUP(1*V1329,NFLGames!$H$11:$H$555,1,FALSE)</f>
        <v>401128046</v>
      </c>
      <c r="Z1329">
        <f>VLOOKUP($Y1329, NFLGames!$H$11:$K$555,2,FALSE)</f>
        <v>2019</v>
      </c>
      <c r="AA1329">
        <f>VLOOKUP($Y1329, NFLGames!$H$11:$K$555,3,FALSE)</f>
        <v>8</v>
      </c>
      <c r="AB1329" s="6">
        <f>IF(A1330=0, 0, AH1330-tbl_pbp[[#This Row],[Saints Win %]])</f>
        <v>-5.4000000000000048E-2</v>
      </c>
      <c r="AE1329">
        <f>ABS(tbl_pbp[[#This Row],[play.homeScore]]-tbl_pbp[[#This Row],[play.awayScore]])</f>
        <v>8</v>
      </c>
      <c r="AF1329">
        <f>IF(tbl_pbp[[#This Row],[Play Saints Win % Increase]]&gt;=$AF$4,1,0)</f>
        <v>0</v>
      </c>
      <c r="AG1329" t="str">
        <f>VLOOKUP(tbl_pbp[[#This Row],[gameId]], games!$B$2:$T$40, 9, FALSE)</f>
        <v>arizona-cardinals</v>
      </c>
      <c r="AH1329" s="5">
        <f>IF(tbl_pbp[[#This Row],[AwayTeam]] &lt;&gt; "new-orleans-saints", tbl_pbp[[#This Row],[homeWinPercentage]], 1-tbl_pbp[[#This Row],[homeWinPercentage]])</f>
        <v>0.92600000000000005</v>
      </c>
      <c r="AI1329" s="13">
        <f>tbl_pbp[[#This Row],[Kamara]]*tbl_pbp[[#This Row],[Impactful Play]]</f>
        <v>0</v>
      </c>
      <c r="AJ1329" s="13">
        <f>tbl_pbp[[#This Row],[Thomas]]*tbl_pbp[[#This Row],[Impactful Play]]</f>
        <v>0</v>
      </c>
      <c r="AK1329" s="13" t="str">
        <f>VLOOKUP(tbl_pbp[[#This Row],[Play Saints Win % Increase]], tbl_impact[],3,TRUE)</f>
        <v>Smelly (worse than-5% -&gt; -10%)</v>
      </c>
    </row>
    <row r="1330" spans="1:37">
      <c r="A1330" s="1">
        <v>124</v>
      </c>
      <c r="B1330" s="5">
        <v>0.872</v>
      </c>
      <c r="C1330" t="s">
        <v>11953</v>
      </c>
      <c r="D1330">
        <v>0</v>
      </c>
      <c r="E1330">
        <v>0</v>
      </c>
      <c r="F1330">
        <v>4</v>
      </c>
      <c r="G1330">
        <v>17</v>
      </c>
      <c r="H1330">
        <v>9</v>
      </c>
      <c r="I1330">
        <v>8</v>
      </c>
      <c r="J1330">
        <v>56</v>
      </c>
      <c r="K1330" t="s">
        <v>29</v>
      </c>
      <c r="L1330">
        <v>2</v>
      </c>
      <c r="M1330">
        <v>44</v>
      </c>
      <c r="N1330" t="s">
        <v>11954</v>
      </c>
      <c r="O1330" t="s">
        <v>24</v>
      </c>
      <c r="P1330" t="s">
        <v>30</v>
      </c>
      <c r="Q1330" t="s">
        <v>31</v>
      </c>
      <c r="R1330" t="s">
        <v>32</v>
      </c>
      <c r="S1330" t="s">
        <v>73</v>
      </c>
      <c r="T1330" t="s">
        <v>11649</v>
      </c>
      <c r="U1330" t="s">
        <v>11955</v>
      </c>
      <c r="V1330" t="s">
        <v>11622</v>
      </c>
      <c r="X1330" t="str">
        <f>VLOOKUP(pbp!V4080, games!$B$2:$R$40, 3, FALSE)</f>
        <v>2020-11-09T01:20Z</v>
      </c>
      <c r="Y1330">
        <f>VLOOKUP(1*V1330,NFLGames!$H$11:$H$555,1,FALSE)</f>
        <v>401128046</v>
      </c>
      <c r="Z1330">
        <f>VLOOKUP($Y1330, NFLGames!$H$11:$K$555,2,FALSE)</f>
        <v>2019</v>
      </c>
      <c r="AA1330">
        <f>VLOOKUP($Y1330, NFLGames!$H$11:$K$555,3,FALSE)</f>
        <v>8</v>
      </c>
      <c r="AB1330" s="6">
        <f>IF(A1331=0, 0, AH1331-tbl_pbp[[#This Row],[Saints Win %]])</f>
        <v>9.5999999999999974E-2</v>
      </c>
      <c r="AE1330">
        <f>ABS(tbl_pbp[[#This Row],[play.homeScore]]-tbl_pbp[[#This Row],[play.awayScore]])</f>
        <v>8</v>
      </c>
      <c r="AF1330">
        <f>IF(tbl_pbp[[#This Row],[Play Saints Win % Increase]]&gt;=$AF$4,1,0)</f>
        <v>0</v>
      </c>
      <c r="AG1330" t="str">
        <f>VLOOKUP(tbl_pbp[[#This Row],[gameId]], games!$B$2:$T$40, 9, FALSE)</f>
        <v>arizona-cardinals</v>
      </c>
      <c r="AH1330" s="5">
        <f>IF(tbl_pbp[[#This Row],[AwayTeam]] &lt;&gt; "new-orleans-saints", tbl_pbp[[#This Row],[homeWinPercentage]], 1-tbl_pbp[[#This Row],[homeWinPercentage]])</f>
        <v>0.872</v>
      </c>
      <c r="AI1330" s="13">
        <f>tbl_pbp[[#This Row],[Kamara]]*tbl_pbp[[#This Row],[Impactful Play]]</f>
        <v>0</v>
      </c>
      <c r="AJ1330" s="13">
        <f>tbl_pbp[[#This Row],[Thomas]]*tbl_pbp[[#This Row],[Impactful Play]]</f>
        <v>0</v>
      </c>
      <c r="AK1330" s="13" t="str">
        <f>VLOOKUP(tbl_pbp[[#This Row],[Play Saints Win % Increase]], tbl_impact[],3,TRUE)</f>
        <v>Perfumed (5 to + 10%)</v>
      </c>
    </row>
    <row r="1331" spans="1:37">
      <c r="A1331" s="1">
        <v>125</v>
      </c>
      <c r="B1331" s="5">
        <v>0.96799999999999997</v>
      </c>
      <c r="C1331" t="s">
        <v>11956</v>
      </c>
      <c r="D1331">
        <v>0</v>
      </c>
      <c r="E1331">
        <v>0</v>
      </c>
      <c r="F1331">
        <v>4</v>
      </c>
      <c r="G1331">
        <v>17</v>
      </c>
      <c r="H1331">
        <v>9</v>
      </c>
      <c r="I1331">
        <v>1</v>
      </c>
      <c r="J1331">
        <v>63</v>
      </c>
      <c r="K1331" t="s">
        <v>29</v>
      </c>
      <c r="L1331">
        <v>3</v>
      </c>
      <c r="M1331">
        <v>37</v>
      </c>
      <c r="N1331" t="s">
        <v>11957</v>
      </c>
      <c r="O1331" t="s">
        <v>1493</v>
      </c>
      <c r="P1331" t="s">
        <v>30</v>
      </c>
      <c r="Q1331" t="s">
        <v>31</v>
      </c>
      <c r="R1331" t="s">
        <v>32</v>
      </c>
      <c r="S1331" t="s">
        <v>54</v>
      </c>
      <c r="T1331" t="s">
        <v>11653</v>
      </c>
      <c r="U1331" t="s">
        <v>11958</v>
      </c>
      <c r="V1331" t="s">
        <v>11622</v>
      </c>
      <c r="X1331" t="str">
        <f>VLOOKUP(pbp!V4081, games!$B$2:$R$40, 3, FALSE)</f>
        <v>2020-11-09T01:20Z</v>
      </c>
      <c r="Y1331">
        <f>VLOOKUP(1*V1331,NFLGames!$H$11:$H$555,1,FALSE)</f>
        <v>401128046</v>
      </c>
      <c r="Z1331">
        <f>VLOOKUP($Y1331, NFLGames!$H$11:$K$555,2,FALSE)</f>
        <v>2019</v>
      </c>
      <c r="AA1331">
        <f>VLOOKUP($Y1331, NFLGames!$H$11:$K$555,3,FALSE)</f>
        <v>8</v>
      </c>
      <c r="AB1331" s="6">
        <f>IF(A1332=0, 0, AH1332-tbl_pbp[[#This Row],[Saints Win %]])</f>
        <v>1.2000000000000011E-2</v>
      </c>
      <c r="AE1331">
        <f>ABS(tbl_pbp[[#This Row],[play.homeScore]]-tbl_pbp[[#This Row],[play.awayScore]])</f>
        <v>8</v>
      </c>
      <c r="AF1331">
        <f>IF(tbl_pbp[[#This Row],[Play Saints Win % Increase]]&gt;=$AF$4,1,0)</f>
        <v>0</v>
      </c>
      <c r="AG1331" t="str">
        <f>VLOOKUP(tbl_pbp[[#This Row],[gameId]], games!$B$2:$T$40, 9, FALSE)</f>
        <v>arizona-cardinals</v>
      </c>
      <c r="AH1331" s="5">
        <f>IF(tbl_pbp[[#This Row],[AwayTeam]] &lt;&gt; "new-orleans-saints", tbl_pbp[[#This Row],[homeWinPercentage]], 1-tbl_pbp[[#This Row],[homeWinPercentage]])</f>
        <v>0.96799999999999997</v>
      </c>
      <c r="AI1331" s="13">
        <f>tbl_pbp[[#This Row],[Kamara]]*tbl_pbp[[#This Row],[Impactful Play]]</f>
        <v>0</v>
      </c>
      <c r="AJ1331" s="13">
        <f>tbl_pbp[[#This Row],[Thomas]]*tbl_pbp[[#This Row],[Impactful Play]]</f>
        <v>0</v>
      </c>
      <c r="AK1331" s="13" t="str">
        <f>VLOOKUP(tbl_pbp[[#This Row],[Play Saints Win % Increase]], tbl_impact[],3,TRUE)</f>
        <v>Scented (0 to +5%)</v>
      </c>
    </row>
    <row r="1332" spans="1:37">
      <c r="A1332" s="1">
        <v>126</v>
      </c>
      <c r="B1332" s="5">
        <v>0.98</v>
      </c>
      <c r="C1332" t="s">
        <v>11959</v>
      </c>
      <c r="D1332">
        <v>0</v>
      </c>
      <c r="E1332">
        <v>0</v>
      </c>
      <c r="F1332">
        <v>4</v>
      </c>
      <c r="G1332">
        <v>17</v>
      </c>
      <c r="H1332">
        <v>9</v>
      </c>
      <c r="I1332">
        <v>8</v>
      </c>
      <c r="J1332">
        <v>92</v>
      </c>
      <c r="K1332" t="s">
        <v>29</v>
      </c>
      <c r="L1332">
        <v>1</v>
      </c>
      <c r="M1332">
        <v>8</v>
      </c>
      <c r="N1332" t="s">
        <v>11960</v>
      </c>
      <c r="O1332" t="s">
        <v>1500</v>
      </c>
      <c r="P1332" t="s">
        <v>45</v>
      </c>
      <c r="Q1332" t="s">
        <v>46</v>
      </c>
      <c r="R1332" t="s">
        <v>47</v>
      </c>
      <c r="S1332" t="s">
        <v>283</v>
      </c>
      <c r="T1332" t="s">
        <v>11756</v>
      </c>
      <c r="U1332" t="s">
        <v>11757</v>
      </c>
      <c r="V1332" t="s">
        <v>11622</v>
      </c>
      <c r="X1332" t="str">
        <f>VLOOKUP(pbp!V4082, games!$B$2:$R$40, 3, FALSE)</f>
        <v>2020-11-09T01:20Z</v>
      </c>
      <c r="Y1332">
        <f>VLOOKUP(1*V1332,NFLGames!$H$11:$H$555,1,FALSE)</f>
        <v>401128046</v>
      </c>
      <c r="Z1332">
        <f>VLOOKUP($Y1332, NFLGames!$H$11:$K$555,2,FALSE)</f>
        <v>2019</v>
      </c>
      <c r="AA1332">
        <f>VLOOKUP($Y1332, NFLGames!$H$11:$K$555,3,FALSE)</f>
        <v>8</v>
      </c>
      <c r="AB1332" s="6">
        <f>IF(A1333=0, 0, AH1333-tbl_pbp[[#This Row],[Saints Win %]])</f>
        <v>7.0000000000000062E-3</v>
      </c>
      <c r="AE1332">
        <f>ABS(tbl_pbp[[#This Row],[play.homeScore]]-tbl_pbp[[#This Row],[play.awayScore]])</f>
        <v>8</v>
      </c>
      <c r="AF1332">
        <f>IF(tbl_pbp[[#This Row],[Play Saints Win % Increase]]&gt;=$AF$4,1,0)</f>
        <v>0</v>
      </c>
      <c r="AG1332" t="str">
        <f>VLOOKUP(tbl_pbp[[#This Row],[gameId]], games!$B$2:$T$40, 9, FALSE)</f>
        <v>arizona-cardinals</v>
      </c>
      <c r="AH1332" s="5">
        <f>IF(tbl_pbp[[#This Row],[AwayTeam]] &lt;&gt; "new-orleans-saints", tbl_pbp[[#This Row],[homeWinPercentage]], 1-tbl_pbp[[#This Row],[homeWinPercentage]])</f>
        <v>0.98</v>
      </c>
      <c r="AI1332" s="13">
        <f>tbl_pbp[[#This Row],[Kamara]]*tbl_pbp[[#This Row],[Impactful Play]]</f>
        <v>0</v>
      </c>
      <c r="AJ1332" s="13">
        <f>tbl_pbp[[#This Row],[Thomas]]*tbl_pbp[[#This Row],[Impactful Play]]</f>
        <v>0</v>
      </c>
      <c r="AK1332" s="13" t="str">
        <f>VLOOKUP(tbl_pbp[[#This Row],[Play Saints Win % Increase]], tbl_impact[],3,TRUE)</f>
        <v>Scented (0 to +5%)</v>
      </c>
    </row>
    <row r="1333" spans="1:37">
      <c r="A1333" s="1">
        <v>127</v>
      </c>
      <c r="B1333" s="5">
        <v>0.98699999999999999</v>
      </c>
      <c r="C1333" t="s">
        <v>11961</v>
      </c>
      <c r="D1333">
        <v>0</v>
      </c>
      <c r="E1333">
        <v>0</v>
      </c>
      <c r="F1333">
        <v>4</v>
      </c>
      <c r="G1333">
        <v>24</v>
      </c>
      <c r="H1333">
        <v>9</v>
      </c>
      <c r="I1333">
        <v>5</v>
      </c>
      <c r="J1333">
        <v>95</v>
      </c>
      <c r="K1333" t="s">
        <v>29</v>
      </c>
      <c r="L1333">
        <v>2</v>
      </c>
      <c r="M1333">
        <v>5</v>
      </c>
      <c r="N1333" t="s">
        <v>11962</v>
      </c>
      <c r="O1333" t="s">
        <v>6994</v>
      </c>
      <c r="P1333" t="s">
        <v>103</v>
      </c>
      <c r="Q1333" t="s">
        <v>104</v>
      </c>
      <c r="R1333" t="s">
        <v>105</v>
      </c>
      <c r="S1333" t="s">
        <v>286</v>
      </c>
      <c r="T1333" t="s">
        <v>11963</v>
      </c>
      <c r="U1333" t="s">
        <v>11964</v>
      </c>
      <c r="V1333" t="s">
        <v>11622</v>
      </c>
      <c r="X1333" t="str">
        <f>VLOOKUP(pbp!V4083, games!$B$2:$R$40, 3, FALSE)</f>
        <v>2020-11-09T01:20Z</v>
      </c>
      <c r="Y1333">
        <f>VLOOKUP(1*V1333,NFLGames!$H$11:$H$555,1,FALSE)</f>
        <v>401128046</v>
      </c>
      <c r="Z1333">
        <f>VLOOKUP($Y1333, NFLGames!$H$11:$K$555,2,FALSE)</f>
        <v>2019</v>
      </c>
      <c r="AA1333">
        <f>VLOOKUP($Y1333, NFLGames!$H$11:$K$555,3,FALSE)</f>
        <v>8</v>
      </c>
      <c r="AB1333" s="6">
        <f>IF(A1334=0, 0, AH1334-tbl_pbp[[#This Row],[Saints Win %]])</f>
        <v>-1.0000000000000009E-3</v>
      </c>
      <c r="AE1333">
        <f>ABS(tbl_pbp[[#This Row],[play.homeScore]]-tbl_pbp[[#This Row],[play.awayScore]])</f>
        <v>15</v>
      </c>
      <c r="AF1333">
        <f>IF(tbl_pbp[[#This Row],[Play Saints Win % Increase]]&gt;=$AF$4,1,0)</f>
        <v>0</v>
      </c>
      <c r="AG1333" t="str">
        <f>VLOOKUP(tbl_pbp[[#This Row],[gameId]], games!$B$2:$T$40, 9, FALSE)</f>
        <v>arizona-cardinals</v>
      </c>
      <c r="AH1333" s="5">
        <f>IF(tbl_pbp[[#This Row],[AwayTeam]] &lt;&gt; "new-orleans-saints", tbl_pbp[[#This Row],[homeWinPercentage]], 1-tbl_pbp[[#This Row],[homeWinPercentage]])</f>
        <v>0.98699999999999999</v>
      </c>
      <c r="AI1333" s="13">
        <f>tbl_pbp[[#This Row],[Kamara]]*tbl_pbp[[#This Row],[Impactful Play]]</f>
        <v>0</v>
      </c>
      <c r="AJ1333" s="13">
        <f>tbl_pbp[[#This Row],[Thomas]]*tbl_pbp[[#This Row],[Impactful Play]]</f>
        <v>0</v>
      </c>
      <c r="AK1333" s="13" t="str">
        <f>VLOOKUP(tbl_pbp[[#This Row],[Play Saints Win % Increase]], tbl_impact[],3,TRUE)</f>
        <v>Bad (0 to -5%)</v>
      </c>
    </row>
    <row r="1334" spans="1:37">
      <c r="A1334" s="1">
        <v>128</v>
      </c>
      <c r="B1334" s="5">
        <v>0.98599999999999999</v>
      </c>
      <c r="C1334" t="s">
        <v>11965</v>
      </c>
      <c r="D1334">
        <v>0</v>
      </c>
      <c r="E1334">
        <v>0</v>
      </c>
      <c r="F1334">
        <v>4</v>
      </c>
      <c r="G1334">
        <v>24</v>
      </c>
      <c r="H1334">
        <v>9</v>
      </c>
      <c r="I1334">
        <v>0</v>
      </c>
      <c r="J1334">
        <v>35</v>
      </c>
      <c r="K1334" t="s">
        <v>29</v>
      </c>
      <c r="L1334">
        <v>0</v>
      </c>
      <c r="M1334">
        <v>65</v>
      </c>
      <c r="N1334" t="s">
        <v>288</v>
      </c>
      <c r="O1334" t="s">
        <v>6994</v>
      </c>
      <c r="P1334" t="s">
        <v>25</v>
      </c>
      <c r="Q1334" t="s">
        <v>26</v>
      </c>
      <c r="R1334" t="s">
        <v>27</v>
      </c>
      <c r="V1334" t="s">
        <v>11622</v>
      </c>
      <c r="X1334" t="str">
        <f>VLOOKUP(pbp!V4084, games!$B$2:$R$40, 3, FALSE)</f>
        <v>2020-11-09T01:20Z</v>
      </c>
      <c r="Y1334">
        <f>VLOOKUP(1*V1334,NFLGames!$H$11:$H$555,1,FALSE)</f>
        <v>401128046</v>
      </c>
      <c r="Z1334">
        <f>VLOOKUP($Y1334, NFLGames!$H$11:$K$555,2,FALSE)</f>
        <v>2019</v>
      </c>
      <c r="AA1334">
        <f>VLOOKUP($Y1334, NFLGames!$H$11:$K$555,3,FALSE)</f>
        <v>8</v>
      </c>
      <c r="AB1334" s="6">
        <f>IF(A1335=0, 0, AH1335-tbl_pbp[[#This Row],[Saints Win %]])</f>
        <v>7.0000000000000062E-3</v>
      </c>
      <c r="AE1334">
        <f>ABS(tbl_pbp[[#This Row],[play.homeScore]]-tbl_pbp[[#This Row],[play.awayScore]])</f>
        <v>15</v>
      </c>
      <c r="AF1334">
        <f>IF(tbl_pbp[[#This Row],[Play Saints Win % Increase]]&gt;=$AF$4,1,0)</f>
        <v>0</v>
      </c>
      <c r="AG1334" t="str">
        <f>VLOOKUP(tbl_pbp[[#This Row],[gameId]], games!$B$2:$T$40, 9, FALSE)</f>
        <v>arizona-cardinals</v>
      </c>
      <c r="AH1334" s="5">
        <f>IF(tbl_pbp[[#This Row],[AwayTeam]] &lt;&gt; "new-orleans-saints", tbl_pbp[[#This Row],[homeWinPercentage]], 1-tbl_pbp[[#This Row],[homeWinPercentage]])</f>
        <v>0.98599999999999999</v>
      </c>
      <c r="AI1334" s="13">
        <f>tbl_pbp[[#This Row],[Kamara]]*tbl_pbp[[#This Row],[Impactful Play]]</f>
        <v>0</v>
      </c>
      <c r="AJ1334" s="13">
        <f>tbl_pbp[[#This Row],[Thomas]]*tbl_pbp[[#This Row],[Impactful Play]]</f>
        <v>0</v>
      </c>
      <c r="AK1334" s="13" t="str">
        <f>VLOOKUP(tbl_pbp[[#This Row],[Play Saints Win % Increase]], tbl_impact[],3,TRUE)</f>
        <v>Scented (0 to +5%)</v>
      </c>
    </row>
    <row r="1335" spans="1:37">
      <c r="A1335" s="1">
        <v>129</v>
      </c>
      <c r="B1335" s="5">
        <v>0.99299999999999999</v>
      </c>
      <c r="C1335" t="s">
        <v>11966</v>
      </c>
      <c r="D1335">
        <v>0</v>
      </c>
      <c r="E1335">
        <v>0</v>
      </c>
      <c r="F1335">
        <v>4</v>
      </c>
      <c r="G1335">
        <v>24</v>
      </c>
      <c r="H1335">
        <v>9</v>
      </c>
      <c r="I1335">
        <v>10</v>
      </c>
      <c r="J1335">
        <v>75</v>
      </c>
      <c r="K1335" t="s">
        <v>11620</v>
      </c>
      <c r="L1335">
        <v>1</v>
      </c>
      <c r="M1335">
        <v>75</v>
      </c>
      <c r="N1335" t="s">
        <v>11967</v>
      </c>
      <c r="O1335" t="s">
        <v>6994</v>
      </c>
      <c r="P1335" t="s">
        <v>266</v>
      </c>
      <c r="Q1335" t="s">
        <v>267</v>
      </c>
      <c r="S1335" t="s">
        <v>33</v>
      </c>
      <c r="T1335" t="s">
        <v>11726</v>
      </c>
      <c r="U1335" t="s">
        <v>11727</v>
      </c>
      <c r="V1335" t="s">
        <v>11622</v>
      </c>
      <c r="X1335" t="str">
        <f>VLOOKUP(pbp!V4085, games!$B$2:$R$40, 3, FALSE)</f>
        <v>2020-11-09T01:20Z</v>
      </c>
      <c r="Y1335">
        <f>VLOOKUP(1*V1335,NFLGames!$H$11:$H$555,1,FALSE)</f>
        <v>401128046</v>
      </c>
      <c r="Z1335">
        <f>VLOOKUP($Y1335, NFLGames!$H$11:$K$555,2,FALSE)</f>
        <v>2019</v>
      </c>
      <c r="AA1335">
        <f>VLOOKUP($Y1335, NFLGames!$H$11:$K$555,3,FALSE)</f>
        <v>8</v>
      </c>
      <c r="AB1335" s="6">
        <f>IF(A1336=0, 0, AH1336-tbl_pbp[[#This Row],[Saints Win %]])</f>
        <v>-3.0000000000000027E-3</v>
      </c>
      <c r="AE1335">
        <f>ABS(tbl_pbp[[#This Row],[play.homeScore]]-tbl_pbp[[#This Row],[play.awayScore]])</f>
        <v>15</v>
      </c>
      <c r="AF1335">
        <f>IF(tbl_pbp[[#This Row],[Play Saints Win % Increase]]&gt;=$AF$4,1,0)</f>
        <v>0</v>
      </c>
      <c r="AG1335" t="str">
        <f>VLOOKUP(tbl_pbp[[#This Row],[gameId]], games!$B$2:$T$40, 9, FALSE)</f>
        <v>arizona-cardinals</v>
      </c>
      <c r="AH1335" s="5">
        <f>IF(tbl_pbp[[#This Row],[AwayTeam]] &lt;&gt; "new-orleans-saints", tbl_pbp[[#This Row],[homeWinPercentage]], 1-tbl_pbp[[#This Row],[homeWinPercentage]])</f>
        <v>0.99299999999999999</v>
      </c>
      <c r="AI1335" s="13">
        <f>tbl_pbp[[#This Row],[Kamara]]*tbl_pbp[[#This Row],[Impactful Play]]</f>
        <v>0</v>
      </c>
      <c r="AJ1335" s="13">
        <f>tbl_pbp[[#This Row],[Thomas]]*tbl_pbp[[#This Row],[Impactful Play]]</f>
        <v>0</v>
      </c>
      <c r="AK1335" s="13" t="str">
        <f>VLOOKUP(tbl_pbp[[#This Row],[Play Saints Win % Increase]], tbl_impact[],3,TRUE)</f>
        <v>Bad (0 to -5%)</v>
      </c>
    </row>
    <row r="1336" spans="1:37">
      <c r="A1336" s="1">
        <v>130</v>
      </c>
      <c r="B1336" s="5">
        <v>0.99</v>
      </c>
      <c r="C1336" t="s">
        <v>11968</v>
      </c>
      <c r="D1336">
        <v>0</v>
      </c>
      <c r="E1336">
        <v>0</v>
      </c>
      <c r="F1336">
        <v>4</v>
      </c>
      <c r="G1336">
        <v>24</v>
      </c>
      <c r="H1336">
        <v>9</v>
      </c>
      <c r="I1336">
        <v>20</v>
      </c>
      <c r="J1336">
        <v>85</v>
      </c>
      <c r="K1336" t="s">
        <v>11620</v>
      </c>
      <c r="L1336">
        <v>2</v>
      </c>
      <c r="M1336">
        <v>85</v>
      </c>
      <c r="N1336" t="s">
        <v>11969</v>
      </c>
      <c r="O1336" t="s">
        <v>5748</v>
      </c>
      <c r="P1336" t="s">
        <v>30</v>
      </c>
      <c r="Q1336" t="s">
        <v>31</v>
      </c>
      <c r="R1336" t="s">
        <v>32</v>
      </c>
      <c r="S1336" t="s">
        <v>847</v>
      </c>
      <c r="T1336" t="s">
        <v>11916</v>
      </c>
      <c r="U1336" t="s">
        <v>11970</v>
      </c>
      <c r="V1336" t="s">
        <v>11622</v>
      </c>
      <c r="X1336" t="str">
        <f>VLOOKUP(pbp!V4086, games!$B$2:$R$40, 3, FALSE)</f>
        <v>2020-11-09T01:20Z</v>
      </c>
      <c r="Y1336">
        <f>VLOOKUP(1*V1336,NFLGames!$H$11:$H$555,1,FALSE)</f>
        <v>401128046</v>
      </c>
      <c r="Z1336">
        <f>VLOOKUP($Y1336, NFLGames!$H$11:$K$555,2,FALSE)</f>
        <v>2019</v>
      </c>
      <c r="AA1336">
        <f>VLOOKUP($Y1336, NFLGames!$H$11:$K$555,3,FALSE)</f>
        <v>8</v>
      </c>
      <c r="AB1336" s="6">
        <f>IF(A1337=0, 0, AH1337-tbl_pbp[[#This Row],[Saints Win %]])</f>
        <v>4.0000000000000036E-3</v>
      </c>
      <c r="AE1336">
        <f>ABS(tbl_pbp[[#This Row],[play.homeScore]]-tbl_pbp[[#This Row],[play.awayScore]])</f>
        <v>15</v>
      </c>
      <c r="AF1336">
        <f>IF(tbl_pbp[[#This Row],[Play Saints Win % Increase]]&gt;=$AF$4,1,0)</f>
        <v>0</v>
      </c>
      <c r="AG1336" t="str">
        <f>VLOOKUP(tbl_pbp[[#This Row],[gameId]], games!$B$2:$T$40, 9, FALSE)</f>
        <v>arizona-cardinals</v>
      </c>
      <c r="AH1336" s="5">
        <f>IF(tbl_pbp[[#This Row],[AwayTeam]] &lt;&gt; "new-orleans-saints", tbl_pbp[[#This Row],[homeWinPercentage]], 1-tbl_pbp[[#This Row],[homeWinPercentage]])</f>
        <v>0.99</v>
      </c>
      <c r="AI1336" s="13">
        <f>tbl_pbp[[#This Row],[Kamara]]*tbl_pbp[[#This Row],[Impactful Play]]</f>
        <v>0</v>
      </c>
      <c r="AJ1336" s="13">
        <f>tbl_pbp[[#This Row],[Thomas]]*tbl_pbp[[#This Row],[Impactful Play]]</f>
        <v>0</v>
      </c>
      <c r="AK1336" s="13" t="str">
        <f>VLOOKUP(tbl_pbp[[#This Row],[Play Saints Win % Increase]], tbl_impact[],3,TRUE)</f>
        <v>Scented (0 to +5%)</v>
      </c>
    </row>
    <row r="1337" spans="1:37">
      <c r="A1337" s="1">
        <v>131</v>
      </c>
      <c r="B1337" s="5">
        <v>0.99399999999999999</v>
      </c>
      <c r="C1337" t="s">
        <v>11971</v>
      </c>
      <c r="D1337">
        <v>0</v>
      </c>
      <c r="E1337">
        <v>0</v>
      </c>
      <c r="F1337">
        <v>4</v>
      </c>
      <c r="G1337">
        <v>24</v>
      </c>
      <c r="H1337">
        <v>9</v>
      </c>
      <c r="I1337">
        <v>9</v>
      </c>
      <c r="J1337">
        <v>74</v>
      </c>
      <c r="K1337" t="s">
        <v>11620</v>
      </c>
      <c r="L1337">
        <v>3</v>
      </c>
      <c r="M1337">
        <v>74</v>
      </c>
      <c r="N1337" t="s">
        <v>11972</v>
      </c>
      <c r="O1337" t="s">
        <v>3671</v>
      </c>
      <c r="P1337" t="s">
        <v>22</v>
      </c>
      <c r="Q1337" t="s">
        <v>37</v>
      </c>
      <c r="S1337" t="s">
        <v>139</v>
      </c>
      <c r="T1337" t="s">
        <v>11973</v>
      </c>
      <c r="U1337" t="s">
        <v>11974</v>
      </c>
      <c r="V1337" t="s">
        <v>11622</v>
      </c>
      <c r="X1337" t="str">
        <f>VLOOKUP(pbp!V4087, games!$B$2:$R$40, 3, FALSE)</f>
        <v>2020-11-09T01:20Z</v>
      </c>
      <c r="Y1337">
        <f>VLOOKUP(1*V1337,NFLGames!$H$11:$H$555,1,FALSE)</f>
        <v>401128046</v>
      </c>
      <c r="Z1337">
        <f>VLOOKUP($Y1337, NFLGames!$H$11:$K$555,2,FALSE)</f>
        <v>2019</v>
      </c>
      <c r="AA1337">
        <f>VLOOKUP($Y1337, NFLGames!$H$11:$K$555,3,FALSE)</f>
        <v>8</v>
      </c>
      <c r="AB1337" s="6">
        <f>IF(A1338=0, 0, AH1338-tbl_pbp[[#This Row],[Saints Win %]])</f>
        <v>-4.0000000000000036E-3</v>
      </c>
      <c r="AE1337">
        <f>ABS(tbl_pbp[[#This Row],[play.homeScore]]-tbl_pbp[[#This Row],[play.awayScore]])</f>
        <v>15</v>
      </c>
      <c r="AF1337">
        <f>IF(tbl_pbp[[#This Row],[Play Saints Win % Increase]]&gt;=$AF$4,1,0)</f>
        <v>0</v>
      </c>
      <c r="AG1337" t="str">
        <f>VLOOKUP(tbl_pbp[[#This Row],[gameId]], games!$B$2:$T$40, 9, FALSE)</f>
        <v>arizona-cardinals</v>
      </c>
      <c r="AH1337" s="5">
        <f>IF(tbl_pbp[[#This Row],[AwayTeam]] &lt;&gt; "new-orleans-saints", tbl_pbp[[#This Row],[homeWinPercentage]], 1-tbl_pbp[[#This Row],[homeWinPercentage]])</f>
        <v>0.99399999999999999</v>
      </c>
      <c r="AI1337" s="13">
        <f>tbl_pbp[[#This Row],[Kamara]]*tbl_pbp[[#This Row],[Impactful Play]]</f>
        <v>0</v>
      </c>
      <c r="AJ1337" s="13">
        <f>tbl_pbp[[#This Row],[Thomas]]*tbl_pbp[[#This Row],[Impactful Play]]</f>
        <v>0</v>
      </c>
      <c r="AK1337" s="13" t="str">
        <f>VLOOKUP(tbl_pbp[[#This Row],[Play Saints Win % Increase]], tbl_impact[],3,TRUE)</f>
        <v>Bad (0 to -5%)</v>
      </c>
    </row>
    <row r="1338" spans="1:37">
      <c r="A1338" s="1">
        <v>132</v>
      </c>
      <c r="B1338" s="5">
        <v>0.99</v>
      </c>
      <c r="C1338" t="s">
        <v>11975</v>
      </c>
      <c r="D1338">
        <v>0</v>
      </c>
      <c r="E1338">
        <v>0</v>
      </c>
      <c r="F1338">
        <v>4</v>
      </c>
      <c r="G1338">
        <v>24</v>
      </c>
      <c r="H1338">
        <v>9</v>
      </c>
      <c r="I1338">
        <v>9</v>
      </c>
      <c r="J1338">
        <v>74</v>
      </c>
      <c r="K1338" t="s">
        <v>11620</v>
      </c>
      <c r="L1338">
        <v>4</v>
      </c>
      <c r="M1338">
        <v>74</v>
      </c>
      <c r="N1338" t="s">
        <v>11976</v>
      </c>
      <c r="O1338" t="s">
        <v>5500</v>
      </c>
      <c r="P1338" t="s">
        <v>66</v>
      </c>
      <c r="Q1338" t="s">
        <v>67</v>
      </c>
      <c r="R1338" t="s">
        <v>68</v>
      </c>
      <c r="S1338" t="s">
        <v>183</v>
      </c>
      <c r="T1338" t="s">
        <v>11973</v>
      </c>
      <c r="U1338" t="s">
        <v>11977</v>
      </c>
      <c r="V1338" t="s">
        <v>11622</v>
      </c>
      <c r="X1338" t="str">
        <f>VLOOKUP(pbp!V4088, games!$B$2:$R$40, 3, FALSE)</f>
        <v>2020-11-09T01:20Z</v>
      </c>
      <c r="Y1338">
        <f>VLOOKUP(1*V1338,NFLGames!$H$11:$H$555,1,FALSE)</f>
        <v>401128046</v>
      </c>
      <c r="Z1338">
        <f>VLOOKUP($Y1338, NFLGames!$H$11:$K$555,2,FALSE)</f>
        <v>2019</v>
      </c>
      <c r="AA1338">
        <f>VLOOKUP($Y1338, NFLGames!$H$11:$K$555,3,FALSE)</f>
        <v>8</v>
      </c>
      <c r="AB1338" s="6">
        <f>IF(A1339=0, 0, AH1339-tbl_pbp[[#This Row],[Saints Win %]])</f>
        <v>-4.0000000000000036E-3</v>
      </c>
      <c r="AE1338">
        <f>ABS(tbl_pbp[[#This Row],[play.homeScore]]-tbl_pbp[[#This Row],[play.awayScore]])</f>
        <v>15</v>
      </c>
      <c r="AF1338">
        <f>IF(tbl_pbp[[#This Row],[Play Saints Win % Increase]]&gt;=$AF$4,1,0)</f>
        <v>0</v>
      </c>
      <c r="AG1338" t="str">
        <f>VLOOKUP(tbl_pbp[[#This Row],[gameId]], games!$B$2:$T$40, 9, FALSE)</f>
        <v>arizona-cardinals</v>
      </c>
      <c r="AH1338" s="5">
        <f>IF(tbl_pbp[[#This Row],[AwayTeam]] &lt;&gt; "new-orleans-saints", tbl_pbp[[#This Row],[homeWinPercentage]], 1-tbl_pbp[[#This Row],[homeWinPercentage]])</f>
        <v>0.99</v>
      </c>
      <c r="AI1338" s="13">
        <f>tbl_pbp[[#This Row],[Kamara]]*tbl_pbp[[#This Row],[Impactful Play]]</f>
        <v>0</v>
      </c>
      <c r="AJ1338" s="13">
        <f>tbl_pbp[[#This Row],[Thomas]]*tbl_pbp[[#This Row],[Impactful Play]]</f>
        <v>0</v>
      </c>
      <c r="AK1338" s="13" t="str">
        <f>VLOOKUP(tbl_pbp[[#This Row],[Play Saints Win % Increase]], tbl_impact[],3,TRUE)</f>
        <v>Bad (0 to -5%)</v>
      </c>
    </row>
    <row r="1339" spans="1:37">
      <c r="A1339" s="1">
        <v>133</v>
      </c>
      <c r="B1339" s="5">
        <v>0.98599999999999999</v>
      </c>
      <c r="C1339" t="s">
        <v>11978</v>
      </c>
      <c r="D1339">
        <v>0</v>
      </c>
      <c r="E1339">
        <v>0</v>
      </c>
      <c r="F1339">
        <v>4</v>
      </c>
      <c r="G1339">
        <v>24</v>
      </c>
      <c r="H1339">
        <v>9</v>
      </c>
      <c r="I1339">
        <v>10</v>
      </c>
      <c r="J1339">
        <v>29</v>
      </c>
      <c r="K1339" t="s">
        <v>29</v>
      </c>
      <c r="L1339">
        <v>1</v>
      </c>
      <c r="M1339">
        <v>71</v>
      </c>
      <c r="N1339" t="s">
        <v>11979</v>
      </c>
      <c r="O1339" t="s">
        <v>5360</v>
      </c>
      <c r="P1339" t="s">
        <v>45</v>
      </c>
      <c r="Q1339" t="s">
        <v>46</v>
      </c>
      <c r="R1339" t="s">
        <v>47</v>
      </c>
      <c r="S1339" t="s">
        <v>33</v>
      </c>
      <c r="T1339" t="s">
        <v>401</v>
      </c>
      <c r="U1339" t="s">
        <v>1467</v>
      </c>
      <c r="V1339" t="s">
        <v>11622</v>
      </c>
      <c r="X1339" t="str">
        <f>VLOOKUP(pbp!V4089, games!$B$2:$R$40, 3, FALSE)</f>
        <v>2020-11-09T01:20Z</v>
      </c>
      <c r="Y1339">
        <f>VLOOKUP(1*V1339,NFLGames!$H$11:$H$555,1,FALSE)</f>
        <v>401128046</v>
      </c>
      <c r="Z1339">
        <f>VLOOKUP($Y1339, NFLGames!$H$11:$K$555,2,FALSE)</f>
        <v>2019</v>
      </c>
      <c r="AA1339">
        <f>VLOOKUP($Y1339, NFLGames!$H$11:$K$555,3,FALSE)</f>
        <v>8</v>
      </c>
      <c r="AB1339" s="6">
        <f>IF(A1340=0, 0, AH1340-tbl_pbp[[#This Row],[Saints Win %]])</f>
        <v>2.0000000000000018E-3</v>
      </c>
      <c r="AE1339">
        <f>ABS(tbl_pbp[[#This Row],[play.homeScore]]-tbl_pbp[[#This Row],[play.awayScore]])</f>
        <v>15</v>
      </c>
      <c r="AF1339">
        <f>IF(tbl_pbp[[#This Row],[Play Saints Win % Increase]]&gt;=$AF$4,1,0)</f>
        <v>0</v>
      </c>
      <c r="AG1339" t="str">
        <f>VLOOKUP(tbl_pbp[[#This Row],[gameId]], games!$B$2:$T$40, 9, FALSE)</f>
        <v>arizona-cardinals</v>
      </c>
      <c r="AH1339" s="5">
        <f>IF(tbl_pbp[[#This Row],[AwayTeam]] &lt;&gt; "new-orleans-saints", tbl_pbp[[#This Row],[homeWinPercentage]], 1-tbl_pbp[[#This Row],[homeWinPercentage]])</f>
        <v>0.98599999999999999</v>
      </c>
      <c r="AI1339" s="13">
        <f>tbl_pbp[[#This Row],[Kamara]]*tbl_pbp[[#This Row],[Impactful Play]]</f>
        <v>0</v>
      </c>
      <c r="AJ1339" s="13">
        <f>tbl_pbp[[#This Row],[Thomas]]*tbl_pbp[[#This Row],[Impactful Play]]</f>
        <v>0</v>
      </c>
      <c r="AK1339" s="13" t="str">
        <f>VLOOKUP(tbl_pbp[[#This Row],[Play Saints Win % Increase]], tbl_impact[],3,TRUE)</f>
        <v>Scented (0 to +5%)</v>
      </c>
    </row>
    <row r="1340" spans="1:37">
      <c r="A1340" s="1">
        <v>134</v>
      </c>
      <c r="B1340" s="5">
        <v>0.98799999999999999</v>
      </c>
      <c r="C1340" t="s">
        <v>11980</v>
      </c>
      <c r="D1340">
        <v>0</v>
      </c>
      <c r="E1340">
        <v>0</v>
      </c>
      <c r="F1340">
        <v>4</v>
      </c>
      <c r="G1340">
        <v>24</v>
      </c>
      <c r="H1340">
        <v>9</v>
      </c>
      <c r="I1340">
        <v>11</v>
      </c>
      <c r="J1340">
        <v>28</v>
      </c>
      <c r="K1340" t="s">
        <v>29</v>
      </c>
      <c r="L1340">
        <v>2</v>
      </c>
      <c r="M1340">
        <v>72</v>
      </c>
      <c r="N1340" t="s">
        <v>11981</v>
      </c>
      <c r="O1340" t="s">
        <v>70</v>
      </c>
      <c r="P1340" t="s">
        <v>30</v>
      </c>
      <c r="Q1340" t="s">
        <v>31</v>
      </c>
      <c r="R1340" t="s">
        <v>32</v>
      </c>
      <c r="S1340" t="s">
        <v>147</v>
      </c>
      <c r="T1340" t="s">
        <v>1005</v>
      </c>
      <c r="U1340" t="s">
        <v>11982</v>
      </c>
      <c r="V1340" t="s">
        <v>11622</v>
      </c>
      <c r="X1340" t="str">
        <f>VLOOKUP(pbp!V4090, games!$B$2:$R$40, 3, FALSE)</f>
        <v>2020-11-09T01:20Z</v>
      </c>
      <c r="Y1340">
        <f>VLOOKUP(1*V1340,NFLGames!$H$11:$H$555,1,FALSE)</f>
        <v>401128046</v>
      </c>
      <c r="Z1340">
        <f>VLOOKUP($Y1340, NFLGames!$H$11:$K$555,2,FALSE)</f>
        <v>2019</v>
      </c>
      <c r="AA1340">
        <f>VLOOKUP($Y1340, NFLGames!$H$11:$K$555,3,FALSE)</f>
        <v>8</v>
      </c>
      <c r="AB1340" s="6">
        <f>IF(A1341=0, 0, AH1341-tbl_pbp[[#This Row],[Saints Win %]])</f>
        <v>-1.0000000000000009E-3</v>
      </c>
      <c r="AD1340">
        <v>1</v>
      </c>
      <c r="AE1340">
        <f>ABS(tbl_pbp[[#This Row],[play.homeScore]]-tbl_pbp[[#This Row],[play.awayScore]])</f>
        <v>15</v>
      </c>
      <c r="AF1340">
        <f>IF(tbl_pbp[[#This Row],[Play Saints Win % Increase]]&gt;=$AF$4,1,0)</f>
        <v>0</v>
      </c>
      <c r="AG1340" t="str">
        <f>VLOOKUP(tbl_pbp[[#This Row],[gameId]], games!$B$2:$T$40, 9, FALSE)</f>
        <v>arizona-cardinals</v>
      </c>
      <c r="AH1340" s="5">
        <f>IF(tbl_pbp[[#This Row],[AwayTeam]] &lt;&gt; "new-orleans-saints", tbl_pbp[[#This Row],[homeWinPercentage]], 1-tbl_pbp[[#This Row],[homeWinPercentage]])</f>
        <v>0.98799999999999999</v>
      </c>
      <c r="AI1340" s="13">
        <f>tbl_pbp[[#This Row],[Kamara]]*tbl_pbp[[#This Row],[Impactful Play]]</f>
        <v>0</v>
      </c>
      <c r="AJ1340" s="13">
        <f>tbl_pbp[[#This Row],[Thomas]]*tbl_pbp[[#This Row],[Impactful Play]]</f>
        <v>0</v>
      </c>
      <c r="AK1340" s="13" t="str">
        <f>VLOOKUP(tbl_pbp[[#This Row],[Play Saints Win % Increase]], tbl_impact[],3,TRUE)</f>
        <v>Bad (0 to -5%)</v>
      </c>
    </row>
    <row r="1341" spans="1:37">
      <c r="A1341" s="1">
        <v>135</v>
      </c>
      <c r="B1341" s="5">
        <v>0.98699999999999999</v>
      </c>
      <c r="C1341" t="s">
        <v>11983</v>
      </c>
      <c r="D1341">
        <v>0</v>
      </c>
      <c r="E1341">
        <v>0</v>
      </c>
      <c r="F1341">
        <v>4</v>
      </c>
      <c r="G1341">
        <v>24</v>
      </c>
      <c r="H1341">
        <v>9</v>
      </c>
      <c r="I1341">
        <v>8</v>
      </c>
      <c r="J1341">
        <v>31</v>
      </c>
      <c r="K1341" t="s">
        <v>29</v>
      </c>
      <c r="L1341">
        <v>3</v>
      </c>
      <c r="M1341">
        <v>69</v>
      </c>
      <c r="N1341" t="s">
        <v>11984</v>
      </c>
      <c r="O1341" t="s">
        <v>1519</v>
      </c>
      <c r="P1341" t="s">
        <v>30</v>
      </c>
      <c r="Q1341" t="s">
        <v>31</v>
      </c>
      <c r="R1341" t="s">
        <v>32</v>
      </c>
      <c r="S1341" t="s">
        <v>92</v>
      </c>
      <c r="T1341" t="s">
        <v>361</v>
      </c>
      <c r="U1341" t="s">
        <v>5120</v>
      </c>
      <c r="V1341" t="s">
        <v>11622</v>
      </c>
      <c r="X1341" t="str">
        <f>VLOOKUP(pbp!V4091, games!$B$2:$R$40, 3, FALSE)</f>
        <v>2020-11-09T01:20Z</v>
      </c>
      <c r="Y1341">
        <f>VLOOKUP(1*V1341,NFLGames!$H$11:$H$555,1,FALSE)</f>
        <v>401128046</v>
      </c>
      <c r="Z1341">
        <f>VLOOKUP($Y1341, NFLGames!$H$11:$K$555,2,FALSE)</f>
        <v>2019</v>
      </c>
      <c r="AA1341">
        <f>VLOOKUP($Y1341, NFLGames!$H$11:$K$555,3,FALSE)</f>
        <v>8</v>
      </c>
      <c r="AB1341" s="6">
        <f>IF(A1342=0, 0, AH1342-tbl_pbp[[#This Row],[Saints Win %]])</f>
        <v>6.0000000000000053E-3</v>
      </c>
      <c r="AE1341">
        <f>ABS(tbl_pbp[[#This Row],[play.homeScore]]-tbl_pbp[[#This Row],[play.awayScore]])</f>
        <v>15</v>
      </c>
      <c r="AF1341">
        <f>IF(tbl_pbp[[#This Row],[Play Saints Win % Increase]]&gt;=$AF$4,1,0)</f>
        <v>0</v>
      </c>
      <c r="AG1341" t="str">
        <f>VLOOKUP(tbl_pbp[[#This Row],[gameId]], games!$B$2:$T$40, 9, FALSE)</f>
        <v>arizona-cardinals</v>
      </c>
      <c r="AH1341" s="5">
        <f>IF(tbl_pbp[[#This Row],[AwayTeam]] &lt;&gt; "new-orleans-saints", tbl_pbp[[#This Row],[homeWinPercentage]], 1-tbl_pbp[[#This Row],[homeWinPercentage]])</f>
        <v>0.98699999999999999</v>
      </c>
      <c r="AI1341" s="13">
        <f>tbl_pbp[[#This Row],[Kamara]]*tbl_pbp[[#This Row],[Impactful Play]]</f>
        <v>0</v>
      </c>
      <c r="AJ1341" s="13">
        <f>tbl_pbp[[#This Row],[Thomas]]*tbl_pbp[[#This Row],[Impactful Play]]</f>
        <v>0</v>
      </c>
      <c r="AK1341" s="13" t="str">
        <f>VLOOKUP(tbl_pbp[[#This Row],[Play Saints Win % Increase]], tbl_impact[],3,TRUE)</f>
        <v>Scented (0 to +5%)</v>
      </c>
    </row>
    <row r="1342" spans="1:37">
      <c r="A1342" s="1">
        <v>136</v>
      </c>
      <c r="B1342" s="5">
        <v>0.99299999999999999</v>
      </c>
      <c r="C1342" t="s">
        <v>11985</v>
      </c>
      <c r="D1342">
        <v>0</v>
      </c>
      <c r="E1342">
        <v>0</v>
      </c>
      <c r="F1342">
        <v>4</v>
      </c>
      <c r="G1342">
        <v>24</v>
      </c>
      <c r="H1342">
        <v>9</v>
      </c>
      <c r="I1342">
        <v>2</v>
      </c>
      <c r="J1342">
        <v>37</v>
      </c>
      <c r="K1342" t="s">
        <v>29</v>
      </c>
      <c r="L1342">
        <v>4</v>
      </c>
      <c r="M1342">
        <v>63</v>
      </c>
      <c r="N1342" t="s">
        <v>11986</v>
      </c>
      <c r="O1342" t="s">
        <v>11987</v>
      </c>
      <c r="P1342" t="s">
        <v>66</v>
      </c>
      <c r="Q1342" t="s">
        <v>67</v>
      </c>
      <c r="R1342" t="s">
        <v>68</v>
      </c>
      <c r="S1342" t="s">
        <v>154</v>
      </c>
      <c r="T1342" t="s">
        <v>196</v>
      </c>
      <c r="U1342" t="s">
        <v>11988</v>
      </c>
      <c r="V1342" t="s">
        <v>11622</v>
      </c>
      <c r="X1342" t="str">
        <f>VLOOKUP(pbp!V4092, games!$B$2:$R$40, 3, FALSE)</f>
        <v>2020-11-09T01:20Z</v>
      </c>
      <c r="Y1342">
        <f>VLOOKUP(1*V1342,NFLGames!$H$11:$H$555,1,FALSE)</f>
        <v>401128046</v>
      </c>
      <c r="Z1342">
        <f>VLOOKUP($Y1342, NFLGames!$H$11:$K$555,2,FALSE)</f>
        <v>2019</v>
      </c>
      <c r="AA1342">
        <f>VLOOKUP($Y1342, NFLGames!$H$11:$K$555,3,FALSE)</f>
        <v>8</v>
      </c>
      <c r="AB1342" s="6">
        <f>IF(A1343=0, 0, AH1343-tbl_pbp[[#This Row],[Saints Win %]])</f>
        <v>-4.0000000000000036E-3</v>
      </c>
      <c r="AE1342">
        <f>ABS(tbl_pbp[[#This Row],[play.homeScore]]-tbl_pbp[[#This Row],[play.awayScore]])</f>
        <v>15</v>
      </c>
      <c r="AF1342">
        <f>IF(tbl_pbp[[#This Row],[Play Saints Win % Increase]]&gt;=$AF$4,1,0)</f>
        <v>0</v>
      </c>
      <c r="AG1342" t="str">
        <f>VLOOKUP(tbl_pbp[[#This Row],[gameId]], games!$B$2:$T$40, 9, FALSE)</f>
        <v>arizona-cardinals</v>
      </c>
      <c r="AH1342" s="5">
        <f>IF(tbl_pbp[[#This Row],[AwayTeam]] &lt;&gt; "new-orleans-saints", tbl_pbp[[#This Row],[homeWinPercentage]], 1-tbl_pbp[[#This Row],[homeWinPercentage]])</f>
        <v>0.99299999999999999</v>
      </c>
      <c r="AI1342" s="13">
        <f>tbl_pbp[[#This Row],[Kamara]]*tbl_pbp[[#This Row],[Impactful Play]]</f>
        <v>0</v>
      </c>
      <c r="AJ1342" s="13">
        <f>tbl_pbp[[#This Row],[Thomas]]*tbl_pbp[[#This Row],[Impactful Play]]</f>
        <v>0</v>
      </c>
      <c r="AK1342" s="13" t="str">
        <f>VLOOKUP(tbl_pbp[[#This Row],[Play Saints Win % Increase]], tbl_impact[],3,TRUE)</f>
        <v>Bad (0 to -5%)</v>
      </c>
    </row>
    <row r="1343" spans="1:37">
      <c r="A1343" s="1">
        <v>137</v>
      </c>
      <c r="B1343" s="5">
        <v>0.98899999999999999</v>
      </c>
      <c r="C1343" t="s">
        <v>11989</v>
      </c>
      <c r="D1343">
        <v>0</v>
      </c>
      <c r="E1343">
        <v>0</v>
      </c>
      <c r="F1343">
        <v>4</v>
      </c>
      <c r="G1343">
        <v>24</v>
      </c>
      <c r="H1343">
        <v>9</v>
      </c>
      <c r="I1343">
        <v>10</v>
      </c>
      <c r="J1343">
        <v>79</v>
      </c>
      <c r="K1343" t="s">
        <v>11620</v>
      </c>
      <c r="L1343">
        <v>1</v>
      </c>
      <c r="M1343">
        <v>79</v>
      </c>
      <c r="N1343" t="s">
        <v>11990</v>
      </c>
      <c r="O1343" t="s">
        <v>520</v>
      </c>
      <c r="P1343" t="s">
        <v>30</v>
      </c>
      <c r="Q1343" t="s">
        <v>31</v>
      </c>
      <c r="R1343" t="s">
        <v>32</v>
      </c>
      <c r="S1343" t="s">
        <v>33</v>
      </c>
      <c r="T1343" t="s">
        <v>11808</v>
      </c>
      <c r="U1343" t="s">
        <v>11809</v>
      </c>
      <c r="V1343" t="s">
        <v>11622</v>
      </c>
      <c r="X1343" t="str">
        <f>VLOOKUP(pbp!V4093, games!$B$2:$R$40, 3, FALSE)</f>
        <v>2020-11-09T01:20Z</v>
      </c>
      <c r="Y1343">
        <f>VLOOKUP(1*V1343,NFLGames!$H$11:$H$555,1,FALSE)</f>
        <v>401128046</v>
      </c>
      <c r="Z1343">
        <f>VLOOKUP($Y1343, NFLGames!$H$11:$K$555,2,FALSE)</f>
        <v>2019</v>
      </c>
      <c r="AA1343">
        <f>VLOOKUP($Y1343, NFLGames!$H$11:$K$555,3,FALSE)</f>
        <v>8</v>
      </c>
      <c r="AB1343" s="6">
        <f>IF(A1344=0, 0, AH1344-tbl_pbp[[#This Row],[Saints Win %]])</f>
        <v>-2.0000000000000018E-3</v>
      </c>
      <c r="AE1343">
        <f>ABS(tbl_pbp[[#This Row],[play.homeScore]]-tbl_pbp[[#This Row],[play.awayScore]])</f>
        <v>15</v>
      </c>
      <c r="AF1343">
        <f>IF(tbl_pbp[[#This Row],[Play Saints Win % Increase]]&gt;=$AF$4,1,0)</f>
        <v>0</v>
      </c>
      <c r="AG1343" t="str">
        <f>VLOOKUP(tbl_pbp[[#This Row],[gameId]], games!$B$2:$T$40, 9, FALSE)</f>
        <v>arizona-cardinals</v>
      </c>
      <c r="AH1343" s="5">
        <f>IF(tbl_pbp[[#This Row],[AwayTeam]] &lt;&gt; "new-orleans-saints", tbl_pbp[[#This Row],[homeWinPercentage]], 1-tbl_pbp[[#This Row],[homeWinPercentage]])</f>
        <v>0.98899999999999999</v>
      </c>
      <c r="AI1343" s="13">
        <f>tbl_pbp[[#This Row],[Kamara]]*tbl_pbp[[#This Row],[Impactful Play]]</f>
        <v>0</v>
      </c>
      <c r="AJ1343" s="13">
        <f>tbl_pbp[[#This Row],[Thomas]]*tbl_pbp[[#This Row],[Impactful Play]]</f>
        <v>0</v>
      </c>
      <c r="AK1343" s="13" t="str">
        <f>VLOOKUP(tbl_pbp[[#This Row],[Play Saints Win % Increase]], tbl_impact[],3,TRUE)</f>
        <v>Bad (0 to -5%)</v>
      </c>
    </row>
    <row r="1344" spans="1:37">
      <c r="A1344" s="1">
        <v>138</v>
      </c>
      <c r="B1344" s="5">
        <v>0.98699999999999999</v>
      </c>
      <c r="C1344" t="s">
        <v>11991</v>
      </c>
      <c r="D1344">
        <v>0</v>
      </c>
      <c r="E1344">
        <v>0</v>
      </c>
      <c r="F1344">
        <v>4</v>
      </c>
      <c r="G1344">
        <v>24</v>
      </c>
      <c r="H1344">
        <v>9</v>
      </c>
      <c r="I1344">
        <v>10</v>
      </c>
      <c r="J1344">
        <v>66</v>
      </c>
      <c r="K1344" t="s">
        <v>11620</v>
      </c>
      <c r="L1344">
        <v>1</v>
      </c>
      <c r="M1344">
        <v>66</v>
      </c>
      <c r="N1344" t="s">
        <v>11992</v>
      </c>
      <c r="O1344" t="s">
        <v>522</v>
      </c>
      <c r="P1344" t="s">
        <v>30</v>
      </c>
      <c r="Q1344" t="s">
        <v>31</v>
      </c>
      <c r="R1344" t="s">
        <v>32</v>
      </c>
      <c r="S1344" t="s">
        <v>33</v>
      </c>
      <c r="T1344" t="s">
        <v>11850</v>
      </c>
      <c r="U1344" t="s">
        <v>11993</v>
      </c>
      <c r="V1344" t="s">
        <v>11622</v>
      </c>
      <c r="X1344" t="str">
        <f>VLOOKUP(pbp!V4094, games!$B$2:$R$40, 3, FALSE)</f>
        <v>2020-11-09T01:20Z</v>
      </c>
      <c r="Y1344">
        <f>VLOOKUP(1*V1344,NFLGames!$H$11:$H$555,1,FALSE)</f>
        <v>401128046</v>
      </c>
      <c r="Z1344">
        <f>VLOOKUP($Y1344, NFLGames!$H$11:$K$555,2,FALSE)</f>
        <v>2019</v>
      </c>
      <c r="AA1344">
        <f>VLOOKUP($Y1344, NFLGames!$H$11:$K$555,3,FALSE)</f>
        <v>8</v>
      </c>
      <c r="AB1344" s="6">
        <f>IF(A1345=0, 0, AH1345-tbl_pbp[[#This Row],[Saints Win %]])</f>
        <v>-7.0000000000000062E-3</v>
      </c>
      <c r="AE1344">
        <f>ABS(tbl_pbp[[#This Row],[play.homeScore]]-tbl_pbp[[#This Row],[play.awayScore]])</f>
        <v>15</v>
      </c>
      <c r="AF1344">
        <f>IF(tbl_pbp[[#This Row],[Play Saints Win % Increase]]&gt;=$AF$4,1,0)</f>
        <v>0</v>
      </c>
      <c r="AG1344" t="str">
        <f>VLOOKUP(tbl_pbp[[#This Row],[gameId]], games!$B$2:$T$40, 9, FALSE)</f>
        <v>arizona-cardinals</v>
      </c>
      <c r="AH1344" s="5">
        <f>IF(tbl_pbp[[#This Row],[AwayTeam]] &lt;&gt; "new-orleans-saints", tbl_pbp[[#This Row],[homeWinPercentage]], 1-tbl_pbp[[#This Row],[homeWinPercentage]])</f>
        <v>0.98699999999999999</v>
      </c>
      <c r="AI1344" s="13">
        <f>tbl_pbp[[#This Row],[Kamara]]*tbl_pbp[[#This Row],[Impactful Play]]</f>
        <v>0</v>
      </c>
      <c r="AJ1344" s="13">
        <f>tbl_pbp[[#This Row],[Thomas]]*tbl_pbp[[#This Row],[Impactful Play]]</f>
        <v>0</v>
      </c>
      <c r="AK1344" s="13" t="str">
        <f>VLOOKUP(tbl_pbp[[#This Row],[Play Saints Win % Increase]], tbl_impact[],3,TRUE)</f>
        <v>Bad (0 to -5%)</v>
      </c>
    </row>
    <row r="1345" spans="1:37">
      <c r="A1345" s="1">
        <v>139</v>
      </c>
      <c r="B1345" s="5">
        <v>0.98</v>
      </c>
      <c r="C1345" t="s">
        <v>11994</v>
      </c>
      <c r="D1345">
        <v>0</v>
      </c>
      <c r="E1345">
        <v>0</v>
      </c>
      <c r="F1345">
        <v>4</v>
      </c>
      <c r="G1345">
        <v>24</v>
      </c>
      <c r="H1345">
        <v>9</v>
      </c>
      <c r="I1345">
        <v>10</v>
      </c>
      <c r="J1345">
        <v>54</v>
      </c>
      <c r="K1345" t="s">
        <v>11620</v>
      </c>
      <c r="L1345">
        <v>1</v>
      </c>
      <c r="M1345">
        <v>54</v>
      </c>
      <c r="N1345" t="s">
        <v>11995</v>
      </c>
      <c r="O1345" t="s">
        <v>11996</v>
      </c>
      <c r="P1345" t="s">
        <v>45</v>
      </c>
      <c r="Q1345" t="s">
        <v>46</v>
      </c>
      <c r="R1345" t="s">
        <v>47</v>
      </c>
      <c r="S1345" t="s">
        <v>33</v>
      </c>
      <c r="T1345" t="s">
        <v>11691</v>
      </c>
      <c r="U1345" t="s">
        <v>11886</v>
      </c>
      <c r="V1345" t="s">
        <v>11622</v>
      </c>
      <c r="X1345" t="str">
        <f>VLOOKUP(pbp!V4095, games!$B$2:$R$40, 3, FALSE)</f>
        <v>2020-11-09T01:20Z</v>
      </c>
      <c r="Y1345">
        <f>VLOOKUP(1*V1345,NFLGames!$H$11:$H$555,1,FALSE)</f>
        <v>401128046</v>
      </c>
      <c r="Z1345">
        <f>VLOOKUP($Y1345, NFLGames!$H$11:$K$555,2,FALSE)</f>
        <v>2019</v>
      </c>
      <c r="AA1345">
        <f>VLOOKUP($Y1345, NFLGames!$H$11:$K$555,3,FALSE)</f>
        <v>8</v>
      </c>
      <c r="AB1345" s="6">
        <f>IF(A1346=0, 0, AH1346-tbl_pbp[[#This Row],[Saints Win %]])</f>
        <v>5.0000000000000044E-3</v>
      </c>
      <c r="AE1345">
        <f>ABS(tbl_pbp[[#This Row],[play.homeScore]]-tbl_pbp[[#This Row],[play.awayScore]])</f>
        <v>15</v>
      </c>
      <c r="AF1345">
        <f>IF(tbl_pbp[[#This Row],[Play Saints Win % Increase]]&gt;=$AF$4,1,0)</f>
        <v>0</v>
      </c>
      <c r="AG1345" t="str">
        <f>VLOOKUP(tbl_pbp[[#This Row],[gameId]], games!$B$2:$T$40, 9, FALSE)</f>
        <v>arizona-cardinals</v>
      </c>
      <c r="AH1345" s="5">
        <f>IF(tbl_pbp[[#This Row],[AwayTeam]] &lt;&gt; "new-orleans-saints", tbl_pbp[[#This Row],[homeWinPercentage]], 1-tbl_pbp[[#This Row],[homeWinPercentage]])</f>
        <v>0.98</v>
      </c>
      <c r="AI1345" s="13">
        <f>tbl_pbp[[#This Row],[Kamara]]*tbl_pbp[[#This Row],[Impactful Play]]</f>
        <v>0</v>
      </c>
      <c r="AJ1345" s="13">
        <f>tbl_pbp[[#This Row],[Thomas]]*tbl_pbp[[#This Row],[Impactful Play]]</f>
        <v>0</v>
      </c>
      <c r="AK1345" s="13" t="str">
        <f>VLOOKUP(tbl_pbp[[#This Row],[Play Saints Win % Increase]], tbl_impact[],3,TRUE)</f>
        <v>Scented (0 to +5%)</v>
      </c>
    </row>
    <row r="1346" spans="1:37">
      <c r="A1346" s="1">
        <v>140</v>
      </c>
      <c r="B1346" s="5">
        <v>0.98499999999999999</v>
      </c>
      <c r="C1346" t="s">
        <v>11997</v>
      </c>
      <c r="D1346">
        <v>0</v>
      </c>
      <c r="E1346">
        <v>0</v>
      </c>
      <c r="F1346">
        <v>4</v>
      </c>
      <c r="G1346">
        <v>24</v>
      </c>
      <c r="H1346">
        <v>9</v>
      </c>
      <c r="I1346">
        <v>10</v>
      </c>
      <c r="J1346">
        <v>35</v>
      </c>
      <c r="K1346" t="s">
        <v>11620</v>
      </c>
      <c r="L1346">
        <v>1</v>
      </c>
      <c r="M1346">
        <v>35</v>
      </c>
      <c r="N1346" t="s">
        <v>11998</v>
      </c>
      <c r="O1346" t="s">
        <v>1672</v>
      </c>
      <c r="P1346" t="s">
        <v>22</v>
      </c>
      <c r="Q1346" t="s">
        <v>37</v>
      </c>
      <c r="S1346" t="s">
        <v>33</v>
      </c>
      <c r="T1346" t="s">
        <v>202</v>
      </c>
      <c r="U1346" t="s">
        <v>255</v>
      </c>
      <c r="V1346" t="s">
        <v>11622</v>
      </c>
      <c r="X1346" t="str">
        <f>VLOOKUP(pbp!V4096, games!$B$2:$R$40, 3, FALSE)</f>
        <v>2020-11-09T01:20Z</v>
      </c>
      <c r="Y1346">
        <f>VLOOKUP(1*V1346,NFLGames!$H$11:$H$555,1,FALSE)</f>
        <v>401128046</v>
      </c>
      <c r="Z1346">
        <f>VLOOKUP($Y1346, NFLGames!$H$11:$K$555,2,FALSE)</f>
        <v>2019</v>
      </c>
      <c r="AA1346">
        <f>VLOOKUP($Y1346, NFLGames!$H$11:$K$555,3,FALSE)</f>
        <v>8</v>
      </c>
      <c r="AB1346" s="6">
        <f>IF(A1347=0, 0, AH1347-tbl_pbp[[#This Row],[Saints Win %]])</f>
        <v>-1.2000000000000011E-2</v>
      </c>
      <c r="AE1346">
        <f>ABS(tbl_pbp[[#This Row],[play.homeScore]]-tbl_pbp[[#This Row],[play.awayScore]])</f>
        <v>15</v>
      </c>
      <c r="AF1346">
        <f>IF(tbl_pbp[[#This Row],[Play Saints Win % Increase]]&gt;=$AF$4,1,0)</f>
        <v>0</v>
      </c>
      <c r="AG1346" t="str">
        <f>VLOOKUP(tbl_pbp[[#This Row],[gameId]], games!$B$2:$T$40, 9, FALSE)</f>
        <v>arizona-cardinals</v>
      </c>
      <c r="AH1346" s="5">
        <f>IF(tbl_pbp[[#This Row],[AwayTeam]] &lt;&gt; "new-orleans-saints", tbl_pbp[[#This Row],[homeWinPercentage]], 1-tbl_pbp[[#This Row],[homeWinPercentage]])</f>
        <v>0.98499999999999999</v>
      </c>
      <c r="AI1346" s="13">
        <f>tbl_pbp[[#This Row],[Kamara]]*tbl_pbp[[#This Row],[Impactful Play]]</f>
        <v>0</v>
      </c>
      <c r="AJ1346" s="13">
        <f>tbl_pbp[[#This Row],[Thomas]]*tbl_pbp[[#This Row],[Impactful Play]]</f>
        <v>0</v>
      </c>
      <c r="AK1346" s="13" t="str">
        <f>VLOOKUP(tbl_pbp[[#This Row],[Play Saints Win % Increase]], tbl_impact[],3,TRUE)</f>
        <v>Bad (0 to -5%)</v>
      </c>
    </row>
    <row r="1347" spans="1:37">
      <c r="A1347" s="1">
        <v>141</v>
      </c>
      <c r="B1347" s="5">
        <v>0.97299999999999998</v>
      </c>
      <c r="C1347" t="s">
        <v>11999</v>
      </c>
      <c r="D1347">
        <v>0</v>
      </c>
      <c r="E1347">
        <v>0</v>
      </c>
      <c r="F1347">
        <v>4</v>
      </c>
      <c r="G1347">
        <v>24</v>
      </c>
      <c r="H1347">
        <v>9</v>
      </c>
      <c r="I1347">
        <v>10</v>
      </c>
      <c r="J1347">
        <v>35</v>
      </c>
      <c r="K1347" t="s">
        <v>11620</v>
      </c>
      <c r="L1347">
        <v>2</v>
      </c>
      <c r="M1347">
        <v>35</v>
      </c>
      <c r="N1347" t="s">
        <v>12000</v>
      </c>
      <c r="O1347" t="s">
        <v>4655</v>
      </c>
      <c r="P1347" t="s">
        <v>45</v>
      </c>
      <c r="Q1347" t="s">
        <v>46</v>
      </c>
      <c r="R1347" t="s">
        <v>47</v>
      </c>
      <c r="S1347" t="s">
        <v>120</v>
      </c>
      <c r="T1347" t="s">
        <v>202</v>
      </c>
      <c r="U1347" t="s">
        <v>6234</v>
      </c>
      <c r="V1347" t="s">
        <v>11622</v>
      </c>
      <c r="X1347" t="str">
        <f>VLOOKUP(pbp!V4097, games!$B$2:$R$40, 3, FALSE)</f>
        <v>2020-11-09T01:20Z</v>
      </c>
      <c r="Y1347">
        <f>VLOOKUP(1*V1347,NFLGames!$H$11:$H$555,1,FALSE)</f>
        <v>401128046</v>
      </c>
      <c r="Z1347">
        <f>VLOOKUP($Y1347, NFLGames!$H$11:$K$555,2,FALSE)</f>
        <v>2019</v>
      </c>
      <c r="AA1347">
        <f>VLOOKUP($Y1347, NFLGames!$H$11:$K$555,3,FALSE)</f>
        <v>8</v>
      </c>
      <c r="AB1347" s="6">
        <f>IF(A1348=0, 0, AH1348-tbl_pbp[[#This Row],[Saints Win %]])</f>
        <v>1.9000000000000017E-2</v>
      </c>
      <c r="AE1347">
        <f>ABS(tbl_pbp[[#This Row],[play.homeScore]]-tbl_pbp[[#This Row],[play.awayScore]])</f>
        <v>15</v>
      </c>
      <c r="AF1347">
        <f>IF(tbl_pbp[[#This Row],[Play Saints Win % Increase]]&gt;=$AF$4,1,0)</f>
        <v>0</v>
      </c>
      <c r="AG1347" t="str">
        <f>VLOOKUP(tbl_pbp[[#This Row],[gameId]], games!$B$2:$T$40, 9, FALSE)</f>
        <v>arizona-cardinals</v>
      </c>
      <c r="AH1347" s="5">
        <f>IF(tbl_pbp[[#This Row],[AwayTeam]] &lt;&gt; "new-orleans-saints", tbl_pbp[[#This Row],[homeWinPercentage]], 1-tbl_pbp[[#This Row],[homeWinPercentage]])</f>
        <v>0.97299999999999998</v>
      </c>
      <c r="AI1347" s="13">
        <f>tbl_pbp[[#This Row],[Kamara]]*tbl_pbp[[#This Row],[Impactful Play]]</f>
        <v>0</v>
      </c>
      <c r="AJ1347" s="13">
        <f>tbl_pbp[[#This Row],[Thomas]]*tbl_pbp[[#This Row],[Impactful Play]]</f>
        <v>0</v>
      </c>
      <c r="AK1347" s="13" t="str">
        <f>VLOOKUP(tbl_pbp[[#This Row],[Play Saints Win % Increase]], tbl_impact[],3,TRUE)</f>
        <v>Scented (0 to +5%)</v>
      </c>
    </row>
    <row r="1348" spans="1:37">
      <c r="A1348" s="1">
        <v>142</v>
      </c>
      <c r="B1348" s="5">
        <v>0.99199999999999999</v>
      </c>
      <c r="C1348" t="s">
        <v>12001</v>
      </c>
      <c r="D1348">
        <v>0</v>
      </c>
      <c r="E1348">
        <v>0</v>
      </c>
      <c r="F1348">
        <v>4</v>
      </c>
      <c r="G1348">
        <v>24</v>
      </c>
      <c r="H1348">
        <v>9</v>
      </c>
      <c r="I1348">
        <v>2</v>
      </c>
      <c r="J1348">
        <v>27</v>
      </c>
      <c r="K1348" t="s">
        <v>11620</v>
      </c>
      <c r="L1348">
        <v>3</v>
      </c>
      <c r="M1348">
        <v>27</v>
      </c>
      <c r="N1348" t="s">
        <v>12002</v>
      </c>
      <c r="O1348" t="s">
        <v>4878</v>
      </c>
      <c r="P1348" t="s">
        <v>22</v>
      </c>
      <c r="Q1348" t="s">
        <v>37</v>
      </c>
      <c r="S1348" t="s">
        <v>241</v>
      </c>
      <c r="T1348" t="s">
        <v>169</v>
      </c>
      <c r="U1348" t="s">
        <v>12003</v>
      </c>
      <c r="V1348" t="s">
        <v>11622</v>
      </c>
      <c r="X1348" t="str">
        <f>VLOOKUP(pbp!V4098, games!$B$2:$R$40, 3, FALSE)</f>
        <v>2020-11-09T01:20Z</v>
      </c>
      <c r="Y1348">
        <f>VLOOKUP(1*V1348,NFLGames!$H$11:$H$555,1,FALSE)</f>
        <v>401128046</v>
      </c>
      <c r="Z1348">
        <f>VLOOKUP($Y1348, NFLGames!$H$11:$K$555,2,FALSE)</f>
        <v>2019</v>
      </c>
      <c r="AA1348">
        <f>VLOOKUP($Y1348, NFLGames!$H$11:$K$555,3,FALSE)</f>
        <v>8</v>
      </c>
      <c r="AB1348" s="6">
        <f>IF(A1349=0, 0, AH1349-tbl_pbp[[#This Row],[Saints Win %]])</f>
        <v>5.0000000000000044E-3</v>
      </c>
      <c r="AE1348">
        <f>ABS(tbl_pbp[[#This Row],[play.homeScore]]-tbl_pbp[[#This Row],[play.awayScore]])</f>
        <v>15</v>
      </c>
      <c r="AF1348">
        <f>IF(tbl_pbp[[#This Row],[Play Saints Win % Increase]]&gt;=$AF$4,1,0)</f>
        <v>0</v>
      </c>
      <c r="AG1348" t="str">
        <f>VLOOKUP(tbl_pbp[[#This Row],[gameId]], games!$B$2:$T$40, 9, FALSE)</f>
        <v>arizona-cardinals</v>
      </c>
      <c r="AH1348" s="5">
        <f>IF(tbl_pbp[[#This Row],[AwayTeam]] &lt;&gt; "new-orleans-saints", tbl_pbp[[#This Row],[homeWinPercentage]], 1-tbl_pbp[[#This Row],[homeWinPercentage]])</f>
        <v>0.99199999999999999</v>
      </c>
      <c r="AI1348" s="13">
        <f>tbl_pbp[[#This Row],[Kamara]]*tbl_pbp[[#This Row],[Impactful Play]]</f>
        <v>0</v>
      </c>
      <c r="AJ1348" s="13">
        <f>tbl_pbp[[#This Row],[Thomas]]*tbl_pbp[[#This Row],[Impactful Play]]</f>
        <v>0</v>
      </c>
      <c r="AK1348" s="13" t="str">
        <f>VLOOKUP(tbl_pbp[[#This Row],[Play Saints Win % Increase]], tbl_impact[],3,TRUE)</f>
        <v>Scented (0 to +5%)</v>
      </c>
    </row>
    <row r="1349" spans="1:37">
      <c r="A1349" s="1">
        <v>143</v>
      </c>
      <c r="B1349" s="5">
        <v>0.997</v>
      </c>
      <c r="C1349" t="s">
        <v>12004</v>
      </c>
      <c r="D1349">
        <v>0</v>
      </c>
      <c r="E1349">
        <v>0</v>
      </c>
      <c r="F1349">
        <v>4</v>
      </c>
      <c r="G1349">
        <v>24</v>
      </c>
      <c r="H1349">
        <v>9</v>
      </c>
      <c r="I1349">
        <v>2</v>
      </c>
      <c r="J1349">
        <v>27</v>
      </c>
      <c r="K1349" t="s">
        <v>11620</v>
      </c>
      <c r="L1349">
        <v>4</v>
      </c>
      <c r="M1349">
        <v>73</v>
      </c>
      <c r="N1349" t="s">
        <v>12005</v>
      </c>
      <c r="O1349" t="s">
        <v>5271</v>
      </c>
      <c r="P1349" t="s">
        <v>22</v>
      </c>
      <c r="Q1349" t="s">
        <v>37</v>
      </c>
      <c r="S1349" t="s">
        <v>154</v>
      </c>
      <c r="T1349" t="s">
        <v>169</v>
      </c>
      <c r="U1349" t="s">
        <v>12006</v>
      </c>
      <c r="V1349" t="s">
        <v>11622</v>
      </c>
      <c r="X1349" t="str">
        <f>VLOOKUP(pbp!V4099, games!$B$2:$R$40, 3, FALSE)</f>
        <v>2020-11-09T01:20Z</v>
      </c>
      <c r="Y1349">
        <f>VLOOKUP(1*V1349,NFLGames!$H$11:$H$555,1,FALSE)</f>
        <v>401128046</v>
      </c>
      <c r="Z1349">
        <f>VLOOKUP($Y1349, NFLGames!$H$11:$K$555,2,FALSE)</f>
        <v>2019</v>
      </c>
      <c r="AA1349">
        <f>VLOOKUP($Y1349, NFLGames!$H$11:$K$555,3,FALSE)</f>
        <v>8</v>
      </c>
      <c r="AB1349" s="6">
        <f>IF(A1350=0, 0, AH1350-tbl_pbp[[#This Row],[Saints Win %]])</f>
        <v>2.0000000000000018E-3</v>
      </c>
      <c r="AE1349">
        <f>ABS(tbl_pbp[[#This Row],[play.homeScore]]-tbl_pbp[[#This Row],[play.awayScore]])</f>
        <v>15</v>
      </c>
      <c r="AF1349">
        <f>IF(tbl_pbp[[#This Row],[Play Saints Win % Increase]]&gt;=$AF$4,1,0)</f>
        <v>0</v>
      </c>
      <c r="AG1349" t="str">
        <f>VLOOKUP(tbl_pbp[[#This Row],[gameId]], games!$B$2:$T$40, 9, FALSE)</f>
        <v>arizona-cardinals</v>
      </c>
      <c r="AH1349" s="5">
        <f>IF(tbl_pbp[[#This Row],[AwayTeam]] &lt;&gt; "new-orleans-saints", tbl_pbp[[#This Row],[homeWinPercentage]], 1-tbl_pbp[[#This Row],[homeWinPercentage]])</f>
        <v>0.997</v>
      </c>
      <c r="AI1349" s="13">
        <f>tbl_pbp[[#This Row],[Kamara]]*tbl_pbp[[#This Row],[Impactful Play]]</f>
        <v>0</v>
      </c>
      <c r="AJ1349" s="13">
        <f>tbl_pbp[[#This Row],[Thomas]]*tbl_pbp[[#This Row],[Impactful Play]]</f>
        <v>0</v>
      </c>
      <c r="AK1349" s="13" t="str">
        <f>VLOOKUP(tbl_pbp[[#This Row],[Play Saints Win % Increase]], tbl_impact[],3,TRUE)</f>
        <v>Scented (0 to +5%)</v>
      </c>
    </row>
    <row r="1350" spans="1:37">
      <c r="A1350" s="1">
        <v>144</v>
      </c>
      <c r="B1350" s="5">
        <v>0.999</v>
      </c>
      <c r="C1350" t="s">
        <v>12007</v>
      </c>
      <c r="D1350">
        <v>0</v>
      </c>
      <c r="E1350">
        <v>0</v>
      </c>
      <c r="F1350">
        <v>4</v>
      </c>
      <c r="G1350">
        <v>24</v>
      </c>
      <c r="H1350">
        <v>9</v>
      </c>
      <c r="I1350">
        <v>10</v>
      </c>
      <c r="J1350">
        <v>27</v>
      </c>
      <c r="K1350" t="s">
        <v>29</v>
      </c>
      <c r="L1350">
        <v>1</v>
      </c>
      <c r="M1350">
        <v>73</v>
      </c>
      <c r="N1350" t="s">
        <v>12008</v>
      </c>
      <c r="O1350" t="s">
        <v>1678</v>
      </c>
      <c r="P1350" t="s">
        <v>45</v>
      </c>
      <c r="Q1350" t="s">
        <v>46</v>
      </c>
      <c r="R1350" t="s">
        <v>47</v>
      </c>
      <c r="S1350" t="s">
        <v>33</v>
      </c>
      <c r="T1350" t="s">
        <v>169</v>
      </c>
      <c r="U1350" t="s">
        <v>170</v>
      </c>
      <c r="V1350" t="s">
        <v>11622</v>
      </c>
      <c r="X1350" t="str">
        <f>VLOOKUP(pbp!V4100, games!$B$2:$R$40, 3, FALSE)</f>
        <v>2020-11-09T01:20Z</v>
      </c>
      <c r="Y1350">
        <f>VLOOKUP(1*V1350,NFLGames!$H$11:$H$555,1,FALSE)</f>
        <v>401128046</v>
      </c>
      <c r="Z1350">
        <f>VLOOKUP($Y1350, NFLGames!$H$11:$K$555,2,FALSE)</f>
        <v>2019</v>
      </c>
      <c r="AA1350">
        <f>VLOOKUP($Y1350, NFLGames!$H$11:$K$555,3,FALSE)</f>
        <v>8</v>
      </c>
      <c r="AB1350" s="6">
        <f>IF(A1351=0, 0, AH1351-tbl_pbp[[#This Row],[Saints Win %]])</f>
        <v>0</v>
      </c>
      <c r="AE1350">
        <f>ABS(tbl_pbp[[#This Row],[play.homeScore]]-tbl_pbp[[#This Row],[play.awayScore]])</f>
        <v>15</v>
      </c>
      <c r="AF1350">
        <f>IF(tbl_pbp[[#This Row],[Play Saints Win % Increase]]&gt;=$AF$4,1,0)</f>
        <v>0</v>
      </c>
      <c r="AG1350" t="str">
        <f>VLOOKUP(tbl_pbp[[#This Row],[gameId]], games!$B$2:$T$40, 9, FALSE)</f>
        <v>arizona-cardinals</v>
      </c>
      <c r="AH1350" s="5">
        <f>IF(tbl_pbp[[#This Row],[AwayTeam]] &lt;&gt; "new-orleans-saints", tbl_pbp[[#This Row],[homeWinPercentage]], 1-tbl_pbp[[#This Row],[homeWinPercentage]])</f>
        <v>0.999</v>
      </c>
      <c r="AI1350" s="13">
        <f>tbl_pbp[[#This Row],[Kamara]]*tbl_pbp[[#This Row],[Impactful Play]]</f>
        <v>0</v>
      </c>
      <c r="AJ1350" s="13">
        <f>tbl_pbp[[#This Row],[Thomas]]*tbl_pbp[[#This Row],[Impactful Play]]</f>
        <v>0</v>
      </c>
      <c r="AK1350" s="13" t="str">
        <f>VLOOKUP(tbl_pbp[[#This Row],[Play Saints Win % Increase]], tbl_impact[],3,TRUE)</f>
        <v>Scented (0 to +5%)</v>
      </c>
    </row>
    <row r="1351" spans="1:37">
      <c r="A1351" s="1">
        <v>145</v>
      </c>
      <c r="B1351" s="5">
        <v>0.999</v>
      </c>
      <c r="C1351" t="s">
        <v>12009</v>
      </c>
      <c r="D1351">
        <v>0</v>
      </c>
      <c r="E1351">
        <v>0</v>
      </c>
      <c r="F1351">
        <v>4</v>
      </c>
      <c r="G1351">
        <v>24</v>
      </c>
      <c r="H1351">
        <v>9</v>
      </c>
      <c r="I1351">
        <v>10</v>
      </c>
      <c r="J1351">
        <v>55</v>
      </c>
      <c r="K1351" t="s">
        <v>29</v>
      </c>
      <c r="L1351">
        <v>1</v>
      </c>
      <c r="M1351">
        <v>45</v>
      </c>
      <c r="N1351" t="s">
        <v>12010</v>
      </c>
      <c r="O1351" t="s">
        <v>411</v>
      </c>
      <c r="P1351" t="s">
        <v>30</v>
      </c>
      <c r="Q1351" t="s">
        <v>31</v>
      </c>
      <c r="R1351" t="s">
        <v>32</v>
      </c>
      <c r="S1351" t="s">
        <v>33</v>
      </c>
      <c r="T1351" t="s">
        <v>12011</v>
      </c>
      <c r="U1351" t="s">
        <v>12012</v>
      </c>
      <c r="V1351" t="s">
        <v>11622</v>
      </c>
      <c r="X1351" t="str">
        <f>VLOOKUP(pbp!V4101, games!$B$2:$R$40, 3, FALSE)</f>
        <v>2020-11-09T01:20Z</v>
      </c>
      <c r="Y1351">
        <f>VLOOKUP(1*V1351,NFLGames!$H$11:$H$555,1,FALSE)</f>
        <v>401128046</v>
      </c>
      <c r="Z1351">
        <f>VLOOKUP($Y1351, NFLGames!$H$11:$K$555,2,FALSE)</f>
        <v>2019</v>
      </c>
      <c r="AA1351">
        <f>VLOOKUP($Y1351, NFLGames!$H$11:$K$555,3,FALSE)</f>
        <v>8</v>
      </c>
      <c r="AB1351" s="6">
        <f>IF(A1352=0, 0, AH1352-tbl_pbp[[#This Row],[Saints Win %]])</f>
        <v>0</v>
      </c>
      <c r="AE1351">
        <f>ABS(tbl_pbp[[#This Row],[play.homeScore]]-tbl_pbp[[#This Row],[play.awayScore]])</f>
        <v>15</v>
      </c>
      <c r="AF1351">
        <f>IF(tbl_pbp[[#This Row],[Play Saints Win % Increase]]&gt;=$AF$4,1,0)</f>
        <v>0</v>
      </c>
      <c r="AG1351" t="str">
        <f>VLOOKUP(tbl_pbp[[#This Row],[gameId]], games!$B$2:$T$40, 9, FALSE)</f>
        <v>arizona-cardinals</v>
      </c>
      <c r="AH1351" s="5">
        <f>IF(tbl_pbp[[#This Row],[AwayTeam]] &lt;&gt; "new-orleans-saints", tbl_pbp[[#This Row],[homeWinPercentage]], 1-tbl_pbp[[#This Row],[homeWinPercentage]])</f>
        <v>0.999</v>
      </c>
      <c r="AI1351" s="13">
        <f>tbl_pbp[[#This Row],[Kamara]]*tbl_pbp[[#This Row],[Impactful Play]]</f>
        <v>0</v>
      </c>
      <c r="AJ1351" s="13">
        <f>tbl_pbp[[#This Row],[Thomas]]*tbl_pbp[[#This Row],[Impactful Play]]</f>
        <v>0</v>
      </c>
      <c r="AK1351" s="13" t="str">
        <f>VLOOKUP(tbl_pbp[[#This Row],[Play Saints Win % Increase]], tbl_impact[],3,TRUE)</f>
        <v>Scented (0 to +5%)</v>
      </c>
    </row>
    <row r="1352" spans="1:37">
      <c r="A1352" s="1">
        <v>146</v>
      </c>
      <c r="B1352" s="5">
        <v>0.999</v>
      </c>
      <c r="C1352" t="s">
        <v>12013</v>
      </c>
      <c r="D1352">
        <v>0</v>
      </c>
      <c r="E1352">
        <v>0</v>
      </c>
      <c r="F1352">
        <v>4</v>
      </c>
      <c r="G1352">
        <v>31</v>
      </c>
      <c r="H1352">
        <v>9</v>
      </c>
      <c r="I1352">
        <v>9</v>
      </c>
      <c r="J1352">
        <v>91</v>
      </c>
      <c r="K1352" t="s">
        <v>29</v>
      </c>
      <c r="L1352">
        <v>1</v>
      </c>
      <c r="M1352">
        <v>9</v>
      </c>
      <c r="N1352" t="s">
        <v>12014</v>
      </c>
      <c r="O1352" t="s">
        <v>3302</v>
      </c>
      <c r="P1352" t="s">
        <v>103</v>
      </c>
      <c r="Q1352" t="s">
        <v>104</v>
      </c>
      <c r="R1352" t="s">
        <v>105</v>
      </c>
      <c r="S1352" t="s">
        <v>283</v>
      </c>
      <c r="T1352" t="s">
        <v>12015</v>
      </c>
      <c r="U1352" t="s">
        <v>12016</v>
      </c>
      <c r="V1352" t="s">
        <v>11622</v>
      </c>
      <c r="X1352" t="str">
        <f>VLOOKUP(pbp!V4102, games!$B$2:$R$40, 3, FALSE)</f>
        <v>2020-11-09T01:20Z</v>
      </c>
      <c r="Y1352">
        <f>VLOOKUP(1*V1352,NFLGames!$H$11:$H$555,1,FALSE)</f>
        <v>401128046</v>
      </c>
      <c r="Z1352">
        <f>VLOOKUP($Y1352, NFLGames!$H$11:$K$555,2,FALSE)</f>
        <v>2019</v>
      </c>
      <c r="AA1352">
        <f>VLOOKUP($Y1352, NFLGames!$H$11:$K$555,3,FALSE)</f>
        <v>8</v>
      </c>
      <c r="AB1352" s="6">
        <f>IF(A1353=0, 0, AH1353-tbl_pbp[[#This Row],[Saints Win %]])</f>
        <v>0</v>
      </c>
      <c r="AE1352">
        <f>ABS(tbl_pbp[[#This Row],[play.homeScore]]-tbl_pbp[[#This Row],[play.awayScore]])</f>
        <v>22</v>
      </c>
      <c r="AF1352">
        <f>IF(tbl_pbp[[#This Row],[Play Saints Win % Increase]]&gt;=$AF$4,1,0)</f>
        <v>0</v>
      </c>
      <c r="AG1352" t="str">
        <f>VLOOKUP(tbl_pbp[[#This Row],[gameId]], games!$B$2:$T$40, 9, FALSE)</f>
        <v>arizona-cardinals</v>
      </c>
      <c r="AH1352" s="5">
        <f>IF(tbl_pbp[[#This Row],[AwayTeam]] &lt;&gt; "new-orleans-saints", tbl_pbp[[#This Row],[homeWinPercentage]], 1-tbl_pbp[[#This Row],[homeWinPercentage]])</f>
        <v>0.999</v>
      </c>
      <c r="AI1352" s="13">
        <f>tbl_pbp[[#This Row],[Kamara]]*tbl_pbp[[#This Row],[Impactful Play]]</f>
        <v>0</v>
      </c>
      <c r="AJ1352" s="13">
        <f>tbl_pbp[[#This Row],[Thomas]]*tbl_pbp[[#This Row],[Impactful Play]]</f>
        <v>0</v>
      </c>
      <c r="AK1352" s="13" t="str">
        <f>VLOOKUP(tbl_pbp[[#This Row],[Play Saints Win % Increase]], tbl_impact[],3,TRUE)</f>
        <v>Scented (0 to +5%)</v>
      </c>
    </row>
    <row r="1353" spans="1:37">
      <c r="A1353" s="1">
        <v>147</v>
      </c>
      <c r="B1353" s="5">
        <v>0.999</v>
      </c>
      <c r="C1353" t="s">
        <v>12017</v>
      </c>
      <c r="D1353">
        <v>0</v>
      </c>
      <c r="E1353">
        <v>0</v>
      </c>
      <c r="F1353">
        <v>4</v>
      </c>
      <c r="G1353">
        <v>31</v>
      </c>
      <c r="H1353">
        <v>9</v>
      </c>
      <c r="I1353">
        <v>0</v>
      </c>
      <c r="J1353">
        <v>35</v>
      </c>
      <c r="K1353" t="s">
        <v>29</v>
      </c>
      <c r="L1353">
        <v>0</v>
      </c>
      <c r="M1353">
        <v>65</v>
      </c>
      <c r="N1353" t="s">
        <v>288</v>
      </c>
      <c r="O1353" t="s">
        <v>3302</v>
      </c>
      <c r="P1353" t="s">
        <v>25</v>
      </c>
      <c r="Q1353" t="s">
        <v>26</v>
      </c>
      <c r="R1353" t="s">
        <v>27</v>
      </c>
      <c r="V1353" t="s">
        <v>11622</v>
      </c>
      <c r="X1353" t="str">
        <f>VLOOKUP(pbp!V4103, games!$B$2:$R$40, 3, FALSE)</f>
        <v>2020-11-09T01:20Z</v>
      </c>
      <c r="Y1353">
        <f>VLOOKUP(1*V1353,NFLGames!$H$11:$H$555,1,FALSE)</f>
        <v>401128046</v>
      </c>
      <c r="Z1353">
        <f>VLOOKUP($Y1353, NFLGames!$H$11:$K$555,2,FALSE)</f>
        <v>2019</v>
      </c>
      <c r="AA1353">
        <f>VLOOKUP($Y1353, NFLGames!$H$11:$K$555,3,FALSE)</f>
        <v>8</v>
      </c>
      <c r="AB1353" s="6">
        <f>IF(A1354=0, 0, AH1354-tbl_pbp[[#This Row],[Saints Win %]])</f>
        <v>0</v>
      </c>
      <c r="AE1353">
        <f>ABS(tbl_pbp[[#This Row],[play.homeScore]]-tbl_pbp[[#This Row],[play.awayScore]])</f>
        <v>22</v>
      </c>
      <c r="AF1353">
        <f>IF(tbl_pbp[[#This Row],[Play Saints Win % Increase]]&gt;=$AF$4,1,0)</f>
        <v>0</v>
      </c>
      <c r="AG1353" t="str">
        <f>VLOOKUP(tbl_pbp[[#This Row],[gameId]], games!$B$2:$T$40, 9, FALSE)</f>
        <v>arizona-cardinals</v>
      </c>
      <c r="AH1353" s="5">
        <f>IF(tbl_pbp[[#This Row],[AwayTeam]] &lt;&gt; "new-orleans-saints", tbl_pbp[[#This Row],[homeWinPercentage]], 1-tbl_pbp[[#This Row],[homeWinPercentage]])</f>
        <v>0.999</v>
      </c>
      <c r="AI1353" s="13">
        <f>tbl_pbp[[#This Row],[Kamara]]*tbl_pbp[[#This Row],[Impactful Play]]</f>
        <v>0</v>
      </c>
      <c r="AJ1353" s="13">
        <f>tbl_pbp[[#This Row],[Thomas]]*tbl_pbp[[#This Row],[Impactful Play]]</f>
        <v>0</v>
      </c>
      <c r="AK1353" s="13" t="str">
        <f>VLOOKUP(tbl_pbp[[#This Row],[Play Saints Win % Increase]], tbl_impact[],3,TRUE)</f>
        <v>Scented (0 to +5%)</v>
      </c>
    </row>
    <row r="1354" spans="1:37">
      <c r="A1354" s="1">
        <v>148</v>
      </c>
      <c r="B1354" s="5">
        <v>0.999</v>
      </c>
      <c r="C1354" t="s">
        <v>12018</v>
      </c>
      <c r="D1354">
        <v>0</v>
      </c>
      <c r="E1354">
        <v>0</v>
      </c>
      <c r="F1354">
        <v>4</v>
      </c>
      <c r="G1354">
        <v>31</v>
      </c>
      <c r="H1354">
        <v>9</v>
      </c>
      <c r="I1354">
        <v>10</v>
      </c>
      <c r="J1354">
        <v>75</v>
      </c>
      <c r="K1354" t="s">
        <v>11620</v>
      </c>
      <c r="L1354">
        <v>1</v>
      </c>
      <c r="M1354">
        <v>75</v>
      </c>
      <c r="N1354" t="s">
        <v>12019</v>
      </c>
      <c r="O1354" t="s">
        <v>3302</v>
      </c>
      <c r="P1354" t="s">
        <v>167</v>
      </c>
      <c r="Q1354" t="s">
        <v>168</v>
      </c>
      <c r="S1354" t="s">
        <v>33</v>
      </c>
      <c r="T1354" t="s">
        <v>11726</v>
      </c>
      <c r="U1354" t="s">
        <v>11727</v>
      </c>
      <c r="V1354" t="s">
        <v>11622</v>
      </c>
      <c r="X1354" t="str">
        <f>VLOOKUP(pbp!V4104, games!$B$2:$R$40, 3, FALSE)</f>
        <v>2020-11-09T01:20Z</v>
      </c>
      <c r="Y1354">
        <f>VLOOKUP(1*V1354,NFLGames!$H$11:$H$555,1,FALSE)</f>
        <v>401128046</v>
      </c>
      <c r="Z1354">
        <f>VLOOKUP($Y1354, NFLGames!$H$11:$K$555,2,FALSE)</f>
        <v>2019</v>
      </c>
      <c r="AA1354">
        <f>VLOOKUP($Y1354, NFLGames!$H$11:$K$555,3,FALSE)</f>
        <v>8</v>
      </c>
      <c r="AB1354" s="6">
        <f>IF(A1355=0, 0, AH1355-tbl_pbp[[#This Row],[Saints Win %]])</f>
        <v>0</v>
      </c>
      <c r="AE1354">
        <f>ABS(tbl_pbp[[#This Row],[play.homeScore]]-tbl_pbp[[#This Row],[play.awayScore]])</f>
        <v>22</v>
      </c>
      <c r="AF1354">
        <f>IF(tbl_pbp[[#This Row],[Play Saints Win % Increase]]&gt;=$AF$4,1,0)</f>
        <v>0</v>
      </c>
      <c r="AG1354" t="str">
        <f>VLOOKUP(tbl_pbp[[#This Row],[gameId]], games!$B$2:$T$40, 9, FALSE)</f>
        <v>arizona-cardinals</v>
      </c>
      <c r="AH1354" s="5">
        <f>IF(tbl_pbp[[#This Row],[AwayTeam]] &lt;&gt; "new-orleans-saints", tbl_pbp[[#This Row],[homeWinPercentage]], 1-tbl_pbp[[#This Row],[homeWinPercentage]])</f>
        <v>0.999</v>
      </c>
      <c r="AI1354" s="13">
        <f>tbl_pbp[[#This Row],[Kamara]]*tbl_pbp[[#This Row],[Impactful Play]]</f>
        <v>0</v>
      </c>
      <c r="AJ1354" s="13">
        <f>tbl_pbp[[#This Row],[Thomas]]*tbl_pbp[[#This Row],[Impactful Play]]</f>
        <v>0</v>
      </c>
      <c r="AK1354" s="13" t="str">
        <f>VLOOKUP(tbl_pbp[[#This Row],[Play Saints Win % Increase]], tbl_impact[],3,TRUE)</f>
        <v>Scented (0 to +5%)</v>
      </c>
    </row>
    <row r="1355" spans="1:37">
      <c r="A1355" s="1">
        <v>149</v>
      </c>
      <c r="B1355" s="5">
        <v>0.999</v>
      </c>
      <c r="C1355" t="s">
        <v>12020</v>
      </c>
      <c r="D1355">
        <v>0</v>
      </c>
      <c r="E1355">
        <v>0</v>
      </c>
      <c r="F1355">
        <v>4</v>
      </c>
      <c r="G1355">
        <v>31</v>
      </c>
      <c r="H1355">
        <v>9</v>
      </c>
      <c r="I1355">
        <v>14</v>
      </c>
      <c r="J1355">
        <v>79</v>
      </c>
      <c r="K1355" t="s">
        <v>11620</v>
      </c>
      <c r="L1355">
        <v>2</v>
      </c>
      <c r="M1355">
        <v>79</v>
      </c>
      <c r="N1355" t="s">
        <v>12021</v>
      </c>
      <c r="O1355" t="s">
        <v>477</v>
      </c>
      <c r="P1355" t="s">
        <v>45</v>
      </c>
      <c r="Q1355" t="s">
        <v>46</v>
      </c>
      <c r="R1355" t="s">
        <v>47</v>
      </c>
      <c r="S1355" t="s">
        <v>741</v>
      </c>
      <c r="T1355" t="s">
        <v>11808</v>
      </c>
      <c r="U1355" t="s">
        <v>12022</v>
      </c>
      <c r="V1355" t="s">
        <v>11622</v>
      </c>
      <c r="X1355" t="str">
        <f>VLOOKUP(pbp!V4105, games!$B$2:$R$40, 3, FALSE)</f>
        <v>2020-11-09T01:20Z</v>
      </c>
      <c r="Y1355">
        <f>VLOOKUP(1*V1355,NFLGames!$H$11:$H$555,1,FALSE)</f>
        <v>401128046</v>
      </c>
      <c r="Z1355">
        <f>VLOOKUP($Y1355, NFLGames!$H$11:$K$555,2,FALSE)</f>
        <v>2019</v>
      </c>
      <c r="AA1355">
        <f>VLOOKUP($Y1355, NFLGames!$H$11:$K$555,3,FALSE)</f>
        <v>8</v>
      </c>
      <c r="AB1355" s="6">
        <f>IF(A1356=0, 0, AH1356-tbl_pbp[[#This Row],[Saints Win %]])</f>
        <v>0</v>
      </c>
      <c r="AE1355">
        <f>ABS(tbl_pbp[[#This Row],[play.homeScore]]-tbl_pbp[[#This Row],[play.awayScore]])</f>
        <v>22</v>
      </c>
      <c r="AF1355">
        <f>IF(tbl_pbp[[#This Row],[Play Saints Win % Increase]]&gt;=$AF$4,1,0)</f>
        <v>0</v>
      </c>
      <c r="AG1355" t="str">
        <f>VLOOKUP(tbl_pbp[[#This Row],[gameId]], games!$B$2:$T$40, 9, FALSE)</f>
        <v>arizona-cardinals</v>
      </c>
      <c r="AH1355" s="5">
        <f>IF(tbl_pbp[[#This Row],[AwayTeam]] &lt;&gt; "new-orleans-saints", tbl_pbp[[#This Row],[homeWinPercentage]], 1-tbl_pbp[[#This Row],[homeWinPercentage]])</f>
        <v>0.999</v>
      </c>
      <c r="AI1355" s="13">
        <f>tbl_pbp[[#This Row],[Kamara]]*tbl_pbp[[#This Row],[Impactful Play]]</f>
        <v>0</v>
      </c>
      <c r="AJ1355" s="13">
        <f>tbl_pbp[[#This Row],[Thomas]]*tbl_pbp[[#This Row],[Impactful Play]]</f>
        <v>0</v>
      </c>
      <c r="AK1355" s="13" t="str">
        <f>VLOOKUP(tbl_pbp[[#This Row],[Play Saints Win % Increase]], tbl_impact[],3,TRUE)</f>
        <v>Scented (0 to +5%)</v>
      </c>
    </row>
    <row r="1356" spans="1:37">
      <c r="A1356" s="1">
        <v>150</v>
      </c>
      <c r="B1356" s="5">
        <v>0.999</v>
      </c>
      <c r="C1356" t="s">
        <v>12023</v>
      </c>
      <c r="D1356">
        <v>0</v>
      </c>
      <c r="E1356">
        <v>0</v>
      </c>
      <c r="F1356">
        <v>4</v>
      </c>
      <c r="G1356">
        <v>31</v>
      </c>
      <c r="H1356">
        <v>9</v>
      </c>
      <c r="I1356">
        <v>14</v>
      </c>
      <c r="J1356">
        <v>79</v>
      </c>
      <c r="K1356" t="s">
        <v>11620</v>
      </c>
      <c r="L1356">
        <v>3</v>
      </c>
      <c r="M1356">
        <v>79</v>
      </c>
      <c r="N1356" t="s">
        <v>12024</v>
      </c>
      <c r="O1356" t="s">
        <v>6112</v>
      </c>
      <c r="P1356" t="s">
        <v>22</v>
      </c>
      <c r="Q1356" t="s">
        <v>37</v>
      </c>
      <c r="S1356" t="s">
        <v>280</v>
      </c>
      <c r="T1356" t="s">
        <v>11808</v>
      </c>
      <c r="U1356" t="s">
        <v>12025</v>
      </c>
      <c r="V1356" t="s">
        <v>11622</v>
      </c>
      <c r="X1356" t="str">
        <f>VLOOKUP(pbp!V4106, games!$B$2:$R$40, 3, FALSE)</f>
        <v>2020-11-09T01:20Z</v>
      </c>
      <c r="Y1356">
        <f>VLOOKUP(1*V1356,NFLGames!$H$11:$H$555,1,FALSE)</f>
        <v>401128046</v>
      </c>
      <c r="Z1356">
        <f>VLOOKUP($Y1356, NFLGames!$H$11:$K$555,2,FALSE)</f>
        <v>2019</v>
      </c>
      <c r="AA1356">
        <f>VLOOKUP($Y1356, NFLGames!$H$11:$K$555,3,FALSE)</f>
        <v>8</v>
      </c>
      <c r="AB1356" s="6">
        <f>IF(A1357=0, 0, AH1357-tbl_pbp[[#This Row],[Saints Win %]])</f>
        <v>0</v>
      </c>
      <c r="AE1356">
        <f>ABS(tbl_pbp[[#This Row],[play.homeScore]]-tbl_pbp[[#This Row],[play.awayScore]])</f>
        <v>22</v>
      </c>
      <c r="AF1356">
        <f>IF(tbl_pbp[[#This Row],[Play Saints Win % Increase]]&gt;=$AF$4,1,0)</f>
        <v>0</v>
      </c>
      <c r="AG1356" t="str">
        <f>VLOOKUP(tbl_pbp[[#This Row],[gameId]], games!$B$2:$T$40, 9, FALSE)</f>
        <v>arizona-cardinals</v>
      </c>
      <c r="AH1356" s="5">
        <f>IF(tbl_pbp[[#This Row],[AwayTeam]] &lt;&gt; "new-orleans-saints", tbl_pbp[[#This Row],[homeWinPercentage]], 1-tbl_pbp[[#This Row],[homeWinPercentage]])</f>
        <v>0.999</v>
      </c>
      <c r="AI1356" s="13">
        <f>tbl_pbp[[#This Row],[Kamara]]*tbl_pbp[[#This Row],[Impactful Play]]</f>
        <v>0</v>
      </c>
      <c r="AJ1356" s="13">
        <f>tbl_pbp[[#This Row],[Thomas]]*tbl_pbp[[#This Row],[Impactful Play]]</f>
        <v>0</v>
      </c>
      <c r="AK1356" s="13" t="str">
        <f>VLOOKUP(tbl_pbp[[#This Row],[Play Saints Win % Increase]], tbl_impact[],3,TRUE)</f>
        <v>Scented (0 to +5%)</v>
      </c>
    </row>
    <row r="1357" spans="1:37">
      <c r="A1357" s="1">
        <v>151</v>
      </c>
      <c r="B1357" s="5">
        <v>0.999</v>
      </c>
      <c r="C1357" t="s">
        <v>12026</v>
      </c>
      <c r="D1357">
        <v>0</v>
      </c>
      <c r="E1357">
        <v>0</v>
      </c>
      <c r="F1357">
        <v>4</v>
      </c>
      <c r="G1357">
        <v>31</v>
      </c>
      <c r="H1357">
        <v>9</v>
      </c>
      <c r="I1357">
        <v>14</v>
      </c>
      <c r="J1357">
        <v>79</v>
      </c>
      <c r="K1357" t="s">
        <v>11620</v>
      </c>
      <c r="L1357">
        <v>4</v>
      </c>
      <c r="M1357">
        <v>79</v>
      </c>
      <c r="N1357" t="s">
        <v>12027</v>
      </c>
      <c r="O1357" t="s">
        <v>1840</v>
      </c>
      <c r="P1357" t="s">
        <v>94</v>
      </c>
      <c r="Q1357" t="s">
        <v>95</v>
      </c>
      <c r="R1357" t="s">
        <v>96</v>
      </c>
      <c r="S1357" t="s">
        <v>190</v>
      </c>
      <c r="T1357" t="s">
        <v>11808</v>
      </c>
      <c r="U1357" t="s">
        <v>12028</v>
      </c>
      <c r="V1357" t="s">
        <v>11622</v>
      </c>
      <c r="X1357" t="str">
        <f>VLOOKUP(pbp!V4107, games!$B$2:$R$40, 3, FALSE)</f>
        <v>2020-11-09T01:20Z</v>
      </c>
      <c r="Y1357">
        <f>VLOOKUP(1*V1357,NFLGames!$H$11:$H$555,1,FALSE)</f>
        <v>401128046</v>
      </c>
      <c r="Z1357">
        <f>VLOOKUP($Y1357, NFLGames!$H$11:$K$555,2,FALSE)</f>
        <v>2019</v>
      </c>
      <c r="AA1357">
        <f>VLOOKUP($Y1357, NFLGames!$H$11:$K$555,3,FALSE)</f>
        <v>8</v>
      </c>
      <c r="AB1357" s="6">
        <f>IF(A1358=0, 0, AH1358-tbl_pbp[[#This Row],[Saints Win %]])</f>
        <v>0</v>
      </c>
      <c r="AE1357">
        <f>ABS(tbl_pbp[[#This Row],[play.homeScore]]-tbl_pbp[[#This Row],[play.awayScore]])</f>
        <v>22</v>
      </c>
      <c r="AF1357">
        <f>IF(tbl_pbp[[#This Row],[Play Saints Win % Increase]]&gt;=$AF$4,1,0)</f>
        <v>0</v>
      </c>
      <c r="AG1357" t="str">
        <f>VLOOKUP(tbl_pbp[[#This Row],[gameId]], games!$B$2:$T$40, 9, FALSE)</f>
        <v>arizona-cardinals</v>
      </c>
      <c r="AH1357" s="5">
        <f>IF(tbl_pbp[[#This Row],[AwayTeam]] &lt;&gt; "new-orleans-saints", tbl_pbp[[#This Row],[homeWinPercentage]], 1-tbl_pbp[[#This Row],[homeWinPercentage]])</f>
        <v>0.999</v>
      </c>
      <c r="AI1357" s="13">
        <f>tbl_pbp[[#This Row],[Kamara]]*tbl_pbp[[#This Row],[Impactful Play]]</f>
        <v>0</v>
      </c>
      <c r="AJ1357" s="13">
        <f>tbl_pbp[[#This Row],[Thomas]]*tbl_pbp[[#This Row],[Impactful Play]]</f>
        <v>0</v>
      </c>
      <c r="AK1357" s="13" t="str">
        <f>VLOOKUP(tbl_pbp[[#This Row],[Play Saints Win % Increase]], tbl_impact[],3,TRUE)</f>
        <v>Scented (0 to +5%)</v>
      </c>
    </row>
    <row r="1358" spans="1:37">
      <c r="A1358" s="1">
        <v>152</v>
      </c>
      <c r="B1358" s="5">
        <v>0.999</v>
      </c>
      <c r="C1358" t="s">
        <v>12029</v>
      </c>
      <c r="D1358">
        <v>0</v>
      </c>
      <c r="E1358">
        <v>0</v>
      </c>
      <c r="F1358">
        <v>4</v>
      </c>
      <c r="G1358">
        <v>31</v>
      </c>
      <c r="H1358">
        <v>9</v>
      </c>
      <c r="I1358">
        <v>24</v>
      </c>
      <c r="J1358">
        <v>89</v>
      </c>
      <c r="K1358" t="s">
        <v>11620</v>
      </c>
      <c r="L1358">
        <v>4</v>
      </c>
      <c r="M1358">
        <v>89</v>
      </c>
      <c r="N1358" t="s">
        <v>12030</v>
      </c>
      <c r="O1358" t="s">
        <v>2848</v>
      </c>
      <c r="P1358" t="s">
        <v>66</v>
      </c>
      <c r="Q1358" t="s">
        <v>67</v>
      </c>
      <c r="R1358" t="s">
        <v>68</v>
      </c>
      <c r="S1358" t="s">
        <v>5536</v>
      </c>
      <c r="T1358" t="s">
        <v>12031</v>
      </c>
      <c r="U1358" t="s">
        <v>12032</v>
      </c>
      <c r="V1358" t="s">
        <v>11622</v>
      </c>
      <c r="X1358" t="str">
        <f>VLOOKUP(pbp!V4108, games!$B$2:$R$40, 3, FALSE)</f>
        <v>2020-11-09T01:20Z</v>
      </c>
      <c r="Y1358">
        <f>VLOOKUP(1*V1358,NFLGames!$H$11:$H$555,1,FALSE)</f>
        <v>401128046</v>
      </c>
      <c r="Z1358">
        <f>VLOOKUP($Y1358, NFLGames!$H$11:$K$555,2,FALSE)</f>
        <v>2019</v>
      </c>
      <c r="AA1358">
        <f>VLOOKUP($Y1358, NFLGames!$H$11:$K$555,3,FALSE)</f>
        <v>8</v>
      </c>
      <c r="AB1358" s="6">
        <f>IF(A1359=0, 0, AH1359-tbl_pbp[[#This Row],[Saints Win %]])</f>
        <v>0</v>
      </c>
      <c r="AE1358">
        <f>ABS(tbl_pbp[[#This Row],[play.homeScore]]-tbl_pbp[[#This Row],[play.awayScore]])</f>
        <v>22</v>
      </c>
      <c r="AF1358">
        <f>IF(tbl_pbp[[#This Row],[Play Saints Win % Increase]]&gt;=$AF$4,1,0)</f>
        <v>0</v>
      </c>
      <c r="AG1358" t="str">
        <f>VLOOKUP(tbl_pbp[[#This Row],[gameId]], games!$B$2:$T$40, 9, FALSE)</f>
        <v>arizona-cardinals</v>
      </c>
      <c r="AH1358" s="5">
        <f>IF(tbl_pbp[[#This Row],[AwayTeam]] &lt;&gt; "new-orleans-saints", tbl_pbp[[#This Row],[homeWinPercentage]], 1-tbl_pbp[[#This Row],[homeWinPercentage]])</f>
        <v>0.999</v>
      </c>
      <c r="AI1358" s="13">
        <f>tbl_pbp[[#This Row],[Kamara]]*tbl_pbp[[#This Row],[Impactful Play]]</f>
        <v>0</v>
      </c>
      <c r="AJ1358" s="13">
        <f>tbl_pbp[[#This Row],[Thomas]]*tbl_pbp[[#This Row],[Impactful Play]]</f>
        <v>0</v>
      </c>
      <c r="AK1358" s="13" t="str">
        <f>VLOOKUP(tbl_pbp[[#This Row],[Play Saints Win % Increase]], tbl_impact[],3,TRUE)</f>
        <v>Scented (0 to +5%)</v>
      </c>
    </row>
    <row r="1359" spans="1:37">
      <c r="A1359" s="1">
        <v>153</v>
      </c>
      <c r="B1359" s="5">
        <v>0.999</v>
      </c>
      <c r="C1359" t="s">
        <v>12033</v>
      </c>
      <c r="D1359">
        <v>0</v>
      </c>
      <c r="E1359">
        <v>0</v>
      </c>
      <c r="F1359">
        <v>4</v>
      </c>
      <c r="G1359">
        <v>31</v>
      </c>
      <c r="H1359">
        <v>9</v>
      </c>
      <c r="I1359">
        <v>10</v>
      </c>
      <c r="J1359">
        <v>51</v>
      </c>
      <c r="K1359" t="s">
        <v>29</v>
      </c>
      <c r="L1359">
        <v>1</v>
      </c>
      <c r="M1359">
        <v>49</v>
      </c>
      <c r="N1359" t="s">
        <v>12034</v>
      </c>
      <c r="O1359" t="s">
        <v>219</v>
      </c>
      <c r="P1359" t="s">
        <v>45</v>
      </c>
      <c r="Q1359" t="s">
        <v>46</v>
      </c>
      <c r="R1359" t="s">
        <v>47</v>
      </c>
      <c r="S1359" t="s">
        <v>33</v>
      </c>
      <c r="T1359" t="s">
        <v>11687</v>
      </c>
      <c r="U1359" t="s">
        <v>11688</v>
      </c>
      <c r="V1359" t="s">
        <v>11622</v>
      </c>
      <c r="X1359" t="str">
        <f>VLOOKUP(pbp!V4109, games!$B$2:$R$40, 3, FALSE)</f>
        <v>2020-11-09T01:20Z</v>
      </c>
      <c r="Y1359">
        <f>VLOOKUP(1*V1359,NFLGames!$H$11:$H$555,1,FALSE)</f>
        <v>401128046</v>
      </c>
      <c r="Z1359">
        <f>VLOOKUP($Y1359, NFLGames!$H$11:$K$555,2,FALSE)</f>
        <v>2019</v>
      </c>
      <c r="AA1359">
        <f>VLOOKUP($Y1359, NFLGames!$H$11:$K$555,3,FALSE)</f>
        <v>8</v>
      </c>
      <c r="AB1359" s="6">
        <f>IF(A1360=0, 0, AH1360-tbl_pbp[[#This Row],[Saints Win %]])</f>
        <v>0</v>
      </c>
      <c r="AE1359">
        <f>ABS(tbl_pbp[[#This Row],[play.homeScore]]-tbl_pbp[[#This Row],[play.awayScore]])</f>
        <v>22</v>
      </c>
      <c r="AF1359">
        <f>IF(tbl_pbp[[#This Row],[Play Saints Win % Increase]]&gt;=$AF$4,1,0)</f>
        <v>0</v>
      </c>
      <c r="AG1359" t="str">
        <f>VLOOKUP(tbl_pbp[[#This Row],[gameId]], games!$B$2:$T$40, 9, FALSE)</f>
        <v>arizona-cardinals</v>
      </c>
      <c r="AH1359" s="5">
        <f>IF(tbl_pbp[[#This Row],[AwayTeam]] &lt;&gt; "new-orleans-saints", tbl_pbp[[#This Row],[homeWinPercentage]], 1-tbl_pbp[[#This Row],[homeWinPercentage]])</f>
        <v>0.999</v>
      </c>
      <c r="AI1359" s="13">
        <f>tbl_pbp[[#This Row],[Kamara]]*tbl_pbp[[#This Row],[Impactful Play]]</f>
        <v>0</v>
      </c>
      <c r="AJ1359" s="13">
        <f>tbl_pbp[[#This Row],[Thomas]]*tbl_pbp[[#This Row],[Impactful Play]]</f>
        <v>0</v>
      </c>
      <c r="AK1359" s="13" t="str">
        <f>VLOOKUP(tbl_pbp[[#This Row],[Play Saints Win % Increase]], tbl_impact[],3,TRUE)</f>
        <v>Scented (0 to +5%)</v>
      </c>
    </row>
    <row r="1360" spans="1:37">
      <c r="A1360" s="1">
        <v>154</v>
      </c>
      <c r="B1360" s="5">
        <v>0.999</v>
      </c>
      <c r="C1360" t="s">
        <v>12035</v>
      </c>
      <c r="D1360">
        <v>0</v>
      </c>
      <c r="E1360">
        <v>0</v>
      </c>
      <c r="F1360">
        <v>4</v>
      </c>
      <c r="G1360">
        <v>31</v>
      </c>
      <c r="H1360">
        <v>9</v>
      </c>
      <c r="I1360">
        <v>8</v>
      </c>
      <c r="J1360">
        <v>53</v>
      </c>
      <c r="K1360" t="s">
        <v>29</v>
      </c>
      <c r="L1360">
        <v>2</v>
      </c>
      <c r="M1360">
        <v>47</v>
      </c>
      <c r="N1360" t="s">
        <v>12036</v>
      </c>
      <c r="O1360" t="s">
        <v>797</v>
      </c>
      <c r="P1360" t="s">
        <v>45</v>
      </c>
      <c r="Q1360" t="s">
        <v>46</v>
      </c>
      <c r="R1360" t="s">
        <v>47</v>
      </c>
      <c r="S1360" t="s">
        <v>73</v>
      </c>
      <c r="T1360" t="s">
        <v>11829</v>
      </c>
      <c r="U1360" t="s">
        <v>12037</v>
      </c>
      <c r="V1360" t="s">
        <v>11622</v>
      </c>
      <c r="X1360" t="str">
        <f>VLOOKUP(pbp!V4110, games!$B$2:$R$40, 3, FALSE)</f>
        <v>2020-11-09T01:20Z</v>
      </c>
      <c r="Y1360">
        <f>VLOOKUP(1*V1360,NFLGames!$H$11:$H$555,1,FALSE)</f>
        <v>401128046</v>
      </c>
      <c r="Z1360">
        <f>VLOOKUP($Y1360, NFLGames!$H$11:$K$555,2,FALSE)</f>
        <v>2019</v>
      </c>
      <c r="AA1360">
        <f>VLOOKUP($Y1360, NFLGames!$H$11:$K$555,3,FALSE)</f>
        <v>8</v>
      </c>
      <c r="AB1360" s="6">
        <f>IF(A1361=0, 0, AH1361-tbl_pbp[[#This Row],[Saints Win %]])</f>
        <v>0</v>
      </c>
      <c r="AE1360">
        <f>ABS(tbl_pbp[[#This Row],[play.homeScore]]-tbl_pbp[[#This Row],[play.awayScore]])</f>
        <v>22</v>
      </c>
      <c r="AF1360">
        <f>IF(tbl_pbp[[#This Row],[Play Saints Win % Increase]]&gt;=$AF$4,1,0)</f>
        <v>0</v>
      </c>
      <c r="AG1360" t="str">
        <f>VLOOKUP(tbl_pbp[[#This Row],[gameId]], games!$B$2:$T$40, 9, FALSE)</f>
        <v>arizona-cardinals</v>
      </c>
      <c r="AH1360" s="5">
        <f>IF(tbl_pbp[[#This Row],[AwayTeam]] &lt;&gt; "new-orleans-saints", tbl_pbp[[#This Row],[homeWinPercentage]], 1-tbl_pbp[[#This Row],[homeWinPercentage]])</f>
        <v>0.999</v>
      </c>
      <c r="AI1360" s="13">
        <f>tbl_pbp[[#This Row],[Kamara]]*tbl_pbp[[#This Row],[Impactful Play]]</f>
        <v>0</v>
      </c>
      <c r="AJ1360" s="13">
        <f>tbl_pbp[[#This Row],[Thomas]]*tbl_pbp[[#This Row],[Impactful Play]]</f>
        <v>0</v>
      </c>
      <c r="AK1360" s="13" t="str">
        <f>VLOOKUP(tbl_pbp[[#This Row],[Play Saints Win % Increase]], tbl_impact[],3,TRUE)</f>
        <v>Scented (0 to +5%)</v>
      </c>
    </row>
    <row r="1361" spans="1:37">
      <c r="A1361" s="1">
        <v>155</v>
      </c>
      <c r="B1361" s="5">
        <v>0.999</v>
      </c>
      <c r="C1361" t="s">
        <v>12038</v>
      </c>
      <c r="D1361">
        <v>0</v>
      </c>
      <c r="E1361">
        <v>0</v>
      </c>
      <c r="F1361">
        <v>4</v>
      </c>
      <c r="G1361">
        <v>31</v>
      </c>
      <c r="H1361">
        <v>9</v>
      </c>
      <c r="I1361">
        <v>10</v>
      </c>
      <c r="J1361">
        <v>84</v>
      </c>
      <c r="K1361" t="s">
        <v>29</v>
      </c>
      <c r="L1361">
        <v>1</v>
      </c>
      <c r="M1361">
        <v>16</v>
      </c>
      <c r="N1361" t="s">
        <v>229</v>
      </c>
      <c r="O1361" t="s">
        <v>230</v>
      </c>
      <c r="P1361" t="s">
        <v>231</v>
      </c>
      <c r="Q1361" t="s">
        <v>232</v>
      </c>
      <c r="R1361" t="s">
        <v>233</v>
      </c>
      <c r="V1361" t="s">
        <v>11622</v>
      </c>
      <c r="X1361" t="str">
        <f>VLOOKUP(pbp!V4111, games!$B$2:$R$40, 3, FALSE)</f>
        <v>2020-11-09T01:20Z</v>
      </c>
      <c r="Y1361">
        <f>VLOOKUP(1*V1361,NFLGames!$H$11:$H$555,1,FALSE)</f>
        <v>401128046</v>
      </c>
      <c r="Z1361">
        <f>VLOOKUP($Y1361, NFLGames!$H$11:$K$555,2,FALSE)</f>
        <v>2019</v>
      </c>
      <c r="AA1361">
        <f>VLOOKUP($Y1361, NFLGames!$H$11:$K$555,3,FALSE)</f>
        <v>8</v>
      </c>
      <c r="AB1361" s="6">
        <f>IF(A1362=0, 0, AH1362-tbl_pbp[[#This Row],[Saints Win %]])</f>
        <v>0</v>
      </c>
      <c r="AE1361">
        <f>ABS(tbl_pbp[[#This Row],[play.homeScore]]-tbl_pbp[[#This Row],[play.awayScore]])</f>
        <v>22</v>
      </c>
      <c r="AF1361">
        <f>IF(tbl_pbp[[#This Row],[Play Saints Win % Increase]]&gt;=$AF$4,1,0)</f>
        <v>0</v>
      </c>
      <c r="AG1361" t="str">
        <f>VLOOKUP(tbl_pbp[[#This Row],[gameId]], games!$B$2:$T$40, 9, FALSE)</f>
        <v>arizona-cardinals</v>
      </c>
      <c r="AH1361" s="5">
        <f>IF(tbl_pbp[[#This Row],[AwayTeam]] &lt;&gt; "new-orleans-saints", tbl_pbp[[#This Row],[homeWinPercentage]], 1-tbl_pbp[[#This Row],[homeWinPercentage]])</f>
        <v>0.999</v>
      </c>
      <c r="AI1361" s="13">
        <f>tbl_pbp[[#This Row],[Kamara]]*tbl_pbp[[#This Row],[Impactful Play]]</f>
        <v>0</v>
      </c>
      <c r="AJ1361" s="13">
        <f>tbl_pbp[[#This Row],[Thomas]]*tbl_pbp[[#This Row],[Impactful Play]]</f>
        <v>0</v>
      </c>
      <c r="AK1361" s="13" t="str">
        <f>VLOOKUP(tbl_pbp[[#This Row],[Play Saints Win % Increase]], tbl_impact[],3,TRUE)</f>
        <v>Scented (0 to +5%)</v>
      </c>
    </row>
    <row r="1362" spans="1:37">
      <c r="A1362" s="1">
        <v>156</v>
      </c>
      <c r="B1362" s="5">
        <v>0.999</v>
      </c>
      <c r="C1362" t="s">
        <v>12039</v>
      </c>
      <c r="D1362">
        <v>0</v>
      </c>
      <c r="E1362">
        <v>0</v>
      </c>
      <c r="F1362">
        <v>4</v>
      </c>
      <c r="G1362">
        <v>31</v>
      </c>
      <c r="H1362">
        <v>9</v>
      </c>
      <c r="I1362">
        <v>10</v>
      </c>
      <c r="J1362">
        <v>84</v>
      </c>
      <c r="K1362" t="s">
        <v>29</v>
      </c>
      <c r="L1362">
        <v>1</v>
      </c>
      <c r="M1362">
        <v>16</v>
      </c>
      <c r="N1362" t="s">
        <v>12040</v>
      </c>
      <c r="O1362" t="s">
        <v>230</v>
      </c>
      <c r="P1362" t="s">
        <v>45</v>
      </c>
      <c r="Q1362" t="s">
        <v>46</v>
      </c>
      <c r="R1362" t="s">
        <v>47</v>
      </c>
      <c r="S1362" t="s">
        <v>33</v>
      </c>
      <c r="T1362" t="s">
        <v>11710</v>
      </c>
      <c r="U1362" t="s">
        <v>12041</v>
      </c>
      <c r="V1362" t="s">
        <v>11622</v>
      </c>
      <c r="X1362" t="str">
        <f>VLOOKUP(pbp!V4112, games!$B$2:$R$40, 3, FALSE)</f>
        <v>2020-11-09T01:20Z</v>
      </c>
      <c r="Y1362">
        <f>VLOOKUP(1*V1362,NFLGames!$H$11:$H$555,1,FALSE)</f>
        <v>401128046</v>
      </c>
      <c r="Z1362">
        <f>VLOOKUP($Y1362, NFLGames!$H$11:$K$555,2,FALSE)</f>
        <v>2019</v>
      </c>
      <c r="AA1362">
        <f>VLOOKUP($Y1362, NFLGames!$H$11:$K$555,3,FALSE)</f>
        <v>8</v>
      </c>
      <c r="AB1362" s="6">
        <f>IF(A1363=0, 0, AH1363-tbl_pbp[[#This Row],[Saints Win %]])</f>
        <v>0</v>
      </c>
      <c r="AE1362">
        <f>ABS(tbl_pbp[[#This Row],[play.homeScore]]-tbl_pbp[[#This Row],[play.awayScore]])</f>
        <v>22</v>
      </c>
      <c r="AF1362">
        <f>IF(tbl_pbp[[#This Row],[Play Saints Win % Increase]]&gt;=$AF$4,1,0)</f>
        <v>0</v>
      </c>
      <c r="AG1362" t="str">
        <f>VLOOKUP(tbl_pbp[[#This Row],[gameId]], games!$B$2:$T$40, 9, FALSE)</f>
        <v>arizona-cardinals</v>
      </c>
      <c r="AH1362" s="5">
        <f>IF(tbl_pbp[[#This Row],[AwayTeam]] &lt;&gt; "new-orleans-saints", tbl_pbp[[#This Row],[homeWinPercentage]], 1-tbl_pbp[[#This Row],[homeWinPercentage]])</f>
        <v>0.999</v>
      </c>
      <c r="AI1362" s="13">
        <f>tbl_pbp[[#This Row],[Kamara]]*tbl_pbp[[#This Row],[Impactful Play]]</f>
        <v>0</v>
      </c>
      <c r="AJ1362" s="13">
        <f>tbl_pbp[[#This Row],[Thomas]]*tbl_pbp[[#This Row],[Impactful Play]]</f>
        <v>0</v>
      </c>
      <c r="AK1362" s="13" t="str">
        <f>VLOOKUP(tbl_pbp[[#This Row],[Play Saints Win % Increase]], tbl_impact[],3,TRUE)</f>
        <v>Scented (0 to +5%)</v>
      </c>
    </row>
    <row r="1363" spans="1:37">
      <c r="A1363" s="1">
        <v>157</v>
      </c>
      <c r="B1363" s="5">
        <v>0.999</v>
      </c>
      <c r="C1363" t="s">
        <v>12042</v>
      </c>
      <c r="D1363">
        <v>0</v>
      </c>
      <c r="E1363">
        <v>0</v>
      </c>
      <c r="F1363">
        <v>4</v>
      </c>
      <c r="G1363">
        <v>31</v>
      </c>
      <c r="H1363">
        <v>9</v>
      </c>
      <c r="I1363">
        <v>5</v>
      </c>
      <c r="J1363">
        <v>89</v>
      </c>
      <c r="K1363" t="s">
        <v>29</v>
      </c>
      <c r="L1363">
        <v>2</v>
      </c>
      <c r="M1363">
        <v>11</v>
      </c>
      <c r="N1363" t="s">
        <v>12043</v>
      </c>
      <c r="O1363" t="s">
        <v>2732</v>
      </c>
      <c r="P1363" t="s">
        <v>45</v>
      </c>
      <c r="Q1363" t="s">
        <v>46</v>
      </c>
      <c r="R1363" t="s">
        <v>47</v>
      </c>
      <c r="S1363" t="s">
        <v>38</v>
      </c>
      <c r="T1363" t="s">
        <v>12031</v>
      </c>
      <c r="U1363" t="s">
        <v>12044</v>
      </c>
      <c r="V1363" t="s">
        <v>11622</v>
      </c>
      <c r="X1363" t="str">
        <f>VLOOKUP(pbp!V4113, games!$B$2:$R$40, 3, FALSE)</f>
        <v>2020-11-09T01:20Z</v>
      </c>
      <c r="Y1363">
        <f>VLOOKUP(1*V1363,NFLGames!$H$11:$H$555,1,FALSE)</f>
        <v>401128046</v>
      </c>
      <c r="Z1363">
        <f>VLOOKUP($Y1363, NFLGames!$H$11:$K$555,2,FALSE)</f>
        <v>2019</v>
      </c>
      <c r="AA1363">
        <f>VLOOKUP($Y1363, NFLGames!$H$11:$K$555,3,FALSE)</f>
        <v>8</v>
      </c>
      <c r="AB1363" s="6">
        <f>IF(A1364=0, 0, AH1364-tbl_pbp[[#This Row],[Saints Win %]])</f>
        <v>0</v>
      </c>
      <c r="AE1363">
        <f>ABS(tbl_pbp[[#This Row],[play.homeScore]]-tbl_pbp[[#This Row],[play.awayScore]])</f>
        <v>22</v>
      </c>
      <c r="AF1363">
        <f>IF(tbl_pbp[[#This Row],[Play Saints Win % Increase]]&gt;=$AF$4,1,0)</f>
        <v>0</v>
      </c>
      <c r="AG1363" t="str">
        <f>VLOOKUP(tbl_pbp[[#This Row],[gameId]], games!$B$2:$T$40, 9, FALSE)</f>
        <v>arizona-cardinals</v>
      </c>
      <c r="AH1363" s="5">
        <f>IF(tbl_pbp[[#This Row],[AwayTeam]] &lt;&gt; "new-orleans-saints", tbl_pbp[[#This Row],[homeWinPercentage]], 1-tbl_pbp[[#This Row],[homeWinPercentage]])</f>
        <v>0.999</v>
      </c>
      <c r="AI1363" s="13">
        <f>tbl_pbp[[#This Row],[Kamara]]*tbl_pbp[[#This Row],[Impactful Play]]</f>
        <v>0</v>
      </c>
      <c r="AJ1363" s="13">
        <f>tbl_pbp[[#This Row],[Thomas]]*tbl_pbp[[#This Row],[Impactful Play]]</f>
        <v>0</v>
      </c>
      <c r="AK1363" s="13" t="str">
        <f>VLOOKUP(tbl_pbp[[#This Row],[Play Saints Win % Increase]], tbl_impact[],3,TRUE)</f>
        <v>Scented (0 to +5%)</v>
      </c>
    </row>
    <row r="1364" spans="1:37">
      <c r="A1364" s="1">
        <v>158</v>
      </c>
      <c r="B1364" s="5">
        <v>0.999</v>
      </c>
      <c r="C1364" t="s">
        <v>12045</v>
      </c>
      <c r="D1364">
        <v>0</v>
      </c>
      <c r="E1364">
        <v>0</v>
      </c>
      <c r="F1364">
        <v>4</v>
      </c>
      <c r="G1364">
        <v>31</v>
      </c>
      <c r="H1364">
        <v>9</v>
      </c>
      <c r="I1364">
        <v>6</v>
      </c>
      <c r="J1364">
        <v>88</v>
      </c>
      <c r="K1364" t="s">
        <v>29</v>
      </c>
      <c r="L1364">
        <v>3</v>
      </c>
      <c r="M1364">
        <v>12</v>
      </c>
      <c r="N1364" t="s">
        <v>12046</v>
      </c>
      <c r="O1364" t="s">
        <v>844</v>
      </c>
      <c r="P1364" t="s">
        <v>45</v>
      </c>
      <c r="Q1364" t="s">
        <v>46</v>
      </c>
      <c r="R1364" t="s">
        <v>47</v>
      </c>
      <c r="S1364" t="s">
        <v>302</v>
      </c>
      <c r="T1364" t="s">
        <v>11714</v>
      </c>
      <c r="U1364" t="s">
        <v>12047</v>
      </c>
      <c r="V1364" t="s">
        <v>11622</v>
      </c>
      <c r="X1364" t="str">
        <f>VLOOKUP(pbp!V4114, games!$B$2:$R$40, 3, FALSE)</f>
        <v>2020-11-09T01:20Z</v>
      </c>
      <c r="Y1364">
        <f>VLOOKUP(1*V1364,NFLGames!$H$11:$H$555,1,FALSE)</f>
        <v>401128046</v>
      </c>
      <c r="Z1364">
        <f>VLOOKUP($Y1364, NFLGames!$H$11:$K$555,2,FALSE)</f>
        <v>2019</v>
      </c>
      <c r="AA1364">
        <f>VLOOKUP($Y1364, NFLGames!$H$11:$K$555,3,FALSE)</f>
        <v>8</v>
      </c>
      <c r="AB1364" s="6">
        <f>IF(A1365=0, 0, AH1365-tbl_pbp[[#This Row],[Saints Win %]])</f>
        <v>1.0000000000000009E-3</v>
      </c>
      <c r="AE1364">
        <f>ABS(tbl_pbp[[#This Row],[play.homeScore]]-tbl_pbp[[#This Row],[play.awayScore]])</f>
        <v>22</v>
      </c>
      <c r="AF1364">
        <f>IF(tbl_pbp[[#This Row],[Play Saints Win % Increase]]&gt;=$AF$4,1,0)</f>
        <v>0</v>
      </c>
      <c r="AG1364" t="str">
        <f>VLOOKUP(tbl_pbp[[#This Row],[gameId]], games!$B$2:$T$40, 9, FALSE)</f>
        <v>arizona-cardinals</v>
      </c>
      <c r="AH1364" s="5">
        <f>IF(tbl_pbp[[#This Row],[AwayTeam]] &lt;&gt; "new-orleans-saints", tbl_pbp[[#This Row],[homeWinPercentage]], 1-tbl_pbp[[#This Row],[homeWinPercentage]])</f>
        <v>0.999</v>
      </c>
      <c r="AI1364" s="13">
        <f>tbl_pbp[[#This Row],[Kamara]]*tbl_pbp[[#This Row],[Impactful Play]]</f>
        <v>0</v>
      </c>
      <c r="AJ1364" s="13">
        <f>tbl_pbp[[#This Row],[Thomas]]*tbl_pbp[[#This Row],[Impactful Play]]</f>
        <v>0</v>
      </c>
      <c r="AK1364" s="13" t="str">
        <f>VLOOKUP(tbl_pbp[[#This Row],[Play Saints Win % Increase]], tbl_impact[],3,TRUE)</f>
        <v>Scented (0 to +5%)</v>
      </c>
    </row>
    <row r="1365" spans="1:37">
      <c r="A1365" s="1">
        <v>159</v>
      </c>
      <c r="B1365" s="5">
        <v>1</v>
      </c>
      <c r="C1365" t="s">
        <v>12048</v>
      </c>
      <c r="D1365">
        <v>0</v>
      </c>
      <c r="E1365">
        <v>0</v>
      </c>
      <c r="F1365">
        <v>4</v>
      </c>
      <c r="G1365">
        <v>31</v>
      </c>
      <c r="H1365">
        <v>9</v>
      </c>
      <c r="I1365">
        <v>0</v>
      </c>
      <c r="J1365">
        <v>87</v>
      </c>
      <c r="L1365">
        <v>0</v>
      </c>
      <c r="M1365">
        <v>0</v>
      </c>
      <c r="N1365" t="s">
        <v>364</v>
      </c>
      <c r="O1365" t="s">
        <v>143</v>
      </c>
      <c r="P1365" t="s">
        <v>365</v>
      </c>
      <c r="Q1365" t="s">
        <v>366</v>
      </c>
      <c r="R1365" t="s">
        <v>367</v>
      </c>
      <c r="V1365" t="s">
        <v>11622</v>
      </c>
      <c r="X1365" t="str">
        <f>VLOOKUP(pbp!V4115, games!$B$2:$R$40, 3, FALSE)</f>
        <v>2020-11-09T01:20Z</v>
      </c>
      <c r="Y1365">
        <f>VLOOKUP(1*V1365,NFLGames!$H$11:$H$555,1,FALSE)</f>
        <v>401128046</v>
      </c>
      <c r="Z1365">
        <f>VLOOKUP($Y1365, NFLGames!$H$11:$K$555,2,FALSE)</f>
        <v>2019</v>
      </c>
      <c r="AA1365">
        <f>VLOOKUP($Y1365, NFLGames!$H$11:$K$555,3,FALSE)</f>
        <v>8</v>
      </c>
      <c r="AB1365" s="6">
        <f>IF(A1366=0, 0, AH1366-tbl_pbp[[#This Row],[Saints Win %]])</f>
        <v>0</v>
      </c>
      <c r="AE1365">
        <f>ABS(tbl_pbp[[#This Row],[play.homeScore]]-tbl_pbp[[#This Row],[play.awayScore]])</f>
        <v>22</v>
      </c>
      <c r="AF1365">
        <f>IF(tbl_pbp[[#This Row],[Play Saints Win % Increase]]&gt;=$AF$4,1,0)</f>
        <v>0</v>
      </c>
      <c r="AG1365" t="str">
        <f>VLOOKUP(tbl_pbp[[#This Row],[gameId]], games!$B$2:$T$40, 9, FALSE)</f>
        <v>arizona-cardinals</v>
      </c>
      <c r="AH1365" s="5">
        <f>IF(tbl_pbp[[#This Row],[AwayTeam]] &lt;&gt; "new-orleans-saints", tbl_pbp[[#This Row],[homeWinPercentage]], 1-tbl_pbp[[#This Row],[homeWinPercentage]])</f>
        <v>1</v>
      </c>
      <c r="AI1365" s="13">
        <f>tbl_pbp[[#This Row],[Kamara]]*tbl_pbp[[#This Row],[Impactful Play]]</f>
        <v>0</v>
      </c>
      <c r="AJ1365" s="13">
        <f>tbl_pbp[[#This Row],[Thomas]]*tbl_pbp[[#This Row],[Impactful Play]]</f>
        <v>0</v>
      </c>
      <c r="AK1365" s="13" t="str">
        <f>VLOOKUP(tbl_pbp[[#This Row],[Play Saints Win % Increase]], tbl_impact[],3,TRUE)</f>
        <v>Scented (0 to +5%)</v>
      </c>
    </row>
    <row r="1366" spans="1:37">
      <c r="A1366" s="1">
        <v>0</v>
      </c>
      <c r="B1366" s="5">
        <v>0.76600000000000001</v>
      </c>
      <c r="C1366" t="s">
        <v>12049</v>
      </c>
      <c r="D1366">
        <v>0</v>
      </c>
      <c r="E1366">
        <v>0</v>
      </c>
      <c r="F1366">
        <v>1</v>
      </c>
      <c r="G1366">
        <v>0</v>
      </c>
      <c r="H1366">
        <v>0</v>
      </c>
      <c r="I1366">
        <v>0</v>
      </c>
      <c r="J1366">
        <v>35</v>
      </c>
      <c r="K1366" t="s">
        <v>29</v>
      </c>
      <c r="L1366">
        <v>0</v>
      </c>
      <c r="M1366">
        <v>65</v>
      </c>
      <c r="N1366" t="s">
        <v>288</v>
      </c>
      <c r="O1366" t="s">
        <v>24</v>
      </c>
      <c r="P1366" t="s">
        <v>25</v>
      </c>
      <c r="Q1366" t="s">
        <v>26</v>
      </c>
      <c r="R1366" t="s">
        <v>27</v>
      </c>
      <c r="V1366" t="s">
        <v>12050</v>
      </c>
      <c r="X1366" t="str">
        <f>VLOOKUP(pbp!V4116, games!$B$2:$R$40, 3, FALSE)</f>
        <v>2020-11-09T01:20Z</v>
      </c>
      <c r="Y1366">
        <f>VLOOKUP(1*V1366,NFLGames!$H$11:$H$555,1,FALSE)</f>
        <v>401127948</v>
      </c>
      <c r="Z1366">
        <f>VLOOKUP($Y1366, NFLGames!$H$11:$K$555,2,FALSE)</f>
        <v>2019</v>
      </c>
      <c r="AA1366">
        <f>VLOOKUP($Y1366, NFLGames!$H$11:$K$555,3,FALSE)</f>
        <v>10</v>
      </c>
      <c r="AB1366" s="6">
        <f>IF(A1367=0, 0, AH1367-tbl_pbp[[#This Row],[Saints Win %]])</f>
        <v>-2.1000000000000019E-2</v>
      </c>
      <c r="AE1366">
        <f>ABS(tbl_pbp[[#This Row],[play.homeScore]]-tbl_pbp[[#This Row],[play.awayScore]])</f>
        <v>0</v>
      </c>
      <c r="AF1366">
        <f>IF(tbl_pbp[[#This Row],[Play Saints Win % Increase]]&gt;=$AF$4,1,0)</f>
        <v>0</v>
      </c>
      <c r="AG1366" t="str">
        <f>VLOOKUP(tbl_pbp[[#This Row],[gameId]], games!$B$2:$T$40, 9, FALSE)</f>
        <v>atlanta-falcons</v>
      </c>
      <c r="AH1366" s="5">
        <f>IF(tbl_pbp[[#This Row],[AwayTeam]] &lt;&gt; "new-orleans-saints", tbl_pbp[[#This Row],[homeWinPercentage]], 1-tbl_pbp[[#This Row],[homeWinPercentage]])</f>
        <v>0.76600000000000001</v>
      </c>
      <c r="AI1366" s="13">
        <f>tbl_pbp[[#This Row],[Kamara]]*tbl_pbp[[#This Row],[Impactful Play]]</f>
        <v>0</v>
      </c>
      <c r="AJ1366" s="13">
        <f>tbl_pbp[[#This Row],[Thomas]]*tbl_pbp[[#This Row],[Impactful Play]]</f>
        <v>0</v>
      </c>
      <c r="AK1366" s="13" t="str">
        <f>VLOOKUP(tbl_pbp[[#This Row],[Play Saints Win % Increase]], tbl_impact[],3,TRUE)</f>
        <v>Bad (0 to -5%)</v>
      </c>
    </row>
    <row r="1367" spans="1:37">
      <c r="A1367" s="1">
        <v>1</v>
      </c>
      <c r="B1367" s="5">
        <v>0.745</v>
      </c>
      <c r="C1367" t="s">
        <v>12051</v>
      </c>
      <c r="D1367">
        <v>0</v>
      </c>
      <c r="E1367">
        <v>0</v>
      </c>
      <c r="F1367">
        <v>1</v>
      </c>
      <c r="G1367">
        <v>0</v>
      </c>
      <c r="H1367">
        <v>0</v>
      </c>
      <c r="I1367">
        <v>10</v>
      </c>
      <c r="J1367">
        <v>75</v>
      </c>
      <c r="K1367" t="s">
        <v>5211</v>
      </c>
      <c r="L1367">
        <v>1</v>
      </c>
      <c r="M1367">
        <v>75</v>
      </c>
      <c r="N1367" t="s">
        <v>12052</v>
      </c>
      <c r="O1367" t="s">
        <v>24</v>
      </c>
      <c r="P1367" t="s">
        <v>45</v>
      </c>
      <c r="Q1367" t="s">
        <v>46</v>
      </c>
      <c r="R1367" t="s">
        <v>47</v>
      </c>
      <c r="S1367" t="s">
        <v>33</v>
      </c>
      <c r="T1367" t="s">
        <v>5213</v>
      </c>
      <c r="U1367" t="s">
        <v>5214</v>
      </c>
      <c r="V1367" t="s">
        <v>12050</v>
      </c>
      <c r="X1367" t="str">
        <f>VLOOKUP(pbp!V4117, games!$B$2:$R$40, 3, FALSE)</f>
        <v>2020-11-09T01:20Z</v>
      </c>
      <c r="Y1367">
        <f>VLOOKUP(1*V1367,NFLGames!$H$11:$H$555,1,FALSE)</f>
        <v>401127948</v>
      </c>
      <c r="Z1367">
        <f>VLOOKUP($Y1367, NFLGames!$H$11:$K$555,2,FALSE)</f>
        <v>2019</v>
      </c>
      <c r="AA1367">
        <f>VLOOKUP($Y1367, NFLGames!$H$11:$K$555,3,FALSE)</f>
        <v>10</v>
      </c>
      <c r="AB1367" s="6">
        <f>IF(A1368=0, 0, AH1368-tbl_pbp[[#This Row],[Saints Win %]])</f>
        <v>-8.0000000000000071E-3</v>
      </c>
      <c r="AE1367">
        <f>ABS(tbl_pbp[[#This Row],[play.homeScore]]-tbl_pbp[[#This Row],[play.awayScore]])</f>
        <v>0</v>
      </c>
      <c r="AF1367">
        <f>IF(tbl_pbp[[#This Row],[Play Saints Win % Increase]]&gt;=$AF$4,1,0)</f>
        <v>0</v>
      </c>
      <c r="AG1367" t="str">
        <f>VLOOKUP(tbl_pbp[[#This Row],[gameId]], games!$B$2:$T$40, 9, FALSE)</f>
        <v>atlanta-falcons</v>
      </c>
      <c r="AH1367" s="5">
        <f>IF(tbl_pbp[[#This Row],[AwayTeam]] &lt;&gt; "new-orleans-saints", tbl_pbp[[#This Row],[homeWinPercentage]], 1-tbl_pbp[[#This Row],[homeWinPercentage]])</f>
        <v>0.745</v>
      </c>
      <c r="AI1367" s="13">
        <f>tbl_pbp[[#This Row],[Kamara]]*tbl_pbp[[#This Row],[Impactful Play]]</f>
        <v>0</v>
      </c>
      <c r="AJ1367" s="13">
        <f>tbl_pbp[[#This Row],[Thomas]]*tbl_pbp[[#This Row],[Impactful Play]]</f>
        <v>0</v>
      </c>
      <c r="AK1367" s="13" t="str">
        <f>VLOOKUP(tbl_pbp[[#This Row],[Play Saints Win % Increase]], tbl_impact[],3,TRUE)</f>
        <v>Bad (0 to -5%)</v>
      </c>
    </row>
    <row r="1368" spans="1:37">
      <c r="A1368" s="1">
        <v>2</v>
      </c>
      <c r="B1368" s="5">
        <v>0.73699999999999999</v>
      </c>
      <c r="C1368" t="s">
        <v>12053</v>
      </c>
      <c r="D1368">
        <v>0</v>
      </c>
      <c r="E1368">
        <v>0</v>
      </c>
      <c r="F1368">
        <v>1</v>
      </c>
      <c r="G1368">
        <v>0</v>
      </c>
      <c r="H1368">
        <v>0</v>
      </c>
      <c r="I1368">
        <v>10</v>
      </c>
      <c r="J1368">
        <v>56</v>
      </c>
      <c r="K1368" t="s">
        <v>5211</v>
      </c>
      <c r="L1368">
        <v>1</v>
      </c>
      <c r="M1368">
        <v>56</v>
      </c>
      <c r="N1368" t="s">
        <v>12054</v>
      </c>
      <c r="O1368" t="s">
        <v>6504</v>
      </c>
      <c r="P1368" t="s">
        <v>94</v>
      </c>
      <c r="Q1368" t="s">
        <v>95</v>
      </c>
      <c r="R1368" t="s">
        <v>96</v>
      </c>
      <c r="S1368" t="s">
        <v>33</v>
      </c>
      <c r="T1368" t="s">
        <v>5382</v>
      </c>
      <c r="U1368" t="s">
        <v>12055</v>
      </c>
      <c r="V1368" t="s">
        <v>12050</v>
      </c>
      <c r="X1368" t="str">
        <f>VLOOKUP(pbp!V4118, games!$B$2:$R$40, 3, FALSE)</f>
        <v>2020-11-09T01:20Z</v>
      </c>
      <c r="Y1368">
        <f>VLOOKUP(1*V1368,NFLGames!$H$11:$H$555,1,FALSE)</f>
        <v>401127948</v>
      </c>
      <c r="Z1368">
        <f>VLOOKUP($Y1368, NFLGames!$H$11:$K$555,2,FALSE)</f>
        <v>2019</v>
      </c>
      <c r="AA1368">
        <f>VLOOKUP($Y1368, NFLGames!$H$11:$K$555,3,FALSE)</f>
        <v>10</v>
      </c>
      <c r="AB1368" s="6">
        <f>IF(A1369=0, 0, AH1369-tbl_pbp[[#This Row],[Saints Win %]])</f>
        <v>1.3000000000000012E-2</v>
      </c>
      <c r="AE1368">
        <f>ABS(tbl_pbp[[#This Row],[play.homeScore]]-tbl_pbp[[#This Row],[play.awayScore]])</f>
        <v>0</v>
      </c>
      <c r="AF1368">
        <f>IF(tbl_pbp[[#This Row],[Play Saints Win % Increase]]&gt;=$AF$4,1,0)</f>
        <v>0</v>
      </c>
      <c r="AG1368" t="str">
        <f>VLOOKUP(tbl_pbp[[#This Row],[gameId]], games!$B$2:$T$40, 9, FALSE)</f>
        <v>atlanta-falcons</v>
      </c>
      <c r="AH1368" s="5">
        <f>IF(tbl_pbp[[#This Row],[AwayTeam]] &lt;&gt; "new-orleans-saints", tbl_pbp[[#This Row],[homeWinPercentage]], 1-tbl_pbp[[#This Row],[homeWinPercentage]])</f>
        <v>0.73699999999999999</v>
      </c>
      <c r="AI1368" s="13">
        <f>tbl_pbp[[#This Row],[Kamara]]*tbl_pbp[[#This Row],[Impactful Play]]</f>
        <v>0</v>
      </c>
      <c r="AJ1368" s="13">
        <f>tbl_pbp[[#This Row],[Thomas]]*tbl_pbp[[#This Row],[Impactful Play]]</f>
        <v>0</v>
      </c>
      <c r="AK1368" s="13" t="str">
        <f>VLOOKUP(tbl_pbp[[#This Row],[Play Saints Win % Increase]], tbl_impact[],3,TRUE)</f>
        <v>Scented (0 to +5%)</v>
      </c>
    </row>
    <row r="1369" spans="1:37">
      <c r="A1369" s="1">
        <v>3</v>
      </c>
      <c r="B1369" s="5">
        <v>0.75</v>
      </c>
      <c r="C1369" t="s">
        <v>12056</v>
      </c>
      <c r="D1369">
        <v>0</v>
      </c>
      <c r="E1369">
        <v>0</v>
      </c>
      <c r="F1369">
        <v>1</v>
      </c>
      <c r="G1369">
        <v>0</v>
      </c>
      <c r="H1369">
        <v>0</v>
      </c>
      <c r="I1369">
        <v>10</v>
      </c>
      <c r="J1369">
        <v>51</v>
      </c>
      <c r="K1369" t="s">
        <v>5211</v>
      </c>
      <c r="L1369">
        <v>1</v>
      </c>
      <c r="M1369">
        <v>51</v>
      </c>
      <c r="N1369" t="s">
        <v>12057</v>
      </c>
      <c r="O1369" t="s">
        <v>12058</v>
      </c>
      <c r="P1369" t="s">
        <v>30</v>
      </c>
      <c r="Q1369" t="s">
        <v>31</v>
      </c>
      <c r="R1369" t="s">
        <v>32</v>
      </c>
      <c r="S1369" t="s">
        <v>33</v>
      </c>
      <c r="T1369" t="s">
        <v>5675</v>
      </c>
      <c r="U1369" t="s">
        <v>5676</v>
      </c>
      <c r="V1369" t="s">
        <v>12050</v>
      </c>
      <c r="X1369" t="str">
        <f>VLOOKUP(pbp!V4119, games!$B$2:$R$40, 3, FALSE)</f>
        <v>2020-11-09T01:20Z</v>
      </c>
      <c r="Y1369">
        <f>VLOOKUP(1*V1369,NFLGames!$H$11:$H$555,1,FALSE)</f>
        <v>401127948</v>
      </c>
      <c r="Z1369">
        <f>VLOOKUP($Y1369, NFLGames!$H$11:$K$555,2,FALSE)</f>
        <v>2019</v>
      </c>
      <c r="AA1369">
        <f>VLOOKUP($Y1369, NFLGames!$H$11:$K$555,3,FALSE)</f>
        <v>10</v>
      </c>
      <c r="AB1369" s="6">
        <f>IF(A1370=0, 0, AH1370-tbl_pbp[[#This Row],[Saints Win %]])</f>
        <v>2.0000000000000018E-2</v>
      </c>
      <c r="AE1369">
        <f>ABS(tbl_pbp[[#This Row],[play.homeScore]]-tbl_pbp[[#This Row],[play.awayScore]])</f>
        <v>0</v>
      </c>
      <c r="AF1369">
        <f>IF(tbl_pbp[[#This Row],[Play Saints Win % Increase]]&gt;=$AF$4,1,0)</f>
        <v>0</v>
      </c>
      <c r="AG1369" t="str">
        <f>VLOOKUP(tbl_pbp[[#This Row],[gameId]], games!$B$2:$T$40, 9, FALSE)</f>
        <v>atlanta-falcons</v>
      </c>
      <c r="AH1369" s="5">
        <f>IF(tbl_pbp[[#This Row],[AwayTeam]] &lt;&gt; "new-orleans-saints", tbl_pbp[[#This Row],[homeWinPercentage]], 1-tbl_pbp[[#This Row],[homeWinPercentage]])</f>
        <v>0.75</v>
      </c>
      <c r="AI1369" s="13">
        <f>tbl_pbp[[#This Row],[Kamara]]*tbl_pbp[[#This Row],[Impactful Play]]</f>
        <v>0</v>
      </c>
      <c r="AJ1369" s="13">
        <f>tbl_pbp[[#This Row],[Thomas]]*tbl_pbp[[#This Row],[Impactful Play]]</f>
        <v>0</v>
      </c>
      <c r="AK1369" s="13" t="str">
        <f>VLOOKUP(tbl_pbp[[#This Row],[Play Saints Win % Increase]], tbl_impact[],3,TRUE)</f>
        <v>Scented (0 to +5%)</v>
      </c>
    </row>
    <row r="1370" spans="1:37">
      <c r="A1370" s="1">
        <v>4</v>
      </c>
      <c r="B1370" s="5">
        <v>0.77</v>
      </c>
      <c r="C1370" t="s">
        <v>12059</v>
      </c>
      <c r="D1370">
        <v>0</v>
      </c>
      <c r="E1370">
        <v>0</v>
      </c>
      <c r="F1370">
        <v>1</v>
      </c>
      <c r="G1370">
        <v>0</v>
      </c>
      <c r="H1370">
        <v>0</v>
      </c>
      <c r="I1370">
        <v>9</v>
      </c>
      <c r="J1370">
        <v>50</v>
      </c>
      <c r="K1370" t="s">
        <v>5211</v>
      </c>
      <c r="L1370">
        <v>2</v>
      </c>
      <c r="M1370">
        <v>50</v>
      </c>
      <c r="N1370" t="s">
        <v>12060</v>
      </c>
      <c r="O1370" t="s">
        <v>1881</v>
      </c>
      <c r="P1370" t="s">
        <v>45</v>
      </c>
      <c r="Q1370" t="s">
        <v>46</v>
      </c>
      <c r="R1370" t="s">
        <v>47</v>
      </c>
      <c r="S1370" t="s">
        <v>210</v>
      </c>
      <c r="T1370" t="s">
        <v>226</v>
      </c>
      <c r="U1370" t="s">
        <v>12061</v>
      </c>
      <c r="V1370" t="s">
        <v>12050</v>
      </c>
      <c r="X1370" t="str">
        <f>VLOOKUP(pbp!V4120, games!$B$2:$R$40, 3, FALSE)</f>
        <v>2020-11-09T01:20Z</v>
      </c>
      <c r="Y1370">
        <f>VLOOKUP(1*V1370,NFLGames!$H$11:$H$555,1,FALSE)</f>
        <v>401127948</v>
      </c>
      <c r="Z1370">
        <f>VLOOKUP($Y1370, NFLGames!$H$11:$K$555,2,FALSE)</f>
        <v>2019</v>
      </c>
      <c r="AA1370">
        <f>VLOOKUP($Y1370, NFLGames!$H$11:$K$555,3,FALSE)</f>
        <v>10</v>
      </c>
      <c r="AB1370" s="6">
        <f>IF(A1371=0, 0, AH1371-tbl_pbp[[#This Row],[Saints Win %]])</f>
        <v>-6.800000000000006E-2</v>
      </c>
      <c r="AE1370">
        <f>ABS(tbl_pbp[[#This Row],[play.homeScore]]-tbl_pbp[[#This Row],[play.awayScore]])</f>
        <v>0</v>
      </c>
      <c r="AF1370">
        <f>IF(tbl_pbp[[#This Row],[Play Saints Win % Increase]]&gt;=$AF$4,1,0)</f>
        <v>0</v>
      </c>
      <c r="AG1370" t="str">
        <f>VLOOKUP(tbl_pbp[[#This Row],[gameId]], games!$B$2:$T$40, 9, FALSE)</f>
        <v>atlanta-falcons</v>
      </c>
      <c r="AH1370" s="5">
        <f>IF(tbl_pbp[[#This Row],[AwayTeam]] &lt;&gt; "new-orleans-saints", tbl_pbp[[#This Row],[homeWinPercentage]], 1-tbl_pbp[[#This Row],[homeWinPercentage]])</f>
        <v>0.77</v>
      </c>
      <c r="AI1370" s="13">
        <f>tbl_pbp[[#This Row],[Kamara]]*tbl_pbp[[#This Row],[Impactful Play]]</f>
        <v>0</v>
      </c>
      <c r="AJ1370" s="13">
        <f>tbl_pbp[[#This Row],[Thomas]]*tbl_pbp[[#This Row],[Impactful Play]]</f>
        <v>0</v>
      </c>
      <c r="AK1370" s="13" t="str">
        <f>VLOOKUP(tbl_pbp[[#This Row],[Play Saints Win % Increase]], tbl_impact[],3,TRUE)</f>
        <v>Smelly (worse than-5% -&gt; -10%)</v>
      </c>
    </row>
    <row r="1371" spans="1:37">
      <c r="A1371" s="1">
        <v>5</v>
      </c>
      <c r="B1371" s="5">
        <v>0.70199999999999996</v>
      </c>
      <c r="C1371" t="s">
        <v>12062</v>
      </c>
      <c r="D1371">
        <v>0</v>
      </c>
      <c r="E1371">
        <v>0</v>
      </c>
      <c r="F1371">
        <v>1</v>
      </c>
      <c r="G1371">
        <v>0</v>
      </c>
      <c r="H1371">
        <v>0</v>
      </c>
      <c r="I1371">
        <v>10</v>
      </c>
      <c r="J1371">
        <v>41</v>
      </c>
      <c r="K1371" t="s">
        <v>5211</v>
      </c>
      <c r="L1371">
        <v>1</v>
      </c>
      <c r="M1371">
        <v>41</v>
      </c>
      <c r="N1371" t="s">
        <v>12063</v>
      </c>
      <c r="O1371" t="s">
        <v>314</v>
      </c>
      <c r="P1371" t="s">
        <v>45</v>
      </c>
      <c r="Q1371" t="s">
        <v>46</v>
      </c>
      <c r="R1371" t="s">
        <v>47</v>
      </c>
      <c r="S1371" t="s">
        <v>33</v>
      </c>
      <c r="T1371" t="s">
        <v>299</v>
      </c>
      <c r="U1371" t="s">
        <v>1913</v>
      </c>
      <c r="V1371" t="s">
        <v>12050</v>
      </c>
      <c r="X1371" t="str">
        <f>VLOOKUP(pbp!V4121, games!$B$2:$R$40, 3, FALSE)</f>
        <v>2020-11-09T01:20Z</v>
      </c>
      <c r="Y1371">
        <f>VLOOKUP(1*V1371,NFLGames!$H$11:$H$555,1,FALSE)</f>
        <v>401127948</v>
      </c>
      <c r="Z1371">
        <f>VLOOKUP($Y1371, NFLGames!$H$11:$K$555,2,FALSE)</f>
        <v>2019</v>
      </c>
      <c r="AA1371">
        <f>VLOOKUP($Y1371, NFLGames!$H$11:$K$555,3,FALSE)</f>
        <v>10</v>
      </c>
      <c r="AB1371" s="6">
        <f>IF(A1372=0, 0, AH1372-tbl_pbp[[#This Row],[Saints Win %]])</f>
        <v>2.0000000000000018E-3</v>
      </c>
      <c r="AE1371">
        <f>ABS(tbl_pbp[[#This Row],[play.homeScore]]-tbl_pbp[[#This Row],[play.awayScore]])</f>
        <v>0</v>
      </c>
      <c r="AF1371">
        <f>IF(tbl_pbp[[#This Row],[Play Saints Win % Increase]]&gt;=$AF$4,1,0)</f>
        <v>0</v>
      </c>
      <c r="AG1371" t="str">
        <f>VLOOKUP(tbl_pbp[[#This Row],[gameId]], games!$B$2:$T$40, 9, FALSE)</f>
        <v>atlanta-falcons</v>
      </c>
      <c r="AH1371" s="5">
        <f>IF(tbl_pbp[[#This Row],[AwayTeam]] &lt;&gt; "new-orleans-saints", tbl_pbp[[#This Row],[homeWinPercentage]], 1-tbl_pbp[[#This Row],[homeWinPercentage]])</f>
        <v>0.70199999999999996</v>
      </c>
      <c r="AI1371" s="13">
        <f>tbl_pbp[[#This Row],[Kamara]]*tbl_pbp[[#This Row],[Impactful Play]]</f>
        <v>0</v>
      </c>
      <c r="AJ1371" s="13">
        <f>tbl_pbp[[#This Row],[Thomas]]*tbl_pbp[[#This Row],[Impactful Play]]</f>
        <v>0</v>
      </c>
      <c r="AK1371" s="13" t="str">
        <f>VLOOKUP(tbl_pbp[[#This Row],[Play Saints Win % Increase]], tbl_impact[],3,TRUE)</f>
        <v>Scented (0 to +5%)</v>
      </c>
    </row>
    <row r="1372" spans="1:37">
      <c r="A1372" s="1">
        <v>6</v>
      </c>
      <c r="B1372" s="5">
        <v>0.70399999999999996</v>
      </c>
      <c r="C1372" t="s">
        <v>12064</v>
      </c>
      <c r="D1372">
        <v>0</v>
      </c>
      <c r="E1372">
        <v>0</v>
      </c>
      <c r="F1372">
        <v>1</v>
      </c>
      <c r="G1372">
        <v>0</v>
      </c>
      <c r="H1372">
        <v>0</v>
      </c>
      <c r="I1372">
        <v>10</v>
      </c>
      <c r="J1372">
        <v>29</v>
      </c>
      <c r="K1372" t="s">
        <v>5211</v>
      </c>
      <c r="L1372">
        <v>1</v>
      </c>
      <c r="M1372">
        <v>29</v>
      </c>
      <c r="N1372" t="s">
        <v>12065</v>
      </c>
      <c r="O1372" t="s">
        <v>386</v>
      </c>
      <c r="P1372" t="s">
        <v>45</v>
      </c>
      <c r="Q1372" t="s">
        <v>46</v>
      </c>
      <c r="R1372" t="s">
        <v>47</v>
      </c>
      <c r="S1372" t="s">
        <v>33</v>
      </c>
      <c r="T1372" t="s">
        <v>401</v>
      </c>
      <c r="U1372" t="s">
        <v>1467</v>
      </c>
      <c r="V1372" t="s">
        <v>12050</v>
      </c>
      <c r="X1372" t="str">
        <f>VLOOKUP(pbp!V4122, games!$B$2:$R$40, 3, FALSE)</f>
        <v>2020-11-09T01:20Z</v>
      </c>
      <c r="Y1372">
        <f>VLOOKUP(1*V1372,NFLGames!$H$11:$H$555,1,FALSE)</f>
        <v>401127948</v>
      </c>
      <c r="Z1372">
        <f>VLOOKUP($Y1372, NFLGames!$H$11:$K$555,2,FALSE)</f>
        <v>2019</v>
      </c>
      <c r="AA1372">
        <f>VLOOKUP($Y1372, NFLGames!$H$11:$K$555,3,FALSE)</f>
        <v>10</v>
      </c>
      <c r="AB1372" s="6">
        <f>IF(A1373=0, 0, AH1373-tbl_pbp[[#This Row],[Saints Win %]])</f>
        <v>-3.8999999999999924E-2</v>
      </c>
      <c r="AE1372">
        <f>ABS(tbl_pbp[[#This Row],[play.homeScore]]-tbl_pbp[[#This Row],[play.awayScore]])</f>
        <v>0</v>
      </c>
      <c r="AF1372">
        <f>IF(tbl_pbp[[#This Row],[Play Saints Win % Increase]]&gt;=$AF$4,1,0)</f>
        <v>0</v>
      </c>
      <c r="AG1372" t="str">
        <f>VLOOKUP(tbl_pbp[[#This Row],[gameId]], games!$B$2:$T$40, 9, FALSE)</f>
        <v>atlanta-falcons</v>
      </c>
      <c r="AH1372" s="5">
        <f>IF(tbl_pbp[[#This Row],[AwayTeam]] &lt;&gt; "new-orleans-saints", tbl_pbp[[#This Row],[homeWinPercentage]], 1-tbl_pbp[[#This Row],[homeWinPercentage]])</f>
        <v>0.70399999999999996</v>
      </c>
      <c r="AI1372" s="13">
        <f>tbl_pbp[[#This Row],[Kamara]]*tbl_pbp[[#This Row],[Impactful Play]]</f>
        <v>0</v>
      </c>
      <c r="AJ1372" s="13">
        <f>tbl_pbp[[#This Row],[Thomas]]*tbl_pbp[[#This Row],[Impactful Play]]</f>
        <v>0</v>
      </c>
      <c r="AK1372" s="13" t="str">
        <f>VLOOKUP(tbl_pbp[[#This Row],[Play Saints Win % Increase]], tbl_impact[],3,TRUE)</f>
        <v>Bad (0 to -5%)</v>
      </c>
    </row>
    <row r="1373" spans="1:37">
      <c r="A1373" s="1">
        <v>7</v>
      </c>
      <c r="B1373" s="5">
        <v>0.66500000000000004</v>
      </c>
      <c r="C1373" t="s">
        <v>12066</v>
      </c>
      <c r="D1373">
        <v>0</v>
      </c>
      <c r="E1373">
        <v>0</v>
      </c>
      <c r="F1373">
        <v>1</v>
      </c>
      <c r="G1373">
        <v>0</v>
      </c>
      <c r="H1373">
        <v>0</v>
      </c>
      <c r="I1373">
        <v>6</v>
      </c>
      <c r="J1373">
        <v>25</v>
      </c>
      <c r="K1373" t="s">
        <v>5211</v>
      </c>
      <c r="L1373">
        <v>2</v>
      </c>
      <c r="M1373">
        <v>25</v>
      </c>
      <c r="N1373" t="s">
        <v>12067</v>
      </c>
      <c r="O1373" t="s">
        <v>2146</v>
      </c>
      <c r="P1373" t="s">
        <v>45</v>
      </c>
      <c r="Q1373" t="s">
        <v>46</v>
      </c>
      <c r="R1373" t="s">
        <v>47</v>
      </c>
      <c r="S1373" t="s">
        <v>60</v>
      </c>
      <c r="T1373" t="s">
        <v>34</v>
      </c>
      <c r="U1373" t="s">
        <v>12068</v>
      </c>
      <c r="V1373" t="s">
        <v>12050</v>
      </c>
      <c r="X1373" t="str">
        <f>VLOOKUP(pbp!V4123, games!$B$2:$R$40, 3, FALSE)</f>
        <v>2020-11-09T01:20Z</v>
      </c>
      <c r="Y1373">
        <f>VLOOKUP(1*V1373,NFLGames!$H$11:$H$555,1,FALSE)</f>
        <v>401127948</v>
      </c>
      <c r="Z1373">
        <f>VLOOKUP($Y1373, NFLGames!$H$11:$K$555,2,FALSE)</f>
        <v>2019</v>
      </c>
      <c r="AA1373">
        <f>VLOOKUP($Y1373, NFLGames!$H$11:$K$555,3,FALSE)</f>
        <v>10</v>
      </c>
      <c r="AB1373" s="6">
        <f>IF(A1374=0, 0, AH1374-tbl_pbp[[#This Row],[Saints Win %]])</f>
        <v>4.599999999999993E-2</v>
      </c>
      <c r="AE1373">
        <f>ABS(tbl_pbp[[#This Row],[play.homeScore]]-tbl_pbp[[#This Row],[play.awayScore]])</f>
        <v>0</v>
      </c>
      <c r="AF1373">
        <f>IF(tbl_pbp[[#This Row],[Play Saints Win % Increase]]&gt;=$AF$4,1,0)</f>
        <v>0</v>
      </c>
      <c r="AG1373" t="str">
        <f>VLOOKUP(tbl_pbp[[#This Row],[gameId]], games!$B$2:$T$40, 9, FALSE)</f>
        <v>atlanta-falcons</v>
      </c>
      <c r="AH1373" s="5">
        <f>IF(tbl_pbp[[#This Row],[AwayTeam]] &lt;&gt; "new-orleans-saints", tbl_pbp[[#This Row],[homeWinPercentage]], 1-tbl_pbp[[#This Row],[homeWinPercentage]])</f>
        <v>0.66500000000000004</v>
      </c>
      <c r="AI1373" s="13">
        <f>tbl_pbp[[#This Row],[Kamara]]*tbl_pbp[[#This Row],[Impactful Play]]</f>
        <v>0</v>
      </c>
      <c r="AJ1373" s="13">
        <f>tbl_pbp[[#This Row],[Thomas]]*tbl_pbp[[#This Row],[Impactful Play]]</f>
        <v>0</v>
      </c>
      <c r="AK1373" s="13" t="str">
        <f>VLOOKUP(tbl_pbp[[#This Row],[Play Saints Win % Increase]], tbl_impact[],3,TRUE)</f>
        <v>Scented (0 to +5%)</v>
      </c>
    </row>
    <row r="1374" spans="1:37">
      <c r="A1374" s="1">
        <v>8</v>
      </c>
      <c r="B1374" s="5">
        <v>0.71099999999999997</v>
      </c>
      <c r="C1374" t="s">
        <v>12069</v>
      </c>
      <c r="D1374">
        <v>0</v>
      </c>
      <c r="E1374">
        <v>0</v>
      </c>
      <c r="F1374">
        <v>1</v>
      </c>
      <c r="G1374">
        <v>0</v>
      </c>
      <c r="H1374">
        <v>0</v>
      </c>
      <c r="I1374">
        <v>10</v>
      </c>
      <c r="J1374">
        <v>13</v>
      </c>
      <c r="K1374" t="s">
        <v>5211</v>
      </c>
      <c r="L1374">
        <v>1</v>
      </c>
      <c r="M1374">
        <v>13</v>
      </c>
      <c r="N1374" t="s">
        <v>12070</v>
      </c>
      <c r="O1374" t="s">
        <v>909</v>
      </c>
      <c r="P1374" t="s">
        <v>94</v>
      </c>
      <c r="Q1374" t="s">
        <v>95</v>
      </c>
      <c r="R1374" t="s">
        <v>96</v>
      </c>
      <c r="S1374" t="s">
        <v>33</v>
      </c>
      <c r="T1374" t="s">
        <v>184</v>
      </c>
      <c r="U1374" t="s">
        <v>6180</v>
      </c>
      <c r="V1374" t="s">
        <v>12050</v>
      </c>
      <c r="X1374" t="str">
        <f>VLOOKUP(pbp!V4124, games!$B$2:$R$40, 3, FALSE)</f>
        <v>2020-11-09T01:20Z</v>
      </c>
      <c r="Y1374">
        <f>VLOOKUP(1*V1374,NFLGames!$H$11:$H$555,1,FALSE)</f>
        <v>401127948</v>
      </c>
      <c r="Z1374">
        <f>VLOOKUP($Y1374, NFLGames!$H$11:$K$555,2,FALSE)</f>
        <v>2019</v>
      </c>
      <c r="AA1374">
        <f>VLOOKUP($Y1374, NFLGames!$H$11:$K$555,3,FALSE)</f>
        <v>10</v>
      </c>
      <c r="AB1374" s="6">
        <f>IF(A1375=0, 0, AH1375-tbl_pbp[[#This Row],[Saints Win %]])</f>
        <v>1.4000000000000012E-2</v>
      </c>
      <c r="AE1374">
        <f>ABS(tbl_pbp[[#This Row],[play.homeScore]]-tbl_pbp[[#This Row],[play.awayScore]])</f>
        <v>0</v>
      </c>
      <c r="AF1374">
        <f>IF(tbl_pbp[[#This Row],[Play Saints Win % Increase]]&gt;=$AF$4,1,0)</f>
        <v>0</v>
      </c>
      <c r="AG1374" t="str">
        <f>VLOOKUP(tbl_pbp[[#This Row],[gameId]], games!$B$2:$T$40, 9, FALSE)</f>
        <v>atlanta-falcons</v>
      </c>
      <c r="AH1374" s="5">
        <f>IF(tbl_pbp[[#This Row],[AwayTeam]] &lt;&gt; "new-orleans-saints", tbl_pbp[[#This Row],[homeWinPercentage]], 1-tbl_pbp[[#This Row],[homeWinPercentage]])</f>
        <v>0.71099999999999997</v>
      </c>
      <c r="AI1374" s="13">
        <f>tbl_pbp[[#This Row],[Kamara]]*tbl_pbp[[#This Row],[Impactful Play]]</f>
        <v>0</v>
      </c>
      <c r="AJ1374" s="13">
        <f>tbl_pbp[[#This Row],[Thomas]]*tbl_pbp[[#This Row],[Impactful Play]]</f>
        <v>0</v>
      </c>
      <c r="AK1374" s="13" t="str">
        <f>VLOOKUP(tbl_pbp[[#This Row],[Play Saints Win % Increase]], tbl_impact[],3,TRUE)</f>
        <v>Scented (0 to +5%)</v>
      </c>
    </row>
    <row r="1375" spans="1:37">
      <c r="A1375" s="1">
        <v>9</v>
      </c>
      <c r="B1375" s="5">
        <v>0.72499999999999998</v>
      </c>
      <c r="C1375" t="s">
        <v>12071</v>
      </c>
      <c r="D1375">
        <v>0</v>
      </c>
      <c r="E1375">
        <v>0</v>
      </c>
      <c r="F1375">
        <v>1</v>
      </c>
      <c r="G1375">
        <v>0</v>
      </c>
      <c r="H1375">
        <v>0</v>
      </c>
      <c r="I1375">
        <v>15</v>
      </c>
      <c r="J1375">
        <v>18</v>
      </c>
      <c r="K1375" t="s">
        <v>5211</v>
      </c>
      <c r="L1375">
        <v>1</v>
      </c>
      <c r="M1375">
        <v>18</v>
      </c>
      <c r="N1375" t="s">
        <v>12072</v>
      </c>
      <c r="O1375" t="s">
        <v>5757</v>
      </c>
      <c r="P1375" t="s">
        <v>94</v>
      </c>
      <c r="Q1375" t="s">
        <v>95</v>
      </c>
      <c r="R1375" t="s">
        <v>96</v>
      </c>
      <c r="S1375" t="s">
        <v>250</v>
      </c>
      <c r="T1375" t="s">
        <v>191</v>
      </c>
      <c r="U1375" t="s">
        <v>12073</v>
      </c>
      <c r="V1375" t="s">
        <v>12050</v>
      </c>
      <c r="X1375" t="str">
        <f>VLOOKUP(pbp!V4125, games!$B$2:$R$40, 3, FALSE)</f>
        <v>2020-11-09T01:20Z</v>
      </c>
      <c r="Y1375">
        <f>VLOOKUP(1*V1375,NFLGames!$H$11:$H$555,1,FALSE)</f>
        <v>401127948</v>
      </c>
      <c r="Z1375">
        <f>VLOOKUP($Y1375, NFLGames!$H$11:$K$555,2,FALSE)</f>
        <v>2019</v>
      </c>
      <c r="AA1375">
        <f>VLOOKUP($Y1375, NFLGames!$H$11:$K$555,3,FALSE)</f>
        <v>10</v>
      </c>
      <c r="AB1375" s="6">
        <f>IF(A1376=0, 0, AH1376-tbl_pbp[[#This Row],[Saints Win %]])</f>
        <v>2.0000000000000018E-3</v>
      </c>
      <c r="AE1375">
        <f>ABS(tbl_pbp[[#This Row],[play.homeScore]]-tbl_pbp[[#This Row],[play.awayScore]])</f>
        <v>0</v>
      </c>
      <c r="AF1375">
        <f>IF(tbl_pbp[[#This Row],[Play Saints Win % Increase]]&gt;=$AF$4,1,0)</f>
        <v>0</v>
      </c>
      <c r="AG1375" t="str">
        <f>VLOOKUP(tbl_pbp[[#This Row],[gameId]], games!$B$2:$T$40, 9, FALSE)</f>
        <v>atlanta-falcons</v>
      </c>
      <c r="AH1375" s="5">
        <f>IF(tbl_pbp[[#This Row],[AwayTeam]] &lt;&gt; "new-orleans-saints", tbl_pbp[[#This Row],[homeWinPercentage]], 1-tbl_pbp[[#This Row],[homeWinPercentage]])</f>
        <v>0.72499999999999998</v>
      </c>
      <c r="AI1375" s="13">
        <f>tbl_pbp[[#This Row],[Kamara]]*tbl_pbp[[#This Row],[Impactful Play]]</f>
        <v>0</v>
      </c>
      <c r="AJ1375" s="13">
        <f>tbl_pbp[[#This Row],[Thomas]]*tbl_pbp[[#This Row],[Impactful Play]]</f>
        <v>0</v>
      </c>
      <c r="AK1375" s="13" t="str">
        <f>VLOOKUP(tbl_pbp[[#This Row],[Play Saints Win % Increase]], tbl_impact[],3,TRUE)</f>
        <v>Scented (0 to +5%)</v>
      </c>
    </row>
    <row r="1376" spans="1:37">
      <c r="A1376" s="1">
        <v>10</v>
      </c>
      <c r="B1376" s="5">
        <v>0.72699999999999998</v>
      </c>
      <c r="C1376" t="s">
        <v>12074</v>
      </c>
      <c r="D1376">
        <v>0</v>
      </c>
      <c r="E1376">
        <v>0</v>
      </c>
      <c r="F1376">
        <v>1</v>
      </c>
      <c r="G1376">
        <v>0</v>
      </c>
      <c r="H1376">
        <v>0</v>
      </c>
      <c r="I1376">
        <v>19</v>
      </c>
      <c r="J1376">
        <v>22</v>
      </c>
      <c r="K1376" t="s">
        <v>5211</v>
      </c>
      <c r="L1376">
        <v>2</v>
      </c>
      <c r="M1376">
        <v>22</v>
      </c>
      <c r="N1376" t="s">
        <v>12075</v>
      </c>
      <c r="O1376" t="s">
        <v>4015</v>
      </c>
      <c r="P1376" t="s">
        <v>30</v>
      </c>
      <c r="Q1376" t="s">
        <v>31</v>
      </c>
      <c r="R1376" t="s">
        <v>32</v>
      </c>
      <c r="S1376" t="s">
        <v>2926</v>
      </c>
      <c r="T1376" t="s">
        <v>1257</v>
      </c>
      <c r="U1376" t="s">
        <v>12076</v>
      </c>
      <c r="V1376" t="s">
        <v>12050</v>
      </c>
      <c r="X1376" t="str">
        <f>VLOOKUP(pbp!V4126, games!$B$2:$R$40, 3, FALSE)</f>
        <v>2020-11-09T01:20Z</v>
      </c>
      <c r="Y1376">
        <f>VLOOKUP(1*V1376,NFLGames!$H$11:$H$555,1,FALSE)</f>
        <v>401127948</v>
      </c>
      <c r="Z1376">
        <f>VLOOKUP($Y1376, NFLGames!$H$11:$K$555,2,FALSE)</f>
        <v>2019</v>
      </c>
      <c r="AA1376">
        <f>VLOOKUP($Y1376, NFLGames!$H$11:$K$555,3,FALSE)</f>
        <v>10</v>
      </c>
      <c r="AB1376" s="6">
        <f>IF(A1377=0, 0, AH1377-tbl_pbp[[#This Row],[Saints Win %]])</f>
        <v>3.2000000000000028E-2</v>
      </c>
      <c r="AE1376">
        <f>ABS(tbl_pbp[[#This Row],[play.homeScore]]-tbl_pbp[[#This Row],[play.awayScore]])</f>
        <v>0</v>
      </c>
      <c r="AF1376">
        <f>IF(tbl_pbp[[#This Row],[Play Saints Win % Increase]]&gt;=$AF$4,1,0)</f>
        <v>0</v>
      </c>
      <c r="AG1376" t="str">
        <f>VLOOKUP(tbl_pbp[[#This Row],[gameId]], games!$B$2:$T$40, 9, FALSE)</f>
        <v>atlanta-falcons</v>
      </c>
      <c r="AH1376" s="5">
        <f>IF(tbl_pbp[[#This Row],[AwayTeam]] &lt;&gt; "new-orleans-saints", tbl_pbp[[#This Row],[homeWinPercentage]], 1-tbl_pbp[[#This Row],[homeWinPercentage]])</f>
        <v>0.72699999999999998</v>
      </c>
      <c r="AI1376" s="13">
        <f>tbl_pbp[[#This Row],[Kamara]]*tbl_pbp[[#This Row],[Impactful Play]]</f>
        <v>0</v>
      </c>
      <c r="AJ1376" s="13">
        <f>tbl_pbp[[#This Row],[Thomas]]*tbl_pbp[[#This Row],[Impactful Play]]</f>
        <v>0</v>
      </c>
      <c r="AK1376" s="13" t="str">
        <f>VLOOKUP(tbl_pbp[[#This Row],[Play Saints Win % Increase]], tbl_impact[],3,TRUE)</f>
        <v>Scented (0 to +5%)</v>
      </c>
    </row>
    <row r="1377" spans="1:37">
      <c r="A1377" s="1">
        <v>11</v>
      </c>
      <c r="B1377" s="5">
        <v>0.75900000000000001</v>
      </c>
      <c r="C1377" t="s">
        <v>12077</v>
      </c>
      <c r="D1377">
        <v>0</v>
      </c>
      <c r="E1377">
        <v>0</v>
      </c>
      <c r="F1377">
        <v>1</v>
      </c>
      <c r="G1377">
        <v>0</v>
      </c>
      <c r="H1377">
        <v>0</v>
      </c>
      <c r="I1377">
        <v>16</v>
      </c>
      <c r="J1377">
        <v>19</v>
      </c>
      <c r="K1377" t="s">
        <v>5211</v>
      </c>
      <c r="L1377">
        <v>3</v>
      </c>
      <c r="M1377">
        <v>74</v>
      </c>
      <c r="N1377" t="s">
        <v>12078</v>
      </c>
      <c r="O1377" t="s">
        <v>8292</v>
      </c>
      <c r="P1377" t="s">
        <v>22</v>
      </c>
      <c r="Q1377" t="s">
        <v>37</v>
      </c>
      <c r="S1377" t="s">
        <v>4820</v>
      </c>
      <c r="T1377" t="s">
        <v>363</v>
      </c>
      <c r="U1377" t="s">
        <v>12079</v>
      </c>
      <c r="V1377" t="s">
        <v>12050</v>
      </c>
      <c r="X1377" t="str">
        <f>VLOOKUP(pbp!V4127, games!$B$2:$R$40, 3, FALSE)</f>
        <v>2020-11-09T01:20Z</v>
      </c>
      <c r="Y1377">
        <f>VLOOKUP(1*V1377,NFLGames!$H$11:$H$555,1,FALSE)</f>
        <v>401127948</v>
      </c>
      <c r="Z1377">
        <f>VLOOKUP($Y1377, NFLGames!$H$11:$K$555,2,FALSE)</f>
        <v>2019</v>
      </c>
      <c r="AA1377">
        <f>VLOOKUP($Y1377, NFLGames!$H$11:$K$555,3,FALSE)</f>
        <v>10</v>
      </c>
      <c r="AB1377" s="6">
        <f>IF(A1378=0, 0, AH1378-tbl_pbp[[#This Row],[Saints Win %]])</f>
        <v>-3.6000000000000032E-2</v>
      </c>
      <c r="AE1377">
        <f>ABS(tbl_pbp[[#This Row],[play.homeScore]]-tbl_pbp[[#This Row],[play.awayScore]])</f>
        <v>0</v>
      </c>
      <c r="AF1377">
        <f>IF(tbl_pbp[[#This Row],[Play Saints Win % Increase]]&gt;=$AF$4,1,0)</f>
        <v>0</v>
      </c>
      <c r="AG1377" t="str">
        <f>VLOOKUP(tbl_pbp[[#This Row],[gameId]], games!$B$2:$T$40, 9, FALSE)</f>
        <v>atlanta-falcons</v>
      </c>
      <c r="AH1377" s="5">
        <f>IF(tbl_pbp[[#This Row],[AwayTeam]] &lt;&gt; "new-orleans-saints", tbl_pbp[[#This Row],[homeWinPercentage]], 1-tbl_pbp[[#This Row],[homeWinPercentage]])</f>
        <v>0.75900000000000001</v>
      </c>
      <c r="AI1377" s="13">
        <f>tbl_pbp[[#This Row],[Kamara]]*tbl_pbp[[#This Row],[Impactful Play]]</f>
        <v>0</v>
      </c>
      <c r="AJ1377" s="13">
        <f>tbl_pbp[[#This Row],[Thomas]]*tbl_pbp[[#This Row],[Impactful Play]]</f>
        <v>0</v>
      </c>
      <c r="AK1377" s="13" t="str">
        <f>VLOOKUP(tbl_pbp[[#This Row],[Play Saints Win % Increase]], tbl_impact[],3,TRUE)</f>
        <v>Bad (0 to -5%)</v>
      </c>
    </row>
    <row r="1378" spans="1:37">
      <c r="A1378" s="1">
        <v>12</v>
      </c>
      <c r="B1378" s="5">
        <v>0.72299999999999998</v>
      </c>
      <c r="C1378" t="s">
        <v>12080</v>
      </c>
      <c r="D1378">
        <v>0</v>
      </c>
      <c r="E1378">
        <v>0</v>
      </c>
      <c r="F1378">
        <v>1</v>
      </c>
      <c r="G1378">
        <v>0</v>
      </c>
      <c r="H1378">
        <v>3</v>
      </c>
      <c r="I1378">
        <v>16</v>
      </c>
      <c r="J1378">
        <v>19</v>
      </c>
      <c r="K1378" t="s">
        <v>5211</v>
      </c>
      <c r="L1378">
        <v>4</v>
      </c>
      <c r="M1378">
        <v>19</v>
      </c>
      <c r="N1378" t="s">
        <v>12081</v>
      </c>
      <c r="O1378" t="s">
        <v>1239</v>
      </c>
      <c r="P1378" t="s">
        <v>187</v>
      </c>
      <c r="Q1378" t="s">
        <v>188</v>
      </c>
      <c r="R1378" t="s">
        <v>189</v>
      </c>
      <c r="S1378" t="s">
        <v>395</v>
      </c>
      <c r="T1378" t="s">
        <v>363</v>
      </c>
      <c r="U1378" t="s">
        <v>1888</v>
      </c>
      <c r="V1378" t="s">
        <v>12050</v>
      </c>
      <c r="X1378" t="str">
        <f>VLOOKUP(pbp!V4128, games!$B$2:$R$40, 3, FALSE)</f>
        <v>2020-11-09T01:20Z</v>
      </c>
      <c r="Y1378">
        <f>VLOOKUP(1*V1378,NFLGames!$H$11:$H$555,1,FALSE)</f>
        <v>401127948</v>
      </c>
      <c r="Z1378">
        <f>VLOOKUP($Y1378, NFLGames!$H$11:$K$555,2,FALSE)</f>
        <v>2019</v>
      </c>
      <c r="AA1378">
        <f>VLOOKUP($Y1378, NFLGames!$H$11:$K$555,3,FALSE)</f>
        <v>10</v>
      </c>
      <c r="AB1378" s="6">
        <f>IF(A1379=0, 0, AH1379-tbl_pbp[[#This Row],[Saints Win %]])</f>
        <v>3.0000000000000027E-3</v>
      </c>
      <c r="AE1378">
        <f>ABS(tbl_pbp[[#This Row],[play.homeScore]]-tbl_pbp[[#This Row],[play.awayScore]])</f>
        <v>3</v>
      </c>
      <c r="AF1378">
        <f>IF(tbl_pbp[[#This Row],[Play Saints Win % Increase]]&gt;=$AF$4,1,0)</f>
        <v>0</v>
      </c>
      <c r="AG1378" t="str">
        <f>VLOOKUP(tbl_pbp[[#This Row],[gameId]], games!$B$2:$T$40, 9, FALSE)</f>
        <v>atlanta-falcons</v>
      </c>
      <c r="AH1378" s="5">
        <f>IF(tbl_pbp[[#This Row],[AwayTeam]] &lt;&gt; "new-orleans-saints", tbl_pbp[[#This Row],[homeWinPercentage]], 1-tbl_pbp[[#This Row],[homeWinPercentage]])</f>
        <v>0.72299999999999998</v>
      </c>
      <c r="AI1378" s="13">
        <f>tbl_pbp[[#This Row],[Kamara]]*tbl_pbp[[#This Row],[Impactful Play]]</f>
        <v>0</v>
      </c>
      <c r="AJ1378" s="13">
        <f>tbl_pbp[[#This Row],[Thomas]]*tbl_pbp[[#This Row],[Impactful Play]]</f>
        <v>0</v>
      </c>
      <c r="AK1378" s="13" t="str">
        <f>VLOOKUP(tbl_pbp[[#This Row],[Play Saints Win % Increase]], tbl_impact[],3,TRUE)</f>
        <v>Scented (0 to +5%)</v>
      </c>
    </row>
    <row r="1379" spans="1:37">
      <c r="A1379" s="1">
        <v>13</v>
      </c>
      <c r="B1379" s="5">
        <v>0.72599999999999998</v>
      </c>
      <c r="C1379" t="s">
        <v>12082</v>
      </c>
      <c r="D1379">
        <v>0</v>
      </c>
      <c r="E1379">
        <v>0</v>
      </c>
      <c r="F1379">
        <v>1</v>
      </c>
      <c r="G1379">
        <v>0</v>
      </c>
      <c r="H1379">
        <v>3</v>
      </c>
      <c r="I1379">
        <v>0</v>
      </c>
      <c r="J1379">
        <v>65</v>
      </c>
      <c r="K1379" t="s">
        <v>5211</v>
      </c>
      <c r="L1379">
        <v>0</v>
      </c>
      <c r="M1379">
        <v>65</v>
      </c>
      <c r="N1379" t="s">
        <v>5344</v>
      </c>
      <c r="O1379" t="s">
        <v>1239</v>
      </c>
      <c r="P1379" t="s">
        <v>25</v>
      </c>
      <c r="Q1379" t="s">
        <v>26</v>
      </c>
      <c r="R1379" t="s">
        <v>27</v>
      </c>
      <c r="V1379" t="s">
        <v>12050</v>
      </c>
      <c r="X1379" t="str">
        <f>VLOOKUP(pbp!V4129, games!$B$2:$R$40, 3, FALSE)</f>
        <v>2020-11-09T01:20Z</v>
      </c>
      <c r="Y1379">
        <f>VLOOKUP(1*V1379,NFLGames!$H$11:$H$555,1,FALSE)</f>
        <v>401127948</v>
      </c>
      <c r="Z1379">
        <f>VLOOKUP($Y1379, NFLGames!$H$11:$K$555,2,FALSE)</f>
        <v>2019</v>
      </c>
      <c r="AA1379">
        <f>VLOOKUP($Y1379, NFLGames!$H$11:$K$555,3,FALSE)</f>
        <v>10</v>
      </c>
      <c r="AB1379" s="6">
        <f>IF(A1380=0, 0, AH1380-tbl_pbp[[#This Row],[Saints Win %]])</f>
        <v>1.0000000000000009E-3</v>
      </c>
      <c r="AE1379">
        <f>ABS(tbl_pbp[[#This Row],[play.homeScore]]-tbl_pbp[[#This Row],[play.awayScore]])</f>
        <v>3</v>
      </c>
      <c r="AF1379">
        <f>IF(tbl_pbp[[#This Row],[Play Saints Win % Increase]]&gt;=$AF$4,1,0)</f>
        <v>0</v>
      </c>
      <c r="AG1379" t="str">
        <f>VLOOKUP(tbl_pbp[[#This Row],[gameId]], games!$B$2:$T$40, 9, FALSE)</f>
        <v>atlanta-falcons</v>
      </c>
      <c r="AH1379" s="5">
        <f>IF(tbl_pbp[[#This Row],[AwayTeam]] &lt;&gt; "new-orleans-saints", tbl_pbp[[#This Row],[homeWinPercentage]], 1-tbl_pbp[[#This Row],[homeWinPercentage]])</f>
        <v>0.72599999999999998</v>
      </c>
      <c r="AI1379" s="13">
        <f>tbl_pbp[[#This Row],[Kamara]]*tbl_pbp[[#This Row],[Impactful Play]]</f>
        <v>0</v>
      </c>
      <c r="AJ1379" s="13">
        <f>tbl_pbp[[#This Row],[Thomas]]*tbl_pbp[[#This Row],[Impactful Play]]</f>
        <v>0</v>
      </c>
      <c r="AK1379" s="13" t="str">
        <f>VLOOKUP(tbl_pbp[[#This Row],[Play Saints Win % Increase]], tbl_impact[],3,TRUE)</f>
        <v>Scented (0 to +5%)</v>
      </c>
    </row>
    <row r="1380" spans="1:37">
      <c r="A1380" s="1">
        <v>14</v>
      </c>
      <c r="B1380" s="5">
        <v>0.72699999999999998</v>
      </c>
      <c r="C1380" t="s">
        <v>12083</v>
      </c>
      <c r="D1380">
        <v>0</v>
      </c>
      <c r="E1380">
        <v>0</v>
      </c>
      <c r="F1380">
        <v>1</v>
      </c>
      <c r="G1380">
        <v>0</v>
      </c>
      <c r="H1380">
        <v>3</v>
      </c>
      <c r="I1380">
        <v>10</v>
      </c>
      <c r="J1380">
        <v>25</v>
      </c>
      <c r="K1380" t="s">
        <v>29</v>
      </c>
      <c r="L1380">
        <v>1</v>
      </c>
      <c r="M1380">
        <v>75</v>
      </c>
      <c r="N1380" t="s">
        <v>12084</v>
      </c>
      <c r="O1380" t="s">
        <v>1239</v>
      </c>
      <c r="P1380" t="s">
        <v>45</v>
      </c>
      <c r="Q1380" t="s">
        <v>46</v>
      </c>
      <c r="R1380" t="s">
        <v>47</v>
      </c>
      <c r="S1380" t="s">
        <v>33</v>
      </c>
      <c r="T1380" t="s">
        <v>34</v>
      </c>
      <c r="U1380" t="s">
        <v>35</v>
      </c>
      <c r="V1380" t="s">
        <v>12050</v>
      </c>
      <c r="X1380" t="str">
        <f>VLOOKUP(pbp!V4130, games!$B$2:$R$40, 3, FALSE)</f>
        <v>2020-11-09T01:20Z</v>
      </c>
      <c r="Y1380">
        <f>VLOOKUP(1*V1380,NFLGames!$H$11:$H$555,1,FALSE)</f>
        <v>401127948</v>
      </c>
      <c r="Z1380">
        <f>VLOOKUP($Y1380, NFLGames!$H$11:$K$555,2,FALSE)</f>
        <v>2019</v>
      </c>
      <c r="AA1380">
        <f>VLOOKUP($Y1380, NFLGames!$H$11:$K$555,3,FALSE)</f>
        <v>10</v>
      </c>
      <c r="AB1380" s="6">
        <f>IF(A1381=0, 0, AH1381-tbl_pbp[[#This Row],[Saints Win %]])</f>
        <v>-2.0000000000000018E-3</v>
      </c>
      <c r="AE1380">
        <f>ABS(tbl_pbp[[#This Row],[play.homeScore]]-tbl_pbp[[#This Row],[play.awayScore]])</f>
        <v>3</v>
      </c>
      <c r="AF1380">
        <f>IF(tbl_pbp[[#This Row],[Play Saints Win % Increase]]&gt;=$AF$4,1,0)</f>
        <v>0</v>
      </c>
      <c r="AG1380" t="str">
        <f>VLOOKUP(tbl_pbp[[#This Row],[gameId]], games!$B$2:$T$40, 9, FALSE)</f>
        <v>atlanta-falcons</v>
      </c>
      <c r="AH1380" s="5">
        <f>IF(tbl_pbp[[#This Row],[AwayTeam]] &lt;&gt; "new-orleans-saints", tbl_pbp[[#This Row],[homeWinPercentage]], 1-tbl_pbp[[#This Row],[homeWinPercentage]])</f>
        <v>0.72699999999999998</v>
      </c>
      <c r="AI1380" s="13">
        <f>tbl_pbp[[#This Row],[Kamara]]*tbl_pbp[[#This Row],[Impactful Play]]</f>
        <v>0</v>
      </c>
      <c r="AJ1380" s="13">
        <f>tbl_pbp[[#This Row],[Thomas]]*tbl_pbp[[#This Row],[Impactful Play]]</f>
        <v>0</v>
      </c>
      <c r="AK1380" s="13" t="str">
        <f>VLOOKUP(tbl_pbp[[#This Row],[Play Saints Win % Increase]], tbl_impact[],3,TRUE)</f>
        <v>Bad (0 to -5%)</v>
      </c>
    </row>
    <row r="1381" spans="1:37">
      <c r="A1381" s="1">
        <v>15</v>
      </c>
      <c r="B1381" s="5">
        <v>0.72499999999999998</v>
      </c>
      <c r="C1381" t="s">
        <v>12085</v>
      </c>
      <c r="D1381">
        <v>0</v>
      </c>
      <c r="E1381">
        <v>0</v>
      </c>
      <c r="F1381">
        <v>1</v>
      </c>
      <c r="G1381">
        <v>0</v>
      </c>
      <c r="H1381">
        <v>3</v>
      </c>
      <c r="I1381">
        <v>9</v>
      </c>
      <c r="J1381">
        <v>26</v>
      </c>
      <c r="K1381" t="s">
        <v>29</v>
      </c>
      <c r="L1381">
        <v>2</v>
      </c>
      <c r="M1381">
        <v>74</v>
      </c>
      <c r="N1381" t="s">
        <v>12086</v>
      </c>
      <c r="O1381" t="s">
        <v>400</v>
      </c>
      <c r="P1381" t="s">
        <v>45</v>
      </c>
      <c r="Q1381" t="s">
        <v>46</v>
      </c>
      <c r="R1381" t="s">
        <v>47</v>
      </c>
      <c r="S1381" t="s">
        <v>210</v>
      </c>
      <c r="T1381" t="s">
        <v>221</v>
      </c>
      <c r="U1381" t="s">
        <v>2581</v>
      </c>
      <c r="V1381" t="s">
        <v>12050</v>
      </c>
      <c r="X1381" t="str">
        <f>VLOOKUP(pbp!V4131, games!$B$2:$R$40, 3, FALSE)</f>
        <v>2020-11-09T01:20Z</v>
      </c>
      <c r="Y1381">
        <f>VLOOKUP(1*V1381,NFLGames!$H$11:$H$555,1,FALSE)</f>
        <v>401127948</v>
      </c>
      <c r="Z1381">
        <f>VLOOKUP($Y1381, NFLGames!$H$11:$K$555,2,FALSE)</f>
        <v>2019</v>
      </c>
      <c r="AA1381">
        <f>VLOOKUP($Y1381, NFLGames!$H$11:$K$555,3,FALSE)</f>
        <v>10</v>
      </c>
      <c r="AB1381" s="6">
        <f>IF(A1382=0, 0, AH1382-tbl_pbp[[#This Row],[Saints Win %]])</f>
        <v>1.4000000000000012E-2</v>
      </c>
      <c r="AE1381">
        <f>ABS(tbl_pbp[[#This Row],[play.homeScore]]-tbl_pbp[[#This Row],[play.awayScore]])</f>
        <v>3</v>
      </c>
      <c r="AF1381">
        <f>IF(tbl_pbp[[#This Row],[Play Saints Win % Increase]]&gt;=$AF$4,1,0)</f>
        <v>0</v>
      </c>
      <c r="AG1381" t="str">
        <f>VLOOKUP(tbl_pbp[[#This Row],[gameId]], games!$B$2:$T$40, 9, FALSE)</f>
        <v>atlanta-falcons</v>
      </c>
      <c r="AH1381" s="5">
        <f>IF(tbl_pbp[[#This Row],[AwayTeam]] &lt;&gt; "new-orleans-saints", tbl_pbp[[#This Row],[homeWinPercentage]], 1-tbl_pbp[[#This Row],[homeWinPercentage]])</f>
        <v>0.72499999999999998</v>
      </c>
      <c r="AI1381" s="13">
        <f>tbl_pbp[[#This Row],[Kamara]]*tbl_pbp[[#This Row],[Impactful Play]]</f>
        <v>0</v>
      </c>
      <c r="AJ1381" s="13">
        <f>tbl_pbp[[#This Row],[Thomas]]*tbl_pbp[[#This Row],[Impactful Play]]</f>
        <v>0</v>
      </c>
      <c r="AK1381" s="13" t="str">
        <f>VLOOKUP(tbl_pbp[[#This Row],[Play Saints Win % Increase]], tbl_impact[],3,TRUE)</f>
        <v>Scented (0 to +5%)</v>
      </c>
    </row>
    <row r="1382" spans="1:37">
      <c r="A1382" s="1">
        <v>16</v>
      </c>
      <c r="B1382" s="5">
        <v>0.73899999999999999</v>
      </c>
      <c r="C1382" t="s">
        <v>12087</v>
      </c>
      <c r="D1382">
        <v>0</v>
      </c>
      <c r="E1382">
        <v>0</v>
      </c>
      <c r="F1382">
        <v>1</v>
      </c>
      <c r="G1382">
        <v>0</v>
      </c>
      <c r="H1382">
        <v>3</v>
      </c>
      <c r="I1382">
        <v>1</v>
      </c>
      <c r="J1382">
        <v>34</v>
      </c>
      <c r="K1382" t="s">
        <v>29</v>
      </c>
      <c r="L1382">
        <v>3</v>
      </c>
      <c r="M1382">
        <v>66</v>
      </c>
      <c r="N1382" t="s">
        <v>12088</v>
      </c>
      <c r="O1382" t="s">
        <v>182</v>
      </c>
      <c r="P1382" t="s">
        <v>45</v>
      </c>
      <c r="Q1382" t="s">
        <v>46</v>
      </c>
      <c r="R1382" t="s">
        <v>47</v>
      </c>
      <c r="S1382" t="s">
        <v>54</v>
      </c>
      <c r="T1382" t="s">
        <v>127</v>
      </c>
      <c r="U1382" t="s">
        <v>2916</v>
      </c>
      <c r="V1382" t="s">
        <v>12050</v>
      </c>
      <c r="X1382" t="str">
        <f>VLOOKUP(pbp!V4132, games!$B$2:$R$40, 3, FALSE)</f>
        <v>2020-11-09T01:20Z</v>
      </c>
      <c r="Y1382">
        <f>VLOOKUP(1*V1382,NFLGames!$H$11:$H$555,1,FALSE)</f>
        <v>401127948</v>
      </c>
      <c r="Z1382">
        <f>VLOOKUP($Y1382, NFLGames!$H$11:$K$555,2,FALSE)</f>
        <v>2019</v>
      </c>
      <c r="AA1382">
        <f>VLOOKUP($Y1382, NFLGames!$H$11:$K$555,3,FALSE)</f>
        <v>10</v>
      </c>
      <c r="AB1382" s="6">
        <f>IF(A1383=0, 0, AH1383-tbl_pbp[[#This Row],[Saints Win %]])</f>
        <v>1.5000000000000013E-2</v>
      </c>
      <c r="AE1382">
        <f>ABS(tbl_pbp[[#This Row],[play.homeScore]]-tbl_pbp[[#This Row],[play.awayScore]])</f>
        <v>3</v>
      </c>
      <c r="AF1382">
        <f>IF(tbl_pbp[[#This Row],[Play Saints Win % Increase]]&gt;=$AF$4,1,0)</f>
        <v>0</v>
      </c>
      <c r="AG1382" t="str">
        <f>VLOOKUP(tbl_pbp[[#This Row],[gameId]], games!$B$2:$T$40, 9, FALSE)</f>
        <v>atlanta-falcons</v>
      </c>
      <c r="AH1382" s="5">
        <f>IF(tbl_pbp[[#This Row],[AwayTeam]] &lt;&gt; "new-orleans-saints", tbl_pbp[[#This Row],[homeWinPercentage]], 1-tbl_pbp[[#This Row],[homeWinPercentage]])</f>
        <v>0.73899999999999999</v>
      </c>
      <c r="AI1382" s="13">
        <f>tbl_pbp[[#This Row],[Kamara]]*tbl_pbp[[#This Row],[Impactful Play]]</f>
        <v>0</v>
      </c>
      <c r="AJ1382" s="13">
        <f>tbl_pbp[[#This Row],[Thomas]]*tbl_pbp[[#This Row],[Impactful Play]]</f>
        <v>0</v>
      </c>
      <c r="AK1382" s="13" t="str">
        <f>VLOOKUP(tbl_pbp[[#This Row],[Play Saints Win % Increase]], tbl_impact[],3,TRUE)</f>
        <v>Scented (0 to +5%)</v>
      </c>
    </row>
    <row r="1383" spans="1:37">
      <c r="A1383" s="1">
        <v>17</v>
      </c>
      <c r="B1383" s="5">
        <v>0.754</v>
      </c>
      <c r="C1383" t="s">
        <v>12089</v>
      </c>
      <c r="D1383">
        <v>0</v>
      </c>
      <c r="E1383">
        <v>0</v>
      </c>
      <c r="F1383">
        <v>1</v>
      </c>
      <c r="G1383">
        <v>0</v>
      </c>
      <c r="H1383">
        <v>3</v>
      </c>
      <c r="I1383">
        <v>10</v>
      </c>
      <c r="J1383">
        <v>40</v>
      </c>
      <c r="K1383" t="s">
        <v>29</v>
      </c>
      <c r="L1383">
        <v>1</v>
      </c>
      <c r="M1383">
        <v>60</v>
      </c>
      <c r="N1383" t="s">
        <v>12090</v>
      </c>
      <c r="O1383" t="s">
        <v>273</v>
      </c>
      <c r="P1383" t="s">
        <v>30</v>
      </c>
      <c r="Q1383" t="s">
        <v>31</v>
      </c>
      <c r="R1383" t="s">
        <v>32</v>
      </c>
      <c r="S1383" t="s">
        <v>33</v>
      </c>
      <c r="T1383" t="s">
        <v>117</v>
      </c>
      <c r="U1383" t="s">
        <v>118</v>
      </c>
      <c r="V1383" t="s">
        <v>12050</v>
      </c>
      <c r="X1383" t="str">
        <f>VLOOKUP(pbp!V4133, games!$B$2:$R$40, 3, FALSE)</f>
        <v>2020-11-09T01:20Z</v>
      </c>
      <c r="Y1383">
        <f>VLOOKUP(1*V1383,NFLGames!$H$11:$H$555,1,FALSE)</f>
        <v>401127948</v>
      </c>
      <c r="Z1383">
        <f>VLOOKUP($Y1383, NFLGames!$H$11:$K$555,2,FALSE)</f>
        <v>2019</v>
      </c>
      <c r="AA1383">
        <f>VLOOKUP($Y1383, NFLGames!$H$11:$K$555,3,FALSE)</f>
        <v>10</v>
      </c>
      <c r="AB1383" s="6">
        <f>IF(A1384=0, 0, AH1384-tbl_pbp[[#This Row],[Saints Win %]])</f>
        <v>2.7000000000000024E-2</v>
      </c>
      <c r="AD1383">
        <v>1</v>
      </c>
      <c r="AE1383">
        <f>ABS(tbl_pbp[[#This Row],[play.homeScore]]-tbl_pbp[[#This Row],[play.awayScore]])</f>
        <v>3</v>
      </c>
      <c r="AF1383">
        <f>IF(tbl_pbp[[#This Row],[Play Saints Win % Increase]]&gt;=$AF$4,1,0)</f>
        <v>0</v>
      </c>
      <c r="AG1383" t="str">
        <f>VLOOKUP(tbl_pbp[[#This Row],[gameId]], games!$B$2:$T$40, 9, FALSE)</f>
        <v>atlanta-falcons</v>
      </c>
      <c r="AH1383" s="5">
        <f>IF(tbl_pbp[[#This Row],[AwayTeam]] &lt;&gt; "new-orleans-saints", tbl_pbp[[#This Row],[homeWinPercentage]], 1-tbl_pbp[[#This Row],[homeWinPercentage]])</f>
        <v>0.754</v>
      </c>
      <c r="AI1383" s="13">
        <f>tbl_pbp[[#This Row],[Kamara]]*tbl_pbp[[#This Row],[Impactful Play]]</f>
        <v>0</v>
      </c>
      <c r="AJ1383" s="13">
        <f>tbl_pbp[[#This Row],[Thomas]]*tbl_pbp[[#This Row],[Impactful Play]]</f>
        <v>0</v>
      </c>
      <c r="AK1383" s="13" t="str">
        <f>VLOOKUP(tbl_pbp[[#This Row],[Play Saints Win % Increase]], tbl_impact[],3,TRUE)</f>
        <v>Scented (0 to +5%)</v>
      </c>
    </row>
    <row r="1384" spans="1:37">
      <c r="A1384" s="1">
        <v>18</v>
      </c>
      <c r="B1384" s="5">
        <v>0.78100000000000003</v>
      </c>
      <c r="C1384" t="s">
        <v>12091</v>
      </c>
      <c r="D1384">
        <v>0</v>
      </c>
      <c r="E1384">
        <v>0</v>
      </c>
      <c r="F1384">
        <v>1</v>
      </c>
      <c r="G1384">
        <v>0</v>
      </c>
      <c r="H1384">
        <v>3</v>
      </c>
      <c r="I1384">
        <v>10</v>
      </c>
      <c r="J1384">
        <v>56</v>
      </c>
      <c r="K1384" t="s">
        <v>29</v>
      </c>
      <c r="L1384">
        <v>1</v>
      </c>
      <c r="M1384">
        <v>44</v>
      </c>
      <c r="N1384" t="s">
        <v>12092</v>
      </c>
      <c r="O1384" t="s">
        <v>192</v>
      </c>
      <c r="P1384" t="s">
        <v>30</v>
      </c>
      <c r="Q1384" t="s">
        <v>31</v>
      </c>
      <c r="R1384" t="s">
        <v>32</v>
      </c>
      <c r="S1384" t="s">
        <v>33</v>
      </c>
      <c r="T1384" t="s">
        <v>5382</v>
      </c>
      <c r="U1384" t="s">
        <v>12055</v>
      </c>
      <c r="V1384" t="s">
        <v>12050</v>
      </c>
      <c r="X1384" t="str">
        <f>VLOOKUP(pbp!V4134, games!$B$2:$R$40, 3, FALSE)</f>
        <v>2020-11-09T01:20Z</v>
      </c>
      <c r="Y1384">
        <f>VLOOKUP(1*V1384,NFLGames!$H$11:$H$555,1,FALSE)</f>
        <v>401127948</v>
      </c>
      <c r="Z1384">
        <f>VLOOKUP($Y1384, NFLGames!$H$11:$K$555,2,FALSE)</f>
        <v>2019</v>
      </c>
      <c r="AA1384">
        <f>VLOOKUP($Y1384, NFLGames!$H$11:$K$555,3,FALSE)</f>
        <v>10</v>
      </c>
      <c r="AB1384" s="6">
        <f>IF(A1385=0, 0, AH1385-tbl_pbp[[#This Row],[Saints Win %]])</f>
        <v>2.6000000000000023E-2</v>
      </c>
      <c r="AE1384">
        <f>ABS(tbl_pbp[[#This Row],[play.homeScore]]-tbl_pbp[[#This Row],[play.awayScore]])</f>
        <v>3</v>
      </c>
      <c r="AF1384">
        <f>IF(tbl_pbp[[#This Row],[Play Saints Win % Increase]]&gt;=$AF$4,1,0)</f>
        <v>0</v>
      </c>
      <c r="AG1384" t="str">
        <f>VLOOKUP(tbl_pbp[[#This Row],[gameId]], games!$B$2:$T$40, 9, FALSE)</f>
        <v>atlanta-falcons</v>
      </c>
      <c r="AH1384" s="5">
        <f>IF(tbl_pbp[[#This Row],[AwayTeam]] &lt;&gt; "new-orleans-saints", tbl_pbp[[#This Row],[homeWinPercentage]], 1-tbl_pbp[[#This Row],[homeWinPercentage]])</f>
        <v>0.78100000000000003</v>
      </c>
      <c r="AI1384" s="13">
        <f>tbl_pbp[[#This Row],[Kamara]]*tbl_pbp[[#This Row],[Impactful Play]]</f>
        <v>0</v>
      </c>
      <c r="AJ1384" s="13">
        <f>tbl_pbp[[#This Row],[Thomas]]*tbl_pbp[[#This Row],[Impactful Play]]</f>
        <v>0</v>
      </c>
      <c r="AK1384" s="13" t="str">
        <f>VLOOKUP(tbl_pbp[[#This Row],[Play Saints Win % Increase]], tbl_impact[],3,TRUE)</f>
        <v>Scented (0 to +5%)</v>
      </c>
    </row>
    <row r="1385" spans="1:37">
      <c r="A1385" s="1">
        <v>19</v>
      </c>
      <c r="B1385" s="5">
        <v>0.80700000000000005</v>
      </c>
      <c r="C1385" t="s">
        <v>12093</v>
      </c>
      <c r="D1385">
        <v>0</v>
      </c>
      <c r="E1385">
        <v>0</v>
      </c>
      <c r="F1385">
        <v>1</v>
      </c>
      <c r="G1385">
        <v>0</v>
      </c>
      <c r="H1385">
        <v>3</v>
      </c>
      <c r="I1385">
        <v>10</v>
      </c>
      <c r="J1385">
        <v>78</v>
      </c>
      <c r="K1385" t="s">
        <v>29</v>
      </c>
      <c r="L1385">
        <v>1</v>
      </c>
      <c r="M1385">
        <v>22</v>
      </c>
      <c r="N1385" t="s">
        <v>12094</v>
      </c>
      <c r="O1385" t="s">
        <v>471</v>
      </c>
      <c r="P1385" t="s">
        <v>30</v>
      </c>
      <c r="Q1385" t="s">
        <v>31</v>
      </c>
      <c r="R1385" t="s">
        <v>32</v>
      </c>
      <c r="S1385" t="s">
        <v>33</v>
      </c>
      <c r="T1385" t="s">
        <v>5528</v>
      </c>
      <c r="U1385" t="s">
        <v>5592</v>
      </c>
      <c r="V1385" t="s">
        <v>12050</v>
      </c>
      <c r="X1385" t="str">
        <f>VLOOKUP(pbp!V4135, games!$B$2:$R$40, 3, FALSE)</f>
        <v>2020-11-09T01:20Z</v>
      </c>
      <c r="Y1385">
        <f>VLOOKUP(1*V1385,NFLGames!$H$11:$H$555,1,FALSE)</f>
        <v>401127948</v>
      </c>
      <c r="Z1385">
        <f>VLOOKUP($Y1385, NFLGames!$H$11:$K$555,2,FALSE)</f>
        <v>2019</v>
      </c>
      <c r="AA1385">
        <f>VLOOKUP($Y1385, NFLGames!$H$11:$K$555,3,FALSE)</f>
        <v>10</v>
      </c>
      <c r="AB1385" s="6">
        <f>IF(A1386=0, 0, AH1386-tbl_pbp[[#This Row],[Saints Win %]])</f>
        <v>-2.0000000000000018E-2</v>
      </c>
      <c r="AD1385">
        <v>1</v>
      </c>
      <c r="AE1385">
        <f>ABS(tbl_pbp[[#This Row],[play.homeScore]]-tbl_pbp[[#This Row],[play.awayScore]])</f>
        <v>3</v>
      </c>
      <c r="AF1385">
        <f>IF(tbl_pbp[[#This Row],[Play Saints Win % Increase]]&gt;=$AF$4,1,0)</f>
        <v>0</v>
      </c>
      <c r="AG1385" t="str">
        <f>VLOOKUP(tbl_pbp[[#This Row],[gameId]], games!$B$2:$T$40, 9, FALSE)</f>
        <v>atlanta-falcons</v>
      </c>
      <c r="AH1385" s="5">
        <f>IF(tbl_pbp[[#This Row],[AwayTeam]] &lt;&gt; "new-orleans-saints", tbl_pbp[[#This Row],[homeWinPercentage]], 1-tbl_pbp[[#This Row],[homeWinPercentage]])</f>
        <v>0.80700000000000005</v>
      </c>
      <c r="AI1385" s="13">
        <f>tbl_pbp[[#This Row],[Kamara]]*tbl_pbp[[#This Row],[Impactful Play]]</f>
        <v>0</v>
      </c>
      <c r="AJ1385" s="13">
        <f>tbl_pbp[[#This Row],[Thomas]]*tbl_pbp[[#This Row],[Impactful Play]]</f>
        <v>0</v>
      </c>
      <c r="AK1385" s="13" t="str">
        <f>VLOOKUP(tbl_pbp[[#This Row],[Play Saints Win % Increase]], tbl_impact[],3,TRUE)</f>
        <v>Bad (0 to -5%)</v>
      </c>
    </row>
    <row r="1386" spans="1:37">
      <c r="A1386" s="1">
        <v>20</v>
      </c>
      <c r="B1386" s="5">
        <v>0.78700000000000003</v>
      </c>
      <c r="C1386" t="s">
        <v>12095</v>
      </c>
      <c r="D1386">
        <v>0</v>
      </c>
      <c r="E1386">
        <v>0</v>
      </c>
      <c r="F1386">
        <v>1</v>
      </c>
      <c r="G1386">
        <v>0</v>
      </c>
      <c r="H1386">
        <v>3</v>
      </c>
      <c r="I1386">
        <v>5</v>
      </c>
      <c r="J1386">
        <v>95</v>
      </c>
      <c r="K1386" t="s">
        <v>29</v>
      </c>
      <c r="L1386">
        <v>1</v>
      </c>
      <c r="M1386">
        <v>5</v>
      </c>
      <c r="N1386" t="s">
        <v>12096</v>
      </c>
      <c r="O1386" t="s">
        <v>6028</v>
      </c>
      <c r="P1386" t="s">
        <v>45</v>
      </c>
      <c r="Q1386" t="s">
        <v>46</v>
      </c>
      <c r="R1386" t="s">
        <v>47</v>
      </c>
      <c r="S1386" t="s">
        <v>283</v>
      </c>
      <c r="T1386" t="s">
        <v>6523</v>
      </c>
      <c r="U1386" t="s">
        <v>12097</v>
      </c>
      <c r="V1386" t="s">
        <v>12050</v>
      </c>
      <c r="X1386" t="str">
        <f>VLOOKUP(pbp!V4136, games!$B$2:$R$40, 3, FALSE)</f>
        <v>2020-11-09T01:20Z</v>
      </c>
      <c r="Y1386">
        <f>VLOOKUP(1*V1386,NFLGames!$H$11:$H$555,1,FALSE)</f>
        <v>401127948</v>
      </c>
      <c r="Z1386">
        <f>VLOOKUP($Y1386, NFLGames!$H$11:$K$555,2,FALSE)</f>
        <v>2019</v>
      </c>
      <c r="AA1386">
        <f>VLOOKUP($Y1386, NFLGames!$H$11:$K$555,3,FALSE)</f>
        <v>10</v>
      </c>
      <c r="AB1386" s="6">
        <f>IF(A1387=0, 0, AH1387-tbl_pbp[[#This Row],[Saints Win %]])</f>
        <v>-5.0000000000000044E-3</v>
      </c>
      <c r="AE1386">
        <f>ABS(tbl_pbp[[#This Row],[play.homeScore]]-tbl_pbp[[#This Row],[play.awayScore]])</f>
        <v>3</v>
      </c>
      <c r="AF1386">
        <f>IF(tbl_pbp[[#This Row],[Play Saints Win % Increase]]&gt;=$AF$4,1,0)</f>
        <v>0</v>
      </c>
      <c r="AG1386" t="str">
        <f>VLOOKUP(tbl_pbp[[#This Row],[gameId]], games!$B$2:$T$40, 9, FALSE)</f>
        <v>atlanta-falcons</v>
      </c>
      <c r="AH1386" s="5">
        <f>IF(tbl_pbp[[#This Row],[AwayTeam]] &lt;&gt; "new-orleans-saints", tbl_pbp[[#This Row],[homeWinPercentage]], 1-tbl_pbp[[#This Row],[homeWinPercentage]])</f>
        <v>0.78700000000000003</v>
      </c>
      <c r="AI1386" s="13">
        <f>tbl_pbp[[#This Row],[Kamara]]*tbl_pbp[[#This Row],[Impactful Play]]</f>
        <v>0</v>
      </c>
      <c r="AJ1386" s="13">
        <f>tbl_pbp[[#This Row],[Thomas]]*tbl_pbp[[#This Row],[Impactful Play]]</f>
        <v>0</v>
      </c>
      <c r="AK1386" s="13" t="str">
        <f>VLOOKUP(tbl_pbp[[#This Row],[Play Saints Win % Increase]], tbl_impact[],3,TRUE)</f>
        <v>Bad (0 to -5%)</v>
      </c>
    </row>
    <row r="1387" spans="1:37">
      <c r="A1387" s="1">
        <v>21</v>
      </c>
      <c r="B1387" s="5">
        <v>0.78200000000000003</v>
      </c>
      <c r="C1387" t="s">
        <v>12098</v>
      </c>
      <c r="D1387">
        <v>0</v>
      </c>
      <c r="E1387">
        <v>0</v>
      </c>
      <c r="F1387">
        <v>1</v>
      </c>
      <c r="G1387">
        <v>0</v>
      </c>
      <c r="H1387">
        <v>3</v>
      </c>
      <c r="I1387">
        <v>5</v>
      </c>
      <c r="J1387">
        <v>95</v>
      </c>
      <c r="K1387" t="s">
        <v>29</v>
      </c>
      <c r="L1387">
        <v>2</v>
      </c>
      <c r="M1387">
        <v>5</v>
      </c>
      <c r="N1387" t="s">
        <v>12099</v>
      </c>
      <c r="O1387" t="s">
        <v>529</v>
      </c>
      <c r="P1387" t="s">
        <v>30</v>
      </c>
      <c r="Q1387" t="s">
        <v>31</v>
      </c>
      <c r="R1387" t="s">
        <v>32</v>
      </c>
      <c r="S1387" t="s">
        <v>286</v>
      </c>
      <c r="T1387" t="s">
        <v>6523</v>
      </c>
      <c r="U1387" t="s">
        <v>6524</v>
      </c>
      <c r="V1387" t="s">
        <v>12050</v>
      </c>
      <c r="X1387" t="str">
        <f>VLOOKUP(pbp!V4137, games!$B$2:$R$40, 3, FALSE)</f>
        <v>2020-11-09T01:20Z</v>
      </c>
      <c r="Y1387">
        <f>VLOOKUP(1*V1387,NFLGames!$H$11:$H$555,1,FALSE)</f>
        <v>401127948</v>
      </c>
      <c r="Z1387">
        <f>VLOOKUP($Y1387, NFLGames!$H$11:$K$555,2,FALSE)</f>
        <v>2019</v>
      </c>
      <c r="AA1387">
        <f>VLOOKUP($Y1387, NFLGames!$H$11:$K$555,3,FALSE)</f>
        <v>10</v>
      </c>
      <c r="AB1387" s="6">
        <f>IF(A1388=0, 0, AH1388-tbl_pbp[[#This Row],[Saints Win %]])</f>
        <v>-5.4000000000000048E-2</v>
      </c>
      <c r="AE1387">
        <f>ABS(tbl_pbp[[#This Row],[play.homeScore]]-tbl_pbp[[#This Row],[play.awayScore]])</f>
        <v>3</v>
      </c>
      <c r="AF1387">
        <f>IF(tbl_pbp[[#This Row],[Play Saints Win % Increase]]&gt;=$AF$4,1,0)</f>
        <v>0</v>
      </c>
      <c r="AG1387" t="str">
        <f>VLOOKUP(tbl_pbp[[#This Row],[gameId]], games!$B$2:$T$40, 9, FALSE)</f>
        <v>atlanta-falcons</v>
      </c>
      <c r="AH1387" s="5">
        <f>IF(tbl_pbp[[#This Row],[AwayTeam]] &lt;&gt; "new-orleans-saints", tbl_pbp[[#This Row],[homeWinPercentage]], 1-tbl_pbp[[#This Row],[homeWinPercentage]])</f>
        <v>0.78200000000000003</v>
      </c>
      <c r="AI1387" s="13">
        <f>tbl_pbp[[#This Row],[Kamara]]*tbl_pbp[[#This Row],[Impactful Play]]</f>
        <v>0</v>
      </c>
      <c r="AJ1387" s="13">
        <f>tbl_pbp[[#This Row],[Thomas]]*tbl_pbp[[#This Row],[Impactful Play]]</f>
        <v>0</v>
      </c>
      <c r="AK1387" s="13" t="str">
        <f>VLOOKUP(tbl_pbp[[#This Row],[Play Saints Win % Increase]], tbl_impact[],3,TRUE)</f>
        <v>Smelly (worse than-5% -&gt; -10%)</v>
      </c>
    </row>
    <row r="1388" spans="1:37">
      <c r="A1388" s="1">
        <v>22</v>
      </c>
      <c r="B1388" s="5">
        <v>0.72799999999999998</v>
      </c>
      <c r="C1388" t="s">
        <v>12100</v>
      </c>
      <c r="D1388">
        <v>0</v>
      </c>
      <c r="E1388">
        <v>0</v>
      </c>
      <c r="F1388">
        <v>1</v>
      </c>
      <c r="G1388">
        <v>0</v>
      </c>
      <c r="H1388">
        <v>3</v>
      </c>
      <c r="I1388">
        <v>2</v>
      </c>
      <c r="J1388">
        <v>98</v>
      </c>
      <c r="K1388" t="s">
        <v>29</v>
      </c>
      <c r="L1388">
        <v>3</v>
      </c>
      <c r="M1388">
        <v>2</v>
      </c>
      <c r="N1388" t="s">
        <v>12101</v>
      </c>
      <c r="O1388" t="s">
        <v>282</v>
      </c>
      <c r="P1388" t="s">
        <v>167</v>
      </c>
      <c r="Q1388" t="s">
        <v>168</v>
      </c>
      <c r="S1388" t="s">
        <v>347</v>
      </c>
      <c r="T1388" t="s">
        <v>5517</v>
      </c>
      <c r="U1388" t="s">
        <v>12102</v>
      </c>
      <c r="V1388" t="s">
        <v>12050</v>
      </c>
      <c r="X1388" t="str">
        <f>VLOOKUP(pbp!V4138, games!$B$2:$R$40, 3, FALSE)</f>
        <v>2020-11-09T01:20Z</v>
      </c>
      <c r="Y1388">
        <f>VLOOKUP(1*V1388,NFLGames!$H$11:$H$555,1,FALSE)</f>
        <v>401127948</v>
      </c>
      <c r="Z1388">
        <f>VLOOKUP($Y1388, NFLGames!$H$11:$K$555,2,FALSE)</f>
        <v>2019</v>
      </c>
      <c r="AA1388">
        <f>VLOOKUP($Y1388, NFLGames!$H$11:$K$555,3,FALSE)</f>
        <v>10</v>
      </c>
      <c r="AB1388" s="6">
        <f>IF(A1389=0, 0, AH1389-tbl_pbp[[#This Row],[Saints Win %]])</f>
        <v>-1.0000000000000009E-3</v>
      </c>
      <c r="AE1388">
        <f>ABS(tbl_pbp[[#This Row],[play.homeScore]]-tbl_pbp[[#This Row],[play.awayScore]])</f>
        <v>3</v>
      </c>
      <c r="AF1388">
        <f>IF(tbl_pbp[[#This Row],[Play Saints Win % Increase]]&gt;=$AF$4,1,0)</f>
        <v>0</v>
      </c>
      <c r="AG1388" t="str">
        <f>VLOOKUP(tbl_pbp[[#This Row],[gameId]], games!$B$2:$T$40, 9, FALSE)</f>
        <v>atlanta-falcons</v>
      </c>
      <c r="AH1388" s="5">
        <f>IF(tbl_pbp[[#This Row],[AwayTeam]] &lt;&gt; "new-orleans-saints", tbl_pbp[[#This Row],[homeWinPercentage]], 1-tbl_pbp[[#This Row],[homeWinPercentage]])</f>
        <v>0.72799999999999998</v>
      </c>
      <c r="AI1388" s="13">
        <f>tbl_pbp[[#This Row],[Kamara]]*tbl_pbp[[#This Row],[Impactful Play]]</f>
        <v>0</v>
      </c>
      <c r="AJ1388" s="13">
        <f>tbl_pbp[[#This Row],[Thomas]]*tbl_pbp[[#This Row],[Impactful Play]]</f>
        <v>0</v>
      </c>
      <c r="AK1388" s="13" t="str">
        <f>VLOOKUP(tbl_pbp[[#This Row],[Play Saints Win % Increase]], tbl_impact[],3,TRUE)</f>
        <v>Bad (0 to -5%)</v>
      </c>
    </row>
    <row r="1389" spans="1:37">
      <c r="A1389" s="1">
        <v>23</v>
      </c>
      <c r="B1389" s="5">
        <v>0.72699999999999998</v>
      </c>
      <c r="C1389" t="s">
        <v>12103</v>
      </c>
      <c r="D1389">
        <v>0</v>
      </c>
      <c r="E1389">
        <v>0</v>
      </c>
      <c r="F1389">
        <v>1</v>
      </c>
      <c r="G1389">
        <v>3</v>
      </c>
      <c r="H1389">
        <v>3</v>
      </c>
      <c r="I1389">
        <v>11</v>
      </c>
      <c r="J1389">
        <v>89</v>
      </c>
      <c r="K1389" t="s">
        <v>29</v>
      </c>
      <c r="L1389">
        <v>4</v>
      </c>
      <c r="M1389">
        <v>11</v>
      </c>
      <c r="N1389" t="s">
        <v>833</v>
      </c>
      <c r="O1389" t="s">
        <v>3817</v>
      </c>
      <c r="P1389" t="s">
        <v>187</v>
      </c>
      <c r="Q1389" t="s">
        <v>188</v>
      </c>
      <c r="R1389" t="s">
        <v>189</v>
      </c>
      <c r="S1389" t="s">
        <v>349</v>
      </c>
      <c r="T1389" t="s">
        <v>5438</v>
      </c>
      <c r="U1389" t="s">
        <v>12104</v>
      </c>
      <c r="V1389" t="s">
        <v>12050</v>
      </c>
      <c r="X1389" t="str">
        <f>VLOOKUP(pbp!V4139, games!$B$2:$R$40, 3, FALSE)</f>
        <v>2020-11-09T01:20Z</v>
      </c>
      <c r="Y1389">
        <f>VLOOKUP(1*V1389,NFLGames!$H$11:$H$555,1,FALSE)</f>
        <v>401127948</v>
      </c>
      <c r="Z1389">
        <f>VLOOKUP($Y1389, NFLGames!$H$11:$K$555,2,FALSE)</f>
        <v>2019</v>
      </c>
      <c r="AA1389">
        <f>VLOOKUP($Y1389, NFLGames!$H$11:$K$555,3,FALSE)</f>
        <v>10</v>
      </c>
      <c r="AB1389" s="6">
        <f>IF(A1390=0, 0, AH1390-tbl_pbp[[#This Row],[Saints Win %]])</f>
        <v>-3.0000000000000027E-3</v>
      </c>
      <c r="AE1389">
        <f>ABS(tbl_pbp[[#This Row],[play.homeScore]]-tbl_pbp[[#This Row],[play.awayScore]])</f>
        <v>0</v>
      </c>
      <c r="AF1389">
        <f>IF(tbl_pbp[[#This Row],[Play Saints Win % Increase]]&gt;=$AF$4,1,0)</f>
        <v>0</v>
      </c>
      <c r="AG1389" t="str">
        <f>VLOOKUP(tbl_pbp[[#This Row],[gameId]], games!$B$2:$T$40, 9, FALSE)</f>
        <v>atlanta-falcons</v>
      </c>
      <c r="AH1389" s="5">
        <f>IF(tbl_pbp[[#This Row],[AwayTeam]] &lt;&gt; "new-orleans-saints", tbl_pbp[[#This Row],[homeWinPercentage]], 1-tbl_pbp[[#This Row],[homeWinPercentage]])</f>
        <v>0.72699999999999998</v>
      </c>
      <c r="AI1389" s="13">
        <f>tbl_pbp[[#This Row],[Kamara]]*tbl_pbp[[#This Row],[Impactful Play]]</f>
        <v>0</v>
      </c>
      <c r="AJ1389" s="13">
        <f>tbl_pbp[[#This Row],[Thomas]]*tbl_pbp[[#This Row],[Impactful Play]]</f>
        <v>0</v>
      </c>
      <c r="AK1389" s="13" t="str">
        <f>VLOOKUP(tbl_pbp[[#This Row],[Play Saints Win % Increase]], tbl_impact[],3,TRUE)</f>
        <v>Bad (0 to -5%)</v>
      </c>
    </row>
    <row r="1390" spans="1:37">
      <c r="A1390" s="1">
        <v>24</v>
      </c>
      <c r="B1390" s="5">
        <v>0.72399999999999998</v>
      </c>
      <c r="C1390" t="s">
        <v>12105</v>
      </c>
      <c r="D1390">
        <v>0</v>
      </c>
      <c r="E1390">
        <v>0</v>
      </c>
      <c r="F1390">
        <v>1</v>
      </c>
      <c r="G1390">
        <v>3</v>
      </c>
      <c r="H1390">
        <v>3</v>
      </c>
      <c r="I1390">
        <v>0</v>
      </c>
      <c r="J1390">
        <v>35</v>
      </c>
      <c r="K1390" t="s">
        <v>29</v>
      </c>
      <c r="L1390">
        <v>0</v>
      </c>
      <c r="M1390">
        <v>65</v>
      </c>
      <c r="N1390" t="s">
        <v>288</v>
      </c>
      <c r="O1390" t="s">
        <v>3817</v>
      </c>
      <c r="P1390" t="s">
        <v>25</v>
      </c>
      <c r="Q1390" t="s">
        <v>26</v>
      </c>
      <c r="R1390" t="s">
        <v>27</v>
      </c>
      <c r="V1390" t="s">
        <v>12050</v>
      </c>
      <c r="X1390" t="str">
        <f>VLOOKUP(pbp!V4140, games!$B$2:$R$40, 3, FALSE)</f>
        <v>2020-11-09T01:20Z</v>
      </c>
      <c r="Y1390">
        <f>VLOOKUP(1*V1390,NFLGames!$H$11:$H$555,1,FALSE)</f>
        <v>401127948</v>
      </c>
      <c r="Z1390">
        <f>VLOOKUP($Y1390, NFLGames!$H$11:$K$555,2,FALSE)</f>
        <v>2019</v>
      </c>
      <c r="AA1390">
        <f>VLOOKUP($Y1390, NFLGames!$H$11:$K$555,3,FALSE)</f>
        <v>10</v>
      </c>
      <c r="AB1390" s="6">
        <f>IF(A1391=0, 0, AH1391-tbl_pbp[[#This Row],[Saints Win %]])</f>
        <v>1.7000000000000015E-2</v>
      </c>
      <c r="AE1390">
        <f>ABS(tbl_pbp[[#This Row],[play.homeScore]]-tbl_pbp[[#This Row],[play.awayScore]])</f>
        <v>0</v>
      </c>
      <c r="AF1390">
        <f>IF(tbl_pbp[[#This Row],[Play Saints Win % Increase]]&gt;=$AF$4,1,0)</f>
        <v>0</v>
      </c>
      <c r="AG1390" t="str">
        <f>VLOOKUP(tbl_pbp[[#This Row],[gameId]], games!$B$2:$T$40, 9, FALSE)</f>
        <v>atlanta-falcons</v>
      </c>
      <c r="AH1390" s="5">
        <f>IF(tbl_pbp[[#This Row],[AwayTeam]] &lt;&gt; "new-orleans-saints", tbl_pbp[[#This Row],[homeWinPercentage]], 1-tbl_pbp[[#This Row],[homeWinPercentage]])</f>
        <v>0.72399999999999998</v>
      </c>
      <c r="AI1390" s="13">
        <f>tbl_pbp[[#This Row],[Kamara]]*tbl_pbp[[#This Row],[Impactful Play]]</f>
        <v>0</v>
      </c>
      <c r="AJ1390" s="13">
        <f>tbl_pbp[[#This Row],[Thomas]]*tbl_pbp[[#This Row],[Impactful Play]]</f>
        <v>0</v>
      </c>
      <c r="AK1390" s="13" t="str">
        <f>VLOOKUP(tbl_pbp[[#This Row],[Play Saints Win % Increase]], tbl_impact[],3,TRUE)</f>
        <v>Scented (0 to +5%)</v>
      </c>
    </row>
    <row r="1391" spans="1:37">
      <c r="A1391" s="1">
        <v>25</v>
      </c>
      <c r="B1391" s="5">
        <v>0.74099999999999999</v>
      </c>
      <c r="C1391" t="s">
        <v>12106</v>
      </c>
      <c r="D1391">
        <v>0</v>
      </c>
      <c r="E1391">
        <v>0</v>
      </c>
      <c r="F1391">
        <v>1</v>
      </c>
      <c r="G1391">
        <v>3</v>
      </c>
      <c r="H1391">
        <v>3</v>
      </c>
      <c r="I1391">
        <v>10</v>
      </c>
      <c r="J1391">
        <v>75</v>
      </c>
      <c r="K1391" t="s">
        <v>5211</v>
      </c>
      <c r="L1391">
        <v>1</v>
      </c>
      <c r="M1391">
        <v>75</v>
      </c>
      <c r="N1391" t="s">
        <v>12107</v>
      </c>
      <c r="O1391" t="s">
        <v>3817</v>
      </c>
      <c r="P1391" t="s">
        <v>45</v>
      </c>
      <c r="Q1391" t="s">
        <v>46</v>
      </c>
      <c r="R1391" t="s">
        <v>47</v>
      </c>
      <c r="S1391" t="s">
        <v>33</v>
      </c>
      <c r="T1391" t="s">
        <v>5213</v>
      </c>
      <c r="U1391" t="s">
        <v>5214</v>
      </c>
      <c r="V1391" t="s">
        <v>12050</v>
      </c>
      <c r="X1391" t="str">
        <f>VLOOKUP(pbp!V4141, games!$B$2:$R$40, 3, FALSE)</f>
        <v>2020-11-09T01:20Z</v>
      </c>
      <c r="Y1391">
        <f>VLOOKUP(1*V1391,NFLGames!$H$11:$H$555,1,FALSE)</f>
        <v>401127948</v>
      </c>
      <c r="Z1391">
        <f>VLOOKUP($Y1391, NFLGames!$H$11:$K$555,2,FALSE)</f>
        <v>2019</v>
      </c>
      <c r="AA1391">
        <f>VLOOKUP($Y1391, NFLGames!$H$11:$K$555,3,FALSE)</f>
        <v>10</v>
      </c>
      <c r="AB1391" s="6">
        <f>IF(A1392=0, 0, AH1392-tbl_pbp[[#This Row],[Saints Win %]])</f>
        <v>1.100000000000001E-2</v>
      </c>
      <c r="AE1391">
        <f>ABS(tbl_pbp[[#This Row],[play.homeScore]]-tbl_pbp[[#This Row],[play.awayScore]])</f>
        <v>0</v>
      </c>
      <c r="AF1391">
        <f>IF(tbl_pbp[[#This Row],[Play Saints Win % Increase]]&gt;=$AF$4,1,0)</f>
        <v>0</v>
      </c>
      <c r="AG1391" t="str">
        <f>VLOOKUP(tbl_pbp[[#This Row],[gameId]], games!$B$2:$T$40, 9, FALSE)</f>
        <v>atlanta-falcons</v>
      </c>
      <c r="AH1391" s="5">
        <f>IF(tbl_pbp[[#This Row],[AwayTeam]] &lt;&gt; "new-orleans-saints", tbl_pbp[[#This Row],[homeWinPercentage]], 1-tbl_pbp[[#This Row],[homeWinPercentage]])</f>
        <v>0.74099999999999999</v>
      </c>
      <c r="AI1391" s="13">
        <f>tbl_pbp[[#This Row],[Kamara]]*tbl_pbp[[#This Row],[Impactful Play]]</f>
        <v>0</v>
      </c>
      <c r="AJ1391" s="13">
        <f>tbl_pbp[[#This Row],[Thomas]]*tbl_pbp[[#This Row],[Impactful Play]]</f>
        <v>0</v>
      </c>
      <c r="AK1391" s="13" t="str">
        <f>VLOOKUP(tbl_pbp[[#This Row],[Play Saints Win % Increase]], tbl_impact[],3,TRUE)</f>
        <v>Scented (0 to +5%)</v>
      </c>
    </row>
    <row r="1392" spans="1:37">
      <c r="A1392" s="1">
        <v>26</v>
      </c>
      <c r="B1392" s="5">
        <v>0.752</v>
      </c>
      <c r="C1392" t="s">
        <v>12108</v>
      </c>
      <c r="D1392">
        <v>0</v>
      </c>
      <c r="E1392">
        <v>0</v>
      </c>
      <c r="F1392">
        <v>1</v>
      </c>
      <c r="G1392">
        <v>3</v>
      </c>
      <c r="H1392">
        <v>3</v>
      </c>
      <c r="I1392">
        <v>8</v>
      </c>
      <c r="J1392">
        <v>73</v>
      </c>
      <c r="K1392" t="s">
        <v>5211</v>
      </c>
      <c r="L1392">
        <v>2</v>
      </c>
      <c r="M1392">
        <v>73</v>
      </c>
      <c r="N1392" t="s">
        <v>12109</v>
      </c>
      <c r="O1392" t="s">
        <v>219</v>
      </c>
      <c r="P1392" t="s">
        <v>22</v>
      </c>
      <c r="Q1392" t="s">
        <v>37</v>
      </c>
      <c r="S1392" t="s">
        <v>73</v>
      </c>
      <c r="T1392" t="s">
        <v>5251</v>
      </c>
      <c r="U1392" t="s">
        <v>12110</v>
      </c>
      <c r="V1392" t="s">
        <v>12050</v>
      </c>
      <c r="X1392" t="str">
        <f>VLOOKUP(pbp!V4142, games!$B$2:$R$40, 3, FALSE)</f>
        <v>2020-11-09T01:20Z</v>
      </c>
      <c r="Y1392">
        <f>VLOOKUP(1*V1392,NFLGames!$H$11:$H$555,1,FALSE)</f>
        <v>401127948</v>
      </c>
      <c r="Z1392">
        <f>VLOOKUP($Y1392, NFLGames!$H$11:$K$555,2,FALSE)</f>
        <v>2019</v>
      </c>
      <c r="AA1392">
        <f>VLOOKUP($Y1392, NFLGames!$H$11:$K$555,3,FALSE)</f>
        <v>10</v>
      </c>
      <c r="AB1392" s="6">
        <f>IF(A1393=0, 0, AH1393-tbl_pbp[[#This Row],[Saints Win %]])</f>
        <v>-4.7000000000000042E-2</v>
      </c>
      <c r="AE1392">
        <f>ABS(tbl_pbp[[#This Row],[play.homeScore]]-tbl_pbp[[#This Row],[play.awayScore]])</f>
        <v>0</v>
      </c>
      <c r="AF1392">
        <f>IF(tbl_pbp[[#This Row],[Play Saints Win % Increase]]&gt;=$AF$4,1,0)</f>
        <v>0</v>
      </c>
      <c r="AG1392" t="str">
        <f>VLOOKUP(tbl_pbp[[#This Row],[gameId]], games!$B$2:$T$40, 9, FALSE)</f>
        <v>atlanta-falcons</v>
      </c>
      <c r="AH1392" s="5">
        <f>IF(tbl_pbp[[#This Row],[AwayTeam]] &lt;&gt; "new-orleans-saints", tbl_pbp[[#This Row],[homeWinPercentage]], 1-tbl_pbp[[#This Row],[homeWinPercentage]])</f>
        <v>0.752</v>
      </c>
      <c r="AI1392" s="13">
        <f>tbl_pbp[[#This Row],[Kamara]]*tbl_pbp[[#This Row],[Impactful Play]]</f>
        <v>0</v>
      </c>
      <c r="AJ1392" s="13">
        <f>tbl_pbp[[#This Row],[Thomas]]*tbl_pbp[[#This Row],[Impactful Play]]</f>
        <v>0</v>
      </c>
      <c r="AK1392" s="13" t="str">
        <f>VLOOKUP(tbl_pbp[[#This Row],[Play Saints Win % Increase]], tbl_impact[],3,TRUE)</f>
        <v>Bad (0 to -5%)</v>
      </c>
    </row>
    <row r="1393" spans="1:37">
      <c r="A1393" s="1">
        <v>27</v>
      </c>
      <c r="B1393" s="5">
        <v>0.70499999999999996</v>
      </c>
      <c r="C1393" t="s">
        <v>12111</v>
      </c>
      <c r="D1393">
        <v>0</v>
      </c>
      <c r="E1393">
        <v>0</v>
      </c>
      <c r="F1393">
        <v>1</v>
      </c>
      <c r="G1393">
        <v>3</v>
      </c>
      <c r="H1393">
        <v>3</v>
      </c>
      <c r="I1393">
        <v>8</v>
      </c>
      <c r="J1393">
        <v>73</v>
      </c>
      <c r="K1393" t="s">
        <v>5211</v>
      </c>
      <c r="L1393">
        <v>3</v>
      </c>
      <c r="M1393">
        <v>73</v>
      </c>
      <c r="N1393" t="s">
        <v>12112</v>
      </c>
      <c r="O1393" t="s">
        <v>8455</v>
      </c>
      <c r="P1393" t="s">
        <v>30</v>
      </c>
      <c r="Q1393" t="s">
        <v>31</v>
      </c>
      <c r="R1393" t="s">
        <v>32</v>
      </c>
      <c r="S1393" t="s">
        <v>92</v>
      </c>
      <c r="T1393" t="s">
        <v>5251</v>
      </c>
      <c r="U1393" t="s">
        <v>12113</v>
      </c>
      <c r="V1393" t="s">
        <v>12050</v>
      </c>
      <c r="X1393" t="str">
        <f>VLOOKUP(pbp!V4143, games!$B$2:$R$40, 3, FALSE)</f>
        <v>2020-11-09T01:20Z</v>
      </c>
      <c r="Y1393">
        <f>VLOOKUP(1*V1393,NFLGames!$H$11:$H$555,1,FALSE)</f>
        <v>401127948</v>
      </c>
      <c r="Z1393">
        <f>VLOOKUP($Y1393, NFLGames!$H$11:$K$555,2,FALSE)</f>
        <v>2019</v>
      </c>
      <c r="AA1393">
        <f>VLOOKUP($Y1393, NFLGames!$H$11:$K$555,3,FALSE)</f>
        <v>10</v>
      </c>
      <c r="AB1393" s="6">
        <f>IF(A1394=0, 0, AH1394-tbl_pbp[[#This Row],[Saints Win %]])</f>
        <v>-2.2999999999999909E-2</v>
      </c>
      <c r="AE1393">
        <f>ABS(tbl_pbp[[#This Row],[play.homeScore]]-tbl_pbp[[#This Row],[play.awayScore]])</f>
        <v>0</v>
      </c>
      <c r="AF1393">
        <f>IF(tbl_pbp[[#This Row],[Play Saints Win % Increase]]&gt;=$AF$4,1,0)</f>
        <v>0</v>
      </c>
      <c r="AG1393" t="str">
        <f>VLOOKUP(tbl_pbp[[#This Row],[gameId]], games!$B$2:$T$40, 9, FALSE)</f>
        <v>atlanta-falcons</v>
      </c>
      <c r="AH1393" s="5">
        <f>IF(tbl_pbp[[#This Row],[AwayTeam]] &lt;&gt; "new-orleans-saints", tbl_pbp[[#This Row],[homeWinPercentage]], 1-tbl_pbp[[#This Row],[homeWinPercentage]])</f>
        <v>0.70499999999999996</v>
      </c>
      <c r="AI1393" s="13">
        <f>tbl_pbp[[#This Row],[Kamara]]*tbl_pbp[[#This Row],[Impactful Play]]</f>
        <v>0</v>
      </c>
      <c r="AJ1393" s="13">
        <f>tbl_pbp[[#This Row],[Thomas]]*tbl_pbp[[#This Row],[Impactful Play]]</f>
        <v>0</v>
      </c>
      <c r="AK1393" s="13" t="str">
        <f>VLOOKUP(tbl_pbp[[#This Row],[Play Saints Win % Increase]], tbl_impact[],3,TRUE)</f>
        <v>Bad (0 to -5%)</v>
      </c>
    </row>
    <row r="1394" spans="1:37">
      <c r="A1394" s="1">
        <v>28</v>
      </c>
      <c r="B1394" s="5">
        <v>0.68200000000000005</v>
      </c>
      <c r="C1394" t="s">
        <v>12114</v>
      </c>
      <c r="D1394">
        <v>0</v>
      </c>
      <c r="E1394">
        <v>0</v>
      </c>
      <c r="F1394">
        <v>1</v>
      </c>
      <c r="G1394">
        <v>3</v>
      </c>
      <c r="H1394">
        <v>3</v>
      </c>
      <c r="I1394">
        <v>10</v>
      </c>
      <c r="J1394">
        <v>63</v>
      </c>
      <c r="K1394" t="s">
        <v>5211</v>
      </c>
      <c r="L1394">
        <v>1</v>
      </c>
      <c r="M1394">
        <v>63</v>
      </c>
      <c r="N1394" t="s">
        <v>12115</v>
      </c>
      <c r="O1394" t="s">
        <v>1301</v>
      </c>
      <c r="P1394" t="s">
        <v>30</v>
      </c>
      <c r="Q1394" t="s">
        <v>31</v>
      </c>
      <c r="R1394" t="s">
        <v>32</v>
      </c>
      <c r="S1394" t="s">
        <v>33</v>
      </c>
      <c r="T1394" t="s">
        <v>5281</v>
      </c>
      <c r="U1394" t="s">
        <v>6209</v>
      </c>
      <c r="V1394" t="s">
        <v>12050</v>
      </c>
      <c r="X1394" t="str">
        <f>VLOOKUP(pbp!V4144, games!$B$2:$R$40, 3, FALSE)</f>
        <v>2020-11-09T01:20Z</v>
      </c>
      <c r="Y1394">
        <f>VLOOKUP(1*V1394,NFLGames!$H$11:$H$555,1,FALSE)</f>
        <v>401127948</v>
      </c>
      <c r="Z1394">
        <f>VLOOKUP($Y1394, NFLGames!$H$11:$K$555,2,FALSE)</f>
        <v>2019</v>
      </c>
      <c r="AA1394">
        <f>VLOOKUP($Y1394, NFLGames!$H$11:$K$555,3,FALSE)</f>
        <v>10</v>
      </c>
      <c r="AB1394" s="6">
        <f>IF(A1395=0, 0, AH1395-tbl_pbp[[#This Row],[Saints Win %]])</f>
        <v>-1.0000000000000009E-3</v>
      </c>
      <c r="AE1394">
        <f>ABS(tbl_pbp[[#This Row],[play.homeScore]]-tbl_pbp[[#This Row],[play.awayScore]])</f>
        <v>0</v>
      </c>
      <c r="AF1394">
        <f>IF(tbl_pbp[[#This Row],[Play Saints Win % Increase]]&gt;=$AF$4,1,0)</f>
        <v>0</v>
      </c>
      <c r="AG1394" t="str">
        <f>VLOOKUP(tbl_pbp[[#This Row],[gameId]], games!$B$2:$T$40, 9, FALSE)</f>
        <v>atlanta-falcons</v>
      </c>
      <c r="AH1394" s="5">
        <f>IF(tbl_pbp[[#This Row],[AwayTeam]] &lt;&gt; "new-orleans-saints", tbl_pbp[[#This Row],[homeWinPercentage]], 1-tbl_pbp[[#This Row],[homeWinPercentage]])</f>
        <v>0.68200000000000005</v>
      </c>
      <c r="AI1394" s="13">
        <f>tbl_pbp[[#This Row],[Kamara]]*tbl_pbp[[#This Row],[Impactful Play]]</f>
        <v>0</v>
      </c>
      <c r="AJ1394" s="13">
        <f>tbl_pbp[[#This Row],[Thomas]]*tbl_pbp[[#This Row],[Impactful Play]]</f>
        <v>0</v>
      </c>
      <c r="AK1394" s="13" t="str">
        <f>VLOOKUP(tbl_pbp[[#This Row],[Play Saints Win % Increase]], tbl_impact[],3,TRUE)</f>
        <v>Bad (0 to -5%)</v>
      </c>
    </row>
    <row r="1395" spans="1:37">
      <c r="A1395" s="1">
        <v>29</v>
      </c>
      <c r="B1395" s="5">
        <v>0.68100000000000005</v>
      </c>
      <c r="C1395" t="s">
        <v>12116</v>
      </c>
      <c r="D1395">
        <v>0</v>
      </c>
      <c r="E1395">
        <v>0</v>
      </c>
      <c r="F1395">
        <v>1</v>
      </c>
      <c r="G1395">
        <v>3</v>
      </c>
      <c r="H1395">
        <v>3</v>
      </c>
      <c r="I1395">
        <v>1</v>
      </c>
      <c r="J1395">
        <v>54</v>
      </c>
      <c r="K1395" t="s">
        <v>5211</v>
      </c>
      <c r="L1395">
        <v>2</v>
      </c>
      <c r="M1395">
        <v>54</v>
      </c>
      <c r="N1395" t="s">
        <v>12117</v>
      </c>
      <c r="O1395" t="s">
        <v>587</v>
      </c>
      <c r="P1395" t="s">
        <v>45</v>
      </c>
      <c r="Q1395" t="s">
        <v>46</v>
      </c>
      <c r="R1395" t="s">
        <v>47</v>
      </c>
      <c r="S1395" t="s">
        <v>83</v>
      </c>
      <c r="T1395" t="s">
        <v>5408</v>
      </c>
      <c r="U1395" t="s">
        <v>12118</v>
      </c>
      <c r="V1395" t="s">
        <v>12050</v>
      </c>
      <c r="X1395" t="str">
        <f>VLOOKUP(pbp!V4145, games!$B$2:$R$40, 3, FALSE)</f>
        <v>2020-11-09T01:20Z</v>
      </c>
      <c r="Y1395">
        <f>VLOOKUP(1*V1395,NFLGames!$H$11:$H$555,1,FALSE)</f>
        <v>401127948</v>
      </c>
      <c r="Z1395">
        <f>VLOOKUP($Y1395, NFLGames!$H$11:$K$555,2,FALSE)</f>
        <v>2019</v>
      </c>
      <c r="AA1395">
        <f>VLOOKUP($Y1395, NFLGames!$H$11:$K$555,3,FALSE)</f>
        <v>10</v>
      </c>
      <c r="AB1395" s="6">
        <f>IF(A1396=0, 0, AH1396-tbl_pbp[[#This Row],[Saints Win %]])</f>
        <v>3.3999999999999919E-2</v>
      </c>
      <c r="AE1395">
        <f>ABS(tbl_pbp[[#This Row],[play.homeScore]]-tbl_pbp[[#This Row],[play.awayScore]])</f>
        <v>0</v>
      </c>
      <c r="AF1395">
        <f>IF(tbl_pbp[[#This Row],[Play Saints Win % Increase]]&gt;=$AF$4,1,0)</f>
        <v>0</v>
      </c>
      <c r="AG1395" t="str">
        <f>VLOOKUP(tbl_pbp[[#This Row],[gameId]], games!$B$2:$T$40, 9, FALSE)</f>
        <v>atlanta-falcons</v>
      </c>
      <c r="AH1395" s="5">
        <f>IF(tbl_pbp[[#This Row],[AwayTeam]] &lt;&gt; "new-orleans-saints", tbl_pbp[[#This Row],[homeWinPercentage]], 1-tbl_pbp[[#This Row],[homeWinPercentage]])</f>
        <v>0.68100000000000005</v>
      </c>
      <c r="AI1395" s="13">
        <f>tbl_pbp[[#This Row],[Kamara]]*tbl_pbp[[#This Row],[Impactful Play]]</f>
        <v>0</v>
      </c>
      <c r="AJ1395" s="13">
        <f>tbl_pbp[[#This Row],[Thomas]]*tbl_pbp[[#This Row],[Impactful Play]]</f>
        <v>0</v>
      </c>
      <c r="AK1395" s="13" t="str">
        <f>VLOOKUP(tbl_pbp[[#This Row],[Play Saints Win % Increase]], tbl_impact[],3,TRUE)</f>
        <v>Scented (0 to +5%)</v>
      </c>
    </row>
    <row r="1396" spans="1:37">
      <c r="A1396" s="1">
        <v>30</v>
      </c>
      <c r="B1396" s="5">
        <v>0.71499999999999997</v>
      </c>
      <c r="C1396" t="s">
        <v>12119</v>
      </c>
      <c r="D1396">
        <v>0</v>
      </c>
      <c r="E1396">
        <v>0</v>
      </c>
      <c r="F1396">
        <v>1</v>
      </c>
      <c r="G1396">
        <v>3</v>
      </c>
      <c r="H1396">
        <v>3</v>
      </c>
      <c r="I1396">
        <v>10</v>
      </c>
      <c r="J1396">
        <v>50</v>
      </c>
      <c r="K1396" t="s">
        <v>5211</v>
      </c>
      <c r="L1396">
        <v>1</v>
      </c>
      <c r="M1396">
        <v>50</v>
      </c>
      <c r="N1396" t="s">
        <v>12120</v>
      </c>
      <c r="O1396" t="s">
        <v>234</v>
      </c>
      <c r="P1396" t="s">
        <v>45</v>
      </c>
      <c r="Q1396" t="s">
        <v>46</v>
      </c>
      <c r="R1396" t="s">
        <v>47</v>
      </c>
      <c r="S1396" t="s">
        <v>33</v>
      </c>
      <c r="T1396" t="s">
        <v>226</v>
      </c>
      <c r="U1396" t="s">
        <v>227</v>
      </c>
      <c r="V1396" t="s">
        <v>12050</v>
      </c>
      <c r="X1396" t="str">
        <f>VLOOKUP(pbp!V4146, games!$B$2:$R$40, 3, FALSE)</f>
        <v>2020-11-09T01:20Z</v>
      </c>
      <c r="Y1396">
        <f>VLOOKUP(1*V1396,NFLGames!$H$11:$H$555,1,FALSE)</f>
        <v>401127948</v>
      </c>
      <c r="Z1396">
        <f>VLOOKUP($Y1396, NFLGames!$H$11:$K$555,2,FALSE)</f>
        <v>2019</v>
      </c>
      <c r="AA1396">
        <f>VLOOKUP($Y1396, NFLGames!$H$11:$K$555,3,FALSE)</f>
        <v>10</v>
      </c>
      <c r="AB1396" s="6">
        <f>IF(A1397=0, 0, AH1397-tbl_pbp[[#This Row],[Saints Win %]])</f>
        <v>3.2000000000000028E-2</v>
      </c>
      <c r="AE1396">
        <f>ABS(tbl_pbp[[#This Row],[play.homeScore]]-tbl_pbp[[#This Row],[play.awayScore]])</f>
        <v>0</v>
      </c>
      <c r="AF1396">
        <f>IF(tbl_pbp[[#This Row],[Play Saints Win % Increase]]&gt;=$AF$4,1,0)</f>
        <v>0</v>
      </c>
      <c r="AG1396" t="str">
        <f>VLOOKUP(tbl_pbp[[#This Row],[gameId]], games!$B$2:$T$40, 9, FALSE)</f>
        <v>atlanta-falcons</v>
      </c>
      <c r="AH1396" s="5">
        <f>IF(tbl_pbp[[#This Row],[AwayTeam]] &lt;&gt; "new-orleans-saints", tbl_pbp[[#This Row],[homeWinPercentage]], 1-tbl_pbp[[#This Row],[homeWinPercentage]])</f>
        <v>0.71499999999999997</v>
      </c>
      <c r="AI1396" s="13">
        <f>tbl_pbp[[#This Row],[Kamara]]*tbl_pbp[[#This Row],[Impactful Play]]</f>
        <v>0</v>
      </c>
      <c r="AJ1396" s="13">
        <f>tbl_pbp[[#This Row],[Thomas]]*tbl_pbp[[#This Row],[Impactful Play]]</f>
        <v>0</v>
      </c>
      <c r="AK1396" s="13" t="str">
        <f>VLOOKUP(tbl_pbp[[#This Row],[Play Saints Win % Increase]], tbl_impact[],3,TRUE)</f>
        <v>Scented (0 to +5%)</v>
      </c>
    </row>
    <row r="1397" spans="1:37">
      <c r="A1397" s="1">
        <v>31</v>
      </c>
      <c r="B1397" s="5">
        <v>0.747</v>
      </c>
      <c r="C1397" t="s">
        <v>12121</v>
      </c>
      <c r="D1397">
        <v>0</v>
      </c>
      <c r="E1397">
        <v>0</v>
      </c>
      <c r="F1397">
        <v>1</v>
      </c>
      <c r="G1397">
        <v>3</v>
      </c>
      <c r="H1397">
        <v>3</v>
      </c>
      <c r="I1397">
        <v>11</v>
      </c>
      <c r="J1397">
        <v>51</v>
      </c>
      <c r="K1397" t="s">
        <v>5211</v>
      </c>
      <c r="L1397">
        <v>2</v>
      </c>
      <c r="M1397">
        <v>51</v>
      </c>
      <c r="N1397" t="s">
        <v>12122</v>
      </c>
      <c r="O1397" t="s">
        <v>1164</v>
      </c>
      <c r="P1397" t="s">
        <v>30</v>
      </c>
      <c r="Q1397" t="s">
        <v>31</v>
      </c>
      <c r="R1397" t="s">
        <v>32</v>
      </c>
      <c r="S1397" t="s">
        <v>147</v>
      </c>
      <c r="T1397" t="s">
        <v>5675</v>
      </c>
      <c r="U1397" t="s">
        <v>12123</v>
      </c>
      <c r="V1397" t="s">
        <v>12050</v>
      </c>
      <c r="X1397" t="str">
        <f>VLOOKUP(pbp!V4147, games!$B$2:$R$40, 3, FALSE)</f>
        <v>2020-11-09T01:20Z</v>
      </c>
      <c r="Y1397">
        <f>VLOOKUP(1*V1397,NFLGames!$H$11:$H$555,1,FALSE)</f>
        <v>401127948</v>
      </c>
      <c r="Z1397">
        <f>VLOOKUP($Y1397, NFLGames!$H$11:$K$555,2,FALSE)</f>
        <v>2019</v>
      </c>
      <c r="AA1397">
        <f>VLOOKUP($Y1397, NFLGames!$H$11:$K$555,3,FALSE)</f>
        <v>10</v>
      </c>
      <c r="AB1397" s="6">
        <f>IF(A1398=0, 0, AH1398-tbl_pbp[[#This Row],[Saints Win %]])</f>
        <v>-3.0000000000000027E-3</v>
      </c>
      <c r="AE1397">
        <f>ABS(tbl_pbp[[#This Row],[play.homeScore]]-tbl_pbp[[#This Row],[play.awayScore]])</f>
        <v>0</v>
      </c>
      <c r="AF1397">
        <f>IF(tbl_pbp[[#This Row],[Play Saints Win % Increase]]&gt;=$AF$4,1,0)</f>
        <v>0</v>
      </c>
      <c r="AG1397" t="str">
        <f>VLOOKUP(tbl_pbp[[#This Row],[gameId]], games!$B$2:$T$40, 9, FALSE)</f>
        <v>atlanta-falcons</v>
      </c>
      <c r="AH1397" s="5">
        <f>IF(tbl_pbp[[#This Row],[AwayTeam]] &lt;&gt; "new-orleans-saints", tbl_pbp[[#This Row],[homeWinPercentage]], 1-tbl_pbp[[#This Row],[homeWinPercentage]])</f>
        <v>0.747</v>
      </c>
      <c r="AI1397" s="13">
        <f>tbl_pbp[[#This Row],[Kamara]]*tbl_pbp[[#This Row],[Impactful Play]]</f>
        <v>0</v>
      </c>
      <c r="AJ1397" s="13">
        <f>tbl_pbp[[#This Row],[Thomas]]*tbl_pbp[[#This Row],[Impactful Play]]</f>
        <v>0</v>
      </c>
      <c r="AK1397" s="13" t="str">
        <f>VLOOKUP(tbl_pbp[[#This Row],[Play Saints Win % Increase]], tbl_impact[],3,TRUE)</f>
        <v>Bad (0 to -5%)</v>
      </c>
    </row>
    <row r="1398" spans="1:37">
      <c r="A1398" s="1">
        <v>32</v>
      </c>
      <c r="B1398" s="5">
        <v>0.74399999999999999</v>
      </c>
      <c r="C1398" t="s">
        <v>12124</v>
      </c>
      <c r="D1398">
        <v>0</v>
      </c>
      <c r="E1398">
        <v>0</v>
      </c>
      <c r="F1398">
        <v>1</v>
      </c>
      <c r="G1398">
        <v>3</v>
      </c>
      <c r="H1398">
        <v>3</v>
      </c>
      <c r="I1398">
        <v>4</v>
      </c>
      <c r="J1398">
        <v>44</v>
      </c>
      <c r="K1398" t="s">
        <v>5211</v>
      </c>
      <c r="L1398">
        <v>3</v>
      </c>
      <c r="M1398">
        <v>44</v>
      </c>
      <c r="N1398" t="s">
        <v>12125</v>
      </c>
      <c r="O1398" t="s">
        <v>2226</v>
      </c>
      <c r="P1398" t="s">
        <v>22</v>
      </c>
      <c r="Q1398" t="s">
        <v>37</v>
      </c>
      <c r="S1398" t="s">
        <v>63</v>
      </c>
      <c r="T1398" t="s">
        <v>467</v>
      </c>
      <c r="U1398" t="s">
        <v>12126</v>
      </c>
      <c r="V1398" t="s">
        <v>12050</v>
      </c>
      <c r="X1398" t="str">
        <f>VLOOKUP(pbp!V4148, games!$B$2:$R$40, 3, FALSE)</f>
        <v>2020-11-09T01:20Z</v>
      </c>
      <c r="Y1398">
        <f>VLOOKUP(1*V1398,NFLGames!$H$11:$H$555,1,FALSE)</f>
        <v>401127948</v>
      </c>
      <c r="Z1398">
        <f>VLOOKUP($Y1398, NFLGames!$H$11:$K$555,2,FALSE)</f>
        <v>2019</v>
      </c>
      <c r="AA1398">
        <f>VLOOKUP($Y1398, NFLGames!$H$11:$K$555,3,FALSE)</f>
        <v>10</v>
      </c>
      <c r="AB1398" s="6">
        <f>IF(A1399=0, 0, AH1399-tbl_pbp[[#This Row],[Saints Win %]])</f>
        <v>-8.9999999999999969E-2</v>
      </c>
      <c r="AE1398">
        <f>ABS(tbl_pbp[[#This Row],[play.homeScore]]-tbl_pbp[[#This Row],[play.awayScore]])</f>
        <v>0</v>
      </c>
      <c r="AF1398">
        <f>IF(tbl_pbp[[#This Row],[Play Saints Win % Increase]]&gt;=$AF$4,1,0)</f>
        <v>0</v>
      </c>
      <c r="AG1398" t="str">
        <f>VLOOKUP(tbl_pbp[[#This Row],[gameId]], games!$B$2:$T$40, 9, FALSE)</f>
        <v>atlanta-falcons</v>
      </c>
      <c r="AH1398" s="5">
        <f>IF(tbl_pbp[[#This Row],[AwayTeam]] &lt;&gt; "new-orleans-saints", tbl_pbp[[#This Row],[homeWinPercentage]], 1-tbl_pbp[[#This Row],[homeWinPercentage]])</f>
        <v>0.74399999999999999</v>
      </c>
      <c r="AI1398" s="13">
        <f>tbl_pbp[[#This Row],[Kamara]]*tbl_pbp[[#This Row],[Impactful Play]]</f>
        <v>0</v>
      </c>
      <c r="AJ1398" s="13">
        <f>tbl_pbp[[#This Row],[Thomas]]*tbl_pbp[[#This Row],[Impactful Play]]</f>
        <v>0</v>
      </c>
      <c r="AK1398" s="13" t="str">
        <f>VLOOKUP(tbl_pbp[[#This Row],[Play Saints Win % Increase]], tbl_impact[],3,TRUE)</f>
        <v>Smelly (worse than-5% -&gt; -10%)</v>
      </c>
    </row>
    <row r="1399" spans="1:37">
      <c r="A1399" s="1">
        <v>33</v>
      </c>
      <c r="B1399" s="5">
        <v>0.65400000000000003</v>
      </c>
      <c r="C1399" t="s">
        <v>12127</v>
      </c>
      <c r="D1399">
        <v>0</v>
      </c>
      <c r="E1399">
        <v>0</v>
      </c>
      <c r="F1399">
        <v>1</v>
      </c>
      <c r="G1399">
        <v>3</v>
      </c>
      <c r="H1399">
        <v>3</v>
      </c>
      <c r="I1399">
        <v>4</v>
      </c>
      <c r="J1399">
        <v>44</v>
      </c>
      <c r="K1399" t="s">
        <v>5211</v>
      </c>
      <c r="L1399">
        <v>4</v>
      </c>
      <c r="M1399">
        <v>44</v>
      </c>
      <c r="N1399" t="s">
        <v>12128</v>
      </c>
      <c r="O1399" t="s">
        <v>4701</v>
      </c>
      <c r="P1399" t="s">
        <v>45</v>
      </c>
      <c r="Q1399" t="s">
        <v>46</v>
      </c>
      <c r="R1399" t="s">
        <v>47</v>
      </c>
      <c r="S1399" t="s">
        <v>69</v>
      </c>
      <c r="T1399" t="s">
        <v>467</v>
      </c>
      <c r="U1399" t="s">
        <v>12129</v>
      </c>
      <c r="V1399" t="s">
        <v>12050</v>
      </c>
      <c r="X1399" t="str">
        <f>VLOOKUP(pbp!V4149, games!$B$2:$R$40, 3, FALSE)</f>
        <v>2020-11-09T01:20Z</v>
      </c>
      <c r="Y1399">
        <f>VLOOKUP(1*V1399,NFLGames!$H$11:$H$555,1,FALSE)</f>
        <v>401127948</v>
      </c>
      <c r="Z1399">
        <f>VLOOKUP($Y1399, NFLGames!$H$11:$K$555,2,FALSE)</f>
        <v>2019</v>
      </c>
      <c r="AA1399">
        <f>VLOOKUP($Y1399, NFLGames!$H$11:$K$555,3,FALSE)</f>
        <v>10</v>
      </c>
      <c r="AB1399" s="6">
        <f>IF(A1400=0, 0, AH1400-tbl_pbp[[#This Row],[Saints Win %]])</f>
        <v>-3.0000000000000027E-3</v>
      </c>
      <c r="AE1399">
        <f>ABS(tbl_pbp[[#This Row],[play.homeScore]]-tbl_pbp[[#This Row],[play.awayScore]])</f>
        <v>0</v>
      </c>
      <c r="AF1399">
        <f>IF(tbl_pbp[[#This Row],[Play Saints Win % Increase]]&gt;=$AF$4,1,0)</f>
        <v>0</v>
      </c>
      <c r="AG1399" t="str">
        <f>VLOOKUP(tbl_pbp[[#This Row],[gameId]], games!$B$2:$T$40, 9, FALSE)</f>
        <v>atlanta-falcons</v>
      </c>
      <c r="AH1399" s="5">
        <f>IF(tbl_pbp[[#This Row],[AwayTeam]] &lt;&gt; "new-orleans-saints", tbl_pbp[[#This Row],[homeWinPercentage]], 1-tbl_pbp[[#This Row],[homeWinPercentage]])</f>
        <v>0.65400000000000003</v>
      </c>
      <c r="AI1399" s="13">
        <f>tbl_pbp[[#This Row],[Kamara]]*tbl_pbp[[#This Row],[Impactful Play]]</f>
        <v>0</v>
      </c>
      <c r="AJ1399" s="13">
        <f>tbl_pbp[[#This Row],[Thomas]]*tbl_pbp[[#This Row],[Impactful Play]]</f>
        <v>0</v>
      </c>
      <c r="AK1399" s="13" t="str">
        <f>VLOOKUP(tbl_pbp[[#This Row],[Play Saints Win % Increase]], tbl_impact[],3,TRUE)</f>
        <v>Bad (0 to -5%)</v>
      </c>
    </row>
    <row r="1400" spans="1:37">
      <c r="A1400" s="1">
        <v>34</v>
      </c>
      <c r="B1400" s="5">
        <v>0.65100000000000002</v>
      </c>
      <c r="C1400" t="s">
        <v>12130</v>
      </c>
      <c r="D1400">
        <v>0</v>
      </c>
      <c r="E1400">
        <v>0</v>
      </c>
      <c r="F1400">
        <v>1</v>
      </c>
      <c r="G1400">
        <v>3</v>
      </c>
      <c r="H1400">
        <v>3</v>
      </c>
      <c r="I1400">
        <v>0</v>
      </c>
      <c r="J1400">
        <v>39</v>
      </c>
      <c r="L1400">
        <v>1</v>
      </c>
      <c r="M1400">
        <v>39</v>
      </c>
      <c r="N1400" t="s">
        <v>142</v>
      </c>
      <c r="O1400" t="s">
        <v>143</v>
      </c>
      <c r="P1400" t="s">
        <v>144</v>
      </c>
      <c r="Q1400" t="s">
        <v>145</v>
      </c>
      <c r="R1400" t="s">
        <v>146</v>
      </c>
      <c r="V1400" t="s">
        <v>12050</v>
      </c>
      <c r="X1400" t="str">
        <f>VLOOKUP(pbp!V4150, games!$B$2:$R$40, 3, FALSE)</f>
        <v>2020-11-09T01:20Z</v>
      </c>
      <c r="Y1400">
        <f>VLOOKUP(1*V1400,NFLGames!$H$11:$H$555,1,FALSE)</f>
        <v>401127948</v>
      </c>
      <c r="Z1400">
        <f>VLOOKUP($Y1400, NFLGames!$H$11:$K$555,2,FALSE)</f>
        <v>2019</v>
      </c>
      <c r="AA1400">
        <f>VLOOKUP($Y1400, NFLGames!$H$11:$K$555,3,FALSE)</f>
        <v>10</v>
      </c>
      <c r="AB1400" s="6">
        <f>IF(A1401=0, 0, AH1401-tbl_pbp[[#This Row],[Saints Win %]])</f>
        <v>3.7999999999999923E-2</v>
      </c>
      <c r="AE1400">
        <f>ABS(tbl_pbp[[#This Row],[play.homeScore]]-tbl_pbp[[#This Row],[play.awayScore]])</f>
        <v>0</v>
      </c>
      <c r="AF1400">
        <f>IF(tbl_pbp[[#This Row],[Play Saints Win % Increase]]&gt;=$AF$4,1,0)</f>
        <v>0</v>
      </c>
      <c r="AG1400" t="str">
        <f>VLOOKUP(tbl_pbp[[#This Row],[gameId]], games!$B$2:$T$40, 9, FALSE)</f>
        <v>atlanta-falcons</v>
      </c>
      <c r="AH1400" s="5">
        <f>IF(tbl_pbp[[#This Row],[AwayTeam]] &lt;&gt; "new-orleans-saints", tbl_pbp[[#This Row],[homeWinPercentage]], 1-tbl_pbp[[#This Row],[homeWinPercentage]])</f>
        <v>0.65100000000000002</v>
      </c>
      <c r="AI1400" s="13">
        <f>tbl_pbp[[#This Row],[Kamara]]*tbl_pbp[[#This Row],[Impactful Play]]</f>
        <v>0</v>
      </c>
      <c r="AJ1400" s="13">
        <f>tbl_pbp[[#This Row],[Thomas]]*tbl_pbp[[#This Row],[Impactful Play]]</f>
        <v>0</v>
      </c>
      <c r="AK1400" s="13" t="str">
        <f>VLOOKUP(tbl_pbp[[#This Row],[Play Saints Win % Increase]], tbl_impact[],3,TRUE)</f>
        <v>Scented (0 to +5%)</v>
      </c>
    </row>
    <row r="1401" spans="1:37">
      <c r="A1401" s="1">
        <v>35</v>
      </c>
      <c r="B1401" s="5">
        <v>0.68899999999999995</v>
      </c>
      <c r="C1401" t="s">
        <v>12131</v>
      </c>
      <c r="D1401">
        <v>0</v>
      </c>
      <c r="E1401">
        <v>0</v>
      </c>
      <c r="F1401">
        <v>2</v>
      </c>
      <c r="G1401">
        <v>3</v>
      </c>
      <c r="H1401">
        <v>3</v>
      </c>
      <c r="I1401">
        <v>10</v>
      </c>
      <c r="J1401">
        <v>39</v>
      </c>
      <c r="K1401" t="s">
        <v>5211</v>
      </c>
      <c r="L1401">
        <v>1</v>
      </c>
      <c r="M1401">
        <v>39</v>
      </c>
      <c r="N1401" t="s">
        <v>12132</v>
      </c>
      <c r="O1401" t="s">
        <v>24</v>
      </c>
      <c r="P1401" t="s">
        <v>22</v>
      </c>
      <c r="Q1401" t="s">
        <v>37</v>
      </c>
      <c r="S1401" t="s">
        <v>33</v>
      </c>
      <c r="T1401" t="s">
        <v>463</v>
      </c>
      <c r="U1401" t="s">
        <v>596</v>
      </c>
      <c r="V1401" t="s">
        <v>12050</v>
      </c>
      <c r="X1401" t="str">
        <f>VLOOKUP(pbp!V4151, games!$B$2:$R$40, 3, FALSE)</f>
        <v>2020-11-09T01:20Z</v>
      </c>
      <c r="Y1401">
        <f>VLOOKUP(1*V1401,NFLGames!$H$11:$H$555,1,FALSE)</f>
        <v>401127948</v>
      </c>
      <c r="Z1401">
        <f>VLOOKUP($Y1401, NFLGames!$H$11:$K$555,2,FALSE)</f>
        <v>2019</v>
      </c>
      <c r="AA1401">
        <f>VLOOKUP($Y1401, NFLGames!$H$11:$K$555,3,FALSE)</f>
        <v>10</v>
      </c>
      <c r="AB1401" s="6">
        <f>IF(A1402=0, 0, AH1402-tbl_pbp[[#This Row],[Saints Win %]])</f>
        <v>-3.3999999999999919E-2</v>
      </c>
      <c r="AE1401">
        <f>ABS(tbl_pbp[[#This Row],[play.homeScore]]-tbl_pbp[[#This Row],[play.awayScore]])</f>
        <v>0</v>
      </c>
      <c r="AF1401">
        <f>IF(tbl_pbp[[#This Row],[Play Saints Win % Increase]]&gt;=$AF$4,1,0)</f>
        <v>0</v>
      </c>
      <c r="AG1401" t="str">
        <f>VLOOKUP(tbl_pbp[[#This Row],[gameId]], games!$B$2:$T$40, 9, FALSE)</f>
        <v>atlanta-falcons</v>
      </c>
      <c r="AH1401" s="5">
        <f>IF(tbl_pbp[[#This Row],[AwayTeam]] &lt;&gt; "new-orleans-saints", tbl_pbp[[#This Row],[homeWinPercentage]], 1-tbl_pbp[[#This Row],[homeWinPercentage]])</f>
        <v>0.68899999999999995</v>
      </c>
      <c r="AI1401" s="13">
        <f>tbl_pbp[[#This Row],[Kamara]]*tbl_pbp[[#This Row],[Impactful Play]]</f>
        <v>0</v>
      </c>
      <c r="AJ1401" s="13">
        <f>tbl_pbp[[#This Row],[Thomas]]*tbl_pbp[[#This Row],[Impactful Play]]</f>
        <v>0</v>
      </c>
      <c r="AK1401" s="13" t="str">
        <f>VLOOKUP(tbl_pbp[[#This Row],[Play Saints Win % Increase]], tbl_impact[],3,TRUE)</f>
        <v>Bad (0 to -5%)</v>
      </c>
    </row>
    <row r="1402" spans="1:37">
      <c r="A1402" s="1">
        <v>36</v>
      </c>
      <c r="B1402" s="5">
        <v>0.65500000000000003</v>
      </c>
      <c r="C1402" t="s">
        <v>12133</v>
      </c>
      <c r="D1402">
        <v>0</v>
      </c>
      <c r="E1402">
        <v>0</v>
      </c>
      <c r="F1402">
        <v>2</v>
      </c>
      <c r="G1402">
        <v>3</v>
      </c>
      <c r="H1402">
        <v>3</v>
      </c>
      <c r="I1402">
        <v>10</v>
      </c>
      <c r="J1402">
        <v>39</v>
      </c>
      <c r="K1402" t="s">
        <v>5211</v>
      </c>
      <c r="L1402">
        <v>2</v>
      </c>
      <c r="M1402">
        <v>39</v>
      </c>
      <c r="N1402" t="s">
        <v>12134</v>
      </c>
      <c r="O1402" t="s">
        <v>867</v>
      </c>
      <c r="P1402" t="s">
        <v>45</v>
      </c>
      <c r="Q1402" t="s">
        <v>46</v>
      </c>
      <c r="R1402" t="s">
        <v>47</v>
      </c>
      <c r="S1402" t="s">
        <v>120</v>
      </c>
      <c r="T1402" t="s">
        <v>463</v>
      </c>
      <c r="U1402" t="s">
        <v>1027</v>
      </c>
      <c r="V1402" t="s">
        <v>12050</v>
      </c>
      <c r="X1402" t="str">
        <f>VLOOKUP(pbp!V4152, games!$B$2:$R$40, 3, FALSE)</f>
        <v>2020-11-09T01:20Z</v>
      </c>
      <c r="Y1402">
        <f>VLOOKUP(1*V1402,NFLGames!$H$11:$H$555,1,FALSE)</f>
        <v>401127948</v>
      </c>
      <c r="Z1402">
        <f>VLOOKUP($Y1402, NFLGames!$H$11:$K$555,2,FALSE)</f>
        <v>2019</v>
      </c>
      <c r="AA1402">
        <f>VLOOKUP($Y1402, NFLGames!$H$11:$K$555,3,FALSE)</f>
        <v>10</v>
      </c>
      <c r="AB1402" s="6">
        <f>IF(A1403=0, 0, AH1403-tbl_pbp[[#This Row],[Saints Win %]])</f>
        <v>-6.0000000000000053E-3</v>
      </c>
      <c r="AE1402">
        <f>ABS(tbl_pbp[[#This Row],[play.homeScore]]-tbl_pbp[[#This Row],[play.awayScore]])</f>
        <v>0</v>
      </c>
      <c r="AF1402">
        <f>IF(tbl_pbp[[#This Row],[Play Saints Win % Increase]]&gt;=$AF$4,1,0)</f>
        <v>0</v>
      </c>
      <c r="AG1402" t="str">
        <f>VLOOKUP(tbl_pbp[[#This Row],[gameId]], games!$B$2:$T$40, 9, FALSE)</f>
        <v>atlanta-falcons</v>
      </c>
      <c r="AH1402" s="5">
        <f>IF(tbl_pbp[[#This Row],[AwayTeam]] &lt;&gt; "new-orleans-saints", tbl_pbp[[#This Row],[homeWinPercentage]], 1-tbl_pbp[[#This Row],[homeWinPercentage]])</f>
        <v>0.65500000000000003</v>
      </c>
      <c r="AI1402" s="13">
        <f>tbl_pbp[[#This Row],[Kamara]]*tbl_pbp[[#This Row],[Impactful Play]]</f>
        <v>0</v>
      </c>
      <c r="AJ1402" s="13">
        <f>tbl_pbp[[#This Row],[Thomas]]*tbl_pbp[[#This Row],[Impactful Play]]</f>
        <v>0</v>
      </c>
      <c r="AK1402" s="13" t="str">
        <f>VLOOKUP(tbl_pbp[[#This Row],[Play Saints Win % Increase]], tbl_impact[],3,TRUE)</f>
        <v>Bad (0 to -5%)</v>
      </c>
    </row>
    <row r="1403" spans="1:37">
      <c r="A1403" s="1">
        <v>37</v>
      </c>
      <c r="B1403" s="5">
        <v>0.64900000000000002</v>
      </c>
      <c r="C1403" t="s">
        <v>12135</v>
      </c>
      <c r="D1403">
        <v>0</v>
      </c>
      <c r="E1403">
        <v>0</v>
      </c>
      <c r="F1403">
        <v>2</v>
      </c>
      <c r="G1403">
        <v>3</v>
      </c>
      <c r="H1403">
        <v>3</v>
      </c>
      <c r="I1403">
        <v>3</v>
      </c>
      <c r="J1403">
        <v>32</v>
      </c>
      <c r="K1403" t="s">
        <v>5211</v>
      </c>
      <c r="L1403">
        <v>3</v>
      </c>
      <c r="M1403">
        <v>32</v>
      </c>
      <c r="N1403" t="s">
        <v>12136</v>
      </c>
      <c r="O1403" t="s">
        <v>307</v>
      </c>
      <c r="P1403" t="s">
        <v>45</v>
      </c>
      <c r="Q1403" t="s">
        <v>46</v>
      </c>
      <c r="R1403" t="s">
        <v>47</v>
      </c>
      <c r="S1403" t="s">
        <v>375</v>
      </c>
      <c r="T1403" t="s">
        <v>129</v>
      </c>
      <c r="U1403" t="s">
        <v>3035</v>
      </c>
      <c r="V1403" t="s">
        <v>12050</v>
      </c>
      <c r="X1403" t="str">
        <f>VLOOKUP(pbp!V4153, games!$B$2:$R$40, 3, FALSE)</f>
        <v>2020-11-09T01:20Z</v>
      </c>
      <c r="Y1403">
        <f>VLOOKUP(1*V1403,NFLGames!$H$11:$H$555,1,FALSE)</f>
        <v>401127948</v>
      </c>
      <c r="Z1403">
        <f>VLOOKUP($Y1403, NFLGames!$H$11:$K$555,2,FALSE)</f>
        <v>2019</v>
      </c>
      <c r="AA1403">
        <f>VLOOKUP($Y1403, NFLGames!$H$11:$K$555,3,FALSE)</f>
        <v>10</v>
      </c>
      <c r="AB1403" s="6">
        <f>IF(A1404=0, 0, AH1404-tbl_pbp[[#This Row],[Saints Win %]])</f>
        <v>-1.9000000000000017E-2</v>
      </c>
      <c r="AE1403">
        <f>ABS(tbl_pbp[[#This Row],[play.homeScore]]-tbl_pbp[[#This Row],[play.awayScore]])</f>
        <v>0</v>
      </c>
      <c r="AF1403">
        <f>IF(tbl_pbp[[#This Row],[Play Saints Win % Increase]]&gt;=$AF$4,1,0)</f>
        <v>0</v>
      </c>
      <c r="AG1403" t="str">
        <f>VLOOKUP(tbl_pbp[[#This Row],[gameId]], games!$B$2:$T$40, 9, FALSE)</f>
        <v>atlanta-falcons</v>
      </c>
      <c r="AH1403" s="5">
        <f>IF(tbl_pbp[[#This Row],[AwayTeam]] &lt;&gt; "new-orleans-saints", tbl_pbp[[#This Row],[homeWinPercentage]], 1-tbl_pbp[[#This Row],[homeWinPercentage]])</f>
        <v>0.64900000000000002</v>
      </c>
      <c r="AI1403" s="13">
        <f>tbl_pbp[[#This Row],[Kamara]]*tbl_pbp[[#This Row],[Impactful Play]]</f>
        <v>0</v>
      </c>
      <c r="AJ1403" s="13">
        <f>tbl_pbp[[#This Row],[Thomas]]*tbl_pbp[[#This Row],[Impactful Play]]</f>
        <v>0</v>
      </c>
      <c r="AK1403" s="13" t="str">
        <f>VLOOKUP(tbl_pbp[[#This Row],[Play Saints Win % Increase]], tbl_impact[],3,TRUE)</f>
        <v>Bad (0 to -5%)</v>
      </c>
    </row>
    <row r="1404" spans="1:37">
      <c r="A1404" s="1">
        <v>38</v>
      </c>
      <c r="B1404" s="5">
        <v>0.63</v>
      </c>
      <c r="C1404" t="s">
        <v>12137</v>
      </c>
      <c r="D1404">
        <v>0</v>
      </c>
      <c r="E1404">
        <v>0</v>
      </c>
      <c r="F1404">
        <v>2</v>
      </c>
      <c r="G1404">
        <v>3</v>
      </c>
      <c r="H1404">
        <v>3</v>
      </c>
      <c r="I1404">
        <v>10</v>
      </c>
      <c r="J1404">
        <v>25</v>
      </c>
      <c r="K1404" t="s">
        <v>5211</v>
      </c>
      <c r="L1404">
        <v>1</v>
      </c>
      <c r="M1404">
        <v>25</v>
      </c>
      <c r="N1404" t="s">
        <v>12138</v>
      </c>
      <c r="O1404" t="s">
        <v>7481</v>
      </c>
      <c r="P1404" t="s">
        <v>124</v>
      </c>
      <c r="Q1404" t="s">
        <v>125</v>
      </c>
      <c r="R1404" t="s">
        <v>126</v>
      </c>
      <c r="V1404" t="s">
        <v>12050</v>
      </c>
      <c r="X1404" t="str">
        <f>VLOOKUP(pbp!V4154, games!$B$2:$R$40, 3, FALSE)</f>
        <v>2020-11-15T21:25Z</v>
      </c>
      <c r="Y1404">
        <f>VLOOKUP(1*V1404,NFLGames!$H$11:$H$555,1,FALSE)</f>
        <v>401127948</v>
      </c>
      <c r="Z1404">
        <f>VLOOKUP($Y1404, NFLGames!$H$11:$K$555,2,FALSE)</f>
        <v>2019</v>
      </c>
      <c r="AA1404">
        <f>VLOOKUP($Y1404, NFLGames!$H$11:$K$555,3,FALSE)</f>
        <v>10</v>
      </c>
      <c r="AB1404" s="6">
        <f>IF(A1405=0, 0, AH1405-tbl_pbp[[#This Row],[Saints Win %]])</f>
        <v>2.4000000000000021E-2</v>
      </c>
      <c r="AE1404">
        <f>ABS(tbl_pbp[[#This Row],[play.homeScore]]-tbl_pbp[[#This Row],[play.awayScore]])</f>
        <v>0</v>
      </c>
      <c r="AF1404">
        <f>IF(tbl_pbp[[#This Row],[Play Saints Win % Increase]]&gt;=$AF$4,1,0)</f>
        <v>0</v>
      </c>
      <c r="AG1404" t="str">
        <f>VLOOKUP(tbl_pbp[[#This Row],[gameId]], games!$B$2:$T$40, 9, FALSE)</f>
        <v>atlanta-falcons</v>
      </c>
      <c r="AH1404" s="5">
        <f>IF(tbl_pbp[[#This Row],[AwayTeam]] &lt;&gt; "new-orleans-saints", tbl_pbp[[#This Row],[homeWinPercentage]], 1-tbl_pbp[[#This Row],[homeWinPercentage]])</f>
        <v>0.63</v>
      </c>
      <c r="AI1404" s="13">
        <f>tbl_pbp[[#This Row],[Kamara]]*tbl_pbp[[#This Row],[Impactful Play]]</f>
        <v>0</v>
      </c>
      <c r="AJ1404" s="13">
        <f>tbl_pbp[[#This Row],[Thomas]]*tbl_pbp[[#This Row],[Impactful Play]]</f>
        <v>0</v>
      </c>
      <c r="AK1404" s="13" t="str">
        <f>VLOOKUP(tbl_pbp[[#This Row],[Play Saints Win % Increase]], tbl_impact[],3,TRUE)</f>
        <v>Scented (0 to +5%)</v>
      </c>
    </row>
    <row r="1405" spans="1:37">
      <c r="A1405" s="1">
        <v>39</v>
      </c>
      <c r="B1405" s="5">
        <v>0.65400000000000003</v>
      </c>
      <c r="C1405" t="s">
        <v>12139</v>
      </c>
      <c r="D1405">
        <v>0</v>
      </c>
      <c r="E1405">
        <v>0</v>
      </c>
      <c r="F1405">
        <v>2</v>
      </c>
      <c r="G1405">
        <v>3</v>
      </c>
      <c r="H1405">
        <v>3</v>
      </c>
      <c r="I1405">
        <v>10</v>
      </c>
      <c r="J1405">
        <v>25</v>
      </c>
      <c r="K1405" t="s">
        <v>5211</v>
      </c>
      <c r="L1405">
        <v>1</v>
      </c>
      <c r="M1405">
        <v>25</v>
      </c>
      <c r="N1405" t="s">
        <v>12140</v>
      </c>
      <c r="O1405" t="s">
        <v>7481</v>
      </c>
      <c r="P1405" t="s">
        <v>45</v>
      </c>
      <c r="Q1405" t="s">
        <v>46</v>
      </c>
      <c r="R1405" t="s">
        <v>47</v>
      </c>
      <c r="S1405" t="s">
        <v>33</v>
      </c>
      <c r="T1405" t="s">
        <v>34</v>
      </c>
      <c r="U1405" t="s">
        <v>35</v>
      </c>
      <c r="V1405" t="s">
        <v>12050</v>
      </c>
      <c r="X1405" t="str">
        <f>VLOOKUP(pbp!V4155, games!$B$2:$R$40, 3, FALSE)</f>
        <v>2020-11-15T21:25Z</v>
      </c>
      <c r="Y1405">
        <f>VLOOKUP(1*V1405,NFLGames!$H$11:$H$555,1,FALSE)</f>
        <v>401127948</v>
      </c>
      <c r="Z1405">
        <f>VLOOKUP($Y1405, NFLGames!$H$11:$K$555,2,FALSE)</f>
        <v>2019</v>
      </c>
      <c r="AA1405">
        <f>VLOOKUP($Y1405, NFLGames!$H$11:$K$555,3,FALSE)</f>
        <v>10</v>
      </c>
      <c r="AB1405" s="6">
        <f>IF(A1406=0, 0, AH1406-tbl_pbp[[#This Row],[Saints Win %]])</f>
        <v>-4.2000000000000037E-2</v>
      </c>
      <c r="AE1405">
        <f>ABS(tbl_pbp[[#This Row],[play.homeScore]]-tbl_pbp[[#This Row],[play.awayScore]])</f>
        <v>0</v>
      </c>
      <c r="AF1405">
        <f>IF(tbl_pbp[[#This Row],[Play Saints Win % Increase]]&gt;=$AF$4,1,0)</f>
        <v>0</v>
      </c>
      <c r="AG1405" t="str">
        <f>VLOOKUP(tbl_pbp[[#This Row],[gameId]], games!$B$2:$T$40, 9, FALSE)</f>
        <v>atlanta-falcons</v>
      </c>
      <c r="AH1405" s="5">
        <f>IF(tbl_pbp[[#This Row],[AwayTeam]] &lt;&gt; "new-orleans-saints", tbl_pbp[[#This Row],[homeWinPercentage]], 1-tbl_pbp[[#This Row],[homeWinPercentage]])</f>
        <v>0.65400000000000003</v>
      </c>
      <c r="AI1405" s="13">
        <f>tbl_pbp[[#This Row],[Kamara]]*tbl_pbp[[#This Row],[Impactful Play]]</f>
        <v>0</v>
      </c>
      <c r="AJ1405" s="13">
        <f>tbl_pbp[[#This Row],[Thomas]]*tbl_pbp[[#This Row],[Impactful Play]]</f>
        <v>0</v>
      </c>
      <c r="AK1405" s="13" t="str">
        <f>VLOOKUP(tbl_pbp[[#This Row],[Play Saints Win % Increase]], tbl_impact[],3,TRUE)</f>
        <v>Bad (0 to -5%)</v>
      </c>
    </row>
    <row r="1406" spans="1:37">
      <c r="A1406" s="1">
        <v>40</v>
      </c>
      <c r="B1406" s="5">
        <v>0.61199999999999999</v>
      </c>
      <c r="C1406" t="s">
        <v>12141</v>
      </c>
      <c r="D1406">
        <v>0</v>
      </c>
      <c r="E1406">
        <v>0</v>
      </c>
      <c r="F1406">
        <v>2</v>
      </c>
      <c r="G1406">
        <v>3</v>
      </c>
      <c r="H1406">
        <v>3</v>
      </c>
      <c r="I1406">
        <v>9</v>
      </c>
      <c r="J1406">
        <v>24</v>
      </c>
      <c r="K1406" t="s">
        <v>5211</v>
      </c>
      <c r="L1406">
        <v>2</v>
      </c>
      <c r="M1406">
        <v>24</v>
      </c>
      <c r="N1406" t="s">
        <v>12142</v>
      </c>
      <c r="O1406" t="s">
        <v>8448</v>
      </c>
      <c r="P1406" t="s">
        <v>94</v>
      </c>
      <c r="Q1406" t="s">
        <v>95</v>
      </c>
      <c r="R1406" t="s">
        <v>96</v>
      </c>
      <c r="S1406" t="s">
        <v>210</v>
      </c>
      <c r="T1406" t="s">
        <v>172</v>
      </c>
      <c r="U1406" t="s">
        <v>3879</v>
      </c>
      <c r="V1406" t="s">
        <v>12050</v>
      </c>
      <c r="X1406" t="str">
        <f>VLOOKUP(pbp!V4156, games!$B$2:$R$40, 3, FALSE)</f>
        <v>2020-11-15T21:25Z</v>
      </c>
      <c r="Y1406">
        <f>VLOOKUP(1*V1406,NFLGames!$H$11:$H$555,1,FALSE)</f>
        <v>401127948</v>
      </c>
      <c r="Z1406">
        <f>VLOOKUP($Y1406, NFLGames!$H$11:$K$555,2,FALSE)</f>
        <v>2019</v>
      </c>
      <c r="AA1406">
        <f>VLOOKUP($Y1406, NFLGames!$H$11:$K$555,3,FALSE)</f>
        <v>10</v>
      </c>
      <c r="AB1406" s="6">
        <f>IF(A1407=0, 0, AH1407-tbl_pbp[[#This Row],[Saints Win %]])</f>
        <v>1.6000000000000014E-2</v>
      </c>
      <c r="AE1406">
        <f>ABS(tbl_pbp[[#This Row],[play.homeScore]]-tbl_pbp[[#This Row],[play.awayScore]])</f>
        <v>0</v>
      </c>
      <c r="AF1406">
        <f>IF(tbl_pbp[[#This Row],[Play Saints Win % Increase]]&gt;=$AF$4,1,0)</f>
        <v>0</v>
      </c>
      <c r="AG1406" t="str">
        <f>VLOOKUP(tbl_pbp[[#This Row],[gameId]], games!$B$2:$T$40, 9, FALSE)</f>
        <v>atlanta-falcons</v>
      </c>
      <c r="AH1406" s="5">
        <f>IF(tbl_pbp[[#This Row],[AwayTeam]] &lt;&gt; "new-orleans-saints", tbl_pbp[[#This Row],[homeWinPercentage]], 1-tbl_pbp[[#This Row],[homeWinPercentage]])</f>
        <v>0.61199999999999999</v>
      </c>
      <c r="AI1406" s="13">
        <f>tbl_pbp[[#This Row],[Kamara]]*tbl_pbp[[#This Row],[Impactful Play]]</f>
        <v>0</v>
      </c>
      <c r="AJ1406" s="13">
        <f>tbl_pbp[[#This Row],[Thomas]]*tbl_pbp[[#This Row],[Impactful Play]]</f>
        <v>0</v>
      </c>
      <c r="AK1406" s="13" t="str">
        <f>VLOOKUP(tbl_pbp[[#This Row],[Play Saints Win % Increase]], tbl_impact[],3,TRUE)</f>
        <v>Scented (0 to +5%)</v>
      </c>
    </row>
    <row r="1407" spans="1:37">
      <c r="A1407" s="1">
        <v>41</v>
      </c>
      <c r="B1407" s="5">
        <v>0.628</v>
      </c>
      <c r="C1407" t="s">
        <v>12143</v>
      </c>
      <c r="D1407">
        <v>0</v>
      </c>
      <c r="E1407">
        <v>0</v>
      </c>
      <c r="F1407">
        <v>2</v>
      </c>
      <c r="G1407">
        <v>3</v>
      </c>
      <c r="H1407">
        <v>3</v>
      </c>
      <c r="I1407">
        <v>10</v>
      </c>
      <c r="J1407">
        <v>19</v>
      </c>
      <c r="K1407" t="s">
        <v>5211</v>
      </c>
      <c r="L1407">
        <v>1</v>
      </c>
      <c r="M1407">
        <v>19</v>
      </c>
      <c r="N1407" t="s">
        <v>12144</v>
      </c>
      <c r="O1407" t="s">
        <v>509</v>
      </c>
      <c r="P1407" t="s">
        <v>45</v>
      </c>
      <c r="Q1407" t="s">
        <v>46</v>
      </c>
      <c r="R1407" t="s">
        <v>47</v>
      </c>
      <c r="S1407" t="s">
        <v>33</v>
      </c>
      <c r="T1407" t="s">
        <v>363</v>
      </c>
      <c r="U1407" t="s">
        <v>559</v>
      </c>
      <c r="V1407" t="s">
        <v>12050</v>
      </c>
      <c r="X1407" t="str">
        <f>VLOOKUP(pbp!V4157, games!$B$2:$R$40, 3, FALSE)</f>
        <v>2020-11-15T21:25Z</v>
      </c>
      <c r="Y1407">
        <f>VLOOKUP(1*V1407,NFLGames!$H$11:$H$555,1,FALSE)</f>
        <v>401127948</v>
      </c>
      <c r="Z1407">
        <f>VLOOKUP($Y1407, NFLGames!$H$11:$K$555,2,FALSE)</f>
        <v>2019</v>
      </c>
      <c r="AA1407">
        <f>VLOOKUP($Y1407, NFLGames!$H$11:$K$555,3,FALSE)</f>
        <v>10</v>
      </c>
      <c r="AB1407" s="6">
        <f>IF(A1408=0, 0, AH1408-tbl_pbp[[#This Row],[Saints Win %]])</f>
        <v>3.0000000000000027E-3</v>
      </c>
      <c r="AE1407">
        <f>ABS(tbl_pbp[[#This Row],[play.homeScore]]-tbl_pbp[[#This Row],[play.awayScore]])</f>
        <v>0</v>
      </c>
      <c r="AF1407">
        <f>IF(tbl_pbp[[#This Row],[Play Saints Win % Increase]]&gt;=$AF$4,1,0)</f>
        <v>0</v>
      </c>
      <c r="AG1407" t="str">
        <f>VLOOKUP(tbl_pbp[[#This Row],[gameId]], games!$B$2:$T$40, 9, FALSE)</f>
        <v>atlanta-falcons</v>
      </c>
      <c r="AH1407" s="5">
        <f>IF(tbl_pbp[[#This Row],[AwayTeam]] &lt;&gt; "new-orleans-saints", tbl_pbp[[#This Row],[homeWinPercentage]], 1-tbl_pbp[[#This Row],[homeWinPercentage]])</f>
        <v>0.628</v>
      </c>
      <c r="AI1407" s="13">
        <f>tbl_pbp[[#This Row],[Kamara]]*tbl_pbp[[#This Row],[Impactful Play]]</f>
        <v>0</v>
      </c>
      <c r="AJ1407" s="13">
        <f>tbl_pbp[[#This Row],[Thomas]]*tbl_pbp[[#This Row],[Impactful Play]]</f>
        <v>0</v>
      </c>
      <c r="AK1407" s="13" t="str">
        <f>VLOOKUP(tbl_pbp[[#This Row],[Play Saints Win % Increase]], tbl_impact[],3,TRUE)</f>
        <v>Scented (0 to +5%)</v>
      </c>
    </row>
    <row r="1408" spans="1:37">
      <c r="A1408" s="1">
        <v>42</v>
      </c>
      <c r="B1408" s="5">
        <v>0.63100000000000001</v>
      </c>
      <c r="C1408" t="s">
        <v>12145</v>
      </c>
      <c r="D1408">
        <v>0</v>
      </c>
      <c r="E1408">
        <v>0</v>
      </c>
      <c r="F1408">
        <v>2</v>
      </c>
      <c r="G1408">
        <v>3</v>
      </c>
      <c r="H1408">
        <v>3</v>
      </c>
      <c r="I1408">
        <v>7</v>
      </c>
      <c r="J1408">
        <v>16</v>
      </c>
      <c r="K1408" t="s">
        <v>5211</v>
      </c>
      <c r="L1408">
        <v>2</v>
      </c>
      <c r="M1408">
        <v>16</v>
      </c>
      <c r="N1408" t="s">
        <v>12146</v>
      </c>
      <c r="O1408" t="s">
        <v>8458</v>
      </c>
      <c r="P1408" t="s">
        <v>30</v>
      </c>
      <c r="Q1408" t="s">
        <v>31</v>
      </c>
      <c r="R1408" t="s">
        <v>32</v>
      </c>
      <c r="S1408" t="s">
        <v>220</v>
      </c>
      <c r="T1408" t="s">
        <v>162</v>
      </c>
      <c r="U1408" t="s">
        <v>12147</v>
      </c>
      <c r="V1408" t="s">
        <v>12050</v>
      </c>
      <c r="X1408" t="str">
        <f>VLOOKUP(pbp!V4158, games!$B$2:$R$40, 3, FALSE)</f>
        <v>2020-11-15T21:25Z</v>
      </c>
      <c r="Y1408">
        <f>VLOOKUP(1*V1408,NFLGames!$H$11:$H$555,1,FALSE)</f>
        <v>401127948</v>
      </c>
      <c r="Z1408">
        <f>VLOOKUP($Y1408, NFLGames!$H$11:$K$555,2,FALSE)</f>
        <v>2019</v>
      </c>
      <c r="AA1408">
        <f>VLOOKUP($Y1408, NFLGames!$H$11:$K$555,3,FALSE)</f>
        <v>10</v>
      </c>
      <c r="AB1408" s="6">
        <f>IF(A1409=0, 0, AH1409-tbl_pbp[[#This Row],[Saints Win %]])</f>
        <v>-2.1000000000000019E-2</v>
      </c>
      <c r="AE1408">
        <f>ABS(tbl_pbp[[#This Row],[play.homeScore]]-tbl_pbp[[#This Row],[play.awayScore]])</f>
        <v>0</v>
      </c>
      <c r="AF1408">
        <f>IF(tbl_pbp[[#This Row],[Play Saints Win % Increase]]&gt;=$AF$4,1,0)</f>
        <v>0</v>
      </c>
      <c r="AG1408" t="str">
        <f>VLOOKUP(tbl_pbp[[#This Row],[gameId]], games!$B$2:$T$40, 9, FALSE)</f>
        <v>atlanta-falcons</v>
      </c>
      <c r="AH1408" s="5">
        <f>IF(tbl_pbp[[#This Row],[AwayTeam]] &lt;&gt; "new-orleans-saints", tbl_pbp[[#This Row],[homeWinPercentage]], 1-tbl_pbp[[#This Row],[homeWinPercentage]])</f>
        <v>0.63100000000000001</v>
      </c>
      <c r="AI1408" s="13">
        <f>tbl_pbp[[#This Row],[Kamara]]*tbl_pbp[[#This Row],[Impactful Play]]</f>
        <v>0</v>
      </c>
      <c r="AJ1408" s="13">
        <f>tbl_pbp[[#This Row],[Thomas]]*tbl_pbp[[#This Row],[Impactful Play]]</f>
        <v>0</v>
      </c>
      <c r="AK1408" s="13" t="str">
        <f>VLOOKUP(tbl_pbp[[#This Row],[Play Saints Win % Increase]], tbl_impact[],3,TRUE)</f>
        <v>Bad (0 to -5%)</v>
      </c>
    </row>
    <row r="1409" spans="1:37">
      <c r="A1409" s="1">
        <v>43</v>
      </c>
      <c r="B1409" s="5">
        <v>0.61</v>
      </c>
      <c r="C1409" t="s">
        <v>12148</v>
      </c>
      <c r="D1409">
        <v>0</v>
      </c>
      <c r="E1409">
        <v>0</v>
      </c>
      <c r="F1409">
        <v>2</v>
      </c>
      <c r="G1409">
        <v>3</v>
      </c>
      <c r="H1409">
        <v>3</v>
      </c>
      <c r="I1409">
        <v>5</v>
      </c>
      <c r="J1409">
        <v>14</v>
      </c>
      <c r="K1409" t="s">
        <v>5211</v>
      </c>
      <c r="L1409">
        <v>3</v>
      </c>
      <c r="M1409">
        <v>14</v>
      </c>
      <c r="N1409" t="s">
        <v>12149</v>
      </c>
      <c r="O1409" t="s">
        <v>513</v>
      </c>
      <c r="P1409" t="s">
        <v>94</v>
      </c>
      <c r="Q1409" t="s">
        <v>95</v>
      </c>
      <c r="R1409" t="s">
        <v>96</v>
      </c>
      <c r="S1409" t="s">
        <v>42</v>
      </c>
      <c r="T1409" t="s">
        <v>176</v>
      </c>
      <c r="U1409" t="s">
        <v>12150</v>
      </c>
      <c r="V1409" t="s">
        <v>12050</v>
      </c>
      <c r="X1409" t="str">
        <f>VLOOKUP(pbp!V4159, games!$B$2:$R$40, 3, FALSE)</f>
        <v>2020-11-15T21:25Z</v>
      </c>
      <c r="Y1409">
        <f>VLOOKUP(1*V1409,NFLGames!$H$11:$H$555,1,FALSE)</f>
        <v>401127948</v>
      </c>
      <c r="Z1409">
        <f>VLOOKUP($Y1409, NFLGames!$H$11:$K$555,2,FALSE)</f>
        <v>2019</v>
      </c>
      <c r="AA1409">
        <f>VLOOKUP($Y1409, NFLGames!$H$11:$K$555,3,FALSE)</f>
        <v>10</v>
      </c>
      <c r="AB1409" s="6">
        <f>IF(A1410=0, 0, AH1410-tbl_pbp[[#This Row],[Saints Win %]])</f>
        <v>5.0000000000000044E-3</v>
      </c>
      <c r="AE1409">
        <f>ABS(tbl_pbp[[#This Row],[play.homeScore]]-tbl_pbp[[#This Row],[play.awayScore]])</f>
        <v>0</v>
      </c>
      <c r="AF1409">
        <f>IF(tbl_pbp[[#This Row],[Play Saints Win % Increase]]&gt;=$AF$4,1,0)</f>
        <v>0</v>
      </c>
      <c r="AG1409" t="str">
        <f>VLOOKUP(tbl_pbp[[#This Row],[gameId]], games!$B$2:$T$40, 9, FALSE)</f>
        <v>atlanta-falcons</v>
      </c>
      <c r="AH1409" s="5">
        <f>IF(tbl_pbp[[#This Row],[AwayTeam]] &lt;&gt; "new-orleans-saints", tbl_pbp[[#This Row],[homeWinPercentage]], 1-tbl_pbp[[#This Row],[homeWinPercentage]])</f>
        <v>0.61</v>
      </c>
      <c r="AI1409" s="13">
        <f>tbl_pbp[[#This Row],[Kamara]]*tbl_pbp[[#This Row],[Impactful Play]]</f>
        <v>0</v>
      </c>
      <c r="AJ1409" s="13">
        <f>tbl_pbp[[#This Row],[Thomas]]*tbl_pbp[[#This Row],[Impactful Play]]</f>
        <v>0</v>
      </c>
      <c r="AK1409" s="13" t="str">
        <f>VLOOKUP(tbl_pbp[[#This Row],[Play Saints Win % Increase]], tbl_impact[],3,TRUE)</f>
        <v>Scented (0 to +5%)</v>
      </c>
    </row>
    <row r="1410" spans="1:37">
      <c r="A1410" s="1">
        <v>44</v>
      </c>
      <c r="B1410" s="5">
        <v>0.61499999999999999</v>
      </c>
      <c r="C1410" t="s">
        <v>12151</v>
      </c>
      <c r="D1410">
        <v>0</v>
      </c>
      <c r="E1410">
        <v>0</v>
      </c>
      <c r="F1410">
        <v>2</v>
      </c>
      <c r="G1410">
        <v>3</v>
      </c>
      <c r="H1410">
        <v>3</v>
      </c>
      <c r="I1410">
        <v>9</v>
      </c>
      <c r="J1410">
        <v>9</v>
      </c>
      <c r="K1410" t="s">
        <v>5211</v>
      </c>
      <c r="L1410">
        <v>1</v>
      </c>
      <c r="M1410">
        <v>9</v>
      </c>
      <c r="N1410" t="s">
        <v>12152</v>
      </c>
      <c r="O1410" t="s">
        <v>6277</v>
      </c>
      <c r="P1410" t="s">
        <v>45</v>
      </c>
      <c r="Q1410" t="s">
        <v>46</v>
      </c>
      <c r="R1410" t="s">
        <v>47</v>
      </c>
      <c r="S1410" t="s">
        <v>283</v>
      </c>
      <c r="T1410" t="s">
        <v>473</v>
      </c>
      <c r="U1410" t="s">
        <v>896</v>
      </c>
      <c r="V1410" t="s">
        <v>12050</v>
      </c>
      <c r="X1410" t="str">
        <f>VLOOKUP(pbp!V4160, games!$B$2:$R$40, 3, FALSE)</f>
        <v>2020-11-15T21:25Z</v>
      </c>
      <c r="Y1410">
        <f>VLOOKUP(1*V1410,NFLGames!$H$11:$H$555,1,FALSE)</f>
        <v>401127948</v>
      </c>
      <c r="Z1410">
        <f>VLOOKUP($Y1410, NFLGames!$H$11:$K$555,2,FALSE)</f>
        <v>2019</v>
      </c>
      <c r="AA1410">
        <f>VLOOKUP($Y1410, NFLGames!$H$11:$K$555,3,FALSE)</f>
        <v>10</v>
      </c>
      <c r="AB1410" s="6">
        <f>IF(A1411=0, 0, AH1411-tbl_pbp[[#This Row],[Saints Win %]])</f>
        <v>-8.1999999999999962E-2</v>
      </c>
      <c r="AE1410">
        <f>ABS(tbl_pbp[[#This Row],[play.homeScore]]-tbl_pbp[[#This Row],[play.awayScore]])</f>
        <v>0</v>
      </c>
      <c r="AF1410">
        <f>IF(tbl_pbp[[#This Row],[Play Saints Win % Increase]]&gt;=$AF$4,1,0)</f>
        <v>0</v>
      </c>
      <c r="AG1410" t="str">
        <f>VLOOKUP(tbl_pbp[[#This Row],[gameId]], games!$B$2:$T$40, 9, FALSE)</f>
        <v>atlanta-falcons</v>
      </c>
      <c r="AH1410" s="5">
        <f>IF(tbl_pbp[[#This Row],[AwayTeam]] &lt;&gt; "new-orleans-saints", tbl_pbp[[#This Row],[homeWinPercentage]], 1-tbl_pbp[[#This Row],[homeWinPercentage]])</f>
        <v>0.61499999999999999</v>
      </c>
      <c r="AI1410" s="13">
        <f>tbl_pbp[[#This Row],[Kamara]]*tbl_pbp[[#This Row],[Impactful Play]]</f>
        <v>0</v>
      </c>
      <c r="AJ1410" s="13">
        <f>tbl_pbp[[#This Row],[Thomas]]*tbl_pbp[[#This Row],[Impactful Play]]</f>
        <v>0</v>
      </c>
      <c r="AK1410" s="13" t="str">
        <f>VLOOKUP(tbl_pbp[[#This Row],[Play Saints Win % Increase]], tbl_impact[],3,TRUE)</f>
        <v>Smelly (worse than-5% -&gt; -10%)</v>
      </c>
    </row>
    <row r="1411" spans="1:37">
      <c r="A1411" s="1">
        <v>45</v>
      </c>
      <c r="B1411" s="5">
        <v>0.53300000000000003</v>
      </c>
      <c r="C1411" t="s">
        <v>12153</v>
      </c>
      <c r="D1411">
        <v>0</v>
      </c>
      <c r="E1411">
        <v>0</v>
      </c>
      <c r="F1411">
        <v>2</v>
      </c>
      <c r="G1411">
        <v>3</v>
      </c>
      <c r="H1411">
        <v>10</v>
      </c>
      <c r="I1411">
        <v>8</v>
      </c>
      <c r="J1411">
        <v>8</v>
      </c>
      <c r="K1411" t="s">
        <v>5211</v>
      </c>
      <c r="L1411">
        <v>2</v>
      </c>
      <c r="M1411">
        <v>8</v>
      </c>
      <c r="N1411" t="s">
        <v>12154</v>
      </c>
      <c r="O1411" t="s">
        <v>3169</v>
      </c>
      <c r="P1411" t="s">
        <v>103</v>
      </c>
      <c r="Q1411" t="s">
        <v>104</v>
      </c>
      <c r="R1411" t="s">
        <v>105</v>
      </c>
      <c r="S1411" t="s">
        <v>286</v>
      </c>
      <c r="T1411" t="s">
        <v>444</v>
      </c>
      <c r="U1411" t="s">
        <v>9814</v>
      </c>
      <c r="V1411" t="s">
        <v>12050</v>
      </c>
      <c r="X1411" t="str">
        <f>VLOOKUP(pbp!V4161, games!$B$2:$R$40, 3, FALSE)</f>
        <v>2020-11-15T21:25Z</v>
      </c>
      <c r="Y1411">
        <f>VLOOKUP(1*V1411,NFLGames!$H$11:$H$555,1,FALSE)</f>
        <v>401127948</v>
      </c>
      <c r="Z1411">
        <f>VLOOKUP($Y1411, NFLGames!$H$11:$K$555,2,FALSE)</f>
        <v>2019</v>
      </c>
      <c r="AA1411">
        <f>VLOOKUP($Y1411, NFLGames!$H$11:$K$555,3,FALSE)</f>
        <v>10</v>
      </c>
      <c r="AB1411" s="6">
        <f>IF(A1412=0, 0, AH1412-tbl_pbp[[#This Row],[Saints Win %]])</f>
        <v>-3.0000000000000027E-3</v>
      </c>
      <c r="AE1411">
        <f>ABS(tbl_pbp[[#This Row],[play.homeScore]]-tbl_pbp[[#This Row],[play.awayScore]])</f>
        <v>7</v>
      </c>
      <c r="AF1411">
        <f>IF(tbl_pbp[[#This Row],[Play Saints Win % Increase]]&gt;=$AF$4,1,0)</f>
        <v>0</v>
      </c>
      <c r="AG1411" t="str">
        <f>VLOOKUP(tbl_pbp[[#This Row],[gameId]], games!$B$2:$T$40, 9, FALSE)</f>
        <v>atlanta-falcons</v>
      </c>
      <c r="AH1411" s="5">
        <f>IF(tbl_pbp[[#This Row],[AwayTeam]] &lt;&gt; "new-orleans-saints", tbl_pbp[[#This Row],[homeWinPercentage]], 1-tbl_pbp[[#This Row],[homeWinPercentage]])</f>
        <v>0.53300000000000003</v>
      </c>
      <c r="AI1411" s="13">
        <f>tbl_pbp[[#This Row],[Kamara]]*tbl_pbp[[#This Row],[Impactful Play]]</f>
        <v>0</v>
      </c>
      <c r="AJ1411" s="13">
        <f>tbl_pbp[[#This Row],[Thomas]]*tbl_pbp[[#This Row],[Impactful Play]]</f>
        <v>0</v>
      </c>
      <c r="AK1411" s="13" t="str">
        <f>VLOOKUP(tbl_pbp[[#This Row],[Play Saints Win % Increase]], tbl_impact[],3,TRUE)</f>
        <v>Bad (0 to -5%)</v>
      </c>
    </row>
    <row r="1412" spans="1:37">
      <c r="A1412" s="1">
        <v>46</v>
      </c>
      <c r="B1412" s="5">
        <v>0.53</v>
      </c>
      <c r="C1412" t="s">
        <v>12155</v>
      </c>
      <c r="D1412">
        <v>0</v>
      </c>
      <c r="E1412">
        <v>0</v>
      </c>
      <c r="F1412">
        <v>2</v>
      </c>
      <c r="G1412">
        <v>3</v>
      </c>
      <c r="H1412">
        <v>10</v>
      </c>
      <c r="I1412">
        <v>0</v>
      </c>
      <c r="J1412">
        <v>65</v>
      </c>
      <c r="K1412" t="s">
        <v>5211</v>
      </c>
      <c r="L1412">
        <v>0</v>
      </c>
      <c r="M1412">
        <v>65</v>
      </c>
      <c r="N1412" t="s">
        <v>12156</v>
      </c>
      <c r="O1412" t="s">
        <v>3169</v>
      </c>
      <c r="P1412" t="s">
        <v>25</v>
      </c>
      <c r="Q1412" t="s">
        <v>26</v>
      </c>
      <c r="R1412" t="s">
        <v>27</v>
      </c>
      <c r="V1412" t="s">
        <v>12050</v>
      </c>
      <c r="X1412" t="str">
        <f>VLOOKUP(pbp!V4162, games!$B$2:$R$40, 3, FALSE)</f>
        <v>2020-11-15T21:25Z</v>
      </c>
      <c r="Y1412">
        <f>VLOOKUP(1*V1412,NFLGames!$H$11:$H$555,1,FALSE)</f>
        <v>401127948</v>
      </c>
      <c r="Z1412">
        <f>VLOOKUP($Y1412, NFLGames!$H$11:$K$555,2,FALSE)</f>
        <v>2019</v>
      </c>
      <c r="AA1412">
        <f>VLOOKUP($Y1412, NFLGames!$H$11:$K$555,3,FALSE)</f>
        <v>10</v>
      </c>
      <c r="AB1412" s="6">
        <f>IF(A1413=0, 0, AH1413-tbl_pbp[[#This Row],[Saints Win %]])</f>
        <v>-2.9000000000000026E-2</v>
      </c>
      <c r="AE1412">
        <f>ABS(tbl_pbp[[#This Row],[play.homeScore]]-tbl_pbp[[#This Row],[play.awayScore]])</f>
        <v>7</v>
      </c>
      <c r="AF1412">
        <f>IF(tbl_pbp[[#This Row],[Play Saints Win % Increase]]&gt;=$AF$4,1,0)</f>
        <v>0</v>
      </c>
      <c r="AG1412" t="str">
        <f>VLOOKUP(tbl_pbp[[#This Row],[gameId]], games!$B$2:$T$40, 9, FALSE)</f>
        <v>atlanta-falcons</v>
      </c>
      <c r="AH1412" s="5">
        <f>IF(tbl_pbp[[#This Row],[AwayTeam]] &lt;&gt; "new-orleans-saints", tbl_pbp[[#This Row],[homeWinPercentage]], 1-tbl_pbp[[#This Row],[homeWinPercentage]])</f>
        <v>0.53</v>
      </c>
      <c r="AI1412" s="13">
        <f>tbl_pbp[[#This Row],[Kamara]]*tbl_pbp[[#This Row],[Impactful Play]]</f>
        <v>0</v>
      </c>
      <c r="AJ1412" s="13">
        <f>tbl_pbp[[#This Row],[Thomas]]*tbl_pbp[[#This Row],[Impactful Play]]</f>
        <v>0</v>
      </c>
      <c r="AK1412" s="13" t="str">
        <f>VLOOKUP(tbl_pbp[[#This Row],[Play Saints Win % Increase]], tbl_impact[],3,TRUE)</f>
        <v>Bad (0 to -5%)</v>
      </c>
    </row>
    <row r="1413" spans="1:37">
      <c r="A1413" s="1">
        <v>47</v>
      </c>
      <c r="B1413" s="5">
        <v>0.501</v>
      </c>
      <c r="C1413" t="s">
        <v>12157</v>
      </c>
      <c r="D1413">
        <v>0</v>
      </c>
      <c r="E1413">
        <v>0</v>
      </c>
      <c r="F1413">
        <v>2</v>
      </c>
      <c r="G1413">
        <v>3</v>
      </c>
      <c r="H1413">
        <v>10</v>
      </c>
      <c r="I1413">
        <v>10</v>
      </c>
      <c r="J1413">
        <v>20</v>
      </c>
      <c r="K1413" t="s">
        <v>29</v>
      </c>
      <c r="L1413">
        <v>1</v>
      </c>
      <c r="M1413">
        <v>80</v>
      </c>
      <c r="N1413" t="s">
        <v>12158</v>
      </c>
      <c r="O1413" t="s">
        <v>2630</v>
      </c>
      <c r="P1413" t="s">
        <v>30</v>
      </c>
      <c r="Q1413" t="s">
        <v>31</v>
      </c>
      <c r="R1413" t="s">
        <v>32</v>
      </c>
      <c r="S1413" t="s">
        <v>33</v>
      </c>
      <c r="T1413" t="s">
        <v>165</v>
      </c>
      <c r="U1413" t="s">
        <v>571</v>
      </c>
      <c r="V1413" t="s">
        <v>12050</v>
      </c>
      <c r="X1413" t="str">
        <f>VLOOKUP(pbp!V4163, games!$B$2:$R$40, 3, FALSE)</f>
        <v>2020-11-15T21:25Z</v>
      </c>
      <c r="Y1413">
        <f>VLOOKUP(1*V1413,NFLGames!$H$11:$H$555,1,FALSE)</f>
        <v>401127948</v>
      </c>
      <c r="Z1413">
        <f>VLOOKUP($Y1413, NFLGames!$H$11:$K$555,2,FALSE)</f>
        <v>2019</v>
      </c>
      <c r="AA1413">
        <f>VLOOKUP($Y1413, NFLGames!$H$11:$K$555,3,FALSE)</f>
        <v>10</v>
      </c>
      <c r="AB1413" s="6">
        <f>IF(A1414=0, 0, AH1414-tbl_pbp[[#This Row],[Saints Win %]])</f>
        <v>-2.200000000000002E-2</v>
      </c>
      <c r="AE1413">
        <f>ABS(tbl_pbp[[#This Row],[play.homeScore]]-tbl_pbp[[#This Row],[play.awayScore]])</f>
        <v>7</v>
      </c>
      <c r="AF1413">
        <f>IF(tbl_pbp[[#This Row],[Play Saints Win % Increase]]&gt;=$AF$4,1,0)</f>
        <v>0</v>
      </c>
      <c r="AG1413" t="str">
        <f>VLOOKUP(tbl_pbp[[#This Row],[gameId]], games!$B$2:$T$40, 9, FALSE)</f>
        <v>atlanta-falcons</v>
      </c>
      <c r="AH1413" s="5">
        <f>IF(tbl_pbp[[#This Row],[AwayTeam]] &lt;&gt; "new-orleans-saints", tbl_pbp[[#This Row],[homeWinPercentage]], 1-tbl_pbp[[#This Row],[homeWinPercentage]])</f>
        <v>0.501</v>
      </c>
      <c r="AI1413" s="13">
        <f>tbl_pbp[[#This Row],[Kamara]]*tbl_pbp[[#This Row],[Impactful Play]]</f>
        <v>0</v>
      </c>
      <c r="AJ1413" s="13">
        <f>tbl_pbp[[#This Row],[Thomas]]*tbl_pbp[[#This Row],[Impactful Play]]</f>
        <v>0</v>
      </c>
      <c r="AK1413" s="13" t="str">
        <f>VLOOKUP(tbl_pbp[[#This Row],[Play Saints Win % Increase]], tbl_impact[],3,TRUE)</f>
        <v>Bad (0 to -5%)</v>
      </c>
    </row>
    <row r="1414" spans="1:37">
      <c r="A1414" s="1">
        <v>48</v>
      </c>
      <c r="B1414" s="5">
        <v>0.47899999999999998</v>
      </c>
      <c r="C1414" t="s">
        <v>12159</v>
      </c>
      <c r="D1414">
        <v>0</v>
      </c>
      <c r="E1414">
        <v>0</v>
      </c>
      <c r="F1414">
        <v>2</v>
      </c>
      <c r="G1414">
        <v>3</v>
      </c>
      <c r="H1414">
        <v>10</v>
      </c>
      <c r="I1414">
        <v>9</v>
      </c>
      <c r="J1414">
        <v>21</v>
      </c>
      <c r="K1414" t="s">
        <v>29</v>
      </c>
      <c r="L1414">
        <v>2</v>
      </c>
      <c r="M1414">
        <v>79</v>
      </c>
      <c r="N1414" t="s">
        <v>12160</v>
      </c>
      <c r="O1414" t="s">
        <v>175</v>
      </c>
      <c r="P1414" t="s">
        <v>22</v>
      </c>
      <c r="Q1414" t="s">
        <v>37</v>
      </c>
      <c r="S1414" t="s">
        <v>210</v>
      </c>
      <c r="T1414" t="s">
        <v>268</v>
      </c>
      <c r="U1414" t="s">
        <v>5487</v>
      </c>
      <c r="V1414" t="s">
        <v>12050</v>
      </c>
      <c r="X1414" t="str">
        <f>VLOOKUP(pbp!V4164, games!$B$2:$R$40, 3, FALSE)</f>
        <v>2020-11-15T21:25Z</v>
      </c>
      <c r="Y1414">
        <f>VLOOKUP(1*V1414,NFLGames!$H$11:$H$555,1,FALSE)</f>
        <v>401127948</v>
      </c>
      <c r="Z1414">
        <f>VLOOKUP($Y1414, NFLGames!$H$11:$K$555,2,FALSE)</f>
        <v>2019</v>
      </c>
      <c r="AA1414">
        <f>VLOOKUP($Y1414, NFLGames!$H$11:$K$555,3,FALSE)</f>
        <v>10</v>
      </c>
      <c r="AB1414" s="6">
        <f>IF(A1415=0, 0, AH1415-tbl_pbp[[#This Row],[Saints Win %]])</f>
        <v>-2.4999999999999967E-2</v>
      </c>
      <c r="AE1414">
        <f>ABS(tbl_pbp[[#This Row],[play.homeScore]]-tbl_pbp[[#This Row],[play.awayScore]])</f>
        <v>7</v>
      </c>
      <c r="AF1414">
        <f>IF(tbl_pbp[[#This Row],[Play Saints Win % Increase]]&gt;=$AF$4,1,0)</f>
        <v>0</v>
      </c>
      <c r="AG1414" t="str">
        <f>VLOOKUP(tbl_pbp[[#This Row],[gameId]], games!$B$2:$T$40, 9, FALSE)</f>
        <v>atlanta-falcons</v>
      </c>
      <c r="AH1414" s="5">
        <f>IF(tbl_pbp[[#This Row],[AwayTeam]] &lt;&gt; "new-orleans-saints", tbl_pbp[[#This Row],[homeWinPercentage]], 1-tbl_pbp[[#This Row],[homeWinPercentage]])</f>
        <v>0.47899999999999998</v>
      </c>
      <c r="AI1414" s="13">
        <f>tbl_pbp[[#This Row],[Kamara]]*tbl_pbp[[#This Row],[Impactful Play]]</f>
        <v>0</v>
      </c>
      <c r="AJ1414" s="13">
        <f>tbl_pbp[[#This Row],[Thomas]]*tbl_pbp[[#This Row],[Impactful Play]]</f>
        <v>0</v>
      </c>
      <c r="AK1414" s="13" t="str">
        <f>VLOOKUP(tbl_pbp[[#This Row],[Play Saints Win % Increase]], tbl_impact[],3,TRUE)</f>
        <v>Bad (0 to -5%)</v>
      </c>
    </row>
    <row r="1415" spans="1:37">
      <c r="A1415" s="1">
        <v>49</v>
      </c>
      <c r="B1415" s="5">
        <v>0.45400000000000001</v>
      </c>
      <c r="C1415" t="s">
        <v>12161</v>
      </c>
      <c r="D1415">
        <v>0</v>
      </c>
      <c r="E1415">
        <v>0</v>
      </c>
      <c r="F1415">
        <v>2</v>
      </c>
      <c r="G1415">
        <v>3</v>
      </c>
      <c r="H1415">
        <v>10</v>
      </c>
      <c r="I1415">
        <v>9</v>
      </c>
      <c r="J1415">
        <v>21</v>
      </c>
      <c r="K1415" t="s">
        <v>29</v>
      </c>
      <c r="L1415">
        <v>3</v>
      </c>
      <c r="M1415">
        <v>79</v>
      </c>
      <c r="N1415" t="s">
        <v>12162</v>
      </c>
      <c r="O1415" t="s">
        <v>745</v>
      </c>
      <c r="P1415" t="s">
        <v>94</v>
      </c>
      <c r="Q1415" t="s">
        <v>95</v>
      </c>
      <c r="R1415" t="s">
        <v>96</v>
      </c>
      <c r="S1415" t="s">
        <v>139</v>
      </c>
      <c r="T1415" t="s">
        <v>268</v>
      </c>
      <c r="U1415" t="s">
        <v>12163</v>
      </c>
      <c r="V1415" t="s">
        <v>12050</v>
      </c>
      <c r="X1415" t="str">
        <f>VLOOKUP(pbp!V4165, games!$B$2:$R$40, 3, FALSE)</f>
        <v>2020-11-15T21:25Z</v>
      </c>
      <c r="Y1415">
        <f>VLOOKUP(1*V1415,NFLGames!$H$11:$H$555,1,FALSE)</f>
        <v>401127948</v>
      </c>
      <c r="Z1415">
        <f>VLOOKUP($Y1415, NFLGames!$H$11:$K$555,2,FALSE)</f>
        <v>2019</v>
      </c>
      <c r="AA1415">
        <f>VLOOKUP($Y1415, NFLGames!$H$11:$K$555,3,FALSE)</f>
        <v>10</v>
      </c>
      <c r="AB1415" s="6">
        <f>IF(A1416=0, 0, AH1416-tbl_pbp[[#This Row],[Saints Win %]])</f>
        <v>-8.3000000000000018E-2</v>
      </c>
      <c r="AE1415">
        <f>ABS(tbl_pbp[[#This Row],[play.homeScore]]-tbl_pbp[[#This Row],[play.awayScore]])</f>
        <v>7</v>
      </c>
      <c r="AF1415">
        <f>IF(tbl_pbp[[#This Row],[Play Saints Win % Increase]]&gt;=$AF$4,1,0)</f>
        <v>0</v>
      </c>
      <c r="AG1415" t="str">
        <f>VLOOKUP(tbl_pbp[[#This Row],[gameId]], games!$B$2:$T$40, 9, FALSE)</f>
        <v>atlanta-falcons</v>
      </c>
      <c r="AH1415" s="5">
        <f>IF(tbl_pbp[[#This Row],[AwayTeam]] &lt;&gt; "new-orleans-saints", tbl_pbp[[#This Row],[homeWinPercentage]], 1-tbl_pbp[[#This Row],[homeWinPercentage]])</f>
        <v>0.45400000000000001</v>
      </c>
      <c r="AI1415" s="13">
        <f>tbl_pbp[[#This Row],[Kamara]]*tbl_pbp[[#This Row],[Impactful Play]]</f>
        <v>0</v>
      </c>
      <c r="AJ1415" s="13">
        <f>tbl_pbp[[#This Row],[Thomas]]*tbl_pbp[[#This Row],[Impactful Play]]</f>
        <v>0</v>
      </c>
      <c r="AK1415" s="13" t="str">
        <f>VLOOKUP(tbl_pbp[[#This Row],[Play Saints Win % Increase]], tbl_impact[],3,TRUE)</f>
        <v>Smelly (worse than-5% -&gt; -10%)</v>
      </c>
    </row>
    <row r="1416" spans="1:37">
      <c r="A1416" s="1">
        <v>50</v>
      </c>
      <c r="B1416" s="5">
        <v>0.371</v>
      </c>
      <c r="C1416" t="s">
        <v>12164</v>
      </c>
      <c r="D1416">
        <v>0</v>
      </c>
      <c r="E1416">
        <v>0</v>
      </c>
      <c r="F1416">
        <v>2</v>
      </c>
      <c r="G1416">
        <v>3</v>
      </c>
      <c r="H1416">
        <v>10</v>
      </c>
      <c r="I1416">
        <v>14</v>
      </c>
      <c r="J1416">
        <v>16</v>
      </c>
      <c r="K1416" t="s">
        <v>29</v>
      </c>
      <c r="L1416">
        <v>3</v>
      </c>
      <c r="M1416">
        <v>84</v>
      </c>
      <c r="N1416" t="s">
        <v>12165</v>
      </c>
      <c r="O1416" t="s">
        <v>745</v>
      </c>
      <c r="P1416" t="s">
        <v>30</v>
      </c>
      <c r="Q1416" t="s">
        <v>31</v>
      </c>
      <c r="R1416" t="s">
        <v>32</v>
      </c>
      <c r="S1416" t="s">
        <v>280</v>
      </c>
      <c r="T1416" t="s">
        <v>162</v>
      </c>
      <c r="U1416" t="s">
        <v>12166</v>
      </c>
      <c r="V1416" t="s">
        <v>12050</v>
      </c>
      <c r="X1416" t="str">
        <f>VLOOKUP(pbp!V4166, games!$B$2:$R$40, 3, FALSE)</f>
        <v>2020-11-15T21:25Z</v>
      </c>
      <c r="Y1416">
        <f>VLOOKUP(1*V1416,NFLGames!$H$11:$H$555,1,FALSE)</f>
        <v>401127948</v>
      </c>
      <c r="Z1416">
        <f>VLOOKUP($Y1416, NFLGames!$H$11:$K$555,2,FALSE)</f>
        <v>2019</v>
      </c>
      <c r="AA1416">
        <f>VLOOKUP($Y1416, NFLGames!$H$11:$K$555,3,FALSE)</f>
        <v>10</v>
      </c>
      <c r="AB1416" s="6">
        <f>IF(A1417=0, 0, AH1417-tbl_pbp[[#This Row],[Saints Win %]])</f>
        <v>5.4999999999999993E-2</v>
      </c>
      <c r="AE1416">
        <f>ABS(tbl_pbp[[#This Row],[play.homeScore]]-tbl_pbp[[#This Row],[play.awayScore]])</f>
        <v>7</v>
      </c>
      <c r="AF1416">
        <f>IF(tbl_pbp[[#This Row],[Play Saints Win % Increase]]&gt;=$AF$4,1,0)</f>
        <v>0</v>
      </c>
      <c r="AG1416" t="str">
        <f>VLOOKUP(tbl_pbp[[#This Row],[gameId]], games!$B$2:$T$40, 9, FALSE)</f>
        <v>atlanta-falcons</v>
      </c>
      <c r="AH1416" s="5">
        <f>IF(tbl_pbp[[#This Row],[AwayTeam]] &lt;&gt; "new-orleans-saints", tbl_pbp[[#This Row],[homeWinPercentage]], 1-tbl_pbp[[#This Row],[homeWinPercentage]])</f>
        <v>0.371</v>
      </c>
      <c r="AI1416" s="13">
        <f>tbl_pbp[[#This Row],[Kamara]]*tbl_pbp[[#This Row],[Impactful Play]]</f>
        <v>0</v>
      </c>
      <c r="AJ1416" s="13">
        <f>tbl_pbp[[#This Row],[Thomas]]*tbl_pbp[[#This Row],[Impactful Play]]</f>
        <v>0</v>
      </c>
      <c r="AK1416" s="13" t="str">
        <f>VLOOKUP(tbl_pbp[[#This Row],[Play Saints Win % Increase]], tbl_impact[],3,TRUE)</f>
        <v>Perfumed (5 to + 10%)</v>
      </c>
    </row>
    <row r="1417" spans="1:37">
      <c r="A1417" s="1">
        <v>51</v>
      </c>
      <c r="B1417" s="5">
        <v>0.42599999999999999</v>
      </c>
      <c r="C1417" t="s">
        <v>12167</v>
      </c>
      <c r="D1417">
        <v>0</v>
      </c>
      <c r="E1417">
        <v>0</v>
      </c>
      <c r="F1417">
        <v>2</v>
      </c>
      <c r="G1417">
        <v>3</v>
      </c>
      <c r="H1417">
        <v>10</v>
      </c>
      <c r="I1417">
        <v>9</v>
      </c>
      <c r="J1417">
        <v>21</v>
      </c>
      <c r="K1417" t="s">
        <v>29</v>
      </c>
      <c r="L1417">
        <v>4</v>
      </c>
      <c r="M1417">
        <v>79</v>
      </c>
      <c r="N1417" t="s">
        <v>12168</v>
      </c>
      <c r="O1417" t="s">
        <v>4350</v>
      </c>
      <c r="P1417" t="s">
        <v>66</v>
      </c>
      <c r="Q1417" t="s">
        <v>67</v>
      </c>
      <c r="R1417" t="s">
        <v>68</v>
      </c>
      <c r="S1417" t="s">
        <v>183</v>
      </c>
      <c r="T1417" t="s">
        <v>268</v>
      </c>
      <c r="U1417" t="s">
        <v>12169</v>
      </c>
      <c r="V1417" t="s">
        <v>12050</v>
      </c>
      <c r="X1417" t="str">
        <f>VLOOKUP(pbp!V4167, games!$B$2:$R$40, 3, FALSE)</f>
        <v>2020-11-15T21:25Z</v>
      </c>
      <c r="Y1417">
        <f>VLOOKUP(1*V1417,NFLGames!$H$11:$H$555,1,FALSE)</f>
        <v>401127948</v>
      </c>
      <c r="Z1417">
        <f>VLOOKUP($Y1417, NFLGames!$H$11:$K$555,2,FALSE)</f>
        <v>2019</v>
      </c>
      <c r="AA1417">
        <f>VLOOKUP($Y1417, NFLGames!$H$11:$K$555,3,FALSE)</f>
        <v>10</v>
      </c>
      <c r="AB1417" s="6">
        <f>IF(A1418=0, 0, AH1418-tbl_pbp[[#This Row],[Saints Win %]])</f>
        <v>2.8000000000000025E-2</v>
      </c>
      <c r="AE1417">
        <f>ABS(tbl_pbp[[#This Row],[play.homeScore]]-tbl_pbp[[#This Row],[play.awayScore]])</f>
        <v>7</v>
      </c>
      <c r="AF1417">
        <f>IF(tbl_pbp[[#This Row],[Play Saints Win % Increase]]&gt;=$AF$4,1,0)</f>
        <v>0</v>
      </c>
      <c r="AG1417" t="str">
        <f>VLOOKUP(tbl_pbp[[#This Row],[gameId]], games!$B$2:$T$40, 9, FALSE)</f>
        <v>atlanta-falcons</v>
      </c>
      <c r="AH1417" s="5">
        <f>IF(tbl_pbp[[#This Row],[AwayTeam]] &lt;&gt; "new-orleans-saints", tbl_pbp[[#This Row],[homeWinPercentage]], 1-tbl_pbp[[#This Row],[homeWinPercentage]])</f>
        <v>0.42599999999999999</v>
      </c>
      <c r="AI1417" s="13">
        <f>tbl_pbp[[#This Row],[Kamara]]*tbl_pbp[[#This Row],[Impactful Play]]</f>
        <v>0</v>
      </c>
      <c r="AJ1417" s="13">
        <f>tbl_pbp[[#This Row],[Thomas]]*tbl_pbp[[#This Row],[Impactful Play]]</f>
        <v>0</v>
      </c>
      <c r="AK1417" s="13" t="str">
        <f>VLOOKUP(tbl_pbp[[#This Row],[Play Saints Win % Increase]], tbl_impact[],3,TRUE)</f>
        <v>Scented (0 to +5%)</v>
      </c>
    </row>
    <row r="1418" spans="1:37">
      <c r="A1418" s="1">
        <v>52</v>
      </c>
      <c r="B1418" s="5">
        <v>0.45400000000000001</v>
      </c>
      <c r="C1418" t="s">
        <v>12170</v>
      </c>
      <c r="D1418">
        <v>0</v>
      </c>
      <c r="E1418">
        <v>0</v>
      </c>
      <c r="F1418">
        <v>2</v>
      </c>
      <c r="G1418">
        <v>3</v>
      </c>
      <c r="H1418">
        <v>10</v>
      </c>
      <c r="I1418">
        <v>10</v>
      </c>
      <c r="J1418">
        <v>51</v>
      </c>
      <c r="K1418" t="s">
        <v>5211</v>
      </c>
      <c r="L1418">
        <v>1</v>
      </c>
      <c r="M1418">
        <v>51</v>
      </c>
      <c r="N1418" t="s">
        <v>12171</v>
      </c>
      <c r="O1418" t="s">
        <v>8838</v>
      </c>
      <c r="P1418" t="s">
        <v>45</v>
      </c>
      <c r="Q1418" t="s">
        <v>46</v>
      </c>
      <c r="R1418" t="s">
        <v>47</v>
      </c>
      <c r="S1418" t="s">
        <v>33</v>
      </c>
      <c r="T1418" t="s">
        <v>5675</v>
      </c>
      <c r="U1418" t="s">
        <v>5676</v>
      </c>
      <c r="V1418" t="s">
        <v>12050</v>
      </c>
      <c r="X1418" t="str">
        <f>VLOOKUP(pbp!V4168, games!$B$2:$R$40, 3, FALSE)</f>
        <v>2020-11-15T21:25Z</v>
      </c>
      <c r="Y1418">
        <f>VLOOKUP(1*V1418,NFLGames!$H$11:$H$555,1,FALSE)</f>
        <v>401127948</v>
      </c>
      <c r="Z1418">
        <f>VLOOKUP($Y1418, NFLGames!$H$11:$K$555,2,FALSE)</f>
        <v>2019</v>
      </c>
      <c r="AA1418">
        <f>VLOOKUP($Y1418, NFLGames!$H$11:$K$555,3,FALSE)</f>
        <v>10</v>
      </c>
      <c r="AB1418" s="6">
        <f>IF(A1419=0, 0, AH1419-tbl_pbp[[#This Row],[Saints Win %]])</f>
        <v>3.7999999999999978E-2</v>
      </c>
      <c r="AE1418">
        <f>ABS(tbl_pbp[[#This Row],[play.homeScore]]-tbl_pbp[[#This Row],[play.awayScore]])</f>
        <v>7</v>
      </c>
      <c r="AF1418">
        <f>IF(tbl_pbp[[#This Row],[Play Saints Win % Increase]]&gt;=$AF$4,1,0)</f>
        <v>0</v>
      </c>
      <c r="AG1418" t="str">
        <f>VLOOKUP(tbl_pbp[[#This Row],[gameId]], games!$B$2:$T$40, 9, FALSE)</f>
        <v>atlanta-falcons</v>
      </c>
      <c r="AH1418" s="5">
        <f>IF(tbl_pbp[[#This Row],[AwayTeam]] &lt;&gt; "new-orleans-saints", tbl_pbp[[#This Row],[homeWinPercentage]], 1-tbl_pbp[[#This Row],[homeWinPercentage]])</f>
        <v>0.45400000000000001</v>
      </c>
      <c r="AI1418" s="13">
        <f>tbl_pbp[[#This Row],[Kamara]]*tbl_pbp[[#This Row],[Impactful Play]]</f>
        <v>0</v>
      </c>
      <c r="AJ1418" s="13">
        <f>tbl_pbp[[#This Row],[Thomas]]*tbl_pbp[[#This Row],[Impactful Play]]</f>
        <v>0</v>
      </c>
      <c r="AK1418" s="13" t="str">
        <f>VLOOKUP(tbl_pbp[[#This Row],[Play Saints Win % Increase]], tbl_impact[],3,TRUE)</f>
        <v>Scented (0 to +5%)</v>
      </c>
    </row>
    <row r="1419" spans="1:37">
      <c r="A1419" s="1">
        <v>53</v>
      </c>
      <c r="B1419" s="5">
        <v>0.49199999999999999</v>
      </c>
      <c r="C1419" t="s">
        <v>12172</v>
      </c>
      <c r="D1419">
        <v>0</v>
      </c>
      <c r="E1419">
        <v>0</v>
      </c>
      <c r="F1419">
        <v>2</v>
      </c>
      <c r="G1419">
        <v>3</v>
      </c>
      <c r="H1419">
        <v>10</v>
      </c>
      <c r="I1419">
        <v>8</v>
      </c>
      <c r="J1419">
        <v>49</v>
      </c>
      <c r="K1419" t="s">
        <v>5211</v>
      </c>
      <c r="L1419">
        <v>2</v>
      </c>
      <c r="M1419">
        <v>49</v>
      </c>
      <c r="N1419" t="s">
        <v>12173</v>
      </c>
      <c r="O1419" t="s">
        <v>3067</v>
      </c>
      <c r="P1419" t="s">
        <v>94</v>
      </c>
      <c r="Q1419" t="s">
        <v>95</v>
      </c>
      <c r="R1419" t="s">
        <v>96</v>
      </c>
      <c r="S1419" t="s">
        <v>73</v>
      </c>
      <c r="T1419" t="s">
        <v>493</v>
      </c>
      <c r="U1419" t="s">
        <v>5625</v>
      </c>
      <c r="V1419" t="s">
        <v>12050</v>
      </c>
      <c r="X1419" t="str">
        <f>VLOOKUP(pbp!V4169, games!$B$2:$R$40, 3, FALSE)</f>
        <v>2020-11-15T21:25Z</v>
      </c>
      <c r="Y1419">
        <f>VLOOKUP(1*V1419,NFLGames!$H$11:$H$555,1,FALSE)</f>
        <v>401127948</v>
      </c>
      <c r="Z1419">
        <f>VLOOKUP($Y1419, NFLGames!$H$11:$K$555,2,FALSE)</f>
        <v>2019</v>
      </c>
      <c r="AA1419">
        <f>VLOOKUP($Y1419, NFLGames!$H$11:$K$555,3,FALSE)</f>
        <v>10</v>
      </c>
      <c r="AB1419" s="6">
        <f>IF(A1420=0, 0, AH1420-tbl_pbp[[#This Row],[Saints Win %]])</f>
        <v>-2.1000000000000019E-2</v>
      </c>
      <c r="AE1419">
        <f>ABS(tbl_pbp[[#This Row],[play.homeScore]]-tbl_pbp[[#This Row],[play.awayScore]])</f>
        <v>7</v>
      </c>
      <c r="AF1419">
        <f>IF(tbl_pbp[[#This Row],[Play Saints Win % Increase]]&gt;=$AF$4,1,0)</f>
        <v>0</v>
      </c>
      <c r="AG1419" t="str">
        <f>VLOOKUP(tbl_pbp[[#This Row],[gameId]], games!$B$2:$T$40, 9, FALSE)</f>
        <v>atlanta-falcons</v>
      </c>
      <c r="AH1419" s="5">
        <f>IF(tbl_pbp[[#This Row],[AwayTeam]] &lt;&gt; "new-orleans-saints", tbl_pbp[[#This Row],[homeWinPercentage]], 1-tbl_pbp[[#This Row],[homeWinPercentage]])</f>
        <v>0.49199999999999999</v>
      </c>
      <c r="AI1419" s="13">
        <f>tbl_pbp[[#This Row],[Kamara]]*tbl_pbp[[#This Row],[Impactful Play]]</f>
        <v>0</v>
      </c>
      <c r="AJ1419" s="13">
        <f>tbl_pbp[[#This Row],[Thomas]]*tbl_pbp[[#This Row],[Impactful Play]]</f>
        <v>0</v>
      </c>
      <c r="AK1419" s="13" t="str">
        <f>VLOOKUP(tbl_pbp[[#This Row],[Play Saints Win % Increase]], tbl_impact[],3,TRUE)</f>
        <v>Bad (0 to -5%)</v>
      </c>
    </row>
    <row r="1420" spans="1:37">
      <c r="A1420" s="1">
        <v>54</v>
      </c>
      <c r="B1420" s="5">
        <v>0.47099999999999997</v>
      </c>
      <c r="C1420" t="s">
        <v>12174</v>
      </c>
      <c r="D1420">
        <v>0</v>
      </c>
      <c r="E1420">
        <v>0</v>
      </c>
      <c r="F1420">
        <v>2</v>
      </c>
      <c r="G1420">
        <v>3</v>
      </c>
      <c r="H1420">
        <v>10</v>
      </c>
      <c r="I1420">
        <v>18</v>
      </c>
      <c r="J1420">
        <v>59</v>
      </c>
      <c r="K1420" t="s">
        <v>5211</v>
      </c>
      <c r="L1420">
        <v>2</v>
      </c>
      <c r="M1420">
        <v>59</v>
      </c>
      <c r="N1420" t="s">
        <v>12175</v>
      </c>
      <c r="O1420" t="s">
        <v>3597</v>
      </c>
      <c r="P1420" t="s">
        <v>30</v>
      </c>
      <c r="Q1420" t="s">
        <v>31</v>
      </c>
      <c r="R1420" t="s">
        <v>32</v>
      </c>
      <c r="S1420" t="s">
        <v>1906</v>
      </c>
      <c r="T1420" t="s">
        <v>5276</v>
      </c>
      <c r="U1420" t="s">
        <v>12176</v>
      </c>
      <c r="V1420" t="s">
        <v>12050</v>
      </c>
      <c r="X1420" t="str">
        <f>VLOOKUP(pbp!V4170, games!$B$2:$R$40, 3, FALSE)</f>
        <v>2020-11-15T21:25Z</v>
      </c>
      <c r="Y1420">
        <f>VLOOKUP(1*V1420,NFLGames!$H$11:$H$555,1,FALSE)</f>
        <v>401127948</v>
      </c>
      <c r="Z1420">
        <f>VLOOKUP($Y1420, NFLGames!$H$11:$K$555,2,FALSE)</f>
        <v>2019</v>
      </c>
      <c r="AA1420">
        <f>VLOOKUP($Y1420, NFLGames!$H$11:$K$555,3,FALSE)</f>
        <v>10</v>
      </c>
      <c r="AB1420" s="6">
        <f>IF(A1421=0, 0, AH1421-tbl_pbp[[#This Row],[Saints Win %]])</f>
        <v>2.8000000000000025E-2</v>
      </c>
      <c r="AE1420">
        <f>ABS(tbl_pbp[[#This Row],[play.homeScore]]-tbl_pbp[[#This Row],[play.awayScore]])</f>
        <v>7</v>
      </c>
      <c r="AF1420">
        <f>IF(tbl_pbp[[#This Row],[Play Saints Win % Increase]]&gt;=$AF$4,1,0)</f>
        <v>0</v>
      </c>
      <c r="AG1420" t="str">
        <f>VLOOKUP(tbl_pbp[[#This Row],[gameId]], games!$B$2:$T$40, 9, FALSE)</f>
        <v>atlanta-falcons</v>
      </c>
      <c r="AH1420" s="5">
        <f>IF(tbl_pbp[[#This Row],[AwayTeam]] &lt;&gt; "new-orleans-saints", tbl_pbp[[#This Row],[homeWinPercentage]], 1-tbl_pbp[[#This Row],[homeWinPercentage]])</f>
        <v>0.47099999999999997</v>
      </c>
      <c r="AI1420" s="13">
        <f>tbl_pbp[[#This Row],[Kamara]]*tbl_pbp[[#This Row],[Impactful Play]]</f>
        <v>0</v>
      </c>
      <c r="AJ1420" s="13">
        <f>tbl_pbp[[#This Row],[Thomas]]*tbl_pbp[[#This Row],[Impactful Play]]</f>
        <v>0</v>
      </c>
      <c r="AK1420" s="13" t="str">
        <f>VLOOKUP(tbl_pbp[[#This Row],[Play Saints Win % Increase]], tbl_impact[],3,TRUE)</f>
        <v>Scented (0 to +5%)</v>
      </c>
    </row>
    <row r="1421" spans="1:37">
      <c r="A1421" s="1">
        <v>55</v>
      </c>
      <c r="B1421" s="5">
        <v>0.499</v>
      </c>
      <c r="C1421" t="s">
        <v>12177</v>
      </c>
      <c r="D1421">
        <v>0</v>
      </c>
      <c r="E1421">
        <v>0</v>
      </c>
      <c r="F1421">
        <v>2</v>
      </c>
      <c r="G1421">
        <v>3</v>
      </c>
      <c r="H1421">
        <v>10</v>
      </c>
      <c r="I1421">
        <v>9</v>
      </c>
      <c r="J1421">
        <v>50</v>
      </c>
      <c r="K1421" t="s">
        <v>5211</v>
      </c>
      <c r="L1421">
        <v>3</v>
      </c>
      <c r="M1421">
        <v>50</v>
      </c>
      <c r="N1421" t="s">
        <v>12178</v>
      </c>
      <c r="O1421" t="s">
        <v>2422</v>
      </c>
      <c r="P1421" t="s">
        <v>30</v>
      </c>
      <c r="Q1421" t="s">
        <v>31</v>
      </c>
      <c r="R1421" t="s">
        <v>32</v>
      </c>
      <c r="S1421" t="s">
        <v>139</v>
      </c>
      <c r="T1421" t="s">
        <v>226</v>
      </c>
      <c r="U1421" t="s">
        <v>1654</v>
      </c>
      <c r="V1421" t="s">
        <v>12050</v>
      </c>
      <c r="X1421" t="str">
        <f>VLOOKUP(pbp!V4171, games!$B$2:$R$40, 3, FALSE)</f>
        <v>2020-11-15T21:25Z</v>
      </c>
      <c r="Y1421">
        <f>VLOOKUP(1*V1421,NFLGames!$H$11:$H$555,1,FALSE)</f>
        <v>401127948</v>
      </c>
      <c r="Z1421">
        <f>VLOOKUP($Y1421, NFLGames!$H$11:$K$555,2,FALSE)</f>
        <v>2019</v>
      </c>
      <c r="AA1421">
        <f>VLOOKUP($Y1421, NFLGames!$H$11:$K$555,3,FALSE)</f>
        <v>10</v>
      </c>
      <c r="AB1421" s="6">
        <f>IF(A1422=0, 0, AH1422-tbl_pbp[[#This Row],[Saints Win %]])</f>
        <v>-2.0000000000000018E-2</v>
      </c>
      <c r="AE1421">
        <f>ABS(tbl_pbp[[#This Row],[play.homeScore]]-tbl_pbp[[#This Row],[play.awayScore]])</f>
        <v>7</v>
      </c>
      <c r="AF1421">
        <f>IF(tbl_pbp[[#This Row],[Play Saints Win % Increase]]&gt;=$AF$4,1,0)</f>
        <v>0</v>
      </c>
      <c r="AG1421" t="str">
        <f>VLOOKUP(tbl_pbp[[#This Row],[gameId]], games!$B$2:$T$40, 9, FALSE)</f>
        <v>atlanta-falcons</v>
      </c>
      <c r="AH1421" s="5">
        <f>IF(tbl_pbp[[#This Row],[AwayTeam]] &lt;&gt; "new-orleans-saints", tbl_pbp[[#This Row],[homeWinPercentage]], 1-tbl_pbp[[#This Row],[homeWinPercentage]])</f>
        <v>0.499</v>
      </c>
      <c r="AI1421" s="13">
        <f>tbl_pbp[[#This Row],[Kamara]]*tbl_pbp[[#This Row],[Impactful Play]]</f>
        <v>0</v>
      </c>
      <c r="AJ1421" s="13">
        <f>tbl_pbp[[#This Row],[Thomas]]*tbl_pbp[[#This Row],[Impactful Play]]</f>
        <v>0</v>
      </c>
      <c r="AK1421" s="13" t="str">
        <f>VLOOKUP(tbl_pbp[[#This Row],[Play Saints Win % Increase]], tbl_impact[],3,TRUE)</f>
        <v>Bad (0 to -5%)</v>
      </c>
    </row>
    <row r="1422" spans="1:37">
      <c r="A1422" s="1">
        <v>56</v>
      </c>
      <c r="B1422" s="5">
        <v>0.47899999999999998</v>
      </c>
      <c r="C1422" t="s">
        <v>12179</v>
      </c>
      <c r="D1422">
        <v>0</v>
      </c>
      <c r="E1422">
        <v>0</v>
      </c>
      <c r="F1422">
        <v>2</v>
      </c>
      <c r="G1422">
        <v>3</v>
      </c>
      <c r="H1422">
        <v>10</v>
      </c>
      <c r="I1422">
        <v>6</v>
      </c>
      <c r="J1422">
        <v>47</v>
      </c>
      <c r="K1422" t="s">
        <v>5211</v>
      </c>
      <c r="L1422">
        <v>4</v>
      </c>
      <c r="M1422">
        <v>47</v>
      </c>
      <c r="N1422" t="s">
        <v>12180</v>
      </c>
      <c r="O1422" t="s">
        <v>1088</v>
      </c>
      <c r="P1422" t="s">
        <v>66</v>
      </c>
      <c r="Q1422" t="s">
        <v>67</v>
      </c>
      <c r="R1422" t="s">
        <v>68</v>
      </c>
      <c r="S1422" t="s">
        <v>2164</v>
      </c>
      <c r="T1422" t="s">
        <v>2150</v>
      </c>
      <c r="U1422" t="s">
        <v>12181</v>
      </c>
      <c r="V1422" t="s">
        <v>12050</v>
      </c>
      <c r="X1422" t="str">
        <f>VLOOKUP(pbp!V4172, games!$B$2:$R$40, 3, FALSE)</f>
        <v>2020-11-15T21:25Z</v>
      </c>
      <c r="Y1422">
        <f>VLOOKUP(1*V1422,NFLGames!$H$11:$H$555,1,FALSE)</f>
        <v>401127948</v>
      </c>
      <c r="Z1422">
        <f>VLOOKUP($Y1422, NFLGames!$H$11:$K$555,2,FALSE)</f>
        <v>2019</v>
      </c>
      <c r="AA1422">
        <f>VLOOKUP($Y1422, NFLGames!$H$11:$K$555,3,FALSE)</f>
        <v>10</v>
      </c>
      <c r="AB1422" s="6">
        <f>IF(A1423=0, 0, AH1423-tbl_pbp[[#This Row],[Saints Win %]])</f>
        <v>2.5000000000000022E-2</v>
      </c>
      <c r="AE1422">
        <f>ABS(tbl_pbp[[#This Row],[play.homeScore]]-tbl_pbp[[#This Row],[play.awayScore]])</f>
        <v>7</v>
      </c>
      <c r="AF1422">
        <f>IF(tbl_pbp[[#This Row],[Play Saints Win % Increase]]&gt;=$AF$4,1,0)</f>
        <v>0</v>
      </c>
      <c r="AG1422" t="str">
        <f>VLOOKUP(tbl_pbp[[#This Row],[gameId]], games!$B$2:$T$40, 9, FALSE)</f>
        <v>atlanta-falcons</v>
      </c>
      <c r="AH1422" s="5">
        <f>IF(tbl_pbp[[#This Row],[AwayTeam]] &lt;&gt; "new-orleans-saints", tbl_pbp[[#This Row],[homeWinPercentage]], 1-tbl_pbp[[#This Row],[homeWinPercentage]])</f>
        <v>0.47899999999999998</v>
      </c>
      <c r="AI1422" s="13">
        <f>tbl_pbp[[#This Row],[Kamara]]*tbl_pbp[[#This Row],[Impactful Play]]</f>
        <v>0</v>
      </c>
      <c r="AJ1422" s="13">
        <f>tbl_pbp[[#This Row],[Thomas]]*tbl_pbp[[#This Row],[Impactful Play]]</f>
        <v>0</v>
      </c>
      <c r="AK1422" s="13" t="str">
        <f>VLOOKUP(tbl_pbp[[#This Row],[Play Saints Win % Increase]], tbl_impact[],3,TRUE)</f>
        <v>Scented (0 to +5%)</v>
      </c>
    </row>
    <row r="1423" spans="1:37">
      <c r="A1423" s="1">
        <v>57</v>
      </c>
      <c r="B1423" s="5">
        <v>0.504</v>
      </c>
      <c r="C1423" t="s">
        <v>12182</v>
      </c>
      <c r="D1423">
        <v>0</v>
      </c>
      <c r="E1423">
        <v>0</v>
      </c>
      <c r="F1423">
        <v>2</v>
      </c>
      <c r="G1423">
        <v>3</v>
      </c>
      <c r="H1423">
        <v>10</v>
      </c>
      <c r="I1423">
        <v>10</v>
      </c>
      <c r="J1423">
        <v>10</v>
      </c>
      <c r="K1423" t="s">
        <v>29</v>
      </c>
      <c r="L1423">
        <v>1</v>
      </c>
      <c r="M1423">
        <v>90</v>
      </c>
      <c r="N1423" t="s">
        <v>12183</v>
      </c>
      <c r="O1423" t="s">
        <v>1819</v>
      </c>
      <c r="P1423" t="s">
        <v>30</v>
      </c>
      <c r="Q1423" t="s">
        <v>31</v>
      </c>
      <c r="R1423" t="s">
        <v>32</v>
      </c>
      <c r="S1423" t="s">
        <v>33</v>
      </c>
      <c r="T1423" t="s">
        <v>179</v>
      </c>
      <c r="U1423" t="s">
        <v>6452</v>
      </c>
      <c r="V1423" t="s">
        <v>12050</v>
      </c>
      <c r="X1423" t="str">
        <f>VLOOKUP(pbp!V4173, games!$B$2:$R$40, 3, FALSE)</f>
        <v>2020-11-15T21:25Z</v>
      </c>
      <c r="Y1423">
        <f>VLOOKUP(1*V1423,NFLGames!$H$11:$H$555,1,FALSE)</f>
        <v>401127948</v>
      </c>
      <c r="Z1423">
        <f>VLOOKUP($Y1423, NFLGames!$H$11:$K$555,2,FALSE)</f>
        <v>2019</v>
      </c>
      <c r="AA1423">
        <f>VLOOKUP($Y1423, NFLGames!$H$11:$K$555,3,FALSE)</f>
        <v>10</v>
      </c>
      <c r="AB1423" s="6">
        <f>IF(A1424=0, 0, AH1424-tbl_pbp[[#This Row],[Saints Win %]])</f>
        <v>-8.0000000000000071E-3</v>
      </c>
      <c r="AD1423">
        <v>1</v>
      </c>
      <c r="AE1423">
        <f>ABS(tbl_pbp[[#This Row],[play.homeScore]]-tbl_pbp[[#This Row],[play.awayScore]])</f>
        <v>7</v>
      </c>
      <c r="AF1423">
        <f>IF(tbl_pbp[[#This Row],[Play Saints Win % Increase]]&gt;=$AF$4,1,0)</f>
        <v>0</v>
      </c>
      <c r="AG1423" t="str">
        <f>VLOOKUP(tbl_pbp[[#This Row],[gameId]], games!$B$2:$T$40, 9, FALSE)</f>
        <v>atlanta-falcons</v>
      </c>
      <c r="AH1423" s="5">
        <f>IF(tbl_pbp[[#This Row],[AwayTeam]] &lt;&gt; "new-orleans-saints", tbl_pbp[[#This Row],[homeWinPercentage]], 1-tbl_pbp[[#This Row],[homeWinPercentage]])</f>
        <v>0.504</v>
      </c>
      <c r="AI1423" s="13">
        <f>tbl_pbp[[#This Row],[Kamara]]*tbl_pbp[[#This Row],[Impactful Play]]</f>
        <v>0</v>
      </c>
      <c r="AJ1423" s="13">
        <f>tbl_pbp[[#This Row],[Thomas]]*tbl_pbp[[#This Row],[Impactful Play]]</f>
        <v>0</v>
      </c>
      <c r="AK1423" s="13" t="str">
        <f>VLOOKUP(tbl_pbp[[#This Row],[Play Saints Win % Increase]], tbl_impact[],3,TRUE)</f>
        <v>Bad (0 to -5%)</v>
      </c>
    </row>
    <row r="1424" spans="1:37">
      <c r="A1424" s="1">
        <v>58</v>
      </c>
      <c r="B1424" s="5">
        <v>0.496</v>
      </c>
      <c r="C1424" t="s">
        <v>12184</v>
      </c>
      <c r="D1424">
        <v>0</v>
      </c>
      <c r="E1424">
        <v>0</v>
      </c>
      <c r="F1424">
        <v>2</v>
      </c>
      <c r="G1424">
        <v>3</v>
      </c>
      <c r="H1424">
        <v>10</v>
      </c>
      <c r="I1424">
        <v>1</v>
      </c>
      <c r="J1424">
        <v>19</v>
      </c>
      <c r="K1424" t="s">
        <v>29</v>
      </c>
      <c r="L1424">
        <v>2</v>
      </c>
      <c r="M1424">
        <v>81</v>
      </c>
      <c r="N1424" t="s">
        <v>12185</v>
      </c>
      <c r="O1424" t="s">
        <v>203</v>
      </c>
      <c r="P1424" t="s">
        <v>45</v>
      </c>
      <c r="Q1424" t="s">
        <v>46</v>
      </c>
      <c r="R1424" t="s">
        <v>47</v>
      </c>
      <c r="S1424" t="s">
        <v>83</v>
      </c>
      <c r="T1424" t="s">
        <v>363</v>
      </c>
      <c r="U1424" t="s">
        <v>7837</v>
      </c>
      <c r="V1424" t="s">
        <v>12050</v>
      </c>
      <c r="X1424" t="str">
        <f>VLOOKUP(pbp!V4174, games!$B$2:$R$40, 3, FALSE)</f>
        <v>2020-11-15T21:25Z</v>
      </c>
      <c r="Y1424">
        <f>VLOOKUP(1*V1424,NFLGames!$H$11:$H$555,1,FALSE)</f>
        <v>401127948</v>
      </c>
      <c r="Z1424">
        <f>VLOOKUP($Y1424, NFLGames!$H$11:$K$555,2,FALSE)</f>
        <v>2019</v>
      </c>
      <c r="AA1424">
        <f>VLOOKUP($Y1424, NFLGames!$H$11:$K$555,3,FALSE)</f>
        <v>10</v>
      </c>
      <c r="AB1424" s="6">
        <f>IF(A1425=0, 0, AH1425-tbl_pbp[[#This Row],[Saints Win %]])</f>
        <v>2.0000000000000018E-2</v>
      </c>
      <c r="AE1424">
        <f>ABS(tbl_pbp[[#This Row],[play.homeScore]]-tbl_pbp[[#This Row],[play.awayScore]])</f>
        <v>7</v>
      </c>
      <c r="AF1424">
        <f>IF(tbl_pbp[[#This Row],[Play Saints Win % Increase]]&gt;=$AF$4,1,0)</f>
        <v>0</v>
      </c>
      <c r="AG1424" t="str">
        <f>VLOOKUP(tbl_pbp[[#This Row],[gameId]], games!$B$2:$T$40, 9, FALSE)</f>
        <v>atlanta-falcons</v>
      </c>
      <c r="AH1424" s="5">
        <f>IF(tbl_pbp[[#This Row],[AwayTeam]] &lt;&gt; "new-orleans-saints", tbl_pbp[[#This Row],[homeWinPercentage]], 1-tbl_pbp[[#This Row],[homeWinPercentage]])</f>
        <v>0.496</v>
      </c>
      <c r="AI1424" s="13">
        <f>tbl_pbp[[#This Row],[Kamara]]*tbl_pbp[[#This Row],[Impactful Play]]</f>
        <v>0</v>
      </c>
      <c r="AJ1424" s="13">
        <f>tbl_pbp[[#This Row],[Thomas]]*tbl_pbp[[#This Row],[Impactful Play]]</f>
        <v>0</v>
      </c>
      <c r="AK1424" s="13" t="str">
        <f>VLOOKUP(tbl_pbp[[#This Row],[Play Saints Win % Increase]], tbl_impact[],3,TRUE)</f>
        <v>Scented (0 to +5%)</v>
      </c>
    </row>
    <row r="1425" spans="1:37">
      <c r="A1425" s="1">
        <v>59</v>
      </c>
      <c r="B1425" s="5">
        <v>0.51600000000000001</v>
      </c>
      <c r="C1425" t="s">
        <v>12186</v>
      </c>
      <c r="D1425">
        <v>0</v>
      </c>
      <c r="E1425">
        <v>0</v>
      </c>
      <c r="F1425">
        <v>2</v>
      </c>
      <c r="G1425">
        <v>3</v>
      </c>
      <c r="H1425">
        <v>10</v>
      </c>
      <c r="I1425">
        <v>10</v>
      </c>
      <c r="J1425">
        <v>22</v>
      </c>
      <c r="K1425" t="s">
        <v>29</v>
      </c>
      <c r="L1425">
        <v>1</v>
      </c>
      <c r="M1425">
        <v>78</v>
      </c>
      <c r="N1425" t="s">
        <v>12187</v>
      </c>
      <c r="O1425" t="s">
        <v>5793</v>
      </c>
      <c r="P1425" t="s">
        <v>30</v>
      </c>
      <c r="Q1425" t="s">
        <v>31</v>
      </c>
      <c r="R1425" t="s">
        <v>32</v>
      </c>
      <c r="S1425" t="s">
        <v>33</v>
      </c>
      <c r="T1425" t="s">
        <v>1257</v>
      </c>
      <c r="U1425" t="s">
        <v>1258</v>
      </c>
      <c r="V1425" t="s">
        <v>12050</v>
      </c>
      <c r="X1425" t="str">
        <f>VLOOKUP(pbp!V4175, games!$B$2:$R$40, 3, FALSE)</f>
        <v>2020-11-15T21:25Z</v>
      </c>
      <c r="Y1425">
        <f>VLOOKUP(1*V1425,NFLGames!$H$11:$H$555,1,FALSE)</f>
        <v>401127948</v>
      </c>
      <c r="Z1425">
        <f>VLOOKUP($Y1425, NFLGames!$H$11:$K$555,2,FALSE)</f>
        <v>2019</v>
      </c>
      <c r="AA1425">
        <f>VLOOKUP($Y1425, NFLGames!$H$11:$K$555,3,FALSE)</f>
        <v>10</v>
      </c>
      <c r="AB1425" s="6">
        <f>IF(A1426=0, 0, AH1426-tbl_pbp[[#This Row],[Saints Win %]])</f>
        <v>-4.0000000000000036E-2</v>
      </c>
      <c r="AD1425">
        <v>1</v>
      </c>
      <c r="AE1425">
        <f>ABS(tbl_pbp[[#This Row],[play.homeScore]]-tbl_pbp[[#This Row],[play.awayScore]])</f>
        <v>7</v>
      </c>
      <c r="AF1425">
        <f>IF(tbl_pbp[[#This Row],[Play Saints Win % Increase]]&gt;=$AF$4,1,0)</f>
        <v>0</v>
      </c>
      <c r="AG1425" t="str">
        <f>VLOOKUP(tbl_pbp[[#This Row],[gameId]], games!$B$2:$T$40, 9, FALSE)</f>
        <v>atlanta-falcons</v>
      </c>
      <c r="AH1425" s="5">
        <f>IF(tbl_pbp[[#This Row],[AwayTeam]] &lt;&gt; "new-orleans-saints", tbl_pbp[[#This Row],[homeWinPercentage]], 1-tbl_pbp[[#This Row],[homeWinPercentage]])</f>
        <v>0.51600000000000001</v>
      </c>
      <c r="AI1425" s="13">
        <f>tbl_pbp[[#This Row],[Kamara]]*tbl_pbp[[#This Row],[Impactful Play]]</f>
        <v>0</v>
      </c>
      <c r="AJ1425" s="13">
        <f>tbl_pbp[[#This Row],[Thomas]]*tbl_pbp[[#This Row],[Impactful Play]]</f>
        <v>0</v>
      </c>
      <c r="AK1425" s="13" t="str">
        <f>VLOOKUP(tbl_pbp[[#This Row],[Play Saints Win % Increase]], tbl_impact[],3,TRUE)</f>
        <v>Bad (0 to -5%)</v>
      </c>
    </row>
    <row r="1426" spans="1:37">
      <c r="A1426" s="1">
        <v>60</v>
      </c>
      <c r="B1426" s="5">
        <v>0.47599999999999998</v>
      </c>
      <c r="C1426" t="s">
        <v>12188</v>
      </c>
      <c r="D1426">
        <v>0</v>
      </c>
      <c r="E1426">
        <v>0</v>
      </c>
      <c r="F1426">
        <v>2</v>
      </c>
      <c r="G1426">
        <v>3</v>
      </c>
      <c r="H1426">
        <v>10</v>
      </c>
      <c r="I1426">
        <v>10</v>
      </c>
      <c r="J1426">
        <v>36</v>
      </c>
      <c r="K1426" t="s">
        <v>29</v>
      </c>
      <c r="L1426">
        <v>1</v>
      </c>
      <c r="M1426">
        <v>64</v>
      </c>
      <c r="N1426" t="s">
        <v>12189</v>
      </c>
      <c r="O1426" t="s">
        <v>6324</v>
      </c>
      <c r="P1426" t="s">
        <v>30</v>
      </c>
      <c r="Q1426" t="s">
        <v>31</v>
      </c>
      <c r="R1426" t="s">
        <v>32</v>
      </c>
      <c r="S1426" t="s">
        <v>33</v>
      </c>
      <c r="T1426" t="s">
        <v>296</v>
      </c>
      <c r="U1426" t="s">
        <v>297</v>
      </c>
      <c r="V1426" t="s">
        <v>12050</v>
      </c>
      <c r="X1426" t="str">
        <f>VLOOKUP(pbp!V4176, games!$B$2:$R$40, 3, FALSE)</f>
        <v>2020-11-15T21:25Z</v>
      </c>
      <c r="Y1426">
        <f>VLOOKUP(1*V1426,NFLGames!$H$11:$H$555,1,FALSE)</f>
        <v>401127948</v>
      </c>
      <c r="Z1426">
        <f>VLOOKUP($Y1426, NFLGames!$H$11:$K$555,2,FALSE)</f>
        <v>2019</v>
      </c>
      <c r="AA1426">
        <f>VLOOKUP($Y1426, NFLGames!$H$11:$K$555,3,FALSE)</f>
        <v>10</v>
      </c>
      <c r="AB1426" s="6">
        <f>IF(A1427=0, 0, AH1427-tbl_pbp[[#This Row],[Saints Win %]])</f>
        <v>1.0000000000000009E-2</v>
      </c>
      <c r="AE1426">
        <f>ABS(tbl_pbp[[#This Row],[play.homeScore]]-tbl_pbp[[#This Row],[play.awayScore]])</f>
        <v>7</v>
      </c>
      <c r="AF1426">
        <f>IF(tbl_pbp[[#This Row],[Play Saints Win % Increase]]&gt;=$AF$4,1,0)</f>
        <v>0</v>
      </c>
      <c r="AG1426" t="str">
        <f>VLOOKUP(tbl_pbp[[#This Row],[gameId]], games!$B$2:$T$40, 9, FALSE)</f>
        <v>atlanta-falcons</v>
      </c>
      <c r="AH1426" s="5">
        <f>IF(tbl_pbp[[#This Row],[AwayTeam]] &lt;&gt; "new-orleans-saints", tbl_pbp[[#This Row],[homeWinPercentage]], 1-tbl_pbp[[#This Row],[homeWinPercentage]])</f>
        <v>0.47599999999999998</v>
      </c>
      <c r="AI1426" s="13">
        <f>tbl_pbp[[#This Row],[Kamara]]*tbl_pbp[[#This Row],[Impactful Play]]</f>
        <v>0</v>
      </c>
      <c r="AJ1426" s="13">
        <f>tbl_pbp[[#This Row],[Thomas]]*tbl_pbp[[#This Row],[Impactful Play]]</f>
        <v>0</v>
      </c>
      <c r="AK1426" s="13" t="str">
        <f>VLOOKUP(tbl_pbp[[#This Row],[Play Saints Win % Increase]], tbl_impact[],3,TRUE)</f>
        <v>Scented (0 to +5%)</v>
      </c>
    </row>
    <row r="1427" spans="1:37">
      <c r="A1427" s="1">
        <v>61</v>
      </c>
      <c r="B1427" s="5">
        <v>0.48599999999999999</v>
      </c>
      <c r="C1427" t="s">
        <v>12190</v>
      </c>
      <c r="D1427">
        <v>0</v>
      </c>
      <c r="E1427">
        <v>0</v>
      </c>
      <c r="F1427">
        <v>2</v>
      </c>
      <c r="G1427">
        <v>3</v>
      </c>
      <c r="H1427">
        <v>10</v>
      </c>
      <c r="I1427">
        <v>10</v>
      </c>
      <c r="J1427">
        <v>36</v>
      </c>
      <c r="K1427" t="s">
        <v>29</v>
      </c>
      <c r="L1427">
        <v>2</v>
      </c>
      <c r="M1427">
        <v>64</v>
      </c>
      <c r="N1427" t="s">
        <v>12191</v>
      </c>
      <c r="O1427" t="s">
        <v>2440</v>
      </c>
      <c r="P1427" t="s">
        <v>45</v>
      </c>
      <c r="Q1427" t="s">
        <v>46</v>
      </c>
      <c r="R1427" t="s">
        <v>47</v>
      </c>
      <c r="S1427" t="s">
        <v>120</v>
      </c>
      <c r="T1427" t="s">
        <v>296</v>
      </c>
      <c r="U1427" t="s">
        <v>910</v>
      </c>
      <c r="V1427" t="s">
        <v>12050</v>
      </c>
      <c r="X1427" t="str">
        <f>VLOOKUP(pbp!V4177, games!$B$2:$R$40, 3, FALSE)</f>
        <v>2020-11-15T21:25Z</v>
      </c>
      <c r="Y1427">
        <f>VLOOKUP(1*V1427,NFLGames!$H$11:$H$555,1,FALSE)</f>
        <v>401127948</v>
      </c>
      <c r="Z1427">
        <f>VLOOKUP($Y1427, NFLGames!$H$11:$K$555,2,FALSE)</f>
        <v>2019</v>
      </c>
      <c r="AA1427">
        <f>VLOOKUP($Y1427, NFLGames!$H$11:$K$555,3,FALSE)</f>
        <v>10</v>
      </c>
      <c r="AB1427" s="6">
        <f>IF(A1428=0, 0, AH1428-tbl_pbp[[#This Row],[Saints Win %]])</f>
        <v>-7.5000000000000011E-2</v>
      </c>
      <c r="AE1427">
        <f>ABS(tbl_pbp[[#This Row],[play.homeScore]]-tbl_pbp[[#This Row],[play.awayScore]])</f>
        <v>7</v>
      </c>
      <c r="AF1427">
        <f>IF(tbl_pbp[[#This Row],[Play Saints Win % Increase]]&gt;=$AF$4,1,0)</f>
        <v>0</v>
      </c>
      <c r="AG1427" t="str">
        <f>VLOOKUP(tbl_pbp[[#This Row],[gameId]], games!$B$2:$T$40, 9, FALSE)</f>
        <v>atlanta-falcons</v>
      </c>
      <c r="AH1427" s="5">
        <f>IF(tbl_pbp[[#This Row],[AwayTeam]] &lt;&gt; "new-orleans-saints", tbl_pbp[[#This Row],[homeWinPercentage]], 1-tbl_pbp[[#This Row],[homeWinPercentage]])</f>
        <v>0.48599999999999999</v>
      </c>
      <c r="AI1427" s="13">
        <f>tbl_pbp[[#This Row],[Kamara]]*tbl_pbp[[#This Row],[Impactful Play]]</f>
        <v>0</v>
      </c>
      <c r="AJ1427" s="13">
        <f>tbl_pbp[[#This Row],[Thomas]]*tbl_pbp[[#This Row],[Impactful Play]]</f>
        <v>0</v>
      </c>
      <c r="AK1427" s="13" t="str">
        <f>VLOOKUP(tbl_pbp[[#This Row],[Play Saints Win % Increase]], tbl_impact[],3,TRUE)</f>
        <v>Smelly (worse than-5% -&gt; -10%)</v>
      </c>
    </row>
    <row r="1428" spans="1:37">
      <c r="A1428" s="1">
        <v>62</v>
      </c>
      <c r="B1428" s="5">
        <v>0.41099999999999998</v>
      </c>
      <c r="C1428" t="s">
        <v>12192</v>
      </c>
      <c r="D1428">
        <v>0</v>
      </c>
      <c r="E1428">
        <v>0</v>
      </c>
      <c r="F1428">
        <v>2</v>
      </c>
      <c r="G1428">
        <v>3</v>
      </c>
      <c r="H1428">
        <v>10</v>
      </c>
      <c r="I1428">
        <v>4</v>
      </c>
      <c r="J1428">
        <v>42</v>
      </c>
      <c r="K1428" t="s">
        <v>29</v>
      </c>
      <c r="L1428">
        <v>3</v>
      </c>
      <c r="M1428">
        <v>58</v>
      </c>
      <c r="N1428" t="s">
        <v>12193</v>
      </c>
      <c r="O1428" t="s">
        <v>4682</v>
      </c>
      <c r="P1428" t="s">
        <v>167</v>
      </c>
      <c r="Q1428" t="s">
        <v>168</v>
      </c>
      <c r="S1428" t="s">
        <v>63</v>
      </c>
      <c r="T1428" t="s">
        <v>132</v>
      </c>
      <c r="U1428" t="s">
        <v>665</v>
      </c>
      <c r="V1428" t="s">
        <v>12050</v>
      </c>
      <c r="X1428" t="str">
        <f>VLOOKUP(pbp!V4178, games!$B$2:$R$40, 3, FALSE)</f>
        <v>2020-11-15T21:25Z</v>
      </c>
      <c r="Y1428">
        <f>VLOOKUP(1*V1428,NFLGames!$H$11:$H$555,1,FALSE)</f>
        <v>401127948</v>
      </c>
      <c r="Z1428">
        <f>VLOOKUP($Y1428, NFLGames!$H$11:$K$555,2,FALSE)</f>
        <v>2019</v>
      </c>
      <c r="AA1428">
        <f>VLOOKUP($Y1428, NFLGames!$H$11:$K$555,3,FALSE)</f>
        <v>10</v>
      </c>
      <c r="AB1428" s="6">
        <f>IF(A1429=0, 0, AH1429-tbl_pbp[[#This Row],[Saints Win %]])</f>
        <v>1.7000000000000015E-2</v>
      </c>
      <c r="AE1428">
        <f>ABS(tbl_pbp[[#This Row],[play.homeScore]]-tbl_pbp[[#This Row],[play.awayScore]])</f>
        <v>7</v>
      </c>
      <c r="AF1428">
        <f>IF(tbl_pbp[[#This Row],[Play Saints Win % Increase]]&gt;=$AF$4,1,0)</f>
        <v>0</v>
      </c>
      <c r="AG1428" t="str">
        <f>VLOOKUP(tbl_pbp[[#This Row],[gameId]], games!$B$2:$T$40, 9, FALSE)</f>
        <v>atlanta-falcons</v>
      </c>
      <c r="AH1428" s="5">
        <f>IF(tbl_pbp[[#This Row],[AwayTeam]] &lt;&gt; "new-orleans-saints", tbl_pbp[[#This Row],[homeWinPercentage]], 1-tbl_pbp[[#This Row],[homeWinPercentage]])</f>
        <v>0.41099999999999998</v>
      </c>
      <c r="AI1428" s="13">
        <f>tbl_pbp[[#This Row],[Kamara]]*tbl_pbp[[#This Row],[Impactful Play]]</f>
        <v>0</v>
      </c>
      <c r="AJ1428" s="13">
        <f>tbl_pbp[[#This Row],[Thomas]]*tbl_pbp[[#This Row],[Impactful Play]]</f>
        <v>0</v>
      </c>
      <c r="AK1428" s="13" t="str">
        <f>VLOOKUP(tbl_pbp[[#This Row],[Play Saints Win % Increase]], tbl_impact[],3,TRUE)</f>
        <v>Scented (0 to +5%)</v>
      </c>
    </row>
    <row r="1429" spans="1:37">
      <c r="A1429" s="1">
        <v>63</v>
      </c>
      <c r="B1429" s="5">
        <v>0.42799999999999999</v>
      </c>
      <c r="C1429" t="s">
        <v>12194</v>
      </c>
      <c r="D1429">
        <v>0</v>
      </c>
      <c r="E1429">
        <v>0</v>
      </c>
      <c r="F1429">
        <v>2</v>
      </c>
      <c r="G1429">
        <v>3</v>
      </c>
      <c r="H1429">
        <v>10</v>
      </c>
      <c r="I1429">
        <v>14</v>
      </c>
      <c r="J1429">
        <v>32</v>
      </c>
      <c r="K1429" t="s">
        <v>29</v>
      </c>
      <c r="L1429">
        <v>4</v>
      </c>
      <c r="M1429">
        <v>68</v>
      </c>
      <c r="N1429" t="s">
        <v>12195</v>
      </c>
      <c r="O1429" t="s">
        <v>4906</v>
      </c>
      <c r="P1429" t="s">
        <v>66</v>
      </c>
      <c r="Q1429" t="s">
        <v>67</v>
      </c>
      <c r="R1429" t="s">
        <v>68</v>
      </c>
      <c r="S1429" t="s">
        <v>190</v>
      </c>
      <c r="T1429" t="s">
        <v>129</v>
      </c>
      <c r="U1429" t="s">
        <v>12196</v>
      </c>
      <c r="V1429" t="s">
        <v>12050</v>
      </c>
      <c r="X1429" t="str">
        <f>VLOOKUP(pbp!V4179, games!$B$2:$R$40, 3, FALSE)</f>
        <v>2020-11-15T21:25Z</v>
      </c>
      <c r="Y1429">
        <f>VLOOKUP(1*V1429,NFLGames!$H$11:$H$555,1,FALSE)</f>
        <v>401127948</v>
      </c>
      <c r="Z1429">
        <f>VLOOKUP($Y1429, NFLGames!$H$11:$K$555,2,FALSE)</f>
        <v>2019</v>
      </c>
      <c r="AA1429">
        <f>VLOOKUP($Y1429, NFLGames!$H$11:$K$555,3,FALSE)</f>
        <v>10</v>
      </c>
      <c r="AB1429" s="6">
        <f>IF(A1430=0, 0, AH1430-tbl_pbp[[#This Row],[Saints Win %]])</f>
        <v>3.2000000000000028E-2</v>
      </c>
      <c r="AE1429">
        <f>ABS(tbl_pbp[[#This Row],[play.homeScore]]-tbl_pbp[[#This Row],[play.awayScore]])</f>
        <v>7</v>
      </c>
      <c r="AF1429">
        <f>IF(tbl_pbp[[#This Row],[Play Saints Win % Increase]]&gt;=$AF$4,1,0)</f>
        <v>0</v>
      </c>
      <c r="AG1429" t="str">
        <f>VLOOKUP(tbl_pbp[[#This Row],[gameId]], games!$B$2:$T$40, 9, FALSE)</f>
        <v>atlanta-falcons</v>
      </c>
      <c r="AH1429" s="5">
        <f>IF(tbl_pbp[[#This Row],[AwayTeam]] &lt;&gt; "new-orleans-saints", tbl_pbp[[#This Row],[homeWinPercentage]], 1-tbl_pbp[[#This Row],[homeWinPercentage]])</f>
        <v>0.42799999999999999</v>
      </c>
      <c r="AI1429" s="13">
        <f>tbl_pbp[[#This Row],[Kamara]]*tbl_pbp[[#This Row],[Impactful Play]]</f>
        <v>0</v>
      </c>
      <c r="AJ1429" s="13">
        <f>tbl_pbp[[#This Row],[Thomas]]*tbl_pbp[[#This Row],[Impactful Play]]</f>
        <v>0</v>
      </c>
      <c r="AK1429" s="13" t="str">
        <f>VLOOKUP(tbl_pbp[[#This Row],[Play Saints Win % Increase]], tbl_impact[],3,TRUE)</f>
        <v>Scented (0 to +5%)</v>
      </c>
    </row>
    <row r="1430" spans="1:37">
      <c r="A1430" s="1">
        <v>64</v>
      </c>
      <c r="B1430" s="5">
        <v>0.46</v>
      </c>
      <c r="C1430" t="s">
        <v>12197</v>
      </c>
      <c r="D1430">
        <v>0</v>
      </c>
      <c r="E1430">
        <v>0</v>
      </c>
      <c r="F1430">
        <v>2</v>
      </c>
      <c r="G1430">
        <v>3</v>
      </c>
      <c r="H1430">
        <v>10</v>
      </c>
      <c r="I1430">
        <v>10</v>
      </c>
      <c r="J1430">
        <v>83</v>
      </c>
      <c r="K1430" t="s">
        <v>5211</v>
      </c>
      <c r="L1430">
        <v>1</v>
      </c>
      <c r="M1430">
        <v>83</v>
      </c>
      <c r="N1430" t="s">
        <v>12198</v>
      </c>
      <c r="O1430" t="s">
        <v>1587</v>
      </c>
      <c r="P1430" t="s">
        <v>22</v>
      </c>
      <c r="Q1430" t="s">
        <v>37</v>
      </c>
      <c r="S1430" t="s">
        <v>33</v>
      </c>
      <c r="T1430" t="s">
        <v>5595</v>
      </c>
      <c r="U1430" t="s">
        <v>5604</v>
      </c>
      <c r="V1430" t="s">
        <v>12050</v>
      </c>
      <c r="X1430" t="str">
        <f>VLOOKUP(pbp!V4180, games!$B$2:$R$40, 3, FALSE)</f>
        <v>2020-11-15T21:25Z</v>
      </c>
      <c r="Y1430">
        <f>VLOOKUP(1*V1430,NFLGames!$H$11:$H$555,1,FALSE)</f>
        <v>401127948</v>
      </c>
      <c r="Z1430">
        <f>VLOOKUP($Y1430, NFLGames!$H$11:$K$555,2,FALSE)</f>
        <v>2019</v>
      </c>
      <c r="AA1430">
        <f>VLOOKUP($Y1430, NFLGames!$H$11:$K$555,3,FALSE)</f>
        <v>10</v>
      </c>
      <c r="AB1430" s="6">
        <f>IF(A1431=0, 0, AH1431-tbl_pbp[[#This Row],[Saints Win %]])</f>
        <v>-3.8000000000000034E-2</v>
      </c>
      <c r="AE1430">
        <f>ABS(tbl_pbp[[#This Row],[play.homeScore]]-tbl_pbp[[#This Row],[play.awayScore]])</f>
        <v>7</v>
      </c>
      <c r="AF1430">
        <f>IF(tbl_pbp[[#This Row],[Play Saints Win % Increase]]&gt;=$AF$4,1,0)</f>
        <v>0</v>
      </c>
      <c r="AG1430" t="str">
        <f>VLOOKUP(tbl_pbp[[#This Row],[gameId]], games!$B$2:$T$40, 9, FALSE)</f>
        <v>atlanta-falcons</v>
      </c>
      <c r="AH1430" s="5">
        <f>IF(tbl_pbp[[#This Row],[AwayTeam]] &lt;&gt; "new-orleans-saints", tbl_pbp[[#This Row],[homeWinPercentage]], 1-tbl_pbp[[#This Row],[homeWinPercentage]])</f>
        <v>0.46</v>
      </c>
      <c r="AI1430" s="13">
        <f>tbl_pbp[[#This Row],[Kamara]]*tbl_pbp[[#This Row],[Impactful Play]]</f>
        <v>0</v>
      </c>
      <c r="AJ1430" s="13">
        <f>tbl_pbp[[#This Row],[Thomas]]*tbl_pbp[[#This Row],[Impactful Play]]</f>
        <v>0</v>
      </c>
      <c r="AK1430" s="13" t="str">
        <f>VLOOKUP(tbl_pbp[[#This Row],[Play Saints Win % Increase]], tbl_impact[],3,TRUE)</f>
        <v>Bad (0 to -5%)</v>
      </c>
    </row>
    <row r="1431" spans="1:37">
      <c r="A1431" s="1">
        <v>65</v>
      </c>
      <c r="B1431" s="5">
        <v>0.42199999999999999</v>
      </c>
      <c r="C1431" t="s">
        <v>12199</v>
      </c>
      <c r="D1431">
        <v>0</v>
      </c>
      <c r="E1431">
        <v>0</v>
      </c>
      <c r="F1431">
        <v>2</v>
      </c>
      <c r="G1431">
        <v>3</v>
      </c>
      <c r="H1431">
        <v>10</v>
      </c>
      <c r="I1431">
        <v>10</v>
      </c>
      <c r="J1431">
        <v>83</v>
      </c>
      <c r="K1431" t="s">
        <v>5211</v>
      </c>
      <c r="L1431">
        <v>2</v>
      </c>
      <c r="M1431">
        <v>72</v>
      </c>
      <c r="N1431" t="s">
        <v>12200</v>
      </c>
      <c r="O1431" t="s">
        <v>225</v>
      </c>
      <c r="P1431" t="s">
        <v>22</v>
      </c>
      <c r="Q1431" t="s">
        <v>37</v>
      </c>
      <c r="S1431" t="s">
        <v>120</v>
      </c>
      <c r="T1431" t="s">
        <v>5595</v>
      </c>
      <c r="U1431" t="s">
        <v>12201</v>
      </c>
      <c r="V1431" t="s">
        <v>12050</v>
      </c>
      <c r="X1431" t="str">
        <f>VLOOKUP(pbp!V4181, games!$B$2:$R$40, 3, FALSE)</f>
        <v>2020-11-15T21:25Z</v>
      </c>
      <c r="Y1431">
        <f>VLOOKUP(1*V1431,NFLGames!$H$11:$H$555,1,FALSE)</f>
        <v>401127948</v>
      </c>
      <c r="Z1431">
        <f>VLOOKUP($Y1431, NFLGames!$H$11:$K$555,2,FALSE)</f>
        <v>2019</v>
      </c>
      <c r="AA1431">
        <f>VLOOKUP($Y1431, NFLGames!$H$11:$K$555,3,FALSE)</f>
        <v>10</v>
      </c>
      <c r="AB1431" s="6">
        <f>IF(A1432=0, 0, AH1432-tbl_pbp[[#This Row],[Saints Win %]])</f>
        <v>-1.799999999999996E-2</v>
      </c>
      <c r="AE1431">
        <f>ABS(tbl_pbp[[#This Row],[play.homeScore]]-tbl_pbp[[#This Row],[play.awayScore]])</f>
        <v>7</v>
      </c>
      <c r="AF1431">
        <f>IF(tbl_pbp[[#This Row],[Play Saints Win % Increase]]&gt;=$AF$4,1,0)</f>
        <v>0</v>
      </c>
      <c r="AG1431" t="str">
        <f>VLOOKUP(tbl_pbp[[#This Row],[gameId]], games!$B$2:$T$40, 9, FALSE)</f>
        <v>atlanta-falcons</v>
      </c>
      <c r="AH1431" s="5">
        <f>IF(tbl_pbp[[#This Row],[AwayTeam]] &lt;&gt; "new-orleans-saints", tbl_pbp[[#This Row],[homeWinPercentage]], 1-tbl_pbp[[#This Row],[homeWinPercentage]])</f>
        <v>0.42199999999999999</v>
      </c>
      <c r="AI1431" s="13">
        <f>tbl_pbp[[#This Row],[Kamara]]*tbl_pbp[[#This Row],[Impactful Play]]</f>
        <v>0</v>
      </c>
      <c r="AJ1431" s="13">
        <f>tbl_pbp[[#This Row],[Thomas]]*tbl_pbp[[#This Row],[Impactful Play]]</f>
        <v>0</v>
      </c>
      <c r="AK1431" s="13" t="str">
        <f>VLOOKUP(tbl_pbp[[#This Row],[Play Saints Win % Increase]], tbl_impact[],3,TRUE)</f>
        <v>Bad (0 to -5%)</v>
      </c>
    </row>
    <row r="1432" spans="1:37">
      <c r="A1432" s="1">
        <v>66</v>
      </c>
      <c r="B1432" s="5">
        <v>0.40400000000000003</v>
      </c>
      <c r="C1432" t="s">
        <v>12202</v>
      </c>
      <c r="D1432">
        <v>0</v>
      </c>
      <c r="E1432">
        <v>0</v>
      </c>
      <c r="F1432">
        <v>2</v>
      </c>
      <c r="G1432">
        <v>3</v>
      </c>
      <c r="H1432">
        <v>10</v>
      </c>
      <c r="I1432">
        <v>10</v>
      </c>
      <c r="J1432">
        <v>83</v>
      </c>
      <c r="K1432" t="s">
        <v>5211</v>
      </c>
      <c r="L1432">
        <v>3</v>
      </c>
      <c r="M1432">
        <v>83</v>
      </c>
      <c r="N1432" t="s">
        <v>12203</v>
      </c>
      <c r="O1432" t="s">
        <v>1591</v>
      </c>
      <c r="P1432" t="s">
        <v>30</v>
      </c>
      <c r="Q1432" t="s">
        <v>31</v>
      </c>
      <c r="R1432" t="s">
        <v>32</v>
      </c>
      <c r="S1432" t="s">
        <v>123</v>
      </c>
      <c r="T1432" t="s">
        <v>5595</v>
      </c>
      <c r="U1432" t="s">
        <v>12204</v>
      </c>
      <c r="V1432" t="s">
        <v>12050</v>
      </c>
      <c r="X1432" t="str">
        <f>VLOOKUP(pbp!V4182, games!$B$2:$R$40, 3, FALSE)</f>
        <v>2020-11-15T21:25Z</v>
      </c>
      <c r="Y1432">
        <f>VLOOKUP(1*V1432,NFLGames!$H$11:$H$555,1,FALSE)</f>
        <v>401127948</v>
      </c>
      <c r="Z1432">
        <f>VLOOKUP($Y1432, NFLGames!$H$11:$K$555,2,FALSE)</f>
        <v>2019</v>
      </c>
      <c r="AA1432">
        <f>VLOOKUP($Y1432, NFLGames!$H$11:$K$555,3,FALSE)</f>
        <v>10</v>
      </c>
      <c r="AB1432" s="6">
        <f>IF(A1433=0, 0, AH1433-tbl_pbp[[#This Row],[Saints Win %]])</f>
        <v>-1.0000000000000009E-2</v>
      </c>
      <c r="AE1432">
        <f>ABS(tbl_pbp[[#This Row],[play.homeScore]]-tbl_pbp[[#This Row],[play.awayScore]])</f>
        <v>7</v>
      </c>
      <c r="AF1432">
        <f>IF(tbl_pbp[[#This Row],[Play Saints Win % Increase]]&gt;=$AF$4,1,0)</f>
        <v>0</v>
      </c>
      <c r="AG1432" t="str">
        <f>VLOOKUP(tbl_pbp[[#This Row],[gameId]], games!$B$2:$T$40, 9, FALSE)</f>
        <v>atlanta-falcons</v>
      </c>
      <c r="AH1432" s="5">
        <f>IF(tbl_pbp[[#This Row],[AwayTeam]] &lt;&gt; "new-orleans-saints", tbl_pbp[[#This Row],[homeWinPercentage]], 1-tbl_pbp[[#This Row],[homeWinPercentage]])</f>
        <v>0.40400000000000003</v>
      </c>
      <c r="AI1432" s="13">
        <f>tbl_pbp[[#This Row],[Kamara]]*tbl_pbp[[#This Row],[Impactful Play]]</f>
        <v>0</v>
      </c>
      <c r="AJ1432" s="13">
        <f>tbl_pbp[[#This Row],[Thomas]]*tbl_pbp[[#This Row],[Impactful Play]]</f>
        <v>0</v>
      </c>
      <c r="AK1432" s="13" t="str">
        <f>VLOOKUP(tbl_pbp[[#This Row],[Play Saints Win % Increase]], tbl_impact[],3,TRUE)</f>
        <v>Bad (0 to -5%)</v>
      </c>
    </row>
    <row r="1433" spans="1:37">
      <c r="A1433" s="1">
        <v>67</v>
      </c>
      <c r="B1433" s="5">
        <v>0.39400000000000002</v>
      </c>
      <c r="C1433" t="s">
        <v>12205</v>
      </c>
      <c r="D1433">
        <v>0</v>
      </c>
      <c r="E1433">
        <v>0</v>
      </c>
      <c r="F1433">
        <v>2</v>
      </c>
      <c r="G1433">
        <v>3</v>
      </c>
      <c r="H1433">
        <v>10</v>
      </c>
      <c r="I1433">
        <v>10</v>
      </c>
      <c r="J1433">
        <v>72</v>
      </c>
      <c r="K1433" t="s">
        <v>5211</v>
      </c>
      <c r="L1433">
        <v>1</v>
      </c>
      <c r="M1433">
        <v>72</v>
      </c>
      <c r="N1433" t="s">
        <v>229</v>
      </c>
      <c r="O1433" t="s">
        <v>230</v>
      </c>
      <c r="P1433" t="s">
        <v>231</v>
      </c>
      <c r="Q1433" t="s">
        <v>232</v>
      </c>
      <c r="R1433" t="s">
        <v>233</v>
      </c>
      <c r="V1433" t="s">
        <v>12050</v>
      </c>
      <c r="X1433" t="str">
        <f>VLOOKUP(pbp!V4183, games!$B$2:$R$40, 3, FALSE)</f>
        <v>2020-11-15T21:25Z</v>
      </c>
      <c r="Y1433">
        <f>VLOOKUP(1*V1433,NFLGames!$H$11:$H$555,1,FALSE)</f>
        <v>401127948</v>
      </c>
      <c r="Z1433">
        <f>VLOOKUP($Y1433, NFLGames!$H$11:$K$555,2,FALSE)</f>
        <v>2019</v>
      </c>
      <c r="AA1433">
        <f>VLOOKUP($Y1433, NFLGames!$H$11:$K$555,3,FALSE)</f>
        <v>10</v>
      </c>
      <c r="AB1433" s="6">
        <f>IF(A1434=0, 0, AH1434-tbl_pbp[[#This Row],[Saints Win %]])</f>
        <v>-0.10400000000000004</v>
      </c>
      <c r="AE1433">
        <f>ABS(tbl_pbp[[#This Row],[play.homeScore]]-tbl_pbp[[#This Row],[play.awayScore]])</f>
        <v>7</v>
      </c>
      <c r="AF1433">
        <f>IF(tbl_pbp[[#This Row],[Play Saints Win % Increase]]&gt;=$AF$4,1,0)</f>
        <v>0</v>
      </c>
      <c r="AG1433" t="str">
        <f>VLOOKUP(tbl_pbp[[#This Row],[gameId]], games!$B$2:$T$40, 9, FALSE)</f>
        <v>atlanta-falcons</v>
      </c>
      <c r="AH1433" s="5">
        <f>IF(tbl_pbp[[#This Row],[AwayTeam]] &lt;&gt; "new-orleans-saints", tbl_pbp[[#This Row],[homeWinPercentage]], 1-tbl_pbp[[#This Row],[homeWinPercentage]])</f>
        <v>0.39400000000000002</v>
      </c>
      <c r="AI1433" s="13">
        <f>tbl_pbp[[#This Row],[Kamara]]*tbl_pbp[[#This Row],[Impactful Play]]</f>
        <v>0</v>
      </c>
      <c r="AJ1433" s="13">
        <f>tbl_pbp[[#This Row],[Thomas]]*tbl_pbp[[#This Row],[Impactful Play]]</f>
        <v>0</v>
      </c>
      <c r="AK1433" s="13" t="str">
        <f>VLOOKUP(tbl_pbp[[#This Row],[Play Saints Win % Increase]], tbl_impact[],3,TRUE)</f>
        <v>Stinky (worse than -10% to -20%)</v>
      </c>
    </row>
    <row r="1434" spans="1:37">
      <c r="A1434" s="1">
        <v>68</v>
      </c>
      <c r="B1434" s="5">
        <v>0.28999999999999998</v>
      </c>
      <c r="C1434" t="s">
        <v>12206</v>
      </c>
      <c r="D1434">
        <v>0</v>
      </c>
      <c r="E1434">
        <v>0</v>
      </c>
      <c r="F1434">
        <v>2</v>
      </c>
      <c r="G1434">
        <v>3</v>
      </c>
      <c r="H1434">
        <v>10</v>
      </c>
      <c r="I1434">
        <v>10</v>
      </c>
      <c r="J1434">
        <v>72</v>
      </c>
      <c r="K1434" t="s">
        <v>5211</v>
      </c>
      <c r="L1434">
        <v>1</v>
      </c>
      <c r="M1434">
        <v>72</v>
      </c>
      <c r="N1434" t="s">
        <v>12207</v>
      </c>
      <c r="O1434" t="s">
        <v>230</v>
      </c>
      <c r="P1434" t="s">
        <v>30</v>
      </c>
      <c r="Q1434" t="s">
        <v>31</v>
      </c>
      <c r="R1434" t="s">
        <v>32</v>
      </c>
      <c r="S1434" t="s">
        <v>33</v>
      </c>
      <c r="T1434" t="s">
        <v>5217</v>
      </c>
      <c r="U1434" t="s">
        <v>12208</v>
      </c>
      <c r="V1434" t="s">
        <v>12050</v>
      </c>
      <c r="X1434" t="str">
        <f>VLOOKUP(pbp!V4184, games!$B$2:$R$40, 3, FALSE)</f>
        <v>2020-11-15T21:25Z</v>
      </c>
      <c r="Y1434">
        <f>VLOOKUP(1*V1434,NFLGames!$H$11:$H$555,1,FALSE)</f>
        <v>401127948</v>
      </c>
      <c r="Z1434">
        <f>VLOOKUP($Y1434, NFLGames!$H$11:$K$555,2,FALSE)</f>
        <v>2019</v>
      </c>
      <c r="AA1434">
        <f>VLOOKUP($Y1434, NFLGames!$H$11:$K$555,3,FALSE)</f>
        <v>10</v>
      </c>
      <c r="AB1434" s="6">
        <f>IF(A1435=0, 0, AH1435-tbl_pbp[[#This Row],[Saints Win %]])</f>
        <v>-2.4999999999999967E-2</v>
      </c>
      <c r="AE1434">
        <f>ABS(tbl_pbp[[#This Row],[play.homeScore]]-tbl_pbp[[#This Row],[play.awayScore]])</f>
        <v>7</v>
      </c>
      <c r="AF1434">
        <f>IF(tbl_pbp[[#This Row],[Play Saints Win % Increase]]&gt;=$AF$4,1,0)</f>
        <v>0</v>
      </c>
      <c r="AG1434" t="str">
        <f>VLOOKUP(tbl_pbp[[#This Row],[gameId]], games!$B$2:$T$40, 9, FALSE)</f>
        <v>atlanta-falcons</v>
      </c>
      <c r="AH1434" s="5">
        <f>IF(tbl_pbp[[#This Row],[AwayTeam]] &lt;&gt; "new-orleans-saints", tbl_pbp[[#This Row],[homeWinPercentage]], 1-tbl_pbp[[#This Row],[homeWinPercentage]])</f>
        <v>0.28999999999999998</v>
      </c>
      <c r="AI1434" s="13">
        <f>tbl_pbp[[#This Row],[Kamara]]*tbl_pbp[[#This Row],[Impactful Play]]</f>
        <v>0</v>
      </c>
      <c r="AJ1434" s="13">
        <f>tbl_pbp[[#This Row],[Thomas]]*tbl_pbp[[#This Row],[Impactful Play]]</f>
        <v>0</v>
      </c>
      <c r="AK1434" s="13" t="str">
        <f>VLOOKUP(tbl_pbp[[#This Row],[Play Saints Win % Increase]], tbl_impact[],3,TRUE)</f>
        <v>Bad (0 to -5%)</v>
      </c>
    </row>
    <row r="1435" spans="1:37">
      <c r="A1435" s="1">
        <v>69</v>
      </c>
      <c r="B1435" s="5">
        <v>0.26500000000000001</v>
      </c>
      <c r="C1435" t="s">
        <v>12209</v>
      </c>
      <c r="D1435">
        <v>0</v>
      </c>
      <c r="E1435">
        <v>0</v>
      </c>
      <c r="F1435">
        <v>2</v>
      </c>
      <c r="G1435">
        <v>3</v>
      </c>
      <c r="H1435">
        <v>10</v>
      </c>
      <c r="I1435">
        <v>10</v>
      </c>
      <c r="J1435">
        <v>18</v>
      </c>
      <c r="K1435" t="s">
        <v>5211</v>
      </c>
      <c r="L1435">
        <v>1</v>
      </c>
      <c r="M1435">
        <v>18</v>
      </c>
      <c r="N1435" t="s">
        <v>12210</v>
      </c>
      <c r="O1435" t="s">
        <v>3733</v>
      </c>
      <c r="P1435" t="s">
        <v>30</v>
      </c>
      <c r="Q1435" t="s">
        <v>31</v>
      </c>
      <c r="R1435" t="s">
        <v>32</v>
      </c>
      <c r="S1435" t="s">
        <v>33</v>
      </c>
      <c r="T1435" t="s">
        <v>191</v>
      </c>
      <c r="U1435" t="s">
        <v>2280</v>
      </c>
      <c r="V1435" t="s">
        <v>12050</v>
      </c>
      <c r="X1435" t="str">
        <f>VLOOKUP(pbp!V4185, games!$B$2:$R$40, 3, FALSE)</f>
        <v>2020-11-15T21:25Z</v>
      </c>
      <c r="Y1435">
        <f>VLOOKUP(1*V1435,NFLGames!$H$11:$H$555,1,FALSE)</f>
        <v>401127948</v>
      </c>
      <c r="Z1435">
        <f>VLOOKUP($Y1435, NFLGames!$H$11:$K$555,2,FALSE)</f>
        <v>2019</v>
      </c>
      <c r="AA1435">
        <f>VLOOKUP($Y1435, NFLGames!$H$11:$K$555,3,FALSE)</f>
        <v>10</v>
      </c>
      <c r="AB1435" s="6">
        <f>IF(A1436=0, 0, AH1436-tbl_pbp[[#This Row],[Saints Win %]])</f>
        <v>-1.9000000000000017E-2</v>
      </c>
      <c r="AE1435">
        <f>ABS(tbl_pbp[[#This Row],[play.homeScore]]-tbl_pbp[[#This Row],[play.awayScore]])</f>
        <v>7</v>
      </c>
      <c r="AF1435">
        <f>IF(tbl_pbp[[#This Row],[Play Saints Win % Increase]]&gt;=$AF$4,1,0)</f>
        <v>0</v>
      </c>
      <c r="AG1435" t="str">
        <f>VLOOKUP(tbl_pbp[[#This Row],[gameId]], games!$B$2:$T$40, 9, FALSE)</f>
        <v>atlanta-falcons</v>
      </c>
      <c r="AH1435" s="5">
        <f>IF(tbl_pbp[[#This Row],[AwayTeam]] &lt;&gt; "new-orleans-saints", tbl_pbp[[#This Row],[homeWinPercentage]], 1-tbl_pbp[[#This Row],[homeWinPercentage]])</f>
        <v>0.26500000000000001</v>
      </c>
      <c r="AI1435" s="13">
        <f>tbl_pbp[[#This Row],[Kamara]]*tbl_pbp[[#This Row],[Impactful Play]]</f>
        <v>0</v>
      </c>
      <c r="AJ1435" s="13">
        <f>tbl_pbp[[#This Row],[Thomas]]*tbl_pbp[[#This Row],[Impactful Play]]</f>
        <v>0</v>
      </c>
      <c r="AK1435" s="13" t="str">
        <f>VLOOKUP(tbl_pbp[[#This Row],[Play Saints Win % Increase]], tbl_impact[],3,TRUE)</f>
        <v>Bad (0 to -5%)</v>
      </c>
    </row>
    <row r="1436" spans="1:37">
      <c r="A1436" s="1">
        <v>70</v>
      </c>
      <c r="B1436" s="5">
        <v>0.246</v>
      </c>
      <c r="C1436" t="s">
        <v>12211</v>
      </c>
      <c r="D1436">
        <v>0</v>
      </c>
      <c r="E1436">
        <v>0</v>
      </c>
      <c r="F1436">
        <v>2</v>
      </c>
      <c r="G1436">
        <v>3</v>
      </c>
      <c r="H1436">
        <v>10</v>
      </c>
      <c r="I1436">
        <v>4</v>
      </c>
      <c r="J1436">
        <v>12</v>
      </c>
      <c r="K1436" t="s">
        <v>5211</v>
      </c>
      <c r="L1436">
        <v>2</v>
      </c>
      <c r="M1436">
        <v>12</v>
      </c>
      <c r="N1436" t="s">
        <v>12212</v>
      </c>
      <c r="O1436" t="s">
        <v>999</v>
      </c>
      <c r="P1436" t="s">
        <v>124</v>
      </c>
      <c r="Q1436" t="s">
        <v>125</v>
      </c>
      <c r="R1436" t="s">
        <v>126</v>
      </c>
      <c r="V1436" t="s">
        <v>12050</v>
      </c>
      <c r="X1436" t="str">
        <f>VLOOKUP(pbp!V4186, games!$B$2:$R$40, 3, FALSE)</f>
        <v>2020-11-15T21:25Z</v>
      </c>
      <c r="Y1436">
        <f>VLOOKUP(1*V1436,NFLGames!$H$11:$H$555,1,FALSE)</f>
        <v>401127948</v>
      </c>
      <c r="Z1436">
        <f>VLOOKUP($Y1436, NFLGames!$H$11:$K$555,2,FALSE)</f>
        <v>2019</v>
      </c>
      <c r="AA1436">
        <f>VLOOKUP($Y1436, NFLGames!$H$11:$K$555,3,FALSE)</f>
        <v>10</v>
      </c>
      <c r="AB1436" s="6">
        <f>IF(A1437=0, 0, AH1437-tbl_pbp[[#This Row],[Saints Win %]])</f>
        <v>4.0000000000000036E-3</v>
      </c>
      <c r="AE1436">
        <f>ABS(tbl_pbp[[#This Row],[play.homeScore]]-tbl_pbp[[#This Row],[play.awayScore]])</f>
        <v>7</v>
      </c>
      <c r="AF1436">
        <f>IF(tbl_pbp[[#This Row],[Play Saints Win % Increase]]&gt;=$AF$4,1,0)</f>
        <v>0</v>
      </c>
      <c r="AG1436" t="str">
        <f>VLOOKUP(tbl_pbp[[#This Row],[gameId]], games!$B$2:$T$40, 9, FALSE)</f>
        <v>atlanta-falcons</v>
      </c>
      <c r="AH1436" s="5">
        <f>IF(tbl_pbp[[#This Row],[AwayTeam]] &lt;&gt; "new-orleans-saints", tbl_pbp[[#This Row],[homeWinPercentage]], 1-tbl_pbp[[#This Row],[homeWinPercentage]])</f>
        <v>0.246</v>
      </c>
      <c r="AI1436" s="13">
        <f>tbl_pbp[[#This Row],[Kamara]]*tbl_pbp[[#This Row],[Impactful Play]]</f>
        <v>0</v>
      </c>
      <c r="AJ1436" s="13">
        <f>tbl_pbp[[#This Row],[Thomas]]*tbl_pbp[[#This Row],[Impactful Play]]</f>
        <v>0</v>
      </c>
      <c r="AK1436" s="13" t="str">
        <f>VLOOKUP(tbl_pbp[[#This Row],[Play Saints Win % Increase]], tbl_impact[],3,TRUE)</f>
        <v>Scented (0 to +5%)</v>
      </c>
    </row>
    <row r="1437" spans="1:37">
      <c r="A1437" s="1">
        <v>71</v>
      </c>
      <c r="B1437" s="5">
        <v>0.25</v>
      </c>
      <c r="C1437" t="s">
        <v>12213</v>
      </c>
      <c r="D1437">
        <v>0</v>
      </c>
      <c r="E1437">
        <v>0</v>
      </c>
      <c r="F1437">
        <v>2</v>
      </c>
      <c r="G1437">
        <v>3</v>
      </c>
      <c r="H1437">
        <v>10</v>
      </c>
      <c r="I1437">
        <v>4</v>
      </c>
      <c r="J1437">
        <v>12</v>
      </c>
      <c r="K1437" t="s">
        <v>5211</v>
      </c>
      <c r="L1437">
        <v>2</v>
      </c>
      <c r="M1437">
        <v>12</v>
      </c>
      <c r="N1437" t="s">
        <v>12214</v>
      </c>
      <c r="O1437" t="s">
        <v>999</v>
      </c>
      <c r="P1437" t="s">
        <v>45</v>
      </c>
      <c r="Q1437" t="s">
        <v>46</v>
      </c>
      <c r="R1437" t="s">
        <v>47</v>
      </c>
      <c r="S1437" t="s">
        <v>135</v>
      </c>
      <c r="T1437" t="s">
        <v>3840</v>
      </c>
      <c r="U1437" t="s">
        <v>12215</v>
      </c>
      <c r="V1437" t="s">
        <v>12050</v>
      </c>
      <c r="X1437" t="str">
        <f>VLOOKUP(pbp!V4187, games!$B$2:$R$40, 3, FALSE)</f>
        <v>2020-11-15T21:25Z</v>
      </c>
      <c r="Y1437">
        <f>VLOOKUP(1*V1437,NFLGames!$H$11:$H$555,1,FALSE)</f>
        <v>401127948</v>
      </c>
      <c r="Z1437">
        <f>VLOOKUP($Y1437, NFLGames!$H$11:$K$555,2,FALSE)</f>
        <v>2019</v>
      </c>
      <c r="AA1437">
        <f>VLOOKUP($Y1437, NFLGames!$H$11:$K$555,3,FALSE)</f>
        <v>10</v>
      </c>
      <c r="AB1437" s="6">
        <f>IF(A1438=0, 0, AH1438-tbl_pbp[[#This Row],[Saints Win %]])</f>
        <v>-1.8999999999999989E-2</v>
      </c>
      <c r="AE1437">
        <f>ABS(tbl_pbp[[#This Row],[play.homeScore]]-tbl_pbp[[#This Row],[play.awayScore]])</f>
        <v>7</v>
      </c>
      <c r="AF1437">
        <f>IF(tbl_pbp[[#This Row],[Play Saints Win % Increase]]&gt;=$AF$4,1,0)</f>
        <v>0</v>
      </c>
      <c r="AG1437" t="str">
        <f>VLOOKUP(tbl_pbp[[#This Row],[gameId]], games!$B$2:$T$40, 9, FALSE)</f>
        <v>atlanta-falcons</v>
      </c>
      <c r="AH1437" s="5">
        <f>IF(tbl_pbp[[#This Row],[AwayTeam]] &lt;&gt; "new-orleans-saints", tbl_pbp[[#This Row],[homeWinPercentage]], 1-tbl_pbp[[#This Row],[homeWinPercentage]])</f>
        <v>0.25</v>
      </c>
      <c r="AI1437" s="13">
        <f>tbl_pbp[[#This Row],[Kamara]]*tbl_pbp[[#This Row],[Impactful Play]]</f>
        <v>0</v>
      </c>
      <c r="AJ1437" s="13">
        <f>tbl_pbp[[#This Row],[Thomas]]*tbl_pbp[[#This Row],[Impactful Play]]</f>
        <v>0</v>
      </c>
      <c r="AK1437" s="13" t="str">
        <f>VLOOKUP(tbl_pbp[[#This Row],[Play Saints Win % Increase]], tbl_impact[],3,TRUE)</f>
        <v>Bad (0 to -5%)</v>
      </c>
    </row>
    <row r="1438" spans="1:37">
      <c r="A1438" s="1">
        <v>72</v>
      </c>
      <c r="B1438" s="5">
        <v>0.23100000000000001</v>
      </c>
      <c r="C1438" t="s">
        <v>12216</v>
      </c>
      <c r="D1438">
        <v>0</v>
      </c>
      <c r="E1438">
        <v>0</v>
      </c>
      <c r="F1438">
        <v>2</v>
      </c>
      <c r="G1438">
        <v>3</v>
      </c>
      <c r="H1438">
        <v>10</v>
      </c>
      <c r="I1438">
        <v>2</v>
      </c>
      <c r="J1438">
        <v>10</v>
      </c>
      <c r="K1438" t="s">
        <v>5211</v>
      </c>
      <c r="L1438">
        <v>3</v>
      </c>
      <c r="M1438">
        <v>10</v>
      </c>
      <c r="N1438" t="s">
        <v>6597</v>
      </c>
      <c r="O1438" t="s">
        <v>238</v>
      </c>
      <c r="P1438" t="s">
        <v>124</v>
      </c>
      <c r="Q1438" t="s">
        <v>125</v>
      </c>
      <c r="R1438" t="s">
        <v>126</v>
      </c>
      <c r="V1438" t="s">
        <v>12050</v>
      </c>
      <c r="X1438" t="str">
        <f>VLOOKUP(pbp!V4188, games!$B$2:$R$40, 3, FALSE)</f>
        <v>2020-11-15T21:25Z</v>
      </c>
      <c r="Y1438">
        <f>VLOOKUP(1*V1438,NFLGames!$H$11:$H$555,1,FALSE)</f>
        <v>401127948</v>
      </c>
      <c r="Z1438">
        <f>VLOOKUP($Y1438, NFLGames!$H$11:$K$555,2,FALSE)</f>
        <v>2019</v>
      </c>
      <c r="AA1438">
        <f>VLOOKUP($Y1438, NFLGames!$H$11:$K$555,3,FALSE)</f>
        <v>10</v>
      </c>
      <c r="AB1438" s="6">
        <f>IF(A1439=0, 0, AH1439-tbl_pbp[[#This Row],[Saints Win %]])</f>
        <v>8.4999999999999992E-2</v>
      </c>
      <c r="AE1438">
        <f>ABS(tbl_pbp[[#This Row],[play.homeScore]]-tbl_pbp[[#This Row],[play.awayScore]])</f>
        <v>7</v>
      </c>
      <c r="AF1438">
        <f>IF(tbl_pbp[[#This Row],[Play Saints Win % Increase]]&gt;=$AF$4,1,0)</f>
        <v>0</v>
      </c>
      <c r="AG1438" t="str">
        <f>VLOOKUP(tbl_pbp[[#This Row],[gameId]], games!$B$2:$T$40, 9, FALSE)</f>
        <v>atlanta-falcons</v>
      </c>
      <c r="AH1438" s="5">
        <f>IF(tbl_pbp[[#This Row],[AwayTeam]] &lt;&gt; "new-orleans-saints", tbl_pbp[[#This Row],[homeWinPercentage]], 1-tbl_pbp[[#This Row],[homeWinPercentage]])</f>
        <v>0.23100000000000001</v>
      </c>
      <c r="AI1438" s="13">
        <f>tbl_pbp[[#This Row],[Kamara]]*tbl_pbp[[#This Row],[Impactful Play]]</f>
        <v>0</v>
      </c>
      <c r="AJ1438" s="13">
        <f>tbl_pbp[[#This Row],[Thomas]]*tbl_pbp[[#This Row],[Impactful Play]]</f>
        <v>0</v>
      </c>
      <c r="AK1438" s="13" t="str">
        <f>VLOOKUP(tbl_pbp[[#This Row],[Play Saints Win % Increase]], tbl_impact[],3,TRUE)</f>
        <v>Perfumed (5 to + 10%)</v>
      </c>
    </row>
    <row r="1439" spans="1:37">
      <c r="A1439" s="1">
        <v>73</v>
      </c>
      <c r="B1439" s="5">
        <v>0.316</v>
      </c>
      <c r="C1439" t="s">
        <v>12217</v>
      </c>
      <c r="D1439">
        <v>0</v>
      </c>
      <c r="E1439">
        <v>0</v>
      </c>
      <c r="F1439">
        <v>2</v>
      </c>
      <c r="G1439">
        <v>3</v>
      </c>
      <c r="H1439">
        <v>10</v>
      </c>
      <c r="I1439">
        <v>2</v>
      </c>
      <c r="J1439">
        <v>10</v>
      </c>
      <c r="K1439" t="s">
        <v>5211</v>
      </c>
      <c r="L1439">
        <v>3</v>
      </c>
      <c r="M1439">
        <v>10</v>
      </c>
      <c r="N1439" t="s">
        <v>12218</v>
      </c>
      <c r="O1439" t="s">
        <v>238</v>
      </c>
      <c r="P1439" t="s">
        <v>167</v>
      </c>
      <c r="Q1439" t="s">
        <v>168</v>
      </c>
      <c r="S1439" t="s">
        <v>241</v>
      </c>
      <c r="T1439" t="s">
        <v>179</v>
      </c>
      <c r="U1439" t="s">
        <v>11019</v>
      </c>
      <c r="V1439" t="s">
        <v>12050</v>
      </c>
      <c r="X1439" t="str">
        <f>VLOOKUP(pbp!V4189, games!$B$2:$R$40, 3, FALSE)</f>
        <v>2020-11-15T21:25Z</v>
      </c>
      <c r="Y1439">
        <f>VLOOKUP(1*V1439,NFLGames!$H$11:$H$555,1,FALSE)</f>
        <v>401127948</v>
      </c>
      <c r="Z1439">
        <f>VLOOKUP($Y1439, NFLGames!$H$11:$K$555,2,FALSE)</f>
        <v>2019</v>
      </c>
      <c r="AA1439">
        <f>VLOOKUP($Y1439, NFLGames!$H$11:$K$555,3,FALSE)</f>
        <v>10</v>
      </c>
      <c r="AB1439" s="6">
        <f>IF(A1440=0, 0, AH1440-tbl_pbp[[#This Row],[Saints Win %]])</f>
        <v>-2.1000000000000019E-2</v>
      </c>
      <c r="AE1439">
        <f>ABS(tbl_pbp[[#This Row],[play.homeScore]]-tbl_pbp[[#This Row],[play.awayScore]])</f>
        <v>7</v>
      </c>
      <c r="AF1439">
        <f>IF(tbl_pbp[[#This Row],[Play Saints Win % Increase]]&gt;=$AF$4,1,0)</f>
        <v>0</v>
      </c>
      <c r="AG1439" t="str">
        <f>VLOOKUP(tbl_pbp[[#This Row],[gameId]], games!$B$2:$T$40, 9, FALSE)</f>
        <v>atlanta-falcons</v>
      </c>
      <c r="AH1439" s="5">
        <f>IF(tbl_pbp[[#This Row],[AwayTeam]] &lt;&gt; "new-orleans-saints", tbl_pbp[[#This Row],[homeWinPercentage]], 1-tbl_pbp[[#This Row],[homeWinPercentage]])</f>
        <v>0.316</v>
      </c>
      <c r="AI1439" s="13">
        <f>tbl_pbp[[#This Row],[Kamara]]*tbl_pbp[[#This Row],[Impactful Play]]</f>
        <v>0</v>
      </c>
      <c r="AJ1439" s="13">
        <f>tbl_pbp[[#This Row],[Thomas]]*tbl_pbp[[#This Row],[Impactful Play]]</f>
        <v>0</v>
      </c>
      <c r="AK1439" s="13" t="str">
        <f>VLOOKUP(tbl_pbp[[#This Row],[Play Saints Win % Increase]], tbl_impact[],3,TRUE)</f>
        <v>Bad (0 to -5%)</v>
      </c>
    </row>
    <row r="1440" spans="1:37">
      <c r="A1440" s="1">
        <v>74</v>
      </c>
      <c r="B1440" s="5">
        <v>0.29499999999999998</v>
      </c>
      <c r="C1440" t="s">
        <v>12219</v>
      </c>
      <c r="D1440">
        <v>0</v>
      </c>
      <c r="E1440">
        <v>0</v>
      </c>
      <c r="F1440">
        <v>2</v>
      </c>
      <c r="G1440">
        <v>3</v>
      </c>
      <c r="H1440">
        <v>10</v>
      </c>
      <c r="I1440">
        <v>10</v>
      </c>
      <c r="J1440">
        <v>18</v>
      </c>
      <c r="K1440" t="s">
        <v>5211</v>
      </c>
      <c r="L1440">
        <v>4</v>
      </c>
      <c r="M1440">
        <v>18</v>
      </c>
      <c r="N1440" t="s">
        <v>12220</v>
      </c>
      <c r="O1440" t="s">
        <v>2590</v>
      </c>
      <c r="P1440" t="s">
        <v>124</v>
      </c>
      <c r="Q1440" t="s">
        <v>125</v>
      </c>
      <c r="R1440" t="s">
        <v>126</v>
      </c>
      <c r="V1440" t="s">
        <v>12050</v>
      </c>
      <c r="X1440" t="str">
        <f>VLOOKUP(pbp!V4190, games!$B$2:$R$40, 3, FALSE)</f>
        <v>2020-11-15T21:25Z</v>
      </c>
      <c r="Y1440">
        <f>VLOOKUP(1*V1440,NFLGames!$H$11:$H$555,1,FALSE)</f>
        <v>401127948</v>
      </c>
      <c r="Z1440">
        <f>VLOOKUP($Y1440, NFLGames!$H$11:$K$555,2,FALSE)</f>
        <v>2019</v>
      </c>
      <c r="AA1440">
        <f>VLOOKUP($Y1440, NFLGames!$H$11:$K$555,3,FALSE)</f>
        <v>10</v>
      </c>
      <c r="AB1440" s="6">
        <f>IF(A1441=0, 0, AH1441-tbl_pbp[[#This Row],[Saints Win %]])</f>
        <v>-4.0000000000000036E-3</v>
      </c>
      <c r="AE1440">
        <f>ABS(tbl_pbp[[#This Row],[play.homeScore]]-tbl_pbp[[#This Row],[play.awayScore]])</f>
        <v>7</v>
      </c>
      <c r="AF1440">
        <f>IF(tbl_pbp[[#This Row],[Play Saints Win % Increase]]&gt;=$AF$4,1,0)</f>
        <v>0</v>
      </c>
      <c r="AG1440" t="str">
        <f>VLOOKUP(tbl_pbp[[#This Row],[gameId]], games!$B$2:$T$40, 9, FALSE)</f>
        <v>atlanta-falcons</v>
      </c>
      <c r="AH1440" s="5">
        <f>IF(tbl_pbp[[#This Row],[AwayTeam]] &lt;&gt; "new-orleans-saints", tbl_pbp[[#This Row],[homeWinPercentage]], 1-tbl_pbp[[#This Row],[homeWinPercentage]])</f>
        <v>0.29499999999999998</v>
      </c>
      <c r="AI1440" s="13">
        <f>tbl_pbp[[#This Row],[Kamara]]*tbl_pbp[[#This Row],[Impactful Play]]</f>
        <v>0</v>
      </c>
      <c r="AJ1440" s="13">
        <f>tbl_pbp[[#This Row],[Thomas]]*tbl_pbp[[#This Row],[Impactful Play]]</f>
        <v>0</v>
      </c>
      <c r="AK1440" s="13" t="str">
        <f>VLOOKUP(tbl_pbp[[#This Row],[Play Saints Win % Increase]], tbl_impact[],3,TRUE)</f>
        <v>Bad (0 to -5%)</v>
      </c>
    </row>
    <row r="1441" spans="1:37">
      <c r="A1441" s="1">
        <v>75</v>
      </c>
      <c r="B1441" s="5">
        <v>0.29099999999999998</v>
      </c>
      <c r="C1441" t="s">
        <v>12221</v>
      </c>
      <c r="D1441">
        <v>0</v>
      </c>
      <c r="E1441">
        <v>0</v>
      </c>
      <c r="F1441">
        <v>2</v>
      </c>
      <c r="G1441">
        <v>3</v>
      </c>
      <c r="H1441">
        <v>13</v>
      </c>
      <c r="I1441">
        <v>10</v>
      </c>
      <c r="J1441">
        <v>18</v>
      </c>
      <c r="K1441" t="s">
        <v>5211</v>
      </c>
      <c r="L1441">
        <v>4</v>
      </c>
      <c r="M1441">
        <v>18</v>
      </c>
      <c r="N1441" t="s">
        <v>12222</v>
      </c>
      <c r="O1441" t="s">
        <v>301</v>
      </c>
      <c r="P1441" t="s">
        <v>187</v>
      </c>
      <c r="Q1441" t="s">
        <v>188</v>
      </c>
      <c r="R1441" t="s">
        <v>189</v>
      </c>
      <c r="S1441" t="s">
        <v>1081</v>
      </c>
      <c r="T1441" t="s">
        <v>191</v>
      </c>
      <c r="U1441" t="s">
        <v>12223</v>
      </c>
      <c r="V1441" t="s">
        <v>12050</v>
      </c>
      <c r="X1441" t="str">
        <f>VLOOKUP(pbp!V4191, games!$B$2:$R$40, 3, FALSE)</f>
        <v>2020-11-15T21:25Z</v>
      </c>
      <c r="Y1441">
        <f>VLOOKUP(1*V1441,NFLGames!$H$11:$H$555,1,FALSE)</f>
        <v>401127948</v>
      </c>
      <c r="Z1441">
        <f>VLOOKUP($Y1441, NFLGames!$H$11:$K$555,2,FALSE)</f>
        <v>2019</v>
      </c>
      <c r="AA1441">
        <f>VLOOKUP($Y1441, NFLGames!$H$11:$K$555,3,FALSE)</f>
        <v>10</v>
      </c>
      <c r="AB1441" s="6">
        <f>IF(A1442=0, 0, AH1442-tbl_pbp[[#This Row],[Saints Win %]])</f>
        <v>4.0000000000000036E-3</v>
      </c>
      <c r="AE1441">
        <f>ABS(tbl_pbp[[#This Row],[play.homeScore]]-tbl_pbp[[#This Row],[play.awayScore]])</f>
        <v>10</v>
      </c>
      <c r="AF1441">
        <f>IF(tbl_pbp[[#This Row],[Play Saints Win % Increase]]&gt;=$AF$4,1,0)</f>
        <v>0</v>
      </c>
      <c r="AG1441" t="str">
        <f>VLOOKUP(tbl_pbp[[#This Row],[gameId]], games!$B$2:$T$40, 9, FALSE)</f>
        <v>atlanta-falcons</v>
      </c>
      <c r="AH1441" s="5">
        <f>IF(tbl_pbp[[#This Row],[AwayTeam]] &lt;&gt; "new-orleans-saints", tbl_pbp[[#This Row],[homeWinPercentage]], 1-tbl_pbp[[#This Row],[homeWinPercentage]])</f>
        <v>0.29099999999999998</v>
      </c>
      <c r="AI1441" s="13">
        <f>tbl_pbp[[#This Row],[Kamara]]*tbl_pbp[[#This Row],[Impactful Play]]</f>
        <v>0</v>
      </c>
      <c r="AJ1441" s="13">
        <f>tbl_pbp[[#This Row],[Thomas]]*tbl_pbp[[#This Row],[Impactful Play]]</f>
        <v>0</v>
      </c>
      <c r="AK1441" s="13" t="str">
        <f>VLOOKUP(tbl_pbp[[#This Row],[Play Saints Win % Increase]], tbl_impact[],3,TRUE)</f>
        <v>Scented (0 to +5%)</v>
      </c>
    </row>
    <row r="1442" spans="1:37">
      <c r="A1442" s="1">
        <v>76</v>
      </c>
      <c r="B1442" s="5">
        <v>0.29499999999999998</v>
      </c>
      <c r="C1442" t="s">
        <v>12224</v>
      </c>
      <c r="D1442">
        <v>0</v>
      </c>
      <c r="E1442">
        <v>0</v>
      </c>
      <c r="F1442">
        <v>2</v>
      </c>
      <c r="G1442">
        <v>3</v>
      </c>
      <c r="H1442">
        <v>13</v>
      </c>
      <c r="I1442">
        <v>0</v>
      </c>
      <c r="J1442">
        <v>65</v>
      </c>
      <c r="K1442" t="s">
        <v>5211</v>
      </c>
      <c r="L1442">
        <v>0</v>
      </c>
      <c r="M1442">
        <v>65</v>
      </c>
      <c r="N1442" t="s">
        <v>5344</v>
      </c>
      <c r="O1442" t="s">
        <v>301</v>
      </c>
      <c r="P1442" t="s">
        <v>25</v>
      </c>
      <c r="Q1442" t="s">
        <v>26</v>
      </c>
      <c r="R1442" t="s">
        <v>27</v>
      </c>
      <c r="V1442" t="s">
        <v>12050</v>
      </c>
      <c r="X1442" t="str">
        <f>VLOOKUP(pbp!V4192, games!$B$2:$R$40, 3, FALSE)</f>
        <v>2020-11-15T21:25Z</v>
      </c>
      <c r="Y1442">
        <f>VLOOKUP(1*V1442,NFLGames!$H$11:$H$555,1,FALSE)</f>
        <v>401127948</v>
      </c>
      <c r="Z1442">
        <f>VLOOKUP($Y1442, NFLGames!$H$11:$K$555,2,FALSE)</f>
        <v>2019</v>
      </c>
      <c r="AA1442">
        <f>VLOOKUP($Y1442, NFLGames!$H$11:$K$555,3,FALSE)</f>
        <v>10</v>
      </c>
      <c r="AB1442" s="6">
        <f>IF(A1443=0, 0, AH1443-tbl_pbp[[#This Row],[Saints Win %]])</f>
        <v>2.200000000000002E-2</v>
      </c>
      <c r="AE1442">
        <f>ABS(tbl_pbp[[#This Row],[play.homeScore]]-tbl_pbp[[#This Row],[play.awayScore]])</f>
        <v>10</v>
      </c>
      <c r="AF1442">
        <f>IF(tbl_pbp[[#This Row],[Play Saints Win % Increase]]&gt;=$AF$4,1,0)</f>
        <v>0</v>
      </c>
      <c r="AG1442" t="str">
        <f>VLOOKUP(tbl_pbp[[#This Row],[gameId]], games!$B$2:$T$40, 9, FALSE)</f>
        <v>atlanta-falcons</v>
      </c>
      <c r="AH1442" s="5">
        <f>IF(tbl_pbp[[#This Row],[AwayTeam]] &lt;&gt; "new-orleans-saints", tbl_pbp[[#This Row],[homeWinPercentage]], 1-tbl_pbp[[#This Row],[homeWinPercentage]])</f>
        <v>0.29499999999999998</v>
      </c>
      <c r="AI1442" s="13">
        <f>tbl_pbp[[#This Row],[Kamara]]*tbl_pbp[[#This Row],[Impactful Play]]</f>
        <v>0</v>
      </c>
      <c r="AJ1442" s="13">
        <f>tbl_pbp[[#This Row],[Thomas]]*tbl_pbp[[#This Row],[Impactful Play]]</f>
        <v>0</v>
      </c>
      <c r="AK1442" s="13" t="str">
        <f>VLOOKUP(tbl_pbp[[#This Row],[Play Saints Win % Increase]], tbl_impact[],3,TRUE)</f>
        <v>Scented (0 to +5%)</v>
      </c>
    </row>
    <row r="1443" spans="1:37">
      <c r="A1443" s="1">
        <v>77</v>
      </c>
      <c r="B1443" s="5">
        <v>0.317</v>
      </c>
      <c r="C1443" t="s">
        <v>12225</v>
      </c>
      <c r="D1443">
        <v>0</v>
      </c>
      <c r="E1443">
        <v>0</v>
      </c>
      <c r="F1443">
        <v>2</v>
      </c>
      <c r="G1443">
        <v>3</v>
      </c>
      <c r="H1443">
        <v>13</v>
      </c>
      <c r="I1443">
        <v>10</v>
      </c>
      <c r="J1443">
        <v>25</v>
      </c>
      <c r="K1443" t="s">
        <v>29</v>
      </c>
      <c r="L1443">
        <v>1</v>
      </c>
      <c r="M1443">
        <v>75</v>
      </c>
      <c r="N1443" t="s">
        <v>12226</v>
      </c>
      <c r="O1443" t="s">
        <v>301</v>
      </c>
      <c r="P1443" t="s">
        <v>94</v>
      </c>
      <c r="Q1443" t="s">
        <v>95</v>
      </c>
      <c r="R1443" t="s">
        <v>96</v>
      </c>
      <c r="S1443" t="s">
        <v>33</v>
      </c>
      <c r="T1443" t="s">
        <v>34</v>
      </c>
      <c r="U1443" t="s">
        <v>35</v>
      </c>
      <c r="V1443" t="s">
        <v>12050</v>
      </c>
      <c r="X1443" t="str">
        <f>VLOOKUP(pbp!V4193, games!$B$2:$R$40, 3, FALSE)</f>
        <v>2020-11-15T21:25Z</v>
      </c>
      <c r="Y1443">
        <f>VLOOKUP(1*V1443,NFLGames!$H$11:$H$555,1,FALSE)</f>
        <v>401127948</v>
      </c>
      <c r="Z1443">
        <f>VLOOKUP($Y1443, NFLGames!$H$11:$K$555,2,FALSE)</f>
        <v>2019</v>
      </c>
      <c r="AA1443">
        <f>VLOOKUP($Y1443, NFLGames!$H$11:$K$555,3,FALSE)</f>
        <v>10</v>
      </c>
      <c r="AB1443" s="6">
        <f>IF(A1444=0, 0, AH1444-tbl_pbp[[#This Row],[Saints Win %]])</f>
        <v>3.999999999999998E-2</v>
      </c>
      <c r="AE1443">
        <f>ABS(tbl_pbp[[#This Row],[play.homeScore]]-tbl_pbp[[#This Row],[play.awayScore]])</f>
        <v>10</v>
      </c>
      <c r="AF1443">
        <f>IF(tbl_pbp[[#This Row],[Play Saints Win % Increase]]&gt;=$AF$4,1,0)</f>
        <v>0</v>
      </c>
      <c r="AG1443" t="str">
        <f>VLOOKUP(tbl_pbp[[#This Row],[gameId]], games!$B$2:$T$40, 9, FALSE)</f>
        <v>atlanta-falcons</v>
      </c>
      <c r="AH1443" s="5">
        <f>IF(tbl_pbp[[#This Row],[AwayTeam]] &lt;&gt; "new-orleans-saints", tbl_pbp[[#This Row],[homeWinPercentage]], 1-tbl_pbp[[#This Row],[homeWinPercentage]])</f>
        <v>0.317</v>
      </c>
      <c r="AI1443" s="13">
        <f>tbl_pbp[[#This Row],[Kamara]]*tbl_pbp[[#This Row],[Impactful Play]]</f>
        <v>0</v>
      </c>
      <c r="AJ1443" s="13">
        <f>tbl_pbp[[#This Row],[Thomas]]*tbl_pbp[[#This Row],[Impactful Play]]</f>
        <v>0</v>
      </c>
      <c r="AK1443" s="13" t="str">
        <f>VLOOKUP(tbl_pbp[[#This Row],[Play Saints Win % Increase]], tbl_impact[],3,TRUE)</f>
        <v>Scented (0 to +5%)</v>
      </c>
    </row>
    <row r="1444" spans="1:37">
      <c r="A1444" s="1">
        <v>78</v>
      </c>
      <c r="B1444" s="5">
        <v>0.35699999999999998</v>
      </c>
      <c r="C1444" t="s">
        <v>12227</v>
      </c>
      <c r="D1444">
        <v>0</v>
      </c>
      <c r="E1444">
        <v>0</v>
      </c>
      <c r="F1444">
        <v>2</v>
      </c>
      <c r="G1444">
        <v>3</v>
      </c>
      <c r="H1444">
        <v>13</v>
      </c>
      <c r="I1444">
        <v>10</v>
      </c>
      <c r="J1444">
        <v>33</v>
      </c>
      <c r="K1444" t="s">
        <v>29</v>
      </c>
      <c r="L1444">
        <v>1</v>
      </c>
      <c r="M1444">
        <v>67</v>
      </c>
      <c r="N1444" t="s">
        <v>12228</v>
      </c>
      <c r="O1444" t="s">
        <v>4092</v>
      </c>
      <c r="P1444" t="s">
        <v>30</v>
      </c>
      <c r="Q1444" t="s">
        <v>31</v>
      </c>
      <c r="R1444" t="s">
        <v>32</v>
      </c>
      <c r="S1444" t="s">
        <v>33</v>
      </c>
      <c r="T1444" t="s">
        <v>438</v>
      </c>
      <c r="U1444" t="s">
        <v>1358</v>
      </c>
      <c r="V1444" t="s">
        <v>12050</v>
      </c>
      <c r="X1444" t="str">
        <f>VLOOKUP(pbp!V4194, games!$B$2:$R$40, 3, FALSE)</f>
        <v>2020-11-15T21:25Z</v>
      </c>
      <c r="Y1444">
        <f>VLOOKUP(1*V1444,NFLGames!$H$11:$H$555,1,FALSE)</f>
        <v>401127948</v>
      </c>
      <c r="Z1444">
        <f>VLOOKUP($Y1444, NFLGames!$H$11:$K$555,2,FALSE)</f>
        <v>2019</v>
      </c>
      <c r="AA1444">
        <f>VLOOKUP($Y1444, NFLGames!$H$11:$K$555,3,FALSE)</f>
        <v>10</v>
      </c>
      <c r="AB1444" s="6">
        <f>IF(A1445=0, 0, AH1445-tbl_pbp[[#This Row],[Saints Win %]])</f>
        <v>3.0000000000000027E-3</v>
      </c>
      <c r="AE1444">
        <f>ABS(tbl_pbp[[#This Row],[play.homeScore]]-tbl_pbp[[#This Row],[play.awayScore]])</f>
        <v>10</v>
      </c>
      <c r="AF1444">
        <f>IF(tbl_pbp[[#This Row],[Play Saints Win % Increase]]&gt;=$AF$4,1,0)</f>
        <v>0</v>
      </c>
      <c r="AG1444" t="str">
        <f>VLOOKUP(tbl_pbp[[#This Row],[gameId]], games!$B$2:$T$40, 9, FALSE)</f>
        <v>atlanta-falcons</v>
      </c>
      <c r="AH1444" s="5">
        <f>IF(tbl_pbp[[#This Row],[AwayTeam]] &lt;&gt; "new-orleans-saints", tbl_pbp[[#This Row],[homeWinPercentage]], 1-tbl_pbp[[#This Row],[homeWinPercentage]])</f>
        <v>0.35699999999999998</v>
      </c>
      <c r="AI1444" s="13">
        <f>tbl_pbp[[#This Row],[Kamara]]*tbl_pbp[[#This Row],[Impactful Play]]</f>
        <v>0</v>
      </c>
      <c r="AJ1444" s="13">
        <f>tbl_pbp[[#This Row],[Thomas]]*tbl_pbp[[#This Row],[Impactful Play]]</f>
        <v>0</v>
      </c>
      <c r="AK1444" s="13" t="str">
        <f>VLOOKUP(tbl_pbp[[#This Row],[Play Saints Win % Increase]], tbl_impact[],3,TRUE)</f>
        <v>Scented (0 to +5%)</v>
      </c>
    </row>
    <row r="1445" spans="1:37">
      <c r="A1445" s="1">
        <v>79</v>
      </c>
      <c r="B1445" s="5">
        <v>0.36</v>
      </c>
      <c r="C1445" t="s">
        <v>12229</v>
      </c>
      <c r="D1445">
        <v>0</v>
      </c>
      <c r="E1445">
        <v>0</v>
      </c>
      <c r="F1445">
        <v>2</v>
      </c>
      <c r="G1445">
        <v>3</v>
      </c>
      <c r="H1445">
        <v>13</v>
      </c>
      <c r="I1445">
        <v>10</v>
      </c>
      <c r="J1445">
        <v>50</v>
      </c>
      <c r="K1445" t="s">
        <v>29</v>
      </c>
      <c r="L1445">
        <v>1</v>
      </c>
      <c r="M1445">
        <v>50</v>
      </c>
      <c r="N1445" t="s">
        <v>12230</v>
      </c>
      <c r="O1445" t="s">
        <v>1448</v>
      </c>
      <c r="P1445" t="s">
        <v>30</v>
      </c>
      <c r="Q1445" t="s">
        <v>31</v>
      </c>
      <c r="R1445" t="s">
        <v>32</v>
      </c>
      <c r="S1445" t="s">
        <v>33</v>
      </c>
      <c r="T1445" t="s">
        <v>226</v>
      </c>
      <c r="U1445" t="s">
        <v>227</v>
      </c>
      <c r="V1445" t="s">
        <v>12050</v>
      </c>
      <c r="X1445" t="str">
        <f>VLOOKUP(pbp!V4195, games!$B$2:$R$40, 3, FALSE)</f>
        <v>2020-11-15T21:25Z</v>
      </c>
      <c r="Y1445">
        <f>VLOOKUP(1*V1445,NFLGames!$H$11:$H$555,1,FALSE)</f>
        <v>401127948</v>
      </c>
      <c r="Z1445">
        <f>VLOOKUP($Y1445, NFLGames!$H$11:$K$555,2,FALSE)</f>
        <v>2019</v>
      </c>
      <c r="AA1445">
        <f>VLOOKUP($Y1445, NFLGames!$H$11:$K$555,3,FALSE)</f>
        <v>10</v>
      </c>
      <c r="AB1445" s="6">
        <f>IF(A1446=0, 0, AH1446-tbl_pbp[[#This Row],[Saints Win %]])</f>
        <v>2.1000000000000019E-2</v>
      </c>
      <c r="AE1445">
        <f>ABS(tbl_pbp[[#This Row],[play.homeScore]]-tbl_pbp[[#This Row],[play.awayScore]])</f>
        <v>10</v>
      </c>
      <c r="AF1445">
        <f>IF(tbl_pbp[[#This Row],[Play Saints Win % Increase]]&gt;=$AF$4,1,0)</f>
        <v>0</v>
      </c>
      <c r="AG1445" t="str">
        <f>VLOOKUP(tbl_pbp[[#This Row],[gameId]], games!$B$2:$T$40, 9, FALSE)</f>
        <v>atlanta-falcons</v>
      </c>
      <c r="AH1445" s="5">
        <f>IF(tbl_pbp[[#This Row],[AwayTeam]] &lt;&gt; "new-orleans-saints", tbl_pbp[[#This Row],[homeWinPercentage]], 1-tbl_pbp[[#This Row],[homeWinPercentage]])</f>
        <v>0.36</v>
      </c>
      <c r="AI1445" s="13">
        <f>tbl_pbp[[#This Row],[Kamara]]*tbl_pbp[[#This Row],[Impactful Play]]</f>
        <v>0</v>
      </c>
      <c r="AJ1445" s="13">
        <f>tbl_pbp[[#This Row],[Thomas]]*tbl_pbp[[#This Row],[Impactful Play]]</f>
        <v>0</v>
      </c>
      <c r="AK1445" s="13" t="str">
        <f>VLOOKUP(tbl_pbp[[#This Row],[Play Saints Win % Increase]], tbl_impact[],3,TRUE)</f>
        <v>Scented (0 to +5%)</v>
      </c>
    </row>
    <row r="1446" spans="1:37">
      <c r="A1446" s="1">
        <v>80</v>
      </c>
      <c r="B1446" s="5">
        <v>0.38100000000000001</v>
      </c>
      <c r="C1446" t="s">
        <v>12231</v>
      </c>
      <c r="D1446">
        <v>0</v>
      </c>
      <c r="E1446">
        <v>0</v>
      </c>
      <c r="F1446">
        <v>2</v>
      </c>
      <c r="G1446">
        <v>3</v>
      </c>
      <c r="H1446">
        <v>13</v>
      </c>
      <c r="I1446">
        <v>4</v>
      </c>
      <c r="J1446">
        <v>56</v>
      </c>
      <c r="K1446" t="s">
        <v>29</v>
      </c>
      <c r="L1446">
        <v>2</v>
      </c>
      <c r="M1446">
        <v>44</v>
      </c>
      <c r="N1446" t="s">
        <v>12232</v>
      </c>
      <c r="O1446" t="s">
        <v>1316</v>
      </c>
      <c r="P1446" t="s">
        <v>30</v>
      </c>
      <c r="Q1446" t="s">
        <v>31</v>
      </c>
      <c r="R1446" t="s">
        <v>32</v>
      </c>
      <c r="S1446" t="s">
        <v>135</v>
      </c>
      <c r="T1446" t="s">
        <v>5382</v>
      </c>
      <c r="U1446" t="s">
        <v>12233</v>
      </c>
      <c r="V1446" t="s">
        <v>12050</v>
      </c>
      <c r="X1446" t="str">
        <f>VLOOKUP(pbp!V4196, games!$B$2:$R$40, 3, FALSE)</f>
        <v>2020-11-15T21:25Z</v>
      </c>
      <c r="Y1446">
        <f>VLOOKUP(1*V1446,NFLGames!$H$11:$H$555,1,FALSE)</f>
        <v>401127948</v>
      </c>
      <c r="Z1446">
        <f>VLOOKUP($Y1446, NFLGames!$H$11:$K$555,2,FALSE)</f>
        <v>2019</v>
      </c>
      <c r="AA1446">
        <f>VLOOKUP($Y1446, NFLGames!$H$11:$K$555,3,FALSE)</f>
        <v>10</v>
      </c>
      <c r="AB1446" s="6">
        <f>IF(A1447=0, 0, AH1447-tbl_pbp[[#This Row],[Saints Win %]])</f>
        <v>-0.12</v>
      </c>
      <c r="AE1446">
        <f>ABS(tbl_pbp[[#This Row],[play.homeScore]]-tbl_pbp[[#This Row],[play.awayScore]])</f>
        <v>10</v>
      </c>
      <c r="AF1446">
        <f>IF(tbl_pbp[[#This Row],[Play Saints Win % Increase]]&gt;=$AF$4,1,0)</f>
        <v>0</v>
      </c>
      <c r="AG1446" t="str">
        <f>VLOOKUP(tbl_pbp[[#This Row],[gameId]], games!$B$2:$T$40, 9, FALSE)</f>
        <v>atlanta-falcons</v>
      </c>
      <c r="AH1446" s="5">
        <f>IF(tbl_pbp[[#This Row],[AwayTeam]] &lt;&gt; "new-orleans-saints", tbl_pbp[[#This Row],[homeWinPercentage]], 1-tbl_pbp[[#This Row],[homeWinPercentage]])</f>
        <v>0.38100000000000001</v>
      </c>
      <c r="AI1446" s="13">
        <f>tbl_pbp[[#This Row],[Kamara]]*tbl_pbp[[#This Row],[Impactful Play]]</f>
        <v>0</v>
      </c>
      <c r="AJ1446" s="13">
        <f>tbl_pbp[[#This Row],[Thomas]]*tbl_pbp[[#This Row],[Impactful Play]]</f>
        <v>0</v>
      </c>
      <c r="AK1446" s="13" t="str">
        <f>VLOOKUP(tbl_pbp[[#This Row],[Play Saints Win % Increase]], tbl_impact[],3,TRUE)</f>
        <v>Stinky (worse than -10% to -20%)</v>
      </c>
    </row>
    <row r="1447" spans="1:37">
      <c r="A1447" s="1">
        <v>81</v>
      </c>
      <c r="B1447" s="5">
        <v>0.26100000000000001</v>
      </c>
      <c r="C1447" t="s">
        <v>12234</v>
      </c>
      <c r="D1447">
        <v>0</v>
      </c>
      <c r="E1447">
        <v>0</v>
      </c>
      <c r="F1447">
        <v>2</v>
      </c>
      <c r="G1447">
        <v>3</v>
      </c>
      <c r="H1447">
        <v>13</v>
      </c>
      <c r="I1447">
        <v>12</v>
      </c>
      <c r="J1447">
        <v>60</v>
      </c>
      <c r="K1447" t="s">
        <v>29</v>
      </c>
      <c r="L1447">
        <v>1</v>
      </c>
      <c r="M1447">
        <v>40</v>
      </c>
      <c r="N1447" t="s">
        <v>12235</v>
      </c>
      <c r="O1447" t="s">
        <v>1451</v>
      </c>
      <c r="P1447" t="s">
        <v>30</v>
      </c>
      <c r="Q1447" t="s">
        <v>31</v>
      </c>
      <c r="R1447" t="s">
        <v>32</v>
      </c>
      <c r="S1447" t="s">
        <v>4243</v>
      </c>
      <c r="T1447" t="s">
        <v>5682</v>
      </c>
      <c r="U1447" t="s">
        <v>12236</v>
      </c>
      <c r="V1447" t="s">
        <v>12050</v>
      </c>
      <c r="X1447" t="str">
        <f>VLOOKUP(pbp!V4197, games!$B$2:$R$40, 3, FALSE)</f>
        <v>2020-11-15T21:25Z</v>
      </c>
      <c r="Y1447">
        <f>VLOOKUP(1*V1447,NFLGames!$H$11:$H$555,1,FALSE)</f>
        <v>401127948</v>
      </c>
      <c r="Z1447">
        <f>VLOOKUP($Y1447, NFLGames!$H$11:$K$555,2,FALSE)</f>
        <v>2019</v>
      </c>
      <c r="AA1447">
        <f>VLOOKUP($Y1447, NFLGames!$H$11:$K$555,3,FALSE)</f>
        <v>10</v>
      </c>
      <c r="AB1447" s="6">
        <f>IF(A1448=0, 0, AH1448-tbl_pbp[[#This Row],[Saints Win %]])</f>
        <v>6.0000000000000053E-3</v>
      </c>
      <c r="AD1447">
        <v>1</v>
      </c>
      <c r="AE1447">
        <f>ABS(tbl_pbp[[#This Row],[play.homeScore]]-tbl_pbp[[#This Row],[play.awayScore]])</f>
        <v>10</v>
      </c>
      <c r="AF1447">
        <f>IF(tbl_pbp[[#This Row],[Play Saints Win % Increase]]&gt;=$AF$4,1,0)</f>
        <v>0</v>
      </c>
      <c r="AG1447" t="str">
        <f>VLOOKUP(tbl_pbp[[#This Row],[gameId]], games!$B$2:$T$40, 9, FALSE)</f>
        <v>atlanta-falcons</v>
      </c>
      <c r="AH1447" s="5">
        <f>IF(tbl_pbp[[#This Row],[AwayTeam]] &lt;&gt; "new-orleans-saints", tbl_pbp[[#This Row],[homeWinPercentage]], 1-tbl_pbp[[#This Row],[homeWinPercentage]])</f>
        <v>0.26100000000000001</v>
      </c>
      <c r="AI1447" s="13">
        <f>tbl_pbp[[#This Row],[Kamara]]*tbl_pbp[[#This Row],[Impactful Play]]</f>
        <v>0</v>
      </c>
      <c r="AJ1447" s="13">
        <f>tbl_pbp[[#This Row],[Thomas]]*tbl_pbp[[#This Row],[Impactful Play]]</f>
        <v>0</v>
      </c>
      <c r="AK1447" s="13" t="str">
        <f>VLOOKUP(tbl_pbp[[#This Row],[Play Saints Win % Increase]], tbl_impact[],3,TRUE)</f>
        <v>Scented (0 to +5%)</v>
      </c>
    </row>
    <row r="1448" spans="1:37">
      <c r="A1448" s="1">
        <v>82</v>
      </c>
      <c r="B1448" s="5">
        <v>0.26700000000000002</v>
      </c>
      <c r="C1448" t="s">
        <v>12237</v>
      </c>
      <c r="D1448">
        <v>0</v>
      </c>
      <c r="E1448">
        <v>0</v>
      </c>
      <c r="F1448">
        <v>2</v>
      </c>
      <c r="G1448">
        <v>3</v>
      </c>
      <c r="H1448">
        <v>13</v>
      </c>
      <c r="I1448">
        <v>10</v>
      </c>
      <c r="J1448">
        <v>62</v>
      </c>
      <c r="K1448" t="s">
        <v>29</v>
      </c>
      <c r="L1448">
        <v>1</v>
      </c>
      <c r="M1448">
        <v>38</v>
      </c>
      <c r="N1448" t="s">
        <v>12238</v>
      </c>
      <c r="O1448" t="s">
        <v>851</v>
      </c>
      <c r="P1448" t="s">
        <v>30</v>
      </c>
      <c r="Q1448" t="s">
        <v>31</v>
      </c>
      <c r="R1448" t="s">
        <v>32</v>
      </c>
      <c r="S1448" t="s">
        <v>33</v>
      </c>
      <c r="T1448" t="s">
        <v>6339</v>
      </c>
      <c r="U1448" t="s">
        <v>6340</v>
      </c>
      <c r="V1448" t="s">
        <v>12050</v>
      </c>
      <c r="X1448" t="str">
        <f>VLOOKUP(pbp!V4198, games!$B$2:$R$40, 3, FALSE)</f>
        <v>2020-11-15T21:25Z</v>
      </c>
      <c r="Y1448">
        <f>VLOOKUP(1*V1448,NFLGames!$H$11:$H$555,1,FALSE)</f>
        <v>401127948</v>
      </c>
      <c r="Z1448">
        <f>VLOOKUP($Y1448, NFLGames!$H$11:$K$555,2,FALSE)</f>
        <v>2019</v>
      </c>
      <c r="AA1448">
        <f>VLOOKUP($Y1448, NFLGames!$H$11:$K$555,3,FALSE)</f>
        <v>10</v>
      </c>
      <c r="AB1448" s="6">
        <f>IF(A1449=0, 0, AH1449-tbl_pbp[[#This Row],[Saints Win %]])</f>
        <v>1.0000000000000009E-2</v>
      </c>
      <c r="AD1448">
        <v>1</v>
      </c>
      <c r="AE1448">
        <f>ABS(tbl_pbp[[#This Row],[play.homeScore]]-tbl_pbp[[#This Row],[play.awayScore]])</f>
        <v>10</v>
      </c>
      <c r="AF1448">
        <f>IF(tbl_pbp[[#This Row],[Play Saints Win % Increase]]&gt;=$AF$4,1,0)</f>
        <v>0</v>
      </c>
      <c r="AG1448" t="str">
        <f>VLOOKUP(tbl_pbp[[#This Row],[gameId]], games!$B$2:$T$40, 9, FALSE)</f>
        <v>atlanta-falcons</v>
      </c>
      <c r="AH1448" s="5">
        <f>IF(tbl_pbp[[#This Row],[AwayTeam]] &lt;&gt; "new-orleans-saints", tbl_pbp[[#This Row],[homeWinPercentage]], 1-tbl_pbp[[#This Row],[homeWinPercentage]])</f>
        <v>0.26700000000000002</v>
      </c>
      <c r="AI1448" s="13">
        <f>tbl_pbp[[#This Row],[Kamara]]*tbl_pbp[[#This Row],[Impactful Play]]</f>
        <v>0</v>
      </c>
      <c r="AJ1448" s="13">
        <f>tbl_pbp[[#This Row],[Thomas]]*tbl_pbp[[#This Row],[Impactful Play]]</f>
        <v>0</v>
      </c>
      <c r="AK1448" s="13" t="str">
        <f>VLOOKUP(tbl_pbp[[#This Row],[Play Saints Win % Increase]], tbl_impact[],3,TRUE)</f>
        <v>Scented (0 to +5%)</v>
      </c>
    </row>
    <row r="1449" spans="1:37">
      <c r="A1449" s="1">
        <v>83</v>
      </c>
      <c r="B1449" s="5">
        <v>0.27700000000000002</v>
      </c>
      <c r="C1449" t="s">
        <v>12239</v>
      </c>
      <c r="D1449">
        <v>0</v>
      </c>
      <c r="E1449">
        <v>0</v>
      </c>
      <c r="F1449">
        <v>2</v>
      </c>
      <c r="G1449">
        <v>3</v>
      </c>
      <c r="H1449">
        <v>13</v>
      </c>
      <c r="I1449">
        <v>5</v>
      </c>
      <c r="J1449">
        <v>67</v>
      </c>
      <c r="K1449" t="s">
        <v>29</v>
      </c>
      <c r="L1449">
        <v>2</v>
      </c>
      <c r="M1449">
        <v>33</v>
      </c>
      <c r="N1449" t="s">
        <v>12240</v>
      </c>
      <c r="O1449" t="s">
        <v>851</v>
      </c>
      <c r="P1449" t="s">
        <v>30</v>
      </c>
      <c r="Q1449" t="s">
        <v>31</v>
      </c>
      <c r="R1449" t="s">
        <v>32</v>
      </c>
      <c r="S1449" t="s">
        <v>38</v>
      </c>
      <c r="T1449" t="s">
        <v>5285</v>
      </c>
      <c r="U1449" t="s">
        <v>6343</v>
      </c>
      <c r="V1449" t="s">
        <v>12050</v>
      </c>
      <c r="X1449" t="str">
        <f>VLOOKUP(pbp!V4199, games!$B$2:$R$40, 3, FALSE)</f>
        <v>2020-11-15T21:25Z</v>
      </c>
      <c r="Y1449">
        <f>VLOOKUP(1*V1449,NFLGames!$H$11:$H$555,1,FALSE)</f>
        <v>401127948</v>
      </c>
      <c r="Z1449">
        <f>VLOOKUP($Y1449, NFLGames!$H$11:$K$555,2,FALSE)</f>
        <v>2019</v>
      </c>
      <c r="AA1449">
        <f>VLOOKUP($Y1449, NFLGames!$H$11:$K$555,3,FALSE)</f>
        <v>10</v>
      </c>
      <c r="AB1449" s="6">
        <f>IF(A1450=0, 0, AH1450-tbl_pbp[[#This Row],[Saints Win %]])</f>
        <v>4.9999999999999489E-3</v>
      </c>
      <c r="AE1449">
        <f>ABS(tbl_pbp[[#This Row],[play.homeScore]]-tbl_pbp[[#This Row],[play.awayScore]])</f>
        <v>10</v>
      </c>
      <c r="AF1449">
        <f>IF(tbl_pbp[[#This Row],[Play Saints Win % Increase]]&gt;=$AF$4,1,0)</f>
        <v>0</v>
      </c>
      <c r="AG1449" t="str">
        <f>VLOOKUP(tbl_pbp[[#This Row],[gameId]], games!$B$2:$T$40, 9, FALSE)</f>
        <v>atlanta-falcons</v>
      </c>
      <c r="AH1449" s="5">
        <f>IF(tbl_pbp[[#This Row],[AwayTeam]] &lt;&gt; "new-orleans-saints", tbl_pbp[[#This Row],[homeWinPercentage]], 1-tbl_pbp[[#This Row],[homeWinPercentage]])</f>
        <v>0.27700000000000002</v>
      </c>
      <c r="AI1449" s="13">
        <f>tbl_pbp[[#This Row],[Kamara]]*tbl_pbp[[#This Row],[Impactful Play]]</f>
        <v>0</v>
      </c>
      <c r="AJ1449" s="13">
        <f>tbl_pbp[[#This Row],[Thomas]]*tbl_pbp[[#This Row],[Impactful Play]]</f>
        <v>0</v>
      </c>
      <c r="AK1449" s="13" t="str">
        <f>VLOOKUP(tbl_pbp[[#This Row],[Play Saints Win % Increase]], tbl_impact[],3,TRUE)</f>
        <v>Scented (0 to +5%)</v>
      </c>
    </row>
    <row r="1450" spans="1:37">
      <c r="A1450" s="1">
        <v>84</v>
      </c>
      <c r="B1450" s="5">
        <v>0.28199999999999997</v>
      </c>
      <c r="C1450" t="s">
        <v>12241</v>
      </c>
      <c r="D1450">
        <v>0</v>
      </c>
      <c r="E1450">
        <v>0</v>
      </c>
      <c r="F1450">
        <v>2</v>
      </c>
      <c r="G1450">
        <v>3</v>
      </c>
      <c r="H1450">
        <v>13</v>
      </c>
      <c r="I1450">
        <v>10</v>
      </c>
      <c r="J1450">
        <v>73</v>
      </c>
      <c r="K1450" t="s">
        <v>29</v>
      </c>
      <c r="L1450">
        <v>1</v>
      </c>
      <c r="M1450">
        <v>65</v>
      </c>
      <c r="N1450" t="s">
        <v>12242</v>
      </c>
      <c r="O1450" t="s">
        <v>3261</v>
      </c>
      <c r="P1450" t="s">
        <v>22</v>
      </c>
      <c r="Q1450" t="s">
        <v>37</v>
      </c>
      <c r="S1450" t="s">
        <v>33</v>
      </c>
      <c r="T1450" t="s">
        <v>5251</v>
      </c>
      <c r="U1450" t="s">
        <v>12243</v>
      </c>
      <c r="V1450" t="s">
        <v>12050</v>
      </c>
      <c r="X1450" t="str">
        <f>VLOOKUP(pbp!V4200, games!$B$2:$R$40, 3, FALSE)</f>
        <v>2020-11-15T21:25Z</v>
      </c>
      <c r="Y1450">
        <f>VLOOKUP(1*V1450,NFLGames!$H$11:$H$555,1,FALSE)</f>
        <v>401127948</v>
      </c>
      <c r="Z1450">
        <f>VLOOKUP($Y1450, NFLGames!$H$11:$K$555,2,FALSE)</f>
        <v>2019</v>
      </c>
      <c r="AA1450">
        <f>VLOOKUP($Y1450, NFLGames!$H$11:$K$555,3,FALSE)</f>
        <v>10</v>
      </c>
      <c r="AB1450" s="6">
        <f>IF(A1451=0, 0, AH1451-tbl_pbp[[#This Row],[Saints Win %]])</f>
        <v>-4.9999999999999489E-3</v>
      </c>
      <c r="AE1450">
        <f>ABS(tbl_pbp[[#This Row],[play.homeScore]]-tbl_pbp[[#This Row],[play.awayScore]])</f>
        <v>10</v>
      </c>
      <c r="AF1450">
        <f>IF(tbl_pbp[[#This Row],[Play Saints Win % Increase]]&gt;=$AF$4,1,0)</f>
        <v>0</v>
      </c>
      <c r="AG1450" t="str">
        <f>VLOOKUP(tbl_pbp[[#This Row],[gameId]], games!$B$2:$T$40, 9, FALSE)</f>
        <v>atlanta-falcons</v>
      </c>
      <c r="AH1450" s="5">
        <f>IF(tbl_pbp[[#This Row],[AwayTeam]] &lt;&gt; "new-orleans-saints", tbl_pbp[[#This Row],[homeWinPercentage]], 1-tbl_pbp[[#This Row],[homeWinPercentage]])</f>
        <v>0.28199999999999997</v>
      </c>
      <c r="AI1450" s="13">
        <f>tbl_pbp[[#This Row],[Kamara]]*tbl_pbp[[#This Row],[Impactful Play]]</f>
        <v>0</v>
      </c>
      <c r="AJ1450" s="13">
        <f>tbl_pbp[[#This Row],[Thomas]]*tbl_pbp[[#This Row],[Impactful Play]]</f>
        <v>0</v>
      </c>
      <c r="AK1450" s="13" t="str">
        <f>VLOOKUP(tbl_pbp[[#This Row],[Play Saints Win % Increase]], tbl_impact[],3,TRUE)</f>
        <v>Bad (0 to -5%)</v>
      </c>
    </row>
    <row r="1451" spans="1:37">
      <c r="A1451" s="1">
        <v>85</v>
      </c>
      <c r="B1451" s="5">
        <v>0.27700000000000002</v>
      </c>
      <c r="C1451" t="s">
        <v>12244</v>
      </c>
      <c r="D1451">
        <v>0</v>
      </c>
      <c r="E1451">
        <v>0</v>
      </c>
      <c r="F1451">
        <v>2</v>
      </c>
      <c r="G1451">
        <v>3</v>
      </c>
      <c r="H1451">
        <v>13</v>
      </c>
      <c r="I1451">
        <v>10</v>
      </c>
      <c r="J1451">
        <v>73</v>
      </c>
      <c r="K1451" t="s">
        <v>29</v>
      </c>
      <c r="L1451">
        <v>2</v>
      </c>
      <c r="M1451">
        <v>27</v>
      </c>
      <c r="N1451" t="s">
        <v>12245</v>
      </c>
      <c r="O1451" t="s">
        <v>3261</v>
      </c>
      <c r="P1451" t="s">
        <v>94</v>
      </c>
      <c r="Q1451" t="s">
        <v>95</v>
      </c>
      <c r="R1451" t="s">
        <v>96</v>
      </c>
      <c r="S1451" t="s">
        <v>120</v>
      </c>
      <c r="T1451" t="s">
        <v>5251</v>
      </c>
      <c r="U1451" t="s">
        <v>12246</v>
      </c>
      <c r="V1451" t="s">
        <v>12050</v>
      </c>
      <c r="X1451" t="str">
        <f>VLOOKUP(pbp!V4201, games!$B$2:$R$40, 3, FALSE)</f>
        <v>2020-11-15T21:25Z</v>
      </c>
      <c r="Y1451">
        <f>VLOOKUP(1*V1451,NFLGames!$H$11:$H$555,1,FALSE)</f>
        <v>401127948</v>
      </c>
      <c r="Z1451">
        <f>VLOOKUP($Y1451, NFLGames!$H$11:$K$555,2,FALSE)</f>
        <v>2019</v>
      </c>
      <c r="AA1451">
        <f>VLOOKUP($Y1451, NFLGames!$H$11:$K$555,3,FALSE)</f>
        <v>10</v>
      </c>
      <c r="AB1451" s="6">
        <f>IF(A1452=0, 0, AH1452-tbl_pbp[[#This Row],[Saints Win %]])</f>
        <v>9.3999999999999972E-2</v>
      </c>
      <c r="AE1451">
        <f>ABS(tbl_pbp[[#This Row],[play.homeScore]]-tbl_pbp[[#This Row],[play.awayScore]])</f>
        <v>10</v>
      </c>
      <c r="AF1451">
        <f>IF(tbl_pbp[[#This Row],[Play Saints Win % Increase]]&gt;=$AF$4,1,0)</f>
        <v>0</v>
      </c>
      <c r="AG1451" t="str">
        <f>VLOOKUP(tbl_pbp[[#This Row],[gameId]], games!$B$2:$T$40, 9, FALSE)</f>
        <v>atlanta-falcons</v>
      </c>
      <c r="AH1451" s="5">
        <f>IF(tbl_pbp[[#This Row],[AwayTeam]] &lt;&gt; "new-orleans-saints", tbl_pbp[[#This Row],[homeWinPercentage]], 1-tbl_pbp[[#This Row],[homeWinPercentage]])</f>
        <v>0.27700000000000002</v>
      </c>
      <c r="AI1451" s="13">
        <f>tbl_pbp[[#This Row],[Kamara]]*tbl_pbp[[#This Row],[Impactful Play]]</f>
        <v>0</v>
      </c>
      <c r="AJ1451" s="13">
        <f>tbl_pbp[[#This Row],[Thomas]]*tbl_pbp[[#This Row],[Impactful Play]]</f>
        <v>0</v>
      </c>
      <c r="AK1451" s="13" t="str">
        <f>VLOOKUP(tbl_pbp[[#This Row],[Play Saints Win % Increase]], tbl_impact[],3,TRUE)</f>
        <v>Perfumed (5 to + 10%)</v>
      </c>
    </row>
    <row r="1452" spans="1:37">
      <c r="A1452" s="1">
        <v>86</v>
      </c>
      <c r="B1452" s="5">
        <v>0.371</v>
      </c>
      <c r="C1452" t="s">
        <v>12247</v>
      </c>
      <c r="D1452">
        <v>0</v>
      </c>
      <c r="E1452">
        <v>0</v>
      </c>
      <c r="F1452">
        <v>2</v>
      </c>
      <c r="G1452">
        <v>3</v>
      </c>
      <c r="H1452">
        <v>13</v>
      </c>
      <c r="I1452">
        <v>20</v>
      </c>
      <c r="J1452">
        <v>63</v>
      </c>
      <c r="K1452" t="s">
        <v>29</v>
      </c>
      <c r="L1452">
        <v>2</v>
      </c>
      <c r="M1452">
        <v>37</v>
      </c>
      <c r="N1452" t="s">
        <v>12248</v>
      </c>
      <c r="O1452" t="s">
        <v>860</v>
      </c>
      <c r="P1452" t="s">
        <v>30</v>
      </c>
      <c r="Q1452" t="s">
        <v>31</v>
      </c>
      <c r="R1452" t="s">
        <v>32</v>
      </c>
      <c r="S1452" t="s">
        <v>847</v>
      </c>
      <c r="T1452" t="s">
        <v>5281</v>
      </c>
      <c r="U1452" t="s">
        <v>12249</v>
      </c>
      <c r="V1452" t="s">
        <v>12050</v>
      </c>
      <c r="X1452" t="str">
        <f>VLOOKUP(pbp!V4202, games!$B$2:$R$40, 3, FALSE)</f>
        <v>2020-11-15T21:25Z</v>
      </c>
      <c r="Y1452">
        <f>VLOOKUP(1*V1452,NFLGames!$H$11:$H$555,1,FALSE)</f>
        <v>401127948</v>
      </c>
      <c r="Z1452">
        <f>VLOOKUP($Y1452, NFLGames!$H$11:$K$555,2,FALSE)</f>
        <v>2019</v>
      </c>
      <c r="AA1452">
        <f>VLOOKUP($Y1452, NFLGames!$H$11:$K$555,3,FALSE)</f>
        <v>10</v>
      </c>
      <c r="AB1452" s="6">
        <f>IF(A1453=0, 0, AH1453-tbl_pbp[[#This Row],[Saints Win %]])</f>
        <v>1.8000000000000016E-2</v>
      </c>
      <c r="AE1452">
        <f>ABS(tbl_pbp[[#This Row],[play.homeScore]]-tbl_pbp[[#This Row],[play.awayScore]])</f>
        <v>10</v>
      </c>
      <c r="AF1452">
        <f>IF(tbl_pbp[[#This Row],[Play Saints Win % Increase]]&gt;=$AF$4,1,0)</f>
        <v>0</v>
      </c>
      <c r="AG1452" t="str">
        <f>VLOOKUP(tbl_pbp[[#This Row],[gameId]], games!$B$2:$T$40, 9, FALSE)</f>
        <v>atlanta-falcons</v>
      </c>
      <c r="AH1452" s="5">
        <f>IF(tbl_pbp[[#This Row],[AwayTeam]] &lt;&gt; "new-orleans-saints", tbl_pbp[[#This Row],[homeWinPercentage]], 1-tbl_pbp[[#This Row],[homeWinPercentage]])</f>
        <v>0.371</v>
      </c>
      <c r="AI1452" s="13">
        <f>tbl_pbp[[#This Row],[Kamara]]*tbl_pbp[[#This Row],[Impactful Play]]</f>
        <v>0</v>
      </c>
      <c r="AJ1452" s="13">
        <f>tbl_pbp[[#This Row],[Thomas]]*tbl_pbp[[#This Row],[Impactful Play]]</f>
        <v>0</v>
      </c>
      <c r="AK1452" s="13" t="str">
        <f>VLOOKUP(tbl_pbp[[#This Row],[Play Saints Win % Increase]], tbl_impact[],3,TRUE)</f>
        <v>Scented (0 to +5%)</v>
      </c>
    </row>
    <row r="1453" spans="1:37">
      <c r="A1453" s="1">
        <v>87</v>
      </c>
      <c r="B1453" s="5">
        <v>0.38900000000000001</v>
      </c>
      <c r="C1453" t="s">
        <v>12250</v>
      </c>
      <c r="D1453">
        <v>0</v>
      </c>
      <c r="E1453">
        <v>0</v>
      </c>
      <c r="F1453">
        <v>2</v>
      </c>
      <c r="G1453">
        <v>6</v>
      </c>
      <c r="H1453">
        <v>13</v>
      </c>
      <c r="I1453">
        <v>12</v>
      </c>
      <c r="J1453">
        <v>71</v>
      </c>
      <c r="K1453" t="s">
        <v>29</v>
      </c>
      <c r="L1453">
        <v>3</v>
      </c>
      <c r="M1453">
        <v>29</v>
      </c>
      <c r="N1453" t="s">
        <v>8905</v>
      </c>
      <c r="O1453" t="s">
        <v>143</v>
      </c>
      <c r="P1453" t="s">
        <v>187</v>
      </c>
      <c r="Q1453" t="s">
        <v>188</v>
      </c>
      <c r="R1453" t="s">
        <v>189</v>
      </c>
      <c r="S1453" t="s">
        <v>201</v>
      </c>
      <c r="T1453" t="s">
        <v>6146</v>
      </c>
      <c r="U1453" t="s">
        <v>12251</v>
      </c>
      <c r="V1453" t="s">
        <v>12050</v>
      </c>
      <c r="X1453" t="str">
        <f>VLOOKUP(pbp!V4203, games!$B$2:$R$40, 3, FALSE)</f>
        <v>2020-11-15T21:25Z</v>
      </c>
      <c r="Y1453">
        <f>VLOOKUP(1*V1453,NFLGames!$H$11:$H$555,1,FALSE)</f>
        <v>401127948</v>
      </c>
      <c r="Z1453">
        <f>VLOOKUP($Y1453, NFLGames!$H$11:$K$555,2,FALSE)</f>
        <v>2019</v>
      </c>
      <c r="AA1453">
        <f>VLOOKUP($Y1453, NFLGames!$H$11:$K$555,3,FALSE)</f>
        <v>10</v>
      </c>
      <c r="AB1453" s="6">
        <f>IF(A1454=0, 0, AH1454-tbl_pbp[[#This Row],[Saints Win %]])</f>
        <v>4.7999999999999987E-2</v>
      </c>
      <c r="AE1453">
        <f>ABS(tbl_pbp[[#This Row],[play.homeScore]]-tbl_pbp[[#This Row],[play.awayScore]])</f>
        <v>7</v>
      </c>
      <c r="AF1453">
        <f>IF(tbl_pbp[[#This Row],[Play Saints Win % Increase]]&gt;=$AF$4,1,0)</f>
        <v>0</v>
      </c>
      <c r="AG1453" t="str">
        <f>VLOOKUP(tbl_pbp[[#This Row],[gameId]], games!$B$2:$T$40, 9, FALSE)</f>
        <v>atlanta-falcons</v>
      </c>
      <c r="AH1453" s="5">
        <f>IF(tbl_pbp[[#This Row],[AwayTeam]] &lt;&gt; "new-orleans-saints", tbl_pbp[[#This Row],[homeWinPercentage]], 1-tbl_pbp[[#This Row],[homeWinPercentage]])</f>
        <v>0.38900000000000001</v>
      </c>
      <c r="AI1453" s="13">
        <f>tbl_pbp[[#This Row],[Kamara]]*tbl_pbp[[#This Row],[Impactful Play]]</f>
        <v>0</v>
      </c>
      <c r="AJ1453" s="13">
        <f>tbl_pbp[[#This Row],[Thomas]]*tbl_pbp[[#This Row],[Impactful Play]]</f>
        <v>0</v>
      </c>
      <c r="AK1453" s="13" t="str">
        <f>VLOOKUP(tbl_pbp[[#This Row],[Play Saints Win % Increase]], tbl_impact[],3,TRUE)</f>
        <v>Scented (0 to +5%)</v>
      </c>
    </row>
    <row r="1454" spans="1:37">
      <c r="A1454" s="1">
        <v>88</v>
      </c>
      <c r="B1454" s="5">
        <v>0.437</v>
      </c>
      <c r="C1454" t="s">
        <v>12252</v>
      </c>
      <c r="D1454">
        <v>0</v>
      </c>
      <c r="E1454">
        <v>0</v>
      </c>
      <c r="F1454">
        <v>2</v>
      </c>
      <c r="G1454">
        <v>6</v>
      </c>
      <c r="H1454">
        <v>13</v>
      </c>
      <c r="I1454">
        <v>0</v>
      </c>
      <c r="J1454">
        <v>65</v>
      </c>
      <c r="L1454">
        <v>0</v>
      </c>
      <c r="M1454">
        <v>0</v>
      </c>
      <c r="N1454" t="s">
        <v>245</v>
      </c>
      <c r="O1454" t="s">
        <v>143</v>
      </c>
      <c r="P1454" t="s">
        <v>246</v>
      </c>
      <c r="Q1454" t="s">
        <v>247</v>
      </c>
      <c r="R1454" t="s">
        <v>248</v>
      </c>
      <c r="V1454" t="s">
        <v>12050</v>
      </c>
      <c r="X1454" t="str">
        <f>VLOOKUP(pbp!V4204, games!$B$2:$R$40, 3, FALSE)</f>
        <v>2020-11-15T21:25Z</v>
      </c>
      <c r="Y1454">
        <f>VLOOKUP(1*V1454,NFLGames!$H$11:$H$555,1,FALSE)</f>
        <v>401127948</v>
      </c>
      <c r="Z1454">
        <f>VLOOKUP($Y1454, NFLGames!$H$11:$K$555,2,FALSE)</f>
        <v>2019</v>
      </c>
      <c r="AA1454">
        <f>VLOOKUP($Y1454, NFLGames!$H$11:$K$555,3,FALSE)</f>
        <v>10</v>
      </c>
      <c r="AB1454" s="6">
        <f>IF(A1455=0, 0, AH1455-tbl_pbp[[#This Row],[Saints Win %]])</f>
        <v>7.0000000000000062E-3</v>
      </c>
      <c r="AE1454">
        <f>ABS(tbl_pbp[[#This Row],[play.homeScore]]-tbl_pbp[[#This Row],[play.awayScore]])</f>
        <v>7</v>
      </c>
      <c r="AF1454">
        <f>IF(tbl_pbp[[#This Row],[Play Saints Win % Increase]]&gt;=$AF$4,1,0)</f>
        <v>0</v>
      </c>
      <c r="AG1454" t="str">
        <f>VLOOKUP(tbl_pbp[[#This Row],[gameId]], games!$B$2:$T$40, 9, FALSE)</f>
        <v>atlanta-falcons</v>
      </c>
      <c r="AH1454" s="5">
        <f>IF(tbl_pbp[[#This Row],[AwayTeam]] &lt;&gt; "new-orleans-saints", tbl_pbp[[#This Row],[homeWinPercentage]], 1-tbl_pbp[[#This Row],[homeWinPercentage]])</f>
        <v>0.437</v>
      </c>
      <c r="AI1454" s="13">
        <f>tbl_pbp[[#This Row],[Kamara]]*tbl_pbp[[#This Row],[Impactful Play]]</f>
        <v>0</v>
      </c>
      <c r="AJ1454" s="13">
        <f>tbl_pbp[[#This Row],[Thomas]]*tbl_pbp[[#This Row],[Impactful Play]]</f>
        <v>0</v>
      </c>
      <c r="AK1454" s="13" t="str">
        <f>VLOOKUP(tbl_pbp[[#This Row],[Play Saints Win % Increase]], tbl_impact[],3,TRUE)</f>
        <v>Scented (0 to +5%)</v>
      </c>
    </row>
    <row r="1455" spans="1:37">
      <c r="A1455" s="1">
        <v>89</v>
      </c>
      <c r="B1455" s="5">
        <v>0.44400000000000001</v>
      </c>
      <c r="C1455" t="s">
        <v>12253</v>
      </c>
      <c r="D1455">
        <v>0</v>
      </c>
      <c r="E1455">
        <v>0</v>
      </c>
      <c r="F1455">
        <v>3</v>
      </c>
      <c r="G1455">
        <v>6</v>
      </c>
      <c r="H1455">
        <v>13</v>
      </c>
      <c r="I1455">
        <v>0</v>
      </c>
      <c r="J1455">
        <v>65</v>
      </c>
      <c r="K1455" t="s">
        <v>5211</v>
      </c>
      <c r="L1455">
        <v>0</v>
      </c>
      <c r="M1455">
        <v>65</v>
      </c>
      <c r="N1455" t="s">
        <v>5344</v>
      </c>
      <c r="O1455" t="s">
        <v>24</v>
      </c>
      <c r="P1455" t="s">
        <v>25</v>
      </c>
      <c r="Q1455" t="s">
        <v>26</v>
      </c>
      <c r="R1455" t="s">
        <v>27</v>
      </c>
      <c r="V1455" t="s">
        <v>12050</v>
      </c>
      <c r="X1455" t="str">
        <f>VLOOKUP(pbp!V4205, games!$B$2:$R$40, 3, FALSE)</f>
        <v>2020-11-15T21:25Z</v>
      </c>
      <c r="Y1455">
        <f>VLOOKUP(1*V1455,NFLGames!$H$11:$H$555,1,FALSE)</f>
        <v>401127948</v>
      </c>
      <c r="Z1455">
        <f>VLOOKUP($Y1455, NFLGames!$H$11:$K$555,2,FALSE)</f>
        <v>2019</v>
      </c>
      <c r="AA1455">
        <f>VLOOKUP($Y1455, NFLGames!$H$11:$K$555,3,FALSE)</f>
        <v>10</v>
      </c>
      <c r="AB1455" s="6">
        <f>IF(A1456=0, 0, AH1456-tbl_pbp[[#This Row],[Saints Win %]])</f>
        <v>-0.17699999999999999</v>
      </c>
      <c r="AE1455">
        <f>ABS(tbl_pbp[[#This Row],[play.homeScore]]-tbl_pbp[[#This Row],[play.awayScore]])</f>
        <v>7</v>
      </c>
      <c r="AF1455">
        <f>IF(tbl_pbp[[#This Row],[Play Saints Win % Increase]]&gt;=$AF$4,1,0)</f>
        <v>0</v>
      </c>
      <c r="AG1455" t="str">
        <f>VLOOKUP(tbl_pbp[[#This Row],[gameId]], games!$B$2:$T$40, 9, FALSE)</f>
        <v>atlanta-falcons</v>
      </c>
      <c r="AH1455" s="5">
        <f>IF(tbl_pbp[[#This Row],[AwayTeam]] &lt;&gt; "new-orleans-saints", tbl_pbp[[#This Row],[homeWinPercentage]], 1-tbl_pbp[[#This Row],[homeWinPercentage]])</f>
        <v>0.44400000000000001</v>
      </c>
      <c r="AI1455" s="13">
        <f>tbl_pbp[[#This Row],[Kamara]]*tbl_pbp[[#This Row],[Impactful Play]]</f>
        <v>0</v>
      </c>
      <c r="AJ1455" s="13">
        <f>tbl_pbp[[#This Row],[Thomas]]*tbl_pbp[[#This Row],[Impactful Play]]</f>
        <v>0</v>
      </c>
      <c r="AK1455" s="13" t="str">
        <f>VLOOKUP(tbl_pbp[[#This Row],[Play Saints Win % Increase]], tbl_impact[],3,TRUE)</f>
        <v>Stinky (worse than -10% to -20%)</v>
      </c>
    </row>
    <row r="1456" spans="1:37">
      <c r="A1456" s="1">
        <v>90</v>
      </c>
      <c r="B1456" s="5">
        <v>0.26700000000000002</v>
      </c>
      <c r="C1456" t="s">
        <v>12254</v>
      </c>
      <c r="D1456">
        <v>0</v>
      </c>
      <c r="E1456">
        <v>0</v>
      </c>
      <c r="F1456">
        <v>3</v>
      </c>
      <c r="G1456">
        <v>6</v>
      </c>
      <c r="H1456">
        <v>13</v>
      </c>
      <c r="I1456">
        <v>10</v>
      </c>
      <c r="J1456">
        <v>25</v>
      </c>
      <c r="K1456" t="s">
        <v>29</v>
      </c>
      <c r="L1456">
        <v>1</v>
      </c>
      <c r="M1456">
        <v>75</v>
      </c>
      <c r="N1456" t="s">
        <v>12255</v>
      </c>
      <c r="O1456" t="s">
        <v>24</v>
      </c>
      <c r="P1456" t="s">
        <v>30</v>
      </c>
      <c r="Q1456" t="s">
        <v>31</v>
      </c>
      <c r="R1456" t="s">
        <v>32</v>
      </c>
      <c r="S1456" t="s">
        <v>33</v>
      </c>
      <c r="T1456" t="s">
        <v>34</v>
      </c>
      <c r="U1456" t="s">
        <v>35</v>
      </c>
      <c r="V1456" t="s">
        <v>12050</v>
      </c>
      <c r="X1456" t="str">
        <f>VLOOKUP(pbp!V4206, games!$B$2:$R$40, 3, FALSE)</f>
        <v>2020-11-15T21:25Z</v>
      </c>
      <c r="Y1456">
        <f>VLOOKUP(1*V1456,NFLGames!$H$11:$H$555,1,FALSE)</f>
        <v>401127948</v>
      </c>
      <c r="Z1456">
        <f>VLOOKUP($Y1456, NFLGames!$H$11:$K$555,2,FALSE)</f>
        <v>2019</v>
      </c>
      <c r="AA1456">
        <f>VLOOKUP($Y1456, NFLGames!$H$11:$K$555,3,FALSE)</f>
        <v>10</v>
      </c>
      <c r="AB1456" s="6">
        <f>IF(A1457=0, 0, AH1457-tbl_pbp[[#This Row],[Saints Win %]])</f>
        <v>8.5999999999999965E-2</v>
      </c>
      <c r="AE1456">
        <f>ABS(tbl_pbp[[#This Row],[play.homeScore]]-tbl_pbp[[#This Row],[play.awayScore]])</f>
        <v>7</v>
      </c>
      <c r="AF1456">
        <f>IF(tbl_pbp[[#This Row],[Play Saints Win % Increase]]&gt;=$AF$4,1,0)</f>
        <v>0</v>
      </c>
      <c r="AG1456" t="str">
        <f>VLOOKUP(tbl_pbp[[#This Row],[gameId]], games!$B$2:$T$40, 9, FALSE)</f>
        <v>atlanta-falcons</v>
      </c>
      <c r="AH1456" s="5">
        <f>IF(tbl_pbp[[#This Row],[AwayTeam]] &lt;&gt; "new-orleans-saints", tbl_pbp[[#This Row],[homeWinPercentage]], 1-tbl_pbp[[#This Row],[homeWinPercentage]])</f>
        <v>0.26700000000000002</v>
      </c>
      <c r="AI1456" s="13">
        <f>tbl_pbp[[#This Row],[Kamara]]*tbl_pbp[[#This Row],[Impactful Play]]</f>
        <v>0</v>
      </c>
      <c r="AJ1456" s="13">
        <f>tbl_pbp[[#This Row],[Thomas]]*tbl_pbp[[#This Row],[Impactful Play]]</f>
        <v>0</v>
      </c>
      <c r="AK1456" s="13" t="str">
        <f>VLOOKUP(tbl_pbp[[#This Row],[Play Saints Win % Increase]], tbl_impact[],3,TRUE)</f>
        <v>Perfumed (5 to + 10%)</v>
      </c>
    </row>
    <row r="1457" spans="1:37">
      <c r="A1457" s="1">
        <v>91</v>
      </c>
      <c r="B1457" s="5">
        <v>0.35299999999999998</v>
      </c>
      <c r="C1457" t="s">
        <v>12256</v>
      </c>
      <c r="D1457">
        <v>0</v>
      </c>
      <c r="E1457">
        <v>0</v>
      </c>
      <c r="F1457">
        <v>3</v>
      </c>
      <c r="G1457">
        <v>6</v>
      </c>
      <c r="H1457">
        <v>13</v>
      </c>
      <c r="I1457">
        <v>6</v>
      </c>
      <c r="J1457">
        <v>29</v>
      </c>
      <c r="K1457" t="s">
        <v>29</v>
      </c>
      <c r="L1457">
        <v>2</v>
      </c>
      <c r="M1457">
        <v>71</v>
      </c>
      <c r="N1457" t="s">
        <v>12257</v>
      </c>
      <c r="O1457" t="s">
        <v>3032</v>
      </c>
      <c r="P1457" t="s">
        <v>45</v>
      </c>
      <c r="Q1457" t="s">
        <v>46</v>
      </c>
      <c r="R1457" t="s">
        <v>47</v>
      </c>
      <c r="S1457" t="s">
        <v>60</v>
      </c>
      <c r="T1457" t="s">
        <v>401</v>
      </c>
      <c r="U1457" t="s">
        <v>1761</v>
      </c>
      <c r="V1457" t="s">
        <v>12050</v>
      </c>
      <c r="X1457" t="str">
        <f>VLOOKUP(pbp!V4207, games!$B$2:$R$40, 3, FALSE)</f>
        <v>2020-11-15T21:25Z</v>
      </c>
      <c r="Y1457">
        <f>VLOOKUP(1*V1457,NFLGames!$H$11:$H$555,1,FALSE)</f>
        <v>401127948</v>
      </c>
      <c r="Z1457">
        <f>VLOOKUP($Y1457, NFLGames!$H$11:$K$555,2,FALSE)</f>
        <v>2019</v>
      </c>
      <c r="AA1457">
        <f>VLOOKUP($Y1457, NFLGames!$H$11:$K$555,3,FALSE)</f>
        <v>10</v>
      </c>
      <c r="AB1457" s="6">
        <f>IF(A1458=0, 0, AH1458-tbl_pbp[[#This Row],[Saints Win %]])</f>
        <v>7.1000000000000008E-2</v>
      </c>
      <c r="AE1457">
        <f>ABS(tbl_pbp[[#This Row],[play.homeScore]]-tbl_pbp[[#This Row],[play.awayScore]])</f>
        <v>7</v>
      </c>
      <c r="AF1457">
        <f>IF(tbl_pbp[[#This Row],[Play Saints Win % Increase]]&gt;=$AF$4,1,0)</f>
        <v>0</v>
      </c>
      <c r="AG1457" t="str">
        <f>VLOOKUP(tbl_pbp[[#This Row],[gameId]], games!$B$2:$T$40, 9, FALSE)</f>
        <v>atlanta-falcons</v>
      </c>
      <c r="AH1457" s="5">
        <f>IF(tbl_pbp[[#This Row],[AwayTeam]] &lt;&gt; "new-orleans-saints", tbl_pbp[[#This Row],[homeWinPercentage]], 1-tbl_pbp[[#This Row],[homeWinPercentage]])</f>
        <v>0.35299999999999998</v>
      </c>
      <c r="AI1457" s="13">
        <f>tbl_pbp[[#This Row],[Kamara]]*tbl_pbp[[#This Row],[Impactful Play]]</f>
        <v>0</v>
      </c>
      <c r="AJ1457" s="13">
        <f>tbl_pbp[[#This Row],[Thomas]]*tbl_pbp[[#This Row],[Impactful Play]]</f>
        <v>0</v>
      </c>
      <c r="AK1457" s="13" t="str">
        <f>VLOOKUP(tbl_pbp[[#This Row],[Play Saints Win % Increase]], tbl_impact[],3,TRUE)</f>
        <v>Perfumed (5 to + 10%)</v>
      </c>
    </row>
    <row r="1458" spans="1:37">
      <c r="A1458" s="1">
        <v>92</v>
      </c>
      <c r="B1458" s="5">
        <v>0.42399999999999999</v>
      </c>
      <c r="C1458" t="s">
        <v>12258</v>
      </c>
      <c r="D1458">
        <v>0</v>
      </c>
      <c r="E1458">
        <v>0</v>
      </c>
      <c r="F1458">
        <v>3</v>
      </c>
      <c r="G1458">
        <v>6</v>
      </c>
      <c r="H1458">
        <v>13</v>
      </c>
      <c r="I1458">
        <v>10</v>
      </c>
      <c r="J1458">
        <v>40</v>
      </c>
      <c r="K1458" t="s">
        <v>29</v>
      </c>
      <c r="L1458">
        <v>1</v>
      </c>
      <c r="M1458">
        <v>60</v>
      </c>
      <c r="N1458" t="s">
        <v>12259</v>
      </c>
      <c r="O1458" t="s">
        <v>2511</v>
      </c>
      <c r="P1458" t="s">
        <v>45</v>
      </c>
      <c r="Q1458" t="s">
        <v>46</v>
      </c>
      <c r="R1458" t="s">
        <v>47</v>
      </c>
      <c r="S1458" t="s">
        <v>33</v>
      </c>
      <c r="T1458" t="s">
        <v>117</v>
      </c>
      <c r="U1458" t="s">
        <v>118</v>
      </c>
      <c r="V1458" t="s">
        <v>12050</v>
      </c>
      <c r="X1458" t="str">
        <f>VLOOKUP(pbp!V4208, games!$B$2:$R$40, 3, FALSE)</f>
        <v>2020-11-15T21:25Z</v>
      </c>
      <c r="Y1458">
        <f>VLOOKUP(1*V1458,NFLGames!$H$11:$H$555,1,FALSE)</f>
        <v>401127948</v>
      </c>
      <c r="Z1458">
        <f>VLOOKUP($Y1458, NFLGames!$H$11:$K$555,2,FALSE)</f>
        <v>2019</v>
      </c>
      <c r="AA1458">
        <f>VLOOKUP($Y1458, NFLGames!$H$11:$K$555,3,FALSE)</f>
        <v>10</v>
      </c>
      <c r="AB1458" s="6">
        <f>IF(A1459=0, 0, AH1459-tbl_pbp[[#This Row],[Saints Win %]])</f>
        <v>-2.5999999999999968E-2</v>
      </c>
      <c r="AE1458">
        <f>ABS(tbl_pbp[[#This Row],[play.homeScore]]-tbl_pbp[[#This Row],[play.awayScore]])</f>
        <v>7</v>
      </c>
      <c r="AF1458">
        <f>IF(tbl_pbp[[#This Row],[Play Saints Win % Increase]]&gt;=$AF$4,1,0)</f>
        <v>0</v>
      </c>
      <c r="AG1458" t="str">
        <f>VLOOKUP(tbl_pbp[[#This Row],[gameId]], games!$B$2:$T$40, 9, FALSE)</f>
        <v>atlanta-falcons</v>
      </c>
      <c r="AH1458" s="5">
        <f>IF(tbl_pbp[[#This Row],[AwayTeam]] &lt;&gt; "new-orleans-saints", tbl_pbp[[#This Row],[homeWinPercentage]], 1-tbl_pbp[[#This Row],[homeWinPercentage]])</f>
        <v>0.42399999999999999</v>
      </c>
      <c r="AI1458" s="13">
        <f>tbl_pbp[[#This Row],[Kamara]]*tbl_pbp[[#This Row],[Impactful Play]]</f>
        <v>0</v>
      </c>
      <c r="AJ1458" s="13">
        <f>tbl_pbp[[#This Row],[Thomas]]*tbl_pbp[[#This Row],[Impactful Play]]</f>
        <v>0</v>
      </c>
      <c r="AK1458" s="13" t="str">
        <f>VLOOKUP(tbl_pbp[[#This Row],[Play Saints Win % Increase]], tbl_impact[],3,TRUE)</f>
        <v>Bad (0 to -5%)</v>
      </c>
    </row>
    <row r="1459" spans="1:37">
      <c r="A1459" s="1">
        <v>93</v>
      </c>
      <c r="B1459" s="5">
        <v>0.39800000000000002</v>
      </c>
      <c r="C1459" t="s">
        <v>12260</v>
      </c>
      <c r="D1459">
        <v>0</v>
      </c>
      <c r="E1459">
        <v>0</v>
      </c>
      <c r="F1459">
        <v>3</v>
      </c>
      <c r="G1459">
        <v>6</v>
      </c>
      <c r="H1459">
        <v>13</v>
      </c>
      <c r="I1459">
        <v>6</v>
      </c>
      <c r="J1459">
        <v>44</v>
      </c>
      <c r="K1459" t="s">
        <v>29</v>
      </c>
      <c r="L1459">
        <v>2</v>
      </c>
      <c r="M1459">
        <v>56</v>
      </c>
      <c r="N1459" t="s">
        <v>12261</v>
      </c>
      <c r="O1459" t="s">
        <v>157</v>
      </c>
      <c r="P1459" t="s">
        <v>22</v>
      </c>
      <c r="Q1459" t="s">
        <v>37</v>
      </c>
      <c r="S1459" t="s">
        <v>60</v>
      </c>
      <c r="T1459" t="s">
        <v>467</v>
      </c>
      <c r="U1459" t="s">
        <v>5144</v>
      </c>
      <c r="V1459" t="s">
        <v>12050</v>
      </c>
      <c r="X1459" t="str">
        <f>VLOOKUP(pbp!V4209, games!$B$2:$R$40, 3, FALSE)</f>
        <v>2020-11-15T21:25Z</v>
      </c>
      <c r="Y1459">
        <f>VLOOKUP(1*V1459,NFLGames!$H$11:$H$555,1,FALSE)</f>
        <v>401127948</v>
      </c>
      <c r="Z1459">
        <f>VLOOKUP($Y1459, NFLGames!$H$11:$K$555,2,FALSE)</f>
        <v>2019</v>
      </c>
      <c r="AA1459">
        <f>VLOOKUP($Y1459, NFLGames!$H$11:$K$555,3,FALSE)</f>
        <v>10</v>
      </c>
      <c r="AB1459" s="6">
        <f>IF(A1460=0, 0, AH1460-tbl_pbp[[#This Row],[Saints Win %]])</f>
        <v>-4.3000000000000038E-2</v>
      </c>
      <c r="AE1459">
        <f>ABS(tbl_pbp[[#This Row],[play.homeScore]]-tbl_pbp[[#This Row],[play.awayScore]])</f>
        <v>7</v>
      </c>
      <c r="AF1459">
        <f>IF(tbl_pbp[[#This Row],[Play Saints Win % Increase]]&gt;=$AF$4,1,0)</f>
        <v>0</v>
      </c>
      <c r="AG1459" t="str">
        <f>VLOOKUP(tbl_pbp[[#This Row],[gameId]], games!$B$2:$T$40, 9, FALSE)</f>
        <v>atlanta-falcons</v>
      </c>
      <c r="AH1459" s="5">
        <f>IF(tbl_pbp[[#This Row],[AwayTeam]] &lt;&gt; "new-orleans-saints", tbl_pbp[[#This Row],[homeWinPercentage]], 1-tbl_pbp[[#This Row],[homeWinPercentage]])</f>
        <v>0.39800000000000002</v>
      </c>
      <c r="AI1459" s="13">
        <f>tbl_pbp[[#This Row],[Kamara]]*tbl_pbp[[#This Row],[Impactful Play]]</f>
        <v>0</v>
      </c>
      <c r="AJ1459" s="13">
        <f>tbl_pbp[[#This Row],[Thomas]]*tbl_pbp[[#This Row],[Impactful Play]]</f>
        <v>0</v>
      </c>
      <c r="AK1459" s="13" t="str">
        <f>VLOOKUP(tbl_pbp[[#This Row],[Play Saints Win % Increase]], tbl_impact[],3,TRUE)</f>
        <v>Bad (0 to -5%)</v>
      </c>
    </row>
    <row r="1460" spans="1:37">
      <c r="A1460" s="1">
        <v>94</v>
      </c>
      <c r="B1460" s="5">
        <v>0.35499999999999998</v>
      </c>
      <c r="C1460" t="s">
        <v>12262</v>
      </c>
      <c r="D1460">
        <v>0</v>
      </c>
      <c r="E1460">
        <v>0</v>
      </c>
      <c r="F1460">
        <v>3</v>
      </c>
      <c r="G1460">
        <v>6</v>
      </c>
      <c r="H1460">
        <v>13</v>
      </c>
      <c r="I1460">
        <v>6</v>
      </c>
      <c r="J1460">
        <v>44</v>
      </c>
      <c r="K1460" t="s">
        <v>29</v>
      </c>
      <c r="L1460">
        <v>3</v>
      </c>
      <c r="M1460">
        <v>56</v>
      </c>
      <c r="N1460" t="s">
        <v>12263</v>
      </c>
      <c r="O1460" t="s">
        <v>159</v>
      </c>
      <c r="P1460" t="s">
        <v>30</v>
      </c>
      <c r="Q1460" t="s">
        <v>31</v>
      </c>
      <c r="R1460" t="s">
        <v>32</v>
      </c>
      <c r="S1460" t="s">
        <v>302</v>
      </c>
      <c r="T1460" t="s">
        <v>467</v>
      </c>
      <c r="U1460" t="s">
        <v>11092</v>
      </c>
      <c r="V1460" t="s">
        <v>12050</v>
      </c>
      <c r="X1460" t="str">
        <f>VLOOKUP(pbp!V4210, games!$B$2:$R$40, 3, FALSE)</f>
        <v>2020-11-15T21:25Z</v>
      </c>
      <c r="Y1460">
        <f>VLOOKUP(1*V1460,NFLGames!$H$11:$H$555,1,FALSE)</f>
        <v>401127948</v>
      </c>
      <c r="Z1460">
        <f>VLOOKUP($Y1460, NFLGames!$H$11:$K$555,2,FALSE)</f>
        <v>2019</v>
      </c>
      <c r="AA1460">
        <f>VLOOKUP($Y1460, NFLGames!$H$11:$K$555,3,FALSE)</f>
        <v>10</v>
      </c>
      <c r="AB1460" s="6">
        <f>IF(A1461=0, 0, AH1461-tbl_pbp[[#This Row],[Saints Win %]])</f>
        <v>-7.6999999999999957E-2</v>
      </c>
      <c r="AD1460">
        <v>1</v>
      </c>
      <c r="AE1460">
        <f>ABS(tbl_pbp[[#This Row],[play.homeScore]]-tbl_pbp[[#This Row],[play.awayScore]])</f>
        <v>7</v>
      </c>
      <c r="AF1460">
        <f>IF(tbl_pbp[[#This Row],[Play Saints Win % Increase]]&gt;=$AF$4,1,0)</f>
        <v>0</v>
      </c>
      <c r="AG1460" t="str">
        <f>VLOOKUP(tbl_pbp[[#This Row],[gameId]], games!$B$2:$T$40, 9, FALSE)</f>
        <v>atlanta-falcons</v>
      </c>
      <c r="AH1460" s="5">
        <f>IF(tbl_pbp[[#This Row],[AwayTeam]] &lt;&gt; "new-orleans-saints", tbl_pbp[[#This Row],[homeWinPercentage]], 1-tbl_pbp[[#This Row],[homeWinPercentage]])</f>
        <v>0.35499999999999998</v>
      </c>
      <c r="AI1460" s="13">
        <f>tbl_pbp[[#This Row],[Kamara]]*tbl_pbp[[#This Row],[Impactful Play]]</f>
        <v>0</v>
      </c>
      <c r="AJ1460" s="13">
        <f>tbl_pbp[[#This Row],[Thomas]]*tbl_pbp[[#This Row],[Impactful Play]]</f>
        <v>0</v>
      </c>
      <c r="AK1460" s="13" t="str">
        <f>VLOOKUP(tbl_pbp[[#This Row],[Play Saints Win % Increase]], tbl_impact[],3,TRUE)</f>
        <v>Smelly (worse than-5% -&gt; -10%)</v>
      </c>
    </row>
    <row r="1461" spans="1:37">
      <c r="A1461" s="1">
        <v>95</v>
      </c>
      <c r="B1461" s="5">
        <v>0.27800000000000002</v>
      </c>
      <c r="C1461" t="s">
        <v>12264</v>
      </c>
      <c r="D1461">
        <v>0</v>
      </c>
      <c r="E1461">
        <v>0</v>
      </c>
      <c r="F1461">
        <v>3</v>
      </c>
      <c r="G1461">
        <v>6</v>
      </c>
      <c r="H1461">
        <v>13</v>
      </c>
      <c r="I1461">
        <v>3</v>
      </c>
      <c r="J1461">
        <v>47</v>
      </c>
      <c r="K1461" t="s">
        <v>29</v>
      </c>
      <c r="L1461">
        <v>4</v>
      </c>
      <c r="M1461">
        <v>53</v>
      </c>
      <c r="N1461" t="s">
        <v>12265</v>
      </c>
      <c r="O1461" t="s">
        <v>2138</v>
      </c>
      <c r="P1461" t="s">
        <v>94</v>
      </c>
      <c r="Q1461" t="s">
        <v>95</v>
      </c>
      <c r="R1461" t="s">
        <v>96</v>
      </c>
      <c r="S1461" t="s">
        <v>281</v>
      </c>
      <c r="T1461" t="s">
        <v>2150</v>
      </c>
      <c r="U1461" t="s">
        <v>12266</v>
      </c>
      <c r="V1461" t="s">
        <v>12050</v>
      </c>
      <c r="X1461" t="str">
        <f>VLOOKUP(pbp!V4211, games!$B$2:$R$40, 3, FALSE)</f>
        <v>2020-11-15T21:25Z</v>
      </c>
      <c r="Y1461">
        <f>VLOOKUP(1*V1461,NFLGames!$H$11:$H$555,1,FALSE)</f>
        <v>401127948</v>
      </c>
      <c r="Z1461">
        <f>VLOOKUP($Y1461, NFLGames!$H$11:$K$555,2,FALSE)</f>
        <v>2019</v>
      </c>
      <c r="AA1461">
        <f>VLOOKUP($Y1461, NFLGames!$H$11:$K$555,3,FALSE)</f>
        <v>10</v>
      </c>
      <c r="AB1461" s="6">
        <f>IF(A1462=0, 0, AH1462-tbl_pbp[[#This Row],[Saints Win %]])</f>
        <v>9.099999999999997E-2</v>
      </c>
      <c r="AE1461">
        <f>ABS(tbl_pbp[[#This Row],[play.homeScore]]-tbl_pbp[[#This Row],[play.awayScore]])</f>
        <v>7</v>
      </c>
      <c r="AF1461">
        <f>IF(tbl_pbp[[#This Row],[Play Saints Win % Increase]]&gt;=$AF$4,1,0)</f>
        <v>0</v>
      </c>
      <c r="AG1461" t="str">
        <f>VLOOKUP(tbl_pbp[[#This Row],[gameId]], games!$B$2:$T$40, 9, FALSE)</f>
        <v>atlanta-falcons</v>
      </c>
      <c r="AH1461" s="5">
        <f>IF(tbl_pbp[[#This Row],[AwayTeam]] &lt;&gt; "new-orleans-saints", tbl_pbp[[#This Row],[homeWinPercentage]], 1-tbl_pbp[[#This Row],[homeWinPercentage]])</f>
        <v>0.27800000000000002</v>
      </c>
      <c r="AI1461" s="13">
        <f>tbl_pbp[[#This Row],[Kamara]]*tbl_pbp[[#This Row],[Impactful Play]]</f>
        <v>0</v>
      </c>
      <c r="AJ1461" s="13">
        <f>tbl_pbp[[#This Row],[Thomas]]*tbl_pbp[[#This Row],[Impactful Play]]</f>
        <v>0</v>
      </c>
      <c r="AK1461" s="13" t="str">
        <f>VLOOKUP(tbl_pbp[[#This Row],[Play Saints Win % Increase]], tbl_impact[],3,TRUE)</f>
        <v>Perfumed (5 to + 10%)</v>
      </c>
    </row>
    <row r="1462" spans="1:37">
      <c r="A1462" s="1">
        <v>96</v>
      </c>
      <c r="B1462" s="5">
        <v>0.36899999999999999</v>
      </c>
      <c r="C1462" t="s">
        <v>12267</v>
      </c>
      <c r="D1462">
        <v>0</v>
      </c>
      <c r="E1462">
        <v>0</v>
      </c>
      <c r="F1462">
        <v>3</v>
      </c>
      <c r="G1462">
        <v>6</v>
      </c>
      <c r="H1462">
        <v>13</v>
      </c>
      <c r="I1462">
        <v>8</v>
      </c>
      <c r="J1462">
        <v>42</v>
      </c>
      <c r="K1462" t="s">
        <v>29</v>
      </c>
      <c r="L1462">
        <v>4</v>
      </c>
      <c r="M1462">
        <v>58</v>
      </c>
      <c r="N1462" t="s">
        <v>12268</v>
      </c>
      <c r="O1462" t="s">
        <v>164</v>
      </c>
      <c r="P1462" t="s">
        <v>66</v>
      </c>
      <c r="Q1462" t="s">
        <v>67</v>
      </c>
      <c r="R1462" t="s">
        <v>68</v>
      </c>
      <c r="S1462" t="s">
        <v>160</v>
      </c>
      <c r="T1462" t="s">
        <v>132</v>
      </c>
      <c r="U1462" t="s">
        <v>12269</v>
      </c>
      <c r="V1462" t="s">
        <v>12050</v>
      </c>
      <c r="X1462" t="str">
        <f>VLOOKUP(pbp!V4212, games!$B$2:$R$40, 3, FALSE)</f>
        <v>2020-11-15T21:25Z</v>
      </c>
      <c r="Y1462">
        <f>VLOOKUP(1*V1462,NFLGames!$H$11:$H$555,1,FALSE)</f>
        <v>401127948</v>
      </c>
      <c r="Z1462">
        <f>VLOOKUP($Y1462, NFLGames!$H$11:$K$555,2,FALSE)</f>
        <v>2019</v>
      </c>
      <c r="AA1462">
        <f>VLOOKUP($Y1462, NFLGames!$H$11:$K$555,3,FALSE)</f>
        <v>10</v>
      </c>
      <c r="AB1462" s="6">
        <f>IF(A1463=0, 0, AH1463-tbl_pbp[[#This Row],[Saints Win %]])</f>
        <v>3.1000000000000028E-2</v>
      </c>
      <c r="AE1462">
        <f>ABS(tbl_pbp[[#This Row],[play.homeScore]]-tbl_pbp[[#This Row],[play.awayScore]])</f>
        <v>7</v>
      </c>
      <c r="AF1462">
        <f>IF(tbl_pbp[[#This Row],[Play Saints Win % Increase]]&gt;=$AF$4,1,0)</f>
        <v>0</v>
      </c>
      <c r="AG1462" t="str">
        <f>VLOOKUP(tbl_pbp[[#This Row],[gameId]], games!$B$2:$T$40, 9, FALSE)</f>
        <v>atlanta-falcons</v>
      </c>
      <c r="AH1462" s="5">
        <f>IF(tbl_pbp[[#This Row],[AwayTeam]] &lt;&gt; "new-orleans-saints", tbl_pbp[[#This Row],[homeWinPercentage]], 1-tbl_pbp[[#This Row],[homeWinPercentage]])</f>
        <v>0.36899999999999999</v>
      </c>
      <c r="AI1462" s="13">
        <f>tbl_pbp[[#This Row],[Kamara]]*tbl_pbp[[#This Row],[Impactful Play]]</f>
        <v>0</v>
      </c>
      <c r="AJ1462" s="13">
        <f>tbl_pbp[[#This Row],[Thomas]]*tbl_pbp[[#This Row],[Impactful Play]]</f>
        <v>0</v>
      </c>
      <c r="AK1462" s="13" t="str">
        <f>VLOOKUP(tbl_pbp[[#This Row],[Play Saints Win % Increase]], tbl_impact[],3,TRUE)</f>
        <v>Scented (0 to +5%)</v>
      </c>
    </row>
    <row r="1463" spans="1:37">
      <c r="A1463" s="1">
        <v>97</v>
      </c>
      <c r="B1463" s="5">
        <v>0.4</v>
      </c>
      <c r="C1463" t="s">
        <v>12270</v>
      </c>
      <c r="D1463">
        <v>0</v>
      </c>
      <c r="E1463">
        <v>0</v>
      </c>
      <c r="F1463">
        <v>3</v>
      </c>
      <c r="G1463">
        <v>6</v>
      </c>
      <c r="H1463">
        <v>13</v>
      </c>
      <c r="I1463">
        <v>10</v>
      </c>
      <c r="J1463">
        <v>90</v>
      </c>
      <c r="K1463" t="s">
        <v>5211</v>
      </c>
      <c r="L1463">
        <v>1</v>
      </c>
      <c r="M1463">
        <v>90</v>
      </c>
      <c r="N1463" t="s">
        <v>12271</v>
      </c>
      <c r="O1463" t="s">
        <v>3666</v>
      </c>
      <c r="P1463" t="s">
        <v>22</v>
      </c>
      <c r="Q1463" t="s">
        <v>37</v>
      </c>
      <c r="S1463" t="s">
        <v>33</v>
      </c>
      <c r="T1463" t="s">
        <v>5506</v>
      </c>
      <c r="U1463" t="s">
        <v>12272</v>
      </c>
      <c r="V1463" t="s">
        <v>12050</v>
      </c>
      <c r="X1463" t="str">
        <f>VLOOKUP(pbp!V4213, games!$B$2:$R$40, 3, FALSE)</f>
        <v>2020-11-15T21:25Z</v>
      </c>
      <c r="Y1463">
        <f>VLOOKUP(1*V1463,NFLGames!$H$11:$H$555,1,FALSE)</f>
        <v>401127948</v>
      </c>
      <c r="Z1463">
        <f>VLOOKUP($Y1463, NFLGames!$H$11:$K$555,2,FALSE)</f>
        <v>2019</v>
      </c>
      <c r="AA1463">
        <f>VLOOKUP($Y1463, NFLGames!$H$11:$K$555,3,FALSE)</f>
        <v>10</v>
      </c>
      <c r="AB1463" s="6">
        <f>IF(A1464=0, 0, AH1464-tbl_pbp[[#This Row],[Saints Win %]])</f>
        <v>-1.3000000000000012E-2</v>
      </c>
      <c r="AE1463">
        <f>ABS(tbl_pbp[[#This Row],[play.homeScore]]-tbl_pbp[[#This Row],[play.awayScore]])</f>
        <v>7</v>
      </c>
      <c r="AF1463">
        <f>IF(tbl_pbp[[#This Row],[Play Saints Win % Increase]]&gt;=$AF$4,1,0)</f>
        <v>0</v>
      </c>
      <c r="AG1463" t="str">
        <f>VLOOKUP(tbl_pbp[[#This Row],[gameId]], games!$B$2:$T$40, 9, FALSE)</f>
        <v>atlanta-falcons</v>
      </c>
      <c r="AH1463" s="5">
        <f>IF(tbl_pbp[[#This Row],[AwayTeam]] &lt;&gt; "new-orleans-saints", tbl_pbp[[#This Row],[homeWinPercentage]], 1-tbl_pbp[[#This Row],[homeWinPercentage]])</f>
        <v>0.4</v>
      </c>
      <c r="AI1463" s="13">
        <f>tbl_pbp[[#This Row],[Kamara]]*tbl_pbp[[#This Row],[Impactful Play]]</f>
        <v>0</v>
      </c>
      <c r="AJ1463" s="13">
        <f>tbl_pbp[[#This Row],[Thomas]]*tbl_pbp[[#This Row],[Impactful Play]]</f>
        <v>0</v>
      </c>
      <c r="AK1463" s="13" t="str">
        <f>VLOOKUP(tbl_pbp[[#This Row],[Play Saints Win % Increase]], tbl_impact[],3,TRUE)</f>
        <v>Bad (0 to -5%)</v>
      </c>
    </row>
    <row r="1464" spans="1:37">
      <c r="A1464" s="1">
        <v>98</v>
      </c>
      <c r="B1464" s="5">
        <v>0.38700000000000001</v>
      </c>
      <c r="C1464" t="s">
        <v>12273</v>
      </c>
      <c r="D1464">
        <v>0</v>
      </c>
      <c r="E1464">
        <v>0</v>
      </c>
      <c r="F1464">
        <v>3</v>
      </c>
      <c r="G1464">
        <v>6</v>
      </c>
      <c r="H1464">
        <v>13</v>
      </c>
      <c r="I1464">
        <v>10</v>
      </c>
      <c r="J1464">
        <v>90</v>
      </c>
      <c r="K1464" t="s">
        <v>5211</v>
      </c>
      <c r="L1464">
        <v>2</v>
      </c>
      <c r="M1464">
        <v>90</v>
      </c>
      <c r="N1464" t="s">
        <v>12274</v>
      </c>
      <c r="O1464" t="s">
        <v>9087</v>
      </c>
      <c r="P1464" t="s">
        <v>45</v>
      </c>
      <c r="Q1464" t="s">
        <v>46</v>
      </c>
      <c r="R1464" t="s">
        <v>47</v>
      </c>
      <c r="S1464" t="s">
        <v>120</v>
      </c>
      <c r="T1464" t="s">
        <v>5506</v>
      </c>
      <c r="U1464" t="s">
        <v>12275</v>
      </c>
      <c r="V1464" t="s">
        <v>12050</v>
      </c>
      <c r="X1464" t="str">
        <f>VLOOKUP(pbp!V4214, games!$B$2:$R$40, 3, FALSE)</f>
        <v>2020-11-15T21:25Z</v>
      </c>
      <c r="Y1464">
        <f>VLOOKUP(1*V1464,NFLGames!$H$11:$H$555,1,FALSE)</f>
        <v>401127948</v>
      </c>
      <c r="Z1464">
        <f>VLOOKUP($Y1464, NFLGames!$H$11:$K$555,2,FALSE)</f>
        <v>2019</v>
      </c>
      <c r="AA1464">
        <f>VLOOKUP($Y1464, NFLGames!$H$11:$K$555,3,FALSE)</f>
        <v>10</v>
      </c>
      <c r="AB1464" s="6">
        <f>IF(A1465=0, 0, AH1465-tbl_pbp[[#This Row],[Saints Win %]])</f>
        <v>-6.0999999999999999E-2</v>
      </c>
      <c r="AE1464">
        <f>ABS(tbl_pbp[[#This Row],[play.homeScore]]-tbl_pbp[[#This Row],[play.awayScore]])</f>
        <v>7</v>
      </c>
      <c r="AF1464">
        <f>IF(tbl_pbp[[#This Row],[Play Saints Win % Increase]]&gt;=$AF$4,1,0)</f>
        <v>0</v>
      </c>
      <c r="AG1464" t="str">
        <f>VLOOKUP(tbl_pbp[[#This Row],[gameId]], games!$B$2:$T$40, 9, FALSE)</f>
        <v>atlanta-falcons</v>
      </c>
      <c r="AH1464" s="5">
        <f>IF(tbl_pbp[[#This Row],[AwayTeam]] &lt;&gt; "new-orleans-saints", tbl_pbp[[#This Row],[homeWinPercentage]], 1-tbl_pbp[[#This Row],[homeWinPercentage]])</f>
        <v>0.38700000000000001</v>
      </c>
      <c r="AI1464" s="13">
        <f>tbl_pbp[[#This Row],[Kamara]]*tbl_pbp[[#This Row],[Impactful Play]]</f>
        <v>0</v>
      </c>
      <c r="AJ1464" s="13">
        <f>tbl_pbp[[#This Row],[Thomas]]*tbl_pbp[[#This Row],[Impactful Play]]</f>
        <v>0</v>
      </c>
      <c r="AK1464" s="13" t="str">
        <f>VLOOKUP(tbl_pbp[[#This Row],[Play Saints Win % Increase]], tbl_impact[],3,TRUE)</f>
        <v>Smelly (worse than-5% -&gt; -10%)</v>
      </c>
    </row>
    <row r="1465" spans="1:37">
      <c r="A1465" s="1">
        <v>99</v>
      </c>
      <c r="B1465" s="5">
        <v>0.32600000000000001</v>
      </c>
      <c r="C1465" t="s">
        <v>12276</v>
      </c>
      <c r="D1465">
        <v>0</v>
      </c>
      <c r="E1465">
        <v>0</v>
      </c>
      <c r="F1465">
        <v>3</v>
      </c>
      <c r="G1465">
        <v>6</v>
      </c>
      <c r="H1465">
        <v>13</v>
      </c>
      <c r="I1465">
        <v>5</v>
      </c>
      <c r="J1465">
        <v>85</v>
      </c>
      <c r="K1465" t="s">
        <v>5211</v>
      </c>
      <c r="L1465">
        <v>3</v>
      </c>
      <c r="M1465">
        <v>85</v>
      </c>
      <c r="N1465" t="s">
        <v>12277</v>
      </c>
      <c r="O1465" t="s">
        <v>2393</v>
      </c>
      <c r="P1465" t="s">
        <v>30</v>
      </c>
      <c r="Q1465" t="s">
        <v>31</v>
      </c>
      <c r="R1465" t="s">
        <v>32</v>
      </c>
      <c r="S1465" t="s">
        <v>42</v>
      </c>
      <c r="T1465" t="s">
        <v>5566</v>
      </c>
      <c r="U1465" t="s">
        <v>12278</v>
      </c>
      <c r="V1465" t="s">
        <v>12050</v>
      </c>
      <c r="X1465" t="str">
        <f>VLOOKUP(pbp!V4215, games!$B$2:$R$40, 3, FALSE)</f>
        <v>2020-11-15T21:25Z</v>
      </c>
      <c r="Y1465">
        <f>VLOOKUP(1*V1465,NFLGames!$H$11:$H$555,1,FALSE)</f>
        <v>401127948</v>
      </c>
      <c r="Z1465">
        <f>VLOOKUP($Y1465, NFLGames!$H$11:$K$555,2,FALSE)</f>
        <v>2019</v>
      </c>
      <c r="AA1465">
        <f>VLOOKUP($Y1465, NFLGames!$H$11:$K$555,3,FALSE)</f>
        <v>10</v>
      </c>
      <c r="AB1465" s="6">
        <f>IF(A1466=0, 0, AH1466-tbl_pbp[[#This Row],[Saints Win %]])</f>
        <v>2.3999999999999966E-2</v>
      </c>
      <c r="AE1465">
        <f>ABS(tbl_pbp[[#This Row],[play.homeScore]]-tbl_pbp[[#This Row],[play.awayScore]])</f>
        <v>7</v>
      </c>
      <c r="AF1465">
        <f>IF(tbl_pbp[[#This Row],[Play Saints Win % Increase]]&gt;=$AF$4,1,0)</f>
        <v>0</v>
      </c>
      <c r="AG1465" t="str">
        <f>VLOOKUP(tbl_pbp[[#This Row],[gameId]], games!$B$2:$T$40, 9, FALSE)</f>
        <v>atlanta-falcons</v>
      </c>
      <c r="AH1465" s="5">
        <f>IF(tbl_pbp[[#This Row],[AwayTeam]] &lt;&gt; "new-orleans-saints", tbl_pbp[[#This Row],[homeWinPercentage]], 1-tbl_pbp[[#This Row],[homeWinPercentage]])</f>
        <v>0.32600000000000001</v>
      </c>
      <c r="AI1465" s="13">
        <f>tbl_pbp[[#This Row],[Kamara]]*tbl_pbp[[#This Row],[Impactful Play]]</f>
        <v>0</v>
      </c>
      <c r="AJ1465" s="13">
        <f>tbl_pbp[[#This Row],[Thomas]]*tbl_pbp[[#This Row],[Impactful Play]]</f>
        <v>0</v>
      </c>
      <c r="AK1465" s="13" t="str">
        <f>VLOOKUP(tbl_pbp[[#This Row],[Play Saints Win % Increase]], tbl_impact[],3,TRUE)</f>
        <v>Scented (0 to +5%)</v>
      </c>
    </row>
    <row r="1466" spans="1:37">
      <c r="A1466" s="1">
        <v>100</v>
      </c>
      <c r="B1466" s="5">
        <v>0.35</v>
      </c>
      <c r="C1466" t="s">
        <v>12279</v>
      </c>
      <c r="D1466">
        <v>0</v>
      </c>
      <c r="E1466">
        <v>0</v>
      </c>
      <c r="F1466">
        <v>3</v>
      </c>
      <c r="G1466">
        <v>6</v>
      </c>
      <c r="H1466">
        <v>13</v>
      </c>
      <c r="I1466">
        <v>10</v>
      </c>
      <c r="J1466">
        <v>73</v>
      </c>
      <c r="K1466" t="s">
        <v>5211</v>
      </c>
      <c r="L1466">
        <v>1</v>
      </c>
      <c r="M1466">
        <v>73</v>
      </c>
      <c r="N1466" t="s">
        <v>12280</v>
      </c>
      <c r="O1466" t="s">
        <v>6752</v>
      </c>
      <c r="P1466" t="s">
        <v>45</v>
      </c>
      <c r="Q1466" t="s">
        <v>46</v>
      </c>
      <c r="R1466" t="s">
        <v>47</v>
      </c>
      <c r="S1466" t="s">
        <v>33</v>
      </c>
      <c r="T1466" t="s">
        <v>5251</v>
      </c>
      <c r="U1466" t="s">
        <v>12243</v>
      </c>
      <c r="V1466" t="s">
        <v>12050</v>
      </c>
      <c r="X1466" t="str">
        <f>VLOOKUP(pbp!V4216, games!$B$2:$R$40, 3, FALSE)</f>
        <v>2020-11-15T21:25Z</v>
      </c>
      <c r="Y1466">
        <f>VLOOKUP(1*V1466,NFLGames!$H$11:$H$555,1,FALSE)</f>
        <v>401127948</v>
      </c>
      <c r="Z1466">
        <f>VLOOKUP($Y1466, NFLGames!$H$11:$K$555,2,FALSE)</f>
        <v>2019</v>
      </c>
      <c r="AA1466">
        <f>VLOOKUP($Y1466, NFLGames!$H$11:$K$555,3,FALSE)</f>
        <v>10</v>
      </c>
      <c r="AB1466" s="6">
        <f>IF(A1467=0, 0, AH1467-tbl_pbp[[#This Row],[Saints Win %]])</f>
        <v>1.9000000000000017E-2</v>
      </c>
      <c r="AE1466">
        <f>ABS(tbl_pbp[[#This Row],[play.homeScore]]-tbl_pbp[[#This Row],[play.awayScore]])</f>
        <v>7</v>
      </c>
      <c r="AF1466">
        <f>IF(tbl_pbp[[#This Row],[Play Saints Win % Increase]]&gt;=$AF$4,1,0)</f>
        <v>0</v>
      </c>
      <c r="AG1466" t="str">
        <f>VLOOKUP(tbl_pbp[[#This Row],[gameId]], games!$B$2:$T$40, 9, FALSE)</f>
        <v>atlanta-falcons</v>
      </c>
      <c r="AH1466" s="5">
        <f>IF(tbl_pbp[[#This Row],[AwayTeam]] &lt;&gt; "new-orleans-saints", tbl_pbp[[#This Row],[homeWinPercentage]], 1-tbl_pbp[[#This Row],[homeWinPercentage]])</f>
        <v>0.35</v>
      </c>
      <c r="AI1466" s="13">
        <f>tbl_pbp[[#This Row],[Kamara]]*tbl_pbp[[#This Row],[Impactful Play]]</f>
        <v>0</v>
      </c>
      <c r="AJ1466" s="13">
        <f>tbl_pbp[[#This Row],[Thomas]]*tbl_pbp[[#This Row],[Impactful Play]]</f>
        <v>0</v>
      </c>
      <c r="AK1466" s="13" t="str">
        <f>VLOOKUP(tbl_pbp[[#This Row],[Play Saints Win % Increase]], tbl_impact[],3,TRUE)</f>
        <v>Scented (0 to +5%)</v>
      </c>
    </row>
    <row r="1467" spans="1:37">
      <c r="A1467" s="1">
        <v>101</v>
      </c>
      <c r="B1467" s="5">
        <v>0.36899999999999999</v>
      </c>
      <c r="C1467" t="s">
        <v>12281</v>
      </c>
      <c r="D1467">
        <v>0</v>
      </c>
      <c r="E1467">
        <v>0</v>
      </c>
      <c r="F1467">
        <v>3</v>
      </c>
      <c r="G1467">
        <v>6</v>
      </c>
      <c r="H1467">
        <v>13</v>
      </c>
      <c r="I1467">
        <v>10</v>
      </c>
      <c r="J1467">
        <v>73</v>
      </c>
      <c r="K1467" t="s">
        <v>5211</v>
      </c>
      <c r="L1467">
        <v>2</v>
      </c>
      <c r="M1467">
        <v>73</v>
      </c>
      <c r="N1467" t="s">
        <v>12282</v>
      </c>
      <c r="O1467" t="s">
        <v>8736</v>
      </c>
      <c r="P1467" t="s">
        <v>94</v>
      </c>
      <c r="Q1467" t="s">
        <v>95</v>
      </c>
      <c r="R1467" t="s">
        <v>96</v>
      </c>
      <c r="S1467" t="s">
        <v>120</v>
      </c>
      <c r="T1467" t="s">
        <v>5251</v>
      </c>
      <c r="U1467" t="s">
        <v>12246</v>
      </c>
      <c r="V1467" t="s">
        <v>12050</v>
      </c>
      <c r="X1467" t="str">
        <f>VLOOKUP(pbp!V4217, games!$B$2:$R$40, 3, FALSE)</f>
        <v>2020-11-15T21:25Z</v>
      </c>
      <c r="Y1467">
        <f>VLOOKUP(1*V1467,NFLGames!$H$11:$H$555,1,FALSE)</f>
        <v>401127948</v>
      </c>
      <c r="Z1467">
        <f>VLOOKUP($Y1467, NFLGames!$H$11:$K$555,2,FALSE)</f>
        <v>2019</v>
      </c>
      <c r="AA1467">
        <f>VLOOKUP($Y1467, NFLGames!$H$11:$K$555,3,FALSE)</f>
        <v>10</v>
      </c>
      <c r="AB1467" s="6">
        <f>IF(A1468=0, 0, AH1468-tbl_pbp[[#This Row],[Saints Win %]])</f>
        <v>1.0000000000000009E-2</v>
      </c>
      <c r="AE1467">
        <f>ABS(tbl_pbp[[#This Row],[play.homeScore]]-tbl_pbp[[#This Row],[play.awayScore]])</f>
        <v>7</v>
      </c>
      <c r="AF1467">
        <f>IF(tbl_pbp[[#This Row],[Play Saints Win % Increase]]&gt;=$AF$4,1,0)</f>
        <v>0</v>
      </c>
      <c r="AG1467" t="str">
        <f>VLOOKUP(tbl_pbp[[#This Row],[gameId]], games!$B$2:$T$40, 9, FALSE)</f>
        <v>atlanta-falcons</v>
      </c>
      <c r="AH1467" s="5">
        <f>IF(tbl_pbp[[#This Row],[AwayTeam]] &lt;&gt; "new-orleans-saints", tbl_pbp[[#This Row],[homeWinPercentage]], 1-tbl_pbp[[#This Row],[homeWinPercentage]])</f>
        <v>0.36899999999999999</v>
      </c>
      <c r="AI1467" s="13">
        <f>tbl_pbp[[#This Row],[Kamara]]*tbl_pbp[[#This Row],[Impactful Play]]</f>
        <v>0</v>
      </c>
      <c r="AJ1467" s="13">
        <f>tbl_pbp[[#This Row],[Thomas]]*tbl_pbp[[#This Row],[Impactful Play]]</f>
        <v>0</v>
      </c>
      <c r="AK1467" s="13" t="str">
        <f>VLOOKUP(tbl_pbp[[#This Row],[Play Saints Win % Increase]], tbl_impact[],3,TRUE)</f>
        <v>Scented (0 to +5%)</v>
      </c>
    </row>
    <row r="1468" spans="1:37">
      <c r="A1468" s="1">
        <v>102</v>
      </c>
      <c r="B1468" s="5">
        <v>0.379</v>
      </c>
      <c r="C1468" t="s">
        <v>12283</v>
      </c>
      <c r="D1468">
        <v>0</v>
      </c>
      <c r="E1468">
        <v>0</v>
      </c>
      <c r="F1468">
        <v>3</v>
      </c>
      <c r="G1468">
        <v>6</v>
      </c>
      <c r="H1468">
        <v>13</v>
      </c>
      <c r="I1468">
        <v>15</v>
      </c>
      <c r="J1468">
        <v>78</v>
      </c>
      <c r="K1468" t="s">
        <v>5211</v>
      </c>
      <c r="L1468">
        <v>2</v>
      </c>
      <c r="M1468">
        <v>78</v>
      </c>
      <c r="N1468" t="s">
        <v>12284</v>
      </c>
      <c r="O1468" t="s">
        <v>1653</v>
      </c>
      <c r="P1468" t="s">
        <v>22</v>
      </c>
      <c r="Q1468" t="s">
        <v>37</v>
      </c>
      <c r="S1468" t="s">
        <v>252</v>
      </c>
      <c r="T1468" t="s">
        <v>5528</v>
      </c>
      <c r="U1468" t="s">
        <v>12285</v>
      </c>
      <c r="V1468" t="s">
        <v>12050</v>
      </c>
      <c r="X1468" t="str">
        <f>VLOOKUP(pbp!V4218, games!$B$2:$R$40, 3, FALSE)</f>
        <v>2020-11-15T21:25Z</v>
      </c>
      <c r="Y1468">
        <f>VLOOKUP(1*V1468,NFLGames!$H$11:$H$555,1,FALSE)</f>
        <v>401127948</v>
      </c>
      <c r="Z1468">
        <f>VLOOKUP($Y1468, NFLGames!$H$11:$K$555,2,FALSE)</f>
        <v>2019</v>
      </c>
      <c r="AA1468">
        <f>VLOOKUP($Y1468, NFLGames!$H$11:$K$555,3,FALSE)</f>
        <v>10</v>
      </c>
      <c r="AB1468" s="6">
        <f>IF(A1469=0, 0, AH1469-tbl_pbp[[#This Row],[Saints Win %]])</f>
        <v>1.100000000000001E-2</v>
      </c>
      <c r="AE1468">
        <f>ABS(tbl_pbp[[#This Row],[play.homeScore]]-tbl_pbp[[#This Row],[play.awayScore]])</f>
        <v>7</v>
      </c>
      <c r="AF1468">
        <f>IF(tbl_pbp[[#This Row],[Play Saints Win % Increase]]&gt;=$AF$4,1,0)</f>
        <v>0</v>
      </c>
      <c r="AG1468" t="str">
        <f>VLOOKUP(tbl_pbp[[#This Row],[gameId]], games!$B$2:$T$40, 9, FALSE)</f>
        <v>atlanta-falcons</v>
      </c>
      <c r="AH1468" s="5">
        <f>IF(tbl_pbp[[#This Row],[AwayTeam]] &lt;&gt; "new-orleans-saints", tbl_pbp[[#This Row],[homeWinPercentage]], 1-tbl_pbp[[#This Row],[homeWinPercentage]])</f>
        <v>0.379</v>
      </c>
      <c r="AI1468" s="13">
        <f>tbl_pbp[[#This Row],[Kamara]]*tbl_pbp[[#This Row],[Impactful Play]]</f>
        <v>0</v>
      </c>
      <c r="AJ1468" s="13">
        <f>tbl_pbp[[#This Row],[Thomas]]*tbl_pbp[[#This Row],[Impactful Play]]</f>
        <v>0</v>
      </c>
      <c r="AK1468" s="13" t="str">
        <f>VLOOKUP(tbl_pbp[[#This Row],[Play Saints Win % Increase]], tbl_impact[],3,TRUE)</f>
        <v>Scented (0 to +5%)</v>
      </c>
    </row>
    <row r="1469" spans="1:37">
      <c r="A1469" s="1">
        <v>103</v>
      </c>
      <c r="B1469" s="5">
        <v>0.39</v>
      </c>
      <c r="C1469" t="s">
        <v>12286</v>
      </c>
      <c r="D1469">
        <v>0</v>
      </c>
      <c r="E1469">
        <v>0</v>
      </c>
      <c r="F1469">
        <v>3</v>
      </c>
      <c r="G1469">
        <v>6</v>
      </c>
      <c r="H1469">
        <v>13</v>
      </c>
      <c r="I1469">
        <v>15</v>
      </c>
      <c r="J1469">
        <v>78</v>
      </c>
      <c r="K1469" t="s">
        <v>5211</v>
      </c>
      <c r="L1469">
        <v>3</v>
      </c>
      <c r="M1469">
        <v>78</v>
      </c>
      <c r="N1469" t="s">
        <v>12287</v>
      </c>
      <c r="O1469" t="s">
        <v>322</v>
      </c>
      <c r="P1469" t="s">
        <v>22</v>
      </c>
      <c r="Q1469" t="s">
        <v>37</v>
      </c>
      <c r="S1469" t="s">
        <v>259</v>
      </c>
      <c r="T1469" t="s">
        <v>5528</v>
      </c>
      <c r="U1469" t="s">
        <v>12288</v>
      </c>
      <c r="V1469" t="s">
        <v>12050</v>
      </c>
      <c r="X1469" t="str">
        <f>VLOOKUP(pbp!V4219, games!$B$2:$R$40, 3, FALSE)</f>
        <v>2020-11-15T21:25Z</v>
      </c>
      <c r="Y1469">
        <f>VLOOKUP(1*V1469,NFLGames!$H$11:$H$555,1,FALSE)</f>
        <v>401127948</v>
      </c>
      <c r="Z1469">
        <f>VLOOKUP($Y1469, NFLGames!$H$11:$K$555,2,FALSE)</f>
        <v>2019</v>
      </c>
      <c r="AA1469">
        <f>VLOOKUP($Y1469, NFLGames!$H$11:$K$555,3,FALSE)</f>
        <v>10</v>
      </c>
      <c r="AB1469" s="6">
        <f>IF(A1470=0, 0, AH1470-tbl_pbp[[#This Row],[Saints Win %]])</f>
        <v>0.11199999999999999</v>
      </c>
      <c r="AE1469">
        <f>ABS(tbl_pbp[[#This Row],[play.homeScore]]-tbl_pbp[[#This Row],[play.awayScore]])</f>
        <v>7</v>
      </c>
      <c r="AF1469">
        <f>IF(tbl_pbp[[#This Row],[Play Saints Win % Increase]]&gt;=$AF$4,1,0)</f>
        <v>1</v>
      </c>
      <c r="AG1469" t="str">
        <f>VLOOKUP(tbl_pbp[[#This Row],[gameId]], games!$B$2:$T$40, 9, FALSE)</f>
        <v>atlanta-falcons</v>
      </c>
      <c r="AH1469" s="5">
        <f>IF(tbl_pbp[[#This Row],[AwayTeam]] &lt;&gt; "new-orleans-saints", tbl_pbp[[#This Row],[homeWinPercentage]], 1-tbl_pbp[[#This Row],[homeWinPercentage]])</f>
        <v>0.39</v>
      </c>
      <c r="AI1469" s="13">
        <f>tbl_pbp[[#This Row],[Kamara]]*tbl_pbp[[#This Row],[Impactful Play]]</f>
        <v>0</v>
      </c>
      <c r="AJ1469" s="13">
        <f>tbl_pbp[[#This Row],[Thomas]]*tbl_pbp[[#This Row],[Impactful Play]]</f>
        <v>0</v>
      </c>
      <c r="AK1469" s="13" t="str">
        <f>VLOOKUP(tbl_pbp[[#This Row],[Play Saints Win % Increase]], tbl_impact[],3,TRUE)</f>
        <v>Fragrant (10% to 20%)</v>
      </c>
    </row>
    <row r="1470" spans="1:37">
      <c r="A1470" s="1">
        <v>104</v>
      </c>
      <c r="B1470" s="5">
        <v>0.502</v>
      </c>
      <c r="C1470" t="s">
        <v>12289</v>
      </c>
      <c r="D1470">
        <v>0</v>
      </c>
      <c r="E1470">
        <v>0</v>
      </c>
      <c r="F1470">
        <v>3</v>
      </c>
      <c r="G1470">
        <v>6</v>
      </c>
      <c r="H1470">
        <v>13</v>
      </c>
      <c r="I1470">
        <v>15</v>
      </c>
      <c r="J1470">
        <v>78</v>
      </c>
      <c r="K1470" t="s">
        <v>5211</v>
      </c>
      <c r="L1470">
        <v>4</v>
      </c>
      <c r="M1470">
        <v>78</v>
      </c>
      <c r="N1470" t="s">
        <v>12290</v>
      </c>
      <c r="O1470" t="s">
        <v>322</v>
      </c>
      <c r="P1470" t="s">
        <v>94</v>
      </c>
      <c r="Q1470" t="s">
        <v>95</v>
      </c>
      <c r="R1470" t="s">
        <v>96</v>
      </c>
      <c r="S1470" t="s">
        <v>261</v>
      </c>
      <c r="T1470" t="s">
        <v>5528</v>
      </c>
      <c r="U1470" t="s">
        <v>12291</v>
      </c>
      <c r="V1470" t="s">
        <v>12050</v>
      </c>
      <c r="X1470" t="str">
        <f>VLOOKUP(pbp!V4220, games!$B$2:$R$40, 3, FALSE)</f>
        <v>2020-11-15T21:25Z</v>
      </c>
      <c r="Y1470">
        <f>VLOOKUP(1*V1470,NFLGames!$H$11:$H$555,1,FALSE)</f>
        <v>401127948</v>
      </c>
      <c r="Z1470">
        <f>VLOOKUP($Y1470, NFLGames!$H$11:$K$555,2,FALSE)</f>
        <v>2019</v>
      </c>
      <c r="AA1470">
        <f>VLOOKUP($Y1470, NFLGames!$H$11:$K$555,3,FALSE)</f>
        <v>10</v>
      </c>
      <c r="AB1470" s="6">
        <f>IF(A1471=0, 0, AH1471-tbl_pbp[[#This Row],[Saints Win %]])</f>
        <v>-0.14500000000000002</v>
      </c>
      <c r="AE1470">
        <f>ABS(tbl_pbp[[#This Row],[play.homeScore]]-tbl_pbp[[#This Row],[play.awayScore]])</f>
        <v>7</v>
      </c>
      <c r="AF1470">
        <f>IF(tbl_pbp[[#This Row],[Play Saints Win % Increase]]&gt;=$AF$4,1,0)</f>
        <v>0</v>
      </c>
      <c r="AG1470" t="str">
        <f>VLOOKUP(tbl_pbp[[#This Row],[gameId]], games!$B$2:$T$40, 9, FALSE)</f>
        <v>atlanta-falcons</v>
      </c>
      <c r="AH1470" s="5">
        <f>IF(tbl_pbp[[#This Row],[AwayTeam]] &lt;&gt; "new-orleans-saints", tbl_pbp[[#This Row],[homeWinPercentage]], 1-tbl_pbp[[#This Row],[homeWinPercentage]])</f>
        <v>0.502</v>
      </c>
      <c r="AI1470" s="13">
        <f>tbl_pbp[[#This Row],[Kamara]]*tbl_pbp[[#This Row],[Impactful Play]]</f>
        <v>0</v>
      </c>
      <c r="AJ1470" s="13">
        <f>tbl_pbp[[#This Row],[Thomas]]*tbl_pbp[[#This Row],[Impactful Play]]</f>
        <v>0</v>
      </c>
      <c r="AK1470" s="13" t="str">
        <f>VLOOKUP(tbl_pbp[[#This Row],[Play Saints Win % Increase]], tbl_impact[],3,TRUE)</f>
        <v>Stinky (worse than -10% to -20%)</v>
      </c>
    </row>
    <row r="1471" spans="1:37">
      <c r="A1471" s="1">
        <v>105</v>
      </c>
      <c r="B1471" s="5">
        <v>0.35699999999999998</v>
      </c>
      <c r="C1471" t="s">
        <v>12292</v>
      </c>
      <c r="D1471">
        <v>0</v>
      </c>
      <c r="E1471">
        <v>0</v>
      </c>
      <c r="F1471">
        <v>3</v>
      </c>
      <c r="G1471">
        <v>6</v>
      </c>
      <c r="H1471">
        <v>13</v>
      </c>
      <c r="I1471">
        <v>20</v>
      </c>
      <c r="J1471">
        <v>83</v>
      </c>
      <c r="K1471" t="s">
        <v>5211</v>
      </c>
      <c r="L1471">
        <v>4</v>
      </c>
      <c r="M1471">
        <v>83</v>
      </c>
      <c r="N1471" t="s">
        <v>12293</v>
      </c>
      <c r="O1471" t="s">
        <v>8292</v>
      </c>
      <c r="P1471" t="s">
        <v>66</v>
      </c>
      <c r="Q1471" t="s">
        <v>67</v>
      </c>
      <c r="R1471" t="s">
        <v>68</v>
      </c>
      <c r="S1471" t="s">
        <v>1317</v>
      </c>
      <c r="T1471" t="s">
        <v>5595</v>
      </c>
      <c r="U1471" t="s">
        <v>12294</v>
      </c>
      <c r="V1471" t="s">
        <v>12050</v>
      </c>
      <c r="X1471" t="str">
        <f>VLOOKUP(pbp!V4221, games!$B$2:$R$40, 3, FALSE)</f>
        <v>2020-11-15T21:25Z</v>
      </c>
      <c r="Y1471">
        <f>VLOOKUP(1*V1471,NFLGames!$H$11:$H$555,1,FALSE)</f>
        <v>401127948</v>
      </c>
      <c r="Z1471">
        <f>VLOOKUP($Y1471, NFLGames!$H$11:$K$555,2,FALSE)</f>
        <v>2019</v>
      </c>
      <c r="AA1471">
        <f>VLOOKUP($Y1471, NFLGames!$H$11:$K$555,3,FALSE)</f>
        <v>10</v>
      </c>
      <c r="AB1471" s="6">
        <f>IF(A1472=0, 0, AH1472-tbl_pbp[[#This Row],[Saints Win %]])</f>
        <v>5.5999999999999994E-2</v>
      </c>
      <c r="AE1471">
        <f>ABS(tbl_pbp[[#This Row],[play.homeScore]]-tbl_pbp[[#This Row],[play.awayScore]])</f>
        <v>7</v>
      </c>
      <c r="AF1471">
        <f>IF(tbl_pbp[[#This Row],[Play Saints Win % Increase]]&gt;=$AF$4,1,0)</f>
        <v>0</v>
      </c>
      <c r="AG1471" t="str">
        <f>VLOOKUP(tbl_pbp[[#This Row],[gameId]], games!$B$2:$T$40, 9, FALSE)</f>
        <v>atlanta-falcons</v>
      </c>
      <c r="AH1471" s="5">
        <f>IF(tbl_pbp[[#This Row],[AwayTeam]] &lt;&gt; "new-orleans-saints", tbl_pbp[[#This Row],[homeWinPercentage]], 1-tbl_pbp[[#This Row],[homeWinPercentage]])</f>
        <v>0.35699999999999998</v>
      </c>
      <c r="AI1471" s="13">
        <f>tbl_pbp[[#This Row],[Kamara]]*tbl_pbp[[#This Row],[Impactful Play]]</f>
        <v>0</v>
      </c>
      <c r="AJ1471" s="13">
        <f>tbl_pbp[[#This Row],[Thomas]]*tbl_pbp[[#This Row],[Impactful Play]]</f>
        <v>0</v>
      </c>
      <c r="AK1471" s="13" t="str">
        <f>VLOOKUP(tbl_pbp[[#This Row],[Play Saints Win % Increase]], tbl_impact[],3,TRUE)</f>
        <v>Perfumed (5 to + 10%)</v>
      </c>
    </row>
    <row r="1472" spans="1:37">
      <c r="A1472" s="1">
        <v>106</v>
      </c>
      <c r="B1472" s="5">
        <v>0.41299999999999998</v>
      </c>
      <c r="C1472" t="s">
        <v>12295</v>
      </c>
      <c r="D1472">
        <v>0</v>
      </c>
      <c r="E1472">
        <v>0</v>
      </c>
      <c r="F1472">
        <v>3</v>
      </c>
      <c r="G1472">
        <v>6</v>
      </c>
      <c r="H1472">
        <v>13</v>
      </c>
      <c r="I1472">
        <v>10</v>
      </c>
      <c r="J1472">
        <v>62</v>
      </c>
      <c r="K1472" t="s">
        <v>29</v>
      </c>
      <c r="L1472">
        <v>1</v>
      </c>
      <c r="M1472">
        <v>38</v>
      </c>
      <c r="N1472" t="s">
        <v>12296</v>
      </c>
      <c r="O1472" t="s">
        <v>3063</v>
      </c>
      <c r="P1472" t="s">
        <v>45</v>
      </c>
      <c r="Q1472" t="s">
        <v>46</v>
      </c>
      <c r="R1472" t="s">
        <v>47</v>
      </c>
      <c r="S1472" t="s">
        <v>33</v>
      </c>
      <c r="T1472" t="s">
        <v>6339</v>
      </c>
      <c r="U1472" t="s">
        <v>6340</v>
      </c>
      <c r="V1472" t="s">
        <v>12050</v>
      </c>
      <c r="X1472" t="str">
        <f>VLOOKUP(pbp!V4222, games!$B$2:$R$40, 3, FALSE)</f>
        <v>2020-11-15T21:25Z</v>
      </c>
      <c r="Y1472">
        <f>VLOOKUP(1*V1472,NFLGames!$H$11:$H$555,1,FALSE)</f>
        <v>401127948</v>
      </c>
      <c r="Z1472">
        <f>VLOOKUP($Y1472, NFLGames!$H$11:$K$555,2,FALSE)</f>
        <v>2019</v>
      </c>
      <c r="AA1472">
        <f>VLOOKUP($Y1472, NFLGames!$H$11:$K$555,3,FALSE)</f>
        <v>10</v>
      </c>
      <c r="AB1472" s="6">
        <f>IF(A1473=0, 0, AH1473-tbl_pbp[[#This Row],[Saints Win %]])</f>
        <v>-2.899999999999997E-2</v>
      </c>
      <c r="AE1472">
        <f>ABS(tbl_pbp[[#This Row],[play.homeScore]]-tbl_pbp[[#This Row],[play.awayScore]])</f>
        <v>7</v>
      </c>
      <c r="AF1472">
        <f>IF(tbl_pbp[[#This Row],[Play Saints Win % Increase]]&gt;=$AF$4,1,0)</f>
        <v>0</v>
      </c>
      <c r="AG1472" t="str">
        <f>VLOOKUP(tbl_pbp[[#This Row],[gameId]], games!$B$2:$T$40, 9, FALSE)</f>
        <v>atlanta-falcons</v>
      </c>
      <c r="AH1472" s="5">
        <f>IF(tbl_pbp[[#This Row],[AwayTeam]] &lt;&gt; "new-orleans-saints", tbl_pbp[[#This Row],[homeWinPercentage]], 1-tbl_pbp[[#This Row],[homeWinPercentage]])</f>
        <v>0.41299999999999998</v>
      </c>
      <c r="AI1472" s="13">
        <f>tbl_pbp[[#This Row],[Kamara]]*tbl_pbp[[#This Row],[Impactful Play]]</f>
        <v>0</v>
      </c>
      <c r="AJ1472" s="13">
        <f>tbl_pbp[[#This Row],[Thomas]]*tbl_pbp[[#This Row],[Impactful Play]]</f>
        <v>0</v>
      </c>
      <c r="AK1472" s="13" t="str">
        <f>VLOOKUP(tbl_pbp[[#This Row],[Play Saints Win % Increase]], tbl_impact[],3,TRUE)</f>
        <v>Bad (0 to -5%)</v>
      </c>
    </row>
    <row r="1473" spans="1:37">
      <c r="A1473" s="1">
        <v>107</v>
      </c>
      <c r="B1473" s="5">
        <v>0.38400000000000001</v>
      </c>
      <c r="C1473" t="s">
        <v>12297</v>
      </c>
      <c r="D1473">
        <v>0</v>
      </c>
      <c r="E1473">
        <v>0</v>
      </c>
      <c r="F1473">
        <v>3</v>
      </c>
      <c r="G1473">
        <v>6</v>
      </c>
      <c r="H1473">
        <v>13</v>
      </c>
      <c r="I1473">
        <v>8</v>
      </c>
      <c r="J1473">
        <v>64</v>
      </c>
      <c r="K1473" t="s">
        <v>29</v>
      </c>
      <c r="L1473">
        <v>2</v>
      </c>
      <c r="M1473">
        <v>36</v>
      </c>
      <c r="N1473" t="s">
        <v>12298</v>
      </c>
      <c r="O1473" t="s">
        <v>323</v>
      </c>
      <c r="P1473" t="s">
        <v>22</v>
      </c>
      <c r="Q1473" t="s">
        <v>37</v>
      </c>
      <c r="S1473" t="s">
        <v>73</v>
      </c>
      <c r="T1473" t="s">
        <v>6252</v>
      </c>
      <c r="U1473" t="s">
        <v>12299</v>
      </c>
      <c r="V1473" t="s">
        <v>12050</v>
      </c>
      <c r="X1473" t="str">
        <f>VLOOKUP(pbp!V4223, games!$B$2:$R$40, 3, FALSE)</f>
        <v>2020-11-15T21:25Z</v>
      </c>
      <c r="Y1473">
        <f>VLOOKUP(1*V1473,NFLGames!$H$11:$H$555,1,FALSE)</f>
        <v>401127948</v>
      </c>
      <c r="Z1473">
        <f>VLOOKUP($Y1473, NFLGames!$H$11:$K$555,2,FALSE)</f>
        <v>2019</v>
      </c>
      <c r="AA1473">
        <f>VLOOKUP($Y1473, NFLGames!$H$11:$K$555,3,FALSE)</f>
        <v>10</v>
      </c>
      <c r="AB1473" s="6">
        <f>IF(A1474=0, 0, AH1474-tbl_pbp[[#This Row],[Saints Win %]])</f>
        <v>9.3999999999999972E-2</v>
      </c>
      <c r="AE1473">
        <f>ABS(tbl_pbp[[#This Row],[play.homeScore]]-tbl_pbp[[#This Row],[play.awayScore]])</f>
        <v>7</v>
      </c>
      <c r="AF1473">
        <f>IF(tbl_pbp[[#This Row],[Play Saints Win % Increase]]&gt;=$AF$4,1,0)</f>
        <v>0</v>
      </c>
      <c r="AG1473" t="str">
        <f>VLOOKUP(tbl_pbp[[#This Row],[gameId]], games!$B$2:$T$40, 9, FALSE)</f>
        <v>atlanta-falcons</v>
      </c>
      <c r="AH1473" s="5">
        <f>IF(tbl_pbp[[#This Row],[AwayTeam]] &lt;&gt; "new-orleans-saints", tbl_pbp[[#This Row],[homeWinPercentage]], 1-tbl_pbp[[#This Row],[homeWinPercentage]])</f>
        <v>0.38400000000000001</v>
      </c>
      <c r="AI1473" s="13">
        <f>tbl_pbp[[#This Row],[Kamara]]*tbl_pbp[[#This Row],[Impactful Play]]</f>
        <v>0</v>
      </c>
      <c r="AJ1473" s="13">
        <f>tbl_pbp[[#This Row],[Thomas]]*tbl_pbp[[#This Row],[Impactful Play]]</f>
        <v>0</v>
      </c>
      <c r="AK1473" s="13" t="str">
        <f>VLOOKUP(tbl_pbp[[#This Row],[Play Saints Win % Increase]], tbl_impact[],3,TRUE)</f>
        <v>Perfumed (5 to + 10%)</v>
      </c>
    </row>
    <row r="1474" spans="1:37">
      <c r="A1474" s="1">
        <v>108</v>
      </c>
      <c r="B1474" s="5">
        <v>0.47799999999999998</v>
      </c>
      <c r="C1474" t="s">
        <v>12300</v>
      </c>
      <c r="D1474">
        <v>0</v>
      </c>
      <c r="E1474">
        <v>0</v>
      </c>
      <c r="F1474">
        <v>3</v>
      </c>
      <c r="G1474">
        <v>6</v>
      </c>
      <c r="H1474">
        <v>13</v>
      </c>
      <c r="I1474">
        <v>8</v>
      </c>
      <c r="J1474">
        <v>64</v>
      </c>
      <c r="K1474" t="s">
        <v>29</v>
      </c>
      <c r="L1474">
        <v>3</v>
      </c>
      <c r="M1474">
        <v>36</v>
      </c>
      <c r="N1474" t="s">
        <v>12301</v>
      </c>
      <c r="O1474" t="s">
        <v>82</v>
      </c>
      <c r="P1474" t="s">
        <v>30</v>
      </c>
      <c r="Q1474" t="s">
        <v>31</v>
      </c>
      <c r="R1474" t="s">
        <v>32</v>
      </c>
      <c r="S1474" t="s">
        <v>92</v>
      </c>
      <c r="T1474" t="s">
        <v>6252</v>
      </c>
      <c r="U1474" t="s">
        <v>6351</v>
      </c>
      <c r="V1474" t="s">
        <v>12050</v>
      </c>
      <c r="X1474" t="str">
        <f>VLOOKUP(pbp!V4224, games!$B$2:$R$40, 3, FALSE)</f>
        <v>2020-11-15T21:25Z</v>
      </c>
      <c r="Y1474">
        <f>VLOOKUP(1*V1474,NFLGames!$H$11:$H$555,1,FALSE)</f>
        <v>401127948</v>
      </c>
      <c r="Z1474">
        <f>VLOOKUP($Y1474, NFLGames!$H$11:$K$555,2,FALSE)</f>
        <v>2019</v>
      </c>
      <c r="AA1474">
        <f>VLOOKUP($Y1474, NFLGames!$H$11:$K$555,3,FALSE)</f>
        <v>10</v>
      </c>
      <c r="AB1474" s="6">
        <f>IF(A1475=0, 0, AH1475-tbl_pbp[[#This Row],[Saints Win %]])</f>
        <v>5.3000000000000047E-2</v>
      </c>
      <c r="AE1474">
        <f>ABS(tbl_pbp[[#This Row],[play.homeScore]]-tbl_pbp[[#This Row],[play.awayScore]])</f>
        <v>7</v>
      </c>
      <c r="AF1474">
        <f>IF(tbl_pbp[[#This Row],[Play Saints Win % Increase]]&gt;=$AF$4,1,0)</f>
        <v>0</v>
      </c>
      <c r="AG1474" t="str">
        <f>VLOOKUP(tbl_pbp[[#This Row],[gameId]], games!$B$2:$T$40, 9, FALSE)</f>
        <v>atlanta-falcons</v>
      </c>
      <c r="AH1474" s="5">
        <f>IF(tbl_pbp[[#This Row],[AwayTeam]] &lt;&gt; "new-orleans-saints", tbl_pbp[[#This Row],[homeWinPercentage]], 1-tbl_pbp[[#This Row],[homeWinPercentage]])</f>
        <v>0.47799999999999998</v>
      </c>
      <c r="AI1474" s="13">
        <f>tbl_pbp[[#This Row],[Kamara]]*tbl_pbp[[#This Row],[Impactful Play]]</f>
        <v>0</v>
      </c>
      <c r="AJ1474" s="13">
        <f>tbl_pbp[[#This Row],[Thomas]]*tbl_pbp[[#This Row],[Impactful Play]]</f>
        <v>0</v>
      </c>
      <c r="AK1474" s="13" t="str">
        <f>VLOOKUP(tbl_pbp[[#This Row],[Play Saints Win % Increase]], tbl_impact[],3,TRUE)</f>
        <v>Perfumed (5 to + 10%)</v>
      </c>
    </row>
    <row r="1475" spans="1:37">
      <c r="A1475" s="1">
        <v>109</v>
      </c>
      <c r="B1475" s="5">
        <v>0.53100000000000003</v>
      </c>
      <c r="C1475" t="s">
        <v>12302</v>
      </c>
      <c r="D1475">
        <v>0</v>
      </c>
      <c r="E1475">
        <v>0</v>
      </c>
      <c r="F1475">
        <v>3</v>
      </c>
      <c r="G1475">
        <v>6</v>
      </c>
      <c r="H1475">
        <v>13</v>
      </c>
      <c r="I1475">
        <v>10</v>
      </c>
      <c r="J1475">
        <v>77</v>
      </c>
      <c r="K1475" t="s">
        <v>29</v>
      </c>
      <c r="L1475">
        <v>1</v>
      </c>
      <c r="M1475">
        <v>23</v>
      </c>
      <c r="N1475" t="s">
        <v>12303</v>
      </c>
      <c r="O1475" t="s">
        <v>182</v>
      </c>
      <c r="P1475" t="s">
        <v>30</v>
      </c>
      <c r="Q1475" t="s">
        <v>31</v>
      </c>
      <c r="R1475" t="s">
        <v>32</v>
      </c>
      <c r="S1475" t="s">
        <v>33</v>
      </c>
      <c r="T1475" t="s">
        <v>5289</v>
      </c>
      <c r="U1475" t="s">
        <v>5290</v>
      </c>
      <c r="V1475" t="s">
        <v>12050</v>
      </c>
      <c r="X1475" t="str">
        <f>VLOOKUP(pbp!V4225, games!$B$2:$R$40, 3, FALSE)</f>
        <v>2020-11-15T21:25Z</v>
      </c>
      <c r="Y1475">
        <f>VLOOKUP(1*V1475,NFLGames!$H$11:$H$555,1,FALSE)</f>
        <v>401127948</v>
      </c>
      <c r="Z1475">
        <f>VLOOKUP($Y1475, NFLGames!$H$11:$K$555,2,FALSE)</f>
        <v>2019</v>
      </c>
      <c r="AA1475">
        <f>VLOOKUP($Y1475, NFLGames!$H$11:$K$555,3,FALSE)</f>
        <v>10</v>
      </c>
      <c r="AB1475" s="6">
        <f>IF(A1476=0, 0, AH1476-tbl_pbp[[#This Row],[Saints Win %]])</f>
        <v>-8.0000000000000071E-3</v>
      </c>
      <c r="AD1475">
        <v>1</v>
      </c>
      <c r="AE1475">
        <f>ABS(tbl_pbp[[#This Row],[play.homeScore]]-tbl_pbp[[#This Row],[play.awayScore]])</f>
        <v>7</v>
      </c>
      <c r="AF1475">
        <f>IF(tbl_pbp[[#This Row],[Play Saints Win % Increase]]&gt;=$AF$4,1,0)</f>
        <v>0</v>
      </c>
      <c r="AG1475" t="str">
        <f>VLOOKUP(tbl_pbp[[#This Row],[gameId]], games!$B$2:$T$40, 9, FALSE)</f>
        <v>atlanta-falcons</v>
      </c>
      <c r="AH1475" s="5">
        <f>IF(tbl_pbp[[#This Row],[AwayTeam]] &lt;&gt; "new-orleans-saints", tbl_pbp[[#This Row],[homeWinPercentage]], 1-tbl_pbp[[#This Row],[homeWinPercentage]])</f>
        <v>0.53100000000000003</v>
      </c>
      <c r="AI1475" s="13">
        <f>tbl_pbp[[#This Row],[Kamara]]*tbl_pbp[[#This Row],[Impactful Play]]</f>
        <v>0</v>
      </c>
      <c r="AJ1475" s="13">
        <f>tbl_pbp[[#This Row],[Thomas]]*tbl_pbp[[#This Row],[Impactful Play]]</f>
        <v>0</v>
      </c>
      <c r="AK1475" s="13" t="str">
        <f>VLOOKUP(tbl_pbp[[#This Row],[Play Saints Win % Increase]], tbl_impact[],3,TRUE)</f>
        <v>Bad (0 to -5%)</v>
      </c>
    </row>
    <row r="1476" spans="1:37">
      <c r="A1476" s="1">
        <v>110</v>
      </c>
      <c r="B1476" s="5">
        <v>0.52300000000000002</v>
      </c>
      <c r="C1476" t="s">
        <v>12304</v>
      </c>
      <c r="D1476">
        <v>0</v>
      </c>
      <c r="E1476">
        <v>0</v>
      </c>
      <c r="F1476">
        <v>3</v>
      </c>
      <c r="G1476">
        <v>6</v>
      </c>
      <c r="H1476">
        <v>13</v>
      </c>
      <c r="I1476">
        <v>2</v>
      </c>
      <c r="J1476">
        <v>85</v>
      </c>
      <c r="K1476" t="s">
        <v>29</v>
      </c>
      <c r="L1476">
        <v>2</v>
      </c>
      <c r="M1476">
        <v>15</v>
      </c>
      <c r="N1476" t="s">
        <v>12305</v>
      </c>
      <c r="O1476" t="s">
        <v>8454</v>
      </c>
      <c r="P1476" t="s">
        <v>45</v>
      </c>
      <c r="Q1476" t="s">
        <v>46</v>
      </c>
      <c r="R1476" t="s">
        <v>47</v>
      </c>
      <c r="S1476" t="s">
        <v>51</v>
      </c>
      <c r="T1476" t="s">
        <v>5566</v>
      </c>
      <c r="U1476" t="s">
        <v>12306</v>
      </c>
      <c r="V1476" t="s">
        <v>12050</v>
      </c>
      <c r="X1476" t="str">
        <f>VLOOKUP(pbp!V4226, games!$B$2:$R$40, 3, FALSE)</f>
        <v>2020-11-15T21:25Z</v>
      </c>
      <c r="Y1476">
        <f>VLOOKUP(1*V1476,NFLGames!$H$11:$H$555,1,FALSE)</f>
        <v>401127948</v>
      </c>
      <c r="Z1476">
        <f>VLOOKUP($Y1476, NFLGames!$H$11:$K$555,2,FALSE)</f>
        <v>2019</v>
      </c>
      <c r="AA1476">
        <f>VLOOKUP($Y1476, NFLGames!$H$11:$K$555,3,FALSE)</f>
        <v>10</v>
      </c>
      <c r="AB1476" s="6">
        <f>IF(A1477=0, 0, AH1477-tbl_pbp[[#This Row],[Saints Win %]])</f>
        <v>-5.5999999999999994E-2</v>
      </c>
      <c r="AE1476">
        <f>ABS(tbl_pbp[[#This Row],[play.homeScore]]-tbl_pbp[[#This Row],[play.awayScore]])</f>
        <v>7</v>
      </c>
      <c r="AF1476">
        <f>IF(tbl_pbp[[#This Row],[Play Saints Win % Increase]]&gt;=$AF$4,1,0)</f>
        <v>0</v>
      </c>
      <c r="AG1476" t="str">
        <f>VLOOKUP(tbl_pbp[[#This Row],[gameId]], games!$B$2:$T$40, 9, FALSE)</f>
        <v>atlanta-falcons</v>
      </c>
      <c r="AH1476" s="5">
        <f>IF(tbl_pbp[[#This Row],[AwayTeam]] &lt;&gt; "new-orleans-saints", tbl_pbp[[#This Row],[homeWinPercentage]], 1-tbl_pbp[[#This Row],[homeWinPercentage]])</f>
        <v>0.52300000000000002</v>
      </c>
      <c r="AI1476" s="13">
        <f>tbl_pbp[[#This Row],[Kamara]]*tbl_pbp[[#This Row],[Impactful Play]]</f>
        <v>0</v>
      </c>
      <c r="AJ1476" s="13">
        <f>tbl_pbp[[#This Row],[Thomas]]*tbl_pbp[[#This Row],[Impactful Play]]</f>
        <v>0</v>
      </c>
      <c r="AK1476" s="13" t="str">
        <f>VLOOKUP(tbl_pbp[[#This Row],[Play Saints Win % Increase]], tbl_impact[],3,TRUE)</f>
        <v>Smelly (worse than-5% -&gt; -10%)</v>
      </c>
    </row>
    <row r="1477" spans="1:37">
      <c r="A1477" s="1">
        <v>111</v>
      </c>
      <c r="B1477" s="5">
        <v>0.46700000000000003</v>
      </c>
      <c r="C1477" t="s">
        <v>12307</v>
      </c>
      <c r="D1477">
        <v>0</v>
      </c>
      <c r="E1477">
        <v>0</v>
      </c>
      <c r="F1477">
        <v>3</v>
      </c>
      <c r="G1477">
        <v>6</v>
      </c>
      <c r="H1477">
        <v>13</v>
      </c>
      <c r="I1477">
        <v>10</v>
      </c>
      <c r="J1477">
        <v>90</v>
      </c>
      <c r="K1477" t="s">
        <v>29</v>
      </c>
      <c r="L1477">
        <v>1</v>
      </c>
      <c r="M1477">
        <v>10</v>
      </c>
      <c r="N1477" t="s">
        <v>12308</v>
      </c>
      <c r="O1477" t="s">
        <v>275</v>
      </c>
      <c r="P1477" t="s">
        <v>22</v>
      </c>
      <c r="Q1477" t="s">
        <v>37</v>
      </c>
      <c r="S1477" t="s">
        <v>283</v>
      </c>
      <c r="T1477" t="s">
        <v>5506</v>
      </c>
      <c r="U1477" t="s">
        <v>5507</v>
      </c>
      <c r="V1477" t="s">
        <v>12050</v>
      </c>
      <c r="X1477" t="str">
        <f>VLOOKUP(pbp!V4227, games!$B$2:$R$40, 3, FALSE)</f>
        <v>2020-11-15T21:25Z</v>
      </c>
      <c r="Y1477">
        <f>VLOOKUP(1*V1477,NFLGames!$H$11:$H$555,1,FALSE)</f>
        <v>401127948</v>
      </c>
      <c r="Z1477">
        <f>VLOOKUP($Y1477, NFLGames!$H$11:$K$555,2,FALSE)</f>
        <v>2019</v>
      </c>
      <c r="AA1477">
        <f>VLOOKUP($Y1477, NFLGames!$H$11:$K$555,3,FALSE)</f>
        <v>10</v>
      </c>
      <c r="AB1477" s="6">
        <f>IF(A1478=0, 0, AH1478-tbl_pbp[[#This Row],[Saints Win %]])</f>
        <v>-5.0000000000000044E-2</v>
      </c>
      <c r="AE1477">
        <f>ABS(tbl_pbp[[#This Row],[play.homeScore]]-tbl_pbp[[#This Row],[play.awayScore]])</f>
        <v>7</v>
      </c>
      <c r="AF1477">
        <f>IF(tbl_pbp[[#This Row],[Play Saints Win % Increase]]&gt;=$AF$4,1,0)</f>
        <v>0</v>
      </c>
      <c r="AG1477" t="str">
        <f>VLOOKUP(tbl_pbp[[#This Row],[gameId]], games!$B$2:$T$40, 9, FALSE)</f>
        <v>atlanta-falcons</v>
      </c>
      <c r="AH1477" s="5">
        <f>IF(tbl_pbp[[#This Row],[AwayTeam]] &lt;&gt; "new-orleans-saints", tbl_pbp[[#This Row],[homeWinPercentage]], 1-tbl_pbp[[#This Row],[homeWinPercentage]])</f>
        <v>0.46700000000000003</v>
      </c>
      <c r="AI1477" s="13">
        <f>tbl_pbp[[#This Row],[Kamara]]*tbl_pbp[[#This Row],[Impactful Play]]</f>
        <v>0</v>
      </c>
      <c r="AJ1477" s="13">
        <f>tbl_pbp[[#This Row],[Thomas]]*tbl_pbp[[#This Row],[Impactful Play]]</f>
        <v>0</v>
      </c>
      <c r="AK1477" s="13" t="str">
        <f>VLOOKUP(tbl_pbp[[#This Row],[Play Saints Win % Increase]], tbl_impact[],3,TRUE)</f>
        <v>Smelly (worse than-5% -&gt; -10%)</v>
      </c>
    </row>
    <row r="1478" spans="1:37">
      <c r="A1478" s="1">
        <v>112</v>
      </c>
      <c r="B1478" s="5">
        <v>0.41699999999999998</v>
      </c>
      <c r="C1478" t="s">
        <v>12309</v>
      </c>
      <c r="D1478">
        <v>0</v>
      </c>
      <c r="E1478">
        <v>0</v>
      </c>
      <c r="F1478">
        <v>3</v>
      </c>
      <c r="G1478">
        <v>6</v>
      </c>
      <c r="H1478">
        <v>13</v>
      </c>
      <c r="I1478">
        <v>10</v>
      </c>
      <c r="J1478">
        <v>90</v>
      </c>
      <c r="K1478" t="s">
        <v>29</v>
      </c>
      <c r="L1478">
        <v>2</v>
      </c>
      <c r="M1478">
        <v>10</v>
      </c>
      <c r="N1478" t="s">
        <v>12310</v>
      </c>
      <c r="O1478" t="s">
        <v>525</v>
      </c>
      <c r="P1478" t="s">
        <v>167</v>
      </c>
      <c r="Q1478" t="s">
        <v>168</v>
      </c>
      <c r="S1478" t="s">
        <v>286</v>
      </c>
      <c r="T1478" t="s">
        <v>5506</v>
      </c>
      <c r="U1478" t="s">
        <v>12311</v>
      </c>
      <c r="V1478" t="s">
        <v>12050</v>
      </c>
      <c r="X1478" t="str">
        <f>VLOOKUP(pbp!V4228, games!$B$2:$R$40, 3, FALSE)</f>
        <v>2020-11-15T21:25Z</v>
      </c>
      <c r="Y1478">
        <f>VLOOKUP(1*V1478,NFLGames!$H$11:$H$555,1,FALSE)</f>
        <v>401127948</v>
      </c>
      <c r="Z1478">
        <f>VLOOKUP($Y1478, NFLGames!$H$11:$K$555,2,FALSE)</f>
        <v>2019</v>
      </c>
      <c r="AA1478">
        <f>VLOOKUP($Y1478, NFLGames!$H$11:$K$555,3,FALSE)</f>
        <v>10</v>
      </c>
      <c r="AB1478" s="6">
        <f>IF(A1479=0, 0, AH1479-tbl_pbp[[#This Row],[Saints Win %]])</f>
        <v>-1.5999999999999959E-2</v>
      </c>
      <c r="AE1478">
        <f>ABS(tbl_pbp[[#This Row],[play.homeScore]]-tbl_pbp[[#This Row],[play.awayScore]])</f>
        <v>7</v>
      </c>
      <c r="AF1478">
        <f>IF(tbl_pbp[[#This Row],[Play Saints Win % Increase]]&gt;=$AF$4,1,0)</f>
        <v>0</v>
      </c>
      <c r="AG1478" t="str">
        <f>VLOOKUP(tbl_pbp[[#This Row],[gameId]], games!$B$2:$T$40, 9, FALSE)</f>
        <v>atlanta-falcons</v>
      </c>
      <c r="AH1478" s="5">
        <f>IF(tbl_pbp[[#This Row],[AwayTeam]] &lt;&gt; "new-orleans-saints", tbl_pbp[[#This Row],[homeWinPercentage]], 1-tbl_pbp[[#This Row],[homeWinPercentage]])</f>
        <v>0.41699999999999998</v>
      </c>
      <c r="AI1478" s="13">
        <f>tbl_pbp[[#This Row],[Kamara]]*tbl_pbp[[#This Row],[Impactful Play]]</f>
        <v>0</v>
      </c>
      <c r="AJ1478" s="13">
        <f>tbl_pbp[[#This Row],[Thomas]]*tbl_pbp[[#This Row],[Impactful Play]]</f>
        <v>0</v>
      </c>
      <c r="AK1478" s="13" t="str">
        <f>VLOOKUP(tbl_pbp[[#This Row],[Play Saints Win % Increase]], tbl_impact[],3,TRUE)</f>
        <v>Bad (0 to -5%)</v>
      </c>
    </row>
    <row r="1479" spans="1:37">
      <c r="A1479" s="1">
        <v>113</v>
      </c>
      <c r="B1479" s="5">
        <v>0.40100000000000002</v>
      </c>
      <c r="C1479" t="s">
        <v>12312</v>
      </c>
      <c r="D1479">
        <v>0</v>
      </c>
      <c r="E1479">
        <v>0</v>
      </c>
      <c r="F1479">
        <v>3</v>
      </c>
      <c r="G1479">
        <v>6</v>
      </c>
      <c r="H1479">
        <v>13</v>
      </c>
      <c r="I1479">
        <v>16</v>
      </c>
      <c r="J1479">
        <v>84</v>
      </c>
      <c r="K1479" t="s">
        <v>29</v>
      </c>
      <c r="L1479">
        <v>3</v>
      </c>
      <c r="M1479">
        <v>16</v>
      </c>
      <c r="N1479" t="s">
        <v>12313</v>
      </c>
      <c r="O1479" t="s">
        <v>7655</v>
      </c>
      <c r="P1479" t="s">
        <v>124</v>
      </c>
      <c r="Q1479" t="s">
        <v>125</v>
      </c>
      <c r="R1479" t="s">
        <v>126</v>
      </c>
      <c r="V1479" t="s">
        <v>12050</v>
      </c>
      <c r="X1479" t="str">
        <f>VLOOKUP(pbp!V4229, games!$B$2:$R$40, 3, FALSE)</f>
        <v>2020-11-15T21:25Z</v>
      </c>
      <c r="Y1479">
        <f>VLOOKUP(1*V1479,NFLGames!$H$11:$H$555,1,FALSE)</f>
        <v>401127948</v>
      </c>
      <c r="Z1479">
        <f>VLOOKUP($Y1479, NFLGames!$H$11:$K$555,2,FALSE)</f>
        <v>2019</v>
      </c>
      <c r="AA1479">
        <f>VLOOKUP($Y1479, NFLGames!$H$11:$K$555,3,FALSE)</f>
        <v>10</v>
      </c>
      <c r="AB1479" s="6">
        <f>IF(A1480=0, 0, AH1480-tbl_pbp[[#This Row],[Saints Win %]])</f>
        <v>-2.0000000000000018E-3</v>
      </c>
      <c r="AE1479">
        <f>ABS(tbl_pbp[[#This Row],[play.homeScore]]-tbl_pbp[[#This Row],[play.awayScore]])</f>
        <v>7</v>
      </c>
      <c r="AF1479">
        <f>IF(tbl_pbp[[#This Row],[Play Saints Win % Increase]]&gt;=$AF$4,1,0)</f>
        <v>0</v>
      </c>
      <c r="AG1479" t="str">
        <f>VLOOKUP(tbl_pbp[[#This Row],[gameId]], games!$B$2:$T$40, 9, FALSE)</f>
        <v>atlanta-falcons</v>
      </c>
      <c r="AH1479" s="5">
        <f>IF(tbl_pbp[[#This Row],[AwayTeam]] &lt;&gt; "new-orleans-saints", tbl_pbp[[#This Row],[homeWinPercentage]], 1-tbl_pbp[[#This Row],[homeWinPercentage]])</f>
        <v>0.40100000000000002</v>
      </c>
      <c r="AI1479" s="13">
        <f>tbl_pbp[[#This Row],[Kamara]]*tbl_pbp[[#This Row],[Impactful Play]]</f>
        <v>0</v>
      </c>
      <c r="AJ1479" s="13">
        <f>tbl_pbp[[#This Row],[Thomas]]*tbl_pbp[[#This Row],[Impactful Play]]</f>
        <v>0</v>
      </c>
      <c r="AK1479" s="13" t="str">
        <f>VLOOKUP(tbl_pbp[[#This Row],[Play Saints Win % Increase]], tbl_impact[],3,TRUE)</f>
        <v>Bad (0 to -5%)</v>
      </c>
    </row>
    <row r="1480" spans="1:37">
      <c r="A1480" s="1">
        <v>114</v>
      </c>
      <c r="B1480" s="5">
        <v>0.39900000000000002</v>
      </c>
      <c r="C1480" t="s">
        <v>12314</v>
      </c>
      <c r="D1480">
        <v>0</v>
      </c>
      <c r="E1480">
        <v>0</v>
      </c>
      <c r="F1480">
        <v>3</v>
      </c>
      <c r="G1480">
        <v>6</v>
      </c>
      <c r="H1480">
        <v>13</v>
      </c>
      <c r="I1480">
        <v>16</v>
      </c>
      <c r="J1480">
        <v>84</v>
      </c>
      <c r="K1480" t="s">
        <v>29</v>
      </c>
      <c r="L1480">
        <v>3</v>
      </c>
      <c r="M1480">
        <v>16</v>
      </c>
      <c r="N1480" t="s">
        <v>12315</v>
      </c>
      <c r="O1480" t="s">
        <v>7655</v>
      </c>
      <c r="P1480" t="s">
        <v>30</v>
      </c>
      <c r="Q1480" t="s">
        <v>31</v>
      </c>
      <c r="R1480" t="s">
        <v>32</v>
      </c>
      <c r="S1480" t="s">
        <v>347</v>
      </c>
      <c r="T1480" t="s">
        <v>5532</v>
      </c>
      <c r="U1480" t="s">
        <v>12316</v>
      </c>
      <c r="V1480" t="s">
        <v>12050</v>
      </c>
      <c r="X1480" t="str">
        <f>VLOOKUP(pbp!V4230, games!$B$2:$R$40, 3, FALSE)</f>
        <v>2020-11-15T21:25Z</v>
      </c>
      <c r="Y1480">
        <f>VLOOKUP(1*V1480,NFLGames!$H$11:$H$555,1,FALSE)</f>
        <v>401127948</v>
      </c>
      <c r="Z1480">
        <f>VLOOKUP($Y1480, NFLGames!$H$11:$K$555,2,FALSE)</f>
        <v>2019</v>
      </c>
      <c r="AA1480">
        <f>VLOOKUP($Y1480, NFLGames!$H$11:$K$555,3,FALSE)</f>
        <v>10</v>
      </c>
      <c r="AB1480" s="6">
        <f>IF(A1481=0, 0, AH1481-tbl_pbp[[#This Row],[Saints Win %]])</f>
        <v>3.0000000000000027E-3</v>
      </c>
      <c r="AE1480">
        <f>ABS(tbl_pbp[[#This Row],[play.homeScore]]-tbl_pbp[[#This Row],[play.awayScore]])</f>
        <v>7</v>
      </c>
      <c r="AF1480">
        <f>IF(tbl_pbp[[#This Row],[Play Saints Win % Increase]]&gt;=$AF$4,1,0)</f>
        <v>0</v>
      </c>
      <c r="AG1480" t="str">
        <f>VLOOKUP(tbl_pbp[[#This Row],[gameId]], games!$B$2:$T$40, 9, FALSE)</f>
        <v>atlanta-falcons</v>
      </c>
      <c r="AH1480" s="5">
        <f>IF(tbl_pbp[[#This Row],[AwayTeam]] &lt;&gt; "new-orleans-saints", tbl_pbp[[#This Row],[homeWinPercentage]], 1-tbl_pbp[[#This Row],[homeWinPercentage]])</f>
        <v>0.39900000000000002</v>
      </c>
      <c r="AI1480" s="13">
        <f>tbl_pbp[[#This Row],[Kamara]]*tbl_pbp[[#This Row],[Impactful Play]]</f>
        <v>0</v>
      </c>
      <c r="AJ1480" s="13">
        <f>tbl_pbp[[#This Row],[Thomas]]*tbl_pbp[[#This Row],[Impactful Play]]</f>
        <v>0</v>
      </c>
      <c r="AK1480" s="13" t="str">
        <f>VLOOKUP(tbl_pbp[[#This Row],[Play Saints Win % Increase]], tbl_impact[],3,TRUE)</f>
        <v>Scented (0 to +5%)</v>
      </c>
    </row>
    <row r="1481" spans="1:37">
      <c r="A1481" s="1">
        <v>115</v>
      </c>
      <c r="B1481" s="5">
        <v>0.40200000000000002</v>
      </c>
      <c r="C1481" t="s">
        <v>12317</v>
      </c>
      <c r="D1481">
        <v>0</v>
      </c>
      <c r="E1481">
        <v>0</v>
      </c>
      <c r="F1481">
        <v>3</v>
      </c>
      <c r="G1481">
        <v>9</v>
      </c>
      <c r="H1481">
        <v>13</v>
      </c>
      <c r="I1481">
        <v>10</v>
      </c>
      <c r="J1481">
        <v>90</v>
      </c>
      <c r="K1481" t="s">
        <v>29</v>
      </c>
      <c r="L1481">
        <v>4</v>
      </c>
      <c r="M1481">
        <v>10</v>
      </c>
      <c r="N1481" t="s">
        <v>12318</v>
      </c>
      <c r="O1481" t="s">
        <v>4889</v>
      </c>
      <c r="P1481" t="s">
        <v>187</v>
      </c>
      <c r="Q1481" t="s">
        <v>188</v>
      </c>
      <c r="R1481" t="s">
        <v>189</v>
      </c>
      <c r="S1481" t="s">
        <v>349</v>
      </c>
      <c r="T1481" t="s">
        <v>5506</v>
      </c>
      <c r="U1481" t="s">
        <v>12319</v>
      </c>
      <c r="V1481" t="s">
        <v>12050</v>
      </c>
      <c r="X1481" t="str">
        <f>VLOOKUP(pbp!V4231, games!$B$2:$R$40, 3, FALSE)</f>
        <v>2020-11-15T21:25Z</v>
      </c>
      <c r="Y1481">
        <f>VLOOKUP(1*V1481,NFLGames!$H$11:$H$555,1,FALSE)</f>
        <v>401127948</v>
      </c>
      <c r="Z1481">
        <f>VLOOKUP($Y1481, NFLGames!$H$11:$K$555,2,FALSE)</f>
        <v>2019</v>
      </c>
      <c r="AA1481">
        <f>VLOOKUP($Y1481, NFLGames!$H$11:$K$555,3,FALSE)</f>
        <v>10</v>
      </c>
      <c r="AB1481" s="6">
        <f>IF(A1482=0, 0, AH1482-tbl_pbp[[#This Row],[Saints Win %]])</f>
        <v>-7.0000000000000062E-3</v>
      </c>
      <c r="AE1481">
        <f>ABS(tbl_pbp[[#This Row],[play.homeScore]]-tbl_pbp[[#This Row],[play.awayScore]])</f>
        <v>4</v>
      </c>
      <c r="AF1481">
        <f>IF(tbl_pbp[[#This Row],[Play Saints Win % Increase]]&gt;=$AF$4,1,0)</f>
        <v>0</v>
      </c>
      <c r="AG1481" t="str">
        <f>VLOOKUP(tbl_pbp[[#This Row],[gameId]], games!$B$2:$T$40, 9, FALSE)</f>
        <v>atlanta-falcons</v>
      </c>
      <c r="AH1481" s="5">
        <f>IF(tbl_pbp[[#This Row],[AwayTeam]] &lt;&gt; "new-orleans-saints", tbl_pbp[[#This Row],[homeWinPercentage]], 1-tbl_pbp[[#This Row],[homeWinPercentage]])</f>
        <v>0.40200000000000002</v>
      </c>
      <c r="AI1481" s="13">
        <f>tbl_pbp[[#This Row],[Kamara]]*tbl_pbp[[#This Row],[Impactful Play]]</f>
        <v>0</v>
      </c>
      <c r="AJ1481" s="13">
        <f>tbl_pbp[[#This Row],[Thomas]]*tbl_pbp[[#This Row],[Impactful Play]]</f>
        <v>0</v>
      </c>
      <c r="AK1481" s="13" t="str">
        <f>VLOOKUP(tbl_pbp[[#This Row],[Play Saints Win % Increase]], tbl_impact[],3,TRUE)</f>
        <v>Bad (0 to -5%)</v>
      </c>
    </row>
    <row r="1482" spans="1:37">
      <c r="A1482" s="1">
        <v>116</v>
      </c>
      <c r="B1482" s="5">
        <v>0.39500000000000002</v>
      </c>
      <c r="C1482" t="s">
        <v>12320</v>
      </c>
      <c r="D1482">
        <v>0</v>
      </c>
      <c r="E1482">
        <v>0</v>
      </c>
      <c r="F1482">
        <v>3</v>
      </c>
      <c r="G1482">
        <v>9</v>
      </c>
      <c r="H1482">
        <v>13</v>
      </c>
      <c r="I1482">
        <v>0</v>
      </c>
      <c r="J1482">
        <v>35</v>
      </c>
      <c r="K1482" t="s">
        <v>29</v>
      </c>
      <c r="L1482">
        <v>0</v>
      </c>
      <c r="M1482">
        <v>65</v>
      </c>
      <c r="N1482" t="s">
        <v>288</v>
      </c>
      <c r="O1482" t="s">
        <v>4889</v>
      </c>
      <c r="P1482" t="s">
        <v>25</v>
      </c>
      <c r="Q1482" t="s">
        <v>26</v>
      </c>
      <c r="R1482" t="s">
        <v>27</v>
      </c>
      <c r="V1482" t="s">
        <v>12050</v>
      </c>
      <c r="X1482" t="str">
        <f>VLOOKUP(pbp!V4232, games!$B$2:$R$40, 3, FALSE)</f>
        <v>2020-11-15T21:25Z</v>
      </c>
      <c r="Y1482">
        <f>VLOOKUP(1*V1482,NFLGames!$H$11:$H$555,1,FALSE)</f>
        <v>401127948</v>
      </c>
      <c r="Z1482">
        <f>VLOOKUP($Y1482, NFLGames!$H$11:$K$555,2,FALSE)</f>
        <v>2019</v>
      </c>
      <c r="AA1482">
        <f>VLOOKUP($Y1482, NFLGames!$H$11:$K$555,3,FALSE)</f>
        <v>10</v>
      </c>
      <c r="AB1482" s="6">
        <f>IF(A1483=0, 0, AH1483-tbl_pbp[[#This Row],[Saints Win %]])</f>
        <v>-4.0000000000000036E-2</v>
      </c>
      <c r="AE1482">
        <f>ABS(tbl_pbp[[#This Row],[play.homeScore]]-tbl_pbp[[#This Row],[play.awayScore]])</f>
        <v>4</v>
      </c>
      <c r="AF1482">
        <f>IF(tbl_pbp[[#This Row],[Play Saints Win % Increase]]&gt;=$AF$4,1,0)</f>
        <v>0</v>
      </c>
      <c r="AG1482" t="str">
        <f>VLOOKUP(tbl_pbp[[#This Row],[gameId]], games!$B$2:$T$40, 9, FALSE)</f>
        <v>atlanta-falcons</v>
      </c>
      <c r="AH1482" s="5">
        <f>IF(tbl_pbp[[#This Row],[AwayTeam]] &lt;&gt; "new-orleans-saints", tbl_pbp[[#This Row],[homeWinPercentage]], 1-tbl_pbp[[#This Row],[homeWinPercentage]])</f>
        <v>0.39500000000000002</v>
      </c>
      <c r="AI1482" s="13">
        <f>tbl_pbp[[#This Row],[Kamara]]*tbl_pbp[[#This Row],[Impactful Play]]</f>
        <v>0</v>
      </c>
      <c r="AJ1482" s="13">
        <f>tbl_pbp[[#This Row],[Thomas]]*tbl_pbp[[#This Row],[Impactful Play]]</f>
        <v>0</v>
      </c>
      <c r="AK1482" s="13" t="str">
        <f>VLOOKUP(tbl_pbp[[#This Row],[Play Saints Win % Increase]], tbl_impact[],3,TRUE)</f>
        <v>Bad (0 to -5%)</v>
      </c>
    </row>
    <row r="1483" spans="1:37">
      <c r="A1483" s="1">
        <v>117</v>
      </c>
      <c r="B1483" s="5">
        <v>0.35499999999999998</v>
      </c>
      <c r="C1483" t="s">
        <v>12321</v>
      </c>
      <c r="D1483">
        <v>0</v>
      </c>
      <c r="E1483">
        <v>0</v>
      </c>
      <c r="F1483">
        <v>3</v>
      </c>
      <c r="G1483">
        <v>9</v>
      </c>
      <c r="H1483">
        <v>13</v>
      </c>
      <c r="I1483">
        <v>10</v>
      </c>
      <c r="J1483">
        <v>75</v>
      </c>
      <c r="K1483" t="s">
        <v>5211</v>
      </c>
      <c r="L1483">
        <v>1</v>
      </c>
      <c r="M1483">
        <v>75</v>
      </c>
      <c r="N1483" t="s">
        <v>12322</v>
      </c>
      <c r="O1483" t="s">
        <v>4889</v>
      </c>
      <c r="P1483" t="s">
        <v>45</v>
      </c>
      <c r="Q1483" t="s">
        <v>46</v>
      </c>
      <c r="R1483" t="s">
        <v>47</v>
      </c>
      <c r="S1483" t="s">
        <v>33</v>
      </c>
      <c r="T1483" t="s">
        <v>5213</v>
      </c>
      <c r="U1483" t="s">
        <v>5214</v>
      </c>
      <c r="V1483" t="s">
        <v>12050</v>
      </c>
      <c r="X1483" t="str">
        <f>VLOOKUP(pbp!V4233, games!$B$2:$R$40, 3, FALSE)</f>
        <v>2020-11-15T21:25Z</v>
      </c>
      <c r="Y1483">
        <f>VLOOKUP(1*V1483,NFLGames!$H$11:$H$555,1,FALSE)</f>
        <v>401127948</v>
      </c>
      <c r="Z1483">
        <f>VLOOKUP($Y1483, NFLGames!$H$11:$K$555,2,FALSE)</f>
        <v>2019</v>
      </c>
      <c r="AA1483">
        <f>VLOOKUP($Y1483, NFLGames!$H$11:$K$555,3,FALSE)</f>
        <v>10</v>
      </c>
      <c r="AB1483" s="6">
        <f>IF(A1484=0, 0, AH1484-tbl_pbp[[#This Row],[Saints Win %]])</f>
        <v>7.0000000000000062E-3</v>
      </c>
      <c r="AE1483">
        <f>ABS(tbl_pbp[[#This Row],[play.homeScore]]-tbl_pbp[[#This Row],[play.awayScore]])</f>
        <v>4</v>
      </c>
      <c r="AF1483">
        <f>IF(tbl_pbp[[#This Row],[Play Saints Win % Increase]]&gt;=$AF$4,1,0)</f>
        <v>0</v>
      </c>
      <c r="AG1483" t="str">
        <f>VLOOKUP(tbl_pbp[[#This Row],[gameId]], games!$B$2:$T$40, 9, FALSE)</f>
        <v>atlanta-falcons</v>
      </c>
      <c r="AH1483" s="5">
        <f>IF(tbl_pbp[[#This Row],[AwayTeam]] &lt;&gt; "new-orleans-saints", tbl_pbp[[#This Row],[homeWinPercentage]], 1-tbl_pbp[[#This Row],[homeWinPercentage]])</f>
        <v>0.35499999999999998</v>
      </c>
      <c r="AI1483" s="13">
        <f>tbl_pbp[[#This Row],[Kamara]]*tbl_pbp[[#This Row],[Impactful Play]]</f>
        <v>0</v>
      </c>
      <c r="AJ1483" s="13">
        <f>tbl_pbp[[#This Row],[Thomas]]*tbl_pbp[[#This Row],[Impactful Play]]</f>
        <v>0</v>
      </c>
      <c r="AK1483" s="13" t="str">
        <f>VLOOKUP(tbl_pbp[[#This Row],[Play Saints Win % Increase]], tbl_impact[],3,TRUE)</f>
        <v>Scented (0 to +5%)</v>
      </c>
    </row>
    <row r="1484" spans="1:37">
      <c r="A1484" s="1">
        <v>118</v>
      </c>
      <c r="B1484" s="5">
        <v>0.36199999999999999</v>
      </c>
      <c r="C1484" t="s">
        <v>12323</v>
      </c>
      <c r="D1484">
        <v>0</v>
      </c>
      <c r="E1484">
        <v>0</v>
      </c>
      <c r="F1484">
        <v>3</v>
      </c>
      <c r="G1484">
        <v>9</v>
      </c>
      <c r="H1484">
        <v>13</v>
      </c>
      <c r="I1484">
        <v>10</v>
      </c>
      <c r="J1484">
        <v>60</v>
      </c>
      <c r="K1484" t="s">
        <v>5211</v>
      </c>
      <c r="L1484">
        <v>1</v>
      </c>
      <c r="M1484">
        <v>60</v>
      </c>
      <c r="N1484" t="s">
        <v>12324</v>
      </c>
      <c r="O1484" t="s">
        <v>1102</v>
      </c>
      <c r="P1484" t="s">
        <v>45</v>
      </c>
      <c r="Q1484" t="s">
        <v>46</v>
      </c>
      <c r="R1484" t="s">
        <v>47</v>
      </c>
      <c r="S1484" t="s">
        <v>33</v>
      </c>
      <c r="T1484" t="s">
        <v>5682</v>
      </c>
      <c r="U1484" t="s">
        <v>12325</v>
      </c>
      <c r="V1484" t="s">
        <v>12050</v>
      </c>
      <c r="X1484" t="str">
        <f>VLOOKUP(pbp!V4234, games!$B$2:$R$40, 3, FALSE)</f>
        <v>2020-11-15T21:25Z</v>
      </c>
      <c r="Y1484">
        <f>VLOOKUP(1*V1484,NFLGames!$H$11:$H$555,1,FALSE)</f>
        <v>401127948</v>
      </c>
      <c r="Z1484">
        <f>VLOOKUP($Y1484, NFLGames!$H$11:$K$555,2,FALSE)</f>
        <v>2019</v>
      </c>
      <c r="AA1484">
        <f>VLOOKUP($Y1484, NFLGames!$H$11:$K$555,3,FALSE)</f>
        <v>10</v>
      </c>
      <c r="AB1484" s="6">
        <f>IF(A1485=0, 0, AH1485-tbl_pbp[[#This Row],[Saints Win %]])</f>
        <v>9.000000000000008E-3</v>
      </c>
      <c r="AE1484">
        <f>ABS(tbl_pbp[[#This Row],[play.homeScore]]-tbl_pbp[[#This Row],[play.awayScore]])</f>
        <v>4</v>
      </c>
      <c r="AF1484">
        <f>IF(tbl_pbp[[#This Row],[Play Saints Win % Increase]]&gt;=$AF$4,1,0)</f>
        <v>0</v>
      </c>
      <c r="AG1484" t="str">
        <f>VLOOKUP(tbl_pbp[[#This Row],[gameId]], games!$B$2:$T$40, 9, FALSE)</f>
        <v>atlanta-falcons</v>
      </c>
      <c r="AH1484" s="5">
        <f>IF(tbl_pbp[[#This Row],[AwayTeam]] &lt;&gt; "new-orleans-saints", tbl_pbp[[#This Row],[homeWinPercentage]], 1-tbl_pbp[[#This Row],[homeWinPercentage]])</f>
        <v>0.36199999999999999</v>
      </c>
      <c r="AI1484" s="13">
        <f>tbl_pbp[[#This Row],[Kamara]]*tbl_pbp[[#This Row],[Impactful Play]]</f>
        <v>0</v>
      </c>
      <c r="AJ1484" s="13">
        <f>tbl_pbp[[#This Row],[Thomas]]*tbl_pbp[[#This Row],[Impactful Play]]</f>
        <v>0</v>
      </c>
      <c r="AK1484" s="13" t="str">
        <f>VLOOKUP(tbl_pbp[[#This Row],[Play Saints Win % Increase]], tbl_impact[],3,TRUE)</f>
        <v>Scented (0 to +5%)</v>
      </c>
    </row>
    <row r="1485" spans="1:37">
      <c r="A1485" s="1">
        <v>119</v>
      </c>
      <c r="B1485" s="5">
        <v>0.371</v>
      </c>
      <c r="C1485" t="s">
        <v>12326</v>
      </c>
      <c r="D1485">
        <v>0</v>
      </c>
      <c r="E1485">
        <v>0</v>
      </c>
      <c r="F1485">
        <v>3</v>
      </c>
      <c r="G1485">
        <v>9</v>
      </c>
      <c r="H1485">
        <v>13</v>
      </c>
      <c r="I1485">
        <v>6</v>
      </c>
      <c r="J1485">
        <v>56</v>
      </c>
      <c r="K1485" t="s">
        <v>5211</v>
      </c>
      <c r="L1485">
        <v>2</v>
      </c>
      <c r="M1485">
        <v>56</v>
      </c>
      <c r="N1485" t="s">
        <v>12327</v>
      </c>
      <c r="O1485" t="s">
        <v>3211</v>
      </c>
      <c r="P1485" t="s">
        <v>45</v>
      </c>
      <c r="Q1485" t="s">
        <v>46</v>
      </c>
      <c r="R1485" t="s">
        <v>47</v>
      </c>
      <c r="S1485" t="s">
        <v>60</v>
      </c>
      <c r="T1485" t="s">
        <v>5382</v>
      </c>
      <c r="U1485" t="s">
        <v>12328</v>
      </c>
      <c r="V1485" t="s">
        <v>12050</v>
      </c>
      <c r="X1485" t="str">
        <f>VLOOKUP(pbp!V4235, games!$B$2:$R$40, 3, FALSE)</f>
        <v>2020-11-15T21:25Z</v>
      </c>
      <c r="Y1485">
        <f>VLOOKUP(1*V1485,NFLGames!$H$11:$H$555,1,FALSE)</f>
        <v>401127948</v>
      </c>
      <c r="Z1485">
        <f>VLOOKUP($Y1485, NFLGames!$H$11:$K$555,2,FALSE)</f>
        <v>2019</v>
      </c>
      <c r="AA1485">
        <f>VLOOKUP($Y1485, NFLGames!$H$11:$K$555,3,FALSE)</f>
        <v>10</v>
      </c>
      <c r="AB1485" s="6">
        <f>IF(A1486=0, 0, AH1486-tbl_pbp[[#This Row],[Saints Win %]])</f>
        <v>-5.5999999999999994E-2</v>
      </c>
      <c r="AE1485">
        <f>ABS(tbl_pbp[[#This Row],[play.homeScore]]-tbl_pbp[[#This Row],[play.awayScore]])</f>
        <v>4</v>
      </c>
      <c r="AF1485">
        <f>IF(tbl_pbp[[#This Row],[Play Saints Win % Increase]]&gt;=$AF$4,1,0)</f>
        <v>0</v>
      </c>
      <c r="AG1485" t="str">
        <f>VLOOKUP(tbl_pbp[[#This Row],[gameId]], games!$B$2:$T$40, 9, FALSE)</f>
        <v>atlanta-falcons</v>
      </c>
      <c r="AH1485" s="5">
        <f>IF(tbl_pbp[[#This Row],[AwayTeam]] &lt;&gt; "new-orleans-saints", tbl_pbp[[#This Row],[homeWinPercentage]], 1-tbl_pbp[[#This Row],[homeWinPercentage]])</f>
        <v>0.371</v>
      </c>
      <c r="AI1485" s="13">
        <f>tbl_pbp[[#This Row],[Kamara]]*tbl_pbp[[#This Row],[Impactful Play]]</f>
        <v>0</v>
      </c>
      <c r="AJ1485" s="13">
        <f>tbl_pbp[[#This Row],[Thomas]]*tbl_pbp[[#This Row],[Impactful Play]]</f>
        <v>0</v>
      </c>
      <c r="AK1485" s="13" t="str">
        <f>VLOOKUP(tbl_pbp[[#This Row],[Play Saints Win % Increase]], tbl_impact[],3,TRUE)</f>
        <v>Smelly (worse than-5% -&gt; -10%)</v>
      </c>
    </row>
    <row r="1486" spans="1:37">
      <c r="A1486" s="1">
        <v>120</v>
      </c>
      <c r="B1486" s="5">
        <v>0.315</v>
      </c>
      <c r="C1486" t="s">
        <v>12329</v>
      </c>
      <c r="D1486">
        <v>0</v>
      </c>
      <c r="E1486">
        <v>0</v>
      </c>
      <c r="F1486">
        <v>3</v>
      </c>
      <c r="G1486">
        <v>9</v>
      </c>
      <c r="H1486">
        <v>13</v>
      </c>
      <c r="I1486">
        <v>5</v>
      </c>
      <c r="J1486">
        <v>55</v>
      </c>
      <c r="K1486" t="s">
        <v>5211</v>
      </c>
      <c r="L1486">
        <v>3</v>
      </c>
      <c r="M1486">
        <v>55</v>
      </c>
      <c r="N1486" t="s">
        <v>12330</v>
      </c>
      <c r="O1486" t="s">
        <v>3500</v>
      </c>
      <c r="P1486" t="s">
        <v>94</v>
      </c>
      <c r="Q1486" t="s">
        <v>95</v>
      </c>
      <c r="R1486" t="s">
        <v>96</v>
      </c>
      <c r="S1486" t="s">
        <v>42</v>
      </c>
      <c r="T1486" t="s">
        <v>5557</v>
      </c>
      <c r="U1486" t="s">
        <v>12331</v>
      </c>
      <c r="V1486" t="s">
        <v>12050</v>
      </c>
      <c r="X1486" t="str">
        <f>VLOOKUP(pbp!V4236, games!$B$2:$R$40, 3, FALSE)</f>
        <v>2020-11-15T21:25Z</v>
      </c>
      <c r="Y1486">
        <f>VLOOKUP(1*V1486,NFLGames!$H$11:$H$555,1,FALSE)</f>
        <v>401127948</v>
      </c>
      <c r="Z1486">
        <f>VLOOKUP($Y1486, NFLGames!$H$11:$K$555,2,FALSE)</f>
        <v>2019</v>
      </c>
      <c r="AA1486">
        <f>VLOOKUP($Y1486, NFLGames!$H$11:$K$555,3,FALSE)</f>
        <v>10</v>
      </c>
      <c r="AB1486" s="6">
        <f>IF(A1487=0, 0, AH1487-tbl_pbp[[#This Row],[Saints Win %]])</f>
        <v>0</v>
      </c>
      <c r="AE1486">
        <f>ABS(tbl_pbp[[#This Row],[play.homeScore]]-tbl_pbp[[#This Row],[play.awayScore]])</f>
        <v>4</v>
      </c>
      <c r="AF1486">
        <f>IF(tbl_pbp[[#This Row],[Play Saints Win % Increase]]&gt;=$AF$4,1,0)</f>
        <v>0</v>
      </c>
      <c r="AG1486" t="str">
        <f>VLOOKUP(tbl_pbp[[#This Row],[gameId]], games!$B$2:$T$40, 9, FALSE)</f>
        <v>atlanta-falcons</v>
      </c>
      <c r="AH1486" s="5">
        <f>IF(tbl_pbp[[#This Row],[AwayTeam]] &lt;&gt; "new-orleans-saints", tbl_pbp[[#This Row],[homeWinPercentage]], 1-tbl_pbp[[#This Row],[homeWinPercentage]])</f>
        <v>0.315</v>
      </c>
      <c r="AI1486" s="13">
        <f>tbl_pbp[[#This Row],[Kamara]]*tbl_pbp[[#This Row],[Impactful Play]]</f>
        <v>0</v>
      </c>
      <c r="AJ1486" s="13">
        <f>tbl_pbp[[#This Row],[Thomas]]*tbl_pbp[[#This Row],[Impactful Play]]</f>
        <v>0</v>
      </c>
      <c r="AK1486" s="13" t="str">
        <f>VLOOKUP(tbl_pbp[[#This Row],[Play Saints Win % Increase]], tbl_impact[],3,TRUE)</f>
        <v>Scented (0 to +5%)</v>
      </c>
    </row>
    <row r="1487" spans="1:37">
      <c r="A1487" s="1">
        <v>121</v>
      </c>
      <c r="B1487" s="5">
        <v>0.315</v>
      </c>
      <c r="C1487" t="s">
        <v>12332</v>
      </c>
      <c r="D1487">
        <v>0</v>
      </c>
      <c r="E1487">
        <v>0</v>
      </c>
      <c r="F1487">
        <v>3</v>
      </c>
      <c r="G1487">
        <v>9</v>
      </c>
      <c r="H1487">
        <v>13</v>
      </c>
      <c r="I1487">
        <v>10</v>
      </c>
      <c r="J1487">
        <v>50</v>
      </c>
      <c r="K1487" t="s">
        <v>5211</v>
      </c>
      <c r="L1487">
        <v>1</v>
      </c>
      <c r="M1487">
        <v>50</v>
      </c>
      <c r="N1487" t="s">
        <v>12333</v>
      </c>
      <c r="O1487" t="s">
        <v>4162</v>
      </c>
      <c r="P1487" t="s">
        <v>45</v>
      </c>
      <c r="Q1487" t="s">
        <v>46</v>
      </c>
      <c r="R1487" t="s">
        <v>47</v>
      </c>
      <c r="S1487" t="s">
        <v>33</v>
      </c>
      <c r="T1487" t="s">
        <v>226</v>
      </c>
      <c r="U1487" t="s">
        <v>227</v>
      </c>
      <c r="V1487" t="s">
        <v>12050</v>
      </c>
      <c r="X1487" t="str">
        <f>VLOOKUP(pbp!V4237, games!$B$2:$R$40, 3, FALSE)</f>
        <v>2020-11-15T21:25Z</v>
      </c>
      <c r="Y1487">
        <f>VLOOKUP(1*V1487,NFLGames!$H$11:$H$555,1,FALSE)</f>
        <v>401127948</v>
      </c>
      <c r="Z1487">
        <f>VLOOKUP($Y1487, NFLGames!$H$11:$K$555,2,FALSE)</f>
        <v>2019</v>
      </c>
      <c r="AA1487">
        <f>VLOOKUP($Y1487, NFLGames!$H$11:$K$555,3,FALSE)</f>
        <v>10</v>
      </c>
      <c r="AB1487" s="6">
        <f>IF(A1488=0, 0, AH1488-tbl_pbp[[#This Row],[Saints Win %]])</f>
        <v>-3.999999999999998E-2</v>
      </c>
      <c r="AE1487">
        <f>ABS(tbl_pbp[[#This Row],[play.homeScore]]-tbl_pbp[[#This Row],[play.awayScore]])</f>
        <v>4</v>
      </c>
      <c r="AF1487">
        <f>IF(tbl_pbp[[#This Row],[Play Saints Win % Increase]]&gt;=$AF$4,1,0)</f>
        <v>0</v>
      </c>
      <c r="AG1487" t="str">
        <f>VLOOKUP(tbl_pbp[[#This Row],[gameId]], games!$B$2:$T$40, 9, FALSE)</f>
        <v>atlanta-falcons</v>
      </c>
      <c r="AH1487" s="5">
        <f>IF(tbl_pbp[[#This Row],[AwayTeam]] &lt;&gt; "new-orleans-saints", tbl_pbp[[#This Row],[homeWinPercentage]], 1-tbl_pbp[[#This Row],[homeWinPercentage]])</f>
        <v>0.315</v>
      </c>
      <c r="AI1487" s="13">
        <f>tbl_pbp[[#This Row],[Kamara]]*tbl_pbp[[#This Row],[Impactful Play]]</f>
        <v>0</v>
      </c>
      <c r="AJ1487" s="13">
        <f>tbl_pbp[[#This Row],[Thomas]]*tbl_pbp[[#This Row],[Impactful Play]]</f>
        <v>0</v>
      </c>
      <c r="AK1487" s="13" t="str">
        <f>VLOOKUP(tbl_pbp[[#This Row],[Play Saints Win % Increase]], tbl_impact[],3,TRUE)</f>
        <v>Bad (0 to -5%)</v>
      </c>
    </row>
    <row r="1488" spans="1:37">
      <c r="A1488" s="1">
        <v>122</v>
      </c>
      <c r="B1488" s="5">
        <v>0.27500000000000002</v>
      </c>
      <c r="C1488" t="s">
        <v>12334</v>
      </c>
      <c r="D1488">
        <v>0</v>
      </c>
      <c r="E1488">
        <v>0</v>
      </c>
      <c r="F1488">
        <v>3</v>
      </c>
      <c r="G1488">
        <v>9</v>
      </c>
      <c r="H1488">
        <v>13</v>
      </c>
      <c r="I1488">
        <v>10</v>
      </c>
      <c r="J1488">
        <v>50</v>
      </c>
      <c r="K1488" t="s">
        <v>5211</v>
      </c>
      <c r="L1488">
        <v>2</v>
      </c>
      <c r="M1488">
        <v>50</v>
      </c>
      <c r="N1488" t="s">
        <v>12335</v>
      </c>
      <c r="O1488" t="s">
        <v>1132</v>
      </c>
      <c r="P1488" t="s">
        <v>30</v>
      </c>
      <c r="Q1488" t="s">
        <v>31</v>
      </c>
      <c r="R1488" t="s">
        <v>32</v>
      </c>
      <c r="S1488" t="s">
        <v>120</v>
      </c>
      <c r="T1488" t="s">
        <v>226</v>
      </c>
      <c r="U1488" t="s">
        <v>228</v>
      </c>
      <c r="V1488" t="s">
        <v>12050</v>
      </c>
      <c r="X1488" t="str">
        <f>VLOOKUP(pbp!V4238, games!$B$2:$R$40, 3, FALSE)</f>
        <v>2020-11-15T21:25Z</v>
      </c>
      <c r="Y1488">
        <f>VLOOKUP(1*V1488,NFLGames!$H$11:$H$555,1,FALSE)</f>
        <v>401127948</v>
      </c>
      <c r="Z1488">
        <f>VLOOKUP($Y1488, NFLGames!$H$11:$K$555,2,FALSE)</f>
        <v>2019</v>
      </c>
      <c r="AA1488">
        <f>VLOOKUP($Y1488, NFLGames!$H$11:$K$555,3,FALSE)</f>
        <v>10</v>
      </c>
      <c r="AB1488" s="6">
        <f>IF(A1489=0, 0, AH1489-tbl_pbp[[#This Row],[Saints Win %]])</f>
        <v>-6.0000000000000053E-3</v>
      </c>
      <c r="AE1488">
        <f>ABS(tbl_pbp[[#This Row],[play.homeScore]]-tbl_pbp[[#This Row],[play.awayScore]])</f>
        <v>4</v>
      </c>
      <c r="AF1488">
        <f>IF(tbl_pbp[[#This Row],[Play Saints Win % Increase]]&gt;=$AF$4,1,0)</f>
        <v>0</v>
      </c>
      <c r="AG1488" t="str">
        <f>VLOOKUP(tbl_pbp[[#This Row],[gameId]], games!$B$2:$T$40, 9, FALSE)</f>
        <v>atlanta-falcons</v>
      </c>
      <c r="AH1488" s="5">
        <f>IF(tbl_pbp[[#This Row],[AwayTeam]] &lt;&gt; "new-orleans-saints", tbl_pbp[[#This Row],[homeWinPercentage]], 1-tbl_pbp[[#This Row],[homeWinPercentage]])</f>
        <v>0.27500000000000002</v>
      </c>
      <c r="AI1488" s="13">
        <f>tbl_pbp[[#This Row],[Kamara]]*tbl_pbp[[#This Row],[Impactful Play]]</f>
        <v>0</v>
      </c>
      <c r="AJ1488" s="13">
        <f>tbl_pbp[[#This Row],[Thomas]]*tbl_pbp[[#This Row],[Impactful Play]]</f>
        <v>0</v>
      </c>
      <c r="AK1488" s="13" t="str">
        <f>VLOOKUP(tbl_pbp[[#This Row],[Play Saints Win % Increase]], tbl_impact[],3,TRUE)</f>
        <v>Bad (0 to -5%)</v>
      </c>
    </row>
    <row r="1489" spans="1:37">
      <c r="A1489" s="1">
        <v>123</v>
      </c>
      <c r="B1489" s="5">
        <v>0.26900000000000002</v>
      </c>
      <c r="C1489" t="s">
        <v>12336</v>
      </c>
      <c r="D1489">
        <v>0</v>
      </c>
      <c r="E1489">
        <v>0</v>
      </c>
      <c r="F1489">
        <v>3</v>
      </c>
      <c r="G1489">
        <v>9</v>
      </c>
      <c r="H1489">
        <v>13</v>
      </c>
      <c r="I1489">
        <v>10</v>
      </c>
      <c r="J1489">
        <v>35</v>
      </c>
      <c r="K1489" t="s">
        <v>5211</v>
      </c>
      <c r="L1489">
        <v>1</v>
      </c>
      <c r="M1489">
        <v>35</v>
      </c>
      <c r="N1489" t="s">
        <v>12337</v>
      </c>
      <c r="O1489" t="s">
        <v>345</v>
      </c>
      <c r="P1489" t="s">
        <v>22</v>
      </c>
      <c r="Q1489" t="s">
        <v>37</v>
      </c>
      <c r="S1489" t="s">
        <v>33</v>
      </c>
      <c r="T1489" t="s">
        <v>202</v>
      </c>
      <c r="U1489" t="s">
        <v>255</v>
      </c>
      <c r="V1489" t="s">
        <v>12050</v>
      </c>
      <c r="X1489" t="str">
        <f>VLOOKUP(pbp!V4239, games!$B$2:$R$40, 3, FALSE)</f>
        <v>2020-11-15T21:25Z</v>
      </c>
      <c r="Y1489">
        <f>VLOOKUP(1*V1489,NFLGames!$H$11:$H$555,1,FALSE)</f>
        <v>401127948</v>
      </c>
      <c r="Z1489">
        <f>VLOOKUP($Y1489, NFLGames!$H$11:$K$555,2,FALSE)</f>
        <v>2019</v>
      </c>
      <c r="AA1489">
        <f>VLOOKUP($Y1489, NFLGames!$H$11:$K$555,3,FALSE)</f>
        <v>10</v>
      </c>
      <c r="AB1489" s="6">
        <f>IF(A1490=0, 0, AH1490-tbl_pbp[[#This Row],[Saints Win %]])</f>
        <v>-3.2000000000000028E-2</v>
      </c>
      <c r="AE1489">
        <f>ABS(tbl_pbp[[#This Row],[play.homeScore]]-tbl_pbp[[#This Row],[play.awayScore]])</f>
        <v>4</v>
      </c>
      <c r="AF1489">
        <f>IF(tbl_pbp[[#This Row],[Play Saints Win % Increase]]&gt;=$AF$4,1,0)</f>
        <v>0</v>
      </c>
      <c r="AG1489" t="str">
        <f>VLOOKUP(tbl_pbp[[#This Row],[gameId]], games!$B$2:$T$40, 9, FALSE)</f>
        <v>atlanta-falcons</v>
      </c>
      <c r="AH1489" s="5">
        <f>IF(tbl_pbp[[#This Row],[AwayTeam]] &lt;&gt; "new-orleans-saints", tbl_pbp[[#This Row],[homeWinPercentage]], 1-tbl_pbp[[#This Row],[homeWinPercentage]])</f>
        <v>0.26900000000000002</v>
      </c>
      <c r="AI1489" s="13">
        <f>tbl_pbp[[#This Row],[Kamara]]*tbl_pbp[[#This Row],[Impactful Play]]</f>
        <v>0</v>
      </c>
      <c r="AJ1489" s="13">
        <f>tbl_pbp[[#This Row],[Thomas]]*tbl_pbp[[#This Row],[Impactful Play]]</f>
        <v>0</v>
      </c>
      <c r="AK1489" s="13" t="str">
        <f>VLOOKUP(tbl_pbp[[#This Row],[Play Saints Win % Increase]], tbl_impact[],3,TRUE)</f>
        <v>Bad (0 to -5%)</v>
      </c>
    </row>
    <row r="1490" spans="1:37">
      <c r="A1490" s="1">
        <v>124</v>
      </c>
      <c r="B1490" s="5">
        <v>0.23699999999999999</v>
      </c>
      <c r="C1490" t="s">
        <v>12338</v>
      </c>
      <c r="D1490">
        <v>0</v>
      </c>
      <c r="E1490">
        <v>0</v>
      </c>
      <c r="F1490">
        <v>3</v>
      </c>
      <c r="G1490">
        <v>9</v>
      </c>
      <c r="H1490">
        <v>13</v>
      </c>
      <c r="I1490">
        <v>10</v>
      </c>
      <c r="J1490">
        <v>35</v>
      </c>
      <c r="K1490" t="s">
        <v>5211</v>
      </c>
      <c r="L1490">
        <v>2</v>
      </c>
      <c r="M1490">
        <v>35</v>
      </c>
      <c r="N1490" t="s">
        <v>12339</v>
      </c>
      <c r="O1490" t="s">
        <v>7315</v>
      </c>
      <c r="P1490" t="s">
        <v>30</v>
      </c>
      <c r="Q1490" t="s">
        <v>31</v>
      </c>
      <c r="R1490" t="s">
        <v>32</v>
      </c>
      <c r="S1490" t="s">
        <v>120</v>
      </c>
      <c r="T1490" t="s">
        <v>202</v>
      </c>
      <c r="U1490" t="s">
        <v>6234</v>
      </c>
      <c r="V1490" t="s">
        <v>12050</v>
      </c>
      <c r="X1490" t="str">
        <f>VLOOKUP(pbp!V4240, games!$B$2:$R$40, 3, FALSE)</f>
        <v>2020-11-15T21:25Z</v>
      </c>
      <c r="Y1490">
        <f>VLOOKUP(1*V1490,NFLGames!$H$11:$H$555,1,FALSE)</f>
        <v>401127948</v>
      </c>
      <c r="Z1490">
        <f>VLOOKUP($Y1490, NFLGames!$H$11:$K$555,2,FALSE)</f>
        <v>2019</v>
      </c>
      <c r="AA1490">
        <f>VLOOKUP($Y1490, NFLGames!$H$11:$K$555,3,FALSE)</f>
        <v>10</v>
      </c>
      <c r="AB1490" s="6">
        <f>IF(A1491=0, 0, AH1491-tbl_pbp[[#This Row],[Saints Win %]])</f>
        <v>3.5000000000000031E-2</v>
      </c>
      <c r="AE1490">
        <f>ABS(tbl_pbp[[#This Row],[play.homeScore]]-tbl_pbp[[#This Row],[play.awayScore]])</f>
        <v>4</v>
      </c>
      <c r="AF1490">
        <f>IF(tbl_pbp[[#This Row],[Play Saints Win % Increase]]&gt;=$AF$4,1,0)</f>
        <v>0</v>
      </c>
      <c r="AG1490" t="str">
        <f>VLOOKUP(tbl_pbp[[#This Row],[gameId]], games!$B$2:$T$40, 9, FALSE)</f>
        <v>atlanta-falcons</v>
      </c>
      <c r="AH1490" s="5">
        <f>IF(tbl_pbp[[#This Row],[AwayTeam]] &lt;&gt; "new-orleans-saints", tbl_pbp[[#This Row],[homeWinPercentage]], 1-tbl_pbp[[#This Row],[homeWinPercentage]])</f>
        <v>0.23699999999999999</v>
      </c>
      <c r="AI1490" s="13">
        <f>tbl_pbp[[#This Row],[Kamara]]*tbl_pbp[[#This Row],[Impactful Play]]</f>
        <v>0</v>
      </c>
      <c r="AJ1490" s="13">
        <f>tbl_pbp[[#This Row],[Thomas]]*tbl_pbp[[#This Row],[Impactful Play]]</f>
        <v>0</v>
      </c>
      <c r="AK1490" s="13" t="str">
        <f>VLOOKUP(tbl_pbp[[#This Row],[Play Saints Win % Increase]], tbl_impact[],3,TRUE)</f>
        <v>Scented (0 to +5%)</v>
      </c>
    </row>
    <row r="1491" spans="1:37">
      <c r="A1491" s="1">
        <v>125</v>
      </c>
      <c r="B1491" s="5">
        <v>0.27200000000000002</v>
      </c>
      <c r="C1491" t="s">
        <v>12340</v>
      </c>
      <c r="D1491">
        <v>0</v>
      </c>
      <c r="E1491">
        <v>0</v>
      </c>
      <c r="F1491">
        <v>3</v>
      </c>
      <c r="G1491">
        <v>9</v>
      </c>
      <c r="H1491">
        <v>13</v>
      </c>
      <c r="I1491">
        <v>10</v>
      </c>
      <c r="J1491">
        <v>22</v>
      </c>
      <c r="K1491" t="s">
        <v>5211</v>
      </c>
      <c r="L1491">
        <v>1</v>
      </c>
      <c r="M1491">
        <v>22</v>
      </c>
      <c r="N1491" t="s">
        <v>12341</v>
      </c>
      <c r="O1491" t="s">
        <v>1308</v>
      </c>
      <c r="P1491" t="s">
        <v>45</v>
      </c>
      <c r="Q1491" t="s">
        <v>46</v>
      </c>
      <c r="R1491" t="s">
        <v>47</v>
      </c>
      <c r="S1491" t="s">
        <v>33</v>
      </c>
      <c r="T1491" t="s">
        <v>1257</v>
      </c>
      <c r="U1491" t="s">
        <v>1258</v>
      </c>
      <c r="V1491" t="s">
        <v>12050</v>
      </c>
      <c r="X1491" t="str">
        <f>VLOOKUP(pbp!V4241, games!$B$2:$R$40, 3, FALSE)</f>
        <v>2020-11-15T21:25Z</v>
      </c>
      <c r="Y1491">
        <f>VLOOKUP(1*V1491,NFLGames!$H$11:$H$555,1,FALSE)</f>
        <v>401127948</v>
      </c>
      <c r="Z1491">
        <f>VLOOKUP($Y1491, NFLGames!$H$11:$K$555,2,FALSE)</f>
        <v>2019</v>
      </c>
      <c r="AA1491">
        <f>VLOOKUP($Y1491, NFLGames!$H$11:$K$555,3,FALSE)</f>
        <v>10</v>
      </c>
      <c r="AB1491" s="6">
        <f>IF(A1492=0, 0, AH1492-tbl_pbp[[#This Row],[Saints Win %]])</f>
        <v>-1.4000000000000012E-2</v>
      </c>
      <c r="AE1491">
        <f>ABS(tbl_pbp[[#This Row],[play.homeScore]]-tbl_pbp[[#This Row],[play.awayScore]])</f>
        <v>4</v>
      </c>
      <c r="AF1491">
        <f>IF(tbl_pbp[[#This Row],[Play Saints Win % Increase]]&gt;=$AF$4,1,0)</f>
        <v>0</v>
      </c>
      <c r="AG1491" t="str">
        <f>VLOOKUP(tbl_pbp[[#This Row],[gameId]], games!$B$2:$T$40, 9, FALSE)</f>
        <v>atlanta-falcons</v>
      </c>
      <c r="AH1491" s="5">
        <f>IF(tbl_pbp[[#This Row],[AwayTeam]] &lt;&gt; "new-orleans-saints", tbl_pbp[[#This Row],[homeWinPercentage]], 1-tbl_pbp[[#This Row],[homeWinPercentage]])</f>
        <v>0.27200000000000002</v>
      </c>
      <c r="AI1491" s="13">
        <f>tbl_pbp[[#This Row],[Kamara]]*tbl_pbp[[#This Row],[Impactful Play]]</f>
        <v>0</v>
      </c>
      <c r="AJ1491" s="13">
        <f>tbl_pbp[[#This Row],[Thomas]]*tbl_pbp[[#This Row],[Impactful Play]]</f>
        <v>0</v>
      </c>
      <c r="AK1491" s="13" t="str">
        <f>VLOOKUP(tbl_pbp[[#This Row],[Play Saints Win % Increase]], tbl_impact[],3,TRUE)</f>
        <v>Bad (0 to -5%)</v>
      </c>
    </row>
    <row r="1492" spans="1:37">
      <c r="A1492" s="1">
        <v>126</v>
      </c>
      <c r="B1492" s="5">
        <v>0.25800000000000001</v>
      </c>
      <c r="C1492" t="s">
        <v>12342</v>
      </c>
      <c r="D1492">
        <v>0</v>
      </c>
      <c r="E1492">
        <v>0</v>
      </c>
      <c r="F1492">
        <v>3</v>
      </c>
      <c r="G1492">
        <v>9</v>
      </c>
      <c r="H1492">
        <v>13</v>
      </c>
      <c r="I1492">
        <v>12</v>
      </c>
      <c r="J1492">
        <v>24</v>
      </c>
      <c r="K1492" t="s">
        <v>5211</v>
      </c>
      <c r="L1492">
        <v>2</v>
      </c>
      <c r="M1492">
        <v>24</v>
      </c>
      <c r="N1492" t="s">
        <v>12343</v>
      </c>
      <c r="O1492" t="s">
        <v>999</v>
      </c>
      <c r="P1492" t="s">
        <v>30</v>
      </c>
      <c r="Q1492" t="s">
        <v>31</v>
      </c>
      <c r="R1492" t="s">
        <v>32</v>
      </c>
      <c r="S1492" t="s">
        <v>871</v>
      </c>
      <c r="T1492" t="s">
        <v>172</v>
      </c>
      <c r="U1492" t="s">
        <v>12344</v>
      </c>
      <c r="V1492" t="s">
        <v>12050</v>
      </c>
      <c r="X1492" t="str">
        <f>VLOOKUP(pbp!V4242, games!$B$2:$R$40, 3, FALSE)</f>
        <v>2020-11-15T21:25Z</v>
      </c>
      <c r="Y1492">
        <f>VLOOKUP(1*V1492,NFLGames!$H$11:$H$555,1,FALSE)</f>
        <v>401127948</v>
      </c>
      <c r="Z1492">
        <f>VLOOKUP($Y1492, NFLGames!$H$11:$K$555,2,FALSE)</f>
        <v>2019</v>
      </c>
      <c r="AA1492">
        <f>VLOOKUP($Y1492, NFLGames!$H$11:$K$555,3,FALSE)</f>
        <v>10</v>
      </c>
      <c r="AB1492" s="6">
        <f>IF(A1493=0, 0, AH1493-tbl_pbp[[#This Row],[Saints Win %]])</f>
        <v>-7.400000000000001E-2</v>
      </c>
      <c r="AE1492">
        <f>ABS(tbl_pbp[[#This Row],[play.homeScore]]-tbl_pbp[[#This Row],[play.awayScore]])</f>
        <v>4</v>
      </c>
      <c r="AF1492">
        <f>IF(tbl_pbp[[#This Row],[Play Saints Win % Increase]]&gt;=$AF$4,1,0)</f>
        <v>0</v>
      </c>
      <c r="AG1492" t="str">
        <f>VLOOKUP(tbl_pbp[[#This Row],[gameId]], games!$B$2:$T$40, 9, FALSE)</f>
        <v>atlanta-falcons</v>
      </c>
      <c r="AH1492" s="5">
        <f>IF(tbl_pbp[[#This Row],[AwayTeam]] &lt;&gt; "new-orleans-saints", tbl_pbp[[#This Row],[homeWinPercentage]], 1-tbl_pbp[[#This Row],[homeWinPercentage]])</f>
        <v>0.25800000000000001</v>
      </c>
      <c r="AI1492" s="13">
        <f>tbl_pbp[[#This Row],[Kamara]]*tbl_pbp[[#This Row],[Impactful Play]]</f>
        <v>0</v>
      </c>
      <c r="AJ1492" s="13">
        <f>tbl_pbp[[#This Row],[Thomas]]*tbl_pbp[[#This Row],[Impactful Play]]</f>
        <v>0</v>
      </c>
      <c r="AK1492" s="13" t="str">
        <f>VLOOKUP(tbl_pbp[[#This Row],[Play Saints Win % Increase]], tbl_impact[],3,TRUE)</f>
        <v>Smelly (worse than-5% -&gt; -10%)</v>
      </c>
    </row>
    <row r="1493" spans="1:37">
      <c r="A1493" s="1">
        <v>127</v>
      </c>
      <c r="B1493" s="5">
        <v>0.184</v>
      </c>
      <c r="C1493" t="s">
        <v>12345</v>
      </c>
      <c r="D1493">
        <v>0</v>
      </c>
      <c r="E1493">
        <v>0</v>
      </c>
      <c r="F1493">
        <v>3</v>
      </c>
      <c r="G1493">
        <v>9</v>
      </c>
      <c r="H1493">
        <v>13</v>
      </c>
      <c r="I1493">
        <v>8</v>
      </c>
      <c r="J1493">
        <v>20</v>
      </c>
      <c r="K1493" t="s">
        <v>5211</v>
      </c>
      <c r="L1493">
        <v>3</v>
      </c>
      <c r="M1493">
        <v>20</v>
      </c>
      <c r="N1493" t="s">
        <v>12346</v>
      </c>
      <c r="O1493" t="s">
        <v>3832</v>
      </c>
      <c r="P1493" t="s">
        <v>45</v>
      </c>
      <c r="Q1493" t="s">
        <v>46</v>
      </c>
      <c r="R1493" t="s">
        <v>47</v>
      </c>
      <c r="S1493" t="s">
        <v>92</v>
      </c>
      <c r="T1493" t="s">
        <v>165</v>
      </c>
      <c r="U1493" t="s">
        <v>12347</v>
      </c>
      <c r="V1493" t="s">
        <v>12050</v>
      </c>
      <c r="X1493" t="str">
        <f>VLOOKUP(pbp!V4243, games!$B$2:$R$40, 3, FALSE)</f>
        <v>2020-11-15T21:25Z</v>
      </c>
      <c r="Y1493">
        <f>VLOOKUP(1*V1493,NFLGames!$H$11:$H$555,1,FALSE)</f>
        <v>401127948</v>
      </c>
      <c r="Z1493">
        <f>VLOOKUP($Y1493, NFLGames!$H$11:$K$555,2,FALSE)</f>
        <v>2019</v>
      </c>
      <c r="AA1493">
        <f>VLOOKUP($Y1493, NFLGames!$H$11:$K$555,3,FALSE)</f>
        <v>10</v>
      </c>
      <c r="AB1493" s="6">
        <f>IF(A1494=0, 0, AH1494-tbl_pbp[[#This Row],[Saints Win %]])</f>
        <v>3.7000000000000005E-2</v>
      </c>
      <c r="AE1493">
        <f>ABS(tbl_pbp[[#This Row],[play.homeScore]]-tbl_pbp[[#This Row],[play.awayScore]])</f>
        <v>4</v>
      </c>
      <c r="AF1493">
        <f>IF(tbl_pbp[[#This Row],[Play Saints Win % Increase]]&gt;=$AF$4,1,0)</f>
        <v>0</v>
      </c>
      <c r="AG1493" t="str">
        <f>VLOOKUP(tbl_pbp[[#This Row],[gameId]], games!$B$2:$T$40, 9, FALSE)</f>
        <v>atlanta-falcons</v>
      </c>
      <c r="AH1493" s="5">
        <f>IF(tbl_pbp[[#This Row],[AwayTeam]] &lt;&gt; "new-orleans-saints", tbl_pbp[[#This Row],[homeWinPercentage]], 1-tbl_pbp[[#This Row],[homeWinPercentage]])</f>
        <v>0.184</v>
      </c>
      <c r="AI1493" s="13">
        <f>tbl_pbp[[#This Row],[Kamara]]*tbl_pbp[[#This Row],[Impactful Play]]</f>
        <v>0</v>
      </c>
      <c r="AJ1493" s="13">
        <f>tbl_pbp[[#This Row],[Thomas]]*tbl_pbp[[#This Row],[Impactful Play]]</f>
        <v>0</v>
      </c>
      <c r="AK1493" s="13" t="str">
        <f>VLOOKUP(tbl_pbp[[#This Row],[Play Saints Win % Increase]], tbl_impact[],3,TRUE)</f>
        <v>Scented (0 to +5%)</v>
      </c>
    </row>
    <row r="1494" spans="1:37">
      <c r="A1494" s="1">
        <v>128</v>
      </c>
      <c r="B1494" s="5">
        <v>0.221</v>
      </c>
      <c r="C1494" t="s">
        <v>12348</v>
      </c>
      <c r="D1494">
        <v>0</v>
      </c>
      <c r="E1494">
        <v>0</v>
      </c>
      <c r="F1494">
        <v>3</v>
      </c>
      <c r="G1494">
        <v>9</v>
      </c>
      <c r="H1494">
        <v>13</v>
      </c>
      <c r="I1494">
        <v>10</v>
      </c>
      <c r="J1494">
        <v>12</v>
      </c>
      <c r="K1494" t="s">
        <v>5211</v>
      </c>
      <c r="L1494">
        <v>1</v>
      </c>
      <c r="M1494">
        <v>12</v>
      </c>
      <c r="N1494" t="s">
        <v>12349</v>
      </c>
      <c r="O1494" t="s">
        <v>2226</v>
      </c>
      <c r="P1494" t="s">
        <v>22</v>
      </c>
      <c r="Q1494" t="s">
        <v>37</v>
      </c>
      <c r="S1494" t="s">
        <v>33</v>
      </c>
      <c r="T1494" t="s">
        <v>3840</v>
      </c>
      <c r="U1494" t="s">
        <v>3841</v>
      </c>
      <c r="V1494" t="s">
        <v>12050</v>
      </c>
      <c r="X1494" t="str">
        <f>VLOOKUP(pbp!V4244, games!$B$2:$R$40, 3, FALSE)</f>
        <v>2020-11-15T21:25Z</v>
      </c>
      <c r="Y1494">
        <f>VLOOKUP(1*V1494,NFLGames!$H$11:$H$555,1,FALSE)</f>
        <v>401127948</v>
      </c>
      <c r="Z1494">
        <f>VLOOKUP($Y1494, NFLGames!$H$11:$K$555,2,FALSE)</f>
        <v>2019</v>
      </c>
      <c r="AA1494">
        <f>VLOOKUP($Y1494, NFLGames!$H$11:$K$555,3,FALSE)</f>
        <v>10</v>
      </c>
      <c r="AB1494" s="6">
        <f>IF(A1495=0, 0, AH1495-tbl_pbp[[#This Row],[Saints Win %]])</f>
        <v>2.0000000000000018E-3</v>
      </c>
      <c r="AE1494">
        <f>ABS(tbl_pbp[[#This Row],[play.homeScore]]-tbl_pbp[[#This Row],[play.awayScore]])</f>
        <v>4</v>
      </c>
      <c r="AF1494">
        <f>IF(tbl_pbp[[#This Row],[Play Saints Win % Increase]]&gt;=$AF$4,1,0)</f>
        <v>0</v>
      </c>
      <c r="AG1494" t="str">
        <f>VLOOKUP(tbl_pbp[[#This Row],[gameId]], games!$B$2:$T$40, 9, FALSE)</f>
        <v>atlanta-falcons</v>
      </c>
      <c r="AH1494" s="5">
        <f>IF(tbl_pbp[[#This Row],[AwayTeam]] &lt;&gt; "new-orleans-saints", tbl_pbp[[#This Row],[homeWinPercentage]], 1-tbl_pbp[[#This Row],[homeWinPercentage]])</f>
        <v>0.221</v>
      </c>
      <c r="AI1494" s="13">
        <f>tbl_pbp[[#This Row],[Kamara]]*tbl_pbp[[#This Row],[Impactful Play]]</f>
        <v>0</v>
      </c>
      <c r="AJ1494" s="13">
        <f>tbl_pbp[[#This Row],[Thomas]]*tbl_pbp[[#This Row],[Impactful Play]]</f>
        <v>0</v>
      </c>
      <c r="AK1494" s="13" t="str">
        <f>VLOOKUP(tbl_pbp[[#This Row],[Play Saints Win % Increase]], tbl_impact[],3,TRUE)</f>
        <v>Scented (0 to +5%)</v>
      </c>
    </row>
    <row r="1495" spans="1:37">
      <c r="A1495" s="1">
        <v>129</v>
      </c>
      <c r="B1495" s="5">
        <v>0.223</v>
      </c>
      <c r="C1495" t="s">
        <v>12350</v>
      </c>
      <c r="D1495">
        <v>0</v>
      </c>
      <c r="E1495">
        <v>0</v>
      </c>
      <c r="F1495">
        <v>3</v>
      </c>
      <c r="G1495">
        <v>9</v>
      </c>
      <c r="H1495">
        <v>13</v>
      </c>
      <c r="I1495">
        <v>10</v>
      </c>
      <c r="J1495">
        <v>12</v>
      </c>
      <c r="K1495" t="s">
        <v>5211</v>
      </c>
      <c r="L1495">
        <v>2</v>
      </c>
      <c r="M1495">
        <v>12</v>
      </c>
      <c r="N1495" t="s">
        <v>12351</v>
      </c>
      <c r="O1495" t="s">
        <v>4701</v>
      </c>
      <c r="P1495" t="s">
        <v>124</v>
      </c>
      <c r="Q1495" t="s">
        <v>125</v>
      </c>
      <c r="R1495" t="s">
        <v>126</v>
      </c>
      <c r="V1495" t="s">
        <v>12050</v>
      </c>
      <c r="X1495" t="str">
        <f>VLOOKUP(pbp!V4245, games!$B$2:$R$40, 3, FALSE)</f>
        <v>2020-11-15T21:25Z</v>
      </c>
      <c r="Y1495">
        <f>VLOOKUP(1*V1495,NFLGames!$H$11:$H$555,1,FALSE)</f>
        <v>401127948</v>
      </c>
      <c r="Z1495">
        <f>VLOOKUP($Y1495, NFLGames!$H$11:$K$555,2,FALSE)</f>
        <v>2019</v>
      </c>
      <c r="AA1495">
        <f>VLOOKUP($Y1495, NFLGames!$H$11:$K$555,3,FALSE)</f>
        <v>10</v>
      </c>
      <c r="AB1495" s="6">
        <f>IF(A1496=0, 0, AH1496-tbl_pbp[[#This Row],[Saints Win %]])</f>
        <v>6.0000000000000053E-3</v>
      </c>
      <c r="AE1495">
        <f>ABS(tbl_pbp[[#This Row],[play.homeScore]]-tbl_pbp[[#This Row],[play.awayScore]])</f>
        <v>4</v>
      </c>
      <c r="AF1495">
        <f>IF(tbl_pbp[[#This Row],[Play Saints Win % Increase]]&gt;=$AF$4,1,0)</f>
        <v>0</v>
      </c>
      <c r="AG1495" t="str">
        <f>VLOOKUP(tbl_pbp[[#This Row],[gameId]], games!$B$2:$T$40, 9, FALSE)</f>
        <v>atlanta-falcons</v>
      </c>
      <c r="AH1495" s="5">
        <f>IF(tbl_pbp[[#This Row],[AwayTeam]] &lt;&gt; "new-orleans-saints", tbl_pbp[[#This Row],[homeWinPercentage]], 1-tbl_pbp[[#This Row],[homeWinPercentage]])</f>
        <v>0.223</v>
      </c>
      <c r="AI1495" s="13">
        <f>tbl_pbp[[#This Row],[Kamara]]*tbl_pbp[[#This Row],[Impactful Play]]</f>
        <v>0</v>
      </c>
      <c r="AJ1495" s="13">
        <f>tbl_pbp[[#This Row],[Thomas]]*tbl_pbp[[#This Row],[Impactful Play]]</f>
        <v>0</v>
      </c>
      <c r="AK1495" s="13" t="str">
        <f>VLOOKUP(tbl_pbp[[#This Row],[Play Saints Win % Increase]], tbl_impact[],3,TRUE)</f>
        <v>Scented (0 to +5%)</v>
      </c>
    </row>
    <row r="1496" spans="1:37">
      <c r="A1496" s="1">
        <v>130</v>
      </c>
      <c r="B1496" s="5">
        <v>0.22900000000000001</v>
      </c>
      <c r="C1496" t="s">
        <v>12352</v>
      </c>
      <c r="D1496">
        <v>0</v>
      </c>
      <c r="E1496">
        <v>0</v>
      </c>
      <c r="F1496">
        <v>3</v>
      </c>
      <c r="G1496">
        <v>9</v>
      </c>
      <c r="H1496">
        <v>13</v>
      </c>
      <c r="I1496">
        <v>10</v>
      </c>
      <c r="J1496">
        <v>12</v>
      </c>
      <c r="K1496" t="s">
        <v>5211</v>
      </c>
      <c r="L1496">
        <v>2</v>
      </c>
      <c r="M1496">
        <v>12</v>
      </c>
      <c r="N1496" t="s">
        <v>12353</v>
      </c>
      <c r="O1496" t="s">
        <v>4701</v>
      </c>
      <c r="P1496" t="s">
        <v>30</v>
      </c>
      <c r="Q1496" t="s">
        <v>31</v>
      </c>
      <c r="R1496" t="s">
        <v>32</v>
      </c>
      <c r="S1496" t="s">
        <v>120</v>
      </c>
      <c r="T1496" t="s">
        <v>3840</v>
      </c>
      <c r="U1496" t="s">
        <v>12354</v>
      </c>
      <c r="V1496" t="s">
        <v>12050</v>
      </c>
      <c r="X1496" t="str">
        <f>VLOOKUP(pbp!V4246, games!$B$2:$R$40, 3, FALSE)</f>
        <v>2020-11-15T21:25Z</v>
      </c>
      <c r="Y1496">
        <f>VLOOKUP(1*V1496,NFLGames!$H$11:$H$555,1,FALSE)</f>
        <v>401127948</v>
      </c>
      <c r="Z1496">
        <f>VLOOKUP($Y1496, NFLGames!$H$11:$K$555,2,FALSE)</f>
        <v>2019</v>
      </c>
      <c r="AA1496">
        <f>VLOOKUP($Y1496, NFLGames!$H$11:$K$555,3,FALSE)</f>
        <v>10</v>
      </c>
      <c r="AB1496" s="6">
        <f>IF(A1497=0, 0, AH1497-tbl_pbp[[#This Row],[Saints Win %]])</f>
        <v>-7.0000000000000062E-3</v>
      </c>
      <c r="AE1496">
        <f>ABS(tbl_pbp[[#This Row],[play.homeScore]]-tbl_pbp[[#This Row],[play.awayScore]])</f>
        <v>4</v>
      </c>
      <c r="AF1496">
        <f>IF(tbl_pbp[[#This Row],[Play Saints Win % Increase]]&gt;=$AF$4,1,0)</f>
        <v>0</v>
      </c>
      <c r="AG1496" t="str">
        <f>VLOOKUP(tbl_pbp[[#This Row],[gameId]], games!$B$2:$T$40, 9, FALSE)</f>
        <v>atlanta-falcons</v>
      </c>
      <c r="AH1496" s="5">
        <f>IF(tbl_pbp[[#This Row],[AwayTeam]] &lt;&gt; "new-orleans-saints", tbl_pbp[[#This Row],[homeWinPercentage]], 1-tbl_pbp[[#This Row],[homeWinPercentage]])</f>
        <v>0.22900000000000001</v>
      </c>
      <c r="AI1496" s="13">
        <f>tbl_pbp[[#This Row],[Kamara]]*tbl_pbp[[#This Row],[Impactful Play]]</f>
        <v>0</v>
      </c>
      <c r="AJ1496" s="13">
        <f>tbl_pbp[[#This Row],[Thomas]]*tbl_pbp[[#This Row],[Impactful Play]]</f>
        <v>0</v>
      </c>
      <c r="AK1496" s="13" t="str">
        <f>VLOOKUP(tbl_pbp[[#This Row],[Play Saints Win % Increase]], tbl_impact[],3,TRUE)</f>
        <v>Bad (0 to -5%)</v>
      </c>
    </row>
    <row r="1497" spans="1:37">
      <c r="A1497" s="1">
        <v>131</v>
      </c>
      <c r="B1497" s="5">
        <v>0.222</v>
      </c>
      <c r="C1497" t="s">
        <v>12355</v>
      </c>
      <c r="D1497">
        <v>0</v>
      </c>
      <c r="E1497">
        <v>0</v>
      </c>
      <c r="F1497">
        <v>3</v>
      </c>
      <c r="G1497">
        <v>9</v>
      </c>
      <c r="H1497">
        <v>13</v>
      </c>
      <c r="I1497">
        <v>0</v>
      </c>
      <c r="J1497">
        <v>10</v>
      </c>
      <c r="L1497">
        <v>3</v>
      </c>
      <c r="M1497">
        <v>10</v>
      </c>
      <c r="N1497" t="s">
        <v>306</v>
      </c>
      <c r="O1497" t="s">
        <v>143</v>
      </c>
      <c r="P1497" t="s">
        <v>144</v>
      </c>
      <c r="Q1497" t="s">
        <v>145</v>
      </c>
      <c r="R1497" t="s">
        <v>146</v>
      </c>
      <c r="V1497" t="s">
        <v>12050</v>
      </c>
      <c r="X1497" t="str">
        <f>VLOOKUP(pbp!V4247, games!$B$2:$R$40, 3, FALSE)</f>
        <v>2020-11-15T21:25Z</v>
      </c>
      <c r="Y1497">
        <f>VLOOKUP(1*V1497,NFLGames!$H$11:$H$555,1,FALSE)</f>
        <v>401127948</v>
      </c>
      <c r="Z1497">
        <f>VLOOKUP($Y1497, NFLGames!$H$11:$K$555,2,FALSE)</f>
        <v>2019</v>
      </c>
      <c r="AA1497">
        <f>VLOOKUP($Y1497, NFLGames!$H$11:$K$555,3,FALSE)</f>
        <v>10</v>
      </c>
      <c r="AB1497" s="6">
        <f>IF(A1498=0, 0, AH1498-tbl_pbp[[#This Row],[Saints Win %]])</f>
        <v>-0.108</v>
      </c>
      <c r="AE1497">
        <f>ABS(tbl_pbp[[#This Row],[play.homeScore]]-tbl_pbp[[#This Row],[play.awayScore]])</f>
        <v>4</v>
      </c>
      <c r="AF1497">
        <f>IF(tbl_pbp[[#This Row],[Play Saints Win % Increase]]&gt;=$AF$4,1,0)</f>
        <v>0</v>
      </c>
      <c r="AG1497" t="str">
        <f>VLOOKUP(tbl_pbp[[#This Row],[gameId]], games!$B$2:$T$40, 9, FALSE)</f>
        <v>atlanta-falcons</v>
      </c>
      <c r="AH1497" s="5">
        <f>IF(tbl_pbp[[#This Row],[AwayTeam]] &lt;&gt; "new-orleans-saints", tbl_pbp[[#This Row],[homeWinPercentage]], 1-tbl_pbp[[#This Row],[homeWinPercentage]])</f>
        <v>0.222</v>
      </c>
      <c r="AI1497" s="13">
        <f>tbl_pbp[[#This Row],[Kamara]]*tbl_pbp[[#This Row],[Impactful Play]]</f>
        <v>0</v>
      </c>
      <c r="AJ1497" s="13">
        <f>tbl_pbp[[#This Row],[Thomas]]*tbl_pbp[[#This Row],[Impactful Play]]</f>
        <v>0</v>
      </c>
      <c r="AK1497" s="13" t="str">
        <f>VLOOKUP(tbl_pbp[[#This Row],[Play Saints Win % Increase]], tbl_impact[],3,TRUE)</f>
        <v>Stinky (worse than -10% to -20%)</v>
      </c>
    </row>
    <row r="1498" spans="1:37">
      <c r="A1498" s="1">
        <v>132</v>
      </c>
      <c r="B1498" s="5">
        <v>0.114</v>
      </c>
      <c r="C1498" t="s">
        <v>12356</v>
      </c>
      <c r="D1498">
        <v>0</v>
      </c>
      <c r="E1498">
        <v>0</v>
      </c>
      <c r="F1498">
        <v>4</v>
      </c>
      <c r="G1498">
        <v>9</v>
      </c>
      <c r="H1498">
        <v>20</v>
      </c>
      <c r="I1498">
        <v>8</v>
      </c>
      <c r="J1498">
        <v>10</v>
      </c>
      <c r="K1498" t="s">
        <v>5211</v>
      </c>
      <c r="L1498">
        <v>3</v>
      </c>
      <c r="M1498">
        <v>10</v>
      </c>
      <c r="N1498" t="s">
        <v>12357</v>
      </c>
      <c r="O1498" t="s">
        <v>5484</v>
      </c>
      <c r="P1498" t="s">
        <v>103</v>
      </c>
      <c r="Q1498" t="s">
        <v>104</v>
      </c>
      <c r="R1498" t="s">
        <v>105</v>
      </c>
      <c r="S1498" t="s">
        <v>92</v>
      </c>
      <c r="T1498" t="s">
        <v>179</v>
      </c>
      <c r="U1498" t="s">
        <v>12358</v>
      </c>
      <c r="V1498" t="s">
        <v>12050</v>
      </c>
      <c r="X1498" t="str">
        <f>VLOOKUP(pbp!V4248, games!$B$2:$R$40, 3, FALSE)</f>
        <v>2020-11-15T21:25Z</v>
      </c>
      <c r="Y1498">
        <f>VLOOKUP(1*V1498,NFLGames!$H$11:$H$555,1,FALSE)</f>
        <v>401127948</v>
      </c>
      <c r="Z1498">
        <f>VLOOKUP($Y1498, NFLGames!$H$11:$K$555,2,FALSE)</f>
        <v>2019</v>
      </c>
      <c r="AA1498">
        <f>VLOOKUP($Y1498, NFLGames!$H$11:$K$555,3,FALSE)</f>
        <v>10</v>
      </c>
      <c r="AB1498" s="6">
        <f>IF(A1499=0, 0, AH1499-tbl_pbp[[#This Row],[Saints Win %]])</f>
        <v>3.9999999999999994E-2</v>
      </c>
      <c r="AE1498">
        <f>ABS(tbl_pbp[[#This Row],[play.homeScore]]-tbl_pbp[[#This Row],[play.awayScore]])</f>
        <v>11</v>
      </c>
      <c r="AF1498">
        <f>IF(tbl_pbp[[#This Row],[Play Saints Win % Increase]]&gt;=$AF$4,1,0)</f>
        <v>0</v>
      </c>
      <c r="AG1498" t="str">
        <f>VLOOKUP(tbl_pbp[[#This Row],[gameId]], games!$B$2:$T$40, 9, FALSE)</f>
        <v>atlanta-falcons</v>
      </c>
      <c r="AH1498" s="5">
        <f>IF(tbl_pbp[[#This Row],[AwayTeam]] &lt;&gt; "new-orleans-saints", tbl_pbp[[#This Row],[homeWinPercentage]], 1-tbl_pbp[[#This Row],[homeWinPercentage]])</f>
        <v>0.114</v>
      </c>
      <c r="AI1498" s="13">
        <f>tbl_pbp[[#This Row],[Kamara]]*tbl_pbp[[#This Row],[Impactful Play]]</f>
        <v>0</v>
      </c>
      <c r="AJ1498" s="13">
        <f>tbl_pbp[[#This Row],[Thomas]]*tbl_pbp[[#This Row],[Impactful Play]]</f>
        <v>0</v>
      </c>
      <c r="AK1498" s="13" t="str">
        <f>VLOOKUP(tbl_pbp[[#This Row],[Play Saints Win % Increase]], tbl_impact[],3,TRUE)</f>
        <v>Scented (0 to +5%)</v>
      </c>
    </row>
    <row r="1499" spans="1:37">
      <c r="A1499" s="1">
        <v>133</v>
      </c>
      <c r="B1499" s="5">
        <v>0.154</v>
      </c>
      <c r="C1499" t="s">
        <v>12359</v>
      </c>
      <c r="D1499">
        <v>0</v>
      </c>
      <c r="E1499">
        <v>0</v>
      </c>
      <c r="F1499">
        <v>4</v>
      </c>
      <c r="G1499">
        <v>9</v>
      </c>
      <c r="H1499">
        <v>20</v>
      </c>
      <c r="I1499">
        <v>0</v>
      </c>
      <c r="J1499">
        <v>65</v>
      </c>
      <c r="K1499" t="s">
        <v>5211</v>
      </c>
      <c r="L1499">
        <v>0</v>
      </c>
      <c r="M1499">
        <v>65</v>
      </c>
      <c r="N1499" t="s">
        <v>12360</v>
      </c>
      <c r="O1499" t="s">
        <v>5484</v>
      </c>
      <c r="P1499" t="s">
        <v>25</v>
      </c>
      <c r="Q1499" t="s">
        <v>26</v>
      </c>
      <c r="R1499" t="s">
        <v>27</v>
      </c>
      <c r="V1499" t="s">
        <v>12050</v>
      </c>
      <c r="X1499" t="str">
        <f>VLOOKUP(pbp!V4249, games!$B$2:$R$40, 3, FALSE)</f>
        <v>2020-11-15T21:25Z</v>
      </c>
      <c r="Y1499">
        <f>VLOOKUP(1*V1499,NFLGames!$H$11:$H$555,1,FALSE)</f>
        <v>401127948</v>
      </c>
      <c r="Z1499">
        <f>VLOOKUP($Y1499, NFLGames!$H$11:$K$555,2,FALSE)</f>
        <v>2019</v>
      </c>
      <c r="AA1499">
        <f>VLOOKUP($Y1499, NFLGames!$H$11:$K$555,3,FALSE)</f>
        <v>10</v>
      </c>
      <c r="AB1499" s="6">
        <f>IF(A1500=0, 0, AH1500-tbl_pbp[[#This Row],[Saints Win %]])</f>
        <v>1.0000000000000009E-2</v>
      </c>
      <c r="AE1499">
        <f>ABS(tbl_pbp[[#This Row],[play.homeScore]]-tbl_pbp[[#This Row],[play.awayScore]])</f>
        <v>11</v>
      </c>
      <c r="AF1499">
        <f>IF(tbl_pbp[[#This Row],[Play Saints Win % Increase]]&gt;=$AF$4,1,0)</f>
        <v>0</v>
      </c>
      <c r="AG1499" t="str">
        <f>VLOOKUP(tbl_pbp[[#This Row],[gameId]], games!$B$2:$T$40, 9, FALSE)</f>
        <v>atlanta-falcons</v>
      </c>
      <c r="AH1499" s="5">
        <f>IF(tbl_pbp[[#This Row],[AwayTeam]] &lt;&gt; "new-orleans-saints", tbl_pbp[[#This Row],[homeWinPercentage]], 1-tbl_pbp[[#This Row],[homeWinPercentage]])</f>
        <v>0.154</v>
      </c>
      <c r="AI1499" s="13">
        <f>tbl_pbp[[#This Row],[Kamara]]*tbl_pbp[[#This Row],[Impactful Play]]</f>
        <v>0</v>
      </c>
      <c r="AJ1499" s="13">
        <f>tbl_pbp[[#This Row],[Thomas]]*tbl_pbp[[#This Row],[Impactful Play]]</f>
        <v>0</v>
      </c>
      <c r="AK1499" s="13" t="str">
        <f>VLOOKUP(tbl_pbp[[#This Row],[Play Saints Win % Increase]], tbl_impact[],3,TRUE)</f>
        <v>Scented (0 to +5%)</v>
      </c>
    </row>
    <row r="1500" spans="1:37">
      <c r="A1500" s="1">
        <v>134</v>
      </c>
      <c r="B1500" s="5">
        <v>0.16400000000000001</v>
      </c>
      <c r="C1500" t="s">
        <v>12361</v>
      </c>
      <c r="D1500">
        <v>0</v>
      </c>
      <c r="E1500">
        <v>0</v>
      </c>
      <c r="F1500">
        <v>4</v>
      </c>
      <c r="G1500">
        <v>9</v>
      </c>
      <c r="H1500">
        <v>20</v>
      </c>
      <c r="I1500">
        <v>10</v>
      </c>
      <c r="J1500">
        <v>46</v>
      </c>
      <c r="K1500" t="s">
        <v>29</v>
      </c>
      <c r="L1500">
        <v>1</v>
      </c>
      <c r="M1500">
        <v>54</v>
      </c>
      <c r="N1500" t="s">
        <v>12362</v>
      </c>
      <c r="O1500" t="s">
        <v>870</v>
      </c>
      <c r="P1500" t="s">
        <v>45</v>
      </c>
      <c r="Q1500" t="s">
        <v>46</v>
      </c>
      <c r="R1500" t="s">
        <v>47</v>
      </c>
      <c r="S1500" t="s">
        <v>33</v>
      </c>
      <c r="T1500" t="s">
        <v>435</v>
      </c>
      <c r="U1500" t="s">
        <v>623</v>
      </c>
      <c r="V1500" t="s">
        <v>12050</v>
      </c>
      <c r="X1500" t="str">
        <f>VLOOKUP(pbp!V4250, games!$B$2:$R$40, 3, FALSE)</f>
        <v>2020-11-15T21:25Z</v>
      </c>
      <c r="Y1500">
        <f>VLOOKUP(1*V1500,NFLGames!$H$11:$H$555,1,FALSE)</f>
        <v>401127948</v>
      </c>
      <c r="Z1500">
        <f>VLOOKUP($Y1500, NFLGames!$H$11:$K$555,2,FALSE)</f>
        <v>2019</v>
      </c>
      <c r="AA1500">
        <f>VLOOKUP($Y1500, NFLGames!$H$11:$K$555,3,FALSE)</f>
        <v>10</v>
      </c>
      <c r="AB1500" s="6">
        <f>IF(A1501=0, 0, AH1501-tbl_pbp[[#This Row],[Saints Win %]])</f>
        <v>-5.7000000000000009E-2</v>
      </c>
      <c r="AE1500">
        <f>ABS(tbl_pbp[[#This Row],[play.homeScore]]-tbl_pbp[[#This Row],[play.awayScore]])</f>
        <v>11</v>
      </c>
      <c r="AF1500">
        <f>IF(tbl_pbp[[#This Row],[Play Saints Win % Increase]]&gt;=$AF$4,1,0)</f>
        <v>0</v>
      </c>
      <c r="AG1500" t="str">
        <f>VLOOKUP(tbl_pbp[[#This Row],[gameId]], games!$B$2:$T$40, 9, FALSE)</f>
        <v>atlanta-falcons</v>
      </c>
      <c r="AH1500" s="5">
        <f>IF(tbl_pbp[[#This Row],[AwayTeam]] &lt;&gt; "new-orleans-saints", tbl_pbp[[#This Row],[homeWinPercentage]], 1-tbl_pbp[[#This Row],[homeWinPercentage]])</f>
        <v>0.16400000000000001</v>
      </c>
      <c r="AI1500" s="13">
        <f>tbl_pbp[[#This Row],[Kamara]]*tbl_pbp[[#This Row],[Impactful Play]]</f>
        <v>0</v>
      </c>
      <c r="AJ1500" s="13">
        <f>tbl_pbp[[#This Row],[Thomas]]*tbl_pbp[[#This Row],[Impactful Play]]</f>
        <v>0</v>
      </c>
      <c r="AK1500" s="13" t="str">
        <f>VLOOKUP(tbl_pbp[[#This Row],[Play Saints Win % Increase]], tbl_impact[],3,TRUE)</f>
        <v>Smelly (worse than-5% -&gt; -10%)</v>
      </c>
    </row>
    <row r="1501" spans="1:37">
      <c r="A1501" s="1">
        <v>135</v>
      </c>
      <c r="B1501" s="5">
        <v>0.107</v>
      </c>
      <c r="C1501" t="s">
        <v>12363</v>
      </c>
      <c r="D1501">
        <v>0</v>
      </c>
      <c r="E1501">
        <v>0</v>
      </c>
      <c r="F1501">
        <v>4</v>
      </c>
      <c r="G1501">
        <v>9</v>
      </c>
      <c r="H1501">
        <v>20</v>
      </c>
      <c r="I1501">
        <v>4</v>
      </c>
      <c r="J1501">
        <v>52</v>
      </c>
      <c r="K1501" t="s">
        <v>29</v>
      </c>
      <c r="L1501">
        <v>2</v>
      </c>
      <c r="M1501">
        <v>48</v>
      </c>
      <c r="N1501" t="s">
        <v>12364</v>
      </c>
      <c r="O1501" t="s">
        <v>12365</v>
      </c>
      <c r="P1501" t="s">
        <v>94</v>
      </c>
      <c r="Q1501" t="s">
        <v>95</v>
      </c>
      <c r="R1501" t="s">
        <v>96</v>
      </c>
      <c r="S1501" t="s">
        <v>135</v>
      </c>
      <c r="T1501" t="s">
        <v>5320</v>
      </c>
      <c r="U1501" t="s">
        <v>5321</v>
      </c>
      <c r="V1501" t="s">
        <v>12050</v>
      </c>
      <c r="X1501" t="str">
        <f>VLOOKUP(pbp!V4251, games!$B$2:$R$40, 3, FALSE)</f>
        <v>2020-11-15T21:25Z</v>
      </c>
      <c r="Y1501">
        <f>VLOOKUP(1*V1501,NFLGames!$H$11:$H$555,1,FALSE)</f>
        <v>401127948</v>
      </c>
      <c r="Z1501">
        <f>VLOOKUP($Y1501, NFLGames!$H$11:$K$555,2,FALSE)</f>
        <v>2019</v>
      </c>
      <c r="AA1501">
        <f>VLOOKUP($Y1501, NFLGames!$H$11:$K$555,3,FALSE)</f>
        <v>10</v>
      </c>
      <c r="AB1501" s="6">
        <f>IF(A1502=0, 0, AH1502-tbl_pbp[[#This Row],[Saints Win %]])</f>
        <v>-1.4999999999999999E-2</v>
      </c>
      <c r="AE1501">
        <f>ABS(tbl_pbp[[#This Row],[play.homeScore]]-tbl_pbp[[#This Row],[play.awayScore]])</f>
        <v>11</v>
      </c>
      <c r="AF1501">
        <f>IF(tbl_pbp[[#This Row],[Play Saints Win % Increase]]&gt;=$AF$4,1,0)</f>
        <v>0</v>
      </c>
      <c r="AG1501" t="str">
        <f>VLOOKUP(tbl_pbp[[#This Row],[gameId]], games!$B$2:$T$40, 9, FALSE)</f>
        <v>atlanta-falcons</v>
      </c>
      <c r="AH1501" s="5">
        <f>IF(tbl_pbp[[#This Row],[AwayTeam]] &lt;&gt; "new-orleans-saints", tbl_pbp[[#This Row],[homeWinPercentage]], 1-tbl_pbp[[#This Row],[homeWinPercentage]])</f>
        <v>0.107</v>
      </c>
      <c r="AI1501" s="13">
        <f>tbl_pbp[[#This Row],[Kamara]]*tbl_pbp[[#This Row],[Impactful Play]]</f>
        <v>0</v>
      </c>
      <c r="AJ1501" s="13">
        <f>tbl_pbp[[#This Row],[Thomas]]*tbl_pbp[[#This Row],[Impactful Play]]</f>
        <v>0</v>
      </c>
      <c r="AK1501" s="13" t="str">
        <f>VLOOKUP(tbl_pbp[[#This Row],[Play Saints Win % Increase]], tbl_impact[],3,TRUE)</f>
        <v>Bad (0 to -5%)</v>
      </c>
    </row>
    <row r="1502" spans="1:37">
      <c r="A1502" s="1">
        <v>136</v>
      </c>
      <c r="B1502" s="5">
        <v>9.1999999999999998E-2</v>
      </c>
      <c r="C1502" t="s">
        <v>12366</v>
      </c>
      <c r="D1502">
        <v>0</v>
      </c>
      <c r="E1502">
        <v>0</v>
      </c>
      <c r="F1502">
        <v>4</v>
      </c>
      <c r="G1502">
        <v>9</v>
      </c>
      <c r="H1502">
        <v>20</v>
      </c>
      <c r="I1502">
        <v>14</v>
      </c>
      <c r="J1502">
        <v>42</v>
      </c>
      <c r="K1502" t="s">
        <v>29</v>
      </c>
      <c r="L1502">
        <v>2</v>
      </c>
      <c r="M1502">
        <v>58</v>
      </c>
      <c r="N1502" t="s">
        <v>12367</v>
      </c>
      <c r="O1502" t="s">
        <v>1030</v>
      </c>
      <c r="P1502" t="s">
        <v>22</v>
      </c>
      <c r="Q1502" t="s">
        <v>37</v>
      </c>
      <c r="S1502" t="s">
        <v>741</v>
      </c>
      <c r="T1502" t="s">
        <v>132</v>
      </c>
      <c r="U1502" t="s">
        <v>12368</v>
      </c>
      <c r="V1502" t="s">
        <v>12050</v>
      </c>
      <c r="X1502" t="str">
        <f>VLOOKUP(pbp!V4252, games!$B$2:$R$40, 3, FALSE)</f>
        <v>2020-11-15T21:25Z</v>
      </c>
      <c r="Y1502">
        <f>VLOOKUP(1*V1502,NFLGames!$H$11:$H$555,1,FALSE)</f>
        <v>401127948</v>
      </c>
      <c r="Z1502">
        <f>VLOOKUP($Y1502, NFLGames!$H$11:$K$555,2,FALSE)</f>
        <v>2019</v>
      </c>
      <c r="AA1502">
        <f>VLOOKUP($Y1502, NFLGames!$H$11:$K$555,3,FALSE)</f>
        <v>10</v>
      </c>
      <c r="AB1502" s="6">
        <f>IF(A1503=0, 0, AH1503-tbl_pbp[[#This Row],[Saints Win %]])</f>
        <v>-1.9000000000000003E-2</v>
      </c>
      <c r="AE1502">
        <f>ABS(tbl_pbp[[#This Row],[play.homeScore]]-tbl_pbp[[#This Row],[play.awayScore]])</f>
        <v>11</v>
      </c>
      <c r="AF1502">
        <f>IF(tbl_pbp[[#This Row],[Play Saints Win % Increase]]&gt;=$AF$4,1,0)</f>
        <v>0</v>
      </c>
      <c r="AG1502" t="str">
        <f>VLOOKUP(tbl_pbp[[#This Row],[gameId]], games!$B$2:$T$40, 9, FALSE)</f>
        <v>atlanta-falcons</v>
      </c>
      <c r="AH1502" s="5">
        <f>IF(tbl_pbp[[#This Row],[AwayTeam]] &lt;&gt; "new-orleans-saints", tbl_pbp[[#This Row],[homeWinPercentage]], 1-tbl_pbp[[#This Row],[homeWinPercentage]])</f>
        <v>9.1999999999999998E-2</v>
      </c>
      <c r="AI1502" s="13">
        <f>tbl_pbp[[#This Row],[Kamara]]*tbl_pbp[[#This Row],[Impactful Play]]</f>
        <v>0</v>
      </c>
      <c r="AJ1502" s="13">
        <f>tbl_pbp[[#This Row],[Thomas]]*tbl_pbp[[#This Row],[Impactful Play]]</f>
        <v>0</v>
      </c>
      <c r="AK1502" s="13" t="str">
        <f>VLOOKUP(tbl_pbp[[#This Row],[Play Saints Win % Increase]], tbl_impact[],3,TRUE)</f>
        <v>Bad (0 to -5%)</v>
      </c>
    </row>
    <row r="1503" spans="1:37">
      <c r="A1503" s="1">
        <v>137</v>
      </c>
      <c r="B1503" s="5">
        <v>7.2999999999999995E-2</v>
      </c>
      <c r="C1503" t="s">
        <v>12369</v>
      </c>
      <c r="D1503">
        <v>0</v>
      </c>
      <c r="E1503">
        <v>0</v>
      </c>
      <c r="F1503">
        <v>4</v>
      </c>
      <c r="G1503">
        <v>9</v>
      </c>
      <c r="H1503">
        <v>20</v>
      </c>
      <c r="I1503">
        <v>14</v>
      </c>
      <c r="J1503">
        <v>42</v>
      </c>
      <c r="K1503" t="s">
        <v>29</v>
      </c>
      <c r="L1503">
        <v>3</v>
      </c>
      <c r="M1503">
        <v>58</v>
      </c>
      <c r="N1503" t="s">
        <v>12370</v>
      </c>
      <c r="O1503" t="s">
        <v>2380</v>
      </c>
      <c r="P1503" t="s">
        <v>167</v>
      </c>
      <c r="Q1503" t="s">
        <v>168</v>
      </c>
      <c r="S1503" t="s">
        <v>280</v>
      </c>
      <c r="T1503" t="s">
        <v>132</v>
      </c>
      <c r="U1503" t="s">
        <v>12371</v>
      </c>
      <c r="V1503" t="s">
        <v>12050</v>
      </c>
      <c r="X1503" t="str">
        <f>VLOOKUP(pbp!V4253, games!$B$2:$R$40, 3, FALSE)</f>
        <v>2020-11-15T21:25Z</v>
      </c>
      <c r="Y1503">
        <f>VLOOKUP(1*V1503,NFLGames!$H$11:$H$555,1,FALSE)</f>
        <v>401127948</v>
      </c>
      <c r="Z1503">
        <f>VLOOKUP($Y1503, NFLGames!$H$11:$K$555,2,FALSE)</f>
        <v>2019</v>
      </c>
      <c r="AA1503">
        <f>VLOOKUP($Y1503, NFLGames!$H$11:$K$555,3,FALSE)</f>
        <v>10</v>
      </c>
      <c r="AB1503" s="6">
        <f>IF(A1504=0, 0, AH1504-tbl_pbp[[#This Row],[Saints Win %]])</f>
        <v>-8.9999999999999941E-3</v>
      </c>
      <c r="AE1503">
        <f>ABS(tbl_pbp[[#This Row],[play.homeScore]]-tbl_pbp[[#This Row],[play.awayScore]])</f>
        <v>11</v>
      </c>
      <c r="AF1503">
        <f>IF(tbl_pbp[[#This Row],[Play Saints Win % Increase]]&gt;=$AF$4,1,0)</f>
        <v>0</v>
      </c>
      <c r="AG1503" t="str">
        <f>VLOOKUP(tbl_pbp[[#This Row],[gameId]], games!$B$2:$T$40, 9, FALSE)</f>
        <v>atlanta-falcons</v>
      </c>
      <c r="AH1503" s="5">
        <f>IF(tbl_pbp[[#This Row],[AwayTeam]] &lt;&gt; "new-orleans-saints", tbl_pbp[[#This Row],[homeWinPercentage]], 1-tbl_pbp[[#This Row],[homeWinPercentage]])</f>
        <v>7.2999999999999995E-2</v>
      </c>
      <c r="AI1503" s="13">
        <f>tbl_pbp[[#This Row],[Kamara]]*tbl_pbp[[#This Row],[Impactful Play]]</f>
        <v>0</v>
      </c>
      <c r="AJ1503" s="13">
        <f>tbl_pbp[[#This Row],[Thomas]]*tbl_pbp[[#This Row],[Impactful Play]]</f>
        <v>0</v>
      </c>
      <c r="AK1503" s="13" t="str">
        <f>VLOOKUP(tbl_pbp[[#This Row],[Play Saints Win % Increase]], tbl_impact[],3,TRUE)</f>
        <v>Bad (0 to -5%)</v>
      </c>
    </row>
    <row r="1504" spans="1:37">
      <c r="A1504" s="1">
        <v>138</v>
      </c>
      <c r="B1504" s="5">
        <v>6.4000000000000001E-2</v>
      </c>
      <c r="C1504" t="s">
        <v>12372</v>
      </c>
      <c r="D1504">
        <v>0</v>
      </c>
      <c r="E1504">
        <v>0</v>
      </c>
      <c r="F1504">
        <v>4</v>
      </c>
      <c r="G1504">
        <v>9</v>
      </c>
      <c r="H1504">
        <v>20</v>
      </c>
      <c r="I1504">
        <v>19</v>
      </c>
      <c r="J1504">
        <v>37</v>
      </c>
      <c r="K1504" t="s">
        <v>29</v>
      </c>
      <c r="L1504">
        <v>4</v>
      </c>
      <c r="M1504">
        <v>63</v>
      </c>
      <c r="N1504" t="s">
        <v>12373</v>
      </c>
      <c r="O1504" t="s">
        <v>3760</v>
      </c>
      <c r="P1504" t="s">
        <v>66</v>
      </c>
      <c r="Q1504" t="s">
        <v>67</v>
      </c>
      <c r="R1504" t="s">
        <v>68</v>
      </c>
      <c r="S1504" t="s">
        <v>790</v>
      </c>
      <c r="T1504" t="s">
        <v>196</v>
      </c>
      <c r="U1504" t="s">
        <v>12374</v>
      </c>
      <c r="V1504" t="s">
        <v>12050</v>
      </c>
      <c r="X1504" t="str">
        <f>VLOOKUP(pbp!V4254, games!$B$2:$R$40, 3, FALSE)</f>
        <v>2020-11-15T21:25Z</v>
      </c>
      <c r="Y1504">
        <f>VLOOKUP(1*V1504,NFLGames!$H$11:$H$555,1,FALSE)</f>
        <v>401127948</v>
      </c>
      <c r="Z1504">
        <f>VLOOKUP($Y1504, NFLGames!$H$11:$K$555,2,FALSE)</f>
        <v>2019</v>
      </c>
      <c r="AA1504">
        <f>VLOOKUP($Y1504, NFLGames!$H$11:$K$555,3,FALSE)</f>
        <v>10</v>
      </c>
      <c r="AB1504" s="6">
        <f>IF(A1505=0, 0, AH1505-tbl_pbp[[#This Row],[Saints Win %]])</f>
        <v>-1.0000000000000002E-2</v>
      </c>
      <c r="AE1504">
        <f>ABS(tbl_pbp[[#This Row],[play.homeScore]]-tbl_pbp[[#This Row],[play.awayScore]])</f>
        <v>11</v>
      </c>
      <c r="AF1504">
        <f>IF(tbl_pbp[[#This Row],[Play Saints Win % Increase]]&gt;=$AF$4,1,0)</f>
        <v>0</v>
      </c>
      <c r="AG1504" t="str">
        <f>VLOOKUP(tbl_pbp[[#This Row],[gameId]], games!$B$2:$T$40, 9, FALSE)</f>
        <v>atlanta-falcons</v>
      </c>
      <c r="AH1504" s="5">
        <f>IF(tbl_pbp[[#This Row],[AwayTeam]] &lt;&gt; "new-orleans-saints", tbl_pbp[[#This Row],[homeWinPercentage]], 1-tbl_pbp[[#This Row],[homeWinPercentage]])</f>
        <v>6.4000000000000001E-2</v>
      </c>
      <c r="AI1504" s="13">
        <f>tbl_pbp[[#This Row],[Kamara]]*tbl_pbp[[#This Row],[Impactful Play]]</f>
        <v>0</v>
      </c>
      <c r="AJ1504" s="13">
        <f>tbl_pbp[[#This Row],[Thomas]]*tbl_pbp[[#This Row],[Impactful Play]]</f>
        <v>0</v>
      </c>
      <c r="AK1504" s="13" t="str">
        <f>VLOOKUP(tbl_pbp[[#This Row],[Play Saints Win % Increase]], tbl_impact[],3,TRUE)</f>
        <v>Bad (0 to -5%)</v>
      </c>
    </row>
    <row r="1505" spans="1:37">
      <c r="A1505" s="1">
        <v>139</v>
      </c>
      <c r="B1505" s="5">
        <v>5.3999999999999999E-2</v>
      </c>
      <c r="C1505" t="s">
        <v>12375</v>
      </c>
      <c r="D1505">
        <v>0</v>
      </c>
      <c r="E1505">
        <v>0</v>
      </c>
      <c r="F1505">
        <v>4</v>
      </c>
      <c r="G1505">
        <v>9</v>
      </c>
      <c r="H1505">
        <v>20</v>
      </c>
      <c r="I1505">
        <v>10</v>
      </c>
      <c r="J1505">
        <v>67</v>
      </c>
      <c r="K1505" t="s">
        <v>5211</v>
      </c>
      <c r="L1505">
        <v>1</v>
      </c>
      <c r="M1505">
        <v>67</v>
      </c>
      <c r="N1505" t="s">
        <v>12376</v>
      </c>
      <c r="O1505" t="s">
        <v>6516</v>
      </c>
      <c r="P1505" t="s">
        <v>45</v>
      </c>
      <c r="Q1505" t="s">
        <v>46</v>
      </c>
      <c r="R1505" t="s">
        <v>47</v>
      </c>
      <c r="S1505" t="s">
        <v>33</v>
      </c>
      <c r="T1505" t="s">
        <v>5285</v>
      </c>
      <c r="U1505" t="s">
        <v>12377</v>
      </c>
      <c r="V1505" t="s">
        <v>12050</v>
      </c>
      <c r="X1505" t="str">
        <f>VLOOKUP(pbp!V4255, games!$B$2:$R$40, 3, FALSE)</f>
        <v>2020-11-15T21:25Z</v>
      </c>
      <c r="Y1505">
        <f>VLOOKUP(1*V1505,NFLGames!$H$11:$H$555,1,FALSE)</f>
        <v>401127948</v>
      </c>
      <c r="Z1505">
        <f>VLOOKUP($Y1505, NFLGames!$H$11:$K$555,2,FALSE)</f>
        <v>2019</v>
      </c>
      <c r="AA1505">
        <f>VLOOKUP($Y1505, NFLGames!$H$11:$K$555,3,FALSE)</f>
        <v>10</v>
      </c>
      <c r="AB1505" s="6">
        <f>IF(A1506=0, 0, AH1506-tbl_pbp[[#This Row],[Saints Win %]])</f>
        <v>4.0000000000000036E-3</v>
      </c>
      <c r="AE1505">
        <f>ABS(tbl_pbp[[#This Row],[play.homeScore]]-tbl_pbp[[#This Row],[play.awayScore]])</f>
        <v>11</v>
      </c>
      <c r="AF1505">
        <f>IF(tbl_pbp[[#This Row],[Play Saints Win % Increase]]&gt;=$AF$4,1,0)</f>
        <v>0</v>
      </c>
      <c r="AG1505" t="str">
        <f>VLOOKUP(tbl_pbp[[#This Row],[gameId]], games!$B$2:$T$40, 9, FALSE)</f>
        <v>atlanta-falcons</v>
      </c>
      <c r="AH1505" s="5">
        <f>IF(tbl_pbp[[#This Row],[AwayTeam]] &lt;&gt; "new-orleans-saints", tbl_pbp[[#This Row],[homeWinPercentage]], 1-tbl_pbp[[#This Row],[homeWinPercentage]])</f>
        <v>5.3999999999999999E-2</v>
      </c>
      <c r="AI1505" s="13">
        <f>tbl_pbp[[#This Row],[Kamara]]*tbl_pbp[[#This Row],[Impactful Play]]</f>
        <v>0</v>
      </c>
      <c r="AJ1505" s="13">
        <f>tbl_pbp[[#This Row],[Thomas]]*tbl_pbp[[#This Row],[Impactful Play]]</f>
        <v>0</v>
      </c>
      <c r="AK1505" s="13" t="str">
        <f>VLOOKUP(tbl_pbp[[#This Row],[Play Saints Win % Increase]], tbl_impact[],3,TRUE)</f>
        <v>Scented (0 to +5%)</v>
      </c>
    </row>
    <row r="1506" spans="1:37">
      <c r="A1506" s="1">
        <v>140</v>
      </c>
      <c r="B1506" s="5">
        <v>5.8000000000000003E-2</v>
      </c>
      <c r="C1506" t="s">
        <v>12378</v>
      </c>
      <c r="D1506">
        <v>0</v>
      </c>
      <c r="E1506">
        <v>0</v>
      </c>
      <c r="F1506">
        <v>4</v>
      </c>
      <c r="G1506">
        <v>9</v>
      </c>
      <c r="H1506">
        <v>20</v>
      </c>
      <c r="I1506">
        <v>10</v>
      </c>
      <c r="J1506">
        <v>57</v>
      </c>
      <c r="K1506" t="s">
        <v>5211</v>
      </c>
      <c r="L1506">
        <v>1</v>
      </c>
      <c r="M1506">
        <v>57</v>
      </c>
      <c r="N1506" t="s">
        <v>12379</v>
      </c>
      <c r="O1506" t="s">
        <v>4986</v>
      </c>
      <c r="P1506" t="s">
        <v>45</v>
      </c>
      <c r="Q1506" t="s">
        <v>46</v>
      </c>
      <c r="R1506" t="s">
        <v>47</v>
      </c>
      <c r="S1506" t="s">
        <v>33</v>
      </c>
      <c r="T1506" t="s">
        <v>5351</v>
      </c>
      <c r="U1506" t="s">
        <v>5368</v>
      </c>
      <c r="V1506" t="s">
        <v>12050</v>
      </c>
      <c r="X1506" t="str">
        <f>VLOOKUP(pbp!V4256, games!$B$2:$R$40, 3, FALSE)</f>
        <v>2020-11-15T21:25Z</v>
      </c>
      <c r="Y1506">
        <f>VLOOKUP(1*V1506,NFLGames!$H$11:$H$555,1,FALSE)</f>
        <v>401127948</v>
      </c>
      <c r="Z1506">
        <f>VLOOKUP($Y1506, NFLGames!$H$11:$K$555,2,FALSE)</f>
        <v>2019</v>
      </c>
      <c r="AA1506">
        <f>VLOOKUP($Y1506, NFLGames!$H$11:$K$555,3,FALSE)</f>
        <v>10</v>
      </c>
      <c r="AB1506" s="6">
        <f>IF(A1507=0, 0, AH1507-tbl_pbp[[#This Row],[Saints Win %]])</f>
        <v>1.9999999999999948E-3</v>
      </c>
      <c r="AE1506">
        <f>ABS(tbl_pbp[[#This Row],[play.homeScore]]-tbl_pbp[[#This Row],[play.awayScore]])</f>
        <v>11</v>
      </c>
      <c r="AF1506">
        <f>IF(tbl_pbp[[#This Row],[Play Saints Win % Increase]]&gt;=$AF$4,1,0)</f>
        <v>0</v>
      </c>
      <c r="AG1506" t="str">
        <f>VLOOKUP(tbl_pbp[[#This Row],[gameId]], games!$B$2:$T$40, 9, FALSE)</f>
        <v>atlanta-falcons</v>
      </c>
      <c r="AH1506" s="5">
        <f>IF(tbl_pbp[[#This Row],[AwayTeam]] &lt;&gt; "new-orleans-saints", tbl_pbp[[#This Row],[homeWinPercentage]], 1-tbl_pbp[[#This Row],[homeWinPercentage]])</f>
        <v>5.8000000000000003E-2</v>
      </c>
      <c r="AI1506" s="13">
        <f>tbl_pbp[[#This Row],[Kamara]]*tbl_pbp[[#This Row],[Impactful Play]]</f>
        <v>0</v>
      </c>
      <c r="AJ1506" s="13">
        <f>tbl_pbp[[#This Row],[Thomas]]*tbl_pbp[[#This Row],[Impactful Play]]</f>
        <v>0</v>
      </c>
      <c r="AK1506" s="13" t="str">
        <f>VLOOKUP(tbl_pbp[[#This Row],[Play Saints Win % Increase]], tbl_impact[],3,TRUE)</f>
        <v>Scented (0 to +5%)</v>
      </c>
    </row>
    <row r="1507" spans="1:37">
      <c r="A1507" s="1">
        <v>141</v>
      </c>
      <c r="B1507" s="5">
        <v>0.06</v>
      </c>
      <c r="C1507" t="s">
        <v>12380</v>
      </c>
      <c r="D1507">
        <v>0</v>
      </c>
      <c r="E1507">
        <v>0</v>
      </c>
      <c r="F1507">
        <v>4</v>
      </c>
      <c r="G1507">
        <v>9</v>
      </c>
      <c r="H1507">
        <v>20</v>
      </c>
      <c r="I1507">
        <v>7</v>
      </c>
      <c r="J1507">
        <v>54</v>
      </c>
      <c r="K1507" t="s">
        <v>5211</v>
      </c>
      <c r="L1507">
        <v>2</v>
      </c>
      <c r="M1507">
        <v>54</v>
      </c>
      <c r="N1507" t="s">
        <v>12381</v>
      </c>
      <c r="O1507" t="s">
        <v>174</v>
      </c>
      <c r="P1507" t="s">
        <v>22</v>
      </c>
      <c r="Q1507" t="s">
        <v>37</v>
      </c>
      <c r="S1507" t="s">
        <v>220</v>
      </c>
      <c r="T1507" t="s">
        <v>5408</v>
      </c>
      <c r="U1507" t="s">
        <v>12382</v>
      </c>
      <c r="V1507" t="s">
        <v>12050</v>
      </c>
      <c r="X1507" t="str">
        <f>VLOOKUP(pbp!V4257, games!$B$2:$R$40, 3, FALSE)</f>
        <v>2020-11-15T21:25Z</v>
      </c>
      <c r="Y1507">
        <f>VLOOKUP(1*V1507,NFLGames!$H$11:$H$555,1,FALSE)</f>
        <v>401127948</v>
      </c>
      <c r="Z1507">
        <f>VLOOKUP($Y1507, NFLGames!$H$11:$K$555,2,FALSE)</f>
        <v>2019</v>
      </c>
      <c r="AA1507">
        <f>VLOOKUP($Y1507, NFLGames!$H$11:$K$555,3,FALSE)</f>
        <v>10</v>
      </c>
      <c r="AB1507" s="6">
        <f>IF(A1508=0, 0, AH1508-tbl_pbp[[#This Row],[Saints Win %]])</f>
        <v>-2.4999999999999994E-2</v>
      </c>
      <c r="AE1507">
        <f>ABS(tbl_pbp[[#This Row],[play.homeScore]]-tbl_pbp[[#This Row],[play.awayScore]])</f>
        <v>11</v>
      </c>
      <c r="AF1507">
        <f>IF(tbl_pbp[[#This Row],[Play Saints Win % Increase]]&gt;=$AF$4,1,0)</f>
        <v>0</v>
      </c>
      <c r="AG1507" t="str">
        <f>VLOOKUP(tbl_pbp[[#This Row],[gameId]], games!$B$2:$T$40, 9, FALSE)</f>
        <v>atlanta-falcons</v>
      </c>
      <c r="AH1507" s="5">
        <f>IF(tbl_pbp[[#This Row],[AwayTeam]] &lt;&gt; "new-orleans-saints", tbl_pbp[[#This Row],[homeWinPercentage]], 1-tbl_pbp[[#This Row],[homeWinPercentage]])</f>
        <v>0.06</v>
      </c>
      <c r="AI1507" s="13">
        <f>tbl_pbp[[#This Row],[Kamara]]*tbl_pbp[[#This Row],[Impactful Play]]</f>
        <v>0</v>
      </c>
      <c r="AJ1507" s="13">
        <f>tbl_pbp[[#This Row],[Thomas]]*tbl_pbp[[#This Row],[Impactful Play]]</f>
        <v>0</v>
      </c>
      <c r="AK1507" s="13" t="str">
        <f>VLOOKUP(tbl_pbp[[#This Row],[Play Saints Win % Increase]], tbl_impact[],3,TRUE)</f>
        <v>Bad (0 to -5%)</v>
      </c>
    </row>
    <row r="1508" spans="1:37">
      <c r="A1508" s="1">
        <v>142</v>
      </c>
      <c r="B1508" s="5">
        <v>3.5000000000000003E-2</v>
      </c>
      <c r="C1508" t="s">
        <v>12383</v>
      </c>
      <c r="D1508">
        <v>0</v>
      </c>
      <c r="E1508">
        <v>0</v>
      </c>
      <c r="F1508">
        <v>4</v>
      </c>
      <c r="G1508">
        <v>9</v>
      </c>
      <c r="H1508">
        <v>20</v>
      </c>
      <c r="I1508">
        <v>7</v>
      </c>
      <c r="J1508">
        <v>54</v>
      </c>
      <c r="K1508" t="s">
        <v>5211</v>
      </c>
      <c r="L1508">
        <v>3</v>
      </c>
      <c r="M1508">
        <v>54</v>
      </c>
      <c r="N1508" t="s">
        <v>12384</v>
      </c>
      <c r="O1508" t="s">
        <v>913</v>
      </c>
      <c r="P1508" t="s">
        <v>30</v>
      </c>
      <c r="Q1508" t="s">
        <v>31</v>
      </c>
      <c r="R1508" t="s">
        <v>32</v>
      </c>
      <c r="S1508" t="s">
        <v>212</v>
      </c>
      <c r="T1508" t="s">
        <v>5408</v>
      </c>
      <c r="U1508" t="s">
        <v>12385</v>
      </c>
      <c r="V1508" t="s">
        <v>12050</v>
      </c>
      <c r="X1508" t="str">
        <f>VLOOKUP(pbp!V4258, games!$B$2:$R$40, 3, FALSE)</f>
        <v>2020-11-15T21:25Z</v>
      </c>
      <c r="Y1508">
        <f>VLOOKUP(1*V1508,NFLGames!$H$11:$H$555,1,FALSE)</f>
        <v>401127948</v>
      </c>
      <c r="Z1508">
        <f>VLOOKUP($Y1508, NFLGames!$H$11:$K$555,2,FALSE)</f>
        <v>2019</v>
      </c>
      <c r="AA1508">
        <f>VLOOKUP($Y1508, NFLGames!$H$11:$K$555,3,FALSE)</f>
        <v>10</v>
      </c>
      <c r="AB1508" s="6">
        <f>IF(A1509=0, 0, AH1509-tbl_pbp[[#This Row],[Saints Win %]])</f>
        <v>1.9999999999999948E-3</v>
      </c>
      <c r="AE1508">
        <f>ABS(tbl_pbp[[#This Row],[play.homeScore]]-tbl_pbp[[#This Row],[play.awayScore]])</f>
        <v>11</v>
      </c>
      <c r="AF1508">
        <f>IF(tbl_pbp[[#This Row],[Play Saints Win % Increase]]&gt;=$AF$4,1,0)</f>
        <v>0</v>
      </c>
      <c r="AG1508" t="str">
        <f>VLOOKUP(tbl_pbp[[#This Row],[gameId]], games!$B$2:$T$40, 9, FALSE)</f>
        <v>atlanta-falcons</v>
      </c>
      <c r="AH1508" s="5">
        <f>IF(tbl_pbp[[#This Row],[AwayTeam]] &lt;&gt; "new-orleans-saints", tbl_pbp[[#This Row],[homeWinPercentage]], 1-tbl_pbp[[#This Row],[homeWinPercentage]])</f>
        <v>3.5000000000000003E-2</v>
      </c>
      <c r="AI1508" s="13">
        <f>tbl_pbp[[#This Row],[Kamara]]*tbl_pbp[[#This Row],[Impactful Play]]</f>
        <v>0</v>
      </c>
      <c r="AJ1508" s="13">
        <f>tbl_pbp[[#This Row],[Thomas]]*tbl_pbp[[#This Row],[Impactful Play]]</f>
        <v>0</v>
      </c>
      <c r="AK1508" s="13" t="str">
        <f>VLOOKUP(tbl_pbp[[#This Row],[Play Saints Win % Increase]], tbl_impact[],3,TRUE)</f>
        <v>Scented (0 to +5%)</v>
      </c>
    </row>
    <row r="1509" spans="1:37">
      <c r="A1509" s="1">
        <v>143</v>
      </c>
      <c r="B1509" s="5">
        <v>3.6999999999999998E-2</v>
      </c>
      <c r="C1509" t="s">
        <v>12386</v>
      </c>
      <c r="D1509">
        <v>0</v>
      </c>
      <c r="E1509">
        <v>0</v>
      </c>
      <c r="F1509">
        <v>4</v>
      </c>
      <c r="G1509">
        <v>9</v>
      </c>
      <c r="H1509">
        <v>20</v>
      </c>
      <c r="I1509">
        <v>10</v>
      </c>
      <c r="J1509">
        <v>45</v>
      </c>
      <c r="K1509" t="s">
        <v>5211</v>
      </c>
      <c r="L1509">
        <v>1</v>
      </c>
      <c r="M1509">
        <v>45</v>
      </c>
      <c r="N1509" t="s">
        <v>12387</v>
      </c>
      <c r="O1509" t="s">
        <v>459</v>
      </c>
      <c r="P1509" t="s">
        <v>45</v>
      </c>
      <c r="Q1509" t="s">
        <v>46</v>
      </c>
      <c r="R1509" t="s">
        <v>47</v>
      </c>
      <c r="S1509" t="s">
        <v>33</v>
      </c>
      <c r="T1509" t="s">
        <v>80</v>
      </c>
      <c r="U1509" t="s">
        <v>81</v>
      </c>
      <c r="V1509" t="s">
        <v>12050</v>
      </c>
      <c r="X1509" t="str">
        <f>VLOOKUP(pbp!V4259, games!$B$2:$R$40, 3, FALSE)</f>
        <v>2020-11-15T21:25Z</v>
      </c>
      <c r="Y1509">
        <f>VLOOKUP(1*V1509,NFLGames!$H$11:$H$555,1,FALSE)</f>
        <v>401127948</v>
      </c>
      <c r="Z1509">
        <f>VLOOKUP($Y1509, NFLGames!$H$11:$K$555,2,FALSE)</f>
        <v>2019</v>
      </c>
      <c r="AA1509">
        <f>VLOOKUP($Y1509, NFLGames!$H$11:$K$555,3,FALSE)</f>
        <v>10</v>
      </c>
      <c r="AB1509" s="6">
        <f>IF(A1510=0, 0, AH1510-tbl_pbp[[#This Row],[Saints Win %]])</f>
        <v>1.1000000000000003E-2</v>
      </c>
      <c r="AE1509">
        <f>ABS(tbl_pbp[[#This Row],[play.homeScore]]-tbl_pbp[[#This Row],[play.awayScore]])</f>
        <v>11</v>
      </c>
      <c r="AF1509">
        <f>IF(tbl_pbp[[#This Row],[Play Saints Win % Increase]]&gt;=$AF$4,1,0)</f>
        <v>0</v>
      </c>
      <c r="AG1509" t="str">
        <f>VLOOKUP(tbl_pbp[[#This Row],[gameId]], games!$B$2:$T$40, 9, FALSE)</f>
        <v>atlanta-falcons</v>
      </c>
      <c r="AH1509" s="5">
        <f>IF(tbl_pbp[[#This Row],[AwayTeam]] &lt;&gt; "new-orleans-saints", tbl_pbp[[#This Row],[homeWinPercentage]], 1-tbl_pbp[[#This Row],[homeWinPercentage]])</f>
        <v>3.6999999999999998E-2</v>
      </c>
      <c r="AI1509" s="13">
        <f>tbl_pbp[[#This Row],[Kamara]]*tbl_pbp[[#This Row],[Impactful Play]]</f>
        <v>0</v>
      </c>
      <c r="AJ1509" s="13">
        <f>tbl_pbp[[#This Row],[Thomas]]*tbl_pbp[[#This Row],[Impactful Play]]</f>
        <v>0</v>
      </c>
      <c r="AK1509" s="13" t="str">
        <f>VLOOKUP(tbl_pbp[[#This Row],[Play Saints Win % Increase]], tbl_impact[],3,TRUE)</f>
        <v>Scented (0 to +5%)</v>
      </c>
    </row>
    <row r="1510" spans="1:37">
      <c r="A1510" s="1">
        <v>144</v>
      </c>
      <c r="B1510" s="5">
        <v>4.8000000000000001E-2</v>
      </c>
      <c r="C1510" t="s">
        <v>12388</v>
      </c>
      <c r="D1510">
        <v>0</v>
      </c>
      <c r="E1510">
        <v>0</v>
      </c>
      <c r="F1510">
        <v>4</v>
      </c>
      <c r="G1510">
        <v>9</v>
      </c>
      <c r="H1510">
        <v>20</v>
      </c>
      <c r="I1510">
        <v>5</v>
      </c>
      <c r="J1510">
        <v>40</v>
      </c>
      <c r="K1510" t="s">
        <v>5211</v>
      </c>
      <c r="L1510">
        <v>2</v>
      </c>
      <c r="M1510">
        <v>40</v>
      </c>
      <c r="N1510" t="s">
        <v>12389</v>
      </c>
      <c r="O1510" t="s">
        <v>6296</v>
      </c>
      <c r="P1510" t="s">
        <v>30</v>
      </c>
      <c r="Q1510" t="s">
        <v>31</v>
      </c>
      <c r="R1510" t="s">
        <v>32</v>
      </c>
      <c r="S1510" t="s">
        <v>38</v>
      </c>
      <c r="T1510" t="s">
        <v>117</v>
      </c>
      <c r="U1510" t="s">
        <v>4851</v>
      </c>
      <c r="V1510" t="s">
        <v>12050</v>
      </c>
      <c r="X1510" t="str">
        <f>VLOOKUP(pbp!V4260, games!$B$2:$R$40, 3, FALSE)</f>
        <v>2020-11-15T21:25Z</v>
      </c>
      <c r="Y1510">
        <f>VLOOKUP(1*V1510,NFLGames!$H$11:$H$555,1,FALSE)</f>
        <v>401127948</v>
      </c>
      <c r="Z1510">
        <f>VLOOKUP($Y1510, NFLGames!$H$11:$K$555,2,FALSE)</f>
        <v>2019</v>
      </c>
      <c r="AA1510">
        <f>VLOOKUP($Y1510, NFLGames!$H$11:$K$555,3,FALSE)</f>
        <v>10</v>
      </c>
      <c r="AB1510" s="6">
        <f>IF(A1511=0, 0, AH1511-tbl_pbp[[#This Row],[Saints Win %]])</f>
        <v>4.9999999999999975E-3</v>
      </c>
      <c r="AE1510">
        <f>ABS(tbl_pbp[[#This Row],[play.homeScore]]-tbl_pbp[[#This Row],[play.awayScore]])</f>
        <v>11</v>
      </c>
      <c r="AF1510">
        <f>IF(tbl_pbp[[#This Row],[Play Saints Win % Increase]]&gt;=$AF$4,1,0)</f>
        <v>0</v>
      </c>
      <c r="AG1510" t="str">
        <f>VLOOKUP(tbl_pbp[[#This Row],[gameId]], games!$B$2:$T$40, 9, FALSE)</f>
        <v>atlanta-falcons</v>
      </c>
      <c r="AH1510" s="5">
        <f>IF(tbl_pbp[[#This Row],[AwayTeam]] &lt;&gt; "new-orleans-saints", tbl_pbp[[#This Row],[homeWinPercentage]], 1-tbl_pbp[[#This Row],[homeWinPercentage]])</f>
        <v>4.8000000000000001E-2</v>
      </c>
      <c r="AI1510" s="13">
        <f>tbl_pbp[[#This Row],[Kamara]]*tbl_pbp[[#This Row],[Impactful Play]]</f>
        <v>0</v>
      </c>
      <c r="AJ1510" s="13">
        <f>tbl_pbp[[#This Row],[Thomas]]*tbl_pbp[[#This Row],[Impactful Play]]</f>
        <v>0</v>
      </c>
      <c r="AK1510" s="13" t="str">
        <f>VLOOKUP(tbl_pbp[[#This Row],[Play Saints Win % Increase]], tbl_impact[],3,TRUE)</f>
        <v>Scented (0 to +5%)</v>
      </c>
    </row>
    <row r="1511" spans="1:37">
      <c r="A1511" s="1">
        <v>145</v>
      </c>
      <c r="B1511" s="5">
        <v>5.2999999999999999E-2</v>
      </c>
      <c r="C1511" t="s">
        <v>12390</v>
      </c>
      <c r="D1511">
        <v>0</v>
      </c>
      <c r="E1511">
        <v>0</v>
      </c>
      <c r="F1511">
        <v>4</v>
      </c>
      <c r="G1511">
        <v>9</v>
      </c>
      <c r="H1511">
        <v>20</v>
      </c>
      <c r="I1511">
        <v>11</v>
      </c>
      <c r="J1511">
        <v>46</v>
      </c>
      <c r="K1511" t="s">
        <v>5211</v>
      </c>
      <c r="L1511">
        <v>3</v>
      </c>
      <c r="M1511">
        <v>46</v>
      </c>
      <c r="N1511" t="s">
        <v>12391</v>
      </c>
      <c r="O1511" t="s">
        <v>564</v>
      </c>
      <c r="P1511" t="s">
        <v>22</v>
      </c>
      <c r="Q1511" t="s">
        <v>37</v>
      </c>
      <c r="S1511" t="s">
        <v>149</v>
      </c>
      <c r="T1511" t="s">
        <v>435</v>
      </c>
      <c r="U1511" t="s">
        <v>12392</v>
      </c>
      <c r="V1511" t="s">
        <v>12050</v>
      </c>
      <c r="X1511" t="str">
        <f>VLOOKUP(pbp!V4261, games!$B$2:$R$40, 3, FALSE)</f>
        <v>2020-11-15T21:25Z</v>
      </c>
      <c r="Y1511">
        <f>VLOOKUP(1*V1511,NFLGames!$H$11:$H$555,1,FALSE)</f>
        <v>401127948</v>
      </c>
      <c r="Z1511">
        <f>VLOOKUP($Y1511, NFLGames!$H$11:$K$555,2,FALSE)</f>
        <v>2019</v>
      </c>
      <c r="AA1511">
        <f>VLOOKUP($Y1511, NFLGames!$H$11:$K$555,3,FALSE)</f>
        <v>10</v>
      </c>
      <c r="AB1511" s="6">
        <f>IF(A1512=0, 0, AH1512-tbl_pbp[[#This Row],[Saints Win %]])</f>
        <v>-1.8999999999999996E-2</v>
      </c>
      <c r="AE1511">
        <f>ABS(tbl_pbp[[#This Row],[play.homeScore]]-tbl_pbp[[#This Row],[play.awayScore]])</f>
        <v>11</v>
      </c>
      <c r="AF1511">
        <f>IF(tbl_pbp[[#This Row],[Play Saints Win % Increase]]&gt;=$AF$4,1,0)</f>
        <v>0</v>
      </c>
      <c r="AG1511" t="str">
        <f>VLOOKUP(tbl_pbp[[#This Row],[gameId]], games!$B$2:$T$40, 9, FALSE)</f>
        <v>atlanta-falcons</v>
      </c>
      <c r="AH1511" s="5">
        <f>IF(tbl_pbp[[#This Row],[AwayTeam]] &lt;&gt; "new-orleans-saints", tbl_pbp[[#This Row],[homeWinPercentage]], 1-tbl_pbp[[#This Row],[homeWinPercentage]])</f>
        <v>5.2999999999999999E-2</v>
      </c>
      <c r="AI1511" s="13">
        <f>tbl_pbp[[#This Row],[Kamara]]*tbl_pbp[[#This Row],[Impactful Play]]</f>
        <v>0</v>
      </c>
      <c r="AJ1511" s="13">
        <f>tbl_pbp[[#This Row],[Thomas]]*tbl_pbp[[#This Row],[Impactful Play]]</f>
        <v>0</v>
      </c>
      <c r="AK1511" s="13" t="str">
        <f>VLOOKUP(tbl_pbp[[#This Row],[Play Saints Win % Increase]], tbl_impact[],3,TRUE)</f>
        <v>Bad (0 to -5%)</v>
      </c>
    </row>
    <row r="1512" spans="1:37">
      <c r="A1512" s="1">
        <v>146</v>
      </c>
      <c r="B1512" s="5">
        <v>3.4000000000000002E-2</v>
      </c>
      <c r="C1512" t="s">
        <v>12393</v>
      </c>
      <c r="D1512">
        <v>0</v>
      </c>
      <c r="E1512">
        <v>0</v>
      </c>
      <c r="F1512">
        <v>4</v>
      </c>
      <c r="G1512">
        <v>9</v>
      </c>
      <c r="H1512">
        <v>20</v>
      </c>
      <c r="I1512">
        <v>11</v>
      </c>
      <c r="J1512">
        <v>46</v>
      </c>
      <c r="K1512" t="s">
        <v>5211</v>
      </c>
      <c r="L1512">
        <v>4</v>
      </c>
      <c r="M1512">
        <v>46</v>
      </c>
      <c r="N1512" t="s">
        <v>12394</v>
      </c>
      <c r="O1512" t="s">
        <v>180</v>
      </c>
      <c r="P1512" t="s">
        <v>94</v>
      </c>
      <c r="Q1512" t="s">
        <v>95</v>
      </c>
      <c r="R1512" t="s">
        <v>96</v>
      </c>
      <c r="S1512" t="s">
        <v>2679</v>
      </c>
      <c r="T1512" t="s">
        <v>435</v>
      </c>
      <c r="U1512" t="s">
        <v>12395</v>
      </c>
      <c r="V1512" t="s">
        <v>12050</v>
      </c>
      <c r="X1512" t="str">
        <f>VLOOKUP(pbp!V4262, games!$B$2:$R$40, 3, FALSE)</f>
        <v>2020-11-15T21:25Z</v>
      </c>
      <c r="Y1512">
        <f>VLOOKUP(1*V1512,NFLGames!$H$11:$H$555,1,FALSE)</f>
        <v>401127948</v>
      </c>
      <c r="Z1512">
        <f>VLOOKUP($Y1512, NFLGames!$H$11:$K$555,2,FALSE)</f>
        <v>2019</v>
      </c>
      <c r="AA1512">
        <f>VLOOKUP($Y1512, NFLGames!$H$11:$K$555,3,FALSE)</f>
        <v>10</v>
      </c>
      <c r="AB1512" s="6">
        <f>IF(A1513=0, 0, AH1513-tbl_pbp[[#This Row],[Saints Win %]])</f>
        <v>-5.000000000000001E-3</v>
      </c>
      <c r="AE1512">
        <f>ABS(tbl_pbp[[#This Row],[play.homeScore]]-tbl_pbp[[#This Row],[play.awayScore]])</f>
        <v>11</v>
      </c>
      <c r="AF1512">
        <f>IF(tbl_pbp[[#This Row],[Play Saints Win % Increase]]&gt;=$AF$4,1,0)</f>
        <v>0</v>
      </c>
      <c r="AG1512" t="str">
        <f>VLOOKUP(tbl_pbp[[#This Row],[gameId]], games!$B$2:$T$40, 9, FALSE)</f>
        <v>atlanta-falcons</v>
      </c>
      <c r="AH1512" s="5">
        <f>IF(tbl_pbp[[#This Row],[AwayTeam]] &lt;&gt; "new-orleans-saints", tbl_pbp[[#This Row],[homeWinPercentage]], 1-tbl_pbp[[#This Row],[homeWinPercentage]])</f>
        <v>3.4000000000000002E-2</v>
      </c>
      <c r="AI1512" s="13">
        <f>tbl_pbp[[#This Row],[Kamara]]*tbl_pbp[[#This Row],[Impactful Play]]</f>
        <v>0</v>
      </c>
      <c r="AJ1512" s="13">
        <f>tbl_pbp[[#This Row],[Thomas]]*tbl_pbp[[#This Row],[Impactful Play]]</f>
        <v>0</v>
      </c>
      <c r="AK1512" s="13" t="str">
        <f>VLOOKUP(tbl_pbp[[#This Row],[Play Saints Win % Increase]], tbl_impact[],3,TRUE)</f>
        <v>Bad (0 to -5%)</v>
      </c>
    </row>
    <row r="1513" spans="1:37">
      <c r="A1513" s="1">
        <v>147</v>
      </c>
      <c r="B1513" s="5">
        <v>2.9000000000000001E-2</v>
      </c>
      <c r="C1513" t="s">
        <v>12396</v>
      </c>
      <c r="D1513">
        <v>0</v>
      </c>
      <c r="E1513">
        <v>0</v>
      </c>
      <c r="F1513">
        <v>4</v>
      </c>
      <c r="G1513">
        <v>9</v>
      </c>
      <c r="H1513">
        <v>20</v>
      </c>
      <c r="I1513">
        <v>10</v>
      </c>
      <c r="J1513">
        <v>31</v>
      </c>
      <c r="K1513" t="s">
        <v>5211</v>
      </c>
      <c r="L1513">
        <v>1</v>
      </c>
      <c r="M1513">
        <v>31</v>
      </c>
      <c r="N1513" t="s">
        <v>12397</v>
      </c>
      <c r="O1513" t="s">
        <v>1799</v>
      </c>
      <c r="P1513" t="s">
        <v>45</v>
      </c>
      <c r="Q1513" t="s">
        <v>46</v>
      </c>
      <c r="R1513" t="s">
        <v>47</v>
      </c>
      <c r="S1513" t="s">
        <v>33</v>
      </c>
      <c r="T1513" t="s">
        <v>361</v>
      </c>
      <c r="U1513" t="s">
        <v>557</v>
      </c>
      <c r="V1513" t="s">
        <v>12050</v>
      </c>
      <c r="X1513" t="str">
        <f>VLOOKUP(pbp!V4263, games!$B$2:$R$40, 3, FALSE)</f>
        <v>2020-11-15T21:25Z</v>
      </c>
      <c r="Y1513">
        <f>VLOOKUP(1*V1513,NFLGames!$H$11:$H$555,1,FALSE)</f>
        <v>401127948</v>
      </c>
      <c r="Z1513">
        <f>VLOOKUP($Y1513, NFLGames!$H$11:$K$555,2,FALSE)</f>
        <v>2019</v>
      </c>
      <c r="AA1513">
        <f>VLOOKUP($Y1513, NFLGames!$H$11:$K$555,3,FALSE)</f>
        <v>10</v>
      </c>
      <c r="AB1513" s="6">
        <f>IF(A1514=0, 0, AH1514-tbl_pbp[[#This Row],[Saints Win %]])</f>
        <v>0</v>
      </c>
      <c r="AE1513">
        <f>ABS(tbl_pbp[[#This Row],[play.homeScore]]-tbl_pbp[[#This Row],[play.awayScore]])</f>
        <v>11</v>
      </c>
      <c r="AF1513">
        <f>IF(tbl_pbp[[#This Row],[Play Saints Win % Increase]]&gt;=$AF$4,1,0)</f>
        <v>0</v>
      </c>
      <c r="AG1513" t="str">
        <f>VLOOKUP(tbl_pbp[[#This Row],[gameId]], games!$B$2:$T$40, 9, FALSE)</f>
        <v>atlanta-falcons</v>
      </c>
      <c r="AH1513" s="5">
        <f>IF(tbl_pbp[[#This Row],[AwayTeam]] &lt;&gt; "new-orleans-saints", tbl_pbp[[#This Row],[homeWinPercentage]], 1-tbl_pbp[[#This Row],[homeWinPercentage]])</f>
        <v>2.9000000000000001E-2</v>
      </c>
      <c r="AI1513" s="13">
        <f>tbl_pbp[[#This Row],[Kamara]]*tbl_pbp[[#This Row],[Impactful Play]]</f>
        <v>0</v>
      </c>
      <c r="AJ1513" s="13">
        <f>tbl_pbp[[#This Row],[Thomas]]*tbl_pbp[[#This Row],[Impactful Play]]</f>
        <v>0</v>
      </c>
      <c r="AK1513" s="13" t="str">
        <f>VLOOKUP(tbl_pbp[[#This Row],[Play Saints Win % Increase]], tbl_impact[],3,TRUE)</f>
        <v>Scented (0 to +5%)</v>
      </c>
    </row>
    <row r="1514" spans="1:37">
      <c r="A1514" s="1">
        <v>148</v>
      </c>
      <c r="B1514" s="5">
        <v>2.9000000000000001E-2</v>
      </c>
      <c r="C1514" t="s">
        <v>12398</v>
      </c>
      <c r="D1514">
        <v>0</v>
      </c>
      <c r="E1514">
        <v>0</v>
      </c>
      <c r="F1514">
        <v>4</v>
      </c>
      <c r="G1514">
        <v>9</v>
      </c>
      <c r="H1514">
        <v>20</v>
      </c>
      <c r="I1514">
        <v>10</v>
      </c>
      <c r="J1514">
        <v>31</v>
      </c>
      <c r="K1514" t="s">
        <v>5211</v>
      </c>
      <c r="L1514">
        <v>2</v>
      </c>
      <c r="M1514">
        <v>31</v>
      </c>
      <c r="N1514" t="s">
        <v>12399</v>
      </c>
      <c r="O1514" t="s">
        <v>3597</v>
      </c>
      <c r="P1514" t="s">
        <v>22</v>
      </c>
      <c r="Q1514" t="s">
        <v>37</v>
      </c>
      <c r="S1514" t="s">
        <v>120</v>
      </c>
      <c r="T1514" t="s">
        <v>361</v>
      </c>
      <c r="U1514" t="s">
        <v>1803</v>
      </c>
      <c r="V1514" t="s">
        <v>12050</v>
      </c>
      <c r="X1514" t="str">
        <f>VLOOKUP(pbp!V4264, games!$B$2:$R$40, 3, FALSE)</f>
        <v>2020-11-15T21:25Z</v>
      </c>
      <c r="Y1514">
        <f>VLOOKUP(1*V1514,NFLGames!$H$11:$H$555,1,FALSE)</f>
        <v>401127948</v>
      </c>
      <c r="Z1514">
        <f>VLOOKUP($Y1514, NFLGames!$H$11:$K$555,2,FALSE)</f>
        <v>2019</v>
      </c>
      <c r="AA1514">
        <f>VLOOKUP($Y1514, NFLGames!$H$11:$K$555,3,FALSE)</f>
        <v>10</v>
      </c>
      <c r="AB1514" s="6">
        <f>IF(A1515=0, 0, AH1515-tbl_pbp[[#This Row],[Saints Win %]])</f>
        <v>5.000000000000001E-3</v>
      </c>
      <c r="AE1514">
        <f>ABS(tbl_pbp[[#This Row],[play.homeScore]]-tbl_pbp[[#This Row],[play.awayScore]])</f>
        <v>11</v>
      </c>
      <c r="AF1514">
        <f>IF(tbl_pbp[[#This Row],[Play Saints Win % Increase]]&gt;=$AF$4,1,0)</f>
        <v>0</v>
      </c>
      <c r="AG1514" t="str">
        <f>VLOOKUP(tbl_pbp[[#This Row],[gameId]], games!$B$2:$T$40, 9, FALSE)</f>
        <v>atlanta-falcons</v>
      </c>
      <c r="AH1514" s="5">
        <f>IF(tbl_pbp[[#This Row],[AwayTeam]] &lt;&gt; "new-orleans-saints", tbl_pbp[[#This Row],[homeWinPercentage]], 1-tbl_pbp[[#This Row],[homeWinPercentage]])</f>
        <v>2.9000000000000001E-2</v>
      </c>
      <c r="AI1514" s="13">
        <f>tbl_pbp[[#This Row],[Kamara]]*tbl_pbp[[#This Row],[Impactful Play]]</f>
        <v>0</v>
      </c>
      <c r="AJ1514" s="13">
        <f>tbl_pbp[[#This Row],[Thomas]]*tbl_pbp[[#This Row],[Impactful Play]]</f>
        <v>0</v>
      </c>
      <c r="AK1514" s="13" t="str">
        <f>VLOOKUP(tbl_pbp[[#This Row],[Play Saints Win % Increase]], tbl_impact[],3,TRUE)</f>
        <v>Scented (0 to +5%)</v>
      </c>
    </row>
    <row r="1515" spans="1:37">
      <c r="A1515" s="1">
        <v>149</v>
      </c>
      <c r="B1515" s="5">
        <v>3.4000000000000002E-2</v>
      </c>
      <c r="C1515" t="s">
        <v>12400</v>
      </c>
      <c r="D1515">
        <v>0</v>
      </c>
      <c r="E1515">
        <v>0</v>
      </c>
      <c r="F1515">
        <v>4</v>
      </c>
      <c r="G1515">
        <v>9</v>
      </c>
      <c r="H1515">
        <v>20</v>
      </c>
      <c r="I1515">
        <v>10</v>
      </c>
      <c r="J1515">
        <v>31</v>
      </c>
      <c r="K1515" t="s">
        <v>5211</v>
      </c>
      <c r="L1515">
        <v>3</v>
      </c>
      <c r="M1515">
        <v>31</v>
      </c>
      <c r="N1515" t="s">
        <v>12401</v>
      </c>
      <c r="O1515" t="s">
        <v>5391</v>
      </c>
      <c r="P1515" t="s">
        <v>45</v>
      </c>
      <c r="Q1515" t="s">
        <v>46</v>
      </c>
      <c r="R1515" t="s">
        <v>47</v>
      </c>
      <c r="S1515" t="s">
        <v>123</v>
      </c>
      <c r="T1515" t="s">
        <v>361</v>
      </c>
      <c r="U1515" t="s">
        <v>12402</v>
      </c>
      <c r="V1515" t="s">
        <v>12050</v>
      </c>
      <c r="X1515" t="str">
        <f>VLOOKUP(pbp!V4265, games!$B$2:$R$40, 3, FALSE)</f>
        <v>2020-11-15T21:25Z</v>
      </c>
      <c r="Y1515">
        <f>VLOOKUP(1*V1515,NFLGames!$H$11:$H$555,1,FALSE)</f>
        <v>401127948</v>
      </c>
      <c r="Z1515">
        <f>VLOOKUP($Y1515, NFLGames!$H$11:$K$555,2,FALSE)</f>
        <v>2019</v>
      </c>
      <c r="AA1515">
        <f>VLOOKUP($Y1515, NFLGames!$H$11:$K$555,3,FALSE)</f>
        <v>10</v>
      </c>
      <c r="AB1515" s="6">
        <f>IF(A1516=0, 0, AH1516-tbl_pbp[[#This Row],[Saints Win %]])</f>
        <v>-1.6000000000000004E-2</v>
      </c>
      <c r="AE1515">
        <f>ABS(tbl_pbp[[#This Row],[play.homeScore]]-tbl_pbp[[#This Row],[play.awayScore]])</f>
        <v>11</v>
      </c>
      <c r="AF1515">
        <f>IF(tbl_pbp[[#This Row],[Play Saints Win % Increase]]&gt;=$AF$4,1,0)</f>
        <v>0</v>
      </c>
      <c r="AG1515" t="str">
        <f>VLOOKUP(tbl_pbp[[#This Row],[gameId]], games!$B$2:$T$40, 9, FALSE)</f>
        <v>atlanta-falcons</v>
      </c>
      <c r="AH1515" s="5">
        <f>IF(tbl_pbp[[#This Row],[AwayTeam]] &lt;&gt; "new-orleans-saints", tbl_pbp[[#This Row],[homeWinPercentage]], 1-tbl_pbp[[#This Row],[homeWinPercentage]])</f>
        <v>3.4000000000000002E-2</v>
      </c>
      <c r="AI1515" s="13">
        <f>tbl_pbp[[#This Row],[Kamara]]*tbl_pbp[[#This Row],[Impactful Play]]</f>
        <v>0</v>
      </c>
      <c r="AJ1515" s="13">
        <f>tbl_pbp[[#This Row],[Thomas]]*tbl_pbp[[#This Row],[Impactful Play]]</f>
        <v>0</v>
      </c>
      <c r="AK1515" s="13" t="str">
        <f>VLOOKUP(tbl_pbp[[#This Row],[Play Saints Win % Increase]], tbl_impact[],3,TRUE)</f>
        <v>Bad (0 to -5%)</v>
      </c>
    </row>
    <row r="1516" spans="1:37">
      <c r="A1516" s="1">
        <v>150</v>
      </c>
      <c r="B1516" s="5">
        <v>1.7999999999999999E-2</v>
      </c>
      <c r="C1516" t="s">
        <v>12403</v>
      </c>
      <c r="D1516">
        <v>0</v>
      </c>
      <c r="E1516">
        <v>0</v>
      </c>
      <c r="F1516">
        <v>4</v>
      </c>
      <c r="G1516">
        <v>9</v>
      </c>
      <c r="H1516">
        <v>23</v>
      </c>
      <c r="I1516">
        <v>9</v>
      </c>
      <c r="J1516">
        <v>30</v>
      </c>
      <c r="K1516" t="s">
        <v>5211</v>
      </c>
      <c r="L1516">
        <v>4</v>
      </c>
      <c r="M1516">
        <v>30</v>
      </c>
      <c r="N1516" t="s">
        <v>12404</v>
      </c>
      <c r="O1516" t="s">
        <v>192</v>
      </c>
      <c r="P1516" t="s">
        <v>187</v>
      </c>
      <c r="Q1516" t="s">
        <v>188</v>
      </c>
      <c r="R1516" t="s">
        <v>189</v>
      </c>
      <c r="S1516" t="s">
        <v>183</v>
      </c>
      <c r="T1516" t="s">
        <v>39</v>
      </c>
      <c r="U1516" t="s">
        <v>12405</v>
      </c>
      <c r="V1516" t="s">
        <v>12050</v>
      </c>
      <c r="X1516" t="str">
        <f>VLOOKUP(pbp!V4266, games!$B$2:$R$40, 3, FALSE)</f>
        <v>2020-11-15T21:25Z</v>
      </c>
      <c r="Y1516">
        <f>VLOOKUP(1*V1516,NFLGames!$H$11:$H$555,1,FALSE)</f>
        <v>401127948</v>
      </c>
      <c r="Z1516">
        <f>VLOOKUP($Y1516, NFLGames!$H$11:$K$555,2,FALSE)</f>
        <v>2019</v>
      </c>
      <c r="AA1516">
        <f>VLOOKUP($Y1516, NFLGames!$H$11:$K$555,3,FALSE)</f>
        <v>10</v>
      </c>
      <c r="AB1516" s="6">
        <f>IF(A1517=0, 0, AH1517-tbl_pbp[[#This Row],[Saints Win %]])</f>
        <v>-1.0999999999999999E-2</v>
      </c>
      <c r="AE1516">
        <f>ABS(tbl_pbp[[#This Row],[play.homeScore]]-tbl_pbp[[#This Row],[play.awayScore]])</f>
        <v>14</v>
      </c>
      <c r="AF1516">
        <f>IF(tbl_pbp[[#This Row],[Play Saints Win % Increase]]&gt;=$AF$4,1,0)</f>
        <v>0</v>
      </c>
      <c r="AG1516" t="str">
        <f>VLOOKUP(tbl_pbp[[#This Row],[gameId]], games!$B$2:$T$40, 9, FALSE)</f>
        <v>atlanta-falcons</v>
      </c>
      <c r="AH1516" s="5">
        <f>IF(tbl_pbp[[#This Row],[AwayTeam]] &lt;&gt; "new-orleans-saints", tbl_pbp[[#This Row],[homeWinPercentage]], 1-tbl_pbp[[#This Row],[homeWinPercentage]])</f>
        <v>1.7999999999999999E-2</v>
      </c>
      <c r="AI1516" s="13">
        <f>tbl_pbp[[#This Row],[Kamara]]*tbl_pbp[[#This Row],[Impactful Play]]</f>
        <v>0</v>
      </c>
      <c r="AJ1516" s="13">
        <f>tbl_pbp[[#This Row],[Thomas]]*tbl_pbp[[#This Row],[Impactful Play]]</f>
        <v>0</v>
      </c>
      <c r="AK1516" s="13" t="str">
        <f>VLOOKUP(tbl_pbp[[#This Row],[Play Saints Win % Increase]], tbl_impact[],3,TRUE)</f>
        <v>Bad (0 to -5%)</v>
      </c>
    </row>
    <row r="1517" spans="1:37">
      <c r="A1517" s="1">
        <v>151</v>
      </c>
      <c r="B1517" s="5">
        <v>7.0000000000000001E-3</v>
      </c>
      <c r="C1517" t="s">
        <v>12406</v>
      </c>
      <c r="D1517">
        <v>0</v>
      </c>
      <c r="E1517">
        <v>0</v>
      </c>
      <c r="F1517">
        <v>4</v>
      </c>
      <c r="G1517">
        <v>9</v>
      </c>
      <c r="H1517">
        <v>23</v>
      </c>
      <c r="I1517">
        <v>0</v>
      </c>
      <c r="J1517">
        <v>65</v>
      </c>
      <c r="K1517" t="s">
        <v>5211</v>
      </c>
      <c r="L1517">
        <v>0</v>
      </c>
      <c r="M1517">
        <v>65</v>
      </c>
      <c r="N1517" t="s">
        <v>12407</v>
      </c>
      <c r="O1517" t="s">
        <v>192</v>
      </c>
      <c r="P1517" t="s">
        <v>25</v>
      </c>
      <c r="Q1517" t="s">
        <v>26</v>
      </c>
      <c r="R1517" t="s">
        <v>27</v>
      </c>
      <c r="V1517" t="s">
        <v>12050</v>
      </c>
      <c r="X1517" t="str">
        <f>VLOOKUP(pbp!V4267, games!$B$2:$R$40, 3, FALSE)</f>
        <v>2020-11-15T21:25Z</v>
      </c>
      <c r="Y1517">
        <f>VLOOKUP(1*V1517,NFLGames!$H$11:$H$555,1,FALSE)</f>
        <v>401127948</v>
      </c>
      <c r="Z1517">
        <f>VLOOKUP($Y1517, NFLGames!$H$11:$K$555,2,FALSE)</f>
        <v>2019</v>
      </c>
      <c r="AA1517">
        <f>VLOOKUP($Y1517, NFLGames!$H$11:$K$555,3,FALSE)</f>
        <v>10</v>
      </c>
      <c r="AB1517" s="6">
        <f>IF(A1518=0, 0, AH1518-tbl_pbp[[#This Row],[Saints Win %]])</f>
        <v>1.7000000000000001E-2</v>
      </c>
      <c r="AE1517">
        <f>ABS(tbl_pbp[[#This Row],[play.homeScore]]-tbl_pbp[[#This Row],[play.awayScore]])</f>
        <v>14</v>
      </c>
      <c r="AF1517">
        <f>IF(tbl_pbp[[#This Row],[Play Saints Win % Increase]]&gt;=$AF$4,1,0)</f>
        <v>0</v>
      </c>
      <c r="AG1517" t="str">
        <f>VLOOKUP(tbl_pbp[[#This Row],[gameId]], games!$B$2:$T$40, 9, FALSE)</f>
        <v>atlanta-falcons</v>
      </c>
      <c r="AH1517" s="5">
        <f>IF(tbl_pbp[[#This Row],[AwayTeam]] &lt;&gt; "new-orleans-saints", tbl_pbp[[#This Row],[homeWinPercentage]], 1-tbl_pbp[[#This Row],[homeWinPercentage]])</f>
        <v>7.0000000000000001E-3</v>
      </c>
      <c r="AI1517" s="13">
        <f>tbl_pbp[[#This Row],[Kamara]]*tbl_pbp[[#This Row],[Impactful Play]]</f>
        <v>0</v>
      </c>
      <c r="AJ1517" s="13">
        <f>tbl_pbp[[#This Row],[Thomas]]*tbl_pbp[[#This Row],[Impactful Play]]</f>
        <v>0</v>
      </c>
      <c r="AK1517" s="13" t="str">
        <f>VLOOKUP(tbl_pbp[[#This Row],[Play Saints Win % Increase]], tbl_impact[],3,TRUE)</f>
        <v>Scented (0 to +5%)</v>
      </c>
    </row>
    <row r="1518" spans="1:37">
      <c r="A1518" s="1">
        <v>152</v>
      </c>
      <c r="B1518" s="5">
        <v>2.4E-2</v>
      </c>
      <c r="C1518" t="s">
        <v>12408</v>
      </c>
      <c r="D1518">
        <v>0</v>
      </c>
      <c r="E1518">
        <v>0</v>
      </c>
      <c r="F1518">
        <v>4</v>
      </c>
      <c r="G1518">
        <v>9</v>
      </c>
      <c r="H1518">
        <v>23</v>
      </c>
      <c r="I1518">
        <v>10</v>
      </c>
      <c r="J1518">
        <v>20</v>
      </c>
      <c r="K1518" t="s">
        <v>29</v>
      </c>
      <c r="L1518">
        <v>1</v>
      </c>
      <c r="M1518">
        <v>80</v>
      </c>
      <c r="N1518" t="s">
        <v>12409</v>
      </c>
      <c r="O1518" t="s">
        <v>1816</v>
      </c>
      <c r="P1518" t="s">
        <v>30</v>
      </c>
      <c r="Q1518" t="s">
        <v>31</v>
      </c>
      <c r="R1518" t="s">
        <v>32</v>
      </c>
      <c r="S1518" t="s">
        <v>33</v>
      </c>
      <c r="T1518" t="s">
        <v>165</v>
      </c>
      <c r="U1518" t="s">
        <v>571</v>
      </c>
      <c r="V1518" t="s">
        <v>12050</v>
      </c>
      <c r="X1518" t="str">
        <f>VLOOKUP(pbp!V4268, games!$B$2:$R$40, 3, FALSE)</f>
        <v>2020-11-15T21:25Z</v>
      </c>
      <c r="Y1518">
        <f>VLOOKUP(1*V1518,NFLGames!$H$11:$H$555,1,FALSE)</f>
        <v>401127948</v>
      </c>
      <c r="Z1518">
        <f>VLOOKUP($Y1518, NFLGames!$H$11:$K$555,2,FALSE)</f>
        <v>2019</v>
      </c>
      <c r="AA1518">
        <f>VLOOKUP($Y1518, NFLGames!$H$11:$K$555,3,FALSE)</f>
        <v>10</v>
      </c>
      <c r="AB1518" s="6">
        <f>IF(A1519=0, 0, AH1519-tbl_pbp[[#This Row],[Saints Win %]])</f>
        <v>-1.4E-2</v>
      </c>
      <c r="AD1518">
        <v>1</v>
      </c>
      <c r="AE1518">
        <f>ABS(tbl_pbp[[#This Row],[play.homeScore]]-tbl_pbp[[#This Row],[play.awayScore]])</f>
        <v>14</v>
      </c>
      <c r="AF1518">
        <f>IF(tbl_pbp[[#This Row],[Play Saints Win % Increase]]&gt;=$AF$4,1,0)</f>
        <v>0</v>
      </c>
      <c r="AG1518" t="str">
        <f>VLOOKUP(tbl_pbp[[#This Row],[gameId]], games!$B$2:$T$40, 9, FALSE)</f>
        <v>atlanta-falcons</v>
      </c>
      <c r="AH1518" s="5">
        <f>IF(tbl_pbp[[#This Row],[AwayTeam]] &lt;&gt; "new-orleans-saints", tbl_pbp[[#This Row],[homeWinPercentage]], 1-tbl_pbp[[#This Row],[homeWinPercentage]])</f>
        <v>2.4E-2</v>
      </c>
      <c r="AI1518" s="13">
        <f>tbl_pbp[[#This Row],[Kamara]]*tbl_pbp[[#This Row],[Impactful Play]]</f>
        <v>0</v>
      </c>
      <c r="AJ1518" s="13">
        <f>tbl_pbp[[#This Row],[Thomas]]*tbl_pbp[[#This Row],[Impactful Play]]</f>
        <v>0</v>
      </c>
      <c r="AK1518" s="13" t="str">
        <f>VLOOKUP(tbl_pbp[[#This Row],[Play Saints Win % Increase]], tbl_impact[],3,TRUE)</f>
        <v>Bad (0 to -5%)</v>
      </c>
    </row>
    <row r="1519" spans="1:37">
      <c r="A1519" s="1">
        <v>153</v>
      </c>
      <c r="B1519" s="5">
        <v>0.01</v>
      </c>
      <c r="C1519" t="s">
        <v>12410</v>
      </c>
      <c r="D1519">
        <v>0</v>
      </c>
      <c r="E1519">
        <v>0</v>
      </c>
      <c r="F1519">
        <v>4</v>
      </c>
      <c r="G1519">
        <v>9</v>
      </c>
      <c r="H1519">
        <v>23</v>
      </c>
      <c r="I1519">
        <v>10</v>
      </c>
      <c r="J1519">
        <v>36</v>
      </c>
      <c r="K1519" t="s">
        <v>29</v>
      </c>
      <c r="L1519">
        <v>1</v>
      </c>
      <c r="M1519">
        <v>64</v>
      </c>
      <c r="N1519" t="s">
        <v>12411</v>
      </c>
      <c r="O1519" t="s">
        <v>6019</v>
      </c>
      <c r="P1519" t="s">
        <v>167</v>
      </c>
      <c r="Q1519" t="s">
        <v>168</v>
      </c>
      <c r="S1519" t="s">
        <v>33</v>
      </c>
      <c r="T1519" t="s">
        <v>296</v>
      </c>
      <c r="U1519" t="s">
        <v>297</v>
      </c>
      <c r="V1519" t="s">
        <v>12050</v>
      </c>
      <c r="X1519" t="str">
        <f>VLOOKUP(pbp!V4269, games!$B$2:$R$40, 3, FALSE)</f>
        <v>2020-11-15T21:25Z</v>
      </c>
      <c r="Y1519">
        <f>VLOOKUP(1*V1519,NFLGames!$H$11:$H$555,1,FALSE)</f>
        <v>401127948</v>
      </c>
      <c r="Z1519">
        <f>VLOOKUP($Y1519, NFLGames!$H$11:$K$555,2,FALSE)</f>
        <v>2019</v>
      </c>
      <c r="AA1519">
        <f>VLOOKUP($Y1519, NFLGames!$H$11:$K$555,3,FALSE)</f>
        <v>10</v>
      </c>
      <c r="AB1519" s="6">
        <f>IF(A1520=0, 0, AH1520-tbl_pbp[[#This Row],[Saints Win %]])</f>
        <v>7.000000000000001E-3</v>
      </c>
      <c r="AE1519">
        <f>ABS(tbl_pbp[[#This Row],[play.homeScore]]-tbl_pbp[[#This Row],[play.awayScore]])</f>
        <v>14</v>
      </c>
      <c r="AF1519">
        <f>IF(tbl_pbp[[#This Row],[Play Saints Win % Increase]]&gt;=$AF$4,1,0)</f>
        <v>0</v>
      </c>
      <c r="AG1519" t="str">
        <f>VLOOKUP(tbl_pbp[[#This Row],[gameId]], games!$B$2:$T$40, 9, FALSE)</f>
        <v>atlanta-falcons</v>
      </c>
      <c r="AH1519" s="5">
        <f>IF(tbl_pbp[[#This Row],[AwayTeam]] &lt;&gt; "new-orleans-saints", tbl_pbp[[#This Row],[homeWinPercentage]], 1-tbl_pbp[[#This Row],[homeWinPercentage]])</f>
        <v>0.01</v>
      </c>
      <c r="AI1519" s="13">
        <f>tbl_pbp[[#This Row],[Kamara]]*tbl_pbp[[#This Row],[Impactful Play]]</f>
        <v>0</v>
      </c>
      <c r="AJ1519" s="13">
        <f>tbl_pbp[[#This Row],[Thomas]]*tbl_pbp[[#This Row],[Impactful Play]]</f>
        <v>0</v>
      </c>
      <c r="AK1519" s="13" t="str">
        <f>VLOOKUP(tbl_pbp[[#This Row],[Play Saints Win % Increase]], tbl_impact[],3,TRUE)</f>
        <v>Scented (0 to +5%)</v>
      </c>
    </row>
    <row r="1520" spans="1:37">
      <c r="A1520" s="1">
        <v>154</v>
      </c>
      <c r="B1520" s="5">
        <v>1.7000000000000001E-2</v>
      </c>
      <c r="C1520" t="s">
        <v>12412</v>
      </c>
      <c r="D1520">
        <v>0</v>
      </c>
      <c r="E1520">
        <v>0</v>
      </c>
      <c r="F1520">
        <v>4</v>
      </c>
      <c r="G1520">
        <v>9</v>
      </c>
      <c r="H1520">
        <v>23</v>
      </c>
      <c r="I1520">
        <v>19</v>
      </c>
      <c r="J1520">
        <v>27</v>
      </c>
      <c r="K1520" t="s">
        <v>29</v>
      </c>
      <c r="L1520">
        <v>2</v>
      </c>
      <c r="M1520">
        <v>73</v>
      </c>
      <c r="N1520" t="s">
        <v>12413</v>
      </c>
      <c r="O1520" t="s">
        <v>527</v>
      </c>
      <c r="P1520" t="s">
        <v>30</v>
      </c>
      <c r="Q1520" t="s">
        <v>31</v>
      </c>
      <c r="R1520" t="s">
        <v>32</v>
      </c>
      <c r="S1520" t="s">
        <v>2926</v>
      </c>
      <c r="T1520" t="s">
        <v>169</v>
      </c>
      <c r="U1520" t="s">
        <v>12414</v>
      </c>
      <c r="V1520" t="s">
        <v>12050</v>
      </c>
      <c r="X1520" t="str">
        <f>VLOOKUP(pbp!V4270, games!$B$2:$R$40, 3, FALSE)</f>
        <v>2020-11-15T21:25Z</v>
      </c>
      <c r="Y1520">
        <f>VLOOKUP(1*V1520,NFLGames!$H$11:$H$555,1,FALSE)</f>
        <v>401127948</v>
      </c>
      <c r="Z1520">
        <f>VLOOKUP($Y1520, NFLGames!$H$11:$K$555,2,FALSE)</f>
        <v>2019</v>
      </c>
      <c r="AA1520">
        <f>VLOOKUP($Y1520, NFLGames!$H$11:$K$555,3,FALSE)</f>
        <v>10</v>
      </c>
      <c r="AB1520" s="6">
        <f>IF(A1521=0, 0, AH1521-tbl_pbp[[#This Row],[Saints Win %]])</f>
        <v>-1.1000000000000001E-2</v>
      </c>
      <c r="AE1520">
        <f>ABS(tbl_pbp[[#This Row],[play.homeScore]]-tbl_pbp[[#This Row],[play.awayScore]])</f>
        <v>14</v>
      </c>
      <c r="AF1520">
        <f>IF(tbl_pbp[[#This Row],[Play Saints Win % Increase]]&gt;=$AF$4,1,0)</f>
        <v>0</v>
      </c>
      <c r="AG1520" t="str">
        <f>VLOOKUP(tbl_pbp[[#This Row],[gameId]], games!$B$2:$T$40, 9, FALSE)</f>
        <v>atlanta-falcons</v>
      </c>
      <c r="AH1520" s="5">
        <f>IF(tbl_pbp[[#This Row],[AwayTeam]] &lt;&gt; "new-orleans-saints", tbl_pbp[[#This Row],[homeWinPercentage]], 1-tbl_pbp[[#This Row],[homeWinPercentage]])</f>
        <v>1.7000000000000001E-2</v>
      </c>
      <c r="AI1520" s="13">
        <f>tbl_pbp[[#This Row],[Kamara]]*tbl_pbp[[#This Row],[Impactful Play]]</f>
        <v>0</v>
      </c>
      <c r="AJ1520" s="13">
        <f>tbl_pbp[[#This Row],[Thomas]]*tbl_pbp[[#This Row],[Impactful Play]]</f>
        <v>0</v>
      </c>
      <c r="AK1520" s="13" t="str">
        <f>VLOOKUP(tbl_pbp[[#This Row],[Play Saints Win % Increase]], tbl_impact[],3,TRUE)</f>
        <v>Bad (0 to -5%)</v>
      </c>
    </row>
    <row r="1521" spans="1:37">
      <c r="A1521" s="1">
        <v>155</v>
      </c>
      <c r="B1521" s="5">
        <v>6.0000000000000001E-3</v>
      </c>
      <c r="C1521" t="s">
        <v>12415</v>
      </c>
      <c r="D1521">
        <v>0</v>
      </c>
      <c r="E1521">
        <v>0</v>
      </c>
      <c r="F1521">
        <v>4</v>
      </c>
      <c r="G1521">
        <v>9</v>
      </c>
      <c r="H1521">
        <v>23</v>
      </c>
      <c r="I1521">
        <v>5</v>
      </c>
      <c r="J1521">
        <v>41</v>
      </c>
      <c r="K1521" t="s">
        <v>29</v>
      </c>
      <c r="L1521">
        <v>3</v>
      </c>
      <c r="M1521">
        <v>59</v>
      </c>
      <c r="N1521" t="s">
        <v>12416</v>
      </c>
      <c r="O1521" t="s">
        <v>206</v>
      </c>
      <c r="P1521" t="s">
        <v>22</v>
      </c>
      <c r="Q1521" t="s">
        <v>37</v>
      </c>
      <c r="S1521" t="s">
        <v>42</v>
      </c>
      <c r="T1521" t="s">
        <v>299</v>
      </c>
      <c r="U1521" t="s">
        <v>7394</v>
      </c>
      <c r="V1521" t="s">
        <v>12050</v>
      </c>
      <c r="X1521" t="str">
        <f>VLOOKUP(pbp!V4271, games!$B$2:$R$40, 3, FALSE)</f>
        <v>2020-11-15T21:25Z</v>
      </c>
      <c r="Y1521">
        <f>VLOOKUP(1*V1521,NFLGames!$H$11:$H$555,1,FALSE)</f>
        <v>401127948</v>
      </c>
      <c r="Z1521">
        <f>VLOOKUP($Y1521, NFLGames!$H$11:$K$555,2,FALSE)</f>
        <v>2019</v>
      </c>
      <c r="AA1521">
        <f>VLOOKUP($Y1521, NFLGames!$H$11:$K$555,3,FALSE)</f>
        <v>10</v>
      </c>
      <c r="AB1521" s="6">
        <f>IF(A1522=0, 0, AH1522-tbl_pbp[[#This Row],[Saints Win %]])</f>
        <v>-3.0000000000000001E-3</v>
      </c>
      <c r="AE1521">
        <f>ABS(tbl_pbp[[#This Row],[play.homeScore]]-tbl_pbp[[#This Row],[play.awayScore]])</f>
        <v>14</v>
      </c>
      <c r="AF1521">
        <f>IF(tbl_pbp[[#This Row],[Play Saints Win % Increase]]&gt;=$AF$4,1,0)</f>
        <v>0</v>
      </c>
      <c r="AG1521" t="str">
        <f>VLOOKUP(tbl_pbp[[#This Row],[gameId]], games!$B$2:$T$40, 9, FALSE)</f>
        <v>atlanta-falcons</v>
      </c>
      <c r="AH1521" s="5">
        <f>IF(tbl_pbp[[#This Row],[AwayTeam]] &lt;&gt; "new-orleans-saints", tbl_pbp[[#This Row],[homeWinPercentage]], 1-tbl_pbp[[#This Row],[homeWinPercentage]])</f>
        <v>6.0000000000000001E-3</v>
      </c>
      <c r="AI1521" s="13">
        <f>tbl_pbp[[#This Row],[Kamara]]*tbl_pbp[[#This Row],[Impactful Play]]</f>
        <v>0</v>
      </c>
      <c r="AJ1521" s="13">
        <f>tbl_pbp[[#This Row],[Thomas]]*tbl_pbp[[#This Row],[Impactful Play]]</f>
        <v>0</v>
      </c>
      <c r="AK1521" s="13" t="str">
        <f>VLOOKUP(tbl_pbp[[#This Row],[Play Saints Win % Increase]], tbl_impact[],3,TRUE)</f>
        <v>Bad (0 to -5%)</v>
      </c>
    </row>
    <row r="1522" spans="1:37">
      <c r="A1522" s="1">
        <v>156</v>
      </c>
      <c r="B1522" s="5">
        <v>3.0000000000000001E-3</v>
      </c>
      <c r="C1522" t="s">
        <v>12417</v>
      </c>
      <c r="D1522">
        <v>0</v>
      </c>
      <c r="E1522">
        <v>0</v>
      </c>
      <c r="F1522">
        <v>4</v>
      </c>
      <c r="G1522">
        <v>9</v>
      </c>
      <c r="H1522">
        <v>23</v>
      </c>
      <c r="I1522">
        <v>5</v>
      </c>
      <c r="J1522">
        <v>41</v>
      </c>
      <c r="K1522" t="s">
        <v>29</v>
      </c>
      <c r="L1522">
        <v>4</v>
      </c>
      <c r="M1522">
        <v>59</v>
      </c>
      <c r="N1522" t="s">
        <v>12418</v>
      </c>
      <c r="O1522" t="s">
        <v>413</v>
      </c>
      <c r="P1522" t="s">
        <v>167</v>
      </c>
      <c r="Q1522" t="s">
        <v>168</v>
      </c>
      <c r="S1522" t="s">
        <v>78</v>
      </c>
      <c r="T1522" t="s">
        <v>299</v>
      </c>
      <c r="U1522" t="s">
        <v>3049</v>
      </c>
      <c r="V1522" t="s">
        <v>12050</v>
      </c>
      <c r="X1522" t="str">
        <f>VLOOKUP(pbp!V4272, games!$B$2:$R$40, 3, FALSE)</f>
        <v>2020-11-15T21:25Z</v>
      </c>
      <c r="Y1522">
        <f>VLOOKUP(1*V1522,NFLGames!$H$11:$H$555,1,FALSE)</f>
        <v>401127948</v>
      </c>
      <c r="Z1522">
        <f>VLOOKUP($Y1522, NFLGames!$H$11:$K$555,2,FALSE)</f>
        <v>2019</v>
      </c>
      <c r="AA1522">
        <f>VLOOKUP($Y1522, NFLGames!$H$11:$K$555,3,FALSE)</f>
        <v>10</v>
      </c>
      <c r="AB1522" s="6">
        <f>IF(A1523=0, 0, AH1523-tbl_pbp[[#This Row],[Saints Win %]])</f>
        <v>3.0000000000000001E-3</v>
      </c>
      <c r="AE1522">
        <f>ABS(tbl_pbp[[#This Row],[play.homeScore]]-tbl_pbp[[#This Row],[play.awayScore]])</f>
        <v>14</v>
      </c>
      <c r="AF1522">
        <f>IF(tbl_pbp[[#This Row],[Play Saints Win % Increase]]&gt;=$AF$4,1,0)</f>
        <v>0</v>
      </c>
      <c r="AG1522" t="str">
        <f>VLOOKUP(tbl_pbp[[#This Row],[gameId]], games!$B$2:$T$40, 9, FALSE)</f>
        <v>atlanta-falcons</v>
      </c>
      <c r="AH1522" s="5">
        <f>IF(tbl_pbp[[#This Row],[AwayTeam]] &lt;&gt; "new-orleans-saints", tbl_pbp[[#This Row],[homeWinPercentage]], 1-tbl_pbp[[#This Row],[homeWinPercentage]])</f>
        <v>3.0000000000000001E-3</v>
      </c>
      <c r="AI1522" s="13">
        <f>tbl_pbp[[#This Row],[Kamara]]*tbl_pbp[[#This Row],[Impactful Play]]</f>
        <v>0</v>
      </c>
      <c r="AJ1522" s="13">
        <f>tbl_pbp[[#This Row],[Thomas]]*tbl_pbp[[#This Row],[Impactful Play]]</f>
        <v>0</v>
      </c>
      <c r="AK1522" s="13" t="str">
        <f>VLOOKUP(tbl_pbp[[#This Row],[Play Saints Win % Increase]], tbl_impact[],3,TRUE)</f>
        <v>Scented (0 to +5%)</v>
      </c>
    </row>
    <row r="1523" spans="1:37">
      <c r="A1523" s="1">
        <v>157</v>
      </c>
      <c r="B1523" s="5">
        <v>6.0000000000000001E-3</v>
      </c>
      <c r="C1523" t="s">
        <v>12419</v>
      </c>
      <c r="D1523">
        <v>0</v>
      </c>
      <c r="E1523">
        <v>0</v>
      </c>
      <c r="F1523">
        <v>4</v>
      </c>
      <c r="G1523">
        <v>9</v>
      </c>
      <c r="H1523">
        <v>23</v>
      </c>
      <c r="I1523">
        <v>10</v>
      </c>
      <c r="J1523">
        <v>34</v>
      </c>
      <c r="K1523" t="s">
        <v>5211</v>
      </c>
      <c r="L1523">
        <v>1</v>
      </c>
      <c r="M1523">
        <v>34</v>
      </c>
      <c r="N1523" t="s">
        <v>12420</v>
      </c>
      <c r="O1523" t="s">
        <v>1567</v>
      </c>
      <c r="P1523" t="s">
        <v>94</v>
      </c>
      <c r="Q1523" t="s">
        <v>95</v>
      </c>
      <c r="R1523" t="s">
        <v>96</v>
      </c>
      <c r="S1523" t="s">
        <v>33</v>
      </c>
      <c r="T1523" t="s">
        <v>127</v>
      </c>
      <c r="U1523" t="s">
        <v>462</v>
      </c>
      <c r="V1523" t="s">
        <v>12050</v>
      </c>
      <c r="X1523" t="str">
        <f>VLOOKUP(pbp!V4273, games!$B$2:$R$40, 3, FALSE)</f>
        <v>2020-11-15T21:25Z</v>
      </c>
      <c r="Y1523">
        <f>VLOOKUP(1*V1523,NFLGames!$H$11:$H$555,1,FALSE)</f>
        <v>401127948</v>
      </c>
      <c r="Z1523">
        <f>VLOOKUP($Y1523, NFLGames!$H$11:$K$555,2,FALSE)</f>
        <v>2019</v>
      </c>
      <c r="AA1523">
        <f>VLOOKUP($Y1523, NFLGames!$H$11:$K$555,3,FALSE)</f>
        <v>10</v>
      </c>
      <c r="AB1523" s="6">
        <f>IF(A1524=0, 0, AH1524-tbl_pbp[[#This Row],[Saints Win %]])</f>
        <v>-1E-3</v>
      </c>
      <c r="AE1523">
        <f>ABS(tbl_pbp[[#This Row],[play.homeScore]]-tbl_pbp[[#This Row],[play.awayScore]])</f>
        <v>14</v>
      </c>
      <c r="AF1523">
        <f>IF(tbl_pbp[[#This Row],[Play Saints Win % Increase]]&gt;=$AF$4,1,0)</f>
        <v>0</v>
      </c>
      <c r="AG1523" t="str">
        <f>VLOOKUP(tbl_pbp[[#This Row],[gameId]], games!$B$2:$T$40, 9, FALSE)</f>
        <v>atlanta-falcons</v>
      </c>
      <c r="AH1523" s="5">
        <f>IF(tbl_pbp[[#This Row],[AwayTeam]] &lt;&gt; "new-orleans-saints", tbl_pbp[[#This Row],[homeWinPercentage]], 1-tbl_pbp[[#This Row],[homeWinPercentage]])</f>
        <v>6.0000000000000001E-3</v>
      </c>
      <c r="AI1523" s="13">
        <f>tbl_pbp[[#This Row],[Kamara]]*tbl_pbp[[#This Row],[Impactful Play]]</f>
        <v>0</v>
      </c>
      <c r="AJ1523" s="13">
        <f>tbl_pbp[[#This Row],[Thomas]]*tbl_pbp[[#This Row],[Impactful Play]]</f>
        <v>0</v>
      </c>
      <c r="AK1523" s="13" t="str">
        <f>VLOOKUP(tbl_pbp[[#This Row],[Play Saints Win % Increase]], tbl_impact[],3,TRUE)</f>
        <v>Bad (0 to -5%)</v>
      </c>
    </row>
    <row r="1524" spans="1:37">
      <c r="A1524" s="1">
        <v>158</v>
      </c>
      <c r="B1524" s="5">
        <v>5.0000000000000001E-3</v>
      </c>
      <c r="C1524" t="s">
        <v>12421</v>
      </c>
      <c r="D1524">
        <v>0</v>
      </c>
      <c r="E1524">
        <v>0</v>
      </c>
      <c r="F1524">
        <v>4</v>
      </c>
      <c r="G1524">
        <v>9</v>
      </c>
      <c r="H1524">
        <v>23</v>
      </c>
      <c r="I1524">
        <v>20</v>
      </c>
      <c r="J1524">
        <v>44</v>
      </c>
      <c r="K1524" t="s">
        <v>5211</v>
      </c>
      <c r="L1524">
        <v>1</v>
      </c>
      <c r="M1524">
        <v>44</v>
      </c>
      <c r="N1524" t="s">
        <v>12422</v>
      </c>
      <c r="O1524" t="s">
        <v>282</v>
      </c>
      <c r="P1524" t="s">
        <v>45</v>
      </c>
      <c r="Q1524" t="s">
        <v>46</v>
      </c>
      <c r="R1524" t="s">
        <v>47</v>
      </c>
      <c r="S1524" t="s">
        <v>1533</v>
      </c>
      <c r="T1524" t="s">
        <v>467</v>
      </c>
      <c r="U1524" t="s">
        <v>7897</v>
      </c>
      <c r="V1524" t="s">
        <v>12050</v>
      </c>
      <c r="X1524" t="str">
        <f>VLOOKUP(pbp!V4274, games!$B$2:$R$40, 3, FALSE)</f>
        <v>2020-11-15T21:25Z</v>
      </c>
      <c r="Y1524">
        <f>VLOOKUP(1*V1524,NFLGames!$H$11:$H$555,1,FALSE)</f>
        <v>401127948</v>
      </c>
      <c r="Z1524">
        <f>VLOOKUP($Y1524, NFLGames!$H$11:$K$555,2,FALSE)</f>
        <v>2019</v>
      </c>
      <c r="AA1524">
        <f>VLOOKUP($Y1524, NFLGames!$H$11:$K$555,3,FALSE)</f>
        <v>10</v>
      </c>
      <c r="AB1524" s="6">
        <f>IF(A1525=0, 0, AH1525-tbl_pbp[[#This Row],[Saints Win %]])</f>
        <v>-4.0000000000000001E-3</v>
      </c>
      <c r="AE1524">
        <f>ABS(tbl_pbp[[#This Row],[play.homeScore]]-tbl_pbp[[#This Row],[play.awayScore]])</f>
        <v>14</v>
      </c>
      <c r="AF1524">
        <f>IF(tbl_pbp[[#This Row],[Play Saints Win % Increase]]&gt;=$AF$4,1,0)</f>
        <v>0</v>
      </c>
      <c r="AG1524" t="str">
        <f>VLOOKUP(tbl_pbp[[#This Row],[gameId]], games!$B$2:$T$40, 9, FALSE)</f>
        <v>atlanta-falcons</v>
      </c>
      <c r="AH1524" s="5">
        <f>IF(tbl_pbp[[#This Row],[AwayTeam]] &lt;&gt; "new-orleans-saints", tbl_pbp[[#This Row],[homeWinPercentage]], 1-tbl_pbp[[#This Row],[homeWinPercentage]])</f>
        <v>5.0000000000000001E-3</v>
      </c>
      <c r="AI1524" s="13">
        <f>tbl_pbp[[#This Row],[Kamara]]*tbl_pbp[[#This Row],[Impactful Play]]</f>
        <v>0</v>
      </c>
      <c r="AJ1524" s="13">
        <f>tbl_pbp[[#This Row],[Thomas]]*tbl_pbp[[#This Row],[Impactful Play]]</f>
        <v>0</v>
      </c>
      <c r="AK1524" s="13" t="str">
        <f>VLOOKUP(tbl_pbp[[#This Row],[Play Saints Win % Increase]], tbl_impact[],3,TRUE)</f>
        <v>Bad (0 to -5%)</v>
      </c>
    </row>
    <row r="1525" spans="1:37">
      <c r="A1525" s="1">
        <v>159</v>
      </c>
      <c r="B1525" s="5">
        <v>1E-3</v>
      </c>
      <c r="C1525" t="s">
        <v>12423</v>
      </c>
      <c r="D1525">
        <v>0</v>
      </c>
      <c r="E1525">
        <v>0</v>
      </c>
      <c r="F1525">
        <v>4</v>
      </c>
      <c r="G1525">
        <v>9</v>
      </c>
      <c r="H1525">
        <v>23</v>
      </c>
      <c r="I1525">
        <v>18</v>
      </c>
      <c r="J1525">
        <v>42</v>
      </c>
      <c r="K1525" t="s">
        <v>5211</v>
      </c>
      <c r="L1525">
        <v>2</v>
      </c>
      <c r="M1525">
        <v>42</v>
      </c>
      <c r="N1525" t="s">
        <v>12424</v>
      </c>
      <c r="O1525" t="s">
        <v>216</v>
      </c>
      <c r="P1525" t="s">
        <v>450</v>
      </c>
      <c r="Q1525" t="s">
        <v>451</v>
      </c>
      <c r="R1525" t="s">
        <v>452</v>
      </c>
      <c r="S1525" t="s">
        <v>1906</v>
      </c>
      <c r="T1525" t="s">
        <v>132</v>
      </c>
      <c r="U1525" t="s">
        <v>7900</v>
      </c>
      <c r="V1525" t="s">
        <v>12050</v>
      </c>
      <c r="X1525" t="str">
        <f>VLOOKUP(pbp!V4275, games!$B$2:$R$40, 3, FALSE)</f>
        <v>2020-11-15T21:25Z</v>
      </c>
      <c r="Y1525">
        <f>VLOOKUP(1*V1525,NFLGames!$H$11:$H$555,1,FALSE)</f>
        <v>401127948</v>
      </c>
      <c r="Z1525">
        <f>VLOOKUP($Y1525, NFLGames!$H$11:$K$555,2,FALSE)</f>
        <v>2019</v>
      </c>
      <c r="AA1525">
        <f>VLOOKUP($Y1525, NFLGames!$H$11:$K$555,3,FALSE)</f>
        <v>10</v>
      </c>
      <c r="AB1525" s="6">
        <f>IF(A1526=0, 0, AH1526-tbl_pbp[[#This Row],[Saints Win %]])</f>
        <v>3.0000000000000001E-3</v>
      </c>
      <c r="AE1525">
        <f>ABS(tbl_pbp[[#This Row],[play.homeScore]]-tbl_pbp[[#This Row],[play.awayScore]])</f>
        <v>14</v>
      </c>
      <c r="AF1525">
        <f>IF(tbl_pbp[[#This Row],[Play Saints Win % Increase]]&gt;=$AF$4,1,0)</f>
        <v>0</v>
      </c>
      <c r="AG1525" t="str">
        <f>VLOOKUP(tbl_pbp[[#This Row],[gameId]], games!$B$2:$T$40, 9, FALSE)</f>
        <v>atlanta-falcons</v>
      </c>
      <c r="AH1525" s="5">
        <f>IF(tbl_pbp[[#This Row],[AwayTeam]] &lt;&gt; "new-orleans-saints", tbl_pbp[[#This Row],[homeWinPercentage]], 1-tbl_pbp[[#This Row],[homeWinPercentage]])</f>
        <v>1E-3</v>
      </c>
      <c r="AI1525" s="13">
        <f>tbl_pbp[[#This Row],[Kamara]]*tbl_pbp[[#This Row],[Impactful Play]]</f>
        <v>0</v>
      </c>
      <c r="AJ1525" s="13">
        <f>tbl_pbp[[#This Row],[Thomas]]*tbl_pbp[[#This Row],[Impactful Play]]</f>
        <v>0</v>
      </c>
      <c r="AK1525" s="13" t="str">
        <f>VLOOKUP(tbl_pbp[[#This Row],[Play Saints Win % Increase]], tbl_impact[],3,TRUE)</f>
        <v>Scented (0 to +5%)</v>
      </c>
    </row>
    <row r="1526" spans="1:37">
      <c r="A1526" s="1">
        <v>160</v>
      </c>
      <c r="B1526" s="5">
        <v>4.0000000000000001E-3</v>
      </c>
      <c r="C1526" t="s">
        <v>12425</v>
      </c>
      <c r="D1526">
        <v>0</v>
      </c>
      <c r="E1526">
        <v>0</v>
      </c>
      <c r="F1526">
        <v>4</v>
      </c>
      <c r="G1526">
        <v>9</v>
      </c>
      <c r="H1526">
        <v>23</v>
      </c>
      <c r="I1526">
        <v>10</v>
      </c>
      <c r="J1526">
        <v>11</v>
      </c>
      <c r="K1526" t="s">
        <v>29</v>
      </c>
      <c r="L1526">
        <v>1</v>
      </c>
      <c r="M1526">
        <v>89</v>
      </c>
      <c r="N1526" t="s">
        <v>12426</v>
      </c>
      <c r="O1526" t="s">
        <v>1129</v>
      </c>
      <c r="P1526" t="s">
        <v>30</v>
      </c>
      <c r="Q1526" t="s">
        <v>31</v>
      </c>
      <c r="R1526" t="s">
        <v>32</v>
      </c>
      <c r="S1526" t="s">
        <v>33</v>
      </c>
      <c r="T1526" t="s">
        <v>442</v>
      </c>
      <c r="U1526" t="s">
        <v>540</v>
      </c>
      <c r="V1526" t="s">
        <v>12050</v>
      </c>
      <c r="X1526" t="str">
        <f>VLOOKUP(pbp!V4276, games!$B$2:$R$40, 3, FALSE)</f>
        <v>2020-11-15T21:25Z</v>
      </c>
      <c r="Y1526">
        <f>VLOOKUP(1*V1526,NFLGames!$H$11:$H$555,1,FALSE)</f>
        <v>401127948</v>
      </c>
      <c r="Z1526">
        <f>VLOOKUP($Y1526, NFLGames!$H$11:$K$555,2,FALSE)</f>
        <v>2019</v>
      </c>
      <c r="AA1526">
        <f>VLOOKUP($Y1526, NFLGames!$H$11:$K$555,3,FALSE)</f>
        <v>10</v>
      </c>
      <c r="AB1526" s="6">
        <f>IF(A1527=0, 0, AH1527-tbl_pbp[[#This Row],[Saints Win %]])</f>
        <v>-2E-3</v>
      </c>
      <c r="AE1526">
        <f>ABS(tbl_pbp[[#This Row],[play.homeScore]]-tbl_pbp[[#This Row],[play.awayScore]])</f>
        <v>14</v>
      </c>
      <c r="AF1526">
        <f>IF(tbl_pbp[[#This Row],[Play Saints Win % Increase]]&gt;=$AF$4,1,0)</f>
        <v>0</v>
      </c>
      <c r="AG1526" t="str">
        <f>VLOOKUP(tbl_pbp[[#This Row],[gameId]], games!$B$2:$T$40, 9, FALSE)</f>
        <v>atlanta-falcons</v>
      </c>
      <c r="AH1526" s="5">
        <f>IF(tbl_pbp[[#This Row],[AwayTeam]] &lt;&gt; "new-orleans-saints", tbl_pbp[[#This Row],[homeWinPercentage]], 1-tbl_pbp[[#This Row],[homeWinPercentage]])</f>
        <v>4.0000000000000001E-3</v>
      </c>
      <c r="AI1526" s="13">
        <f>tbl_pbp[[#This Row],[Kamara]]*tbl_pbp[[#This Row],[Impactful Play]]</f>
        <v>0</v>
      </c>
      <c r="AJ1526" s="13">
        <f>tbl_pbp[[#This Row],[Thomas]]*tbl_pbp[[#This Row],[Impactful Play]]</f>
        <v>0</v>
      </c>
      <c r="AK1526" s="13" t="str">
        <f>VLOOKUP(tbl_pbp[[#This Row],[Play Saints Win % Increase]], tbl_impact[],3,TRUE)</f>
        <v>Bad (0 to -5%)</v>
      </c>
    </row>
    <row r="1527" spans="1:37">
      <c r="A1527" s="1">
        <v>161</v>
      </c>
      <c r="B1527" s="5">
        <v>2E-3</v>
      </c>
      <c r="C1527" t="s">
        <v>12427</v>
      </c>
      <c r="D1527">
        <v>0</v>
      </c>
      <c r="E1527">
        <v>0</v>
      </c>
      <c r="F1527">
        <v>4</v>
      </c>
      <c r="G1527">
        <v>9</v>
      </c>
      <c r="H1527">
        <v>23</v>
      </c>
      <c r="I1527">
        <v>2</v>
      </c>
      <c r="J1527">
        <v>19</v>
      </c>
      <c r="K1527" t="s">
        <v>29</v>
      </c>
      <c r="L1527">
        <v>2</v>
      </c>
      <c r="M1527">
        <v>81</v>
      </c>
      <c r="N1527" t="s">
        <v>12428</v>
      </c>
      <c r="O1527" t="s">
        <v>4380</v>
      </c>
      <c r="P1527" t="s">
        <v>22</v>
      </c>
      <c r="Q1527" t="s">
        <v>37</v>
      </c>
      <c r="S1527" t="s">
        <v>51</v>
      </c>
      <c r="T1527" t="s">
        <v>363</v>
      </c>
      <c r="U1527" t="s">
        <v>3506</v>
      </c>
      <c r="V1527" t="s">
        <v>12050</v>
      </c>
      <c r="X1527" t="str">
        <f>VLOOKUP(pbp!V4277, games!$B$2:$R$40, 3, FALSE)</f>
        <v>2020-11-15T21:25Z</v>
      </c>
      <c r="Y1527">
        <f>VLOOKUP(1*V1527,NFLGames!$H$11:$H$555,1,FALSE)</f>
        <v>401127948</v>
      </c>
      <c r="Z1527">
        <f>VLOOKUP($Y1527, NFLGames!$H$11:$K$555,2,FALSE)</f>
        <v>2019</v>
      </c>
      <c r="AA1527">
        <f>VLOOKUP($Y1527, NFLGames!$H$11:$K$555,3,FALSE)</f>
        <v>10</v>
      </c>
      <c r="AB1527" s="6">
        <f>IF(A1528=0, 0, AH1528-tbl_pbp[[#This Row],[Saints Win %]])</f>
        <v>-1E-3</v>
      </c>
      <c r="AE1527">
        <f>ABS(tbl_pbp[[#This Row],[play.homeScore]]-tbl_pbp[[#This Row],[play.awayScore]])</f>
        <v>14</v>
      </c>
      <c r="AF1527">
        <f>IF(tbl_pbp[[#This Row],[Play Saints Win % Increase]]&gt;=$AF$4,1,0)</f>
        <v>0</v>
      </c>
      <c r="AG1527" t="str">
        <f>VLOOKUP(tbl_pbp[[#This Row],[gameId]], games!$B$2:$T$40, 9, FALSE)</f>
        <v>atlanta-falcons</v>
      </c>
      <c r="AH1527" s="5">
        <f>IF(tbl_pbp[[#This Row],[AwayTeam]] &lt;&gt; "new-orleans-saints", tbl_pbp[[#This Row],[homeWinPercentage]], 1-tbl_pbp[[#This Row],[homeWinPercentage]])</f>
        <v>2E-3</v>
      </c>
      <c r="AI1527" s="13">
        <f>tbl_pbp[[#This Row],[Kamara]]*tbl_pbp[[#This Row],[Impactful Play]]</f>
        <v>0</v>
      </c>
      <c r="AJ1527" s="13">
        <f>tbl_pbp[[#This Row],[Thomas]]*tbl_pbp[[#This Row],[Impactful Play]]</f>
        <v>0</v>
      </c>
      <c r="AK1527" s="13" t="str">
        <f>VLOOKUP(tbl_pbp[[#This Row],[Play Saints Win % Increase]], tbl_impact[],3,TRUE)</f>
        <v>Bad (0 to -5%)</v>
      </c>
    </row>
    <row r="1528" spans="1:37">
      <c r="A1528" s="1">
        <v>162</v>
      </c>
      <c r="B1528" s="5">
        <v>1E-3</v>
      </c>
      <c r="C1528" t="s">
        <v>12429</v>
      </c>
      <c r="D1528">
        <v>0</v>
      </c>
      <c r="E1528">
        <v>0</v>
      </c>
      <c r="F1528">
        <v>4</v>
      </c>
      <c r="G1528">
        <v>9</v>
      </c>
      <c r="H1528">
        <v>23</v>
      </c>
      <c r="I1528">
        <v>2</v>
      </c>
      <c r="J1528">
        <v>19</v>
      </c>
      <c r="K1528" t="s">
        <v>29</v>
      </c>
      <c r="L1528">
        <v>3</v>
      </c>
      <c r="M1528">
        <v>81</v>
      </c>
      <c r="N1528" t="s">
        <v>12430</v>
      </c>
      <c r="O1528" t="s">
        <v>116</v>
      </c>
      <c r="P1528" t="s">
        <v>22</v>
      </c>
      <c r="Q1528" t="s">
        <v>37</v>
      </c>
      <c r="S1528" t="s">
        <v>241</v>
      </c>
      <c r="T1528" t="s">
        <v>363</v>
      </c>
      <c r="U1528" t="s">
        <v>12431</v>
      </c>
      <c r="V1528" t="s">
        <v>12050</v>
      </c>
      <c r="X1528" t="str">
        <f>VLOOKUP(pbp!V4278, games!$B$2:$R$40, 3, FALSE)</f>
        <v>2020-11-15T21:25Z</v>
      </c>
      <c r="Y1528">
        <f>VLOOKUP(1*V1528,NFLGames!$H$11:$H$555,1,FALSE)</f>
        <v>401127948</v>
      </c>
      <c r="Z1528">
        <f>VLOOKUP($Y1528, NFLGames!$H$11:$K$555,2,FALSE)</f>
        <v>2019</v>
      </c>
      <c r="AA1528">
        <f>VLOOKUP($Y1528, NFLGames!$H$11:$K$555,3,FALSE)</f>
        <v>10</v>
      </c>
      <c r="AB1528" s="6">
        <f>IF(A1529=0, 0, AH1529-tbl_pbp[[#This Row],[Saints Win %]])</f>
        <v>0</v>
      </c>
      <c r="AE1528">
        <f>ABS(tbl_pbp[[#This Row],[play.homeScore]]-tbl_pbp[[#This Row],[play.awayScore]])</f>
        <v>14</v>
      </c>
      <c r="AF1528">
        <f>IF(tbl_pbp[[#This Row],[Play Saints Win % Increase]]&gt;=$AF$4,1,0)</f>
        <v>0</v>
      </c>
      <c r="AG1528" t="str">
        <f>VLOOKUP(tbl_pbp[[#This Row],[gameId]], games!$B$2:$T$40, 9, FALSE)</f>
        <v>atlanta-falcons</v>
      </c>
      <c r="AH1528" s="5">
        <f>IF(tbl_pbp[[#This Row],[AwayTeam]] &lt;&gt; "new-orleans-saints", tbl_pbp[[#This Row],[homeWinPercentage]], 1-tbl_pbp[[#This Row],[homeWinPercentage]])</f>
        <v>1E-3</v>
      </c>
      <c r="AI1528" s="13">
        <f>tbl_pbp[[#This Row],[Kamara]]*tbl_pbp[[#This Row],[Impactful Play]]</f>
        <v>0</v>
      </c>
      <c r="AJ1528" s="13">
        <f>tbl_pbp[[#This Row],[Thomas]]*tbl_pbp[[#This Row],[Impactful Play]]</f>
        <v>0</v>
      </c>
      <c r="AK1528" s="13" t="str">
        <f>VLOOKUP(tbl_pbp[[#This Row],[Play Saints Win % Increase]], tbl_impact[],3,TRUE)</f>
        <v>Scented (0 to +5%)</v>
      </c>
    </row>
    <row r="1529" spans="1:37">
      <c r="A1529" s="1">
        <v>163</v>
      </c>
      <c r="B1529" s="5">
        <v>1E-3</v>
      </c>
      <c r="C1529" t="s">
        <v>12432</v>
      </c>
      <c r="D1529">
        <v>0</v>
      </c>
      <c r="E1529">
        <v>0</v>
      </c>
      <c r="F1529">
        <v>4</v>
      </c>
      <c r="G1529">
        <v>9</v>
      </c>
      <c r="H1529">
        <v>23</v>
      </c>
      <c r="I1529">
        <v>2</v>
      </c>
      <c r="J1529">
        <v>19</v>
      </c>
      <c r="K1529" t="s">
        <v>29</v>
      </c>
      <c r="L1529">
        <v>4</v>
      </c>
      <c r="M1529">
        <v>13</v>
      </c>
      <c r="N1529" t="s">
        <v>12433</v>
      </c>
      <c r="O1529" t="s">
        <v>4493</v>
      </c>
      <c r="P1529" t="s">
        <v>22</v>
      </c>
      <c r="Q1529" t="s">
        <v>37</v>
      </c>
      <c r="S1529" t="s">
        <v>154</v>
      </c>
      <c r="T1529" t="s">
        <v>363</v>
      </c>
      <c r="U1529" t="s">
        <v>12434</v>
      </c>
      <c r="V1529" t="s">
        <v>12050</v>
      </c>
      <c r="X1529" t="str">
        <f>VLOOKUP(pbp!V4279, games!$B$2:$R$40, 3, FALSE)</f>
        <v>2020-11-15T21:25Z</v>
      </c>
      <c r="Y1529">
        <f>VLOOKUP(1*V1529,NFLGames!$H$11:$H$555,1,FALSE)</f>
        <v>401127948</v>
      </c>
      <c r="Z1529">
        <f>VLOOKUP($Y1529, NFLGames!$H$11:$K$555,2,FALSE)</f>
        <v>2019</v>
      </c>
      <c r="AA1529">
        <f>VLOOKUP($Y1529, NFLGames!$H$11:$K$555,3,FALSE)</f>
        <v>10</v>
      </c>
      <c r="AB1529" s="6">
        <f>IF(A1530=0, 0, AH1530-tbl_pbp[[#This Row],[Saints Win %]])</f>
        <v>0</v>
      </c>
      <c r="AE1529">
        <f>ABS(tbl_pbp[[#This Row],[play.homeScore]]-tbl_pbp[[#This Row],[play.awayScore]])</f>
        <v>14</v>
      </c>
      <c r="AF1529">
        <f>IF(tbl_pbp[[#This Row],[Play Saints Win % Increase]]&gt;=$AF$4,1,0)</f>
        <v>0</v>
      </c>
      <c r="AG1529" t="str">
        <f>VLOOKUP(tbl_pbp[[#This Row],[gameId]], games!$B$2:$T$40, 9, FALSE)</f>
        <v>atlanta-falcons</v>
      </c>
      <c r="AH1529" s="5">
        <f>IF(tbl_pbp[[#This Row],[AwayTeam]] &lt;&gt; "new-orleans-saints", tbl_pbp[[#This Row],[homeWinPercentage]], 1-tbl_pbp[[#This Row],[homeWinPercentage]])</f>
        <v>1E-3</v>
      </c>
      <c r="AI1529" s="13">
        <f>tbl_pbp[[#This Row],[Kamara]]*tbl_pbp[[#This Row],[Impactful Play]]</f>
        <v>0</v>
      </c>
      <c r="AJ1529" s="13">
        <f>tbl_pbp[[#This Row],[Thomas]]*tbl_pbp[[#This Row],[Impactful Play]]</f>
        <v>0</v>
      </c>
      <c r="AK1529" s="13" t="str">
        <f>VLOOKUP(tbl_pbp[[#This Row],[Play Saints Win % Increase]], tbl_impact[],3,TRUE)</f>
        <v>Scented (0 to +5%)</v>
      </c>
    </row>
    <row r="1530" spans="1:37">
      <c r="A1530" s="1">
        <v>164</v>
      </c>
      <c r="B1530" s="5">
        <v>1E-3</v>
      </c>
      <c r="C1530" t="s">
        <v>12435</v>
      </c>
      <c r="D1530">
        <v>0</v>
      </c>
      <c r="E1530">
        <v>0</v>
      </c>
      <c r="F1530">
        <v>4</v>
      </c>
      <c r="G1530">
        <v>9</v>
      </c>
      <c r="H1530">
        <v>23</v>
      </c>
      <c r="I1530">
        <v>10</v>
      </c>
      <c r="J1530">
        <v>18</v>
      </c>
      <c r="K1530" t="s">
        <v>5211</v>
      </c>
      <c r="L1530">
        <v>1</v>
      </c>
      <c r="M1530">
        <v>18</v>
      </c>
      <c r="N1530" t="s">
        <v>12436</v>
      </c>
      <c r="O1530" t="s">
        <v>1415</v>
      </c>
      <c r="P1530" t="s">
        <v>45</v>
      </c>
      <c r="Q1530" t="s">
        <v>46</v>
      </c>
      <c r="R1530" t="s">
        <v>47</v>
      </c>
      <c r="S1530" t="s">
        <v>33</v>
      </c>
      <c r="T1530" t="s">
        <v>191</v>
      </c>
      <c r="U1530" t="s">
        <v>2280</v>
      </c>
      <c r="V1530" t="s">
        <v>12050</v>
      </c>
      <c r="X1530" t="str">
        <f>VLOOKUP(pbp!V4280, games!$B$2:$R$40, 3, FALSE)</f>
        <v>2020-11-15T21:25Z</v>
      </c>
      <c r="Y1530">
        <f>VLOOKUP(1*V1530,NFLGames!$H$11:$H$555,1,FALSE)</f>
        <v>401127948</v>
      </c>
      <c r="Z1530">
        <f>VLOOKUP($Y1530, NFLGames!$H$11:$K$555,2,FALSE)</f>
        <v>2019</v>
      </c>
      <c r="AA1530">
        <f>VLOOKUP($Y1530, NFLGames!$H$11:$K$555,3,FALSE)</f>
        <v>10</v>
      </c>
      <c r="AB1530" s="6">
        <f>IF(A1531=0, 0, AH1531-tbl_pbp[[#This Row],[Saints Win %]])</f>
        <v>0</v>
      </c>
      <c r="AE1530">
        <f>ABS(tbl_pbp[[#This Row],[play.homeScore]]-tbl_pbp[[#This Row],[play.awayScore]])</f>
        <v>14</v>
      </c>
      <c r="AF1530">
        <f>IF(tbl_pbp[[#This Row],[Play Saints Win % Increase]]&gt;=$AF$4,1,0)</f>
        <v>0</v>
      </c>
      <c r="AG1530" t="str">
        <f>VLOOKUP(tbl_pbp[[#This Row],[gameId]], games!$B$2:$T$40, 9, FALSE)</f>
        <v>atlanta-falcons</v>
      </c>
      <c r="AH1530" s="5">
        <f>IF(tbl_pbp[[#This Row],[AwayTeam]] &lt;&gt; "new-orleans-saints", tbl_pbp[[#This Row],[homeWinPercentage]], 1-tbl_pbp[[#This Row],[homeWinPercentage]])</f>
        <v>1E-3</v>
      </c>
      <c r="AI1530" s="13">
        <f>tbl_pbp[[#This Row],[Kamara]]*tbl_pbp[[#This Row],[Impactful Play]]</f>
        <v>0</v>
      </c>
      <c r="AJ1530" s="13">
        <f>tbl_pbp[[#This Row],[Thomas]]*tbl_pbp[[#This Row],[Impactful Play]]</f>
        <v>0</v>
      </c>
      <c r="AK1530" s="13" t="str">
        <f>VLOOKUP(tbl_pbp[[#This Row],[Play Saints Win % Increase]], tbl_impact[],3,TRUE)</f>
        <v>Scented (0 to +5%)</v>
      </c>
    </row>
    <row r="1531" spans="1:37">
      <c r="A1531" s="1">
        <v>165</v>
      </c>
      <c r="B1531" s="5">
        <v>1E-3</v>
      </c>
      <c r="C1531" t="s">
        <v>12437</v>
      </c>
      <c r="D1531">
        <v>0</v>
      </c>
      <c r="E1531">
        <v>0</v>
      </c>
      <c r="F1531">
        <v>4</v>
      </c>
      <c r="G1531">
        <v>9</v>
      </c>
      <c r="H1531">
        <v>23</v>
      </c>
      <c r="I1531">
        <v>7</v>
      </c>
      <c r="J1531">
        <v>15</v>
      </c>
      <c r="K1531" t="s">
        <v>5211</v>
      </c>
      <c r="L1531">
        <v>2</v>
      </c>
      <c r="M1531">
        <v>15</v>
      </c>
      <c r="N1531" t="s">
        <v>12438</v>
      </c>
      <c r="O1531" t="s">
        <v>1584</v>
      </c>
      <c r="P1531" t="s">
        <v>45</v>
      </c>
      <c r="Q1531" t="s">
        <v>46</v>
      </c>
      <c r="R1531" t="s">
        <v>47</v>
      </c>
      <c r="S1531" t="s">
        <v>220</v>
      </c>
      <c r="T1531" t="s">
        <v>263</v>
      </c>
      <c r="U1531" t="s">
        <v>12439</v>
      </c>
      <c r="V1531" t="s">
        <v>12050</v>
      </c>
      <c r="X1531" t="str">
        <f>VLOOKUP(pbp!V4281, games!$B$2:$R$40, 3, FALSE)</f>
        <v>2020-11-15T21:25Z</v>
      </c>
      <c r="Y1531">
        <f>VLOOKUP(1*V1531,NFLGames!$H$11:$H$555,1,FALSE)</f>
        <v>401127948</v>
      </c>
      <c r="Z1531">
        <f>VLOOKUP($Y1531, NFLGames!$H$11:$K$555,2,FALSE)</f>
        <v>2019</v>
      </c>
      <c r="AA1531">
        <f>VLOOKUP($Y1531, NFLGames!$H$11:$K$555,3,FALSE)</f>
        <v>10</v>
      </c>
      <c r="AB1531" s="6">
        <f>IF(A1532=0, 0, AH1532-tbl_pbp[[#This Row],[Saints Win %]])</f>
        <v>0</v>
      </c>
      <c r="AE1531">
        <f>ABS(tbl_pbp[[#This Row],[play.homeScore]]-tbl_pbp[[#This Row],[play.awayScore]])</f>
        <v>14</v>
      </c>
      <c r="AF1531">
        <f>IF(tbl_pbp[[#This Row],[Play Saints Win % Increase]]&gt;=$AF$4,1,0)</f>
        <v>0</v>
      </c>
      <c r="AG1531" t="str">
        <f>VLOOKUP(tbl_pbp[[#This Row],[gameId]], games!$B$2:$T$40, 9, FALSE)</f>
        <v>atlanta-falcons</v>
      </c>
      <c r="AH1531" s="5">
        <f>IF(tbl_pbp[[#This Row],[AwayTeam]] &lt;&gt; "new-orleans-saints", tbl_pbp[[#This Row],[homeWinPercentage]], 1-tbl_pbp[[#This Row],[homeWinPercentage]])</f>
        <v>1E-3</v>
      </c>
      <c r="AI1531" s="13">
        <f>tbl_pbp[[#This Row],[Kamara]]*tbl_pbp[[#This Row],[Impactful Play]]</f>
        <v>0</v>
      </c>
      <c r="AJ1531" s="13">
        <f>tbl_pbp[[#This Row],[Thomas]]*tbl_pbp[[#This Row],[Impactful Play]]</f>
        <v>0</v>
      </c>
      <c r="AK1531" s="13" t="str">
        <f>VLOOKUP(tbl_pbp[[#This Row],[Play Saints Win % Increase]], tbl_impact[],3,TRUE)</f>
        <v>Scented (0 to +5%)</v>
      </c>
    </row>
    <row r="1532" spans="1:37">
      <c r="A1532" s="1">
        <v>166</v>
      </c>
      <c r="B1532" s="5">
        <v>1E-3</v>
      </c>
      <c r="C1532" t="s">
        <v>12440</v>
      </c>
      <c r="D1532">
        <v>0</v>
      </c>
      <c r="E1532">
        <v>0</v>
      </c>
      <c r="F1532">
        <v>4</v>
      </c>
      <c r="G1532">
        <v>9</v>
      </c>
      <c r="H1532">
        <v>23</v>
      </c>
      <c r="I1532">
        <v>5</v>
      </c>
      <c r="J1532">
        <v>13</v>
      </c>
      <c r="K1532" t="s">
        <v>5211</v>
      </c>
      <c r="L1532">
        <v>3</v>
      </c>
      <c r="M1532">
        <v>13</v>
      </c>
      <c r="N1532" t="s">
        <v>12441</v>
      </c>
      <c r="O1532" t="s">
        <v>1591</v>
      </c>
      <c r="P1532" t="s">
        <v>124</v>
      </c>
      <c r="Q1532" t="s">
        <v>125</v>
      </c>
      <c r="R1532" t="s">
        <v>126</v>
      </c>
      <c r="V1532" t="s">
        <v>12050</v>
      </c>
      <c r="X1532" t="str">
        <f>VLOOKUP(pbp!V4282, games!$B$2:$R$40, 3, FALSE)</f>
        <v>2020-11-15T21:25Z</v>
      </c>
      <c r="Y1532">
        <f>VLOOKUP(1*V1532,NFLGames!$H$11:$H$555,1,FALSE)</f>
        <v>401127948</v>
      </c>
      <c r="Z1532">
        <f>VLOOKUP($Y1532, NFLGames!$H$11:$K$555,2,FALSE)</f>
        <v>2019</v>
      </c>
      <c r="AA1532">
        <f>VLOOKUP($Y1532, NFLGames!$H$11:$K$555,3,FALSE)</f>
        <v>10</v>
      </c>
      <c r="AB1532" s="6">
        <f>IF(A1533=0, 0, AH1533-tbl_pbp[[#This Row],[Saints Win %]])</f>
        <v>0</v>
      </c>
      <c r="AE1532">
        <f>ABS(tbl_pbp[[#This Row],[play.homeScore]]-tbl_pbp[[#This Row],[play.awayScore]])</f>
        <v>14</v>
      </c>
      <c r="AF1532">
        <f>IF(tbl_pbp[[#This Row],[Play Saints Win % Increase]]&gt;=$AF$4,1,0)</f>
        <v>0</v>
      </c>
      <c r="AG1532" t="str">
        <f>VLOOKUP(tbl_pbp[[#This Row],[gameId]], games!$B$2:$T$40, 9, FALSE)</f>
        <v>atlanta-falcons</v>
      </c>
      <c r="AH1532" s="5">
        <f>IF(tbl_pbp[[#This Row],[AwayTeam]] &lt;&gt; "new-orleans-saints", tbl_pbp[[#This Row],[homeWinPercentage]], 1-tbl_pbp[[#This Row],[homeWinPercentage]])</f>
        <v>1E-3</v>
      </c>
      <c r="AI1532" s="13">
        <f>tbl_pbp[[#This Row],[Kamara]]*tbl_pbp[[#This Row],[Impactful Play]]</f>
        <v>0</v>
      </c>
      <c r="AJ1532" s="13">
        <f>tbl_pbp[[#This Row],[Thomas]]*tbl_pbp[[#This Row],[Impactful Play]]</f>
        <v>0</v>
      </c>
      <c r="AK1532" s="13" t="str">
        <f>VLOOKUP(tbl_pbp[[#This Row],[Play Saints Win % Increase]], tbl_impact[],3,TRUE)</f>
        <v>Scented (0 to +5%)</v>
      </c>
    </row>
    <row r="1533" spans="1:37">
      <c r="A1533" s="1">
        <v>167</v>
      </c>
      <c r="B1533" s="5">
        <v>1E-3</v>
      </c>
      <c r="C1533" t="s">
        <v>12442</v>
      </c>
      <c r="D1533">
        <v>0</v>
      </c>
      <c r="E1533">
        <v>0</v>
      </c>
      <c r="F1533">
        <v>4</v>
      </c>
      <c r="G1533">
        <v>9</v>
      </c>
      <c r="H1533">
        <v>23</v>
      </c>
      <c r="I1533">
        <v>5</v>
      </c>
      <c r="J1533">
        <v>13</v>
      </c>
      <c r="K1533" t="s">
        <v>5211</v>
      </c>
      <c r="L1533">
        <v>3</v>
      </c>
      <c r="M1533">
        <v>13</v>
      </c>
      <c r="N1533" t="s">
        <v>12443</v>
      </c>
      <c r="O1533" t="s">
        <v>1591</v>
      </c>
      <c r="P1533" t="s">
        <v>45</v>
      </c>
      <c r="Q1533" t="s">
        <v>46</v>
      </c>
      <c r="R1533" t="s">
        <v>47</v>
      </c>
      <c r="S1533" t="s">
        <v>42</v>
      </c>
      <c r="T1533" t="s">
        <v>184</v>
      </c>
      <c r="U1533" t="s">
        <v>9857</v>
      </c>
      <c r="V1533" t="s">
        <v>12050</v>
      </c>
      <c r="X1533" t="str">
        <f>VLOOKUP(pbp!V4283, games!$B$2:$R$40, 3, FALSE)</f>
        <v>2020-11-15T21:25Z</v>
      </c>
      <c r="Y1533">
        <f>VLOOKUP(1*V1533,NFLGames!$H$11:$H$555,1,FALSE)</f>
        <v>401127948</v>
      </c>
      <c r="Z1533">
        <f>VLOOKUP($Y1533, NFLGames!$H$11:$K$555,2,FALSE)</f>
        <v>2019</v>
      </c>
      <c r="AA1533">
        <f>VLOOKUP($Y1533, NFLGames!$H$11:$K$555,3,FALSE)</f>
        <v>10</v>
      </c>
      <c r="AB1533" s="6">
        <f>IF(A1534=0, 0, AH1534-tbl_pbp[[#This Row],[Saints Win %]])</f>
        <v>0</v>
      </c>
      <c r="AE1533">
        <f>ABS(tbl_pbp[[#This Row],[play.homeScore]]-tbl_pbp[[#This Row],[play.awayScore]])</f>
        <v>14</v>
      </c>
      <c r="AF1533">
        <f>IF(tbl_pbp[[#This Row],[Play Saints Win % Increase]]&gt;=$AF$4,1,0)</f>
        <v>0</v>
      </c>
      <c r="AG1533" t="str">
        <f>VLOOKUP(tbl_pbp[[#This Row],[gameId]], games!$B$2:$T$40, 9, FALSE)</f>
        <v>atlanta-falcons</v>
      </c>
      <c r="AH1533" s="5">
        <f>IF(tbl_pbp[[#This Row],[AwayTeam]] &lt;&gt; "new-orleans-saints", tbl_pbp[[#This Row],[homeWinPercentage]], 1-tbl_pbp[[#This Row],[homeWinPercentage]])</f>
        <v>1E-3</v>
      </c>
      <c r="AI1533" s="13">
        <f>tbl_pbp[[#This Row],[Kamara]]*tbl_pbp[[#This Row],[Impactful Play]]</f>
        <v>0</v>
      </c>
      <c r="AJ1533" s="13">
        <f>tbl_pbp[[#This Row],[Thomas]]*tbl_pbp[[#This Row],[Impactful Play]]</f>
        <v>0</v>
      </c>
      <c r="AK1533" s="13" t="str">
        <f>VLOOKUP(tbl_pbp[[#This Row],[Play Saints Win % Increase]], tbl_impact[],3,TRUE)</f>
        <v>Scented (0 to +5%)</v>
      </c>
    </row>
    <row r="1534" spans="1:37">
      <c r="A1534" s="1">
        <v>168</v>
      </c>
      <c r="B1534" s="5">
        <v>1E-3</v>
      </c>
      <c r="C1534" t="s">
        <v>12444</v>
      </c>
      <c r="D1534">
        <v>0</v>
      </c>
      <c r="E1534">
        <v>0</v>
      </c>
      <c r="F1534">
        <v>4</v>
      </c>
      <c r="G1534">
        <v>9</v>
      </c>
      <c r="H1534">
        <v>23</v>
      </c>
      <c r="I1534">
        <v>4</v>
      </c>
      <c r="J1534">
        <v>12</v>
      </c>
      <c r="K1534" t="s">
        <v>5211</v>
      </c>
      <c r="L1534">
        <v>4</v>
      </c>
      <c r="M1534">
        <v>12</v>
      </c>
      <c r="N1534" t="s">
        <v>12445</v>
      </c>
      <c r="O1534" t="s">
        <v>482</v>
      </c>
      <c r="P1534" t="s">
        <v>124</v>
      </c>
      <c r="Q1534" t="s">
        <v>125</v>
      </c>
      <c r="R1534" t="s">
        <v>126</v>
      </c>
      <c r="V1534" t="s">
        <v>12050</v>
      </c>
      <c r="X1534" t="str">
        <f>VLOOKUP(pbp!V4284, games!$B$2:$R$40, 3, FALSE)</f>
        <v>2020-11-15T21:25Z</v>
      </c>
      <c r="Y1534">
        <f>VLOOKUP(1*V1534,NFLGames!$H$11:$H$555,1,FALSE)</f>
        <v>401127948</v>
      </c>
      <c r="Z1534">
        <f>VLOOKUP($Y1534, NFLGames!$H$11:$K$555,2,FALSE)</f>
        <v>2019</v>
      </c>
      <c r="AA1534">
        <f>VLOOKUP($Y1534, NFLGames!$H$11:$K$555,3,FALSE)</f>
        <v>10</v>
      </c>
      <c r="AB1534" s="6">
        <f>IF(A1535=0, 0, AH1535-tbl_pbp[[#This Row],[Saints Win %]])</f>
        <v>0</v>
      </c>
      <c r="AE1534">
        <f>ABS(tbl_pbp[[#This Row],[play.homeScore]]-tbl_pbp[[#This Row],[play.awayScore]])</f>
        <v>14</v>
      </c>
      <c r="AF1534">
        <f>IF(tbl_pbp[[#This Row],[Play Saints Win % Increase]]&gt;=$AF$4,1,0)</f>
        <v>0</v>
      </c>
      <c r="AG1534" t="str">
        <f>VLOOKUP(tbl_pbp[[#This Row],[gameId]], games!$B$2:$T$40, 9, FALSE)</f>
        <v>atlanta-falcons</v>
      </c>
      <c r="AH1534" s="5">
        <f>IF(tbl_pbp[[#This Row],[AwayTeam]] &lt;&gt; "new-orleans-saints", tbl_pbp[[#This Row],[homeWinPercentage]], 1-tbl_pbp[[#This Row],[homeWinPercentage]])</f>
        <v>1E-3</v>
      </c>
      <c r="AI1534" s="13">
        <f>tbl_pbp[[#This Row],[Kamara]]*tbl_pbp[[#This Row],[Impactful Play]]</f>
        <v>0</v>
      </c>
      <c r="AJ1534" s="13">
        <f>tbl_pbp[[#This Row],[Thomas]]*tbl_pbp[[#This Row],[Impactful Play]]</f>
        <v>0</v>
      </c>
      <c r="AK1534" s="13" t="str">
        <f>VLOOKUP(tbl_pbp[[#This Row],[Play Saints Win % Increase]], tbl_impact[],3,TRUE)</f>
        <v>Scented (0 to +5%)</v>
      </c>
    </row>
    <row r="1535" spans="1:37">
      <c r="A1535" s="1">
        <v>169</v>
      </c>
      <c r="B1535" s="5">
        <v>1E-3</v>
      </c>
      <c r="C1535" t="s">
        <v>12446</v>
      </c>
      <c r="D1535">
        <v>0</v>
      </c>
      <c r="E1535">
        <v>0</v>
      </c>
      <c r="F1535">
        <v>4</v>
      </c>
      <c r="G1535">
        <v>9</v>
      </c>
      <c r="H1535">
        <v>26</v>
      </c>
      <c r="I1535">
        <v>4</v>
      </c>
      <c r="J1535">
        <v>12</v>
      </c>
      <c r="K1535" t="s">
        <v>5211</v>
      </c>
      <c r="L1535">
        <v>4</v>
      </c>
      <c r="M1535">
        <v>12</v>
      </c>
      <c r="N1535" t="s">
        <v>6331</v>
      </c>
      <c r="O1535" t="s">
        <v>541</v>
      </c>
      <c r="P1535" t="s">
        <v>187</v>
      </c>
      <c r="Q1535" t="s">
        <v>188</v>
      </c>
      <c r="R1535" t="s">
        <v>189</v>
      </c>
      <c r="S1535" t="s">
        <v>69</v>
      </c>
      <c r="T1535" t="s">
        <v>3840</v>
      </c>
      <c r="U1535" t="s">
        <v>12447</v>
      </c>
      <c r="V1535" t="s">
        <v>12050</v>
      </c>
      <c r="X1535" t="str">
        <f>VLOOKUP(pbp!V4285, games!$B$2:$R$40, 3, FALSE)</f>
        <v>2020-11-15T21:25Z</v>
      </c>
      <c r="Y1535">
        <f>VLOOKUP(1*V1535,NFLGames!$H$11:$H$555,1,FALSE)</f>
        <v>401127948</v>
      </c>
      <c r="Z1535">
        <f>VLOOKUP($Y1535, NFLGames!$H$11:$K$555,2,FALSE)</f>
        <v>2019</v>
      </c>
      <c r="AA1535">
        <f>VLOOKUP($Y1535, NFLGames!$H$11:$K$555,3,FALSE)</f>
        <v>10</v>
      </c>
      <c r="AB1535" s="6">
        <f>IF(A1536=0, 0, AH1536-tbl_pbp[[#This Row],[Saints Win %]])</f>
        <v>0</v>
      </c>
      <c r="AE1535">
        <f>ABS(tbl_pbp[[#This Row],[play.homeScore]]-tbl_pbp[[#This Row],[play.awayScore]])</f>
        <v>17</v>
      </c>
      <c r="AF1535">
        <f>IF(tbl_pbp[[#This Row],[Play Saints Win % Increase]]&gt;=$AF$4,1,0)</f>
        <v>0</v>
      </c>
      <c r="AG1535" t="str">
        <f>VLOOKUP(tbl_pbp[[#This Row],[gameId]], games!$B$2:$T$40, 9, FALSE)</f>
        <v>atlanta-falcons</v>
      </c>
      <c r="AH1535" s="5">
        <f>IF(tbl_pbp[[#This Row],[AwayTeam]] &lt;&gt; "new-orleans-saints", tbl_pbp[[#This Row],[homeWinPercentage]], 1-tbl_pbp[[#This Row],[homeWinPercentage]])</f>
        <v>1E-3</v>
      </c>
      <c r="AI1535" s="13">
        <f>tbl_pbp[[#This Row],[Kamara]]*tbl_pbp[[#This Row],[Impactful Play]]</f>
        <v>0</v>
      </c>
      <c r="AJ1535" s="13">
        <f>tbl_pbp[[#This Row],[Thomas]]*tbl_pbp[[#This Row],[Impactful Play]]</f>
        <v>0</v>
      </c>
      <c r="AK1535" s="13" t="str">
        <f>VLOOKUP(tbl_pbp[[#This Row],[Play Saints Win % Increase]], tbl_impact[],3,TRUE)</f>
        <v>Scented (0 to +5%)</v>
      </c>
    </row>
    <row r="1536" spans="1:37">
      <c r="A1536" s="1">
        <v>170</v>
      </c>
      <c r="B1536" s="5">
        <v>1E-3</v>
      </c>
      <c r="C1536" t="s">
        <v>12448</v>
      </c>
      <c r="D1536">
        <v>0</v>
      </c>
      <c r="E1536">
        <v>0</v>
      </c>
      <c r="F1536">
        <v>4</v>
      </c>
      <c r="G1536">
        <v>9</v>
      </c>
      <c r="H1536">
        <v>26</v>
      </c>
      <c r="I1536">
        <v>0</v>
      </c>
      <c r="J1536">
        <v>65</v>
      </c>
      <c r="K1536" t="s">
        <v>5211</v>
      </c>
      <c r="L1536">
        <v>0</v>
      </c>
      <c r="M1536">
        <v>65</v>
      </c>
      <c r="N1536" t="s">
        <v>12449</v>
      </c>
      <c r="O1536" t="s">
        <v>541</v>
      </c>
      <c r="P1536" t="s">
        <v>25</v>
      </c>
      <c r="Q1536" t="s">
        <v>26</v>
      </c>
      <c r="R1536" t="s">
        <v>27</v>
      </c>
      <c r="V1536" t="s">
        <v>12050</v>
      </c>
      <c r="X1536" t="str">
        <f>VLOOKUP(pbp!V4286, games!$B$2:$R$40, 3, FALSE)</f>
        <v>2020-11-15T21:25Z</v>
      </c>
      <c r="Y1536">
        <f>VLOOKUP(1*V1536,NFLGames!$H$11:$H$555,1,FALSE)</f>
        <v>401127948</v>
      </c>
      <c r="Z1536">
        <f>VLOOKUP($Y1536, NFLGames!$H$11:$K$555,2,FALSE)</f>
        <v>2019</v>
      </c>
      <c r="AA1536">
        <f>VLOOKUP($Y1536, NFLGames!$H$11:$K$555,3,FALSE)</f>
        <v>10</v>
      </c>
      <c r="AB1536" s="6">
        <f>IF(A1537=0, 0, AH1537-tbl_pbp[[#This Row],[Saints Win %]])</f>
        <v>0</v>
      </c>
      <c r="AE1536">
        <f>ABS(tbl_pbp[[#This Row],[play.homeScore]]-tbl_pbp[[#This Row],[play.awayScore]])</f>
        <v>17</v>
      </c>
      <c r="AF1536">
        <f>IF(tbl_pbp[[#This Row],[Play Saints Win % Increase]]&gt;=$AF$4,1,0)</f>
        <v>0</v>
      </c>
      <c r="AG1536" t="str">
        <f>VLOOKUP(tbl_pbp[[#This Row],[gameId]], games!$B$2:$T$40, 9, FALSE)</f>
        <v>atlanta-falcons</v>
      </c>
      <c r="AH1536" s="5">
        <f>IF(tbl_pbp[[#This Row],[AwayTeam]] &lt;&gt; "new-orleans-saints", tbl_pbp[[#This Row],[homeWinPercentage]], 1-tbl_pbp[[#This Row],[homeWinPercentage]])</f>
        <v>1E-3</v>
      </c>
      <c r="AI1536" s="13">
        <f>tbl_pbp[[#This Row],[Kamara]]*tbl_pbp[[#This Row],[Impactful Play]]</f>
        <v>0</v>
      </c>
      <c r="AJ1536" s="13">
        <f>tbl_pbp[[#This Row],[Thomas]]*tbl_pbp[[#This Row],[Impactful Play]]</f>
        <v>0</v>
      </c>
      <c r="AK1536" s="13" t="str">
        <f>VLOOKUP(tbl_pbp[[#This Row],[Play Saints Win % Increase]], tbl_impact[],3,TRUE)</f>
        <v>Scented (0 to +5%)</v>
      </c>
    </row>
    <row r="1537" spans="1:37">
      <c r="A1537" s="1">
        <v>171</v>
      </c>
      <c r="B1537" s="5">
        <v>1E-3</v>
      </c>
      <c r="C1537" t="s">
        <v>12450</v>
      </c>
      <c r="D1537">
        <v>0</v>
      </c>
      <c r="E1537">
        <v>0</v>
      </c>
      <c r="F1537">
        <v>4</v>
      </c>
      <c r="G1537">
        <v>9</v>
      </c>
      <c r="H1537">
        <v>26</v>
      </c>
      <c r="I1537">
        <v>10</v>
      </c>
      <c r="J1537">
        <v>22</v>
      </c>
      <c r="K1537" t="s">
        <v>29</v>
      </c>
      <c r="L1537">
        <v>1</v>
      </c>
      <c r="M1537">
        <v>78</v>
      </c>
      <c r="N1537" t="s">
        <v>12451</v>
      </c>
      <c r="O1537" t="s">
        <v>6702</v>
      </c>
      <c r="P1537" t="s">
        <v>30</v>
      </c>
      <c r="Q1537" t="s">
        <v>31</v>
      </c>
      <c r="R1537" t="s">
        <v>32</v>
      </c>
      <c r="S1537" t="s">
        <v>33</v>
      </c>
      <c r="T1537" t="s">
        <v>1257</v>
      </c>
      <c r="U1537" t="s">
        <v>1258</v>
      </c>
      <c r="V1537" t="s">
        <v>12050</v>
      </c>
      <c r="X1537" t="str">
        <f>VLOOKUP(pbp!V4287, games!$B$2:$R$40, 3, FALSE)</f>
        <v>2020-11-15T21:25Z</v>
      </c>
      <c r="Y1537">
        <f>VLOOKUP(1*V1537,NFLGames!$H$11:$H$555,1,FALSE)</f>
        <v>401127948</v>
      </c>
      <c r="Z1537">
        <f>VLOOKUP($Y1537, NFLGames!$H$11:$K$555,2,FALSE)</f>
        <v>2019</v>
      </c>
      <c r="AA1537">
        <f>VLOOKUP($Y1537, NFLGames!$H$11:$K$555,3,FALSE)</f>
        <v>10</v>
      </c>
      <c r="AB1537" s="6">
        <f>IF(A1538=0, 0, AH1538-tbl_pbp[[#This Row],[Saints Win %]])</f>
        <v>0</v>
      </c>
      <c r="AE1537">
        <f>ABS(tbl_pbp[[#This Row],[play.homeScore]]-tbl_pbp[[#This Row],[play.awayScore]])</f>
        <v>17</v>
      </c>
      <c r="AF1537">
        <f>IF(tbl_pbp[[#This Row],[Play Saints Win % Increase]]&gt;=$AF$4,1,0)</f>
        <v>0</v>
      </c>
      <c r="AG1537" t="str">
        <f>VLOOKUP(tbl_pbp[[#This Row],[gameId]], games!$B$2:$T$40, 9, FALSE)</f>
        <v>atlanta-falcons</v>
      </c>
      <c r="AH1537" s="5">
        <f>IF(tbl_pbp[[#This Row],[AwayTeam]] &lt;&gt; "new-orleans-saints", tbl_pbp[[#This Row],[homeWinPercentage]], 1-tbl_pbp[[#This Row],[homeWinPercentage]])</f>
        <v>1E-3</v>
      </c>
      <c r="AI1537" s="13">
        <f>tbl_pbp[[#This Row],[Kamara]]*tbl_pbp[[#This Row],[Impactful Play]]</f>
        <v>0</v>
      </c>
      <c r="AJ1537" s="13">
        <f>tbl_pbp[[#This Row],[Thomas]]*tbl_pbp[[#This Row],[Impactful Play]]</f>
        <v>0</v>
      </c>
      <c r="AK1537" s="13" t="str">
        <f>VLOOKUP(tbl_pbp[[#This Row],[Play Saints Win % Increase]], tbl_impact[],3,TRUE)</f>
        <v>Scented (0 to +5%)</v>
      </c>
    </row>
    <row r="1538" spans="1:37">
      <c r="A1538" s="1">
        <v>172</v>
      </c>
      <c r="B1538" s="5">
        <v>1E-3</v>
      </c>
      <c r="C1538" t="s">
        <v>12452</v>
      </c>
      <c r="D1538">
        <v>0</v>
      </c>
      <c r="E1538">
        <v>0</v>
      </c>
      <c r="F1538">
        <v>4</v>
      </c>
      <c r="G1538">
        <v>9</v>
      </c>
      <c r="H1538">
        <v>26</v>
      </c>
      <c r="I1538">
        <v>9</v>
      </c>
      <c r="J1538">
        <v>23</v>
      </c>
      <c r="K1538" t="s">
        <v>29</v>
      </c>
      <c r="L1538">
        <v>2</v>
      </c>
      <c r="M1538">
        <v>77</v>
      </c>
      <c r="N1538" t="s">
        <v>12453</v>
      </c>
      <c r="O1538" t="s">
        <v>6705</v>
      </c>
      <c r="P1538" t="s">
        <v>30</v>
      </c>
      <c r="Q1538" t="s">
        <v>31</v>
      </c>
      <c r="R1538" t="s">
        <v>32</v>
      </c>
      <c r="S1538" t="s">
        <v>210</v>
      </c>
      <c r="T1538" t="s">
        <v>217</v>
      </c>
      <c r="U1538" t="s">
        <v>2824</v>
      </c>
      <c r="V1538" t="s">
        <v>12050</v>
      </c>
      <c r="X1538" t="str">
        <f>VLOOKUP(pbp!V4288, games!$B$2:$R$40, 3, FALSE)</f>
        <v>2020-11-15T21:25Z</v>
      </c>
      <c r="Y1538">
        <f>VLOOKUP(1*V1538,NFLGames!$H$11:$H$555,1,FALSE)</f>
        <v>401127948</v>
      </c>
      <c r="Z1538">
        <f>VLOOKUP($Y1538, NFLGames!$H$11:$K$555,2,FALSE)</f>
        <v>2019</v>
      </c>
      <c r="AA1538">
        <f>VLOOKUP($Y1538, NFLGames!$H$11:$K$555,3,FALSE)</f>
        <v>10</v>
      </c>
      <c r="AB1538" s="6">
        <f>IF(A1539=0, 0, AH1539-tbl_pbp[[#This Row],[Saints Win %]])</f>
        <v>0</v>
      </c>
      <c r="AE1538">
        <f>ABS(tbl_pbp[[#This Row],[play.homeScore]]-tbl_pbp[[#This Row],[play.awayScore]])</f>
        <v>17</v>
      </c>
      <c r="AF1538">
        <f>IF(tbl_pbp[[#This Row],[Play Saints Win % Increase]]&gt;=$AF$4,1,0)</f>
        <v>0</v>
      </c>
      <c r="AG1538" t="str">
        <f>VLOOKUP(tbl_pbp[[#This Row],[gameId]], games!$B$2:$T$40, 9, FALSE)</f>
        <v>atlanta-falcons</v>
      </c>
      <c r="AH1538" s="5">
        <f>IF(tbl_pbp[[#This Row],[AwayTeam]] &lt;&gt; "new-orleans-saints", tbl_pbp[[#This Row],[homeWinPercentage]], 1-tbl_pbp[[#This Row],[homeWinPercentage]])</f>
        <v>1E-3</v>
      </c>
      <c r="AI1538" s="13">
        <f>tbl_pbp[[#This Row],[Kamara]]*tbl_pbp[[#This Row],[Impactful Play]]</f>
        <v>0</v>
      </c>
      <c r="AJ1538" s="13">
        <f>tbl_pbp[[#This Row],[Thomas]]*tbl_pbp[[#This Row],[Impactful Play]]</f>
        <v>0</v>
      </c>
      <c r="AK1538" s="13" t="str">
        <f>VLOOKUP(tbl_pbp[[#This Row],[Play Saints Win % Increase]], tbl_impact[],3,TRUE)</f>
        <v>Scented (0 to +5%)</v>
      </c>
    </row>
    <row r="1539" spans="1:37">
      <c r="A1539" s="1">
        <v>173</v>
      </c>
      <c r="B1539" s="5">
        <v>1E-3</v>
      </c>
      <c r="C1539" t="s">
        <v>12454</v>
      </c>
      <c r="D1539">
        <v>0</v>
      </c>
      <c r="E1539">
        <v>0</v>
      </c>
      <c r="F1539">
        <v>4</v>
      </c>
      <c r="G1539">
        <v>9</v>
      </c>
      <c r="H1539">
        <v>26</v>
      </c>
      <c r="I1539">
        <v>4</v>
      </c>
      <c r="J1539">
        <v>28</v>
      </c>
      <c r="K1539" t="s">
        <v>29</v>
      </c>
      <c r="L1539">
        <v>3</v>
      </c>
      <c r="M1539">
        <v>72</v>
      </c>
      <c r="N1539" t="s">
        <v>12455</v>
      </c>
      <c r="O1539" t="s">
        <v>1715</v>
      </c>
      <c r="P1539" t="s">
        <v>30</v>
      </c>
      <c r="Q1539" t="s">
        <v>31</v>
      </c>
      <c r="R1539" t="s">
        <v>32</v>
      </c>
      <c r="S1539" t="s">
        <v>63</v>
      </c>
      <c r="T1539" t="s">
        <v>1005</v>
      </c>
      <c r="U1539" t="s">
        <v>9739</v>
      </c>
      <c r="V1539" t="s">
        <v>12050</v>
      </c>
      <c r="X1539" t="str">
        <f>VLOOKUP(pbp!V4289, games!$B$2:$R$40, 3, FALSE)</f>
        <v>2020-11-15T21:25Z</v>
      </c>
      <c r="Y1539">
        <f>VLOOKUP(1*V1539,NFLGames!$H$11:$H$555,1,FALSE)</f>
        <v>401127948</v>
      </c>
      <c r="Z1539">
        <f>VLOOKUP($Y1539, NFLGames!$H$11:$K$555,2,FALSE)</f>
        <v>2019</v>
      </c>
      <c r="AA1539">
        <f>VLOOKUP($Y1539, NFLGames!$H$11:$K$555,3,FALSE)</f>
        <v>10</v>
      </c>
      <c r="AB1539" s="6">
        <f>IF(A1540=0, 0, AH1540-tbl_pbp[[#This Row],[Saints Win %]])</f>
        <v>0</v>
      </c>
      <c r="AD1539">
        <v>1</v>
      </c>
      <c r="AE1539">
        <f>ABS(tbl_pbp[[#This Row],[play.homeScore]]-tbl_pbp[[#This Row],[play.awayScore]])</f>
        <v>17</v>
      </c>
      <c r="AF1539">
        <f>IF(tbl_pbp[[#This Row],[Play Saints Win % Increase]]&gt;=$AF$4,1,0)</f>
        <v>0</v>
      </c>
      <c r="AG1539" t="str">
        <f>VLOOKUP(tbl_pbp[[#This Row],[gameId]], games!$B$2:$T$40, 9, FALSE)</f>
        <v>atlanta-falcons</v>
      </c>
      <c r="AH1539" s="5">
        <f>IF(tbl_pbp[[#This Row],[AwayTeam]] &lt;&gt; "new-orleans-saints", tbl_pbp[[#This Row],[homeWinPercentage]], 1-tbl_pbp[[#This Row],[homeWinPercentage]])</f>
        <v>1E-3</v>
      </c>
      <c r="AI1539" s="13">
        <f>tbl_pbp[[#This Row],[Kamara]]*tbl_pbp[[#This Row],[Impactful Play]]</f>
        <v>0</v>
      </c>
      <c r="AJ1539" s="13">
        <f>tbl_pbp[[#This Row],[Thomas]]*tbl_pbp[[#This Row],[Impactful Play]]</f>
        <v>0</v>
      </c>
      <c r="AK1539" s="13" t="str">
        <f>VLOOKUP(tbl_pbp[[#This Row],[Play Saints Win % Increase]], tbl_impact[],3,TRUE)</f>
        <v>Scented (0 to +5%)</v>
      </c>
    </row>
    <row r="1540" spans="1:37">
      <c r="A1540" s="1">
        <v>174</v>
      </c>
      <c r="B1540" s="5">
        <v>1E-3</v>
      </c>
      <c r="C1540" t="s">
        <v>12456</v>
      </c>
      <c r="D1540">
        <v>0</v>
      </c>
      <c r="E1540">
        <v>0</v>
      </c>
      <c r="F1540">
        <v>4</v>
      </c>
      <c r="G1540">
        <v>9</v>
      </c>
      <c r="H1540">
        <v>26</v>
      </c>
      <c r="I1540">
        <v>10</v>
      </c>
      <c r="J1540">
        <v>33</v>
      </c>
      <c r="K1540" t="s">
        <v>29</v>
      </c>
      <c r="L1540">
        <v>1</v>
      </c>
      <c r="M1540">
        <v>67</v>
      </c>
      <c r="N1540" t="s">
        <v>229</v>
      </c>
      <c r="O1540" t="s">
        <v>230</v>
      </c>
      <c r="P1540" t="s">
        <v>231</v>
      </c>
      <c r="Q1540" t="s">
        <v>232</v>
      </c>
      <c r="R1540" t="s">
        <v>233</v>
      </c>
      <c r="V1540" t="s">
        <v>12050</v>
      </c>
      <c r="X1540" t="str">
        <f>VLOOKUP(pbp!V4290, games!$B$2:$R$40, 3, FALSE)</f>
        <v>2020-11-15T21:25Z</v>
      </c>
      <c r="Y1540">
        <f>VLOOKUP(1*V1540,NFLGames!$H$11:$H$555,1,FALSE)</f>
        <v>401127948</v>
      </c>
      <c r="Z1540">
        <f>VLOOKUP($Y1540, NFLGames!$H$11:$K$555,2,FALSE)</f>
        <v>2019</v>
      </c>
      <c r="AA1540">
        <f>VLOOKUP($Y1540, NFLGames!$H$11:$K$555,3,FALSE)</f>
        <v>10</v>
      </c>
      <c r="AB1540" s="6">
        <f>IF(A1541=0, 0, AH1541-tbl_pbp[[#This Row],[Saints Win %]])</f>
        <v>0</v>
      </c>
      <c r="AE1540">
        <f>ABS(tbl_pbp[[#This Row],[play.homeScore]]-tbl_pbp[[#This Row],[play.awayScore]])</f>
        <v>17</v>
      </c>
      <c r="AF1540">
        <f>IF(tbl_pbp[[#This Row],[Play Saints Win % Increase]]&gt;=$AF$4,1,0)</f>
        <v>0</v>
      </c>
      <c r="AG1540" t="str">
        <f>VLOOKUP(tbl_pbp[[#This Row],[gameId]], games!$B$2:$T$40, 9, FALSE)</f>
        <v>atlanta-falcons</v>
      </c>
      <c r="AH1540" s="5">
        <f>IF(tbl_pbp[[#This Row],[AwayTeam]] &lt;&gt; "new-orleans-saints", tbl_pbp[[#This Row],[homeWinPercentage]], 1-tbl_pbp[[#This Row],[homeWinPercentage]])</f>
        <v>1E-3</v>
      </c>
      <c r="AI1540" s="13">
        <f>tbl_pbp[[#This Row],[Kamara]]*tbl_pbp[[#This Row],[Impactful Play]]</f>
        <v>0</v>
      </c>
      <c r="AJ1540" s="13">
        <f>tbl_pbp[[#This Row],[Thomas]]*tbl_pbp[[#This Row],[Impactful Play]]</f>
        <v>0</v>
      </c>
      <c r="AK1540" s="13" t="str">
        <f>VLOOKUP(tbl_pbp[[#This Row],[Play Saints Win % Increase]], tbl_impact[],3,TRUE)</f>
        <v>Scented (0 to +5%)</v>
      </c>
    </row>
    <row r="1541" spans="1:37">
      <c r="A1541" s="1">
        <v>175</v>
      </c>
      <c r="B1541" s="5">
        <v>1E-3</v>
      </c>
      <c r="C1541" t="s">
        <v>12457</v>
      </c>
      <c r="D1541">
        <v>0</v>
      </c>
      <c r="E1541">
        <v>0</v>
      </c>
      <c r="F1541">
        <v>4</v>
      </c>
      <c r="G1541">
        <v>9</v>
      </c>
      <c r="H1541">
        <v>26</v>
      </c>
      <c r="I1541">
        <v>10</v>
      </c>
      <c r="J1541">
        <v>33</v>
      </c>
      <c r="K1541" t="s">
        <v>29</v>
      </c>
      <c r="L1541">
        <v>1</v>
      </c>
      <c r="M1541">
        <v>67</v>
      </c>
      <c r="N1541" t="s">
        <v>12458</v>
      </c>
      <c r="O1541" t="s">
        <v>230</v>
      </c>
      <c r="P1541" t="s">
        <v>30</v>
      </c>
      <c r="Q1541" t="s">
        <v>31</v>
      </c>
      <c r="R1541" t="s">
        <v>32</v>
      </c>
      <c r="S1541" t="s">
        <v>33</v>
      </c>
      <c r="T1541" t="s">
        <v>438</v>
      </c>
      <c r="U1541" t="s">
        <v>1358</v>
      </c>
      <c r="V1541" t="s">
        <v>12050</v>
      </c>
      <c r="X1541" t="str">
        <f>VLOOKUP(pbp!V4291, games!$B$2:$R$40, 3, FALSE)</f>
        <v>2020-11-15T21:25Z</v>
      </c>
      <c r="Y1541">
        <f>VLOOKUP(1*V1541,NFLGames!$H$11:$H$555,1,FALSE)</f>
        <v>401127948</v>
      </c>
      <c r="Z1541">
        <f>VLOOKUP($Y1541, NFLGames!$H$11:$K$555,2,FALSE)</f>
        <v>2019</v>
      </c>
      <c r="AA1541">
        <f>VLOOKUP($Y1541, NFLGames!$H$11:$K$555,3,FALSE)</f>
        <v>10</v>
      </c>
      <c r="AB1541" s="6">
        <f>IF(A1542=0, 0, AH1542-tbl_pbp[[#This Row],[Saints Win %]])</f>
        <v>0</v>
      </c>
      <c r="AD1541">
        <v>1</v>
      </c>
      <c r="AE1541">
        <f>ABS(tbl_pbp[[#This Row],[play.homeScore]]-tbl_pbp[[#This Row],[play.awayScore]])</f>
        <v>17</v>
      </c>
      <c r="AF1541">
        <f>IF(tbl_pbp[[#This Row],[Play Saints Win % Increase]]&gt;=$AF$4,1,0)</f>
        <v>0</v>
      </c>
      <c r="AG1541" t="str">
        <f>VLOOKUP(tbl_pbp[[#This Row],[gameId]], games!$B$2:$T$40, 9, FALSE)</f>
        <v>atlanta-falcons</v>
      </c>
      <c r="AH1541" s="5">
        <f>IF(tbl_pbp[[#This Row],[AwayTeam]] &lt;&gt; "new-orleans-saints", tbl_pbp[[#This Row],[homeWinPercentage]], 1-tbl_pbp[[#This Row],[homeWinPercentage]])</f>
        <v>1E-3</v>
      </c>
      <c r="AI1541" s="13">
        <f>tbl_pbp[[#This Row],[Kamara]]*tbl_pbp[[#This Row],[Impactful Play]]</f>
        <v>0</v>
      </c>
      <c r="AJ1541" s="13">
        <f>tbl_pbp[[#This Row],[Thomas]]*tbl_pbp[[#This Row],[Impactful Play]]</f>
        <v>0</v>
      </c>
      <c r="AK1541" s="13" t="str">
        <f>VLOOKUP(tbl_pbp[[#This Row],[Play Saints Win % Increase]], tbl_impact[],3,TRUE)</f>
        <v>Scented (0 to +5%)</v>
      </c>
    </row>
    <row r="1542" spans="1:37">
      <c r="A1542" s="1">
        <v>176</v>
      </c>
      <c r="B1542" s="5">
        <v>1E-3</v>
      </c>
      <c r="C1542" t="s">
        <v>12459</v>
      </c>
      <c r="D1542">
        <v>0</v>
      </c>
      <c r="E1542">
        <v>0</v>
      </c>
      <c r="F1542">
        <v>4</v>
      </c>
      <c r="G1542">
        <v>9</v>
      </c>
      <c r="H1542">
        <v>26</v>
      </c>
      <c r="I1542">
        <v>10</v>
      </c>
      <c r="J1542">
        <v>51</v>
      </c>
      <c r="K1542" t="s">
        <v>29</v>
      </c>
      <c r="L1542">
        <v>1</v>
      </c>
      <c r="M1542">
        <v>49</v>
      </c>
      <c r="N1542" t="s">
        <v>12460</v>
      </c>
      <c r="O1542" t="s">
        <v>131</v>
      </c>
      <c r="P1542" t="s">
        <v>30</v>
      </c>
      <c r="Q1542" t="s">
        <v>31</v>
      </c>
      <c r="R1542" t="s">
        <v>32</v>
      </c>
      <c r="S1542" t="s">
        <v>33</v>
      </c>
      <c r="T1542" t="s">
        <v>5675</v>
      </c>
      <c r="U1542" t="s">
        <v>5676</v>
      </c>
      <c r="V1542" t="s">
        <v>12050</v>
      </c>
      <c r="X1542" t="str">
        <f>VLOOKUP(pbp!V4292, games!$B$2:$R$40, 3, FALSE)</f>
        <v>2020-11-15T21:25Z</v>
      </c>
      <c r="Y1542">
        <f>VLOOKUP(1*V1542,NFLGames!$H$11:$H$555,1,FALSE)</f>
        <v>401127948</v>
      </c>
      <c r="Z1542">
        <f>VLOOKUP($Y1542, NFLGames!$H$11:$K$555,2,FALSE)</f>
        <v>2019</v>
      </c>
      <c r="AA1542">
        <f>VLOOKUP($Y1542, NFLGames!$H$11:$K$555,3,FALSE)</f>
        <v>10</v>
      </c>
      <c r="AB1542" s="6">
        <f>IF(A1543=0, 0, AH1543-tbl_pbp[[#This Row],[Saints Win %]])</f>
        <v>0</v>
      </c>
      <c r="AE1542">
        <f>ABS(tbl_pbp[[#This Row],[play.homeScore]]-tbl_pbp[[#This Row],[play.awayScore]])</f>
        <v>17</v>
      </c>
      <c r="AF1542">
        <f>IF(tbl_pbp[[#This Row],[Play Saints Win % Increase]]&gt;=$AF$4,1,0)</f>
        <v>0</v>
      </c>
      <c r="AG1542" t="str">
        <f>VLOOKUP(tbl_pbp[[#This Row],[gameId]], games!$B$2:$T$40, 9, FALSE)</f>
        <v>atlanta-falcons</v>
      </c>
      <c r="AH1542" s="5">
        <f>IF(tbl_pbp[[#This Row],[AwayTeam]] &lt;&gt; "new-orleans-saints", tbl_pbp[[#This Row],[homeWinPercentage]], 1-tbl_pbp[[#This Row],[homeWinPercentage]])</f>
        <v>1E-3</v>
      </c>
      <c r="AI1542" s="13">
        <f>tbl_pbp[[#This Row],[Kamara]]*tbl_pbp[[#This Row],[Impactful Play]]</f>
        <v>0</v>
      </c>
      <c r="AJ1542" s="13">
        <f>tbl_pbp[[#This Row],[Thomas]]*tbl_pbp[[#This Row],[Impactful Play]]</f>
        <v>0</v>
      </c>
      <c r="AK1542" s="13" t="str">
        <f>VLOOKUP(tbl_pbp[[#This Row],[Play Saints Win % Increase]], tbl_impact[],3,TRUE)</f>
        <v>Scented (0 to +5%)</v>
      </c>
    </row>
    <row r="1543" spans="1:37">
      <c r="A1543" s="1">
        <v>177</v>
      </c>
      <c r="B1543" s="5">
        <v>1E-3</v>
      </c>
      <c r="C1543" t="s">
        <v>12461</v>
      </c>
      <c r="D1543">
        <v>0</v>
      </c>
      <c r="E1543">
        <v>0</v>
      </c>
      <c r="F1543">
        <v>4</v>
      </c>
      <c r="G1543">
        <v>9</v>
      </c>
      <c r="H1543">
        <v>26</v>
      </c>
      <c r="I1543">
        <v>4</v>
      </c>
      <c r="J1543">
        <v>57</v>
      </c>
      <c r="K1543" t="s">
        <v>29</v>
      </c>
      <c r="L1543">
        <v>2</v>
      </c>
      <c r="M1543">
        <v>43</v>
      </c>
      <c r="N1543" t="s">
        <v>12462</v>
      </c>
      <c r="O1543" t="s">
        <v>11373</v>
      </c>
      <c r="P1543" t="s">
        <v>30</v>
      </c>
      <c r="Q1543" t="s">
        <v>31</v>
      </c>
      <c r="R1543" t="s">
        <v>32</v>
      </c>
      <c r="S1543" t="s">
        <v>135</v>
      </c>
      <c r="T1543" t="s">
        <v>5351</v>
      </c>
      <c r="U1543" t="s">
        <v>6212</v>
      </c>
      <c r="V1543" t="s">
        <v>12050</v>
      </c>
      <c r="X1543" t="str">
        <f>VLOOKUP(pbp!V4293, games!$B$2:$R$40, 3, FALSE)</f>
        <v>2020-11-15T21:25Z</v>
      </c>
      <c r="Y1543">
        <f>VLOOKUP(1*V1543,NFLGames!$H$11:$H$555,1,FALSE)</f>
        <v>401127948</v>
      </c>
      <c r="Z1543">
        <f>VLOOKUP($Y1543, NFLGames!$H$11:$K$555,2,FALSE)</f>
        <v>2019</v>
      </c>
      <c r="AA1543">
        <f>VLOOKUP($Y1543, NFLGames!$H$11:$K$555,3,FALSE)</f>
        <v>10</v>
      </c>
      <c r="AB1543" s="6">
        <f>IF(A1544=0, 0, AH1544-tbl_pbp[[#This Row],[Saints Win %]])</f>
        <v>0</v>
      </c>
      <c r="AE1543">
        <f>ABS(tbl_pbp[[#This Row],[play.homeScore]]-tbl_pbp[[#This Row],[play.awayScore]])</f>
        <v>17</v>
      </c>
      <c r="AF1543">
        <f>IF(tbl_pbp[[#This Row],[Play Saints Win % Increase]]&gt;=$AF$4,1,0)</f>
        <v>0</v>
      </c>
      <c r="AG1543" t="str">
        <f>VLOOKUP(tbl_pbp[[#This Row],[gameId]], games!$B$2:$T$40, 9, FALSE)</f>
        <v>atlanta-falcons</v>
      </c>
      <c r="AH1543" s="5">
        <f>IF(tbl_pbp[[#This Row],[AwayTeam]] &lt;&gt; "new-orleans-saints", tbl_pbp[[#This Row],[homeWinPercentage]], 1-tbl_pbp[[#This Row],[homeWinPercentage]])</f>
        <v>1E-3</v>
      </c>
      <c r="AI1543" s="13">
        <f>tbl_pbp[[#This Row],[Kamara]]*tbl_pbp[[#This Row],[Impactful Play]]</f>
        <v>0</v>
      </c>
      <c r="AJ1543" s="13">
        <f>tbl_pbp[[#This Row],[Thomas]]*tbl_pbp[[#This Row],[Impactful Play]]</f>
        <v>0</v>
      </c>
      <c r="AK1543" s="13" t="str">
        <f>VLOOKUP(tbl_pbp[[#This Row],[Play Saints Win % Increase]], tbl_impact[],3,TRUE)</f>
        <v>Scented (0 to +5%)</v>
      </c>
    </row>
    <row r="1544" spans="1:37">
      <c r="A1544" s="1">
        <v>178</v>
      </c>
      <c r="B1544" s="5">
        <v>1E-3</v>
      </c>
      <c r="C1544" t="s">
        <v>12463</v>
      </c>
      <c r="D1544">
        <v>0</v>
      </c>
      <c r="E1544">
        <v>0</v>
      </c>
      <c r="F1544">
        <v>4</v>
      </c>
      <c r="G1544">
        <v>9</v>
      </c>
      <c r="H1544">
        <v>26</v>
      </c>
      <c r="I1544">
        <v>10</v>
      </c>
      <c r="J1544">
        <v>72</v>
      </c>
      <c r="K1544" t="s">
        <v>29</v>
      </c>
      <c r="L1544">
        <v>1</v>
      </c>
      <c r="M1544">
        <v>28</v>
      </c>
      <c r="N1544" t="s">
        <v>12464</v>
      </c>
      <c r="O1544" t="s">
        <v>3524</v>
      </c>
      <c r="P1544" t="s">
        <v>30</v>
      </c>
      <c r="Q1544" t="s">
        <v>31</v>
      </c>
      <c r="R1544" t="s">
        <v>32</v>
      </c>
      <c r="S1544" t="s">
        <v>33</v>
      </c>
      <c r="T1544" t="s">
        <v>5217</v>
      </c>
      <c r="U1544" t="s">
        <v>12208</v>
      </c>
      <c r="V1544" t="s">
        <v>12050</v>
      </c>
      <c r="X1544" t="str">
        <f>VLOOKUP(pbp!V4294, games!$B$2:$R$40, 3, FALSE)</f>
        <v>2020-11-15T21:25Z</v>
      </c>
      <c r="Y1544">
        <f>VLOOKUP(1*V1544,NFLGames!$H$11:$H$555,1,FALSE)</f>
        <v>401127948</v>
      </c>
      <c r="Z1544">
        <f>VLOOKUP($Y1544, NFLGames!$H$11:$K$555,2,FALSE)</f>
        <v>2019</v>
      </c>
      <c r="AA1544">
        <f>VLOOKUP($Y1544, NFLGames!$H$11:$K$555,3,FALSE)</f>
        <v>10</v>
      </c>
      <c r="AB1544" s="6">
        <f>IF(A1545=0, 0, AH1545-tbl_pbp[[#This Row],[Saints Win %]])</f>
        <v>0</v>
      </c>
      <c r="AE1544">
        <f>ABS(tbl_pbp[[#This Row],[play.homeScore]]-tbl_pbp[[#This Row],[play.awayScore]])</f>
        <v>17</v>
      </c>
      <c r="AF1544">
        <f>IF(tbl_pbp[[#This Row],[Play Saints Win % Increase]]&gt;=$AF$4,1,0)</f>
        <v>0</v>
      </c>
      <c r="AG1544" t="str">
        <f>VLOOKUP(tbl_pbp[[#This Row],[gameId]], games!$B$2:$T$40, 9, FALSE)</f>
        <v>atlanta-falcons</v>
      </c>
      <c r="AH1544" s="5">
        <f>IF(tbl_pbp[[#This Row],[AwayTeam]] &lt;&gt; "new-orleans-saints", tbl_pbp[[#This Row],[homeWinPercentage]], 1-tbl_pbp[[#This Row],[homeWinPercentage]])</f>
        <v>1E-3</v>
      </c>
      <c r="AI1544" s="13">
        <f>tbl_pbp[[#This Row],[Kamara]]*tbl_pbp[[#This Row],[Impactful Play]]</f>
        <v>0</v>
      </c>
      <c r="AJ1544" s="13">
        <f>tbl_pbp[[#This Row],[Thomas]]*tbl_pbp[[#This Row],[Impactful Play]]</f>
        <v>0</v>
      </c>
      <c r="AK1544" s="13" t="str">
        <f>VLOOKUP(tbl_pbp[[#This Row],[Play Saints Win % Increase]], tbl_impact[],3,TRUE)</f>
        <v>Scented (0 to +5%)</v>
      </c>
    </row>
    <row r="1545" spans="1:37">
      <c r="A1545" s="1">
        <v>179</v>
      </c>
      <c r="B1545" s="5">
        <v>1E-3</v>
      </c>
      <c r="C1545" t="s">
        <v>12465</v>
      </c>
      <c r="D1545">
        <v>0</v>
      </c>
      <c r="E1545">
        <v>0</v>
      </c>
      <c r="F1545">
        <v>4</v>
      </c>
      <c r="G1545">
        <v>9</v>
      </c>
      <c r="H1545">
        <v>26</v>
      </c>
      <c r="I1545">
        <v>4</v>
      </c>
      <c r="J1545">
        <v>78</v>
      </c>
      <c r="K1545" t="s">
        <v>29</v>
      </c>
      <c r="L1545">
        <v>2</v>
      </c>
      <c r="M1545">
        <v>22</v>
      </c>
      <c r="N1545" t="s">
        <v>12466</v>
      </c>
      <c r="O1545" t="s">
        <v>360</v>
      </c>
      <c r="P1545" t="s">
        <v>30</v>
      </c>
      <c r="Q1545" t="s">
        <v>31</v>
      </c>
      <c r="R1545" t="s">
        <v>32</v>
      </c>
      <c r="S1545" t="s">
        <v>135</v>
      </c>
      <c r="T1545" t="s">
        <v>5528</v>
      </c>
      <c r="U1545" t="s">
        <v>12467</v>
      </c>
      <c r="V1545" t="s">
        <v>12050</v>
      </c>
      <c r="X1545" t="str">
        <f>VLOOKUP(pbp!V4295, games!$B$2:$R$40, 3, FALSE)</f>
        <v>2020-11-15T21:25Z</v>
      </c>
      <c r="Y1545">
        <f>VLOOKUP(1*V1545,NFLGames!$H$11:$H$555,1,FALSE)</f>
        <v>401127948</v>
      </c>
      <c r="Z1545">
        <f>VLOOKUP($Y1545, NFLGames!$H$11:$K$555,2,FALSE)</f>
        <v>2019</v>
      </c>
      <c r="AA1545">
        <f>VLOOKUP($Y1545, NFLGames!$H$11:$K$555,3,FALSE)</f>
        <v>10</v>
      </c>
      <c r="AB1545" s="6">
        <f>IF(A1546=0, 0, AH1546-tbl_pbp[[#This Row],[Saints Win %]])</f>
        <v>0</v>
      </c>
      <c r="AD1545">
        <v>1</v>
      </c>
      <c r="AE1545">
        <f>ABS(tbl_pbp[[#This Row],[play.homeScore]]-tbl_pbp[[#This Row],[play.awayScore]])</f>
        <v>17</v>
      </c>
      <c r="AF1545">
        <f>IF(tbl_pbp[[#This Row],[Play Saints Win % Increase]]&gt;=$AF$4,1,0)</f>
        <v>0</v>
      </c>
      <c r="AG1545" t="str">
        <f>VLOOKUP(tbl_pbp[[#This Row],[gameId]], games!$B$2:$T$40, 9, FALSE)</f>
        <v>atlanta-falcons</v>
      </c>
      <c r="AH1545" s="5">
        <f>IF(tbl_pbp[[#This Row],[AwayTeam]] &lt;&gt; "new-orleans-saints", tbl_pbp[[#This Row],[homeWinPercentage]], 1-tbl_pbp[[#This Row],[homeWinPercentage]])</f>
        <v>1E-3</v>
      </c>
      <c r="AI1545" s="13">
        <f>tbl_pbp[[#This Row],[Kamara]]*tbl_pbp[[#This Row],[Impactful Play]]</f>
        <v>0</v>
      </c>
      <c r="AJ1545" s="13">
        <f>tbl_pbp[[#This Row],[Thomas]]*tbl_pbp[[#This Row],[Impactful Play]]</f>
        <v>0</v>
      </c>
      <c r="AK1545" s="13" t="str">
        <f>VLOOKUP(tbl_pbp[[#This Row],[Play Saints Win % Increase]], tbl_impact[],3,TRUE)</f>
        <v>Scented (0 to +5%)</v>
      </c>
    </row>
    <row r="1546" spans="1:37">
      <c r="A1546" s="1">
        <v>180</v>
      </c>
      <c r="B1546" s="5">
        <v>1E-3</v>
      </c>
      <c r="C1546" t="s">
        <v>12468</v>
      </c>
      <c r="D1546">
        <v>0</v>
      </c>
      <c r="E1546">
        <v>0</v>
      </c>
      <c r="F1546">
        <v>4</v>
      </c>
      <c r="G1546">
        <v>9</v>
      </c>
      <c r="H1546">
        <v>26</v>
      </c>
      <c r="I1546">
        <v>9</v>
      </c>
      <c r="J1546">
        <v>91</v>
      </c>
      <c r="K1546" t="s">
        <v>29</v>
      </c>
      <c r="L1546">
        <v>1</v>
      </c>
      <c r="M1546">
        <v>99</v>
      </c>
      <c r="N1546" t="s">
        <v>12469</v>
      </c>
      <c r="O1546" t="s">
        <v>360</v>
      </c>
      <c r="P1546" t="s">
        <v>22</v>
      </c>
      <c r="Q1546" t="s">
        <v>37</v>
      </c>
      <c r="S1546" t="s">
        <v>12470</v>
      </c>
      <c r="T1546" t="s">
        <v>5443</v>
      </c>
      <c r="U1546" t="s">
        <v>12471</v>
      </c>
      <c r="V1546" t="s">
        <v>12050</v>
      </c>
      <c r="X1546" t="str">
        <f>VLOOKUP(pbp!V4296, games!$B$2:$R$40, 3, FALSE)</f>
        <v>2020-11-15T21:25Z</v>
      </c>
      <c r="Y1546">
        <f>VLOOKUP(1*V1546,NFLGames!$H$11:$H$555,1,FALSE)</f>
        <v>401127948</v>
      </c>
      <c r="Z1546">
        <f>VLOOKUP($Y1546, NFLGames!$H$11:$K$555,2,FALSE)</f>
        <v>2019</v>
      </c>
      <c r="AA1546">
        <f>VLOOKUP($Y1546, NFLGames!$H$11:$K$555,3,FALSE)</f>
        <v>10</v>
      </c>
      <c r="AB1546" s="6">
        <f>IF(A1547=0, 0, AH1547-tbl_pbp[[#This Row],[Saints Win %]])</f>
        <v>0</v>
      </c>
      <c r="AE1546">
        <f>ABS(tbl_pbp[[#This Row],[play.homeScore]]-tbl_pbp[[#This Row],[play.awayScore]])</f>
        <v>17</v>
      </c>
      <c r="AF1546">
        <f>IF(tbl_pbp[[#This Row],[Play Saints Win % Increase]]&gt;=$AF$4,1,0)</f>
        <v>0</v>
      </c>
      <c r="AG1546" t="str">
        <f>VLOOKUP(tbl_pbp[[#This Row],[gameId]], games!$B$2:$T$40, 9, FALSE)</f>
        <v>atlanta-falcons</v>
      </c>
      <c r="AH1546" s="5">
        <f>IF(tbl_pbp[[#This Row],[AwayTeam]] &lt;&gt; "new-orleans-saints", tbl_pbp[[#This Row],[homeWinPercentage]], 1-tbl_pbp[[#This Row],[homeWinPercentage]])</f>
        <v>1E-3</v>
      </c>
      <c r="AI1546" s="13">
        <f>tbl_pbp[[#This Row],[Kamara]]*tbl_pbp[[#This Row],[Impactful Play]]</f>
        <v>0</v>
      </c>
      <c r="AJ1546" s="13">
        <f>tbl_pbp[[#This Row],[Thomas]]*tbl_pbp[[#This Row],[Impactful Play]]</f>
        <v>0</v>
      </c>
      <c r="AK1546" s="13" t="str">
        <f>VLOOKUP(tbl_pbp[[#This Row],[Play Saints Win % Increase]], tbl_impact[],3,TRUE)</f>
        <v>Scented (0 to +5%)</v>
      </c>
    </row>
    <row r="1547" spans="1:37">
      <c r="A1547" s="1">
        <v>181</v>
      </c>
      <c r="B1547" s="5">
        <v>1E-3</v>
      </c>
      <c r="C1547" t="s">
        <v>12472</v>
      </c>
      <c r="D1547">
        <v>0</v>
      </c>
      <c r="E1547">
        <v>0</v>
      </c>
      <c r="F1547">
        <v>4</v>
      </c>
      <c r="G1547">
        <v>9</v>
      </c>
      <c r="H1547">
        <v>26</v>
      </c>
      <c r="I1547">
        <v>9</v>
      </c>
      <c r="J1547">
        <v>91</v>
      </c>
      <c r="K1547" t="s">
        <v>29</v>
      </c>
      <c r="L1547">
        <v>2</v>
      </c>
      <c r="M1547">
        <v>9</v>
      </c>
      <c r="N1547" t="s">
        <v>12473</v>
      </c>
      <c r="O1547" t="s">
        <v>3266</v>
      </c>
      <c r="P1547" t="s">
        <v>22</v>
      </c>
      <c r="Q1547" t="s">
        <v>37</v>
      </c>
      <c r="S1547" t="s">
        <v>286</v>
      </c>
      <c r="T1547" t="s">
        <v>5443</v>
      </c>
      <c r="U1547" t="s">
        <v>12474</v>
      </c>
      <c r="V1547" t="s">
        <v>12050</v>
      </c>
      <c r="X1547" t="str">
        <f>VLOOKUP(pbp!V4297, games!$B$2:$R$40, 3, FALSE)</f>
        <v>2020-11-15T21:25Z</v>
      </c>
      <c r="Y1547">
        <f>VLOOKUP(1*V1547,NFLGames!$H$11:$H$555,1,FALSE)</f>
        <v>401127948</v>
      </c>
      <c r="Z1547">
        <f>VLOOKUP($Y1547, NFLGames!$H$11:$K$555,2,FALSE)</f>
        <v>2019</v>
      </c>
      <c r="AA1547">
        <f>VLOOKUP($Y1547, NFLGames!$H$11:$K$555,3,FALSE)</f>
        <v>10</v>
      </c>
      <c r="AB1547" s="6">
        <f>IF(A1548=0, 0, AH1548-tbl_pbp[[#This Row],[Saints Win %]])</f>
        <v>0</v>
      </c>
      <c r="AD1547">
        <v>1</v>
      </c>
      <c r="AE1547">
        <f>ABS(tbl_pbp[[#This Row],[play.homeScore]]-tbl_pbp[[#This Row],[play.awayScore]])</f>
        <v>17</v>
      </c>
      <c r="AF1547">
        <f>IF(tbl_pbp[[#This Row],[Play Saints Win % Increase]]&gt;=$AF$4,1,0)</f>
        <v>0</v>
      </c>
      <c r="AG1547" t="str">
        <f>VLOOKUP(tbl_pbp[[#This Row],[gameId]], games!$B$2:$T$40, 9, FALSE)</f>
        <v>atlanta-falcons</v>
      </c>
      <c r="AH1547" s="5">
        <f>IF(tbl_pbp[[#This Row],[AwayTeam]] &lt;&gt; "new-orleans-saints", tbl_pbp[[#This Row],[homeWinPercentage]], 1-tbl_pbp[[#This Row],[homeWinPercentage]])</f>
        <v>1E-3</v>
      </c>
      <c r="AI1547" s="13">
        <f>tbl_pbp[[#This Row],[Kamara]]*tbl_pbp[[#This Row],[Impactful Play]]</f>
        <v>0</v>
      </c>
      <c r="AJ1547" s="13">
        <f>tbl_pbp[[#This Row],[Thomas]]*tbl_pbp[[#This Row],[Impactful Play]]</f>
        <v>0</v>
      </c>
      <c r="AK1547" s="13" t="str">
        <f>VLOOKUP(tbl_pbp[[#This Row],[Play Saints Win % Increase]], tbl_impact[],3,TRUE)</f>
        <v>Scented (0 to +5%)</v>
      </c>
    </row>
    <row r="1548" spans="1:37">
      <c r="A1548" s="1">
        <v>182</v>
      </c>
      <c r="B1548" s="5">
        <v>1E-3</v>
      </c>
      <c r="C1548" t="s">
        <v>12475</v>
      </c>
      <c r="D1548">
        <v>0</v>
      </c>
      <c r="E1548">
        <v>0</v>
      </c>
      <c r="F1548">
        <v>4</v>
      </c>
      <c r="G1548">
        <v>9</v>
      </c>
      <c r="H1548">
        <v>26</v>
      </c>
      <c r="I1548">
        <v>9</v>
      </c>
      <c r="J1548">
        <v>91</v>
      </c>
      <c r="K1548" t="s">
        <v>29</v>
      </c>
      <c r="L1548">
        <v>3</v>
      </c>
      <c r="M1548">
        <v>9</v>
      </c>
      <c r="N1548" t="s">
        <v>12476</v>
      </c>
      <c r="O1548" t="s">
        <v>3271</v>
      </c>
      <c r="P1548" t="s">
        <v>22</v>
      </c>
      <c r="Q1548" t="s">
        <v>37</v>
      </c>
      <c r="S1548" t="s">
        <v>347</v>
      </c>
      <c r="T1548" t="s">
        <v>5443</v>
      </c>
      <c r="U1548" t="s">
        <v>12477</v>
      </c>
      <c r="V1548" t="s">
        <v>12050</v>
      </c>
      <c r="X1548" t="str">
        <f>VLOOKUP(pbp!V4298, games!$B$2:$R$40, 3, FALSE)</f>
        <v>2020-11-15T21:25Z</v>
      </c>
      <c r="Y1548">
        <f>VLOOKUP(1*V1548,NFLGames!$H$11:$H$555,1,FALSE)</f>
        <v>401127948</v>
      </c>
      <c r="Z1548">
        <f>VLOOKUP($Y1548, NFLGames!$H$11:$K$555,2,FALSE)</f>
        <v>2019</v>
      </c>
      <c r="AA1548">
        <f>VLOOKUP($Y1548, NFLGames!$H$11:$K$555,3,FALSE)</f>
        <v>10</v>
      </c>
      <c r="AB1548" s="6">
        <f>IF(A1549=0, 0, AH1549-tbl_pbp[[#This Row],[Saints Win %]])</f>
        <v>0</v>
      </c>
      <c r="AE1548">
        <f>ABS(tbl_pbp[[#This Row],[play.homeScore]]-tbl_pbp[[#This Row],[play.awayScore]])</f>
        <v>17</v>
      </c>
      <c r="AF1548">
        <f>IF(tbl_pbp[[#This Row],[Play Saints Win % Increase]]&gt;=$AF$4,1,0)</f>
        <v>0</v>
      </c>
      <c r="AG1548" t="str">
        <f>VLOOKUP(tbl_pbp[[#This Row],[gameId]], games!$B$2:$T$40, 9, FALSE)</f>
        <v>atlanta-falcons</v>
      </c>
      <c r="AH1548" s="5">
        <f>IF(tbl_pbp[[#This Row],[AwayTeam]] &lt;&gt; "new-orleans-saints", tbl_pbp[[#This Row],[homeWinPercentage]], 1-tbl_pbp[[#This Row],[homeWinPercentage]])</f>
        <v>1E-3</v>
      </c>
      <c r="AI1548" s="13">
        <f>tbl_pbp[[#This Row],[Kamara]]*tbl_pbp[[#This Row],[Impactful Play]]</f>
        <v>0</v>
      </c>
      <c r="AJ1548" s="13">
        <f>tbl_pbp[[#This Row],[Thomas]]*tbl_pbp[[#This Row],[Impactful Play]]</f>
        <v>0</v>
      </c>
      <c r="AK1548" s="13" t="str">
        <f>VLOOKUP(tbl_pbp[[#This Row],[Play Saints Win % Increase]], tbl_impact[],3,TRUE)</f>
        <v>Scented (0 to +5%)</v>
      </c>
    </row>
    <row r="1549" spans="1:37">
      <c r="A1549" s="1">
        <v>183</v>
      </c>
      <c r="B1549" s="5">
        <v>1E-3</v>
      </c>
      <c r="C1549" t="s">
        <v>12478</v>
      </c>
      <c r="D1549">
        <v>0</v>
      </c>
      <c r="E1549">
        <v>0</v>
      </c>
      <c r="F1549">
        <v>4</v>
      </c>
      <c r="G1549">
        <v>9</v>
      </c>
      <c r="H1549">
        <v>26</v>
      </c>
      <c r="I1549">
        <v>9</v>
      </c>
      <c r="J1549">
        <v>91</v>
      </c>
      <c r="K1549" t="s">
        <v>29</v>
      </c>
      <c r="L1549">
        <v>4</v>
      </c>
      <c r="M1549">
        <v>9</v>
      </c>
      <c r="N1549" t="s">
        <v>12479</v>
      </c>
      <c r="O1549" t="s">
        <v>3544</v>
      </c>
      <c r="P1549" t="s">
        <v>94</v>
      </c>
      <c r="Q1549" t="s">
        <v>95</v>
      </c>
      <c r="R1549" t="s">
        <v>96</v>
      </c>
      <c r="S1549" t="s">
        <v>349</v>
      </c>
      <c r="T1549" t="s">
        <v>5443</v>
      </c>
      <c r="U1549" t="s">
        <v>12480</v>
      </c>
      <c r="V1549" t="s">
        <v>12050</v>
      </c>
      <c r="X1549" t="str">
        <f>VLOOKUP(pbp!V4299, games!$B$2:$R$40, 3, FALSE)</f>
        <v>2020-11-15T21:25Z</v>
      </c>
      <c r="Y1549">
        <f>VLOOKUP(1*V1549,NFLGames!$H$11:$H$555,1,FALSE)</f>
        <v>401127948</v>
      </c>
      <c r="Z1549">
        <f>VLOOKUP($Y1549, NFLGames!$H$11:$K$555,2,FALSE)</f>
        <v>2019</v>
      </c>
      <c r="AA1549">
        <f>VLOOKUP($Y1549, NFLGames!$H$11:$K$555,3,FALSE)</f>
        <v>10</v>
      </c>
      <c r="AB1549" s="6">
        <f>IF(A1550=0, 0, AH1550-tbl_pbp[[#This Row],[Saints Win %]])</f>
        <v>0</v>
      </c>
      <c r="AE1549">
        <f>ABS(tbl_pbp[[#This Row],[play.homeScore]]-tbl_pbp[[#This Row],[play.awayScore]])</f>
        <v>17</v>
      </c>
      <c r="AF1549">
        <f>IF(tbl_pbp[[#This Row],[Play Saints Win % Increase]]&gt;=$AF$4,1,0)</f>
        <v>0</v>
      </c>
      <c r="AG1549" t="str">
        <f>VLOOKUP(tbl_pbp[[#This Row],[gameId]], games!$B$2:$T$40, 9, FALSE)</f>
        <v>atlanta-falcons</v>
      </c>
      <c r="AH1549" s="5">
        <f>IF(tbl_pbp[[#This Row],[AwayTeam]] &lt;&gt; "new-orleans-saints", tbl_pbp[[#This Row],[homeWinPercentage]], 1-tbl_pbp[[#This Row],[homeWinPercentage]])</f>
        <v>1E-3</v>
      </c>
      <c r="AI1549" s="13">
        <f>tbl_pbp[[#This Row],[Kamara]]*tbl_pbp[[#This Row],[Impactful Play]]</f>
        <v>0</v>
      </c>
      <c r="AJ1549" s="13">
        <f>tbl_pbp[[#This Row],[Thomas]]*tbl_pbp[[#This Row],[Impactful Play]]</f>
        <v>0</v>
      </c>
      <c r="AK1549" s="13" t="str">
        <f>VLOOKUP(tbl_pbp[[#This Row],[Play Saints Win % Increase]], tbl_impact[],3,TRUE)</f>
        <v>Scented (0 to +5%)</v>
      </c>
    </row>
    <row r="1550" spans="1:37">
      <c r="A1550" s="1">
        <v>184</v>
      </c>
      <c r="B1550" s="5">
        <v>1E-3</v>
      </c>
      <c r="C1550" t="s">
        <v>12481</v>
      </c>
      <c r="D1550">
        <v>0</v>
      </c>
      <c r="E1550">
        <v>0</v>
      </c>
      <c r="F1550">
        <v>4</v>
      </c>
      <c r="G1550">
        <v>9</v>
      </c>
      <c r="H1550">
        <v>26</v>
      </c>
      <c r="I1550">
        <v>14</v>
      </c>
      <c r="J1550">
        <v>86</v>
      </c>
      <c r="K1550" t="s">
        <v>29</v>
      </c>
      <c r="L1550">
        <v>4</v>
      </c>
      <c r="M1550">
        <v>14</v>
      </c>
      <c r="N1550" t="s">
        <v>12482</v>
      </c>
      <c r="O1550" t="s">
        <v>3544</v>
      </c>
      <c r="P1550" t="s">
        <v>30</v>
      </c>
      <c r="Q1550" t="s">
        <v>31</v>
      </c>
      <c r="R1550" t="s">
        <v>32</v>
      </c>
      <c r="S1550" t="s">
        <v>349</v>
      </c>
      <c r="T1550" t="s">
        <v>12483</v>
      </c>
      <c r="U1550" t="s">
        <v>12484</v>
      </c>
      <c r="V1550" t="s">
        <v>12050</v>
      </c>
      <c r="X1550" t="str">
        <f>VLOOKUP(pbp!V4300, games!$B$2:$R$40, 3, FALSE)</f>
        <v>2020-11-15T21:25Z</v>
      </c>
      <c r="Y1550">
        <f>VLOOKUP(1*V1550,NFLGames!$H$11:$H$555,1,FALSE)</f>
        <v>401127948</v>
      </c>
      <c r="Z1550">
        <f>VLOOKUP($Y1550, NFLGames!$H$11:$K$555,2,FALSE)</f>
        <v>2019</v>
      </c>
      <c r="AA1550">
        <f>VLOOKUP($Y1550, NFLGames!$H$11:$K$555,3,FALSE)</f>
        <v>10</v>
      </c>
      <c r="AB1550" s="6">
        <f>IF(A1551=0, 0, AH1551-tbl_pbp[[#This Row],[Saints Win %]])</f>
        <v>-1E-3</v>
      </c>
      <c r="AD1550">
        <v>1</v>
      </c>
      <c r="AE1550">
        <f>ABS(tbl_pbp[[#This Row],[play.homeScore]]-tbl_pbp[[#This Row],[play.awayScore]])</f>
        <v>17</v>
      </c>
      <c r="AF1550">
        <f>IF(tbl_pbp[[#This Row],[Play Saints Win % Increase]]&gt;=$AF$4,1,0)</f>
        <v>0</v>
      </c>
      <c r="AG1550" t="str">
        <f>VLOOKUP(tbl_pbp[[#This Row],[gameId]], games!$B$2:$T$40, 9, FALSE)</f>
        <v>atlanta-falcons</v>
      </c>
      <c r="AH1550" s="5">
        <f>IF(tbl_pbp[[#This Row],[AwayTeam]] &lt;&gt; "new-orleans-saints", tbl_pbp[[#This Row],[homeWinPercentage]], 1-tbl_pbp[[#This Row],[homeWinPercentage]])</f>
        <v>1E-3</v>
      </c>
      <c r="AI1550" s="13">
        <f>tbl_pbp[[#This Row],[Kamara]]*tbl_pbp[[#This Row],[Impactful Play]]</f>
        <v>0</v>
      </c>
      <c r="AJ1550" s="13">
        <f>tbl_pbp[[#This Row],[Thomas]]*tbl_pbp[[#This Row],[Impactful Play]]</f>
        <v>0</v>
      </c>
      <c r="AK1550" s="13" t="str">
        <f>VLOOKUP(tbl_pbp[[#This Row],[Play Saints Win % Increase]], tbl_impact[],3,TRUE)</f>
        <v>Bad (0 to -5%)</v>
      </c>
    </row>
    <row r="1551" spans="1:37">
      <c r="A1551" s="1">
        <v>185</v>
      </c>
      <c r="B1551" s="5">
        <v>0</v>
      </c>
      <c r="C1551" t="s">
        <v>12485</v>
      </c>
      <c r="D1551">
        <v>0</v>
      </c>
      <c r="E1551">
        <v>0</v>
      </c>
      <c r="F1551">
        <v>4</v>
      </c>
      <c r="G1551">
        <v>9</v>
      </c>
      <c r="H1551">
        <v>26</v>
      </c>
      <c r="I1551">
        <v>0</v>
      </c>
      <c r="J1551">
        <v>99</v>
      </c>
      <c r="L1551">
        <v>0</v>
      </c>
      <c r="M1551">
        <v>0</v>
      </c>
      <c r="N1551" t="s">
        <v>364</v>
      </c>
      <c r="O1551" t="s">
        <v>143</v>
      </c>
      <c r="P1551" t="s">
        <v>365</v>
      </c>
      <c r="Q1551" t="s">
        <v>366</v>
      </c>
      <c r="R1551" t="s">
        <v>367</v>
      </c>
      <c r="V1551" t="s">
        <v>12050</v>
      </c>
      <c r="X1551" t="str">
        <f>VLOOKUP(pbp!V4301, games!$B$2:$R$40, 3, FALSE)</f>
        <v>2020-11-15T21:25Z</v>
      </c>
      <c r="Y1551">
        <f>VLOOKUP(1*V1551,NFLGames!$H$11:$H$555,1,FALSE)</f>
        <v>401127948</v>
      </c>
      <c r="Z1551">
        <f>VLOOKUP($Y1551, NFLGames!$H$11:$K$555,2,FALSE)</f>
        <v>2019</v>
      </c>
      <c r="AA1551">
        <f>VLOOKUP($Y1551, NFLGames!$H$11:$K$555,3,FALSE)</f>
        <v>10</v>
      </c>
      <c r="AB1551" s="6">
        <f>IF(A1552=0, 0, AH1552-tbl_pbp[[#This Row],[Saints Win %]])</f>
        <v>0</v>
      </c>
      <c r="AE1551">
        <f>ABS(tbl_pbp[[#This Row],[play.homeScore]]-tbl_pbp[[#This Row],[play.awayScore]])</f>
        <v>17</v>
      </c>
      <c r="AF1551">
        <f>IF(tbl_pbp[[#This Row],[Play Saints Win % Increase]]&gt;=$AF$4,1,0)</f>
        <v>0</v>
      </c>
      <c r="AG1551" t="str">
        <f>VLOOKUP(tbl_pbp[[#This Row],[gameId]], games!$B$2:$T$40, 9, FALSE)</f>
        <v>atlanta-falcons</v>
      </c>
      <c r="AH1551" s="5">
        <f>IF(tbl_pbp[[#This Row],[AwayTeam]] &lt;&gt; "new-orleans-saints", tbl_pbp[[#This Row],[homeWinPercentage]], 1-tbl_pbp[[#This Row],[homeWinPercentage]])</f>
        <v>0</v>
      </c>
      <c r="AI1551" s="13">
        <f>tbl_pbp[[#This Row],[Kamara]]*tbl_pbp[[#This Row],[Impactful Play]]</f>
        <v>0</v>
      </c>
      <c r="AJ1551" s="13">
        <f>tbl_pbp[[#This Row],[Thomas]]*tbl_pbp[[#This Row],[Impactful Play]]</f>
        <v>0</v>
      </c>
      <c r="AK1551" s="13" t="str">
        <f>VLOOKUP(tbl_pbp[[#This Row],[Play Saints Win % Increase]], tbl_impact[],3,TRUE)</f>
        <v>Scented (0 to +5%)</v>
      </c>
    </row>
    <row r="1552" spans="1:37">
      <c r="A1552" s="1">
        <v>0</v>
      </c>
      <c r="B1552" s="5">
        <v>0.437</v>
      </c>
      <c r="C1552" t="s">
        <v>12486</v>
      </c>
      <c r="D1552">
        <v>0</v>
      </c>
      <c r="E1552">
        <v>0</v>
      </c>
      <c r="F1552">
        <v>1</v>
      </c>
      <c r="G1552">
        <v>0</v>
      </c>
      <c r="H1552">
        <v>0</v>
      </c>
      <c r="I1552">
        <v>0</v>
      </c>
      <c r="J1552">
        <v>35</v>
      </c>
      <c r="K1552" t="s">
        <v>369</v>
      </c>
      <c r="L1552">
        <v>0</v>
      </c>
      <c r="M1552">
        <v>65</v>
      </c>
      <c r="N1552" t="s">
        <v>12487</v>
      </c>
      <c r="O1552" t="s">
        <v>24</v>
      </c>
      <c r="P1552" t="s">
        <v>25</v>
      </c>
      <c r="Q1552" t="s">
        <v>26</v>
      </c>
      <c r="R1552" t="s">
        <v>27</v>
      </c>
      <c r="V1552" t="s">
        <v>12488</v>
      </c>
      <c r="X1552" t="str">
        <f>VLOOKUP(pbp!V4302, games!$B$2:$R$40, 3, FALSE)</f>
        <v>2020-11-15T21:25Z</v>
      </c>
      <c r="Y1552">
        <f>VLOOKUP(1*V1552,NFLGames!$H$11:$H$555,1,FALSE)</f>
        <v>401128084</v>
      </c>
      <c r="Z1552">
        <f>VLOOKUP($Y1552, NFLGames!$H$11:$K$555,2,FALSE)</f>
        <v>2019</v>
      </c>
      <c r="AA1552">
        <f>VLOOKUP($Y1552, NFLGames!$H$11:$K$555,3,FALSE)</f>
        <v>11</v>
      </c>
      <c r="AB1552" s="6">
        <f>IF(A1553=0, 0, AH1553-tbl_pbp[[#This Row],[Saints Win %]])</f>
        <v>-3.2999999999999918E-2</v>
      </c>
      <c r="AE1552">
        <f>ABS(tbl_pbp[[#This Row],[play.homeScore]]-tbl_pbp[[#This Row],[play.awayScore]])</f>
        <v>0</v>
      </c>
      <c r="AF1552">
        <f>IF(tbl_pbp[[#This Row],[Play Saints Win % Increase]]&gt;=$AF$4,1,0)</f>
        <v>0</v>
      </c>
      <c r="AG1552" t="str">
        <f>VLOOKUP(tbl_pbp[[#This Row],[gameId]], games!$B$2:$T$40, 9, FALSE)</f>
        <v>new-orleans-saints</v>
      </c>
      <c r="AH1552" s="5">
        <f>IF(tbl_pbp[[#This Row],[AwayTeam]] &lt;&gt; "new-orleans-saints", tbl_pbp[[#This Row],[homeWinPercentage]], 1-tbl_pbp[[#This Row],[homeWinPercentage]])</f>
        <v>0.56299999999999994</v>
      </c>
      <c r="AI1552" s="13">
        <f>tbl_pbp[[#This Row],[Kamara]]*tbl_pbp[[#This Row],[Impactful Play]]</f>
        <v>0</v>
      </c>
      <c r="AJ1552" s="13">
        <f>tbl_pbp[[#This Row],[Thomas]]*tbl_pbp[[#This Row],[Impactful Play]]</f>
        <v>0</v>
      </c>
      <c r="AK1552" s="13" t="str">
        <f>VLOOKUP(tbl_pbp[[#This Row],[Play Saints Win % Increase]], tbl_impact[],3,TRUE)</f>
        <v>Bad (0 to -5%)</v>
      </c>
    </row>
    <row r="1553" spans="1:37">
      <c r="A1553" s="1">
        <v>1</v>
      </c>
      <c r="B1553" s="5">
        <v>0.47</v>
      </c>
      <c r="C1553" t="s">
        <v>12489</v>
      </c>
      <c r="D1553">
        <v>0</v>
      </c>
      <c r="E1553">
        <v>0</v>
      </c>
      <c r="F1553">
        <v>1</v>
      </c>
      <c r="G1553">
        <v>0</v>
      </c>
      <c r="H1553">
        <v>0</v>
      </c>
      <c r="I1553">
        <v>10</v>
      </c>
      <c r="J1553">
        <v>86</v>
      </c>
      <c r="K1553" t="s">
        <v>29</v>
      </c>
      <c r="L1553">
        <v>1</v>
      </c>
      <c r="M1553">
        <v>86</v>
      </c>
      <c r="N1553" t="s">
        <v>12490</v>
      </c>
      <c r="O1553" t="s">
        <v>148</v>
      </c>
      <c r="P1553" t="s">
        <v>22</v>
      </c>
      <c r="Q1553" t="s">
        <v>37</v>
      </c>
      <c r="S1553" t="s">
        <v>33</v>
      </c>
      <c r="T1553" t="s">
        <v>176</v>
      </c>
      <c r="U1553" t="s">
        <v>177</v>
      </c>
      <c r="V1553" t="s">
        <v>12488</v>
      </c>
      <c r="X1553" t="str">
        <f>VLOOKUP(pbp!V4303, games!$B$2:$R$40, 3, FALSE)</f>
        <v>2020-11-15T21:25Z</v>
      </c>
      <c r="Y1553">
        <f>VLOOKUP(1*V1553,NFLGames!$H$11:$H$555,1,FALSE)</f>
        <v>401128084</v>
      </c>
      <c r="Z1553">
        <f>VLOOKUP($Y1553, NFLGames!$H$11:$K$555,2,FALSE)</f>
        <v>2019</v>
      </c>
      <c r="AA1553">
        <f>VLOOKUP($Y1553, NFLGames!$H$11:$K$555,3,FALSE)</f>
        <v>11</v>
      </c>
      <c r="AB1553" s="6">
        <f>IF(A1554=0, 0, AH1554-tbl_pbp[[#This Row],[Saints Win %]])</f>
        <v>5.0000000000000044E-2</v>
      </c>
      <c r="AD1553">
        <v>1</v>
      </c>
      <c r="AE1553">
        <f>ABS(tbl_pbp[[#This Row],[play.homeScore]]-tbl_pbp[[#This Row],[play.awayScore]])</f>
        <v>0</v>
      </c>
      <c r="AF1553">
        <f>IF(tbl_pbp[[#This Row],[Play Saints Win % Increase]]&gt;=$AF$4,1,0)</f>
        <v>0</v>
      </c>
      <c r="AG1553" t="str">
        <f>VLOOKUP(tbl_pbp[[#This Row],[gameId]], games!$B$2:$T$40, 9, FALSE)</f>
        <v>new-orleans-saints</v>
      </c>
      <c r="AH1553" s="5">
        <f>IF(tbl_pbp[[#This Row],[AwayTeam]] &lt;&gt; "new-orleans-saints", tbl_pbp[[#This Row],[homeWinPercentage]], 1-tbl_pbp[[#This Row],[homeWinPercentage]])</f>
        <v>0.53</v>
      </c>
      <c r="AI1553" s="13">
        <f>tbl_pbp[[#This Row],[Kamara]]*tbl_pbp[[#This Row],[Impactful Play]]</f>
        <v>0</v>
      </c>
      <c r="AJ1553" s="13">
        <f>tbl_pbp[[#This Row],[Thomas]]*tbl_pbp[[#This Row],[Impactful Play]]</f>
        <v>0</v>
      </c>
      <c r="AK1553" s="13" t="str">
        <f>VLOOKUP(tbl_pbp[[#This Row],[Play Saints Win % Increase]], tbl_impact[],3,TRUE)</f>
        <v>Perfumed (5 to + 10%)</v>
      </c>
    </row>
    <row r="1554" spans="1:37">
      <c r="A1554" s="1">
        <v>2</v>
      </c>
      <c r="B1554" s="5">
        <v>0.42</v>
      </c>
      <c r="C1554" t="s">
        <v>12491</v>
      </c>
      <c r="D1554">
        <v>0</v>
      </c>
      <c r="E1554">
        <v>0</v>
      </c>
      <c r="F1554">
        <v>1</v>
      </c>
      <c r="G1554">
        <v>0</v>
      </c>
      <c r="H1554">
        <v>0</v>
      </c>
      <c r="I1554">
        <v>10</v>
      </c>
      <c r="J1554">
        <v>86</v>
      </c>
      <c r="K1554" t="s">
        <v>29</v>
      </c>
      <c r="L1554">
        <v>2</v>
      </c>
      <c r="M1554">
        <v>86</v>
      </c>
      <c r="N1554" t="s">
        <v>12492</v>
      </c>
      <c r="O1554" t="s">
        <v>6492</v>
      </c>
      <c r="P1554" t="s">
        <v>45</v>
      </c>
      <c r="Q1554" t="s">
        <v>46</v>
      </c>
      <c r="R1554" t="s">
        <v>47</v>
      </c>
      <c r="S1554" t="s">
        <v>120</v>
      </c>
      <c r="T1554" t="s">
        <v>176</v>
      </c>
      <c r="U1554" t="s">
        <v>2689</v>
      </c>
      <c r="V1554" t="s">
        <v>12488</v>
      </c>
      <c r="X1554" t="str">
        <f>VLOOKUP(pbp!V4304, games!$B$2:$R$40, 3, FALSE)</f>
        <v>2020-11-15T21:25Z</v>
      </c>
      <c r="Y1554">
        <f>VLOOKUP(1*V1554,NFLGames!$H$11:$H$555,1,FALSE)</f>
        <v>401128084</v>
      </c>
      <c r="Z1554">
        <f>VLOOKUP($Y1554, NFLGames!$H$11:$K$555,2,FALSE)</f>
        <v>2019</v>
      </c>
      <c r="AA1554">
        <f>VLOOKUP($Y1554, NFLGames!$H$11:$K$555,3,FALSE)</f>
        <v>11</v>
      </c>
      <c r="AB1554" s="6">
        <f>IF(A1555=0, 0, AH1555-tbl_pbp[[#This Row],[Saints Win %]])</f>
        <v>2.9999999999998916E-3</v>
      </c>
      <c r="AE1554">
        <f>ABS(tbl_pbp[[#This Row],[play.homeScore]]-tbl_pbp[[#This Row],[play.awayScore]])</f>
        <v>0</v>
      </c>
      <c r="AF1554">
        <f>IF(tbl_pbp[[#This Row],[Play Saints Win % Increase]]&gt;=$AF$4,1,0)</f>
        <v>0</v>
      </c>
      <c r="AG1554" t="str">
        <f>VLOOKUP(tbl_pbp[[#This Row],[gameId]], games!$B$2:$T$40, 9, FALSE)</f>
        <v>new-orleans-saints</v>
      </c>
      <c r="AH1554" s="5">
        <f>IF(tbl_pbp[[#This Row],[AwayTeam]] &lt;&gt; "new-orleans-saints", tbl_pbp[[#This Row],[homeWinPercentage]], 1-tbl_pbp[[#This Row],[homeWinPercentage]])</f>
        <v>0.58000000000000007</v>
      </c>
      <c r="AI1554" s="13">
        <f>tbl_pbp[[#This Row],[Kamara]]*tbl_pbp[[#This Row],[Impactful Play]]</f>
        <v>0</v>
      </c>
      <c r="AJ1554" s="13">
        <f>tbl_pbp[[#This Row],[Thomas]]*tbl_pbp[[#This Row],[Impactful Play]]</f>
        <v>0</v>
      </c>
      <c r="AK1554" s="13" t="str">
        <f>VLOOKUP(tbl_pbp[[#This Row],[Play Saints Win % Increase]], tbl_impact[],3,TRUE)</f>
        <v>Scented (0 to +5%)</v>
      </c>
    </row>
    <row r="1555" spans="1:37">
      <c r="A1555" s="1">
        <v>3</v>
      </c>
      <c r="B1555" s="5">
        <v>0.41699999999999998</v>
      </c>
      <c r="C1555" t="s">
        <v>12493</v>
      </c>
      <c r="D1555">
        <v>0</v>
      </c>
      <c r="E1555">
        <v>0</v>
      </c>
      <c r="F1555">
        <v>1</v>
      </c>
      <c r="G1555">
        <v>0</v>
      </c>
      <c r="H1555">
        <v>0</v>
      </c>
      <c r="I1555">
        <v>10</v>
      </c>
      <c r="J1555">
        <v>71</v>
      </c>
      <c r="K1555" t="s">
        <v>29</v>
      </c>
      <c r="L1555">
        <v>1</v>
      </c>
      <c r="M1555">
        <v>74</v>
      </c>
      <c r="N1555" t="s">
        <v>12494</v>
      </c>
      <c r="O1555" t="s">
        <v>12058</v>
      </c>
      <c r="P1555" t="s">
        <v>30</v>
      </c>
      <c r="Q1555" t="s">
        <v>31</v>
      </c>
      <c r="R1555" t="s">
        <v>32</v>
      </c>
      <c r="S1555" t="s">
        <v>33</v>
      </c>
      <c r="T1555" t="s">
        <v>401</v>
      </c>
      <c r="U1555" t="s">
        <v>1467</v>
      </c>
      <c r="V1555" t="s">
        <v>12488</v>
      </c>
      <c r="X1555" t="str">
        <f>VLOOKUP(pbp!V4305, games!$B$2:$R$40, 3, FALSE)</f>
        <v>2020-11-15T21:25Z</v>
      </c>
      <c r="Y1555">
        <f>VLOOKUP(1*V1555,NFLGames!$H$11:$H$555,1,FALSE)</f>
        <v>401128084</v>
      </c>
      <c r="Z1555">
        <f>VLOOKUP($Y1555, NFLGames!$H$11:$K$555,2,FALSE)</f>
        <v>2019</v>
      </c>
      <c r="AA1555">
        <f>VLOOKUP($Y1555, NFLGames!$H$11:$K$555,3,FALSE)</f>
        <v>11</v>
      </c>
      <c r="AB1555" s="6">
        <f>IF(A1556=0, 0, AH1556-tbl_pbp[[#This Row],[Saints Win %]])</f>
        <v>-1.2999999999999901E-2</v>
      </c>
      <c r="AE1555">
        <f>ABS(tbl_pbp[[#This Row],[play.homeScore]]-tbl_pbp[[#This Row],[play.awayScore]])</f>
        <v>0</v>
      </c>
      <c r="AF1555">
        <f>IF(tbl_pbp[[#This Row],[Play Saints Win % Increase]]&gt;=$AF$4,1,0)</f>
        <v>0</v>
      </c>
      <c r="AG1555" t="str">
        <f>VLOOKUP(tbl_pbp[[#This Row],[gameId]], games!$B$2:$T$40, 9, FALSE)</f>
        <v>new-orleans-saints</v>
      </c>
      <c r="AH1555" s="5">
        <f>IF(tbl_pbp[[#This Row],[AwayTeam]] &lt;&gt; "new-orleans-saints", tbl_pbp[[#This Row],[homeWinPercentage]], 1-tbl_pbp[[#This Row],[homeWinPercentage]])</f>
        <v>0.58299999999999996</v>
      </c>
      <c r="AI1555" s="13">
        <f>tbl_pbp[[#This Row],[Kamara]]*tbl_pbp[[#This Row],[Impactful Play]]</f>
        <v>0</v>
      </c>
      <c r="AJ1555" s="13">
        <f>tbl_pbp[[#This Row],[Thomas]]*tbl_pbp[[#This Row],[Impactful Play]]</f>
        <v>0</v>
      </c>
      <c r="AK1555" s="13" t="str">
        <f>VLOOKUP(tbl_pbp[[#This Row],[Play Saints Win % Increase]], tbl_impact[],3,TRUE)</f>
        <v>Bad (0 to -5%)</v>
      </c>
    </row>
    <row r="1556" spans="1:37">
      <c r="A1556" s="1">
        <v>4</v>
      </c>
      <c r="B1556" s="5">
        <v>0.43</v>
      </c>
      <c r="C1556" t="s">
        <v>12495</v>
      </c>
      <c r="D1556">
        <v>0</v>
      </c>
      <c r="E1556">
        <v>0</v>
      </c>
      <c r="F1556">
        <v>1</v>
      </c>
      <c r="G1556">
        <v>0</v>
      </c>
      <c r="H1556">
        <v>0</v>
      </c>
      <c r="I1556">
        <v>7</v>
      </c>
      <c r="J1556">
        <v>71</v>
      </c>
      <c r="K1556" t="s">
        <v>29</v>
      </c>
      <c r="L1556">
        <v>2</v>
      </c>
      <c r="M1556">
        <v>71</v>
      </c>
      <c r="N1556" t="s">
        <v>12496</v>
      </c>
      <c r="O1556" t="s">
        <v>7231</v>
      </c>
      <c r="P1556" t="s">
        <v>30</v>
      </c>
      <c r="Q1556" t="s">
        <v>31</v>
      </c>
      <c r="R1556" t="s">
        <v>32</v>
      </c>
      <c r="S1556" t="s">
        <v>220</v>
      </c>
      <c r="T1556" t="s">
        <v>401</v>
      </c>
      <c r="U1556" t="s">
        <v>2668</v>
      </c>
      <c r="V1556" t="s">
        <v>12488</v>
      </c>
      <c r="X1556" t="str">
        <f>VLOOKUP(pbp!V4306, games!$B$2:$R$40, 3, FALSE)</f>
        <v>2020-11-15T21:25Z</v>
      </c>
      <c r="Y1556">
        <f>VLOOKUP(1*V1556,NFLGames!$H$11:$H$555,1,FALSE)</f>
        <v>401128084</v>
      </c>
      <c r="Z1556">
        <f>VLOOKUP($Y1556, NFLGames!$H$11:$K$555,2,FALSE)</f>
        <v>2019</v>
      </c>
      <c r="AA1556">
        <f>VLOOKUP($Y1556, NFLGames!$H$11:$K$555,3,FALSE)</f>
        <v>11</v>
      </c>
      <c r="AB1556" s="6">
        <f>IF(A1557=0, 0, AH1557-tbl_pbp[[#This Row],[Saints Win %]])</f>
        <v>2.0000000000000018E-3</v>
      </c>
      <c r="AE1556">
        <f>ABS(tbl_pbp[[#This Row],[play.homeScore]]-tbl_pbp[[#This Row],[play.awayScore]])</f>
        <v>0</v>
      </c>
      <c r="AF1556">
        <f>IF(tbl_pbp[[#This Row],[Play Saints Win % Increase]]&gt;=$AF$4,1,0)</f>
        <v>0</v>
      </c>
      <c r="AG1556" t="str">
        <f>VLOOKUP(tbl_pbp[[#This Row],[gameId]], games!$B$2:$T$40, 9, FALSE)</f>
        <v>new-orleans-saints</v>
      </c>
      <c r="AH1556" s="5">
        <f>IF(tbl_pbp[[#This Row],[AwayTeam]] &lt;&gt; "new-orleans-saints", tbl_pbp[[#This Row],[homeWinPercentage]], 1-tbl_pbp[[#This Row],[homeWinPercentage]])</f>
        <v>0.57000000000000006</v>
      </c>
      <c r="AI1556" s="13">
        <f>tbl_pbp[[#This Row],[Kamara]]*tbl_pbp[[#This Row],[Impactful Play]]</f>
        <v>0</v>
      </c>
      <c r="AJ1556" s="13">
        <f>tbl_pbp[[#This Row],[Thomas]]*tbl_pbp[[#This Row],[Impactful Play]]</f>
        <v>0</v>
      </c>
      <c r="AK1556" s="13" t="str">
        <f>VLOOKUP(tbl_pbp[[#This Row],[Play Saints Win % Increase]], tbl_impact[],3,TRUE)</f>
        <v>Scented (0 to +5%)</v>
      </c>
    </row>
    <row r="1557" spans="1:37">
      <c r="A1557" s="1">
        <v>5</v>
      </c>
      <c r="B1557" s="5">
        <v>0.42799999999999999</v>
      </c>
      <c r="C1557" t="s">
        <v>12497</v>
      </c>
      <c r="D1557">
        <v>0</v>
      </c>
      <c r="E1557">
        <v>0</v>
      </c>
      <c r="F1557">
        <v>1</v>
      </c>
      <c r="G1557">
        <v>0</v>
      </c>
      <c r="H1557">
        <v>0</v>
      </c>
      <c r="I1557">
        <v>10</v>
      </c>
      <c r="J1557">
        <v>62</v>
      </c>
      <c r="K1557" t="s">
        <v>29</v>
      </c>
      <c r="L1557">
        <v>1</v>
      </c>
      <c r="M1557">
        <v>62</v>
      </c>
      <c r="N1557" t="s">
        <v>12498</v>
      </c>
      <c r="O1557" t="s">
        <v>10713</v>
      </c>
      <c r="P1557" t="s">
        <v>45</v>
      </c>
      <c r="Q1557" t="s">
        <v>46</v>
      </c>
      <c r="R1557" t="s">
        <v>47</v>
      </c>
      <c r="S1557" t="s">
        <v>33</v>
      </c>
      <c r="T1557" t="s">
        <v>358</v>
      </c>
      <c r="U1557" t="s">
        <v>359</v>
      </c>
      <c r="V1557" t="s">
        <v>12488</v>
      </c>
      <c r="X1557" t="str">
        <f>VLOOKUP(pbp!V4307, games!$B$2:$R$40, 3, FALSE)</f>
        <v>2020-11-15T21:25Z</v>
      </c>
      <c r="Y1557">
        <f>VLOOKUP(1*V1557,NFLGames!$H$11:$H$555,1,FALSE)</f>
        <v>401128084</v>
      </c>
      <c r="Z1557">
        <f>VLOOKUP($Y1557, NFLGames!$H$11:$K$555,2,FALSE)</f>
        <v>2019</v>
      </c>
      <c r="AA1557">
        <f>VLOOKUP($Y1557, NFLGames!$H$11:$K$555,3,FALSE)</f>
        <v>11</v>
      </c>
      <c r="AB1557" s="6">
        <f>IF(A1558=0, 0, AH1558-tbl_pbp[[#This Row],[Saints Win %]])</f>
        <v>6.899999999999995E-2</v>
      </c>
      <c r="AE1557">
        <f>ABS(tbl_pbp[[#This Row],[play.homeScore]]-tbl_pbp[[#This Row],[play.awayScore]])</f>
        <v>0</v>
      </c>
      <c r="AF1557">
        <f>IF(tbl_pbp[[#This Row],[Play Saints Win % Increase]]&gt;=$AF$4,1,0)</f>
        <v>0</v>
      </c>
      <c r="AG1557" t="str">
        <f>VLOOKUP(tbl_pbp[[#This Row],[gameId]], games!$B$2:$T$40, 9, FALSE)</f>
        <v>new-orleans-saints</v>
      </c>
      <c r="AH1557" s="5">
        <f>IF(tbl_pbp[[#This Row],[AwayTeam]] &lt;&gt; "new-orleans-saints", tbl_pbp[[#This Row],[homeWinPercentage]], 1-tbl_pbp[[#This Row],[homeWinPercentage]])</f>
        <v>0.57200000000000006</v>
      </c>
      <c r="AI1557" s="13">
        <f>tbl_pbp[[#This Row],[Kamara]]*tbl_pbp[[#This Row],[Impactful Play]]</f>
        <v>0</v>
      </c>
      <c r="AJ1557" s="13">
        <f>tbl_pbp[[#This Row],[Thomas]]*tbl_pbp[[#This Row],[Impactful Play]]</f>
        <v>0</v>
      </c>
      <c r="AK1557" s="13" t="str">
        <f>VLOOKUP(tbl_pbp[[#This Row],[Play Saints Win % Increase]], tbl_impact[],3,TRUE)</f>
        <v>Perfumed (5 to + 10%)</v>
      </c>
    </row>
    <row r="1558" spans="1:37">
      <c r="A1558" s="1">
        <v>6</v>
      </c>
      <c r="B1558" s="5">
        <v>0.35899999999999999</v>
      </c>
      <c r="C1558" t="s">
        <v>12499</v>
      </c>
      <c r="D1558">
        <v>0</v>
      </c>
      <c r="E1558">
        <v>0</v>
      </c>
      <c r="F1558">
        <v>1</v>
      </c>
      <c r="G1558">
        <v>0</v>
      </c>
      <c r="H1558">
        <v>0</v>
      </c>
      <c r="I1558">
        <v>8</v>
      </c>
      <c r="J1558">
        <v>60</v>
      </c>
      <c r="K1558" t="s">
        <v>29</v>
      </c>
      <c r="L1558">
        <v>2</v>
      </c>
      <c r="M1558">
        <v>60</v>
      </c>
      <c r="N1558" t="s">
        <v>12500</v>
      </c>
      <c r="O1558" t="s">
        <v>384</v>
      </c>
      <c r="P1558" t="s">
        <v>30</v>
      </c>
      <c r="Q1558" t="s">
        <v>31</v>
      </c>
      <c r="R1558" t="s">
        <v>32</v>
      </c>
      <c r="S1558" t="s">
        <v>73</v>
      </c>
      <c r="T1558" t="s">
        <v>117</v>
      </c>
      <c r="U1558" t="s">
        <v>4478</v>
      </c>
      <c r="V1558" t="s">
        <v>12488</v>
      </c>
      <c r="X1558" t="str">
        <f>VLOOKUP(pbp!V4308, games!$B$2:$R$40, 3, FALSE)</f>
        <v>2020-11-15T21:25Z</v>
      </c>
      <c r="Y1558">
        <f>VLOOKUP(1*V1558,NFLGames!$H$11:$H$555,1,FALSE)</f>
        <v>401128084</v>
      </c>
      <c r="Z1558">
        <f>VLOOKUP($Y1558, NFLGames!$H$11:$K$555,2,FALSE)</f>
        <v>2019</v>
      </c>
      <c r="AA1558">
        <f>VLOOKUP($Y1558, NFLGames!$H$11:$K$555,3,FALSE)</f>
        <v>11</v>
      </c>
      <c r="AB1558" s="6">
        <f>IF(A1559=0, 0, AH1559-tbl_pbp[[#This Row],[Saints Win %]])</f>
        <v>-1.7000000000000015E-2</v>
      </c>
      <c r="AE1558">
        <f>ABS(tbl_pbp[[#This Row],[play.homeScore]]-tbl_pbp[[#This Row],[play.awayScore]])</f>
        <v>0</v>
      </c>
      <c r="AF1558">
        <f>IF(tbl_pbp[[#This Row],[Play Saints Win % Increase]]&gt;=$AF$4,1,0)</f>
        <v>0</v>
      </c>
      <c r="AG1558" t="str">
        <f>VLOOKUP(tbl_pbp[[#This Row],[gameId]], games!$B$2:$T$40, 9, FALSE)</f>
        <v>new-orleans-saints</v>
      </c>
      <c r="AH1558" s="5">
        <f>IF(tbl_pbp[[#This Row],[AwayTeam]] &lt;&gt; "new-orleans-saints", tbl_pbp[[#This Row],[homeWinPercentage]], 1-tbl_pbp[[#This Row],[homeWinPercentage]])</f>
        <v>0.64100000000000001</v>
      </c>
      <c r="AI1558" s="13">
        <f>tbl_pbp[[#This Row],[Kamara]]*tbl_pbp[[#This Row],[Impactful Play]]</f>
        <v>0</v>
      </c>
      <c r="AJ1558" s="13">
        <f>tbl_pbp[[#This Row],[Thomas]]*tbl_pbp[[#This Row],[Impactful Play]]</f>
        <v>0</v>
      </c>
      <c r="AK1558" s="13" t="str">
        <f>VLOOKUP(tbl_pbp[[#This Row],[Play Saints Win % Increase]], tbl_impact[],3,TRUE)</f>
        <v>Bad (0 to -5%)</v>
      </c>
    </row>
    <row r="1559" spans="1:37">
      <c r="A1559" s="1">
        <v>7</v>
      </c>
      <c r="B1559" s="5">
        <v>0.376</v>
      </c>
      <c r="C1559" t="s">
        <v>12501</v>
      </c>
      <c r="D1559">
        <v>0</v>
      </c>
      <c r="E1559">
        <v>0</v>
      </c>
      <c r="F1559">
        <v>1</v>
      </c>
      <c r="G1559">
        <v>0</v>
      </c>
      <c r="H1559">
        <v>0</v>
      </c>
      <c r="I1559">
        <v>10</v>
      </c>
      <c r="J1559">
        <v>30</v>
      </c>
      <c r="K1559" t="s">
        <v>29</v>
      </c>
      <c r="L1559">
        <v>1</v>
      </c>
      <c r="M1559">
        <v>30</v>
      </c>
      <c r="N1559" t="s">
        <v>12502</v>
      </c>
      <c r="O1559" t="s">
        <v>388</v>
      </c>
      <c r="P1559" t="s">
        <v>45</v>
      </c>
      <c r="Q1559" t="s">
        <v>46</v>
      </c>
      <c r="R1559" t="s">
        <v>47</v>
      </c>
      <c r="S1559" t="s">
        <v>33</v>
      </c>
      <c r="T1559" t="s">
        <v>409</v>
      </c>
      <c r="U1559" t="s">
        <v>10377</v>
      </c>
      <c r="V1559" t="s">
        <v>12488</v>
      </c>
      <c r="X1559" t="str">
        <f>VLOOKUP(pbp!V4309, games!$B$2:$R$40, 3, FALSE)</f>
        <v>2020-11-15T21:25Z</v>
      </c>
      <c r="Y1559">
        <f>VLOOKUP(1*V1559,NFLGames!$H$11:$H$555,1,FALSE)</f>
        <v>401128084</v>
      </c>
      <c r="Z1559">
        <f>VLOOKUP($Y1559, NFLGames!$H$11:$K$555,2,FALSE)</f>
        <v>2019</v>
      </c>
      <c r="AA1559">
        <f>VLOOKUP($Y1559, NFLGames!$H$11:$K$555,3,FALSE)</f>
        <v>11</v>
      </c>
      <c r="AB1559" s="6">
        <f>IF(A1560=0, 0, AH1560-tbl_pbp[[#This Row],[Saints Win %]])</f>
        <v>-7.3000000000000065E-2</v>
      </c>
      <c r="AE1559">
        <f>ABS(tbl_pbp[[#This Row],[play.homeScore]]-tbl_pbp[[#This Row],[play.awayScore]])</f>
        <v>0</v>
      </c>
      <c r="AF1559">
        <f>IF(tbl_pbp[[#This Row],[Play Saints Win % Increase]]&gt;=$AF$4,1,0)</f>
        <v>0</v>
      </c>
      <c r="AG1559" t="str">
        <f>VLOOKUP(tbl_pbp[[#This Row],[gameId]], games!$B$2:$T$40, 9, FALSE)</f>
        <v>new-orleans-saints</v>
      </c>
      <c r="AH1559" s="5">
        <f>IF(tbl_pbp[[#This Row],[AwayTeam]] &lt;&gt; "new-orleans-saints", tbl_pbp[[#This Row],[homeWinPercentage]], 1-tbl_pbp[[#This Row],[homeWinPercentage]])</f>
        <v>0.624</v>
      </c>
      <c r="AI1559" s="13">
        <f>tbl_pbp[[#This Row],[Kamara]]*tbl_pbp[[#This Row],[Impactful Play]]</f>
        <v>0</v>
      </c>
      <c r="AJ1559" s="13">
        <f>tbl_pbp[[#This Row],[Thomas]]*tbl_pbp[[#This Row],[Impactful Play]]</f>
        <v>0</v>
      </c>
      <c r="AK1559" s="13" t="str">
        <f>VLOOKUP(tbl_pbp[[#This Row],[Play Saints Win % Increase]], tbl_impact[],3,TRUE)</f>
        <v>Smelly (worse than-5% -&gt; -10%)</v>
      </c>
    </row>
    <row r="1560" spans="1:37">
      <c r="A1560" s="1">
        <v>8</v>
      </c>
      <c r="B1560" s="5">
        <v>0.44900000000000001</v>
      </c>
      <c r="C1560" t="s">
        <v>12503</v>
      </c>
      <c r="D1560">
        <v>0</v>
      </c>
      <c r="E1560">
        <v>0</v>
      </c>
      <c r="F1560">
        <v>1</v>
      </c>
      <c r="G1560">
        <v>0</v>
      </c>
      <c r="H1560">
        <v>0</v>
      </c>
      <c r="I1560">
        <v>8</v>
      </c>
      <c r="J1560">
        <v>28</v>
      </c>
      <c r="K1560" t="s">
        <v>29</v>
      </c>
      <c r="L1560">
        <v>2</v>
      </c>
      <c r="M1560">
        <v>28</v>
      </c>
      <c r="N1560" t="s">
        <v>12504</v>
      </c>
      <c r="O1560" t="s">
        <v>1047</v>
      </c>
      <c r="P1560" t="s">
        <v>167</v>
      </c>
      <c r="Q1560" t="s">
        <v>168</v>
      </c>
      <c r="S1560" t="s">
        <v>73</v>
      </c>
      <c r="T1560" t="s">
        <v>521</v>
      </c>
      <c r="U1560" t="s">
        <v>936</v>
      </c>
      <c r="V1560" t="s">
        <v>12488</v>
      </c>
      <c r="X1560" t="str">
        <f>VLOOKUP(pbp!V4310, games!$B$2:$R$40, 3, FALSE)</f>
        <v>2020-11-15T21:25Z</v>
      </c>
      <c r="Y1560">
        <f>VLOOKUP(1*V1560,NFLGames!$H$11:$H$555,1,FALSE)</f>
        <v>401128084</v>
      </c>
      <c r="Z1560">
        <f>VLOOKUP($Y1560, NFLGames!$H$11:$K$555,2,FALSE)</f>
        <v>2019</v>
      </c>
      <c r="AA1560">
        <f>VLOOKUP($Y1560, NFLGames!$H$11:$K$555,3,FALSE)</f>
        <v>11</v>
      </c>
      <c r="AB1560" s="6">
        <f>IF(A1561=0, 0, AH1561-tbl_pbp[[#This Row],[Saints Win %]])</f>
        <v>3.9000000000000146E-2</v>
      </c>
      <c r="AE1560">
        <f>ABS(tbl_pbp[[#This Row],[play.homeScore]]-tbl_pbp[[#This Row],[play.awayScore]])</f>
        <v>0</v>
      </c>
      <c r="AF1560">
        <f>IF(tbl_pbp[[#This Row],[Play Saints Win % Increase]]&gt;=$AF$4,1,0)</f>
        <v>0</v>
      </c>
      <c r="AG1560" t="str">
        <f>VLOOKUP(tbl_pbp[[#This Row],[gameId]], games!$B$2:$T$40, 9, FALSE)</f>
        <v>new-orleans-saints</v>
      </c>
      <c r="AH1560" s="5">
        <f>IF(tbl_pbp[[#This Row],[AwayTeam]] &lt;&gt; "new-orleans-saints", tbl_pbp[[#This Row],[homeWinPercentage]], 1-tbl_pbp[[#This Row],[homeWinPercentage]])</f>
        <v>0.55099999999999993</v>
      </c>
      <c r="AI1560" s="13">
        <f>tbl_pbp[[#This Row],[Kamara]]*tbl_pbp[[#This Row],[Impactful Play]]</f>
        <v>0</v>
      </c>
      <c r="AJ1560" s="13">
        <f>tbl_pbp[[#This Row],[Thomas]]*tbl_pbp[[#This Row],[Impactful Play]]</f>
        <v>0</v>
      </c>
      <c r="AK1560" s="13" t="str">
        <f>VLOOKUP(tbl_pbp[[#This Row],[Play Saints Win % Increase]], tbl_impact[],3,TRUE)</f>
        <v>Scented (0 to +5%)</v>
      </c>
    </row>
    <row r="1561" spans="1:37">
      <c r="A1561" s="1">
        <v>9</v>
      </c>
      <c r="B1561" s="5">
        <v>0.41</v>
      </c>
      <c r="C1561" t="s">
        <v>12505</v>
      </c>
      <c r="D1561">
        <v>0</v>
      </c>
      <c r="E1561">
        <v>0</v>
      </c>
      <c r="F1561">
        <v>1</v>
      </c>
      <c r="G1561">
        <v>0</v>
      </c>
      <c r="H1561">
        <v>0</v>
      </c>
      <c r="I1561">
        <v>17</v>
      </c>
      <c r="J1561">
        <v>37</v>
      </c>
      <c r="K1561" t="s">
        <v>29</v>
      </c>
      <c r="L1561">
        <v>3</v>
      </c>
      <c r="M1561">
        <v>37</v>
      </c>
      <c r="N1561" t="s">
        <v>12506</v>
      </c>
      <c r="O1561" t="s">
        <v>1051</v>
      </c>
      <c r="P1561" t="s">
        <v>94</v>
      </c>
      <c r="Q1561" t="s">
        <v>95</v>
      </c>
      <c r="R1561" t="s">
        <v>96</v>
      </c>
      <c r="S1561" t="s">
        <v>4571</v>
      </c>
      <c r="T1561" t="s">
        <v>491</v>
      </c>
      <c r="U1561" t="s">
        <v>12507</v>
      </c>
      <c r="V1561" t="s">
        <v>12488</v>
      </c>
      <c r="X1561" t="str">
        <f>VLOOKUP(pbp!V4311, games!$B$2:$R$40, 3, FALSE)</f>
        <v>2020-11-15T21:25Z</v>
      </c>
      <c r="Y1561">
        <f>VLOOKUP(1*V1561,NFLGames!$H$11:$H$555,1,FALSE)</f>
        <v>401128084</v>
      </c>
      <c r="Z1561">
        <f>VLOOKUP($Y1561, NFLGames!$H$11:$K$555,2,FALSE)</f>
        <v>2019</v>
      </c>
      <c r="AA1561">
        <f>VLOOKUP($Y1561, NFLGames!$H$11:$K$555,3,FALSE)</f>
        <v>11</v>
      </c>
      <c r="AB1561" s="6">
        <f>IF(A1562=0, 0, AH1562-tbl_pbp[[#This Row],[Saints Win %]])</f>
        <v>2.2999999999999909E-2</v>
      </c>
      <c r="AE1561">
        <f>ABS(tbl_pbp[[#This Row],[play.homeScore]]-tbl_pbp[[#This Row],[play.awayScore]])</f>
        <v>0</v>
      </c>
      <c r="AF1561">
        <f>IF(tbl_pbp[[#This Row],[Play Saints Win % Increase]]&gt;=$AF$4,1,0)</f>
        <v>0</v>
      </c>
      <c r="AG1561" t="str">
        <f>VLOOKUP(tbl_pbp[[#This Row],[gameId]], games!$B$2:$T$40, 9, FALSE)</f>
        <v>new-orleans-saints</v>
      </c>
      <c r="AH1561" s="5">
        <f>IF(tbl_pbp[[#This Row],[AwayTeam]] &lt;&gt; "new-orleans-saints", tbl_pbp[[#This Row],[homeWinPercentage]], 1-tbl_pbp[[#This Row],[homeWinPercentage]])</f>
        <v>0.59000000000000008</v>
      </c>
      <c r="AI1561" s="13">
        <f>tbl_pbp[[#This Row],[Kamara]]*tbl_pbp[[#This Row],[Impactful Play]]</f>
        <v>0</v>
      </c>
      <c r="AJ1561" s="13">
        <f>tbl_pbp[[#This Row],[Thomas]]*tbl_pbp[[#This Row],[Impactful Play]]</f>
        <v>0</v>
      </c>
      <c r="AK1561" s="13" t="str">
        <f>VLOOKUP(tbl_pbp[[#This Row],[Play Saints Win % Increase]], tbl_impact[],3,TRUE)</f>
        <v>Scented (0 to +5%)</v>
      </c>
    </row>
    <row r="1562" spans="1:37">
      <c r="A1562" s="1">
        <v>10</v>
      </c>
      <c r="B1562" s="5">
        <v>0.38700000000000001</v>
      </c>
      <c r="C1562" t="s">
        <v>12508</v>
      </c>
      <c r="D1562">
        <v>0</v>
      </c>
      <c r="E1562">
        <v>0</v>
      </c>
      <c r="F1562">
        <v>1</v>
      </c>
      <c r="G1562">
        <v>0</v>
      </c>
      <c r="H1562">
        <v>0</v>
      </c>
      <c r="I1562">
        <v>12</v>
      </c>
      <c r="J1562">
        <v>32</v>
      </c>
      <c r="K1562" t="s">
        <v>29</v>
      </c>
      <c r="L1562">
        <v>3</v>
      </c>
      <c r="M1562">
        <v>32</v>
      </c>
      <c r="N1562" t="s">
        <v>12509</v>
      </c>
      <c r="O1562" t="s">
        <v>925</v>
      </c>
      <c r="P1562" t="s">
        <v>94</v>
      </c>
      <c r="Q1562" t="s">
        <v>95</v>
      </c>
      <c r="R1562" t="s">
        <v>96</v>
      </c>
      <c r="S1562" t="s">
        <v>201</v>
      </c>
      <c r="T1562" t="s">
        <v>376</v>
      </c>
      <c r="U1562" t="s">
        <v>12510</v>
      </c>
      <c r="V1562" t="s">
        <v>12488</v>
      </c>
      <c r="X1562" t="str">
        <f>VLOOKUP(pbp!V4312, games!$B$2:$R$40, 3, FALSE)</f>
        <v>2020-11-15T21:25Z</v>
      </c>
      <c r="Y1562">
        <f>VLOOKUP(1*V1562,NFLGames!$H$11:$H$555,1,FALSE)</f>
        <v>401128084</v>
      </c>
      <c r="Z1562">
        <f>VLOOKUP($Y1562, NFLGames!$H$11:$K$555,2,FALSE)</f>
        <v>2019</v>
      </c>
      <c r="AA1562">
        <f>VLOOKUP($Y1562, NFLGames!$H$11:$K$555,3,FALSE)</f>
        <v>11</v>
      </c>
      <c r="AB1562" s="6">
        <f>IF(A1563=0, 0, AH1563-tbl_pbp[[#This Row],[Saints Win %]])</f>
        <v>-3.0999999999999917E-2</v>
      </c>
      <c r="AE1562">
        <f>ABS(tbl_pbp[[#This Row],[play.homeScore]]-tbl_pbp[[#This Row],[play.awayScore]])</f>
        <v>0</v>
      </c>
      <c r="AF1562">
        <f>IF(tbl_pbp[[#This Row],[Play Saints Win % Increase]]&gt;=$AF$4,1,0)</f>
        <v>0</v>
      </c>
      <c r="AG1562" t="str">
        <f>VLOOKUP(tbl_pbp[[#This Row],[gameId]], games!$B$2:$T$40, 9, FALSE)</f>
        <v>new-orleans-saints</v>
      </c>
      <c r="AH1562" s="5">
        <f>IF(tbl_pbp[[#This Row],[AwayTeam]] &lt;&gt; "new-orleans-saints", tbl_pbp[[#This Row],[homeWinPercentage]], 1-tbl_pbp[[#This Row],[homeWinPercentage]])</f>
        <v>0.61299999999999999</v>
      </c>
      <c r="AI1562" s="13">
        <f>tbl_pbp[[#This Row],[Kamara]]*tbl_pbp[[#This Row],[Impactful Play]]</f>
        <v>0</v>
      </c>
      <c r="AJ1562" s="13">
        <f>tbl_pbp[[#This Row],[Thomas]]*tbl_pbp[[#This Row],[Impactful Play]]</f>
        <v>0</v>
      </c>
      <c r="AK1562" s="13" t="str">
        <f>VLOOKUP(tbl_pbp[[#This Row],[Play Saints Win % Increase]], tbl_impact[],3,TRUE)</f>
        <v>Bad (0 to -5%)</v>
      </c>
    </row>
    <row r="1563" spans="1:37">
      <c r="A1563" s="1">
        <v>11</v>
      </c>
      <c r="B1563" s="5">
        <v>0.41799999999999998</v>
      </c>
      <c r="C1563" t="s">
        <v>12511</v>
      </c>
      <c r="D1563">
        <v>0</v>
      </c>
      <c r="E1563">
        <v>0</v>
      </c>
      <c r="F1563">
        <v>1</v>
      </c>
      <c r="G1563">
        <v>0</v>
      </c>
      <c r="H1563">
        <v>0</v>
      </c>
      <c r="I1563">
        <v>7</v>
      </c>
      <c r="J1563">
        <v>27</v>
      </c>
      <c r="K1563" t="s">
        <v>29</v>
      </c>
      <c r="L1563">
        <v>3</v>
      </c>
      <c r="M1563">
        <v>27</v>
      </c>
      <c r="N1563" t="s">
        <v>12512</v>
      </c>
      <c r="O1563" t="s">
        <v>1239</v>
      </c>
      <c r="P1563" t="s">
        <v>30</v>
      </c>
      <c r="Q1563" t="s">
        <v>31</v>
      </c>
      <c r="R1563" t="s">
        <v>32</v>
      </c>
      <c r="S1563" t="s">
        <v>212</v>
      </c>
      <c r="T1563" t="s">
        <v>373</v>
      </c>
      <c r="U1563" t="s">
        <v>12513</v>
      </c>
      <c r="V1563" t="s">
        <v>12488</v>
      </c>
      <c r="X1563" t="str">
        <f>VLOOKUP(pbp!V4313, games!$B$2:$R$40, 3, FALSE)</f>
        <v>2020-11-15T21:25Z</v>
      </c>
      <c r="Y1563">
        <f>VLOOKUP(1*V1563,NFLGames!$H$11:$H$555,1,FALSE)</f>
        <v>401128084</v>
      </c>
      <c r="Z1563">
        <f>VLOOKUP($Y1563, NFLGames!$H$11:$K$555,2,FALSE)</f>
        <v>2019</v>
      </c>
      <c r="AA1563">
        <f>VLOOKUP($Y1563, NFLGames!$H$11:$K$555,3,FALSE)</f>
        <v>11</v>
      </c>
      <c r="AB1563" s="6">
        <f>IF(A1564=0, 0, AH1564-tbl_pbp[[#This Row],[Saints Win %]])</f>
        <v>1.7999999999999905E-2</v>
      </c>
      <c r="AE1563">
        <f>ABS(tbl_pbp[[#This Row],[play.homeScore]]-tbl_pbp[[#This Row],[play.awayScore]])</f>
        <v>0</v>
      </c>
      <c r="AF1563">
        <f>IF(tbl_pbp[[#This Row],[Play Saints Win % Increase]]&gt;=$AF$4,1,0)</f>
        <v>0</v>
      </c>
      <c r="AG1563" t="str">
        <f>VLOOKUP(tbl_pbp[[#This Row],[gameId]], games!$B$2:$T$40, 9, FALSE)</f>
        <v>new-orleans-saints</v>
      </c>
      <c r="AH1563" s="5">
        <f>IF(tbl_pbp[[#This Row],[AwayTeam]] &lt;&gt; "new-orleans-saints", tbl_pbp[[#This Row],[homeWinPercentage]], 1-tbl_pbp[[#This Row],[homeWinPercentage]])</f>
        <v>0.58200000000000007</v>
      </c>
      <c r="AI1563" s="13">
        <f>tbl_pbp[[#This Row],[Kamara]]*tbl_pbp[[#This Row],[Impactful Play]]</f>
        <v>0</v>
      </c>
      <c r="AJ1563" s="13">
        <f>tbl_pbp[[#This Row],[Thomas]]*tbl_pbp[[#This Row],[Impactful Play]]</f>
        <v>0</v>
      </c>
      <c r="AK1563" s="13" t="str">
        <f>VLOOKUP(tbl_pbp[[#This Row],[Play Saints Win % Increase]], tbl_impact[],3,TRUE)</f>
        <v>Scented (0 to +5%)</v>
      </c>
    </row>
    <row r="1564" spans="1:37">
      <c r="A1564" s="1">
        <v>12</v>
      </c>
      <c r="B1564" s="5">
        <v>0.4</v>
      </c>
      <c r="C1564" t="s">
        <v>12514</v>
      </c>
      <c r="D1564">
        <v>0</v>
      </c>
      <c r="E1564">
        <v>0</v>
      </c>
      <c r="F1564">
        <v>1</v>
      </c>
      <c r="G1564">
        <v>0</v>
      </c>
      <c r="H1564">
        <v>3</v>
      </c>
      <c r="I1564">
        <v>6</v>
      </c>
      <c r="J1564">
        <v>26</v>
      </c>
      <c r="K1564" t="s">
        <v>29</v>
      </c>
      <c r="L1564">
        <v>4</v>
      </c>
      <c r="M1564">
        <v>26</v>
      </c>
      <c r="N1564" t="s">
        <v>12515</v>
      </c>
      <c r="O1564" t="s">
        <v>640</v>
      </c>
      <c r="P1564" t="s">
        <v>187</v>
      </c>
      <c r="Q1564" t="s">
        <v>188</v>
      </c>
      <c r="R1564" t="s">
        <v>189</v>
      </c>
      <c r="S1564" t="s">
        <v>2164</v>
      </c>
      <c r="T1564" t="s">
        <v>412</v>
      </c>
      <c r="U1564" t="s">
        <v>12516</v>
      </c>
      <c r="V1564" t="s">
        <v>12488</v>
      </c>
      <c r="X1564" t="str">
        <f>VLOOKUP(pbp!V4314, games!$B$2:$R$40, 3, FALSE)</f>
        <v>2020-11-15T21:25Z</v>
      </c>
      <c r="Y1564">
        <f>VLOOKUP(1*V1564,NFLGames!$H$11:$H$555,1,FALSE)</f>
        <v>401128084</v>
      </c>
      <c r="Z1564">
        <f>VLOOKUP($Y1564, NFLGames!$H$11:$K$555,2,FALSE)</f>
        <v>2019</v>
      </c>
      <c r="AA1564">
        <f>VLOOKUP($Y1564, NFLGames!$H$11:$K$555,3,FALSE)</f>
        <v>11</v>
      </c>
      <c r="AB1564" s="6">
        <f>IF(A1565=0, 0, AH1565-tbl_pbp[[#This Row],[Saints Win %]])</f>
        <v>-5.0000000000000044E-3</v>
      </c>
      <c r="AE1564">
        <f>ABS(tbl_pbp[[#This Row],[play.homeScore]]-tbl_pbp[[#This Row],[play.awayScore]])</f>
        <v>3</v>
      </c>
      <c r="AF1564">
        <f>IF(tbl_pbp[[#This Row],[Play Saints Win % Increase]]&gt;=$AF$4,1,0)</f>
        <v>0</v>
      </c>
      <c r="AG1564" t="str">
        <f>VLOOKUP(tbl_pbp[[#This Row],[gameId]], games!$B$2:$T$40, 9, FALSE)</f>
        <v>new-orleans-saints</v>
      </c>
      <c r="AH1564" s="5">
        <f>IF(tbl_pbp[[#This Row],[AwayTeam]] &lt;&gt; "new-orleans-saints", tbl_pbp[[#This Row],[homeWinPercentage]], 1-tbl_pbp[[#This Row],[homeWinPercentage]])</f>
        <v>0.6</v>
      </c>
      <c r="AI1564" s="13">
        <f>tbl_pbp[[#This Row],[Kamara]]*tbl_pbp[[#This Row],[Impactful Play]]</f>
        <v>0</v>
      </c>
      <c r="AJ1564" s="13">
        <f>tbl_pbp[[#This Row],[Thomas]]*tbl_pbp[[#This Row],[Impactful Play]]</f>
        <v>0</v>
      </c>
      <c r="AK1564" s="13" t="str">
        <f>VLOOKUP(tbl_pbp[[#This Row],[Play Saints Win % Increase]], tbl_impact[],3,TRUE)</f>
        <v>Bad (0 to -5%)</v>
      </c>
    </row>
    <row r="1565" spans="1:37">
      <c r="A1565" s="1">
        <v>13</v>
      </c>
      <c r="B1565" s="5">
        <v>0.40500000000000003</v>
      </c>
      <c r="C1565" t="s">
        <v>12517</v>
      </c>
      <c r="D1565">
        <v>0</v>
      </c>
      <c r="E1565">
        <v>0</v>
      </c>
      <c r="F1565">
        <v>1</v>
      </c>
      <c r="G1565">
        <v>0</v>
      </c>
      <c r="H1565">
        <v>3</v>
      </c>
      <c r="I1565">
        <v>0</v>
      </c>
      <c r="J1565">
        <v>65</v>
      </c>
      <c r="K1565" t="s">
        <v>29</v>
      </c>
      <c r="L1565">
        <v>0</v>
      </c>
      <c r="M1565">
        <v>65</v>
      </c>
      <c r="N1565" t="s">
        <v>288</v>
      </c>
      <c r="O1565" t="s">
        <v>640</v>
      </c>
      <c r="P1565" t="s">
        <v>25</v>
      </c>
      <c r="Q1565" t="s">
        <v>26</v>
      </c>
      <c r="R1565" t="s">
        <v>27</v>
      </c>
      <c r="V1565" t="s">
        <v>12488</v>
      </c>
      <c r="X1565" t="str">
        <f>VLOOKUP(pbp!V4315, games!$B$2:$R$40, 3, FALSE)</f>
        <v>2020-11-15T21:25Z</v>
      </c>
      <c r="Y1565">
        <f>VLOOKUP(1*V1565,NFLGames!$H$11:$H$555,1,FALSE)</f>
        <v>401128084</v>
      </c>
      <c r="Z1565">
        <f>VLOOKUP($Y1565, NFLGames!$H$11:$K$555,2,FALSE)</f>
        <v>2019</v>
      </c>
      <c r="AA1565">
        <f>VLOOKUP($Y1565, NFLGames!$H$11:$K$555,3,FALSE)</f>
        <v>11</v>
      </c>
      <c r="AB1565" s="6">
        <f>IF(A1566=0, 0, AH1566-tbl_pbp[[#This Row],[Saints Win %]])</f>
        <v>2.0000000000000018E-3</v>
      </c>
      <c r="AE1565">
        <f>ABS(tbl_pbp[[#This Row],[play.homeScore]]-tbl_pbp[[#This Row],[play.awayScore]])</f>
        <v>3</v>
      </c>
      <c r="AF1565">
        <f>IF(tbl_pbp[[#This Row],[Play Saints Win % Increase]]&gt;=$AF$4,1,0)</f>
        <v>0</v>
      </c>
      <c r="AG1565" t="str">
        <f>VLOOKUP(tbl_pbp[[#This Row],[gameId]], games!$B$2:$T$40, 9, FALSE)</f>
        <v>new-orleans-saints</v>
      </c>
      <c r="AH1565" s="5">
        <f>IF(tbl_pbp[[#This Row],[AwayTeam]] &lt;&gt; "new-orleans-saints", tbl_pbp[[#This Row],[homeWinPercentage]], 1-tbl_pbp[[#This Row],[homeWinPercentage]])</f>
        <v>0.59499999999999997</v>
      </c>
      <c r="AI1565" s="13">
        <f>tbl_pbp[[#This Row],[Kamara]]*tbl_pbp[[#This Row],[Impactful Play]]</f>
        <v>0</v>
      </c>
      <c r="AJ1565" s="13">
        <f>tbl_pbp[[#This Row],[Thomas]]*tbl_pbp[[#This Row],[Impactful Play]]</f>
        <v>0</v>
      </c>
      <c r="AK1565" s="13" t="str">
        <f>VLOOKUP(tbl_pbp[[#This Row],[Play Saints Win % Increase]], tbl_impact[],3,TRUE)</f>
        <v>Scented (0 to +5%)</v>
      </c>
    </row>
    <row r="1566" spans="1:37">
      <c r="A1566" s="1">
        <v>14</v>
      </c>
      <c r="B1566" s="5">
        <v>0.40300000000000002</v>
      </c>
      <c r="C1566" t="s">
        <v>12518</v>
      </c>
      <c r="D1566">
        <v>0</v>
      </c>
      <c r="E1566">
        <v>0</v>
      </c>
      <c r="F1566">
        <v>1</v>
      </c>
      <c r="G1566">
        <v>0</v>
      </c>
      <c r="H1566">
        <v>3</v>
      </c>
      <c r="I1566">
        <v>10</v>
      </c>
      <c r="J1566">
        <v>25</v>
      </c>
      <c r="K1566" t="s">
        <v>369</v>
      </c>
      <c r="L1566">
        <v>1</v>
      </c>
      <c r="M1566">
        <v>75</v>
      </c>
      <c r="N1566" t="s">
        <v>12519</v>
      </c>
      <c r="O1566" t="s">
        <v>640</v>
      </c>
      <c r="P1566" t="s">
        <v>45</v>
      </c>
      <c r="Q1566" t="s">
        <v>46</v>
      </c>
      <c r="R1566" t="s">
        <v>47</v>
      </c>
      <c r="S1566" t="s">
        <v>33</v>
      </c>
      <c r="T1566" t="s">
        <v>370</v>
      </c>
      <c r="U1566" t="s">
        <v>371</v>
      </c>
      <c r="V1566" t="s">
        <v>12488</v>
      </c>
      <c r="X1566" t="str">
        <f>VLOOKUP(pbp!V4316, games!$B$2:$R$40, 3, FALSE)</f>
        <v>2020-11-15T21:25Z</v>
      </c>
      <c r="Y1566">
        <f>VLOOKUP(1*V1566,NFLGames!$H$11:$H$555,1,FALSE)</f>
        <v>401128084</v>
      </c>
      <c r="Z1566">
        <f>VLOOKUP($Y1566, NFLGames!$H$11:$K$555,2,FALSE)</f>
        <v>2019</v>
      </c>
      <c r="AA1566">
        <f>VLOOKUP($Y1566, NFLGames!$H$11:$K$555,3,FALSE)</f>
        <v>11</v>
      </c>
      <c r="AB1566" s="6">
        <f>IF(A1567=0, 0, AH1567-tbl_pbp[[#This Row],[Saints Win %]])</f>
        <v>2.0000000000000018E-2</v>
      </c>
      <c r="AE1566">
        <f>ABS(tbl_pbp[[#This Row],[play.homeScore]]-tbl_pbp[[#This Row],[play.awayScore]])</f>
        <v>3</v>
      </c>
      <c r="AF1566">
        <f>IF(tbl_pbp[[#This Row],[Play Saints Win % Increase]]&gt;=$AF$4,1,0)</f>
        <v>0</v>
      </c>
      <c r="AG1566" t="str">
        <f>VLOOKUP(tbl_pbp[[#This Row],[gameId]], games!$B$2:$T$40, 9, FALSE)</f>
        <v>new-orleans-saints</v>
      </c>
      <c r="AH1566" s="5">
        <f>IF(tbl_pbp[[#This Row],[AwayTeam]] &lt;&gt; "new-orleans-saints", tbl_pbp[[#This Row],[homeWinPercentage]], 1-tbl_pbp[[#This Row],[homeWinPercentage]])</f>
        <v>0.59699999999999998</v>
      </c>
      <c r="AI1566" s="13">
        <f>tbl_pbp[[#This Row],[Kamara]]*tbl_pbp[[#This Row],[Impactful Play]]</f>
        <v>0</v>
      </c>
      <c r="AJ1566" s="13">
        <f>tbl_pbp[[#This Row],[Thomas]]*tbl_pbp[[#This Row],[Impactful Play]]</f>
        <v>0</v>
      </c>
      <c r="AK1566" s="13" t="str">
        <f>VLOOKUP(tbl_pbp[[#This Row],[Play Saints Win % Increase]], tbl_impact[],3,TRUE)</f>
        <v>Scented (0 to +5%)</v>
      </c>
    </row>
    <row r="1567" spans="1:37">
      <c r="A1567" s="1">
        <v>15</v>
      </c>
      <c r="B1567" s="5">
        <v>0.38300000000000001</v>
      </c>
      <c r="C1567" t="s">
        <v>12520</v>
      </c>
      <c r="D1567">
        <v>0</v>
      </c>
      <c r="E1567">
        <v>0</v>
      </c>
      <c r="F1567">
        <v>1</v>
      </c>
      <c r="G1567">
        <v>0</v>
      </c>
      <c r="H1567">
        <v>3</v>
      </c>
      <c r="I1567">
        <v>4</v>
      </c>
      <c r="J1567">
        <v>31</v>
      </c>
      <c r="K1567" t="s">
        <v>369</v>
      </c>
      <c r="L1567">
        <v>2</v>
      </c>
      <c r="M1567">
        <v>69</v>
      </c>
      <c r="N1567" t="s">
        <v>12521</v>
      </c>
      <c r="O1567" t="s">
        <v>3477</v>
      </c>
      <c r="P1567" t="s">
        <v>22</v>
      </c>
      <c r="Q1567" t="s">
        <v>37</v>
      </c>
      <c r="S1567" t="s">
        <v>135</v>
      </c>
      <c r="T1567" t="s">
        <v>758</v>
      </c>
      <c r="U1567" t="s">
        <v>759</v>
      </c>
      <c r="V1567" t="s">
        <v>12488</v>
      </c>
      <c r="X1567" t="str">
        <f>VLOOKUP(pbp!V4317, games!$B$2:$R$40, 3, FALSE)</f>
        <v>2020-11-15T21:25Z</v>
      </c>
      <c r="Y1567">
        <f>VLOOKUP(1*V1567,NFLGames!$H$11:$H$555,1,FALSE)</f>
        <v>401128084</v>
      </c>
      <c r="Z1567">
        <f>VLOOKUP($Y1567, NFLGames!$H$11:$K$555,2,FALSE)</f>
        <v>2019</v>
      </c>
      <c r="AA1567">
        <f>VLOOKUP($Y1567, NFLGames!$H$11:$K$555,3,FALSE)</f>
        <v>11</v>
      </c>
      <c r="AB1567" s="6">
        <f>IF(A1568=0, 0, AH1568-tbl_pbp[[#This Row],[Saints Win %]])</f>
        <v>4.4000000000000039E-2</v>
      </c>
      <c r="AE1567">
        <f>ABS(tbl_pbp[[#This Row],[play.homeScore]]-tbl_pbp[[#This Row],[play.awayScore]])</f>
        <v>3</v>
      </c>
      <c r="AF1567">
        <f>IF(tbl_pbp[[#This Row],[Play Saints Win % Increase]]&gt;=$AF$4,1,0)</f>
        <v>0</v>
      </c>
      <c r="AG1567" t="str">
        <f>VLOOKUP(tbl_pbp[[#This Row],[gameId]], games!$B$2:$T$40, 9, FALSE)</f>
        <v>new-orleans-saints</v>
      </c>
      <c r="AH1567" s="5">
        <f>IF(tbl_pbp[[#This Row],[AwayTeam]] &lt;&gt; "new-orleans-saints", tbl_pbp[[#This Row],[homeWinPercentage]], 1-tbl_pbp[[#This Row],[homeWinPercentage]])</f>
        <v>0.61699999999999999</v>
      </c>
      <c r="AI1567" s="13">
        <f>tbl_pbp[[#This Row],[Kamara]]*tbl_pbp[[#This Row],[Impactful Play]]</f>
        <v>0</v>
      </c>
      <c r="AJ1567" s="13">
        <f>tbl_pbp[[#This Row],[Thomas]]*tbl_pbp[[#This Row],[Impactful Play]]</f>
        <v>0</v>
      </c>
      <c r="AK1567" s="13" t="str">
        <f>VLOOKUP(tbl_pbp[[#This Row],[Play Saints Win % Increase]], tbl_impact[],3,TRUE)</f>
        <v>Scented (0 to +5%)</v>
      </c>
    </row>
    <row r="1568" spans="1:37">
      <c r="A1568" s="1">
        <v>16</v>
      </c>
      <c r="B1568" s="5">
        <v>0.33900000000000002</v>
      </c>
      <c r="C1568" t="s">
        <v>12522</v>
      </c>
      <c r="D1568">
        <v>0</v>
      </c>
      <c r="E1568">
        <v>0</v>
      </c>
      <c r="F1568">
        <v>1</v>
      </c>
      <c r="G1568">
        <v>0</v>
      </c>
      <c r="H1568">
        <v>3</v>
      </c>
      <c r="I1568">
        <v>4</v>
      </c>
      <c r="J1568">
        <v>31</v>
      </c>
      <c r="K1568" t="s">
        <v>369</v>
      </c>
      <c r="L1568">
        <v>3</v>
      </c>
      <c r="M1568">
        <v>69</v>
      </c>
      <c r="N1568" t="s">
        <v>12523</v>
      </c>
      <c r="O1568" t="s">
        <v>6547</v>
      </c>
      <c r="P1568" t="s">
        <v>22</v>
      </c>
      <c r="Q1568" t="s">
        <v>37</v>
      </c>
      <c r="S1568" t="s">
        <v>63</v>
      </c>
      <c r="T1568" t="s">
        <v>758</v>
      </c>
      <c r="U1568" t="s">
        <v>12524</v>
      </c>
      <c r="V1568" t="s">
        <v>12488</v>
      </c>
      <c r="X1568" t="str">
        <f>VLOOKUP(pbp!V4318, games!$B$2:$R$40, 3, FALSE)</f>
        <v>2020-11-15T21:25Z</v>
      </c>
      <c r="Y1568">
        <f>VLOOKUP(1*V1568,NFLGames!$H$11:$H$555,1,FALSE)</f>
        <v>401128084</v>
      </c>
      <c r="Z1568">
        <f>VLOOKUP($Y1568, NFLGames!$H$11:$K$555,2,FALSE)</f>
        <v>2019</v>
      </c>
      <c r="AA1568">
        <f>VLOOKUP($Y1568, NFLGames!$H$11:$K$555,3,FALSE)</f>
        <v>11</v>
      </c>
      <c r="AB1568" s="6">
        <f>IF(A1569=0, 0, AH1569-tbl_pbp[[#This Row],[Saints Win %]])</f>
        <v>-8.0000000000000071E-3</v>
      </c>
      <c r="AE1568">
        <f>ABS(tbl_pbp[[#This Row],[play.homeScore]]-tbl_pbp[[#This Row],[play.awayScore]])</f>
        <v>3</v>
      </c>
      <c r="AF1568">
        <f>IF(tbl_pbp[[#This Row],[Play Saints Win % Increase]]&gt;=$AF$4,1,0)</f>
        <v>0</v>
      </c>
      <c r="AG1568" t="str">
        <f>VLOOKUP(tbl_pbp[[#This Row],[gameId]], games!$B$2:$T$40, 9, FALSE)</f>
        <v>new-orleans-saints</v>
      </c>
      <c r="AH1568" s="5">
        <f>IF(tbl_pbp[[#This Row],[AwayTeam]] &lt;&gt; "new-orleans-saints", tbl_pbp[[#This Row],[homeWinPercentage]], 1-tbl_pbp[[#This Row],[homeWinPercentage]])</f>
        <v>0.66100000000000003</v>
      </c>
      <c r="AI1568" s="13">
        <f>tbl_pbp[[#This Row],[Kamara]]*tbl_pbp[[#This Row],[Impactful Play]]</f>
        <v>0</v>
      </c>
      <c r="AJ1568" s="13">
        <f>tbl_pbp[[#This Row],[Thomas]]*tbl_pbp[[#This Row],[Impactful Play]]</f>
        <v>0</v>
      </c>
      <c r="AK1568" s="13" t="str">
        <f>VLOOKUP(tbl_pbp[[#This Row],[Play Saints Win % Increase]], tbl_impact[],3,TRUE)</f>
        <v>Bad (0 to -5%)</v>
      </c>
    </row>
    <row r="1569" spans="1:37">
      <c r="A1569" s="1">
        <v>17</v>
      </c>
      <c r="B1569" s="5">
        <v>0.34699999999999998</v>
      </c>
      <c r="C1569" t="s">
        <v>12525</v>
      </c>
      <c r="D1569">
        <v>0</v>
      </c>
      <c r="E1569">
        <v>0</v>
      </c>
      <c r="F1569">
        <v>1</v>
      </c>
      <c r="G1569">
        <v>0</v>
      </c>
      <c r="H1569">
        <v>3</v>
      </c>
      <c r="I1569">
        <v>4</v>
      </c>
      <c r="J1569">
        <v>31</v>
      </c>
      <c r="K1569" t="s">
        <v>369</v>
      </c>
      <c r="L1569">
        <v>4</v>
      </c>
      <c r="M1569">
        <v>69</v>
      </c>
      <c r="N1569" t="s">
        <v>12526</v>
      </c>
      <c r="O1569" t="s">
        <v>947</v>
      </c>
      <c r="P1569" t="s">
        <v>66</v>
      </c>
      <c r="Q1569" t="s">
        <v>67</v>
      </c>
      <c r="R1569" t="s">
        <v>68</v>
      </c>
      <c r="S1569" t="s">
        <v>69</v>
      </c>
      <c r="T1569" t="s">
        <v>758</v>
      </c>
      <c r="U1569" t="s">
        <v>12527</v>
      </c>
      <c r="V1569" t="s">
        <v>12488</v>
      </c>
      <c r="X1569" t="str">
        <f>VLOOKUP(pbp!V4319, games!$B$2:$R$40, 3, FALSE)</f>
        <v>2020-11-15T21:25Z</v>
      </c>
      <c r="Y1569">
        <f>VLOOKUP(1*V1569,NFLGames!$H$11:$H$555,1,FALSE)</f>
        <v>401128084</v>
      </c>
      <c r="Z1569">
        <f>VLOOKUP($Y1569, NFLGames!$H$11:$K$555,2,FALSE)</f>
        <v>2019</v>
      </c>
      <c r="AA1569">
        <f>VLOOKUP($Y1569, NFLGames!$H$11:$K$555,3,FALSE)</f>
        <v>11</v>
      </c>
      <c r="AB1569" s="6">
        <f>IF(A1570=0, 0, AH1570-tbl_pbp[[#This Row],[Saints Win %]])</f>
        <v>1.8000000000000016E-2</v>
      </c>
      <c r="AE1569">
        <f>ABS(tbl_pbp[[#This Row],[play.homeScore]]-tbl_pbp[[#This Row],[play.awayScore]])</f>
        <v>3</v>
      </c>
      <c r="AF1569">
        <f>IF(tbl_pbp[[#This Row],[Play Saints Win % Increase]]&gt;=$AF$4,1,0)</f>
        <v>0</v>
      </c>
      <c r="AG1569" t="str">
        <f>VLOOKUP(tbl_pbp[[#This Row],[gameId]], games!$B$2:$T$40, 9, FALSE)</f>
        <v>new-orleans-saints</v>
      </c>
      <c r="AH1569" s="5">
        <f>IF(tbl_pbp[[#This Row],[AwayTeam]] &lt;&gt; "new-orleans-saints", tbl_pbp[[#This Row],[homeWinPercentage]], 1-tbl_pbp[[#This Row],[homeWinPercentage]])</f>
        <v>0.65300000000000002</v>
      </c>
      <c r="AI1569" s="13">
        <f>tbl_pbp[[#This Row],[Kamara]]*tbl_pbp[[#This Row],[Impactful Play]]</f>
        <v>0</v>
      </c>
      <c r="AJ1569" s="13">
        <f>tbl_pbp[[#This Row],[Thomas]]*tbl_pbp[[#This Row],[Impactful Play]]</f>
        <v>0</v>
      </c>
      <c r="AK1569" s="13" t="str">
        <f>VLOOKUP(tbl_pbp[[#This Row],[Play Saints Win % Increase]], tbl_impact[],3,TRUE)</f>
        <v>Scented (0 to +5%)</v>
      </c>
    </row>
    <row r="1570" spans="1:37">
      <c r="A1570" s="1">
        <v>18</v>
      </c>
      <c r="B1570" s="5">
        <v>0.32900000000000001</v>
      </c>
      <c r="C1570" t="s">
        <v>12528</v>
      </c>
      <c r="D1570">
        <v>0</v>
      </c>
      <c r="E1570">
        <v>0</v>
      </c>
      <c r="F1570">
        <v>1</v>
      </c>
      <c r="G1570">
        <v>0</v>
      </c>
      <c r="H1570">
        <v>3</v>
      </c>
      <c r="I1570">
        <v>10</v>
      </c>
      <c r="J1570">
        <v>76</v>
      </c>
      <c r="K1570" t="s">
        <v>29</v>
      </c>
      <c r="L1570">
        <v>1</v>
      </c>
      <c r="M1570">
        <v>76</v>
      </c>
      <c r="N1570" t="s">
        <v>12529</v>
      </c>
      <c r="O1570" t="s">
        <v>567</v>
      </c>
      <c r="P1570" t="s">
        <v>30</v>
      </c>
      <c r="Q1570" t="s">
        <v>31</v>
      </c>
      <c r="R1570" t="s">
        <v>32</v>
      </c>
      <c r="S1570" t="s">
        <v>33</v>
      </c>
      <c r="T1570" t="s">
        <v>172</v>
      </c>
      <c r="U1570" t="s">
        <v>173</v>
      </c>
      <c r="V1570" t="s">
        <v>12488</v>
      </c>
      <c r="X1570" t="str">
        <f>VLOOKUP(pbp!V4320, games!$B$2:$R$40, 3, FALSE)</f>
        <v>2020-11-15T21:25Z</v>
      </c>
      <c r="Y1570">
        <f>VLOOKUP(1*V1570,NFLGames!$H$11:$H$555,1,FALSE)</f>
        <v>401128084</v>
      </c>
      <c r="Z1570">
        <f>VLOOKUP($Y1570, NFLGames!$H$11:$K$555,2,FALSE)</f>
        <v>2019</v>
      </c>
      <c r="AA1570">
        <f>VLOOKUP($Y1570, NFLGames!$H$11:$K$555,3,FALSE)</f>
        <v>11</v>
      </c>
      <c r="AB1570" s="6">
        <f>IF(A1571=0, 0, AH1571-tbl_pbp[[#This Row],[Saints Win %]])</f>
        <v>8.999999999999897E-3</v>
      </c>
      <c r="AE1570">
        <f>ABS(tbl_pbp[[#This Row],[play.homeScore]]-tbl_pbp[[#This Row],[play.awayScore]])</f>
        <v>3</v>
      </c>
      <c r="AF1570">
        <f>IF(tbl_pbp[[#This Row],[Play Saints Win % Increase]]&gt;=$AF$4,1,0)</f>
        <v>0</v>
      </c>
      <c r="AG1570" t="str">
        <f>VLOOKUP(tbl_pbp[[#This Row],[gameId]], games!$B$2:$T$40, 9, FALSE)</f>
        <v>new-orleans-saints</v>
      </c>
      <c r="AH1570" s="5">
        <f>IF(tbl_pbp[[#This Row],[AwayTeam]] &lt;&gt; "new-orleans-saints", tbl_pbp[[#This Row],[homeWinPercentage]], 1-tbl_pbp[[#This Row],[homeWinPercentage]])</f>
        <v>0.67100000000000004</v>
      </c>
      <c r="AI1570" s="13">
        <f>tbl_pbp[[#This Row],[Kamara]]*tbl_pbp[[#This Row],[Impactful Play]]</f>
        <v>0</v>
      </c>
      <c r="AJ1570" s="13">
        <f>tbl_pbp[[#This Row],[Thomas]]*tbl_pbp[[#This Row],[Impactful Play]]</f>
        <v>0</v>
      </c>
      <c r="AK1570" s="13" t="str">
        <f>VLOOKUP(tbl_pbp[[#This Row],[Play Saints Win % Increase]], tbl_impact[],3,TRUE)</f>
        <v>Scented (0 to +5%)</v>
      </c>
    </row>
    <row r="1571" spans="1:37">
      <c r="A1571" s="1">
        <v>19</v>
      </c>
      <c r="B1571" s="5">
        <v>0.32</v>
      </c>
      <c r="C1571" t="s">
        <v>12530</v>
      </c>
      <c r="D1571">
        <v>0</v>
      </c>
      <c r="E1571">
        <v>0</v>
      </c>
      <c r="F1571">
        <v>1</v>
      </c>
      <c r="G1571">
        <v>0</v>
      </c>
      <c r="H1571">
        <v>3</v>
      </c>
      <c r="I1571">
        <v>10</v>
      </c>
      <c r="J1571">
        <v>59</v>
      </c>
      <c r="K1571" t="s">
        <v>29</v>
      </c>
      <c r="L1571">
        <v>1</v>
      </c>
      <c r="M1571">
        <v>59</v>
      </c>
      <c r="N1571" t="s">
        <v>12531</v>
      </c>
      <c r="O1571" t="s">
        <v>2557</v>
      </c>
      <c r="P1571" t="s">
        <v>45</v>
      </c>
      <c r="Q1571" t="s">
        <v>46</v>
      </c>
      <c r="R1571" t="s">
        <v>47</v>
      </c>
      <c r="S1571" t="s">
        <v>33</v>
      </c>
      <c r="T1571" t="s">
        <v>299</v>
      </c>
      <c r="U1571" t="s">
        <v>1913</v>
      </c>
      <c r="V1571" t="s">
        <v>12488</v>
      </c>
      <c r="X1571" t="str">
        <f>VLOOKUP(pbp!V4321, games!$B$2:$R$40, 3, FALSE)</f>
        <v>2020-11-15T21:25Z</v>
      </c>
      <c r="Y1571">
        <f>VLOOKUP(1*V1571,NFLGames!$H$11:$H$555,1,FALSE)</f>
        <v>401128084</v>
      </c>
      <c r="Z1571">
        <f>VLOOKUP($Y1571, NFLGames!$H$11:$K$555,2,FALSE)</f>
        <v>2019</v>
      </c>
      <c r="AA1571">
        <f>VLOOKUP($Y1571, NFLGames!$H$11:$K$555,3,FALSE)</f>
        <v>11</v>
      </c>
      <c r="AB1571" s="6">
        <f>IF(A1572=0, 0, AH1572-tbl_pbp[[#This Row],[Saints Win %]])</f>
        <v>2.5000000000000133E-2</v>
      </c>
      <c r="AE1571">
        <f>ABS(tbl_pbp[[#This Row],[play.homeScore]]-tbl_pbp[[#This Row],[play.awayScore]])</f>
        <v>3</v>
      </c>
      <c r="AF1571">
        <f>IF(tbl_pbp[[#This Row],[Play Saints Win % Increase]]&gt;=$AF$4,1,0)</f>
        <v>0</v>
      </c>
      <c r="AG1571" t="str">
        <f>VLOOKUP(tbl_pbp[[#This Row],[gameId]], games!$B$2:$T$40, 9, FALSE)</f>
        <v>new-orleans-saints</v>
      </c>
      <c r="AH1571" s="5">
        <f>IF(tbl_pbp[[#This Row],[AwayTeam]] &lt;&gt; "new-orleans-saints", tbl_pbp[[#This Row],[homeWinPercentage]], 1-tbl_pbp[[#This Row],[homeWinPercentage]])</f>
        <v>0.67999999999999994</v>
      </c>
      <c r="AI1571" s="13">
        <f>tbl_pbp[[#This Row],[Kamara]]*tbl_pbp[[#This Row],[Impactful Play]]</f>
        <v>0</v>
      </c>
      <c r="AJ1571" s="13">
        <f>tbl_pbp[[#This Row],[Thomas]]*tbl_pbp[[#This Row],[Impactful Play]]</f>
        <v>0</v>
      </c>
      <c r="AK1571" s="13" t="str">
        <f>VLOOKUP(tbl_pbp[[#This Row],[Play Saints Win % Increase]], tbl_impact[],3,TRUE)</f>
        <v>Scented (0 to +5%)</v>
      </c>
    </row>
    <row r="1572" spans="1:37">
      <c r="A1572" s="1">
        <v>20</v>
      </c>
      <c r="B1572" s="5">
        <v>0.29499999999999998</v>
      </c>
      <c r="C1572" t="s">
        <v>12532</v>
      </c>
      <c r="D1572">
        <v>0</v>
      </c>
      <c r="E1572">
        <v>0</v>
      </c>
      <c r="F1572">
        <v>1</v>
      </c>
      <c r="G1572">
        <v>0</v>
      </c>
      <c r="H1572">
        <v>3</v>
      </c>
      <c r="I1572">
        <v>3</v>
      </c>
      <c r="J1572">
        <v>52</v>
      </c>
      <c r="K1572" t="s">
        <v>29</v>
      </c>
      <c r="L1572">
        <v>2</v>
      </c>
      <c r="M1572">
        <v>52</v>
      </c>
      <c r="N1572" t="s">
        <v>12533</v>
      </c>
      <c r="O1572" t="s">
        <v>203</v>
      </c>
      <c r="P1572" t="s">
        <v>45</v>
      </c>
      <c r="Q1572" t="s">
        <v>46</v>
      </c>
      <c r="R1572" t="s">
        <v>47</v>
      </c>
      <c r="S1572" t="s">
        <v>193</v>
      </c>
      <c r="T1572" t="s">
        <v>136</v>
      </c>
      <c r="U1572" t="s">
        <v>4468</v>
      </c>
      <c r="V1572" t="s">
        <v>12488</v>
      </c>
      <c r="X1572" t="str">
        <f>VLOOKUP(pbp!V4322, games!$B$2:$R$40, 3, FALSE)</f>
        <v>2020-11-15T21:25Z</v>
      </c>
      <c r="Y1572">
        <f>VLOOKUP(1*V1572,NFLGames!$H$11:$H$555,1,FALSE)</f>
        <v>401128084</v>
      </c>
      <c r="Z1572">
        <f>VLOOKUP($Y1572, NFLGames!$H$11:$K$555,2,FALSE)</f>
        <v>2019</v>
      </c>
      <c r="AA1572">
        <f>VLOOKUP($Y1572, NFLGames!$H$11:$K$555,3,FALSE)</f>
        <v>11</v>
      </c>
      <c r="AB1572" s="6">
        <f>IF(A1573=0, 0, AH1573-tbl_pbp[[#This Row],[Saints Win %]])</f>
        <v>-3.9000000000000146E-2</v>
      </c>
      <c r="AE1572">
        <f>ABS(tbl_pbp[[#This Row],[play.homeScore]]-tbl_pbp[[#This Row],[play.awayScore]])</f>
        <v>3</v>
      </c>
      <c r="AF1572">
        <f>IF(tbl_pbp[[#This Row],[Play Saints Win % Increase]]&gt;=$AF$4,1,0)</f>
        <v>0</v>
      </c>
      <c r="AG1572" t="str">
        <f>VLOOKUP(tbl_pbp[[#This Row],[gameId]], games!$B$2:$T$40, 9, FALSE)</f>
        <v>new-orleans-saints</v>
      </c>
      <c r="AH1572" s="5">
        <f>IF(tbl_pbp[[#This Row],[AwayTeam]] &lt;&gt; "new-orleans-saints", tbl_pbp[[#This Row],[homeWinPercentage]], 1-tbl_pbp[[#This Row],[homeWinPercentage]])</f>
        <v>0.70500000000000007</v>
      </c>
      <c r="AI1572" s="13">
        <f>tbl_pbp[[#This Row],[Kamara]]*tbl_pbp[[#This Row],[Impactful Play]]</f>
        <v>0</v>
      </c>
      <c r="AJ1572" s="13">
        <f>tbl_pbp[[#This Row],[Thomas]]*tbl_pbp[[#This Row],[Impactful Play]]</f>
        <v>0</v>
      </c>
      <c r="AK1572" s="13" t="str">
        <f>VLOOKUP(tbl_pbp[[#This Row],[Play Saints Win % Increase]], tbl_impact[],3,TRUE)</f>
        <v>Bad (0 to -5%)</v>
      </c>
    </row>
    <row r="1573" spans="1:37">
      <c r="A1573" s="1">
        <v>21</v>
      </c>
      <c r="B1573" s="5">
        <v>0.33400000000000002</v>
      </c>
      <c r="C1573" t="s">
        <v>12534</v>
      </c>
      <c r="D1573">
        <v>0</v>
      </c>
      <c r="E1573">
        <v>0</v>
      </c>
      <c r="F1573">
        <v>1</v>
      </c>
      <c r="G1573">
        <v>0</v>
      </c>
      <c r="H1573">
        <v>3</v>
      </c>
      <c r="I1573">
        <v>10</v>
      </c>
      <c r="J1573">
        <v>38</v>
      </c>
      <c r="K1573" t="s">
        <v>29</v>
      </c>
      <c r="L1573">
        <v>1</v>
      </c>
      <c r="M1573">
        <v>38</v>
      </c>
      <c r="N1573" t="s">
        <v>12535</v>
      </c>
      <c r="O1573" t="s">
        <v>12536</v>
      </c>
      <c r="P1573" t="s">
        <v>22</v>
      </c>
      <c r="Q1573" t="s">
        <v>37</v>
      </c>
      <c r="S1573" t="s">
        <v>33</v>
      </c>
      <c r="T1573" t="s">
        <v>1116</v>
      </c>
      <c r="U1573" t="s">
        <v>4586</v>
      </c>
      <c r="V1573" t="s">
        <v>12488</v>
      </c>
      <c r="X1573" t="str">
        <f>VLOOKUP(pbp!V4323, games!$B$2:$R$40, 3, FALSE)</f>
        <v>2020-11-15T21:25Z</v>
      </c>
      <c r="Y1573">
        <f>VLOOKUP(1*V1573,NFLGames!$H$11:$H$555,1,FALSE)</f>
        <v>401128084</v>
      </c>
      <c r="Z1573">
        <f>VLOOKUP($Y1573, NFLGames!$H$11:$K$555,2,FALSE)</f>
        <v>2019</v>
      </c>
      <c r="AA1573">
        <f>VLOOKUP($Y1573, NFLGames!$H$11:$K$555,3,FALSE)</f>
        <v>11</v>
      </c>
      <c r="AB1573" s="6">
        <f>IF(A1574=0, 0, AH1574-tbl_pbp[[#This Row],[Saints Win %]])</f>
        <v>1.3000000000000123E-2</v>
      </c>
      <c r="AE1573">
        <f>ABS(tbl_pbp[[#This Row],[play.homeScore]]-tbl_pbp[[#This Row],[play.awayScore]])</f>
        <v>3</v>
      </c>
      <c r="AF1573">
        <f>IF(tbl_pbp[[#This Row],[Play Saints Win % Increase]]&gt;=$AF$4,1,0)</f>
        <v>0</v>
      </c>
      <c r="AG1573" t="str">
        <f>VLOOKUP(tbl_pbp[[#This Row],[gameId]], games!$B$2:$T$40, 9, FALSE)</f>
        <v>new-orleans-saints</v>
      </c>
      <c r="AH1573" s="5">
        <f>IF(tbl_pbp[[#This Row],[AwayTeam]] &lt;&gt; "new-orleans-saints", tbl_pbp[[#This Row],[homeWinPercentage]], 1-tbl_pbp[[#This Row],[homeWinPercentage]])</f>
        <v>0.66599999999999993</v>
      </c>
      <c r="AI1573" s="13">
        <f>tbl_pbp[[#This Row],[Kamara]]*tbl_pbp[[#This Row],[Impactful Play]]</f>
        <v>0</v>
      </c>
      <c r="AJ1573" s="13">
        <f>tbl_pbp[[#This Row],[Thomas]]*tbl_pbp[[#This Row],[Impactful Play]]</f>
        <v>0</v>
      </c>
      <c r="AK1573" s="13" t="str">
        <f>VLOOKUP(tbl_pbp[[#This Row],[Play Saints Win % Increase]], tbl_impact[],3,TRUE)</f>
        <v>Scented (0 to +5%)</v>
      </c>
    </row>
    <row r="1574" spans="1:37">
      <c r="A1574" s="1">
        <v>22</v>
      </c>
      <c r="B1574" s="5">
        <v>0.32100000000000001</v>
      </c>
      <c r="C1574" t="s">
        <v>12537</v>
      </c>
      <c r="D1574">
        <v>0</v>
      </c>
      <c r="E1574">
        <v>0</v>
      </c>
      <c r="F1574">
        <v>1</v>
      </c>
      <c r="G1574">
        <v>0</v>
      </c>
      <c r="H1574">
        <v>3</v>
      </c>
      <c r="I1574">
        <v>10</v>
      </c>
      <c r="J1574">
        <v>38</v>
      </c>
      <c r="K1574" t="s">
        <v>29</v>
      </c>
      <c r="L1574">
        <v>2</v>
      </c>
      <c r="M1574">
        <v>38</v>
      </c>
      <c r="N1574" t="s">
        <v>12538</v>
      </c>
      <c r="O1574" t="s">
        <v>12539</v>
      </c>
      <c r="P1574" t="s">
        <v>30</v>
      </c>
      <c r="Q1574" t="s">
        <v>31</v>
      </c>
      <c r="R1574" t="s">
        <v>32</v>
      </c>
      <c r="S1574" t="s">
        <v>120</v>
      </c>
      <c r="T1574" t="s">
        <v>1116</v>
      </c>
      <c r="U1574" t="s">
        <v>12540</v>
      </c>
      <c r="V1574" t="s">
        <v>12488</v>
      </c>
      <c r="X1574" t="str">
        <f>VLOOKUP(pbp!V4324, games!$B$2:$R$40, 3, FALSE)</f>
        <v>2020-11-15T21:25Z</v>
      </c>
      <c r="Y1574">
        <f>VLOOKUP(1*V1574,NFLGames!$H$11:$H$555,1,FALSE)</f>
        <v>401128084</v>
      </c>
      <c r="Z1574">
        <f>VLOOKUP($Y1574, NFLGames!$H$11:$K$555,2,FALSE)</f>
        <v>2019</v>
      </c>
      <c r="AA1574">
        <f>VLOOKUP($Y1574, NFLGames!$H$11:$K$555,3,FALSE)</f>
        <v>11</v>
      </c>
      <c r="AB1574" s="6">
        <f>IF(A1575=0, 0, AH1575-tbl_pbp[[#This Row],[Saints Win %]])</f>
        <v>4.2999999999999927E-2</v>
      </c>
      <c r="AE1574">
        <f>ABS(tbl_pbp[[#This Row],[play.homeScore]]-tbl_pbp[[#This Row],[play.awayScore]])</f>
        <v>3</v>
      </c>
      <c r="AF1574">
        <f>IF(tbl_pbp[[#This Row],[Play Saints Win % Increase]]&gt;=$AF$4,1,0)</f>
        <v>0</v>
      </c>
      <c r="AG1574" t="str">
        <f>VLOOKUP(tbl_pbp[[#This Row],[gameId]], games!$B$2:$T$40, 9, FALSE)</f>
        <v>new-orleans-saints</v>
      </c>
      <c r="AH1574" s="5">
        <f>IF(tbl_pbp[[#This Row],[AwayTeam]] &lt;&gt; "new-orleans-saints", tbl_pbp[[#This Row],[homeWinPercentage]], 1-tbl_pbp[[#This Row],[homeWinPercentage]])</f>
        <v>0.67900000000000005</v>
      </c>
      <c r="AI1574" s="13">
        <f>tbl_pbp[[#This Row],[Kamara]]*tbl_pbp[[#This Row],[Impactful Play]]</f>
        <v>0</v>
      </c>
      <c r="AJ1574" s="13">
        <f>tbl_pbp[[#This Row],[Thomas]]*tbl_pbp[[#This Row],[Impactful Play]]</f>
        <v>0</v>
      </c>
      <c r="AK1574" s="13" t="str">
        <f>VLOOKUP(tbl_pbp[[#This Row],[Play Saints Win % Increase]], tbl_impact[],3,TRUE)</f>
        <v>Scented (0 to +5%)</v>
      </c>
    </row>
    <row r="1575" spans="1:37">
      <c r="A1575" s="1">
        <v>23</v>
      </c>
      <c r="B1575" s="5">
        <v>0.27800000000000002</v>
      </c>
      <c r="C1575" t="s">
        <v>12541</v>
      </c>
      <c r="D1575">
        <v>0</v>
      </c>
      <c r="E1575">
        <v>0</v>
      </c>
      <c r="F1575">
        <v>1</v>
      </c>
      <c r="G1575">
        <v>0</v>
      </c>
      <c r="H1575">
        <v>3</v>
      </c>
      <c r="I1575">
        <v>6</v>
      </c>
      <c r="J1575">
        <v>34</v>
      </c>
      <c r="K1575" t="s">
        <v>29</v>
      </c>
      <c r="L1575">
        <v>3</v>
      </c>
      <c r="M1575">
        <v>34</v>
      </c>
      <c r="N1575" t="s">
        <v>12542</v>
      </c>
      <c r="O1575" t="s">
        <v>108</v>
      </c>
      <c r="P1575" t="s">
        <v>30</v>
      </c>
      <c r="Q1575" t="s">
        <v>31</v>
      </c>
      <c r="R1575" t="s">
        <v>32</v>
      </c>
      <c r="S1575" t="s">
        <v>302</v>
      </c>
      <c r="T1575" t="s">
        <v>421</v>
      </c>
      <c r="U1575" t="s">
        <v>12543</v>
      </c>
      <c r="V1575" t="s">
        <v>12488</v>
      </c>
      <c r="X1575" t="str">
        <f>VLOOKUP(pbp!V4325, games!$B$2:$R$40, 3, FALSE)</f>
        <v>2020-11-22T18:00Z</v>
      </c>
      <c r="Y1575">
        <f>VLOOKUP(1*V1575,NFLGames!$H$11:$H$555,1,FALSE)</f>
        <v>401128084</v>
      </c>
      <c r="Z1575">
        <f>VLOOKUP($Y1575, NFLGames!$H$11:$K$555,2,FALSE)</f>
        <v>2019</v>
      </c>
      <c r="AA1575">
        <f>VLOOKUP($Y1575, NFLGames!$H$11:$K$555,3,FALSE)</f>
        <v>11</v>
      </c>
      <c r="AB1575" s="6">
        <f>IF(A1576=0, 0, AH1576-tbl_pbp[[#This Row],[Saints Win %]])</f>
        <v>-6.0000000000000053E-3</v>
      </c>
      <c r="AE1575">
        <f>ABS(tbl_pbp[[#This Row],[play.homeScore]]-tbl_pbp[[#This Row],[play.awayScore]])</f>
        <v>3</v>
      </c>
      <c r="AF1575">
        <f>IF(tbl_pbp[[#This Row],[Play Saints Win % Increase]]&gt;=$AF$4,1,0)</f>
        <v>0</v>
      </c>
      <c r="AG1575" t="str">
        <f>VLOOKUP(tbl_pbp[[#This Row],[gameId]], games!$B$2:$T$40, 9, FALSE)</f>
        <v>new-orleans-saints</v>
      </c>
      <c r="AH1575" s="5">
        <f>IF(tbl_pbp[[#This Row],[AwayTeam]] &lt;&gt; "new-orleans-saints", tbl_pbp[[#This Row],[homeWinPercentage]], 1-tbl_pbp[[#This Row],[homeWinPercentage]])</f>
        <v>0.72199999999999998</v>
      </c>
      <c r="AI1575" s="13">
        <f>tbl_pbp[[#This Row],[Kamara]]*tbl_pbp[[#This Row],[Impactful Play]]</f>
        <v>0</v>
      </c>
      <c r="AJ1575" s="13">
        <f>tbl_pbp[[#This Row],[Thomas]]*tbl_pbp[[#This Row],[Impactful Play]]</f>
        <v>0</v>
      </c>
      <c r="AK1575" s="13" t="str">
        <f>VLOOKUP(tbl_pbp[[#This Row],[Play Saints Win % Increase]], tbl_impact[],3,TRUE)</f>
        <v>Bad (0 to -5%)</v>
      </c>
    </row>
    <row r="1576" spans="1:37">
      <c r="A1576" s="1">
        <v>24</v>
      </c>
      <c r="B1576" s="5">
        <v>0.28399999999999997</v>
      </c>
      <c r="C1576" t="s">
        <v>12544</v>
      </c>
      <c r="D1576">
        <v>0</v>
      </c>
      <c r="E1576">
        <v>0</v>
      </c>
      <c r="F1576">
        <v>1</v>
      </c>
      <c r="G1576">
        <v>0</v>
      </c>
      <c r="H1576">
        <v>3</v>
      </c>
      <c r="I1576">
        <v>10</v>
      </c>
      <c r="J1576">
        <v>26</v>
      </c>
      <c r="K1576" t="s">
        <v>29</v>
      </c>
      <c r="L1576">
        <v>1</v>
      </c>
      <c r="M1576">
        <v>26</v>
      </c>
      <c r="N1576" t="s">
        <v>12545</v>
      </c>
      <c r="O1576" t="s">
        <v>1942</v>
      </c>
      <c r="P1576" t="s">
        <v>45</v>
      </c>
      <c r="Q1576" t="s">
        <v>46</v>
      </c>
      <c r="R1576" t="s">
        <v>47</v>
      </c>
      <c r="S1576" t="s">
        <v>33</v>
      </c>
      <c r="T1576" t="s">
        <v>412</v>
      </c>
      <c r="U1576" t="s">
        <v>932</v>
      </c>
      <c r="V1576" t="s">
        <v>12488</v>
      </c>
      <c r="X1576" t="str">
        <f>VLOOKUP(pbp!V4326, games!$B$2:$R$40, 3, FALSE)</f>
        <v>2020-11-22T18:00Z</v>
      </c>
      <c r="Y1576">
        <f>VLOOKUP(1*V1576,NFLGames!$H$11:$H$555,1,FALSE)</f>
        <v>401128084</v>
      </c>
      <c r="Z1576">
        <f>VLOOKUP($Y1576, NFLGames!$H$11:$K$555,2,FALSE)</f>
        <v>2019</v>
      </c>
      <c r="AA1576">
        <f>VLOOKUP($Y1576, NFLGames!$H$11:$K$555,3,FALSE)</f>
        <v>11</v>
      </c>
      <c r="AB1576" s="6">
        <f>IF(A1577=0, 0, AH1577-tbl_pbp[[#This Row],[Saints Win %]])</f>
        <v>3.0000000000000027E-2</v>
      </c>
      <c r="AE1576">
        <f>ABS(tbl_pbp[[#This Row],[play.homeScore]]-tbl_pbp[[#This Row],[play.awayScore]])</f>
        <v>3</v>
      </c>
      <c r="AF1576">
        <f>IF(tbl_pbp[[#This Row],[Play Saints Win % Increase]]&gt;=$AF$4,1,0)</f>
        <v>0</v>
      </c>
      <c r="AG1576" t="str">
        <f>VLOOKUP(tbl_pbp[[#This Row],[gameId]], games!$B$2:$T$40, 9, FALSE)</f>
        <v>new-orleans-saints</v>
      </c>
      <c r="AH1576" s="5">
        <f>IF(tbl_pbp[[#This Row],[AwayTeam]] &lt;&gt; "new-orleans-saints", tbl_pbp[[#This Row],[homeWinPercentage]], 1-tbl_pbp[[#This Row],[homeWinPercentage]])</f>
        <v>0.71599999999999997</v>
      </c>
      <c r="AI1576" s="13">
        <f>tbl_pbp[[#This Row],[Kamara]]*tbl_pbp[[#This Row],[Impactful Play]]</f>
        <v>0</v>
      </c>
      <c r="AJ1576" s="13">
        <f>tbl_pbp[[#This Row],[Thomas]]*tbl_pbp[[#This Row],[Impactful Play]]</f>
        <v>0</v>
      </c>
      <c r="AK1576" s="13" t="str">
        <f>VLOOKUP(tbl_pbp[[#This Row],[Play Saints Win % Increase]], tbl_impact[],3,TRUE)</f>
        <v>Scented (0 to +5%)</v>
      </c>
    </row>
    <row r="1577" spans="1:37">
      <c r="A1577" s="1">
        <v>25</v>
      </c>
      <c r="B1577" s="5">
        <v>0.254</v>
      </c>
      <c r="C1577" t="s">
        <v>12546</v>
      </c>
      <c r="D1577">
        <v>0</v>
      </c>
      <c r="E1577">
        <v>0</v>
      </c>
      <c r="F1577">
        <v>1</v>
      </c>
      <c r="G1577">
        <v>0</v>
      </c>
      <c r="H1577">
        <v>3</v>
      </c>
      <c r="I1577">
        <v>6</v>
      </c>
      <c r="J1577">
        <v>22</v>
      </c>
      <c r="K1577" t="s">
        <v>29</v>
      </c>
      <c r="L1577">
        <v>2</v>
      </c>
      <c r="M1577">
        <v>22</v>
      </c>
      <c r="N1577" t="s">
        <v>12547</v>
      </c>
      <c r="O1577" t="s">
        <v>3628</v>
      </c>
      <c r="P1577" t="s">
        <v>30</v>
      </c>
      <c r="Q1577" t="s">
        <v>31</v>
      </c>
      <c r="R1577" t="s">
        <v>32</v>
      </c>
      <c r="S1577" t="s">
        <v>60</v>
      </c>
      <c r="T1577" t="s">
        <v>713</v>
      </c>
      <c r="U1577" t="s">
        <v>12548</v>
      </c>
      <c r="V1577" t="s">
        <v>12488</v>
      </c>
      <c r="X1577" t="str">
        <f>VLOOKUP(pbp!V4327, games!$B$2:$R$40, 3, FALSE)</f>
        <v>2020-11-22T18:00Z</v>
      </c>
      <c r="Y1577">
        <f>VLOOKUP(1*V1577,NFLGames!$H$11:$H$555,1,FALSE)</f>
        <v>401128084</v>
      </c>
      <c r="Z1577">
        <f>VLOOKUP($Y1577, NFLGames!$H$11:$K$555,2,FALSE)</f>
        <v>2019</v>
      </c>
      <c r="AA1577">
        <f>VLOOKUP($Y1577, NFLGames!$H$11:$K$555,3,FALSE)</f>
        <v>11</v>
      </c>
      <c r="AB1577" s="6">
        <f>IF(A1578=0, 0, AH1578-tbl_pbp[[#This Row],[Saints Win %]])</f>
        <v>0</v>
      </c>
      <c r="AD1577">
        <v>1</v>
      </c>
      <c r="AE1577">
        <f>ABS(tbl_pbp[[#This Row],[play.homeScore]]-tbl_pbp[[#This Row],[play.awayScore]])</f>
        <v>3</v>
      </c>
      <c r="AF1577">
        <f>IF(tbl_pbp[[#This Row],[Play Saints Win % Increase]]&gt;=$AF$4,1,0)</f>
        <v>0</v>
      </c>
      <c r="AG1577" t="str">
        <f>VLOOKUP(tbl_pbp[[#This Row],[gameId]], games!$B$2:$T$40, 9, FALSE)</f>
        <v>new-orleans-saints</v>
      </c>
      <c r="AH1577" s="5">
        <f>IF(tbl_pbp[[#This Row],[AwayTeam]] &lt;&gt; "new-orleans-saints", tbl_pbp[[#This Row],[homeWinPercentage]], 1-tbl_pbp[[#This Row],[homeWinPercentage]])</f>
        <v>0.746</v>
      </c>
      <c r="AI1577" s="13">
        <f>tbl_pbp[[#This Row],[Kamara]]*tbl_pbp[[#This Row],[Impactful Play]]</f>
        <v>0</v>
      </c>
      <c r="AJ1577" s="13">
        <f>tbl_pbp[[#This Row],[Thomas]]*tbl_pbp[[#This Row],[Impactful Play]]</f>
        <v>0</v>
      </c>
      <c r="AK1577" s="13" t="str">
        <f>VLOOKUP(tbl_pbp[[#This Row],[Play Saints Win % Increase]], tbl_impact[],3,TRUE)</f>
        <v>Scented (0 to +5%)</v>
      </c>
    </row>
    <row r="1578" spans="1:37">
      <c r="A1578" s="1">
        <v>26</v>
      </c>
      <c r="B1578" s="5">
        <v>0.254</v>
      </c>
      <c r="C1578" t="s">
        <v>12549</v>
      </c>
      <c r="D1578">
        <v>0</v>
      </c>
      <c r="E1578">
        <v>0</v>
      </c>
      <c r="F1578">
        <v>1</v>
      </c>
      <c r="G1578">
        <v>0</v>
      </c>
      <c r="H1578">
        <v>3</v>
      </c>
      <c r="I1578">
        <v>7</v>
      </c>
      <c r="J1578">
        <v>7</v>
      </c>
      <c r="K1578" t="s">
        <v>29</v>
      </c>
      <c r="L1578">
        <v>1</v>
      </c>
      <c r="M1578">
        <v>7</v>
      </c>
      <c r="N1578" t="s">
        <v>12550</v>
      </c>
      <c r="O1578" t="s">
        <v>8130</v>
      </c>
      <c r="P1578" t="s">
        <v>45</v>
      </c>
      <c r="Q1578" t="s">
        <v>46</v>
      </c>
      <c r="R1578" t="s">
        <v>47</v>
      </c>
      <c r="S1578" t="s">
        <v>283</v>
      </c>
      <c r="T1578" t="s">
        <v>385</v>
      </c>
      <c r="U1578" t="s">
        <v>1057</v>
      </c>
      <c r="V1578" t="s">
        <v>12488</v>
      </c>
      <c r="X1578" t="str">
        <f>VLOOKUP(pbp!V4328, games!$B$2:$R$40, 3, FALSE)</f>
        <v>2020-11-22T18:00Z</v>
      </c>
      <c r="Y1578">
        <f>VLOOKUP(1*V1578,NFLGames!$H$11:$H$555,1,FALSE)</f>
        <v>401128084</v>
      </c>
      <c r="Z1578">
        <f>VLOOKUP($Y1578, NFLGames!$H$11:$K$555,2,FALSE)</f>
        <v>2019</v>
      </c>
      <c r="AA1578">
        <f>VLOOKUP($Y1578, NFLGames!$H$11:$K$555,3,FALSE)</f>
        <v>11</v>
      </c>
      <c r="AB1578" s="6">
        <f>IF(A1579=0, 0, AH1579-tbl_pbp[[#This Row],[Saints Win %]])</f>
        <v>-4.8999999999999932E-2</v>
      </c>
      <c r="AE1578">
        <f>ABS(tbl_pbp[[#This Row],[play.homeScore]]-tbl_pbp[[#This Row],[play.awayScore]])</f>
        <v>3</v>
      </c>
      <c r="AF1578">
        <f>IF(tbl_pbp[[#This Row],[Play Saints Win % Increase]]&gt;=$AF$4,1,0)</f>
        <v>0</v>
      </c>
      <c r="AG1578" t="str">
        <f>VLOOKUP(tbl_pbp[[#This Row],[gameId]], games!$B$2:$T$40, 9, FALSE)</f>
        <v>new-orleans-saints</v>
      </c>
      <c r="AH1578" s="5">
        <f>IF(tbl_pbp[[#This Row],[AwayTeam]] &lt;&gt; "new-orleans-saints", tbl_pbp[[#This Row],[homeWinPercentage]], 1-tbl_pbp[[#This Row],[homeWinPercentage]])</f>
        <v>0.746</v>
      </c>
      <c r="AI1578" s="13">
        <f>tbl_pbp[[#This Row],[Kamara]]*tbl_pbp[[#This Row],[Impactful Play]]</f>
        <v>0</v>
      </c>
      <c r="AJ1578" s="13">
        <f>tbl_pbp[[#This Row],[Thomas]]*tbl_pbp[[#This Row],[Impactful Play]]</f>
        <v>0</v>
      </c>
      <c r="AK1578" s="13" t="str">
        <f>VLOOKUP(tbl_pbp[[#This Row],[Play Saints Win % Increase]], tbl_impact[],3,TRUE)</f>
        <v>Bad (0 to -5%)</v>
      </c>
    </row>
    <row r="1579" spans="1:37">
      <c r="A1579" s="1">
        <v>27</v>
      </c>
      <c r="B1579" s="5">
        <v>0.30299999999999999</v>
      </c>
      <c r="C1579" t="s">
        <v>12551</v>
      </c>
      <c r="D1579">
        <v>0</v>
      </c>
      <c r="E1579">
        <v>0</v>
      </c>
      <c r="F1579">
        <v>1</v>
      </c>
      <c r="G1579">
        <v>0</v>
      </c>
      <c r="H1579">
        <v>3</v>
      </c>
      <c r="I1579">
        <v>4</v>
      </c>
      <c r="J1579">
        <v>4</v>
      </c>
      <c r="K1579" t="s">
        <v>29</v>
      </c>
      <c r="L1579">
        <v>2</v>
      </c>
      <c r="M1579">
        <v>4</v>
      </c>
      <c r="N1579" t="s">
        <v>12552</v>
      </c>
      <c r="O1579" t="s">
        <v>2985</v>
      </c>
      <c r="P1579" t="s">
        <v>94</v>
      </c>
      <c r="Q1579" t="s">
        <v>95</v>
      </c>
      <c r="R1579" t="s">
        <v>96</v>
      </c>
      <c r="S1579" t="s">
        <v>286</v>
      </c>
      <c r="T1579" t="s">
        <v>4388</v>
      </c>
      <c r="U1579" t="s">
        <v>12553</v>
      </c>
      <c r="V1579" t="s">
        <v>12488</v>
      </c>
      <c r="X1579" t="str">
        <f>VLOOKUP(pbp!V4329, games!$B$2:$R$40, 3, FALSE)</f>
        <v>2020-11-22T18:00Z</v>
      </c>
      <c r="Y1579">
        <f>VLOOKUP(1*V1579,NFLGames!$H$11:$H$555,1,FALSE)</f>
        <v>401128084</v>
      </c>
      <c r="Z1579">
        <f>VLOOKUP($Y1579, NFLGames!$H$11:$K$555,2,FALSE)</f>
        <v>2019</v>
      </c>
      <c r="AA1579">
        <f>VLOOKUP($Y1579, NFLGames!$H$11:$K$555,3,FALSE)</f>
        <v>11</v>
      </c>
      <c r="AB1579" s="6">
        <f>IF(A1580=0, 0, AH1580-tbl_pbp[[#This Row],[Saints Win %]])</f>
        <v>0</v>
      </c>
      <c r="AE1579">
        <f>ABS(tbl_pbp[[#This Row],[play.homeScore]]-tbl_pbp[[#This Row],[play.awayScore]])</f>
        <v>3</v>
      </c>
      <c r="AF1579">
        <f>IF(tbl_pbp[[#This Row],[Play Saints Win % Increase]]&gt;=$AF$4,1,0)</f>
        <v>0</v>
      </c>
      <c r="AG1579" t="str">
        <f>VLOOKUP(tbl_pbp[[#This Row],[gameId]], games!$B$2:$T$40, 9, FALSE)</f>
        <v>new-orleans-saints</v>
      </c>
      <c r="AH1579" s="5">
        <f>IF(tbl_pbp[[#This Row],[AwayTeam]] &lt;&gt; "new-orleans-saints", tbl_pbp[[#This Row],[homeWinPercentage]], 1-tbl_pbp[[#This Row],[homeWinPercentage]])</f>
        <v>0.69700000000000006</v>
      </c>
      <c r="AI1579" s="13">
        <f>tbl_pbp[[#This Row],[Kamara]]*tbl_pbp[[#This Row],[Impactful Play]]</f>
        <v>0</v>
      </c>
      <c r="AJ1579" s="13">
        <f>tbl_pbp[[#This Row],[Thomas]]*tbl_pbp[[#This Row],[Impactful Play]]</f>
        <v>0</v>
      </c>
      <c r="AK1579" s="13" t="str">
        <f>VLOOKUP(tbl_pbp[[#This Row],[Play Saints Win % Increase]], tbl_impact[],3,TRUE)</f>
        <v>Scented (0 to +5%)</v>
      </c>
    </row>
    <row r="1580" spans="1:37">
      <c r="A1580" s="1">
        <v>28</v>
      </c>
      <c r="B1580" s="5">
        <v>0.30299999999999999</v>
      </c>
      <c r="C1580" t="s">
        <v>12554</v>
      </c>
      <c r="D1580">
        <v>0</v>
      </c>
      <c r="E1580">
        <v>0</v>
      </c>
      <c r="F1580">
        <v>1</v>
      </c>
      <c r="G1580">
        <v>0</v>
      </c>
      <c r="H1580">
        <v>3</v>
      </c>
      <c r="I1580">
        <v>14</v>
      </c>
      <c r="J1580">
        <v>14</v>
      </c>
      <c r="K1580" t="s">
        <v>29</v>
      </c>
      <c r="L1580">
        <v>2</v>
      </c>
      <c r="M1580">
        <v>14</v>
      </c>
      <c r="N1580" t="s">
        <v>12555</v>
      </c>
      <c r="O1580" t="s">
        <v>351</v>
      </c>
      <c r="P1580" t="s">
        <v>30</v>
      </c>
      <c r="Q1580" t="s">
        <v>31</v>
      </c>
      <c r="R1580" t="s">
        <v>32</v>
      </c>
      <c r="S1580" t="s">
        <v>286</v>
      </c>
      <c r="T1580" t="s">
        <v>677</v>
      </c>
      <c r="U1580" t="s">
        <v>12556</v>
      </c>
      <c r="V1580" t="s">
        <v>12488</v>
      </c>
      <c r="X1580" t="str">
        <f>VLOOKUP(pbp!V4330, games!$B$2:$R$40, 3, FALSE)</f>
        <v>2020-11-22T18:00Z</v>
      </c>
      <c r="Y1580">
        <f>VLOOKUP(1*V1580,NFLGames!$H$11:$H$555,1,FALSE)</f>
        <v>401128084</v>
      </c>
      <c r="Z1580">
        <f>VLOOKUP($Y1580, NFLGames!$H$11:$K$555,2,FALSE)</f>
        <v>2019</v>
      </c>
      <c r="AA1580">
        <f>VLOOKUP($Y1580, NFLGames!$H$11:$K$555,3,FALSE)</f>
        <v>11</v>
      </c>
      <c r="AB1580" s="6">
        <f>IF(A1581=0, 0, AH1581-tbl_pbp[[#This Row],[Saints Win %]])</f>
        <v>-1.8000000000000016E-2</v>
      </c>
      <c r="AE1580">
        <f>ABS(tbl_pbp[[#This Row],[play.homeScore]]-tbl_pbp[[#This Row],[play.awayScore]])</f>
        <v>3</v>
      </c>
      <c r="AF1580">
        <f>IF(tbl_pbp[[#This Row],[Play Saints Win % Increase]]&gt;=$AF$4,1,0)</f>
        <v>0</v>
      </c>
      <c r="AG1580" t="str">
        <f>VLOOKUP(tbl_pbp[[#This Row],[gameId]], games!$B$2:$T$40, 9, FALSE)</f>
        <v>new-orleans-saints</v>
      </c>
      <c r="AH1580" s="5">
        <f>IF(tbl_pbp[[#This Row],[AwayTeam]] &lt;&gt; "new-orleans-saints", tbl_pbp[[#This Row],[homeWinPercentage]], 1-tbl_pbp[[#This Row],[homeWinPercentage]])</f>
        <v>0.69700000000000006</v>
      </c>
      <c r="AI1580" s="13">
        <f>tbl_pbp[[#This Row],[Kamara]]*tbl_pbp[[#This Row],[Impactful Play]]</f>
        <v>0</v>
      </c>
      <c r="AJ1580" s="13">
        <f>tbl_pbp[[#This Row],[Thomas]]*tbl_pbp[[#This Row],[Impactful Play]]</f>
        <v>0</v>
      </c>
      <c r="AK1580" s="13" t="str">
        <f>VLOOKUP(tbl_pbp[[#This Row],[Play Saints Win % Increase]], tbl_impact[],3,TRUE)</f>
        <v>Bad (0 to -5%)</v>
      </c>
    </row>
    <row r="1581" spans="1:37">
      <c r="A1581" s="1">
        <v>29</v>
      </c>
      <c r="B1581" s="5">
        <v>0.32100000000000001</v>
      </c>
      <c r="C1581" t="s">
        <v>12557</v>
      </c>
      <c r="D1581">
        <v>0</v>
      </c>
      <c r="E1581">
        <v>0</v>
      </c>
      <c r="F1581">
        <v>1</v>
      </c>
      <c r="G1581">
        <v>0</v>
      </c>
      <c r="H1581">
        <v>3</v>
      </c>
      <c r="I1581">
        <v>11</v>
      </c>
      <c r="J1581">
        <v>11</v>
      </c>
      <c r="K1581" t="s">
        <v>29</v>
      </c>
      <c r="L1581">
        <v>3</v>
      </c>
      <c r="M1581">
        <v>11</v>
      </c>
      <c r="N1581" t="s">
        <v>12558</v>
      </c>
      <c r="O1581" t="s">
        <v>2211</v>
      </c>
      <c r="P1581" t="s">
        <v>30</v>
      </c>
      <c r="Q1581" t="s">
        <v>31</v>
      </c>
      <c r="R1581" t="s">
        <v>32</v>
      </c>
      <c r="S1581" t="s">
        <v>347</v>
      </c>
      <c r="T1581" t="s">
        <v>834</v>
      </c>
      <c r="U1581" t="s">
        <v>12559</v>
      </c>
      <c r="V1581" t="s">
        <v>12488</v>
      </c>
      <c r="X1581" t="str">
        <f>VLOOKUP(pbp!V4331, games!$B$2:$R$40, 3, FALSE)</f>
        <v>2020-11-22T18:00Z</v>
      </c>
      <c r="Y1581">
        <f>VLOOKUP(1*V1581,NFLGames!$H$11:$H$555,1,FALSE)</f>
        <v>401128084</v>
      </c>
      <c r="Z1581">
        <f>VLOOKUP($Y1581, NFLGames!$H$11:$K$555,2,FALSE)</f>
        <v>2019</v>
      </c>
      <c r="AA1581">
        <f>VLOOKUP($Y1581, NFLGames!$H$11:$K$555,3,FALSE)</f>
        <v>11</v>
      </c>
      <c r="AB1581" s="6">
        <f>IF(A1582=0, 0, AH1582-tbl_pbp[[#This Row],[Saints Win %]])</f>
        <v>2.0000000000000018E-3</v>
      </c>
      <c r="AE1581">
        <f>ABS(tbl_pbp[[#This Row],[play.homeScore]]-tbl_pbp[[#This Row],[play.awayScore]])</f>
        <v>3</v>
      </c>
      <c r="AF1581">
        <f>IF(tbl_pbp[[#This Row],[Play Saints Win % Increase]]&gt;=$AF$4,1,0)</f>
        <v>0</v>
      </c>
      <c r="AG1581" t="str">
        <f>VLOOKUP(tbl_pbp[[#This Row],[gameId]], games!$B$2:$T$40, 9, FALSE)</f>
        <v>new-orleans-saints</v>
      </c>
      <c r="AH1581" s="5">
        <f>IF(tbl_pbp[[#This Row],[AwayTeam]] &lt;&gt; "new-orleans-saints", tbl_pbp[[#This Row],[homeWinPercentage]], 1-tbl_pbp[[#This Row],[homeWinPercentage]])</f>
        <v>0.67900000000000005</v>
      </c>
      <c r="AI1581" s="13">
        <f>tbl_pbp[[#This Row],[Kamara]]*tbl_pbp[[#This Row],[Impactful Play]]</f>
        <v>0</v>
      </c>
      <c r="AJ1581" s="13">
        <f>tbl_pbp[[#This Row],[Thomas]]*tbl_pbp[[#This Row],[Impactful Play]]</f>
        <v>0</v>
      </c>
      <c r="AK1581" s="13" t="str">
        <f>VLOOKUP(tbl_pbp[[#This Row],[Play Saints Win % Increase]], tbl_impact[],3,TRUE)</f>
        <v>Scented (0 to +5%)</v>
      </c>
    </row>
    <row r="1582" spans="1:37">
      <c r="A1582" s="1">
        <v>30</v>
      </c>
      <c r="B1582" s="5">
        <v>0.31900000000000001</v>
      </c>
      <c r="C1582" t="s">
        <v>12560</v>
      </c>
      <c r="D1582">
        <v>0</v>
      </c>
      <c r="E1582">
        <v>0</v>
      </c>
      <c r="F1582">
        <v>1</v>
      </c>
      <c r="G1582">
        <v>0</v>
      </c>
      <c r="H1582">
        <v>6</v>
      </c>
      <c r="I1582">
        <v>8</v>
      </c>
      <c r="J1582">
        <v>8</v>
      </c>
      <c r="K1582" t="s">
        <v>29</v>
      </c>
      <c r="L1582">
        <v>4</v>
      </c>
      <c r="M1582">
        <v>8</v>
      </c>
      <c r="N1582" t="s">
        <v>10197</v>
      </c>
      <c r="O1582" t="s">
        <v>6718</v>
      </c>
      <c r="P1582" t="s">
        <v>187</v>
      </c>
      <c r="Q1582" t="s">
        <v>188</v>
      </c>
      <c r="R1582" t="s">
        <v>189</v>
      </c>
      <c r="S1582" t="s">
        <v>349</v>
      </c>
      <c r="T1582" t="s">
        <v>724</v>
      </c>
      <c r="U1582" t="s">
        <v>12561</v>
      </c>
      <c r="V1582" t="s">
        <v>12488</v>
      </c>
      <c r="X1582" t="str">
        <f>VLOOKUP(pbp!V4332, games!$B$2:$R$40, 3, FALSE)</f>
        <v>2020-11-22T18:00Z</v>
      </c>
      <c r="Y1582">
        <f>VLOOKUP(1*V1582,NFLGames!$H$11:$H$555,1,FALSE)</f>
        <v>401128084</v>
      </c>
      <c r="Z1582">
        <f>VLOOKUP($Y1582, NFLGames!$H$11:$K$555,2,FALSE)</f>
        <v>2019</v>
      </c>
      <c r="AA1582">
        <f>VLOOKUP($Y1582, NFLGames!$H$11:$K$555,3,FALSE)</f>
        <v>11</v>
      </c>
      <c r="AB1582" s="6">
        <f>IF(A1583=0, 0, AH1583-tbl_pbp[[#This Row],[Saints Win %]])</f>
        <v>1.0000000000000009E-2</v>
      </c>
      <c r="AE1582">
        <f>ABS(tbl_pbp[[#This Row],[play.homeScore]]-tbl_pbp[[#This Row],[play.awayScore]])</f>
        <v>6</v>
      </c>
      <c r="AF1582">
        <f>IF(tbl_pbp[[#This Row],[Play Saints Win % Increase]]&gt;=$AF$4,1,0)</f>
        <v>0</v>
      </c>
      <c r="AG1582" t="str">
        <f>VLOOKUP(tbl_pbp[[#This Row],[gameId]], games!$B$2:$T$40, 9, FALSE)</f>
        <v>new-orleans-saints</v>
      </c>
      <c r="AH1582" s="5">
        <f>IF(tbl_pbp[[#This Row],[AwayTeam]] &lt;&gt; "new-orleans-saints", tbl_pbp[[#This Row],[homeWinPercentage]], 1-tbl_pbp[[#This Row],[homeWinPercentage]])</f>
        <v>0.68100000000000005</v>
      </c>
      <c r="AI1582" s="13">
        <f>tbl_pbp[[#This Row],[Kamara]]*tbl_pbp[[#This Row],[Impactful Play]]</f>
        <v>0</v>
      </c>
      <c r="AJ1582" s="13">
        <f>tbl_pbp[[#This Row],[Thomas]]*tbl_pbp[[#This Row],[Impactful Play]]</f>
        <v>0</v>
      </c>
      <c r="AK1582" s="13" t="str">
        <f>VLOOKUP(tbl_pbp[[#This Row],[Play Saints Win % Increase]], tbl_impact[],3,TRUE)</f>
        <v>Scented (0 to +5%)</v>
      </c>
    </row>
    <row r="1583" spans="1:37">
      <c r="A1583" s="1">
        <v>31</v>
      </c>
      <c r="B1583" s="5">
        <v>0.309</v>
      </c>
      <c r="C1583" t="s">
        <v>12562</v>
      </c>
      <c r="D1583">
        <v>0</v>
      </c>
      <c r="E1583">
        <v>0</v>
      </c>
      <c r="F1583">
        <v>1</v>
      </c>
      <c r="G1583">
        <v>0</v>
      </c>
      <c r="H1583">
        <v>6</v>
      </c>
      <c r="I1583">
        <v>0</v>
      </c>
      <c r="J1583">
        <v>65</v>
      </c>
      <c r="K1583" t="s">
        <v>29</v>
      </c>
      <c r="L1583">
        <v>0</v>
      </c>
      <c r="M1583">
        <v>65</v>
      </c>
      <c r="N1583" t="s">
        <v>12563</v>
      </c>
      <c r="O1583" t="s">
        <v>6718</v>
      </c>
      <c r="P1583" t="s">
        <v>25</v>
      </c>
      <c r="Q1583" t="s">
        <v>26</v>
      </c>
      <c r="R1583" t="s">
        <v>27</v>
      </c>
      <c r="V1583" t="s">
        <v>12488</v>
      </c>
      <c r="X1583" t="str">
        <f>VLOOKUP(pbp!V4333, games!$B$2:$R$40, 3, FALSE)</f>
        <v>2020-11-22T18:00Z</v>
      </c>
      <c r="Y1583">
        <f>VLOOKUP(1*V1583,NFLGames!$H$11:$H$555,1,FALSE)</f>
        <v>401128084</v>
      </c>
      <c r="Z1583">
        <f>VLOOKUP($Y1583, NFLGames!$H$11:$K$555,2,FALSE)</f>
        <v>2019</v>
      </c>
      <c r="AA1583">
        <f>VLOOKUP($Y1583, NFLGames!$H$11:$K$555,3,FALSE)</f>
        <v>11</v>
      </c>
      <c r="AB1583" s="6">
        <f>IF(A1584=0, 0, AH1584-tbl_pbp[[#This Row],[Saints Win %]])</f>
        <v>2.9999999999999916E-2</v>
      </c>
      <c r="AE1583">
        <f>ABS(tbl_pbp[[#This Row],[play.homeScore]]-tbl_pbp[[#This Row],[play.awayScore]])</f>
        <v>6</v>
      </c>
      <c r="AF1583">
        <f>IF(tbl_pbp[[#This Row],[Play Saints Win % Increase]]&gt;=$AF$4,1,0)</f>
        <v>0</v>
      </c>
      <c r="AG1583" t="str">
        <f>VLOOKUP(tbl_pbp[[#This Row],[gameId]], games!$B$2:$T$40, 9, FALSE)</f>
        <v>new-orleans-saints</v>
      </c>
      <c r="AH1583" s="5">
        <f>IF(tbl_pbp[[#This Row],[AwayTeam]] &lt;&gt; "new-orleans-saints", tbl_pbp[[#This Row],[homeWinPercentage]], 1-tbl_pbp[[#This Row],[homeWinPercentage]])</f>
        <v>0.69100000000000006</v>
      </c>
      <c r="AI1583" s="13">
        <f>tbl_pbp[[#This Row],[Kamara]]*tbl_pbp[[#This Row],[Impactful Play]]</f>
        <v>0</v>
      </c>
      <c r="AJ1583" s="13">
        <f>tbl_pbp[[#This Row],[Thomas]]*tbl_pbp[[#This Row],[Impactful Play]]</f>
        <v>0</v>
      </c>
      <c r="AK1583" s="13" t="str">
        <f>VLOOKUP(tbl_pbp[[#This Row],[Play Saints Win % Increase]], tbl_impact[],3,TRUE)</f>
        <v>Scented (0 to +5%)</v>
      </c>
    </row>
    <row r="1584" spans="1:37">
      <c r="A1584" s="1">
        <v>32</v>
      </c>
      <c r="B1584" s="5">
        <v>0.27900000000000003</v>
      </c>
      <c r="C1584" t="s">
        <v>12564</v>
      </c>
      <c r="D1584">
        <v>0</v>
      </c>
      <c r="E1584">
        <v>0</v>
      </c>
      <c r="F1584">
        <v>1</v>
      </c>
      <c r="G1584">
        <v>0</v>
      </c>
      <c r="H1584">
        <v>6</v>
      </c>
      <c r="I1584">
        <v>10</v>
      </c>
      <c r="J1584">
        <v>16</v>
      </c>
      <c r="K1584" t="s">
        <v>369</v>
      </c>
      <c r="L1584">
        <v>1</v>
      </c>
      <c r="M1584">
        <v>84</v>
      </c>
      <c r="N1584" t="s">
        <v>12565</v>
      </c>
      <c r="O1584" t="s">
        <v>549</v>
      </c>
      <c r="P1584" t="s">
        <v>45</v>
      </c>
      <c r="Q1584" t="s">
        <v>46</v>
      </c>
      <c r="R1584" t="s">
        <v>47</v>
      </c>
      <c r="S1584" t="s">
        <v>33</v>
      </c>
      <c r="T1584" t="s">
        <v>517</v>
      </c>
      <c r="U1584" t="s">
        <v>518</v>
      </c>
      <c r="V1584" t="s">
        <v>12488</v>
      </c>
      <c r="X1584" t="str">
        <f>VLOOKUP(pbp!V4334, games!$B$2:$R$40, 3, FALSE)</f>
        <v>2020-11-22T18:00Z</v>
      </c>
      <c r="Y1584">
        <f>VLOOKUP(1*V1584,NFLGames!$H$11:$H$555,1,FALSE)</f>
        <v>401128084</v>
      </c>
      <c r="Z1584">
        <f>VLOOKUP($Y1584, NFLGames!$H$11:$K$555,2,FALSE)</f>
        <v>2019</v>
      </c>
      <c r="AA1584">
        <f>VLOOKUP($Y1584, NFLGames!$H$11:$K$555,3,FALSE)</f>
        <v>11</v>
      </c>
      <c r="AB1584" s="6">
        <f>IF(A1585=0, 0, AH1585-tbl_pbp[[#This Row],[Saints Win %]])</f>
        <v>8.5999999999999965E-2</v>
      </c>
      <c r="AE1584">
        <f>ABS(tbl_pbp[[#This Row],[play.homeScore]]-tbl_pbp[[#This Row],[play.awayScore]])</f>
        <v>6</v>
      </c>
      <c r="AF1584">
        <f>IF(tbl_pbp[[#This Row],[Play Saints Win % Increase]]&gt;=$AF$4,1,0)</f>
        <v>0</v>
      </c>
      <c r="AG1584" t="str">
        <f>VLOOKUP(tbl_pbp[[#This Row],[gameId]], games!$B$2:$T$40, 9, FALSE)</f>
        <v>new-orleans-saints</v>
      </c>
      <c r="AH1584" s="5">
        <f>IF(tbl_pbp[[#This Row],[AwayTeam]] &lt;&gt; "new-orleans-saints", tbl_pbp[[#This Row],[homeWinPercentage]], 1-tbl_pbp[[#This Row],[homeWinPercentage]])</f>
        <v>0.72099999999999997</v>
      </c>
      <c r="AI1584" s="13">
        <f>tbl_pbp[[#This Row],[Kamara]]*tbl_pbp[[#This Row],[Impactful Play]]</f>
        <v>0</v>
      </c>
      <c r="AJ1584" s="13">
        <f>tbl_pbp[[#This Row],[Thomas]]*tbl_pbp[[#This Row],[Impactful Play]]</f>
        <v>0</v>
      </c>
      <c r="AK1584" s="13" t="str">
        <f>VLOOKUP(tbl_pbp[[#This Row],[Play Saints Win % Increase]], tbl_impact[],3,TRUE)</f>
        <v>Perfumed (5 to + 10%)</v>
      </c>
    </row>
    <row r="1585" spans="1:37">
      <c r="A1585" s="1">
        <v>33</v>
      </c>
      <c r="B1585" s="5">
        <v>0.193</v>
      </c>
      <c r="C1585" t="s">
        <v>12566</v>
      </c>
      <c r="D1585">
        <v>0</v>
      </c>
      <c r="E1585">
        <v>0</v>
      </c>
      <c r="F1585">
        <v>1</v>
      </c>
      <c r="G1585">
        <v>0</v>
      </c>
      <c r="H1585">
        <v>6</v>
      </c>
      <c r="I1585">
        <v>10</v>
      </c>
      <c r="J1585">
        <v>16</v>
      </c>
      <c r="K1585" t="s">
        <v>369</v>
      </c>
      <c r="L1585">
        <v>2</v>
      </c>
      <c r="M1585">
        <v>84</v>
      </c>
      <c r="N1585" t="s">
        <v>12567</v>
      </c>
      <c r="O1585" t="s">
        <v>2500</v>
      </c>
      <c r="P1585" t="s">
        <v>450</v>
      </c>
      <c r="Q1585" t="s">
        <v>451</v>
      </c>
      <c r="R1585" t="s">
        <v>452</v>
      </c>
      <c r="S1585" t="s">
        <v>120</v>
      </c>
      <c r="T1585" t="s">
        <v>517</v>
      </c>
      <c r="U1585" t="s">
        <v>519</v>
      </c>
      <c r="V1585" t="s">
        <v>12488</v>
      </c>
      <c r="X1585" t="str">
        <f>VLOOKUP(pbp!V4335, games!$B$2:$R$40, 3, FALSE)</f>
        <v>2020-11-22T18:00Z</v>
      </c>
      <c r="Y1585">
        <f>VLOOKUP(1*V1585,NFLGames!$H$11:$H$555,1,FALSE)</f>
        <v>401128084</v>
      </c>
      <c r="Z1585">
        <f>VLOOKUP($Y1585, NFLGames!$H$11:$K$555,2,FALSE)</f>
        <v>2019</v>
      </c>
      <c r="AA1585">
        <f>VLOOKUP($Y1585, NFLGames!$H$11:$K$555,3,FALSE)</f>
        <v>11</v>
      </c>
      <c r="AB1585" s="6">
        <f>IF(A1586=0, 0, AH1586-tbl_pbp[[#This Row],[Saints Win %]])</f>
        <v>3.8000000000000034E-2</v>
      </c>
      <c r="AE1585">
        <f>ABS(tbl_pbp[[#This Row],[play.homeScore]]-tbl_pbp[[#This Row],[play.awayScore]])</f>
        <v>6</v>
      </c>
      <c r="AF1585">
        <f>IF(tbl_pbp[[#This Row],[Play Saints Win % Increase]]&gt;=$AF$4,1,0)</f>
        <v>0</v>
      </c>
      <c r="AG1585" t="str">
        <f>VLOOKUP(tbl_pbp[[#This Row],[gameId]], games!$B$2:$T$40, 9, FALSE)</f>
        <v>new-orleans-saints</v>
      </c>
      <c r="AH1585" s="5">
        <f>IF(tbl_pbp[[#This Row],[AwayTeam]] &lt;&gt; "new-orleans-saints", tbl_pbp[[#This Row],[homeWinPercentage]], 1-tbl_pbp[[#This Row],[homeWinPercentage]])</f>
        <v>0.80699999999999994</v>
      </c>
      <c r="AI1585" s="13">
        <f>tbl_pbp[[#This Row],[Kamara]]*tbl_pbp[[#This Row],[Impactful Play]]</f>
        <v>0</v>
      </c>
      <c r="AJ1585" s="13">
        <f>tbl_pbp[[#This Row],[Thomas]]*tbl_pbp[[#This Row],[Impactful Play]]</f>
        <v>0</v>
      </c>
      <c r="AK1585" s="13" t="str">
        <f>VLOOKUP(tbl_pbp[[#This Row],[Play Saints Win % Increase]], tbl_impact[],3,TRUE)</f>
        <v>Scented (0 to +5%)</v>
      </c>
    </row>
    <row r="1586" spans="1:37">
      <c r="A1586" s="1">
        <v>34</v>
      </c>
      <c r="B1586" s="5">
        <v>0.155</v>
      </c>
      <c r="C1586" t="s">
        <v>12568</v>
      </c>
      <c r="D1586">
        <v>0</v>
      </c>
      <c r="E1586">
        <v>0</v>
      </c>
      <c r="F1586">
        <v>1</v>
      </c>
      <c r="G1586">
        <v>0</v>
      </c>
      <c r="H1586">
        <v>13</v>
      </c>
      <c r="I1586">
        <v>10</v>
      </c>
      <c r="J1586">
        <v>16</v>
      </c>
      <c r="K1586" t="s">
        <v>29</v>
      </c>
      <c r="L1586">
        <v>1</v>
      </c>
      <c r="M1586">
        <v>16</v>
      </c>
      <c r="N1586" t="s">
        <v>12569</v>
      </c>
      <c r="O1586" t="s">
        <v>143</v>
      </c>
      <c r="P1586" t="s">
        <v>103</v>
      </c>
      <c r="Q1586" t="s">
        <v>104</v>
      </c>
      <c r="R1586" t="s">
        <v>105</v>
      </c>
      <c r="S1586" t="s">
        <v>33</v>
      </c>
      <c r="T1586" t="s">
        <v>517</v>
      </c>
      <c r="U1586" t="s">
        <v>518</v>
      </c>
      <c r="V1586" t="s">
        <v>12488</v>
      </c>
      <c r="X1586" t="str">
        <f>VLOOKUP(pbp!V4336, games!$B$2:$R$40, 3, FALSE)</f>
        <v>2020-11-22T18:00Z</v>
      </c>
      <c r="Y1586">
        <f>VLOOKUP(1*V1586,NFLGames!$H$11:$H$555,1,FALSE)</f>
        <v>401128084</v>
      </c>
      <c r="Z1586">
        <f>VLOOKUP($Y1586, NFLGames!$H$11:$K$555,2,FALSE)</f>
        <v>2019</v>
      </c>
      <c r="AA1586">
        <f>VLOOKUP($Y1586, NFLGames!$H$11:$K$555,3,FALSE)</f>
        <v>11</v>
      </c>
      <c r="AB1586" s="6">
        <f>IF(A1587=0, 0, AH1587-tbl_pbp[[#This Row],[Saints Win %]])</f>
        <v>0</v>
      </c>
      <c r="AE1586">
        <f>ABS(tbl_pbp[[#This Row],[play.homeScore]]-tbl_pbp[[#This Row],[play.awayScore]])</f>
        <v>13</v>
      </c>
      <c r="AF1586">
        <f>IF(tbl_pbp[[#This Row],[Play Saints Win % Increase]]&gt;=$AF$4,1,0)</f>
        <v>0</v>
      </c>
      <c r="AG1586" t="str">
        <f>VLOOKUP(tbl_pbp[[#This Row],[gameId]], games!$B$2:$T$40, 9, FALSE)</f>
        <v>new-orleans-saints</v>
      </c>
      <c r="AH1586" s="5">
        <f>IF(tbl_pbp[[#This Row],[AwayTeam]] &lt;&gt; "new-orleans-saints", tbl_pbp[[#This Row],[homeWinPercentage]], 1-tbl_pbp[[#This Row],[homeWinPercentage]])</f>
        <v>0.84499999999999997</v>
      </c>
      <c r="AI1586" s="13">
        <f>tbl_pbp[[#This Row],[Kamara]]*tbl_pbp[[#This Row],[Impactful Play]]</f>
        <v>0</v>
      </c>
      <c r="AJ1586" s="13">
        <f>tbl_pbp[[#This Row],[Thomas]]*tbl_pbp[[#This Row],[Impactful Play]]</f>
        <v>0</v>
      </c>
      <c r="AK1586" s="13" t="str">
        <f>VLOOKUP(tbl_pbp[[#This Row],[Play Saints Win % Increase]], tbl_impact[],3,TRUE)</f>
        <v>Scented (0 to +5%)</v>
      </c>
    </row>
    <row r="1587" spans="1:37">
      <c r="A1587" s="1">
        <v>35</v>
      </c>
      <c r="B1587" s="5">
        <v>0.155</v>
      </c>
      <c r="C1587" t="s">
        <v>12570</v>
      </c>
      <c r="D1587">
        <v>0</v>
      </c>
      <c r="E1587">
        <v>0</v>
      </c>
      <c r="F1587">
        <v>1</v>
      </c>
      <c r="G1587">
        <v>0</v>
      </c>
      <c r="H1587">
        <v>13</v>
      </c>
      <c r="I1587">
        <v>0</v>
      </c>
      <c r="J1587">
        <v>65</v>
      </c>
      <c r="L1587">
        <v>1</v>
      </c>
      <c r="M1587">
        <v>65</v>
      </c>
      <c r="N1587" t="s">
        <v>142</v>
      </c>
      <c r="O1587" t="s">
        <v>143</v>
      </c>
      <c r="P1587" t="s">
        <v>144</v>
      </c>
      <c r="Q1587" t="s">
        <v>145</v>
      </c>
      <c r="R1587" t="s">
        <v>146</v>
      </c>
      <c r="V1587" t="s">
        <v>12488</v>
      </c>
      <c r="X1587" t="str">
        <f>VLOOKUP(pbp!V4337, games!$B$2:$R$40, 3, FALSE)</f>
        <v>2020-11-22T18:00Z</v>
      </c>
      <c r="Y1587">
        <f>VLOOKUP(1*V1587,NFLGames!$H$11:$H$555,1,FALSE)</f>
        <v>401128084</v>
      </c>
      <c r="Z1587">
        <f>VLOOKUP($Y1587, NFLGames!$H$11:$K$555,2,FALSE)</f>
        <v>2019</v>
      </c>
      <c r="AA1587">
        <f>VLOOKUP($Y1587, NFLGames!$H$11:$K$555,3,FALSE)</f>
        <v>11</v>
      </c>
      <c r="AB1587" s="6">
        <f>IF(A1588=0, 0, AH1588-tbl_pbp[[#This Row],[Saints Win %]])</f>
        <v>-4.0000000000000036E-3</v>
      </c>
      <c r="AE1587">
        <f>ABS(tbl_pbp[[#This Row],[play.homeScore]]-tbl_pbp[[#This Row],[play.awayScore]])</f>
        <v>13</v>
      </c>
      <c r="AF1587">
        <f>IF(tbl_pbp[[#This Row],[Play Saints Win % Increase]]&gt;=$AF$4,1,0)</f>
        <v>0</v>
      </c>
      <c r="AG1587" t="str">
        <f>VLOOKUP(tbl_pbp[[#This Row],[gameId]], games!$B$2:$T$40, 9, FALSE)</f>
        <v>new-orleans-saints</v>
      </c>
      <c r="AH1587" s="5">
        <f>IF(tbl_pbp[[#This Row],[AwayTeam]] &lt;&gt; "new-orleans-saints", tbl_pbp[[#This Row],[homeWinPercentage]], 1-tbl_pbp[[#This Row],[homeWinPercentage]])</f>
        <v>0.84499999999999997</v>
      </c>
      <c r="AI1587" s="13">
        <f>tbl_pbp[[#This Row],[Kamara]]*tbl_pbp[[#This Row],[Impactful Play]]</f>
        <v>0</v>
      </c>
      <c r="AJ1587" s="13">
        <f>tbl_pbp[[#This Row],[Thomas]]*tbl_pbp[[#This Row],[Impactful Play]]</f>
        <v>0</v>
      </c>
      <c r="AK1587" s="13" t="str">
        <f>VLOOKUP(tbl_pbp[[#This Row],[Play Saints Win % Increase]], tbl_impact[],3,TRUE)</f>
        <v>Bad (0 to -5%)</v>
      </c>
    </row>
    <row r="1588" spans="1:37">
      <c r="A1588" s="1">
        <v>36</v>
      </c>
      <c r="B1588" s="5">
        <v>0.159</v>
      </c>
      <c r="C1588" t="s">
        <v>12571</v>
      </c>
      <c r="D1588">
        <v>0</v>
      </c>
      <c r="E1588">
        <v>0</v>
      </c>
      <c r="F1588">
        <v>2</v>
      </c>
      <c r="G1588">
        <v>0</v>
      </c>
      <c r="H1588">
        <v>13</v>
      </c>
      <c r="I1588">
        <v>0</v>
      </c>
      <c r="J1588">
        <v>65</v>
      </c>
      <c r="K1588" t="s">
        <v>29</v>
      </c>
      <c r="L1588">
        <v>0</v>
      </c>
      <c r="M1588">
        <v>65</v>
      </c>
      <c r="N1588" t="s">
        <v>288</v>
      </c>
      <c r="O1588" t="s">
        <v>24</v>
      </c>
      <c r="P1588" t="s">
        <v>25</v>
      </c>
      <c r="Q1588" t="s">
        <v>26</v>
      </c>
      <c r="R1588" t="s">
        <v>27</v>
      </c>
      <c r="V1588" t="s">
        <v>12488</v>
      </c>
      <c r="X1588" t="str">
        <f>VLOOKUP(pbp!V4338, games!$B$2:$R$40, 3, FALSE)</f>
        <v>2020-11-22T18:00Z</v>
      </c>
      <c r="Y1588">
        <f>VLOOKUP(1*V1588,NFLGames!$H$11:$H$555,1,FALSE)</f>
        <v>401128084</v>
      </c>
      <c r="Z1588">
        <f>VLOOKUP($Y1588, NFLGames!$H$11:$K$555,2,FALSE)</f>
        <v>2019</v>
      </c>
      <c r="AA1588">
        <f>VLOOKUP($Y1588, NFLGames!$H$11:$K$555,3,FALSE)</f>
        <v>11</v>
      </c>
      <c r="AB1588" s="6">
        <f>IF(A1589=0, 0, AH1589-tbl_pbp[[#This Row],[Saints Win %]])</f>
        <v>-1.0000000000000009E-2</v>
      </c>
      <c r="AE1588">
        <f>ABS(tbl_pbp[[#This Row],[play.homeScore]]-tbl_pbp[[#This Row],[play.awayScore]])</f>
        <v>13</v>
      </c>
      <c r="AF1588">
        <f>IF(tbl_pbp[[#This Row],[Play Saints Win % Increase]]&gt;=$AF$4,1,0)</f>
        <v>0</v>
      </c>
      <c r="AG1588" t="str">
        <f>VLOOKUP(tbl_pbp[[#This Row],[gameId]], games!$B$2:$T$40, 9, FALSE)</f>
        <v>new-orleans-saints</v>
      </c>
      <c r="AH1588" s="5">
        <f>IF(tbl_pbp[[#This Row],[AwayTeam]] &lt;&gt; "new-orleans-saints", tbl_pbp[[#This Row],[homeWinPercentage]], 1-tbl_pbp[[#This Row],[homeWinPercentage]])</f>
        <v>0.84099999999999997</v>
      </c>
      <c r="AI1588" s="13">
        <f>tbl_pbp[[#This Row],[Kamara]]*tbl_pbp[[#This Row],[Impactful Play]]</f>
        <v>0</v>
      </c>
      <c r="AJ1588" s="13">
        <f>tbl_pbp[[#This Row],[Thomas]]*tbl_pbp[[#This Row],[Impactful Play]]</f>
        <v>0</v>
      </c>
      <c r="AK1588" s="13" t="str">
        <f>VLOOKUP(tbl_pbp[[#This Row],[Play Saints Win % Increase]], tbl_impact[],3,TRUE)</f>
        <v>Bad (0 to -5%)</v>
      </c>
    </row>
    <row r="1589" spans="1:37">
      <c r="A1589" s="1">
        <v>37</v>
      </c>
      <c r="B1589" s="5">
        <v>0.16900000000000001</v>
      </c>
      <c r="C1589" t="s">
        <v>12572</v>
      </c>
      <c r="D1589">
        <v>0</v>
      </c>
      <c r="E1589">
        <v>0</v>
      </c>
      <c r="F1589">
        <v>2</v>
      </c>
      <c r="G1589">
        <v>0</v>
      </c>
      <c r="H1589">
        <v>13</v>
      </c>
      <c r="I1589">
        <v>10</v>
      </c>
      <c r="J1589">
        <v>25</v>
      </c>
      <c r="K1589" t="s">
        <v>369</v>
      </c>
      <c r="L1589">
        <v>1</v>
      </c>
      <c r="M1589">
        <v>75</v>
      </c>
      <c r="N1589" t="s">
        <v>12573</v>
      </c>
      <c r="O1589" t="s">
        <v>24</v>
      </c>
      <c r="P1589" t="s">
        <v>30</v>
      </c>
      <c r="Q1589" t="s">
        <v>31</v>
      </c>
      <c r="R1589" t="s">
        <v>32</v>
      </c>
      <c r="S1589" t="s">
        <v>33</v>
      </c>
      <c r="T1589" t="s">
        <v>370</v>
      </c>
      <c r="U1589" t="s">
        <v>371</v>
      </c>
      <c r="V1589" t="s">
        <v>12488</v>
      </c>
      <c r="X1589" t="str">
        <f>VLOOKUP(pbp!V4339, games!$B$2:$R$40, 3, FALSE)</f>
        <v>2020-11-22T18:00Z</v>
      </c>
      <c r="Y1589">
        <f>VLOOKUP(1*V1589,NFLGames!$H$11:$H$555,1,FALSE)</f>
        <v>401128084</v>
      </c>
      <c r="Z1589">
        <f>VLOOKUP($Y1589, NFLGames!$H$11:$K$555,2,FALSE)</f>
        <v>2019</v>
      </c>
      <c r="AA1589">
        <f>VLOOKUP($Y1589, NFLGames!$H$11:$K$555,3,FALSE)</f>
        <v>11</v>
      </c>
      <c r="AB1589" s="6">
        <f>IF(A1590=0, 0, AH1590-tbl_pbp[[#This Row],[Saints Win %]])</f>
        <v>2.0000000000000018E-2</v>
      </c>
      <c r="AE1589">
        <f>ABS(tbl_pbp[[#This Row],[play.homeScore]]-tbl_pbp[[#This Row],[play.awayScore]])</f>
        <v>13</v>
      </c>
      <c r="AF1589">
        <f>IF(tbl_pbp[[#This Row],[Play Saints Win % Increase]]&gt;=$AF$4,1,0)</f>
        <v>0</v>
      </c>
      <c r="AG1589" t="str">
        <f>VLOOKUP(tbl_pbp[[#This Row],[gameId]], games!$B$2:$T$40, 9, FALSE)</f>
        <v>new-orleans-saints</v>
      </c>
      <c r="AH1589" s="5">
        <f>IF(tbl_pbp[[#This Row],[AwayTeam]] &lt;&gt; "new-orleans-saints", tbl_pbp[[#This Row],[homeWinPercentage]], 1-tbl_pbp[[#This Row],[homeWinPercentage]])</f>
        <v>0.83099999999999996</v>
      </c>
      <c r="AI1589" s="13">
        <f>tbl_pbp[[#This Row],[Kamara]]*tbl_pbp[[#This Row],[Impactful Play]]</f>
        <v>0</v>
      </c>
      <c r="AJ1589" s="13">
        <f>tbl_pbp[[#This Row],[Thomas]]*tbl_pbp[[#This Row],[Impactful Play]]</f>
        <v>0</v>
      </c>
      <c r="AK1589" s="13" t="str">
        <f>VLOOKUP(tbl_pbp[[#This Row],[Play Saints Win % Increase]], tbl_impact[],3,TRUE)</f>
        <v>Scented (0 to +5%)</v>
      </c>
    </row>
    <row r="1590" spans="1:37">
      <c r="A1590" s="1">
        <v>38</v>
      </c>
      <c r="B1590" s="5">
        <v>0.14899999999999999</v>
      </c>
      <c r="C1590" t="s">
        <v>12574</v>
      </c>
      <c r="D1590">
        <v>0</v>
      </c>
      <c r="E1590">
        <v>0</v>
      </c>
      <c r="F1590">
        <v>2</v>
      </c>
      <c r="G1590">
        <v>0</v>
      </c>
      <c r="H1590">
        <v>13</v>
      </c>
      <c r="I1590">
        <v>10</v>
      </c>
      <c r="J1590">
        <v>35</v>
      </c>
      <c r="K1590" t="s">
        <v>369</v>
      </c>
      <c r="L1590">
        <v>1</v>
      </c>
      <c r="M1590">
        <v>65</v>
      </c>
      <c r="N1590" t="s">
        <v>12575</v>
      </c>
      <c r="O1590" t="s">
        <v>372</v>
      </c>
      <c r="P1590" t="s">
        <v>22</v>
      </c>
      <c r="Q1590" t="s">
        <v>37</v>
      </c>
      <c r="S1590" t="s">
        <v>33</v>
      </c>
      <c r="T1590" t="s">
        <v>406</v>
      </c>
      <c r="U1590" t="s">
        <v>407</v>
      </c>
      <c r="V1590" t="s">
        <v>12488</v>
      </c>
      <c r="X1590" t="str">
        <f>VLOOKUP(pbp!V4340, games!$B$2:$R$40, 3, FALSE)</f>
        <v>2020-11-22T18:00Z</v>
      </c>
      <c r="Y1590">
        <f>VLOOKUP(1*V1590,NFLGames!$H$11:$H$555,1,FALSE)</f>
        <v>401128084</v>
      </c>
      <c r="Z1590">
        <f>VLOOKUP($Y1590, NFLGames!$H$11:$K$555,2,FALSE)</f>
        <v>2019</v>
      </c>
      <c r="AA1590">
        <f>VLOOKUP($Y1590, NFLGames!$H$11:$K$555,3,FALSE)</f>
        <v>11</v>
      </c>
      <c r="AB1590" s="6">
        <f>IF(A1591=0, 0, AH1591-tbl_pbp[[#This Row],[Saints Win %]])</f>
        <v>-2.6999999999999913E-2</v>
      </c>
      <c r="AE1590">
        <f>ABS(tbl_pbp[[#This Row],[play.homeScore]]-tbl_pbp[[#This Row],[play.awayScore]])</f>
        <v>13</v>
      </c>
      <c r="AF1590">
        <f>IF(tbl_pbp[[#This Row],[Play Saints Win % Increase]]&gt;=$AF$4,1,0)</f>
        <v>0</v>
      </c>
      <c r="AG1590" t="str">
        <f>VLOOKUP(tbl_pbp[[#This Row],[gameId]], games!$B$2:$T$40, 9, FALSE)</f>
        <v>new-orleans-saints</v>
      </c>
      <c r="AH1590" s="5">
        <f>IF(tbl_pbp[[#This Row],[AwayTeam]] &lt;&gt; "new-orleans-saints", tbl_pbp[[#This Row],[homeWinPercentage]], 1-tbl_pbp[[#This Row],[homeWinPercentage]])</f>
        <v>0.85099999999999998</v>
      </c>
      <c r="AI1590" s="13">
        <f>tbl_pbp[[#This Row],[Kamara]]*tbl_pbp[[#This Row],[Impactful Play]]</f>
        <v>0</v>
      </c>
      <c r="AJ1590" s="13">
        <f>tbl_pbp[[#This Row],[Thomas]]*tbl_pbp[[#This Row],[Impactful Play]]</f>
        <v>0</v>
      </c>
      <c r="AK1590" s="13" t="str">
        <f>VLOOKUP(tbl_pbp[[#This Row],[Play Saints Win % Increase]], tbl_impact[],3,TRUE)</f>
        <v>Bad (0 to -5%)</v>
      </c>
    </row>
    <row r="1591" spans="1:37">
      <c r="A1591" s="1">
        <v>39</v>
      </c>
      <c r="B1591" s="5">
        <v>0.17599999999999999</v>
      </c>
      <c r="C1591" t="s">
        <v>12576</v>
      </c>
      <c r="D1591">
        <v>0</v>
      </c>
      <c r="E1591">
        <v>0</v>
      </c>
      <c r="F1591">
        <v>2</v>
      </c>
      <c r="G1591">
        <v>0</v>
      </c>
      <c r="H1591">
        <v>13</v>
      </c>
      <c r="I1591">
        <v>10</v>
      </c>
      <c r="J1591">
        <v>35</v>
      </c>
      <c r="K1591" t="s">
        <v>369</v>
      </c>
      <c r="L1591">
        <v>2</v>
      </c>
      <c r="M1591">
        <v>65</v>
      </c>
      <c r="N1591" t="s">
        <v>12577</v>
      </c>
      <c r="O1591" t="s">
        <v>2753</v>
      </c>
      <c r="P1591" t="s">
        <v>94</v>
      </c>
      <c r="Q1591" t="s">
        <v>95</v>
      </c>
      <c r="R1591" t="s">
        <v>96</v>
      </c>
      <c r="S1591" t="s">
        <v>120</v>
      </c>
      <c r="T1591" t="s">
        <v>406</v>
      </c>
      <c r="U1591" t="s">
        <v>12578</v>
      </c>
      <c r="V1591" t="s">
        <v>12488</v>
      </c>
      <c r="X1591" t="str">
        <f>VLOOKUP(pbp!V4341, games!$B$2:$R$40, 3, FALSE)</f>
        <v>2020-11-22T18:00Z</v>
      </c>
      <c r="Y1591">
        <f>VLOOKUP(1*V1591,NFLGames!$H$11:$H$555,1,FALSE)</f>
        <v>401128084</v>
      </c>
      <c r="Z1591">
        <f>VLOOKUP($Y1591, NFLGames!$H$11:$K$555,2,FALSE)</f>
        <v>2019</v>
      </c>
      <c r="AA1591">
        <f>VLOOKUP($Y1591, NFLGames!$H$11:$K$555,3,FALSE)</f>
        <v>11</v>
      </c>
      <c r="AB1591" s="6">
        <f>IF(A1592=0, 0, AH1592-tbl_pbp[[#This Row],[Saints Win %]])</f>
        <v>5.9999999999998943E-3</v>
      </c>
      <c r="AE1591">
        <f>ABS(tbl_pbp[[#This Row],[play.homeScore]]-tbl_pbp[[#This Row],[play.awayScore]])</f>
        <v>13</v>
      </c>
      <c r="AF1591">
        <f>IF(tbl_pbp[[#This Row],[Play Saints Win % Increase]]&gt;=$AF$4,1,0)</f>
        <v>0</v>
      </c>
      <c r="AG1591" t="str">
        <f>VLOOKUP(tbl_pbp[[#This Row],[gameId]], games!$B$2:$T$40, 9, FALSE)</f>
        <v>new-orleans-saints</v>
      </c>
      <c r="AH1591" s="5">
        <f>IF(tbl_pbp[[#This Row],[AwayTeam]] &lt;&gt; "new-orleans-saints", tbl_pbp[[#This Row],[homeWinPercentage]], 1-tbl_pbp[[#This Row],[homeWinPercentage]])</f>
        <v>0.82400000000000007</v>
      </c>
      <c r="AI1591" s="13">
        <f>tbl_pbp[[#This Row],[Kamara]]*tbl_pbp[[#This Row],[Impactful Play]]</f>
        <v>0</v>
      </c>
      <c r="AJ1591" s="13">
        <f>tbl_pbp[[#This Row],[Thomas]]*tbl_pbp[[#This Row],[Impactful Play]]</f>
        <v>0</v>
      </c>
      <c r="AK1591" s="13" t="str">
        <f>VLOOKUP(tbl_pbp[[#This Row],[Play Saints Win % Increase]], tbl_impact[],3,TRUE)</f>
        <v>Scented (0 to +5%)</v>
      </c>
    </row>
    <row r="1592" spans="1:37">
      <c r="A1592" s="1">
        <v>40</v>
      </c>
      <c r="B1592" s="5">
        <v>0.17</v>
      </c>
      <c r="C1592" t="s">
        <v>12579</v>
      </c>
      <c r="D1592">
        <v>0</v>
      </c>
      <c r="E1592">
        <v>0</v>
      </c>
      <c r="F1592">
        <v>2</v>
      </c>
      <c r="G1592">
        <v>0</v>
      </c>
      <c r="H1592">
        <v>13</v>
      </c>
      <c r="I1592">
        <v>10</v>
      </c>
      <c r="J1592">
        <v>45</v>
      </c>
      <c r="K1592" t="s">
        <v>369</v>
      </c>
      <c r="L1592">
        <v>1</v>
      </c>
      <c r="M1592">
        <v>55</v>
      </c>
      <c r="N1592" t="s">
        <v>12580</v>
      </c>
      <c r="O1592" t="s">
        <v>1493</v>
      </c>
      <c r="P1592" t="s">
        <v>45</v>
      </c>
      <c r="Q1592" t="s">
        <v>46</v>
      </c>
      <c r="R1592" t="s">
        <v>47</v>
      </c>
      <c r="S1592" t="s">
        <v>33</v>
      </c>
      <c r="T1592" t="s">
        <v>403</v>
      </c>
      <c r="U1592" t="s">
        <v>404</v>
      </c>
      <c r="V1592" t="s">
        <v>12488</v>
      </c>
      <c r="X1592" t="str">
        <f>VLOOKUP(pbp!V4342, games!$B$2:$R$40, 3, FALSE)</f>
        <v>2020-11-22T18:00Z</v>
      </c>
      <c r="Y1592">
        <f>VLOOKUP(1*V1592,NFLGames!$H$11:$H$555,1,FALSE)</f>
        <v>401128084</v>
      </c>
      <c r="Z1592">
        <f>VLOOKUP($Y1592, NFLGames!$H$11:$K$555,2,FALSE)</f>
        <v>2019</v>
      </c>
      <c r="AA1592">
        <f>VLOOKUP($Y1592, NFLGames!$H$11:$K$555,3,FALSE)</f>
        <v>11</v>
      </c>
      <c r="AB1592" s="6">
        <f>IF(A1593=0, 0, AH1593-tbl_pbp[[#This Row],[Saints Win %]])</f>
        <v>2.200000000000002E-2</v>
      </c>
      <c r="AE1592">
        <f>ABS(tbl_pbp[[#This Row],[play.homeScore]]-tbl_pbp[[#This Row],[play.awayScore]])</f>
        <v>13</v>
      </c>
      <c r="AF1592">
        <f>IF(tbl_pbp[[#This Row],[Play Saints Win % Increase]]&gt;=$AF$4,1,0)</f>
        <v>0</v>
      </c>
      <c r="AG1592" t="str">
        <f>VLOOKUP(tbl_pbp[[#This Row],[gameId]], games!$B$2:$T$40, 9, FALSE)</f>
        <v>new-orleans-saints</v>
      </c>
      <c r="AH1592" s="5">
        <f>IF(tbl_pbp[[#This Row],[AwayTeam]] &lt;&gt; "new-orleans-saints", tbl_pbp[[#This Row],[homeWinPercentage]], 1-tbl_pbp[[#This Row],[homeWinPercentage]])</f>
        <v>0.83</v>
      </c>
      <c r="AI1592" s="13">
        <f>tbl_pbp[[#This Row],[Kamara]]*tbl_pbp[[#This Row],[Impactful Play]]</f>
        <v>0</v>
      </c>
      <c r="AJ1592" s="13">
        <f>tbl_pbp[[#This Row],[Thomas]]*tbl_pbp[[#This Row],[Impactful Play]]</f>
        <v>0</v>
      </c>
      <c r="AK1592" s="13" t="str">
        <f>VLOOKUP(tbl_pbp[[#This Row],[Play Saints Win % Increase]], tbl_impact[],3,TRUE)</f>
        <v>Scented (0 to +5%)</v>
      </c>
    </row>
    <row r="1593" spans="1:37">
      <c r="A1593" s="1">
        <v>41</v>
      </c>
      <c r="B1593" s="5">
        <v>0.14799999999999999</v>
      </c>
      <c r="C1593" t="s">
        <v>12581</v>
      </c>
      <c r="D1593">
        <v>0</v>
      </c>
      <c r="E1593">
        <v>0</v>
      </c>
      <c r="F1593">
        <v>2</v>
      </c>
      <c r="G1593">
        <v>0</v>
      </c>
      <c r="H1593">
        <v>13</v>
      </c>
      <c r="I1593">
        <v>6</v>
      </c>
      <c r="J1593">
        <v>49</v>
      </c>
      <c r="K1593" t="s">
        <v>369</v>
      </c>
      <c r="L1593">
        <v>2</v>
      </c>
      <c r="M1593">
        <v>51</v>
      </c>
      <c r="N1593" t="s">
        <v>12582</v>
      </c>
      <c r="O1593" t="s">
        <v>2611</v>
      </c>
      <c r="P1593" t="s">
        <v>30</v>
      </c>
      <c r="Q1593" t="s">
        <v>31</v>
      </c>
      <c r="R1593" t="s">
        <v>32</v>
      </c>
      <c r="S1593" t="s">
        <v>60</v>
      </c>
      <c r="T1593" t="s">
        <v>431</v>
      </c>
      <c r="U1593" t="s">
        <v>12583</v>
      </c>
      <c r="V1593" t="s">
        <v>12488</v>
      </c>
      <c r="X1593" t="str">
        <f>VLOOKUP(pbp!V4343, games!$B$2:$R$40, 3, FALSE)</f>
        <v>2020-11-22T18:00Z</v>
      </c>
      <c r="Y1593">
        <f>VLOOKUP(1*V1593,NFLGames!$H$11:$H$555,1,FALSE)</f>
        <v>401128084</v>
      </c>
      <c r="Z1593">
        <f>VLOOKUP($Y1593, NFLGames!$H$11:$K$555,2,FALSE)</f>
        <v>2019</v>
      </c>
      <c r="AA1593">
        <f>VLOOKUP($Y1593, NFLGames!$H$11:$K$555,3,FALSE)</f>
        <v>11</v>
      </c>
      <c r="AB1593" s="6">
        <f>IF(A1594=0, 0, AH1594-tbl_pbp[[#This Row],[Saints Win %]])</f>
        <v>2.4000000000000021E-2</v>
      </c>
      <c r="AE1593">
        <f>ABS(tbl_pbp[[#This Row],[play.homeScore]]-tbl_pbp[[#This Row],[play.awayScore]])</f>
        <v>13</v>
      </c>
      <c r="AF1593">
        <f>IF(tbl_pbp[[#This Row],[Play Saints Win % Increase]]&gt;=$AF$4,1,0)</f>
        <v>0</v>
      </c>
      <c r="AG1593" t="str">
        <f>VLOOKUP(tbl_pbp[[#This Row],[gameId]], games!$B$2:$T$40, 9, FALSE)</f>
        <v>new-orleans-saints</v>
      </c>
      <c r="AH1593" s="5">
        <f>IF(tbl_pbp[[#This Row],[AwayTeam]] &lt;&gt; "new-orleans-saints", tbl_pbp[[#This Row],[homeWinPercentage]], 1-tbl_pbp[[#This Row],[homeWinPercentage]])</f>
        <v>0.85199999999999998</v>
      </c>
      <c r="AI1593" s="13">
        <f>tbl_pbp[[#This Row],[Kamara]]*tbl_pbp[[#This Row],[Impactful Play]]</f>
        <v>0</v>
      </c>
      <c r="AJ1593" s="13">
        <f>tbl_pbp[[#This Row],[Thomas]]*tbl_pbp[[#This Row],[Impactful Play]]</f>
        <v>0</v>
      </c>
      <c r="AK1593" s="13" t="str">
        <f>VLOOKUP(tbl_pbp[[#This Row],[Play Saints Win % Increase]], tbl_impact[],3,TRUE)</f>
        <v>Scented (0 to +5%)</v>
      </c>
    </row>
    <row r="1594" spans="1:37">
      <c r="A1594" s="1">
        <v>42</v>
      </c>
      <c r="B1594" s="5">
        <v>0.124</v>
      </c>
      <c r="C1594" t="s">
        <v>12584</v>
      </c>
      <c r="D1594">
        <v>0</v>
      </c>
      <c r="E1594">
        <v>0</v>
      </c>
      <c r="F1594">
        <v>2</v>
      </c>
      <c r="G1594">
        <v>0</v>
      </c>
      <c r="H1594">
        <v>13</v>
      </c>
      <c r="I1594">
        <v>9</v>
      </c>
      <c r="J1594">
        <v>46</v>
      </c>
      <c r="K1594" t="s">
        <v>369</v>
      </c>
      <c r="L1594">
        <v>3</v>
      </c>
      <c r="M1594">
        <v>54</v>
      </c>
      <c r="N1594" t="s">
        <v>12585</v>
      </c>
      <c r="O1594" t="s">
        <v>6994</v>
      </c>
      <c r="P1594" t="s">
        <v>167</v>
      </c>
      <c r="Q1594" t="s">
        <v>168</v>
      </c>
      <c r="S1594" t="s">
        <v>139</v>
      </c>
      <c r="T1594" t="s">
        <v>1125</v>
      </c>
      <c r="U1594" t="s">
        <v>12586</v>
      </c>
      <c r="V1594" t="s">
        <v>12488</v>
      </c>
      <c r="X1594" t="str">
        <f>VLOOKUP(pbp!V4344, games!$B$2:$R$40, 3, FALSE)</f>
        <v>2020-11-22T18:00Z</v>
      </c>
      <c r="Y1594">
        <f>VLOOKUP(1*V1594,NFLGames!$H$11:$H$555,1,FALSE)</f>
        <v>401128084</v>
      </c>
      <c r="Z1594">
        <f>VLOOKUP($Y1594, NFLGames!$H$11:$K$555,2,FALSE)</f>
        <v>2019</v>
      </c>
      <c r="AA1594">
        <f>VLOOKUP($Y1594, NFLGames!$H$11:$K$555,3,FALSE)</f>
        <v>11</v>
      </c>
      <c r="AB1594" s="6">
        <f>IF(A1595=0, 0, AH1595-tbl_pbp[[#This Row],[Saints Win %]])</f>
        <v>1.8000000000000016E-2</v>
      </c>
      <c r="AE1594">
        <f>ABS(tbl_pbp[[#This Row],[play.homeScore]]-tbl_pbp[[#This Row],[play.awayScore]])</f>
        <v>13</v>
      </c>
      <c r="AF1594">
        <f>IF(tbl_pbp[[#This Row],[Play Saints Win % Increase]]&gt;=$AF$4,1,0)</f>
        <v>0</v>
      </c>
      <c r="AG1594" t="str">
        <f>VLOOKUP(tbl_pbp[[#This Row],[gameId]], games!$B$2:$T$40, 9, FALSE)</f>
        <v>new-orleans-saints</v>
      </c>
      <c r="AH1594" s="5">
        <f>IF(tbl_pbp[[#This Row],[AwayTeam]] &lt;&gt; "new-orleans-saints", tbl_pbp[[#This Row],[homeWinPercentage]], 1-tbl_pbp[[#This Row],[homeWinPercentage]])</f>
        <v>0.876</v>
      </c>
      <c r="AI1594" s="13">
        <f>tbl_pbp[[#This Row],[Kamara]]*tbl_pbp[[#This Row],[Impactful Play]]</f>
        <v>0</v>
      </c>
      <c r="AJ1594" s="13">
        <f>tbl_pbp[[#This Row],[Thomas]]*tbl_pbp[[#This Row],[Impactful Play]]</f>
        <v>0</v>
      </c>
      <c r="AK1594" s="13" t="str">
        <f>VLOOKUP(tbl_pbp[[#This Row],[Play Saints Win % Increase]], tbl_impact[],3,TRUE)</f>
        <v>Scented (0 to +5%)</v>
      </c>
    </row>
    <row r="1595" spans="1:37">
      <c r="A1595" s="1">
        <v>43</v>
      </c>
      <c r="B1595" s="5">
        <v>0.106</v>
      </c>
      <c r="C1595" t="s">
        <v>12587</v>
      </c>
      <c r="D1595">
        <v>0</v>
      </c>
      <c r="E1595">
        <v>0</v>
      </c>
      <c r="F1595">
        <v>2</v>
      </c>
      <c r="G1595">
        <v>0</v>
      </c>
      <c r="H1595">
        <v>13</v>
      </c>
      <c r="I1595">
        <v>15</v>
      </c>
      <c r="J1595">
        <v>40</v>
      </c>
      <c r="K1595" t="s">
        <v>369</v>
      </c>
      <c r="L1595">
        <v>4</v>
      </c>
      <c r="M1595">
        <v>60</v>
      </c>
      <c r="N1595" t="s">
        <v>12588</v>
      </c>
      <c r="O1595" t="s">
        <v>1887</v>
      </c>
      <c r="P1595" t="s">
        <v>66</v>
      </c>
      <c r="Q1595" t="s">
        <v>67</v>
      </c>
      <c r="R1595" t="s">
        <v>68</v>
      </c>
      <c r="S1595" t="s">
        <v>261</v>
      </c>
      <c r="T1595" t="s">
        <v>555</v>
      </c>
      <c r="U1595" t="s">
        <v>12589</v>
      </c>
      <c r="V1595" t="s">
        <v>12488</v>
      </c>
      <c r="X1595" t="str">
        <f>VLOOKUP(pbp!V4345, games!$B$2:$R$40, 3, FALSE)</f>
        <v>2020-11-22T18:00Z</v>
      </c>
      <c r="Y1595">
        <f>VLOOKUP(1*V1595,NFLGames!$H$11:$H$555,1,FALSE)</f>
        <v>401128084</v>
      </c>
      <c r="Z1595">
        <f>VLOOKUP($Y1595, NFLGames!$H$11:$K$555,2,FALSE)</f>
        <v>2019</v>
      </c>
      <c r="AA1595">
        <f>VLOOKUP($Y1595, NFLGames!$H$11:$K$555,3,FALSE)</f>
        <v>11</v>
      </c>
      <c r="AB1595" s="6">
        <f>IF(A1596=0, 0, AH1596-tbl_pbp[[#This Row],[Saints Win %]])</f>
        <v>-7.0000000000000062E-3</v>
      </c>
      <c r="AE1595">
        <f>ABS(tbl_pbp[[#This Row],[play.homeScore]]-tbl_pbp[[#This Row],[play.awayScore]])</f>
        <v>13</v>
      </c>
      <c r="AF1595">
        <f>IF(tbl_pbp[[#This Row],[Play Saints Win % Increase]]&gt;=$AF$4,1,0)</f>
        <v>0</v>
      </c>
      <c r="AG1595" t="str">
        <f>VLOOKUP(tbl_pbp[[#This Row],[gameId]], games!$B$2:$T$40, 9, FALSE)</f>
        <v>new-orleans-saints</v>
      </c>
      <c r="AH1595" s="5">
        <f>IF(tbl_pbp[[#This Row],[AwayTeam]] &lt;&gt; "new-orleans-saints", tbl_pbp[[#This Row],[homeWinPercentage]], 1-tbl_pbp[[#This Row],[homeWinPercentage]])</f>
        <v>0.89400000000000002</v>
      </c>
      <c r="AI1595" s="13">
        <f>tbl_pbp[[#This Row],[Kamara]]*tbl_pbp[[#This Row],[Impactful Play]]</f>
        <v>0</v>
      </c>
      <c r="AJ1595" s="13">
        <f>tbl_pbp[[#This Row],[Thomas]]*tbl_pbp[[#This Row],[Impactful Play]]</f>
        <v>0</v>
      </c>
      <c r="AK1595" s="13" t="str">
        <f>VLOOKUP(tbl_pbp[[#This Row],[Play Saints Win % Increase]], tbl_impact[],3,TRUE)</f>
        <v>Bad (0 to -5%)</v>
      </c>
    </row>
    <row r="1596" spans="1:37">
      <c r="A1596" s="1">
        <v>44</v>
      </c>
      <c r="B1596" s="5">
        <v>0.113</v>
      </c>
      <c r="C1596" t="s">
        <v>12590</v>
      </c>
      <c r="D1596">
        <v>0</v>
      </c>
      <c r="E1596">
        <v>0</v>
      </c>
      <c r="F1596">
        <v>2</v>
      </c>
      <c r="G1596">
        <v>0</v>
      </c>
      <c r="H1596">
        <v>13</v>
      </c>
      <c r="I1596">
        <v>10</v>
      </c>
      <c r="J1596">
        <v>51</v>
      </c>
      <c r="K1596" t="s">
        <v>29</v>
      </c>
      <c r="L1596">
        <v>1</v>
      </c>
      <c r="M1596">
        <v>51</v>
      </c>
      <c r="N1596" t="s">
        <v>12591</v>
      </c>
      <c r="O1596" t="s">
        <v>1357</v>
      </c>
      <c r="P1596" t="s">
        <v>45</v>
      </c>
      <c r="Q1596" t="s">
        <v>46</v>
      </c>
      <c r="R1596" t="s">
        <v>47</v>
      </c>
      <c r="S1596" t="s">
        <v>33</v>
      </c>
      <c r="T1596" t="s">
        <v>493</v>
      </c>
      <c r="U1596" t="s">
        <v>494</v>
      </c>
      <c r="V1596" t="s">
        <v>12488</v>
      </c>
      <c r="X1596" t="str">
        <f>VLOOKUP(pbp!V4346, games!$B$2:$R$40, 3, FALSE)</f>
        <v>2020-11-22T18:00Z</v>
      </c>
      <c r="Y1596">
        <f>VLOOKUP(1*V1596,NFLGames!$H$11:$H$555,1,FALSE)</f>
        <v>401128084</v>
      </c>
      <c r="Z1596">
        <f>VLOOKUP($Y1596, NFLGames!$H$11:$K$555,2,FALSE)</f>
        <v>2019</v>
      </c>
      <c r="AA1596">
        <f>VLOOKUP($Y1596, NFLGames!$H$11:$K$555,3,FALSE)</f>
        <v>11</v>
      </c>
      <c r="AB1596" s="6">
        <f>IF(A1597=0, 0, AH1597-tbl_pbp[[#This Row],[Saints Win %]])</f>
        <v>5.0000000000000044E-3</v>
      </c>
      <c r="AE1596">
        <f>ABS(tbl_pbp[[#This Row],[play.homeScore]]-tbl_pbp[[#This Row],[play.awayScore]])</f>
        <v>13</v>
      </c>
      <c r="AF1596">
        <f>IF(tbl_pbp[[#This Row],[Play Saints Win % Increase]]&gt;=$AF$4,1,0)</f>
        <v>0</v>
      </c>
      <c r="AG1596" t="str">
        <f>VLOOKUP(tbl_pbp[[#This Row],[gameId]], games!$B$2:$T$40, 9, FALSE)</f>
        <v>new-orleans-saints</v>
      </c>
      <c r="AH1596" s="5">
        <f>IF(tbl_pbp[[#This Row],[AwayTeam]] &lt;&gt; "new-orleans-saints", tbl_pbp[[#This Row],[homeWinPercentage]], 1-tbl_pbp[[#This Row],[homeWinPercentage]])</f>
        <v>0.88700000000000001</v>
      </c>
      <c r="AI1596" s="13">
        <f>tbl_pbp[[#This Row],[Kamara]]*tbl_pbp[[#This Row],[Impactful Play]]</f>
        <v>0</v>
      </c>
      <c r="AJ1596" s="13">
        <f>tbl_pbp[[#This Row],[Thomas]]*tbl_pbp[[#This Row],[Impactful Play]]</f>
        <v>0</v>
      </c>
      <c r="AK1596" s="13" t="str">
        <f>VLOOKUP(tbl_pbp[[#This Row],[Play Saints Win % Increase]], tbl_impact[],3,TRUE)</f>
        <v>Scented (0 to +5%)</v>
      </c>
    </row>
    <row r="1597" spans="1:37">
      <c r="A1597" s="1">
        <v>45</v>
      </c>
      <c r="B1597" s="5">
        <v>0.108</v>
      </c>
      <c r="C1597" t="s">
        <v>12592</v>
      </c>
      <c r="D1597">
        <v>0</v>
      </c>
      <c r="E1597">
        <v>0</v>
      </c>
      <c r="F1597">
        <v>2</v>
      </c>
      <c r="G1597">
        <v>0</v>
      </c>
      <c r="H1597">
        <v>13</v>
      </c>
      <c r="I1597">
        <v>6</v>
      </c>
      <c r="J1597">
        <v>47</v>
      </c>
      <c r="K1597" t="s">
        <v>29</v>
      </c>
      <c r="L1597">
        <v>2</v>
      </c>
      <c r="M1597">
        <v>47</v>
      </c>
      <c r="N1597" t="s">
        <v>12593</v>
      </c>
      <c r="O1597" t="s">
        <v>454</v>
      </c>
      <c r="P1597" t="s">
        <v>30</v>
      </c>
      <c r="Q1597" t="s">
        <v>31</v>
      </c>
      <c r="R1597" t="s">
        <v>32</v>
      </c>
      <c r="S1597" t="s">
        <v>60</v>
      </c>
      <c r="T1597" t="s">
        <v>805</v>
      </c>
      <c r="U1597" t="s">
        <v>1152</v>
      </c>
      <c r="V1597" t="s">
        <v>12488</v>
      </c>
      <c r="X1597" t="str">
        <f>VLOOKUP(pbp!V4347, games!$B$2:$R$40, 3, FALSE)</f>
        <v>2020-11-22T18:00Z</v>
      </c>
      <c r="Y1597">
        <f>VLOOKUP(1*V1597,NFLGames!$H$11:$H$555,1,FALSE)</f>
        <v>401128084</v>
      </c>
      <c r="Z1597">
        <f>VLOOKUP($Y1597, NFLGames!$H$11:$K$555,2,FALSE)</f>
        <v>2019</v>
      </c>
      <c r="AA1597">
        <f>VLOOKUP($Y1597, NFLGames!$H$11:$K$555,3,FALSE)</f>
        <v>11</v>
      </c>
      <c r="AB1597" s="6">
        <f>IF(A1598=0, 0, AH1598-tbl_pbp[[#This Row],[Saints Win %]])</f>
        <v>1.100000000000001E-2</v>
      </c>
      <c r="AD1597">
        <v>1</v>
      </c>
      <c r="AE1597">
        <f>ABS(tbl_pbp[[#This Row],[play.homeScore]]-tbl_pbp[[#This Row],[play.awayScore]])</f>
        <v>13</v>
      </c>
      <c r="AF1597">
        <f>IF(tbl_pbp[[#This Row],[Play Saints Win % Increase]]&gt;=$AF$4,1,0)</f>
        <v>0</v>
      </c>
      <c r="AG1597" t="str">
        <f>VLOOKUP(tbl_pbp[[#This Row],[gameId]], games!$B$2:$T$40, 9, FALSE)</f>
        <v>new-orleans-saints</v>
      </c>
      <c r="AH1597" s="5">
        <f>IF(tbl_pbp[[#This Row],[AwayTeam]] &lt;&gt; "new-orleans-saints", tbl_pbp[[#This Row],[homeWinPercentage]], 1-tbl_pbp[[#This Row],[homeWinPercentage]])</f>
        <v>0.89200000000000002</v>
      </c>
      <c r="AI1597" s="13">
        <f>tbl_pbp[[#This Row],[Kamara]]*tbl_pbp[[#This Row],[Impactful Play]]</f>
        <v>0</v>
      </c>
      <c r="AJ1597" s="13">
        <f>tbl_pbp[[#This Row],[Thomas]]*tbl_pbp[[#This Row],[Impactful Play]]</f>
        <v>0</v>
      </c>
      <c r="AK1597" s="13" t="str">
        <f>VLOOKUP(tbl_pbp[[#This Row],[Play Saints Win % Increase]], tbl_impact[],3,TRUE)</f>
        <v>Scented (0 to +5%)</v>
      </c>
    </row>
    <row r="1598" spans="1:37">
      <c r="A1598" s="1">
        <v>46</v>
      </c>
      <c r="B1598" s="5">
        <v>9.7000000000000003E-2</v>
      </c>
      <c r="C1598" t="s">
        <v>12594</v>
      </c>
      <c r="D1598">
        <v>0</v>
      </c>
      <c r="E1598">
        <v>0</v>
      </c>
      <c r="F1598">
        <v>2</v>
      </c>
      <c r="G1598">
        <v>0</v>
      </c>
      <c r="H1598">
        <v>13</v>
      </c>
      <c r="I1598">
        <v>2</v>
      </c>
      <c r="J1598">
        <v>43</v>
      </c>
      <c r="K1598" t="s">
        <v>29</v>
      </c>
      <c r="L1598">
        <v>3</v>
      </c>
      <c r="M1598">
        <v>43</v>
      </c>
      <c r="N1598" t="s">
        <v>12595</v>
      </c>
      <c r="O1598" t="s">
        <v>5371</v>
      </c>
      <c r="P1598" t="s">
        <v>45</v>
      </c>
      <c r="Q1598" t="s">
        <v>46</v>
      </c>
      <c r="R1598" t="s">
        <v>47</v>
      </c>
      <c r="S1598" t="s">
        <v>241</v>
      </c>
      <c r="T1598" t="s">
        <v>976</v>
      </c>
      <c r="U1598" t="s">
        <v>10570</v>
      </c>
      <c r="V1598" t="s">
        <v>12488</v>
      </c>
      <c r="X1598" t="str">
        <f>VLOOKUP(pbp!V4348, games!$B$2:$R$40, 3, FALSE)</f>
        <v>2020-11-22T18:00Z</v>
      </c>
      <c r="Y1598">
        <f>VLOOKUP(1*V1598,NFLGames!$H$11:$H$555,1,FALSE)</f>
        <v>401128084</v>
      </c>
      <c r="Z1598">
        <f>VLOOKUP($Y1598, NFLGames!$H$11:$K$555,2,FALSE)</f>
        <v>2019</v>
      </c>
      <c r="AA1598">
        <f>VLOOKUP($Y1598, NFLGames!$H$11:$K$555,3,FALSE)</f>
        <v>11</v>
      </c>
      <c r="AB1598" s="6">
        <f>IF(A1599=0, 0, AH1599-tbl_pbp[[#This Row],[Saints Win %]])</f>
        <v>-1.6000000000000014E-2</v>
      </c>
      <c r="AE1598">
        <f>ABS(tbl_pbp[[#This Row],[play.homeScore]]-tbl_pbp[[#This Row],[play.awayScore]])</f>
        <v>13</v>
      </c>
      <c r="AF1598">
        <f>IF(tbl_pbp[[#This Row],[Play Saints Win % Increase]]&gt;=$AF$4,1,0)</f>
        <v>0</v>
      </c>
      <c r="AG1598" t="str">
        <f>VLOOKUP(tbl_pbp[[#This Row],[gameId]], games!$B$2:$T$40, 9, FALSE)</f>
        <v>new-orleans-saints</v>
      </c>
      <c r="AH1598" s="5">
        <f>IF(tbl_pbp[[#This Row],[AwayTeam]] &lt;&gt; "new-orleans-saints", tbl_pbp[[#This Row],[homeWinPercentage]], 1-tbl_pbp[[#This Row],[homeWinPercentage]])</f>
        <v>0.90300000000000002</v>
      </c>
      <c r="AI1598" s="13">
        <f>tbl_pbp[[#This Row],[Kamara]]*tbl_pbp[[#This Row],[Impactful Play]]</f>
        <v>0</v>
      </c>
      <c r="AJ1598" s="13">
        <f>tbl_pbp[[#This Row],[Thomas]]*tbl_pbp[[#This Row],[Impactful Play]]</f>
        <v>0</v>
      </c>
      <c r="AK1598" s="13" t="str">
        <f>VLOOKUP(tbl_pbp[[#This Row],[Play Saints Win % Increase]], tbl_impact[],3,TRUE)</f>
        <v>Bad (0 to -5%)</v>
      </c>
    </row>
    <row r="1599" spans="1:37">
      <c r="A1599" s="1">
        <v>47</v>
      </c>
      <c r="B1599" s="5">
        <v>0.113</v>
      </c>
      <c r="C1599" t="s">
        <v>12596</v>
      </c>
      <c r="D1599">
        <v>0</v>
      </c>
      <c r="E1599">
        <v>0</v>
      </c>
      <c r="F1599">
        <v>2</v>
      </c>
      <c r="G1599">
        <v>0</v>
      </c>
      <c r="H1599">
        <v>13</v>
      </c>
      <c r="I1599">
        <v>10</v>
      </c>
      <c r="J1599">
        <v>41</v>
      </c>
      <c r="K1599" t="s">
        <v>29</v>
      </c>
      <c r="L1599">
        <v>1</v>
      </c>
      <c r="M1599">
        <v>41</v>
      </c>
      <c r="N1599" t="s">
        <v>12597</v>
      </c>
      <c r="O1599" t="s">
        <v>12598</v>
      </c>
      <c r="P1599" t="s">
        <v>22</v>
      </c>
      <c r="Q1599" t="s">
        <v>37</v>
      </c>
      <c r="S1599" t="s">
        <v>33</v>
      </c>
      <c r="T1599" t="s">
        <v>429</v>
      </c>
      <c r="U1599" t="s">
        <v>12599</v>
      </c>
      <c r="V1599" t="s">
        <v>12488</v>
      </c>
      <c r="X1599" t="str">
        <f>VLOOKUP(pbp!V4349, games!$B$2:$R$40, 3, FALSE)</f>
        <v>2020-11-22T18:00Z</v>
      </c>
      <c r="Y1599">
        <f>VLOOKUP(1*V1599,NFLGames!$H$11:$H$555,1,FALSE)</f>
        <v>401128084</v>
      </c>
      <c r="Z1599">
        <f>VLOOKUP($Y1599, NFLGames!$H$11:$K$555,2,FALSE)</f>
        <v>2019</v>
      </c>
      <c r="AA1599">
        <f>VLOOKUP($Y1599, NFLGames!$H$11:$K$555,3,FALSE)</f>
        <v>11</v>
      </c>
      <c r="AB1599" s="6">
        <f>IF(A1600=0, 0, AH1600-tbl_pbp[[#This Row],[Saints Win %]])</f>
        <v>2.7000000000000024E-2</v>
      </c>
      <c r="AD1599">
        <v>1</v>
      </c>
      <c r="AE1599">
        <f>ABS(tbl_pbp[[#This Row],[play.homeScore]]-tbl_pbp[[#This Row],[play.awayScore]])</f>
        <v>13</v>
      </c>
      <c r="AF1599">
        <f>IF(tbl_pbp[[#This Row],[Play Saints Win % Increase]]&gt;=$AF$4,1,0)</f>
        <v>0</v>
      </c>
      <c r="AG1599" t="str">
        <f>VLOOKUP(tbl_pbp[[#This Row],[gameId]], games!$B$2:$T$40, 9, FALSE)</f>
        <v>new-orleans-saints</v>
      </c>
      <c r="AH1599" s="5">
        <f>IF(tbl_pbp[[#This Row],[AwayTeam]] &lt;&gt; "new-orleans-saints", tbl_pbp[[#This Row],[homeWinPercentage]], 1-tbl_pbp[[#This Row],[homeWinPercentage]])</f>
        <v>0.88700000000000001</v>
      </c>
      <c r="AI1599" s="13">
        <f>tbl_pbp[[#This Row],[Kamara]]*tbl_pbp[[#This Row],[Impactful Play]]</f>
        <v>0</v>
      </c>
      <c r="AJ1599" s="13">
        <f>tbl_pbp[[#This Row],[Thomas]]*tbl_pbp[[#This Row],[Impactful Play]]</f>
        <v>0</v>
      </c>
      <c r="AK1599" s="13" t="str">
        <f>VLOOKUP(tbl_pbp[[#This Row],[Play Saints Win % Increase]], tbl_impact[],3,TRUE)</f>
        <v>Scented (0 to +5%)</v>
      </c>
    </row>
    <row r="1600" spans="1:37">
      <c r="A1600" s="1">
        <v>48</v>
      </c>
      <c r="B1600" s="5">
        <v>8.5999999999999993E-2</v>
      </c>
      <c r="C1600" t="s">
        <v>12600</v>
      </c>
      <c r="D1600">
        <v>0</v>
      </c>
      <c r="E1600">
        <v>0</v>
      </c>
      <c r="F1600">
        <v>2</v>
      </c>
      <c r="G1600">
        <v>0</v>
      </c>
      <c r="H1600">
        <v>13</v>
      </c>
      <c r="I1600">
        <v>10</v>
      </c>
      <c r="J1600">
        <v>41</v>
      </c>
      <c r="K1600" t="s">
        <v>29</v>
      </c>
      <c r="L1600">
        <v>2</v>
      </c>
      <c r="M1600">
        <v>41</v>
      </c>
      <c r="N1600" t="s">
        <v>12601</v>
      </c>
      <c r="O1600" t="s">
        <v>6296</v>
      </c>
      <c r="P1600" t="s">
        <v>45</v>
      </c>
      <c r="Q1600" t="s">
        <v>46</v>
      </c>
      <c r="R1600" t="s">
        <v>47</v>
      </c>
      <c r="S1600" t="s">
        <v>120</v>
      </c>
      <c r="T1600" t="s">
        <v>429</v>
      </c>
      <c r="U1600" t="s">
        <v>12602</v>
      </c>
      <c r="V1600" t="s">
        <v>12488</v>
      </c>
      <c r="X1600" t="str">
        <f>VLOOKUP(pbp!V4350, games!$B$2:$R$40, 3, FALSE)</f>
        <v>2020-11-22T18:00Z</v>
      </c>
      <c r="Y1600">
        <f>VLOOKUP(1*V1600,NFLGames!$H$11:$H$555,1,FALSE)</f>
        <v>401128084</v>
      </c>
      <c r="Z1600">
        <f>VLOOKUP($Y1600, NFLGames!$H$11:$K$555,2,FALSE)</f>
        <v>2019</v>
      </c>
      <c r="AA1600">
        <f>VLOOKUP($Y1600, NFLGames!$H$11:$K$555,3,FALSE)</f>
        <v>11</v>
      </c>
      <c r="AB1600" s="6">
        <f>IF(A1601=0, 0, AH1601-tbl_pbp[[#This Row],[Saints Win %]])</f>
        <v>4.0000000000000036E-3</v>
      </c>
      <c r="AE1600">
        <f>ABS(tbl_pbp[[#This Row],[play.homeScore]]-tbl_pbp[[#This Row],[play.awayScore]])</f>
        <v>13</v>
      </c>
      <c r="AF1600">
        <f>IF(tbl_pbp[[#This Row],[Play Saints Win % Increase]]&gt;=$AF$4,1,0)</f>
        <v>0</v>
      </c>
      <c r="AG1600" t="str">
        <f>VLOOKUP(tbl_pbp[[#This Row],[gameId]], games!$B$2:$T$40, 9, FALSE)</f>
        <v>new-orleans-saints</v>
      </c>
      <c r="AH1600" s="5">
        <f>IF(tbl_pbp[[#This Row],[AwayTeam]] &lt;&gt; "new-orleans-saints", tbl_pbp[[#This Row],[homeWinPercentage]], 1-tbl_pbp[[#This Row],[homeWinPercentage]])</f>
        <v>0.91400000000000003</v>
      </c>
      <c r="AI1600" s="13">
        <f>tbl_pbp[[#This Row],[Kamara]]*tbl_pbp[[#This Row],[Impactful Play]]</f>
        <v>0</v>
      </c>
      <c r="AJ1600" s="13">
        <f>tbl_pbp[[#This Row],[Thomas]]*tbl_pbp[[#This Row],[Impactful Play]]</f>
        <v>0</v>
      </c>
      <c r="AK1600" s="13" t="str">
        <f>VLOOKUP(tbl_pbp[[#This Row],[Play Saints Win % Increase]], tbl_impact[],3,TRUE)</f>
        <v>Scented (0 to +5%)</v>
      </c>
    </row>
    <row r="1601" spans="1:37">
      <c r="A1601" s="1">
        <v>49</v>
      </c>
      <c r="B1601" s="5">
        <v>8.2000000000000003E-2</v>
      </c>
      <c r="C1601" t="s">
        <v>12603</v>
      </c>
      <c r="D1601">
        <v>0</v>
      </c>
      <c r="E1601">
        <v>0</v>
      </c>
      <c r="F1601">
        <v>2</v>
      </c>
      <c r="G1601">
        <v>0</v>
      </c>
      <c r="H1601">
        <v>13</v>
      </c>
      <c r="I1601">
        <v>1</v>
      </c>
      <c r="J1601">
        <v>32</v>
      </c>
      <c r="K1601" t="s">
        <v>29</v>
      </c>
      <c r="L1601">
        <v>3</v>
      </c>
      <c r="M1601">
        <v>32</v>
      </c>
      <c r="N1601" t="s">
        <v>12604</v>
      </c>
      <c r="O1601" t="s">
        <v>465</v>
      </c>
      <c r="P1601" t="s">
        <v>45</v>
      </c>
      <c r="Q1601" t="s">
        <v>46</v>
      </c>
      <c r="R1601" t="s">
        <v>47</v>
      </c>
      <c r="S1601" t="s">
        <v>54</v>
      </c>
      <c r="T1601" t="s">
        <v>376</v>
      </c>
      <c r="U1601" t="s">
        <v>12605</v>
      </c>
      <c r="V1601" t="s">
        <v>12488</v>
      </c>
      <c r="X1601" t="str">
        <f>VLOOKUP(pbp!V4351, games!$B$2:$R$40, 3, FALSE)</f>
        <v>2020-11-22T18:00Z</v>
      </c>
      <c r="Y1601">
        <f>VLOOKUP(1*V1601,NFLGames!$H$11:$H$555,1,FALSE)</f>
        <v>401128084</v>
      </c>
      <c r="Z1601">
        <f>VLOOKUP($Y1601, NFLGames!$H$11:$K$555,2,FALSE)</f>
        <v>2019</v>
      </c>
      <c r="AA1601">
        <f>VLOOKUP($Y1601, NFLGames!$H$11:$K$555,3,FALSE)</f>
        <v>11</v>
      </c>
      <c r="AB1601" s="6">
        <f>IF(A1602=0, 0, AH1602-tbl_pbp[[#This Row],[Saints Win %]])</f>
        <v>1.0000000000000009E-2</v>
      </c>
      <c r="AE1601">
        <f>ABS(tbl_pbp[[#This Row],[play.homeScore]]-tbl_pbp[[#This Row],[play.awayScore]])</f>
        <v>13</v>
      </c>
      <c r="AF1601">
        <f>IF(tbl_pbp[[#This Row],[Play Saints Win % Increase]]&gt;=$AF$4,1,0)</f>
        <v>0</v>
      </c>
      <c r="AG1601" t="str">
        <f>VLOOKUP(tbl_pbp[[#This Row],[gameId]], games!$B$2:$T$40, 9, FALSE)</f>
        <v>new-orleans-saints</v>
      </c>
      <c r="AH1601" s="5">
        <f>IF(tbl_pbp[[#This Row],[AwayTeam]] &lt;&gt; "new-orleans-saints", tbl_pbp[[#This Row],[homeWinPercentage]], 1-tbl_pbp[[#This Row],[homeWinPercentage]])</f>
        <v>0.91800000000000004</v>
      </c>
      <c r="AI1601" s="13">
        <f>tbl_pbp[[#This Row],[Kamara]]*tbl_pbp[[#This Row],[Impactful Play]]</f>
        <v>0</v>
      </c>
      <c r="AJ1601" s="13">
        <f>tbl_pbp[[#This Row],[Thomas]]*tbl_pbp[[#This Row],[Impactful Play]]</f>
        <v>0</v>
      </c>
      <c r="AK1601" s="13" t="str">
        <f>VLOOKUP(tbl_pbp[[#This Row],[Play Saints Win % Increase]], tbl_impact[],3,TRUE)</f>
        <v>Scented (0 to +5%)</v>
      </c>
    </row>
    <row r="1602" spans="1:37">
      <c r="A1602" s="1">
        <v>50</v>
      </c>
      <c r="B1602" s="5">
        <v>7.1999999999999995E-2</v>
      </c>
      <c r="C1602" t="s">
        <v>12606</v>
      </c>
      <c r="D1602">
        <v>0</v>
      </c>
      <c r="E1602">
        <v>0</v>
      </c>
      <c r="F1602">
        <v>2</v>
      </c>
      <c r="G1602">
        <v>0</v>
      </c>
      <c r="H1602">
        <v>13</v>
      </c>
      <c r="I1602">
        <v>10</v>
      </c>
      <c r="J1602">
        <v>27</v>
      </c>
      <c r="K1602" t="s">
        <v>29</v>
      </c>
      <c r="L1602">
        <v>1</v>
      </c>
      <c r="M1602">
        <v>27</v>
      </c>
      <c r="N1602" t="s">
        <v>12607</v>
      </c>
      <c r="O1602" t="s">
        <v>8397</v>
      </c>
      <c r="P1602" t="s">
        <v>30</v>
      </c>
      <c r="Q1602" t="s">
        <v>31</v>
      </c>
      <c r="R1602" t="s">
        <v>32</v>
      </c>
      <c r="S1602" t="s">
        <v>33</v>
      </c>
      <c r="T1602" t="s">
        <v>373</v>
      </c>
      <c r="U1602" t="s">
        <v>4448</v>
      </c>
      <c r="V1602" t="s">
        <v>12488</v>
      </c>
      <c r="X1602" t="str">
        <f>VLOOKUP(pbp!V4352, games!$B$2:$R$40, 3, FALSE)</f>
        <v>2020-11-22T18:00Z</v>
      </c>
      <c r="Y1602">
        <f>VLOOKUP(1*V1602,NFLGames!$H$11:$H$555,1,FALSE)</f>
        <v>401128084</v>
      </c>
      <c r="Z1602">
        <f>VLOOKUP($Y1602, NFLGames!$H$11:$K$555,2,FALSE)</f>
        <v>2019</v>
      </c>
      <c r="AA1602">
        <f>VLOOKUP($Y1602, NFLGames!$H$11:$K$555,3,FALSE)</f>
        <v>11</v>
      </c>
      <c r="AB1602" s="6">
        <f>IF(A1603=0, 0, AH1603-tbl_pbp[[#This Row],[Saints Win %]])</f>
        <v>3.0000000000000027E-3</v>
      </c>
      <c r="AD1602">
        <v>1</v>
      </c>
      <c r="AE1602">
        <f>ABS(tbl_pbp[[#This Row],[play.homeScore]]-tbl_pbp[[#This Row],[play.awayScore]])</f>
        <v>13</v>
      </c>
      <c r="AF1602">
        <f>IF(tbl_pbp[[#This Row],[Play Saints Win % Increase]]&gt;=$AF$4,1,0)</f>
        <v>0</v>
      </c>
      <c r="AG1602" t="str">
        <f>VLOOKUP(tbl_pbp[[#This Row],[gameId]], games!$B$2:$T$40, 9, FALSE)</f>
        <v>new-orleans-saints</v>
      </c>
      <c r="AH1602" s="5">
        <f>IF(tbl_pbp[[#This Row],[AwayTeam]] &lt;&gt; "new-orleans-saints", tbl_pbp[[#This Row],[homeWinPercentage]], 1-tbl_pbp[[#This Row],[homeWinPercentage]])</f>
        <v>0.92800000000000005</v>
      </c>
      <c r="AI1602" s="13">
        <f>tbl_pbp[[#This Row],[Kamara]]*tbl_pbp[[#This Row],[Impactful Play]]</f>
        <v>0</v>
      </c>
      <c r="AJ1602" s="13">
        <f>tbl_pbp[[#This Row],[Thomas]]*tbl_pbp[[#This Row],[Impactful Play]]</f>
        <v>0</v>
      </c>
      <c r="AK1602" s="13" t="str">
        <f>VLOOKUP(tbl_pbp[[#This Row],[Play Saints Win % Increase]], tbl_impact[],3,TRUE)</f>
        <v>Scented (0 to +5%)</v>
      </c>
    </row>
    <row r="1603" spans="1:37">
      <c r="A1603" s="1">
        <v>51</v>
      </c>
      <c r="B1603" s="5">
        <v>6.9000000000000006E-2</v>
      </c>
      <c r="C1603" t="s">
        <v>12608</v>
      </c>
      <c r="D1603">
        <v>0</v>
      </c>
      <c r="E1603">
        <v>0</v>
      </c>
      <c r="F1603">
        <v>2</v>
      </c>
      <c r="G1603">
        <v>0</v>
      </c>
      <c r="H1603">
        <v>13</v>
      </c>
      <c r="I1603">
        <v>3</v>
      </c>
      <c r="J1603">
        <v>20</v>
      </c>
      <c r="K1603" t="s">
        <v>29</v>
      </c>
      <c r="L1603">
        <v>2</v>
      </c>
      <c r="M1603">
        <v>20</v>
      </c>
      <c r="N1603" t="s">
        <v>12609</v>
      </c>
      <c r="O1603" t="s">
        <v>567</v>
      </c>
      <c r="P1603" t="s">
        <v>30</v>
      </c>
      <c r="Q1603" t="s">
        <v>31</v>
      </c>
      <c r="R1603" t="s">
        <v>32</v>
      </c>
      <c r="S1603" t="s">
        <v>193</v>
      </c>
      <c r="T1603" t="s">
        <v>551</v>
      </c>
      <c r="U1603" t="s">
        <v>12610</v>
      </c>
      <c r="V1603" t="s">
        <v>12488</v>
      </c>
      <c r="X1603" t="str">
        <f>VLOOKUP(pbp!V4353, games!$B$2:$R$40, 3, FALSE)</f>
        <v>2020-11-22T18:00Z</v>
      </c>
      <c r="Y1603">
        <f>VLOOKUP(1*V1603,NFLGames!$H$11:$H$555,1,FALSE)</f>
        <v>401128084</v>
      </c>
      <c r="Z1603">
        <f>VLOOKUP($Y1603, NFLGames!$H$11:$K$555,2,FALSE)</f>
        <v>2019</v>
      </c>
      <c r="AA1603">
        <f>VLOOKUP($Y1603, NFLGames!$H$11:$K$555,3,FALSE)</f>
        <v>11</v>
      </c>
      <c r="AB1603" s="6">
        <f>IF(A1604=0, 0, AH1604-tbl_pbp[[#This Row],[Saints Win %]])</f>
        <v>6.0000000000000053E-3</v>
      </c>
      <c r="AD1603">
        <v>1</v>
      </c>
      <c r="AE1603">
        <f>ABS(tbl_pbp[[#This Row],[play.homeScore]]-tbl_pbp[[#This Row],[play.awayScore]])</f>
        <v>13</v>
      </c>
      <c r="AF1603">
        <f>IF(tbl_pbp[[#This Row],[Play Saints Win % Increase]]&gt;=$AF$4,1,0)</f>
        <v>0</v>
      </c>
      <c r="AG1603" t="str">
        <f>VLOOKUP(tbl_pbp[[#This Row],[gameId]], games!$B$2:$T$40, 9, FALSE)</f>
        <v>new-orleans-saints</v>
      </c>
      <c r="AH1603" s="5">
        <f>IF(tbl_pbp[[#This Row],[AwayTeam]] &lt;&gt; "new-orleans-saints", tbl_pbp[[#This Row],[homeWinPercentage]], 1-tbl_pbp[[#This Row],[homeWinPercentage]])</f>
        <v>0.93100000000000005</v>
      </c>
      <c r="AI1603" s="13">
        <f>tbl_pbp[[#This Row],[Kamara]]*tbl_pbp[[#This Row],[Impactful Play]]</f>
        <v>0</v>
      </c>
      <c r="AJ1603" s="13">
        <f>tbl_pbp[[#This Row],[Thomas]]*tbl_pbp[[#This Row],[Impactful Play]]</f>
        <v>0</v>
      </c>
      <c r="AK1603" s="13" t="str">
        <f>VLOOKUP(tbl_pbp[[#This Row],[Play Saints Win % Increase]], tbl_impact[],3,TRUE)</f>
        <v>Scented (0 to +5%)</v>
      </c>
    </row>
    <row r="1604" spans="1:37">
      <c r="A1604" s="1">
        <v>52</v>
      </c>
      <c r="B1604" s="5">
        <v>6.3E-2</v>
      </c>
      <c r="C1604" t="s">
        <v>12611</v>
      </c>
      <c r="D1604">
        <v>0</v>
      </c>
      <c r="E1604">
        <v>0</v>
      </c>
      <c r="F1604">
        <v>2</v>
      </c>
      <c r="G1604">
        <v>0</v>
      </c>
      <c r="H1604">
        <v>13</v>
      </c>
      <c r="I1604">
        <v>10</v>
      </c>
      <c r="J1604">
        <v>15</v>
      </c>
      <c r="K1604" t="s">
        <v>29</v>
      </c>
      <c r="L1604">
        <v>1</v>
      </c>
      <c r="M1604">
        <v>15</v>
      </c>
      <c r="N1604" t="s">
        <v>12612</v>
      </c>
      <c r="O1604" t="s">
        <v>7280</v>
      </c>
      <c r="P1604" t="s">
        <v>45</v>
      </c>
      <c r="Q1604" t="s">
        <v>46</v>
      </c>
      <c r="R1604" t="s">
        <v>47</v>
      </c>
      <c r="S1604" t="s">
        <v>33</v>
      </c>
      <c r="T1604" t="s">
        <v>611</v>
      </c>
      <c r="U1604" t="s">
        <v>612</v>
      </c>
      <c r="V1604" t="s">
        <v>12488</v>
      </c>
      <c r="X1604" t="str">
        <f>VLOOKUP(pbp!V4354, games!$B$2:$R$40, 3, FALSE)</f>
        <v>2020-11-22T18:00Z</v>
      </c>
      <c r="Y1604">
        <f>VLOOKUP(1*V1604,NFLGames!$H$11:$H$555,1,FALSE)</f>
        <v>401128084</v>
      </c>
      <c r="Z1604">
        <f>VLOOKUP($Y1604, NFLGames!$H$11:$K$555,2,FALSE)</f>
        <v>2019</v>
      </c>
      <c r="AA1604">
        <f>VLOOKUP($Y1604, NFLGames!$H$11:$K$555,3,FALSE)</f>
        <v>11</v>
      </c>
      <c r="AB1604" s="6">
        <f>IF(A1605=0, 0, AH1605-tbl_pbp[[#This Row],[Saints Win %]])</f>
        <v>0</v>
      </c>
      <c r="AE1604">
        <f>ABS(tbl_pbp[[#This Row],[play.homeScore]]-tbl_pbp[[#This Row],[play.awayScore]])</f>
        <v>13</v>
      </c>
      <c r="AF1604">
        <f>IF(tbl_pbp[[#This Row],[Play Saints Win % Increase]]&gt;=$AF$4,1,0)</f>
        <v>0</v>
      </c>
      <c r="AG1604" t="str">
        <f>VLOOKUP(tbl_pbp[[#This Row],[gameId]], games!$B$2:$T$40, 9, FALSE)</f>
        <v>new-orleans-saints</v>
      </c>
      <c r="AH1604" s="5">
        <f>IF(tbl_pbp[[#This Row],[AwayTeam]] &lt;&gt; "new-orleans-saints", tbl_pbp[[#This Row],[homeWinPercentage]], 1-tbl_pbp[[#This Row],[homeWinPercentage]])</f>
        <v>0.93700000000000006</v>
      </c>
      <c r="AI1604" s="13">
        <f>tbl_pbp[[#This Row],[Kamara]]*tbl_pbp[[#This Row],[Impactful Play]]</f>
        <v>0</v>
      </c>
      <c r="AJ1604" s="13">
        <f>tbl_pbp[[#This Row],[Thomas]]*tbl_pbp[[#This Row],[Impactful Play]]</f>
        <v>0</v>
      </c>
      <c r="AK1604" s="13" t="str">
        <f>VLOOKUP(tbl_pbp[[#This Row],[Play Saints Win % Increase]], tbl_impact[],3,TRUE)</f>
        <v>Scented (0 to +5%)</v>
      </c>
    </row>
    <row r="1605" spans="1:37">
      <c r="A1605" s="1">
        <v>53</v>
      </c>
      <c r="B1605" s="5">
        <v>6.3E-2</v>
      </c>
      <c r="C1605" t="s">
        <v>12613</v>
      </c>
      <c r="D1605">
        <v>0</v>
      </c>
      <c r="E1605">
        <v>0</v>
      </c>
      <c r="F1605">
        <v>2</v>
      </c>
      <c r="G1605">
        <v>0</v>
      </c>
      <c r="H1605">
        <v>13</v>
      </c>
      <c r="I1605">
        <v>3</v>
      </c>
      <c r="J1605">
        <v>8</v>
      </c>
      <c r="K1605" t="s">
        <v>29</v>
      </c>
      <c r="L1605">
        <v>2</v>
      </c>
      <c r="M1605">
        <v>8</v>
      </c>
      <c r="N1605" t="s">
        <v>12614</v>
      </c>
      <c r="O1605" t="s">
        <v>2561</v>
      </c>
      <c r="P1605" t="s">
        <v>45</v>
      </c>
      <c r="Q1605" t="s">
        <v>46</v>
      </c>
      <c r="R1605" t="s">
        <v>47</v>
      </c>
      <c r="S1605" t="s">
        <v>193</v>
      </c>
      <c r="T1605" t="s">
        <v>724</v>
      </c>
      <c r="U1605" t="s">
        <v>12615</v>
      </c>
      <c r="V1605" t="s">
        <v>12488</v>
      </c>
      <c r="X1605" t="str">
        <f>VLOOKUP(pbp!V4355, games!$B$2:$R$40, 3, FALSE)</f>
        <v>2020-11-22T18:00Z</v>
      </c>
      <c r="Y1605">
        <f>VLOOKUP(1*V1605,NFLGames!$H$11:$H$555,1,FALSE)</f>
        <v>401128084</v>
      </c>
      <c r="Z1605">
        <f>VLOOKUP($Y1605, NFLGames!$H$11:$K$555,2,FALSE)</f>
        <v>2019</v>
      </c>
      <c r="AA1605">
        <f>VLOOKUP($Y1605, NFLGames!$H$11:$K$555,3,FALSE)</f>
        <v>11</v>
      </c>
      <c r="AB1605" s="6">
        <f>IF(A1606=0, 0, AH1606-tbl_pbp[[#This Row],[Saints Win %]])</f>
        <v>4.0000000000000036E-3</v>
      </c>
      <c r="AE1605">
        <f>ABS(tbl_pbp[[#This Row],[play.homeScore]]-tbl_pbp[[#This Row],[play.awayScore]])</f>
        <v>13</v>
      </c>
      <c r="AF1605">
        <f>IF(tbl_pbp[[#This Row],[Play Saints Win % Increase]]&gt;=$AF$4,1,0)</f>
        <v>0</v>
      </c>
      <c r="AG1605" t="str">
        <f>VLOOKUP(tbl_pbp[[#This Row],[gameId]], games!$B$2:$T$40, 9, FALSE)</f>
        <v>new-orleans-saints</v>
      </c>
      <c r="AH1605" s="5">
        <f>IF(tbl_pbp[[#This Row],[AwayTeam]] &lt;&gt; "new-orleans-saints", tbl_pbp[[#This Row],[homeWinPercentage]], 1-tbl_pbp[[#This Row],[homeWinPercentage]])</f>
        <v>0.93700000000000006</v>
      </c>
      <c r="AI1605" s="13">
        <f>tbl_pbp[[#This Row],[Kamara]]*tbl_pbp[[#This Row],[Impactful Play]]</f>
        <v>0</v>
      </c>
      <c r="AJ1605" s="13">
        <f>tbl_pbp[[#This Row],[Thomas]]*tbl_pbp[[#This Row],[Impactful Play]]</f>
        <v>0</v>
      </c>
      <c r="AK1605" s="13" t="str">
        <f>VLOOKUP(tbl_pbp[[#This Row],[Play Saints Win % Increase]], tbl_impact[],3,TRUE)</f>
        <v>Scented (0 to +5%)</v>
      </c>
    </row>
    <row r="1606" spans="1:37">
      <c r="A1606" s="1">
        <v>54</v>
      </c>
      <c r="B1606" s="5">
        <v>5.8999999999999997E-2</v>
      </c>
      <c r="C1606" t="s">
        <v>12616</v>
      </c>
      <c r="D1606">
        <v>0</v>
      </c>
      <c r="E1606">
        <v>0</v>
      </c>
      <c r="F1606">
        <v>2</v>
      </c>
      <c r="G1606">
        <v>0</v>
      </c>
      <c r="H1606">
        <v>13</v>
      </c>
      <c r="I1606">
        <v>1</v>
      </c>
      <c r="J1606">
        <v>6</v>
      </c>
      <c r="K1606" t="s">
        <v>29</v>
      </c>
      <c r="L1606">
        <v>3</v>
      </c>
      <c r="M1606">
        <v>6</v>
      </c>
      <c r="N1606" t="s">
        <v>12617</v>
      </c>
      <c r="O1606" t="s">
        <v>1822</v>
      </c>
      <c r="P1606" t="s">
        <v>30</v>
      </c>
      <c r="Q1606" t="s">
        <v>31</v>
      </c>
      <c r="R1606" t="s">
        <v>32</v>
      </c>
      <c r="S1606" t="s">
        <v>54</v>
      </c>
      <c r="T1606" t="s">
        <v>750</v>
      </c>
      <c r="U1606" t="s">
        <v>12618</v>
      </c>
      <c r="V1606" t="s">
        <v>12488</v>
      </c>
      <c r="X1606" t="str">
        <f>VLOOKUP(pbp!V4356, games!$B$2:$R$40, 3, FALSE)</f>
        <v>2020-11-22T18:00Z</v>
      </c>
      <c r="Y1606">
        <f>VLOOKUP(1*V1606,NFLGames!$H$11:$H$555,1,FALSE)</f>
        <v>401128084</v>
      </c>
      <c r="Z1606">
        <f>VLOOKUP($Y1606, NFLGames!$H$11:$K$555,2,FALSE)</f>
        <v>2019</v>
      </c>
      <c r="AA1606">
        <f>VLOOKUP($Y1606, NFLGames!$H$11:$K$555,3,FALSE)</f>
        <v>11</v>
      </c>
      <c r="AB1606" s="6">
        <f>IF(A1607=0, 0, AH1607-tbl_pbp[[#This Row],[Saints Win %]])</f>
        <v>-2.0000000000000018E-3</v>
      </c>
      <c r="AE1606">
        <f>ABS(tbl_pbp[[#This Row],[play.homeScore]]-tbl_pbp[[#This Row],[play.awayScore]])</f>
        <v>13</v>
      </c>
      <c r="AF1606">
        <f>IF(tbl_pbp[[#This Row],[Play Saints Win % Increase]]&gt;=$AF$4,1,0)</f>
        <v>0</v>
      </c>
      <c r="AG1606" t="str">
        <f>VLOOKUP(tbl_pbp[[#This Row],[gameId]], games!$B$2:$T$40, 9, FALSE)</f>
        <v>new-orleans-saints</v>
      </c>
      <c r="AH1606" s="5">
        <f>IF(tbl_pbp[[#This Row],[AwayTeam]] &lt;&gt; "new-orleans-saints", tbl_pbp[[#This Row],[homeWinPercentage]], 1-tbl_pbp[[#This Row],[homeWinPercentage]])</f>
        <v>0.94100000000000006</v>
      </c>
      <c r="AI1606" s="13">
        <f>tbl_pbp[[#This Row],[Kamara]]*tbl_pbp[[#This Row],[Impactful Play]]</f>
        <v>0</v>
      </c>
      <c r="AJ1606" s="13">
        <f>tbl_pbp[[#This Row],[Thomas]]*tbl_pbp[[#This Row],[Impactful Play]]</f>
        <v>0</v>
      </c>
      <c r="AK1606" s="13" t="str">
        <f>VLOOKUP(tbl_pbp[[#This Row],[Play Saints Win % Increase]], tbl_impact[],3,TRUE)</f>
        <v>Bad (0 to -5%)</v>
      </c>
    </row>
    <row r="1607" spans="1:37">
      <c r="A1607" s="1">
        <v>55</v>
      </c>
      <c r="B1607" s="5">
        <v>6.0999999999999999E-2</v>
      </c>
      <c r="C1607" t="s">
        <v>12619</v>
      </c>
      <c r="D1607">
        <v>0</v>
      </c>
      <c r="E1607">
        <v>0</v>
      </c>
      <c r="F1607">
        <v>2</v>
      </c>
      <c r="G1607">
        <v>0</v>
      </c>
      <c r="H1607">
        <v>13</v>
      </c>
      <c r="I1607">
        <v>3</v>
      </c>
      <c r="J1607">
        <v>3</v>
      </c>
      <c r="K1607" t="s">
        <v>29</v>
      </c>
      <c r="L1607">
        <v>1</v>
      </c>
      <c r="M1607">
        <v>3</v>
      </c>
      <c r="N1607" t="s">
        <v>12620</v>
      </c>
      <c r="O1607" t="s">
        <v>1399</v>
      </c>
      <c r="P1607" t="s">
        <v>22</v>
      </c>
      <c r="Q1607" t="s">
        <v>37</v>
      </c>
      <c r="S1607" t="s">
        <v>283</v>
      </c>
      <c r="T1607" t="s">
        <v>1060</v>
      </c>
      <c r="U1607" t="s">
        <v>12621</v>
      </c>
      <c r="V1607" t="s">
        <v>12488</v>
      </c>
      <c r="X1607" t="str">
        <f>VLOOKUP(pbp!V4357, games!$B$2:$R$40, 3, FALSE)</f>
        <v>2020-11-22T18:00Z</v>
      </c>
      <c r="Y1607">
        <f>VLOOKUP(1*V1607,NFLGames!$H$11:$H$555,1,FALSE)</f>
        <v>401128084</v>
      </c>
      <c r="Z1607">
        <f>VLOOKUP($Y1607, NFLGames!$H$11:$K$555,2,FALSE)</f>
        <v>2019</v>
      </c>
      <c r="AA1607">
        <f>VLOOKUP($Y1607, NFLGames!$H$11:$K$555,3,FALSE)</f>
        <v>11</v>
      </c>
      <c r="AB1607" s="6">
        <f>IF(A1608=0, 0, AH1608-tbl_pbp[[#This Row],[Saints Win %]])</f>
        <v>1.5999999999999903E-2</v>
      </c>
      <c r="AD1607">
        <v>1</v>
      </c>
      <c r="AE1607">
        <f>ABS(tbl_pbp[[#This Row],[play.homeScore]]-tbl_pbp[[#This Row],[play.awayScore]])</f>
        <v>13</v>
      </c>
      <c r="AF1607">
        <f>IF(tbl_pbp[[#This Row],[Play Saints Win % Increase]]&gt;=$AF$4,1,0)</f>
        <v>0</v>
      </c>
      <c r="AG1607" t="str">
        <f>VLOOKUP(tbl_pbp[[#This Row],[gameId]], games!$B$2:$T$40, 9, FALSE)</f>
        <v>new-orleans-saints</v>
      </c>
      <c r="AH1607" s="5">
        <f>IF(tbl_pbp[[#This Row],[AwayTeam]] &lt;&gt; "new-orleans-saints", tbl_pbp[[#This Row],[homeWinPercentage]], 1-tbl_pbp[[#This Row],[homeWinPercentage]])</f>
        <v>0.93900000000000006</v>
      </c>
      <c r="AI1607" s="13">
        <f>tbl_pbp[[#This Row],[Kamara]]*tbl_pbp[[#This Row],[Impactful Play]]</f>
        <v>0</v>
      </c>
      <c r="AJ1607" s="13">
        <f>tbl_pbp[[#This Row],[Thomas]]*tbl_pbp[[#This Row],[Impactful Play]]</f>
        <v>0</v>
      </c>
      <c r="AK1607" s="13" t="str">
        <f>VLOOKUP(tbl_pbp[[#This Row],[Play Saints Win % Increase]], tbl_impact[],3,TRUE)</f>
        <v>Scented (0 to +5%)</v>
      </c>
    </row>
    <row r="1608" spans="1:37">
      <c r="A1608" s="1">
        <v>56</v>
      </c>
      <c r="B1608" s="5">
        <v>4.4999999999999998E-2</v>
      </c>
      <c r="C1608" t="s">
        <v>12622</v>
      </c>
      <c r="D1608">
        <v>0</v>
      </c>
      <c r="E1608">
        <v>0</v>
      </c>
      <c r="F1608">
        <v>2</v>
      </c>
      <c r="G1608">
        <v>0</v>
      </c>
      <c r="H1608">
        <v>20</v>
      </c>
      <c r="I1608">
        <v>3</v>
      </c>
      <c r="J1608">
        <v>3</v>
      </c>
      <c r="K1608" t="s">
        <v>29</v>
      </c>
      <c r="L1608">
        <v>2</v>
      </c>
      <c r="M1608">
        <v>3</v>
      </c>
      <c r="N1608" t="s">
        <v>12623</v>
      </c>
      <c r="O1608" t="s">
        <v>2674</v>
      </c>
      <c r="P1608" t="s">
        <v>103</v>
      </c>
      <c r="Q1608" t="s">
        <v>104</v>
      </c>
      <c r="R1608" t="s">
        <v>105</v>
      </c>
      <c r="S1608" t="s">
        <v>286</v>
      </c>
      <c r="T1608" t="s">
        <v>1060</v>
      </c>
      <c r="U1608" t="s">
        <v>1061</v>
      </c>
      <c r="V1608" t="s">
        <v>12488</v>
      </c>
      <c r="X1608" t="str">
        <f>VLOOKUP(pbp!V4358, games!$B$2:$R$40, 3, FALSE)</f>
        <v>2020-11-22T18:00Z</v>
      </c>
      <c r="Y1608">
        <f>VLOOKUP(1*V1608,NFLGames!$H$11:$H$555,1,FALSE)</f>
        <v>401128084</v>
      </c>
      <c r="Z1608">
        <f>VLOOKUP($Y1608, NFLGames!$H$11:$K$555,2,FALSE)</f>
        <v>2019</v>
      </c>
      <c r="AA1608">
        <f>VLOOKUP($Y1608, NFLGames!$H$11:$K$555,3,FALSE)</f>
        <v>11</v>
      </c>
      <c r="AB1608" s="6">
        <f>IF(A1609=0, 0, AH1609-tbl_pbp[[#This Row],[Saints Win %]])</f>
        <v>-2.0000000000000018E-3</v>
      </c>
      <c r="AE1608">
        <f>ABS(tbl_pbp[[#This Row],[play.homeScore]]-tbl_pbp[[#This Row],[play.awayScore]])</f>
        <v>20</v>
      </c>
      <c r="AF1608">
        <f>IF(tbl_pbp[[#This Row],[Play Saints Win % Increase]]&gt;=$AF$4,1,0)</f>
        <v>0</v>
      </c>
      <c r="AG1608" t="str">
        <f>VLOOKUP(tbl_pbp[[#This Row],[gameId]], games!$B$2:$T$40, 9, FALSE)</f>
        <v>new-orleans-saints</v>
      </c>
      <c r="AH1608" s="5">
        <f>IF(tbl_pbp[[#This Row],[AwayTeam]] &lt;&gt; "new-orleans-saints", tbl_pbp[[#This Row],[homeWinPercentage]], 1-tbl_pbp[[#This Row],[homeWinPercentage]])</f>
        <v>0.95499999999999996</v>
      </c>
      <c r="AI1608" s="13">
        <f>tbl_pbp[[#This Row],[Kamara]]*tbl_pbp[[#This Row],[Impactful Play]]</f>
        <v>0</v>
      </c>
      <c r="AJ1608" s="13">
        <f>tbl_pbp[[#This Row],[Thomas]]*tbl_pbp[[#This Row],[Impactful Play]]</f>
        <v>0</v>
      </c>
      <c r="AK1608" s="13" t="str">
        <f>VLOOKUP(tbl_pbp[[#This Row],[Play Saints Win % Increase]], tbl_impact[],3,TRUE)</f>
        <v>Bad (0 to -5%)</v>
      </c>
    </row>
    <row r="1609" spans="1:37">
      <c r="A1609" s="1">
        <v>57</v>
      </c>
      <c r="B1609" s="5">
        <v>4.7E-2</v>
      </c>
      <c r="C1609" t="s">
        <v>12624</v>
      </c>
      <c r="D1609">
        <v>0</v>
      </c>
      <c r="E1609">
        <v>0</v>
      </c>
      <c r="F1609">
        <v>2</v>
      </c>
      <c r="G1609">
        <v>0</v>
      </c>
      <c r="H1609">
        <v>20</v>
      </c>
      <c r="I1609">
        <v>0</v>
      </c>
      <c r="J1609">
        <v>65</v>
      </c>
      <c r="K1609" t="s">
        <v>29</v>
      </c>
      <c r="L1609">
        <v>0</v>
      </c>
      <c r="M1609">
        <v>65</v>
      </c>
      <c r="N1609" t="s">
        <v>288</v>
      </c>
      <c r="O1609" t="s">
        <v>2674</v>
      </c>
      <c r="P1609" t="s">
        <v>25</v>
      </c>
      <c r="Q1609" t="s">
        <v>26</v>
      </c>
      <c r="R1609" t="s">
        <v>27</v>
      </c>
      <c r="V1609" t="s">
        <v>12488</v>
      </c>
      <c r="X1609" t="str">
        <f>VLOOKUP(pbp!V4359, games!$B$2:$R$40, 3, FALSE)</f>
        <v>2020-11-22T18:00Z</v>
      </c>
      <c r="Y1609">
        <f>VLOOKUP(1*V1609,NFLGames!$H$11:$H$555,1,FALSE)</f>
        <v>401128084</v>
      </c>
      <c r="Z1609">
        <f>VLOOKUP($Y1609, NFLGames!$H$11:$K$555,2,FALSE)</f>
        <v>2019</v>
      </c>
      <c r="AA1609">
        <f>VLOOKUP($Y1609, NFLGames!$H$11:$K$555,3,FALSE)</f>
        <v>11</v>
      </c>
      <c r="AB1609" s="6">
        <f>IF(A1610=0, 0, AH1610-tbl_pbp[[#This Row],[Saints Win %]])</f>
        <v>-5.0000000000000044E-3</v>
      </c>
      <c r="AE1609">
        <f>ABS(tbl_pbp[[#This Row],[play.homeScore]]-tbl_pbp[[#This Row],[play.awayScore]])</f>
        <v>20</v>
      </c>
      <c r="AF1609">
        <f>IF(tbl_pbp[[#This Row],[Play Saints Win % Increase]]&gt;=$AF$4,1,0)</f>
        <v>0</v>
      </c>
      <c r="AG1609" t="str">
        <f>VLOOKUP(tbl_pbp[[#This Row],[gameId]], games!$B$2:$T$40, 9, FALSE)</f>
        <v>new-orleans-saints</v>
      </c>
      <c r="AH1609" s="5">
        <f>IF(tbl_pbp[[#This Row],[AwayTeam]] &lt;&gt; "new-orleans-saints", tbl_pbp[[#This Row],[homeWinPercentage]], 1-tbl_pbp[[#This Row],[homeWinPercentage]])</f>
        <v>0.95299999999999996</v>
      </c>
      <c r="AI1609" s="13">
        <f>tbl_pbp[[#This Row],[Kamara]]*tbl_pbp[[#This Row],[Impactful Play]]</f>
        <v>0</v>
      </c>
      <c r="AJ1609" s="13">
        <f>tbl_pbp[[#This Row],[Thomas]]*tbl_pbp[[#This Row],[Impactful Play]]</f>
        <v>0</v>
      </c>
      <c r="AK1609" s="13" t="str">
        <f>VLOOKUP(tbl_pbp[[#This Row],[Play Saints Win % Increase]], tbl_impact[],3,TRUE)</f>
        <v>Bad (0 to -5%)</v>
      </c>
    </row>
    <row r="1610" spans="1:37">
      <c r="A1610" s="1">
        <v>58</v>
      </c>
      <c r="B1610" s="5">
        <v>5.1999999999999998E-2</v>
      </c>
      <c r="C1610" t="s">
        <v>12625</v>
      </c>
      <c r="D1610">
        <v>0</v>
      </c>
      <c r="E1610">
        <v>0</v>
      </c>
      <c r="F1610">
        <v>2</v>
      </c>
      <c r="G1610">
        <v>0</v>
      </c>
      <c r="H1610">
        <v>20</v>
      </c>
      <c r="I1610">
        <v>10</v>
      </c>
      <c r="J1610">
        <v>25</v>
      </c>
      <c r="K1610" t="s">
        <v>369</v>
      </c>
      <c r="L1610">
        <v>1</v>
      </c>
      <c r="M1610">
        <v>75</v>
      </c>
      <c r="N1610" t="s">
        <v>12626</v>
      </c>
      <c r="O1610" t="s">
        <v>2674</v>
      </c>
      <c r="P1610" t="s">
        <v>30</v>
      </c>
      <c r="Q1610" t="s">
        <v>31</v>
      </c>
      <c r="R1610" t="s">
        <v>32</v>
      </c>
      <c r="S1610" t="s">
        <v>33</v>
      </c>
      <c r="T1610" t="s">
        <v>370</v>
      </c>
      <c r="U1610" t="s">
        <v>371</v>
      </c>
      <c r="V1610" t="s">
        <v>12488</v>
      </c>
      <c r="X1610" t="str">
        <f>VLOOKUP(pbp!V4360, games!$B$2:$R$40, 3, FALSE)</f>
        <v>2020-11-22T18:00Z</v>
      </c>
      <c r="Y1610">
        <f>VLOOKUP(1*V1610,NFLGames!$H$11:$H$555,1,FALSE)</f>
        <v>401128084</v>
      </c>
      <c r="Z1610">
        <f>VLOOKUP($Y1610, NFLGames!$H$11:$K$555,2,FALSE)</f>
        <v>2019</v>
      </c>
      <c r="AA1610">
        <f>VLOOKUP($Y1610, NFLGames!$H$11:$K$555,3,FALSE)</f>
        <v>11</v>
      </c>
      <c r="AB1610" s="6">
        <f>IF(A1611=0, 0, AH1611-tbl_pbp[[#This Row],[Saints Win %]])</f>
        <v>-6.0000000000000053E-3</v>
      </c>
      <c r="AE1610">
        <f>ABS(tbl_pbp[[#This Row],[play.homeScore]]-tbl_pbp[[#This Row],[play.awayScore]])</f>
        <v>20</v>
      </c>
      <c r="AF1610">
        <f>IF(tbl_pbp[[#This Row],[Play Saints Win % Increase]]&gt;=$AF$4,1,0)</f>
        <v>0</v>
      </c>
      <c r="AG1610" t="str">
        <f>VLOOKUP(tbl_pbp[[#This Row],[gameId]], games!$B$2:$T$40, 9, FALSE)</f>
        <v>new-orleans-saints</v>
      </c>
      <c r="AH1610" s="5">
        <f>IF(tbl_pbp[[#This Row],[AwayTeam]] &lt;&gt; "new-orleans-saints", tbl_pbp[[#This Row],[homeWinPercentage]], 1-tbl_pbp[[#This Row],[homeWinPercentage]])</f>
        <v>0.94799999999999995</v>
      </c>
      <c r="AI1610" s="13">
        <f>tbl_pbp[[#This Row],[Kamara]]*tbl_pbp[[#This Row],[Impactful Play]]</f>
        <v>0</v>
      </c>
      <c r="AJ1610" s="13">
        <f>tbl_pbp[[#This Row],[Thomas]]*tbl_pbp[[#This Row],[Impactful Play]]</f>
        <v>0</v>
      </c>
      <c r="AK1610" s="13" t="str">
        <f>VLOOKUP(tbl_pbp[[#This Row],[Play Saints Win % Increase]], tbl_impact[],3,TRUE)</f>
        <v>Bad (0 to -5%)</v>
      </c>
    </row>
    <row r="1611" spans="1:37">
      <c r="A1611" s="1">
        <v>59</v>
      </c>
      <c r="B1611" s="5">
        <v>5.8000000000000003E-2</v>
      </c>
      <c r="C1611" t="s">
        <v>12627</v>
      </c>
      <c r="D1611">
        <v>0</v>
      </c>
      <c r="E1611">
        <v>0</v>
      </c>
      <c r="F1611">
        <v>2</v>
      </c>
      <c r="G1611">
        <v>0</v>
      </c>
      <c r="H1611">
        <v>20</v>
      </c>
      <c r="I1611">
        <v>10</v>
      </c>
      <c r="J1611">
        <v>36</v>
      </c>
      <c r="K1611" t="s">
        <v>369</v>
      </c>
      <c r="L1611">
        <v>1</v>
      </c>
      <c r="M1611">
        <v>64</v>
      </c>
      <c r="N1611" t="s">
        <v>12628</v>
      </c>
      <c r="O1611" t="s">
        <v>414</v>
      </c>
      <c r="P1611" t="s">
        <v>30</v>
      </c>
      <c r="Q1611" t="s">
        <v>31</v>
      </c>
      <c r="R1611" t="s">
        <v>32</v>
      </c>
      <c r="S1611" t="s">
        <v>33</v>
      </c>
      <c r="T1611" t="s">
        <v>426</v>
      </c>
      <c r="U1611" t="s">
        <v>427</v>
      </c>
      <c r="V1611" t="s">
        <v>12488</v>
      </c>
      <c r="X1611" t="str">
        <f>VLOOKUP(pbp!V4361, games!$B$2:$R$40, 3, FALSE)</f>
        <v>2020-11-22T18:00Z</v>
      </c>
      <c r="Y1611">
        <f>VLOOKUP(1*V1611,NFLGames!$H$11:$H$555,1,FALSE)</f>
        <v>401128084</v>
      </c>
      <c r="Z1611">
        <f>VLOOKUP($Y1611, NFLGames!$H$11:$K$555,2,FALSE)</f>
        <v>2019</v>
      </c>
      <c r="AA1611">
        <f>VLOOKUP($Y1611, NFLGames!$H$11:$K$555,3,FALSE)</f>
        <v>11</v>
      </c>
      <c r="AB1611" s="6">
        <f>IF(A1612=0, 0, AH1612-tbl_pbp[[#This Row],[Saints Win %]])</f>
        <v>-9.9999999999988987E-4</v>
      </c>
      <c r="AE1611">
        <f>ABS(tbl_pbp[[#This Row],[play.homeScore]]-tbl_pbp[[#This Row],[play.awayScore]])</f>
        <v>20</v>
      </c>
      <c r="AF1611">
        <f>IF(tbl_pbp[[#This Row],[Play Saints Win % Increase]]&gt;=$AF$4,1,0)</f>
        <v>0</v>
      </c>
      <c r="AG1611" t="str">
        <f>VLOOKUP(tbl_pbp[[#This Row],[gameId]], games!$B$2:$T$40, 9, FALSE)</f>
        <v>new-orleans-saints</v>
      </c>
      <c r="AH1611" s="5">
        <f>IF(tbl_pbp[[#This Row],[AwayTeam]] &lt;&gt; "new-orleans-saints", tbl_pbp[[#This Row],[homeWinPercentage]], 1-tbl_pbp[[#This Row],[homeWinPercentage]])</f>
        <v>0.94199999999999995</v>
      </c>
      <c r="AI1611" s="13">
        <f>tbl_pbp[[#This Row],[Kamara]]*tbl_pbp[[#This Row],[Impactful Play]]</f>
        <v>0</v>
      </c>
      <c r="AJ1611" s="13">
        <f>tbl_pbp[[#This Row],[Thomas]]*tbl_pbp[[#This Row],[Impactful Play]]</f>
        <v>0</v>
      </c>
      <c r="AK1611" s="13" t="str">
        <f>VLOOKUP(tbl_pbp[[#This Row],[Play Saints Win % Increase]], tbl_impact[],3,TRUE)</f>
        <v>Bad (0 to -5%)</v>
      </c>
    </row>
    <row r="1612" spans="1:37">
      <c r="A1612" s="1">
        <v>60</v>
      </c>
      <c r="B1612" s="5">
        <v>5.8999999999999997E-2</v>
      </c>
      <c r="C1612" t="s">
        <v>12629</v>
      </c>
      <c r="D1612">
        <v>0</v>
      </c>
      <c r="E1612">
        <v>0</v>
      </c>
      <c r="F1612">
        <v>2</v>
      </c>
      <c r="G1612">
        <v>0</v>
      </c>
      <c r="H1612">
        <v>20</v>
      </c>
      <c r="I1612">
        <v>2</v>
      </c>
      <c r="J1612">
        <v>44</v>
      </c>
      <c r="K1612" t="s">
        <v>369</v>
      </c>
      <c r="L1612">
        <v>2</v>
      </c>
      <c r="M1612">
        <v>56</v>
      </c>
      <c r="N1612" t="s">
        <v>12630</v>
      </c>
      <c r="O1612" t="s">
        <v>580</v>
      </c>
      <c r="P1612" t="s">
        <v>30</v>
      </c>
      <c r="Q1612" t="s">
        <v>31</v>
      </c>
      <c r="R1612" t="s">
        <v>32</v>
      </c>
      <c r="S1612" t="s">
        <v>51</v>
      </c>
      <c r="T1612" t="s">
        <v>701</v>
      </c>
      <c r="U1612" t="s">
        <v>12631</v>
      </c>
      <c r="V1612" t="s">
        <v>12488</v>
      </c>
      <c r="X1612" t="str">
        <f>VLOOKUP(pbp!V4362, games!$B$2:$R$40, 3, FALSE)</f>
        <v>2020-11-22T18:00Z</v>
      </c>
      <c r="Y1612">
        <f>VLOOKUP(1*V1612,NFLGames!$H$11:$H$555,1,FALSE)</f>
        <v>401128084</v>
      </c>
      <c r="Z1612">
        <f>VLOOKUP($Y1612, NFLGames!$H$11:$K$555,2,FALSE)</f>
        <v>2019</v>
      </c>
      <c r="AA1612">
        <f>VLOOKUP($Y1612, NFLGames!$H$11:$K$555,3,FALSE)</f>
        <v>11</v>
      </c>
      <c r="AB1612" s="6">
        <f>IF(A1613=0, 0, AH1613-tbl_pbp[[#This Row],[Saints Win %]])</f>
        <v>9.9999999999988987E-4</v>
      </c>
      <c r="AE1612">
        <f>ABS(tbl_pbp[[#This Row],[play.homeScore]]-tbl_pbp[[#This Row],[play.awayScore]])</f>
        <v>20</v>
      </c>
      <c r="AF1612">
        <f>IF(tbl_pbp[[#This Row],[Play Saints Win % Increase]]&gt;=$AF$4,1,0)</f>
        <v>0</v>
      </c>
      <c r="AG1612" t="str">
        <f>VLOOKUP(tbl_pbp[[#This Row],[gameId]], games!$B$2:$T$40, 9, FALSE)</f>
        <v>new-orleans-saints</v>
      </c>
      <c r="AH1612" s="5">
        <f>IF(tbl_pbp[[#This Row],[AwayTeam]] &lt;&gt; "new-orleans-saints", tbl_pbp[[#This Row],[homeWinPercentage]], 1-tbl_pbp[[#This Row],[homeWinPercentage]])</f>
        <v>0.94100000000000006</v>
      </c>
      <c r="AI1612" s="13">
        <f>tbl_pbp[[#This Row],[Kamara]]*tbl_pbp[[#This Row],[Impactful Play]]</f>
        <v>0</v>
      </c>
      <c r="AJ1612" s="13">
        <f>tbl_pbp[[#This Row],[Thomas]]*tbl_pbp[[#This Row],[Impactful Play]]</f>
        <v>0</v>
      </c>
      <c r="AK1612" s="13" t="str">
        <f>VLOOKUP(tbl_pbp[[#This Row],[Play Saints Win % Increase]], tbl_impact[],3,TRUE)</f>
        <v>Scented (0 to +5%)</v>
      </c>
    </row>
    <row r="1613" spans="1:37">
      <c r="A1613" s="1">
        <v>61</v>
      </c>
      <c r="B1613" s="5">
        <v>5.8000000000000003E-2</v>
      </c>
      <c r="C1613" t="s">
        <v>12632</v>
      </c>
      <c r="D1613">
        <v>0</v>
      </c>
      <c r="E1613">
        <v>0</v>
      </c>
      <c r="F1613">
        <v>2</v>
      </c>
      <c r="G1613">
        <v>0</v>
      </c>
      <c r="H1613">
        <v>20</v>
      </c>
      <c r="I1613">
        <v>10</v>
      </c>
      <c r="J1613">
        <v>51</v>
      </c>
      <c r="K1613" t="s">
        <v>369</v>
      </c>
      <c r="L1613">
        <v>1</v>
      </c>
      <c r="M1613">
        <v>49</v>
      </c>
      <c r="N1613" t="s">
        <v>12633</v>
      </c>
      <c r="O1613" t="s">
        <v>1132</v>
      </c>
      <c r="P1613" t="s">
        <v>30</v>
      </c>
      <c r="Q1613" t="s">
        <v>31</v>
      </c>
      <c r="R1613" t="s">
        <v>32</v>
      </c>
      <c r="S1613" t="s">
        <v>33</v>
      </c>
      <c r="T1613" t="s">
        <v>493</v>
      </c>
      <c r="U1613" t="s">
        <v>494</v>
      </c>
      <c r="V1613" t="s">
        <v>12488</v>
      </c>
      <c r="X1613" t="str">
        <f>VLOOKUP(pbp!V4363, games!$B$2:$R$40, 3, FALSE)</f>
        <v>2020-11-22T18:00Z</v>
      </c>
      <c r="Y1613">
        <f>VLOOKUP(1*V1613,NFLGames!$H$11:$H$555,1,FALSE)</f>
        <v>401128084</v>
      </c>
      <c r="Z1613">
        <f>VLOOKUP($Y1613, NFLGames!$H$11:$K$555,2,FALSE)</f>
        <v>2019</v>
      </c>
      <c r="AA1613">
        <f>VLOOKUP($Y1613, NFLGames!$H$11:$K$555,3,FALSE)</f>
        <v>11</v>
      </c>
      <c r="AB1613" s="6">
        <f>IF(A1614=0, 0, AH1614-tbl_pbp[[#This Row],[Saints Win %]])</f>
        <v>-4.0999999999999925E-2</v>
      </c>
      <c r="AE1613">
        <f>ABS(tbl_pbp[[#This Row],[play.homeScore]]-tbl_pbp[[#This Row],[play.awayScore]])</f>
        <v>20</v>
      </c>
      <c r="AF1613">
        <f>IF(tbl_pbp[[#This Row],[Play Saints Win % Increase]]&gt;=$AF$4,1,0)</f>
        <v>0</v>
      </c>
      <c r="AG1613" t="str">
        <f>VLOOKUP(tbl_pbp[[#This Row],[gameId]], games!$B$2:$T$40, 9, FALSE)</f>
        <v>new-orleans-saints</v>
      </c>
      <c r="AH1613" s="5">
        <f>IF(tbl_pbp[[#This Row],[AwayTeam]] &lt;&gt; "new-orleans-saints", tbl_pbp[[#This Row],[homeWinPercentage]], 1-tbl_pbp[[#This Row],[homeWinPercentage]])</f>
        <v>0.94199999999999995</v>
      </c>
      <c r="AI1613" s="13">
        <f>tbl_pbp[[#This Row],[Kamara]]*tbl_pbp[[#This Row],[Impactful Play]]</f>
        <v>0</v>
      </c>
      <c r="AJ1613" s="13">
        <f>tbl_pbp[[#This Row],[Thomas]]*tbl_pbp[[#This Row],[Impactful Play]]</f>
        <v>0</v>
      </c>
      <c r="AK1613" s="13" t="str">
        <f>VLOOKUP(tbl_pbp[[#This Row],[Play Saints Win % Increase]], tbl_impact[],3,TRUE)</f>
        <v>Bad (0 to -5%)</v>
      </c>
    </row>
    <row r="1614" spans="1:37">
      <c r="A1614" s="1">
        <v>62</v>
      </c>
      <c r="B1614" s="5">
        <v>9.9000000000000005E-2</v>
      </c>
      <c r="C1614" t="s">
        <v>12634</v>
      </c>
      <c r="D1614">
        <v>0</v>
      </c>
      <c r="E1614">
        <v>0</v>
      </c>
      <c r="F1614">
        <v>2</v>
      </c>
      <c r="G1614">
        <v>0</v>
      </c>
      <c r="H1614">
        <v>20</v>
      </c>
      <c r="I1614">
        <v>1</v>
      </c>
      <c r="J1614">
        <v>99</v>
      </c>
      <c r="K1614" t="s">
        <v>369</v>
      </c>
      <c r="L1614">
        <v>1</v>
      </c>
      <c r="M1614">
        <v>1</v>
      </c>
      <c r="N1614" t="s">
        <v>12635</v>
      </c>
      <c r="O1614" t="s">
        <v>219</v>
      </c>
      <c r="P1614" t="s">
        <v>22</v>
      </c>
      <c r="Q1614" t="s">
        <v>37</v>
      </c>
      <c r="S1614" t="s">
        <v>283</v>
      </c>
      <c r="T1614" t="s">
        <v>575</v>
      </c>
      <c r="U1614" t="s">
        <v>2197</v>
      </c>
      <c r="V1614" t="s">
        <v>12488</v>
      </c>
      <c r="X1614" t="str">
        <f>VLOOKUP(pbp!V4364, games!$B$2:$R$40, 3, FALSE)</f>
        <v>2020-11-22T18:00Z</v>
      </c>
      <c r="Y1614">
        <f>VLOOKUP(1*V1614,NFLGames!$H$11:$H$555,1,FALSE)</f>
        <v>401128084</v>
      </c>
      <c r="Z1614">
        <f>VLOOKUP($Y1614, NFLGames!$H$11:$K$555,2,FALSE)</f>
        <v>2019</v>
      </c>
      <c r="AA1614">
        <f>VLOOKUP($Y1614, NFLGames!$H$11:$K$555,3,FALSE)</f>
        <v>11</v>
      </c>
      <c r="AB1614" s="6">
        <f>IF(A1615=0, 0, AH1615-tbl_pbp[[#This Row],[Saints Win %]])</f>
        <v>2.300000000000002E-2</v>
      </c>
      <c r="AE1614">
        <f>ABS(tbl_pbp[[#This Row],[play.homeScore]]-tbl_pbp[[#This Row],[play.awayScore]])</f>
        <v>20</v>
      </c>
      <c r="AF1614">
        <f>IF(tbl_pbp[[#This Row],[Play Saints Win % Increase]]&gt;=$AF$4,1,0)</f>
        <v>0</v>
      </c>
      <c r="AG1614" t="str">
        <f>VLOOKUP(tbl_pbp[[#This Row],[gameId]], games!$B$2:$T$40, 9, FALSE)</f>
        <v>new-orleans-saints</v>
      </c>
      <c r="AH1614" s="5">
        <f>IF(tbl_pbp[[#This Row],[AwayTeam]] &lt;&gt; "new-orleans-saints", tbl_pbp[[#This Row],[homeWinPercentage]], 1-tbl_pbp[[#This Row],[homeWinPercentage]])</f>
        <v>0.90100000000000002</v>
      </c>
      <c r="AI1614" s="13">
        <f>tbl_pbp[[#This Row],[Kamara]]*tbl_pbp[[#This Row],[Impactful Play]]</f>
        <v>0</v>
      </c>
      <c r="AJ1614" s="13">
        <f>tbl_pbp[[#This Row],[Thomas]]*tbl_pbp[[#This Row],[Impactful Play]]</f>
        <v>0</v>
      </c>
      <c r="AK1614" s="13" t="str">
        <f>VLOOKUP(tbl_pbp[[#This Row],[Play Saints Win % Increase]], tbl_impact[],3,TRUE)</f>
        <v>Scented (0 to +5%)</v>
      </c>
    </row>
    <row r="1615" spans="1:37">
      <c r="A1615" s="1">
        <v>63</v>
      </c>
      <c r="B1615" s="5">
        <v>7.5999999999999998E-2</v>
      </c>
      <c r="C1615" t="s">
        <v>12636</v>
      </c>
      <c r="D1615">
        <v>0</v>
      </c>
      <c r="E1615">
        <v>0</v>
      </c>
      <c r="F1615">
        <v>2</v>
      </c>
      <c r="G1615">
        <v>0</v>
      </c>
      <c r="H1615">
        <v>20</v>
      </c>
      <c r="I1615">
        <v>1</v>
      </c>
      <c r="J1615">
        <v>99</v>
      </c>
      <c r="K1615" t="s">
        <v>369</v>
      </c>
      <c r="L1615">
        <v>2</v>
      </c>
      <c r="M1615">
        <v>1</v>
      </c>
      <c r="N1615" t="s">
        <v>12637</v>
      </c>
      <c r="O1615" t="s">
        <v>223</v>
      </c>
      <c r="P1615" t="s">
        <v>266</v>
      </c>
      <c r="Q1615" t="s">
        <v>267</v>
      </c>
      <c r="S1615" t="s">
        <v>286</v>
      </c>
      <c r="T1615" t="s">
        <v>575</v>
      </c>
      <c r="U1615" t="s">
        <v>576</v>
      </c>
      <c r="V1615" t="s">
        <v>12488</v>
      </c>
      <c r="X1615" t="str">
        <f>VLOOKUP(pbp!V4365, games!$B$2:$R$40, 3, FALSE)</f>
        <v>2020-11-22T18:00Z</v>
      </c>
      <c r="Y1615">
        <f>VLOOKUP(1*V1615,NFLGames!$H$11:$H$555,1,FALSE)</f>
        <v>401128084</v>
      </c>
      <c r="Z1615">
        <f>VLOOKUP($Y1615, NFLGames!$H$11:$K$555,2,FALSE)</f>
        <v>2019</v>
      </c>
      <c r="AA1615">
        <f>VLOOKUP($Y1615, NFLGames!$H$11:$K$555,3,FALSE)</f>
        <v>11</v>
      </c>
      <c r="AB1615" s="6">
        <f>IF(A1616=0, 0, AH1616-tbl_pbp[[#This Row],[Saints Win %]])</f>
        <v>-3.3000000000000029E-2</v>
      </c>
      <c r="AE1615">
        <f>ABS(tbl_pbp[[#This Row],[play.homeScore]]-tbl_pbp[[#This Row],[play.awayScore]])</f>
        <v>20</v>
      </c>
      <c r="AF1615">
        <f>IF(tbl_pbp[[#This Row],[Play Saints Win % Increase]]&gt;=$AF$4,1,0)</f>
        <v>0</v>
      </c>
      <c r="AG1615" t="str">
        <f>VLOOKUP(tbl_pbp[[#This Row],[gameId]], games!$B$2:$T$40, 9, FALSE)</f>
        <v>new-orleans-saints</v>
      </c>
      <c r="AH1615" s="5">
        <f>IF(tbl_pbp[[#This Row],[AwayTeam]] &lt;&gt; "new-orleans-saints", tbl_pbp[[#This Row],[homeWinPercentage]], 1-tbl_pbp[[#This Row],[homeWinPercentage]])</f>
        <v>0.92400000000000004</v>
      </c>
      <c r="AI1615" s="13">
        <f>tbl_pbp[[#This Row],[Kamara]]*tbl_pbp[[#This Row],[Impactful Play]]</f>
        <v>0</v>
      </c>
      <c r="AJ1615" s="13">
        <f>tbl_pbp[[#This Row],[Thomas]]*tbl_pbp[[#This Row],[Impactful Play]]</f>
        <v>0</v>
      </c>
      <c r="AK1615" s="13" t="str">
        <f>VLOOKUP(tbl_pbp[[#This Row],[Play Saints Win % Increase]], tbl_impact[],3,TRUE)</f>
        <v>Bad (0 to -5%)</v>
      </c>
    </row>
    <row r="1616" spans="1:37">
      <c r="A1616" s="1">
        <v>64</v>
      </c>
      <c r="B1616" s="5">
        <v>0.109</v>
      </c>
      <c r="C1616" t="s">
        <v>12638</v>
      </c>
      <c r="D1616">
        <v>0</v>
      </c>
      <c r="E1616">
        <v>0</v>
      </c>
      <c r="F1616">
        <v>2</v>
      </c>
      <c r="G1616">
        <v>7</v>
      </c>
      <c r="H1616">
        <v>20</v>
      </c>
      <c r="I1616">
        <v>6</v>
      </c>
      <c r="J1616">
        <v>94</v>
      </c>
      <c r="K1616" t="s">
        <v>369</v>
      </c>
      <c r="L1616">
        <v>3</v>
      </c>
      <c r="M1616">
        <v>6</v>
      </c>
      <c r="N1616" t="s">
        <v>12639</v>
      </c>
      <c r="O1616" t="s">
        <v>1591</v>
      </c>
      <c r="P1616" t="s">
        <v>103</v>
      </c>
      <c r="Q1616" t="s">
        <v>104</v>
      </c>
      <c r="R1616" t="s">
        <v>105</v>
      </c>
      <c r="S1616" t="s">
        <v>347</v>
      </c>
      <c r="T1616" t="s">
        <v>542</v>
      </c>
      <c r="U1616" t="s">
        <v>12640</v>
      </c>
      <c r="V1616" t="s">
        <v>12488</v>
      </c>
      <c r="X1616" t="str">
        <f>VLOOKUP(pbp!V4366, games!$B$2:$R$40, 3, FALSE)</f>
        <v>2020-11-22T18:00Z</v>
      </c>
      <c r="Y1616">
        <f>VLOOKUP(1*V1616,NFLGames!$H$11:$H$555,1,FALSE)</f>
        <v>401128084</v>
      </c>
      <c r="Z1616">
        <f>VLOOKUP($Y1616, NFLGames!$H$11:$K$555,2,FALSE)</f>
        <v>2019</v>
      </c>
      <c r="AA1616">
        <f>VLOOKUP($Y1616, NFLGames!$H$11:$K$555,3,FALSE)</f>
        <v>11</v>
      </c>
      <c r="AB1616" s="6">
        <f>IF(A1617=0, 0, AH1617-tbl_pbp[[#This Row],[Saints Win %]])</f>
        <v>2.0000000000000018E-3</v>
      </c>
      <c r="AE1616">
        <f>ABS(tbl_pbp[[#This Row],[play.homeScore]]-tbl_pbp[[#This Row],[play.awayScore]])</f>
        <v>13</v>
      </c>
      <c r="AF1616">
        <f>IF(tbl_pbp[[#This Row],[Play Saints Win % Increase]]&gt;=$AF$4,1,0)</f>
        <v>0</v>
      </c>
      <c r="AG1616" t="str">
        <f>VLOOKUP(tbl_pbp[[#This Row],[gameId]], games!$B$2:$T$40, 9, FALSE)</f>
        <v>new-orleans-saints</v>
      </c>
      <c r="AH1616" s="5">
        <f>IF(tbl_pbp[[#This Row],[AwayTeam]] &lt;&gt; "new-orleans-saints", tbl_pbp[[#This Row],[homeWinPercentage]], 1-tbl_pbp[[#This Row],[homeWinPercentage]])</f>
        <v>0.89100000000000001</v>
      </c>
      <c r="AI1616" s="13">
        <f>tbl_pbp[[#This Row],[Kamara]]*tbl_pbp[[#This Row],[Impactful Play]]</f>
        <v>0</v>
      </c>
      <c r="AJ1616" s="13">
        <f>tbl_pbp[[#This Row],[Thomas]]*tbl_pbp[[#This Row],[Impactful Play]]</f>
        <v>0</v>
      </c>
      <c r="AK1616" s="13" t="str">
        <f>VLOOKUP(tbl_pbp[[#This Row],[Play Saints Win % Increase]], tbl_impact[],3,TRUE)</f>
        <v>Scented (0 to +5%)</v>
      </c>
    </row>
    <row r="1617" spans="1:37">
      <c r="A1617" s="1">
        <v>65</v>
      </c>
      <c r="B1617" s="5">
        <v>0.107</v>
      </c>
      <c r="C1617" t="s">
        <v>12641</v>
      </c>
      <c r="D1617">
        <v>0</v>
      </c>
      <c r="E1617">
        <v>0</v>
      </c>
      <c r="F1617">
        <v>2</v>
      </c>
      <c r="G1617">
        <v>7</v>
      </c>
      <c r="H1617">
        <v>20</v>
      </c>
      <c r="I1617">
        <v>0</v>
      </c>
      <c r="J1617">
        <v>35</v>
      </c>
      <c r="K1617" t="s">
        <v>369</v>
      </c>
      <c r="L1617">
        <v>0</v>
      </c>
      <c r="M1617">
        <v>65</v>
      </c>
      <c r="N1617" t="s">
        <v>446</v>
      </c>
      <c r="O1617" t="s">
        <v>1591</v>
      </c>
      <c r="P1617" t="s">
        <v>25</v>
      </c>
      <c r="Q1617" t="s">
        <v>26</v>
      </c>
      <c r="R1617" t="s">
        <v>27</v>
      </c>
      <c r="V1617" t="s">
        <v>12488</v>
      </c>
      <c r="X1617" t="str">
        <f>VLOOKUP(pbp!V4367, games!$B$2:$R$40, 3, FALSE)</f>
        <v>2020-11-22T18:00Z</v>
      </c>
      <c r="Y1617">
        <f>VLOOKUP(1*V1617,NFLGames!$H$11:$H$555,1,FALSE)</f>
        <v>401128084</v>
      </c>
      <c r="Z1617">
        <f>VLOOKUP($Y1617, NFLGames!$H$11:$K$555,2,FALSE)</f>
        <v>2019</v>
      </c>
      <c r="AA1617">
        <f>VLOOKUP($Y1617, NFLGames!$H$11:$K$555,3,FALSE)</f>
        <v>11</v>
      </c>
      <c r="AB1617" s="6">
        <f>IF(A1618=0, 0, AH1618-tbl_pbp[[#This Row],[Saints Win %]])</f>
        <v>-1.100000000000001E-2</v>
      </c>
      <c r="AE1617">
        <f>ABS(tbl_pbp[[#This Row],[play.homeScore]]-tbl_pbp[[#This Row],[play.awayScore]])</f>
        <v>13</v>
      </c>
      <c r="AF1617">
        <f>IF(tbl_pbp[[#This Row],[Play Saints Win % Increase]]&gt;=$AF$4,1,0)</f>
        <v>0</v>
      </c>
      <c r="AG1617" t="str">
        <f>VLOOKUP(tbl_pbp[[#This Row],[gameId]], games!$B$2:$T$40, 9, FALSE)</f>
        <v>new-orleans-saints</v>
      </c>
      <c r="AH1617" s="5">
        <f>IF(tbl_pbp[[#This Row],[AwayTeam]] &lt;&gt; "new-orleans-saints", tbl_pbp[[#This Row],[homeWinPercentage]], 1-tbl_pbp[[#This Row],[homeWinPercentage]])</f>
        <v>0.89300000000000002</v>
      </c>
      <c r="AI1617" s="13">
        <f>tbl_pbp[[#This Row],[Kamara]]*tbl_pbp[[#This Row],[Impactful Play]]</f>
        <v>0</v>
      </c>
      <c r="AJ1617" s="13">
        <f>tbl_pbp[[#This Row],[Thomas]]*tbl_pbp[[#This Row],[Impactful Play]]</f>
        <v>0</v>
      </c>
      <c r="AK1617" s="13" t="str">
        <f>VLOOKUP(tbl_pbp[[#This Row],[Play Saints Win % Increase]], tbl_impact[],3,TRUE)</f>
        <v>Bad (0 to -5%)</v>
      </c>
    </row>
    <row r="1618" spans="1:37">
      <c r="A1618" s="1">
        <v>66</v>
      </c>
      <c r="B1618" s="5">
        <v>0.11799999999999999</v>
      </c>
      <c r="C1618" t="s">
        <v>12642</v>
      </c>
      <c r="D1618">
        <v>0</v>
      </c>
      <c r="E1618">
        <v>0</v>
      </c>
      <c r="F1618">
        <v>2</v>
      </c>
      <c r="G1618">
        <v>7</v>
      </c>
      <c r="H1618">
        <v>20</v>
      </c>
      <c r="I1618">
        <v>10</v>
      </c>
      <c r="J1618">
        <v>75</v>
      </c>
      <c r="K1618" t="s">
        <v>29</v>
      </c>
      <c r="L1618">
        <v>1</v>
      </c>
      <c r="M1618">
        <v>75</v>
      </c>
      <c r="N1618" t="s">
        <v>12643</v>
      </c>
      <c r="O1618" t="s">
        <v>1591</v>
      </c>
      <c r="P1618" t="s">
        <v>30</v>
      </c>
      <c r="Q1618" t="s">
        <v>31</v>
      </c>
      <c r="R1618" t="s">
        <v>32</v>
      </c>
      <c r="S1618" t="s">
        <v>33</v>
      </c>
      <c r="T1618" t="s">
        <v>34</v>
      </c>
      <c r="U1618" t="s">
        <v>35</v>
      </c>
      <c r="V1618" t="s">
        <v>12488</v>
      </c>
      <c r="X1618" t="str">
        <f>VLOOKUP(pbp!V4368, games!$B$2:$R$40, 3, FALSE)</f>
        <v>2020-11-22T18:00Z</v>
      </c>
      <c r="Y1618">
        <f>VLOOKUP(1*V1618,NFLGames!$H$11:$H$555,1,FALSE)</f>
        <v>401128084</v>
      </c>
      <c r="Z1618">
        <f>VLOOKUP($Y1618, NFLGames!$H$11:$K$555,2,FALSE)</f>
        <v>2019</v>
      </c>
      <c r="AA1618">
        <f>VLOOKUP($Y1618, NFLGames!$H$11:$K$555,3,FALSE)</f>
        <v>11</v>
      </c>
      <c r="AB1618" s="6">
        <f>IF(A1619=0, 0, AH1619-tbl_pbp[[#This Row],[Saints Win %]])</f>
        <v>-2.0000000000000018E-2</v>
      </c>
      <c r="AE1618">
        <f>ABS(tbl_pbp[[#This Row],[play.homeScore]]-tbl_pbp[[#This Row],[play.awayScore]])</f>
        <v>13</v>
      </c>
      <c r="AF1618">
        <f>IF(tbl_pbp[[#This Row],[Play Saints Win % Increase]]&gt;=$AF$4,1,0)</f>
        <v>0</v>
      </c>
      <c r="AG1618" t="str">
        <f>VLOOKUP(tbl_pbp[[#This Row],[gameId]], games!$B$2:$T$40, 9, FALSE)</f>
        <v>new-orleans-saints</v>
      </c>
      <c r="AH1618" s="5">
        <f>IF(tbl_pbp[[#This Row],[AwayTeam]] &lt;&gt; "new-orleans-saints", tbl_pbp[[#This Row],[homeWinPercentage]], 1-tbl_pbp[[#This Row],[homeWinPercentage]])</f>
        <v>0.88200000000000001</v>
      </c>
      <c r="AI1618" s="13">
        <f>tbl_pbp[[#This Row],[Kamara]]*tbl_pbp[[#This Row],[Impactful Play]]</f>
        <v>0</v>
      </c>
      <c r="AJ1618" s="13">
        <f>tbl_pbp[[#This Row],[Thomas]]*tbl_pbp[[#This Row],[Impactful Play]]</f>
        <v>0</v>
      </c>
      <c r="AK1618" s="13" t="str">
        <f>VLOOKUP(tbl_pbp[[#This Row],[Play Saints Win % Increase]], tbl_impact[],3,TRUE)</f>
        <v>Bad (0 to -5%)</v>
      </c>
    </row>
    <row r="1619" spans="1:37">
      <c r="A1619" s="1">
        <v>67</v>
      </c>
      <c r="B1619" s="5">
        <v>0.13800000000000001</v>
      </c>
      <c r="C1619" t="s">
        <v>12644</v>
      </c>
      <c r="D1619">
        <v>0</v>
      </c>
      <c r="E1619">
        <v>0</v>
      </c>
      <c r="F1619">
        <v>2</v>
      </c>
      <c r="G1619">
        <v>7</v>
      </c>
      <c r="H1619">
        <v>20</v>
      </c>
      <c r="I1619">
        <v>8</v>
      </c>
      <c r="J1619">
        <v>73</v>
      </c>
      <c r="K1619" t="s">
        <v>29</v>
      </c>
      <c r="L1619">
        <v>2</v>
      </c>
      <c r="M1619">
        <v>73</v>
      </c>
      <c r="N1619" t="s">
        <v>12645</v>
      </c>
      <c r="O1619" t="s">
        <v>2111</v>
      </c>
      <c r="P1619" t="s">
        <v>94</v>
      </c>
      <c r="Q1619" t="s">
        <v>95</v>
      </c>
      <c r="R1619" t="s">
        <v>96</v>
      </c>
      <c r="S1619" t="s">
        <v>73</v>
      </c>
      <c r="T1619" t="s">
        <v>169</v>
      </c>
      <c r="U1619" t="s">
        <v>565</v>
      </c>
      <c r="V1619" t="s">
        <v>12488</v>
      </c>
      <c r="X1619" t="str">
        <f>VLOOKUP(pbp!V4369, games!$B$2:$R$40, 3, FALSE)</f>
        <v>2020-11-22T18:00Z</v>
      </c>
      <c r="Y1619">
        <f>VLOOKUP(1*V1619,NFLGames!$H$11:$H$555,1,FALSE)</f>
        <v>401128084</v>
      </c>
      <c r="Z1619">
        <f>VLOOKUP($Y1619, NFLGames!$H$11:$K$555,2,FALSE)</f>
        <v>2019</v>
      </c>
      <c r="AA1619">
        <f>VLOOKUP($Y1619, NFLGames!$H$11:$K$555,3,FALSE)</f>
        <v>11</v>
      </c>
      <c r="AB1619" s="6">
        <f>IF(A1620=0, 0, AH1620-tbl_pbp[[#This Row],[Saints Win %]])</f>
        <v>-7.0000000000000062E-3</v>
      </c>
      <c r="AE1619">
        <f>ABS(tbl_pbp[[#This Row],[play.homeScore]]-tbl_pbp[[#This Row],[play.awayScore]])</f>
        <v>13</v>
      </c>
      <c r="AF1619">
        <f>IF(tbl_pbp[[#This Row],[Play Saints Win % Increase]]&gt;=$AF$4,1,0)</f>
        <v>0</v>
      </c>
      <c r="AG1619" t="str">
        <f>VLOOKUP(tbl_pbp[[#This Row],[gameId]], games!$B$2:$T$40, 9, FALSE)</f>
        <v>new-orleans-saints</v>
      </c>
      <c r="AH1619" s="5">
        <f>IF(tbl_pbp[[#This Row],[AwayTeam]] &lt;&gt; "new-orleans-saints", tbl_pbp[[#This Row],[homeWinPercentage]], 1-tbl_pbp[[#This Row],[homeWinPercentage]])</f>
        <v>0.86199999999999999</v>
      </c>
      <c r="AI1619" s="13">
        <f>tbl_pbp[[#This Row],[Kamara]]*tbl_pbp[[#This Row],[Impactful Play]]</f>
        <v>0</v>
      </c>
      <c r="AJ1619" s="13">
        <f>tbl_pbp[[#This Row],[Thomas]]*tbl_pbp[[#This Row],[Impactful Play]]</f>
        <v>0</v>
      </c>
      <c r="AK1619" s="13" t="str">
        <f>VLOOKUP(tbl_pbp[[#This Row],[Play Saints Win % Increase]], tbl_impact[],3,TRUE)</f>
        <v>Bad (0 to -5%)</v>
      </c>
    </row>
    <row r="1620" spans="1:37">
      <c r="A1620" s="1">
        <v>68</v>
      </c>
      <c r="B1620" s="5">
        <v>0.14499999999999999</v>
      </c>
      <c r="C1620" t="s">
        <v>12646</v>
      </c>
      <c r="D1620">
        <v>0</v>
      </c>
      <c r="E1620">
        <v>0</v>
      </c>
      <c r="F1620">
        <v>2</v>
      </c>
      <c r="G1620">
        <v>7</v>
      </c>
      <c r="H1620">
        <v>20</v>
      </c>
      <c r="I1620">
        <v>18</v>
      </c>
      <c r="J1620">
        <v>83</v>
      </c>
      <c r="K1620" t="s">
        <v>29</v>
      </c>
      <c r="L1620">
        <v>2</v>
      </c>
      <c r="M1620">
        <v>83</v>
      </c>
      <c r="N1620" t="s">
        <v>12647</v>
      </c>
      <c r="O1620" t="s">
        <v>1433</v>
      </c>
      <c r="P1620" t="s">
        <v>22</v>
      </c>
      <c r="Q1620" t="s">
        <v>37</v>
      </c>
      <c r="S1620" t="s">
        <v>1906</v>
      </c>
      <c r="T1620" t="s">
        <v>440</v>
      </c>
      <c r="U1620" t="s">
        <v>1907</v>
      </c>
      <c r="V1620" t="s">
        <v>12488</v>
      </c>
      <c r="X1620" t="str">
        <f>VLOOKUP(pbp!V4370, games!$B$2:$R$40, 3, FALSE)</f>
        <v>2020-11-22T18:00Z</v>
      </c>
      <c r="Y1620">
        <f>VLOOKUP(1*V1620,NFLGames!$H$11:$H$555,1,FALSE)</f>
        <v>401128084</v>
      </c>
      <c r="Z1620">
        <f>VLOOKUP($Y1620, NFLGames!$H$11:$K$555,2,FALSE)</f>
        <v>2019</v>
      </c>
      <c r="AA1620">
        <f>VLOOKUP($Y1620, NFLGames!$H$11:$K$555,3,FALSE)</f>
        <v>11</v>
      </c>
      <c r="AB1620" s="6">
        <f>IF(A1621=0, 0, AH1621-tbl_pbp[[#This Row],[Saints Win %]])</f>
        <v>-6.0000000000000053E-3</v>
      </c>
      <c r="AE1620">
        <f>ABS(tbl_pbp[[#This Row],[play.homeScore]]-tbl_pbp[[#This Row],[play.awayScore]])</f>
        <v>13</v>
      </c>
      <c r="AF1620">
        <f>IF(tbl_pbp[[#This Row],[Play Saints Win % Increase]]&gt;=$AF$4,1,0)</f>
        <v>0</v>
      </c>
      <c r="AG1620" t="str">
        <f>VLOOKUP(tbl_pbp[[#This Row],[gameId]], games!$B$2:$T$40, 9, FALSE)</f>
        <v>new-orleans-saints</v>
      </c>
      <c r="AH1620" s="5">
        <f>IF(tbl_pbp[[#This Row],[AwayTeam]] &lt;&gt; "new-orleans-saints", tbl_pbp[[#This Row],[homeWinPercentage]], 1-tbl_pbp[[#This Row],[homeWinPercentage]])</f>
        <v>0.85499999999999998</v>
      </c>
      <c r="AI1620" s="13">
        <f>tbl_pbp[[#This Row],[Kamara]]*tbl_pbp[[#This Row],[Impactful Play]]</f>
        <v>0</v>
      </c>
      <c r="AJ1620" s="13">
        <f>tbl_pbp[[#This Row],[Thomas]]*tbl_pbp[[#This Row],[Impactful Play]]</f>
        <v>0</v>
      </c>
      <c r="AK1620" s="13" t="str">
        <f>VLOOKUP(tbl_pbp[[#This Row],[Play Saints Win % Increase]], tbl_impact[],3,TRUE)</f>
        <v>Bad (0 to -5%)</v>
      </c>
    </row>
    <row r="1621" spans="1:37">
      <c r="A1621" s="1">
        <v>69</v>
      </c>
      <c r="B1621" s="5">
        <v>0.151</v>
      </c>
      <c r="C1621" t="s">
        <v>12648</v>
      </c>
      <c r="D1621">
        <v>0</v>
      </c>
      <c r="E1621">
        <v>0</v>
      </c>
      <c r="F1621">
        <v>2</v>
      </c>
      <c r="G1621">
        <v>7</v>
      </c>
      <c r="H1621">
        <v>20</v>
      </c>
      <c r="I1621">
        <v>10</v>
      </c>
      <c r="J1621">
        <v>43</v>
      </c>
      <c r="K1621" t="s">
        <v>369</v>
      </c>
      <c r="L1621">
        <v>1</v>
      </c>
      <c r="M1621">
        <v>57</v>
      </c>
      <c r="N1621" t="s">
        <v>229</v>
      </c>
      <c r="O1621" t="s">
        <v>1726</v>
      </c>
      <c r="P1621" t="s">
        <v>231</v>
      </c>
      <c r="Q1621" t="s">
        <v>232</v>
      </c>
      <c r="R1621" t="s">
        <v>233</v>
      </c>
      <c r="V1621" t="s">
        <v>12488</v>
      </c>
      <c r="X1621" t="str">
        <f>VLOOKUP(pbp!V4371, games!$B$2:$R$40, 3, FALSE)</f>
        <v>2020-11-22T18:00Z</v>
      </c>
      <c r="Y1621">
        <f>VLOOKUP(1*V1621,NFLGames!$H$11:$H$555,1,FALSE)</f>
        <v>401128084</v>
      </c>
      <c r="Z1621">
        <f>VLOOKUP($Y1621, NFLGames!$H$11:$K$555,2,FALSE)</f>
        <v>2019</v>
      </c>
      <c r="AA1621">
        <f>VLOOKUP($Y1621, NFLGames!$H$11:$K$555,3,FALSE)</f>
        <v>11</v>
      </c>
      <c r="AB1621" s="6">
        <f>IF(A1622=0, 0, AH1622-tbl_pbp[[#This Row],[Saints Win %]])</f>
        <v>1.0000000000000009E-3</v>
      </c>
      <c r="AE1621">
        <f>ABS(tbl_pbp[[#This Row],[play.homeScore]]-tbl_pbp[[#This Row],[play.awayScore]])</f>
        <v>13</v>
      </c>
      <c r="AF1621">
        <f>IF(tbl_pbp[[#This Row],[Play Saints Win % Increase]]&gt;=$AF$4,1,0)</f>
        <v>0</v>
      </c>
      <c r="AG1621" t="str">
        <f>VLOOKUP(tbl_pbp[[#This Row],[gameId]], games!$B$2:$T$40, 9, FALSE)</f>
        <v>new-orleans-saints</v>
      </c>
      <c r="AH1621" s="5">
        <f>IF(tbl_pbp[[#This Row],[AwayTeam]] &lt;&gt; "new-orleans-saints", tbl_pbp[[#This Row],[homeWinPercentage]], 1-tbl_pbp[[#This Row],[homeWinPercentage]])</f>
        <v>0.84899999999999998</v>
      </c>
      <c r="AI1621" s="13">
        <f>tbl_pbp[[#This Row],[Kamara]]*tbl_pbp[[#This Row],[Impactful Play]]</f>
        <v>0</v>
      </c>
      <c r="AJ1621" s="13">
        <f>tbl_pbp[[#This Row],[Thomas]]*tbl_pbp[[#This Row],[Impactful Play]]</f>
        <v>0</v>
      </c>
      <c r="AK1621" s="13" t="str">
        <f>VLOOKUP(tbl_pbp[[#This Row],[Play Saints Win % Increase]], tbl_impact[],3,TRUE)</f>
        <v>Scented (0 to +5%)</v>
      </c>
    </row>
    <row r="1622" spans="1:37">
      <c r="A1622" s="1">
        <v>70</v>
      </c>
      <c r="B1622" s="5">
        <v>0.15</v>
      </c>
      <c r="C1622" t="s">
        <v>12649</v>
      </c>
      <c r="D1622">
        <v>0</v>
      </c>
      <c r="E1622">
        <v>0</v>
      </c>
      <c r="F1622">
        <v>2</v>
      </c>
      <c r="G1622">
        <v>7</v>
      </c>
      <c r="H1622">
        <v>20</v>
      </c>
      <c r="I1622">
        <v>18</v>
      </c>
      <c r="J1622">
        <v>83</v>
      </c>
      <c r="K1622" t="s">
        <v>29</v>
      </c>
      <c r="L1622">
        <v>3</v>
      </c>
      <c r="M1622">
        <v>83</v>
      </c>
      <c r="N1622" t="s">
        <v>12650</v>
      </c>
      <c r="O1622" t="s">
        <v>489</v>
      </c>
      <c r="P1622" t="s">
        <v>22</v>
      </c>
      <c r="Q1622" t="s">
        <v>37</v>
      </c>
      <c r="S1622" t="s">
        <v>4217</v>
      </c>
      <c r="T1622" t="s">
        <v>440</v>
      </c>
      <c r="U1622" t="s">
        <v>12651</v>
      </c>
      <c r="V1622" t="s">
        <v>12488</v>
      </c>
      <c r="X1622" t="str">
        <f>VLOOKUP(pbp!V4372, games!$B$2:$R$40, 3, FALSE)</f>
        <v>2020-11-22T18:00Z</v>
      </c>
      <c r="Y1622">
        <f>VLOOKUP(1*V1622,NFLGames!$H$11:$H$555,1,FALSE)</f>
        <v>401128084</v>
      </c>
      <c r="Z1622">
        <f>VLOOKUP($Y1622, NFLGames!$H$11:$K$555,2,FALSE)</f>
        <v>2019</v>
      </c>
      <c r="AA1622">
        <f>VLOOKUP($Y1622, NFLGames!$H$11:$K$555,3,FALSE)</f>
        <v>11</v>
      </c>
      <c r="AB1622" s="6">
        <f>IF(A1623=0, 0, AH1623-tbl_pbp[[#This Row],[Saints Win %]])</f>
        <v>1.0000000000000009E-3</v>
      </c>
      <c r="AE1622">
        <f>ABS(tbl_pbp[[#This Row],[play.homeScore]]-tbl_pbp[[#This Row],[play.awayScore]])</f>
        <v>13</v>
      </c>
      <c r="AF1622">
        <f>IF(tbl_pbp[[#This Row],[Play Saints Win % Increase]]&gt;=$AF$4,1,0)</f>
        <v>0</v>
      </c>
      <c r="AG1622" t="str">
        <f>VLOOKUP(tbl_pbp[[#This Row],[gameId]], games!$B$2:$T$40, 9, FALSE)</f>
        <v>new-orleans-saints</v>
      </c>
      <c r="AH1622" s="5">
        <f>IF(tbl_pbp[[#This Row],[AwayTeam]] &lt;&gt; "new-orleans-saints", tbl_pbp[[#This Row],[homeWinPercentage]], 1-tbl_pbp[[#This Row],[homeWinPercentage]])</f>
        <v>0.85</v>
      </c>
      <c r="AI1622" s="13">
        <f>tbl_pbp[[#This Row],[Kamara]]*tbl_pbp[[#This Row],[Impactful Play]]</f>
        <v>0</v>
      </c>
      <c r="AJ1622" s="13">
        <f>tbl_pbp[[#This Row],[Thomas]]*tbl_pbp[[#This Row],[Impactful Play]]</f>
        <v>0</v>
      </c>
      <c r="AK1622" s="13" t="str">
        <f>VLOOKUP(tbl_pbp[[#This Row],[Play Saints Win % Increase]], tbl_impact[],3,TRUE)</f>
        <v>Scented (0 to +5%)</v>
      </c>
    </row>
    <row r="1623" spans="1:37">
      <c r="A1623" s="1">
        <v>71</v>
      </c>
      <c r="B1623" s="5">
        <v>0.14899999999999999</v>
      </c>
      <c r="C1623" t="s">
        <v>12652</v>
      </c>
      <c r="D1623">
        <v>0</v>
      </c>
      <c r="E1623">
        <v>0</v>
      </c>
      <c r="F1623">
        <v>2</v>
      </c>
      <c r="G1623">
        <v>7</v>
      </c>
      <c r="H1623">
        <v>20</v>
      </c>
      <c r="I1623">
        <v>18</v>
      </c>
      <c r="J1623">
        <v>83</v>
      </c>
      <c r="K1623" t="s">
        <v>29</v>
      </c>
      <c r="L1623">
        <v>4</v>
      </c>
      <c r="M1623">
        <v>83</v>
      </c>
      <c r="N1623" t="s">
        <v>12653</v>
      </c>
      <c r="O1623" t="s">
        <v>999</v>
      </c>
      <c r="P1623" t="s">
        <v>66</v>
      </c>
      <c r="Q1623" t="s">
        <v>67</v>
      </c>
      <c r="R1623" t="s">
        <v>68</v>
      </c>
      <c r="S1623" t="s">
        <v>4004</v>
      </c>
      <c r="T1623" t="s">
        <v>440</v>
      </c>
      <c r="U1623" t="s">
        <v>12654</v>
      </c>
      <c r="V1623" t="s">
        <v>12488</v>
      </c>
      <c r="X1623" t="str">
        <f>VLOOKUP(pbp!V4373, games!$B$2:$R$40, 3, FALSE)</f>
        <v>2020-11-22T18:00Z</v>
      </c>
      <c r="Y1623">
        <f>VLOOKUP(1*V1623,NFLGames!$H$11:$H$555,1,FALSE)</f>
        <v>401128084</v>
      </c>
      <c r="Z1623">
        <f>VLOOKUP($Y1623, NFLGames!$H$11:$K$555,2,FALSE)</f>
        <v>2019</v>
      </c>
      <c r="AA1623">
        <f>VLOOKUP($Y1623, NFLGames!$H$11:$K$555,3,FALSE)</f>
        <v>11</v>
      </c>
      <c r="AB1623" s="6">
        <f>IF(A1624=0, 0, AH1624-tbl_pbp[[#This Row],[Saints Win %]])</f>
        <v>1.8000000000000016E-2</v>
      </c>
      <c r="AE1623">
        <f>ABS(tbl_pbp[[#This Row],[play.homeScore]]-tbl_pbp[[#This Row],[play.awayScore]])</f>
        <v>13</v>
      </c>
      <c r="AF1623">
        <f>IF(tbl_pbp[[#This Row],[Play Saints Win % Increase]]&gt;=$AF$4,1,0)</f>
        <v>0</v>
      </c>
      <c r="AG1623" t="str">
        <f>VLOOKUP(tbl_pbp[[#This Row],[gameId]], games!$B$2:$T$40, 9, FALSE)</f>
        <v>new-orleans-saints</v>
      </c>
      <c r="AH1623" s="5">
        <f>IF(tbl_pbp[[#This Row],[AwayTeam]] &lt;&gt; "new-orleans-saints", tbl_pbp[[#This Row],[homeWinPercentage]], 1-tbl_pbp[[#This Row],[homeWinPercentage]])</f>
        <v>0.85099999999999998</v>
      </c>
      <c r="AI1623" s="13">
        <f>tbl_pbp[[#This Row],[Kamara]]*tbl_pbp[[#This Row],[Impactful Play]]</f>
        <v>0</v>
      </c>
      <c r="AJ1623" s="13">
        <f>tbl_pbp[[#This Row],[Thomas]]*tbl_pbp[[#This Row],[Impactful Play]]</f>
        <v>0</v>
      </c>
      <c r="AK1623" s="13" t="str">
        <f>VLOOKUP(tbl_pbp[[#This Row],[Play Saints Win % Increase]], tbl_impact[],3,TRUE)</f>
        <v>Scented (0 to +5%)</v>
      </c>
    </row>
    <row r="1624" spans="1:37">
      <c r="A1624" s="1">
        <v>72</v>
      </c>
      <c r="B1624" s="5">
        <v>0.13100000000000001</v>
      </c>
      <c r="C1624" t="s">
        <v>12655</v>
      </c>
      <c r="D1624">
        <v>0</v>
      </c>
      <c r="E1624">
        <v>0</v>
      </c>
      <c r="F1624">
        <v>2</v>
      </c>
      <c r="G1624">
        <v>7</v>
      </c>
      <c r="H1624">
        <v>20</v>
      </c>
      <c r="I1624">
        <v>10</v>
      </c>
      <c r="J1624">
        <v>43</v>
      </c>
      <c r="K1624" t="s">
        <v>369</v>
      </c>
      <c r="L1624">
        <v>1</v>
      </c>
      <c r="M1624">
        <v>57</v>
      </c>
      <c r="N1624" t="s">
        <v>12656</v>
      </c>
      <c r="O1624" t="s">
        <v>131</v>
      </c>
      <c r="P1624" t="s">
        <v>22</v>
      </c>
      <c r="Q1624" t="s">
        <v>37</v>
      </c>
      <c r="S1624" t="s">
        <v>33</v>
      </c>
      <c r="T1624" t="s">
        <v>976</v>
      </c>
      <c r="U1624" t="s">
        <v>977</v>
      </c>
      <c r="V1624" t="s">
        <v>12488</v>
      </c>
      <c r="X1624" t="str">
        <f>VLOOKUP(pbp!V4374, games!$B$2:$R$40, 3, FALSE)</f>
        <v>2020-11-22T18:00Z</v>
      </c>
      <c r="Y1624">
        <f>VLOOKUP(1*V1624,NFLGames!$H$11:$H$555,1,FALSE)</f>
        <v>401128084</v>
      </c>
      <c r="Z1624">
        <f>VLOOKUP($Y1624, NFLGames!$H$11:$K$555,2,FALSE)</f>
        <v>2019</v>
      </c>
      <c r="AA1624">
        <f>VLOOKUP($Y1624, NFLGames!$H$11:$K$555,3,FALSE)</f>
        <v>11</v>
      </c>
      <c r="AB1624" s="6">
        <f>IF(A1625=0, 0, AH1625-tbl_pbp[[#This Row],[Saints Win %]])</f>
        <v>9.000000000000008E-3</v>
      </c>
      <c r="AE1624">
        <f>ABS(tbl_pbp[[#This Row],[play.homeScore]]-tbl_pbp[[#This Row],[play.awayScore]])</f>
        <v>13</v>
      </c>
      <c r="AF1624">
        <f>IF(tbl_pbp[[#This Row],[Play Saints Win % Increase]]&gt;=$AF$4,1,0)</f>
        <v>0</v>
      </c>
      <c r="AG1624" t="str">
        <f>VLOOKUP(tbl_pbp[[#This Row],[gameId]], games!$B$2:$T$40, 9, FALSE)</f>
        <v>new-orleans-saints</v>
      </c>
      <c r="AH1624" s="5">
        <f>IF(tbl_pbp[[#This Row],[AwayTeam]] &lt;&gt; "new-orleans-saints", tbl_pbp[[#This Row],[homeWinPercentage]], 1-tbl_pbp[[#This Row],[homeWinPercentage]])</f>
        <v>0.86899999999999999</v>
      </c>
      <c r="AI1624" s="13">
        <f>tbl_pbp[[#This Row],[Kamara]]*tbl_pbp[[#This Row],[Impactful Play]]</f>
        <v>0</v>
      </c>
      <c r="AJ1624" s="13">
        <f>tbl_pbp[[#This Row],[Thomas]]*tbl_pbp[[#This Row],[Impactful Play]]</f>
        <v>0</v>
      </c>
      <c r="AK1624" s="13" t="str">
        <f>VLOOKUP(tbl_pbp[[#This Row],[Play Saints Win % Increase]], tbl_impact[],3,TRUE)</f>
        <v>Scented (0 to +5%)</v>
      </c>
    </row>
    <row r="1625" spans="1:37">
      <c r="A1625" s="1">
        <v>73</v>
      </c>
      <c r="B1625" s="5">
        <v>0.122</v>
      </c>
      <c r="C1625" t="s">
        <v>12657</v>
      </c>
      <c r="D1625">
        <v>0</v>
      </c>
      <c r="E1625">
        <v>0</v>
      </c>
      <c r="F1625">
        <v>2</v>
      </c>
      <c r="G1625">
        <v>7</v>
      </c>
      <c r="H1625">
        <v>20</v>
      </c>
      <c r="I1625">
        <v>10</v>
      </c>
      <c r="J1625">
        <v>43</v>
      </c>
      <c r="K1625" t="s">
        <v>369</v>
      </c>
      <c r="L1625">
        <v>2</v>
      </c>
      <c r="M1625">
        <v>57</v>
      </c>
      <c r="N1625" t="s">
        <v>12658</v>
      </c>
      <c r="O1625" t="s">
        <v>2211</v>
      </c>
      <c r="P1625" t="s">
        <v>22</v>
      </c>
      <c r="Q1625" t="s">
        <v>37</v>
      </c>
      <c r="S1625" t="s">
        <v>120</v>
      </c>
      <c r="T1625" t="s">
        <v>976</v>
      </c>
      <c r="U1625" t="s">
        <v>10335</v>
      </c>
      <c r="V1625" t="s">
        <v>12488</v>
      </c>
      <c r="X1625" t="str">
        <f>VLOOKUP(pbp!V4375, games!$B$2:$R$40, 3, FALSE)</f>
        <v>2020-11-22T18:00Z</v>
      </c>
      <c r="Y1625">
        <f>VLOOKUP(1*V1625,NFLGames!$H$11:$H$555,1,FALSE)</f>
        <v>401128084</v>
      </c>
      <c r="Z1625">
        <f>VLOOKUP($Y1625, NFLGames!$H$11:$K$555,2,FALSE)</f>
        <v>2019</v>
      </c>
      <c r="AA1625">
        <f>VLOOKUP($Y1625, NFLGames!$H$11:$K$555,3,FALSE)</f>
        <v>11</v>
      </c>
      <c r="AB1625" s="6">
        <f>IF(A1626=0, 0, AH1626-tbl_pbp[[#This Row],[Saints Win %]])</f>
        <v>-3.2000000000000028E-2</v>
      </c>
      <c r="AE1625">
        <f>ABS(tbl_pbp[[#This Row],[play.homeScore]]-tbl_pbp[[#This Row],[play.awayScore]])</f>
        <v>13</v>
      </c>
      <c r="AF1625">
        <f>IF(tbl_pbp[[#This Row],[Play Saints Win % Increase]]&gt;=$AF$4,1,0)</f>
        <v>0</v>
      </c>
      <c r="AG1625" t="str">
        <f>VLOOKUP(tbl_pbp[[#This Row],[gameId]], games!$B$2:$T$40, 9, FALSE)</f>
        <v>new-orleans-saints</v>
      </c>
      <c r="AH1625" s="5">
        <f>IF(tbl_pbp[[#This Row],[AwayTeam]] &lt;&gt; "new-orleans-saints", tbl_pbp[[#This Row],[homeWinPercentage]], 1-tbl_pbp[[#This Row],[homeWinPercentage]])</f>
        <v>0.878</v>
      </c>
      <c r="AI1625" s="13">
        <f>tbl_pbp[[#This Row],[Kamara]]*tbl_pbp[[#This Row],[Impactful Play]]</f>
        <v>0</v>
      </c>
      <c r="AJ1625" s="13">
        <f>tbl_pbp[[#This Row],[Thomas]]*tbl_pbp[[#This Row],[Impactful Play]]</f>
        <v>0</v>
      </c>
      <c r="AK1625" s="13" t="str">
        <f>VLOOKUP(tbl_pbp[[#This Row],[Play Saints Win % Increase]], tbl_impact[],3,TRUE)</f>
        <v>Bad (0 to -5%)</v>
      </c>
    </row>
    <row r="1626" spans="1:37">
      <c r="A1626" s="1">
        <v>74</v>
      </c>
      <c r="B1626" s="5">
        <v>0.154</v>
      </c>
      <c r="C1626" t="s">
        <v>12659</v>
      </c>
      <c r="D1626">
        <v>0</v>
      </c>
      <c r="E1626">
        <v>0</v>
      </c>
      <c r="F1626">
        <v>2</v>
      </c>
      <c r="G1626">
        <v>7</v>
      </c>
      <c r="H1626">
        <v>20</v>
      </c>
      <c r="I1626">
        <v>10</v>
      </c>
      <c r="J1626">
        <v>43</v>
      </c>
      <c r="K1626" t="s">
        <v>369</v>
      </c>
      <c r="L1626">
        <v>3</v>
      </c>
      <c r="M1626">
        <v>57</v>
      </c>
      <c r="N1626" t="s">
        <v>12660</v>
      </c>
      <c r="O1626" t="s">
        <v>3127</v>
      </c>
      <c r="P1626" t="s">
        <v>94</v>
      </c>
      <c r="Q1626" t="s">
        <v>95</v>
      </c>
      <c r="R1626" t="s">
        <v>96</v>
      </c>
      <c r="S1626" t="s">
        <v>123</v>
      </c>
      <c r="T1626" t="s">
        <v>976</v>
      </c>
      <c r="U1626" t="s">
        <v>12661</v>
      </c>
      <c r="V1626" t="s">
        <v>12488</v>
      </c>
      <c r="X1626" t="str">
        <f>VLOOKUP(pbp!V4376, games!$B$2:$R$40, 3, FALSE)</f>
        <v>2020-11-22T18:00Z</v>
      </c>
      <c r="Y1626">
        <f>VLOOKUP(1*V1626,NFLGames!$H$11:$H$555,1,FALSE)</f>
        <v>401128084</v>
      </c>
      <c r="Z1626">
        <f>VLOOKUP($Y1626, NFLGames!$H$11:$K$555,2,FALSE)</f>
        <v>2019</v>
      </c>
      <c r="AA1626">
        <f>VLOOKUP($Y1626, NFLGames!$H$11:$K$555,3,FALSE)</f>
        <v>11</v>
      </c>
      <c r="AB1626" s="6">
        <f>IF(A1627=0, 0, AH1627-tbl_pbp[[#This Row],[Saints Win %]])</f>
        <v>9.000000000000008E-3</v>
      </c>
      <c r="AE1626">
        <f>ABS(tbl_pbp[[#This Row],[play.homeScore]]-tbl_pbp[[#This Row],[play.awayScore]])</f>
        <v>13</v>
      </c>
      <c r="AF1626">
        <f>IF(tbl_pbp[[#This Row],[Play Saints Win % Increase]]&gt;=$AF$4,1,0)</f>
        <v>0</v>
      </c>
      <c r="AG1626" t="str">
        <f>VLOOKUP(tbl_pbp[[#This Row],[gameId]], games!$B$2:$T$40, 9, FALSE)</f>
        <v>new-orleans-saints</v>
      </c>
      <c r="AH1626" s="5">
        <f>IF(tbl_pbp[[#This Row],[AwayTeam]] &lt;&gt; "new-orleans-saints", tbl_pbp[[#This Row],[homeWinPercentage]], 1-tbl_pbp[[#This Row],[homeWinPercentage]])</f>
        <v>0.84599999999999997</v>
      </c>
      <c r="AI1626" s="13">
        <f>tbl_pbp[[#This Row],[Kamara]]*tbl_pbp[[#This Row],[Impactful Play]]</f>
        <v>0</v>
      </c>
      <c r="AJ1626" s="13">
        <f>tbl_pbp[[#This Row],[Thomas]]*tbl_pbp[[#This Row],[Impactful Play]]</f>
        <v>0</v>
      </c>
      <c r="AK1626" s="13" t="str">
        <f>VLOOKUP(tbl_pbp[[#This Row],[Play Saints Win % Increase]], tbl_impact[],3,TRUE)</f>
        <v>Scented (0 to +5%)</v>
      </c>
    </row>
    <row r="1627" spans="1:37">
      <c r="A1627" s="1">
        <v>75</v>
      </c>
      <c r="B1627" s="5">
        <v>0.14499999999999999</v>
      </c>
      <c r="C1627" t="s">
        <v>12662</v>
      </c>
      <c r="D1627">
        <v>0</v>
      </c>
      <c r="E1627">
        <v>0</v>
      </c>
      <c r="F1627">
        <v>2</v>
      </c>
      <c r="G1627">
        <v>7</v>
      </c>
      <c r="H1627">
        <v>20</v>
      </c>
      <c r="I1627">
        <v>10</v>
      </c>
      <c r="J1627">
        <v>48</v>
      </c>
      <c r="K1627" t="s">
        <v>369</v>
      </c>
      <c r="L1627">
        <v>1</v>
      </c>
      <c r="M1627">
        <v>52</v>
      </c>
      <c r="N1627" t="s">
        <v>12663</v>
      </c>
      <c r="O1627" t="s">
        <v>7083</v>
      </c>
      <c r="P1627" t="s">
        <v>30</v>
      </c>
      <c r="Q1627" t="s">
        <v>31</v>
      </c>
      <c r="R1627" t="s">
        <v>32</v>
      </c>
      <c r="S1627" t="s">
        <v>33</v>
      </c>
      <c r="T1627" t="s">
        <v>581</v>
      </c>
      <c r="U1627" t="s">
        <v>582</v>
      </c>
      <c r="V1627" t="s">
        <v>12488</v>
      </c>
      <c r="X1627" t="str">
        <f>VLOOKUP(pbp!V4377, games!$B$2:$R$40, 3, FALSE)</f>
        <v>2020-11-22T18:00Z</v>
      </c>
      <c r="Y1627">
        <f>VLOOKUP(1*V1627,NFLGames!$H$11:$H$555,1,FALSE)</f>
        <v>401128084</v>
      </c>
      <c r="Z1627">
        <f>VLOOKUP($Y1627, NFLGames!$H$11:$K$555,2,FALSE)</f>
        <v>2019</v>
      </c>
      <c r="AA1627">
        <f>VLOOKUP($Y1627, NFLGames!$H$11:$K$555,3,FALSE)</f>
        <v>11</v>
      </c>
      <c r="AB1627" s="6">
        <f>IF(A1628=0, 0, AH1628-tbl_pbp[[#This Row],[Saints Win %]])</f>
        <v>3.0000000000000027E-3</v>
      </c>
      <c r="AE1627">
        <f>ABS(tbl_pbp[[#This Row],[play.homeScore]]-tbl_pbp[[#This Row],[play.awayScore]])</f>
        <v>13</v>
      </c>
      <c r="AF1627">
        <f>IF(tbl_pbp[[#This Row],[Play Saints Win % Increase]]&gt;=$AF$4,1,0)</f>
        <v>0</v>
      </c>
      <c r="AG1627" t="str">
        <f>VLOOKUP(tbl_pbp[[#This Row],[gameId]], games!$B$2:$T$40, 9, FALSE)</f>
        <v>new-orleans-saints</v>
      </c>
      <c r="AH1627" s="5">
        <f>IF(tbl_pbp[[#This Row],[AwayTeam]] &lt;&gt; "new-orleans-saints", tbl_pbp[[#This Row],[homeWinPercentage]], 1-tbl_pbp[[#This Row],[homeWinPercentage]])</f>
        <v>0.85499999999999998</v>
      </c>
      <c r="AI1627" s="13">
        <f>tbl_pbp[[#This Row],[Kamara]]*tbl_pbp[[#This Row],[Impactful Play]]</f>
        <v>0</v>
      </c>
      <c r="AJ1627" s="13">
        <f>tbl_pbp[[#This Row],[Thomas]]*tbl_pbp[[#This Row],[Impactful Play]]</f>
        <v>0</v>
      </c>
      <c r="AK1627" s="13" t="str">
        <f>VLOOKUP(tbl_pbp[[#This Row],[Play Saints Win % Increase]], tbl_impact[],3,TRUE)</f>
        <v>Scented (0 to +5%)</v>
      </c>
    </row>
    <row r="1628" spans="1:37">
      <c r="A1628" s="1">
        <v>76</v>
      </c>
      <c r="B1628" s="5">
        <v>0.14199999999999999</v>
      </c>
      <c r="C1628" t="s">
        <v>12664</v>
      </c>
      <c r="D1628">
        <v>0</v>
      </c>
      <c r="E1628">
        <v>0</v>
      </c>
      <c r="F1628">
        <v>2</v>
      </c>
      <c r="G1628">
        <v>7</v>
      </c>
      <c r="H1628">
        <v>20</v>
      </c>
      <c r="I1628">
        <v>7</v>
      </c>
      <c r="J1628">
        <v>51</v>
      </c>
      <c r="K1628" t="s">
        <v>369</v>
      </c>
      <c r="L1628">
        <v>2</v>
      </c>
      <c r="M1628">
        <v>49</v>
      </c>
      <c r="N1628" t="s">
        <v>12665</v>
      </c>
      <c r="O1628" t="s">
        <v>1164</v>
      </c>
      <c r="P1628" t="s">
        <v>30</v>
      </c>
      <c r="Q1628" t="s">
        <v>31</v>
      </c>
      <c r="R1628" t="s">
        <v>32</v>
      </c>
      <c r="S1628" t="s">
        <v>220</v>
      </c>
      <c r="T1628" t="s">
        <v>493</v>
      </c>
      <c r="U1628" t="s">
        <v>12666</v>
      </c>
      <c r="V1628" t="s">
        <v>12488</v>
      </c>
      <c r="X1628" t="str">
        <f>VLOOKUP(pbp!V4378, games!$B$2:$R$40, 3, FALSE)</f>
        <v>2020-11-22T18:00Z</v>
      </c>
      <c r="Y1628">
        <f>VLOOKUP(1*V1628,NFLGames!$H$11:$H$555,1,FALSE)</f>
        <v>401128084</v>
      </c>
      <c r="Z1628">
        <f>VLOOKUP($Y1628, NFLGames!$H$11:$K$555,2,FALSE)</f>
        <v>2019</v>
      </c>
      <c r="AA1628">
        <f>VLOOKUP($Y1628, NFLGames!$H$11:$K$555,3,FALSE)</f>
        <v>11</v>
      </c>
      <c r="AB1628" s="6">
        <f>IF(A1629=0, 0, AH1629-tbl_pbp[[#This Row],[Saints Win %]])</f>
        <v>9.000000000000008E-3</v>
      </c>
      <c r="AE1628">
        <f>ABS(tbl_pbp[[#This Row],[play.homeScore]]-tbl_pbp[[#This Row],[play.awayScore]])</f>
        <v>13</v>
      </c>
      <c r="AF1628">
        <f>IF(tbl_pbp[[#This Row],[Play Saints Win % Increase]]&gt;=$AF$4,1,0)</f>
        <v>0</v>
      </c>
      <c r="AG1628" t="str">
        <f>VLOOKUP(tbl_pbp[[#This Row],[gameId]], games!$B$2:$T$40, 9, FALSE)</f>
        <v>new-orleans-saints</v>
      </c>
      <c r="AH1628" s="5">
        <f>IF(tbl_pbp[[#This Row],[AwayTeam]] &lt;&gt; "new-orleans-saints", tbl_pbp[[#This Row],[homeWinPercentage]], 1-tbl_pbp[[#This Row],[homeWinPercentage]])</f>
        <v>0.85799999999999998</v>
      </c>
      <c r="AI1628" s="13">
        <f>tbl_pbp[[#This Row],[Kamara]]*tbl_pbp[[#This Row],[Impactful Play]]</f>
        <v>0</v>
      </c>
      <c r="AJ1628" s="13">
        <f>tbl_pbp[[#This Row],[Thomas]]*tbl_pbp[[#This Row],[Impactful Play]]</f>
        <v>0</v>
      </c>
      <c r="AK1628" s="13" t="str">
        <f>VLOOKUP(tbl_pbp[[#This Row],[Play Saints Win % Increase]], tbl_impact[],3,TRUE)</f>
        <v>Scented (0 to +5%)</v>
      </c>
    </row>
    <row r="1629" spans="1:37">
      <c r="A1629" s="1">
        <v>77</v>
      </c>
      <c r="B1629" s="5">
        <v>0.13300000000000001</v>
      </c>
      <c r="C1629" t="s">
        <v>12667</v>
      </c>
      <c r="D1629">
        <v>0</v>
      </c>
      <c r="E1629">
        <v>0</v>
      </c>
      <c r="F1629">
        <v>2</v>
      </c>
      <c r="G1629">
        <v>7</v>
      </c>
      <c r="H1629">
        <v>20</v>
      </c>
      <c r="I1629">
        <v>4</v>
      </c>
      <c r="J1629">
        <v>54</v>
      </c>
      <c r="K1629" t="s">
        <v>369</v>
      </c>
      <c r="L1629">
        <v>3</v>
      </c>
      <c r="M1629">
        <v>46</v>
      </c>
      <c r="N1629" t="s">
        <v>12668</v>
      </c>
      <c r="O1629" t="s">
        <v>1982</v>
      </c>
      <c r="P1629" t="s">
        <v>124</v>
      </c>
      <c r="Q1629" t="s">
        <v>125</v>
      </c>
      <c r="R1629" t="s">
        <v>126</v>
      </c>
      <c r="V1629" t="s">
        <v>12488</v>
      </c>
      <c r="X1629" t="str">
        <f>VLOOKUP(pbp!V4379, games!$B$2:$R$40, 3, FALSE)</f>
        <v>2020-11-22T18:00Z</v>
      </c>
      <c r="Y1629">
        <f>VLOOKUP(1*V1629,NFLGames!$H$11:$H$555,1,FALSE)</f>
        <v>401128084</v>
      </c>
      <c r="Z1629">
        <f>VLOOKUP($Y1629, NFLGames!$H$11:$K$555,2,FALSE)</f>
        <v>2019</v>
      </c>
      <c r="AA1629">
        <f>VLOOKUP($Y1629, NFLGames!$H$11:$K$555,3,FALSE)</f>
        <v>11</v>
      </c>
      <c r="AB1629" s="6">
        <f>IF(A1630=0, 0, AH1630-tbl_pbp[[#This Row],[Saints Win %]])</f>
        <v>-1.9000000000000017E-2</v>
      </c>
      <c r="AE1629">
        <f>ABS(tbl_pbp[[#This Row],[play.homeScore]]-tbl_pbp[[#This Row],[play.awayScore]])</f>
        <v>13</v>
      </c>
      <c r="AF1629">
        <f>IF(tbl_pbp[[#This Row],[Play Saints Win % Increase]]&gt;=$AF$4,1,0)</f>
        <v>0</v>
      </c>
      <c r="AG1629" t="str">
        <f>VLOOKUP(tbl_pbp[[#This Row],[gameId]], games!$B$2:$T$40, 9, FALSE)</f>
        <v>new-orleans-saints</v>
      </c>
      <c r="AH1629" s="5">
        <f>IF(tbl_pbp[[#This Row],[AwayTeam]] &lt;&gt; "new-orleans-saints", tbl_pbp[[#This Row],[homeWinPercentage]], 1-tbl_pbp[[#This Row],[homeWinPercentage]])</f>
        <v>0.86699999999999999</v>
      </c>
      <c r="AI1629" s="13">
        <f>tbl_pbp[[#This Row],[Kamara]]*tbl_pbp[[#This Row],[Impactful Play]]</f>
        <v>0</v>
      </c>
      <c r="AJ1629" s="13">
        <f>tbl_pbp[[#This Row],[Thomas]]*tbl_pbp[[#This Row],[Impactful Play]]</f>
        <v>0</v>
      </c>
      <c r="AK1629" s="13" t="str">
        <f>VLOOKUP(tbl_pbp[[#This Row],[Play Saints Win % Increase]], tbl_impact[],3,TRUE)</f>
        <v>Bad (0 to -5%)</v>
      </c>
    </row>
    <row r="1630" spans="1:37">
      <c r="A1630" s="1">
        <v>78</v>
      </c>
      <c r="B1630" s="5">
        <v>0.152</v>
      </c>
      <c r="C1630" t="s">
        <v>12669</v>
      </c>
      <c r="D1630">
        <v>0</v>
      </c>
      <c r="E1630">
        <v>0</v>
      </c>
      <c r="F1630">
        <v>2</v>
      </c>
      <c r="G1630">
        <v>7</v>
      </c>
      <c r="H1630">
        <v>20</v>
      </c>
      <c r="I1630">
        <v>4</v>
      </c>
      <c r="J1630">
        <v>54</v>
      </c>
      <c r="K1630" t="s">
        <v>369</v>
      </c>
      <c r="L1630">
        <v>3</v>
      </c>
      <c r="M1630">
        <v>46</v>
      </c>
      <c r="N1630" t="s">
        <v>12670</v>
      </c>
      <c r="O1630" t="s">
        <v>1982</v>
      </c>
      <c r="P1630" t="s">
        <v>30</v>
      </c>
      <c r="Q1630" t="s">
        <v>31</v>
      </c>
      <c r="R1630" t="s">
        <v>32</v>
      </c>
      <c r="S1630" t="s">
        <v>63</v>
      </c>
      <c r="T1630" t="s">
        <v>435</v>
      </c>
      <c r="U1630" t="s">
        <v>12671</v>
      </c>
      <c r="V1630" t="s">
        <v>12488</v>
      </c>
      <c r="X1630" t="str">
        <f>VLOOKUP(pbp!V4380, games!$B$2:$R$40, 3, FALSE)</f>
        <v>2020-11-22T18:00Z</v>
      </c>
      <c r="Y1630">
        <f>VLOOKUP(1*V1630,NFLGames!$H$11:$H$555,1,FALSE)</f>
        <v>401128084</v>
      </c>
      <c r="Z1630">
        <f>VLOOKUP($Y1630, NFLGames!$H$11:$K$555,2,FALSE)</f>
        <v>2019</v>
      </c>
      <c r="AA1630">
        <f>VLOOKUP($Y1630, NFLGames!$H$11:$K$555,3,FALSE)</f>
        <v>11</v>
      </c>
      <c r="AB1630" s="6">
        <f>IF(A1631=0, 0, AH1631-tbl_pbp[[#This Row],[Saints Win %]])</f>
        <v>2.0000000000000018E-3</v>
      </c>
      <c r="AE1630">
        <f>ABS(tbl_pbp[[#This Row],[play.homeScore]]-tbl_pbp[[#This Row],[play.awayScore]])</f>
        <v>13</v>
      </c>
      <c r="AF1630">
        <f>IF(tbl_pbp[[#This Row],[Play Saints Win % Increase]]&gt;=$AF$4,1,0)</f>
        <v>0</v>
      </c>
      <c r="AG1630" t="str">
        <f>VLOOKUP(tbl_pbp[[#This Row],[gameId]], games!$B$2:$T$40, 9, FALSE)</f>
        <v>new-orleans-saints</v>
      </c>
      <c r="AH1630" s="5">
        <f>IF(tbl_pbp[[#This Row],[AwayTeam]] &lt;&gt; "new-orleans-saints", tbl_pbp[[#This Row],[homeWinPercentage]], 1-tbl_pbp[[#This Row],[homeWinPercentage]])</f>
        <v>0.84799999999999998</v>
      </c>
      <c r="AI1630" s="13">
        <f>tbl_pbp[[#This Row],[Kamara]]*tbl_pbp[[#This Row],[Impactful Play]]</f>
        <v>0</v>
      </c>
      <c r="AJ1630" s="13">
        <f>tbl_pbp[[#This Row],[Thomas]]*tbl_pbp[[#This Row],[Impactful Play]]</f>
        <v>0</v>
      </c>
      <c r="AK1630" s="13" t="str">
        <f>VLOOKUP(tbl_pbp[[#This Row],[Play Saints Win % Increase]], tbl_impact[],3,TRUE)</f>
        <v>Scented (0 to +5%)</v>
      </c>
    </row>
    <row r="1631" spans="1:37">
      <c r="A1631" s="1">
        <v>79</v>
      </c>
      <c r="B1631" s="5">
        <v>0.15</v>
      </c>
      <c r="C1631" t="s">
        <v>12672</v>
      </c>
      <c r="D1631">
        <v>0</v>
      </c>
      <c r="E1631">
        <v>0</v>
      </c>
      <c r="F1631">
        <v>2</v>
      </c>
      <c r="G1631">
        <v>7</v>
      </c>
      <c r="H1631">
        <v>20</v>
      </c>
      <c r="I1631">
        <v>10</v>
      </c>
      <c r="J1631">
        <v>58</v>
      </c>
      <c r="K1631" t="s">
        <v>369</v>
      </c>
      <c r="L1631">
        <v>1</v>
      </c>
      <c r="M1631">
        <v>42</v>
      </c>
      <c r="N1631" t="s">
        <v>12673</v>
      </c>
      <c r="O1631" t="s">
        <v>356</v>
      </c>
      <c r="P1631" t="s">
        <v>124</v>
      </c>
      <c r="Q1631" t="s">
        <v>125</v>
      </c>
      <c r="R1631" t="s">
        <v>126</v>
      </c>
      <c r="V1631" t="s">
        <v>12488</v>
      </c>
      <c r="X1631" t="str">
        <f>VLOOKUP(pbp!V4381, games!$B$2:$R$40, 3, FALSE)</f>
        <v>2020-11-22T18:00Z</v>
      </c>
      <c r="Y1631">
        <f>VLOOKUP(1*V1631,NFLGames!$H$11:$H$555,1,FALSE)</f>
        <v>401128084</v>
      </c>
      <c r="Z1631">
        <f>VLOOKUP($Y1631, NFLGames!$H$11:$K$555,2,FALSE)</f>
        <v>2019</v>
      </c>
      <c r="AA1631">
        <f>VLOOKUP($Y1631, NFLGames!$H$11:$K$555,3,FALSE)</f>
        <v>11</v>
      </c>
      <c r="AB1631" s="6">
        <f>IF(A1632=0, 0, AH1632-tbl_pbp[[#This Row],[Saints Win %]])</f>
        <v>4.0000000000000036E-3</v>
      </c>
      <c r="AE1631">
        <f>ABS(tbl_pbp[[#This Row],[play.homeScore]]-tbl_pbp[[#This Row],[play.awayScore]])</f>
        <v>13</v>
      </c>
      <c r="AF1631">
        <f>IF(tbl_pbp[[#This Row],[Play Saints Win % Increase]]&gt;=$AF$4,1,0)</f>
        <v>0</v>
      </c>
      <c r="AG1631" t="str">
        <f>VLOOKUP(tbl_pbp[[#This Row],[gameId]], games!$B$2:$T$40, 9, FALSE)</f>
        <v>new-orleans-saints</v>
      </c>
      <c r="AH1631" s="5">
        <f>IF(tbl_pbp[[#This Row],[AwayTeam]] &lt;&gt; "new-orleans-saints", tbl_pbp[[#This Row],[homeWinPercentage]], 1-tbl_pbp[[#This Row],[homeWinPercentage]])</f>
        <v>0.85</v>
      </c>
      <c r="AI1631" s="13">
        <f>tbl_pbp[[#This Row],[Kamara]]*tbl_pbp[[#This Row],[Impactful Play]]</f>
        <v>0</v>
      </c>
      <c r="AJ1631" s="13">
        <f>tbl_pbp[[#This Row],[Thomas]]*tbl_pbp[[#This Row],[Impactful Play]]</f>
        <v>0</v>
      </c>
      <c r="AK1631" s="13" t="str">
        <f>VLOOKUP(tbl_pbp[[#This Row],[Play Saints Win % Increase]], tbl_impact[],3,TRUE)</f>
        <v>Scented (0 to +5%)</v>
      </c>
    </row>
    <row r="1632" spans="1:37">
      <c r="A1632" s="1">
        <v>80</v>
      </c>
      <c r="B1632" s="5">
        <v>0.14599999999999999</v>
      </c>
      <c r="C1632" t="s">
        <v>12674</v>
      </c>
      <c r="D1632">
        <v>0</v>
      </c>
      <c r="E1632">
        <v>0</v>
      </c>
      <c r="F1632">
        <v>2</v>
      </c>
      <c r="G1632">
        <v>7</v>
      </c>
      <c r="H1632">
        <v>20</v>
      </c>
      <c r="I1632">
        <v>10</v>
      </c>
      <c r="J1632">
        <v>58</v>
      </c>
      <c r="K1632" t="s">
        <v>369</v>
      </c>
      <c r="L1632">
        <v>1</v>
      </c>
      <c r="M1632">
        <v>42</v>
      </c>
      <c r="N1632" t="s">
        <v>12675</v>
      </c>
      <c r="O1632" t="s">
        <v>497</v>
      </c>
      <c r="P1632" t="s">
        <v>30</v>
      </c>
      <c r="Q1632" t="s">
        <v>31</v>
      </c>
      <c r="R1632" t="s">
        <v>32</v>
      </c>
      <c r="S1632" t="s">
        <v>33</v>
      </c>
      <c r="T1632" t="s">
        <v>132</v>
      </c>
      <c r="U1632" t="s">
        <v>133</v>
      </c>
      <c r="V1632" t="s">
        <v>12488</v>
      </c>
      <c r="X1632" t="str">
        <f>VLOOKUP(pbp!V4382, games!$B$2:$R$40, 3, FALSE)</f>
        <v>2020-11-22T18:00Z</v>
      </c>
      <c r="Y1632">
        <f>VLOOKUP(1*V1632,NFLGames!$H$11:$H$555,1,FALSE)</f>
        <v>401128084</v>
      </c>
      <c r="Z1632">
        <f>VLOOKUP($Y1632, NFLGames!$H$11:$K$555,2,FALSE)</f>
        <v>2019</v>
      </c>
      <c r="AA1632">
        <f>VLOOKUP($Y1632, NFLGames!$H$11:$K$555,3,FALSE)</f>
        <v>11</v>
      </c>
      <c r="AB1632" s="6">
        <f>IF(A1633=0, 0, AH1633-tbl_pbp[[#This Row],[Saints Win %]])</f>
        <v>3.7000000000000033E-2</v>
      </c>
      <c r="AE1632">
        <f>ABS(tbl_pbp[[#This Row],[play.homeScore]]-tbl_pbp[[#This Row],[play.awayScore]])</f>
        <v>13</v>
      </c>
      <c r="AF1632">
        <f>IF(tbl_pbp[[#This Row],[Play Saints Win % Increase]]&gt;=$AF$4,1,0)</f>
        <v>0</v>
      </c>
      <c r="AG1632" t="str">
        <f>VLOOKUP(tbl_pbp[[#This Row],[gameId]], games!$B$2:$T$40, 9, FALSE)</f>
        <v>new-orleans-saints</v>
      </c>
      <c r="AH1632" s="5">
        <f>IF(tbl_pbp[[#This Row],[AwayTeam]] &lt;&gt; "new-orleans-saints", tbl_pbp[[#This Row],[homeWinPercentage]], 1-tbl_pbp[[#This Row],[homeWinPercentage]])</f>
        <v>0.85399999999999998</v>
      </c>
      <c r="AI1632" s="13">
        <f>tbl_pbp[[#This Row],[Kamara]]*tbl_pbp[[#This Row],[Impactful Play]]</f>
        <v>0</v>
      </c>
      <c r="AJ1632" s="13">
        <f>tbl_pbp[[#This Row],[Thomas]]*tbl_pbp[[#This Row],[Impactful Play]]</f>
        <v>0</v>
      </c>
      <c r="AK1632" s="13" t="str">
        <f>VLOOKUP(tbl_pbp[[#This Row],[Play Saints Win % Increase]], tbl_impact[],3,TRUE)</f>
        <v>Scented (0 to +5%)</v>
      </c>
    </row>
    <row r="1633" spans="1:37">
      <c r="A1633" s="1">
        <v>81</v>
      </c>
      <c r="B1633" s="5">
        <v>0.109</v>
      </c>
      <c r="C1633" t="s">
        <v>12676</v>
      </c>
      <c r="D1633">
        <v>0</v>
      </c>
      <c r="E1633">
        <v>0</v>
      </c>
      <c r="F1633">
        <v>2</v>
      </c>
      <c r="G1633">
        <v>7</v>
      </c>
      <c r="H1633">
        <v>20</v>
      </c>
      <c r="I1633">
        <v>4</v>
      </c>
      <c r="J1633">
        <v>64</v>
      </c>
      <c r="K1633" t="s">
        <v>369</v>
      </c>
      <c r="L1633">
        <v>2</v>
      </c>
      <c r="M1633">
        <v>36</v>
      </c>
      <c r="N1633" t="s">
        <v>12677</v>
      </c>
      <c r="O1633" t="s">
        <v>357</v>
      </c>
      <c r="P1633" t="s">
        <v>94</v>
      </c>
      <c r="Q1633" t="s">
        <v>95</v>
      </c>
      <c r="R1633" t="s">
        <v>96</v>
      </c>
      <c r="S1633" t="s">
        <v>135</v>
      </c>
      <c r="T1633" t="s">
        <v>296</v>
      </c>
      <c r="U1633" t="s">
        <v>5272</v>
      </c>
      <c r="V1633" t="s">
        <v>12488</v>
      </c>
      <c r="X1633" t="str">
        <f>VLOOKUP(pbp!V4383, games!$B$2:$R$40, 3, FALSE)</f>
        <v>2020-11-22T18:00Z</v>
      </c>
      <c r="Y1633">
        <f>VLOOKUP(1*V1633,NFLGames!$H$11:$H$555,1,FALSE)</f>
        <v>401128084</v>
      </c>
      <c r="Z1633">
        <f>VLOOKUP($Y1633, NFLGames!$H$11:$K$555,2,FALSE)</f>
        <v>2019</v>
      </c>
      <c r="AA1633">
        <f>VLOOKUP($Y1633, NFLGames!$H$11:$K$555,3,FALSE)</f>
        <v>11</v>
      </c>
      <c r="AB1633" s="6">
        <f>IF(A1634=0, 0, AH1634-tbl_pbp[[#This Row],[Saints Win %]])</f>
        <v>1.0000000000000009E-3</v>
      </c>
      <c r="AE1633">
        <f>ABS(tbl_pbp[[#This Row],[play.homeScore]]-tbl_pbp[[#This Row],[play.awayScore]])</f>
        <v>13</v>
      </c>
      <c r="AF1633">
        <f>IF(tbl_pbp[[#This Row],[Play Saints Win % Increase]]&gt;=$AF$4,1,0)</f>
        <v>0</v>
      </c>
      <c r="AG1633" t="str">
        <f>VLOOKUP(tbl_pbp[[#This Row],[gameId]], games!$B$2:$T$40, 9, FALSE)</f>
        <v>new-orleans-saints</v>
      </c>
      <c r="AH1633" s="5">
        <f>IF(tbl_pbp[[#This Row],[AwayTeam]] &lt;&gt; "new-orleans-saints", tbl_pbp[[#This Row],[homeWinPercentage]], 1-tbl_pbp[[#This Row],[homeWinPercentage]])</f>
        <v>0.89100000000000001</v>
      </c>
      <c r="AI1633" s="13">
        <f>tbl_pbp[[#This Row],[Kamara]]*tbl_pbp[[#This Row],[Impactful Play]]</f>
        <v>0</v>
      </c>
      <c r="AJ1633" s="13">
        <f>tbl_pbp[[#This Row],[Thomas]]*tbl_pbp[[#This Row],[Impactful Play]]</f>
        <v>0</v>
      </c>
      <c r="AK1633" s="13" t="str">
        <f>VLOOKUP(tbl_pbp[[#This Row],[Play Saints Win % Increase]], tbl_impact[],3,TRUE)</f>
        <v>Scented (0 to +5%)</v>
      </c>
    </row>
    <row r="1634" spans="1:37">
      <c r="A1634" s="1">
        <v>82</v>
      </c>
      <c r="B1634" s="5">
        <v>0.108</v>
      </c>
      <c r="C1634" t="s">
        <v>12678</v>
      </c>
      <c r="D1634">
        <v>0</v>
      </c>
      <c r="E1634">
        <v>0</v>
      </c>
      <c r="F1634">
        <v>2</v>
      </c>
      <c r="G1634">
        <v>7</v>
      </c>
      <c r="H1634">
        <v>20</v>
      </c>
      <c r="I1634">
        <v>14</v>
      </c>
      <c r="J1634">
        <v>54</v>
      </c>
      <c r="K1634" t="s">
        <v>369</v>
      </c>
      <c r="L1634">
        <v>2</v>
      </c>
      <c r="M1634">
        <v>46</v>
      </c>
      <c r="N1634" t="s">
        <v>12679</v>
      </c>
      <c r="O1634" t="s">
        <v>851</v>
      </c>
      <c r="P1634" t="s">
        <v>30</v>
      </c>
      <c r="Q1634" t="s">
        <v>31</v>
      </c>
      <c r="R1634" t="s">
        <v>32</v>
      </c>
      <c r="S1634" t="s">
        <v>741</v>
      </c>
      <c r="T1634" t="s">
        <v>435</v>
      </c>
      <c r="U1634" t="s">
        <v>12680</v>
      </c>
      <c r="V1634" t="s">
        <v>12488</v>
      </c>
      <c r="X1634" t="str">
        <f>VLOOKUP(pbp!V4384, games!$B$2:$R$40, 3, FALSE)</f>
        <v>2020-11-22T18:00Z</v>
      </c>
      <c r="Y1634">
        <f>VLOOKUP(1*V1634,NFLGames!$H$11:$H$555,1,FALSE)</f>
        <v>401128084</v>
      </c>
      <c r="Z1634">
        <f>VLOOKUP($Y1634, NFLGames!$H$11:$K$555,2,FALSE)</f>
        <v>2019</v>
      </c>
      <c r="AA1634">
        <f>VLOOKUP($Y1634, NFLGames!$H$11:$K$555,3,FALSE)</f>
        <v>11</v>
      </c>
      <c r="AB1634" s="6">
        <f>IF(A1635=0, 0, AH1635-tbl_pbp[[#This Row],[Saints Win %]])</f>
        <v>1.0000000000000009E-2</v>
      </c>
      <c r="AE1634">
        <f>ABS(tbl_pbp[[#This Row],[play.homeScore]]-tbl_pbp[[#This Row],[play.awayScore]])</f>
        <v>13</v>
      </c>
      <c r="AF1634">
        <f>IF(tbl_pbp[[#This Row],[Play Saints Win % Increase]]&gt;=$AF$4,1,0)</f>
        <v>0</v>
      </c>
      <c r="AG1634" t="str">
        <f>VLOOKUP(tbl_pbp[[#This Row],[gameId]], games!$B$2:$T$40, 9, FALSE)</f>
        <v>new-orleans-saints</v>
      </c>
      <c r="AH1634" s="5">
        <f>IF(tbl_pbp[[#This Row],[AwayTeam]] &lt;&gt; "new-orleans-saints", tbl_pbp[[#This Row],[homeWinPercentage]], 1-tbl_pbp[[#This Row],[homeWinPercentage]])</f>
        <v>0.89200000000000002</v>
      </c>
      <c r="AI1634" s="13">
        <f>tbl_pbp[[#This Row],[Kamara]]*tbl_pbp[[#This Row],[Impactful Play]]</f>
        <v>0</v>
      </c>
      <c r="AJ1634" s="13">
        <f>tbl_pbp[[#This Row],[Thomas]]*tbl_pbp[[#This Row],[Impactful Play]]</f>
        <v>0</v>
      </c>
      <c r="AK1634" s="13" t="str">
        <f>VLOOKUP(tbl_pbp[[#This Row],[Play Saints Win % Increase]], tbl_impact[],3,TRUE)</f>
        <v>Scented (0 to +5%)</v>
      </c>
    </row>
    <row r="1635" spans="1:37">
      <c r="A1635" s="1">
        <v>83</v>
      </c>
      <c r="B1635" s="5">
        <v>9.8000000000000004E-2</v>
      </c>
      <c r="C1635" t="s">
        <v>12681</v>
      </c>
      <c r="D1635">
        <v>0</v>
      </c>
      <c r="E1635">
        <v>0</v>
      </c>
      <c r="F1635">
        <v>2</v>
      </c>
      <c r="G1635">
        <v>7</v>
      </c>
      <c r="H1635">
        <v>20</v>
      </c>
      <c r="I1635">
        <v>11</v>
      </c>
      <c r="J1635">
        <v>57</v>
      </c>
      <c r="K1635" t="s">
        <v>369</v>
      </c>
      <c r="L1635">
        <v>3</v>
      </c>
      <c r="M1635">
        <v>43</v>
      </c>
      <c r="N1635" t="s">
        <v>12682</v>
      </c>
      <c r="O1635" t="s">
        <v>860</v>
      </c>
      <c r="P1635" t="s">
        <v>450</v>
      </c>
      <c r="Q1635" t="s">
        <v>451</v>
      </c>
      <c r="R1635" t="s">
        <v>452</v>
      </c>
      <c r="S1635" t="s">
        <v>149</v>
      </c>
      <c r="T1635" t="s">
        <v>48</v>
      </c>
      <c r="U1635" t="s">
        <v>6682</v>
      </c>
      <c r="V1635" t="s">
        <v>12488</v>
      </c>
      <c r="X1635" t="str">
        <f>VLOOKUP(pbp!V4385, games!$B$2:$R$40, 3, FALSE)</f>
        <v>2020-11-22T18:00Z</v>
      </c>
      <c r="Y1635">
        <f>VLOOKUP(1*V1635,NFLGames!$H$11:$H$555,1,FALSE)</f>
        <v>401128084</v>
      </c>
      <c r="Z1635">
        <f>VLOOKUP($Y1635, NFLGames!$H$11:$K$555,2,FALSE)</f>
        <v>2019</v>
      </c>
      <c r="AA1635">
        <f>VLOOKUP($Y1635, NFLGames!$H$11:$K$555,3,FALSE)</f>
        <v>11</v>
      </c>
      <c r="AB1635" s="6">
        <f>IF(A1636=0, 0, AH1636-tbl_pbp[[#This Row],[Saints Win %]])</f>
        <v>-2.0000000000000018E-2</v>
      </c>
      <c r="AE1635">
        <f>ABS(tbl_pbp[[#This Row],[play.homeScore]]-tbl_pbp[[#This Row],[play.awayScore]])</f>
        <v>13</v>
      </c>
      <c r="AF1635">
        <f>IF(tbl_pbp[[#This Row],[Play Saints Win % Increase]]&gt;=$AF$4,1,0)</f>
        <v>0</v>
      </c>
      <c r="AG1635" t="str">
        <f>VLOOKUP(tbl_pbp[[#This Row],[gameId]], games!$B$2:$T$40, 9, FALSE)</f>
        <v>new-orleans-saints</v>
      </c>
      <c r="AH1635" s="5">
        <f>IF(tbl_pbp[[#This Row],[AwayTeam]] &lt;&gt; "new-orleans-saints", tbl_pbp[[#This Row],[homeWinPercentage]], 1-tbl_pbp[[#This Row],[homeWinPercentage]])</f>
        <v>0.90200000000000002</v>
      </c>
      <c r="AI1635" s="13">
        <f>tbl_pbp[[#This Row],[Kamara]]*tbl_pbp[[#This Row],[Impactful Play]]</f>
        <v>0</v>
      </c>
      <c r="AJ1635" s="13">
        <f>tbl_pbp[[#This Row],[Thomas]]*tbl_pbp[[#This Row],[Impactful Play]]</f>
        <v>0</v>
      </c>
      <c r="AK1635" s="13" t="str">
        <f>VLOOKUP(tbl_pbp[[#This Row],[Play Saints Win % Increase]], tbl_impact[],3,TRUE)</f>
        <v>Bad (0 to -5%)</v>
      </c>
    </row>
    <row r="1636" spans="1:37">
      <c r="A1636" s="1">
        <v>84</v>
      </c>
      <c r="B1636" s="5">
        <v>0.11799999999999999</v>
      </c>
      <c r="C1636" t="s">
        <v>12683</v>
      </c>
      <c r="D1636">
        <v>0</v>
      </c>
      <c r="E1636">
        <v>0</v>
      </c>
      <c r="F1636">
        <v>2</v>
      </c>
      <c r="G1636">
        <v>7</v>
      </c>
      <c r="H1636">
        <v>20</v>
      </c>
      <c r="I1636">
        <v>0</v>
      </c>
      <c r="J1636">
        <v>65</v>
      </c>
      <c r="L1636">
        <v>0</v>
      </c>
      <c r="M1636">
        <v>0</v>
      </c>
      <c r="N1636" t="s">
        <v>245</v>
      </c>
      <c r="O1636" t="s">
        <v>143</v>
      </c>
      <c r="P1636" t="s">
        <v>246</v>
      </c>
      <c r="Q1636" t="s">
        <v>247</v>
      </c>
      <c r="R1636" t="s">
        <v>248</v>
      </c>
      <c r="V1636" t="s">
        <v>12488</v>
      </c>
      <c r="X1636" t="str">
        <f>VLOOKUP(pbp!V4386, games!$B$2:$R$40, 3, FALSE)</f>
        <v>2020-11-22T18:00Z</v>
      </c>
      <c r="Y1636">
        <f>VLOOKUP(1*V1636,NFLGames!$H$11:$H$555,1,FALSE)</f>
        <v>401128084</v>
      </c>
      <c r="Z1636">
        <f>VLOOKUP($Y1636, NFLGames!$H$11:$K$555,2,FALSE)</f>
        <v>2019</v>
      </c>
      <c r="AA1636">
        <f>VLOOKUP($Y1636, NFLGames!$H$11:$K$555,3,FALSE)</f>
        <v>11</v>
      </c>
      <c r="AB1636" s="6">
        <f>IF(A1637=0, 0, AH1637-tbl_pbp[[#This Row],[Saints Win %]])</f>
        <v>-4.0000000000000036E-3</v>
      </c>
      <c r="AE1636">
        <f>ABS(tbl_pbp[[#This Row],[play.homeScore]]-tbl_pbp[[#This Row],[play.awayScore]])</f>
        <v>13</v>
      </c>
      <c r="AF1636">
        <f>IF(tbl_pbp[[#This Row],[Play Saints Win % Increase]]&gt;=$AF$4,1,0)</f>
        <v>0</v>
      </c>
      <c r="AG1636" t="str">
        <f>VLOOKUP(tbl_pbp[[#This Row],[gameId]], games!$B$2:$T$40, 9, FALSE)</f>
        <v>new-orleans-saints</v>
      </c>
      <c r="AH1636" s="5">
        <f>IF(tbl_pbp[[#This Row],[AwayTeam]] &lt;&gt; "new-orleans-saints", tbl_pbp[[#This Row],[homeWinPercentage]], 1-tbl_pbp[[#This Row],[homeWinPercentage]])</f>
        <v>0.88200000000000001</v>
      </c>
      <c r="AI1636" s="13">
        <f>tbl_pbp[[#This Row],[Kamara]]*tbl_pbp[[#This Row],[Impactful Play]]</f>
        <v>0</v>
      </c>
      <c r="AJ1636" s="13">
        <f>tbl_pbp[[#This Row],[Thomas]]*tbl_pbp[[#This Row],[Impactful Play]]</f>
        <v>0</v>
      </c>
      <c r="AK1636" s="13" t="str">
        <f>VLOOKUP(tbl_pbp[[#This Row],[Play Saints Win % Increase]], tbl_impact[],3,TRUE)</f>
        <v>Bad (0 to -5%)</v>
      </c>
    </row>
    <row r="1637" spans="1:37">
      <c r="A1637" s="1">
        <v>85</v>
      </c>
      <c r="B1637" s="5">
        <v>0.122</v>
      </c>
      <c r="C1637" t="s">
        <v>12684</v>
      </c>
      <c r="D1637">
        <v>0</v>
      </c>
      <c r="E1637">
        <v>0</v>
      </c>
      <c r="F1637">
        <v>3</v>
      </c>
      <c r="G1637">
        <v>7</v>
      </c>
      <c r="H1637">
        <v>20</v>
      </c>
      <c r="I1637">
        <v>0</v>
      </c>
      <c r="J1637">
        <v>65</v>
      </c>
      <c r="K1637" t="s">
        <v>29</v>
      </c>
      <c r="L1637">
        <v>0</v>
      </c>
      <c r="M1637">
        <v>65</v>
      </c>
      <c r="N1637" t="s">
        <v>288</v>
      </c>
      <c r="O1637" t="s">
        <v>24</v>
      </c>
      <c r="P1637" t="s">
        <v>25</v>
      </c>
      <c r="Q1637" t="s">
        <v>26</v>
      </c>
      <c r="R1637" t="s">
        <v>27</v>
      </c>
      <c r="V1637" t="s">
        <v>12488</v>
      </c>
      <c r="X1637" t="str">
        <f>VLOOKUP(pbp!V4387, games!$B$2:$R$40, 3, FALSE)</f>
        <v>2020-11-22T18:00Z</v>
      </c>
      <c r="Y1637">
        <f>VLOOKUP(1*V1637,NFLGames!$H$11:$H$555,1,FALSE)</f>
        <v>401128084</v>
      </c>
      <c r="Z1637">
        <f>VLOOKUP($Y1637, NFLGames!$H$11:$K$555,2,FALSE)</f>
        <v>2019</v>
      </c>
      <c r="AA1637">
        <f>VLOOKUP($Y1637, NFLGames!$H$11:$K$555,3,FALSE)</f>
        <v>11</v>
      </c>
      <c r="AB1637" s="6">
        <f>IF(A1638=0, 0, AH1638-tbl_pbp[[#This Row],[Saints Win %]])</f>
        <v>5.0000000000000044E-3</v>
      </c>
      <c r="AE1637">
        <f>ABS(tbl_pbp[[#This Row],[play.homeScore]]-tbl_pbp[[#This Row],[play.awayScore]])</f>
        <v>13</v>
      </c>
      <c r="AF1637">
        <f>IF(tbl_pbp[[#This Row],[Play Saints Win % Increase]]&gt;=$AF$4,1,0)</f>
        <v>0</v>
      </c>
      <c r="AG1637" t="str">
        <f>VLOOKUP(tbl_pbp[[#This Row],[gameId]], games!$B$2:$T$40, 9, FALSE)</f>
        <v>new-orleans-saints</v>
      </c>
      <c r="AH1637" s="5">
        <f>IF(tbl_pbp[[#This Row],[AwayTeam]] &lt;&gt; "new-orleans-saints", tbl_pbp[[#This Row],[homeWinPercentage]], 1-tbl_pbp[[#This Row],[homeWinPercentage]])</f>
        <v>0.878</v>
      </c>
      <c r="AI1637" s="13">
        <f>tbl_pbp[[#This Row],[Kamara]]*tbl_pbp[[#This Row],[Impactful Play]]</f>
        <v>0</v>
      </c>
      <c r="AJ1637" s="13">
        <f>tbl_pbp[[#This Row],[Thomas]]*tbl_pbp[[#This Row],[Impactful Play]]</f>
        <v>0</v>
      </c>
      <c r="AK1637" s="13" t="str">
        <f>VLOOKUP(tbl_pbp[[#This Row],[Play Saints Win % Increase]], tbl_impact[],3,TRUE)</f>
        <v>Scented (0 to +5%)</v>
      </c>
    </row>
    <row r="1638" spans="1:37">
      <c r="A1638" s="1">
        <v>86</v>
      </c>
      <c r="B1638" s="5">
        <v>0.11700000000000001</v>
      </c>
      <c r="C1638" t="s">
        <v>12685</v>
      </c>
      <c r="D1638">
        <v>0</v>
      </c>
      <c r="E1638">
        <v>0</v>
      </c>
      <c r="F1638">
        <v>3</v>
      </c>
      <c r="G1638">
        <v>7</v>
      </c>
      <c r="H1638">
        <v>20</v>
      </c>
      <c r="I1638">
        <v>10</v>
      </c>
      <c r="J1638">
        <v>25</v>
      </c>
      <c r="K1638" t="s">
        <v>369</v>
      </c>
      <c r="L1638">
        <v>1</v>
      </c>
      <c r="M1638">
        <v>66</v>
      </c>
      <c r="N1638" t="s">
        <v>12686</v>
      </c>
      <c r="O1638" t="s">
        <v>24</v>
      </c>
      <c r="P1638" t="s">
        <v>22</v>
      </c>
      <c r="Q1638" t="s">
        <v>37</v>
      </c>
      <c r="S1638" t="s">
        <v>33</v>
      </c>
      <c r="T1638" t="s">
        <v>370</v>
      </c>
      <c r="U1638" t="s">
        <v>371</v>
      </c>
      <c r="V1638" t="s">
        <v>12488</v>
      </c>
      <c r="X1638" t="str">
        <f>VLOOKUP(pbp!V4388, games!$B$2:$R$40, 3, FALSE)</f>
        <v>2020-11-22T18:00Z</v>
      </c>
      <c r="Y1638">
        <f>VLOOKUP(1*V1638,NFLGames!$H$11:$H$555,1,FALSE)</f>
        <v>401128084</v>
      </c>
      <c r="Z1638">
        <f>VLOOKUP($Y1638, NFLGames!$H$11:$K$555,2,FALSE)</f>
        <v>2019</v>
      </c>
      <c r="AA1638">
        <f>VLOOKUP($Y1638, NFLGames!$H$11:$K$555,3,FALSE)</f>
        <v>11</v>
      </c>
      <c r="AB1638" s="6">
        <f>IF(A1639=0, 0, AH1639-tbl_pbp[[#This Row],[Saints Win %]])</f>
        <v>5.0000000000000044E-3</v>
      </c>
      <c r="AE1638">
        <f>ABS(tbl_pbp[[#This Row],[play.homeScore]]-tbl_pbp[[#This Row],[play.awayScore]])</f>
        <v>13</v>
      </c>
      <c r="AF1638">
        <f>IF(tbl_pbp[[#This Row],[Play Saints Win % Increase]]&gt;=$AF$4,1,0)</f>
        <v>0</v>
      </c>
      <c r="AG1638" t="str">
        <f>VLOOKUP(tbl_pbp[[#This Row],[gameId]], games!$B$2:$T$40, 9, FALSE)</f>
        <v>new-orleans-saints</v>
      </c>
      <c r="AH1638" s="5">
        <f>IF(tbl_pbp[[#This Row],[AwayTeam]] &lt;&gt; "new-orleans-saints", tbl_pbp[[#This Row],[homeWinPercentage]], 1-tbl_pbp[[#This Row],[homeWinPercentage]])</f>
        <v>0.88300000000000001</v>
      </c>
      <c r="AI1638" s="13">
        <f>tbl_pbp[[#This Row],[Kamara]]*tbl_pbp[[#This Row],[Impactful Play]]</f>
        <v>0</v>
      </c>
      <c r="AJ1638" s="13">
        <f>tbl_pbp[[#This Row],[Thomas]]*tbl_pbp[[#This Row],[Impactful Play]]</f>
        <v>0</v>
      </c>
      <c r="AK1638" s="13" t="str">
        <f>VLOOKUP(tbl_pbp[[#This Row],[Play Saints Win % Increase]], tbl_impact[],3,TRUE)</f>
        <v>Scented (0 to +5%)</v>
      </c>
    </row>
    <row r="1639" spans="1:37">
      <c r="A1639" s="1">
        <v>87</v>
      </c>
      <c r="B1639" s="5">
        <v>0.112</v>
      </c>
      <c r="C1639" t="s">
        <v>12687</v>
      </c>
      <c r="D1639">
        <v>0</v>
      </c>
      <c r="E1639">
        <v>0</v>
      </c>
      <c r="F1639">
        <v>3</v>
      </c>
      <c r="G1639">
        <v>7</v>
      </c>
      <c r="H1639">
        <v>20</v>
      </c>
      <c r="I1639">
        <v>10</v>
      </c>
      <c r="J1639">
        <v>25</v>
      </c>
      <c r="K1639" t="s">
        <v>369</v>
      </c>
      <c r="L1639">
        <v>2</v>
      </c>
      <c r="M1639">
        <v>75</v>
      </c>
      <c r="N1639" t="s">
        <v>12688</v>
      </c>
      <c r="O1639" t="s">
        <v>249</v>
      </c>
      <c r="P1639" t="s">
        <v>30</v>
      </c>
      <c r="Q1639" t="s">
        <v>31</v>
      </c>
      <c r="R1639" t="s">
        <v>32</v>
      </c>
      <c r="S1639" t="s">
        <v>120</v>
      </c>
      <c r="T1639" t="s">
        <v>370</v>
      </c>
      <c r="U1639" t="s">
        <v>419</v>
      </c>
      <c r="V1639" t="s">
        <v>12488</v>
      </c>
      <c r="X1639" t="str">
        <f>VLOOKUP(pbp!V4389, games!$B$2:$R$40, 3, FALSE)</f>
        <v>2020-11-22T18:00Z</v>
      </c>
      <c r="Y1639">
        <f>VLOOKUP(1*V1639,NFLGames!$H$11:$H$555,1,FALSE)</f>
        <v>401128084</v>
      </c>
      <c r="Z1639">
        <f>VLOOKUP($Y1639, NFLGames!$H$11:$K$555,2,FALSE)</f>
        <v>2019</v>
      </c>
      <c r="AA1639">
        <f>VLOOKUP($Y1639, NFLGames!$H$11:$K$555,3,FALSE)</f>
        <v>11</v>
      </c>
      <c r="AB1639" s="6">
        <f>IF(A1640=0, 0, AH1640-tbl_pbp[[#This Row],[Saints Win %]])</f>
        <v>3.0000000000000027E-2</v>
      </c>
      <c r="AE1639">
        <f>ABS(tbl_pbp[[#This Row],[play.homeScore]]-tbl_pbp[[#This Row],[play.awayScore]])</f>
        <v>13</v>
      </c>
      <c r="AF1639">
        <f>IF(tbl_pbp[[#This Row],[Play Saints Win % Increase]]&gt;=$AF$4,1,0)</f>
        <v>0</v>
      </c>
      <c r="AG1639" t="str">
        <f>VLOOKUP(tbl_pbp[[#This Row],[gameId]], games!$B$2:$T$40, 9, FALSE)</f>
        <v>new-orleans-saints</v>
      </c>
      <c r="AH1639" s="5">
        <f>IF(tbl_pbp[[#This Row],[AwayTeam]] &lt;&gt; "new-orleans-saints", tbl_pbp[[#This Row],[homeWinPercentage]], 1-tbl_pbp[[#This Row],[homeWinPercentage]])</f>
        <v>0.88800000000000001</v>
      </c>
      <c r="AI1639" s="13">
        <f>tbl_pbp[[#This Row],[Kamara]]*tbl_pbp[[#This Row],[Impactful Play]]</f>
        <v>0</v>
      </c>
      <c r="AJ1639" s="13">
        <f>tbl_pbp[[#This Row],[Thomas]]*tbl_pbp[[#This Row],[Impactful Play]]</f>
        <v>0</v>
      </c>
      <c r="AK1639" s="13" t="str">
        <f>VLOOKUP(tbl_pbp[[#This Row],[Play Saints Win % Increase]], tbl_impact[],3,TRUE)</f>
        <v>Scented (0 to +5%)</v>
      </c>
    </row>
    <row r="1640" spans="1:37">
      <c r="A1640" s="1">
        <v>88</v>
      </c>
      <c r="B1640" s="5">
        <v>8.2000000000000003E-2</v>
      </c>
      <c r="C1640" t="s">
        <v>12689</v>
      </c>
      <c r="D1640">
        <v>0</v>
      </c>
      <c r="E1640">
        <v>0</v>
      </c>
      <c r="F1640">
        <v>3</v>
      </c>
      <c r="G1640">
        <v>7</v>
      </c>
      <c r="H1640">
        <v>20</v>
      </c>
      <c r="I1640">
        <v>1</v>
      </c>
      <c r="J1640">
        <v>34</v>
      </c>
      <c r="K1640" t="s">
        <v>369</v>
      </c>
      <c r="L1640">
        <v>3</v>
      </c>
      <c r="M1640">
        <v>66</v>
      </c>
      <c r="N1640" t="s">
        <v>12690</v>
      </c>
      <c r="O1640" t="s">
        <v>307</v>
      </c>
      <c r="P1640" t="s">
        <v>45</v>
      </c>
      <c r="Q1640" t="s">
        <v>46</v>
      </c>
      <c r="R1640" t="s">
        <v>47</v>
      </c>
      <c r="S1640" t="s">
        <v>54</v>
      </c>
      <c r="T1640" t="s">
        <v>421</v>
      </c>
      <c r="U1640" t="s">
        <v>422</v>
      </c>
      <c r="V1640" t="s">
        <v>12488</v>
      </c>
      <c r="X1640" t="str">
        <f>VLOOKUP(pbp!V4390, games!$B$2:$R$40, 3, FALSE)</f>
        <v>2020-11-22T18:00Z</v>
      </c>
      <c r="Y1640">
        <f>VLOOKUP(1*V1640,NFLGames!$H$11:$H$555,1,FALSE)</f>
        <v>401128084</v>
      </c>
      <c r="Z1640">
        <f>VLOOKUP($Y1640, NFLGames!$H$11:$K$555,2,FALSE)</f>
        <v>2019</v>
      </c>
      <c r="AA1640">
        <f>VLOOKUP($Y1640, NFLGames!$H$11:$K$555,3,FALSE)</f>
        <v>11</v>
      </c>
      <c r="AB1640" s="6">
        <f>IF(A1641=0, 0, AH1641-tbl_pbp[[#This Row],[Saints Win %]])</f>
        <v>-2.1000000000000019E-2</v>
      </c>
      <c r="AE1640">
        <f>ABS(tbl_pbp[[#This Row],[play.homeScore]]-tbl_pbp[[#This Row],[play.awayScore]])</f>
        <v>13</v>
      </c>
      <c r="AF1640">
        <f>IF(tbl_pbp[[#This Row],[Play Saints Win % Increase]]&gt;=$AF$4,1,0)</f>
        <v>0</v>
      </c>
      <c r="AG1640" t="str">
        <f>VLOOKUP(tbl_pbp[[#This Row],[gameId]], games!$B$2:$T$40, 9, FALSE)</f>
        <v>new-orleans-saints</v>
      </c>
      <c r="AH1640" s="5">
        <f>IF(tbl_pbp[[#This Row],[AwayTeam]] &lt;&gt; "new-orleans-saints", tbl_pbp[[#This Row],[homeWinPercentage]], 1-tbl_pbp[[#This Row],[homeWinPercentage]])</f>
        <v>0.91800000000000004</v>
      </c>
      <c r="AI1640" s="13">
        <f>tbl_pbp[[#This Row],[Kamara]]*tbl_pbp[[#This Row],[Impactful Play]]</f>
        <v>0</v>
      </c>
      <c r="AJ1640" s="13">
        <f>tbl_pbp[[#This Row],[Thomas]]*tbl_pbp[[#This Row],[Impactful Play]]</f>
        <v>0</v>
      </c>
      <c r="AK1640" s="13" t="str">
        <f>VLOOKUP(tbl_pbp[[#This Row],[Play Saints Win % Increase]], tbl_impact[],3,TRUE)</f>
        <v>Bad (0 to -5%)</v>
      </c>
    </row>
    <row r="1641" spans="1:37">
      <c r="A1641" s="1">
        <v>89</v>
      </c>
      <c r="B1641" s="5">
        <v>0.10299999999999999</v>
      </c>
      <c r="C1641" t="s">
        <v>12691</v>
      </c>
      <c r="D1641">
        <v>0</v>
      </c>
      <c r="E1641">
        <v>0</v>
      </c>
      <c r="F1641">
        <v>3</v>
      </c>
      <c r="G1641">
        <v>7</v>
      </c>
      <c r="H1641">
        <v>20</v>
      </c>
      <c r="I1641">
        <v>10</v>
      </c>
      <c r="J1641">
        <v>37</v>
      </c>
      <c r="K1641" t="s">
        <v>369</v>
      </c>
      <c r="L1641">
        <v>1</v>
      </c>
      <c r="M1641">
        <v>63</v>
      </c>
      <c r="N1641" t="s">
        <v>12692</v>
      </c>
      <c r="O1641" t="s">
        <v>712</v>
      </c>
      <c r="P1641" t="s">
        <v>22</v>
      </c>
      <c r="Q1641" t="s">
        <v>37</v>
      </c>
      <c r="S1641" t="s">
        <v>33</v>
      </c>
      <c r="T1641" t="s">
        <v>491</v>
      </c>
      <c r="U1641" t="s">
        <v>877</v>
      </c>
      <c r="V1641" t="s">
        <v>12488</v>
      </c>
      <c r="X1641" t="str">
        <f>VLOOKUP(pbp!V4391, games!$B$2:$R$40, 3, FALSE)</f>
        <v>2020-11-22T18:00Z</v>
      </c>
      <c r="Y1641">
        <f>VLOOKUP(1*V1641,NFLGames!$H$11:$H$555,1,FALSE)</f>
        <v>401128084</v>
      </c>
      <c r="Z1641">
        <f>VLOOKUP($Y1641, NFLGames!$H$11:$K$555,2,FALSE)</f>
        <v>2019</v>
      </c>
      <c r="AA1641">
        <f>VLOOKUP($Y1641, NFLGames!$H$11:$K$555,3,FALSE)</f>
        <v>11</v>
      </c>
      <c r="AB1641" s="6">
        <f>IF(A1642=0, 0, AH1642-tbl_pbp[[#This Row],[Saints Win %]])</f>
        <v>-1.0000000000000009E-3</v>
      </c>
      <c r="AE1641">
        <f>ABS(tbl_pbp[[#This Row],[play.homeScore]]-tbl_pbp[[#This Row],[play.awayScore]])</f>
        <v>13</v>
      </c>
      <c r="AF1641">
        <f>IF(tbl_pbp[[#This Row],[Play Saints Win % Increase]]&gt;=$AF$4,1,0)</f>
        <v>0</v>
      </c>
      <c r="AG1641" t="str">
        <f>VLOOKUP(tbl_pbp[[#This Row],[gameId]], games!$B$2:$T$40, 9, FALSE)</f>
        <v>new-orleans-saints</v>
      </c>
      <c r="AH1641" s="5">
        <f>IF(tbl_pbp[[#This Row],[AwayTeam]] &lt;&gt; "new-orleans-saints", tbl_pbp[[#This Row],[homeWinPercentage]], 1-tbl_pbp[[#This Row],[homeWinPercentage]])</f>
        <v>0.89700000000000002</v>
      </c>
      <c r="AI1641" s="13">
        <f>tbl_pbp[[#This Row],[Kamara]]*tbl_pbp[[#This Row],[Impactful Play]]</f>
        <v>0</v>
      </c>
      <c r="AJ1641" s="13">
        <f>tbl_pbp[[#This Row],[Thomas]]*tbl_pbp[[#This Row],[Impactful Play]]</f>
        <v>0</v>
      </c>
      <c r="AK1641" s="13" t="str">
        <f>VLOOKUP(tbl_pbp[[#This Row],[Play Saints Win % Increase]], tbl_impact[],3,TRUE)</f>
        <v>Bad (0 to -5%)</v>
      </c>
    </row>
    <row r="1642" spans="1:37">
      <c r="A1642" s="1">
        <v>90</v>
      </c>
      <c r="B1642" s="5">
        <v>0.104</v>
      </c>
      <c r="C1642" t="s">
        <v>12693</v>
      </c>
      <c r="D1642">
        <v>0</v>
      </c>
      <c r="E1642">
        <v>0</v>
      </c>
      <c r="F1642">
        <v>3</v>
      </c>
      <c r="G1642">
        <v>7</v>
      </c>
      <c r="H1642">
        <v>20</v>
      </c>
      <c r="I1642">
        <v>10</v>
      </c>
      <c r="J1642">
        <v>37</v>
      </c>
      <c r="K1642" t="s">
        <v>369</v>
      </c>
      <c r="L1642">
        <v>2</v>
      </c>
      <c r="M1642">
        <v>63</v>
      </c>
      <c r="N1642" t="s">
        <v>12694</v>
      </c>
      <c r="O1642" t="s">
        <v>1192</v>
      </c>
      <c r="P1642" t="s">
        <v>30</v>
      </c>
      <c r="Q1642" t="s">
        <v>31</v>
      </c>
      <c r="R1642" t="s">
        <v>32</v>
      </c>
      <c r="S1642" t="s">
        <v>120</v>
      </c>
      <c r="T1642" t="s">
        <v>491</v>
      </c>
      <c r="U1642" t="s">
        <v>880</v>
      </c>
      <c r="V1642" t="s">
        <v>12488</v>
      </c>
      <c r="X1642" t="str">
        <f>VLOOKUP(pbp!V4392, games!$B$2:$R$40, 3, FALSE)</f>
        <v>2020-11-22T18:00Z</v>
      </c>
      <c r="Y1642">
        <f>VLOOKUP(1*V1642,NFLGames!$H$11:$H$555,1,FALSE)</f>
        <v>401128084</v>
      </c>
      <c r="Z1642">
        <f>VLOOKUP($Y1642, NFLGames!$H$11:$K$555,2,FALSE)</f>
        <v>2019</v>
      </c>
      <c r="AA1642">
        <f>VLOOKUP($Y1642, NFLGames!$H$11:$K$555,3,FALSE)</f>
        <v>11</v>
      </c>
      <c r="AB1642" s="6">
        <f>IF(A1643=0, 0, AH1643-tbl_pbp[[#This Row],[Saints Win %]])</f>
        <v>-2.9000000000000026E-2</v>
      </c>
      <c r="AE1642">
        <f>ABS(tbl_pbp[[#This Row],[play.homeScore]]-tbl_pbp[[#This Row],[play.awayScore]])</f>
        <v>13</v>
      </c>
      <c r="AF1642">
        <f>IF(tbl_pbp[[#This Row],[Play Saints Win % Increase]]&gt;=$AF$4,1,0)</f>
        <v>0</v>
      </c>
      <c r="AG1642" t="str">
        <f>VLOOKUP(tbl_pbp[[#This Row],[gameId]], games!$B$2:$T$40, 9, FALSE)</f>
        <v>new-orleans-saints</v>
      </c>
      <c r="AH1642" s="5">
        <f>IF(tbl_pbp[[#This Row],[AwayTeam]] &lt;&gt; "new-orleans-saints", tbl_pbp[[#This Row],[homeWinPercentage]], 1-tbl_pbp[[#This Row],[homeWinPercentage]])</f>
        <v>0.89600000000000002</v>
      </c>
      <c r="AI1642" s="13">
        <f>tbl_pbp[[#This Row],[Kamara]]*tbl_pbp[[#This Row],[Impactful Play]]</f>
        <v>0</v>
      </c>
      <c r="AJ1642" s="13">
        <f>tbl_pbp[[#This Row],[Thomas]]*tbl_pbp[[#This Row],[Impactful Play]]</f>
        <v>0</v>
      </c>
      <c r="AK1642" s="13" t="str">
        <f>VLOOKUP(tbl_pbp[[#This Row],[Play Saints Win % Increase]], tbl_impact[],3,TRUE)</f>
        <v>Bad (0 to -5%)</v>
      </c>
    </row>
    <row r="1643" spans="1:37">
      <c r="A1643" s="1">
        <v>91</v>
      </c>
      <c r="B1643" s="5">
        <v>0.13300000000000001</v>
      </c>
      <c r="C1643" t="s">
        <v>12695</v>
      </c>
      <c r="D1643">
        <v>0</v>
      </c>
      <c r="E1643">
        <v>0</v>
      </c>
      <c r="F1643">
        <v>3</v>
      </c>
      <c r="G1643">
        <v>7</v>
      </c>
      <c r="H1643">
        <v>20</v>
      </c>
      <c r="I1643">
        <v>6</v>
      </c>
      <c r="J1643">
        <v>41</v>
      </c>
      <c r="K1643" t="s">
        <v>369</v>
      </c>
      <c r="L1643">
        <v>3</v>
      </c>
      <c r="M1643">
        <v>59</v>
      </c>
      <c r="N1643" t="s">
        <v>12696</v>
      </c>
      <c r="O1643" t="s">
        <v>6637</v>
      </c>
      <c r="P1643" t="s">
        <v>30</v>
      </c>
      <c r="Q1643" t="s">
        <v>31</v>
      </c>
      <c r="R1643" t="s">
        <v>32</v>
      </c>
      <c r="S1643" t="s">
        <v>302</v>
      </c>
      <c r="T1643" t="s">
        <v>429</v>
      </c>
      <c r="U1643" t="s">
        <v>10659</v>
      </c>
      <c r="V1643" t="s">
        <v>12488</v>
      </c>
      <c r="X1643" t="str">
        <f>VLOOKUP(pbp!V4393, games!$B$2:$R$40, 3, FALSE)</f>
        <v>2020-11-22T18:00Z</v>
      </c>
      <c r="Y1643">
        <f>VLOOKUP(1*V1643,NFLGames!$H$11:$H$555,1,FALSE)</f>
        <v>401128084</v>
      </c>
      <c r="Z1643">
        <f>VLOOKUP($Y1643, NFLGames!$H$11:$K$555,2,FALSE)</f>
        <v>2019</v>
      </c>
      <c r="AA1643">
        <f>VLOOKUP($Y1643, NFLGames!$H$11:$K$555,3,FALSE)</f>
        <v>11</v>
      </c>
      <c r="AB1643" s="6">
        <f>IF(A1644=0, 0, AH1644-tbl_pbp[[#This Row],[Saints Win %]])</f>
        <v>-6.0000000000000053E-3</v>
      </c>
      <c r="AE1643">
        <f>ABS(tbl_pbp[[#This Row],[play.homeScore]]-tbl_pbp[[#This Row],[play.awayScore]])</f>
        <v>13</v>
      </c>
      <c r="AF1643">
        <f>IF(tbl_pbp[[#This Row],[Play Saints Win % Increase]]&gt;=$AF$4,1,0)</f>
        <v>0</v>
      </c>
      <c r="AG1643" t="str">
        <f>VLOOKUP(tbl_pbp[[#This Row],[gameId]], games!$B$2:$T$40, 9, FALSE)</f>
        <v>new-orleans-saints</v>
      </c>
      <c r="AH1643" s="5">
        <f>IF(tbl_pbp[[#This Row],[AwayTeam]] &lt;&gt; "new-orleans-saints", tbl_pbp[[#This Row],[homeWinPercentage]], 1-tbl_pbp[[#This Row],[homeWinPercentage]])</f>
        <v>0.86699999999999999</v>
      </c>
      <c r="AI1643" s="13">
        <f>tbl_pbp[[#This Row],[Kamara]]*tbl_pbp[[#This Row],[Impactful Play]]</f>
        <v>0</v>
      </c>
      <c r="AJ1643" s="13">
        <f>tbl_pbp[[#This Row],[Thomas]]*tbl_pbp[[#This Row],[Impactful Play]]</f>
        <v>0</v>
      </c>
      <c r="AK1643" s="13" t="str">
        <f>VLOOKUP(tbl_pbp[[#This Row],[Play Saints Win % Increase]], tbl_impact[],3,TRUE)</f>
        <v>Bad (0 to -5%)</v>
      </c>
    </row>
    <row r="1644" spans="1:37">
      <c r="A1644" s="1">
        <v>92</v>
      </c>
      <c r="B1644" s="5">
        <v>0.13900000000000001</v>
      </c>
      <c r="C1644" t="s">
        <v>12697</v>
      </c>
      <c r="D1644">
        <v>0</v>
      </c>
      <c r="E1644">
        <v>0</v>
      </c>
      <c r="F1644">
        <v>3</v>
      </c>
      <c r="G1644">
        <v>7</v>
      </c>
      <c r="H1644">
        <v>20</v>
      </c>
      <c r="I1644">
        <v>10</v>
      </c>
      <c r="J1644">
        <v>53</v>
      </c>
      <c r="K1644" t="s">
        <v>369</v>
      </c>
      <c r="L1644">
        <v>1</v>
      </c>
      <c r="M1644">
        <v>47</v>
      </c>
      <c r="N1644" t="s">
        <v>12698</v>
      </c>
      <c r="O1644" t="s">
        <v>447</v>
      </c>
      <c r="P1644" t="s">
        <v>94</v>
      </c>
      <c r="Q1644" t="s">
        <v>95</v>
      </c>
      <c r="R1644" t="s">
        <v>96</v>
      </c>
      <c r="S1644" t="s">
        <v>33</v>
      </c>
      <c r="T1644" t="s">
        <v>2150</v>
      </c>
      <c r="U1644" t="s">
        <v>2151</v>
      </c>
      <c r="V1644" t="s">
        <v>12488</v>
      </c>
      <c r="X1644" t="str">
        <f>VLOOKUP(pbp!V4394, games!$B$2:$R$40, 3, FALSE)</f>
        <v>2020-11-22T18:00Z</v>
      </c>
      <c r="Y1644">
        <f>VLOOKUP(1*V1644,NFLGames!$H$11:$H$555,1,FALSE)</f>
        <v>401128084</v>
      </c>
      <c r="Z1644">
        <f>VLOOKUP($Y1644, NFLGames!$H$11:$K$555,2,FALSE)</f>
        <v>2019</v>
      </c>
      <c r="AA1644">
        <f>VLOOKUP($Y1644, NFLGames!$H$11:$K$555,3,FALSE)</f>
        <v>11</v>
      </c>
      <c r="AB1644" s="6">
        <f>IF(A1645=0, 0, AH1645-tbl_pbp[[#This Row],[Saints Win %]])</f>
        <v>2.0000000000000018E-2</v>
      </c>
      <c r="AE1644">
        <f>ABS(tbl_pbp[[#This Row],[play.homeScore]]-tbl_pbp[[#This Row],[play.awayScore]])</f>
        <v>13</v>
      </c>
      <c r="AF1644">
        <f>IF(tbl_pbp[[#This Row],[Play Saints Win % Increase]]&gt;=$AF$4,1,0)</f>
        <v>0</v>
      </c>
      <c r="AG1644" t="str">
        <f>VLOOKUP(tbl_pbp[[#This Row],[gameId]], games!$B$2:$T$40, 9, FALSE)</f>
        <v>new-orleans-saints</v>
      </c>
      <c r="AH1644" s="5">
        <f>IF(tbl_pbp[[#This Row],[AwayTeam]] &lt;&gt; "new-orleans-saints", tbl_pbp[[#This Row],[homeWinPercentage]], 1-tbl_pbp[[#This Row],[homeWinPercentage]])</f>
        <v>0.86099999999999999</v>
      </c>
      <c r="AI1644" s="13">
        <f>tbl_pbp[[#This Row],[Kamara]]*tbl_pbp[[#This Row],[Impactful Play]]</f>
        <v>0</v>
      </c>
      <c r="AJ1644" s="13">
        <f>tbl_pbp[[#This Row],[Thomas]]*tbl_pbp[[#This Row],[Impactful Play]]</f>
        <v>0</v>
      </c>
      <c r="AK1644" s="13" t="str">
        <f>VLOOKUP(tbl_pbp[[#This Row],[Play Saints Win % Increase]], tbl_impact[],3,TRUE)</f>
        <v>Scented (0 to +5%)</v>
      </c>
    </row>
    <row r="1645" spans="1:37">
      <c r="A1645" s="1">
        <v>93</v>
      </c>
      <c r="B1645" s="5">
        <v>0.11899999999999999</v>
      </c>
      <c r="C1645" t="s">
        <v>12699</v>
      </c>
      <c r="D1645">
        <v>0</v>
      </c>
      <c r="E1645">
        <v>0</v>
      </c>
      <c r="F1645">
        <v>3</v>
      </c>
      <c r="G1645">
        <v>7</v>
      </c>
      <c r="H1645">
        <v>20</v>
      </c>
      <c r="I1645">
        <v>10</v>
      </c>
      <c r="J1645">
        <v>59</v>
      </c>
      <c r="K1645" t="s">
        <v>369</v>
      </c>
      <c r="L1645">
        <v>1</v>
      </c>
      <c r="M1645">
        <v>41</v>
      </c>
      <c r="N1645" t="s">
        <v>12700</v>
      </c>
      <c r="O1645" t="s">
        <v>316</v>
      </c>
      <c r="P1645" t="s">
        <v>22</v>
      </c>
      <c r="Q1645" t="s">
        <v>37</v>
      </c>
      <c r="S1645" t="s">
        <v>33</v>
      </c>
      <c r="T1645" t="s">
        <v>299</v>
      </c>
      <c r="U1645" t="s">
        <v>1913</v>
      </c>
      <c r="V1645" t="s">
        <v>12488</v>
      </c>
      <c r="X1645" t="str">
        <f>VLOOKUP(pbp!V4395, games!$B$2:$R$40, 3, FALSE)</f>
        <v>2020-11-22T18:00Z</v>
      </c>
      <c r="Y1645">
        <f>VLOOKUP(1*V1645,NFLGames!$H$11:$H$555,1,FALSE)</f>
        <v>401128084</v>
      </c>
      <c r="Z1645">
        <f>VLOOKUP($Y1645, NFLGames!$H$11:$K$555,2,FALSE)</f>
        <v>2019</v>
      </c>
      <c r="AA1645">
        <f>VLOOKUP($Y1645, NFLGames!$H$11:$K$555,3,FALSE)</f>
        <v>11</v>
      </c>
      <c r="AB1645" s="6">
        <f>IF(A1646=0, 0, AH1646-tbl_pbp[[#This Row],[Saints Win %]])</f>
        <v>-3.7000000000000033E-2</v>
      </c>
      <c r="AE1645">
        <f>ABS(tbl_pbp[[#This Row],[play.homeScore]]-tbl_pbp[[#This Row],[play.awayScore]])</f>
        <v>13</v>
      </c>
      <c r="AF1645">
        <f>IF(tbl_pbp[[#This Row],[Play Saints Win % Increase]]&gt;=$AF$4,1,0)</f>
        <v>0</v>
      </c>
      <c r="AG1645" t="str">
        <f>VLOOKUP(tbl_pbp[[#This Row],[gameId]], games!$B$2:$T$40, 9, FALSE)</f>
        <v>new-orleans-saints</v>
      </c>
      <c r="AH1645" s="5">
        <f>IF(tbl_pbp[[#This Row],[AwayTeam]] &lt;&gt; "new-orleans-saints", tbl_pbp[[#This Row],[homeWinPercentage]], 1-tbl_pbp[[#This Row],[homeWinPercentage]])</f>
        <v>0.88100000000000001</v>
      </c>
      <c r="AI1645" s="13">
        <f>tbl_pbp[[#This Row],[Kamara]]*tbl_pbp[[#This Row],[Impactful Play]]</f>
        <v>0</v>
      </c>
      <c r="AJ1645" s="13">
        <f>tbl_pbp[[#This Row],[Thomas]]*tbl_pbp[[#This Row],[Impactful Play]]</f>
        <v>0</v>
      </c>
      <c r="AK1645" s="13" t="str">
        <f>VLOOKUP(tbl_pbp[[#This Row],[Play Saints Win % Increase]], tbl_impact[],3,TRUE)</f>
        <v>Bad (0 to -5%)</v>
      </c>
    </row>
    <row r="1646" spans="1:37">
      <c r="A1646" s="1">
        <v>94</v>
      </c>
      <c r="B1646" s="5">
        <v>0.156</v>
      </c>
      <c r="C1646" t="s">
        <v>12701</v>
      </c>
      <c r="D1646">
        <v>0</v>
      </c>
      <c r="E1646">
        <v>0</v>
      </c>
      <c r="F1646">
        <v>3</v>
      </c>
      <c r="G1646">
        <v>7</v>
      </c>
      <c r="H1646">
        <v>20</v>
      </c>
      <c r="I1646">
        <v>10</v>
      </c>
      <c r="J1646">
        <v>59</v>
      </c>
      <c r="K1646" t="s">
        <v>369</v>
      </c>
      <c r="L1646">
        <v>2</v>
      </c>
      <c r="M1646">
        <v>41</v>
      </c>
      <c r="N1646" t="s">
        <v>12702</v>
      </c>
      <c r="O1646" t="s">
        <v>6997</v>
      </c>
      <c r="P1646" t="s">
        <v>30</v>
      </c>
      <c r="Q1646" t="s">
        <v>31</v>
      </c>
      <c r="R1646" t="s">
        <v>32</v>
      </c>
      <c r="S1646" t="s">
        <v>120</v>
      </c>
      <c r="T1646" t="s">
        <v>299</v>
      </c>
      <c r="U1646" t="s">
        <v>7205</v>
      </c>
      <c r="V1646" t="s">
        <v>12488</v>
      </c>
      <c r="X1646" t="str">
        <f>VLOOKUP(pbp!V4396, games!$B$2:$R$40, 3, FALSE)</f>
        <v>2020-11-22T18:00Z</v>
      </c>
      <c r="Y1646">
        <f>VLOOKUP(1*V1646,NFLGames!$H$11:$H$555,1,FALSE)</f>
        <v>401128084</v>
      </c>
      <c r="Z1646">
        <f>VLOOKUP($Y1646, NFLGames!$H$11:$K$555,2,FALSE)</f>
        <v>2019</v>
      </c>
      <c r="AA1646">
        <f>VLOOKUP($Y1646, NFLGames!$H$11:$K$555,3,FALSE)</f>
        <v>11</v>
      </c>
      <c r="AB1646" s="6">
        <f>IF(A1647=0, 0, AH1647-tbl_pbp[[#This Row],[Saints Win %]])</f>
        <v>3.6000000000000032E-2</v>
      </c>
      <c r="AE1646">
        <f>ABS(tbl_pbp[[#This Row],[play.homeScore]]-tbl_pbp[[#This Row],[play.awayScore]])</f>
        <v>13</v>
      </c>
      <c r="AF1646">
        <f>IF(tbl_pbp[[#This Row],[Play Saints Win % Increase]]&gt;=$AF$4,1,0)</f>
        <v>0</v>
      </c>
      <c r="AG1646" t="str">
        <f>VLOOKUP(tbl_pbp[[#This Row],[gameId]], games!$B$2:$T$40, 9, FALSE)</f>
        <v>new-orleans-saints</v>
      </c>
      <c r="AH1646" s="5">
        <f>IF(tbl_pbp[[#This Row],[AwayTeam]] &lt;&gt; "new-orleans-saints", tbl_pbp[[#This Row],[homeWinPercentage]], 1-tbl_pbp[[#This Row],[homeWinPercentage]])</f>
        <v>0.84399999999999997</v>
      </c>
      <c r="AI1646" s="13">
        <f>tbl_pbp[[#This Row],[Kamara]]*tbl_pbp[[#This Row],[Impactful Play]]</f>
        <v>0</v>
      </c>
      <c r="AJ1646" s="13">
        <f>tbl_pbp[[#This Row],[Thomas]]*tbl_pbp[[#This Row],[Impactful Play]]</f>
        <v>0</v>
      </c>
      <c r="AK1646" s="13" t="str">
        <f>VLOOKUP(tbl_pbp[[#This Row],[Play Saints Win % Increase]], tbl_impact[],3,TRUE)</f>
        <v>Scented (0 to +5%)</v>
      </c>
    </row>
    <row r="1647" spans="1:37">
      <c r="A1647" s="1">
        <v>95</v>
      </c>
      <c r="B1647" s="5">
        <v>0.12</v>
      </c>
      <c r="C1647" t="s">
        <v>12703</v>
      </c>
      <c r="D1647">
        <v>0</v>
      </c>
      <c r="E1647">
        <v>0</v>
      </c>
      <c r="F1647">
        <v>3</v>
      </c>
      <c r="G1647">
        <v>7</v>
      </c>
      <c r="H1647">
        <v>20</v>
      </c>
      <c r="I1647">
        <v>1</v>
      </c>
      <c r="J1647">
        <v>68</v>
      </c>
      <c r="K1647" t="s">
        <v>369</v>
      </c>
      <c r="L1647">
        <v>3</v>
      </c>
      <c r="M1647">
        <v>32</v>
      </c>
      <c r="N1647" t="s">
        <v>12704</v>
      </c>
      <c r="O1647" t="s">
        <v>262</v>
      </c>
      <c r="P1647" t="s">
        <v>94</v>
      </c>
      <c r="Q1647" t="s">
        <v>95</v>
      </c>
      <c r="R1647" t="s">
        <v>96</v>
      </c>
      <c r="S1647" t="s">
        <v>54</v>
      </c>
      <c r="T1647" t="s">
        <v>129</v>
      </c>
      <c r="U1647" t="s">
        <v>6542</v>
      </c>
      <c r="V1647" t="s">
        <v>12488</v>
      </c>
      <c r="X1647" t="str">
        <f>VLOOKUP(pbp!V4397, games!$B$2:$R$40, 3, FALSE)</f>
        <v>2020-11-22T18:00Z</v>
      </c>
      <c r="Y1647">
        <f>VLOOKUP(1*V1647,NFLGames!$H$11:$H$555,1,FALSE)</f>
        <v>401128084</v>
      </c>
      <c r="Z1647">
        <f>VLOOKUP($Y1647, NFLGames!$H$11:$K$555,2,FALSE)</f>
        <v>2019</v>
      </c>
      <c r="AA1647">
        <f>VLOOKUP($Y1647, NFLGames!$H$11:$K$555,3,FALSE)</f>
        <v>11</v>
      </c>
      <c r="AB1647" s="6">
        <f>IF(A1648=0, 0, AH1648-tbl_pbp[[#This Row],[Saints Win %]])</f>
        <v>2.9000000000000026E-2</v>
      </c>
      <c r="AE1647">
        <f>ABS(tbl_pbp[[#This Row],[play.homeScore]]-tbl_pbp[[#This Row],[play.awayScore]])</f>
        <v>13</v>
      </c>
      <c r="AF1647">
        <f>IF(tbl_pbp[[#This Row],[Play Saints Win % Increase]]&gt;=$AF$4,1,0)</f>
        <v>0</v>
      </c>
      <c r="AG1647" t="str">
        <f>VLOOKUP(tbl_pbp[[#This Row],[gameId]], games!$B$2:$T$40, 9, FALSE)</f>
        <v>new-orleans-saints</v>
      </c>
      <c r="AH1647" s="5">
        <f>IF(tbl_pbp[[#This Row],[AwayTeam]] &lt;&gt; "new-orleans-saints", tbl_pbp[[#This Row],[homeWinPercentage]], 1-tbl_pbp[[#This Row],[homeWinPercentage]])</f>
        <v>0.88</v>
      </c>
      <c r="AI1647" s="13">
        <f>tbl_pbp[[#This Row],[Kamara]]*tbl_pbp[[#This Row],[Impactful Play]]</f>
        <v>0</v>
      </c>
      <c r="AJ1647" s="13">
        <f>tbl_pbp[[#This Row],[Thomas]]*tbl_pbp[[#This Row],[Impactful Play]]</f>
        <v>0</v>
      </c>
      <c r="AK1647" s="13" t="str">
        <f>VLOOKUP(tbl_pbp[[#This Row],[Play Saints Win % Increase]], tbl_impact[],3,TRUE)</f>
        <v>Scented (0 to +5%)</v>
      </c>
    </row>
    <row r="1648" spans="1:37">
      <c r="A1648" s="1">
        <v>96</v>
      </c>
      <c r="B1648" s="5">
        <v>9.0999999999999998E-2</v>
      </c>
      <c r="C1648" t="s">
        <v>12705</v>
      </c>
      <c r="D1648">
        <v>0</v>
      </c>
      <c r="E1648">
        <v>0</v>
      </c>
      <c r="F1648">
        <v>3</v>
      </c>
      <c r="G1648">
        <v>7</v>
      </c>
      <c r="H1648">
        <v>20</v>
      </c>
      <c r="I1648">
        <v>6</v>
      </c>
      <c r="J1648">
        <v>63</v>
      </c>
      <c r="K1648" t="s">
        <v>369</v>
      </c>
      <c r="L1648">
        <v>3</v>
      </c>
      <c r="M1648">
        <v>37</v>
      </c>
      <c r="N1648" t="s">
        <v>12706</v>
      </c>
      <c r="O1648" t="s">
        <v>5360</v>
      </c>
      <c r="P1648" t="s">
        <v>22</v>
      </c>
      <c r="Q1648" t="s">
        <v>37</v>
      </c>
      <c r="S1648" t="s">
        <v>302</v>
      </c>
      <c r="T1648" t="s">
        <v>196</v>
      </c>
      <c r="U1648" t="s">
        <v>4105</v>
      </c>
      <c r="V1648" t="s">
        <v>12488</v>
      </c>
      <c r="X1648" t="str">
        <f>VLOOKUP(pbp!V4398, games!$B$2:$R$40, 3, FALSE)</f>
        <v>2020-11-22T18:00Z</v>
      </c>
      <c r="Y1648">
        <f>VLOOKUP(1*V1648,NFLGames!$H$11:$H$555,1,FALSE)</f>
        <v>401128084</v>
      </c>
      <c r="Z1648">
        <f>VLOOKUP($Y1648, NFLGames!$H$11:$K$555,2,FALSE)</f>
        <v>2019</v>
      </c>
      <c r="AA1648">
        <f>VLOOKUP($Y1648, NFLGames!$H$11:$K$555,3,FALSE)</f>
        <v>11</v>
      </c>
      <c r="AB1648" s="6">
        <f>IF(A1649=0, 0, AH1649-tbl_pbp[[#This Row],[Saints Win %]])</f>
        <v>-3.9000000000000035E-2</v>
      </c>
      <c r="AE1648">
        <f>ABS(tbl_pbp[[#This Row],[play.homeScore]]-tbl_pbp[[#This Row],[play.awayScore]])</f>
        <v>13</v>
      </c>
      <c r="AF1648">
        <f>IF(tbl_pbp[[#This Row],[Play Saints Win % Increase]]&gt;=$AF$4,1,0)</f>
        <v>0</v>
      </c>
      <c r="AG1648" t="str">
        <f>VLOOKUP(tbl_pbp[[#This Row],[gameId]], games!$B$2:$T$40, 9, FALSE)</f>
        <v>new-orleans-saints</v>
      </c>
      <c r="AH1648" s="5">
        <f>IF(tbl_pbp[[#This Row],[AwayTeam]] &lt;&gt; "new-orleans-saints", tbl_pbp[[#This Row],[homeWinPercentage]], 1-tbl_pbp[[#This Row],[homeWinPercentage]])</f>
        <v>0.90900000000000003</v>
      </c>
      <c r="AI1648" s="13">
        <f>tbl_pbp[[#This Row],[Kamara]]*tbl_pbp[[#This Row],[Impactful Play]]</f>
        <v>0</v>
      </c>
      <c r="AJ1648" s="13">
        <f>tbl_pbp[[#This Row],[Thomas]]*tbl_pbp[[#This Row],[Impactful Play]]</f>
        <v>0</v>
      </c>
      <c r="AK1648" s="13" t="str">
        <f>VLOOKUP(tbl_pbp[[#This Row],[Play Saints Win % Increase]], tbl_impact[],3,TRUE)</f>
        <v>Bad (0 to -5%)</v>
      </c>
    </row>
    <row r="1649" spans="1:37">
      <c r="A1649" s="1">
        <v>97</v>
      </c>
      <c r="B1649" s="5">
        <v>0.13</v>
      </c>
      <c r="C1649" t="s">
        <v>12707</v>
      </c>
      <c r="D1649">
        <v>0</v>
      </c>
      <c r="E1649">
        <v>0</v>
      </c>
      <c r="F1649">
        <v>3</v>
      </c>
      <c r="G1649">
        <v>10</v>
      </c>
      <c r="H1649">
        <v>20</v>
      </c>
      <c r="I1649">
        <v>6</v>
      </c>
      <c r="J1649">
        <v>63</v>
      </c>
      <c r="K1649" t="s">
        <v>369</v>
      </c>
      <c r="L1649">
        <v>4</v>
      </c>
      <c r="M1649">
        <v>37</v>
      </c>
      <c r="N1649" t="s">
        <v>12708</v>
      </c>
      <c r="O1649" t="s">
        <v>909</v>
      </c>
      <c r="P1649" t="s">
        <v>187</v>
      </c>
      <c r="Q1649" t="s">
        <v>188</v>
      </c>
      <c r="R1649" t="s">
        <v>189</v>
      </c>
      <c r="S1649" t="s">
        <v>2164</v>
      </c>
      <c r="T1649" t="s">
        <v>196</v>
      </c>
      <c r="U1649" t="s">
        <v>12709</v>
      </c>
      <c r="V1649" t="s">
        <v>12488</v>
      </c>
      <c r="X1649" t="str">
        <f>VLOOKUP(pbp!V4399, games!$B$2:$R$40, 3, FALSE)</f>
        <v>2020-11-22T18:00Z</v>
      </c>
      <c r="Y1649">
        <f>VLOOKUP(1*V1649,NFLGames!$H$11:$H$555,1,FALSE)</f>
        <v>401128084</v>
      </c>
      <c r="Z1649">
        <f>VLOOKUP($Y1649, NFLGames!$H$11:$K$555,2,FALSE)</f>
        <v>2019</v>
      </c>
      <c r="AA1649">
        <f>VLOOKUP($Y1649, NFLGames!$H$11:$K$555,3,FALSE)</f>
        <v>11</v>
      </c>
      <c r="AB1649" s="6">
        <f>IF(A1650=0, 0, AH1650-tbl_pbp[[#This Row],[Saints Win %]])</f>
        <v>4.0000000000000036E-3</v>
      </c>
      <c r="AE1649">
        <f>ABS(tbl_pbp[[#This Row],[play.homeScore]]-tbl_pbp[[#This Row],[play.awayScore]])</f>
        <v>10</v>
      </c>
      <c r="AF1649">
        <f>IF(tbl_pbp[[#This Row],[Play Saints Win % Increase]]&gt;=$AF$4,1,0)</f>
        <v>0</v>
      </c>
      <c r="AG1649" t="str">
        <f>VLOOKUP(tbl_pbp[[#This Row],[gameId]], games!$B$2:$T$40, 9, FALSE)</f>
        <v>new-orleans-saints</v>
      </c>
      <c r="AH1649" s="5">
        <f>IF(tbl_pbp[[#This Row],[AwayTeam]] &lt;&gt; "new-orleans-saints", tbl_pbp[[#This Row],[homeWinPercentage]], 1-tbl_pbp[[#This Row],[homeWinPercentage]])</f>
        <v>0.87</v>
      </c>
      <c r="AI1649" s="13">
        <f>tbl_pbp[[#This Row],[Kamara]]*tbl_pbp[[#This Row],[Impactful Play]]</f>
        <v>0</v>
      </c>
      <c r="AJ1649" s="13">
        <f>tbl_pbp[[#This Row],[Thomas]]*tbl_pbp[[#This Row],[Impactful Play]]</f>
        <v>0</v>
      </c>
      <c r="AK1649" s="13" t="str">
        <f>VLOOKUP(tbl_pbp[[#This Row],[Play Saints Win % Increase]], tbl_impact[],3,TRUE)</f>
        <v>Scented (0 to +5%)</v>
      </c>
    </row>
    <row r="1650" spans="1:37">
      <c r="A1650" s="1">
        <v>98</v>
      </c>
      <c r="B1650" s="5">
        <v>0.126</v>
      </c>
      <c r="C1650" t="s">
        <v>12710</v>
      </c>
      <c r="D1650">
        <v>0</v>
      </c>
      <c r="E1650">
        <v>0</v>
      </c>
      <c r="F1650">
        <v>3</v>
      </c>
      <c r="G1650">
        <v>10</v>
      </c>
      <c r="H1650">
        <v>20</v>
      </c>
      <c r="I1650">
        <v>0</v>
      </c>
      <c r="J1650">
        <v>35</v>
      </c>
      <c r="K1650" t="s">
        <v>369</v>
      </c>
      <c r="L1650">
        <v>0</v>
      </c>
      <c r="M1650">
        <v>65</v>
      </c>
      <c r="N1650" t="s">
        <v>446</v>
      </c>
      <c r="O1650" t="s">
        <v>909</v>
      </c>
      <c r="P1650" t="s">
        <v>25</v>
      </c>
      <c r="Q1650" t="s">
        <v>26</v>
      </c>
      <c r="R1650" t="s">
        <v>27</v>
      </c>
      <c r="V1650" t="s">
        <v>12488</v>
      </c>
      <c r="X1650" t="str">
        <f>VLOOKUP(pbp!V4400, games!$B$2:$R$40, 3, FALSE)</f>
        <v>2020-11-22T18:00Z</v>
      </c>
      <c r="Y1650">
        <f>VLOOKUP(1*V1650,NFLGames!$H$11:$H$555,1,FALSE)</f>
        <v>401128084</v>
      </c>
      <c r="Z1650">
        <f>VLOOKUP($Y1650, NFLGames!$H$11:$K$555,2,FALSE)</f>
        <v>2019</v>
      </c>
      <c r="AA1650">
        <f>VLOOKUP($Y1650, NFLGames!$H$11:$K$555,3,FALSE)</f>
        <v>11</v>
      </c>
      <c r="AB1650" s="6">
        <f>IF(A1651=0, 0, AH1651-tbl_pbp[[#This Row],[Saints Win %]])</f>
        <v>4.0000000000000036E-3</v>
      </c>
      <c r="AE1650">
        <f>ABS(tbl_pbp[[#This Row],[play.homeScore]]-tbl_pbp[[#This Row],[play.awayScore]])</f>
        <v>10</v>
      </c>
      <c r="AF1650">
        <f>IF(tbl_pbp[[#This Row],[Play Saints Win % Increase]]&gt;=$AF$4,1,0)</f>
        <v>0</v>
      </c>
      <c r="AG1650" t="str">
        <f>VLOOKUP(tbl_pbp[[#This Row],[gameId]], games!$B$2:$T$40, 9, FALSE)</f>
        <v>new-orleans-saints</v>
      </c>
      <c r="AH1650" s="5">
        <f>IF(tbl_pbp[[#This Row],[AwayTeam]] &lt;&gt; "new-orleans-saints", tbl_pbp[[#This Row],[homeWinPercentage]], 1-tbl_pbp[[#This Row],[homeWinPercentage]])</f>
        <v>0.874</v>
      </c>
      <c r="AI1650" s="13">
        <f>tbl_pbp[[#This Row],[Kamara]]*tbl_pbp[[#This Row],[Impactful Play]]</f>
        <v>0</v>
      </c>
      <c r="AJ1650" s="13">
        <f>tbl_pbp[[#This Row],[Thomas]]*tbl_pbp[[#This Row],[Impactful Play]]</f>
        <v>0</v>
      </c>
      <c r="AK1650" s="13" t="str">
        <f>VLOOKUP(tbl_pbp[[#This Row],[Play Saints Win % Increase]], tbl_impact[],3,TRUE)</f>
        <v>Scented (0 to +5%)</v>
      </c>
    </row>
    <row r="1651" spans="1:37">
      <c r="A1651" s="1">
        <v>99</v>
      </c>
      <c r="B1651" s="5">
        <v>0.122</v>
      </c>
      <c r="C1651" t="s">
        <v>12711</v>
      </c>
      <c r="D1651">
        <v>0</v>
      </c>
      <c r="E1651">
        <v>0</v>
      </c>
      <c r="F1651">
        <v>3</v>
      </c>
      <c r="G1651">
        <v>10</v>
      </c>
      <c r="H1651">
        <v>20</v>
      </c>
      <c r="I1651">
        <v>10</v>
      </c>
      <c r="J1651">
        <v>75</v>
      </c>
      <c r="K1651" t="s">
        <v>29</v>
      </c>
      <c r="L1651">
        <v>1</v>
      </c>
      <c r="M1651">
        <v>75</v>
      </c>
      <c r="N1651" t="s">
        <v>12712</v>
      </c>
      <c r="O1651" t="s">
        <v>909</v>
      </c>
      <c r="P1651" t="s">
        <v>45</v>
      </c>
      <c r="Q1651" t="s">
        <v>46</v>
      </c>
      <c r="R1651" t="s">
        <v>47</v>
      </c>
      <c r="S1651" t="s">
        <v>33</v>
      </c>
      <c r="T1651" t="s">
        <v>34</v>
      </c>
      <c r="U1651" t="s">
        <v>35</v>
      </c>
      <c r="V1651" t="s">
        <v>12488</v>
      </c>
      <c r="X1651" t="str">
        <f>VLOOKUP(pbp!V4401, games!$B$2:$R$40, 3, FALSE)</f>
        <v>2020-11-22T18:00Z</v>
      </c>
      <c r="Y1651">
        <f>VLOOKUP(1*V1651,NFLGames!$H$11:$H$555,1,FALSE)</f>
        <v>401128084</v>
      </c>
      <c r="Z1651">
        <f>VLOOKUP($Y1651, NFLGames!$H$11:$K$555,2,FALSE)</f>
        <v>2019</v>
      </c>
      <c r="AA1651">
        <f>VLOOKUP($Y1651, NFLGames!$H$11:$K$555,3,FALSE)</f>
        <v>11</v>
      </c>
      <c r="AB1651" s="6">
        <f>IF(A1652=0, 0, AH1652-tbl_pbp[[#This Row],[Saints Win %]])</f>
        <v>6.0000000000000053E-3</v>
      </c>
      <c r="AE1651">
        <f>ABS(tbl_pbp[[#This Row],[play.homeScore]]-tbl_pbp[[#This Row],[play.awayScore]])</f>
        <v>10</v>
      </c>
      <c r="AF1651">
        <f>IF(tbl_pbp[[#This Row],[Play Saints Win % Increase]]&gt;=$AF$4,1,0)</f>
        <v>0</v>
      </c>
      <c r="AG1651" t="str">
        <f>VLOOKUP(tbl_pbp[[#This Row],[gameId]], games!$B$2:$T$40, 9, FALSE)</f>
        <v>new-orleans-saints</v>
      </c>
      <c r="AH1651" s="5">
        <f>IF(tbl_pbp[[#This Row],[AwayTeam]] &lt;&gt; "new-orleans-saints", tbl_pbp[[#This Row],[homeWinPercentage]], 1-tbl_pbp[[#This Row],[homeWinPercentage]])</f>
        <v>0.878</v>
      </c>
      <c r="AI1651" s="13">
        <f>tbl_pbp[[#This Row],[Kamara]]*tbl_pbp[[#This Row],[Impactful Play]]</f>
        <v>0</v>
      </c>
      <c r="AJ1651" s="13">
        <f>tbl_pbp[[#This Row],[Thomas]]*tbl_pbp[[#This Row],[Impactful Play]]</f>
        <v>0</v>
      </c>
      <c r="AK1651" s="13" t="str">
        <f>VLOOKUP(tbl_pbp[[#This Row],[Play Saints Win % Increase]], tbl_impact[],3,TRUE)</f>
        <v>Scented (0 to +5%)</v>
      </c>
    </row>
    <row r="1652" spans="1:37">
      <c r="A1652" s="1">
        <v>100</v>
      </c>
      <c r="B1652" s="5">
        <v>0.11600000000000001</v>
      </c>
      <c r="C1652" t="s">
        <v>12713</v>
      </c>
      <c r="D1652">
        <v>0</v>
      </c>
      <c r="E1652">
        <v>0</v>
      </c>
      <c r="F1652">
        <v>3</v>
      </c>
      <c r="G1652">
        <v>10</v>
      </c>
      <c r="H1652">
        <v>20</v>
      </c>
      <c r="I1652">
        <v>3</v>
      </c>
      <c r="J1652">
        <v>68</v>
      </c>
      <c r="K1652" t="s">
        <v>29</v>
      </c>
      <c r="L1652">
        <v>2</v>
      </c>
      <c r="M1652">
        <v>68</v>
      </c>
      <c r="N1652" t="s">
        <v>12714</v>
      </c>
      <c r="O1652" t="s">
        <v>459</v>
      </c>
      <c r="P1652" t="s">
        <v>45</v>
      </c>
      <c r="Q1652" t="s">
        <v>46</v>
      </c>
      <c r="R1652" t="s">
        <v>47</v>
      </c>
      <c r="S1652" t="s">
        <v>193</v>
      </c>
      <c r="T1652" t="s">
        <v>129</v>
      </c>
      <c r="U1652" t="s">
        <v>194</v>
      </c>
      <c r="V1652" t="s">
        <v>12488</v>
      </c>
      <c r="X1652" t="str">
        <f>VLOOKUP(pbp!V4402, games!$B$2:$R$40, 3, FALSE)</f>
        <v>2020-11-22T18:00Z</v>
      </c>
      <c r="Y1652">
        <f>VLOOKUP(1*V1652,NFLGames!$H$11:$H$555,1,FALSE)</f>
        <v>401128084</v>
      </c>
      <c r="Z1652">
        <f>VLOOKUP($Y1652, NFLGames!$H$11:$K$555,2,FALSE)</f>
        <v>2019</v>
      </c>
      <c r="AA1652">
        <f>VLOOKUP($Y1652, NFLGames!$H$11:$K$555,3,FALSE)</f>
        <v>11</v>
      </c>
      <c r="AB1652" s="6">
        <f>IF(A1653=0, 0, AH1653-tbl_pbp[[#This Row],[Saints Win %]])</f>
        <v>-1.0000000000000009E-3</v>
      </c>
      <c r="AE1652">
        <f>ABS(tbl_pbp[[#This Row],[play.homeScore]]-tbl_pbp[[#This Row],[play.awayScore]])</f>
        <v>10</v>
      </c>
      <c r="AF1652">
        <f>IF(tbl_pbp[[#This Row],[Play Saints Win % Increase]]&gt;=$AF$4,1,0)</f>
        <v>0</v>
      </c>
      <c r="AG1652" t="str">
        <f>VLOOKUP(tbl_pbp[[#This Row],[gameId]], games!$B$2:$T$40, 9, FALSE)</f>
        <v>new-orleans-saints</v>
      </c>
      <c r="AH1652" s="5">
        <f>IF(tbl_pbp[[#This Row],[AwayTeam]] &lt;&gt; "new-orleans-saints", tbl_pbp[[#This Row],[homeWinPercentage]], 1-tbl_pbp[[#This Row],[homeWinPercentage]])</f>
        <v>0.88400000000000001</v>
      </c>
      <c r="AI1652" s="13">
        <f>tbl_pbp[[#This Row],[Kamara]]*tbl_pbp[[#This Row],[Impactful Play]]</f>
        <v>0</v>
      </c>
      <c r="AJ1652" s="13">
        <f>tbl_pbp[[#This Row],[Thomas]]*tbl_pbp[[#This Row],[Impactful Play]]</f>
        <v>0</v>
      </c>
      <c r="AK1652" s="13" t="str">
        <f>VLOOKUP(tbl_pbp[[#This Row],[Play Saints Win % Increase]], tbl_impact[],3,TRUE)</f>
        <v>Bad (0 to -5%)</v>
      </c>
    </row>
    <row r="1653" spans="1:37">
      <c r="A1653" s="1">
        <v>101</v>
      </c>
      <c r="B1653" s="5">
        <v>0.11700000000000001</v>
      </c>
      <c r="C1653" t="s">
        <v>12715</v>
      </c>
      <c r="D1653">
        <v>0</v>
      </c>
      <c r="E1653">
        <v>0</v>
      </c>
      <c r="F1653">
        <v>3</v>
      </c>
      <c r="G1653">
        <v>10</v>
      </c>
      <c r="H1653">
        <v>20</v>
      </c>
      <c r="I1653">
        <v>10</v>
      </c>
      <c r="J1653">
        <v>65</v>
      </c>
      <c r="K1653" t="s">
        <v>29</v>
      </c>
      <c r="L1653">
        <v>1</v>
      </c>
      <c r="M1653">
        <v>65</v>
      </c>
      <c r="N1653" t="s">
        <v>12716</v>
      </c>
      <c r="O1653" t="s">
        <v>12598</v>
      </c>
      <c r="P1653" t="s">
        <v>30</v>
      </c>
      <c r="Q1653" t="s">
        <v>31</v>
      </c>
      <c r="R1653" t="s">
        <v>32</v>
      </c>
      <c r="S1653" t="s">
        <v>33</v>
      </c>
      <c r="T1653" t="s">
        <v>202</v>
      </c>
      <c r="U1653" t="s">
        <v>255</v>
      </c>
      <c r="V1653" t="s">
        <v>12488</v>
      </c>
      <c r="X1653" t="str">
        <f>VLOOKUP(pbp!V4403, games!$B$2:$R$40, 3, FALSE)</f>
        <v>2020-11-22T18:00Z</v>
      </c>
      <c r="Y1653">
        <f>VLOOKUP(1*V1653,NFLGames!$H$11:$H$555,1,FALSE)</f>
        <v>401128084</v>
      </c>
      <c r="Z1653">
        <f>VLOOKUP($Y1653, NFLGames!$H$11:$K$555,2,FALSE)</f>
        <v>2019</v>
      </c>
      <c r="AA1653">
        <f>VLOOKUP($Y1653, NFLGames!$H$11:$K$555,3,FALSE)</f>
        <v>11</v>
      </c>
      <c r="AB1653" s="6">
        <f>IF(A1654=0, 0, AH1654-tbl_pbp[[#This Row],[Saints Win %]])</f>
        <v>-1.0000000000000009E-3</v>
      </c>
      <c r="AE1653">
        <f>ABS(tbl_pbp[[#This Row],[play.homeScore]]-tbl_pbp[[#This Row],[play.awayScore]])</f>
        <v>10</v>
      </c>
      <c r="AF1653">
        <f>IF(tbl_pbp[[#This Row],[Play Saints Win % Increase]]&gt;=$AF$4,1,0)</f>
        <v>0</v>
      </c>
      <c r="AG1653" t="str">
        <f>VLOOKUP(tbl_pbp[[#This Row],[gameId]], games!$B$2:$T$40, 9, FALSE)</f>
        <v>new-orleans-saints</v>
      </c>
      <c r="AH1653" s="5">
        <f>IF(tbl_pbp[[#This Row],[AwayTeam]] &lt;&gt; "new-orleans-saints", tbl_pbp[[#This Row],[homeWinPercentage]], 1-tbl_pbp[[#This Row],[homeWinPercentage]])</f>
        <v>0.88300000000000001</v>
      </c>
      <c r="AI1653" s="13">
        <f>tbl_pbp[[#This Row],[Kamara]]*tbl_pbp[[#This Row],[Impactful Play]]</f>
        <v>0</v>
      </c>
      <c r="AJ1653" s="13">
        <f>tbl_pbp[[#This Row],[Thomas]]*tbl_pbp[[#This Row],[Impactful Play]]</f>
        <v>0</v>
      </c>
      <c r="AK1653" s="13" t="str">
        <f>VLOOKUP(tbl_pbp[[#This Row],[Play Saints Win % Increase]], tbl_impact[],3,TRUE)</f>
        <v>Bad (0 to -5%)</v>
      </c>
    </row>
    <row r="1654" spans="1:37">
      <c r="A1654" s="1">
        <v>102</v>
      </c>
      <c r="B1654" s="5">
        <v>0.11799999999999999</v>
      </c>
      <c r="C1654" t="s">
        <v>12717</v>
      </c>
      <c r="D1654">
        <v>0</v>
      </c>
      <c r="E1654">
        <v>0</v>
      </c>
      <c r="F1654">
        <v>3</v>
      </c>
      <c r="G1654">
        <v>10</v>
      </c>
      <c r="H1654">
        <v>20</v>
      </c>
      <c r="I1654">
        <v>6</v>
      </c>
      <c r="J1654">
        <v>61</v>
      </c>
      <c r="K1654" t="s">
        <v>29</v>
      </c>
      <c r="L1654">
        <v>2</v>
      </c>
      <c r="M1654">
        <v>61</v>
      </c>
      <c r="N1654" t="s">
        <v>12718</v>
      </c>
      <c r="O1654" t="s">
        <v>180</v>
      </c>
      <c r="P1654" t="s">
        <v>45</v>
      </c>
      <c r="Q1654" t="s">
        <v>46</v>
      </c>
      <c r="R1654" t="s">
        <v>47</v>
      </c>
      <c r="S1654" t="s">
        <v>60</v>
      </c>
      <c r="T1654" t="s">
        <v>463</v>
      </c>
      <c r="U1654" t="s">
        <v>10650</v>
      </c>
      <c r="V1654" t="s">
        <v>12488</v>
      </c>
      <c r="X1654" t="str">
        <f>VLOOKUP(pbp!V4404, games!$B$2:$R$40, 3, FALSE)</f>
        <v>2020-11-22T18:00Z</v>
      </c>
      <c r="Y1654">
        <f>VLOOKUP(1*V1654,NFLGames!$H$11:$H$555,1,FALSE)</f>
        <v>401128084</v>
      </c>
      <c r="Z1654">
        <f>VLOOKUP($Y1654, NFLGames!$H$11:$K$555,2,FALSE)</f>
        <v>2019</v>
      </c>
      <c r="AA1654">
        <f>VLOOKUP($Y1654, NFLGames!$H$11:$K$555,3,FALSE)</f>
        <v>11</v>
      </c>
      <c r="AB1654" s="6">
        <f>IF(A1655=0, 0, AH1655-tbl_pbp[[#This Row],[Saints Win %]])</f>
        <v>5.3999999999999937E-2</v>
      </c>
      <c r="AE1654">
        <f>ABS(tbl_pbp[[#This Row],[play.homeScore]]-tbl_pbp[[#This Row],[play.awayScore]])</f>
        <v>10</v>
      </c>
      <c r="AF1654">
        <f>IF(tbl_pbp[[#This Row],[Play Saints Win % Increase]]&gt;=$AF$4,1,0)</f>
        <v>0</v>
      </c>
      <c r="AG1654" t="str">
        <f>VLOOKUP(tbl_pbp[[#This Row],[gameId]], games!$B$2:$T$40, 9, FALSE)</f>
        <v>new-orleans-saints</v>
      </c>
      <c r="AH1654" s="5">
        <f>IF(tbl_pbp[[#This Row],[AwayTeam]] &lt;&gt; "new-orleans-saints", tbl_pbp[[#This Row],[homeWinPercentage]], 1-tbl_pbp[[#This Row],[homeWinPercentage]])</f>
        <v>0.88200000000000001</v>
      </c>
      <c r="AI1654" s="13">
        <f>tbl_pbp[[#This Row],[Kamara]]*tbl_pbp[[#This Row],[Impactful Play]]</f>
        <v>0</v>
      </c>
      <c r="AJ1654" s="13">
        <f>tbl_pbp[[#This Row],[Thomas]]*tbl_pbp[[#This Row],[Impactful Play]]</f>
        <v>0</v>
      </c>
      <c r="AK1654" s="13" t="str">
        <f>VLOOKUP(tbl_pbp[[#This Row],[Play Saints Win % Increase]], tbl_impact[],3,TRUE)</f>
        <v>Perfumed (5 to + 10%)</v>
      </c>
    </row>
    <row r="1655" spans="1:37">
      <c r="A1655" s="1">
        <v>103</v>
      </c>
      <c r="B1655" s="5">
        <v>6.4000000000000001E-2</v>
      </c>
      <c r="C1655" t="s">
        <v>12719</v>
      </c>
      <c r="D1655">
        <v>0</v>
      </c>
      <c r="E1655">
        <v>0</v>
      </c>
      <c r="F1655">
        <v>3</v>
      </c>
      <c r="G1655">
        <v>10</v>
      </c>
      <c r="H1655">
        <v>20</v>
      </c>
      <c r="I1655">
        <v>3</v>
      </c>
      <c r="J1655">
        <v>58</v>
      </c>
      <c r="K1655" t="s">
        <v>29</v>
      </c>
      <c r="L1655">
        <v>3</v>
      </c>
      <c r="M1655">
        <v>58</v>
      </c>
      <c r="N1655" t="s">
        <v>12720</v>
      </c>
      <c r="O1655" t="s">
        <v>1380</v>
      </c>
      <c r="P1655" t="s">
        <v>30</v>
      </c>
      <c r="Q1655" t="s">
        <v>31</v>
      </c>
      <c r="R1655" t="s">
        <v>32</v>
      </c>
      <c r="S1655" t="s">
        <v>375</v>
      </c>
      <c r="T1655" t="s">
        <v>132</v>
      </c>
      <c r="U1655" t="s">
        <v>6237</v>
      </c>
      <c r="V1655" t="s">
        <v>12488</v>
      </c>
      <c r="X1655" t="str">
        <f>VLOOKUP(pbp!V4405, games!$B$2:$R$40, 3, FALSE)</f>
        <v>2020-11-22T18:00Z</v>
      </c>
      <c r="Y1655">
        <f>VLOOKUP(1*V1655,NFLGames!$H$11:$H$555,1,FALSE)</f>
        <v>401128084</v>
      </c>
      <c r="Z1655">
        <f>VLOOKUP($Y1655, NFLGames!$H$11:$K$555,2,FALSE)</f>
        <v>2019</v>
      </c>
      <c r="AA1655">
        <f>VLOOKUP($Y1655, NFLGames!$H$11:$K$555,3,FALSE)</f>
        <v>11</v>
      </c>
      <c r="AB1655" s="6">
        <f>IF(A1656=0, 0, AH1656-tbl_pbp[[#This Row],[Saints Win %]])</f>
        <v>-9.9999999999988987E-4</v>
      </c>
      <c r="AD1655">
        <v>1</v>
      </c>
      <c r="AE1655">
        <f>ABS(tbl_pbp[[#This Row],[play.homeScore]]-tbl_pbp[[#This Row],[play.awayScore]])</f>
        <v>10</v>
      </c>
      <c r="AF1655">
        <f>IF(tbl_pbp[[#This Row],[Play Saints Win % Increase]]&gt;=$AF$4,1,0)</f>
        <v>0</v>
      </c>
      <c r="AG1655" t="str">
        <f>VLOOKUP(tbl_pbp[[#This Row],[gameId]], games!$B$2:$T$40, 9, FALSE)</f>
        <v>new-orleans-saints</v>
      </c>
      <c r="AH1655" s="5">
        <f>IF(tbl_pbp[[#This Row],[AwayTeam]] &lt;&gt; "new-orleans-saints", tbl_pbp[[#This Row],[homeWinPercentage]], 1-tbl_pbp[[#This Row],[homeWinPercentage]])</f>
        <v>0.93599999999999994</v>
      </c>
      <c r="AI1655" s="13">
        <f>tbl_pbp[[#This Row],[Kamara]]*tbl_pbp[[#This Row],[Impactful Play]]</f>
        <v>0</v>
      </c>
      <c r="AJ1655" s="13">
        <f>tbl_pbp[[#This Row],[Thomas]]*tbl_pbp[[#This Row],[Impactful Play]]</f>
        <v>0</v>
      </c>
      <c r="AK1655" s="13" t="str">
        <f>VLOOKUP(tbl_pbp[[#This Row],[Play Saints Win % Increase]], tbl_impact[],3,TRUE)</f>
        <v>Bad (0 to -5%)</v>
      </c>
    </row>
    <row r="1656" spans="1:37">
      <c r="A1656" s="1">
        <v>104</v>
      </c>
      <c r="B1656" s="5">
        <v>6.5000000000000002E-2</v>
      </c>
      <c r="C1656" t="s">
        <v>12721</v>
      </c>
      <c r="D1656">
        <v>0</v>
      </c>
      <c r="E1656">
        <v>0</v>
      </c>
      <c r="F1656">
        <v>3</v>
      </c>
      <c r="G1656">
        <v>10</v>
      </c>
      <c r="H1656">
        <v>20</v>
      </c>
      <c r="I1656">
        <v>10</v>
      </c>
      <c r="J1656">
        <v>17</v>
      </c>
      <c r="K1656" t="s">
        <v>29</v>
      </c>
      <c r="L1656">
        <v>1</v>
      </c>
      <c r="M1656">
        <v>17</v>
      </c>
      <c r="N1656" t="s">
        <v>10237</v>
      </c>
      <c r="O1656" t="s">
        <v>1672</v>
      </c>
      <c r="P1656" t="s">
        <v>124</v>
      </c>
      <c r="Q1656" t="s">
        <v>125</v>
      </c>
      <c r="R1656" t="s">
        <v>126</v>
      </c>
      <c r="V1656" t="s">
        <v>12488</v>
      </c>
      <c r="X1656" t="str">
        <f>VLOOKUP(pbp!V4406, games!$B$2:$R$40, 3, FALSE)</f>
        <v>2020-11-22T18:00Z</v>
      </c>
      <c r="Y1656">
        <f>VLOOKUP(1*V1656,NFLGames!$H$11:$H$555,1,FALSE)</f>
        <v>401128084</v>
      </c>
      <c r="Z1656">
        <f>VLOOKUP($Y1656, NFLGames!$H$11:$K$555,2,FALSE)</f>
        <v>2019</v>
      </c>
      <c r="AA1656">
        <f>VLOOKUP($Y1656, NFLGames!$H$11:$K$555,3,FALSE)</f>
        <v>11</v>
      </c>
      <c r="AB1656" s="6">
        <f>IF(A1657=0, 0, AH1657-tbl_pbp[[#This Row],[Saints Win %]])</f>
        <v>2.0000000000000018E-3</v>
      </c>
      <c r="AE1656">
        <f>ABS(tbl_pbp[[#This Row],[play.homeScore]]-tbl_pbp[[#This Row],[play.awayScore]])</f>
        <v>10</v>
      </c>
      <c r="AF1656">
        <f>IF(tbl_pbp[[#This Row],[Play Saints Win % Increase]]&gt;=$AF$4,1,0)</f>
        <v>0</v>
      </c>
      <c r="AG1656" t="str">
        <f>VLOOKUP(tbl_pbp[[#This Row],[gameId]], games!$B$2:$T$40, 9, FALSE)</f>
        <v>new-orleans-saints</v>
      </c>
      <c r="AH1656" s="5">
        <f>IF(tbl_pbp[[#This Row],[AwayTeam]] &lt;&gt; "new-orleans-saints", tbl_pbp[[#This Row],[homeWinPercentage]], 1-tbl_pbp[[#This Row],[homeWinPercentage]])</f>
        <v>0.93500000000000005</v>
      </c>
      <c r="AI1656" s="13">
        <f>tbl_pbp[[#This Row],[Kamara]]*tbl_pbp[[#This Row],[Impactful Play]]</f>
        <v>0</v>
      </c>
      <c r="AJ1656" s="13">
        <f>tbl_pbp[[#This Row],[Thomas]]*tbl_pbp[[#This Row],[Impactful Play]]</f>
        <v>0</v>
      </c>
      <c r="AK1656" s="13" t="str">
        <f>VLOOKUP(tbl_pbp[[#This Row],[Play Saints Win % Increase]], tbl_impact[],3,TRUE)</f>
        <v>Scented (0 to +5%)</v>
      </c>
    </row>
    <row r="1657" spans="1:37">
      <c r="A1657" s="1">
        <v>105</v>
      </c>
      <c r="B1657" s="5">
        <v>6.3E-2</v>
      </c>
      <c r="C1657" t="s">
        <v>12722</v>
      </c>
      <c r="D1657">
        <v>0</v>
      </c>
      <c r="E1657">
        <v>0</v>
      </c>
      <c r="F1657">
        <v>3</v>
      </c>
      <c r="G1657">
        <v>10</v>
      </c>
      <c r="H1657">
        <v>20</v>
      </c>
      <c r="I1657">
        <v>10</v>
      </c>
      <c r="J1657">
        <v>17</v>
      </c>
      <c r="K1657" t="s">
        <v>29</v>
      </c>
      <c r="L1657">
        <v>1</v>
      </c>
      <c r="M1657">
        <v>17</v>
      </c>
      <c r="N1657" t="s">
        <v>12723</v>
      </c>
      <c r="O1657" t="s">
        <v>1672</v>
      </c>
      <c r="P1657" t="s">
        <v>45</v>
      </c>
      <c r="Q1657" t="s">
        <v>46</v>
      </c>
      <c r="R1657" t="s">
        <v>47</v>
      </c>
      <c r="S1657" t="s">
        <v>33</v>
      </c>
      <c r="T1657" t="s">
        <v>4374</v>
      </c>
      <c r="U1657" t="s">
        <v>12724</v>
      </c>
      <c r="V1657" t="s">
        <v>12488</v>
      </c>
      <c r="X1657" t="str">
        <f>VLOOKUP(pbp!V4407, games!$B$2:$R$40, 3, FALSE)</f>
        <v>2020-11-22T18:00Z</v>
      </c>
      <c r="Y1657">
        <f>VLOOKUP(1*V1657,NFLGames!$H$11:$H$555,1,FALSE)</f>
        <v>401128084</v>
      </c>
      <c r="Z1657">
        <f>VLOOKUP($Y1657, NFLGames!$H$11:$K$555,2,FALSE)</f>
        <v>2019</v>
      </c>
      <c r="AA1657">
        <f>VLOOKUP($Y1657, NFLGames!$H$11:$K$555,3,FALSE)</f>
        <v>11</v>
      </c>
      <c r="AB1657" s="6">
        <f>IF(A1658=0, 0, AH1658-tbl_pbp[[#This Row],[Saints Win %]])</f>
        <v>6.9999999999998952E-3</v>
      </c>
      <c r="AE1657">
        <f>ABS(tbl_pbp[[#This Row],[play.homeScore]]-tbl_pbp[[#This Row],[play.awayScore]])</f>
        <v>10</v>
      </c>
      <c r="AF1657">
        <f>IF(tbl_pbp[[#This Row],[Play Saints Win % Increase]]&gt;=$AF$4,1,0)</f>
        <v>0</v>
      </c>
      <c r="AG1657" t="str">
        <f>VLOOKUP(tbl_pbp[[#This Row],[gameId]], games!$B$2:$T$40, 9, FALSE)</f>
        <v>new-orleans-saints</v>
      </c>
      <c r="AH1657" s="5">
        <f>IF(tbl_pbp[[#This Row],[AwayTeam]] &lt;&gt; "new-orleans-saints", tbl_pbp[[#This Row],[homeWinPercentage]], 1-tbl_pbp[[#This Row],[homeWinPercentage]])</f>
        <v>0.93700000000000006</v>
      </c>
      <c r="AI1657" s="13">
        <f>tbl_pbp[[#This Row],[Kamara]]*tbl_pbp[[#This Row],[Impactful Play]]</f>
        <v>0</v>
      </c>
      <c r="AJ1657" s="13">
        <f>tbl_pbp[[#This Row],[Thomas]]*tbl_pbp[[#This Row],[Impactful Play]]</f>
        <v>0</v>
      </c>
      <c r="AK1657" s="13" t="str">
        <f>VLOOKUP(tbl_pbp[[#This Row],[Play Saints Win % Increase]], tbl_impact[],3,TRUE)</f>
        <v>Scented (0 to +5%)</v>
      </c>
    </row>
    <row r="1658" spans="1:37">
      <c r="A1658" s="1">
        <v>106</v>
      </c>
      <c r="B1658" s="5">
        <v>5.6000000000000001E-2</v>
      </c>
      <c r="C1658" t="s">
        <v>12725</v>
      </c>
      <c r="D1658">
        <v>0</v>
      </c>
      <c r="E1658">
        <v>0</v>
      </c>
      <c r="F1658">
        <v>3</v>
      </c>
      <c r="G1658">
        <v>10</v>
      </c>
      <c r="H1658">
        <v>20</v>
      </c>
      <c r="I1658">
        <v>8</v>
      </c>
      <c r="J1658">
        <v>15</v>
      </c>
      <c r="K1658" t="s">
        <v>29</v>
      </c>
      <c r="L1658">
        <v>1</v>
      </c>
      <c r="M1658">
        <v>15</v>
      </c>
      <c r="N1658" t="s">
        <v>12726</v>
      </c>
      <c r="O1658" t="s">
        <v>405</v>
      </c>
      <c r="P1658" t="s">
        <v>30</v>
      </c>
      <c r="Q1658" t="s">
        <v>31</v>
      </c>
      <c r="R1658" t="s">
        <v>32</v>
      </c>
      <c r="S1658" t="s">
        <v>1390</v>
      </c>
      <c r="T1658" t="s">
        <v>611</v>
      </c>
      <c r="U1658" t="s">
        <v>12727</v>
      </c>
      <c r="V1658" t="s">
        <v>12488</v>
      </c>
      <c r="X1658" t="str">
        <f>VLOOKUP(pbp!V4408, games!$B$2:$R$40, 3, FALSE)</f>
        <v>2020-11-22T18:00Z</v>
      </c>
      <c r="Y1658">
        <f>VLOOKUP(1*V1658,NFLGames!$H$11:$H$555,1,FALSE)</f>
        <v>401128084</v>
      </c>
      <c r="Z1658">
        <f>VLOOKUP($Y1658, NFLGames!$H$11:$K$555,2,FALSE)</f>
        <v>2019</v>
      </c>
      <c r="AA1658">
        <f>VLOOKUP($Y1658, NFLGames!$H$11:$K$555,3,FALSE)</f>
        <v>11</v>
      </c>
      <c r="AB1658" s="6">
        <f>IF(A1659=0, 0, AH1659-tbl_pbp[[#This Row],[Saints Win %]])</f>
        <v>-4.0000000000000036E-3</v>
      </c>
      <c r="AE1658">
        <f>ABS(tbl_pbp[[#This Row],[play.homeScore]]-tbl_pbp[[#This Row],[play.awayScore]])</f>
        <v>10</v>
      </c>
      <c r="AF1658">
        <f>IF(tbl_pbp[[#This Row],[Play Saints Win % Increase]]&gt;=$AF$4,1,0)</f>
        <v>0</v>
      </c>
      <c r="AG1658" t="str">
        <f>VLOOKUP(tbl_pbp[[#This Row],[gameId]], games!$B$2:$T$40, 9, FALSE)</f>
        <v>new-orleans-saints</v>
      </c>
      <c r="AH1658" s="5">
        <f>IF(tbl_pbp[[#This Row],[AwayTeam]] &lt;&gt; "new-orleans-saints", tbl_pbp[[#This Row],[homeWinPercentage]], 1-tbl_pbp[[#This Row],[homeWinPercentage]])</f>
        <v>0.94399999999999995</v>
      </c>
      <c r="AI1658" s="13">
        <f>tbl_pbp[[#This Row],[Kamara]]*tbl_pbp[[#This Row],[Impactful Play]]</f>
        <v>0</v>
      </c>
      <c r="AJ1658" s="13">
        <f>tbl_pbp[[#This Row],[Thomas]]*tbl_pbp[[#This Row],[Impactful Play]]</f>
        <v>0</v>
      </c>
      <c r="AK1658" s="13" t="str">
        <f>VLOOKUP(tbl_pbp[[#This Row],[Play Saints Win % Increase]], tbl_impact[],3,TRUE)</f>
        <v>Bad (0 to -5%)</v>
      </c>
    </row>
    <row r="1659" spans="1:37">
      <c r="A1659" s="1">
        <v>107</v>
      </c>
      <c r="B1659" s="5">
        <v>0.06</v>
      </c>
      <c r="C1659" t="s">
        <v>12728</v>
      </c>
      <c r="D1659">
        <v>0</v>
      </c>
      <c r="E1659">
        <v>0</v>
      </c>
      <c r="F1659">
        <v>3</v>
      </c>
      <c r="G1659">
        <v>10</v>
      </c>
      <c r="H1659">
        <v>20</v>
      </c>
      <c r="I1659">
        <v>3</v>
      </c>
      <c r="J1659">
        <v>10</v>
      </c>
      <c r="K1659" t="s">
        <v>29</v>
      </c>
      <c r="L1659">
        <v>2</v>
      </c>
      <c r="M1659">
        <v>10</v>
      </c>
      <c r="N1659" t="s">
        <v>12729</v>
      </c>
      <c r="O1659" t="s">
        <v>1920</v>
      </c>
      <c r="P1659" t="s">
        <v>45</v>
      </c>
      <c r="Q1659" t="s">
        <v>46</v>
      </c>
      <c r="R1659" t="s">
        <v>47</v>
      </c>
      <c r="S1659" t="s">
        <v>193</v>
      </c>
      <c r="T1659" t="s">
        <v>1103</v>
      </c>
      <c r="U1659" t="s">
        <v>12730</v>
      </c>
      <c r="V1659" t="s">
        <v>12488</v>
      </c>
      <c r="X1659" t="str">
        <f>VLOOKUP(pbp!V4409, games!$B$2:$R$40, 3, FALSE)</f>
        <v>2020-11-22T18:00Z</v>
      </c>
      <c r="Y1659">
        <f>VLOOKUP(1*V1659,NFLGames!$H$11:$H$555,1,FALSE)</f>
        <v>401128084</v>
      </c>
      <c r="Z1659">
        <f>VLOOKUP($Y1659, NFLGames!$H$11:$K$555,2,FALSE)</f>
        <v>2019</v>
      </c>
      <c r="AA1659">
        <f>VLOOKUP($Y1659, NFLGames!$H$11:$K$555,3,FALSE)</f>
        <v>11</v>
      </c>
      <c r="AB1659" s="6">
        <f>IF(A1660=0, 0, AH1660-tbl_pbp[[#This Row],[Saints Win %]])</f>
        <v>6.0000000000000053E-3</v>
      </c>
      <c r="AE1659">
        <f>ABS(tbl_pbp[[#This Row],[play.homeScore]]-tbl_pbp[[#This Row],[play.awayScore]])</f>
        <v>10</v>
      </c>
      <c r="AF1659">
        <f>IF(tbl_pbp[[#This Row],[Play Saints Win % Increase]]&gt;=$AF$4,1,0)</f>
        <v>0</v>
      </c>
      <c r="AG1659" t="str">
        <f>VLOOKUP(tbl_pbp[[#This Row],[gameId]], games!$B$2:$T$40, 9, FALSE)</f>
        <v>new-orleans-saints</v>
      </c>
      <c r="AH1659" s="5">
        <f>IF(tbl_pbp[[#This Row],[AwayTeam]] &lt;&gt; "new-orleans-saints", tbl_pbp[[#This Row],[homeWinPercentage]], 1-tbl_pbp[[#This Row],[homeWinPercentage]])</f>
        <v>0.94</v>
      </c>
      <c r="AI1659" s="13">
        <f>tbl_pbp[[#This Row],[Kamara]]*tbl_pbp[[#This Row],[Impactful Play]]</f>
        <v>0</v>
      </c>
      <c r="AJ1659" s="13">
        <f>tbl_pbp[[#This Row],[Thomas]]*tbl_pbp[[#This Row],[Impactful Play]]</f>
        <v>0</v>
      </c>
      <c r="AK1659" s="13" t="str">
        <f>VLOOKUP(tbl_pbp[[#This Row],[Play Saints Win % Increase]], tbl_impact[],3,TRUE)</f>
        <v>Scented (0 to +5%)</v>
      </c>
    </row>
    <row r="1660" spans="1:37">
      <c r="A1660" s="1">
        <v>108</v>
      </c>
      <c r="B1660" s="5">
        <v>5.3999999999999999E-2</v>
      </c>
      <c r="C1660" t="s">
        <v>12731</v>
      </c>
      <c r="D1660">
        <v>0</v>
      </c>
      <c r="E1660">
        <v>0</v>
      </c>
      <c r="F1660">
        <v>3</v>
      </c>
      <c r="G1660">
        <v>10</v>
      </c>
      <c r="H1660">
        <v>20</v>
      </c>
      <c r="I1660">
        <v>2</v>
      </c>
      <c r="J1660">
        <v>9</v>
      </c>
      <c r="K1660" t="s">
        <v>29</v>
      </c>
      <c r="L1660">
        <v>3</v>
      </c>
      <c r="M1660">
        <v>9</v>
      </c>
      <c r="N1660" t="s">
        <v>12732</v>
      </c>
      <c r="O1660" t="s">
        <v>205</v>
      </c>
      <c r="P1660" t="s">
        <v>30</v>
      </c>
      <c r="Q1660" t="s">
        <v>31</v>
      </c>
      <c r="R1660" t="s">
        <v>32</v>
      </c>
      <c r="S1660" t="s">
        <v>241</v>
      </c>
      <c r="T1660" t="s">
        <v>1052</v>
      </c>
      <c r="U1660" t="s">
        <v>12733</v>
      </c>
      <c r="V1660" t="s">
        <v>12488</v>
      </c>
      <c r="X1660" t="str">
        <f>VLOOKUP(pbp!V4410, games!$B$2:$R$40, 3, FALSE)</f>
        <v>2020-11-22T18:00Z</v>
      </c>
      <c r="Y1660">
        <f>VLOOKUP(1*V1660,NFLGames!$H$11:$H$555,1,FALSE)</f>
        <v>401128084</v>
      </c>
      <c r="Z1660">
        <f>VLOOKUP($Y1660, NFLGames!$H$11:$K$555,2,FALSE)</f>
        <v>2019</v>
      </c>
      <c r="AA1660">
        <f>VLOOKUP($Y1660, NFLGames!$H$11:$K$555,3,FALSE)</f>
        <v>11</v>
      </c>
      <c r="AB1660" s="6">
        <f>IF(A1661=0, 0, AH1661-tbl_pbp[[#This Row],[Saints Win %]])</f>
        <v>2.300000000000002E-2</v>
      </c>
      <c r="AE1660">
        <f>ABS(tbl_pbp[[#This Row],[play.homeScore]]-tbl_pbp[[#This Row],[play.awayScore]])</f>
        <v>10</v>
      </c>
      <c r="AF1660">
        <f>IF(tbl_pbp[[#This Row],[Play Saints Win % Increase]]&gt;=$AF$4,1,0)</f>
        <v>0</v>
      </c>
      <c r="AG1660" t="str">
        <f>VLOOKUP(tbl_pbp[[#This Row],[gameId]], games!$B$2:$T$40, 9, FALSE)</f>
        <v>new-orleans-saints</v>
      </c>
      <c r="AH1660" s="5">
        <f>IF(tbl_pbp[[#This Row],[AwayTeam]] &lt;&gt; "new-orleans-saints", tbl_pbp[[#This Row],[homeWinPercentage]], 1-tbl_pbp[[#This Row],[homeWinPercentage]])</f>
        <v>0.94599999999999995</v>
      </c>
      <c r="AI1660" s="13">
        <f>tbl_pbp[[#This Row],[Kamara]]*tbl_pbp[[#This Row],[Impactful Play]]</f>
        <v>0</v>
      </c>
      <c r="AJ1660" s="13">
        <f>tbl_pbp[[#This Row],[Thomas]]*tbl_pbp[[#This Row],[Impactful Play]]</f>
        <v>0</v>
      </c>
      <c r="AK1660" s="13" t="str">
        <f>VLOOKUP(tbl_pbp[[#This Row],[Play Saints Win % Increase]], tbl_impact[],3,TRUE)</f>
        <v>Scented (0 to +5%)</v>
      </c>
    </row>
    <row r="1661" spans="1:37">
      <c r="A1661" s="1">
        <v>109</v>
      </c>
      <c r="B1661" s="5">
        <v>3.1E-2</v>
      </c>
      <c r="C1661" t="s">
        <v>12734</v>
      </c>
      <c r="D1661">
        <v>0</v>
      </c>
      <c r="E1661">
        <v>0</v>
      </c>
      <c r="F1661">
        <v>3</v>
      </c>
      <c r="G1661">
        <v>10</v>
      </c>
      <c r="H1661">
        <v>27</v>
      </c>
      <c r="I1661">
        <v>6</v>
      </c>
      <c r="J1661">
        <v>6</v>
      </c>
      <c r="K1661" t="s">
        <v>29</v>
      </c>
      <c r="L1661">
        <v>1</v>
      </c>
      <c r="M1661">
        <v>6</v>
      </c>
      <c r="N1661" t="s">
        <v>12735</v>
      </c>
      <c r="O1661" t="s">
        <v>1567</v>
      </c>
      <c r="P1661" t="s">
        <v>103</v>
      </c>
      <c r="Q1661" t="s">
        <v>104</v>
      </c>
      <c r="R1661" t="s">
        <v>105</v>
      </c>
      <c r="S1661" t="s">
        <v>283</v>
      </c>
      <c r="T1661" t="s">
        <v>750</v>
      </c>
      <c r="U1661" t="s">
        <v>751</v>
      </c>
      <c r="V1661" t="s">
        <v>12488</v>
      </c>
      <c r="X1661" t="str">
        <f>VLOOKUP(pbp!V4411, games!$B$2:$R$40, 3, FALSE)</f>
        <v>2020-11-22T18:00Z</v>
      </c>
      <c r="Y1661">
        <f>VLOOKUP(1*V1661,NFLGames!$H$11:$H$555,1,FALSE)</f>
        <v>401128084</v>
      </c>
      <c r="Z1661">
        <f>VLOOKUP($Y1661, NFLGames!$H$11:$K$555,2,FALSE)</f>
        <v>2019</v>
      </c>
      <c r="AA1661">
        <f>VLOOKUP($Y1661, NFLGames!$H$11:$K$555,3,FALSE)</f>
        <v>11</v>
      </c>
      <c r="AB1661" s="6">
        <f>IF(A1662=0, 0, AH1662-tbl_pbp[[#This Row],[Saints Win %]])</f>
        <v>-2.0000000000000018E-3</v>
      </c>
      <c r="AE1661">
        <f>ABS(tbl_pbp[[#This Row],[play.homeScore]]-tbl_pbp[[#This Row],[play.awayScore]])</f>
        <v>17</v>
      </c>
      <c r="AF1661">
        <f>IF(tbl_pbp[[#This Row],[Play Saints Win % Increase]]&gt;=$AF$4,1,0)</f>
        <v>0</v>
      </c>
      <c r="AG1661" t="str">
        <f>VLOOKUP(tbl_pbp[[#This Row],[gameId]], games!$B$2:$T$40, 9, FALSE)</f>
        <v>new-orleans-saints</v>
      </c>
      <c r="AH1661" s="5">
        <f>IF(tbl_pbp[[#This Row],[AwayTeam]] &lt;&gt; "new-orleans-saints", tbl_pbp[[#This Row],[homeWinPercentage]], 1-tbl_pbp[[#This Row],[homeWinPercentage]])</f>
        <v>0.96899999999999997</v>
      </c>
      <c r="AI1661" s="13">
        <f>tbl_pbp[[#This Row],[Kamara]]*tbl_pbp[[#This Row],[Impactful Play]]</f>
        <v>0</v>
      </c>
      <c r="AJ1661" s="13">
        <f>tbl_pbp[[#This Row],[Thomas]]*tbl_pbp[[#This Row],[Impactful Play]]</f>
        <v>0</v>
      </c>
      <c r="AK1661" s="13" t="str">
        <f>VLOOKUP(tbl_pbp[[#This Row],[Play Saints Win % Increase]], tbl_impact[],3,TRUE)</f>
        <v>Bad (0 to -5%)</v>
      </c>
    </row>
    <row r="1662" spans="1:37">
      <c r="A1662" s="1">
        <v>110</v>
      </c>
      <c r="B1662" s="5">
        <v>3.3000000000000002E-2</v>
      </c>
      <c r="C1662" t="s">
        <v>12736</v>
      </c>
      <c r="D1662">
        <v>0</v>
      </c>
      <c r="E1662">
        <v>0</v>
      </c>
      <c r="F1662">
        <v>3</v>
      </c>
      <c r="G1662">
        <v>10</v>
      </c>
      <c r="H1662">
        <v>27</v>
      </c>
      <c r="I1662">
        <v>0</v>
      </c>
      <c r="J1662">
        <v>65</v>
      </c>
      <c r="K1662" t="s">
        <v>29</v>
      </c>
      <c r="L1662">
        <v>0</v>
      </c>
      <c r="M1662">
        <v>65</v>
      </c>
      <c r="N1662" t="s">
        <v>288</v>
      </c>
      <c r="O1662" t="s">
        <v>1567</v>
      </c>
      <c r="P1662" t="s">
        <v>25</v>
      </c>
      <c r="Q1662" t="s">
        <v>26</v>
      </c>
      <c r="R1662" t="s">
        <v>27</v>
      </c>
      <c r="V1662" t="s">
        <v>12488</v>
      </c>
      <c r="X1662" t="str">
        <f>VLOOKUP(pbp!V4412, games!$B$2:$R$40, 3, FALSE)</f>
        <v>2020-11-22T18:00Z</v>
      </c>
      <c r="Y1662">
        <f>VLOOKUP(1*V1662,NFLGames!$H$11:$H$555,1,FALSE)</f>
        <v>401128084</v>
      </c>
      <c r="Z1662">
        <f>VLOOKUP($Y1662, NFLGames!$H$11:$K$555,2,FALSE)</f>
        <v>2019</v>
      </c>
      <c r="AA1662">
        <f>VLOOKUP($Y1662, NFLGames!$H$11:$K$555,3,FALSE)</f>
        <v>11</v>
      </c>
      <c r="AB1662" s="6">
        <f>IF(A1663=0, 0, AH1663-tbl_pbp[[#This Row],[Saints Win %]])</f>
        <v>-2.0000000000000018E-3</v>
      </c>
      <c r="AE1662">
        <f>ABS(tbl_pbp[[#This Row],[play.homeScore]]-tbl_pbp[[#This Row],[play.awayScore]])</f>
        <v>17</v>
      </c>
      <c r="AF1662">
        <f>IF(tbl_pbp[[#This Row],[Play Saints Win % Increase]]&gt;=$AF$4,1,0)</f>
        <v>0</v>
      </c>
      <c r="AG1662" t="str">
        <f>VLOOKUP(tbl_pbp[[#This Row],[gameId]], games!$B$2:$T$40, 9, FALSE)</f>
        <v>new-orleans-saints</v>
      </c>
      <c r="AH1662" s="5">
        <f>IF(tbl_pbp[[#This Row],[AwayTeam]] &lt;&gt; "new-orleans-saints", tbl_pbp[[#This Row],[homeWinPercentage]], 1-tbl_pbp[[#This Row],[homeWinPercentage]])</f>
        <v>0.96699999999999997</v>
      </c>
      <c r="AI1662" s="13">
        <f>tbl_pbp[[#This Row],[Kamara]]*tbl_pbp[[#This Row],[Impactful Play]]</f>
        <v>0</v>
      </c>
      <c r="AJ1662" s="13">
        <f>tbl_pbp[[#This Row],[Thomas]]*tbl_pbp[[#This Row],[Impactful Play]]</f>
        <v>0</v>
      </c>
      <c r="AK1662" s="13" t="str">
        <f>VLOOKUP(tbl_pbp[[#This Row],[Play Saints Win % Increase]], tbl_impact[],3,TRUE)</f>
        <v>Bad (0 to -5%)</v>
      </c>
    </row>
    <row r="1663" spans="1:37">
      <c r="A1663" s="1">
        <v>111</v>
      </c>
      <c r="B1663" s="5">
        <v>3.5000000000000003E-2</v>
      </c>
      <c r="C1663" t="s">
        <v>12737</v>
      </c>
      <c r="D1663">
        <v>0</v>
      </c>
      <c r="E1663">
        <v>0</v>
      </c>
      <c r="F1663">
        <v>3</v>
      </c>
      <c r="G1663">
        <v>10</v>
      </c>
      <c r="H1663">
        <v>27</v>
      </c>
      <c r="I1663">
        <v>10</v>
      </c>
      <c r="J1663">
        <v>25</v>
      </c>
      <c r="K1663" t="s">
        <v>369</v>
      </c>
      <c r="L1663">
        <v>1</v>
      </c>
      <c r="M1663">
        <v>75</v>
      </c>
      <c r="N1663" t="s">
        <v>12738</v>
      </c>
      <c r="O1663" t="s">
        <v>1399</v>
      </c>
      <c r="P1663" t="s">
        <v>30</v>
      </c>
      <c r="Q1663" t="s">
        <v>31</v>
      </c>
      <c r="R1663" t="s">
        <v>32</v>
      </c>
      <c r="S1663" t="s">
        <v>33</v>
      </c>
      <c r="T1663" t="s">
        <v>370</v>
      </c>
      <c r="U1663" t="s">
        <v>371</v>
      </c>
      <c r="V1663" t="s">
        <v>12488</v>
      </c>
      <c r="X1663" t="str">
        <f>VLOOKUP(pbp!V4413, games!$B$2:$R$40, 3, FALSE)</f>
        <v>2020-11-22T18:00Z</v>
      </c>
      <c r="Y1663">
        <f>VLOOKUP(1*V1663,NFLGames!$H$11:$H$555,1,FALSE)</f>
        <v>401128084</v>
      </c>
      <c r="Z1663">
        <f>VLOOKUP($Y1663, NFLGames!$H$11:$K$555,2,FALSE)</f>
        <v>2019</v>
      </c>
      <c r="AA1663">
        <f>VLOOKUP($Y1663, NFLGames!$H$11:$K$555,3,FALSE)</f>
        <v>11</v>
      </c>
      <c r="AB1663" s="6">
        <f>IF(A1664=0, 0, AH1664-tbl_pbp[[#This Row],[Saints Win %]])</f>
        <v>-2.0000000000000018E-3</v>
      </c>
      <c r="AE1663">
        <f>ABS(tbl_pbp[[#This Row],[play.homeScore]]-tbl_pbp[[#This Row],[play.awayScore]])</f>
        <v>17</v>
      </c>
      <c r="AF1663">
        <f>IF(tbl_pbp[[#This Row],[Play Saints Win % Increase]]&gt;=$AF$4,1,0)</f>
        <v>0</v>
      </c>
      <c r="AG1663" t="str">
        <f>VLOOKUP(tbl_pbp[[#This Row],[gameId]], games!$B$2:$T$40, 9, FALSE)</f>
        <v>new-orleans-saints</v>
      </c>
      <c r="AH1663" s="5">
        <f>IF(tbl_pbp[[#This Row],[AwayTeam]] &lt;&gt; "new-orleans-saints", tbl_pbp[[#This Row],[homeWinPercentage]], 1-tbl_pbp[[#This Row],[homeWinPercentage]])</f>
        <v>0.96499999999999997</v>
      </c>
      <c r="AI1663" s="13">
        <f>tbl_pbp[[#This Row],[Kamara]]*tbl_pbp[[#This Row],[Impactful Play]]</f>
        <v>0</v>
      </c>
      <c r="AJ1663" s="13">
        <f>tbl_pbp[[#This Row],[Thomas]]*tbl_pbp[[#This Row],[Impactful Play]]</f>
        <v>0</v>
      </c>
      <c r="AK1663" s="13" t="str">
        <f>VLOOKUP(tbl_pbp[[#This Row],[Play Saints Win % Increase]], tbl_impact[],3,TRUE)</f>
        <v>Bad (0 to -5%)</v>
      </c>
    </row>
    <row r="1664" spans="1:37">
      <c r="A1664" s="1">
        <v>112</v>
      </c>
      <c r="B1664" s="5">
        <v>3.6999999999999998E-2</v>
      </c>
      <c r="C1664" t="s">
        <v>12739</v>
      </c>
      <c r="D1664">
        <v>0</v>
      </c>
      <c r="E1664">
        <v>0</v>
      </c>
      <c r="F1664">
        <v>3</v>
      </c>
      <c r="G1664">
        <v>10</v>
      </c>
      <c r="H1664">
        <v>27</v>
      </c>
      <c r="I1664">
        <v>4</v>
      </c>
      <c r="J1664">
        <v>31</v>
      </c>
      <c r="K1664" t="s">
        <v>369</v>
      </c>
      <c r="L1664">
        <v>2</v>
      </c>
      <c r="M1664">
        <v>69</v>
      </c>
      <c r="N1664" t="s">
        <v>12740</v>
      </c>
      <c r="O1664" t="s">
        <v>4575</v>
      </c>
      <c r="P1664" t="s">
        <v>30</v>
      </c>
      <c r="Q1664" t="s">
        <v>31</v>
      </c>
      <c r="R1664" t="s">
        <v>32</v>
      </c>
      <c r="S1664" t="s">
        <v>135</v>
      </c>
      <c r="T1664" t="s">
        <v>758</v>
      </c>
      <c r="U1664" t="s">
        <v>759</v>
      </c>
      <c r="V1664" t="s">
        <v>12488</v>
      </c>
      <c r="X1664" t="str">
        <f>VLOOKUP(pbp!V4414, games!$B$2:$R$40, 3, FALSE)</f>
        <v>2020-11-22T18:00Z</v>
      </c>
      <c r="Y1664">
        <f>VLOOKUP(1*V1664,NFLGames!$H$11:$H$555,1,FALSE)</f>
        <v>401128084</v>
      </c>
      <c r="Z1664">
        <f>VLOOKUP($Y1664, NFLGames!$H$11:$K$555,2,FALSE)</f>
        <v>2019</v>
      </c>
      <c r="AA1664">
        <f>VLOOKUP($Y1664, NFLGames!$H$11:$K$555,3,FALSE)</f>
        <v>11</v>
      </c>
      <c r="AB1664" s="6">
        <f>IF(A1665=0, 0, AH1665-tbl_pbp[[#This Row],[Saints Win %]])</f>
        <v>1.4000000000000012E-2</v>
      </c>
      <c r="AE1664">
        <f>ABS(tbl_pbp[[#This Row],[play.homeScore]]-tbl_pbp[[#This Row],[play.awayScore]])</f>
        <v>17</v>
      </c>
      <c r="AF1664">
        <f>IF(tbl_pbp[[#This Row],[Play Saints Win % Increase]]&gt;=$AF$4,1,0)</f>
        <v>0</v>
      </c>
      <c r="AG1664" t="str">
        <f>VLOOKUP(tbl_pbp[[#This Row],[gameId]], games!$B$2:$T$40, 9, FALSE)</f>
        <v>new-orleans-saints</v>
      </c>
      <c r="AH1664" s="5">
        <f>IF(tbl_pbp[[#This Row],[AwayTeam]] &lt;&gt; "new-orleans-saints", tbl_pbp[[#This Row],[homeWinPercentage]], 1-tbl_pbp[[#This Row],[homeWinPercentage]])</f>
        <v>0.96299999999999997</v>
      </c>
      <c r="AI1664" s="13">
        <f>tbl_pbp[[#This Row],[Kamara]]*tbl_pbp[[#This Row],[Impactful Play]]</f>
        <v>0</v>
      </c>
      <c r="AJ1664" s="13">
        <f>tbl_pbp[[#This Row],[Thomas]]*tbl_pbp[[#This Row],[Impactful Play]]</f>
        <v>0</v>
      </c>
      <c r="AK1664" s="13" t="str">
        <f>VLOOKUP(tbl_pbp[[#This Row],[Play Saints Win % Increase]], tbl_impact[],3,TRUE)</f>
        <v>Scented (0 to +5%)</v>
      </c>
    </row>
    <row r="1665" spans="1:37">
      <c r="A1665" s="1">
        <v>113</v>
      </c>
      <c r="B1665" s="5">
        <v>2.3E-2</v>
      </c>
      <c r="C1665" t="s">
        <v>12741</v>
      </c>
      <c r="D1665">
        <v>0</v>
      </c>
      <c r="E1665">
        <v>0</v>
      </c>
      <c r="F1665">
        <v>3</v>
      </c>
      <c r="G1665">
        <v>10</v>
      </c>
      <c r="H1665">
        <v>27</v>
      </c>
      <c r="I1665">
        <v>10</v>
      </c>
      <c r="J1665">
        <v>36</v>
      </c>
      <c r="K1665" t="s">
        <v>369</v>
      </c>
      <c r="L1665">
        <v>1</v>
      </c>
      <c r="M1665">
        <v>64</v>
      </c>
      <c r="N1665" t="s">
        <v>12742</v>
      </c>
      <c r="O1665" t="s">
        <v>111</v>
      </c>
      <c r="P1665" t="s">
        <v>167</v>
      </c>
      <c r="Q1665" t="s">
        <v>168</v>
      </c>
      <c r="S1665" t="s">
        <v>33</v>
      </c>
      <c r="T1665" t="s">
        <v>426</v>
      </c>
      <c r="U1665" t="s">
        <v>427</v>
      </c>
      <c r="V1665" t="s">
        <v>12488</v>
      </c>
      <c r="X1665" t="str">
        <f>VLOOKUP(pbp!V4415, games!$B$2:$R$40, 3, FALSE)</f>
        <v>2020-11-22T18:00Z</v>
      </c>
      <c r="Y1665">
        <f>VLOOKUP(1*V1665,NFLGames!$H$11:$H$555,1,FALSE)</f>
        <v>401128084</v>
      </c>
      <c r="Z1665">
        <f>VLOOKUP($Y1665, NFLGames!$H$11:$K$555,2,FALSE)</f>
        <v>2019</v>
      </c>
      <c r="AA1665">
        <f>VLOOKUP($Y1665, NFLGames!$H$11:$K$555,3,FALSE)</f>
        <v>11</v>
      </c>
      <c r="AB1665" s="6">
        <f>IF(A1666=0, 0, AH1666-tbl_pbp[[#This Row],[Saints Win %]])</f>
        <v>-1.0000000000000009E-3</v>
      </c>
      <c r="AE1665">
        <f>ABS(tbl_pbp[[#This Row],[play.homeScore]]-tbl_pbp[[#This Row],[play.awayScore]])</f>
        <v>17</v>
      </c>
      <c r="AF1665">
        <f>IF(tbl_pbp[[#This Row],[Play Saints Win % Increase]]&gt;=$AF$4,1,0)</f>
        <v>0</v>
      </c>
      <c r="AG1665" t="str">
        <f>VLOOKUP(tbl_pbp[[#This Row],[gameId]], games!$B$2:$T$40, 9, FALSE)</f>
        <v>new-orleans-saints</v>
      </c>
      <c r="AH1665" s="5">
        <f>IF(tbl_pbp[[#This Row],[AwayTeam]] &lt;&gt; "new-orleans-saints", tbl_pbp[[#This Row],[homeWinPercentage]], 1-tbl_pbp[[#This Row],[homeWinPercentage]])</f>
        <v>0.97699999999999998</v>
      </c>
      <c r="AI1665" s="13">
        <f>tbl_pbp[[#This Row],[Kamara]]*tbl_pbp[[#This Row],[Impactful Play]]</f>
        <v>0</v>
      </c>
      <c r="AJ1665" s="13">
        <f>tbl_pbp[[#This Row],[Thomas]]*tbl_pbp[[#This Row],[Impactful Play]]</f>
        <v>0</v>
      </c>
      <c r="AK1665" s="13" t="str">
        <f>VLOOKUP(tbl_pbp[[#This Row],[Play Saints Win % Increase]], tbl_impact[],3,TRUE)</f>
        <v>Bad (0 to -5%)</v>
      </c>
    </row>
    <row r="1666" spans="1:37">
      <c r="A1666" s="1">
        <v>114</v>
      </c>
      <c r="B1666" s="5">
        <v>2.4E-2</v>
      </c>
      <c r="C1666" t="s">
        <v>12743</v>
      </c>
      <c r="D1666">
        <v>0</v>
      </c>
      <c r="E1666">
        <v>0</v>
      </c>
      <c r="F1666">
        <v>3</v>
      </c>
      <c r="G1666">
        <v>10</v>
      </c>
      <c r="H1666">
        <v>27</v>
      </c>
      <c r="I1666">
        <v>19</v>
      </c>
      <c r="J1666">
        <v>27</v>
      </c>
      <c r="K1666" t="s">
        <v>369</v>
      </c>
      <c r="L1666">
        <v>2</v>
      </c>
      <c r="M1666">
        <v>73</v>
      </c>
      <c r="N1666" t="s">
        <v>12744</v>
      </c>
      <c r="O1666" t="s">
        <v>4585</v>
      </c>
      <c r="P1666" t="s">
        <v>30</v>
      </c>
      <c r="Q1666" t="s">
        <v>31</v>
      </c>
      <c r="R1666" t="s">
        <v>32</v>
      </c>
      <c r="S1666" t="s">
        <v>2926</v>
      </c>
      <c r="T1666" t="s">
        <v>373</v>
      </c>
      <c r="U1666" t="s">
        <v>12745</v>
      </c>
      <c r="V1666" t="s">
        <v>12488</v>
      </c>
      <c r="X1666" t="str">
        <f>VLOOKUP(pbp!V4416, games!$B$2:$R$40, 3, FALSE)</f>
        <v>2020-11-22T18:00Z</v>
      </c>
      <c r="Y1666">
        <f>VLOOKUP(1*V1666,NFLGames!$H$11:$H$555,1,FALSE)</f>
        <v>401128084</v>
      </c>
      <c r="Z1666">
        <f>VLOOKUP($Y1666, NFLGames!$H$11:$K$555,2,FALSE)</f>
        <v>2019</v>
      </c>
      <c r="AA1666">
        <f>VLOOKUP($Y1666, NFLGames!$H$11:$K$555,3,FALSE)</f>
        <v>11</v>
      </c>
      <c r="AB1666" s="6">
        <f>IF(A1667=0, 0, AH1667-tbl_pbp[[#This Row],[Saints Win %]])</f>
        <v>-1.3000000000000012E-2</v>
      </c>
      <c r="AE1666">
        <f>ABS(tbl_pbp[[#This Row],[play.homeScore]]-tbl_pbp[[#This Row],[play.awayScore]])</f>
        <v>17</v>
      </c>
      <c r="AF1666">
        <f>IF(tbl_pbp[[#This Row],[Play Saints Win % Increase]]&gt;=$AF$4,1,0)</f>
        <v>0</v>
      </c>
      <c r="AG1666" t="str">
        <f>VLOOKUP(tbl_pbp[[#This Row],[gameId]], games!$B$2:$T$40, 9, FALSE)</f>
        <v>new-orleans-saints</v>
      </c>
      <c r="AH1666" s="5">
        <f>IF(tbl_pbp[[#This Row],[AwayTeam]] &lt;&gt; "new-orleans-saints", tbl_pbp[[#This Row],[homeWinPercentage]], 1-tbl_pbp[[#This Row],[homeWinPercentage]])</f>
        <v>0.97599999999999998</v>
      </c>
      <c r="AI1666" s="13">
        <f>tbl_pbp[[#This Row],[Kamara]]*tbl_pbp[[#This Row],[Impactful Play]]</f>
        <v>0</v>
      </c>
      <c r="AJ1666" s="13">
        <f>tbl_pbp[[#This Row],[Thomas]]*tbl_pbp[[#This Row],[Impactful Play]]</f>
        <v>0</v>
      </c>
      <c r="AK1666" s="13" t="str">
        <f>VLOOKUP(tbl_pbp[[#This Row],[Play Saints Win % Increase]], tbl_impact[],3,TRUE)</f>
        <v>Bad (0 to -5%)</v>
      </c>
    </row>
    <row r="1667" spans="1:37">
      <c r="A1667" s="1">
        <v>115</v>
      </c>
      <c r="B1667" s="5">
        <v>3.6999999999999998E-2</v>
      </c>
      <c r="C1667" t="s">
        <v>12746</v>
      </c>
      <c r="D1667">
        <v>0</v>
      </c>
      <c r="E1667">
        <v>0</v>
      </c>
      <c r="F1667">
        <v>3</v>
      </c>
      <c r="G1667">
        <v>10</v>
      </c>
      <c r="H1667">
        <v>27</v>
      </c>
      <c r="I1667">
        <v>12</v>
      </c>
      <c r="J1667">
        <v>34</v>
      </c>
      <c r="K1667" t="s">
        <v>369</v>
      </c>
      <c r="L1667">
        <v>3</v>
      </c>
      <c r="M1667">
        <v>66</v>
      </c>
      <c r="N1667" t="s">
        <v>12747</v>
      </c>
      <c r="O1667" t="s">
        <v>539</v>
      </c>
      <c r="P1667" t="s">
        <v>30</v>
      </c>
      <c r="Q1667" t="s">
        <v>31</v>
      </c>
      <c r="R1667" t="s">
        <v>32</v>
      </c>
      <c r="S1667" t="s">
        <v>201</v>
      </c>
      <c r="T1667" t="s">
        <v>421</v>
      </c>
      <c r="U1667" t="s">
        <v>12748</v>
      </c>
      <c r="V1667" t="s">
        <v>12488</v>
      </c>
      <c r="X1667" t="str">
        <f>VLOOKUP(pbp!V4417, games!$B$2:$R$40, 3, FALSE)</f>
        <v>2020-11-22T18:00Z</v>
      </c>
      <c r="Y1667">
        <f>VLOOKUP(1*V1667,NFLGames!$H$11:$H$555,1,FALSE)</f>
        <v>401128084</v>
      </c>
      <c r="Z1667">
        <f>VLOOKUP($Y1667, NFLGames!$H$11:$K$555,2,FALSE)</f>
        <v>2019</v>
      </c>
      <c r="AA1667">
        <f>VLOOKUP($Y1667, NFLGames!$H$11:$K$555,3,FALSE)</f>
        <v>11</v>
      </c>
      <c r="AB1667" s="6">
        <f>IF(A1668=0, 0, AH1668-tbl_pbp[[#This Row],[Saints Win %]])</f>
        <v>-8.0000000000000071E-3</v>
      </c>
      <c r="AE1667">
        <f>ABS(tbl_pbp[[#This Row],[play.homeScore]]-tbl_pbp[[#This Row],[play.awayScore]])</f>
        <v>17</v>
      </c>
      <c r="AF1667">
        <f>IF(tbl_pbp[[#This Row],[Play Saints Win % Increase]]&gt;=$AF$4,1,0)</f>
        <v>0</v>
      </c>
      <c r="AG1667" t="str">
        <f>VLOOKUP(tbl_pbp[[#This Row],[gameId]], games!$B$2:$T$40, 9, FALSE)</f>
        <v>new-orleans-saints</v>
      </c>
      <c r="AH1667" s="5">
        <f>IF(tbl_pbp[[#This Row],[AwayTeam]] &lt;&gt; "new-orleans-saints", tbl_pbp[[#This Row],[homeWinPercentage]], 1-tbl_pbp[[#This Row],[homeWinPercentage]])</f>
        <v>0.96299999999999997</v>
      </c>
      <c r="AI1667" s="13">
        <f>tbl_pbp[[#This Row],[Kamara]]*tbl_pbp[[#This Row],[Impactful Play]]</f>
        <v>0</v>
      </c>
      <c r="AJ1667" s="13">
        <f>tbl_pbp[[#This Row],[Thomas]]*tbl_pbp[[#This Row],[Impactful Play]]</f>
        <v>0</v>
      </c>
      <c r="AK1667" s="13" t="str">
        <f>VLOOKUP(tbl_pbp[[#This Row],[Play Saints Win % Increase]], tbl_impact[],3,TRUE)</f>
        <v>Bad (0 to -5%)</v>
      </c>
    </row>
    <row r="1668" spans="1:37">
      <c r="A1668" s="1">
        <v>116</v>
      </c>
      <c r="B1668" s="5">
        <v>4.4999999999999998E-2</v>
      </c>
      <c r="C1668" t="s">
        <v>12749</v>
      </c>
      <c r="D1668">
        <v>0</v>
      </c>
      <c r="E1668">
        <v>0</v>
      </c>
      <c r="F1668">
        <v>3</v>
      </c>
      <c r="G1668">
        <v>10</v>
      </c>
      <c r="H1668">
        <v>27</v>
      </c>
      <c r="I1668">
        <v>10</v>
      </c>
      <c r="J1668">
        <v>47</v>
      </c>
      <c r="K1668" t="s">
        <v>369</v>
      </c>
      <c r="L1668">
        <v>1</v>
      </c>
      <c r="M1668">
        <v>53</v>
      </c>
      <c r="N1668" t="s">
        <v>12750</v>
      </c>
      <c r="O1668" t="s">
        <v>989</v>
      </c>
      <c r="P1668" t="s">
        <v>30</v>
      </c>
      <c r="Q1668" t="s">
        <v>31</v>
      </c>
      <c r="R1668" t="s">
        <v>32</v>
      </c>
      <c r="S1668" t="s">
        <v>33</v>
      </c>
      <c r="T1668" t="s">
        <v>805</v>
      </c>
      <c r="U1668" t="s">
        <v>10478</v>
      </c>
      <c r="V1668" t="s">
        <v>12488</v>
      </c>
      <c r="X1668" t="str">
        <f>VLOOKUP(pbp!V4418, games!$B$2:$R$40, 3, FALSE)</f>
        <v>2020-11-22T18:00Z</v>
      </c>
      <c r="Y1668">
        <f>VLOOKUP(1*V1668,NFLGames!$H$11:$H$555,1,FALSE)</f>
        <v>401128084</v>
      </c>
      <c r="Z1668">
        <f>VLOOKUP($Y1668, NFLGames!$H$11:$K$555,2,FALSE)</f>
        <v>2019</v>
      </c>
      <c r="AA1668">
        <f>VLOOKUP($Y1668, NFLGames!$H$11:$K$555,3,FALSE)</f>
        <v>11</v>
      </c>
      <c r="AB1668" s="6">
        <f>IF(A1669=0, 0, AH1669-tbl_pbp[[#This Row],[Saints Win %]])</f>
        <v>3.0000000000000027E-3</v>
      </c>
      <c r="AE1668">
        <f>ABS(tbl_pbp[[#This Row],[play.homeScore]]-tbl_pbp[[#This Row],[play.awayScore]])</f>
        <v>17</v>
      </c>
      <c r="AF1668">
        <f>IF(tbl_pbp[[#This Row],[Play Saints Win % Increase]]&gt;=$AF$4,1,0)</f>
        <v>0</v>
      </c>
      <c r="AG1668" t="str">
        <f>VLOOKUP(tbl_pbp[[#This Row],[gameId]], games!$B$2:$T$40, 9, FALSE)</f>
        <v>new-orleans-saints</v>
      </c>
      <c r="AH1668" s="5">
        <f>IF(tbl_pbp[[#This Row],[AwayTeam]] &lt;&gt; "new-orleans-saints", tbl_pbp[[#This Row],[homeWinPercentage]], 1-tbl_pbp[[#This Row],[homeWinPercentage]])</f>
        <v>0.95499999999999996</v>
      </c>
      <c r="AI1668" s="13">
        <f>tbl_pbp[[#This Row],[Kamara]]*tbl_pbp[[#This Row],[Impactful Play]]</f>
        <v>0</v>
      </c>
      <c r="AJ1668" s="13">
        <f>tbl_pbp[[#This Row],[Thomas]]*tbl_pbp[[#This Row],[Impactful Play]]</f>
        <v>0</v>
      </c>
      <c r="AK1668" s="13" t="str">
        <f>VLOOKUP(tbl_pbp[[#This Row],[Play Saints Win % Increase]], tbl_impact[],3,TRUE)</f>
        <v>Scented (0 to +5%)</v>
      </c>
    </row>
    <row r="1669" spans="1:37">
      <c r="A1669" s="1">
        <v>117</v>
      </c>
      <c r="B1669" s="5">
        <v>4.2000000000000003E-2</v>
      </c>
      <c r="C1669" t="s">
        <v>12751</v>
      </c>
      <c r="D1669">
        <v>0</v>
      </c>
      <c r="E1669">
        <v>0</v>
      </c>
      <c r="F1669">
        <v>3</v>
      </c>
      <c r="G1669">
        <v>10</v>
      </c>
      <c r="H1669">
        <v>27</v>
      </c>
      <c r="I1669">
        <v>10</v>
      </c>
      <c r="J1669">
        <v>61</v>
      </c>
      <c r="K1669" t="s">
        <v>369</v>
      </c>
      <c r="L1669">
        <v>1</v>
      </c>
      <c r="M1669">
        <v>39</v>
      </c>
      <c r="N1669" t="s">
        <v>12752</v>
      </c>
      <c r="O1669" t="s">
        <v>2111</v>
      </c>
      <c r="P1669" t="s">
        <v>124</v>
      </c>
      <c r="Q1669" t="s">
        <v>125</v>
      </c>
      <c r="R1669" t="s">
        <v>126</v>
      </c>
      <c r="V1669" t="s">
        <v>12488</v>
      </c>
      <c r="X1669" t="str">
        <f>VLOOKUP(pbp!V4419, games!$B$2:$R$40, 3, FALSE)</f>
        <v>2020-11-22T18:00Z</v>
      </c>
      <c r="Y1669">
        <f>VLOOKUP(1*V1669,NFLGames!$H$11:$H$555,1,FALSE)</f>
        <v>401128084</v>
      </c>
      <c r="Z1669">
        <f>VLOOKUP($Y1669, NFLGames!$H$11:$K$555,2,FALSE)</f>
        <v>2019</v>
      </c>
      <c r="AA1669">
        <f>VLOOKUP($Y1669, NFLGames!$H$11:$K$555,3,FALSE)</f>
        <v>11</v>
      </c>
      <c r="AB1669" s="6">
        <f>IF(A1670=0, 0, AH1670-tbl_pbp[[#This Row],[Saints Win %]])</f>
        <v>-1.5000000000000013E-2</v>
      </c>
      <c r="AE1669">
        <f>ABS(tbl_pbp[[#This Row],[play.homeScore]]-tbl_pbp[[#This Row],[play.awayScore]])</f>
        <v>17</v>
      </c>
      <c r="AF1669">
        <f>IF(tbl_pbp[[#This Row],[Play Saints Win % Increase]]&gt;=$AF$4,1,0)</f>
        <v>0</v>
      </c>
      <c r="AG1669" t="str">
        <f>VLOOKUP(tbl_pbp[[#This Row],[gameId]], games!$B$2:$T$40, 9, FALSE)</f>
        <v>new-orleans-saints</v>
      </c>
      <c r="AH1669" s="5">
        <f>IF(tbl_pbp[[#This Row],[AwayTeam]] &lt;&gt; "new-orleans-saints", tbl_pbp[[#This Row],[homeWinPercentage]], 1-tbl_pbp[[#This Row],[homeWinPercentage]])</f>
        <v>0.95799999999999996</v>
      </c>
      <c r="AI1669" s="13">
        <f>tbl_pbp[[#This Row],[Kamara]]*tbl_pbp[[#This Row],[Impactful Play]]</f>
        <v>0</v>
      </c>
      <c r="AJ1669" s="13">
        <f>tbl_pbp[[#This Row],[Thomas]]*tbl_pbp[[#This Row],[Impactful Play]]</f>
        <v>0</v>
      </c>
      <c r="AK1669" s="13" t="str">
        <f>VLOOKUP(tbl_pbp[[#This Row],[Play Saints Win % Increase]], tbl_impact[],3,TRUE)</f>
        <v>Bad (0 to -5%)</v>
      </c>
    </row>
    <row r="1670" spans="1:37">
      <c r="A1670" s="1">
        <v>118</v>
      </c>
      <c r="B1670" s="5">
        <v>5.7000000000000002E-2</v>
      </c>
      <c r="C1670" t="s">
        <v>12753</v>
      </c>
      <c r="D1670">
        <v>0</v>
      </c>
      <c r="E1670">
        <v>0</v>
      </c>
      <c r="F1670">
        <v>3</v>
      </c>
      <c r="G1670">
        <v>10</v>
      </c>
      <c r="H1670">
        <v>27</v>
      </c>
      <c r="I1670">
        <v>10</v>
      </c>
      <c r="J1670">
        <v>61</v>
      </c>
      <c r="K1670" t="s">
        <v>369</v>
      </c>
      <c r="L1670">
        <v>1</v>
      </c>
      <c r="M1670">
        <v>39</v>
      </c>
      <c r="N1670" t="s">
        <v>12754</v>
      </c>
      <c r="O1670" t="s">
        <v>2111</v>
      </c>
      <c r="P1670" t="s">
        <v>30</v>
      </c>
      <c r="Q1670" t="s">
        <v>31</v>
      </c>
      <c r="R1670" t="s">
        <v>32</v>
      </c>
      <c r="S1670" t="s">
        <v>33</v>
      </c>
      <c r="T1670" t="s">
        <v>463</v>
      </c>
      <c r="U1670" t="s">
        <v>596</v>
      </c>
      <c r="V1670" t="s">
        <v>12488</v>
      </c>
      <c r="X1670" t="str">
        <f>VLOOKUP(pbp!V4420, games!$B$2:$R$40, 3, FALSE)</f>
        <v>2020-11-22T18:00Z</v>
      </c>
      <c r="Y1670">
        <f>VLOOKUP(1*V1670,NFLGames!$H$11:$H$555,1,FALSE)</f>
        <v>401128084</v>
      </c>
      <c r="Z1670">
        <f>VLOOKUP($Y1670, NFLGames!$H$11:$K$555,2,FALSE)</f>
        <v>2019</v>
      </c>
      <c r="AA1670">
        <f>VLOOKUP($Y1670, NFLGames!$H$11:$K$555,3,FALSE)</f>
        <v>11</v>
      </c>
      <c r="AB1670" s="6">
        <f>IF(A1671=0, 0, AH1671-tbl_pbp[[#This Row],[Saints Win %]])</f>
        <v>-3.1999999999999917E-2</v>
      </c>
      <c r="AE1670">
        <f>ABS(tbl_pbp[[#This Row],[play.homeScore]]-tbl_pbp[[#This Row],[play.awayScore]])</f>
        <v>17</v>
      </c>
      <c r="AF1670">
        <f>IF(tbl_pbp[[#This Row],[Play Saints Win % Increase]]&gt;=$AF$4,1,0)</f>
        <v>0</v>
      </c>
      <c r="AG1670" t="str">
        <f>VLOOKUP(tbl_pbp[[#This Row],[gameId]], games!$B$2:$T$40, 9, FALSE)</f>
        <v>new-orleans-saints</v>
      </c>
      <c r="AH1670" s="5">
        <f>IF(tbl_pbp[[#This Row],[AwayTeam]] &lt;&gt; "new-orleans-saints", tbl_pbp[[#This Row],[homeWinPercentage]], 1-tbl_pbp[[#This Row],[homeWinPercentage]])</f>
        <v>0.94299999999999995</v>
      </c>
      <c r="AI1670" s="13">
        <f>tbl_pbp[[#This Row],[Kamara]]*tbl_pbp[[#This Row],[Impactful Play]]</f>
        <v>0</v>
      </c>
      <c r="AJ1670" s="13">
        <f>tbl_pbp[[#This Row],[Thomas]]*tbl_pbp[[#This Row],[Impactful Play]]</f>
        <v>0</v>
      </c>
      <c r="AK1670" s="13" t="str">
        <f>VLOOKUP(tbl_pbp[[#This Row],[Play Saints Win % Increase]], tbl_impact[],3,TRUE)</f>
        <v>Bad (0 to -5%)</v>
      </c>
    </row>
    <row r="1671" spans="1:37">
      <c r="A1671" s="1">
        <v>119</v>
      </c>
      <c r="B1671" s="5">
        <v>8.8999999999999996E-2</v>
      </c>
      <c r="C1671" t="s">
        <v>12755</v>
      </c>
      <c r="D1671">
        <v>0</v>
      </c>
      <c r="E1671">
        <v>0</v>
      </c>
      <c r="F1671">
        <v>3</v>
      </c>
      <c r="G1671">
        <v>17</v>
      </c>
      <c r="H1671">
        <v>27</v>
      </c>
      <c r="I1671">
        <v>1</v>
      </c>
      <c r="J1671">
        <v>70</v>
      </c>
      <c r="K1671" t="s">
        <v>369</v>
      </c>
      <c r="L1671">
        <v>2</v>
      </c>
      <c r="M1671">
        <v>30</v>
      </c>
      <c r="N1671" t="s">
        <v>12756</v>
      </c>
      <c r="O1671" t="s">
        <v>7083</v>
      </c>
      <c r="P1671" t="s">
        <v>103</v>
      </c>
      <c r="Q1671" t="s">
        <v>104</v>
      </c>
      <c r="R1671" t="s">
        <v>105</v>
      </c>
      <c r="S1671" t="s">
        <v>83</v>
      </c>
      <c r="T1671" t="s">
        <v>39</v>
      </c>
      <c r="U1671" t="s">
        <v>12757</v>
      </c>
      <c r="V1671" t="s">
        <v>12488</v>
      </c>
      <c r="X1671" t="str">
        <f>VLOOKUP(pbp!V4421, games!$B$2:$R$40, 3, FALSE)</f>
        <v>2020-11-22T18:00Z</v>
      </c>
      <c r="Y1671">
        <f>VLOOKUP(1*V1671,NFLGames!$H$11:$H$555,1,FALSE)</f>
        <v>401128084</v>
      </c>
      <c r="Z1671">
        <f>VLOOKUP($Y1671, NFLGames!$H$11:$K$555,2,FALSE)</f>
        <v>2019</v>
      </c>
      <c r="AA1671">
        <f>VLOOKUP($Y1671, NFLGames!$H$11:$K$555,3,FALSE)</f>
        <v>11</v>
      </c>
      <c r="AB1671" s="6">
        <f>IF(A1672=0, 0, AH1672-tbl_pbp[[#This Row],[Saints Win %]])</f>
        <v>3.0000000000000027E-3</v>
      </c>
      <c r="AE1671">
        <f>ABS(tbl_pbp[[#This Row],[play.homeScore]]-tbl_pbp[[#This Row],[play.awayScore]])</f>
        <v>10</v>
      </c>
      <c r="AF1671">
        <f>IF(tbl_pbp[[#This Row],[Play Saints Win % Increase]]&gt;=$AF$4,1,0)</f>
        <v>0</v>
      </c>
      <c r="AG1671" t="str">
        <f>VLOOKUP(tbl_pbp[[#This Row],[gameId]], games!$B$2:$T$40, 9, FALSE)</f>
        <v>new-orleans-saints</v>
      </c>
      <c r="AH1671" s="5">
        <f>IF(tbl_pbp[[#This Row],[AwayTeam]] &lt;&gt; "new-orleans-saints", tbl_pbp[[#This Row],[homeWinPercentage]], 1-tbl_pbp[[#This Row],[homeWinPercentage]])</f>
        <v>0.91100000000000003</v>
      </c>
      <c r="AI1671" s="13">
        <f>tbl_pbp[[#This Row],[Kamara]]*tbl_pbp[[#This Row],[Impactful Play]]</f>
        <v>0</v>
      </c>
      <c r="AJ1671" s="13">
        <f>tbl_pbp[[#This Row],[Thomas]]*tbl_pbp[[#This Row],[Impactful Play]]</f>
        <v>0</v>
      </c>
      <c r="AK1671" s="13" t="str">
        <f>VLOOKUP(tbl_pbp[[#This Row],[Play Saints Win % Increase]], tbl_impact[],3,TRUE)</f>
        <v>Scented (0 to +5%)</v>
      </c>
    </row>
    <row r="1672" spans="1:37">
      <c r="A1672" s="1">
        <v>120</v>
      </c>
      <c r="B1672" s="5">
        <v>8.5999999999999993E-2</v>
      </c>
      <c r="C1672" t="s">
        <v>12758</v>
      </c>
      <c r="D1672">
        <v>0</v>
      </c>
      <c r="E1672">
        <v>0</v>
      </c>
      <c r="F1672">
        <v>3</v>
      </c>
      <c r="G1672">
        <v>17</v>
      </c>
      <c r="H1672">
        <v>27</v>
      </c>
      <c r="I1672">
        <v>0</v>
      </c>
      <c r="J1672">
        <v>35</v>
      </c>
      <c r="K1672" t="s">
        <v>369</v>
      </c>
      <c r="L1672">
        <v>0</v>
      </c>
      <c r="M1672">
        <v>65</v>
      </c>
      <c r="N1672" t="s">
        <v>446</v>
      </c>
      <c r="O1672" t="s">
        <v>7083</v>
      </c>
      <c r="P1672" t="s">
        <v>25</v>
      </c>
      <c r="Q1672" t="s">
        <v>26</v>
      </c>
      <c r="R1672" t="s">
        <v>27</v>
      </c>
      <c r="V1672" t="s">
        <v>12488</v>
      </c>
      <c r="X1672" t="str">
        <f>VLOOKUP(pbp!V4422, games!$B$2:$R$40, 3, FALSE)</f>
        <v>2020-11-22T18:00Z</v>
      </c>
      <c r="Y1672">
        <f>VLOOKUP(1*V1672,NFLGames!$H$11:$H$555,1,FALSE)</f>
        <v>401128084</v>
      </c>
      <c r="Z1672">
        <f>VLOOKUP($Y1672, NFLGames!$H$11:$K$555,2,FALSE)</f>
        <v>2019</v>
      </c>
      <c r="AA1672">
        <f>VLOOKUP($Y1672, NFLGames!$H$11:$K$555,3,FALSE)</f>
        <v>11</v>
      </c>
      <c r="AB1672" s="6">
        <f>IF(A1673=0, 0, AH1673-tbl_pbp[[#This Row],[Saints Win %]])</f>
        <v>1.3000000000000012E-2</v>
      </c>
      <c r="AE1672">
        <f>ABS(tbl_pbp[[#This Row],[play.homeScore]]-tbl_pbp[[#This Row],[play.awayScore]])</f>
        <v>10</v>
      </c>
      <c r="AF1672">
        <f>IF(tbl_pbp[[#This Row],[Play Saints Win % Increase]]&gt;=$AF$4,1,0)</f>
        <v>0</v>
      </c>
      <c r="AG1672" t="str">
        <f>VLOOKUP(tbl_pbp[[#This Row],[gameId]], games!$B$2:$T$40, 9, FALSE)</f>
        <v>new-orleans-saints</v>
      </c>
      <c r="AH1672" s="5">
        <f>IF(tbl_pbp[[#This Row],[AwayTeam]] &lt;&gt; "new-orleans-saints", tbl_pbp[[#This Row],[homeWinPercentage]], 1-tbl_pbp[[#This Row],[homeWinPercentage]])</f>
        <v>0.91400000000000003</v>
      </c>
      <c r="AI1672" s="13">
        <f>tbl_pbp[[#This Row],[Kamara]]*tbl_pbp[[#This Row],[Impactful Play]]</f>
        <v>0</v>
      </c>
      <c r="AJ1672" s="13">
        <f>tbl_pbp[[#This Row],[Thomas]]*tbl_pbp[[#This Row],[Impactful Play]]</f>
        <v>0</v>
      </c>
      <c r="AK1672" s="13" t="str">
        <f>VLOOKUP(tbl_pbp[[#This Row],[Play Saints Win % Increase]], tbl_impact[],3,TRUE)</f>
        <v>Scented (0 to +5%)</v>
      </c>
    </row>
    <row r="1673" spans="1:37">
      <c r="A1673" s="1">
        <v>121</v>
      </c>
      <c r="B1673" s="5">
        <v>7.2999999999999995E-2</v>
      </c>
      <c r="C1673" t="s">
        <v>12759</v>
      </c>
      <c r="D1673">
        <v>0</v>
      </c>
      <c r="E1673">
        <v>0</v>
      </c>
      <c r="F1673">
        <v>3</v>
      </c>
      <c r="G1673">
        <v>17</v>
      </c>
      <c r="H1673">
        <v>27</v>
      </c>
      <c r="I1673">
        <v>10</v>
      </c>
      <c r="J1673">
        <v>75</v>
      </c>
      <c r="K1673" t="s">
        <v>29</v>
      </c>
      <c r="L1673">
        <v>1</v>
      </c>
      <c r="M1673">
        <v>75</v>
      </c>
      <c r="N1673" t="s">
        <v>12760</v>
      </c>
      <c r="O1673" t="s">
        <v>7083</v>
      </c>
      <c r="P1673" t="s">
        <v>30</v>
      </c>
      <c r="Q1673" t="s">
        <v>31</v>
      </c>
      <c r="R1673" t="s">
        <v>32</v>
      </c>
      <c r="S1673" t="s">
        <v>33</v>
      </c>
      <c r="T1673" t="s">
        <v>34</v>
      </c>
      <c r="U1673" t="s">
        <v>35</v>
      </c>
      <c r="V1673" t="s">
        <v>12488</v>
      </c>
      <c r="X1673" t="str">
        <f>VLOOKUP(pbp!V4423, games!$B$2:$R$40, 3, FALSE)</f>
        <v>2020-11-22T18:00Z</v>
      </c>
      <c r="Y1673">
        <f>VLOOKUP(1*V1673,NFLGames!$H$11:$H$555,1,FALSE)</f>
        <v>401128084</v>
      </c>
      <c r="Z1673">
        <f>VLOOKUP($Y1673, NFLGames!$H$11:$K$555,2,FALSE)</f>
        <v>2019</v>
      </c>
      <c r="AA1673">
        <f>VLOOKUP($Y1673, NFLGames!$H$11:$K$555,3,FALSE)</f>
        <v>11</v>
      </c>
      <c r="AB1673" s="6">
        <f>IF(A1674=0, 0, AH1674-tbl_pbp[[#This Row],[Saints Win %]])</f>
        <v>-2.6000000000000023E-2</v>
      </c>
      <c r="AD1673">
        <v>1</v>
      </c>
      <c r="AE1673">
        <f>ABS(tbl_pbp[[#This Row],[play.homeScore]]-tbl_pbp[[#This Row],[play.awayScore]])</f>
        <v>10</v>
      </c>
      <c r="AF1673">
        <f>IF(tbl_pbp[[#This Row],[Play Saints Win % Increase]]&gt;=$AF$4,1,0)</f>
        <v>0</v>
      </c>
      <c r="AG1673" t="str">
        <f>VLOOKUP(tbl_pbp[[#This Row],[gameId]], games!$B$2:$T$40, 9, FALSE)</f>
        <v>new-orleans-saints</v>
      </c>
      <c r="AH1673" s="5">
        <f>IF(tbl_pbp[[#This Row],[AwayTeam]] &lt;&gt; "new-orleans-saints", tbl_pbp[[#This Row],[homeWinPercentage]], 1-tbl_pbp[[#This Row],[homeWinPercentage]])</f>
        <v>0.92700000000000005</v>
      </c>
      <c r="AI1673" s="13">
        <f>tbl_pbp[[#This Row],[Kamara]]*tbl_pbp[[#This Row],[Impactful Play]]</f>
        <v>0</v>
      </c>
      <c r="AJ1673" s="13">
        <f>tbl_pbp[[#This Row],[Thomas]]*tbl_pbp[[#This Row],[Impactful Play]]</f>
        <v>0</v>
      </c>
      <c r="AK1673" s="13" t="str">
        <f>VLOOKUP(tbl_pbp[[#This Row],[Play Saints Win % Increase]], tbl_impact[],3,TRUE)</f>
        <v>Bad (0 to -5%)</v>
      </c>
    </row>
    <row r="1674" spans="1:37">
      <c r="A1674" s="1">
        <v>122</v>
      </c>
      <c r="B1674" s="5">
        <v>9.9000000000000005E-2</v>
      </c>
      <c r="C1674" t="s">
        <v>12761</v>
      </c>
      <c r="D1674">
        <v>0</v>
      </c>
      <c r="E1674">
        <v>0</v>
      </c>
      <c r="F1674">
        <v>3</v>
      </c>
      <c r="G1674">
        <v>17</v>
      </c>
      <c r="H1674">
        <v>27</v>
      </c>
      <c r="I1674">
        <v>10</v>
      </c>
      <c r="J1674">
        <v>60</v>
      </c>
      <c r="K1674" t="s">
        <v>29</v>
      </c>
      <c r="L1674">
        <v>1</v>
      </c>
      <c r="M1674">
        <v>60</v>
      </c>
      <c r="N1674" t="s">
        <v>12762</v>
      </c>
      <c r="O1674" t="s">
        <v>1451</v>
      </c>
      <c r="P1674" t="s">
        <v>45</v>
      </c>
      <c r="Q1674" t="s">
        <v>46</v>
      </c>
      <c r="R1674" t="s">
        <v>47</v>
      </c>
      <c r="S1674" t="s">
        <v>33</v>
      </c>
      <c r="T1674" t="s">
        <v>117</v>
      </c>
      <c r="U1674" t="s">
        <v>118</v>
      </c>
      <c r="V1674" t="s">
        <v>12488</v>
      </c>
      <c r="X1674" t="str">
        <f>VLOOKUP(pbp!V4424, games!$B$2:$R$40, 3, FALSE)</f>
        <v>2020-11-22T18:00Z</v>
      </c>
      <c r="Y1674">
        <f>VLOOKUP(1*V1674,NFLGames!$H$11:$H$555,1,FALSE)</f>
        <v>401128084</v>
      </c>
      <c r="Z1674">
        <f>VLOOKUP($Y1674, NFLGames!$H$11:$K$555,2,FALSE)</f>
        <v>2019</v>
      </c>
      <c r="AA1674">
        <f>VLOOKUP($Y1674, NFLGames!$H$11:$K$555,3,FALSE)</f>
        <v>11</v>
      </c>
      <c r="AB1674" s="6">
        <f>IF(A1675=0, 0, AH1675-tbl_pbp[[#This Row],[Saints Win %]])</f>
        <v>-6.0000000000000053E-3</v>
      </c>
      <c r="AE1674">
        <f>ABS(tbl_pbp[[#This Row],[play.homeScore]]-tbl_pbp[[#This Row],[play.awayScore]])</f>
        <v>10</v>
      </c>
      <c r="AF1674">
        <f>IF(tbl_pbp[[#This Row],[Play Saints Win % Increase]]&gt;=$AF$4,1,0)</f>
        <v>0</v>
      </c>
      <c r="AG1674" t="str">
        <f>VLOOKUP(tbl_pbp[[#This Row],[gameId]], games!$B$2:$T$40, 9, FALSE)</f>
        <v>new-orleans-saints</v>
      </c>
      <c r="AH1674" s="5">
        <f>IF(tbl_pbp[[#This Row],[AwayTeam]] &lt;&gt; "new-orleans-saints", tbl_pbp[[#This Row],[homeWinPercentage]], 1-tbl_pbp[[#This Row],[homeWinPercentage]])</f>
        <v>0.90100000000000002</v>
      </c>
      <c r="AI1674" s="13">
        <f>tbl_pbp[[#This Row],[Kamara]]*tbl_pbp[[#This Row],[Impactful Play]]</f>
        <v>0</v>
      </c>
      <c r="AJ1674" s="13">
        <f>tbl_pbp[[#This Row],[Thomas]]*tbl_pbp[[#This Row],[Impactful Play]]</f>
        <v>0</v>
      </c>
      <c r="AK1674" s="13" t="str">
        <f>VLOOKUP(tbl_pbp[[#This Row],[Play Saints Win % Increase]], tbl_impact[],3,TRUE)</f>
        <v>Bad (0 to -5%)</v>
      </c>
    </row>
    <row r="1675" spans="1:37">
      <c r="A1675" s="1">
        <v>123</v>
      </c>
      <c r="B1675" s="5">
        <v>0.105</v>
      </c>
      <c r="C1675" t="s">
        <v>12763</v>
      </c>
      <c r="D1675">
        <v>0</v>
      </c>
      <c r="E1675">
        <v>0</v>
      </c>
      <c r="F1675">
        <v>3</v>
      </c>
      <c r="G1675">
        <v>17</v>
      </c>
      <c r="H1675">
        <v>27</v>
      </c>
      <c r="I1675">
        <v>16</v>
      </c>
      <c r="J1675">
        <v>66</v>
      </c>
      <c r="K1675" t="s">
        <v>29</v>
      </c>
      <c r="L1675">
        <v>2</v>
      </c>
      <c r="M1675">
        <v>66</v>
      </c>
      <c r="N1675" t="s">
        <v>12764</v>
      </c>
      <c r="O1675" t="s">
        <v>8698</v>
      </c>
      <c r="P1675" t="s">
        <v>30</v>
      </c>
      <c r="Q1675" t="s">
        <v>31</v>
      </c>
      <c r="R1675" t="s">
        <v>32</v>
      </c>
      <c r="S1675" t="s">
        <v>1538</v>
      </c>
      <c r="T1675" t="s">
        <v>127</v>
      </c>
      <c r="U1675" t="s">
        <v>8444</v>
      </c>
      <c r="V1675" t="s">
        <v>12488</v>
      </c>
      <c r="X1675" t="str">
        <f>VLOOKUP(pbp!V4425, games!$B$2:$R$40, 3, FALSE)</f>
        <v>2020-11-22T18:00Z</v>
      </c>
      <c r="Y1675">
        <f>VLOOKUP(1*V1675,NFLGames!$H$11:$H$555,1,FALSE)</f>
        <v>401128084</v>
      </c>
      <c r="Z1675">
        <f>VLOOKUP($Y1675, NFLGames!$H$11:$K$555,2,FALSE)</f>
        <v>2019</v>
      </c>
      <c r="AA1675">
        <f>VLOOKUP($Y1675, NFLGames!$H$11:$K$555,3,FALSE)</f>
        <v>11</v>
      </c>
      <c r="AB1675" s="6">
        <f>IF(A1676=0, 0, AH1676-tbl_pbp[[#This Row],[Saints Win %]])</f>
        <v>0</v>
      </c>
      <c r="AE1675">
        <f>ABS(tbl_pbp[[#This Row],[play.homeScore]]-tbl_pbp[[#This Row],[play.awayScore]])</f>
        <v>10</v>
      </c>
      <c r="AF1675">
        <f>IF(tbl_pbp[[#This Row],[Play Saints Win % Increase]]&gt;=$AF$4,1,0)</f>
        <v>0</v>
      </c>
      <c r="AG1675" t="str">
        <f>VLOOKUP(tbl_pbp[[#This Row],[gameId]], games!$B$2:$T$40, 9, FALSE)</f>
        <v>new-orleans-saints</v>
      </c>
      <c r="AH1675" s="5">
        <f>IF(tbl_pbp[[#This Row],[AwayTeam]] &lt;&gt; "new-orleans-saints", tbl_pbp[[#This Row],[homeWinPercentage]], 1-tbl_pbp[[#This Row],[homeWinPercentage]])</f>
        <v>0.89500000000000002</v>
      </c>
      <c r="AI1675" s="13">
        <f>tbl_pbp[[#This Row],[Kamara]]*tbl_pbp[[#This Row],[Impactful Play]]</f>
        <v>0</v>
      </c>
      <c r="AJ1675" s="13">
        <f>tbl_pbp[[#This Row],[Thomas]]*tbl_pbp[[#This Row],[Impactful Play]]</f>
        <v>0</v>
      </c>
      <c r="AK1675" s="13" t="str">
        <f>VLOOKUP(tbl_pbp[[#This Row],[Play Saints Win % Increase]], tbl_impact[],3,TRUE)</f>
        <v>Scented (0 to +5%)</v>
      </c>
    </row>
    <row r="1676" spans="1:37">
      <c r="A1676" s="1">
        <v>124</v>
      </c>
      <c r="B1676" s="5">
        <v>0.105</v>
      </c>
      <c r="C1676" t="s">
        <v>12765</v>
      </c>
      <c r="D1676">
        <v>0</v>
      </c>
      <c r="E1676">
        <v>0</v>
      </c>
      <c r="F1676">
        <v>3</v>
      </c>
      <c r="G1676">
        <v>17</v>
      </c>
      <c r="H1676">
        <v>27</v>
      </c>
      <c r="I1676">
        <v>0</v>
      </c>
      <c r="J1676">
        <v>67</v>
      </c>
      <c r="L1676">
        <v>3</v>
      </c>
      <c r="M1676">
        <v>67</v>
      </c>
      <c r="N1676" t="s">
        <v>306</v>
      </c>
      <c r="O1676" t="s">
        <v>143</v>
      </c>
      <c r="P1676" t="s">
        <v>144</v>
      </c>
      <c r="Q1676" t="s">
        <v>145</v>
      </c>
      <c r="R1676" t="s">
        <v>146</v>
      </c>
      <c r="V1676" t="s">
        <v>12488</v>
      </c>
      <c r="X1676" t="str">
        <f>VLOOKUP(pbp!V4426, games!$B$2:$R$40, 3, FALSE)</f>
        <v>2020-11-22T18:00Z</v>
      </c>
      <c r="Y1676">
        <f>VLOOKUP(1*V1676,NFLGames!$H$11:$H$555,1,FALSE)</f>
        <v>401128084</v>
      </c>
      <c r="Z1676">
        <f>VLOOKUP($Y1676, NFLGames!$H$11:$K$555,2,FALSE)</f>
        <v>2019</v>
      </c>
      <c r="AA1676">
        <f>VLOOKUP($Y1676, NFLGames!$H$11:$K$555,3,FALSE)</f>
        <v>11</v>
      </c>
      <c r="AB1676" s="6">
        <f>IF(A1677=0, 0, AH1677-tbl_pbp[[#This Row],[Saints Win %]])</f>
        <v>-6.0000000000000053E-3</v>
      </c>
      <c r="AE1676">
        <f>ABS(tbl_pbp[[#This Row],[play.homeScore]]-tbl_pbp[[#This Row],[play.awayScore]])</f>
        <v>10</v>
      </c>
      <c r="AF1676">
        <f>IF(tbl_pbp[[#This Row],[Play Saints Win % Increase]]&gt;=$AF$4,1,0)</f>
        <v>0</v>
      </c>
      <c r="AG1676" t="str">
        <f>VLOOKUP(tbl_pbp[[#This Row],[gameId]], games!$B$2:$T$40, 9, FALSE)</f>
        <v>new-orleans-saints</v>
      </c>
      <c r="AH1676" s="5">
        <f>IF(tbl_pbp[[#This Row],[AwayTeam]] &lt;&gt; "new-orleans-saints", tbl_pbp[[#This Row],[homeWinPercentage]], 1-tbl_pbp[[#This Row],[homeWinPercentage]])</f>
        <v>0.89500000000000002</v>
      </c>
      <c r="AI1676" s="13">
        <f>tbl_pbp[[#This Row],[Kamara]]*tbl_pbp[[#This Row],[Impactful Play]]</f>
        <v>0</v>
      </c>
      <c r="AJ1676" s="13">
        <f>tbl_pbp[[#This Row],[Thomas]]*tbl_pbp[[#This Row],[Impactful Play]]</f>
        <v>0</v>
      </c>
      <c r="AK1676" s="13" t="str">
        <f>VLOOKUP(tbl_pbp[[#This Row],[Play Saints Win % Increase]], tbl_impact[],3,TRUE)</f>
        <v>Bad (0 to -5%)</v>
      </c>
    </row>
    <row r="1677" spans="1:37">
      <c r="A1677" s="1">
        <v>125</v>
      </c>
      <c r="B1677" s="5">
        <v>0.111</v>
      </c>
      <c r="C1677" t="s">
        <v>12766</v>
      </c>
      <c r="D1677">
        <v>0</v>
      </c>
      <c r="E1677">
        <v>0</v>
      </c>
      <c r="F1677">
        <v>4</v>
      </c>
      <c r="G1677">
        <v>17</v>
      </c>
      <c r="H1677">
        <v>27</v>
      </c>
      <c r="I1677">
        <v>17</v>
      </c>
      <c r="J1677">
        <v>67</v>
      </c>
      <c r="K1677" t="s">
        <v>29</v>
      </c>
      <c r="L1677">
        <v>3</v>
      </c>
      <c r="M1677">
        <v>67</v>
      </c>
      <c r="N1677" t="s">
        <v>12767</v>
      </c>
      <c r="O1677" t="s">
        <v>24</v>
      </c>
      <c r="P1677" t="s">
        <v>22</v>
      </c>
      <c r="Q1677" t="s">
        <v>37</v>
      </c>
      <c r="S1677" t="s">
        <v>4571</v>
      </c>
      <c r="T1677" t="s">
        <v>438</v>
      </c>
      <c r="U1677" t="s">
        <v>12768</v>
      </c>
      <c r="V1677" t="s">
        <v>12488</v>
      </c>
      <c r="X1677" t="str">
        <f>VLOOKUP(pbp!V4427, games!$B$2:$R$40, 3, FALSE)</f>
        <v>2020-11-22T18:00Z</v>
      </c>
      <c r="Y1677">
        <f>VLOOKUP(1*V1677,NFLGames!$H$11:$H$555,1,FALSE)</f>
        <v>401128084</v>
      </c>
      <c r="Z1677">
        <f>VLOOKUP($Y1677, NFLGames!$H$11:$K$555,2,FALSE)</f>
        <v>2019</v>
      </c>
      <c r="AA1677">
        <f>VLOOKUP($Y1677, NFLGames!$H$11:$K$555,3,FALSE)</f>
        <v>11</v>
      </c>
      <c r="AB1677" s="6">
        <f>IF(A1678=0, 0, AH1678-tbl_pbp[[#This Row],[Saints Win %]])</f>
        <v>1.9000000000000017E-2</v>
      </c>
      <c r="AE1677">
        <f>ABS(tbl_pbp[[#This Row],[play.homeScore]]-tbl_pbp[[#This Row],[play.awayScore]])</f>
        <v>10</v>
      </c>
      <c r="AF1677">
        <f>IF(tbl_pbp[[#This Row],[Play Saints Win % Increase]]&gt;=$AF$4,1,0)</f>
        <v>0</v>
      </c>
      <c r="AG1677" t="str">
        <f>VLOOKUP(tbl_pbp[[#This Row],[gameId]], games!$B$2:$T$40, 9, FALSE)</f>
        <v>new-orleans-saints</v>
      </c>
      <c r="AH1677" s="5">
        <f>IF(tbl_pbp[[#This Row],[AwayTeam]] &lt;&gt; "new-orleans-saints", tbl_pbp[[#This Row],[homeWinPercentage]], 1-tbl_pbp[[#This Row],[homeWinPercentage]])</f>
        <v>0.88900000000000001</v>
      </c>
      <c r="AI1677" s="13">
        <f>tbl_pbp[[#This Row],[Kamara]]*tbl_pbp[[#This Row],[Impactful Play]]</f>
        <v>0</v>
      </c>
      <c r="AJ1677" s="13">
        <f>tbl_pbp[[#This Row],[Thomas]]*tbl_pbp[[#This Row],[Impactful Play]]</f>
        <v>0</v>
      </c>
      <c r="AK1677" s="13" t="str">
        <f>VLOOKUP(tbl_pbp[[#This Row],[Play Saints Win % Increase]], tbl_impact[],3,TRUE)</f>
        <v>Scented (0 to +5%)</v>
      </c>
    </row>
    <row r="1678" spans="1:37">
      <c r="A1678" s="1">
        <v>126</v>
      </c>
      <c r="B1678" s="5">
        <v>9.1999999999999998E-2</v>
      </c>
      <c r="C1678" t="s">
        <v>12769</v>
      </c>
      <c r="D1678">
        <v>0</v>
      </c>
      <c r="E1678">
        <v>0</v>
      </c>
      <c r="F1678">
        <v>4</v>
      </c>
      <c r="G1678">
        <v>17</v>
      </c>
      <c r="H1678">
        <v>27</v>
      </c>
      <c r="I1678">
        <v>17</v>
      </c>
      <c r="J1678">
        <v>67</v>
      </c>
      <c r="K1678" t="s">
        <v>29</v>
      </c>
      <c r="L1678">
        <v>4</v>
      </c>
      <c r="M1678">
        <v>67</v>
      </c>
      <c r="N1678" t="s">
        <v>12770</v>
      </c>
      <c r="O1678" t="s">
        <v>249</v>
      </c>
      <c r="P1678" t="s">
        <v>66</v>
      </c>
      <c r="Q1678" t="s">
        <v>67</v>
      </c>
      <c r="R1678" t="s">
        <v>68</v>
      </c>
      <c r="S1678" t="s">
        <v>12771</v>
      </c>
      <c r="T1678" t="s">
        <v>438</v>
      </c>
      <c r="U1678" t="s">
        <v>12772</v>
      </c>
      <c r="V1678" t="s">
        <v>12488</v>
      </c>
      <c r="X1678" t="str">
        <f>VLOOKUP(pbp!V4428, games!$B$2:$R$40, 3, FALSE)</f>
        <v>2020-11-22T18:00Z</v>
      </c>
      <c r="Y1678">
        <f>VLOOKUP(1*V1678,NFLGames!$H$11:$H$555,1,FALSE)</f>
        <v>401128084</v>
      </c>
      <c r="Z1678">
        <f>VLOOKUP($Y1678, NFLGames!$H$11:$K$555,2,FALSE)</f>
        <v>2019</v>
      </c>
      <c r="AA1678">
        <f>VLOOKUP($Y1678, NFLGames!$H$11:$K$555,3,FALSE)</f>
        <v>11</v>
      </c>
      <c r="AB1678" s="6">
        <f>IF(A1679=0, 0, AH1679-tbl_pbp[[#This Row],[Saints Win %]])</f>
        <v>4.0000000000000036E-3</v>
      </c>
      <c r="AE1678">
        <f>ABS(tbl_pbp[[#This Row],[play.homeScore]]-tbl_pbp[[#This Row],[play.awayScore]])</f>
        <v>10</v>
      </c>
      <c r="AF1678">
        <f>IF(tbl_pbp[[#This Row],[Play Saints Win % Increase]]&gt;=$AF$4,1,0)</f>
        <v>0</v>
      </c>
      <c r="AG1678" t="str">
        <f>VLOOKUP(tbl_pbp[[#This Row],[gameId]], games!$B$2:$T$40, 9, FALSE)</f>
        <v>new-orleans-saints</v>
      </c>
      <c r="AH1678" s="5">
        <f>IF(tbl_pbp[[#This Row],[AwayTeam]] &lt;&gt; "new-orleans-saints", tbl_pbp[[#This Row],[homeWinPercentage]], 1-tbl_pbp[[#This Row],[homeWinPercentage]])</f>
        <v>0.90800000000000003</v>
      </c>
      <c r="AI1678" s="13">
        <f>tbl_pbp[[#This Row],[Kamara]]*tbl_pbp[[#This Row],[Impactful Play]]</f>
        <v>0</v>
      </c>
      <c r="AJ1678" s="13">
        <f>tbl_pbp[[#This Row],[Thomas]]*tbl_pbp[[#This Row],[Impactful Play]]</f>
        <v>0</v>
      </c>
      <c r="AK1678" s="13" t="str">
        <f>VLOOKUP(tbl_pbp[[#This Row],[Play Saints Win % Increase]], tbl_impact[],3,TRUE)</f>
        <v>Scented (0 to +5%)</v>
      </c>
    </row>
    <row r="1679" spans="1:37">
      <c r="A1679" s="1">
        <v>127</v>
      </c>
      <c r="B1679" s="5">
        <v>8.7999999999999995E-2</v>
      </c>
      <c r="C1679" t="s">
        <v>12773</v>
      </c>
      <c r="D1679">
        <v>0</v>
      </c>
      <c r="E1679">
        <v>0</v>
      </c>
      <c r="F1679">
        <v>4</v>
      </c>
      <c r="G1679">
        <v>17</v>
      </c>
      <c r="H1679">
        <v>27</v>
      </c>
      <c r="I1679">
        <v>10</v>
      </c>
      <c r="J1679">
        <v>15</v>
      </c>
      <c r="K1679" t="s">
        <v>369</v>
      </c>
      <c r="L1679">
        <v>1</v>
      </c>
      <c r="M1679">
        <v>85</v>
      </c>
      <c r="N1679" t="s">
        <v>12774</v>
      </c>
      <c r="O1679" t="s">
        <v>9495</v>
      </c>
      <c r="P1679" t="s">
        <v>30</v>
      </c>
      <c r="Q1679" t="s">
        <v>31</v>
      </c>
      <c r="R1679" t="s">
        <v>32</v>
      </c>
      <c r="S1679" t="s">
        <v>33</v>
      </c>
      <c r="T1679" t="s">
        <v>611</v>
      </c>
      <c r="U1679" t="s">
        <v>612</v>
      </c>
      <c r="V1679" t="s">
        <v>12488</v>
      </c>
      <c r="X1679" t="str">
        <f>VLOOKUP(pbp!V4429, games!$B$2:$R$40, 3, FALSE)</f>
        <v>2020-11-22T18:00Z</v>
      </c>
      <c r="Y1679">
        <f>VLOOKUP(1*V1679,NFLGames!$H$11:$H$555,1,FALSE)</f>
        <v>401128084</v>
      </c>
      <c r="Z1679">
        <f>VLOOKUP($Y1679, NFLGames!$H$11:$K$555,2,FALSE)</f>
        <v>2019</v>
      </c>
      <c r="AA1679">
        <f>VLOOKUP($Y1679, NFLGames!$H$11:$K$555,3,FALSE)</f>
        <v>11</v>
      </c>
      <c r="AB1679" s="6">
        <f>IF(A1680=0, 0, AH1680-tbl_pbp[[#This Row],[Saints Win %]])</f>
        <v>-3.400000000000003E-2</v>
      </c>
      <c r="AE1679">
        <f>ABS(tbl_pbp[[#This Row],[play.homeScore]]-tbl_pbp[[#This Row],[play.awayScore]])</f>
        <v>10</v>
      </c>
      <c r="AF1679">
        <f>IF(tbl_pbp[[#This Row],[Play Saints Win % Increase]]&gt;=$AF$4,1,0)</f>
        <v>0</v>
      </c>
      <c r="AG1679" t="str">
        <f>VLOOKUP(tbl_pbp[[#This Row],[gameId]], games!$B$2:$T$40, 9, FALSE)</f>
        <v>new-orleans-saints</v>
      </c>
      <c r="AH1679" s="5">
        <f>IF(tbl_pbp[[#This Row],[AwayTeam]] &lt;&gt; "new-orleans-saints", tbl_pbp[[#This Row],[homeWinPercentage]], 1-tbl_pbp[[#This Row],[homeWinPercentage]])</f>
        <v>0.91200000000000003</v>
      </c>
      <c r="AI1679" s="13">
        <f>tbl_pbp[[#This Row],[Kamara]]*tbl_pbp[[#This Row],[Impactful Play]]</f>
        <v>0</v>
      </c>
      <c r="AJ1679" s="13">
        <f>tbl_pbp[[#This Row],[Thomas]]*tbl_pbp[[#This Row],[Impactful Play]]</f>
        <v>0</v>
      </c>
      <c r="AK1679" s="13" t="str">
        <f>VLOOKUP(tbl_pbp[[#This Row],[Play Saints Win % Increase]], tbl_impact[],3,TRUE)</f>
        <v>Bad (0 to -5%)</v>
      </c>
    </row>
    <row r="1680" spans="1:37">
      <c r="A1680" s="1">
        <v>128</v>
      </c>
      <c r="B1680" s="5">
        <v>0.122</v>
      </c>
      <c r="C1680" t="s">
        <v>12775</v>
      </c>
      <c r="D1680">
        <v>0</v>
      </c>
      <c r="E1680">
        <v>0</v>
      </c>
      <c r="F1680">
        <v>4</v>
      </c>
      <c r="G1680">
        <v>17</v>
      </c>
      <c r="H1680">
        <v>27</v>
      </c>
      <c r="I1680">
        <v>6</v>
      </c>
      <c r="J1680">
        <v>19</v>
      </c>
      <c r="K1680" t="s">
        <v>369</v>
      </c>
      <c r="L1680">
        <v>2</v>
      </c>
      <c r="M1680">
        <v>81</v>
      </c>
      <c r="N1680" t="s">
        <v>12776</v>
      </c>
      <c r="O1680" t="s">
        <v>7374</v>
      </c>
      <c r="P1680" t="s">
        <v>45</v>
      </c>
      <c r="Q1680" t="s">
        <v>46</v>
      </c>
      <c r="R1680" t="s">
        <v>47</v>
      </c>
      <c r="S1680" t="s">
        <v>60</v>
      </c>
      <c r="T1680" t="s">
        <v>396</v>
      </c>
      <c r="U1680" t="s">
        <v>616</v>
      </c>
      <c r="V1680" t="s">
        <v>12488</v>
      </c>
      <c r="X1680" t="str">
        <f>VLOOKUP(pbp!V4430, games!$B$2:$R$40, 3, FALSE)</f>
        <v>2020-11-22T18:00Z</v>
      </c>
      <c r="Y1680">
        <f>VLOOKUP(1*V1680,NFLGames!$H$11:$H$555,1,FALSE)</f>
        <v>401128084</v>
      </c>
      <c r="Z1680">
        <f>VLOOKUP($Y1680, NFLGames!$H$11:$K$555,2,FALSE)</f>
        <v>2019</v>
      </c>
      <c r="AA1680">
        <f>VLOOKUP($Y1680, NFLGames!$H$11:$K$555,3,FALSE)</f>
        <v>11</v>
      </c>
      <c r="AB1680" s="6">
        <f>IF(A1681=0, 0, AH1681-tbl_pbp[[#This Row],[Saints Win %]])</f>
        <v>6.0000000000000053E-3</v>
      </c>
      <c r="AE1680">
        <f>ABS(tbl_pbp[[#This Row],[play.homeScore]]-tbl_pbp[[#This Row],[play.awayScore]])</f>
        <v>10</v>
      </c>
      <c r="AF1680">
        <f>IF(tbl_pbp[[#This Row],[Play Saints Win % Increase]]&gt;=$AF$4,1,0)</f>
        <v>0</v>
      </c>
      <c r="AG1680" t="str">
        <f>VLOOKUP(tbl_pbp[[#This Row],[gameId]], games!$B$2:$T$40, 9, FALSE)</f>
        <v>new-orleans-saints</v>
      </c>
      <c r="AH1680" s="5">
        <f>IF(tbl_pbp[[#This Row],[AwayTeam]] &lt;&gt; "new-orleans-saints", tbl_pbp[[#This Row],[homeWinPercentage]], 1-tbl_pbp[[#This Row],[homeWinPercentage]])</f>
        <v>0.878</v>
      </c>
      <c r="AI1680" s="13">
        <f>tbl_pbp[[#This Row],[Kamara]]*tbl_pbp[[#This Row],[Impactful Play]]</f>
        <v>0</v>
      </c>
      <c r="AJ1680" s="13">
        <f>tbl_pbp[[#This Row],[Thomas]]*tbl_pbp[[#This Row],[Impactful Play]]</f>
        <v>0</v>
      </c>
      <c r="AK1680" s="13" t="str">
        <f>VLOOKUP(tbl_pbp[[#This Row],[Play Saints Win % Increase]], tbl_impact[],3,TRUE)</f>
        <v>Scented (0 to +5%)</v>
      </c>
    </row>
    <row r="1681" spans="1:37">
      <c r="A1681" s="1">
        <v>129</v>
      </c>
      <c r="B1681" s="5">
        <v>0.11600000000000001</v>
      </c>
      <c r="C1681" t="s">
        <v>12777</v>
      </c>
      <c r="D1681">
        <v>0</v>
      </c>
      <c r="E1681">
        <v>0</v>
      </c>
      <c r="F1681">
        <v>4</v>
      </c>
      <c r="G1681">
        <v>17</v>
      </c>
      <c r="H1681">
        <v>27</v>
      </c>
      <c r="I1681">
        <v>10</v>
      </c>
      <c r="J1681">
        <v>42</v>
      </c>
      <c r="K1681" t="s">
        <v>369</v>
      </c>
      <c r="L1681">
        <v>1</v>
      </c>
      <c r="M1681">
        <v>58</v>
      </c>
      <c r="N1681" t="s">
        <v>12778</v>
      </c>
      <c r="O1681" t="s">
        <v>5975</v>
      </c>
      <c r="P1681" t="s">
        <v>30</v>
      </c>
      <c r="Q1681" t="s">
        <v>31</v>
      </c>
      <c r="R1681" t="s">
        <v>32</v>
      </c>
      <c r="S1681" t="s">
        <v>33</v>
      </c>
      <c r="T1681" t="s">
        <v>706</v>
      </c>
      <c r="U1681" t="s">
        <v>809</v>
      </c>
      <c r="V1681" t="s">
        <v>12488</v>
      </c>
      <c r="X1681" t="str">
        <f>VLOOKUP(pbp!V4431, games!$B$2:$R$40, 3, FALSE)</f>
        <v>2020-11-22T18:00Z</v>
      </c>
      <c r="Y1681">
        <f>VLOOKUP(1*V1681,NFLGames!$H$11:$H$555,1,FALSE)</f>
        <v>401128084</v>
      </c>
      <c r="Z1681">
        <f>VLOOKUP($Y1681, NFLGames!$H$11:$K$555,2,FALSE)</f>
        <v>2019</v>
      </c>
      <c r="AA1681">
        <f>VLOOKUP($Y1681, NFLGames!$H$11:$K$555,3,FALSE)</f>
        <v>11</v>
      </c>
      <c r="AB1681" s="6">
        <f>IF(A1682=0, 0, AH1682-tbl_pbp[[#This Row],[Saints Win %]])</f>
        <v>1.8000000000000016E-2</v>
      </c>
      <c r="AE1681">
        <f>ABS(tbl_pbp[[#This Row],[play.homeScore]]-tbl_pbp[[#This Row],[play.awayScore]])</f>
        <v>10</v>
      </c>
      <c r="AF1681">
        <f>IF(tbl_pbp[[#This Row],[Play Saints Win % Increase]]&gt;=$AF$4,1,0)</f>
        <v>0</v>
      </c>
      <c r="AG1681" t="str">
        <f>VLOOKUP(tbl_pbp[[#This Row],[gameId]], games!$B$2:$T$40, 9, FALSE)</f>
        <v>new-orleans-saints</v>
      </c>
      <c r="AH1681" s="5">
        <f>IF(tbl_pbp[[#This Row],[AwayTeam]] &lt;&gt; "new-orleans-saints", tbl_pbp[[#This Row],[homeWinPercentage]], 1-tbl_pbp[[#This Row],[homeWinPercentage]])</f>
        <v>0.88400000000000001</v>
      </c>
      <c r="AI1681" s="13">
        <f>tbl_pbp[[#This Row],[Kamara]]*tbl_pbp[[#This Row],[Impactful Play]]</f>
        <v>0</v>
      </c>
      <c r="AJ1681" s="13">
        <f>tbl_pbp[[#This Row],[Thomas]]*tbl_pbp[[#This Row],[Impactful Play]]</f>
        <v>0</v>
      </c>
      <c r="AK1681" s="13" t="str">
        <f>VLOOKUP(tbl_pbp[[#This Row],[Play Saints Win % Increase]], tbl_impact[],3,TRUE)</f>
        <v>Scented (0 to +5%)</v>
      </c>
    </row>
    <row r="1682" spans="1:37">
      <c r="A1682" s="1">
        <v>130</v>
      </c>
      <c r="B1682" s="5">
        <v>9.8000000000000004E-2</v>
      </c>
      <c r="C1682" t="s">
        <v>12779</v>
      </c>
      <c r="D1682">
        <v>0</v>
      </c>
      <c r="E1682">
        <v>0</v>
      </c>
      <c r="F1682">
        <v>4</v>
      </c>
      <c r="G1682">
        <v>17</v>
      </c>
      <c r="H1682">
        <v>27</v>
      </c>
      <c r="I1682">
        <v>6</v>
      </c>
      <c r="J1682">
        <v>46</v>
      </c>
      <c r="K1682" t="s">
        <v>369</v>
      </c>
      <c r="L1682">
        <v>2</v>
      </c>
      <c r="M1682">
        <v>54</v>
      </c>
      <c r="N1682" t="s">
        <v>12780</v>
      </c>
      <c r="O1682" t="s">
        <v>1033</v>
      </c>
      <c r="P1682" t="s">
        <v>22</v>
      </c>
      <c r="Q1682" t="s">
        <v>37</v>
      </c>
      <c r="S1682" t="s">
        <v>60</v>
      </c>
      <c r="T1682" t="s">
        <v>1125</v>
      </c>
      <c r="U1682" t="s">
        <v>12781</v>
      </c>
      <c r="V1682" t="s">
        <v>12488</v>
      </c>
      <c r="X1682" t="str">
        <f>VLOOKUP(pbp!V4432, games!$B$2:$R$40, 3, FALSE)</f>
        <v>2020-11-22T18:00Z</v>
      </c>
      <c r="Y1682">
        <f>VLOOKUP(1*V1682,NFLGames!$H$11:$H$555,1,FALSE)</f>
        <v>401128084</v>
      </c>
      <c r="Z1682">
        <f>VLOOKUP($Y1682, NFLGames!$H$11:$K$555,2,FALSE)</f>
        <v>2019</v>
      </c>
      <c r="AA1682">
        <f>VLOOKUP($Y1682, NFLGames!$H$11:$K$555,3,FALSE)</f>
        <v>11</v>
      </c>
      <c r="AB1682" s="6">
        <f>IF(A1683=0, 0, AH1683-tbl_pbp[[#This Row],[Saints Win %]])</f>
        <v>2.7000000000000024E-2</v>
      </c>
      <c r="AE1682">
        <f>ABS(tbl_pbp[[#This Row],[play.homeScore]]-tbl_pbp[[#This Row],[play.awayScore]])</f>
        <v>10</v>
      </c>
      <c r="AF1682">
        <f>IF(tbl_pbp[[#This Row],[Play Saints Win % Increase]]&gt;=$AF$4,1,0)</f>
        <v>0</v>
      </c>
      <c r="AG1682" t="str">
        <f>VLOOKUP(tbl_pbp[[#This Row],[gameId]], games!$B$2:$T$40, 9, FALSE)</f>
        <v>new-orleans-saints</v>
      </c>
      <c r="AH1682" s="5">
        <f>IF(tbl_pbp[[#This Row],[AwayTeam]] &lt;&gt; "new-orleans-saints", tbl_pbp[[#This Row],[homeWinPercentage]], 1-tbl_pbp[[#This Row],[homeWinPercentage]])</f>
        <v>0.90200000000000002</v>
      </c>
      <c r="AI1682" s="13">
        <f>tbl_pbp[[#This Row],[Kamara]]*tbl_pbp[[#This Row],[Impactful Play]]</f>
        <v>0</v>
      </c>
      <c r="AJ1682" s="13">
        <f>tbl_pbp[[#This Row],[Thomas]]*tbl_pbp[[#This Row],[Impactful Play]]</f>
        <v>0</v>
      </c>
      <c r="AK1682" s="13" t="str">
        <f>VLOOKUP(tbl_pbp[[#This Row],[Play Saints Win % Increase]], tbl_impact[],3,TRUE)</f>
        <v>Scented (0 to +5%)</v>
      </c>
    </row>
    <row r="1683" spans="1:37">
      <c r="A1683" s="1">
        <v>131</v>
      </c>
      <c r="B1683" s="5">
        <v>7.0999999999999994E-2</v>
      </c>
      <c r="C1683" t="s">
        <v>12782</v>
      </c>
      <c r="D1683">
        <v>0</v>
      </c>
      <c r="E1683">
        <v>0</v>
      </c>
      <c r="F1683">
        <v>4</v>
      </c>
      <c r="G1683">
        <v>17</v>
      </c>
      <c r="H1683">
        <v>27</v>
      </c>
      <c r="I1683">
        <v>6</v>
      </c>
      <c r="J1683">
        <v>46</v>
      </c>
      <c r="K1683" t="s">
        <v>369</v>
      </c>
      <c r="L1683">
        <v>3</v>
      </c>
      <c r="M1683">
        <v>54</v>
      </c>
      <c r="N1683" t="s">
        <v>12783</v>
      </c>
      <c r="O1683" t="s">
        <v>382</v>
      </c>
      <c r="P1683" t="s">
        <v>30</v>
      </c>
      <c r="Q1683" t="s">
        <v>31</v>
      </c>
      <c r="R1683" t="s">
        <v>32</v>
      </c>
      <c r="S1683" t="s">
        <v>302</v>
      </c>
      <c r="T1683" t="s">
        <v>1125</v>
      </c>
      <c r="U1683" t="s">
        <v>12784</v>
      </c>
      <c r="V1683" t="s">
        <v>12488</v>
      </c>
      <c r="X1683" t="str">
        <f>VLOOKUP(pbp!V4433, games!$B$2:$R$40, 3, FALSE)</f>
        <v>2020-11-22T18:00Z</v>
      </c>
      <c r="Y1683">
        <f>VLOOKUP(1*V1683,NFLGames!$H$11:$H$555,1,FALSE)</f>
        <v>401128084</v>
      </c>
      <c r="Z1683">
        <f>VLOOKUP($Y1683, NFLGames!$H$11:$K$555,2,FALSE)</f>
        <v>2019</v>
      </c>
      <c r="AA1683">
        <f>VLOOKUP($Y1683, NFLGames!$H$11:$K$555,3,FALSE)</f>
        <v>11</v>
      </c>
      <c r="AB1683" s="6">
        <f>IF(A1684=0, 0, AH1684-tbl_pbp[[#This Row],[Saints Win %]])</f>
        <v>1.2000000000000011E-2</v>
      </c>
      <c r="AE1683">
        <f>ABS(tbl_pbp[[#This Row],[play.homeScore]]-tbl_pbp[[#This Row],[play.awayScore]])</f>
        <v>10</v>
      </c>
      <c r="AF1683">
        <f>IF(tbl_pbp[[#This Row],[Play Saints Win % Increase]]&gt;=$AF$4,1,0)</f>
        <v>0</v>
      </c>
      <c r="AG1683" t="str">
        <f>VLOOKUP(tbl_pbp[[#This Row],[gameId]], games!$B$2:$T$40, 9, FALSE)</f>
        <v>new-orleans-saints</v>
      </c>
      <c r="AH1683" s="5">
        <f>IF(tbl_pbp[[#This Row],[AwayTeam]] &lt;&gt; "new-orleans-saints", tbl_pbp[[#This Row],[homeWinPercentage]], 1-tbl_pbp[[#This Row],[homeWinPercentage]])</f>
        <v>0.92900000000000005</v>
      </c>
      <c r="AI1683" s="13">
        <f>tbl_pbp[[#This Row],[Kamara]]*tbl_pbp[[#This Row],[Impactful Play]]</f>
        <v>0</v>
      </c>
      <c r="AJ1683" s="13">
        <f>tbl_pbp[[#This Row],[Thomas]]*tbl_pbp[[#This Row],[Impactful Play]]</f>
        <v>0</v>
      </c>
      <c r="AK1683" s="13" t="str">
        <f>VLOOKUP(tbl_pbp[[#This Row],[Play Saints Win % Increase]], tbl_impact[],3,TRUE)</f>
        <v>Scented (0 to +5%)</v>
      </c>
    </row>
    <row r="1684" spans="1:37">
      <c r="A1684" s="1">
        <v>132</v>
      </c>
      <c r="B1684" s="5">
        <v>5.8999999999999997E-2</v>
      </c>
      <c r="C1684" t="s">
        <v>12785</v>
      </c>
      <c r="D1684">
        <v>0</v>
      </c>
      <c r="E1684">
        <v>0</v>
      </c>
      <c r="F1684">
        <v>4</v>
      </c>
      <c r="G1684">
        <v>17</v>
      </c>
      <c r="H1684">
        <v>27</v>
      </c>
      <c r="I1684">
        <v>1</v>
      </c>
      <c r="J1684">
        <v>51</v>
      </c>
      <c r="K1684" t="s">
        <v>369</v>
      </c>
      <c r="L1684">
        <v>4</v>
      </c>
      <c r="M1684">
        <v>49</v>
      </c>
      <c r="N1684" t="s">
        <v>12786</v>
      </c>
      <c r="O1684" t="s">
        <v>8459</v>
      </c>
      <c r="P1684" t="s">
        <v>94</v>
      </c>
      <c r="Q1684" t="s">
        <v>95</v>
      </c>
      <c r="R1684" t="s">
        <v>96</v>
      </c>
      <c r="S1684" t="s">
        <v>424</v>
      </c>
      <c r="T1684" t="s">
        <v>493</v>
      </c>
      <c r="U1684" t="s">
        <v>12787</v>
      </c>
      <c r="V1684" t="s">
        <v>12488</v>
      </c>
      <c r="X1684" t="str">
        <f>VLOOKUP(pbp!V4434, games!$B$2:$R$40, 3, FALSE)</f>
        <v>2020-11-22T18:00Z</v>
      </c>
      <c r="Y1684">
        <f>VLOOKUP(1*V1684,NFLGames!$H$11:$H$555,1,FALSE)</f>
        <v>401128084</v>
      </c>
      <c r="Z1684">
        <f>VLOOKUP($Y1684, NFLGames!$H$11:$K$555,2,FALSE)</f>
        <v>2019</v>
      </c>
      <c r="AA1684">
        <f>VLOOKUP($Y1684, NFLGames!$H$11:$K$555,3,FALSE)</f>
        <v>11</v>
      </c>
      <c r="AB1684" s="6">
        <f>IF(A1685=0, 0, AH1685-tbl_pbp[[#This Row],[Saints Win %]])</f>
        <v>8.999999999999897E-3</v>
      </c>
      <c r="AE1684">
        <f>ABS(tbl_pbp[[#This Row],[play.homeScore]]-tbl_pbp[[#This Row],[play.awayScore]])</f>
        <v>10</v>
      </c>
      <c r="AF1684">
        <f>IF(tbl_pbp[[#This Row],[Play Saints Win % Increase]]&gt;=$AF$4,1,0)</f>
        <v>0</v>
      </c>
      <c r="AG1684" t="str">
        <f>VLOOKUP(tbl_pbp[[#This Row],[gameId]], games!$B$2:$T$40, 9, FALSE)</f>
        <v>new-orleans-saints</v>
      </c>
      <c r="AH1684" s="5">
        <f>IF(tbl_pbp[[#This Row],[AwayTeam]] &lt;&gt; "new-orleans-saints", tbl_pbp[[#This Row],[homeWinPercentage]], 1-tbl_pbp[[#This Row],[homeWinPercentage]])</f>
        <v>0.94100000000000006</v>
      </c>
      <c r="AI1684" s="13">
        <f>tbl_pbp[[#This Row],[Kamara]]*tbl_pbp[[#This Row],[Impactful Play]]</f>
        <v>0</v>
      </c>
      <c r="AJ1684" s="13">
        <f>tbl_pbp[[#This Row],[Thomas]]*tbl_pbp[[#This Row],[Impactful Play]]</f>
        <v>0</v>
      </c>
      <c r="AK1684" s="13" t="str">
        <f>VLOOKUP(tbl_pbp[[#This Row],[Play Saints Win % Increase]], tbl_impact[],3,TRUE)</f>
        <v>Scented (0 to +5%)</v>
      </c>
    </row>
    <row r="1685" spans="1:37">
      <c r="A1685" s="1">
        <v>133</v>
      </c>
      <c r="B1685" s="5">
        <v>0.05</v>
      </c>
      <c r="C1685" t="s">
        <v>12788</v>
      </c>
      <c r="D1685">
        <v>0</v>
      </c>
      <c r="E1685">
        <v>0</v>
      </c>
      <c r="F1685">
        <v>4</v>
      </c>
      <c r="G1685">
        <v>17</v>
      </c>
      <c r="H1685">
        <v>27</v>
      </c>
      <c r="I1685">
        <v>11</v>
      </c>
      <c r="J1685">
        <v>41</v>
      </c>
      <c r="K1685" t="s">
        <v>369</v>
      </c>
      <c r="L1685">
        <v>4</v>
      </c>
      <c r="M1685">
        <v>59</v>
      </c>
      <c r="N1685" t="s">
        <v>12789</v>
      </c>
      <c r="O1685" t="s">
        <v>6277</v>
      </c>
      <c r="P1685" t="s">
        <v>66</v>
      </c>
      <c r="Q1685" t="s">
        <v>67</v>
      </c>
      <c r="R1685" t="s">
        <v>68</v>
      </c>
      <c r="S1685" t="s">
        <v>2679</v>
      </c>
      <c r="T1685" t="s">
        <v>429</v>
      </c>
      <c r="U1685" t="s">
        <v>12790</v>
      </c>
      <c r="V1685" t="s">
        <v>12488</v>
      </c>
      <c r="X1685" t="str">
        <f>VLOOKUP(pbp!V4435, games!$B$2:$R$40, 3, FALSE)</f>
        <v>2020-11-22T18:00Z</v>
      </c>
      <c r="Y1685">
        <f>VLOOKUP(1*V1685,NFLGames!$H$11:$H$555,1,FALSE)</f>
        <v>401128084</v>
      </c>
      <c r="Z1685">
        <f>VLOOKUP($Y1685, NFLGames!$H$11:$K$555,2,FALSE)</f>
        <v>2019</v>
      </c>
      <c r="AA1685">
        <f>VLOOKUP($Y1685, NFLGames!$H$11:$K$555,3,FALSE)</f>
        <v>11</v>
      </c>
      <c r="AB1685" s="6">
        <f>IF(A1686=0, 0, AH1686-tbl_pbp[[#This Row],[Saints Win %]])</f>
        <v>8.0000000000000071E-3</v>
      </c>
      <c r="AE1685">
        <f>ABS(tbl_pbp[[#This Row],[play.homeScore]]-tbl_pbp[[#This Row],[play.awayScore]])</f>
        <v>10</v>
      </c>
      <c r="AF1685">
        <f>IF(tbl_pbp[[#This Row],[Play Saints Win % Increase]]&gt;=$AF$4,1,0)</f>
        <v>0</v>
      </c>
      <c r="AG1685" t="str">
        <f>VLOOKUP(tbl_pbp[[#This Row],[gameId]], games!$B$2:$T$40, 9, FALSE)</f>
        <v>new-orleans-saints</v>
      </c>
      <c r="AH1685" s="5">
        <f>IF(tbl_pbp[[#This Row],[AwayTeam]] &lt;&gt; "new-orleans-saints", tbl_pbp[[#This Row],[homeWinPercentage]], 1-tbl_pbp[[#This Row],[homeWinPercentage]])</f>
        <v>0.95</v>
      </c>
      <c r="AI1685" s="13">
        <f>tbl_pbp[[#This Row],[Kamara]]*tbl_pbp[[#This Row],[Impactful Play]]</f>
        <v>0</v>
      </c>
      <c r="AJ1685" s="13">
        <f>tbl_pbp[[#This Row],[Thomas]]*tbl_pbp[[#This Row],[Impactful Play]]</f>
        <v>0</v>
      </c>
      <c r="AK1685" s="13" t="str">
        <f>VLOOKUP(tbl_pbp[[#This Row],[Play Saints Win % Increase]], tbl_impact[],3,TRUE)</f>
        <v>Scented (0 to +5%)</v>
      </c>
    </row>
    <row r="1686" spans="1:37">
      <c r="A1686" s="1">
        <v>134</v>
      </c>
      <c r="B1686" s="5">
        <v>4.2000000000000003E-2</v>
      </c>
      <c r="C1686" t="s">
        <v>12791</v>
      </c>
      <c r="D1686">
        <v>0</v>
      </c>
      <c r="E1686">
        <v>0</v>
      </c>
      <c r="F1686">
        <v>4</v>
      </c>
      <c r="G1686">
        <v>17</v>
      </c>
      <c r="H1686">
        <v>27</v>
      </c>
      <c r="I1686">
        <v>10</v>
      </c>
      <c r="J1686">
        <v>67</v>
      </c>
      <c r="K1686" t="s">
        <v>29</v>
      </c>
      <c r="L1686">
        <v>1</v>
      </c>
      <c r="M1686">
        <v>67</v>
      </c>
      <c r="N1686" t="s">
        <v>12792</v>
      </c>
      <c r="O1686" t="s">
        <v>902</v>
      </c>
      <c r="P1686" t="s">
        <v>30</v>
      </c>
      <c r="Q1686" t="s">
        <v>31</v>
      </c>
      <c r="R1686" t="s">
        <v>32</v>
      </c>
      <c r="S1686" t="s">
        <v>33</v>
      </c>
      <c r="T1686" t="s">
        <v>438</v>
      </c>
      <c r="U1686" t="s">
        <v>1358</v>
      </c>
      <c r="V1686" t="s">
        <v>12488</v>
      </c>
      <c r="X1686" t="str">
        <f>VLOOKUP(pbp!V4436, games!$B$2:$R$40, 3, FALSE)</f>
        <v>2020-11-22T18:00Z</v>
      </c>
      <c r="Y1686">
        <f>VLOOKUP(1*V1686,NFLGames!$H$11:$H$555,1,FALSE)</f>
        <v>401128084</v>
      </c>
      <c r="Z1686">
        <f>VLOOKUP($Y1686, NFLGames!$H$11:$K$555,2,FALSE)</f>
        <v>2019</v>
      </c>
      <c r="AA1686">
        <f>VLOOKUP($Y1686, NFLGames!$H$11:$K$555,3,FALSE)</f>
        <v>11</v>
      </c>
      <c r="AB1686" s="6">
        <f>IF(A1687=0, 0, AH1687-tbl_pbp[[#This Row],[Saints Win %]])</f>
        <v>3.0000000000000027E-3</v>
      </c>
      <c r="AD1686">
        <v>1</v>
      </c>
      <c r="AE1686">
        <f>ABS(tbl_pbp[[#This Row],[play.homeScore]]-tbl_pbp[[#This Row],[play.awayScore]])</f>
        <v>10</v>
      </c>
      <c r="AF1686">
        <f>IF(tbl_pbp[[#This Row],[Play Saints Win % Increase]]&gt;=$AF$4,1,0)</f>
        <v>0</v>
      </c>
      <c r="AG1686" t="str">
        <f>VLOOKUP(tbl_pbp[[#This Row],[gameId]], games!$B$2:$T$40, 9, FALSE)</f>
        <v>new-orleans-saints</v>
      </c>
      <c r="AH1686" s="5">
        <f>IF(tbl_pbp[[#This Row],[AwayTeam]] &lt;&gt; "new-orleans-saints", tbl_pbp[[#This Row],[homeWinPercentage]], 1-tbl_pbp[[#This Row],[homeWinPercentage]])</f>
        <v>0.95799999999999996</v>
      </c>
      <c r="AI1686" s="13">
        <f>tbl_pbp[[#This Row],[Kamara]]*tbl_pbp[[#This Row],[Impactful Play]]</f>
        <v>0</v>
      </c>
      <c r="AJ1686" s="13">
        <f>tbl_pbp[[#This Row],[Thomas]]*tbl_pbp[[#This Row],[Impactful Play]]</f>
        <v>0</v>
      </c>
      <c r="AK1686" s="13" t="str">
        <f>VLOOKUP(tbl_pbp[[#This Row],[Play Saints Win % Increase]], tbl_impact[],3,TRUE)</f>
        <v>Scented (0 to +5%)</v>
      </c>
    </row>
    <row r="1687" spans="1:37">
      <c r="A1687" s="1">
        <v>135</v>
      </c>
      <c r="B1687" s="5">
        <v>3.9E-2</v>
      </c>
      <c r="C1687" t="s">
        <v>12793</v>
      </c>
      <c r="D1687">
        <v>0</v>
      </c>
      <c r="E1687">
        <v>0</v>
      </c>
      <c r="F1687">
        <v>4</v>
      </c>
      <c r="G1687">
        <v>17</v>
      </c>
      <c r="H1687">
        <v>27</v>
      </c>
      <c r="I1687">
        <v>10</v>
      </c>
      <c r="J1687">
        <v>56</v>
      </c>
      <c r="K1687" t="s">
        <v>29</v>
      </c>
      <c r="L1687">
        <v>1</v>
      </c>
      <c r="M1687">
        <v>56</v>
      </c>
      <c r="N1687" t="s">
        <v>12794</v>
      </c>
      <c r="O1687" t="s">
        <v>8443</v>
      </c>
      <c r="P1687" t="s">
        <v>45</v>
      </c>
      <c r="Q1687" t="s">
        <v>46</v>
      </c>
      <c r="R1687" t="s">
        <v>47</v>
      </c>
      <c r="S1687" t="s">
        <v>33</v>
      </c>
      <c r="T1687" t="s">
        <v>467</v>
      </c>
      <c r="U1687" t="s">
        <v>468</v>
      </c>
      <c r="V1687" t="s">
        <v>12488</v>
      </c>
      <c r="X1687" t="str">
        <f>VLOOKUP(pbp!V4437, games!$B$2:$R$40, 3, FALSE)</f>
        <v>2020-11-22T18:00Z</v>
      </c>
      <c r="Y1687">
        <f>VLOOKUP(1*V1687,NFLGames!$H$11:$H$555,1,FALSE)</f>
        <v>401128084</v>
      </c>
      <c r="Z1687">
        <f>VLOOKUP($Y1687, NFLGames!$H$11:$K$555,2,FALSE)</f>
        <v>2019</v>
      </c>
      <c r="AA1687">
        <f>VLOOKUP($Y1687, NFLGames!$H$11:$K$555,3,FALSE)</f>
        <v>11</v>
      </c>
      <c r="AB1687" s="6">
        <f>IF(A1688=0, 0, AH1688-tbl_pbp[[#This Row],[Saints Win %]])</f>
        <v>0</v>
      </c>
      <c r="AE1687">
        <f>ABS(tbl_pbp[[#This Row],[play.homeScore]]-tbl_pbp[[#This Row],[play.awayScore]])</f>
        <v>10</v>
      </c>
      <c r="AF1687">
        <f>IF(tbl_pbp[[#This Row],[Play Saints Win % Increase]]&gt;=$AF$4,1,0)</f>
        <v>0</v>
      </c>
      <c r="AG1687" t="str">
        <f>VLOOKUP(tbl_pbp[[#This Row],[gameId]], games!$B$2:$T$40, 9, FALSE)</f>
        <v>new-orleans-saints</v>
      </c>
      <c r="AH1687" s="5">
        <f>IF(tbl_pbp[[#This Row],[AwayTeam]] &lt;&gt; "new-orleans-saints", tbl_pbp[[#This Row],[homeWinPercentage]], 1-tbl_pbp[[#This Row],[homeWinPercentage]])</f>
        <v>0.96099999999999997</v>
      </c>
      <c r="AI1687" s="13">
        <f>tbl_pbp[[#This Row],[Kamara]]*tbl_pbp[[#This Row],[Impactful Play]]</f>
        <v>0</v>
      </c>
      <c r="AJ1687" s="13">
        <f>tbl_pbp[[#This Row],[Thomas]]*tbl_pbp[[#This Row],[Impactful Play]]</f>
        <v>0</v>
      </c>
      <c r="AK1687" s="13" t="str">
        <f>VLOOKUP(tbl_pbp[[#This Row],[Play Saints Win % Increase]], tbl_impact[],3,TRUE)</f>
        <v>Scented (0 to +5%)</v>
      </c>
    </row>
    <row r="1688" spans="1:37">
      <c r="A1688" s="1">
        <v>136</v>
      </c>
      <c r="B1688" s="5">
        <v>3.9E-2</v>
      </c>
      <c r="C1688" t="s">
        <v>12795</v>
      </c>
      <c r="D1688">
        <v>0</v>
      </c>
      <c r="E1688">
        <v>0</v>
      </c>
      <c r="F1688">
        <v>4</v>
      </c>
      <c r="G1688">
        <v>17</v>
      </c>
      <c r="H1688">
        <v>27</v>
      </c>
      <c r="I1688">
        <v>3</v>
      </c>
      <c r="J1688">
        <v>49</v>
      </c>
      <c r="K1688" t="s">
        <v>29</v>
      </c>
      <c r="L1688">
        <v>2</v>
      </c>
      <c r="M1688">
        <v>49</v>
      </c>
      <c r="N1688" t="s">
        <v>12796</v>
      </c>
      <c r="O1688" t="s">
        <v>8443</v>
      </c>
      <c r="P1688" t="s">
        <v>124</v>
      </c>
      <c r="Q1688" t="s">
        <v>125</v>
      </c>
      <c r="R1688" t="s">
        <v>126</v>
      </c>
      <c r="V1688" t="s">
        <v>12488</v>
      </c>
      <c r="X1688" t="str">
        <f>VLOOKUP(pbp!V4438, games!$B$2:$R$40, 3, FALSE)</f>
        <v>2020-11-22T18:00Z</v>
      </c>
      <c r="Y1688">
        <f>VLOOKUP(1*V1688,NFLGames!$H$11:$H$555,1,FALSE)</f>
        <v>401128084</v>
      </c>
      <c r="Z1688">
        <f>VLOOKUP($Y1688, NFLGames!$H$11:$K$555,2,FALSE)</f>
        <v>2019</v>
      </c>
      <c r="AA1688">
        <f>VLOOKUP($Y1688, NFLGames!$H$11:$K$555,3,FALSE)</f>
        <v>11</v>
      </c>
      <c r="AB1688" s="6">
        <f>IF(A1689=0, 0, AH1689-tbl_pbp[[#This Row],[Saints Win %]])</f>
        <v>4.0000000000000036E-3</v>
      </c>
      <c r="AE1688">
        <f>ABS(tbl_pbp[[#This Row],[play.homeScore]]-tbl_pbp[[#This Row],[play.awayScore]])</f>
        <v>10</v>
      </c>
      <c r="AF1688">
        <f>IF(tbl_pbp[[#This Row],[Play Saints Win % Increase]]&gt;=$AF$4,1,0)</f>
        <v>0</v>
      </c>
      <c r="AG1688" t="str">
        <f>VLOOKUP(tbl_pbp[[#This Row],[gameId]], games!$B$2:$T$40, 9, FALSE)</f>
        <v>new-orleans-saints</v>
      </c>
      <c r="AH1688" s="5">
        <f>IF(tbl_pbp[[#This Row],[AwayTeam]] &lt;&gt; "new-orleans-saints", tbl_pbp[[#This Row],[homeWinPercentage]], 1-tbl_pbp[[#This Row],[homeWinPercentage]])</f>
        <v>0.96099999999999997</v>
      </c>
      <c r="AI1688" s="13">
        <f>tbl_pbp[[#This Row],[Kamara]]*tbl_pbp[[#This Row],[Impactful Play]]</f>
        <v>0</v>
      </c>
      <c r="AJ1688" s="13">
        <f>tbl_pbp[[#This Row],[Thomas]]*tbl_pbp[[#This Row],[Impactful Play]]</f>
        <v>0</v>
      </c>
      <c r="AK1688" s="13" t="str">
        <f>VLOOKUP(tbl_pbp[[#This Row],[Play Saints Win % Increase]], tbl_impact[],3,TRUE)</f>
        <v>Scented (0 to +5%)</v>
      </c>
    </row>
    <row r="1689" spans="1:37">
      <c r="A1689" s="1">
        <v>137</v>
      </c>
      <c r="B1689" s="5">
        <v>3.5000000000000003E-2</v>
      </c>
      <c r="C1689" t="s">
        <v>12797</v>
      </c>
      <c r="D1689">
        <v>0</v>
      </c>
      <c r="E1689">
        <v>0</v>
      </c>
      <c r="F1689">
        <v>4</v>
      </c>
      <c r="G1689">
        <v>17</v>
      </c>
      <c r="H1689">
        <v>27</v>
      </c>
      <c r="I1689">
        <v>3</v>
      </c>
      <c r="J1689">
        <v>49</v>
      </c>
      <c r="K1689" t="s">
        <v>29</v>
      </c>
      <c r="L1689">
        <v>2</v>
      </c>
      <c r="M1689">
        <v>49</v>
      </c>
      <c r="N1689" t="s">
        <v>12798</v>
      </c>
      <c r="O1689" t="s">
        <v>459</v>
      </c>
      <c r="P1689" t="s">
        <v>30</v>
      </c>
      <c r="Q1689" t="s">
        <v>31</v>
      </c>
      <c r="R1689" t="s">
        <v>32</v>
      </c>
      <c r="S1689" t="s">
        <v>193</v>
      </c>
      <c r="T1689" t="s">
        <v>431</v>
      </c>
      <c r="U1689" t="s">
        <v>12799</v>
      </c>
      <c r="V1689" t="s">
        <v>12488</v>
      </c>
      <c r="X1689" t="str">
        <f>VLOOKUP(pbp!V4439, games!$B$2:$R$40, 3, FALSE)</f>
        <v>2020-11-22T18:00Z</v>
      </c>
      <c r="Y1689">
        <f>VLOOKUP(1*V1689,NFLGames!$H$11:$H$555,1,FALSE)</f>
        <v>401128084</v>
      </c>
      <c r="Z1689">
        <f>VLOOKUP($Y1689, NFLGames!$H$11:$K$555,2,FALSE)</f>
        <v>2019</v>
      </c>
      <c r="AA1689">
        <f>VLOOKUP($Y1689, NFLGames!$H$11:$K$555,3,FALSE)</f>
        <v>11</v>
      </c>
      <c r="AB1689" s="6">
        <f>IF(A1690=0, 0, AH1690-tbl_pbp[[#This Row],[Saints Win %]])</f>
        <v>-1.8000000000000016E-2</v>
      </c>
      <c r="AE1689">
        <f>ABS(tbl_pbp[[#This Row],[play.homeScore]]-tbl_pbp[[#This Row],[play.awayScore]])</f>
        <v>10</v>
      </c>
      <c r="AF1689">
        <f>IF(tbl_pbp[[#This Row],[Play Saints Win % Increase]]&gt;=$AF$4,1,0)</f>
        <v>0</v>
      </c>
      <c r="AG1689" t="str">
        <f>VLOOKUP(tbl_pbp[[#This Row],[gameId]], games!$B$2:$T$40, 9, FALSE)</f>
        <v>new-orleans-saints</v>
      </c>
      <c r="AH1689" s="5">
        <f>IF(tbl_pbp[[#This Row],[AwayTeam]] &lt;&gt; "new-orleans-saints", tbl_pbp[[#This Row],[homeWinPercentage]], 1-tbl_pbp[[#This Row],[homeWinPercentage]])</f>
        <v>0.96499999999999997</v>
      </c>
      <c r="AI1689" s="13">
        <f>tbl_pbp[[#This Row],[Kamara]]*tbl_pbp[[#This Row],[Impactful Play]]</f>
        <v>0</v>
      </c>
      <c r="AJ1689" s="13">
        <f>tbl_pbp[[#This Row],[Thomas]]*tbl_pbp[[#This Row],[Impactful Play]]</f>
        <v>0</v>
      </c>
      <c r="AK1689" s="13" t="str">
        <f>VLOOKUP(tbl_pbp[[#This Row],[Play Saints Win % Increase]], tbl_impact[],3,TRUE)</f>
        <v>Bad (0 to -5%)</v>
      </c>
    </row>
    <row r="1690" spans="1:37">
      <c r="A1690" s="1">
        <v>138</v>
      </c>
      <c r="B1690" s="5">
        <v>5.2999999999999999E-2</v>
      </c>
      <c r="C1690" t="s">
        <v>12800</v>
      </c>
      <c r="D1690">
        <v>0</v>
      </c>
      <c r="E1690">
        <v>0</v>
      </c>
      <c r="F1690">
        <v>4</v>
      </c>
      <c r="G1690">
        <v>17</v>
      </c>
      <c r="H1690">
        <v>27</v>
      </c>
      <c r="I1690">
        <v>1</v>
      </c>
      <c r="J1690">
        <v>47</v>
      </c>
      <c r="K1690" t="s">
        <v>29</v>
      </c>
      <c r="L1690">
        <v>3</v>
      </c>
      <c r="M1690">
        <v>47</v>
      </c>
      <c r="N1690" t="s">
        <v>12801</v>
      </c>
      <c r="O1690" t="s">
        <v>75</v>
      </c>
      <c r="P1690" t="s">
        <v>45</v>
      </c>
      <c r="Q1690" t="s">
        <v>46</v>
      </c>
      <c r="R1690" t="s">
        <v>47</v>
      </c>
      <c r="S1690" t="s">
        <v>54</v>
      </c>
      <c r="T1690" t="s">
        <v>805</v>
      </c>
      <c r="U1690" t="s">
        <v>10596</v>
      </c>
      <c r="V1690" t="s">
        <v>12488</v>
      </c>
      <c r="X1690" t="str">
        <f>VLOOKUP(pbp!V4440, games!$B$2:$R$40, 3, FALSE)</f>
        <v>2020-11-22T18:00Z</v>
      </c>
      <c r="Y1690">
        <f>VLOOKUP(1*V1690,NFLGames!$H$11:$H$555,1,FALSE)</f>
        <v>401128084</v>
      </c>
      <c r="Z1690">
        <f>VLOOKUP($Y1690, NFLGames!$H$11:$K$555,2,FALSE)</f>
        <v>2019</v>
      </c>
      <c r="AA1690">
        <f>VLOOKUP($Y1690, NFLGames!$H$11:$K$555,3,FALSE)</f>
        <v>11</v>
      </c>
      <c r="AB1690" s="6">
        <f>IF(A1691=0, 0, AH1691-tbl_pbp[[#This Row],[Saints Win %]])</f>
        <v>3.1000000000000028E-2</v>
      </c>
      <c r="AE1690">
        <f>ABS(tbl_pbp[[#This Row],[play.homeScore]]-tbl_pbp[[#This Row],[play.awayScore]])</f>
        <v>10</v>
      </c>
      <c r="AF1690">
        <f>IF(tbl_pbp[[#This Row],[Play Saints Win % Increase]]&gt;=$AF$4,1,0)</f>
        <v>0</v>
      </c>
      <c r="AG1690" t="str">
        <f>VLOOKUP(tbl_pbp[[#This Row],[gameId]], games!$B$2:$T$40, 9, FALSE)</f>
        <v>new-orleans-saints</v>
      </c>
      <c r="AH1690" s="5">
        <f>IF(tbl_pbp[[#This Row],[AwayTeam]] &lt;&gt; "new-orleans-saints", tbl_pbp[[#This Row],[homeWinPercentage]], 1-tbl_pbp[[#This Row],[homeWinPercentage]])</f>
        <v>0.94699999999999995</v>
      </c>
      <c r="AI1690" s="13">
        <f>tbl_pbp[[#This Row],[Kamara]]*tbl_pbp[[#This Row],[Impactful Play]]</f>
        <v>0</v>
      </c>
      <c r="AJ1690" s="13">
        <f>tbl_pbp[[#This Row],[Thomas]]*tbl_pbp[[#This Row],[Impactful Play]]</f>
        <v>0</v>
      </c>
      <c r="AK1690" s="13" t="str">
        <f>VLOOKUP(tbl_pbp[[#This Row],[Play Saints Win % Increase]], tbl_impact[],3,TRUE)</f>
        <v>Scented (0 to +5%)</v>
      </c>
    </row>
    <row r="1691" spans="1:37">
      <c r="A1691" s="1">
        <v>139</v>
      </c>
      <c r="B1691" s="5">
        <v>2.1999999999999999E-2</v>
      </c>
      <c r="C1691" t="s">
        <v>12802</v>
      </c>
      <c r="D1691">
        <v>0</v>
      </c>
      <c r="E1691">
        <v>0</v>
      </c>
      <c r="F1691">
        <v>4</v>
      </c>
      <c r="G1691">
        <v>17</v>
      </c>
      <c r="H1691">
        <v>27</v>
      </c>
      <c r="I1691">
        <v>1</v>
      </c>
      <c r="J1691">
        <v>47</v>
      </c>
      <c r="K1691" t="s">
        <v>29</v>
      </c>
      <c r="L1691">
        <v>4</v>
      </c>
      <c r="M1691">
        <v>47</v>
      </c>
      <c r="N1691" t="s">
        <v>12803</v>
      </c>
      <c r="O1691" t="s">
        <v>180</v>
      </c>
      <c r="P1691" t="s">
        <v>45</v>
      </c>
      <c r="Q1691" t="s">
        <v>46</v>
      </c>
      <c r="R1691" t="s">
        <v>47</v>
      </c>
      <c r="S1691" t="s">
        <v>424</v>
      </c>
      <c r="T1691" t="s">
        <v>805</v>
      </c>
      <c r="U1691" t="s">
        <v>12804</v>
      </c>
      <c r="V1691" t="s">
        <v>12488</v>
      </c>
      <c r="X1691" t="str">
        <f>VLOOKUP(pbp!V4441, games!$B$2:$R$40, 3, FALSE)</f>
        <v>2020-11-22T18:00Z</v>
      </c>
      <c r="Y1691">
        <f>VLOOKUP(1*V1691,NFLGames!$H$11:$H$555,1,FALSE)</f>
        <v>401128084</v>
      </c>
      <c r="Z1691">
        <f>VLOOKUP($Y1691, NFLGames!$H$11:$K$555,2,FALSE)</f>
        <v>2019</v>
      </c>
      <c r="AA1691">
        <f>VLOOKUP($Y1691, NFLGames!$H$11:$K$555,3,FALSE)</f>
        <v>11</v>
      </c>
      <c r="AB1691" s="6">
        <f>IF(A1692=0, 0, AH1692-tbl_pbp[[#This Row],[Saints Win %]])</f>
        <v>-2.0000000000000018E-3</v>
      </c>
      <c r="AE1691">
        <f>ABS(tbl_pbp[[#This Row],[play.homeScore]]-tbl_pbp[[#This Row],[play.awayScore]])</f>
        <v>10</v>
      </c>
      <c r="AF1691">
        <f>IF(tbl_pbp[[#This Row],[Play Saints Win % Increase]]&gt;=$AF$4,1,0)</f>
        <v>0</v>
      </c>
      <c r="AG1691" t="str">
        <f>VLOOKUP(tbl_pbp[[#This Row],[gameId]], games!$B$2:$T$40, 9, FALSE)</f>
        <v>new-orleans-saints</v>
      </c>
      <c r="AH1691" s="5">
        <f>IF(tbl_pbp[[#This Row],[AwayTeam]] &lt;&gt; "new-orleans-saints", tbl_pbp[[#This Row],[homeWinPercentage]], 1-tbl_pbp[[#This Row],[homeWinPercentage]])</f>
        <v>0.97799999999999998</v>
      </c>
      <c r="AI1691" s="13">
        <f>tbl_pbp[[#This Row],[Kamara]]*tbl_pbp[[#This Row],[Impactful Play]]</f>
        <v>0</v>
      </c>
      <c r="AJ1691" s="13">
        <f>tbl_pbp[[#This Row],[Thomas]]*tbl_pbp[[#This Row],[Impactful Play]]</f>
        <v>0</v>
      </c>
      <c r="AK1691" s="13" t="str">
        <f>VLOOKUP(tbl_pbp[[#This Row],[Play Saints Win % Increase]], tbl_impact[],3,TRUE)</f>
        <v>Bad (0 to -5%)</v>
      </c>
    </row>
    <row r="1692" spans="1:37">
      <c r="A1692" s="1">
        <v>140</v>
      </c>
      <c r="B1692" s="5">
        <v>2.4E-2</v>
      </c>
      <c r="C1692" t="s">
        <v>12805</v>
      </c>
      <c r="D1692">
        <v>0</v>
      </c>
      <c r="E1692">
        <v>0</v>
      </c>
      <c r="F1692">
        <v>4</v>
      </c>
      <c r="G1692">
        <v>17</v>
      </c>
      <c r="H1692">
        <v>27</v>
      </c>
      <c r="I1692">
        <v>10</v>
      </c>
      <c r="J1692">
        <v>45</v>
      </c>
      <c r="K1692" t="s">
        <v>29</v>
      </c>
      <c r="L1692">
        <v>1</v>
      </c>
      <c r="M1692">
        <v>45</v>
      </c>
      <c r="N1692" t="s">
        <v>12806</v>
      </c>
      <c r="O1692" t="s">
        <v>400</v>
      </c>
      <c r="P1692" t="s">
        <v>30</v>
      </c>
      <c r="Q1692" t="s">
        <v>31</v>
      </c>
      <c r="R1692" t="s">
        <v>32</v>
      </c>
      <c r="S1692" t="s">
        <v>33</v>
      </c>
      <c r="T1692" t="s">
        <v>403</v>
      </c>
      <c r="U1692" t="s">
        <v>404</v>
      </c>
      <c r="V1692" t="s">
        <v>12488</v>
      </c>
      <c r="X1692" t="str">
        <f>VLOOKUP(pbp!V4442, games!$B$2:$R$40, 3, FALSE)</f>
        <v>2020-11-22T18:00Z</v>
      </c>
      <c r="Y1692">
        <f>VLOOKUP(1*V1692,NFLGames!$H$11:$H$555,1,FALSE)</f>
        <v>401128084</v>
      </c>
      <c r="Z1692">
        <f>VLOOKUP($Y1692, NFLGames!$H$11:$K$555,2,FALSE)</f>
        <v>2019</v>
      </c>
      <c r="AA1692">
        <f>VLOOKUP($Y1692, NFLGames!$H$11:$K$555,3,FALSE)</f>
        <v>11</v>
      </c>
      <c r="AB1692" s="6">
        <f>IF(A1693=0, 0, AH1693-tbl_pbp[[#This Row],[Saints Win %]])</f>
        <v>6.0000000000000053E-3</v>
      </c>
      <c r="AE1692">
        <f>ABS(tbl_pbp[[#This Row],[play.homeScore]]-tbl_pbp[[#This Row],[play.awayScore]])</f>
        <v>10</v>
      </c>
      <c r="AF1692">
        <f>IF(tbl_pbp[[#This Row],[Play Saints Win % Increase]]&gt;=$AF$4,1,0)</f>
        <v>0</v>
      </c>
      <c r="AG1692" t="str">
        <f>VLOOKUP(tbl_pbp[[#This Row],[gameId]], games!$B$2:$T$40, 9, FALSE)</f>
        <v>new-orleans-saints</v>
      </c>
      <c r="AH1692" s="5">
        <f>IF(tbl_pbp[[#This Row],[AwayTeam]] &lt;&gt; "new-orleans-saints", tbl_pbp[[#This Row],[homeWinPercentage]], 1-tbl_pbp[[#This Row],[homeWinPercentage]])</f>
        <v>0.97599999999999998</v>
      </c>
      <c r="AI1692" s="13">
        <f>tbl_pbp[[#This Row],[Kamara]]*tbl_pbp[[#This Row],[Impactful Play]]</f>
        <v>0</v>
      </c>
      <c r="AJ1692" s="13">
        <f>tbl_pbp[[#This Row],[Thomas]]*tbl_pbp[[#This Row],[Impactful Play]]</f>
        <v>0</v>
      </c>
      <c r="AK1692" s="13" t="str">
        <f>VLOOKUP(tbl_pbp[[#This Row],[Play Saints Win % Increase]], tbl_impact[],3,TRUE)</f>
        <v>Scented (0 to +5%)</v>
      </c>
    </row>
    <row r="1693" spans="1:37">
      <c r="A1693" s="1">
        <v>141</v>
      </c>
      <c r="B1693" s="5">
        <v>1.7999999999999999E-2</v>
      </c>
      <c r="C1693" t="s">
        <v>12807</v>
      </c>
      <c r="D1693">
        <v>0</v>
      </c>
      <c r="E1693">
        <v>0</v>
      </c>
      <c r="F1693">
        <v>4</v>
      </c>
      <c r="G1693">
        <v>17</v>
      </c>
      <c r="H1693">
        <v>27</v>
      </c>
      <c r="I1693">
        <v>5</v>
      </c>
      <c r="J1693">
        <v>40</v>
      </c>
      <c r="K1693" t="s">
        <v>29</v>
      </c>
      <c r="L1693">
        <v>2</v>
      </c>
      <c r="M1693">
        <v>40</v>
      </c>
      <c r="N1693" t="s">
        <v>12808</v>
      </c>
      <c r="O1693" t="s">
        <v>1537</v>
      </c>
      <c r="P1693" t="s">
        <v>45</v>
      </c>
      <c r="Q1693" t="s">
        <v>46</v>
      </c>
      <c r="R1693" t="s">
        <v>47</v>
      </c>
      <c r="S1693" t="s">
        <v>38</v>
      </c>
      <c r="T1693" t="s">
        <v>555</v>
      </c>
      <c r="U1693" t="s">
        <v>12809</v>
      </c>
      <c r="V1693" t="s">
        <v>12488</v>
      </c>
      <c r="X1693" t="str">
        <f>VLOOKUP(pbp!V4443, games!$B$2:$R$40, 3, FALSE)</f>
        <v>2020-11-22T18:00Z</v>
      </c>
      <c r="Y1693">
        <f>VLOOKUP(1*V1693,NFLGames!$H$11:$H$555,1,FALSE)</f>
        <v>401128084</v>
      </c>
      <c r="Z1693">
        <f>VLOOKUP($Y1693, NFLGames!$H$11:$K$555,2,FALSE)</f>
        <v>2019</v>
      </c>
      <c r="AA1693">
        <f>VLOOKUP($Y1693, NFLGames!$H$11:$K$555,3,FALSE)</f>
        <v>11</v>
      </c>
      <c r="AB1693" s="6">
        <f>IF(A1694=0, 0, AH1694-tbl_pbp[[#This Row],[Saints Win %]])</f>
        <v>-2.0000000000000018E-3</v>
      </c>
      <c r="AE1693">
        <f>ABS(tbl_pbp[[#This Row],[play.homeScore]]-tbl_pbp[[#This Row],[play.awayScore]])</f>
        <v>10</v>
      </c>
      <c r="AF1693">
        <f>IF(tbl_pbp[[#This Row],[Play Saints Win % Increase]]&gt;=$AF$4,1,0)</f>
        <v>0</v>
      </c>
      <c r="AG1693" t="str">
        <f>VLOOKUP(tbl_pbp[[#This Row],[gameId]], games!$B$2:$T$40, 9, FALSE)</f>
        <v>new-orleans-saints</v>
      </c>
      <c r="AH1693" s="5">
        <f>IF(tbl_pbp[[#This Row],[AwayTeam]] &lt;&gt; "new-orleans-saints", tbl_pbp[[#This Row],[homeWinPercentage]], 1-tbl_pbp[[#This Row],[homeWinPercentage]])</f>
        <v>0.98199999999999998</v>
      </c>
      <c r="AI1693" s="13">
        <f>tbl_pbp[[#This Row],[Kamara]]*tbl_pbp[[#This Row],[Impactful Play]]</f>
        <v>0</v>
      </c>
      <c r="AJ1693" s="13">
        <f>tbl_pbp[[#This Row],[Thomas]]*tbl_pbp[[#This Row],[Impactful Play]]</f>
        <v>0</v>
      </c>
      <c r="AK1693" s="13" t="str">
        <f>VLOOKUP(tbl_pbp[[#This Row],[Play Saints Win % Increase]], tbl_impact[],3,TRUE)</f>
        <v>Bad (0 to -5%)</v>
      </c>
    </row>
    <row r="1694" spans="1:37">
      <c r="A1694" s="1">
        <v>142</v>
      </c>
      <c r="B1694" s="5">
        <v>0.02</v>
      </c>
      <c r="C1694" t="s">
        <v>12810</v>
      </c>
      <c r="D1694">
        <v>0</v>
      </c>
      <c r="E1694">
        <v>0</v>
      </c>
      <c r="F1694">
        <v>4</v>
      </c>
      <c r="G1694">
        <v>17</v>
      </c>
      <c r="H1694">
        <v>27</v>
      </c>
      <c r="I1694">
        <v>2</v>
      </c>
      <c r="J1694">
        <v>37</v>
      </c>
      <c r="K1694" t="s">
        <v>29</v>
      </c>
      <c r="L1694">
        <v>3</v>
      </c>
      <c r="M1694">
        <v>37</v>
      </c>
      <c r="N1694" t="s">
        <v>12811</v>
      </c>
      <c r="O1694" t="s">
        <v>3889</v>
      </c>
      <c r="P1694" t="s">
        <v>94</v>
      </c>
      <c r="Q1694" t="s">
        <v>95</v>
      </c>
      <c r="R1694" t="s">
        <v>96</v>
      </c>
      <c r="S1694" t="s">
        <v>241</v>
      </c>
      <c r="T1694" t="s">
        <v>491</v>
      </c>
      <c r="U1694" t="s">
        <v>12812</v>
      </c>
      <c r="V1694" t="s">
        <v>12488</v>
      </c>
      <c r="X1694" t="str">
        <f>VLOOKUP(pbp!V4444, games!$B$2:$R$40, 3, FALSE)</f>
        <v>2020-11-22T18:00Z</v>
      </c>
      <c r="Y1694">
        <f>VLOOKUP(1*V1694,NFLGames!$H$11:$H$555,1,FALSE)</f>
        <v>401128084</v>
      </c>
      <c r="Z1694">
        <f>VLOOKUP($Y1694, NFLGames!$H$11:$K$555,2,FALSE)</f>
        <v>2019</v>
      </c>
      <c r="AA1694">
        <f>VLOOKUP($Y1694, NFLGames!$H$11:$K$555,3,FALSE)</f>
        <v>11</v>
      </c>
      <c r="AB1694" s="6">
        <f>IF(A1695=0, 0, AH1695-tbl_pbp[[#This Row],[Saints Win %]])</f>
        <v>3.0000000000000027E-3</v>
      </c>
      <c r="AE1694">
        <f>ABS(tbl_pbp[[#This Row],[play.homeScore]]-tbl_pbp[[#This Row],[play.awayScore]])</f>
        <v>10</v>
      </c>
      <c r="AF1694">
        <f>IF(tbl_pbp[[#This Row],[Play Saints Win % Increase]]&gt;=$AF$4,1,0)</f>
        <v>0</v>
      </c>
      <c r="AG1694" t="str">
        <f>VLOOKUP(tbl_pbp[[#This Row],[gameId]], games!$B$2:$T$40, 9, FALSE)</f>
        <v>new-orleans-saints</v>
      </c>
      <c r="AH1694" s="5">
        <f>IF(tbl_pbp[[#This Row],[AwayTeam]] &lt;&gt; "new-orleans-saints", tbl_pbp[[#This Row],[homeWinPercentage]], 1-tbl_pbp[[#This Row],[homeWinPercentage]])</f>
        <v>0.98</v>
      </c>
      <c r="AI1694" s="13">
        <f>tbl_pbp[[#This Row],[Kamara]]*tbl_pbp[[#This Row],[Impactful Play]]</f>
        <v>0</v>
      </c>
      <c r="AJ1694" s="13">
        <f>tbl_pbp[[#This Row],[Thomas]]*tbl_pbp[[#This Row],[Impactful Play]]</f>
        <v>0</v>
      </c>
      <c r="AK1694" s="13" t="str">
        <f>VLOOKUP(tbl_pbp[[#This Row],[Play Saints Win % Increase]], tbl_impact[],3,TRUE)</f>
        <v>Scented (0 to +5%)</v>
      </c>
    </row>
    <row r="1695" spans="1:37">
      <c r="A1695" s="1">
        <v>143</v>
      </c>
      <c r="B1695" s="5">
        <v>1.7000000000000001E-2</v>
      </c>
      <c r="C1695" t="s">
        <v>12813</v>
      </c>
      <c r="D1695">
        <v>0</v>
      </c>
      <c r="E1695">
        <v>0</v>
      </c>
      <c r="F1695">
        <v>4</v>
      </c>
      <c r="G1695">
        <v>17</v>
      </c>
      <c r="H1695">
        <v>27</v>
      </c>
      <c r="I1695">
        <v>7</v>
      </c>
      <c r="J1695">
        <v>42</v>
      </c>
      <c r="K1695" t="s">
        <v>29</v>
      </c>
      <c r="L1695">
        <v>3</v>
      </c>
      <c r="M1695">
        <v>42</v>
      </c>
      <c r="N1695" t="s">
        <v>12814</v>
      </c>
      <c r="O1695" t="s">
        <v>6025</v>
      </c>
      <c r="P1695" t="s">
        <v>124</v>
      </c>
      <c r="Q1695" t="s">
        <v>125</v>
      </c>
      <c r="R1695" t="s">
        <v>126</v>
      </c>
      <c r="V1695" t="s">
        <v>12488</v>
      </c>
      <c r="X1695" t="str">
        <f>VLOOKUP(pbp!V4445, games!$B$2:$R$40, 3, FALSE)</f>
        <v>2020-11-22T18:00Z</v>
      </c>
      <c r="Y1695">
        <f>VLOOKUP(1*V1695,NFLGames!$H$11:$H$555,1,FALSE)</f>
        <v>401128084</v>
      </c>
      <c r="Z1695">
        <f>VLOOKUP($Y1695, NFLGames!$H$11:$K$555,2,FALSE)</f>
        <v>2019</v>
      </c>
      <c r="AA1695">
        <f>VLOOKUP($Y1695, NFLGames!$H$11:$K$555,3,FALSE)</f>
        <v>11</v>
      </c>
      <c r="AB1695" s="6">
        <f>IF(A1696=0, 0, AH1696-tbl_pbp[[#This Row],[Saints Win %]])</f>
        <v>-6.0000000000000053E-3</v>
      </c>
      <c r="AE1695">
        <f>ABS(tbl_pbp[[#This Row],[play.homeScore]]-tbl_pbp[[#This Row],[play.awayScore]])</f>
        <v>10</v>
      </c>
      <c r="AF1695">
        <f>IF(tbl_pbp[[#This Row],[Play Saints Win % Increase]]&gt;=$AF$4,1,0)</f>
        <v>0</v>
      </c>
      <c r="AG1695" t="str">
        <f>VLOOKUP(tbl_pbp[[#This Row],[gameId]], games!$B$2:$T$40, 9, FALSE)</f>
        <v>new-orleans-saints</v>
      </c>
      <c r="AH1695" s="5">
        <f>IF(tbl_pbp[[#This Row],[AwayTeam]] &lt;&gt; "new-orleans-saints", tbl_pbp[[#This Row],[homeWinPercentage]], 1-tbl_pbp[[#This Row],[homeWinPercentage]])</f>
        <v>0.98299999999999998</v>
      </c>
      <c r="AI1695" s="13">
        <f>tbl_pbp[[#This Row],[Kamara]]*tbl_pbp[[#This Row],[Impactful Play]]</f>
        <v>0</v>
      </c>
      <c r="AJ1695" s="13">
        <f>tbl_pbp[[#This Row],[Thomas]]*tbl_pbp[[#This Row],[Impactful Play]]</f>
        <v>0</v>
      </c>
      <c r="AK1695" s="13" t="str">
        <f>VLOOKUP(tbl_pbp[[#This Row],[Play Saints Win % Increase]], tbl_impact[],3,TRUE)</f>
        <v>Bad (0 to -5%)</v>
      </c>
    </row>
    <row r="1696" spans="1:37">
      <c r="A1696" s="1">
        <v>144</v>
      </c>
      <c r="B1696" s="5">
        <v>2.3E-2</v>
      </c>
      <c r="C1696" t="s">
        <v>12815</v>
      </c>
      <c r="D1696">
        <v>0</v>
      </c>
      <c r="E1696">
        <v>0</v>
      </c>
      <c r="F1696">
        <v>4</v>
      </c>
      <c r="G1696">
        <v>17</v>
      </c>
      <c r="H1696">
        <v>27</v>
      </c>
      <c r="I1696">
        <v>7</v>
      </c>
      <c r="J1696">
        <v>42</v>
      </c>
      <c r="K1696" t="s">
        <v>29</v>
      </c>
      <c r="L1696">
        <v>3</v>
      </c>
      <c r="M1696">
        <v>42</v>
      </c>
      <c r="N1696" t="s">
        <v>12816</v>
      </c>
      <c r="O1696" t="s">
        <v>6025</v>
      </c>
      <c r="P1696" t="s">
        <v>30</v>
      </c>
      <c r="Q1696" t="s">
        <v>31</v>
      </c>
      <c r="R1696" t="s">
        <v>32</v>
      </c>
      <c r="S1696" t="s">
        <v>212</v>
      </c>
      <c r="T1696" t="s">
        <v>706</v>
      </c>
      <c r="U1696" t="s">
        <v>12817</v>
      </c>
      <c r="V1696" t="s">
        <v>12488</v>
      </c>
      <c r="X1696" t="str">
        <f>VLOOKUP(pbp!V4446, games!$B$2:$R$40, 3, FALSE)</f>
        <v>2020-11-22T18:00Z</v>
      </c>
      <c r="Y1696">
        <f>VLOOKUP(1*V1696,NFLGames!$H$11:$H$555,1,FALSE)</f>
        <v>401128084</v>
      </c>
      <c r="Z1696">
        <f>VLOOKUP($Y1696, NFLGames!$H$11:$K$555,2,FALSE)</f>
        <v>2019</v>
      </c>
      <c r="AA1696">
        <f>VLOOKUP($Y1696, NFLGames!$H$11:$K$555,3,FALSE)</f>
        <v>11</v>
      </c>
      <c r="AB1696" s="6">
        <f>IF(A1697=0, 0, AH1697-tbl_pbp[[#This Row],[Saints Win %]])</f>
        <v>1.4000000000000012E-2</v>
      </c>
      <c r="AE1696">
        <f>ABS(tbl_pbp[[#This Row],[play.homeScore]]-tbl_pbp[[#This Row],[play.awayScore]])</f>
        <v>10</v>
      </c>
      <c r="AF1696">
        <f>IF(tbl_pbp[[#This Row],[Play Saints Win % Increase]]&gt;=$AF$4,1,0)</f>
        <v>0</v>
      </c>
      <c r="AG1696" t="str">
        <f>VLOOKUP(tbl_pbp[[#This Row],[gameId]], games!$B$2:$T$40, 9, FALSE)</f>
        <v>new-orleans-saints</v>
      </c>
      <c r="AH1696" s="5">
        <f>IF(tbl_pbp[[#This Row],[AwayTeam]] &lt;&gt; "new-orleans-saints", tbl_pbp[[#This Row],[homeWinPercentage]], 1-tbl_pbp[[#This Row],[homeWinPercentage]])</f>
        <v>0.97699999999999998</v>
      </c>
      <c r="AI1696" s="13">
        <f>tbl_pbp[[#This Row],[Kamara]]*tbl_pbp[[#This Row],[Impactful Play]]</f>
        <v>0</v>
      </c>
      <c r="AJ1696" s="13">
        <f>tbl_pbp[[#This Row],[Thomas]]*tbl_pbp[[#This Row],[Impactful Play]]</f>
        <v>0</v>
      </c>
      <c r="AK1696" s="13" t="str">
        <f>VLOOKUP(tbl_pbp[[#This Row],[Play Saints Win % Increase]], tbl_impact[],3,TRUE)</f>
        <v>Scented (0 to +5%)</v>
      </c>
    </row>
    <row r="1697" spans="1:37">
      <c r="A1697" s="1">
        <v>145</v>
      </c>
      <c r="B1697" s="5">
        <v>8.9999999999999993E-3</v>
      </c>
      <c r="C1697" t="s">
        <v>12818</v>
      </c>
      <c r="D1697">
        <v>0</v>
      </c>
      <c r="E1697">
        <v>0</v>
      </c>
      <c r="F1697">
        <v>4</v>
      </c>
      <c r="G1697">
        <v>17</v>
      </c>
      <c r="H1697">
        <v>27</v>
      </c>
      <c r="I1697">
        <v>3</v>
      </c>
      <c r="J1697">
        <v>38</v>
      </c>
      <c r="K1697" t="s">
        <v>29</v>
      </c>
      <c r="L1697">
        <v>4</v>
      </c>
      <c r="M1697">
        <v>38</v>
      </c>
      <c r="N1697" t="s">
        <v>12819</v>
      </c>
      <c r="O1697" t="s">
        <v>2184</v>
      </c>
      <c r="P1697" t="s">
        <v>66</v>
      </c>
      <c r="Q1697" t="s">
        <v>67</v>
      </c>
      <c r="R1697" t="s">
        <v>68</v>
      </c>
      <c r="S1697" t="s">
        <v>281</v>
      </c>
      <c r="T1697" t="s">
        <v>1116</v>
      </c>
      <c r="U1697" t="s">
        <v>12820</v>
      </c>
      <c r="V1697" t="s">
        <v>12488</v>
      </c>
      <c r="X1697" t="str">
        <f>VLOOKUP(pbp!V4447, games!$B$2:$R$40, 3, FALSE)</f>
        <v>2020-11-22T18:00Z</v>
      </c>
      <c r="Y1697">
        <f>VLOOKUP(1*V1697,NFLGames!$H$11:$H$555,1,FALSE)</f>
        <v>401128084</v>
      </c>
      <c r="Z1697">
        <f>VLOOKUP($Y1697, NFLGames!$H$11:$K$555,2,FALSE)</f>
        <v>2019</v>
      </c>
      <c r="AA1697">
        <f>VLOOKUP($Y1697, NFLGames!$H$11:$K$555,3,FALSE)</f>
        <v>11</v>
      </c>
      <c r="AB1697" s="6">
        <f>IF(A1698=0, 0, AH1698-tbl_pbp[[#This Row],[Saints Win %]])</f>
        <v>-1.9000000000000017E-2</v>
      </c>
      <c r="AE1697">
        <f>ABS(tbl_pbp[[#This Row],[play.homeScore]]-tbl_pbp[[#This Row],[play.awayScore]])</f>
        <v>10</v>
      </c>
      <c r="AF1697">
        <f>IF(tbl_pbp[[#This Row],[Play Saints Win % Increase]]&gt;=$AF$4,1,0)</f>
        <v>0</v>
      </c>
      <c r="AG1697" t="str">
        <f>VLOOKUP(tbl_pbp[[#This Row],[gameId]], games!$B$2:$T$40, 9, FALSE)</f>
        <v>new-orleans-saints</v>
      </c>
      <c r="AH1697" s="5">
        <f>IF(tbl_pbp[[#This Row],[AwayTeam]] &lt;&gt; "new-orleans-saints", tbl_pbp[[#This Row],[homeWinPercentage]], 1-tbl_pbp[[#This Row],[homeWinPercentage]])</f>
        <v>0.99099999999999999</v>
      </c>
      <c r="AI1697" s="13">
        <f>tbl_pbp[[#This Row],[Kamara]]*tbl_pbp[[#This Row],[Impactful Play]]</f>
        <v>0</v>
      </c>
      <c r="AJ1697" s="13">
        <f>tbl_pbp[[#This Row],[Thomas]]*tbl_pbp[[#This Row],[Impactful Play]]</f>
        <v>0</v>
      </c>
      <c r="AK1697" s="13" t="str">
        <f>VLOOKUP(tbl_pbp[[#This Row],[Play Saints Win % Increase]], tbl_impact[],3,TRUE)</f>
        <v>Bad (0 to -5%)</v>
      </c>
    </row>
    <row r="1698" spans="1:37">
      <c r="A1698" s="1">
        <v>146</v>
      </c>
      <c r="B1698" s="5">
        <v>2.8000000000000001E-2</v>
      </c>
      <c r="C1698" t="s">
        <v>12821</v>
      </c>
      <c r="D1698">
        <v>0</v>
      </c>
      <c r="E1698">
        <v>0</v>
      </c>
      <c r="F1698">
        <v>4</v>
      </c>
      <c r="G1698">
        <v>17</v>
      </c>
      <c r="H1698">
        <v>27</v>
      </c>
      <c r="I1698">
        <v>10</v>
      </c>
      <c r="J1698">
        <v>11</v>
      </c>
      <c r="K1698" t="s">
        <v>369</v>
      </c>
      <c r="L1698">
        <v>1</v>
      </c>
      <c r="M1698">
        <v>89</v>
      </c>
      <c r="N1698" t="s">
        <v>12822</v>
      </c>
      <c r="O1698" t="s">
        <v>1558</v>
      </c>
      <c r="P1698" t="s">
        <v>30</v>
      </c>
      <c r="Q1698" t="s">
        <v>31</v>
      </c>
      <c r="R1698" t="s">
        <v>32</v>
      </c>
      <c r="S1698" t="s">
        <v>33</v>
      </c>
      <c r="T1698" t="s">
        <v>834</v>
      </c>
      <c r="U1698" t="s">
        <v>966</v>
      </c>
      <c r="V1698" t="s">
        <v>12488</v>
      </c>
      <c r="X1698" t="str">
        <f>VLOOKUP(pbp!V4448, games!$B$2:$R$40, 3, FALSE)</f>
        <v>2020-11-22T18:00Z</v>
      </c>
      <c r="Y1698">
        <f>VLOOKUP(1*V1698,NFLGames!$H$11:$H$555,1,FALSE)</f>
        <v>401128084</v>
      </c>
      <c r="Z1698">
        <f>VLOOKUP($Y1698, NFLGames!$H$11:$K$555,2,FALSE)</f>
        <v>2019</v>
      </c>
      <c r="AA1698">
        <f>VLOOKUP($Y1698, NFLGames!$H$11:$K$555,3,FALSE)</f>
        <v>11</v>
      </c>
      <c r="AB1698" s="6">
        <f>IF(A1699=0, 0, AH1699-tbl_pbp[[#This Row],[Saints Win %]])</f>
        <v>1.100000000000001E-2</v>
      </c>
      <c r="AE1698">
        <f>ABS(tbl_pbp[[#This Row],[play.homeScore]]-tbl_pbp[[#This Row],[play.awayScore]])</f>
        <v>10</v>
      </c>
      <c r="AF1698">
        <f>IF(tbl_pbp[[#This Row],[Play Saints Win % Increase]]&gt;=$AF$4,1,0)</f>
        <v>0</v>
      </c>
      <c r="AG1698" t="str">
        <f>VLOOKUP(tbl_pbp[[#This Row],[gameId]], games!$B$2:$T$40, 9, FALSE)</f>
        <v>new-orleans-saints</v>
      </c>
      <c r="AH1698" s="5">
        <f>IF(tbl_pbp[[#This Row],[AwayTeam]] &lt;&gt; "new-orleans-saints", tbl_pbp[[#This Row],[homeWinPercentage]], 1-tbl_pbp[[#This Row],[homeWinPercentage]])</f>
        <v>0.97199999999999998</v>
      </c>
      <c r="AI1698" s="13">
        <f>tbl_pbp[[#This Row],[Kamara]]*tbl_pbp[[#This Row],[Impactful Play]]</f>
        <v>0</v>
      </c>
      <c r="AJ1698" s="13">
        <f>tbl_pbp[[#This Row],[Thomas]]*tbl_pbp[[#This Row],[Impactful Play]]</f>
        <v>0</v>
      </c>
      <c r="AK1698" s="13" t="str">
        <f>VLOOKUP(tbl_pbp[[#This Row],[Play Saints Win % Increase]], tbl_impact[],3,TRUE)</f>
        <v>Scented (0 to +5%)</v>
      </c>
    </row>
    <row r="1699" spans="1:37">
      <c r="A1699" s="1">
        <v>147</v>
      </c>
      <c r="B1699" s="5">
        <v>1.7000000000000001E-2</v>
      </c>
      <c r="C1699" t="s">
        <v>12823</v>
      </c>
      <c r="D1699">
        <v>0</v>
      </c>
      <c r="E1699">
        <v>0</v>
      </c>
      <c r="F1699">
        <v>4</v>
      </c>
      <c r="G1699">
        <v>17</v>
      </c>
      <c r="H1699">
        <v>27</v>
      </c>
      <c r="I1699">
        <v>10</v>
      </c>
      <c r="J1699">
        <v>33</v>
      </c>
      <c r="K1699" t="s">
        <v>369</v>
      </c>
      <c r="L1699">
        <v>1</v>
      </c>
      <c r="M1699">
        <v>67</v>
      </c>
      <c r="N1699" t="s">
        <v>12824</v>
      </c>
      <c r="O1699" t="s">
        <v>206</v>
      </c>
      <c r="P1699" t="s">
        <v>22</v>
      </c>
      <c r="Q1699" t="s">
        <v>37</v>
      </c>
      <c r="S1699" t="s">
        <v>33</v>
      </c>
      <c r="T1699" t="s">
        <v>4335</v>
      </c>
      <c r="U1699" t="s">
        <v>4692</v>
      </c>
      <c r="V1699" t="s">
        <v>12488</v>
      </c>
      <c r="X1699" t="str">
        <f>VLOOKUP(pbp!V4449, games!$B$2:$R$40, 3, FALSE)</f>
        <v>2020-11-22T18:00Z</v>
      </c>
      <c r="Y1699">
        <f>VLOOKUP(1*V1699,NFLGames!$H$11:$H$555,1,FALSE)</f>
        <v>401128084</v>
      </c>
      <c r="Z1699">
        <f>VLOOKUP($Y1699, NFLGames!$H$11:$K$555,2,FALSE)</f>
        <v>2019</v>
      </c>
      <c r="AA1699">
        <f>VLOOKUP($Y1699, NFLGames!$H$11:$K$555,3,FALSE)</f>
        <v>11</v>
      </c>
      <c r="AB1699" s="6">
        <f>IF(A1700=0, 0, AH1700-tbl_pbp[[#This Row],[Saints Win %]])</f>
        <v>5.0000000000000044E-3</v>
      </c>
      <c r="AE1699">
        <f>ABS(tbl_pbp[[#This Row],[play.homeScore]]-tbl_pbp[[#This Row],[play.awayScore]])</f>
        <v>10</v>
      </c>
      <c r="AF1699">
        <f>IF(tbl_pbp[[#This Row],[Play Saints Win % Increase]]&gt;=$AF$4,1,0)</f>
        <v>0</v>
      </c>
      <c r="AG1699" t="str">
        <f>VLOOKUP(tbl_pbp[[#This Row],[gameId]], games!$B$2:$T$40, 9, FALSE)</f>
        <v>new-orleans-saints</v>
      </c>
      <c r="AH1699" s="5">
        <f>IF(tbl_pbp[[#This Row],[AwayTeam]] &lt;&gt; "new-orleans-saints", tbl_pbp[[#This Row],[homeWinPercentage]], 1-tbl_pbp[[#This Row],[homeWinPercentage]])</f>
        <v>0.98299999999999998</v>
      </c>
      <c r="AI1699" s="13">
        <f>tbl_pbp[[#This Row],[Kamara]]*tbl_pbp[[#This Row],[Impactful Play]]</f>
        <v>0</v>
      </c>
      <c r="AJ1699" s="13">
        <f>tbl_pbp[[#This Row],[Thomas]]*tbl_pbp[[#This Row],[Impactful Play]]</f>
        <v>0</v>
      </c>
      <c r="AK1699" s="13" t="str">
        <f>VLOOKUP(tbl_pbp[[#This Row],[Play Saints Win % Increase]], tbl_impact[],3,TRUE)</f>
        <v>Scented (0 to +5%)</v>
      </c>
    </row>
    <row r="1700" spans="1:37">
      <c r="A1700" s="1">
        <v>148</v>
      </c>
      <c r="B1700" s="5">
        <v>1.2E-2</v>
      </c>
      <c r="C1700" t="s">
        <v>12825</v>
      </c>
      <c r="D1700">
        <v>0</v>
      </c>
      <c r="E1700">
        <v>0</v>
      </c>
      <c r="F1700">
        <v>4</v>
      </c>
      <c r="G1700">
        <v>17</v>
      </c>
      <c r="H1700">
        <v>27</v>
      </c>
      <c r="I1700">
        <v>10</v>
      </c>
      <c r="J1700">
        <v>33</v>
      </c>
      <c r="K1700" t="s">
        <v>369</v>
      </c>
      <c r="L1700">
        <v>2</v>
      </c>
      <c r="M1700">
        <v>67</v>
      </c>
      <c r="N1700" t="s">
        <v>12826</v>
      </c>
      <c r="O1700" t="s">
        <v>10257</v>
      </c>
      <c r="P1700" t="s">
        <v>22</v>
      </c>
      <c r="Q1700" t="s">
        <v>37</v>
      </c>
      <c r="S1700" t="s">
        <v>120</v>
      </c>
      <c r="T1700" t="s">
        <v>4335</v>
      </c>
      <c r="U1700" t="s">
        <v>10498</v>
      </c>
      <c r="V1700" t="s">
        <v>12488</v>
      </c>
      <c r="X1700" t="str">
        <f>VLOOKUP(pbp!V4450, games!$B$2:$R$40, 3, FALSE)</f>
        <v>2020-11-22T18:00Z</v>
      </c>
      <c r="Y1700">
        <f>VLOOKUP(1*V1700,NFLGames!$H$11:$H$555,1,FALSE)</f>
        <v>401128084</v>
      </c>
      <c r="Z1700">
        <f>VLOOKUP($Y1700, NFLGames!$H$11:$K$555,2,FALSE)</f>
        <v>2019</v>
      </c>
      <c r="AA1700">
        <f>VLOOKUP($Y1700, NFLGames!$H$11:$K$555,3,FALSE)</f>
        <v>11</v>
      </c>
      <c r="AB1700" s="6">
        <f>IF(A1701=0, 0, AH1701-tbl_pbp[[#This Row],[Saints Win %]])</f>
        <v>9.000000000000008E-3</v>
      </c>
      <c r="AE1700">
        <f>ABS(tbl_pbp[[#This Row],[play.homeScore]]-tbl_pbp[[#This Row],[play.awayScore]])</f>
        <v>10</v>
      </c>
      <c r="AF1700">
        <f>IF(tbl_pbp[[#This Row],[Play Saints Win % Increase]]&gt;=$AF$4,1,0)</f>
        <v>0</v>
      </c>
      <c r="AG1700" t="str">
        <f>VLOOKUP(tbl_pbp[[#This Row],[gameId]], games!$B$2:$T$40, 9, FALSE)</f>
        <v>new-orleans-saints</v>
      </c>
      <c r="AH1700" s="5">
        <f>IF(tbl_pbp[[#This Row],[AwayTeam]] &lt;&gt; "new-orleans-saints", tbl_pbp[[#This Row],[homeWinPercentage]], 1-tbl_pbp[[#This Row],[homeWinPercentage]])</f>
        <v>0.98799999999999999</v>
      </c>
      <c r="AI1700" s="13">
        <f>tbl_pbp[[#This Row],[Kamara]]*tbl_pbp[[#This Row],[Impactful Play]]</f>
        <v>0</v>
      </c>
      <c r="AJ1700" s="13">
        <f>tbl_pbp[[#This Row],[Thomas]]*tbl_pbp[[#This Row],[Impactful Play]]</f>
        <v>0</v>
      </c>
      <c r="AK1700" s="13" t="str">
        <f>VLOOKUP(tbl_pbp[[#This Row],[Play Saints Win % Increase]], tbl_impact[],3,TRUE)</f>
        <v>Scented (0 to +5%)</v>
      </c>
    </row>
    <row r="1701" spans="1:37">
      <c r="A1701" s="1">
        <v>149</v>
      </c>
      <c r="B1701" s="5">
        <v>3.0000000000000001E-3</v>
      </c>
      <c r="C1701" t="s">
        <v>12827</v>
      </c>
      <c r="D1701">
        <v>0</v>
      </c>
      <c r="E1701">
        <v>0</v>
      </c>
      <c r="F1701">
        <v>4</v>
      </c>
      <c r="G1701">
        <v>17</v>
      </c>
      <c r="H1701">
        <v>27</v>
      </c>
      <c r="I1701">
        <v>10</v>
      </c>
      <c r="J1701">
        <v>33</v>
      </c>
      <c r="K1701" t="s">
        <v>369</v>
      </c>
      <c r="L1701">
        <v>3</v>
      </c>
      <c r="M1701">
        <v>67</v>
      </c>
      <c r="N1701" t="s">
        <v>12828</v>
      </c>
      <c r="O1701" t="s">
        <v>1685</v>
      </c>
      <c r="P1701" t="s">
        <v>22</v>
      </c>
      <c r="Q1701" t="s">
        <v>37</v>
      </c>
      <c r="S1701" t="s">
        <v>123</v>
      </c>
      <c r="T1701" t="s">
        <v>4335</v>
      </c>
      <c r="U1701" t="s">
        <v>12829</v>
      </c>
      <c r="V1701" t="s">
        <v>12488</v>
      </c>
      <c r="X1701" t="str">
        <f>VLOOKUP(pbp!V4451, games!$B$2:$R$40, 3, FALSE)</f>
        <v>2020-11-22T18:00Z</v>
      </c>
      <c r="Y1701">
        <f>VLOOKUP(1*V1701,NFLGames!$H$11:$H$555,1,FALSE)</f>
        <v>401128084</v>
      </c>
      <c r="Z1701">
        <f>VLOOKUP($Y1701, NFLGames!$H$11:$K$555,2,FALSE)</f>
        <v>2019</v>
      </c>
      <c r="AA1701">
        <f>VLOOKUP($Y1701, NFLGames!$H$11:$K$555,3,FALSE)</f>
        <v>11</v>
      </c>
      <c r="AB1701" s="6">
        <f>IF(A1702=0, 0, AH1702-tbl_pbp[[#This Row],[Saints Win %]])</f>
        <v>2.0000000000000018E-3</v>
      </c>
      <c r="AE1701">
        <f>ABS(tbl_pbp[[#This Row],[play.homeScore]]-tbl_pbp[[#This Row],[play.awayScore]])</f>
        <v>10</v>
      </c>
      <c r="AF1701">
        <f>IF(tbl_pbp[[#This Row],[Play Saints Win % Increase]]&gt;=$AF$4,1,0)</f>
        <v>0</v>
      </c>
      <c r="AG1701" t="str">
        <f>VLOOKUP(tbl_pbp[[#This Row],[gameId]], games!$B$2:$T$40, 9, FALSE)</f>
        <v>new-orleans-saints</v>
      </c>
      <c r="AH1701" s="5">
        <f>IF(tbl_pbp[[#This Row],[AwayTeam]] &lt;&gt; "new-orleans-saints", tbl_pbp[[#This Row],[homeWinPercentage]], 1-tbl_pbp[[#This Row],[homeWinPercentage]])</f>
        <v>0.997</v>
      </c>
      <c r="AI1701" s="13">
        <f>tbl_pbp[[#This Row],[Kamara]]*tbl_pbp[[#This Row],[Impactful Play]]</f>
        <v>0</v>
      </c>
      <c r="AJ1701" s="13">
        <f>tbl_pbp[[#This Row],[Thomas]]*tbl_pbp[[#This Row],[Impactful Play]]</f>
        <v>0</v>
      </c>
      <c r="AK1701" s="13" t="str">
        <f>VLOOKUP(tbl_pbp[[#This Row],[Play Saints Win % Increase]], tbl_impact[],3,TRUE)</f>
        <v>Scented (0 to +5%)</v>
      </c>
    </row>
    <row r="1702" spans="1:37">
      <c r="A1702" s="1">
        <v>150</v>
      </c>
      <c r="B1702" s="5">
        <v>1E-3</v>
      </c>
      <c r="C1702" t="s">
        <v>12830</v>
      </c>
      <c r="D1702">
        <v>0</v>
      </c>
      <c r="E1702">
        <v>0</v>
      </c>
      <c r="F1702">
        <v>4</v>
      </c>
      <c r="G1702">
        <v>17</v>
      </c>
      <c r="H1702">
        <v>34</v>
      </c>
      <c r="I1702">
        <v>10</v>
      </c>
      <c r="J1702">
        <v>33</v>
      </c>
      <c r="K1702" t="s">
        <v>369</v>
      </c>
      <c r="L1702">
        <v>4</v>
      </c>
      <c r="M1702">
        <v>67</v>
      </c>
      <c r="N1702" t="s">
        <v>12831</v>
      </c>
      <c r="O1702" t="s">
        <v>1827</v>
      </c>
      <c r="P1702" t="s">
        <v>884</v>
      </c>
      <c r="Q1702" t="s">
        <v>885</v>
      </c>
      <c r="R1702" t="s">
        <v>105</v>
      </c>
      <c r="S1702" t="s">
        <v>1081</v>
      </c>
      <c r="T1702" t="s">
        <v>4335</v>
      </c>
      <c r="U1702" t="s">
        <v>12832</v>
      </c>
      <c r="V1702" t="s">
        <v>12488</v>
      </c>
      <c r="X1702" t="str">
        <f>VLOOKUP(pbp!V4452, games!$B$2:$R$40, 3, FALSE)</f>
        <v>2020-11-22T18:00Z</v>
      </c>
      <c r="Y1702">
        <f>VLOOKUP(1*V1702,NFLGames!$H$11:$H$555,1,FALSE)</f>
        <v>401128084</v>
      </c>
      <c r="Z1702">
        <f>VLOOKUP($Y1702, NFLGames!$H$11:$K$555,2,FALSE)</f>
        <v>2019</v>
      </c>
      <c r="AA1702">
        <f>VLOOKUP($Y1702, NFLGames!$H$11:$K$555,3,FALSE)</f>
        <v>11</v>
      </c>
      <c r="AB1702" s="6">
        <f>IF(A1703=0, 0, AH1703-tbl_pbp[[#This Row],[Saints Win %]])</f>
        <v>0</v>
      </c>
      <c r="AE1702">
        <f>ABS(tbl_pbp[[#This Row],[play.homeScore]]-tbl_pbp[[#This Row],[play.awayScore]])</f>
        <v>17</v>
      </c>
      <c r="AF1702">
        <f>IF(tbl_pbp[[#This Row],[Play Saints Win % Increase]]&gt;=$AF$4,1,0)</f>
        <v>0</v>
      </c>
      <c r="AG1702" t="str">
        <f>VLOOKUP(tbl_pbp[[#This Row],[gameId]], games!$B$2:$T$40, 9, FALSE)</f>
        <v>new-orleans-saints</v>
      </c>
      <c r="AH1702" s="5">
        <f>IF(tbl_pbp[[#This Row],[AwayTeam]] &lt;&gt; "new-orleans-saints", tbl_pbp[[#This Row],[homeWinPercentage]], 1-tbl_pbp[[#This Row],[homeWinPercentage]])</f>
        <v>0.999</v>
      </c>
      <c r="AI1702" s="13">
        <f>tbl_pbp[[#This Row],[Kamara]]*tbl_pbp[[#This Row],[Impactful Play]]</f>
        <v>0</v>
      </c>
      <c r="AJ1702" s="13">
        <f>tbl_pbp[[#This Row],[Thomas]]*tbl_pbp[[#This Row],[Impactful Play]]</f>
        <v>0</v>
      </c>
      <c r="AK1702" s="13" t="str">
        <f>VLOOKUP(tbl_pbp[[#This Row],[Play Saints Win % Increase]], tbl_impact[],3,TRUE)</f>
        <v>Scented (0 to +5%)</v>
      </c>
    </row>
    <row r="1703" spans="1:37">
      <c r="A1703" s="1">
        <v>151</v>
      </c>
      <c r="B1703" s="5">
        <v>1E-3</v>
      </c>
      <c r="C1703" t="s">
        <v>12833</v>
      </c>
      <c r="D1703">
        <v>0</v>
      </c>
      <c r="E1703">
        <v>0</v>
      </c>
      <c r="F1703">
        <v>4</v>
      </c>
      <c r="G1703">
        <v>17</v>
      </c>
      <c r="H1703">
        <v>34</v>
      </c>
      <c r="I1703">
        <v>0</v>
      </c>
      <c r="J1703">
        <v>65</v>
      </c>
      <c r="K1703" t="s">
        <v>29</v>
      </c>
      <c r="L1703">
        <v>0</v>
      </c>
      <c r="M1703">
        <v>65</v>
      </c>
      <c r="N1703" t="s">
        <v>12834</v>
      </c>
      <c r="O1703" t="s">
        <v>1827</v>
      </c>
      <c r="P1703" t="s">
        <v>25</v>
      </c>
      <c r="Q1703" t="s">
        <v>26</v>
      </c>
      <c r="R1703" t="s">
        <v>27</v>
      </c>
      <c r="V1703" t="s">
        <v>12488</v>
      </c>
      <c r="X1703" t="str">
        <f>VLOOKUP(pbp!V4453, games!$B$2:$R$40, 3, FALSE)</f>
        <v>2020-11-22T18:00Z</v>
      </c>
      <c r="Y1703">
        <f>VLOOKUP(1*V1703,NFLGames!$H$11:$H$555,1,FALSE)</f>
        <v>401128084</v>
      </c>
      <c r="Z1703">
        <f>VLOOKUP($Y1703, NFLGames!$H$11:$K$555,2,FALSE)</f>
        <v>2019</v>
      </c>
      <c r="AA1703">
        <f>VLOOKUP($Y1703, NFLGames!$H$11:$K$555,3,FALSE)</f>
        <v>11</v>
      </c>
      <c r="AB1703" s="6">
        <f>IF(A1704=0, 0, AH1704-tbl_pbp[[#This Row],[Saints Win %]])</f>
        <v>0</v>
      </c>
      <c r="AE1703">
        <f>ABS(tbl_pbp[[#This Row],[play.homeScore]]-tbl_pbp[[#This Row],[play.awayScore]])</f>
        <v>17</v>
      </c>
      <c r="AF1703">
        <f>IF(tbl_pbp[[#This Row],[Play Saints Win % Increase]]&gt;=$AF$4,1,0)</f>
        <v>0</v>
      </c>
      <c r="AG1703" t="str">
        <f>VLOOKUP(tbl_pbp[[#This Row],[gameId]], games!$B$2:$T$40, 9, FALSE)</f>
        <v>new-orleans-saints</v>
      </c>
      <c r="AH1703" s="5">
        <f>IF(tbl_pbp[[#This Row],[AwayTeam]] &lt;&gt; "new-orleans-saints", tbl_pbp[[#This Row],[homeWinPercentage]], 1-tbl_pbp[[#This Row],[homeWinPercentage]])</f>
        <v>0.999</v>
      </c>
      <c r="AI1703" s="13">
        <f>tbl_pbp[[#This Row],[Kamara]]*tbl_pbp[[#This Row],[Impactful Play]]</f>
        <v>0</v>
      </c>
      <c r="AJ1703" s="13">
        <f>tbl_pbp[[#This Row],[Thomas]]*tbl_pbp[[#This Row],[Impactful Play]]</f>
        <v>0</v>
      </c>
      <c r="AK1703" s="13" t="str">
        <f>VLOOKUP(tbl_pbp[[#This Row],[Play Saints Win % Increase]], tbl_impact[],3,TRUE)</f>
        <v>Scented (0 to +5%)</v>
      </c>
    </row>
    <row r="1704" spans="1:37">
      <c r="A1704" s="1">
        <v>152</v>
      </c>
      <c r="B1704" s="5">
        <v>1E-3</v>
      </c>
      <c r="C1704" t="s">
        <v>12835</v>
      </c>
      <c r="D1704">
        <v>0</v>
      </c>
      <c r="E1704">
        <v>0</v>
      </c>
      <c r="F1704">
        <v>4</v>
      </c>
      <c r="G1704">
        <v>17</v>
      </c>
      <c r="H1704">
        <v>34</v>
      </c>
      <c r="I1704">
        <v>10</v>
      </c>
      <c r="J1704">
        <v>25</v>
      </c>
      <c r="K1704" t="s">
        <v>369</v>
      </c>
      <c r="L1704">
        <v>1</v>
      </c>
      <c r="M1704">
        <v>75</v>
      </c>
      <c r="N1704" t="s">
        <v>12836</v>
      </c>
      <c r="O1704" t="s">
        <v>1827</v>
      </c>
      <c r="P1704" t="s">
        <v>30</v>
      </c>
      <c r="Q1704" t="s">
        <v>31</v>
      </c>
      <c r="R1704" t="s">
        <v>32</v>
      </c>
      <c r="S1704" t="s">
        <v>33</v>
      </c>
      <c r="T1704" t="s">
        <v>370</v>
      </c>
      <c r="U1704" t="s">
        <v>371</v>
      </c>
      <c r="V1704" t="s">
        <v>12488</v>
      </c>
      <c r="X1704" t="str">
        <f>VLOOKUP(pbp!V4454, games!$B$2:$R$40, 3, FALSE)</f>
        <v>2020-11-22T18:00Z</v>
      </c>
      <c r="Y1704">
        <f>VLOOKUP(1*V1704,NFLGames!$H$11:$H$555,1,FALSE)</f>
        <v>401128084</v>
      </c>
      <c r="Z1704">
        <f>VLOOKUP($Y1704, NFLGames!$H$11:$K$555,2,FALSE)</f>
        <v>2019</v>
      </c>
      <c r="AA1704">
        <f>VLOOKUP($Y1704, NFLGames!$H$11:$K$555,3,FALSE)</f>
        <v>11</v>
      </c>
      <c r="AB1704" s="6">
        <f>IF(A1705=0, 0, AH1705-tbl_pbp[[#This Row],[Saints Win %]])</f>
        <v>-2.0000000000000018E-3</v>
      </c>
      <c r="AE1704">
        <f>ABS(tbl_pbp[[#This Row],[play.homeScore]]-tbl_pbp[[#This Row],[play.awayScore]])</f>
        <v>17</v>
      </c>
      <c r="AF1704">
        <f>IF(tbl_pbp[[#This Row],[Play Saints Win % Increase]]&gt;=$AF$4,1,0)</f>
        <v>0</v>
      </c>
      <c r="AG1704" t="str">
        <f>VLOOKUP(tbl_pbp[[#This Row],[gameId]], games!$B$2:$T$40, 9, FALSE)</f>
        <v>new-orleans-saints</v>
      </c>
      <c r="AH1704" s="5">
        <f>IF(tbl_pbp[[#This Row],[AwayTeam]] &lt;&gt; "new-orleans-saints", tbl_pbp[[#This Row],[homeWinPercentage]], 1-tbl_pbp[[#This Row],[homeWinPercentage]])</f>
        <v>0.999</v>
      </c>
      <c r="AI1704" s="13">
        <f>tbl_pbp[[#This Row],[Kamara]]*tbl_pbp[[#This Row],[Impactful Play]]</f>
        <v>0</v>
      </c>
      <c r="AJ1704" s="13">
        <f>tbl_pbp[[#This Row],[Thomas]]*tbl_pbp[[#This Row],[Impactful Play]]</f>
        <v>0</v>
      </c>
      <c r="AK1704" s="13" t="str">
        <f>VLOOKUP(tbl_pbp[[#This Row],[Play Saints Win % Increase]], tbl_impact[],3,TRUE)</f>
        <v>Bad (0 to -5%)</v>
      </c>
    </row>
    <row r="1705" spans="1:37">
      <c r="A1705" s="1">
        <v>153</v>
      </c>
      <c r="B1705" s="5">
        <v>3.0000000000000001E-3</v>
      </c>
      <c r="C1705" t="s">
        <v>12837</v>
      </c>
      <c r="D1705">
        <v>0</v>
      </c>
      <c r="E1705">
        <v>0</v>
      </c>
      <c r="F1705">
        <v>4</v>
      </c>
      <c r="G1705">
        <v>17</v>
      </c>
      <c r="H1705">
        <v>34</v>
      </c>
      <c r="I1705">
        <v>10</v>
      </c>
      <c r="J1705">
        <v>45</v>
      </c>
      <c r="K1705" t="s">
        <v>369</v>
      </c>
      <c r="L1705">
        <v>1</v>
      </c>
      <c r="M1705">
        <v>55</v>
      </c>
      <c r="N1705" t="s">
        <v>12838</v>
      </c>
      <c r="O1705" t="s">
        <v>11792</v>
      </c>
      <c r="P1705" t="s">
        <v>30</v>
      </c>
      <c r="Q1705" t="s">
        <v>31</v>
      </c>
      <c r="R1705" t="s">
        <v>32</v>
      </c>
      <c r="S1705" t="s">
        <v>33</v>
      </c>
      <c r="T1705" t="s">
        <v>403</v>
      </c>
      <c r="U1705" t="s">
        <v>404</v>
      </c>
      <c r="V1705" t="s">
        <v>12488</v>
      </c>
      <c r="X1705" t="str">
        <f>VLOOKUP(pbp!V4455, games!$B$2:$R$40, 3, FALSE)</f>
        <v>2020-11-22T18:00Z</v>
      </c>
      <c r="Y1705">
        <f>VLOOKUP(1*V1705,NFLGames!$H$11:$H$555,1,FALSE)</f>
        <v>401128084</v>
      </c>
      <c r="Z1705">
        <f>VLOOKUP($Y1705, NFLGames!$H$11:$K$555,2,FALSE)</f>
        <v>2019</v>
      </c>
      <c r="AA1705">
        <f>VLOOKUP($Y1705, NFLGames!$H$11:$K$555,3,FALSE)</f>
        <v>11</v>
      </c>
      <c r="AB1705" s="6">
        <f>IF(A1706=0, 0, AH1706-tbl_pbp[[#This Row],[Saints Win %]])</f>
        <v>0</v>
      </c>
      <c r="AE1705">
        <f>ABS(tbl_pbp[[#This Row],[play.homeScore]]-tbl_pbp[[#This Row],[play.awayScore]])</f>
        <v>17</v>
      </c>
      <c r="AF1705">
        <f>IF(tbl_pbp[[#This Row],[Play Saints Win % Increase]]&gt;=$AF$4,1,0)</f>
        <v>0</v>
      </c>
      <c r="AG1705" t="str">
        <f>VLOOKUP(tbl_pbp[[#This Row],[gameId]], games!$B$2:$T$40, 9, FALSE)</f>
        <v>new-orleans-saints</v>
      </c>
      <c r="AH1705" s="5">
        <f>IF(tbl_pbp[[#This Row],[AwayTeam]] &lt;&gt; "new-orleans-saints", tbl_pbp[[#This Row],[homeWinPercentage]], 1-tbl_pbp[[#This Row],[homeWinPercentage]])</f>
        <v>0.997</v>
      </c>
      <c r="AI1705" s="13">
        <f>tbl_pbp[[#This Row],[Kamara]]*tbl_pbp[[#This Row],[Impactful Play]]</f>
        <v>0</v>
      </c>
      <c r="AJ1705" s="13">
        <f>tbl_pbp[[#This Row],[Thomas]]*tbl_pbp[[#This Row],[Impactful Play]]</f>
        <v>0</v>
      </c>
      <c r="AK1705" s="13" t="str">
        <f>VLOOKUP(tbl_pbp[[#This Row],[Play Saints Win % Increase]], tbl_impact[],3,TRUE)</f>
        <v>Scented (0 to +5%)</v>
      </c>
    </row>
    <row r="1706" spans="1:37">
      <c r="A1706" s="1">
        <v>154</v>
      </c>
      <c r="B1706" s="5">
        <v>3.0000000000000001E-3</v>
      </c>
      <c r="C1706" t="s">
        <v>12839</v>
      </c>
      <c r="D1706">
        <v>0</v>
      </c>
      <c r="E1706">
        <v>0</v>
      </c>
      <c r="F1706">
        <v>4</v>
      </c>
      <c r="G1706">
        <v>17</v>
      </c>
      <c r="H1706">
        <v>34</v>
      </c>
      <c r="I1706">
        <v>10</v>
      </c>
      <c r="J1706">
        <v>67</v>
      </c>
      <c r="K1706" t="s">
        <v>369</v>
      </c>
      <c r="L1706">
        <v>1</v>
      </c>
      <c r="M1706">
        <v>33</v>
      </c>
      <c r="N1706" t="s">
        <v>12840</v>
      </c>
      <c r="O1706" t="s">
        <v>536</v>
      </c>
      <c r="P1706" t="s">
        <v>22</v>
      </c>
      <c r="Q1706" t="s">
        <v>37</v>
      </c>
      <c r="S1706" t="s">
        <v>33</v>
      </c>
      <c r="T1706" t="s">
        <v>438</v>
      </c>
      <c r="U1706" t="s">
        <v>1358</v>
      </c>
      <c r="V1706" t="s">
        <v>12488</v>
      </c>
      <c r="X1706" t="str">
        <f>VLOOKUP(pbp!V4456, games!$B$2:$R$40, 3, FALSE)</f>
        <v>2020-11-22T18:00Z</v>
      </c>
      <c r="Y1706">
        <f>VLOOKUP(1*V1706,NFLGames!$H$11:$H$555,1,FALSE)</f>
        <v>401128084</v>
      </c>
      <c r="Z1706">
        <f>VLOOKUP($Y1706, NFLGames!$H$11:$K$555,2,FALSE)</f>
        <v>2019</v>
      </c>
      <c r="AA1706">
        <f>VLOOKUP($Y1706, NFLGames!$H$11:$K$555,3,FALSE)</f>
        <v>11</v>
      </c>
      <c r="AB1706" s="6">
        <f>IF(A1707=0, 0, AH1707-tbl_pbp[[#This Row],[Saints Win %]])</f>
        <v>0</v>
      </c>
      <c r="AE1706">
        <f>ABS(tbl_pbp[[#This Row],[play.homeScore]]-tbl_pbp[[#This Row],[play.awayScore]])</f>
        <v>17</v>
      </c>
      <c r="AF1706">
        <f>IF(tbl_pbp[[#This Row],[Play Saints Win % Increase]]&gt;=$AF$4,1,0)</f>
        <v>0</v>
      </c>
      <c r="AG1706" t="str">
        <f>VLOOKUP(tbl_pbp[[#This Row],[gameId]], games!$B$2:$T$40, 9, FALSE)</f>
        <v>new-orleans-saints</v>
      </c>
      <c r="AH1706" s="5">
        <f>IF(tbl_pbp[[#This Row],[AwayTeam]] &lt;&gt; "new-orleans-saints", tbl_pbp[[#This Row],[homeWinPercentage]], 1-tbl_pbp[[#This Row],[homeWinPercentage]])</f>
        <v>0.997</v>
      </c>
      <c r="AI1706" s="13">
        <f>tbl_pbp[[#This Row],[Kamara]]*tbl_pbp[[#This Row],[Impactful Play]]</f>
        <v>0</v>
      </c>
      <c r="AJ1706" s="13">
        <f>tbl_pbp[[#This Row],[Thomas]]*tbl_pbp[[#This Row],[Impactful Play]]</f>
        <v>0</v>
      </c>
      <c r="AK1706" s="13" t="str">
        <f>VLOOKUP(tbl_pbp[[#This Row],[Play Saints Win % Increase]], tbl_impact[],3,TRUE)</f>
        <v>Scented (0 to +5%)</v>
      </c>
    </row>
    <row r="1707" spans="1:37">
      <c r="A1707" s="1">
        <v>155</v>
      </c>
      <c r="B1707" s="5">
        <v>3.0000000000000001E-3</v>
      </c>
      <c r="C1707" t="s">
        <v>12841</v>
      </c>
      <c r="D1707">
        <v>0</v>
      </c>
      <c r="E1707">
        <v>0</v>
      </c>
      <c r="F1707">
        <v>4</v>
      </c>
      <c r="G1707">
        <v>17</v>
      </c>
      <c r="H1707">
        <v>34</v>
      </c>
      <c r="I1707">
        <v>10</v>
      </c>
      <c r="J1707">
        <v>67</v>
      </c>
      <c r="K1707" t="s">
        <v>369</v>
      </c>
      <c r="L1707">
        <v>2</v>
      </c>
      <c r="M1707">
        <v>33</v>
      </c>
      <c r="N1707" t="s">
        <v>12842</v>
      </c>
      <c r="O1707" t="s">
        <v>579</v>
      </c>
      <c r="P1707" t="s">
        <v>22</v>
      </c>
      <c r="Q1707" t="s">
        <v>37</v>
      </c>
      <c r="S1707" t="s">
        <v>120</v>
      </c>
      <c r="T1707" t="s">
        <v>438</v>
      </c>
      <c r="U1707" t="s">
        <v>12843</v>
      </c>
      <c r="V1707" t="s">
        <v>12488</v>
      </c>
      <c r="X1707" t="str">
        <f>VLOOKUP(pbp!V4457, games!$B$2:$R$40, 3, FALSE)</f>
        <v>2020-11-22T18:00Z</v>
      </c>
      <c r="Y1707">
        <f>VLOOKUP(1*V1707,NFLGames!$H$11:$H$555,1,FALSE)</f>
        <v>401128084</v>
      </c>
      <c r="Z1707">
        <f>VLOOKUP($Y1707, NFLGames!$H$11:$K$555,2,FALSE)</f>
        <v>2019</v>
      </c>
      <c r="AA1707">
        <f>VLOOKUP($Y1707, NFLGames!$H$11:$K$555,3,FALSE)</f>
        <v>11</v>
      </c>
      <c r="AB1707" s="6">
        <f>IF(A1708=0, 0, AH1708-tbl_pbp[[#This Row],[Saints Win %]])</f>
        <v>0</v>
      </c>
      <c r="AE1707">
        <f>ABS(tbl_pbp[[#This Row],[play.homeScore]]-tbl_pbp[[#This Row],[play.awayScore]])</f>
        <v>17</v>
      </c>
      <c r="AF1707">
        <f>IF(tbl_pbp[[#This Row],[Play Saints Win % Increase]]&gt;=$AF$4,1,0)</f>
        <v>0</v>
      </c>
      <c r="AG1707" t="str">
        <f>VLOOKUP(tbl_pbp[[#This Row],[gameId]], games!$B$2:$T$40, 9, FALSE)</f>
        <v>new-orleans-saints</v>
      </c>
      <c r="AH1707" s="5">
        <f>IF(tbl_pbp[[#This Row],[AwayTeam]] &lt;&gt; "new-orleans-saints", tbl_pbp[[#This Row],[homeWinPercentage]], 1-tbl_pbp[[#This Row],[homeWinPercentage]])</f>
        <v>0.997</v>
      </c>
      <c r="AI1707" s="13">
        <f>tbl_pbp[[#This Row],[Kamara]]*tbl_pbp[[#This Row],[Impactful Play]]</f>
        <v>0</v>
      </c>
      <c r="AJ1707" s="13">
        <f>tbl_pbp[[#This Row],[Thomas]]*tbl_pbp[[#This Row],[Impactful Play]]</f>
        <v>0</v>
      </c>
      <c r="AK1707" s="13" t="str">
        <f>VLOOKUP(tbl_pbp[[#This Row],[Play Saints Win % Increase]], tbl_impact[],3,TRUE)</f>
        <v>Scented (0 to +5%)</v>
      </c>
    </row>
    <row r="1708" spans="1:37">
      <c r="A1708" s="1">
        <v>156</v>
      </c>
      <c r="B1708" s="5">
        <v>3.0000000000000001E-3</v>
      </c>
      <c r="C1708" t="s">
        <v>12844</v>
      </c>
      <c r="D1708">
        <v>0</v>
      </c>
      <c r="E1708">
        <v>0</v>
      </c>
      <c r="F1708">
        <v>4</v>
      </c>
      <c r="G1708">
        <v>17</v>
      </c>
      <c r="H1708">
        <v>34</v>
      </c>
      <c r="I1708">
        <v>10</v>
      </c>
      <c r="J1708">
        <v>67</v>
      </c>
      <c r="K1708" t="s">
        <v>369</v>
      </c>
      <c r="L1708">
        <v>3</v>
      </c>
      <c r="M1708">
        <v>33</v>
      </c>
      <c r="N1708" t="s">
        <v>12845</v>
      </c>
      <c r="O1708" t="s">
        <v>2838</v>
      </c>
      <c r="P1708" t="s">
        <v>22</v>
      </c>
      <c r="Q1708" t="s">
        <v>37</v>
      </c>
      <c r="S1708" t="s">
        <v>123</v>
      </c>
      <c r="T1708" t="s">
        <v>438</v>
      </c>
      <c r="U1708" t="s">
        <v>12846</v>
      </c>
      <c r="V1708" t="s">
        <v>12488</v>
      </c>
      <c r="X1708" t="str">
        <f>VLOOKUP(pbp!V4458, games!$B$2:$R$40, 3, FALSE)</f>
        <v>2020-11-22T18:00Z</v>
      </c>
      <c r="Y1708">
        <f>VLOOKUP(1*V1708,NFLGames!$H$11:$H$555,1,FALSE)</f>
        <v>401128084</v>
      </c>
      <c r="Z1708">
        <f>VLOOKUP($Y1708, NFLGames!$H$11:$K$555,2,FALSE)</f>
        <v>2019</v>
      </c>
      <c r="AA1708">
        <f>VLOOKUP($Y1708, NFLGames!$H$11:$K$555,3,FALSE)</f>
        <v>11</v>
      </c>
      <c r="AB1708" s="6">
        <f>IF(A1709=0, 0, AH1709-tbl_pbp[[#This Row],[Saints Win %]])</f>
        <v>0</v>
      </c>
      <c r="AE1708">
        <f>ABS(tbl_pbp[[#This Row],[play.homeScore]]-tbl_pbp[[#This Row],[play.awayScore]])</f>
        <v>17</v>
      </c>
      <c r="AF1708">
        <f>IF(tbl_pbp[[#This Row],[Play Saints Win % Increase]]&gt;=$AF$4,1,0)</f>
        <v>0</v>
      </c>
      <c r="AG1708" t="str">
        <f>VLOOKUP(tbl_pbp[[#This Row],[gameId]], games!$B$2:$T$40, 9, FALSE)</f>
        <v>new-orleans-saints</v>
      </c>
      <c r="AH1708" s="5">
        <f>IF(tbl_pbp[[#This Row],[AwayTeam]] &lt;&gt; "new-orleans-saints", tbl_pbp[[#This Row],[homeWinPercentage]], 1-tbl_pbp[[#This Row],[homeWinPercentage]])</f>
        <v>0.997</v>
      </c>
      <c r="AI1708" s="13">
        <f>tbl_pbp[[#This Row],[Kamara]]*tbl_pbp[[#This Row],[Impactful Play]]</f>
        <v>0</v>
      </c>
      <c r="AJ1708" s="13">
        <f>tbl_pbp[[#This Row],[Thomas]]*tbl_pbp[[#This Row],[Impactful Play]]</f>
        <v>0</v>
      </c>
      <c r="AK1708" s="13" t="str">
        <f>VLOOKUP(tbl_pbp[[#This Row],[Play Saints Win % Increase]], tbl_impact[],3,TRUE)</f>
        <v>Scented (0 to +5%)</v>
      </c>
    </row>
    <row r="1709" spans="1:37">
      <c r="A1709" s="1">
        <v>157</v>
      </c>
      <c r="B1709" s="5">
        <v>3.0000000000000001E-3</v>
      </c>
      <c r="C1709" t="s">
        <v>12847</v>
      </c>
      <c r="D1709">
        <v>0</v>
      </c>
      <c r="E1709">
        <v>0</v>
      </c>
      <c r="F1709">
        <v>4</v>
      </c>
      <c r="G1709">
        <v>17</v>
      </c>
      <c r="H1709">
        <v>34</v>
      </c>
      <c r="I1709">
        <v>10</v>
      </c>
      <c r="J1709">
        <v>67</v>
      </c>
      <c r="K1709" t="s">
        <v>369</v>
      </c>
      <c r="L1709">
        <v>4</v>
      </c>
      <c r="M1709">
        <v>33</v>
      </c>
      <c r="N1709" t="s">
        <v>12848</v>
      </c>
      <c r="O1709" t="s">
        <v>4162</v>
      </c>
      <c r="P1709" t="s">
        <v>94</v>
      </c>
      <c r="Q1709" t="s">
        <v>95</v>
      </c>
      <c r="R1709" t="s">
        <v>96</v>
      </c>
      <c r="S1709" t="s">
        <v>1081</v>
      </c>
      <c r="T1709" t="s">
        <v>438</v>
      </c>
      <c r="U1709" t="s">
        <v>12849</v>
      </c>
      <c r="V1709" t="s">
        <v>12488</v>
      </c>
      <c r="X1709" t="str">
        <f>VLOOKUP(pbp!V4459, games!$B$2:$R$40, 3, FALSE)</f>
        <v>2020-11-22T18:00Z</v>
      </c>
      <c r="Y1709">
        <f>VLOOKUP(1*V1709,NFLGames!$H$11:$H$555,1,FALSE)</f>
        <v>401128084</v>
      </c>
      <c r="Z1709">
        <f>VLOOKUP($Y1709, NFLGames!$H$11:$K$555,2,FALSE)</f>
        <v>2019</v>
      </c>
      <c r="AA1709">
        <f>VLOOKUP($Y1709, NFLGames!$H$11:$K$555,3,FALSE)</f>
        <v>11</v>
      </c>
      <c r="AB1709" s="6">
        <f>IF(A1710=0, 0, AH1710-tbl_pbp[[#This Row],[Saints Win %]])</f>
        <v>-7.0000000000000062E-3</v>
      </c>
      <c r="AE1709">
        <f>ABS(tbl_pbp[[#This Row],[play.homeScore]]-tbl_pbp[[#This Row],[play.awayScore]])</f>
        <v>17</v>
      </c>
      <c r="AF1709">
        <f>IF(tbl_pbp[[#This Row],[Play Saints Win % Increase]]&gt;=$AF$4,1,0)</f>
        <v>0</v>
      </c>
      <c r="AG1709" t="str">
        <f>VLOOKUP(tbl_pbp[[#This Row],[gameId]], games!$B$2:$T$40, 9, FALSE)</f>
        <v>new-orleans-saints</v>
      </c>
      <c r="AH1709" s="5">
        <f>IF(tbl_pbp[[#This Row],[AwayTeam]] &lt;&gt; "new-orleans-saints", tbl_pbp[[#This Row],[homeWinPercentage]], 1-tbl_pbp[[#This Row],[homeWinPercentage]])</f>
        <v>0.997</v>
      </c>
      <c r="AI1709" s="13">
        <f>tbl_pbp[[#This Row],[Kamara]]*tbl_pbp[[#This Row],[Impactful Play]]</f>
        <v>0</v>
      </c>
      <c r="AJ1709" s="13">
        <f>tbl_pbp[[#This Row],[Thomas]]*tbl_pbp[[#This Row],[Impactful Play]]</f>
        <v>0</v>
      </c>
      <c r="AK1709" s="13" t="str">
        <f>VLOOKUP(tbl_pbp[[#This Row],[Play Saints Win % Increase]], tbl_impact[],3,TRUE)</f>
        <v>Bad (0 to -5%)</v>
      </c>
    </row>
    <row r="1710" spans="1:37">
      <c r="A1710" s="1">
        <v>158</v>
      </c>
      <c r="B1710" s="5">
        <v>0.01</v>
      </c>
      <c r="C1710" t="s">
        <v>12850</v>
      </c>
      <c r="D1710">
        <v>0</v>
      </c>
      <c r="E1710">
        <v>0</v>
      </c>
      <c r="F1710">
        <v>4</v>
      </c>
      <c r="G1710">
        <v>17</v>
      </c>
      <c r="H1710">
        <v>34</v>
      </c>
      <c r="I1710">
        <v>10</v>
      </c>
      <c r="J1710">
        <v>72</v>
      </c>
      <c r="K1710" t="s">
        <v>369</v>
      </c>
      <c r="L1710">
        <v>1</v>
      </c>
      <c r="M1710">
        <v>28</v>
      </c>
      <c r="N1710" t="s">
        <v>12851</v>
      </c>
      <c r="O1710" t="s">
        <v>3817</v>
      </c>
      <c r="P1710" t="s">
        <v>30</v>
      </c>
      <c r="Q1710" t="s">
        <v>31</v>
      </c>
      <c r="R1710" t="s">
        <v>32</v>
      </c>
      <c r="S1710" t="s">
        <v>33</v>
      </c>
      <c r="T1710" t="s">
        <v>1005</v>
      </c>
      <c r="U1710" t="s">
        <v>5784</v>
      </c>
      <c r="V1710" t="s">
        <v>12488</v>
      </c>
      <c r="X1710" t="str">
        <f>VLOOKUP(pbp!V4460, games!$B$2:$R$40, 3, FALSE)</f>
        <v>2020-11-22T18:00Z</v>
      </c>
      <c r="Y1710">
        <f>VLOOKUP(1*V1710,NFLGames!$H$11:$H$555,1,FALSE)</f>
        <v>401128084</v>
      </c>
      <c r="Z1710">
        <f>VLOOKUP($Y1710, NFLGames!$H$11:$K$555,2,FALSE)</f>
        <v>2019</v>
      </c>
      <c r="AA1710">
        <f>VLOOKUP($Y1710, NFLGames!$H$11:$K$555,3,FALSE)</f>
        <v>11</v>
      </c>
      <c r="AB1710" s="6">
        <f>IF(A1711=0, 0, AH1711-tbl_pbp[[#This Row],[Saints Win %]])</f>
        <v>3.0000000000000027E-3</v>
      </c>
      <c r="AE1710">
        <f>ABS(tbl_pbp[[#This Row],[play.homeScore]]-tbl_pbp[[#This Row],[play.awayScore]])</f>
        <v>17</v>
      </c>
      <c r="AF1710">
        <f>IF(tbl_pbp[[#This Row],[Play Saints Win % Increase]]&gt;=$AF$4,1,0)</f>
        <v>0</v>
      </c>
      <c r="AG1710" t="str">
        <f>VLOOKUP(tbl_pbp[[#This Row],[gameId]], games!$B$2:$T$40, 9, FALSE)</f>
        <v>new-orleans-saints</v>
      </c>
      <c r="AH1710" s="5">
        <f>IF(tbl_pbp[[#This Row],[AwayTeam]] &lt;&gt; "new-orleans-saints", tbl_pbp[[#This Row],[homeWinPercentage]], 1-tbl_pbp[[#This Row],[homeWinPercentage]])</f>
        <v>0.99</v>
      </c>
      <c r="AI1710" s="13">
        <f>tbl_pbp[[#This Row],[Kamara]]*tbl_pbp[[#This Row],[Impactful Play]]</f>
        <v>0</v>
      </c>
      <c r="AJ1710" s="13">
        <f>tbl_pbp[[#This Row],[Thomas]]*tbl_pbp[[#This Row],[Impactful Play]]</f>
        <v>0</v>
      </c>
      <c r="AK1710" s="13" t="str">
        <f>VLOOKUP(tbl_pbp[[#This Row],[Play Saints Win % Increase]], tbl_impact[],3,TRUE)</f>
        <v>Scented (0 to +5%)</v>
      </c>
    </row>
    <row r="1711" spans="1:37">
      <c r="A1711" s="1">
        <v>159</v>
      </c>
      <c r="B1711" s="5">
        <v>7.0000000000000001E-3</v>
      </c>
      <c r="C1711" t="s">
        <v>12852</v>
      </c>
      <c r="D1711">
        <v>0</v>
      </c>
      <c r="E1711">
        <v>0</v>
      </c>
      <c r="F1711">
        <v>4</v>
      </c>
      <c r="G1711">
        <v>17</v>
      </c>
      <c r="H1711">
        <v>34</v>
      </c>
      <c r="I1711">
        <v>1</v>
      </c>
      <c r="J1711">
        <v>99</v>
      </c>
      <c r="K1711" t="s">
        <v>369</v>
      </c>
      <c r="L1711">
        <v>1</v>
      </c>
      <c r="M1711">
        <v>1</v>
      </c>
      <c r="N1711" t="s">
        <v>12853</v>
      </c>
      <c r="O1711" t="s">
        <v>3108</v>
      </c>
      <c r="P1711" t="s">
        <v>45</v>
      </c>
      <c r="Q1711" t="s">
        <v>46</v>
      </c>
      <c r="R1711" t="s">
        <v>47</v>
      </c>
      <c r="S1711" t="s">
        <v>283</v>
      </c>
      <c r="T1711" t="s">
        <v>575</v>
      </c>
      <c r="U1711" t="s">
        <v>2197</v>
      </c>
      <c r="V1711" t="s">
        <v>12488</v>
      </c>
      <c r="X1711" t="str">
        <f>VLOOKUP(pbp!V4461, games!$B$2:$R$40, 3, FALSE)</f>
        <v>2020-11-22T18:00Z</v>
      </c>
      <c r="Y1711">
        <f>VLOOKUP(1*V1711,NFLGames!$H$11:$H$555,1,FALSE)</f>
        <v>401128084</v>
      </c>
      <c r="Z1711">
        <f>VLOOKUP($Y1711, NFLGames!$H$11:$K$555,2,FALSE)</f>
        <v>2019</v>
      </c>
      <c r="AA1711">
        <f>VLOOKUP($Y1711, NFLGames!$H$11:$K$555,3,FALSE)</f>
        <v>11</v>
      </c>
      <c r="AB1711" s="6">
        <f>IF(A1712=0, 0, AH1712-tbl_pbp[[#This Row],[Saints Win %]])</f>
        <v>2.0000000000000018E-3</v>
      </c>
      <c r="AE1711">
        <f>ABS(tbl_pbp[[#This Row],[play.homeScore]]-tbl_pbp[[#This Row],[play.awayScore]])</f>
        <v>17</v>
      </c>
      <c r="AF1711">
        <f>IF(tbl_pbp[[#This Row],[Play Saints Win % Increase]]&gt;=$AF$4,1,0)</f>
        <v>0</v>
      </c>
      <c r="AG1711" t="str">
        <f>VLOOKUP(tbl_pbp[[#This Row],[gameId]], games!$B$2:$T$40, 9, FALSE)</f>
        <v>new-orleans-saints</v>
      </c>
      <c r="AH1711" s="5">
        <f>IF(tbl_pbp[[#This Row],[AwayTeam]] &lt;&gt; "new-orleans-saints", tbl_pbp[[#This Row],[homeWinPercentage]], 1-tbl_pbp[[#This Row],[homeWinPercentage]])</f>
        <v>0.99299999999999999</v>
      </c>
      <c r="AI1711" s="13">
        <f>tbl_pbp[[#This Row],[Kamara]]*tbl_pbp[[#This Row],[Impactful Play]]</f>
        <v>0</v>
      </c>
      <c r="AJ1711" s="13">
        <f>tbl_pbp[[#This Row],[Thomas]]*tbl_pbp[[#This Row],[Impactful Play]]</f>
        <v>0</v>
      </c>
      <c r="AK1711" s="13" t="str">
        <f>VLOOKUP(tbl_pbp[[#This Row],[Play Saints Win % Increase]], tbl_impact[],3,TRUE)</f>
        <v>Scented (0 to +5%)</v>
      </c>
    </row>
    <row r="1712" spans="1:37">
      <c r="A1712" s="1">
        <v>160</v>
      </c>
      <c r="B1712" s="5">
        <v>5.0000000000000001E-3</v>
      </c>
      <c r="C1712" t="s">
        <v>12854</v>
      </c>
      <c r="D1712">
        <v>0</v>
      </c>
      <c r="E1712">
        <v>0</v>
      </c>
      <c r="F1712">
        <v>4</v>
      </c>
      <c r="G1712">
        <v>17</v>
      </c>
      <c r="H1712">
        <v>34</v>
      </c>
      <c r="I1712">
        <v>1</v>
      </c>
      <c r="J1712">
        <v>99</v>
      </c>
      <c r="K1712" t="s">
        <v>369</v>
      </c>
      <c r="L1712">
        <v>2</v>
      </c>
      <c r="M1712">
        <v>1</v>
      </c>
      <c r="N1712" t="s">
        <v>12855</v>
      </c>
      <c r="O1712" t="s">
        <v>8455</v>
      </c>
      <c r="P1712" t="s">
        <v>45</v>
      </c>
      <c r="Q1712" t="s">
        <v>46</v>
      </c>
      <c r="R1712" t="s">
        <v>47</v>
      </c>
      <c r="S1712" t="s">
        <v>286</v>
      </c>
      <c r="T1712" t="s">
        <v>575</v>
      </c>
      <c r="U1712" t="s">
        <v>576</v>
      </c>
      <c r="V1712" t="s">
        <v>12488</v>
      </c>
      <c r="X1712" t="str">
        <f>VLOOKUP(pbp!V4462, games!$B$2:$R$40, 3, FALSE)</f>
        <v>2020-11-22T18:00Z</v>
      </c>
      <c r="Y1712">
        <f>VLOOKUP(1*V1712,NFLGames!$H$11:$H$555,1,FALSE)</f>
        <v>401128084</v>
      </c>
      <c r="Z1712">
        <f>VLOOKUP($Y1712, NFLGames!$H$11:$K$555,2,FALSE)</f>
        <v>2019</v>
      </c>
      <c r="AA1712">
        <f>VLOOKUP($Y1712, NFLGames!$H$11:$K$555,3,FALSE)</f>
        <v>11</v>
      </c>
      <c r="AB1712" s="6">
        <f>IF(A1713=0, 0, AH1713-tbl_pbp[[#This Row],[Saints Win %]])</f>
        <v>4.0000000000000036E-3</v>
      </c>
      <c r="AE1712">
        <f>ABS(tbl_pbp[[#This Row],[play.homeScore]]-tbl_pbp[[#This Row],[play.awayScore]])</f>
        <v>17</v>
      </c>
      <c r="AF1712">
        <f>IF(tbl_pbp[[#This Row],[Play Saints Win % Increase]]&gt;=$AF$4,1,0)</f>
        <v>0</v>
      </c>
      <c r="AG1712" t="str">
        <f>VLOOKUP(tbl_pbp[[#This Row],[gameId]], games!$B$2:$T$40, 9, FALSE)</f>
        <v>new-orleans-saints</v>
      </c>
      <c r="AH1712" s="5">
        <f>IF(tbl_pbp[[#This Row],[AwayTeam]] &lt;&gt; "new-orleans-saints", tbl_pbp[[#This Row],[homeWinPercentage]], 1-tbl_pbp[[#This Row],[homeWinPercentage]])</f>
        <v>0.995</v>
      </c>
      <c r="AI1712" s="13">
        <f>tbl_pbp[[#This Row],[Kamara]]*tbl_pbp[[#This Row],[Impactful Play]]</f>
        <v>0</v>
      </c>
      <c r="AJ1712" s="13">
        <f>tbl_pbp[[#This Row],[Thomas]]*tbl_pbp[[#This Row],[Impactful Play]]</f>
        <v>0</v>
      </c>
      <c r="AK1712" s="13" t="str">
        <f>VLOOKUP(tbl_pbp[[#This Row],[Play Saints Win % Increase]], tbl_impact[],3,TRUE)</f>
        <v>Scented (0 to +5%)</v>
      </c>
    </row>
    <row r="1713" spans="1:37">
      <c r="A1713" s="1">
        <v>161</v>
      </c>
      <c r="B1713" s="5">
        <v>1E-3</v>
      </c>
      <c r="C1713" t="s">
        <v>12856</v>
      </c>
      <c r="D1713">
        <v>0</v>
      </c>
      <c r="E1713">
        <v>0</v>
      </c>
      <c r="F1713">
        <v>4</v>
      </c>
      <c r="G1713">
        <v>19</v>
      </c>
      <c r="H1713">
        <v>34</v>
      </c>
      <c r="I1713">
        <v>1</v>
      </c>
      <c r="J1713">
        <v>99</v>
      </c>
      <c r="K1713" t="s">
        <v>369</v>
      </c>
      <c r="L1713">
        <v>3</v>
      </c>
      <c r="M1713">
        <v>1</v>
      </c>
      <c r="N1713" t="s">
        <v>12857</v>
      </c>
      <c r="O1713" t="s">
        <v>293</v>
      </c>
      <c r="P1713" t="s">
        <v>450</v>
      </c>
      <c r="Q1713" t="s">
        <v>451</v>
      </c>
      <c r="R1713" t="s">
        <v>452</v>
      </c>
      <c r="S1713" t="s">
        <v>347</v>
      </c>
      <c r="T1713" t="s">
        <v>575</v>
      </c>
      <c r="U1713" t="s">
        <v>1516</v>
      </c>
      <c r="V1713" t="s">
        <v>12488</v>
      </c>
      <c r="X1713" t="str">
        <f>VLOOKUP(pbp!V4463, games!$B$2:$R$40, 3, FALSE)</f>
        <v>2020-11-22T18:00Z</v>
      </c>
      <c r="Y1713">
        <f>VLOOKUP(1*V1713,NFLGames!$H$11:$H$555,1,FALSE)</f>
        <v>401128084</v>
      </c>
      <c r="Z1713">
        <f>VLOOKUP($Y1713, NFLGames!$H$11:$K$555,2,FALSE)</f>
        <v>2019</v>
      </c>
      <c r="AA1713">
        <f>VLOOKUP($Y1713, NFLGames!$H$11:$K$555,3,FALSE)</f>
        <v>11</v>
      </c>
      <c r="AB1713" s="6">
        <f>IF(A1714=0, 0, AH1714-tbl_pbp[[#This Row],[Saints Win %]])</f>
        <v>0</v>
      </c>
      <c r="AE1713">
        <f>ABS(tbl_pbp[[#This Row],[play.homeScore]]-tbl_pbp[[#This Row],[play.awayScore]])</f>
        <v>15</v>
      </c>
      <c r="AF1713">
        <f>IF(tbl_pbp[[#This Row],[Play Saints Win % Increase]]&gt;=$AF$4,1,0)</f>
        <v>0</v>
      </c>
      <c r="AG1713" t="str">
        <f>VLOOKUP(tbl_pbp[[#This Row],[gameId]], games!$B$2:$T$40, 9, FALSE)</f>
        <v>new-orleans-saints</v>
      </c>
      <c r="AH1713" s="5">
        <f>IF(tbl_pbp[[#This Row],[AwayTeam]] &lt;&gt; "new-orleans-saints", tbl_pbp[[#This Row],[homeWinPercentage]], 1-tbl_pbp[[#This Row],[homeWinPercentage]])</f>
        <v>0.999</v>
      </c>
      <c r="AI1713" s="13">
        <f>tbl_pbp[[#This Row],[Kamara]]*tbl_pbp[[#This Row],[Impactful Play]]</f>
        <v>0</v>
      </c>
      <c r="AJ1713" s="13">
        <f>tbl_pbp[[#This Row],[Thomas]]*tbl_pbp[[#This Row],[Impactful Play]]</f>
        <v>0</v>
      </c>
      <c r="AK1713" s="13" t="str">
        <f>VLOOKUP(tbl_pbp[[#This Row],[Play Saints Win % Increase]], tbl_impact[],3,TRUE)</f>
        <v>Scented (0 to +5%)</v>
      </c>
    </row>
    <row r="1714" spans="1:37">
      <c r="A1714" s="1">
        <v>162</v>
      </c>
      <c r="B1714" s="5">
        <v>1E-3</v>
      </c>
      <c r="C1714" t="s">
        <v>12858</v>
      </c>
      <c r="D1714">
        <v>0</v>
      </c>
      <c r="E1714">
        <v>0</v>
      </c>
      <c r="F1714">
        <v>4</v>
      </c>
      <c r="G1714">
        <v>19</v>
      </c>
      <c r="H1714">
        <v>34</v>
      </c>
      <c r="I1714">
        <v>10</v>
      </c>
      <c r="J1714">
        <v>80</v>
      </c>
      <c r="K1714" t="s">
        <v>29</v>
      </c>
      <c r="L1714">
        <v>1</v>
      </c>
      <c r="M1714">
        <v>80</v>
      </c>
      <c r="N1714" t="s">
        <v>12859</v>
      </c>
      <c r="O1714" t="s">
        <v>3825</v>
      </c>
      <c r="P1714" t="s">
        <v>45</v>
      </c>
      <c r="Q1714" t="s">
        <v>46</v>
      </c>
      <c r="R1714" t="s">
        <v>47</v>
      </c>
      <c r="S1714" t="s">
        <v>33</v>
      </c>
      <c r="T1714" t="s">
        <v>165</v>
      </c>
      <c r="U1714" t="s">
        <v>571</v>
      </c>
      <c r="V1714" t="s">
        <v>12488</v>
      </c>
      <c r="X1714" t="str">
        <f>VLOOKUP(pbp!V4464, games!$B$2:$R$40, 3, FALSE)</f>
        <v>2020-11-22T18:00Z</v>
      </c>
      <c r="Y1714">
        <f>VLOOKUP(1*V1714,NFLGames!$H$11:$H$555,1,FALSE)</f>
        <v>401128084</v>
      </c>
      <c r="Z1714">
        <f>VLOOKUP($Y1714, NFLGames!$H$11:$K$555,2,FALSE)</f>
        <v>2019</v>
      </c>
      <c r="AA1714">
        <f>VLOOKUP($Y1714, NFLGames!$H$11:$K$555,3,FALSE)</f>
        <v>11</v>
      </c>
      <c r="AB1714" s="6">
        <f>IF(A1715=0, 0, AH1715-tbl_pbp[[#This Row],[Saints Win %]])</f>
        <v>0</v>
      </c>
      <c r="AE1714">
        <f>ABS(tbl_pbp[[#This Row],[play.homeScore]]-tbl_pbp[[#This Row],[play.awayScore]])</f>
        <v>15</v>
      </c>
      <c r="AF1714">
        <f>IF(tbl_pbp[[#This Row],[Play Saints Win % Increase]]&gt;=$AF$4,1,0)</f>
        <v>0</v>
      </c>
      <c r="AG1714" t="str">
        <f>VLOOKUP(tbl_pbp[[#This Row],[gameId]], games!$B$2:$T$40, 9, FALSE)</f>
        <v>new-orleans-saints</v>
      </c>
      <c r="AH1714" s="5">
        <f>IF(tbl_pbp[[#This Row],[AwayTeam]] &lt;&gt; "new-orleans-saints", tbl_pbp[[#This Row],[homeWinPercentage]], 1-tbl_pbp[[#This Row],[homeWinPercentage]])</f>
        <v>0.999</v>
      </c>
      <c r="AI1714" s="13">
        <f>tbl_pbp[[#This Row],[Kamara]]*tbl_pbp[[#This Row],[Impactful Play]]</f>
        <v>0</v>
      </c>
      <c r="AJ1714" s="13">
        <f>tbl_pbp[[#This Row],[Thomas]]*tbl_pbp[[#This Row],[Impactful Play]]</f>
        <v>0</v>
      </c>
      <c r="AK1714" s="13" t="str">
        <f>VLOOKUP(tbl_pbp[[#This Row],[Play Saints Win % Increase]], tbl_impact[],3,TRUE)</f>
        <v>Scented (0 to +5%)</v>
      </c>
    </row>
    <row r="1715" spans="1:37">
      <c r="A1715" s="1">
        <v>163</v>
      </c>
      <c r="B1715" s="5">
        <v>1E-3</v>
      </c>
      <c r="C1715" t="s">
        <v>12860</v>
      </c>
      <c r="D1715">
        <v>0</v>
      </c>
      <c r="E1715">
        <v>0</v>
      </c>
      <c r="F1715">
        <v>4</v>
      </c>
      <c r="G1715">
        <v>19</v>
      </c>
      <c r="H1715">
        <v>34</v>
      </c>
      <c r="I1715">
        <v>8</v>
      </c>
      <c r="J1715">
        <v>78</v>
      </c>
      <c r="K1715" t="s">
        <v>29</v>
      </c>
      <c r="L1715">
        <v>2</v>
      </c>
      <c r="M1715">
        <v>78</v>
      </c>
      <c r="N1715" t="s">
        <v>12861</v>
      </c>
      <c r="O1715" t="s">
        <v>1147</v>
      </c>
      <c r="P1715" t="s">
        <v>124</v>
      </c>
      <c r="Q1715" t="s">
        <v>125</v>
      </c>
      <c r="R1715" t="s">
        <v>126</v>
      </c>
      <c r="V1715" t="s">
        <v>12488</v>
      </c>
      <c r="X1715" t="str">
        <f>VLOOKUP(pbp!V4465, games!$B$2:$R$40, 3, FALSE)</f>
        <v>2020-11-22T18:00Z</v>
      </c>
      <c r="Y1715">
        <f>VLOOKUP(1*V1715,NFLGames!$H$11:$H$555,1,FALSE)</f>
        <v>401128084</v>
      </c>
      <c r="Z1715">
        <f>VLOOKUP($Y1715, NFLGames!$H$11:$K$555,2,FALSE)</f>
        <v>2019</v>
      </c>
      <c r="AA1715">
        <f>VLOOKUP($Y1715, NFLGames!$H$11:$K$555,3,FALSE)</f>
        <v>11</v>
      </c>
      <c r="AB1715" s="6">
        <f>IF(A1716=0, 0, AH1716-tbl_pbp[[#This Row],[Saints Win %]])</f>
        <v>0</v>
      </c>
      <c r="AE1715">
        <f>ABS(tbl_pbp[[#This Row],[play.homeScore]]-tbl_pbp[[#This Row],[play.awayScore]])</f>
        <v>15</v>
      </c>
      <c r="AF1715">
        <f>IF(tbl_pbp[[#This Row],[Play Saints Win % Increase]]&gt;=$AF$4,1,0)</f>
        <v>0</v>
      </c>
      <c r="AG1715" t="str">
        <f>VLOOKUP(tbl_pbp[[#This Row],[gameId]], games!$B$2:$T$40, 9, FALSE)</f>
        <v>new-orleans-saints</v>
      </c>
      <c r="AH1715" s="5">
        <f>IF(tbl_pbp[[#This Row],[AwayTeam]] &lt;&gt; "new-orleans-saints", tbl_pbp[[#This Row],[homeWinPercentage]], 1-tbl_pbp[[#This Row],[homeWinPercentage]])</f>
        <v>0.999</v>
      </c>
      <c r="AI1715" s="13">
        <f>tbl_pbp[[#This Row],[Kamara]]*tbl_pbp[[#This Row],[Impactful Play]]</f>
        <v>0</v>
      </c>
      <c r="AJ1715" s="13">
        <f>tbl_pbp[[#This Row],[Thomas]]*tbl_pbp[[#This Row],[Impactful Play]]</f>
        <v>0</v>
      </c>
      <c r="AK1715" s="13" t="str">
        <f>VLOOKUP(tbl_pbp[[#This Row],[Play Saints Win % Increase]], tbl_impact[],3,TRUE)</f>
        <v>Scented (0 to +5%)</v>
      </c>
    </row>
    <row r="1716" spans="1:37">
      <c r="A1716" s="1">
        <v>164</v>
      </c>
      <c r="B1716" s="5">
        <v>1E-3</v>
      </c>
      <c r="C1716" t="s">
        <v>12862</v>
      </c>
      <c r="D1716">
        <v>0</v>
      </c>
      <c r="E1716">
        <v>0</v>
      </c>
      <c r="F1716">
        <v>4</v>
      </c>
      <c r="G1716">
        <v>17</v>
      </c>
      <c r="H1716">
        <v>34</v>
      </c>
      <c r="I1716">
        <v>8</v>
      </c>
      <c r="J1716">
        <v>78</v>
      </c>
      <c r="K1716" t="s">
        <v>29</v>
      </c>
      <c r="L1716">
        <v>2</v>
      </c>
      <c r="M1716">
        <v>78</v>
      </c>
      <c r="N1716" t="s">
        <v>12863</v>
      </c>
      <c r="O1716" t="s">
        <v>1147</v>
      </c>
      <c r="P1716" t="s">
        <v>94</v>
      </c>
      <c r="Q1716" t="s">
        <v>95</v>
      </c>
      <c r="R1716" t="s">
        <v>96</v>
      </c>
      <c r="S1716" t="s">
        <v>73</v>
      </c>
      <c r="T1716" t="s">
        <v>1257</v>
      </c>
      <c r="U1716" t="s">
        <v>5388</v>
      </c>
      <c r="V1716" t="s">
        <v>12488</v>
      </c>
      <c r="X1716" t="str">
        <f>VLOOKUP(pbp!V4466, games!$B$2:$R$40, 3, FALSE)</f>
        <v>2020-11-22T18:00Z</v>
      </c>
      <c r="Y1716">
        <f>VLOOKUP(1*V1716,NFLGames!$H$11:$H$555,1,FALSE)</f>
        <v>401128084</v>
      </c>
      <c r="Z1716">
        <f>VLOOKUP($Y1716, NFLGames!$H$11:$K$555,2,FALSE)</f>
        <v>2019</v>
      </c>
      <c r="AA1716">
        <f>VLOOKUP($Y1716, NFLGames!$H$11:$K$555,3,FALSE)</f>
        <v>11</v>
      </c>
      <c r="AB1716" s="6">
        <f>IF(A1717=0, 0, AH1717-tbl_pbp[[#This Row],[Saints Win %]])</f>
        <v>0</v>
      </c>
      <c r="AE1716">
        <f>ABS(tbl_pbp[[#This Row],[play.homeScore]]-tbl_pbp[[#This Row],[play.awayScore]])</f>
        <v>17</v>
      </c>
      <c r="AF1716">
        <f>IF(tbl_pbp[[#This Row],[Play Saints Win % Increase]]&gt;=$AF$4,1,0)</f>
        <v>0</v>
      </c>
      <c r="AG1716" t="str">
        <f>VLOOKUP(tbl_pbp[[#This Row],[gameId]], games!$B$2:$T$40, 9, FALSE)</f>
        <v>new-orleans-saints</v>
      </c>
      <c r="AH1716" s="5">
        <f>IF(tbl_pbp[[#This Row],[AwayTeam]] &lt;&gt; "new-orleans-saints", tbl_pbp[[#This Row],[homeWinPercentage]], 1-tbl_pbp[[#This Row],[homeWinPercentage]])</f>
        <v>0.999</v>
      </c>
      <c r="AI1716" s="13">
        <f>tbl_pbp[[#This Row],[Kamara]]*tbl_pbp[[#This Row],[Impactful Play]]</f>
        <v>0</v>
      </c>
      <c r="AJ1716" s="13">
        <f>tbl_pbp[[#This Row],[Thomas]]*tbl_pbp[[#This Row],[Impactful Play]]</f>
        <v>0</v>
      </c>
      <c r="AK1716" s="13" t="str">
        <f>VLOOKUP(tbl_pbp[[#This Row],[Play Saints Win % Increase]], tbl_impact[],3,TRUE)</f>
        <v>Scented (0 to +5%)</v>
      </c>
    </row>
    <row r="1717" spans="1:37">
      <c r="A1717" s="1">
        <v>165</v>
      </c>
      <c r="B1717" s="5">
        <v>1E-3</v>
      </c>
      <c r="C1717" t="s">
        <v>12864</v>
      </c>
      <c r="D1717">
        <v>0</v>
      </c>
      <c r="E1717">
        <v>0</v>
      </c>
      <c r="F1717">
        <v>4</v>
      </c>
      <c r="G1717">
        <v>17</v>
      </c>
      <c r="H1717">
        <v>34</v>
      </c>
      <c r="I1717">
        <v>3</v>
      </c>
      <c r="J1717">
        <v>73</v>
      </c>
      <c r="K1717" t="s">
        <v>29</v>
      </c>
      <c r="L1717">
        <v>2</v>
      </c>
      <c r="M1717">
        <v>73</v>
      </c>
      <c r="N1717" t="s">
        <v>12865</v>
      </c>
      <c r="O1717" t="s">
        <v>1147</v>
      </c>
      <c r="P1717" t="s">
        <v>45</v>
      </c>
      <c r="Q1717" t="s">
        <v>46</v>
      </c>
      <c r="R1717" t="s">
        <v>47</v>
      </c>
      <c r="S1717" t="s">
        <v>193</v>
      </c>
      <c r="T1717" t="s">
        <v>169</v>
      </c>
      <c r="U1717" t="s">
        <v>2370</v>
      </c>
      <c r="V1717" t="s">
        <v>12488</v>
      </c>
      <c r="X1717" t="str">
        <f>VLOOKUP(pbp!V4467, games!$B$2:$R$40, 3, FALSE)</f>
        <v>2020-11-22T18:00Z</v>
      </c>
      <c r="Y1717">
        <f>VLOOKUP(1*V1717,NFLGames!$H$11:$H$555,1,FALSE)</f>
        <v>401128084</v>
      </c>
      <c r="Z1717">
        <f>VLOOKUP($Y1717, NFLGames!$H$11:$K$555,2,FALSE)</f>
        <v>2019</v>
      </c>
      <c r="AA1717">
        <f>VLOOKUP($Y1717, NFLGames!$H$11:$K$555,3,FALSE)</f>
        <v>11</v>
      </c>
      <c r="AB1717" s="6">
        <f>IF(A1718=0, 0, AH1718-tbl_pbp[[#This Row],[Saints Win %]])</f>
        <v>0</v>
      </c>
      <c r="AE1717">
        <f>ABS(tbl_pbp[[#This Row],[play.homeScore]]-tbl_pbp[[#This Row],[play.awayScore]])</f>
        <v>17</v>
      </c>
      <c r="AF1717">
        <f>IF(tbl_pbp[[#This Row],[Play Saints Win % Increase]]&gt;=$AF$4,1,0)</f>
        <v>0</v>
      </c>
      <c r="AG1717" t="str">
        <f>VLOOKUP(tbl_pbp[[#This Row],[gameId]], games!$B$2:$T$40, 9, FALSE)</f>
        <v>new-orleans-saints</v>
      </c>
      <c r="AH1717" s="5">
        <f>IF(tbl_pbp[[#This Row],[AwayTeam]] &lt;&gt; "new-orleans-saints", tbl_pbp[[#This Row],[homeWinPercentage]], 1-tbl_pbp[[#This Row],[homeWinPercentage]])</f>
        <v>0.999</v>
      </c>
      <c r="AI1717" s="13">
        <f>tbl_pbp[[#This Row],[Kamara]]*tbl_pbp[[#This Row],[Impactful Play]]</f>
        <v>0</v>
      </c>
      <c r="AJ1717" s="13">
        <f>tbl_pbp[[#This Row],[Thomas]]*tbl_pbp[[#This Row],[Impactful Play]]</f>
        <v>0</v>
      </c>
      <c r="AK1717" s="13" t="str">
        <f>VLOOKUP(tbl_pbp[[#This Row],[Play Saints Win % Increase]], tbl_impact[],3,TRUE)</f>
        <v>Scented (0 to +5%)</v>
      </c>
    </row>
    <row r="1718" spans="1:37">
      <c r="A1718" s="1">
        <v>166</v>
      </c>
      <c r="B1718" s="5">
        <v>1E-3</v>
      </c>
      <c r="C1718" t="s">
        <v>12866</v>
      </c>
      <c r="D1718">
        <v>0</v>
      </c>
      <c r="E1718">
        <v>0</v>
      </c>
      <c r="F1718">
        <v>4</v>
      </c>
      <c r="G1718">
        <v>17</v>
      </c>
      <c r="H1718">
        <v>34</v>
      </c>
      <c r="I1718">
        <v>1</v>
      </c>
      <c r="J1718">
        <v>71</v>
      </c>
      <c r="K1718" t="s">
        <v>29</v>
      </c>
      <c r="L1718">
        <v>3</v>
      </c>
      <c r="M1718">
        <v>71</v>
      </c>
      <c r="N1718" t="s">
        <v>229</v>
      </c>
      <c r="O1718" t="s">
        <v>230</v>
      </c>
      <c r="P1718" t="s">
        <v>231</v>
      </c>
      <c r="Q1718" t="s">
        <v>232</v>
      </c>
      <c r="R1718" t="s">
        <v>233</v>
      </c>
      <c r="V1718" t="s">
        <v>12488</v>
      </c>
      <c r="X1718" t="str">
        <f>VLOOKUP(pbp!V4468, games!$B$2:$R$40, 3, FALSE)</f>
        <v>2020-11-22T18:00Z</v>
      </c>
      <c r="Y1718">
        <f>VLOOKUP(1*V1718,NFLGames!$H$11:$H$555,1,FALSE)</f>
        <v>401128084</v>
      </c>
      <c r="Z1718">
        <f>VLOOKUP($Y1718, NFLGames!$H$11:$K$555,2,FALSE)</f>
        <v>2019</v>
      </c>
      <c r="AA1718">
        <f>VLOOKUP($Y1718, NFLGames!$H$11:$K$555,3,FALSE)</f>
        <v>11</v>
      </c>
      <c r="AB1718" s="6">
        <f>IF(A1719=0, 0, AH1719-tbl_pbp[[#This Row],[Saints Win %]])</f>
        <v>0</v>
      </c>
      <c r="AE1718">
        <f>ABS(tbl_pbp[[#This Row],[play.homeScore]]-tbl_pbp[[#This Row],[play.awayScore]])</f>
        <v>17</v>
      </c>
      <c r="AF1718">
        <f>IF(tbl_pbp[[#This Row],[Play Saints Win % Increase]]&gt;=$AF$4,1,0)</f>
        <v>0</v>
      </c>
      <c r="AG1718" t="str">
        <f>VLOOKUP(tbl_pbp[[#This Row],[gameId]], games!$B$2:$T$40, 9, FALSE)</f>
        <v>new-orleans-saints</v>
      </c>
      <c r="AH1718" s="5">
        <f>IF(tbl_pbp[[#This Row],[AwayTeam]] &lt;&gt; "new-orleans-saints", tbl_pbp[[#This Row],[homeWinPercentage]], 1-tbl_pbp[[#This Row],[homeWinPercentage]])</f>
        <v>0.999</v>
      </c>
      <c r="AI1718" s="13">
        <f>tbl_pbp[[#This Row],[Kamara]]*tbl_pbp[[#This Row],[Impactful Play]]</f>
        <v>0</v>
      </c>
      <c r="AJ1718" s="13">
        <f>tbl_pbp[[#This Row],[Thomas]]*tbl_pbp[[#This Row],[Impactful Play]]</f>
        <v>0</v>
      </c>
      <c r="AK1718" s="13" t="str">
        <f>VLOOKUP(tbl_pbp[[#This Row],[Play Saints Win % Increase]], tbl_impact[],3,TRUE)</f>
        <v>Scented (0 to +5%)</v>
      </c>
    </row>
    <row r="1719" spans="1:37">
      <c r="A1719" s="1">
        <v>167</v>
      </c>
      <c r="B1719" s="5">
        <v>1E-3</v>
      </c>
      <c r="C1719" t="s">
        <v>12867</v>
      </c>
      <c r="D1719">
        <v>0</v>
      </c>
      <c r="E1719">
        <v>0</v>
      </c>
      <c r="F1719">
        <v>4</v>
      </c>
      <c r="G1719">
        <v>17</v>
      </c>
      <c r="H1719">
        <v>34</v>
      </c>
      <c r="I1719">
        <v>1</v>
      </c>
      <c r="J1719">
        <v>71</v>
      </c>
      <c r="K1719" t="s">
        <v>29</v>
      </c>
      <c r="L1719">
        <v>3</v>
      </c>
      <c r="M1719">
        <v>71</v>
      </c>
      <c r="N1719" t="s">
        <v>12868</v>
      </c>
      <c r="O1719" t="s">
        <v>230</v>
      </c>
      <c r="P1719" t="s">
        <v>45</v>
      </c>
      <c r="Q1719" t="s">
        <v>46</v>
      </c>
      <c r="R1719" t="s">
        <v>47</v>
      </c>
      <c r="S1719" t="s">
        <v>54</v>
      </c>
      <c r="T1719" t="s">
        <v>401</v>
      </c>
      <c r="U1719" t="s">
        <v>2426</v>
      </c>
      <c r="V1719" t="s">
        <v>12488</v>
      </c>
      <c r="X1719" t="str">
        <f>VLOOKUP(pbp!V4469, games!$B$2:$R$40, 3, FALSE)</f>
        <v>2020-11-22T18:00Z</v>
      </c>
      <c r="Y1719">
        <f>VLOOKUP(1*V1719,NFLGames!$H$11:$H$555,1,FALSE)</f>
        <v>401128084</v>
      </c>
      <c r="Z1719">
        <f>VLOOKUP($Y1719, NFLGames!$H$11:$K$555,2,FALSE)</f>
        <v>2019</v>
      </c>
      <c r="AA1719">
        <f>VLOOKUP($Y1719, NFLGames!$H$11:$K$555,3,FALSE)</f>
        <v>11</v>
      </c>
      <c r="AB1719" s="6">
        <f>IF(A1720=0, 0, AH1720-tbl_pbp[[#This Row],[Saints Win %]])</f>
        <v>0</v>
      </c>
      <c r="AE1719">
        <f>ABS(tbl_pbp[[#This Row],[play.homeScore]]-tbl_pbp[[#This Row],[play.awayScore]])</f>
        <v>17</v>
      </c>
      <c r="AF1719">
        <f>IF(tbl_pbp[[#This Row],[Play Saints Win % Increase]]&gt;=$AF$4,1,0)</f>
        <v>0</v>
      </c>
      <c r="AG1719" t="str">
        <f>VLOOKUP(tbl_pbp[[#This Row],[gameId]], games!$B$2:$T$40, 9, FALSE)</f>
        <v>new-orleans-saints</v>
      </c>
      <c r="AH1719" s="5">
        <f>IF(tbl_pbp[[#This Row],[AwayTeam]] &lt;&gt; "new-orleans-saints", tbl_pbp[[#This Row],[homeWinPercentage]], 1-tbl_pbp[[#This Row],[homeWinPercentage]])</f>
        <v>0.999</v>
      </c>
      <c r="AI1719" s="13">
        <f>tbl_pbp[[#This Row],[Kamara]]*tbl_pbp[[#This Row],[Impactful Play]]</f>
        <v>0</v>
      </c>
      <c r="AJ1719" s="13">
        <f>tbl_pbp[[#This Row],[Thomas]]*tbl_pbp[[#This Row],[Impactful Play]]</f>
        <v>0</v>
      </c>
      <c r="AK1719" s="13" t="str">
        <f>VLOOKUP(tbl_pbp[[#This Row],[Play Saints Win % Increase]], tbl_impact[],3,TRUE)</f>
        <v>Scented (0 to +5%)</v>
      </c>
    </row>
    <row r="1720" spans="1:37">
      <c r="A1720" s="1">
        <v>168</v>
      </c>
      <c r="B1720" s="5">
        <v>1E-3</v>
      </c>
      <c r="C1720" t="s">
        <v>12869</v>
      </c>
      <c r="D1720">
        <v>0</v>
      </c>
      <c r="E1720">
        <v>0</v>
      </c>
      <c r="F1720">
        <v>4</v>
      </c>
      <c r="G1720">
        <v>17</v>
      </c>
      <c r="H1720">
        <v>34</v>
      </c>
      <c r="I1720">
        <v>10</v>
      </c>
      <c r="J1720">
        <v>69</v>
      </c>
      <c r="K1720" t="s">
        <v>29</v>
      </c>
      <c r="L1720">
        <v>1</v>
      </c>
      <c r="M1720">
        <v>69</v>
      </c>
      <c r="N1720" t="s">
        <v>12870</v>
      </c>
      <c r="O1720" t="s">
        <v>2732</v>
      </c>
      <c r="P1720" t="s">
        <v>45</v>
      </c>
      <c r="Q1720" t="s">
        <v>46</v>
      </c>
      <c r="R1720" t="s">
        <v>47</v>
      </c>
      <c r="S1720" t="s">
        <v>33</v>
      </c>
      <c r="T1720" t="s">
        <v>361</v>
      </c>
      <c r="U1720" t="s">
        <v>557</v>
      </c>
      <c r="V1720" t="s">
        <v>12488</v>
      </c>
      <c r="X1720" t="str">
        <f>VLOOKUP(pbp!V4470, games!$B$2:$R$40, 3, FALSE)</f>
        <v>2020-11-22T18:00Z</v>
      </c>
      <c r="Y1720">
        <f>VLOOKUP(1*V1720,NFLGames!$H$11:$H$555,1,FALSE)</f>
        <v>401128084</v>
      </c>
      <c r="Z1720">
        <f>VLOOKUP($Y1720, NFLGames!$H$11:$K$555,2,FALSE)</f>
        <v>2019</v>
      </c>
      <c r="AA1720">
        <f>VLOOKUP($Y1720, NFLGames!$H$11:$K$555,3,FALSE)</f>
        <v>11</v>
      </c>
      <c r="AB1720" s="6">
        <f>IF(A1721=0, 0, AH1721-tbl_pbp[[#This Row],[Saints Win %]])</f>
        <v>0</v>
      </c>
      <c r="AE1720">
        <f>ABS(tbl_pbp[[#This Row],[play.homeScore]]-tbl_pbp[[#This Row],[play.awayScore]])</f>
        <v>17</v>
      </c>
      <c r="AF1720">
        <f>IF(tbl_pbp[[#This Row],[Play Saints Win % Increase]]&gt;=$AF$4,1,0)</f>
        <v>0</v>
      </c>
      <c r="AG1720" t="str">
        <f>VLOOKUP(tbl_pbp[[#This Row],[gameId]], games!$B$2:$T$40, 9, FALSE)</f>
        <v>new-orleans-saints</v>
      </c>
      <c r="AH1720" s="5">
        <f>IF(tbl_pbp[[#This Row],[AwayTeam]] &lt;&gt; "new-orleans-saints", tbl_pbp[[#This Row],[homeWinPercentage]], 1-tbl_pbp[[#This Row],[homeWinPercentage]])</f>
        <v>0.999</v>
      </c>
      <c r="AI1720" s="13">
        <f>tbl_pbp[[#This Row],[Kamara]]*tbl_pbp[[#This Row],[Impactful Play]]</f>
        <v>0</v>
      </c>
      <c r="AJ1720" s="13">
        <f>tbl_pbp[[#This Row],[Thomas]]*tbl_pbp[[#This Row],[Impactful Play]]</f>
        <v>0</v>
      </c>
      <c r="AK1720" s="13" t="str">
        <f>VLOOKUP(tbl_pbp[[#This Row],[Play Saints Win % Increase]], tbl_impact[],3,TRUE)</f>
        <v>Scented (0 to +5%)</v>
      </c>
    </row>
    <row r="1721" spans="1:37">
      <c r="A1721" s="1">
        <v>169</v>
      </c>
      <c r="B1721" s="5">
        <v>1E-3</v>
      </c>
      <c r="C1721" t="s">
        <v>12871</v>
      </c>
      <c r="D1721">
        <v>0</v>
      </c>
      <c r="E1721">
        <v>0</v>
      </c>
      <c r="F1721">
        <v>4</v>
      </c>
      <c r="G1721">
        <v>17</v>
      </c>
      <c r="H1721">
        <v>34</v>
      </c>
      <c r="I1721">
        <v>11</v>
      </c>
      <c r="J1721">
        <v>70</v>
      </c>
      <c r="K1721" t="s">
        <v>29</v>
      </c>
      <c r="L1721">
        <v>2</v>
      </c>
      <c r="M1721">
        <v>70</v>
      </c>
      <c r="N1721" t="s">
        <v>12872</v>
      </c>
      <c r="O1721" t="s">
        <v>3960</v>
      </c>
      <c r="P1721" t="s">
        <v>45</v>
      </c>
      <c r="Q1721" t="s">
        <v>46</v>
      </c>
      <c r="R1721" t="s">
        <v>47</v>
      </c>
      <c r="S1721" t="s">
        <v>147</v>
      </c>
      <c r="T1721" t="s">
        <v>39</v>
      </c>
      <c r="U1721" t="s">
        <v>12873</v>
      </c>
      <c r="V1721" t="s">
        <v>12488</v>
      </c>
      <c r="X1721" t="str">
        <f>VLOOKUP(pbp!V4471, games!$B$2:$R$40, 3, FALSE)</f>
        <v>2020-11-22T18:00Z</v>
      </c>
      <c r="Y1721">
        <f>VLOOKUP(1*V1721,NFLGames!$H$11:$H$555,1,FALSE)</f>
        <v>401128084</v>
      </c>
      <c r="Z1721">
        <f>VLOOKUP($Y1721, NFLGames!$H$11:$K$555,2,FALSE)</f>
        <v>2019</v>
      </c>
      <c r="AA1721">
        <f>VLOOKUP($Y1721, NFLGames!$H$11:$K$555,3,FALSE)</f>
        <v>11</v>
      </c>
      <c r="AB1721" s="6">
        <f>IF(A1722=0, 0, AH1722-tbl_pbp[[#This Row],[Saints Win %]])</f>
        <v>1.0000000000000009E-3</v>
      </c>
      <c r="AE1721">
        <f>ABS(tbl_pbp[[#This Row],[play.homeScore]]-tbl_pbp[[#This Row],[play.awayScore]])</f>
        <v>17</v>
      </c>
      <c r="AF1721">
        <f>IF(tbl_pbp[[#This Row],[Play Saints Win % Increase]]&gt;=$AF$4,1,0)</f>
        <v>0</v>
      </c>
      <c r="AG1721" t="str">
        <f>VLOOKUP(tbl_pbp[[#This Row],[gameId]], games!$B$2:$T$40, 9, FALSE)</f>
        <v>new-orleans-saints</v>
      </c>
      <c r="AH1721" s="5">
        <f>IF(tbl_pbp[[#This Row],[AwayTeam]] &lt;&gt; "new-orleans-saints", tbl_pbp[[#This Row],[homeWinPercentage]], 1-tbl_pbp[[#This Row],[homeWinPercentage]])</f>
        <v>0.999</v>
      </c>
      <c r="AI1721" s="13">
        <f>tbl_pbp[[#This Row],[Kamara]]*tbl_pbp[[#This Row],[Impactful Play]]</f>
        <v>0</v>
      </c>
      <c r="AJ1721" s="13">
        <f>tbl_pbp[[#This Row],[Thomas]]*tbl_pbp[[#This Row],[Impactful Play]]</f>
        <v>0</v>
      </c>
      <c r="AK1721" s="13" t="str">
        <f>VLOOKUP(tbl_pbp[[#This Row],[Play Saints Win % Increase]], tbl_impact[],3,TRUE)</f>
        <v>Scented (0 to +5%)</v>
      </c>
    </row>
    <row r="1722" spans="1:37">
      <c r="A1722" s="1">
        <v>170</v>
      </c>
      <c r="B1722" s="5">
        <v>0</v>
      </c>
      <c r="C1722" t="s">
        <v>12874</v>
      </c>
      <c r="D1722">
        <v>0</v>
      </c>
      <c r="E1722">
        <v>0</v>
      </c>
      <c r="F1722">
        <v>4</v>
      </c>
      <c r="G1722">
        <v>17</v>
      </c>
      <c r="H1722">
        <v>34</v>
      </c>
      <c r="I1722">
        <v>0</v>
      </c>
      <c r="J1722">
        <v>71</v>
      </c>
      <c r="L1722">
        <v>0</v>
      </c>
      <c r="M1722">
        <v>0</v>
      </c>
      <c r="N1722" t="s">
        <v>364</v>
      </c>
      <c r="O1722" t="s">
        <v>143</v>
      </c>
      <c r="P1722" t="s">
        <v>365</v>
      </c>
      <c r="Q1722" t="s">
        <v>366</v>
      </c>
      <c r="R1722" t="s">
        <v>367</v>
      </c>
      <c r="V1722" t="s">
        <v>12488</v>
      </c>
      <c r="X1722" t="str">
        <f>VLOOKUP(pbp!V4472, games!$B$2:$R$40, 3, FALSE)</f>
        <v>2020-11-22T18:00Z</v>
      </c>
      <c r="Y1722">
        <f>VLOOKUP(1*V1722,NFLGames!$H$11:$H$555,1,FALSE)</f>
        <v>401128084</v>
      </c>
      <c r="Z1722">
        <f>VLOOKUP($Y1722, NFLGames!$H$11:$K$555,2,FALSE)</f>
        <v>2019</v>
      </c>
      <c r="AA1722">
        <f>VLOOKUP($Y1722, NFLGames!$H$11:$K$555,3,FALSE)</f>
        <v>11</v>
      </c>
      <c r="AB1722" s="6">
        <f>IF(A1723=0, 0, AH1723-tbl_pbp[[#This Row],[Saints Win %]])</f>
        <v>0</v>
      </c>
      <c r="AE1722">
        <f>ABS(tbl_pbp[[#This Row],[play.homeScore]]-tbl_pbp[[#This Row],[play.awayScore]])</f>
        <v>17</v>
      </c>
      <c r="AF1722">
        <f>IF(tbl_pbp[[#This Row],[Play Saints Win % Increase]]&gt;=$AF$4,1,0)</f>
        <v>0</v>
      </c>
      <c r="AG1722" t="str">
        <f>VLOOKUP(tbl_pbp[[#This Row],[gameId]], games!$B$2:$T$40, 9, FALSE)</f>
        <v>new-orleans-saints</v>
      </c>
      <c r="AH1722" s="5">
        <f>IF(tbl_pbp[[#This Row],[AwayTeam]] &lt;&gt; "new-orleans-saints", tbl_pbp[[#This Row],[homeWinPercentage]], 1-tbl_pbp[[#This Row],[homeWinPercentage]])</f>
        <v>1</v>
      </c>
      <c r="AI1722" s="13">
        <f>tbl_pbp[[#This Row],[Kamara]]*tbl_pbp[[#This Row],[Impactful Play]]</f>
        <v>0</v>
      </c>
      <c r="AJ1722" s="13">
        <f>tbl_pbp[[#This Row],[Thomas]]*tbl_pbp[[#This Row],[Impactful Play]]</f>
        <v>0</v>
      </c>
      <c r="AK1722" s="13" t="str">
        <f>VLOOKUP(tbl_pbp[[#This Row],[Play Saints Win % Increase]], tbl_impact[],3,TRUE)</f>
        <v>Scented (0 to +5%)</v>
      </c>
    </row>
    <row r="1723" spans="1:37">
      <c r="A1723" s="1">
        <v>0</v>
      </c>
      <c r="B1723" s="5">
        <v>0.83199999999999996</v>
      </c>
      <c r="C1723" t="s">
        <v>12875</v>
      </c>
      <c r="D1723">
        <v>0</v>
      </c>
      <c r="E1723">
        <v>0</v>
      </c>
      <c r="F1723">
        <v>1</v>
      </c>
      <c r="G1723">
        <v>0</v>
      </c>
      <c r="H1723">
        <v>0</v>
      </c>
      <c r="I1723">
        <v>0</v>
      </c>
      <c r="J1723">
        <v>65</v>
      </c>
      <c r="K1723" t="s">
        <v>533</v>
      </c>
      <c r="L1723">
        <v>0</v>
      </c>
      <c r="M1723">
        <v>65</v>
      </c>
      <c r="N1723" t="s">
        <v>3326</v>
      </c>
      <c r="O1723" t="s">
        <v>24</v>
      </c>
      <c r="P1723" t="s">
        <v>25</v>
      </c>
      <c r="Q1723" t="s">
        <v>26</v>
      </c>
      <c r="R1723" t="s">
        <v>27</v>
      </c>
      <c r="V1723" t="s">
        <v>12876</v>
      </c>
      <c r="X1723" t="str">
        <f>VLOOKUP(pbp!V4473, games!$B$2:$R$40, 3, FALSE)</f>
        <v>2020-11-22T18:00Z</v>
      </c>
      <c r="Y1723">
        <f>VLOOKUP(1*V1723,NFLGames!$H$11:$H$555,1,FALSE)</f>
        <v>401127922</v>
      </c>
      <c r="Z1723">
        <f>VLOOKUP($Y1723, NFLGames!$H$11:$K$555,2,FALSE)</f>
        <v>2019</v>
      </c>
      <c r="AA1723">
        <f>VLOOKUP($Y1723, NFLGames!$H$11:$K$555,3,FALSE)</f>
        <v>12</v>
      </c>
      <c r="AB1723" s="6">
        <f>IF(A1724=0, 0, AH1724-tbl_pbp[[#This Row],[Saints Win %]])</f>
        <v>-1.0000000000000009E-2</v>
      </c>
      <c r="AE1723">
        <f>ABS(tbl_pbp[[#This Row],[play.homeScore]]-tbl_pbp[[#This Row],[play.awayScore]])</f>
        <v>0</v>
      </c>
      <c r="AF1723">
        <f>IF(tbl_pbp[[#This Row],[Play Saints Win % Increase]]&gt;=$AF$4,1,0)</f>
        <v>0</v>
      </c>
      <c r="AG1723" t="str">
        <f>VLOOKUP(tbl_pbp[[#This Row],[gameId]], games!$B$2:$T$40, 9, FALSE)</f>
        <v>carolina-panthers</v>
      </c>
      <c r="AH1723" s="5">
        <f>IF(tbl_pbp[[#This Row],[AwayTeam]] &lt;&gt; "new-orleans-saints", tbl_pbp[[#This Row],[homeWinPercentage]], 1-tbl_pbp[[#This Row],[homeWinPercentage]])</f>
        <v>0.83199999999999996</v>
      </c>
      <c r="AI1723" s="13">
        <f>tbl_pbp[[#This Row],[Kamara]]*tbl_pbp[[#This Row],[Impactful Play]]</f>
        <v>0</v>
      </c>
      <c r="AJ1723" s="13">
        <f>tbl_pbp[[#This Row],[Thomas]]*tbl_pbp[[#This Row],[Impactful Play]]</f>
        <v>0</v>
      </c>
      <c r="AK1723" s="13" t="str">
        <f>VLOOKUP(tbl_pbp[[#This Row],[Play Saints Win % Increase]], tbl_impact[],3,TRUE)</f>
        <v>Bad (0 to -5%)</v>
      </c>
    </row>
    <row r="1724" spans="1:37">
      <c r="A1724" s="1">
        <v>1</v>
      </c>
      <c r="B1724" s="5">
        <v>0.82199999999999995</v>
      </c>
      <c r="C1724" t="s">
        <v>12877</v>
      </c>
      <c r="D1724">
        <v>0</v>
      </c>
      <c r="E1724">
        <v>0</v>
      </c>
      <c r="F1724">
        <v>1</v>
      </c>
      <c r="G1724">
        <v>0</v>
      </c>
      <c r="H1724">
        <v>0</v>
      </c>
      <c r="I1724">
        <v>10</v>
      </c>
      <c r="J1724">
        <v>25</v>
      </c>
      <c r="K1724" t="s">
        <v>29</v>
      </c>
      <c r="L1724">
        <v>1</v>
      </c>
      <c r="M1724">
        <v>75</v>
      </c>
      <c r="N1724" t="s">
        <v>12878</v>
      </c>
      <c r="O1724" t="s">
        <v>24</v>
      </c>
      <c r="P1724" t="s">
        <v>45</v>
      </c>
      <c r="Q1724" t="s">
        <v>46</v>
      </c>
      <c r="R1724" t="s">
        <v>47</v>
      </c>
      <c r="S1724" t="s">
        <v>33</v>
      </c>
      <c r="T1724" t="s">
        <v>34</v>
      </c>
      <c r="U1724" t="s">
        <v>35</v>
      </c>
      <c r="V1724" t="s">
        <v>12876</v>
      </c>
      <c r="X1724" t="str">
        <f>VLOOKUP(pbp!V4474, games!$B$2:$R$40, 3, FALSE)</f>
        <v>2020-11-22T18:00Z</v>
      </c>
      <c r="Y1724">
        <f>VLOOKUP(1*V1724,NFLGames!$H$11:$H$555,1,FALSE)</f>
        <v>401127922</v>
      </c>
      <c r="Z1724">
        <f>VLOOKUP($Y1724, NFLGames!$H$11:$K$555,2,FALSE)</f>
        <v>2019</v>
      </c>
      <c r="AA1724">
        <f>VLOOKUP($Y1724, NFLGames!$H$11:$K$555,3,FALSE)</f>
        <v>12</v>
      </c>
      <c r="AB1724" s="6">
        <f>IF(A1725=0, 0, AH1725-tbl_pbp[[#This Row],[Saints Win %]])</f>
        <v>6.0000000000000053E-3</v>
      </c>
      <c r="AE1724">
        <f>ABS(tbl_pbp[[#This Row],[play.homeScore]]-tbl_pbp[[#This Row],[play.awayScore]])</f>
        <v>0</v>
      </c>
      <c r="AF1724">
        <f>IF(tbl_pbp[[#This Row],[Play Saints Win % Increase]]&gt;=$AF$4,1,0)</f>
        <v>0</v>
      </c>
      <c r="AG1724" t="str">
        <f>VLOOKUP(tbl_pbp[[#This Row],[gameId]], games!$B$2:$T$40, 9, FALSE)</f>
        <v>carolina-panthers</v>
      </c>
      <c r="AH1724" s="5">
        <f>IF(tbl_pbp[[#This Row],[AwayTeam]] &lt;&gt; "new-orleans-saints", tbl_pbp[[#This Row],[homeWinPercentage]], 1-tbl_pbp[[#This Row],[homeWinPercentage]])</f>
        <v>0.82199999999999995</v>
      </c>
      <c r="AI1724" s="13">
        <f>tbl_pbp[[#This Row],[Kamara]]*tbl_pbp[[#This Row],[Impactful Play]]</f>
        <v>0</v>
      </c>
      <c r="AJ1724" s="13">
        <f>tbl_pbp[[#This Row],[Thomas]]*tbl_pbp[[#This Row],[Impactful Play]]</f>
        <v>0</v>
      </c>
      <c r="AK1724" s="13" t="str">
        <f>VLOOKUP(tbl_pbp[[#This Row],[Play Saints Win % Increase]], tbl_impact[],3,TRUE)</f>
        <v>Scented (0 to +5%)</v>
      </c>
    </row>
    <row r="1725" spans="1:37">
      <c r="A1725" s="1">
        <v>2</v>
      </c>
      <c r="B1725" s="5">
        <v>0.82799999999999996</v>
      </c>
      <c r="C1725" t="s">
        <v>12879</v>
      </c>
      <c r="D1725">
        <v>0</v>
      </c>
      <c r="E1725">
        <v>0</v>
      </c>
      <c r="F1725">
        <v>1</v>
      </c>
      <c r="G1725">
        <v>0</v>
      </c>
      <c r="H1725">
        <v>0</v>
      </c>
      <c r="I1725">
        <v>7</v>
      </c>
      <c r="J1725">
        <v>28</v>
      </c>
      <c r="K1725" t="s">
        <v>29</v>
      </c>
      <c r="L1725">
        <v>2</v>
      </c>
      <c r="M1725">
        <v>72</v>
      </c>
      <c r="N1725" t="s">
        <v>12880</v>
      </c>
      <c r="O1725" t="s">
        <v>2508</v>
      </c>
      <c r="P1725" t="s">
        <v>30</v>
      </c>
      <c r="Q1725" t="s">
        <v>31</v>
      </c>
      <c r="R1725" t="s">
        <v>32</v>
      </c>
      <c r="S1725" t="s">
        <v>220</v>
      </c>
      <c r="T1725" t="s">
        <v>1005</v>
      </c>
      <c r="U1725" t="s">
        <v>2040</v>
      </c>
      <c r="V1725" t="s">
        <v>12876</v>
      </c>
      <c r="X1725" t="str">
        <f>VLOOKUP(pbp!V4475, games!$B$2:$R$40, 3, FALSE)</f>
        <v>2020-11-22T18:00Z</v>
      </c>
      <c r="Y1725">
        <f>VLOOKUP(1*V1725,NFLGames!$H$11:$H$555,1,FALSE)</f>
        <v>401127922</v>
      </c>
      <c r="Z1725">
        <f>VLOOKUP($Y1725, NFLGames!$H$11:$K$555,2,FALSE)</f>
        <v>2019</v>
      </c>
      <c r="AA1725">
        <f>VLOOKUP($Y1725, NFLGames!$H$11:$K$555,3,FALSE)</f>
        <v>12</v>
      </c>
      <c r="AB1725" s="6">
        <f>IF(A1726=0, 0, AH1726-tbl_pbp[[#This Row],[Saints Win %]])</f>
        <v>1.5000000000000013E-2</v>
      </c>
      <c r="AD1725">
        <v>1</v>
      </c>
      <c r="AE1725">
        <f>ABS(tbl_pbp[[#This Row],[play.homeScore]]-tbl_pbp[[#This Row],[play.awayScore]])</f>
        <v>0</v>
      </c>
      <c r="AF1725">
        <f>IF(tbl_pbp[[#This Row],[Play Saints Win % Increase]]&gt;=$AF$4,1,0)</f>
        <v>0</v>
      </c>
      <c r="AG1725" t="str">
        <f>VLOOKUP(tbl_pbp[[#This Row],[gameId]], games!$B$2:$T$40, 9, FALSE)</f>
        <v>carolina-panthers</v>
      </c>
      <c r="AH1725" s="5">
        <f>IF(tbl_pbp[[#This Row],[AwayTeam]] &lt;&gt; "new-orleans-saints", tbl_pbp[[#This Row],[homeWinPercentage]], 1-tbl_pbp[[#This Row],[homeWinPercentage]])</f>
        <v>0.82799999999999996</v>
      </c>
      <c r="AI1725" s="13">
        <f>tbl_pbp[[#This Row],[Kamara]]*tbl_pbp[[#This Row],[Impactful Play]]</f>
        <v>0</v>
      </c>
      <c r="AJ1725" s="13">
        <f>tbl_pbp[[#This Row],[Thomas]]*tbl_pbp[[#This Row],[Impactful Play]]</f>
        <v>0</v>
      </c>
      <c r="AK1725" s="13" t="str">
        <f>VLOOKUP(tbl_pbp[[#This Row],[Play Saints Win % Increase]], tbl_impact[],3,TRUE)</f>
        <v>Scented (0 to +5%)</v>
      </c>
    </row>
    <row r="1726" spans="1:37">
      <c r="A1726" s="1">
        <v>3</v>
      </c>
      <c r="B1726" s="5">
        <v>0.84299999999999997</v>
      </c>
      <c r="C1726" t="s">
        <v>12881</v>
      </c>
      <c r="D1726">
        <v>0</v>
      </c>
      <c r="E1726">
        <v>0</v>
      </c>
      <c r="F1726">
        <v>1</v>
      </c>
      <c r="G1726">
        <v>0</v>
      </c>
      <c r="H1726">
        <v>0</v>
      </c>
      <c r="I1726">
        <v>3</v>
      </c>
      <c r="J1726">
        <v>32</v>
      </c>
      <c r="K1726" t="s">
        <v>29</v>
      </c>
      <c r="L1726">
        <v>3</v>
      </c>
      <c r="M1726">
        <v>68</v>
      </c>
      <c r="N1726" t="s">
        <v>12882</v>
      </c>
      <c r="O1726" t="s">
        <v>5975</v>
      </c>
      <c r="P1726" t="s">
        <v>30</v>
      </c>
      <c r="Q1726" t="s">
        <v>31</v>
      </c>
      <c r="R1726" t="s">
        <v>32</v>
      </c>
      <c r="S1726" t="s">
        <v>375</v>
      </c>
      <c r="T1726" t="s">
        <v>129</v>
      </c>
      <c r="U1726" t="s">
        <v>3035</v>
      </c>
      <c r="V1726" t="s">
        <v>12876</v>
      </c>
      <c r="X1726" t="str">
        <f>VLOOKUP(pbp!V4476, games!$B$2:$R$40, 3, FALSE)</f>
        <v>2020-11-22T18:00Z</v>
      </c>
      <c r="Y1726">
        <f>VLOOKUP(1*V1726,NFLGames!$H$11:$H$555,1,FALSE)</f>
        <v>401127922</v>
      </c>
      <c r="Z1726">
        <f>VLOOKUP($Y1726, NFLGames!$H$11:$K$555,2,FALSE)</f>
        <v>2019</v>
      </c>
      <c r="AA1726">
        <f>VLOOKUP($Y1726, NFLGames!$H$11:$K$555,3,FALSE)</f>
        <v>12</v>
      </c>
      <c r="AB1726" s="6">
        <f>IF(A1727=0, 0, AH1727-tbl_pbp[[#This Row],[Saints Win %]])</f>
        <v>-6.0000000000000053E-3</v>
      </c>
      <c r="AD1726">
        <v>1</v>
      </c>
      <c r="AE1726">
        <f>ABS(tbl_pbp[[#This Row],[play.homeScore]]-tbl_pbp[[#This Row],[play.awayScore]])</f>
        <v>0</v>
      </c>
      <c r="AF1726">
        <f>IF(tbl_pbp[[#This Row],[Play Saints Win % Increase]]&gt;=$AF$4,1,0)</f>
        <v>0</v>
      </c>
      <c r="AG1726" t="str">
        <f>VLOOKUP(tbl_pbp[[#This Row],[gameId]], games!$B$2:$T$40, 9, FALSE)</f>
        <v>carolina-panthers</v>
      </c>
      <c r="AH1726" s="5">
        <f>IF(tbl_pbp[[#This Row],[AwayTeam]] &lt;&gt; "new-orleans-saints", tbl_pbp[[#This Row],[homeWinPercentage]], 1-tbl_pbp[[#This Row],[homeWinPercentage]])</f>
        <v>0.84299999999999997</v>
      </c>
      <c r="AI1726" s="13">
        <f>tbl_pbp[[#This Row],[Kamara]]*tbl_pbp[[#This Row],[Impactful Play]]</f>
        <v>0</v>
      </c>
      <c r="AJ1726" s="13">
        <f>tbl_pbp[[#This Row],[Thomas]]*tbl_pbp[[#This Row],[Impactful Play]]</f>
        <v>0</v>
      </c>
      <c r="AK1726" s="13" t="str">
        <f>VLOOKUP(tbl_pbp[[#This Row],[Play Saints Win % Increase]], tbl_impact[],3,TRUE)</f>
        <v>Bad (0 to -5%)</v>
      </c>
    </row>
    <row r="1727" spans="1:37">
      <c r="A1727" s="1">
        <v>4</v>
      </c>
      <c r="B1727" s="5">
        <v>0.83699999999999997</v>
      </c>
      <c r="C1727" t="s">
        <v>12883</v>
      </c>
      <c r="D1727">
        <v>0</v>
      </c>
      <c r="E1727">
        <v>0</v>
      </c>
      <c r="F1727">
        <v>1</v>
      </c>
      <c r="G1727">
        <v>0</v>
      </c>
      <c r="H1727">
        <v>0</v>
      </c>
      <c r="I1727">
        <v>10</v>
      </c>
      <c r="J1727">
        <v>45</v>
      </c>
      <c r="K1727" t="s">
        <v>29</v>
      </c>
      <c r="L1727">
        <v>1</v>
      </c>
      <c r="M1727">
        <v>55</v>
      </c>
      <c r="N1727" t="s">
        <v>12884</v>
      </c>
      <c r="O1727" t="s">
        <v>10713</v>
      </c>
      <c r="P1727" t="s">
        <v>45</v>
      </c>
      <c r="Q1727" t="s">
        <v>46</v>
      </c>
      <c r="R1727" t="s">
        <v>47</v>
      </c>
      <c r="S1727" t="s">
        <v>33</v>
      </c>
      <c r="T1727" t="s">
        <v>80</v>
      </c>
      <c r="U1727" t="s">
        <v>81</v>
      </c>
      <c r="V1727" t="s">
        <v>12876</v>
      </c>
      <c r="X1727" t="str">
        <f>VLOOKUP(pbp!V4477, games!$B$2:$R$40, 3, FALSE)</f>
        <v>2020-11-22T18:00Z</v>
      </c>
      <c r="Y1727">
        <f>VLOOKUP(1*V1727,NFLGames!$H$11:$H$555,1,FALSE)</f>
        <v>401127922</v>
      </c>
      <c r="Z1727">
        <f>VLOOKUP($Y1727, NFLGames!$H$11:$K$555,2,FALSE)</f>
        <v>2019</v>
      </c>
      <c r="AA1727">
        <f>VLOOKUP($Y1727, NFLGames!$H$11:$K$555,3,FALSE)</f>
        <v>12</v>
      </c>
      <c r="AB1727" s="6">
        <f>IF(A1728=0, 0, AH1728-tbl_pbp[[#This Row],[Saints Win %]])</f>
        <v>-2.9999999999999916E-2</v>
      </c>
      <c r="AE1727">
        <f>ABS(tbl_pbp[[#This Row],[play.homeScore]]-tbl_pbp[[#This Row],[play.awayScore]])</f>
        <v>0</v>
      </c>
      <c r="AF1727">
        <f>IF(tbl_pbp[[#This Row],[Play Saints Win % Increase]]&gt;=$AF$4,1,0)</f>
        <v>0</v>
      </c>
      <c r="AG1727" t="str">
        <f>VLOOKUP(tbl_pbp[[#This Row],[gameId]], games!$B$2:$T$40, 9, FALSE)</f>
        <v>carolina-panthers</v>
      </c>
      <c r="AH1727" s="5">
        <f>IF(tbl_pbp[[#This Row],[AwayTeam]] &lt;&gt; "new-orleans-saints", tbl_pbp[[#This Row],[homeWinPercentage]], 1-tbl_pbp[[#This Row],[homeWinPercentage]])</f>
        <v>0.83699999999999997</v>
      </c>
      <c r="AI1727" s="13">
        <f>tbl_pbp[[#This Row],[Kamara]]*tbl_pbp[[#This Row],[Impactful Play]]</f>
        <v>0</v>
      </c>
      <c r="AJ1727" s="13">
        <f>tbl_pbp[[#This Row],[Thomas]]*tbl_pbp[[#This Row],[Impactful Play]]</f>
        <v>0</v>
      </c>
      <c r="AK1727" s="13" t="str">
        <f>VLOOKUP(tbl_pbp[[#This Row],[Play Saints Win % Increase]], tbl_impact[],3,TRUE)</f>
        <v>Bad (0 to -5%)</v>
      </c>
    </row>
    <row r="1728" spans="1:37">
      <c r="A1728" s="1">
        <v>5</v>
      </c>
      <c r="B1728" s="5">
        <v>0.80700000000000005</v>
      </c>
      <c r="C1728" t="s">
        <v>12885</v>
      </c>
      <c r="D1728">
        <v>0</v>
      </c>
      <c r="E1728">
        <v>0</v>
      </c>
      <c r="F1728">
        <v>1</v>
      </c>
      <c r="G1728">
        <v>0</v>
      </c>
      <c r="H1728">
        <v>0</v>
      </c>
      <c r="I1728">
        <v>5</v>
      </c>
      <c r="J1728">
        <v>50</v>
      </c>
      <c r="K1728" t="s">
        <v>29</v>
      </c>
      <c r="L1728">
        <v>2</v>
      </c>
      <c r="M1728">
        <v>50</v>
      </c>
      <c r="N1728" t="s">
        <v>12886</v>
      </c>
      <c r="O1728" t="s">
        <v>384</v>
      </c>
      <c r="P1728" t="s">
        <v>30</v>
      </c>
      <c r="Q1728" t="s">
        <v>31</v>
      </c>
      <c r="R1728" t="s">
        <v>32</v>
      </c>
      <c r="S1728" t="s">
        <v>38</v>
      </c>
      <c r="T1728" t="s">
        <v>226</v>
      </c>
      <c r="U1728" t="s">
        <v>11537</v>
      </c>
      <c r="V1728" t="s">
        <v>12876</v>
      </c>
      <c r="X1728" t="str">
        <f>VLOOKUP(pbp!V4478, games!$B$2:$R$40, 3, FALSE)</f>
        <v>2020-11-22T18:00Z</v>
      </c>
      <c r="Y1728">
        <f>VLOOKUP(1*V1728,NFLGames!$H$11:$H$555,1,FALSE)</f>
        <v>401127922</v>
      </c>
      <c r="Z1728">
        <f>VLOOKUP($Y1728, NFLGames!$H$11:$K$555,2,FALSE)</f>
        <v>2019</v>
      </c>
      <c r="AA1728">
        <f>VLOOKUP($Y1728, NFLGames!$H$11:$K$555,3,FALSE)</f>
        <v>12</v>
      </c>
      <c r="AB1728" s="6">
        <f>IF(A1729=0, 0, AH1729-tbl_pbp[[#This Row],[Saints Win %]])</f>
        <v>5.2999999999999936E-2</v>
      </c>
      <c r="AE1728">
        <f>ABS(tbl_pbp[[#This Row],[play.homeScore]]-tbl_pbp[[#This Row],[play.awayScore]])</f>
        <v>0</v>
      </c>
      <c r="AF1728">
        <f>IF(tbl_pbp[[#This Row],[Play Saints Win % Increase]]&gt;=$AF$4,1,0)</f>
        <v>0</v>
      </c>
      <c r="AG1728" t="str">
        <f>VLOOKUP(tbl_pbp[[#This Row],[gameId]], games!$B$2:$T$40, 9, FALSE)</f>
        <v>carolina-panthers</v>
      </c>
      <c r="AH1728" s="5">
        <f>IF(tbl_pbp[[#This Row],[AwayTeam]] &lt;&gt; "new-orleans-saints", tbl_pbp[[#This Row],[homeWinPercentage]], 1-tbl_pbp[[#This Row],[homeWinPercentage]])</f>
        <v>0.80700000000000005</v>
      </c>
      <c r="AI1728" s="13">
        <f>tbl_pbp[[#This Row],[Kamara]]*tbl_pbp[[#This Row],[Impactful Play]]</f>
        <v>0</v>
      </c>
      <c r="AJ1728" s="13">
        <f>tbl_pbp[[#This Row],[Thomas]]*tbl_pbp[[#This Row],[Impactful Play]]</f>
        <v>0</v>
      </c>
      <c r="AK1728" s="13" t="str">
        <f>VLOOKUP(tbl_pbp[[#This Row],[Play Saints Win % Increase]], tbl_impact[],3,TRUE)</f>
        <v>Perfumed (5 to + 10%)</v>
      </c>
    </row>
    <row r="1729" spans="1:37">
      <c r="A1729" s="1">
        <v>6</v>
      </c>
      <c r="B1729" s="5">
        <v>0.86</v>
      </c>
      <c r="C1729" t="s">
        <v>12887</v>
      </c>
      <c r="D1729">
        <v>0</v>
      </c>
      <c r="E1729">
        <v>0</v>
      </c>
      <c r="F1729">
        <v>1</v>
      </c>
      <c r="G1729">
        <v>0</v>
      </c>
      <c r="H1729">
        <v>0</v>
      </c>
      <c r="I1729">
        <v>11</v>
      </c>
      <c r="J1729">
        <v>44</v>
      </c>
      <c r="K1729" t="s">
        <v>29</v>
      </c>
      <c r="L1729">
        <v>3</v>
      </c>
      <c r="M1729">
        <v>56</v>
      </c>
      <c r="N1729" t="s">
        <v>12888</v>
      </c>
      <c r="O1729" t="s">
        <v>262</v>
      </c>
      <c r="P1729" t="s">
        <v>30</v>
      </c>
      <c r="Q1729" t="s">
        <v>31</v>
      </c>
      <c r="R1729" t="s">
        <v>32</v>
      </c>
      <c r="S1729" t="s">
        <v>149</v>
      </c>
      <c r="T1729" t="s">
        <v>467</v>
      </c>
      <c r="U1729" t="s">
        <v>8870</v>
      </c>
      <c r="V1729" t="s">
        <v>12876</v>
      </c>
      <c r="X1729" t="str">
        <f>VLOOKUP(pbp!V4479, games!$B$2:$R$40, 3, FALSE)</f>
        <v>2020-11-22T18:00Z</v>
      </c>
      <c r="Y1729">
        <f>VLOOKUP(1*V1729,NFLGames!$H$11:$H$555,1,FALSE)</f>
        <v>401127922</v>
      </c>
      <c r="Z1729">
        <f>VLOOKUP($Y1729, NFLGames!$H$11:$K$555,2,FALSE)</f>
        <v>2019</v>
      </c>
      <c r="AA1729">
        <f>VLOOKUP($Y1729, NFLGames!$H$11:$K$555,3,FALSE)</f>
        <v>12</v>
      </c>
      <c r="AB1729" s="6">
        <f>IF(A1730=0, 0, AH1730-tbl_pbp[[#This Row],[Saints Win %]])</f>
        <v>2.8000000000000025E-2</v>
      </c>
      <c r="AE1729">
        <f>ABS(tbl_pbp[[#This Row],[play.homeScore]]-tbl_pbp[[#This Row],[play.awayScore]])</f>
        <v>0</v>
      </c>
      <c r="AF1729">
        <f>IF(tbl_pbp[[#This Row],[Play Saints Win % Increase]]&gt;=$AF$4,1,0)</f>
        <v>0</v>
      </c>
      <c r="AG1729" t="str">
        <f>VLOOKUP(tbl_pbp[[#This Row],[gameId]], games!$B$2:$T$40, 9, FALSE)</f>
        <v>carolina-panthers</v>
      </c>
      <c r="AH1729" s="5">
        <f>IF(tbl_pbp[[#This Row],[AwayTeam]] &lt;&gt; "new-orleans-saints", tbl_pbp[[#This Row],[homeWinPercentage]], 1-tbl_pbp[[#This Row],[homeWinPercentage]])</f>
        <v>0.86</v>
      </c>
      <c r="AI1729" s="13">
        <f>tbl_pbp[[#This Row],[Kamara]]*tbl_pbp[[#This Row],[Impactful Play]]</f>
        <v>0</v>
      </c>
      <c r="AJ1729" s="13">
        <f>tbl_pbp[[#This Row],[Thomas]]*tbl_pbp[[#This Row],[Impactful Play]]</f>
        <v>0</v>
      </c>
      <c r="AK1729" s="13" t="str">
        <f>VLOOKUP(tbl_pbp[[#This Row],[Play Saints Win % Increase]], tbl_impact[],3,TRUE)</f>
        <v>Scented (0 to +5%)</v>
      </c>
    </row>
    <row r="1730" spans="1:37">
      <c r="A1730" s="1">
        <v>7</v>
      </c>
      <c r="B1730" s="5">
        <v>0.88800000000000001</v>
      </c>
      <c r="C1730" t="s">
        <v>12889</v>
      </c>
      <c r="D1730">
        <v>0</v>
      </c>
      <c r="E1730">
        <v>0</v>
      </c>
      <c r="F1730">
        <v>1</v>
      </c>
      <c r="G1730">
        <v>7</v>
      </c>
      <c r="H1730">
        <v>0</v>
      </c>
      <c r="I1730">
        <v>10</v>
      </c>
      <c r="J1730">
        <v>74</v>
      </c>
      <c r="K1730" t="s">
        <v>29</v>
      </c>
      <c r="L1730">
        <v>1</v>
      </c>
      <c r="M1730">
        <v>26</v>
      </c>
      <c r="N1730" t="s">
        <v>12890</v>
      </c>
      <c r="O1730" t="s">
        <v>3055</v>
      </c>
      <c r="P1730" t="s">
        <v>326</v>
      </c>
      <c r="Q1730" t="s">
        <v>327</v>
      </c>
      <c r="R1730" t="s">
        <v>105</v>
      </c>
      <c r="S1730" t="s">
        <v>33</v>
      </c>
      <c r="T1730" t="s">
        <v>3354</v>
      </c>
      <c r="U1730" t="s">
        <v>12891</v>
      </c>
      <c r="V1730" t="s">
        <v>12876</v>
      </c>
      <c r="X1730" t="str">
        <f>VLOOKUP(pbp!V4480, games!$B$2:$R$40, 3, FALSE)</f>
        <v>2020-11-22T18:00Z</v>
      </c>
      <c r="Y1730">
        <f>VLOOKUP(1*V1730,NFLGames!$H$11:$H$555,1,FALSE)</f>
        <v>401127922</v>
      </c>
      <c r="Z1730">
        <f>VLOOKUP($Y1730, NFLGames!$H$11:$K$555,2,FALSE)</f>
        <v>2019</v>
      </c>
      <c r="AA1730">
        <f>VLOOKUP($Y1730, NFLGames!$H$11:$K$555,3,FALSE)</f>
        <v>12</v>
      </c>
      <c r="AB1730" s="6">
        <f>IF(A1731=0, 0, AH1731-tbl_pbp[[#This Row],[Saints Win %]])</f>
        <v>-2.0000000000000018E-3</v>
      </c>
      <c r="AE1730">
        <f>ABS(tbl_pbp[[#This Row],[play.homeScore]]-tbl_pbp[[#This Row],[play.awayScore]])</f>
        <v>7</v>
      </c>
      <c r="AF1730">
        <f>IF(tbl_pbp[[#This Row],[Play Saints Win % Increase]]&gt;=$AF$4,1,0)</f>
        <v>0</v>
      </c>
      <c r="AG1730" t="str">
        <f>VLOOKUP(tbl_pbp[[#This Row],[gameId]], games!$B$2:$T$40, 9, FALSE)</f>
        <v>carolina-panthers</v>
      </c>
      <c r="AH1730" s="5">
        <f>IF(tbl_pbp[[#This Row],[AwayTeam]] &lt;&gt; "new-orleans-saints", tbl_pbp[[#This Row],[homeWinPercentage]], 1-tbl_pbp[[#This Row],[homeWinPercentage]])</f>
        <v>0.88800000000000001</v>
      </c>
      <c r="AI1730" s="13">
        <f>tbl_pbp[[#This Row],[Kamara]]*tbl_pbp[[#This Row],[Impactful Play]]</f>
        <v>0</v>
      </c>
      <c r="AJ1730" s="13">
        <f>tbl_pbp[[#This Row],[Thomas]]*tbl_pbp[[#This Row],[Impactful Play]]</f>
        <v>0</v>
      </c>
      <c r="AK1730" s="13" t="str">
        <f>VLOOKUP(tbl_pbp[[#This Row],[Play Saints Win % Increase]], tbl_impact[],3,TRUE)</f>
        <v>Bad (0 to -5%)</v>
      </c>
    </row>
    <row r="1731" spans="1:37">
      <c r="A1731" s="1">
        <v>8</v>
      </c>
      <c r="B1731" s="5">
        <v>0.88600000000000001</v>
      </c>
      <c r="C1731" t="s">
        <v>12892</v>
      </c>
      <c r="D1731">
        <v>0</v>
      </c>
      <c r="E1731">
        <v>0</v>
      </c>
      <c r="F1731">
        <v>1</v>
      </c>
      <c r="G1731">
        <v>7</v>
      </c>
      <c r="H1731">
        <v>0</v>
      </c>
      <c r="I1731">
        <v>0</v>
      </c>
      <c r="J1731">
        <v>35</v>
      </c>
      <c r="K1731" t="s">
        <v>29</v>
      </c>
      <c r="L1731">
        <v>0</v>
      </c>
      <c r="M1731">
        <v>65</v>
      </c>
      <c r="N1731" t="s">
        <v>288</v>
      </c>
      <c r="O1731" t="s">
        <v>3055</v>
      </c>
      <c r="P1731" t="s">
        <v>25</v>
      </c>
      <c r="Q1731" t="s">
        <v>26</v>
      </c>
      <c r="R1731" t="s">
        <v>27</v>
      </c>
      <c r="V1731" t="s">
        <v>12876</v>
      </c>
      <c r="X1731" t="str">
        <f>VLOOKUP(pbp!V4481, games!$B$2:$R$40, 3, FALSE)</f>
        <v>2020-11-22T18:00Z</v>
      </c>
      <c r="Y1731">
        <f>VLOOKUP(1*V1731,NFLGames!$H$11:$H$555,1,FALSE)</f>
        <v>401127922</v>
      </c>
      <c r="Z1731">
        <f>VLOOKUP($Y1731, NFLGames!$H$11:$K$555,2,FALSE)</f>
        <v>2019</v>
      </c>
      <c r="AA1731">
        <f>VLOOKUP($Y1731, NFLGames!$H$11:$K$555,3,FALSE)</f>
        <v>12</v>
      </c>
      <c r="AB1731" s="6">
        <f>IF(A1732=0, 0, AH1732-tbl_pbp[[#This Row],[Saints Win %]])</f>
        <v>1.4000000000000012E-2</v>
      </c>
      <c r="AE1731">
        <f>ABS(tbl_pbp[[#This Row],[play.homeScore]]-tbl_pbp[[#This Row],[play.awayScore]])</f>
        <v>7</v>
      </c>
      <c r="AF1731">
        <f>IF(tbl_pbp[[#This Row],[Play Saints Win % Increase]]&gt;=$AF$4,1,0)</f>
        <v>0</v>
      </c>
      <c r="AG1731" t="str">
        <f>VLOOKUP(tbl_pbp[[#This Row],[gameId]], games!$B$2:$T$40, 9, FALSE)</f>
        <v>carolina-panthers</v>
      </c>
      <c r="AH1731" s="5">
        <f>IF(tbl_pbp[[#This Row],[AwayTeam]] &lt;&gt; "new-orleans-saints", tbl_pbp[[#This Row],[homeWinPercentage]], 1-tbl_pbp[[#This Row],[homeWinPercentage]])</f>
        <v>0.88600000000000001</v>
      </c>
      <c r="AI1731" s="13">
        <f>tbl_pbp[[#This Row],[Kamara]]*tbl_pbp[[#This Row],[Impactful Play]]</f>
        <v>0</v>
      </c>
      <c r="AJ1731" s="13">
        <f>tbl_pbp[[#This Row],[Thomas]]*tbl_pbp[[#This Row],[Impactful Play]]</f>
        <v>0</v>
      </c>
      <c r="AK1731" s="13" t="str">
        <f>VLOOKUP(tbl_pbp[[#This Row],[Play Saints Win % Increase]], tbl_impact[],3,TRUE)</f>
        <v>Scented (0 to +5%)</v>
      </c>
    </row>
    <row r="1732" spans="1:37">
      <c r="A1732" s="1">
        <v>9</v>
      </c>
      <c r="B1732" s="5">
        <v>0.9</v>
      </c>
      <c r="C1732" t="s">
        <v>12893</v>
      </c>
      <c r="D1732">
        <v>0</v>
      </c>
      <c r="E1732">
        <v>0</v>
      </c>
      <c r="F1732">
        <v>1</v>
      </c>
      <c r="G1732">
        <v>7</v>
      </c>
      <c r="H1732">
        <v>0</v>
      </c>
      <c r="I1732">
        <v>10</v>
      </c>
      <c r="J1732">
        <v>75</v>
      </c>
      <c r="K1732" t="s">
        <v>533</v>
      </c>
      <c r="L1732">
        <v>1</v>
      </c>
      <c r="M1732">
        <v>75</v>
      </c>
      <c r="N1732" t="s">
        <v>12894</v>
      </c>
      <c r="O1732" t="s">
        <v>3055</v>
      </c>
      <c r="P1732" t="s">
        <v>45</v>
      </c>
      <c r="Q1732" t="s">
        <v>46</v>
      </c>
      <c r="R1732" t="s">
        <v>47</v>
      </c>
      <c r="S1732" t="s">
        <v>33</v>
      </c>
      <c r="T1732" t="s">
        <v>3380</v>
      </c>
      <c r="U1732" t="s">
        <v>3381</v>
      </c>
      <c r="V1732" t="s">
        <v>12876</v>
      </c>
      <c r="X1732" t="str">
        <f>VLOOKUP(pbp!V4482, games!$B$2:$R$40, 3, FALSE)</f>
        <v>2020-11-22T18:00Z</v>
      </c>
      <c r="Y1732">
        <f>VLOOKUP(1*V1732,NFLGames!$H$11:$H$555,1,FALSE)</f>
        <v>401127922</v>
      </c>
      <c r="Z1732">
        <f>VLOOKUP($Y1732, NFLGames!$H$11:$K$555,2,FALSE)</f>
        <v>2019</v>
      </c>
      <c r="AA1732">
        <f>VLOOKUP($Y1732, NFLGames!$H$11:$K$555,3,FALSE)</f>
        <v>12</v>
      </c>
      <c r="AB1732" s="6">
        <f>IF(A1733=0, 0, AH1733-tbl_pbp[[#This Row],[Saints Win %]])</f>
        <v>7.0000000000000062E-3</v>
      </c>
      <c r="AE1732">
        <f>ABS(tbl_pbp[[#This Row],[play.homeScore]]-tbl_pbp[[#This Row],[play.awayScore]])</f>
        <v>7</v>
      </c>
      <c r="AF1732">
        <f>IF(tbl_pbp[[#This Row],[Play Saints Win % Increase]]&gt;=$AF$4,1,0)</f>
        <v>0</v>
      </c>
      <c r="AG1732" t="str">
        <f>VLOOKUP(tbl_pbp[[#This Row],[gameId]], games!$B$2:$T$40, 9, FALSE)</f>
        <v>carolina-panthers</v>
      </c>
      <c r="AH1732" s="5">
        <f>IF(tbl_pbp[[#This Row],[AwayTeam]] &lt;&gt; "new-orleans-saints", tbl_pbp[[#This Row],[homeWinPercentage]], 1-tbl_pbp[[#This Row],[homeWinPercentage]])</f>
        <v>0.9</v>
      </c>
      <c r="AI1732" s="13">
        <f>tbl_pbp[[#This Row],[Kamara]]*tbl_pbp[[#This Row],[Impactful Play]]</f>
        <v>0</v>
      </c>
      <c r="AJ1732" s="13">
        <f>tbl_pbp[[#This Row],[Thomas]]*tbl_pbp[[#This Row],[Impactful Play]]</f>
        <v>0</v>
      </c>
      <c r="AK1732" s="13" t="str">
        <f>VLOOKUP(tbl_pbp[[#This Row],[Play Saints Win % Increase]], tbl_impact[],3,TRUE)</f>
        <v>Scented (0 to +5%)</v>
      </c>
    </row>
    <row r="1733" spans="1:37">
      <c r="A1733" s="1">
        <v>10</v>
      </c>
      <c r="B1733" s="5">
        <v>0.90700000000000003</v>
      </c>
      <c r="C1733" t="s">
        <v>12895</v>
      </c>
      <c r="D1733">
        <v>0</v>
      </c>
      <c r="E1733">
        <v>0</v>
      </c>
      <c r="F1733">
        <v>1</v>
      </c>
      <c r="G1733">
        <v>7</v>
      </c>
      <c r="H1733">
        <v>0</v>
      </c>
      <c r="I1733">
        <v>11</v>
      </c>
      <c r="J1733">
        <v>76</v>
      </c>
      <c r="K1733" t="s">
        <v>533</v>
      </c>
      <c r="L1733">
        <v>2</v>
      </c>
      <c r="M1733">
        <v>76</v>
      </c>
      <c r="N1733" t="s">
        <v>12896</v>
      </c>
      <c r="O1733" t="s">
        <v>562</v>
      </c>
      <c r="P1733" t="s">
        <v>94</v>
      </c>
      <c r="Q1733" t="s">
        <v>95</v>
      </c>
      <c r="R1733" t="s">
        <v>96</v>
      </c>
      <c r="S1733" t="s">
        <v>147</v>
      </c>
      <c r="T1733" t="s">
        <v>8239</v>
      </c>
      <c r="U1733" t="s">
        <v>12897</v>
      </c>
      <c r="V1733" t="s">
        <v>12876</v>
      </c>
      <c r="X1733" t="str">
        <f>VLOOKUP(pbp!V4483, games!$B$2:$R$40, 3, FALSE)</f>
        <v>2020-11-22T18:00Z</v>
      </c>
      <c r="Y1733">
        <f>VLOOKUP(1*V1733,NFLGames!$H$11:$H$555,1,FALSE)</f>
        <v>401127922</v>
      </c>
      <c r="Z1733">
        <f>VLOOKUP($Y1733, NFLGames!$H$11:$K$555,2,FALSE)</f>
        <v>2019</v>
      </c>
      <c r="AA1733">
        <f>VLOOKUP($Y1733, NFLGames!$H$11:$K$555,3,FALSE)</f>
        <v>12</v>
      </c>
      <c r="AB1733" s="6">
        <f>IF(A1734=0, 0, AH1734-tbl_pbp[[#This Row],[Saints Win %]])</f>
        <v>-9.000000000000008E-3</v>
      </c>
      <c r="AE1733">
        <f>ABS(tbl_pbp[[#This Row],[play.homeScore]]-tbl_pbp[[#This Row],[play.awayScore]])</f>
        <v>7</v>
      </c>
      <c r="AF1733">
        <f>IF(tbl_pbp[[#This Row],[Play Saints Win % Increase]]&gt;=$AF$4,1,0)</f>
        <v>0</v>
      </c>
      <c r="AG1733" t="str">
        <f>VLOOKUP(tbl_pbp[[#This Row],[gameId]], games!$B$2:$T$40, 9, FALSE)</f>
        <v>carolina-panthers</v>
      </c>
      <c r="AH1733" s="5">
        <f>IF(tbl_pbp[[#This Row],[AwayTeam]] &lt;&gt; "new-orleans-saints", tbl_pbp[[#This Row],[homeWinPercentage]], 1-tbl_pbp[[#This Row],[homeWinPercentage]])</f>
        <v>0.90700000000000003</v>
      </c>
      <c r="AI1733" s="13">
        <f>tbl_pbp[[#This Row],[Kamara]]*tbl_pbp[[#This Row],[Impactful Play]]</f>
        <v>0</v>
      </c>
      <c r="AJ1733" s="13">
        <f>tbl_pbp[[#This Row],[Thomas]]*tbl_pbp[[#This Row],[Impactful Play]]</f>
        <v>0</v>
      </c>
      <c r="AK1733" s="13" t="str">
        <f>VLOOKUP(tbl_pbp[[#This Row],[Play Saints Win % Increase]], tbl_impact[],3,TRUE)</f>
        <v>Bad (0 to -5%)</v>
      </c>
    </row>
    <row r="1734" spans="1:37">
      <c r="A1734" s="1">
        <v>11</v>
      </c>
      <c r="B1734" s="5">
        <v>0.89800000000000002</v>
      </c>
      <c r="C1734" t="s">
        <v>12898</v>
      </c>
      <c r="D1734">
        <v>0</v>
      </c>
      <c r="E1734">
        <v>0</v>
      </c>
      <c r="F1734">
        <v>1</v>
      </c>
      <c r="G1734">
        <v>7</v>
      </c>
      <c r="H1734">
        <v>0</v>
      </c>
      <c r="I1734">
        <v>16</v>
      </c>
      <c r="J1734">
        <v>81</v>
      </c>
      <c r="K1734" t="s">
        <v>533</v>
      </c>
      <c r="L1734">
        <v>2</v>
      </c>
      <c r="M1734">
        <v>81</v>
      </c>
      <c r="N1734" t="s">
        <v>12899</v>
      </c>
      <c r="O1734" t="s">
        <v>516</v>
      </c>
      <c r="P1734" t="s">
        <v>45</v>
      </c>
      <c r="Q1734" t="s">
        <v>46</v>
      </c>
      <c r="R1734" t="s">
        <v>47</v>
      </c>
      <c r="S1734" t="s">
        <v>1538</v>
      </c>
      <c r="T1734" t="s">
        <v>3359</v>
      </c>
      <c r="U1734" t="s">
        <v>12900</v>
      </c>
      <c r="V1734" t="s">
        <v>12876</v>
      </c>
      <c r="X1734" t="str">
        <f>VLOOKUP(pbp!V4484, games!$B$2:$R$40, 3, FALSE)</f>
        <v>2020-11-22T18:00Z</v>
      </c>
      <c r="Y1734">
        <f>VLOOKUP(1*V1734,NFLGames!$H$11:$H$555,1,FALSE)</f>
        <v>401127922</v>
      </c>
      <c r="Z1734">
        <f>VLOOKUP($Y1734, NFLGames!$H$11:$K$555,2,FALSE)</f>
        <v>2019</v>
      </c>
      <c r="AA1734">
        <f>VLOOKUP($Y1734, NFLGames!$H$11:$K$555,3,FALSE)</f>
        <v>12</v>
      </c>
      <c r="AB1734" s="6">
        <f>IF(A1735=0, 0, AH1735-tbl_pbp[[#This Row],[Saints Win %]])</f>
        <v>3.3000000000000029E-2</v>
      </c>
      <c r="AE1734">
        <f>ABS(tbl_pbp[[#This Row],[play.homeScore]]-tbl_pbp[[#This Row],[play.awayScore]])</f>
        <v>7</v>
      </c>
      <c r="AF1734">
        <f>IF(tbl_pbp[[#This Row],[Play Saints Win % Increase]]&gt;=$AF$4,1,0)</f>
        <v>0</v>
      </c>
      <c r="AG1734" t="str">
        <f>VLOOKUP(tbl_pbp[[#This Row],[gameId]], games!$B$2:$T$40, 9, FALSE)</f>
        <v>carolina-panthers</v>
      </c>
      <c r="AH1734" s="5">
        <f>IF(tbl_pbp[[#This Row],[AwayTeam]] &lt;&gt; "new-orleans-saints", tbl_pbp[[#This Row],[homeWinPercentage]], 1-tbl_pbp[[#This Row],[homeWinPercentage]])</f>
        <v>0.89800000000000002</v>
      </c>
      <c r="AI1734" s="13">
        <f>tbl_pbp[[#This Row],[Kamara]]*tbl_pbp[[#This Row],[Impactful Play]]</f>
        <v>0</v>
      </c>
      <c r="AJ1734" s="13">
        <f>tbl_pbp[[#This Row],[Thomas]]*tbl_pbp[[#This Row],[Impactful Play]]</f>
        <v>0</v>
      </c>
      <c r="AK1734" s="13" t="str">
        <f>VLOOKUP(tbl_pbp[[#This Row],[Play Saints Win % Increase]], tbl_impact[],3,TRUE)</f>
        <v>Scented (0 to +5%)</v>
      </c>
    </row>
    <row r="1735" spans="1:37">
      <c r="A1735" s="1">
        <v>12</v>
      </c>
      <c r="B1735" s="5">
        <v>0.93100000000000005</v>
      </c>
      <c r="C1735" t="s">
        <v>12901</v>
      </c>
      <c r="D1735">
        <v>0</v>
      </c>
      <c r="E1735">
        <v>0</v>
      </c>
      <c r="F1735">
        <v>1</v>
      </c>
      <c r="G1735">
        <v>7</v>
      </c>
      <c r="H1735">
        <v>0</v>
      </c>
      <c r="I1735">
        <v>7</v>
      </c>
      <c r="J1735">
        <v>72</v>
      </c>
      <c r="K1735" t="s">
        <v>533</v>
      </c>
      <c r="L1735">
        <v>3</v>
      </c>
      <c r="M1735">
        <v>36</v>
      </c>
      <c r="N1735" t="s">
        <v>12902</v>
      </c>
      <c r="O1735" t="s">
        <v>1657</v>
      </c>
      <c r="P1735" t="s">
        <v>22</v>
      </c>
      <c r="Q1735" t="s">
        <v>37</v>
      </c>
      <c r="S1735" t="s">
        <v>212</v>
      </c>
      <c r="T1735" t="s">
        <v>3350</v>
      </c>
      <c r="U1735" t="s">
        <v>12903</v>
      </c>
      <c r="V1735" t="s">
        <v>12876</v>
      </c>
      <c r="X1735" t="str">
        <f>VLOOKUP(pbp!V4485, games!$B$2:$R$40, 3, FALSE)</f>
        <v>2020-11-22T18:00Z</v>
      </c>
      <c r="Y1735">
        <f>VLOOKUP(1*V1735,NFLGames!$H$11:$H$555,1,FALSE)</f>
        <v>401127922</v>
      </c>
      <c r="Z1735">
        <f>VLOOKUP($Y1735, NFLGames!$H$11:$K$555,2,FALSE)</f>
        <v>2019</v>
      </c>
      <c r="AA1735">
        <f>VLOOKUP($Y1735, NFLGames!$H$11:$K$555,3,FALSE)</f>
        <v>12</v>
      </c>
      <c r="AB1735" s="6">
        <f>IF(A1736=0, 0, AH1736-tbl_pbp[[#This Row],[Saints Win %]])</f>
        <v>-2.6000000000000023E-2</v>
      </c>
      <c r="AE1735">
        <f>ABS(tbl_pbp[[#This Row],[play.homeScore]]-tbl_pbp[[#This Row],[play.awayScore]])</f>
        <v>7</v>
      </c>
      <c r="AF1735">
        <f>IF(tbl_pbp[[#This Row],[Play Saints Win % Increase]]&gt;=$AF$4,1,0)</f>
        <v>0</v>
      </c>
      <c r="AG1735" t="str">
        <f>VLOOKUP(tbl_pbp[[#This Row],[gameId]], games!$B$2:$T$40, 9, FALSE)</f>
        <v>carolina-panthers</v>
      </c>
      <c r="AH1735" s="5">
        <f>IF(tbl_pbp[[#This Row],[AwayTeam]] &lt;&gt; "new-orleans-saints", tbl_pbp[[#This Row],[homeWinPercentage]], 1-tbl_pbp[[#This Row],[homeWinPercentage]])</f>
        <v>0.93100000000000005</v>
      </c>
      <c r="AI1735" s="13">
        <f>tbl_pbp[[#This Row],[Kamara]]*tbl_pbp[[#This Row],[Impactful Play]]</f>
        <v>0</v>
      </c>
      <c r="AJ1735" s="13">
        <f>tbl_pbp[[#This Row],[Thomas]]*tbl_pbp[[#This Row],[Impactful Play]]</f>
        <v>0</v>
      </c>
      <c r="AK1735" s="13" t="str">
        <f>VLOOKUP(tbl_pbp[[#This Row],[Play Saints Win % Increase]], tbl_impact[],3,TRUE)</f>
        <v>Bad (0 to -5%)</v>
      </c>
    </row>
    <row r="1736" spans="1:37">
      <c r="A1736" s="1">
        <v>13</v>
      </c>
      <c r="B1736" s="5">
        <v>0.90500000000000003</v>
      </c>
      <c r="C1736" t="s">
        <v>12904</v>
      </c>
      <c r="D1736">
        <v>0</v>
      </c>
      <c r="E1736">
        <v>0</v>
      </c>
      <c r="F1736">
        <v>1</v>
      </c>
      <c r="G1736">
        <v>7</v>
      </c>
      <c r="H1736">
        <v>0</v>
      </c>
      <c r="I1736">
        <v>7</v>
      </c>
      <c r="J1736">
        <v>72</v>
      </c>
      <c r="K1736" t="s">
        <v>533</v>
      </c>
      <c r="L1736">
        <v>4</v>
      </c>
      <c r="M1736">
        <v>72</v>
      </c>
      <c r="N1736" t="s">
        <v>12905</v>
      </c>
      <c r="O1736" t="s">
        <v>4745</v>
      </c>
      <c r="P1736" t="s">
        <v>66</v>
      </c>
      <c r="Q1736" t="s">
        <v>67</v>
      </c>
      <c r="R1736" t="s">
        <v>68</v>
      </c>
      <c r="S1736" t="s">
        <v>215</v>
      </c>
      <c r="T1736" t="s">
        <v>3350</v>
      </c>
      <c r="U1736" t="s">
        <v>12906</v>
      </c>
      <c r="V1736" t="s">
        <v>12876</v>
      </c>
      <c r="X1736" t="str">
        <f>VLOOKUP(pbp!V4486, games!$B$2:$R$40, 3, FALSE)</f>
        <v>2020-11-22T18:00Z</v>
      </c>
      <c r="Y1736">
        <f>VLOOKUP(1*V1736,NFLGames!$H$11:$H$555,1,FALSE)</f>
        <v>401127922</v>
      </c>
      <c r="Z1736">
        <f>VLOOKUP($Y1736, NFLGames!$H$11:$K$555,2,FALSE)</f>
        <v>2019</v>
      </c>
      <c r="AA1736">
        <f>VLOOKUP($Y1736, NFLGames!$H$11:$K$555,3,FALSE)</f>
        <v>12</v>
      </c>
      <c r="AB1736" s="6">
        <f>IF(A1737=0, 0, AH1737-tbl_pbp[[#This Row],[Saints Win %]])</f>
        <v>-4.0000000000000036E-3</v>
      </c>
      <c r="AE1736">
        <f>ABS(tbl_pbp[[#This Row],[play.homeScore]]-tbl_pbp[[#This Row],[play.awayScore]])</f>
        <v>7</v>
      </c>
      <c r="AF1736">
        <f>IF(tbl_pbp[[#This Row],[Play Saints Win % Increase]]&gt;=$AF$4,1,0)</f>
        <v>0</v>
      </c>
      <c r="AG1736" t="str">
        <f>VLOOKUP(tbl_pbp[[#This Row],[gameId]], games!$B$2:$T$40, 9, FALSE)</f>
        <v>carolina-panthers</v>
      </c>
      <c r="AH1736" s="5">
        <f>IF(tbl_pbp[[#This Row],[AwayTeam]] &lt;&gt; "new-orleans-saints", tbl_pbp[[#This Row],[homeWinPercentage]], 1-tbl_pbp[[#This Row],[homeWinPercentage]])</f>
        <v>0.90500000000000003</v>
      </c>
      <c r="AI1736" s="13">
        <f>tbl_pbp[[#This Row],[Kamara]]*tbl_pbp[[#This Row],[Impactful Play]]</f>
        <v>0</v>
      </c>
      <c r="AJ1736" s="13">
        <f>tbl_pbp[[#This Row],[Thomas]]*tbl_pbp[[#This Row],[Impactful Play]]</f>
        <v>0</v>
      </c>
      <c r="AK1736" s="13" t="str">
        <f>VLOOKUP(tbl_pbp[[#This Row],[Play Saints Win % Increase]], tbl_impact[],3,TRUE)</f>
        <v>Bad (0 to -5%)</v>
      </c>
    </row>
    <row r="1737" spans="1:37">
      <c r="A1737" s="1">
        <v>14</v>
      </c>
      <c r="B1737" s="5">
        <v>0.90100000000000002</v>
      </c>
      <c r="C1737" t="s">
        <v>12907</v>
      </c>
      <c r="D1737">
        <v>0</v>
      </c>
      <c r="E1737">
        <v>0</v>
      </c>
      <c r="F1737">
        <v>1</v>
      </c>
      <c r="G1737">
        <v>7</v>
      </c>
      <c r="H1737">
        <v>0</v>
      </c>
      <c r="I1737">
        <v>10</v>
      </c>
      <c r="J1737">
        <v>23</v>
      </c>
      <c r="K1737" t="s">
        <v>29</v>
      </c>
      <c r="L1737">
        <v>1</v>
      </c>
      <c r="M1737">
        <v>77</v>
      </c>
      <c r="N1737" t="s">
        <v>12908</v>
      </c>
      <c r="O1737" t="s">
        <v>3471</v>
      </c>
      <c r="P1737" t="s">
        <v>30</v>
      </c>
      <c r="Q1737" t="s">
        <v>31</v>
      </c>
      <c r="R1737" t="s">
        <v>32</v>
      </c>
      <c r="S1737" t="s">
        <v>33</v>
      </c>
      <c r="T1737" t="s">
        <v>217</v>
      </c>
      <c r="U1737" t="s">
        <v>218</v>
      </c>
      <c r="V1737" t="s">
        <v>12876</v>
      </c>
      <c r="X1737" t="str">
        <f>VLOOKUP(pbp!V4487, games!$B$2:$R$40, 3, FALSE)</f>
        <v>2020-11-22T18:00Z</v>
      </c>
      <c r="Y1737">
        <f>VLOOKUP(1*V1737,NFLGames!$H$11:$H$555,1,FALSE)</f>
        <v>401127922</v>
      </c>
      <c r="Z1737">
        <f>VLOOKUP($Y1737, NFLGames!$H$11:$K$555,2,FALSE)</f>
        <v>2019</v>
      </c>
      <c r="AA1737">
        <f>VLOOKUP($Y1737, NFLGames!$H$11:$K$555,3,FALSE)</f>
        <v>12</v>
      </c>
      <c r="AB1737" s="6">
        <f>IF(A1738=0, 0, AH1738-tbl_pbp[[#This Row],[Saints Win %]])</f>
        <v>-6.0000000000000053E-3</v>
      </c>
      <c r="AD1737">
        <v>1</v>
      </c>
      <c r="AE1737">
        <f>ABS(tbl_pbp[[#This Row],[play.homeScore]]-tbl_pbp[[#This Row],[play.awayScore]])</f>
        <v>7</v>
      </c>
      <c r="AF1737">
        <f>IF(tbl_pbp[[#This Row],[Play Saints Win % Increase]]&gt;=$AF$4,1,0)</f>
        <v>0</v>
      </c>
      <c r="AG1737" t="str">
        <f>VLOOKUP(tbl_pbp[[#This Row],[gameId]], games!$B$2:$T$40, 9, FALSE)</f>
        <v>carolina-panthers</v>
      </c>
      <c r="AH1737" s="5">
        <f>IF(tbl_pbp[[#This Row],[AwayTeam]] &lt;&gt; "new-orleans-saints", tbl_pbp[[#This Row],[homeWinPercentage]], 1-tbl_pbp[[#This Row],[homeWinPercentage]])</f>
        <v>0.90100000000000002</v>
      </c>
      <c r="AI1737" s="13">
        <f>tbl_pbp[[#This Row],[Kamara]]*tbl_pbp[[#This Row],[Impactful Play]]</f>
        <v>0</v>
      </c>
      <c r="AJ1737" s="13">
        <f>tbl_pbp[[#This Row],[Thomas]]*tbl_pbp[[#This Row],[Impactful Play]]</f>
        <v>0</v>
      </c>
      <c r="AK1737" s="13" t="str">
        <f>VLOOKUP(tbl_pbp[[#This Row],[Play Saints Win % Increase]], tbl_impact[],3,TRUE)</f>
        <v>Bad (0 to -5%)</v>
      </c>
    </row>
    <row r="1738" spans="1:37">
      <c r="A1738" s="1">
        <v>15</v>
      </c>
      <c r="B1738" s="5">
        <v>0.89500000000000002</v>
      </c>
      <c r="C1738" t="s">
        <v>12909</v>
      </c>
      <c r="D1738">
        <v>0</v>
      </c>
      <c r="E1738">
        <v>0</v>
      </c>
      <c r="F1738">
        <v>1</v>
      </c>
      <c r="G1738">
        <v>7</v>
      </c>
      <c r="H1738">
        <v>0</v>
      </c>
      <c r="I1738">
        <v>5</v>
      </c>
      <c r="J1738">
        <v>28</v>
      </c>
      <c r="K1738" t="s">
        <v>29</v>
      </c>
      <c r="L1738">
        <v>2</v>
      </c>
      <c r="M1738">
        <v>72</v>
      </c>
      <c r="N1738" t="s">
        <v>12910</v>
      </c>
      <c r="O1738" t="s">
        <v>2419</v>
      </c>
      <c r="P1738" t="s">
        <v>45</v>
      </c>
      <c r="Q1738" t="s">
        <v>46</v>
      </c>
      <c r="R1738" t="s">
        <v>47</v>
      </c>
      <c r="S1738" t="s">
        <v>38</v>
      </c>
      <c r="T1738" t="s">
        <v>1005</v>
      </c>
      <c r="U1738" t="s">
        <v>7121</v>
      </c>
      <c r="V1738" t="s">
        <v>12876</v>
      </c>
      <c r="X1738" t="str">
        <f>VLOOKUP(pbp!V4488, games!$B$2:$R$40, 3, FALSE)</f>
        <v>2020-11-22T18:00Z</v>
      </c>
      <c r="Y1738">
        <f>VLOOKUP(1*V1738,NFLGames!$H$11:$H$555,1,FALSE)</f>
        <v>401127922</v>
      </c>
      <c r="Z1738">
        <f>VLOOKUP($Y1738, NFLGames!$H$11:$K$555,2,FALSE)</f>
        <v>2019</v>
      </c>
      <c r="AA1738">
        <f>VLOOKUP($Y1738, NFLGames!$H$11:$K$555,3,FALSE)</f>
        <v>12</v>
      </c>
      <c r="AB1738" s="6">
        <f>IF(A1739=0, 0, AH1739-tbl_pbp[[#This Row],[Saints Win %]])</f>
        <v>-4.0000000000000036E-3</v>
      </c>
      <c r="AE1738">
        <f>ABS(tbl_pbp[[#This Row],[play.homeScore]]-tbl_pbp[[#This Row],[play.awayScore]])</f>
        <v>7</v>
      </c>
      <c r="AF1738">
        <f>IF(tbl_pbp[[#This Row],[Play Saints Win % Increase]]&gt;=$AF$4,1,0)</f>
        <v>0</v>
      </c>
      <c r="AG1738" t="str">
        <f>VLOOKUP(tbl_pbp[[#This Row],[gameId]], games!$B$2:$T$40, 9, FALSE)</f>
        <v>carolina-panthers</v>
      </c>
      <c r="AH1738" s="5">
        <f>IF(tbl_pbp[[#This Row],[AwayTeam]] &lt;&gt; "new-orleans-saints", tbl_pbp[[#This Row],[homeWinPercentage]], 1-tbl_pbp[[#This Row],[homeWinPercentage]])</f>
        <v>0.89500000000000002</v>
      </c>
      <c r="AI1738" s="13">
        <f>tbl_pbp[[#This Row],[Kamara]]*tbl_pbp[[#This Row],[Impactful Play]]</f>
        <v>0</v>
      </c>
      <c r="AJ1738" s="13">
        <f>tbl_pbp[[#This Row],[Thomas]]*tbl_pbp[[#This Row],[Impactful Play]]</f>
        <v>0</v>
      </c>
      <c r="AK1738" s="13" t="str">
        <f>VLOOKUP(tbl_pbp[[#This Row],[Play Saints Win % Increase]], tbl_impact[],3,TRUE)</f>
        <v>Bad (0 to -5%)</v>
      </c>
    </row>
    <row r="1739" spans="1:37">
      <c r="A1739" s="1">
        <v>16</v>
      </c>
      <c r="B1739" s="5">
        <v>0.89100000000000001</v>
      </c>
      <c r="C1739" t="s">
        <v>12911</v>
      </c>
      <c r="D1739">
        <v>0</v>
      </c>
      <c r="E1739">
        <v>0</v>
      </c>
      <c r="F1739">
        <v>1</v>
      </c>
      <c r="G1739">
        <v>7</v>
      </c>
      <c r="H1739">
        <v>0</v>
      </c>
      <c r="I1739">
        <v>4</v>
      </c>
      <c r="J1739">
        <v>29</v>
      </c>
      <c r="K1739" t="s">
        <v>29</v>
      </c>
      <c r="L1739">
        <v>3</v>
      </c>
      <c r="M1739">
        <v>71</v>
      </c>
      <c r="N1739" t="s">
        <v>12912</v>
      </c>
      <c r="O1739" t="s">
        <v>1076</v>
      </c>
      <c r="P1739" t="s">
        <v>94</v>
      </c>
      <c r="Q1739" t="s">
        <v>95</v>
      </c>
      <c r="R1739" t="s">
        <v>96</v>
      </c>
      <c r="S1739" t="s">
        <v>63</v>
      </c>
      <c r="T1739" t="s">
        <v>401</v>
      </c>
      <c r="U1739" t="s">
        <v>12913</v>
      </c>
      <c r="V1739" t="s">
        <v>12876</v>
      </c>
      <c r="X1739" t="str">
        <f>VLOOKUP(pbp!V4489, games!$B$2:$R$40, 3, FALSE)</f>
        <v>2020-11-22T18:00Z</v>
      </c>
      <c r="Y1739">
        <f>VLOOKUP(1*V1739,NFLGames!$H$11:$H$555,1,FALSE)</f>
        <v>401127922</v>
      </c>
      <c r="Z1739">
        <f>VLOOKUP($Y1739, NFLGames!$H$11:$K$555,2,FALSE)</f>
        <v>2019</v>
      </c>
      <c r="AA1739">
        <f>VLOOKUP($Y1739, NFLGames!$H$11:$K$555,3,FALSE)</f>
        <v>12</v>
      </c>
      <c r="AB1739" s="6">
        <f>IF(A1740=0, 0, AH1740-tbl_pbp[[#This Row],[Saints Win %]])</f>
        <v>-2.0000000000000018E-2</v>
      </c>
      <c r="AE1739">
        <f>ABS(tbl_pbp[[#This Row],[play.homeScore]]-tbl_pbp[[#This Row],[play.awayScore]])</f>
        <v>7</v>
      </c>
      <c r="AF1739">
        <f>IF(tbl_pbp[[#This Row],[Play Saints Win % Increase]]&gt;=$AF$4,1,0)</f>
        <v>0</v>
      </c>
      <c r="AG1739" t="str">
        <f>VLOOKUP(tbl_pbp[[#This Row],[gameId]], games!$B$2:$T$40, 9, FALSE)</f>
        <v>carolina-panthers</v>
      </c>
      <c r="AH1739" s="5">
        <f>IF(tbl_pbp[[#This Row],[AwayTeam]] &lt;&gt; "new-orleans-saints", tbl_pbp[[#This Row],[homeWinPercentage]], 1-tbl_pbp[[#This Row],[homeWinPercentage]])</f>
        <v>0.89100000000000001</v>
      </c>
      <c r="AI1739" s="13">
        <f>tbl_pbp[[#This Row],[Kamara]]*tbl_pbp[[#This Row],[Impactful Play]]</f>
        <v>0</v>
      </c>
      <c r="AJ1739" s="13">
        <f>tbl_pbp[[#This Row],[Thomas]]*tbl_pbp[[#This Row],[Impactful Play]]</f>
        <v>0</v>
      </c>
      <c r="AK1739" s="13" t="str">
        <f>VLOOKUP(tbl_pbp[[#This Row],[Play Saints Win % Increase]], tbl_impact[],3,TRUE)</f>
        <v>Bad (0 to -5%)</v>
      </c>
    </row>
    <row r="1740" spans="1:37">
      <c r="A1740" s="1">
        <v>17</v>
      </c>
      <c r="B1740" s="5">
        <v>0.871</v>
      </c>
      <c r="C1740" t="s">
        <v>12914</v>
      </c>
      <c r="D1740">
        <v>0</v>
      </c>
      <c r="E1740">
        <v>0</v>
      </c>
      <c r="F1740">
        <v>1</v>
      </c>
      <c r="G1740">
        <v>7</v>
      </c>
      <c r="H1740">
        <v>0</v>
      </c>
      <c r="I1740">
        <v>14</v>
      </c>
      <c r="J1740">
        <v>19</v>
      </c>
      <c r="K1740" t="s">
        <v>29</v>
      </c>
      <c r="L1740">
        <v>3</v>
      </c>
      <c r="M1740">
        <v>81</v>
      </c>
      <c r="N1740" t="s">
        <v>12915</v>
      </c>
      <c r="O1740" t="s">
        <v>1666</v>
      </c>
      <c r="P1740" t="s">
        <v>30</v>
      </c>
      <c r="Q1740" t="s">
        <v>31</v>
      </c>
      <c r="R1740" t="s">
        <v>32</v>
      </c>
      <c r="S1740" t="s">
        <v>280</v>
      </c>
      <c r="T1740" t="s">
        <v>363</v>
      </c>
      <c r="U1740" t="s">
        <v>12916</v>
      </c>
      <c r="V1740" t="s">
        <v>12876</v>
      </c>
      <c r="X1740" t="str">
        <f>VLOOKUP(pbp!V4490, games!$B$2:$R$40, 3, FALSE)</f>
        <v>2020-11-22T18:00Z</v>
      </c>
      <c r="Y1740">
        <f>VLOOKUP(1*V1740,NFLGames!$H$11:$H$555,1,FALSE)</f>
        <v>401127922</v>
      </c>
      <c r="Z1740">
        <f>VLOOKUP($Y1740, NFLGames!$H$11:$K$555,2,FALSE)</f>
        <v>2019</v>
      </c>
      <c r="AA1740">
        <f>VLOOKUP($Y1740, NFLGames!$H$11:$K$555,3,FALSE)</f>
        <v>12</v>
      </c>
      <c r="AB1740" s="6">
        <f>IF(A1741=0, 0, AH1741-tbl_pbp[[#This Row],[Saints Win %]])</f>
        <v>-6.0000000000000053E-3</v>
      </c>
      <c r="AD1740">
        <v>1</v>
      </c>
      <c r="AE1740">
        <f>ABS(tbl_pbp[[#This Row],[play.homeScore]]-tbl_pbp[[#This Row],[play.awayScore]])</f>
        <v>7</v>
      </c>
      <c r="AF1740">
        <f>IF(tbl_pbp[[#This Row],[Play Saints Win % Increase]]&gt;=$AF$4,1,0)</f>
        <v>0</v>
      </c>
      <c r="AG1740" t="str">
        <f>VLOOKUP(tbl_pbp[[#This Row],[gameId]], games!$B$2:$T$40, 9, FALSE)</f>
        <v>carolina-panthers</v>
      </c>
      <c r="AH1740" s="5">
        <f>IF(tbl_pbp[[#This Row],[AwayTeam]] &lt;&gt; "new-orleans-saints", tbl_pbp[[#This Row],[homeWinPercentage]], 1-tbl_pbp[[#This Row],[homeWinPercentage]])</f>
        <v>0.871</v>
      </c>
      <c r="AI1740" s="13">
        <f>tbl_pbp[[#This Row],[Kamara]]*tbl_pbp[[#This Row],[Impactful Play]]</f>
        <v>0</v>
      </c>
      <c r="AJ1740" s="13">
        <f>tbl_pbp[[#This Row],[Thomas]]*tbl_pbp[[#This Row],[Impactful Play]]</f>
        <v>0</v>
      </c>
      <c r="AK1740" s="13" t="str">
        <f>VLOOKUP(tbl_pbp[[#This Row],[Play Saints Win % Increase]], tbl_impact[],3,TRUE)</f>
        <v>Bad (0 to -5%)</v>
      </c>
    </row>
    <row r="1741" spans="1:37">
      <c r="A1741" s="1">
        <v>18</v>
      </c>
      <c r="B1741" s="5">
        <v>0.86499999999999999</v>
      </c>
      <c r="C1741" t="s">
        <v>12917</v>
      </c>
      <c r="D1741">
        <v>0</v>
      </c>
      <c r="E1741">
        <v>0</v>
      </c>
      <c r="F1741">
        <v>1</v>
      </c>
      <c r="G1741">
        <v>7</v>
      </c>
      <c r="H1741">
        <v>0</v>
      </c>
      <c r="I1741">
        <v>6</v>
      </c>
      <c r="J1741">
        <v>27</v>
      </c>
      <c r="K1741" t="s">
        <v>29</v>
      </c>
      <c r="L1741">
        <v>4</v>
      </c>
      <c r="M1741">
        <v>73</v>
      </c>
      <c r="N1741" t="s">
        <v>12918</v>
      </c>
      <c r="O1741" t="s">
        <v>6019</v>
      </c>
      <c r="P1741" t="s">
        <v>94</v>
      </c>
      <c r="Q1741" t="s">
        <v>95</v>
      </c>
      <c r="R1741" t="s">
        <v>96</v>
      </c>
      <c r="S1741" t="s">
        <v>2164</v>
      </c>
      <c r="T1741" t="s">
        <v>169</v>
      </c>
      <c r="U1741" t="s">
        <v>12919</v>
      </c>
      <c r="V1741" t="s">
        <v>12876</v>
      </c>
      <c r="X1741" t="str">
        <f>VLOOKUP(pbp!V4491, games!$B$2:$R$40, 3, FALSE)</f>
        <v>2020-11-22T18:00Z</v>
      </c>
      <c r="Y1741">
        <f>VLOOKUP(1*V1741,NFLGames!$H$11:$H$555,1,FALSE)</f>
        <v>401127922</v>
      </c>
      <c r="Z1741">
        <f>VLOOKUP($Y1741, NFLGames!$H$11:$K$555,2,FALSE)</f>
        <v>2019</v>
      </c>
      <c r="AA1741">
        <f>VLOOKUP($Y1741, NFLGames!$H$11:$K$555,3,FALSE)</f>
        <v>12</v>
      </c>
      <c r="AB1741" s="6">
        <f>IF(A1742=0, 0, AH1742-tbl_pbp[[#This Row],[Saints Win %]])</f>
        <v>6.0000000000000053E-2</v>
      </c>
      <c r="AE1741">
        <f>ABS(tbl_pbp[[#This Row],[play.homeScore]]-tbl_pbp[[#This Row],[play.awayScore]])</f>
        <v>7</v>
      </c>
      <c r="AF1741">
        <f>IF(tbl_pbp[[#This Row],[Play Saints Win % Increase]]&gt;=$AF$4,1,0)</f>
        <v>0</v>
      </c>
      <c r="AG1741" t="str">
        <f>VLOOKUP(tbl_pbp[[#This Row],[gameId]], games!$B$2:$T$40, 9, FALSE)</f>
        <v>carolina-panthers</v>
      </c>
      <c r="AH1741" s="5">
        <f>IF(tbl_pbp[[#This Row],[AwayTeam]] &lt;&gt; "new-orleans-saints", tbl_pbp[[#This Row],[homeWinPercentage]], 1-tbl_pbp[[#This Row],[homeWinPercentage]])</f>
        <v>0.86499999999999999</v>
      </c>
      <c r="AI1741" s="13">
        <f>tbl_pbp[[#This Row],[Kamara]]*tbl_pbp[[#This Row],[Impactful Play]]</f>
        <v>0</v>
      </c>
      <c r="AJ1741" s="13">
        <f>tbl_pbp[[#This Row],[Thomas]]*tbl_pbp[[#This Row],[Impactful Play]]</f>
        <v>0</v>
      </c>
      <c r="AK1741" s="13" t="str">
        <f>VLOOKUP(tbl_pbp[[#This Row],[Play Saints Win % Increase]], tbl_impact[],3,TRUE)</f>
        <v>Perfumed (5 to + 10%)</v>
      </c>
    </row>
    <row r="1742" spans="1:37">
      <c r="A1742" s="1">
        <v>19</v>
      </c>
      <c r="B1742" s="5">
        <v>0.92500000000000004</v>
      </c>
      <c r="C1742" t="s">
        <v>12920</v>
      </c>
      <c r="D1742">
        <v>0</v>
      </c>
      <c r="E1742">
        <v>0</v>
      </c>
      <c r="F1742">
        <v>1</v>
      </c>
      <c r="G1742">
        <v>7</v>
      </c>
      <c r="H1742">
        <v>0</v>
      </c>
      <c r="I1742">
        <v>11</v>
      </c>
      <c r="J1742">
        <v>22</v>
      </c>
      <c r="K1742" t="s">
        <v>29</v>
      </c>
      <c r="L1742">
        <v>4</v>
      </c>
      <c r="M1742">
        <v>78</v>
      </c>
      <c r="N1742" t="s">
        <v>12921</v>
      </c>
      <c r="O1742" t="s">
        <v>1386</v>
      </c>
      <c r="P1742" t="s">
        <v>66</v>
      </c>
      <c r="Q1742" t="s">
        <v>67</v>
      </c>
      <c r="R1742" t="s">
        <v>68</v>
      </c>
      <c r="S1742" t="s">
        <v>2679</v>
      </c>
      <c r="T1742" t="s">
        <v>1257</v>
      </c>
      <c r="U1742" t="s">
        <v>12922</v>
      </c>
      <c r="V1742" t="s">
        <v>12876</v>
      </c>
      <c r="X1742" t="str">
        <f>VLOOKUP(pbp!V4492, games!$B$2:$R$40, 3, FALSE)</f>
        <v>2020-11-22T18:00Z</v>
      </c>
      <c r="Y1742">
        <f>VLOOKUP(1*V1742,NFLGames!$H$11:$H$555,1,FALSE)</f>
        <v>401127922</v>
      </c>
      <c r="Z1742">
        <f>VLOOKUP($Y1742, NFLGames!$H$11:$K$555,2,FALSE)</f>
        <v>2019</v>
      </c>
      <c r="AA1742">
        <f>VLOOKUP($Y1742, NFLGames!$H$11:$K$555,3,FALSE)</f>
        <v>12</v>
      </c>
      <c r="AB1742" s="6">
        <f>IF(A1743=0, 0, AH1743-tbl_pbp[[#This Row],[Saints Win %]])</f>
        <v>-3.0000000000000027E-3</v>
      </c>
      <c r="AE1742">
        <f>ABS(tbl_pbp[[#This Row],[play.homeScore]]-tbl_pbp[[#This Row],[play.awayScore]])</f>
        <v>7</v>
      </c>
      <c r="AF1742">
        <f>IF(tbl_pbp[[#This Row],[Play Saints Win % Increase]]&gt;=$AF$4,1,0)</f>
        <v>0</v>
      </c>
      <c r="AG1742" t="str">
        <f>VLOOKUP(tbl_pbp[[#This Row],[gameId]], games!$B$2:$T$40, 9, FALSE)</f>
        <v>carolina-panthers</v>
      </c>
      <c r="AH1742" s="5">
        <f>IF(tbl_pbp[[#This Row],[AwayTeam]] &lt;&gt; "new-orleans-saints", tbl_pbp[[#This Row],[homeWinPercentage]], 1-tbl_pbp[[#This Row],[homeWinPercentage]])</f>
        <v>0.92500000000000004</v>
      </c>
      <c r="AI1742" s="13">
        <f>tbl_pbp[[#This Row],[Kamara]]*tbl_pbp[[#This Row],[Impactful Play]]</f>
        <v>0</v>
      </c>
      <c r="AJ1742" s="13">
        <f>tbl_pbp[[#This Row],[Thomas]]*tbl_pbp[[#This Row],[Impactful Play]]</f>
        <v>0</v>
      </c>
      <c r="AK1742" s="13" t="str">
        <f>VLOOKUP(tbl_pbp[[#This Row],[Play Saints Win % Increase]], tbl_impact[],3,TRUE)</f>
        <v>Bad (0 to -5%)</v>
      </c>
    </row>
    <row r="1743" spans="1:37">
      <c r="A1743" s="1">
        <v>20</v>
      </c>
      <c r="B1743" s="5">
        <v>0.92200000000000004</v>
      </c>
      <c r="C1743" t="s">
        <v>12923</v>
      </c>
      <c r="D1743">
        <v>0</v>
      </c>
      <c r="E1743">
        <v>0</v>
      </c>
      <c r="F1743">
        <v>1</v>
      </c>
      <c r="G1743">
        <v>7</v>
      </c>
      <c r="H1743">
        <v>0</v>
      </c>
      <c r="I1743">
        <v>10</v>
      </c>
      <c r="J1743">
        <v>73</v>
      </c>
      <c r="K1743" t="s">
        <v>29</v>
      </c>
      <c r="L1743">
        <v>1</v>
      </c>
      <c r="M1743">
        <v>27</v>
      </c>
      <c r="N1743" t="s">
        <v>12924</v>
      </c>
      <c r="O1743" t="s">
        <v>5143</v>
      </c>
      <c r="P1743" t="s">
        <v>30</v>
      </c>
      <c r="Q1743" t="s">
        <v>31</v>
      </c>
      <c r="R1743" t="s">
        <v>32</v>
      </c>
      <c r="S1743" t="s">
        <v>33</v>
      </c>
      <c r="T1743" t="s">
        <v>3556</v>
      </c>
      <c r="U1743" t="s">
        <v>12925</v>
      </c>
      <c r="V1743" t="s">
        <v>12876</v>
      </c>
      <c r="X1743" t="str">
        <f>VLOOKUP(pbp!V4493, games!$B$2:$R$40, 3, FALSE)</f>
        <v>2020-11-22T18:00Z</v>
      </c>
      <c r="Y1743">
        <f>VLOOKUP(1*V1743,NFLGames!$H$11:$H$555,1,FALSE)</f>
        <v>401127922</v>
      </c>
      <c r="Z1743">
        <f>VLOOKUP($Y1743, NFLGames!$H$11:$K$555,2,FALSE)</f>
        <v>2019</v>
      </c>
      <c r="AA1743">
        <f>VLOOKUP($Y1743, NFLGames!$H$11:$K$555,3,FALSE)</f>
        <v>12</v>
      </c>
      <c r="AB1743" s="6">
        <f>IF(A1744=0, 0, AH1744-tbl_pbp[[#This Row],[Saints Win %]])</f>
        <v>1.100000000000001E-2</v>
      </c>
      <c r="AD1743">
        <v>1</v>
      </c>
      <c r="AE1743">
        <f>ABS(tbl_pbp[[#This Row],[play.homeScore]]-tbl_pbp[[#This Row],[play.awayScore]])</f>
        <v>7</v>
      </c>
      <c r="AF1743">
        <f>IF(tbl_pbp[[#This Row],[Play Saints Win % Increase]]&gt;=$AF$4,1,0)</f>
        <v>0</v>
      </c>
      <c r="AG1743" t="str">
        <f>VLOOKUP(tbl_pbp[[#This Row],[gameId]], games!$B$2:$T$40, 9, FALSE)</f>
        <v>carolina-panthers</v>
      </c>
      <c r="AH1743" s="5">
        <f>IF(tbl_pbp[[#This Row],[AwayTeam]] &lt;&gt; "new-orleans-saints", tbl_pbp[[#This Row],[homeWinPercentage]], 1-tbl_pbp[[#This Row],[homeWinPercentage]])</f>
        <v>0.92200000000000004</v>
      </c>
      <c r="AI1743" s="13">
        <f>tbl_pbp[[#This Row],[Kamara]]*tbl_pbp[[#This Row],[Impactful Play]]</f>
        <v>0</v>
      </c>
      <c r="AJ1743" s="13">
        <f>tbl_pbp[[#This Row],[Thomas]]*tbl_pbp[[#This Row],[Impactful Play]]</f>
        <v>0</v>
      </c>
      <c r="AK1743" s="13" t="str">
        <f>VLOOKUP(tbl_pbp[[#This Row],[Play Saints Win % Increase]], tbl_impact[],3,TRUE)</f>
        <v>Scented (0 to +5%)</v>
      </c>
    </row>
    <row r="1744" spans="1:37">
      <c r="A1744" s="1">
        <v>21</v>
      </c>
      <c r="B1744" s="5">
        <v>0.93300000000000005</v>
      </c>
      <c r="C1744" t="s">
        <v>12926</v>
      </c>
      <c r="D1744">
        <v>0</v>
      </c>
      <c r="E1744">
        <v>0</v>
      </c>
      <c r="F1744">
        <v>1</v>
      </c>
      <c r="G1744">
        <v>7</v>
      </c>
      <c r="H1744">
        <v>0</v>
      </c>
      <c r="I1744">
        <v>6</v>
      </c>
      <c r="J1744">
        <v>77</v>
      </c>
      <c r="K1744" t="s">
        <v>29</v>
      </c>
      <c r="L1744">
        <v>2</v>
      </c>
      <c r="M1744">
        <v>23</v>
      </c>
      <c r="N1744" t="s">
        <v>12927</v>
      </c>
      <c r="O1744" t="s">
        <v>3905</v>
      </c>
      <c r="P1744" t="s">
        <v>45</v>
      </c>
      <c r="Q1744" t="s">
        <v>46</v>
      </c>
      <c r="R1744" t="s">
        <v>47</v>
      </c>
      <c r="S1744" t="s">
        <v>60</v>
      </c>
      <c r="T1744" t="s">
        <v>3621</v>
      </c>
      <c r="U1744" t="s">
        <v>12928</v>
      </c>
      <c r="V1744" t="s">
        <v>12876</v>
      </c>
      <c r="X1744" t="str">
        <f>VLOOKUP(pbp!V4494, games!$B$2:$R$40, 3, FALSE)</f>
        <v>2020-11-22T18:00Z</v>
      </c>
      <c r="Y1744">
        <f>VLOOKUP(1*V1744,NFLGames!$H$11:$H$555,1,FALSE)</f>
        <v>401127922</v>
      </c>
      <c r="Z1744">
        <f>VLOOKUP($Y1744, NFLGames!$H$11:$K$555,2,FALSE)</f>
        <v>2019</v>
      </c>
      <c r="AA1744">
        <f>VLOOKUP($Y1744, NFLGames!$H$11:$K$555,3,FALSE)</f>
        <v>12</v>
      </c>
      <c r="AB1744" s="6">
        <f>IF(A1745=0, 0, AH1745-tbl_pbp[[#This Row],[Saints Win %]])</f>
        <v>-1.3000000000000012E-2</v>
      </c>
      <c r="AE1744">
        <f>ABS(tbl_pbp[[#This Row],[play.homeScore]]-tbl_pbp[[#This Row],[play.awayScore]])</f>
        <v>7</v>
      </c>
      <c r="AF1744">
        <f>IF(tbl_pbp[[#This Row],[Play Saints Win % Increase]]&gt;=$AF$4,1,0)</f>
        <v>0</v>
      </c>
      <c r="AG1744" t="str">
        <f>VLOOKUP(tbl_pbp[[#This Row],[gameId]], games!$B$2:$T$40, 9, FALSE)</f>
        <v>carolina-panthers</v>
      </c>
      <c r="AH1744" s="5">
        <f>IF(tbl_pbp[[#This Row],[AwayTeam]] &lt;&gt; "new-orleans-saints", tbl_pbp[[#This Row],[homeWinPercentage]], 1-tbl_pbp[[#This Row],[homeWinPercentage]])</f>
        <v>0.93300000000000005</v>
      </c>
      <c r="AI1744" s="13">
        <f>tbl_pbp[[#This Row],[Kamara]]*tbl_pbp[[#This Row],[Impactful Play]]</f>
        <v>0</v>
      </c>
      <c r="AJ1744" s="13">
        <f>tbl_pbp[[#This Row],[Thomas]]*tbl_pbp[[#This Row],[Impactful Play]]</f>
        <v>0</v>
      </c>
      <c r="AK1744" s="13" t="str">
        <f>VLOOKUP(tbl_pbp[[#This Row],[Play Saints Win % Increase]], tbl_impact[],3,TRUE)</f>
        <v>Bad (0 to -5%)</v>
      </c>
    </row>
    <row r="1745" spans="1:37">
      <c r="A1745" s="1">
        <v>22</v>
      </c>
      <c r="B1745" s="5">
        <v>0.92</v>
      </c>
      <c r="C1745" t="s">
        <v>12929</v>
      </c>
      <c r="D1745">
        <v>0</v>
      </c>
      <c r="E1745">
        <v>0</v>
      </c>
      <c r="F1745">
        <v>1</v>
      </c>
      <c r="G1745">
        <v>7</v>
      </c>
      <c r="H1745">
        <v>0</v>
      </c>
      <c r="I1745">
        <v>10</v>
      </c>
      <c r="J1745">
        <v>87</v>
      </c>
      <c r="K1745" t="s">
        <v>29</v>
      </c>
      <c r="L1745">
        <v>1</v>
      </c>
      <c r="M1745">
        <v>13</v>
      </c>
      <c r="N1745" t="s">
        <v>12930</v>
      </c>
      <c r="O1745" t="s">
        <v>8759</v>
      </c>
      <c r="P1745" t="s">
        <v>22</v>
      </c>
      <c r="Q1745" t="s">
        <v>37</v>
      </c>
      <c r="S1745" t="s">
        <v>33</v>
      </c>
      <c r="T1745" t="s">
        <v>3611</v>
      </c>
      <c r="U1745" t="s">
        <v>8403</v>
      </c>
      <c r="V1745" t="s">
        <v>12876</v>
      </c>
      <c r="X1745" t="str">
        <f>VLOOKUP(pbp!V4495, games!$B$2:$R$40, 3, FALSE)</f>
        <v>2020-11-22T18:00Z</v>
      </c>
      <c r="Y1745">
        <f>VLOOKUP(1*V1745,NFLGames!$H$11:$H$555,1,FALSE)</f>
        <v>401127922</v>
      </c>
      <c r="Z1745">
        <f>VLOOKUP($Y1745, NFLGames!$H$11:$K$555,2,FALSE)</f>
        <v>2019</v>
      </c>
      <c r="AA1745">
        <f>VLOOKUP($Y1745, NFLGames!$H$11:$K$555,3,FALSE)</f>
        <v>12</v>
      </c>
      <c r="AB1745" s="6">
        <f>IF(A1746=0, 0, AH1746-tbl_pbp[[#This Row],[Saints Win %]])</f>
        <v>2.399999999999991E-2</v>
      </c>
      <c r="AE1745">
        <f>ABS(tbl_pbp[[#This Row],[play.homeScore]]-tbl_pbp[[#This Row],[play.awayScore]])</f>
        <v>7</v>
      </c>
      <c r="AF1745">
        <f>IF(tbl_pbp[[#This Row],[Play Saints Win % Increase]]&gt;=$AF$4,1,0)</f>
        <v>0</v>
      </c>
      <c r="AG1745" t="str">
        <f>VLOOKUP(tbl_pbp[[#This Row],[gameId]], games!$B$2:$T$40, 9, FALSE)</f>
        <v>carolina-panthers</v>
      </c>
      <c r="AH1745" s="5">
        <f>IF(tbl_pbp[[#This Row],[AwayTeam]] &lt;&gt; "new-orleans-saints", tbl_pbp[[#This Row],[homeWinPercentage]], 1-tbl_pbp[[#This Row],[homeWinPercentage]])</f>
        <v>0.92</v>
      </c>
      <c r="AI1745" s="13">
        <f>tbl_pbp[[#This Row],[Kamara]]*tbl_pbp[[#This Row],[Impactful Play]]</f>
        <v>0</v>
      </c>
      <c r="AJ1745" s="13">
        <f>tbl_pbp[[#This Row],[Thomas]]*tbl_pbp[[#This Row],[Impactful Play]]</f>
        <v>0</v>
      </c>
      <c r="AK1745" s="13" t="str">
        <f>VLOOKUP(tbl_pbp[[#This Row],[Play Saints Win % Increase]], tbl_impact[],3,TRUE)</f>
        <v>Scented (0 to +5%)</v>
      </c>
    </row>
    <row r="1746" spans="1:37">
      <c r="A1746" s="1">
        <v>23</v>
      </c>
      <c r="B1746" s="5">
        <v>0.94399999999999995</v>
      </c>
      <c r="C1746" t="s">
        <v>12931</v>
      </c>
      <c r="D1746">
        <v>0</v>
      </c>
      <c r="E1746">
        <v>0</v>
      </c>
      <c r="F1746">
        <v>1</v>
      </c>
      <c r="G1746">
        <v>14</v>
      </c>
      <c r="H1746">
        <v>0</v>
      </c>
      <c r="I1746">
        <v>10</v>
      </c>
      <c r="J1746">
        <v>87</v>
      </c>
      <c r="K1746" t="s">
        <v>29</v>
      </c>
      <c r="L1746">
        <v>2</v>
      </c>
      <c r="M1746">
        <v>13</v>
      </c>
      <c r="N1746" t="s">
        <v>12932</v>
      </c>
      <c r="O1746" t="s">
        <v>2950</v>
      </c>
      <c r="P1746" t="s">
        <v>103</v>
      </c>
      <c r="Q1746" t="s">
        <v>104</v>
      </c>
      <c r="R1746" t="s">
        <v>105</v>
      </c>
      <c r="S1746" t="s">
        <v>120</v>
      </c>
      <c r="T1746" t="s">
        <v>3611</v>
      </c>
      <c r="U1746" t="s">
        <v>12933</v>
      </c>
      <c r="V1746" t="s">
        <v>12876</v>
      </c>
      <c r="X1746" t="str">
        <f>VLOOKUP(pbp!V4496, games!$B$2:$R$40, 3, FALSE)</f>
        <v>2020-11-29T21:05Z</v>
      </c>
      <c r="Y1746">
        <f>VLOOKUP(1*V1746,NFLGames!$H$11:$H$555,1,FALSE)</f>
        <v>401127922</v>
      </c>
      <c r="Z1746">
        <f>VLOOKUP($Y1746, NFLGames!$H$11:$K$555,2,FALSE)</f>
        <v>2019</v>
      </c>
      <c r="AA1746">
        <f>VLOOKUP($Y1746, NFLGames!$H$11:$K$555,3,FALSE)</f>
        <v>12</v>
      </c>
      <c r="AB1746" s="6">
        <f>IF(A1747=0, 0, AH1747-tbl_pbp[[#This Row],[Saints Win %]])</f>
        <v>-1.0000000000000009E-3</v>
      </c>
      <c r="AE1746">
        <f>ABS(tbl_pbp[[#This Row],[play.homeScore]]-tbl_pbp[[#This Row],[play.awayScore]])</f>
        <v>14</v>
      </c>
      <c r="AF1746">
        <f>IF(tbl_pbp[[#This Row],[Play Saints Win % Increase]]&gt;=$AF$4,1,0)</f>
        <v>0</v>
      </c>
      <c r="AG1746" t="str">
        <f>VLOOKUP(tbl_pbp[[#This Row],[gameId]], games!$B$2:$T$40, 9, FALSE)</f>
        <v>carolina-panthers</v>
      </c>
      <c r="AH1746" s="5">
        <f>IF(tbl_pbp[[#This Row],[AwayTeam]] &lt;&gt; "new-orleans-saints", tbl_pbp[[#This Row],[homeWinPercentage]], 1-tbl_pbp[[#This Row],[homeWinPercentage]])</f>
        <v>0.94399999999999995</v>
      </c>
      <c r="AI1746" s="13">
        <f>tbl_pbp[[#This Row],[Kamara]]*tbl_pbp[[#This Row],[Impactful Play]]</f>
        <v>0</v>
      </c>
      <c r="AJ1746" s="13">
        <f>tbl_pbp[[#This Row],[Thomas]]*tbl_pbp[[#This Row],[Impactful Play]]</f>
        <v>0</v>
      </c>
      <c r="AK1746" s="13" t="str">
        <f>VLOOKUP(tbl_pbp[[#This Row],[Play Saints Win % Increase]], tbl_impact[],3,TRUE)</f>
        <v>Bad (0 to -5%)</v>
      </c>
    </row>
    <row r="1747" spans="1:37">
      <c r="A1747" s="1">
        <v>24</v>
      </c>
      <c r="B1747" s="5">
        <v>0.94299999999999995</v>
      </c>
      <c r="C1747" t="s">
        <v>12934</v>
      </c>
      <c r="D1747">
        <v>0</v>
      </c>
      <c r="E1747">
        <v>0</v>
      </c>
      <c r="F1747">
        <v>1</v>
      </c>
      <c r="G1747">
        <v>14</v>
      </c>
      <c r="H1747">
        <v>0</v>
      </c>
      <c r="I1747">
        <v>0</v>
      </c>
      <c r="J1747">
        <v>35</v>
      </c>
      <c r="K1747" t="s">
        <v>29</v>
      </c>
      <c r="L1747">
        <v>0</v>
      </c>
      <c r="M1747">
        <v>65</v>
      </c>
      <c r="N1747" t="s">
        <v>288</v>
      </c>
      <c r="O1747" t="s">
        <v>2950</v>
      </c>
      <c r="P1747" t="s">
        <v>25</v>
      </c>
      <c r="Q1747" t="s">
        <v>26</v>
      </c>
      <c r="R1747" t="s">
        <v>27</v>
      </c>
      <c r="V1747" t="s">
        <v>12876</v>
      </c>
      <c r="X1747" t="str">
        <f>VLOOKUP(pbp!V4497, games!$B$2:$R$40, 3, FALSE)</f>
        <v>2020-11-29T21:05Z</v>
      </c>
      <c r="Y1747">
        <f>VLOOKUP(1*V1747,NFLGames!$H$11:$H$555,1,FALSE)</f>
        <v>401127922</v>
      </c>
      <c r="Z1747">
        <f>VLOOKUP($Y1747, NFLGames!$H$11:$K$555,2,FALSE)</f>
        <v>2019</v>
      </c>
      <c r="AA1747">
        <f>VLOOKUP($Y1747, NFLGames!$H$11:$K$555,3,FALSE)</f>
        <v>12</v>
      </c>
      <c r="AB1747" s="6">
        <f>IF(A1748=0, 0, AH1748-tbl_pbp[[#This Row],[Saints Win %]])</f>
        <v>6.0000000000000053E-3</v>
      </c>
      <c r="AE1747">
        <f>ABS(tbl_pbp[[#This Row],[play.homeScore]]-tbl_pbp[[#This Row],[play.awayScore]])</f>
        <v>14</v>
      </c>
      <c r="AF1747">
        <f>IF(tbl_pbp[[#This Row],[Play Saints Win % Increase]]&gt;=$AF$4,1,0)</f>
        <v>0</v>
      </c>
      <c r="AG1747" t="str">
        <f>VLOOKUP(tbl_pbp[[#This Row],[gameId]], games!$B$2:$T$40, 9, FALSE)</f>
        <v>carolina-panthers</v>
      </c>
      <c r="AH1747" s="5">
        <f>IF(tbl_pbp[[#This Row],[AwayTeam]] &lt;&gt; "new-orleans-saints", tbl_pbp[[#This Row],[homeWinPercentage]], 1-tbl_pbp[[#This Row],[homeWinPercentage]])</f>
        <v>0.94299999999999995</v>
      </c>
      <c r="AI1747" s="13">
        <f>tbl_pbp[[#This Row],[Kamara]]*tbl_pbp[[#This Row],[Impactful Play]]</f>
        <v>0</v>
      </c>
      <c r="AJ1747" s="13">
        <f>tbl_pbp[[#This Row],[Thomas]]*tbl_pbp[[#This Row],[Impactful Play]]</f>
        <v>0</v>
      </c>
      <c r="AK1747" s="13" t="str">
        <f>VLOOKUP(tbl_pbp[[#This Row],[Play Saints Win % Increase]], tbl_impact[],3,TRUE)</f>
        <v>Scented (0 to +5%)</v>
      </c>
    </row>
    <row r="1748" spans="1:37">
      <c r="A1748" s="1">
        <v>25</v>
      </c>
      <c r="B1748" s="5">
        <v>0.94899999999999995</v>
      </c>
      <c r="C1748" t="s">
        <v>12935</v>
      </c>
      <c r="D1748">
        <v>0</v>
      </c>
      <c r="E1748">
        <v>0</v>
      </c>
      <c r="F1748">
        <v>1</v>
      </c>
      <c r="G1748">
        <v>14</v>
      </c>
      <c r="H1748">
        <v>0</v>
      </c>
      <c r="I1748">
        <v>10</v>
      </c>
      <c r="J1748">
        <v>75</v>
      </c>
      <c r="K1748" t="s">
        <v>533</v>
      </c>
      <c r="L1748">
        <v>1</v>
      </c>
      <c r="M1748">
        <v>75</v>
      </c>
      <c r="N1748" t="s">
        <v>12936</v>
      </c>
      <c r="O1748" t="s">
        <v>2950</v>
      </c>
      <c r="P1748" t="s">
        <v>45</v>
      </c>
      <c r="Q1748" t="s">
        <v>46</v>
      </c>
      <c r="R1748" t="s">
        <v>47</v>
      </c>
      <c r="S1748" t="s">
        <v>33</v>
      </c>
      <c r="T1748" t="s">
        <v>3380</v>
      </c>
      <c r="U1748" t="s">
        <v>3381</v>
      </c>
      <c r="V1748" t="s">
        <v>12876</v>
      </c>
      <c r="X1748" t="str">
        <f>VLOOKUP(pbp!V4498, games!$B$2:$R$40, 3, FALSE)</f>
        <v>2020-11-29T21:05Z</v>
      </c>
      <c r="Y1748">
        <f>VLOOKUP(1*V1748,NFLGames!$H$11:$H$555,1,FALSE)</f>
        <v>401127922</v>
      </c>
      <c r="Z1748">
        <f>VLOOKUP($Y1748, NFLGames!$H$11:$K$555,2,FALSE)</f>
        <v>2019</v>
      </c>
      <c r="AA1748">
        <f>VLOOKUP($Y1748, NFLGames!$H$11:$K$555,3,FALSE)</f>
        <v>12</v>
      </c>
      <c r="AB1748" s="6">
        <f>IF(A1749=0, 0, AH1749-tbl_pbp[[#This Row],[Saints Win %]])</f>
        <v>1.6000000000000014E-2</v>
      </c>
      <c r="AE1748">
        <f>ABS(tbl_pbp[[#This Row],[play.homeScore]]-tbl_pbp[[#This Row],[play.awayScore]])</f>
        <v>14</v>
      </c>
      <c r="AF1748">
        <f>IF(tbl_pbp[[#This Row],[Play Saints Win % Increase]]&gt;=$AF$4,1,0)</f>
        <v>0</v>
      </c>
      <c r="AG1748" t="str">
        <f>VLOOKUP(tbl_pbp[[#This Row],[gameId]], games!$B$2:$T$40, 9, FALSE)</f>
        <v>carolina-panthers</v>
      </c>
      <c r="AH1748" s="5">
        <f>IF(tbl_pbp[[#This Row],[AwayTeam]] &lt;&gt; "new-orleans-saints", tbl_pbp[[#This Row],[homeWinPercentage]], 1-tbl_pbp[[#This Row],[homeWinPercentage]])</f>
        <v>0.94899999999999995</v>
      </c>
      <c r="AI1748" s="13">
        <f>tbl_pbp[[#This Row],[Kamara]]*tbl_pbp[[#This Row],[Impactful Play]]</f>
        <v>0</v>
      </c>
      <c r="AJ1748" s="13">
        <f>tbl_pbp[[#This Row],[Thomas]]*tbl_pbp[[#This Row],[Impactful Play]]</f>
        <v>0</v>
      </c>
      <c r="AK1748" s="13" t="str">
        <f>VLOOKUP(tbl_pbp[[#This Row],[Play Saints Win % Increase]], tbl_impact[],3,TRUE)</f>
        <v>Scented (0 to +5%)</v>
      </c>
    </row>
    <row r="1749" spans="1:37">
      <c r="A1749" s="1">
        <v>26</v>
      </c>
      <c r="B1749" s="5">
        <v>0.96499999999999997</v>
      </c>
      <c r="C1749" t="s">
        <v>12937</v>
      </c>
      <c r="D1749">
        <v>0</v>
      </c>
      <c r="E1749">
        <v>0</v>
      </c>
      <c r="F1749">
        <v>1</v>
      </c>
      <c r="G1749">
        <v>14</v>
      </c>
      <c r="H1749">
        <v>0</v>
      </c>
      <c r="I1749">
        <v>9</v>
      </c>
      <c r="J1749">
        <v>74</v>
      </c>
      <c r="K1749" t="s">
        <v>533</v>
      </c>
      <c r="L1749">
        <v>2</v>
      </c>
      <c r="M1749">
        <v>74</v>
      </c>
      <c r="N1749" t="s">
        <v>12938</v>
      </c>
      <c r="O1749" t="s">
        <v>11792</v>
      </c>
      <c r="P1749" t="s">
        <v>30</v>
      </c>
      <c r="Q1749" t="s">
        <v>31</v>
      </c>
      <c r="R1749" t="s">
        <v>32</v>
      </c>
      <c r="S1749" t="s">
        <v>210</v>
      </c>
      <c r="T1749" t="s">
        <v>3354</v>
      </c>
      <c r="U1749" t="s">
        <v>12939</v>
      </c>
      <c r="V1749" t="s">
        <v>12876</v>
      </c>
      <c r="X1749" t="str">
        <f>VLOOKUP(pbp!V4499, games!$B$2:$R$40, 3, FALSE)</f>
        <v>2020-11-29T21:05Z</v>
      </c>
      <c r="Y1749">
        <f>VLOOKUP(1*V1749,NFLGames!$H$11:$H$555,1,FALSE)</f>
        <v>401127922</v>
      </c>
      <c r="Z1749">
        <f>VLOOKUP($Y1749, NFLGames!$H$11:$K$555,2,FALSE)</f>
        <v>2019</v>
      </c>
      <c r="AA1749">
        <f>VLOOKUP($Y1749, NFLGames!$H$11:$K$555,3,FALSE)</f>
        <v>12</v>
      </c>
      <c r="AB1749" s="6">
        <f>IF(A1750=0, 0, AH1750-tbl_pbp[[#This Row],[Saints Win %]])</f>
        <v>-3.0000000000000027E-3</v>
      </c>
      <c r="AE1749">
        <f>ABS(tbl_pbp[[#This Row],[play.homeScore]]-tbl_pbp[[#This Row],[play.awayScore]])</f>
        <v>14</v>
      </c>
      <c r="AF1749">
        <f>IF(tbl_pbp[[#This Row],[Play Saints Win % Increase]]&gt;=$AF$4,1,0)</f>
        <v>0</v>
      </c>
      <c r="AG1749" t="str">
        <f>VLOOKUP(tbl_pbp[[#This Row],[gameId]], games!$B$2:$T$40, 9, FALSE)</f>
        <v>carolina-panthers</v>
      </c>
      <c r="AH1749" s="5">
        <f>IF(tbl_pbp[[#This Row],[AwayTeam]] &lt;&gt; "new-orleans-saints", tbl_pbp[[#This Row],[homeWinPercentage]], 1-tbl_pbp[[#This Row],[homeWinPercentage]])</f>
        <v>0.96499999999999997</v>
      </c>
      <c r="AI1749" s="13">
        <f>tbl_pbp[[#This Row],[Kamara]]*tbl_pbp[[#This Row],[Impactful Play]]</f>
        <v>0</v>
      </c>
      <c r="AJ1749" s="13">
        <f>tbl_pbp[[#This Row],[Thomas]]*tbl_pbp[[#This Row],[Impactful Play]]</f>
        <v>0</v>
      </c>
      <c r="AK1749" s="13" t="str">
        <f>VLOOKUP(tbl_pbp[[#This Row],[Play Saints Win % Increase]], tbl_impact[],3,TRUE)</f>
        <v>Bad (0 to -5%)</v>
      </c>
    </row>
    <row r="1750" spans="1:37">
      <c r="A1750" s="1">
        <v>27</v>
      </c>
      <c r="B1750" s="5">
        <v>0.96199999999999997</v>
      </c>
      <c r="C1750" t="s">
        <v>12940</v>
      </c>
      <c r="D1750">
        <v>0</v>
      </c>
      <c r="E1750">
        <v>0</v>
      </c>
      <c r="F1750">
        <v>1</v>
      </c>
      <c r="G1750">
        <v>14</v>
      </c>
      <c r="H1750">
        <v>0</v>
      </c>
      <c r="I1750">
        <v>10</v>
      </c>
      <c r="J1750">
        <v>61</v>
      </c>
      <c r="K1750" t="s">
        <v>533</v>
      </c>
      <c r="L1750">
        <v>1</v>
      </c>
      <c r="M1750">
        <v>61</v>
      </c>
      <c r="N1750" t="s">
        <v>12941</v>
      </c>
      <c r="O1750" t="s">
        <v>676</v>
      </c>
      <c r="P1750" t="s">
        <v>45</v>
      </c>
      <c r="Q1750" t="s">
        <v>46</v>
      </c>
      <c r="R1750" t="s">
        <v>47</v>
      </c>
      <c r="S1750" t="s">
        <v>33</v>
      </c>
      <c r="T1750" t="s">
        <v>3736</v>
      </c>
      <c r="U1750" t="s">
        <v>12942</v>
      </c>
      <c r="V1750" t="s">
        <v>12876</v>
      </c>
      <c r="X1750" t="str">
        <f>VLOOKUP(pbp!V4500, games!$B$2:$R$40, 3, FALSE)</f>
        <v>2020-11-29T21:05Z</v>
      </c>
      <c r="Y1750">
        <f>VLOOKUP(1*V1750,NFLGames!$H$11:$H$555,1,FALSE)</f>
        <v>401127922</v>
      </c>
      <c r="Z1750">
        <f>VLOOKUP($Y1750, NFLGames!$H$11:$K$555,2,FALSE)</f>
        <v>2019</v>
      </c>
      <c r="AA1750">
        <f>VLOOKUP($Y1750, NFLGames!$H$11:$K$555,3,FALSE)</f>
        <v>12</v>
      </c>
      <c r="AB1750" s="6">
        <f>IF(A1751=0, 0, AH1751-tbl_pbp[[#This Row],[Saints Win %]])</f>
        <v>-5.8999999999999941E-2</v>
      </c>
      <c r="AE1750">
        <f>ABS(tbl_pbp[[#This Row],[play.homeScore]]-tbl_pbp[[#This Row],[play.awayScore]])</f>
        <v>14</v>
      </c>
      <c r="AF1750">
        <f>IF(tbl_pbp[[#This Row],[Play Saints Win % Increase]]&gt;=$AF$4,1,0)</f>
        <v>0</v>
      </c>
      <c r="AG1750" t="str">
        <f>VLOOKUP(tbl_pbp[[#This Row],[gameId]], games!$B$2:$T$40, 9, FALSE)</f>
        <v>carolina-panthers</v>
      </c>
      <c r="AH1750" s="5">
        <f>IF(tbl_pbp[[#This Row],[AwayTeam]] &lt;&gt; "new-orleans-saints", tbl_pbp[[#This Row],[homeWinPercentage]], 1-tbl_pbp[[#This Row],[homeWinPercentage]])</f>
        <v>0.96199999999999997</v>
      </c>
      <c r="AI1750" s="13">
        <f>tbl_pbp[[#This Row],[Kamara]]*tbl_pbp[[#This Row],[Impactful Play]]</f>
        <v>0</v>
      </c>
      <c r="AJ1750" s="13">
        <f>tbl_pbp[[#This Row],[Thomas]]*tbl_pbp[[#This Row],[Impactful Play]]</f>
        <v>0</v>
      </c>
      <c r="AK1750" s="13" t="str">
        <f>VLOOKUP(tbl_pbp[[#This Row],[Play Saints Win % Increase]], tbl_impact[],3,TRUE)</f>
        <v>Smelly (worse than-5% -&gt; -10%)</v>
      </c>
    </row>
    <row r="1751" spans="1:37">
      <c r="A1751" s="1">
        <v>28</v>
      </c>
      <c r="B1751" s="5">
        <v>0.90300000000000002</v>
      </c>
      <c r="C1751" t="s">
        <v>12943</v>
      </c>
      <c r="D1751">
        <v>0</v>
      </c>
      <c r="E1751">
        <v>0</v>
      </c>
      <c r="F1751">
        <v>1</v>
      </c>
      <c r="G1751">
        <v>14</v>
      </c>
      <c r="H1751">
        <v>6</v>
      </c>
      <c r="I1751">
        <v>10</v>
      </c>
      <c r="J1751">
        <v>51</v>
      </c>
      <c r="K1751" t="s">
        <v>533</v>
      </c>
      <c r="L1751">
        <v>1</v>
      </c>
      <c r="M1751">
        <v>51</v>
      </c>
      <c r="N1751" t="s">
        <v>12944</v>
      </c>
      <c r="O1751" t="s">
        <v>2339</v>
      </c>
      <c r="P1751" t="s">
        <v>103</v>
      </c>
      <c r="Q1751" t="s">
        <v>104</v>
      </c>
      <c r="R1751" t="s">
        <v>105</v>
      </c>
      <c r="S1751" t="s">
        <v>33</v>
      </c>
      <c r="T1751" t="s">
        <v>3399</v>
      </c>
      <c r="U1751" t="s">
        <v>3598</v>
      </c>
      <c r="V1751" t="s">
        <v>12876</v>
      </c>
      <c r="X1751" t="str">
        <f>VLOOKUP(pbp!V4501, games!$B$2:$R$40, 3, FALSE)</f>
        <v>2020-11-29T21:05Z</v>
      </c>
      <c r="Y1751">
        <f>VLOOKUP(1*V1751,NFLGames!$H$11:$H$555,1,FALSE)</f>
        <v>401127922</v>
      </c>
      <c r="Z1751">
        <f>VLOOKUP($Y1751, NFLGames!$H$11:$K$555,2,FALSE)</f>
        <v>2019</v>
      </c>
      <c r="AA1751">
        <f>VLOOKUP($Y1751, NFLGames!$H$11:$K$555,3,FALSE)</f>
        <v>12</v>
      </c>
      <c r="AB1751" s="6">
        <f>IF(A1752=0, 0, AH1752-tbl_pbp[[#This Row],[Saints Win %]])</f>
        <v>2.0000000000000018E-3</v>
      </c>
      <c r="AE1751">
        <f>ABS(tbl_pbp[[#This Row],[play.homeScore]]-tbl_pbp[[#This Row],[play.awayScore]])</f>
        <v>8</v>
      </c>
      <c r="AF1751">
        <f>IF(tbl_pbp[[#This Row],[Play Saints Win % Increase]]&gt;=$AF$4,1,0)</f>
        <v>0</v>
      </c>
      <c r="AG1751" t="str">
        <f>VLOOKUP(tbl_pbp[[#This Row],[gameId]], games!$B$2:$T$40, 9, FALSE)</f>
        <v>carolina-panthers</v>
      </c>
      <c r="AH1751" s="5">
        <f>IF(tbl_pbp[[#This Row],[AwayTeam]] &lt;&gt; "new-orleans-saints", tbl_pbp[[#This Row],[homeWinPercentage]], 1-tbl_pbp[[#This Row],[homeWinPercentage]])</f>
        <v>0.90300000000000002</v>
      </c>
      <c r="AI1751" s="13">
        <f>tbl_pbp[[#This Row],[Kamara]]*tbl_pbp[[#This Row],[Impactful Play]]</f>
        <v>0</v>
      </c>
      <c r="AJ1751" s="13">
        <f>tbl_pbp[[#This Row],[Thomas]]*tbl_pbp[[#This Row],[Impactful Play]]</f>
        <v>0</v>
      </c>
      <c r="AK1751" s="13" t="str">
        <f>VLOOKUP(tbl_pbp[[#This Row],[Play Saints Win % Increase]], tbl_impact[],3,TRUE)</f>
        <v>Scented (0 to +5%)</v>
      </c>
    </row>
    <row r="1752" spans="1:37">
      <c r="A1752" s="1">
        <v>29</v>
      </c>
      <c r="B1752" s="5">
        <v>0.90500000000000003</v>
      </c>
      <c r="C1752" t="s">
        <v>12945</v>
      </c>
      <c r="D1752">
        <v>0</v>
      </c>
      <c r="E1752">
        <v>0</v>
      </c>
      <c r="F1752">
        <v>1</v>
      </c>
      <c r="G1752">
        <v>14</v>
      </c>
      <c r="H1752">
        <v>6</v>
      </c>
      <c r="I1752">
        <v>0</v>
      </c>
      <c r="J1752">
        <v>65</v>
      </c>
      <c r="K1752" t="s">
        <v>533</v>
      </c>
      <c r="L1752">
        <v>0</v>
      </c>
      <c r="M1752">
        <v>65</v>
      </c>
      <c r="N1752" t="s">
        <v>3326</v>
      </c>
      <c r="O1752" t="s">
        <v>2339</v>
      </c>
      <c r="P1752" t="s">
        <v>25</v>
      </c>
      <c r="Q1752" t="s">
        <v>26</v>
      </c>
      <c r="R1752" t="s">
        <v>27</v>
      </c>
      <c r="V1752" t="s">
        <v>12876</v>
      </c>
      <c r="X1752" t="str">
        <f>VLOOKUP(pbp!V4502, games!$B$2:$R$40, 3, FALSE)</f>
        <v>2020-11-29T21:05Z</v>
      </c>
      <c r="Y1752">
        <f>VLOOKUP(1*V1752,NFLGames!$H$11:$H$555,1,FALSE)</f>
        <v>401127922</v>
      </c>
      <c r="Z1752">
        <f>VLOOKUP($Y1752, NFLGames!$H$11:$K$555,2,FALSE)</f>
        <v>2019</v>
      </c>
      <c r="AA1752">
        <f>VLOOKUP($Y1752, NFLGames!$H$11:$K$555,3,FALSE)</f>
        <v>12</v>
      </c>
      <c r="AB1752" s="6">
        <f>IF(A1753=0, 0, AH1753-tbl_pbp[[#This Row],[Saints Win %]])</f>
        <v>9.000000000000008E-3</v>
      </c>
      <c r="AE1752">
        <f>ABS(tbl_pbp[[#This Row],[play.homeScore]]-tbl_pbp[[#This Row],[play.awayScore]])</f>
        <v>8</v>
      </c>
      <c r="AF1752">
        <f>IF(tbl_pbp[[#This Row],[Play Saints Win % Increase]]&gt;=$AF$4,1,0)</f>
        <v>0</v>
      </c>
      <c r="AG1752" t="str">
        <f>VLOOKUP(tbl_pbp[[#This Row],[gameId]], games!$B$2:$T$40, 9, FALSE)</f>
        <v>carolina-panthers</v>
      </c>
      <c r="AH1752" s="5">
        <f>IF(tbl_pbp[[#This Row],[AwayTeam]] &lt;&gt; "new-orleans-saints", tbl_pbp[[#This Row],[homeWinPercentage]], 1-tbl_pbp[[#This Row],[homeWinPercentage]])</f>
        <v>0.90500000000000003</v>
      </c>
      <c r="AI1752" s="13">
        <f>tbl_pbp[[#This Row],[Kamara]]*tbl_pbp[[#This Row],[Impactful Play]]</f>
        <v>0</v>
      </c>
      <c r="AJ1752" s="13">
        <f>tbl_pbp[[#This Row],[Thomas]]*tbl_pbp[[#This Row],[Impactful Play]]</f>
        <v>0</v>
      </c>
      <c r="AK1752" s="13" t="str">
        <f>VLOOKUP(tbl_pbp[[#This Row],[Play Saints Win % Increase]], tbl_impact[],3,TRUE)</f>
        <v>Scented (0 to +5%)</v>
      </c>
    </row>
    <row r="1753" spans="1:37">
      <c r="A1753" s="1">
        <v>30</v>
      </c>
      <c r="B1753" s="5">
        <v>0.91400000000000003</v>
      </c>
      <c r="C1753" t="s">
        <v>12946</v>
      </c>
      <c r="D1753">
        <v>0</v>
      </c>
      <c r="E1753">
        <v>0</v>
      </c>
      <c r="F1753">
        <v>1</v>
      </c>
      <c r="G1753">
        <v>14</v>
      </c>
      <c r="H1753">
        <v>6</v>
      </c>
      <c r="I1753">
        <v>10</v>
      </c>
      <c r="J1753">
        <v>25</v>
      </c>
      <c r="K1753" t="s">
        <v>29</v>
      </c>
      <c r="L1753">
        <v>1</v>
      </c>
      <c r="M1753">
        <v>75</v>
      </c>
      <c r="N1753" t="s">
        <v>12947</v>
      </c>
      <c r="O1753" t="s">
        <v>2339</v>
      </c>
      <c r="P1753" t="s">
        <v>30</v>
      </c>
      <c r="Q1753" t="s">
        <v>31</v>
      </c>
      <c r="R1753" t="s">
        <v>32</v>
      </c>
      <c r="S1753" t="s">
        <v>33</v>
      </c>
      <c r="T1753" t="s">
        <v>34</v>
      </c>
      <c r="U1753" t="s">
        <v>35</v>
      </c>
      <c r="V1753" t="s">
        <v>12876</v>
      </c>
      <c r="X1753" t="str">
        <f>VLOOKUP(pbp!V4503, games!$B$2:$R$40, 3, FALSE)</f>
        <v>2020-11-29T21:05Z</v>
      </c>
      <c r="Y1753">
        <f>VLOOKUP(1*V1753,NFLGames!$H$11:$H$555,1,FALSE)</f>
        <v>401127922</v>
      </c>
      <c r="Z1753">
        <f>VLOOKUP($Y1753, NFLGames!$H$11:$K$555,2,FALSE)</f>
        <v>2019</v>
      </c>
      <c r="AA1753">
        <f>VLOOKUP($Y1753, NFLGames!$H$11:$K$555,3,FALSE)</f>
        <v>12</v>
      </c>
      <c r="AB1753" s="6">
        <f>IF(A1754=0, 0, AH1754-tbl_pbp[[#This Row],[Saints Win %]])</f>
        <v>7.0000000000000062E-3</v>
      </c>
      <c r="AE1753">
        <f>ABS(tbl_pbp[[#This Row],[play.homeScore]]-tbl_pbp[[#This Row],[play.awayScore]])</f>
        <v>8</v>
      </c>
      <c r="AF1753">
        <f>IF(tbl_pbp[[#This Row],[Play Saints Win % Increase]]&gt;=$AF$4,1,0)</f>
        <v>0</v>
      </c>
      <c r="AG1753" t="str">
        <f>VLOOKUP(tbl_pbp[[#This Row],[gameId]], games!$B$2:$T$40, 9, FALSE)</f>
        <v>carolina-panthers</v>
      </c>
      <c r="AH1753" s="5">
        <f>IF(tbl_pbp[[#This Row],[AwayTeam]] &lt;&gt; "new-orleans-saints", tbl_pbp[[#This Row],[homeWinPercentage]], 1-tbl_pbp[[#This Row],[homeWinPercentage]])</f>
        <v>0.91400000000000003</v>
      </c>
      <c r="AI1753" s="13">
        <f>tbl_pbp[[#This Row],[Kamara]]*tbl_pbp[[#This Row],[Impactful Play]]</f>
        <v>0</v>
      </c>
      <c r="AJ1753" s="13">
        <f>tbl_pbp[[#This Row],[Thomas]]*tbl_pbp[[#This Row],[Impactful Play]]</f>
        <v>0</v>
      </c>
      <c r="AK1753" s="13" t="str">
        <f>VLOOKUP(tbl_pbp[[#This Row],[Play Saints Win % Increase]], tbl_impact[],3,TRUE)</f>
        <v>Scented (0 to +5%)</v>
      </c>
    </row>
    <row r="1754" spans="1:37">
      <c r="A1754" s="1">
        <v>31</v>
      </c>
      <c r="B1754" s="5">
        <v>0.92100000000000004</v>
      </c>
      <c r="C1754" t="s">
        <v>12948</v>
      </c>
      <c r="D1754">
        <v>0</v>
      </c>
      <c r="E1754">
        <v>0</v>
      </c>
      <c r="F1754">
        <v>1</v>
      </c>
      <c r="G1754">
        <v>14</v>
      </c>
      <c r="H1754">
        <v>6</v>
      </c>
      <c r="I1754">
        <v>10</v>
      </c>
      <c r="J1754">
        <v>41</v>
      </c>
      <c r="K1754" t="s">
        <v>29</v>
      </c>
      <c r="L1754">
        <v>1</v>
      </c>
      <c r="M1754">
        <v>59</v>
      </c>
      <c r="N1754" t="s">
        <v>12949</v>
      </c>
      <c r="O1754" t="s">
        <v>6702</v>
      </c>
      <c r="P1754" t="s">
        <v>30</v>
      </c>
      <c r="Q1754" t="s">
        <v>31</v>
      </c>
      <c r="R1754" t="s">
        <v>32</v>
      </c>
      <c r="S1754" t="s">
        <v>33</v>
      </c>
      <c r="T1754" t="s">
        <v>299</v>
      </c>
      <c r="U1754" t="s">
        <v>1913</v>
      </c>
      <c r="V1754" t="s">
        <v>12876</v>
      </c>
      <c r="X1754" t="str">
        <f>VLOOKUP(pbp!V4504, games!$B$2:$R$40, 3, FALSE)</f>
        <v>2020-11-29T21:05Z</v>
      </c>
      <c r="Y1754">
        <f>VLOOKUP(1*V1754,NFLGames!$H$11:$H$555,1,FALSE)</f>
        <v>401127922</v>
      </c>
      <c r="Z1754">
        <f>VLOOKUP($Y1754, NFLGames!$H$11:$K$555,2,FALSE)</f>
        <v>2019</v>
      </c>
      <c r="AA1754">
        <f>VLOOKUP($Y1754, NFLGames!$H$11:$K$555,3,FALSE)</f>
        <v>12</v>
      </c>
      <c r="AB1754" s="6">
        <f>IF(A1755=0, 0, AH1755-tbl_pbp[[#This Row],[Saints Win %]])</f>
        <v>3.0000000000000027E-3</v>
      </c>
      <c r="AD1754">
        <v>1</v>
      </c>
      <c r="AE1754">
        <f>ABS(tbl_pbp[[#This Row],[play.homeScore]]-tbl_pbp[[#This Row],[play.awayScore]])</f>
        <v>8</v>
      </c>
      <c r="AF1754">
        <f>IF(tbl_pbp[[#This Row],[Play Saints Win % Increase]]&gt;=$AF$4,1,0)</f>
        <v>0</v>
      </c>
      <c r="AG1754" t="str">
        <f>VLOOKUP(tbl_pbp[[#This Row],[gameId]], games!$B$2:$T$40, 9, FALSE)</f>
        <v>carolina-panthers</v>
      </c>
      <c r="AH1754" s="5">
        <f>IF(tbl_pbp[[#This Row],[AwayTeam]] &lt;&gt; "new-orleans-saints", tbl_pbp[[#This Row],[homeWinPercentage]], 1-tbl_pbp[[#This Row],[homeWinPercentage]])</f>
        <v>0.92100000000000004</v>
      </c>
      <c r="AI1754" s="13">
        <f>tbl_pbp[[#This Row],[Kamara]]*tbl_pbp[[#This Row],[Impactful Play]]</f>
        <v>0</v>
      </c>
      <c r="AJ1754" s="13">
        <f>tbl_pbp[[#This Row],[Thomas]]*tbl_pbp[[#This Row],[Impactful Play]]</f>
        <v>0</v>
      </c>
      <c r="AK1754" s="13" t="str">
        <f>VLOOKUP(tbl_pbp[[#This Row],[Play Saints Win % Increase]], tbl_impact[],3,TRUE)</f>
        <v>Scented (0 to +5%)</v>
      </c>
    </row>
    <row r="1755" spans="1:37">
      <c r="A1755" s="1">
        <v>32</v>
      </c>
      <c r="B1755" s="5">
        <v>0.92400000000000004</v>
      </c>
      <c r="C1755" t="s">
        <v>12950</v>
      </c>
      <c r="D1755">
        <v>0</v>
      </c>
      <c r="E1755">
        <v>0</v>
      </c>
      <c r="F1755">
        <v>1</v>
      </c>
      <c r="G1755">
        <v>14</v>
      </c>
      <c r="H1755">
        <v>6</v>
      </c>
      <c r="I1755">
        <v>10</v>
      </c>
      <c r="J1755">
        <v>56</v>
      </c>
      <c r="K1755" t="s">
        <v>29</v>
      </c>
      <c r="L1755">
        <v>1</v>
      </c>
      <c r="M1755">
        <v>44</v>
      </c>
      <c r="N1755" t="s">
        <v>12951</v>
      </c>
      <c r="O1755" t="s">
        <v>999</v>
      </c>
      <c r="P1755" t="s">
        <v>30</v>
      </c>
      <c r="Q1755" t="s">
        <v>31</v>
      </c>
      <c r="R1755" t="s">
        <v>32</v>
      </c>
      <c r="S1755" t="s">
        <v>33</v>
      </c>
      <c r="T1755" t="s">
        <v>8262</v>
      </c>
      <c r="U1755" t="s">
        <v>8406</v>
      </c>
      <c r="V1755" t="s">
        <v>12876</v>
      </c>
      <c r="X1755" t="str">
        <f>VLOOKUP(pbp!V4505, games!$B$2:$R$40, 3, FALSE)</f>
        <v>2020-11-29T21:05Z</v>
      </c>
      <c r="Y1755">
        <f>VLOOKUP(1*V1755,NFLGames!$H$11:$H$555,1,FALSE)</f>
        <v>401127922</v>
      </c>
      <c r="Z1755">
        <f>VLOOKUP($Y1755, NFLGames!$H$11:$K$555,2,FALSE)</f>
        <v>2019</v>
      </c>
      <c r="AA1755">
        <f>VLOOKUP($Y1755, NFLGames!$H$11:$K$555,3,FALSE)</f>
        <v>12</v>
      </c>
      <c r="AB1755" s="6">
        <f>IF(A1756=0, 0, AH1756-tbl_pbp[[#This Row],[Saints Win %]])</f>
        <v>2.0000000000000018E-3</v>
      </c>
      <c r="AE1755">
        <f>ABS(tbl_pbp[[#This Row],[play.homeScore]]-tbl_pbp[[#This Row],[play.awayScore]])</f>
        <v>8</v>
      </c>
      <c r="AF1755">
        <f>IF(tbl_pbp[[#This Row],[Play Saints Win % Increase]]&gt;=$AF$4,1,0)</f>
        <v>0</v>
      </c>
      <c r="AG1755" t="str">
        <f>VLOOKUP(tbl_pbp[[#This Row],[gameId]], games!$B$2:$T$40, 9, FALSE)</f>
        <v>carolina-panthers</v>
      </c>
      <c r="AH1755" s="5">
        <f>IF(tbl_pbp[[#This Row],[AwayTeam]] &lt;&gt; "new-orleans-saints", tbl_pbp[[#This Row],[homeWinPercentage]], 1-tbl_pbp[[#This Row],[homeWinPercentage]])</f>
        <v>0.92400000000000004</v>
      </c>
      <c r="AI1755" s="13">
        <f>tbl_pbp[[#This Row],[Kamara]]*tbl_pbp[[#This Row],[Impactful Play]]</f>
        <v>0</v>
      </c>
      <c r="AJ1755" s="13">
        <f>tbl_pbp[[#This Row],[Thomas]]*tbl_pbp[[#This Row],[Impactful Play]]</f>
        <v>0</v>
      </c>
      <c r="AK1755" s="13" t="str">
        <f>VLOOKUP(tbl_pbp[[#This Row],[Play Saints Win % Increase]], tbl_impact[],3,TRUE)</f>
        <v>Scented (0 to +5%)</v>
      </c>
    </row>
    <row r="1756" spans="1:37">
      <c r="A1756" s="1">
        <v>33</v>
      </c>
      <c r="B1756" s="5">
        <v>0.92600000000000005</v>
      </c>
      <c r="C1756" t="s">
        <v>12952</v>
      </c>
      <c r="D1756">
        <v>0</v>
      </c>
      <c r="E1756">
        <v>0</v>
      </c>
      <c r="F1756">
        <v>1</v>
      </c>
      <c r="G1756">
        <v>14</v>
      </c>
      <c r="H1756">
        <v>6</v>
      </c>
      <c r="I1756">
        <v>2</v>
      </c>
      <c r="J1756">
        <v>64</v>
      </c>
      <c r="K1756" t="s">
        <v>29</v>
      </c>
      <c r="L1756">
        <v>2</v>
      </c>
      <c r="M1756">
        <v>36</v>
      </c>
      <c r="N1756" t="s">
        <v>12953</v>
      </c>
      <c r="O1756" t="s">
        <v>492</v>
      </c>
      <c r="P1756" t="s">
        <v>45</v>
      </c>
      <c r="Q1756" t="s">
        <v>46</v>
      </c>
      <c r="R1756" t="s">
        <v>47</v>
      </c>
      <c r="S1756" t="s">
        <v>51</v>
      </c>
      <c r="T1756" t="s">
        <v>3742</v>
      </c>
      <c r="U1756" t="s">
        <v>12954</v>
      </c>
      <c r="V1756" t="s">
        <v>12876</v>
      </c>
      <c r="X1756" t="str">
        <f>VLOOKUP(pbp!V4506, games!$B$2:$R$40, 3, FALSE)</f>
        <v>2020-11-29T21:05Z</v>
      </c>
      <c r="Y1756">
        <f>VLOOKUP(1*V1756,NFLGames!$H$11:$H$555,1,FALSE)</f>
        <v>401127922</v>
      </c>
      <c r="Z1756">
        <f>VLOOKUP($Y1756, NFLGames!$H$11:$K$555,2,FALSE)</f>
        <v>2019</v>
      </c>
      <c r="AA1756">
        <f>VLOOKUP($Y1756, NFLGames!$H$11:$K$555,3,FALSE)</f>
        <v>12</v>
      </c>
      <c r="AB1756" s="6">
        <f>IF(A1757=0, 0, AH1757-tbl_pbp[[#This Row],[Saints Win %]])</f>
        <v>-7.0000000000000062E-3</v>
      </c>
      <c r="AE1756">
        <f>ABS(tbl_pbp[[#This Row],[play.homeScore]]-tbl_pbp[[#This Row],[play.awayScore]])</f>
        <v>8</v>
      </c>
      <c r="AF1756">
        <f>IF(tbl_pbp[[#This Row],[Play Saints Win % Increase]]&gt;=$AF$4,1,0)</f>
        <v>0</v>
      </c>
      <c r="AG1756" t="str">
        <f>VLOOKUP(tbl_pbp[[#This Row],[gameId]], games!$B$2:$T$40, 9, FALSE)</f>
        <v>carolina-panthers</v>
      </c>
      <c r="AH1756" s="5">
        <f>IF(tbl_pbp[[#This Row],[AwayTeam]] &lt;&gt; "new-orleans-saints", tbl_pbp[[#This Row],[homeWinPercentage]], 1-tbl_pbp[[#This Row],[homeWinPercentage]])</f>
        <v>0.92600000000000005</v>
      </c>
      <c r="AI1756" s="13">
        <f>tbl_pbp[[#This Row],[Kamara]]*tbl_pbp[[#This Row],[Impactful Play]]</f>
        <v>0</v>
      </c>
      <c r="AJ1756" s="13">
        <f>tbl_pbp[[#This Row],[Thomas]]*tbl_pbp[[#This Row],[Impactful Play]]</f>
        <v>0</v>
      </c>
      <c r="AK1756" s="13" t="str">
        <f>VLOOKUP(tbl_pbp[[#This Row],[Play Saints Win % Increase]], tbl_impact[],3,TRUE)</f>
        <v>Bad (0 to -5%)</v>
      </c>
    </row>
    <row r="1757" spans="1:37">
      <c r="A1757" s="1">
        <v>34</v>
      </c>
      <c r="B1757" s="5">
        <v>0.91900000000000004</v>
      </c>
      <c r="C1757" t="s">
        <v>12955</v>
      </c>
      <c r="D1757">
        <v>0</v>
      </c>
      <c r="E1757">
        <v>0</v>
      </c>
      <c r="F1757">
        <v>1</v>
      </c>
      <c r="G1757">
        <v>14</v>
      </c>
      <c r="H1757">
        <v>6</v>
      </c>
      <c r="I1757">
        <v>10</v>
      </c>
      <c r="J1757">
        <v>69</v>
      </c>
      <c r="K1757" t="s">
        <v>29</v>
      </c>
      <c r="L1757">
        <v>1</v>
      </c>
      <c r="M1757">
        <v>31</v>
      </c>
      <c r="N1757" t="s">
        <v>12956</v>
      </c>
      <c r="O1757" t="s">
        <v>3641</v>
      </c>
      <c r="P1757" t="s">
        <v>30</v>
      </c>
      <c r="Q1757" t="s">
        <v>31</v>
      </c>
      <c r="R1757" t="s">
        <v>32</v>
      </c>
      <c r="S1757" t="s">
        <v>33</v>
      </c>
      <c r="T1757" t="s">
        <v>8077</v>
      </c>
      <c r="U1757" t="s">
        <v>12957</v>
      </c>
      <c r="V1757" t="s">
        <v>12876</v>
      </c>
      <c r="X1757" t="str">
        <f>VLOOKUP(pbp!V4507, games!$B$2:$R$40, 3, FALSE)</f>
        <v>2020-11-29T21:05Z</v>
      </c>
      <c r="Y1757">
        <f>VLOOKUP(1*V1757,NFLGames!$H$11:$H$555,1,FALSE)</f>
        <v>401127922</v>
      </c>
      <c r="Z1757">
        <f>VLOOKUP($Y1757, NFLGames!$H$11:$K$555,2,FALSE)</f>
        <v>2019</v>
      </c>
      <c r="AA1757">
        <f>VLOOKUP($Y1757, NFLGames!$H$11:$K$555,3,FALSE)</f>
        <v>12</v>
      </c>
      <c r="AB1757" s="6">
        <f>IF(A1758=0, 0, AH1758-tbl_pbp[[#This Row],[Saints Win %]])</f>
        <v>1.4000000000000012E-2</v>
      </c>
      <c r="AE1757">
        <f>ABS(tbl_pbp[[#This Row],[play.homeScore]]-tbl_pbp[[#This Row],[play.awayScore]])</f>
        <v>8</v>
      </c>
      <c r="AF1757">
        <f>IF(tbl_pbp[[#This Row],[Play Saints Win % Increase]]&gt;=$AF$4,1,0)</f>
        <v>0</v>
      </c>
      <c r="AG1757" t="str">
        <f>VLOOKUP(tbl_pbp[[#This Row],[gameId]], games!$B$2:$T$40, 9, FALSE)</f>
        <v>carolina-panthers</v>
      </c>
      <c r="AH1757" s="5">
        <f>IF(tbl_pbp[[#This Row],[AwayTeam]] &lt;&gt; "new-orleans-saints", tbl_pbp[[#This Row],[homeWinPercentage]], 1-tbl_pbp[[#This Row],[homeWinPercentage]])</f>
        <v>0.91900000000000004</v>
      </c>
      <c r="AI1757" s="13">
        <f>tbl_pbp[[#This Row],[Kamara]]*tbl_pbp[[#This Row],[Impactful Play]]</f>
        <v>0</v>
      </c>
      <c r="AJ1757" s="13">
        <f>tbl_pbp[[#This Row],[Thomas]]*tbl_pbp[[#This Row],[Impactful Play]]</f>
        <v>0</v>
      </c>
      <c r="AK1757" s="13" t="str">
        <f>VLOOKUP(tbl_pbp[[#This Row],[Play Saints Win % Increase]], tbl_impact[],3,TRUE)</f>
        <v>Scented (0 to +5%)</v>
      </c>
    </row>
    <row r="1758" spans="1:37">
      <c r="A1758" s="1">
        <v>35</v>
      </c>
      <c r="B1758" s="5">
        <v>0.93300000000000005</v>
      </c>
      <c r="C1758" t="s">
        <v>12958</v>
      </c>
      <c r="D1758">
        <v>0</v>
      </c>
      <c r="E1758">
        <v>0</v>
      </c>
      <c r="F1758">
        <v>1</v>
      </c>
      <c r="G1758">
        <v>14</v>
      </c>
      <c r="H1758">
        <v>6</v>
      </c>
      <c r="I1758">
        <v>0</v>
      </c>
      <c r="J1758">
        <v>81</v>
      </c>
      <c r="L1758">
        <v>1</v>
      </c>
      <c r="M1758">
        <v>19</v>
      </c>
      <c r="N1758" t="s">
        <v>142</v>
      </c>
      <c r="O1758" t="s">
        <v>143</v>
      </c>
      <c r="P1758" t="s">
        <v>144</v>
      </c>
      <c r="Q1758" t="s">
        <v>145</v>
      </c>
      <c r="R1758" t="s">
        <v>146</v>
      </c>
      <c r="V1758" t="s">
        <v>12876</v>
      </c>
      <c r="X1758" t="str">
        <f>VLOOKUP(pbp!V4508, games!$B$2:$R$40, 3, FALSE)</f>
        <v>2020-11-29T21:05Z</v>
      </c>
      <c r="Y1758">
        <f>VLOOKUP(1*V1758,NFLGames!$H$11:$H$555,1,FALSE)</f>
        <v>401127922</v>
      </c>
      <c r="Z1758">
        <f>VLOOKUP($Y1758, NFLGames!$H$11:$K$555,2,FALSE)</f>
        <v>2019</v>
      </c>
      <c r="AA1758">
        <f>VLOOKUP($Y1758, NFLGames!$H$11:$K$555,3,FALSE)</f>
        <v>12</v>
      </c>
      <c r="AB1758" s="6">
        <f>IF(A1759=0, 0, AH1759-tbl_pbp[[#This Row],[Saints Win %]])</f>
        <v>-1.100000000000001E-2</v>
      </c>
      <c r="AE1758">
        <f>ABS(tbl_pbp[[#This Row],[play.homeScore]]-tbl_pbp[[#This Row],[play.awayScore]])</f>
        <v>8</v>
      </c>
      <c r="AF1758">
        <f>IF(tbl_pbp[[#This Row],[Play Saints Win % Increase]]&gt;=$AF$4,1,0)</f>
        <v>0</v>
      </c>
      <c r="AG1758" t="str">
        <f>VLOOKUP(tbl_pbp[[#This Row],[gameId]], games!$B$2:$T$40, 9, FALSE)</f>
        <v>carolina-panthers</v>
      </c>
      <c r="AH1758" s="5">
        <f>IF(tbl_pbp[[#This Row],[AwayTeam]] &lt;&gt; "new-orleans-saints", tbl_pbp[[#This Row],[homeWinPercentage]], 1-tbl_pbp[[#This Row],[homeWinPercentage]])</f>
        <v>0.93300000000000005</v>
      </c>
      <c r="AI1758" s="13">
        <f>tbl_pbp[[#This Row],[Kamara]]*tbl_pbp[[#This Row],[Impactful Play]]</f>
        <v>0</v>
      </c>
      <c r="AJ1758" s="13">
        <f>tbl_pbp[[#This Row],[Thomas]]*tbl_pbp[[#This Row],[Impactful Play]]</f>
        <v>0</v>
      </c>
      <c r="AK1758" s="13" t="str">
        <f>VLOOKUP(tbl_pbp[[#This Row],[Play Saints Win % Increase]], tbl_impact[],3,TRUE)</f>
        <v>Bad (0 to -5%)</v>
      </c>
    </row>
    <row r="1759" spans="1:37">
      <c r="A1759" s="1">
        <v>36</v>
      </c>
      <c r="B1759" s="5">
        <v>0.92200000000000004</v>
      </c>
      <c r="C1759" t="s">
        <v>12959</v>
      </c>
      <c r="D1759">
        <v>0</v>
      </c>
      <c r="E1759">
        <v>0</v>
      </c>
      <c r="F1759">
        <v>2</v>
      </c>
      <c r="G1759">
        <v>14</v>
      </c>
      <c r="H1759">
        <v>6</v>
      </c>
      <c r="I1759">
        <v>10</v>
      </c>
      <c r="J1759">
        <v>81</v>
      </c>
      <c r="K1759" t="s">
        <v>29</v>
      </c>
      <c r="L1759">
        <v>1</v>
      </c>
      <c r="M1759">
        <v>19</v>
      </c>
      <c r="N1759" t="s">
        <v>12960</v>
      </c>
      <c r="O1759" t="s">
        <v>24</v>
      </c>
      <c r="P1759" t="s">
        <v>22</v>
      </c>
      <c r="Q1759" t="s">
        <v>37</v>
      </c>
      <c r="S1759" t="s">
        <v>33</v>
      </c>
      <c r="T1759" t="s">
        <v>3359</v>
      </c>
      <c r="U1759" t="s">
        <v>3553</v>
      </c>
      <c r="V1759" t="s">
        <v>12876</v>
      </c>
      <c r="X1759" t="str">
        <f>VLOOKUP(pbp!V4509, games!$B$2:$R$40, 3, FALSE)</f>
        <v>2020-11-29T21:05Z</v>
      </c>
      <c r="Y1759">
        <f>VLOOKUP(1*V1759,NFLGames!$H$11:$H$555,1,FALSE)</f>
        <v>401127922</v>
      </c>
      <c r="Z1759">
        <f>VLOOKUP($Y1759, NFLGames!$H$11:$K$555,2,FALSE)</f>
        <v>2019</v>
      </c>
      <c r="AA1759">
        <f>VLOOKUP($Y1759, NFLGames!$H$11:$K$555,3,FALSE)</f>
        <v>12</v>
      </c>
      <c r="AB1759" s="6">
        <f>IF(A1760=0, 0, AH1760-tbl_pbp[[#This Row],[Saints Win %]])</f>
        <v>-3.0000000000000027E-3</v>
      </c>
      <c r="AE1759">
        <f>ABS(tbl_pbp[[#This Row],[play.homeScore]]-tbl_pbp[[#This Row],[play.awayScore]])</f>
        <v>8</v>
      </c>
      <c r="AF1759">
        <f>IF(tbl_pbp[[#This Row],[Play Saints Win % Increase]]&gt;=$AF$4,1,0)</f>
        <v>0</v>
      </c>
      <c r="AG1759" t="str">
        <f>VLOOKUP(tbl_pbp[[#This Row],[gameId]], games!$B$2:$T$40, 9, FALSE)</f>
        <v>carolina-panthers</v>
      </c>
      <c r="AH1759" s="5">
        <f>IF(tbl_pbp[[#This Row],[AwayTeam]] &lt;&gt; "new-orleans-saints", tbl_pbp[[#This Row],[homeWinPercentage]], 1-tbl_pbp[[#This Row],[homeWinPercentage]])</f>
        <v>0.92200000000000004</v>
      </c>
      <c r="AI1759" s="13">
        <f>tbl_pbp[[#This Row],[Kamara]]*tbl_pbp[[#This Row],[Impactful Play]]</f>
        <v>0</v>
      </c>
      <c r="AJ1759" s="13">
        <f>tbl_pbp[[#This Row],[Thomas]]*tbl_pbp[[#This Row],[Impactful Play]]</f>
        <v>0</v>
      </c>
      <c r="AK1759" s="13" t="str">
        <f>VLOOKUP(tbl_pbp[[#This Row],[Play Saints Win % Increase]], tbl_impact[],3,TRUE)</f>
        <v>Bad (0 to -5%)</v>
      </c>
    </row>
    <row r="1760" spans="1:37">
      <c r="A1760" s="1">
        <v>37</v>
      </c>
      <c r="B1760" s="5">
        <v>0.91900000000000004</v>
      </c>
      <c r="C1760" t="s">
        <v>12961</v>
      </c>
      <c r="D1760">
        <v>0</v>
      </c>
      <c r="E1760">
        <v>0</v>
      </c>
      <c r="F1760">
        <v>2</v>
      </c>
      <c r="G1760">
        <v>14</v>
      </c>
      <c r="H1760">
        <v>6</v>
      </c>
      <c r="I1760">
        <v>10</v>
      </c>
      <c r="J1760">
        <v>81</v>
      </c>
      <c r="K1760" t="s">
        <v>29</v>
      </c>
      <c r="L1760">
        <v>2</v>
      </c>
      <c r="M1760">
        <v>19</v>
      </c>
      <c r="N1760" t="s">
        <v>12962</v>
      </c>
      <c r="O1760" t="s">
        <v>1758</v>
      </c>
      <c r="P1760" t="s">
        <v>45</v>
      </c>
      <c r="Q1760" t="s">
        <v>46</v>
      </c>
      <c r="R1760" t="s">
        <v>47</v>
      </c>
      <c r="S1760" t="s">
        <v>120</v>
      </c>
      <c r="T1760" t="s">
        <v>3359</v>
      </c>
      <c r="U1760" t="s">
        <v>12963</v>
      </c>
      <c r="V1760" t="s">
        <v>12876</v>
      </c>
      <c r="X1760" t="str">
        <f>VLOOKUP(pbp!V4510, games!$B$2:$R$40, 3, FALSE)</f>
        <v>2020-11-29T21:05Z</v>
      </c>
      <c r="Y1760">
        <f>VLOOKUP(1*V1760,NFLGames!$H$11:$H$555,1,FALSE)</f>
        <v>401127922</v>
      </c>
      <c r="Z1760">
        <f>VLOOKUP($Y1760, NFLGames!$H$11:$K$555,2,FALSE)</f>
        <v>2019</v>
      </c>
      <c r="AA1760">
        <f>VLOOKUP($Y1760, NFLGames!$H$11:$K$555,3,FALSE)</f>
        <v>12</v>
      </c>
      <c r="AB1760" s="6">
        <f>IF(A1761=0, 0, AH1761-tbl_pbp[[#This Row],[Saints Win %]])</f>
        <v>-1.3000000000000012E-2</v>
      </c>
      <c r="AE1760">
        <f>ABS(tbl_pbp[[#This Row],[play.homeScore]]-tbl_pbp[[#This Row],[play.awayScore]])</f>
        <v>8</v>
      </c>
      <c r="AF1760">
        <f>IF(tbl_pbp[[#This Row],[Play Saints Win % Increase]]&gt;=$AF$4,1,0)</f>
        <v>0</v>
      </c>
      <c r="AG1760" t="str">
        <f>VLOOKUP(tbl_pbp[[#This Row],[gameId]], games!$B$2:$T$40, 9, FALSE)</f>
        <v>carolina-panthers</v>
      </c>
      <c r="AH1760" s="5">
        <f>IF(tbl_pbp[[#This Row],[AwayTeam]] &lt;&gt; "new-orleans-saints", tbl_pbp[[#This Row],[homeWinPercentage]], 1-tbl_pbp[[#This Row],[homeWinPercentage]])</f>
        <v>0.91900000000000004</v>
      </c>
      <c r="AI1760" s="13">
        <f>tbl_pbp[[#This Row],[Kamara]]*tbl_pbp[[#This Row],[Impactful Play]]</f>
        <v>0</v>
      </c>
      <c r="AJ1760" s="13">
        <f>tbl_pbp[[#This Row],[Thomas]]*tbl_pbp[[#This Row],[Impactful Play]]</f>
        <v>0</v>
      </c>
      <c r="AK1760" s="13" t="str">
        <f>VLOOKUP(tbl_pbp[[#This Row],[Play Saints Win % Increase]], tbl_impact[],3,TRUE)</f>
        <v>Bad (0 to -5%)</v>
      </c>
    </row>
    <row r="1761" spans="1:37">
      <c r="A1761" s="1">
        <v>38</v>
      </c>
      <c r="B1761" s="5">
        <v>0.90600000000000003</v>
      </c>
      <c r="C1761" t="s">
        <v>12964</v>
      </c>
      <c r="D1761">
        <v>0</v>
      </c>
      <c r="E1761">
        <v>0</v>
      </c>
      <c r="F1761">
        <v>2</v>
      </c>
      <c r="G1761">
        <v>14</v>
      </c>
      <c r="H1761">
        <v>6</v>
      </c>
      <c r="I1761">
        <v>9</v>
      </c>
      <c r="J1761">
        <v>82</v>
      </c>
      <c r="K1761" t="s">
        <v>29</v>
      </c>
      <c r="L1761">
        <v>3</v>
      </c>
      <c r="M1761">
        <v>18</v>
      </c>
      <c r="N1761" t="s">
        <v>12965</v>
      </c>
      <c r="O1761" t="s">
        <v>1189</v>
      </c>
      <c r="P1761" t="s">
        <v>167</v>
      </c>
      <c r="Q1761" t="s">
        <v>168</v>
      </c>
      <c r="S1761" t="s">
        <v>139</v>
      </c>
      <c r="T1761" t="s">
        <v>3363</v>
      </c>
      <c r="U1761" t="s">
        <v>12966</v>
      </c>
      <c r="V1761" t="s">
        <v>12876</v>
      </c>
      <c r="X1761" t="str">
        <f>VLOOKUP(pbp!V4511, games!$B$2:$R$40, 3, FALSE)</f>
        <v>2020-11-29T21:05Z</v>
      </c>
      <c r="Y1761">
        <f>VLOOKUP(1*V1761,NFLGames!$H$11:$H$555,1,FALSE)</f>
        <v>401127922</v>
      </c>
      <c r="Z1761">
        <f>VLOOKUP($Y1761, NFLGames!$H$11:$K$555,2,FALSE)</f>
        <v>2019</v>
      </c>
      <c r="AA1761">
        <f>VLOOKUP($Y1761, NFLGames!$H$11:$K$555,3,FALSE)</f>
        <v>12</v>
      </c>
      <c r="AB1761" s="6">
        <f>IF(A1762=0, 0, AH1762-tbl_pbp[[#This Row],[Saints Win %]])</f>
        <v>7.0000000000000062E-3</v>
      </c>
      <c r="AE1761">
        <f>ABS(tbl_pbp[[#This Row],[play.homeScore]]-tbl_pbp[[#This Row],[play.awayScore]])</f>
        <v>8</v>
      </c>
      <c r="AF1761">
        <f>IF(tbl_pbp[[#This Row],[Play Saints Win % Increase]]&gt;=$AF$4,1,0)</f>
        <v>0</v>
      </c>
      <c r="AG1761" t="str">
        <f>VLOOKUP(tbl_pbp[[#This Row],[gameId]], games!$B$2:$T$40, 9, FALSE)</f>
        <v>carolina-panthers</v>
      </c>
      <c r="AH1761" s="5">
        <f>IF(tbl_pbp[[#This Row],[AwayTeam]] &lt;&gt; "new-orleans-saints", tbl_pbp[[#This Row],[homeWinPercentage]], 1-tbl_pbp[[#This Row],[homeWinPercentage]])</f>
        <v>0.90600000000000003</v>
      </c>
      <c r="AI1761" s="13">
        <f>tbl_pbp[[#This Row],[Kamara]]*tbl_pbp[[#This Row],[Impactful Play]]</f>
        <v>0</v>
      </c>
      <c r="AJ1761" s="13">
        <f>tbl_pbp[[#This Row],[Thomas]]*tbl_pbp[[#This Row],[Impactful Play]]</f>
        <v>0</v>
      </c>
      <c r="AK1761" s="13" t="str">
        <f>VLOOKUP(tbl_pbp[[#This Row],[Play Saints Win % Increase]], tbl_impact[],3,TRUE)</f>
        <v>Scented (0 to +5%)</v>
      </c>
    </row>
    <row r="1762" spans="1:37">
      <c r="A1762" s="1">
        <v>39</v>
      </c>
      <c r="B1762" s="5">
        <v>0.91300000000000003</v>
      </c>
      <c r="C1762" t="s">
        <v>12967</v>
      </c>
      <c r="D1762">
        <v>0</v>
      </c>
      <c r="E1762">
        <v>0</v>
      </c>
      <c r="F1762">
        <v>2</v>
      </c>
      <c r="G1762">
        <v>17</v>
      </c>
      <c r="H1762">
        <v>6</v>
      </c>
      <c r="I1762">
        <v>14</v>
      </c>
      <c r="J1762">
        <v>77</v>
      </c>
      <c r="K1762" t="s">
        <v>29</v>
      </c>
      <c r="L1762">
        <v>4</v>
      </c>
      <c r="M1762">
        <v>23</v>
      </c>
      <c r="N1762" t="s">
        <v>3620</v>
      </c>
      <c r="O1762" t="s">
        <v>312</v>
      </c>
      <c r="P1762" t="s">
        <v>187</v>
      </c>
      <c r="Q1762" t="s">
        <v>188</v>
      </c>
      <c r="R1762" t="s">
        <v>189</v>
      </c>
      <c r="S1762" t="s">
        <v>190</v>
      </c>
      <c r="T1762" t="s">
        <v>3621</v>
      </c>
      <c r="U1762" t="s">
        <v>12968</v>
      </c>
      <c r="V1762" t="s">
        <v>12876</v>
      </c>
      <c r="X1762" t="str">
        <f>VLOOKUP(pbp!V4512, games!$B$2:$R$40, 3, FALSE)</f>
        <v>2020-11-29T21:05Z</v>
      </c>
      <c r="Y1762">
        <f>VLOOKUP(1*V1762,NFLGames!$H$11:$H$555,1,FALSE)</f>
        <v>401127922</v>
      </c>
      <c r="Z1762">
        <f>VLOOKUP($Y1762, NFLGames!$H$11:$K$555,2,FALSE)</f>
        <v>2019</v>
      </c>
      <c r="AA1762">
        <f>VLOOKUP($Y1762, NFLGames!$H$11:$K$555,3,FALSE)</f>
        <v>12</v>
      </c>
      <c r="AB1762" s="6">
        <f>IF(A1763=0, 0, AH1763-tbl_pbp[[#This Row],[Saints Win %]])</f>
        <v>-2.0000000000000018E-3</v>
      </c>
      <c r="AE1762">
        <f>ABS(tbl_pbp[[#This Row],[play.homeScore]]-tbl_pbp[[#This Row],[play.awayScore]])</f>
        <v>11</v>
      </c>
      <c r="AF1762">
        <f>IF(tbl_pbp[[#This Row],[Play Saints Win % Increase]]&gt;=$AF$4,1,0)</f>
        <v>0</v>
      </c>
      <c r="AG1762" t="str">
        <f>VLOOKUP(tbl_pbp[[#This Row],[gameId]], games!$B$2:$T$40, 9, FALSE)</f>
        <v>carolina-panthers</v>
      </c>
      <c r="AH1762" s="5">
        <f>IF(tbl_pbp[[#This Row],[AwayTeam]] &lt;&gt; "new-orleans-saints", tbl_pbp[[#This Row],[homeWinPercentage]], 1-tbl_pbp[[#This Row],[homeWinPercentage]])</f>
        <v>0.91300000000000003</v>
      </c>
      <c r="AI1762" s="13">
        <f>tbl_pbp[[#This Row],[Kamara]]*tbl_pbp[[#This Row],[Impactful Play]]</f>
        <v>0</v>
      </c>
      <c r="AJ1762" s="13">
        <f>tbl_pbp[[#This Row],[Thomas]]*tbl_pbp[[#This Row],[Impactful Play]]</f>
        <v>0</v>
      </c>
      <c r="AK1762" s="13" t="str">
        <f>VLOOKUP(tbl_pbp[[#This Row],[Play Saints Win % Increase]], tbl_impact[],3,TRUE)</f>
        <v>Bad (0 to -5%)</v>
      </c>
    </row>
    <row r="1763" spans="1:37">
      <c r="A1763" s="1">
        <v>40</v>
      </c>
      <c r="B1763" s="5">
        <v>0.91100000000000003</v>
      </c>
      <c r="C1763" t="s">
        <v>12969</v>
      </c>
      <c r="D1763">
        <v>0</v>
      </c>
      <c r="E1763">
        <v>0</v>
      </c>
      <c r="F1763">
        <v>2</v>
      </c>
      <c r="G1763">
        <v>17</v>
      </c>
      <c r="H1763">
        <v>6</v>
      </c>
      <c r="I1763">
        <v>0</v>
      </c>
      <c r="J1763">
        <v>35</v>
      </c>
      <c r="K1763" t="s">
        <v>29</v>
      </c>
      <c r="L1763">
        <v>0</v>
      </c>
      <c r="M1763">
        <v>65</v>
      </c>
      <c r="N1763" t="s">
        <v>288</v>
      </c>
      <c r="O1763" t="s">
        <v>312</v>
      </c>
      <c r="P1763" t="s">
        <v>25</v>
      </c>
      <c r="Q1763" t="s">
        <v>26</v>
      </c>
      <c r="R1763" t="s">
        <v>27</v>
      </c>
      <c r="V1763" t="s">
        <v>12876</v>
      </c>
      <c r="X1763" t="str">
        <f>VLOOKUP(pbp!V4513, games!$B$2:$R$40, 3, FALSE)</f>
        <v>2020-11-29T21:05Z</v>
      </c>
      <c r="Y1763">
        <f>VLOOKUP(1*V1763,NFLGames!$H$11:$H$555,1,FALSE)</f>
        <v>401127922</v>
      </c>
      <c r="Z1763">
        <f>VLOOKUP($Y1763, NFLGames!$H$11:$K$555,2,FALSE)</f>
        <v>2019</v>
      </c>
      <c r="AA1763">
        <f>VLOOKUP($Y1763, NFLGames!$H$11:$K$555,3,FALSE)</f>
        <v>12</v>
      </c>
      <c r="AB1763" s="6">
        <f>IF(A1764=0, 0, AH1764-tbl_pbp[[#This Row],[Saints Win %]])</f>
        <v>3.8999999999999924E-2</v>
      </c>
      <c r="AE1763">
        <f>ABS(tbl_pbp[[#This Row],[play.homeScore]]-tbl_pbp[[#This Row],[play.awayScore]])</f>
        <v>11</v>
      </c>
      <c r="AF1763">
        <f>IF(tbl_pbp[[#This Row],[Play Saints Win % Increase]]&gt;=$AF$4,1,0)</f>
        <v>0</v>
      </c>
      <c r="AG1763" t="str">
        <f>VLOOKUP(tbl_pbp[[#This Row],[gameId]], games!$B$2:$T$40, 9, FALSE)</f>
        <v>carolina-panthers</v>
      </c>
      <c r="AH1763" s="5">
        <f>IF(tbl_pbp[[#This Row],[AwayTeam]] &lt;&gt; "new-orleans-saints", tbl_pbp[[#This Row],[homeWinPercentage]], 1-tbl_pbp[[#This Row],[homeWinPercentage]])</f>
        <v>0.91100000000000003</v>
      </c>
      <c r="AI1763" s="13">
        <f>tbl_pbp[[#This Row],[Kamara]]*tbl_pbp[[#This Row],[Impactful Play]]</f>
        <v>0</v>
      </c>
      <c r="AJ1763" s="13">
        <f>tbl_pbp[[#This Row],[Thomas]]*tbl_pbp[[#This Row],[Impactful Play]]</f>
        <v>0</v>
      </c>
      <c r="AK1763" s="13" t="str">
        <f>VLOOKUP(tbl_pbp[[#This Row],[Play Saints Win % Increase]], tbl_impact[],3,TRUE)</f>
        <v>Scented (0 to +5%)</v>
      </c>
    </row>
    <row r="1764" spans="1:37">
      <c r="A1764" s="1">
        <v>41</v>
      </c>
      <c r="B1764" s="5">
        <v>0.95</v>
      </c>
      <c r="C1764" t="s">
        <v>12970</v>
      </c>
      <c r="D1764">
        <v>0</v>
      </c>
      <c r="E1764">
        <v>0</v>
      </c>
      <c r="F1764">
        <v>2</v>
      </c>
      <c r="G1764">
        <v>17</v>
      </c>
      <c r="H1764">
        <v>6</v>
      </c>
      <c r="I1764">
        <v>10</v>
      </c>
      <c r="J1764">
        <v>75</v>
      </c>
      <c r="K1764" t="s">
        <v>533</v>
      </c>
      <c r="L1764">
        <v>1</v>
      </c>
      <c r="M1764">
        <v>75</v>
      </c>
      <c r="N1764" t="s">
        <v>12971</v>
      </c>
      <c r="O1764" t="s">
        <v>312</v>
      </c>
      <c r="P1764" t="s">
        <v>45</v>
      </c>
      <c r="Q1764" t="s">
        <v>46</v>
      </c>
      <c r="R1764" t="s">
        <v>47</v>
      </c>
      <c r="S1764" t="s">
        <v>33</v>
      </c>
      <c r="T1764" t="s">
        <v>3380</v>
      </c>
      <c r="U1764" t="s">
        <v>3381</v>
      </c>
      <c r="V1764" t="s">
        <v>12876</v>
      </c>
      <c r="X1764" t="str">
        <f>VLOOKUP(pbp!V4514, games!$B$2:$R$40, 3, FALSE)</f>
        <v>2020-11-29T21:05Z</v>
      </c>
      <c r="Y1764">
        <f>VLOOKUP(1*V1764,NFLGames!$H$11:$H$555,1,FALSE)</f>
        <v>401127922</v>
      </c>
      <c r="Z1764">
        <f>VLOOKUP($Y1764, NFLGames!$H$11:$K$555,2,FALSE)</f>
        <v>2019</v>
      </c>
      <c r="AA1764">
        <f>VLOOKUP($Y1764, NFLGames!$H$11:$K$555,3,FALSE)</f>
        <v>12</v>
      </c>
      <c r="AB1764" s="6">
        <f>IF(A1765=0, 0, AH1765-tbl_pbp[[#This Row],[Saints Win %]])</f>
        <v>-4.4999999999999929E-2</v>
      </c>
      <c r="AE1764">
        <f>ABS(tbl_pbp[[#This Row],[play.homeScore]]-tbl_pbp[[#This Row],[play.awayScore]])</f>
        <v>11</v>
      </c>
      <c r="AF1764">
        <f>IF(tbl_pbp[[#This Row],[Play Saints Win % Increase]]&gt;=$AF$4,1,0)</f>
        <v>0</v>
      </c>
      <c r="AG1764" t="str">
        <f>VLOOKUP(tbl_pbp[[#This Row],[gameId]], games!$B$2:$T$40, 9, FALSE)</f>
        <v>carolina-panthers</v>
      </c>
      <c r="AH1764" s="5">
        <f>IF(tbl_pbp[[#This Row],[AwayTeam]] &lt;&gt; "new-orleans-saints", tbl_pbp[[#This Row],[homeWinPercentage]], 1-tbl_pbp[[#This Row],[homeWinPercentage]])</f>
        <v>0.95</v>
      </c>
      <c r="AI1764" s="13">
        <f>tbl_pbp[[#This Row],[Kamara]]*tbl_pbp[[#This Row],[Impactful Play]]</f>
        <v>0</v>
      </c>
      <c r="AJ1764" s="13">
        <f>tbl_pbp[[#This Row],[Thomas]]*tbl_pbp[[#This Row],[Impactful Play]]</f>
        <v>0</v>
      </c>
      <c r="AK1764" s="13" t="str">
        <f>VLOOKUP(tbl_pbp[[#This Row],[Play Saints Win % Increase]], tbl_impact[],3,TRUE)</f>
        <v>Bad (0 to -5%)</v>
      </c>
    </row>
    <row r="1765" spans="1:37">
      <c r="A1765" s="1">
        <v>42</v>
      </c>
      <c r="B1765" s="5">
        <v>0.90500000000000003</v>
      </c>
      <c r="C1765" t="s">
        <v>12972</v>
      </c>
      <c r="D1765">
        <v>0</v>
      </c>
      <c r="E1765">
        <v>0</v>
      </c>
      <c r="F1765">
        <v>2</v>
      </c>
      <c r="G1765">
        <v>17</v>
      </c>
      <c r="H1765">
        <v>6</v>
      </c>
      <c r="I1765">
        <v>7</v>
      </c>
      <c r="J1765">
        <v>72</v>
      </c>
      <c r="K1765" t="s">
        <v>533</v>
      </c>
      <c r="L1765">
        <v>2</v>
      </c>
      <c r="M1765">
        <v>72</v>
      </c>
      <c r="N1765" t="s">
        <v>12973</v>
      </c>
      <c r="O1765" t="s">
        <v>2033</v>
      </c>
      <c r="P1765" t="s">
        <v>94</v>
      </c>
      <c r="Q1765" t="s">
        <v>95</v>
      </c>
      <c r="R1765" t="s">
        <v>96</v>
      </c>
      <c r="S1765" t="s">
        <v>220</v>
      </c>
      <c r="T1765" t="s">
        <v>3350</v>
      </c>
      <c r="U1765" t="s">
        <v>12974</v>
      </c>
      <c r="V1765" t="s">
        <v>12876</v>
      </c>
      <c r="X1765" t="str">
        <f>VLOOKUP(pbp!V4515, games!$B$2:$R$40, 3, FALSE)</f>
        <v>2020-11-29T21:05Z</v>
      </c>
      <c r="Y1765">
        <f>VLOOKUP(1*V1765,NFLGames!$H$11:$H$555,1,FALSE)</f>
        <v>401127922</v>
      </c>
      <c r="Z1765">
        <f>VLOOKUP($Y1765, NFLGames!$H$11:$K$555,2,FALSE)</f>
        <v>2019</v>
      </c>
      <c r="AA1765">
        <f>VLOOKUP($Y1765, NFLGames!$H$11:$K$555,3,FALSE)</f>
        <v>12</v>
      </c>
      <c r="AB1765" s="6">
        <f>IF(A1766=0, 0, AH1766-tbl_pbp[[#This Row],[Saints Win %]])</f>
        <v>-7.0000000000000062E-3</v>
      </c>
      <c r="AE1765">
        <f>ABS(tbl_pbp[[#This Row],[play.homeScore]]-tbl_pbp[[#This Row],[play.awayScore]])</f>
        <v>11</v>
      </c>
      <c r="AF1765">
        <f>IF(tbl_pbp[[#This Row],[Play Saints Win % Increase]]&gt;=$AF$4,1,0)</f>
        <v>0</v>
      </c>
      <c r="AG1765" t="str">
        <f>VLOOKUP(tbl_pbp[[#This Row],[gameId]], games!$B$2:$T$40, 9, FALSE)</f>
        <v>carolina-panthers</v>
      </c>
      <c r="AH1765" s="5">
        <f>IF(tbl_pbp[[#This Row],[AwayTeam]] &lt;&gt; "new-orleans-saints", tbl_pbp[[#This Row],[homeWinPercentage]], 1-tbl_pbp[[#This Row],[homeWinPercentage]])</f>
        <v>0.90500000000000003</v>
      </c>
      <c r="AI1765" s="13">
        <f>tbl_pbp[[#This Row],[Kamara]]*tbl_pbp[[#This Row],[Impactful Play]]</f>
        <v>0</v>
      </c>
      <c r="AJ1765" s="13">
        <f>tbl_pbp[[#This Row],[Thomas]]*tbl_pbp[[#This Row],[Impactful Play]]</f>
        <v>0</v>
      </c>
      <c r="AK1765" s="13" t="str">
        <f>VLOOKUP(tbl_pbp[[#This Row],[Play Saints Win % Increase]], tbl_impact[],3,TRUE)</f>
        <v>Bad (0 to -5%)</v>
      </c>
    </row>
    <row r="1766" spans="1:37">
      <c r="A1766" s="1">
        <v>43</v>
      </c>
      <c r="B1766" s="5">
        <v>0.89800000000000002</v>
      </c>
      <c r="C1766" t="s">
        <v>12975</v>
      </c>
      <c r="D1766">
        <v>0</v>
      </c>
      <c r="E1766">
        <v>0</v>
      </c>
      <c r="F1766">
        <v>2</v>
      </c>
      <c r="G1766">
        <v>17</v>
      </c>
      <c r="H1766">
        <v>6</v>
      </c>
      <c r="I1766">
        <v>10</v>
      </c>
      <c r="J1766">
        <v>67</v>
      </c>
      <c r="K1766" t="s">
        <v>533</v>
      </c>
      <c r="L1766">
        <v>1</v>
      </c>
      <c r="M1766">
        <v>67</v>
      </c>
      <c r="N1766" t="s">
        <v>12976</v>
      </c>
      <c r="O1766" t="s">
        <v>7828</v>
      </c>
      <c r="P1766" t="s">
        <v>45</v>
      </c>
      <c r="Q1766" t="s">
        <v>46</v>
      </c>
      <c r="R1766" t="s">
        <v>47</v>
      </c>
      <c r="S1766" t="s">
        <v>33</v>
      </c>
      <c r="T1766" t="s">
        <v>3684</v>
      </c>
      <c r="U1766" t="s">
        <v>12977</v>
      </c>
      <c r="V1766" t="s">
        <v>12876</v>
      </c>
      <c r="X1766" t="str">
        <f>VLOOKUP(pbp!V4516, games!$B$2:$R$40, 3, FALSE)</f>
        <v>2020-11-29T21:05Z</v>
      </c>
      <c r="Y1766">
        <f>VLOOKUP(1*V1766,NFLGames!$H$11:$H$555,1,FALSE)</f>
        <v>401127922</v>
      </c>
      <c r="Z1766">
        <f>VLOOKUP($Y1766, NFLGames!$H$11:$K$555,2,FALSE)</f>
        <v>2019</v>
      </c>
      <c r="AA1766">
        <f>VLOOKUP($Y1766, NFLGames!$H$11:$K$555,3,FALSE)</f>
        <v>12</v>
      </c>
      <c r="AB1766" s="6">
        <f>IF(A1767=0, 0, AH1767-tbl_pbp[[#This Row],[Saints Win %]])</f>
        <v>-3.0000000000000027E-3</v>
      </c>
      <c r="AE1766">
        <f>ABS(tbl_pbp[[#This Row],[play.homeScore]]-tbl_pbp[[#This Row],[play.awayScore]])</f>
        <v>11</v>
      </c>
      <c r="AF1766">
        <f>IF(tbl_pbp[[#This Row],[Play Saints Win % Increase]]&gt;=$AF$4,1,0)</f>
        <v>0</v>
      </c>
      <c r="AG1766" t="str">
        <f>VLOOKUP(tbl_pbp[[#This Row],[gameId]], games!$B$2:$T$40, 9, FALSE)</f>
        <v>carolina-panthers</v>
      </c>
      <c r="AH1766" s="5">
        <f>IF(tbl_pbp[[#This Row],[AwayTeam]] &lt;&gt; "new-orleans-saints", tbl_pbp[[#This Row],[homeWinPercentage]], 1-tbl_pbp[[#This Row],[homeWinPercentage]])</f>
        <v>0.89800000000000002</v>
      </c>
      <c r="AI1766" s="13">
        <f>tbl_pbp[[#This Row],[Kamara]]*tbl_pbp[[#This Row],[Impactful Play]]</f>
        <v>0</v>
      </c>
      <c r="AJ1766" s="13">
        <f>tbl_pbp[[#This Row],[Thomas]]*tbl_pbp[[#This Row],[Impactful Play]]</f>
        <v>0</v>
      </c>
      <c r="AK1766" s="13" t="str">
        <f>VLOOKUP(tbl_pbp[[#This Row],[Play Saints Win % Increase]], tbl_impact[],3,TRUE)</f>
        <v>Bad (0 to -5%)</v>
      </c>
    </row>
    <row r="1767" spans="1:37">
      <c r="A1767" s="1">
        <v>44</v>
      </c>
      <c r="B1767" s="5">
        <v>0.89500000000000002</v>
      </c>
      <c r="C1767" t="s">
        <v>12978</v>
      </c>
      <c r="D1767">
        <v>0</v>
      </c>
      <c r="E1767">
        <v>0</v>
      </c>
      <c r="F1767">
        <v>2</v>
      </c>
      <c r="G1767">
        <v>17</v>
      </c>
      <c r="H1767">
        <v>6</v>
      </c>
      <c r="I1767">
        <v>2</v>
      </c>
      <c r="J1767">
        <v>59</v>
      </c>
      <c r="K1767" t="s">
        <v>533</v>
      </c>
      <c r="L1767">
        <v>2</v>
      </c>
      <c r="M1767">
        <v>59</v>
      </c>
      <c r="N1767" t="s">
        <v>12979</v>
      </c>
      <c r="O1767" t="s">
        <v>7250</v>
      </c>
      <c r="P1767" t="s">
        <v>30</v>
      </c>
      <c r="Q1767" t="s">
        <v>31</v>
      </c>
      <c r="R1767" t="s">
        <v>32</v>
      </c>
      <c r="S1767" t="s">
        <v>51</v>
      </c>
      <c r="T1767" t="s">
        <v>3667</v>
      </c>
      <c r="U1767" t="s">
        <v>12980</v>
      </c>
      <c r="V1767" t="s">
        <v>12876</v>
      </c>
      <c r="X1767" t="str">
        <f>VLOOKUP(pbp!V4517, games!$B$2:$R$40, 3, FALSE)</f>
        <v>2020-11-29T21:05Z</v>
      </c>
      <c r="Y1767">
        <f>VLOOKUP(1*V1767,NFLGames!$H$11:$H$555,1,FALSE)</f>
        <v>401127922</v>
      </c>
      <c r="Z1767">
        <f>VLOOKUP($Y1767, NFLGames!$H$11:$K$555,2,FALSE)</f>
        <v>2019</v>
      </c>
      <c r="AA1767">
        <f>VLOOKUP($Y1767, NFLGames!$H$11:$K$555,3,FALSE)</f>
        <v>12</v>
      </c>
      <c r="AB1767" s="6">
        <f>IF(A1768=0, 0, AH1768-tbl_pbp[[#This Row],[Saints Win %]])</f>
        <v>-1.0000000000000009E-2</v>
      </c>
      <c r="AE1767">
        <f>ABS(tbl_pbp[[#This Row],[play.homeScore]]-tbl_pbp[[#This Row],[play.awayScore]])</f>
        <v>11</v>
      </c>
      <c r="AF1767">
        <f>IF(tbl_pbp[[#This Row],[Play Saints Win % Increase]]&gt;=$AF$4,1,0)</f>
        <v>0</v>
      </c>
      <c r="AG1767" t="str">
        <f>VLOOKUP(tbl_pbp[[#This Row],[gameId]], games!$B$2:$T$40, 9, FALSE)</f>
        <v>carolina-panthers</v>
      </c>
      <c r="AH1767" s="5">
        <f>IF(tbl_pbp[[#This Row],[AwayTeam]] &lt;&gt; "new-orleans-saints", tbl_pbp[[#This Row],[homeWinPercentage]], 1-tbl_pbp[[#This Row],[homeWinPercentage]])</f>
        <v>0.89500000000000002</v>
      </c>
      <c r="AI1767" s="13">
        <f>tbl_pbp[[#This Row],[Kamara]]*tbl_pbp[[#This Row],[Impactful Play]]</f>
        <v>0</v>
      </c>
      <c r="AJ1767" s="13">
        <f>tbl_pbp[[#This Row],[Thomas]]*tbl_pbp[[#This Row],[Impactful Play]]</f>
        <v>0</v>
      </c>
      <c r="AK1767" s="13" t="str">
        <f>VLOOKUP(tbl_pbp[[#This Row],[Play Saints Win % Increase]], tbl_impact[],3,TRUE)</f>
        <v>Bad (0 to -5%)</v>
      </c>
    </row>
    <row r="1768" spans="1:37">
      <c r="A1768" s="1">
        <v>45</v>
      </c>
      <c r="B1768" s="5">
        <v>0.88500000000000001</v>
      </c>
      <c r="C1768" t="s">
        <v>12981</v>
      </c>
      <c r="D1768">
        <v>0</v>
      </c>
      <c r="E1768">
        <v>0</v>
      </c>
      <c r="F1768">
        <v>2</v>
      </c>
      <c r="G1768">
        <v>17</v>
      </c>
      <c r="H1768">
        <v>6</v>
      </c>
      <c r="I1768">
        <v>10</v>
      </c>
      <c r="J1768">
        <v>54</v>
      </c>
      <c r="K1768" t="s">
        <v>533</v>
      </c>
      <c r="L1768">
        <v>1</v>
      </c>
      <c r="M1768">
        <v>54</v>
      </c>
      <c r="N1768" t="s">
        <v>12982</v>
      </c>
      <c r="O1768" t="s">
        <v>906</v>
      </c>
      <c r="P1768" t="s">
        <v>30</v>
      </c>
      <c r="Q1768" t="s">
        <v>31</v>
      </c>
      <c r="R1768" t="s">
        <v>32</v>
      </c>
      <c r="S1768" t="s">
        <v>33</v>
      </c>
      <c r="T1768" t="s">
        <v>3346</v>
      </c>
      <c r="U1768" t="s">
        <v>8149</v>
      </c>
      <c r="V1768" t="s">
        <v>12876</v>
      </c>
      <c r="X1768" t="str">
        <f>VLOOKUP(pbp!V4518, games!$B$2:$R$40, 3, FALSE)</f>
        <v>2020-11-29T21:05Z</v>
      </c>
      <c r="Y1768">
        <f>VLOOKUP(1*V1768,NFLGames!$H$11:$H$555,1,FALSE)</f>
        <v>401127922</v>
      </c>
      <c r="Z1768">
        <f>VLOOKUP($Y1768, NFLGames!$H$11:$K$555,2,FALSE)</f>
        <v>2019</v>
      </c>
      <c r="AA1768">
        <f>VLOOKUP($Y1768, NFLGames!$H$11:$K$555,3,FALSE)</f>
        <v>12</v>
      </c>
      <c r="AB1768" s="6">
        <f>IF(A1769=0, 0, AH1769-tbl_pbp[[#This Row],[Saints Win %]])</f>
        <v>-4.0000000000000036E-3</v>
      </c>
      <c r="AE1768">
        <f>ABS(tbl_pbp[[#This Row],[play.homeScore]]-tbl_pbp[[#This Row],[play.awayScore]])</f>
        <v>11</v>
      </c>
      <c r="AF1768">
        <f>IF(tbl_pbp[[#This Row],[Play Saints Win % Increase]]&gt;=$AF$4,1,0)</f>
        <v>0</v>
      </c>
      <c r="AG1768" t="str">
        <f>VLOOKUP(tbl_pbp[[#This Row],[gameId]], games!$B$2:$T$40, 9, FALSE)</f>
        <v>carolina-panthers</v>
      </c>
      <c r="AH1768" s="5">
        <f>IF(tbl_pbp[[#This Row],[AwayTeam]] &lt;&gt; "new-orleans-saints", tbl_pbp[[#This Row],[homeWinPercentage]], 1-tbl_pbp[[#This Row],[homeWinPercentage]])</f>
        <v>0.88500000000000001</v>
      </c>
      <c r="AI1768" s="13">
        <f>tbl_pbp[[#This Row],[Kamara]]*tbl_pbp[[#This Row],[Impactful Play]]</f>
        <v>0</v>
      </c>
      <c r="AJ1768" s="13">
        <f>tbl_pbp[[#This Row],[Thomas]]*tbl_pbp[[#This Row],[Impactful Play]]</f>
        <v>0</v>
      </c>
      <c r="AK1768" s="13" t="str">
        <f>VLOOKUP(tbl_pbp[[#This Row],[Play Saints Win % Increase]], tbl_impact[],3,TRUE)</f>
        <v>Bad (0 to -5%)</v>
      </c>
    </row>
    <row r="1769" spans="1:37">
      <c r="A1769" s="1">
        <v>46</v>
      </c>
      <c r="B1769" s="5">
        <v>0.88100000000000001</v>
      </c>
      <c r="C1769" t="s">
        <v>12983</v>
      </c>
      <c r="D1769">
        <v>0</v>
      </c>
      <c r="E1769">
        <v>0</v>
      </c>
      <c r="F1769">
        <v>2</v>
      </c>
      <c r="G1769">
        <v>17</v>
      </c>
      <c r="H1769">
        <v>6</v>
      </c>
      <c r="I1769">
        <v>10</v>
      </c>
      <c r="J1769">
        <v>43</v>
      </c>
      <c r="K1769" t="s">
        <v>533</v>
      </c>
      <c r="L1769">
        <v>1</v>
      </c>
      <c r="M1769">
        <v>43</v>
      </c>
      <c r="N1769" t="s">
        <v>12984</v>
      </c>
      <c r="O1769" t="s">
        <v>8286</v>
      </c>
      <c r="P1769" t="s">
        <v>30</v>
      </c>
      <c r="Q1769" t="s">
        <v>31</v>
      </c>
      <c r="R1769" t="s">
        <v>32</v>
      </c>
      <c r="S1769" t="s">
        <v>33</v>
      </c>
      <c r="T1769" t="s">
        <v>48</v>
      </c>
      <c r="U1769" t="s">
        <v>49</v>
      </c>
      <c r="V1769" t="s">
        <v>12876</v>
      </c>
      <c r="X1769" t="str">
        <f>VLOOKUP(pbp!V4519, games!$B$2:$R$40, 3, FALSE)</f>
        <v>2020-11-29T21:05Z</v>
      </c>
      <c r="Y1769">
        <f>VLOOKUP(1*V1769,NFLGames!$H$11:$H$555,1,FALSE)</f>
        <v>401127922</v>
      </c>
      <c r="Z1769">
        <f>VLOOKUP($Y1769, NFLGames!$H$11:$K$555,2,FALSE)</f>
        <v>2019</v>
      </c>
      <c r="AA1769">
        <f>VLOOKUP($Y1769, NFLGames!$H$11:$K$555,3,FALSE)</f>
        <v>12</v>
      </c>
      <c r="AB1769" s="6">
        <f>IF(A1770=0, 0, AH1770-tbl_pbp[[#This Row],[Saints Win %]])</f>
        <v>8.0000000000000071E-3</v>
      </c>
      <c r="AE1769">
        <f>ABS(tbl_pbp[[#This Row],[play.homeScore]]-tbl_pbp[[#This Row],[play.awayScore]])</f>
        <v>11</v>
      </c>
      <c r="AF1769">
        <f>IF(tbl_pbp[[#This Row],[Play Saints Win % Increase]]&gt;=$AF$4,1,0)</f>
        <v>0</v>
      </c>
      <c r="AG1769" t="str">
        <f>VLOOKUP(tbl_pbp[[#This Row],[gameId]], games!$B$2:$T$40, 9, FALSE)</f>
        <v>carolina-panthers</v>
      </c>
      <c r="AH1769" s="5">
        <f>IF(tbl_pbp[[#This Row],[AwayTeam]] &lt;&gt; "new-orleans-saints", tbl_pbp[[#This Row],[homeWinPercentage]], 1-tbl_pbp[[#This Row],[homeWinPercentage]])</f>
        <v>0.88100000000000001</v>
      </c>
      <c r="AI1769" s="13">
        <f>tbl_pbp[[#This Row],[Kamara]]*tbl_pbp[[#This Row],[Impactful Play]]</f>
        <v>0</v>
      </c>
      <c r="AJ1769" s="13">
        <f>tbl_pbp[[#This Row],[Thomas]]*tbl_pbp[[#This Row],[Impactful Play]]</f>
        <v>0</v>
      </c>
      <c r="AK1769" s="13" t="str">
        <f>VLOOKUP(tbl_pbp[[#This Row],[Play Saints Win % Increase]], tbl_impact[],3,TRUE)</f>
        <v>Scented (0 to +5%)</v>
      </c>
    </row>
    <row r="1770" spans="1:37">
      <c r="A1770" s="1">
        <v>47</v>
      </c>
      <c r="B1770" s="5">
        <v>0.88900000000000001</v>
      </c>
      <c r="C1770" t="s">
        <v>12985</v>
      </c>
      <c r="D1770">
        <v>0</v>
      </c>
      <c r="E1770">
        <v>0</v>
      </c>
      <c r="F1770">
        <v>2</v>
      </c>
      <c r="G1770">
        <v>17</v>
      </c>
      <c r="H1770">
        <v>6</v>
      </c>
      <c r="I1770">
        <v>3</v>
      </c>
      <c r="J1770">
        <v>36</v>
      </c>
      <c r="K1770" t="s">
        <v>533</v>
      </c>
      <c r="L1770">
        <v>2</v>
      </c>
      <c r="M1770">
        <v>36</v>
      </c>
      <c r="N1770" t="s">
        <v>12986</v>
      </c>
      <c r="O1770" t="s">
        <v>6187</v>
      </c>
      <c r="P1770" t="s">
        <v>45</v>
      </c>
      <c r="Q1770" t="s">
        <v>46</v>
      </c>
      <c r="R1770" t="s">
        <v>47</v>
      </c>
      <c r="S1770" t="s">
        <v>193</v>
      </c>
      <c r="T1770" t="s">
        <v>296</v>
      </c>
      <c r="U1770" t="s">
        <v>12987</v>
      </c>
      <c r="V1770" t="s">
        <v>12876</v>
      </c>
      <c r="X1770" t="str">
        <f>VLOOKUP(pbp!V4520, games!$B$2:$R$40, 3, FALSE)</f>
        <v>2020-11-29T21:05Z</v>
      </c>
      <c r="Y1770">
        <f>VLOOKUP(1*V1770,NFLGames!$H$11:$H$555,1,FALSE)</f>
        <v>401127922</v>
      </c>
      <c r="Z1770">
        <f>VLOOKUP($Y1770, NFLGames!$H$11:$K$555,2,FALSE)</f>
        <v>2019</v>
      </c>
      <c r="AA1770">
        <f>VLOOKUP($Y1770, NFLGames!$H$11:$K$555,3,FALSE)</f>
        <v>12</v>
      </c>
      <c r="AB1770" s="6">
        <f>IF(A1771=0, 0, AH1771-tbl_pbp[[#This Row],[Saints Win %]])</f>
        <v>3.7000000000000033E-2</v>
      </c>
      <c r="AE1770">
        <f>ABS(tbl_pbp[[#This Row],[play.homeScore]]-tbl_pbp[[#This Row],[play.awayScore]])</f>
        <v>11</v>
      </c>
      <c r="AF1770">
        <f>IF(tbl_pbp[[#This Row],[Play Saints Win % Increase]]&gt;=$AF$4,1,0)</f>
        <v>0</v>
      </c>
      <c r="AG1770" t="str">
        <f>VLOOKUP(tbl_pbp[[#This Row],[gameId]], games!$B$2:$T$40, 9, FALSE)</f>
        <v>carolina-panthers</v>
      </c>
      <c r="AH1770" s="5">
        <f>IF(tbl_pbp[[#This Row],[AwayTeam]] &lt;&gt; "new-orleans-saints", tbl_pbp[[#This Row],[homeWinPercentage]], 1-tbl_pbp[[#This Row],[homeWinPercentage]])</f>
        <v>0.88900000000000001</v>
      </c>
      <c r="AI1770" s="13">
        <f>tbl_pbp[[#This Row],[Kamara]]*tbl_pbp[[#This Row],[Impactful Play]]</f>
        <v>0</v>
      </c>
      <c r="AJ1770" s="13">
        <f>tbl_pbp[[#This Row],[Thomas]]*tbl_pbp[[#This Row],[Impactful Play]]</f>
        <v>0</v>
      </c>
      <c r="AK1770" s="13" t="str">
        <f>VLOOKUP(tbl_pbp[[#This Row],[Play Saints Win % Increase]], tbl_impact[],3,TRUE)</f>
        <v>Scented (0 to +5%)</v>
      </c>
    </row>
    <row r="1771" spans="1:37">
      <c r="A1771" s="1">
        <v>48</v>
      </c>
      <c r="B1771" s="5">
        <v>0.92600000000000005</v>
      </c>
      <c r="C1771" t="s">
        <v>12988</v>
      </c>
      <c r="D1771">
        <v>0</v>
      </c>
      <c r="E1771">
        <v>0</v>
      </c>
      <c r="F1771">
        <v>2</v>
      </c>
      <c r="G1771">
        <v>17</v>
      </c>
      <c r="H1771">
        <v>6</v>
      </c>
      <c r="I1771">
        <v>10</v>
      </c>
      <c r="J1771">
        <v>27</v>
      </c>
      <c r="K1771" t="s">
        <v>533</v>
      </c>
      <c r="L1771">
        <v>1</v>
      </c>
      <c r="M1771">
        <v>75</v>
      </c>
      <c r="N1771" t="s">
        <v>12989</v>
      </c>
      <c r="O1771" t="s">
        <v>180</v>
      </c>
      <c r="P1771" t="s">
        <v>22</v>
      </c>
      <c r="Q1771" t="s">
        <v>37</v>
      </c>
      <c r="S1771" t="s">
        <v>33</v>
      </c>
      <c r="T1771" t="s">
        <v>169</v>
      </c>
      <c r="U1771" t="s">
        <v>170</v>
      </c>
      <c r="V1771" t="s">
        <v>12876</v>
      </c>
      <c r="X1771" t="str">
        <f>VLOOKUP(pbp!V4521, games!$B$2:$R$40, 3, FALSE)</f>
        <v>2020-11-29T21:05Z</v>
      </c>
      <c r="Y1771">
        <f>VLOOKUP(1*V1771,NFLGames!$H$11:$H$555,1,FALSE)</f>
        <v>401127922</v>
      </c>
      <c r="Z1771">
        <f>VLOOKUP($Y1771, NFLGames!$H$11:$K$555,2,FALSE)</f>
        <v>2019</v>
      </c>
      <c r="AA1771">
        <f>VLOOKUP($Y1771, NFLGames!$H$11:$K$555,3,FALSE)</f>
        <v>12</v>
      </c>
      <c r="AB1771" s="6">
        <f>IF(A1772=0, 0, AH1772-tbl_pbp[[#This Row],[Saints Win %]])</f>
        <v>-3.9000000000000035E-2</v>
      </c>
      <c r="AE1771">
        <f>ABS(tbl_pbp[[#This Row],[play.homeScore]]-tbl_pbp[[#This Row],[play.awayScore]])</f>
        <v>11</v>
      </c>
      <c r="AF1771">
        <f>IF(tbl_pbp[[#This Row],[Play Saints Win % Increase]]&gt;=$AF$4,1,0)</f>
        <v>0</v>
      </c>
      <c r="AG1771" t="str">
        <f>VLOOKUP(tbl_pbp[[#This Row],[gameId]], games!$B$2:$T$40, 9, FALSE)</f>
        <v>carolina-panthers</v>
      </c>
      <c r="AH1771" s="5">
        <f>IF(tbl_pbp[[#This Row],[AwayTeam]] &lt;&gt; "new-orleans-saints", tbl_pbp[[#This Row],[homeWinPercentage]], 1-tbl_pbp[[#This Row],[homeWinPercentage]])</f>
        <v>0.92600000000000005</v>
      </c>
      <c r="AI1771" s="13">
        <f>tbl_pbp[[#This Row],[Kamara]]*tbl_pbp[[#This Row],[Impactful Play]]</f>
        <v>0</v>
      </c>
      <c r="AJ1771" s="13">
        <f>tbl_pbp[[#This Row],[Thomas]]*tbl_pbp[[#This Row],[Impactful Play]]</f>
        <v>0</v>
      </c>
      <c r="AK1771" s="13" t="str">
        <f>VLOOKUP(tbl_pbp[[#This Row],[Play Saints Win % Increase]], tbl_impact[],3,TRUE)</f>
        <v>Bad (0 to -5%)</v>
      </c>
    </row>
    <row r="1772" spans="1:37">
      <c r="A1772" s="1">
        <v>49</v>
      </c>
      <c r="B1772" s="5">
        <v>0.88700000000000001</v>
      </c>
      <c r="C1772" t="s">
        <v>12990</v>
      </c>
      <c r="D1772">
        <v>0</v>
      </c>
      <c r="E1772">
        <v>0</v>
      </c>
      <c r="F1772">
        <v>2</v>
      </c>
      <c r="G1772">
        <v>17</v>
      </c>
      <c r="H1772">
        <v>6</v>
      </c>
      <c r="I1772">
        <v>10</v>
      </c>
      <c r="J1772">
        <v>27</v>
      </c>
      <c r="K1772" t="s">
        <v>533</v>
      </c>
      <c r="L1772">
        <v>2</v>
      </c>
      <c r="M1772">
        <v>27</v>
      </c>
      <c r="N1772" t="s">
        <v>12991</v>
      </c>
      <c r="O1772" t="s">
        <v>5127</v>
      </c>
      <c r="P1772" t="s">
        <v>22</v>
      </c>
      <c r="Q1772" t="s">
        <v>37</v>
      </c>
      <c r="S1772" t="s">
        <v>120</v>
      </c>
      <c r="T1772" t="s">
        <v>169</v>
      </c>
      <c r="U1772" t="s">
        <v>11592</v>
      </c>
      <c r="V1772" t="s">
        <v>12876</v>
      </c>
      <c r="X1772" t="str">
        <f>VLOOKUP(pbp!V4522, games!$B$2:$R$40, 3, FALSE)</f>
        <v>2020-11-29T21:05Z</v>
      </c>
      <c r="Y1772">
        <f>VLOOKUP(1*V1772,NFLGames!$H$11:$H$555,1,FALSE)</f>
        <v>401127922</v>
      </c>
      <c r="Z1772">
        <f>VLOOKUP($Y1772, NFLGames!$H$11:$K$555,2,FALSE)</f>
        <v>2019</v>
      </c>
      <c r="AA1772">
        <f>VLOOKUP($Y1772, NFLGames!$H$11:$K$555,3,FALSE)</f>
        <v>12</v>
      </c>
      <c r="AB1772" s="6">
        <f>IF(A1773=0, 0, AH1773-tbl_pbp[[#This Row],[Saints Win %]])</f>
        <v>1.0000000000000009E-2</v>
      </c>
      <c r="AE1772">
        <f>ABS(tbl_pbp[[#This Row],[play.homeScore]]-tbl_pbp[[#This Row],[play.awayScore]])</f>
        <v>11</v>
      </c>
      <c r="AF1772">
        <f>IF(tbl_pbp[[#This Row],[Play Saints Win % Increase]]&gt;=$AF$4,1,0)</f>
        <v>0</v>
      </c>
      <c r="AG1772" t="str">
        <f>VLOOKUP(tbl_pbp[[#This Row],[gameId]], games!$B$2:$T$40, 9, FALSE)</f>
        <v>carolina-panthers</v>
      </c>
      <c r="AH1772" s="5">
        <f>IF(tbl_pbp[[#This Row],[AwayTeam]] &lt;&gt; "new-orleans-saints", tbl_pbp[[#This Row],[homeWinPercentage]], 1-tbl_pbp[[#This Row],[homeWinPercentage]])</f>
        <v>0.88700000000000001</v>
      </c>
      <c r="AI1772" s="13">
        <f>tbl_pbp[[#This Row],[Kamara]]*tbl_pbp[[#This Row],[Impactful Play]]</f>
        <v>0</v>
      </c>
      <c r="AJ1772" s="13">
        <f>tbl_pbp[[#This Row],[Thomas]]*tbl_pbp[[#This Row],[Impactful Play]]</f>
        <v>0</v>
      </c>
      <c r="AK1772" s="13" t="str">
        <f>VLOOKUP(tbl_pbp[[#This Row],[Play Saints Win % Increase]], tbl_impact[],3,TRUE)</f>
        <v>Scented (0 to +5%)</v>
      </c>
    </row>
    <row r="1773" spans="1:37">
      <c r="A1773" s="1">
        <v>50</v>
      </c>
      <c r="B1773" s="5">
        <v>0.89700000000000002</v>
      </c>
      <c r="C1773" t="s">
        <v>12992</v>
      </c>
      <c r="D1773">
        <v>0</v>
      </c>
      <c r="E1773">
        <v>0</v>
      </c>
      <c r="F1773">
        <v>2</v>
      </c>
      <c r="G1773">
        <v>17</v>
      </c>
      <c r="H1773">
        <v>6</v>
      </c>
      <c r="I1773">
        <v>10</v>
      </c>
      <c r="J1773">
        <v>27</v>
      </c>
      <c r="K1773" t="s">
        <v>533</v>
      </c>
      <c r="L1773">
        <v>3</v>
      </c>
      <c r="M1773">
        <v>27</v>
      </c>
      <c r="N1773" t="s">
        <v>12993</v>
      </c>
      <c r="O1773" t="s">
        <v>3780</v>
      </c>
      <c r="P1773" t="s">
        <v>30</v>
      </c>
      <c r="Q1773" t="s">
        <v>31</v>
      </c>
      <c r="R1773" t="s">
        <v>32</v>
      </c>
      <c r="S1773" t="s">
        <v>123</v>
      </c>
      <c r="T1773" t="s">
        <v>169</v>
      </c>
      <c r="U1773" t="s">
        <v>12994</v>
      </c>
      <c r="V1773" t="s">
        <v>12876</v>
      </c>
      <c r="X1773" t="str">
        <f>VLOOKUP(pbp!V4523, games!$B$2:$R$40, 3, FALSE)</f>
        <v>2020-11-29T21:05Z</v>
      </c>
      <c r="Y1773">
        <f>VLOOKUP(1*V1773,NFLGames!$H$11:$H$555,1,FALSE)</f>
        <v>401127922</v>
      </c>
      <c r="Z1773">
        <f>VLOOKUP($Y1773, NFLGames!$H$11:$K$555,2,FALSE)</f>
        <v>2019</v>
      </c>
      <c r="AA1773">
        <f>VLOOKUP($Y1773, NFLGames!$H$11:$K$555,3,FALSE)</f>
        <v>12</v>
      </c>
      <c r="AB1773" s="6">
        <f>IF(A1774=0, 0, AH1774-tbl_pbp[[#This Row],[Saints Win %]])</f>
        <v>-9.000000000000008E-3</v>
      </c>
      <c r="AE1773">
        <f>ABS(tbl_pbp[[#This Row],[play.homeScore]]-tbl_pbp[[#This Row],[play.awayScore]])</f>
        <v>11</v>
      </c>
      <c r="AF1773">
        <f>IF(tbl_pbp[[#This Row],[Play Saints Win % Increase]]&gt;=$AF$4,1,0)</f>
        <v>0</v>
      </c>
      <c r="AG1773" t="str">
        <f>VLOOKUP(tbl_pbp[[#This Row],[gameId]], games!$B$2:$T$40, 9, FALSE)</f>
        <v>carolina-panthers</v>
      </c>
      <c r="AH1773" s="5">
        <f>IF(tbl_pbp[[#This Row],[AwayTeam]] &lt;&gt; "new-orleans-saints", tbl_pbp[[#This Row],[homeWinPercentage]], 1-tbl_pbp[[#This Row],[homeWinPercentage]])</f>
        <v>0.89700000000000002</v>
      </c>
      <c r="AI1773" s="13">
        <f>tbl_pbp[[#This Row],[Kamara]]*tbl_pbp[[#This Row],[Impactful Play]]</f>
        <v>0</v>
      </c>
      <c r="AJ1773" s="13">
        <f>tbl_pbp[[#This Row],[Thomas]]*tbl_pbp[[#This Row],[Impactful Play]]</f>
        <v>0</v>
      </c>
      <c r="AK1773" s="13" t="str">
        <f>VLOOKUP(tbl_pbp[[#This Row],[Play Saints Win % Increase]], tbl_impact[],3,TRUE)</f>
        <v>Bad (0 to -5%)</v>
      </c>
    </row>
    <row r="1774" spans="1:37">
      <c r="A1774" s="1">
        <v>51</v>
      </c>
      <c r="B1774" s="5">
        <v>0.88800000000000001</v>
      </c>
      <c r="C1774" t="s">
        <v>12995</v>
      </c>
      <c r="D1774">
        <v>0</v>
      </c>
      <c r="E1774">
        <v>0</v>
      </c>
      <c r="F1774">
        <v>2</v>
      </c>
      <c r="G1774">
        <v>17</v>
      </c>
      <c r="H1774">
        <v>9</v>
      </c>
      <c r="I1774">
        <v>6</v>
      </c>
      <c r="J1774">
        <v>23</v>
      </c>
      <c r="K1774" t="s">
        <v>533</v>
      </c>
      <c r="L1774">
        <v>4</v>
      </c>
      <c r="M1774">
        <v>23</v>
      </c>
      <c r="N1774" t="s">
        <v>12996</v>
      </c>
      <c r="O1774" t="s">
        <v>86</v>
      </c>
      <c r="P1774" t="s">
        <v>187</v>
      </c>
      <c r="Q1774" t="s">
        <v>188</v>
      </c>
      <c r="R1774" t="s">
        <v>189</v>
      </c>
      <c r="S1774" t="s">
        <v>2164</v>
      </c>
      <c r="T1774" t="s">
        <v>217</v>
      </c>
      <c r="U1774" t="s">
        <v>12997</v>
      </c>
      <c r="V1774" t="s">
        <v>12876</v>
      </c>
      <c r="X1774" t="str">
        <f>VLOOKUP(pbp!V4524, games!$B$2:$R$40, 3, FALSE)</f>
        <v>2020-11-29T21:05Z</v>
      </c>
      <c r="Y1774">
        <f>VLOOKUP(1*V1774,NFLGames!$H$11:$H$555,1,FALSE)</f>
        <v>401127922</v>
      </c>
      <c r="Z1774">
        <f>VLOOKUP($Y1774, NFLGames!$H$11:$K$555,2,FALSE)</f>
        <v>2019</v>
      </c>
      <c r="AA1774">
        <f>VLOOKUP($Y1774, NFLGames!$H$11:$K$555,3,FALSE)</f>
        <v>12</v>
      </c>
      <c r="AB1774" s="6">
        <f>IF(A1775=0, 0, AH1775-tbl_pbp[[#This Row],[Saints Win %]])</f>
        <v>2.0000000000000018E-3</v>
      </c>
      <c r="AE1774">
        <f>ABS(tbl_pbp[[#This Row],[play.homeScore]]-tbl_pbp[[#This Row],[play.awayScore]])</f>
        <v>8</v>
      </c>
      <c r="AF1774">
        <f>IF(tbl_pbp[[#This Row],[Play Saints Win % Increase]]&gt;=$AF$4,1,0)</f>
        <v>0</v>
      </c>
      <c r="AG1774" t="str">
        <f>VLOOKUP(tbl_pbp[[#This Row],[gameId]], games!$B$2:$T$40, 9, FALSE)</f>
        <v>carolina-panthers</v>
      </c>
      <c r="AH1774" s="5">
        <f>IF(tbl_pbp[[#This Row],[AwayTeam]] &lt;&gt; "new-orleans-saints", tbl_pbp[[#This Row],[homeWinPercentage]], 1-tbl_pbp[[#This Row],[homeWinPercentage]])</f>
        <v>0.88800000000000001</v>
      </c>
      <c r="AI1774" s="13">
        <f>tbl_pbp[[#This Row],[Kamara]]*tbl_pbp[[#This Row],[Impactful Play]]</f>
        <v>0</v>
      </c>
      <c r="AJ1774" s="13">
        <f>tbl_pbp[[#This Row],[Thomas]]*tbl_pbp[[#This Row],[Impactful Play]]</f>
        <v>0</v>
      </c>
      <c r="AK1774" s="13" t="str">
        <f>VLOOKUP(tbl_pbp[[#This Row],[Play Saints Win % Increase]], tbl_impact[],3,TRUE)</f>
        <v>Scented (0 to +5%)</v>
      </c>
    </row>
    <row r="1775" spans="1:37">
      <c r="A1775" s="1">
        <v>52</v>
      </c>
      <c r="B1775" s="5">
        <v>0.89</v>
      </c>
      <c r="C1775" t="s">
        <v>12998</v>
      </c>
      <c r="D1775">
        <v>0</v>
      </c>
      <c r="E1775">
        <v>0</v>
      </c>
      <c r="F1775">
        <v>2</v>
      </c>
      <c r="G1775">
        <v>17</v>
      </c>
      <c r="H1775">
        <v>9</v>
      </c>
      <c r="I1775">
        <v>0</v>
      </c>
      <c r="J1775">
        <v>65</v>
      </c>
      <c r="K1775" t="s">
        <v>533</v>
      </c>
      <c r="L1775">
        <v>0</v>
      </c>
      <c r="M1775">
        <v>65</v>
      </c>
      <c r="N1775" t="s">
        <v>3326</v>
      </c>
      <c r="O1775" t="s">
        <v>86</v>
      </c>
      <c r="P1775" t="s">
        <v>25</v>
      </c>
      <c r="Q1775" t="s">
        <v>26</v>
      </c>
      <c r="R1775" t="s">
        <v>27</v>
      </c>
      <c r="V1775" t="s">
        <v>12876</v>
      </c>
      <c r="X1775" t="str">
        <f>VLOOKUP(pbp!V4525, games!$B$2:$R$40, 3, FALSE)</f>
        <v>2020-11-29T21:05Z</v>
      </c>
      <c r="Y1775">
        <f>VLOOKUP(1*V1775,NFLGames!$H$11:$H$555,1,FALSE)</f>
        <v>401127922</v>
      </c>
      <c r="Z1775">
        <f>VLOOKUP($Y1775, NFLGames!$H$11:$K$555,2,FALSE)</f>
        <v>2019</v>
      </c>
      <c r="AA1775">
        <f>VLOOKUP($Y1775, NFLGames!$H$11:$K$555,3,FALSE)</f>
        <v>12</v>
      </c>
      <c r="AB1775" s="6">
        <f>IF(A1776=0, 0, AH1776-tbl_pbp[[#This Row],[Saints Win %]])</f>
        <v>-1.5000000000000013E-2</v>
      </c>
      <c r="AE1775">
        <f>ABS(tbl_pbp[[#This Row],[play.homeScore]]-tbl_pbp[[#This Row],[play.awayScore]])</f>
        <v>8</v>
      </c>
      <c r="AF1775">
        <f>IF(tbl_pbp[[#This Row],[Play Saints Win % Increase]]&gt;=$AF$4,1,0)</f>
        <v>0</v>
      </c>
      <c r="AG1775" t="str">
        <f>VLOOKUP(tbl_pbp[[#This Row],[gameId]], games!$B$2:$T$40, 9, FALSE)</f>
        <v>carolina-panthers</v>
      </c>
      <c r="AH1775" s="5">
        <f>IF(tbl_pbp[[#This Row],[AwayTeam]] &lt;&gt; "new-orleans-saints", tbl_pbp[[#This Row],[homeWinPercentage]], 1-tbl_pbp[[#This Row],[homeWinPercentage]])</f>
        <v>0.89</v>
      </c>
      <c r="AI1775" s="13">
        <f>tbl_pbp[[#This Row],[Kamara]]*tbl_pbp[[#This Row],[Impactful Play]]</f>
        <v>0</v>
      </c>
      <c r="AJ1775" s="13">
        <f>tbl_pbp[[#This Row],[Thomas]]*tbl_pbp[[#This Row],[Impactful Play]]</f>
        <v>0</v>
      </c>
      <c r="AK1775" s="13" t="str">
        <f>VLOOKUP(tbl_pbp[[#This Row],[Play Saints Win % Increase]], tbl_impact[],3,TRUE)</f>
        <v>Bad (0 to -5%)</v>
      </c>
    </row>
    <row r="1776" spans="1:37">
      <c r="A1776" s="1">
        <v>53</v>
      </c>
      <c r="B1776" s="5">
        <v>0.875</v>
      </c>
      <c r="C1776" t="s">
        <v>12999</v>
      </c>
      <c r="D1776">
        <v>0</v>
      </c>
      <c r="E1776">
        <v>0</v>
      </c>
      <c r="F1776">
        <v>2</v>
      </c>
      <c r="G1776">
        <v>17</v>
      </c>
      <c r="H1776">
        <v>9</v>
      </c>
      <c r="I1776">
        <v>10</v>
      </c>
      <c r="J1776">
        <v>25</v>
      </c>
      <c r="K1776" t="s">
        <v>29</v>
      </c>
      <c r="L1776">
        <v>1</v>
      </c>
      <c r="M1776">
        <v>75</v>
      </c>
      <c r="N1776" t="s">
        <v>13000</v>
      </c>
      <c r="O1776" t="s">
        <v>86</v>
      </c>
      <c r="P1776" t="s">
        <v>22</v>
      </c>
      <c r="Q1776" t="s">
        <v>37</v>
      </c>
      <c r="S1776" t="s">
        <v>33</v>
      </c>
      <c r="T1776" t="s">
        <v>34</v>
      </c>
      <c r="U1776" t="s">
        <v>35</v>
      </c>
      <c r="V1776" t="s">
        <v>12876</v>
      </c>
      <c r="X1776" t="str">
        <f>VLOOKUP(pbp!V4526, games!$B$2:$R$40, 3, FALSE)</f>
        <v>2020-11-29T21:05Z</v>
      </c>
      <c r="Y1776">
        <f>VLOOKUP(1*V1776,NFLGames!$H$11:$H$555,1,FALSE)</f>
        <v>401127922</v>
      </c>
      <c r="Z1776">
        <f>VLOOKUP($Y1776, NFLGames!$H$11:$K$555,2,FALSE)</f>
        <v>2019</v>
      </c>
      <c r="AA1776">
        <f>VLOOKUP($Y1776, NFLGames!$H$11:$K$555,3,FALSE)</f>
        <v>12</v>
      </c>
      <c r="AB1776" s="6">
        <f>IF(A1777=0, 0, AH1777-tbl_pbp[[#This Row],[Saints Win %]])</f>
        <v>1.6000000000000014E-2</v>
      </c>
      <c r="AD1776">
        <v>1</v>
      </c>
      <c r="AE1776">
        <f>ABS(tbl_pbp[[#This Row],[play.homeScore]]-tbl_pbp[[#This Row],[play.awayScore]])</f>
        <v>8</v>
      </c>
      <c r="AF1776">
        <f>IF(tbl_pbp[[#This Row],[Play Saints Win % Increase]]&gt;=$AF$4,1,0)</f>
        <v>0</v>
      </c>
      <c r="AG1776" t="str">
        <f>VLOOKUP(tbl_pbp[[#This Row],[gameId]], games!$B$2:$T$40, 9, FALSE)</f>
        <v>carolina-panthers</v>
      </c>
      <c r="AH1776" s="5">
        <f>IF(tbl_pbp[[#This Row],[AwayTeam]] &lt;&gt; "new-orleans-saints", tbl_pbp[[#This Row],[homeWinPercentage]], 1-tbl_pbp[[#This Row],[homeWinPercentage]])</f>
        <v>0.875</v>
      </c>
      <c r="AI1776" s="13">
        <f>tbl_pbp[[#This Row],[Kamara]]*tbl_pbp[[#This Row],[Impactful Play]]</f>
        <v>0</v>
      </c>
      <c r="AJ1776" s="13">
        <f>tbl_pbp[[#This Row],[Thomas]]*tbl_pbp[[#This Row],[Impactful Play]]</f>
        <v>0</v>
      </c>
      <c r="AK1776" s="13" t="str">
        <f>VLOOKUP(tbl_pbp[[#This Row],[Play Saints Win % Increase]], tbl_impact[],3,TRUE)</f>
        <v>Scented (0 to +5%)</v>
      </c>
    </row>
    <row r="1777" spans="1:37">
      <c r="A1777" s="1">
        <v>54</v>
      </c>
      <c r="B1777" s="5">
        <v>0.89100000000000001</v>
      </c>
      <c r="C1777" t="s">
        <v>13001</v>
      </c>
      <c r="D1777">
        <v>0</v>
      </c>
      <c r="E1777">
        <v>0</v>
      </c>
      <c r="F1777">
        <v>2</v>
      </c>
      <c r="G1777">
        <v>17</v>
      </c>
      <c r="H1777">
        <v>9</v>
      </c>
      <c r="I1777">
        <v>10</v>
      </c>
      <c r="J1777">
        <v>25</v>
      </c>
      <c r="K1777" t="s">
        <v>29</v>
      </c>
      <c r="L1777">
        <v>2</v>
      </c>
      <c r="M1777">
        <v>75</v>
      </c>
      <c r="N1777" t="s">
        <v>13002</v>
      </c>
      <c r="O1777" t="s">
        <v>7528</v>
      </c>
      <c r="P1777" t="s">
        <v>45</v>
      </c>
      <c r="Q1777" t="s">
        <v>46</v>
      </c>
      <c r="R1777" t="s">
        <v>47</v>
      </c>
      <c r="S1777" t="s">
        <v>120</v>
      </c>
      <c r="T1777" t="s">
        <v>34</v>
      </c>
      <c r="U1777" t="s">
        <v>458</v>
      </c>
      <c r="V1777" t="s">
        <v>12876</v>
      </c>
      <c r="X1777" t="str">
        <f>VLOOKUP(pbp!V4527, games!$B$2:$R$40, 3, FALSE)</f>
        <v>2020-11-29T21:05Z</v>
      </c>
      <c r="Y1777">
        <f>VLOOKUP(1*V1777,NFLGames!$H$11:$H$555,1,FALSE)</f>
        <v>401127922</v>
      </c>
      <c r="Z1777">
        <f>VLOOKUP($Y1777, NFLGames!$H$11:$K$555,2,FALSE)</f>
        <v>2019</v>
      </c>
      <c r="AA1777">
        <f>VLOOKUP($Y1777, NFLGames!$H$11:$K$555,3,FALSE)</f>
        <v>12</v>
      </c>
      <c r="AB1777" s="6">
        <f>IF(A1778=0, 0, AH1778-tbl_pbp[[#This Row],[Saints Win %]])</f>
        <v>-3.1000000000000028E-2</v>
      </c>
      <c r="AE1777">
        <f>ABS(tbl_pbp[[#This Row],[play.homeScore]]-tbl_pbp[[#This Row],[play.awayScore]])</f>
        <v>8</v>
      </c>
      <c r="AF1777">
        <f>IF(tbl_pbp[[#This Row],[Play Saints Win % Increase]]&gt;=$AF$4,1,0)</f>
        <v>0</v>
      </c>
      <c r="AG1777" t="str">
        <f>VLOOKUP(tbl_pbp[[#This Row],[gameId]], games!$B$2:$T$40, 9, FALSE)</f>
        <v>carolina-panthers</v>
      </c>
      <c r="AH1777" s="5">
        <f>IF(tbl_pbp[[#This Row],[AwayTeam]] &lt;&gt; "new-orleans-saints", tbl_pbp[[#This Row],[homeWinPercentage]], 1-tbl_pbp[[#This Row],[homeWinPercentage]])</f>
        <v>0.89100000000000001</v>
      </c>
      <c r="AI1777" s="13">
        <f>tbl_pbp[[#This Row],[Kamara]]*tbl_pbp[[#This Row],[Impactful Play]]</f>
        <v>0</v>
      </c>
      <c r="AJ1777" s="13">
        <f>tbl_pbp[[#This Row],[Thomas]]*tbl_pbp[[#This Row],[Impactful Play]]</f>
        <v>0</v>
      </c>
      <c r="AK1777" s="13" t="str">
        <f>VLOOKUP(tbl_pbp[[#This Row],[Play Saints Win % Increase]], tbl_impact[],3,TRUE)</f>
        <v>Bad (0 to -5%)</v>
      </c>
    </row>
    <row r="1778" spans="1:37">
      <c r="A1778" s="1">
        <v>55</v>
      </c>
      <c r="B1778" s="5">
        <v>0.86</v>
      </c>
      <c r="C1778" t="s">
        <v>13003</v>
      </c>
      <c r="D1778">
        <v>0</v>
      </c>
      <c r="E1778">
        <v>0</v>
      </c>
      <c r="F1778">
        <v>2</v>
      </c>
      <c r="G1778">
        <v>17</v>
      </c>
      <c r="H1778">
        <v>9</v>
      </c>
      <c r="I1778">
        <v>1</v>
      </c>
      <c r="J1778">
        <v>34</v>
      </c>
      <c r="K1778" t="s">
        <v>29</v>
      </c>
      <c r="L1778">
        <v>3</v>
      </c>
      <c r="M1778">
        <v>66</v>
      </c>
      <c r="N1778" t="s">
        <v>13004</v>
      </c>
      <c r="O1778" t="s">
        <v>5133</v>
      </c>
      <c r="P1778" t="s">
        <v>45</v>
      </c>
      <c r="Q1778" t="s">
        <v>46</v>
      </c>
      <c r="R1778" t="s">
        <v>47</v>
      </c>
      <c r="S1778" t="s">
        <v>54</v>
      </c>
      <c r="T1778" t="s">
        <v>127</v>
      </c>
      <c r="U1778" t="s">
        <v>2916</v>
      </c>
      <c r="V1778" t="s">
        <v>12876</v>
      </c>
      <c r="X1778" t="str">
        <f>VLOOKUP(pbp!V4528, games!$B$2:$R$40, 3, FALSE)</f>
        <v>2020-11-29T21:05Z</v>
      </c>
      <c r="Y1778">
        <f>VLOOKUP(1*V1778,NFLGames!$H$11:$H$555,1,FALSE)</f>
        <v>401127922</v>
      </c>
      <c r="Z1778">
        <f>VLOOKUP($Y1778, NFLGames!$H$11:$K$555,2,FALSE)</f>
        <v>2019</v>
      </c>
      <c r="AA1778">
        <f>VLOOKUP($Y1778, NFLGames!$H$11:$K$555,3,FALSE)</f>
        <v>12</v>
      </c>
      <c r="AB1778" s="6">
        <f>IF(A1779=0, 0, AH1779-tbl_pbp[[#This Row],[Saints Win %]])</f>
        <v>-8.0000000000000071E-3</v>
      </c>
      <c r="AE1778">
        <f>ABS(tbl_pbp[[#This Row],[play.homeScore]]-tbl_pbp[[#This Row],[play.awayScore]])</f>
        <v>8</v>
      </c>
      <c r="AF1778">
        <f>IF(tbl_pbp[[#This Row],[Play Saints Win % Increase]]&gt;=$AF$4,1,0)</f>
        <v>0</v>
      </c>
      <c r="AG1778" t="str">
        <f>VLOOKUP(tbl_pbp[[#This Row],[gameId]], games!$B$2:$T$40, 9, FALSE)</f>
        <v>carolina-panthers</v>
      </c>
      <c r="AH1778" s="5">
        <f>IF(tbl_pbp[[#This Row],[AwayTeam]] &lt;&gt; "new-orleans-saints", tbl_pbp[[#This Row],[homeWinPercentage]], 1-tbl_pbp[[#This Row],[homeWinPercentage]])</f>
        <v>0.86</v>
      </c>
      <c r="AI1778" s="13">
        <f>tbl_pbp[[#This Row],[Kamara]]*tbl_pbp[[#This Row],[Impactful Play]]</f>
        <v>0</v>
      </c>
      <c r="AJ1778" s="13">
        <f>tbl_pbp[[#This Row],[Thomas]]*tbl_pbp[[#This Row],[Impactful Play]]</f>
        <v>0</v>
      </c>
      <c r="AK1778" s="13" t="str">
        <f>VLOOKUP(tbl_pbp[[#This Row],[Play Saints Win % Increase]], tbl_impact[],3,TRUE)</f>
        <v>Bad (0 to -5%)</v>
      </c>
    </row>
    <row r="1779" spans="1:37">
      <c r="A1779" s="1">
        <v>56</v>
      </c>
      <c r="B1779" s="5">
        <v>0.85199999999999998</v>
      </c>
      <c r="C1779" t="s">
        <v>13005</v>
      </c>
      <c r="D1779">
        <v>0</v>
      </c>
      <c r="E1779">
        <v>0</v>
      </c>
      <c r="F1779">
        <v>2</v>
      </c>
      <c r="G1779">
        <v>17</v>
      </c>
      <c r="H1779">
        <v>9</v>
      </c>
      <c r="I1779">
        <v>1</v>
      </c>
      <c r="J1779">
        <v>34</v>
      </c>
      <c r="K1779" t="s">
        <v>29</v>
      </c>
      <c r="L1779">
        <v>4</v>
      </c>
      <c r="M1779">
        <v>66</v>
      </c>
      <c r="N1779" t="s">
        <v>13006</v>
      </c>
      <c r="O1779" t="s">
        <v>6206</v>
      </c>
      <c r="P1779" t="s">
        <v>94</v>
      </c>
      <c r="Q1779" t="s">
        <v>95</v>
      </c>
      <c r="R1779" t="s">
        <v>96</v>
      </c>
      <c r="S1779" t="s">
        <v>424</v>
      </c>
      <c r="T1779" t="s">
        <v>127</v>
      </c>
      <c r="U1779" t="s">
        <v>1767</v>
      </c>
      <c r="V1779" t="s">
        <v>12876</v>
      </c>
      <c r="X1779" t="str">
        <f>VLOOKUP(pbp!V4529, games!$B$2:$R$40, 3, FALSE)</f>
        <v>2020-11-29T21:05Z</v>
      </c>
      <c r="Y1779">
        <f>VLOOKUP(1*V1779,NFLGames!$H$11:$H$555,1,FALSE)</f>
        <v>401127922</v>
      </c>
      <c r="Z1779">
        <f>VLOOKUP($Y1779, NFLGames!$H$11:$K$555,2,FALSE)</f>
        <v>2019</v>
      </c>
      <c r="AA1779">
        <f>VLOOKUP($Y1779, NFLGames!$H$11:$K$555,3,FALSE)</f>
        <v>12</v>
      </c>
      <c r="AB1779" s="6">
        <f>IF(A1780=0, 0, AH1780-tbl_pbp[[#This Row],[Saints Win %]])</f>
        <v>3.0000000000000027E-3</v>
      </c>
      <c r="AE1779">
        <f>ABS(tbl_pbp[[#This Row],[play.homeScore]]-tbl_pbp[[#This Row],[play.awayScore]])</f>
        <v>8</v>
      </c>
      <c r="AF1779">
        <f>IF(tbl_pbp[[#This Row],[Play Saints Win % Increase]]&gt;=$AF$4,1,0)</f>
        <v>0</v>
      </c>
      <c r="AG1779" t="str">
        <f>VLOOKUP(tbl_pbp[[#This Row],[gameId]], games!$B$2:$T$40, 9, FALSE)</f>
        <v>carolina-panthers</v>
      </c>
      <c r="AH1779" s="5">
        <f>IF(tbl_pbp[[#This Row],[AwayTeam]] &lt;&gt; "new-orleans-saints", tbl_pbp[[#This Row],[homeWinPercentage]], 1-tbl_pbp[[#This Row],[homeWinPercentage]])</f>
        <v>0.85199999999999998</v>
      </c>
      <c r="AI1779" s="13">
        <f>tbl_pbp[[#This Row],[Kamara]]*tbl_pbp[[#This Row],[Impactful Play]]</f>
        <v>0</v>
      </c>
      <c r="AJ1779" s="13">
        <f>tbl_pbp[[#This Row],[Thomas]]*tbl_pbp[[#This Row],[Impactful Play]]</f>
        <v>0</v>
      </c>
      <c r="AK1779" s="13" t="str">
        <f>VLOOKUP(tbl_pbp[[#This Row],[Play Saints Win % Increase]], tbl_impact[],3,TRUE)</f>
        <v>Scented (0 to +5%)</v>
      </c>
    </row>
    <row r="1780" spans="1:37">
      <c r="A1780" s="1">
        <v>57</v>
      </c>
      <c r="B1780" s="5">
        <v>0.85499999999999998</v>
      </c>
      <c r="C1780" t="s">
        <v>13007</v>
      </c>
      <c r="D1780">
        <v>0</v>
      </c>
      <c r="E1780">
        <v>0</v>
      </c>
      <c r="F1780">
        <v>2</v>
      </c>
      <c r="G1780">
        <v>17</v>
      </c>
      <c r="H1780">
        <v>9</v>
      </c>
      <c r="I1780">
        <v>10</v>
      </c>
      <c r="J1780">
        <v>25</v>
      </c>
      <c r="K1780" t="s">
        <v>29</v>
      </c>
      <c r="L1780">
        <v>4</v>
      </c>
      <c r="M1780">
        <v>75</v>
      </c>
      <c r="N1780" t="s">
        <v>13008</v>
      </c>
      <c r="O1780" t="s">
        <v>408</v>
      </c>
      <c r="P1780" t="s">
        <v>66</v>
      </c>
      <c r="Q1780" t="s">
        <v>67</v>
      </c>
      <c r="R1780" t="s">
        <v>68</v>
      </c>
      <c r="S1780" t="s">
        <v>1081</v>
      </c>
      <c r="T1780" t="s">
        <v>34</v>
      </c>
      <c r="U1780" t="s">
        <v>6845</v>
      </c>
      <c r="V1780" t="s">
        <v>12876</v>
      </c>
      <c r="X1780" t="str">
        <f>VLOOKUP(pbp!V4530, games!$B$2:$R$40, 3, FALSE)</f>
        <v>2020-11-29T21:05Z</v>
      </c>
      <c r="Y1780">
        <f>VLOOKUP(1*V1780,NFLGames!$H$11:$H$555,1,FALSE)</f>
        <v>401127922</v>
      </c>
      <c r="Z1780">
        <f>VLOOKUP($Y1780, NFLGames!$H$11:$K$555,2,FALSE)</f>
        <v>2019</v>
      </c>
      <c r="AA1780">
        <f>VLOOKUP($Y1780, NFLGames!$H$11:$K$555,3,FALSE)</f>
        <v>12</v>
      </c>
      <c r="AB1780" s="6">
        <f>IF(A1781=0, 0, AH1781-tbl_pbp[[#This Row],[Saints Win %]])</f>
        <v>-1.6000000000000014E-2</v>
      </c>
      <c r="AE1780">
        <f>ABS(tbl_pbp[[#This Row],[play.homeScore]]-tbl_pbp[[#This Row],[play.awayScore]])</f>
        <v>8</v>
      </c>
      <c r="AF1780">
        <f>IF(tbl_pbp[[#This Row],[Play Saints Win % Increase]]&gt;=$AF$4,1,0)</f>
        <v>0</v>
      </c>
      <c r="AG1780" t="str">
        <f>VLOOKUP(tbl_pbp[[#This Row],[gameId]], games!$B$2:$T$40, 9, FALSE)</f>
        <v>carolina-panthers</v>
      </c>
      <c r="AH1780" s="5">
        <f>IF(tbl_pbp[[#This Row],[AwayTeam]] &lt;&gt; "new-orleans-saints", tbl_pbp[[#This Row],[homeWinPercentage]], 1-tbl_pbp[[#This Row],[homeWinPercentage]])</f>
        <v>0.85499999999999998</v>
      </c>
      <c r="AI1780" s="13">
        <f>tbl_pbp[[#This Row],[Kamara]]*tbl_pbp[[#This Row],[Impactful Play]]</f>
        <v>0</v>
      </c>
      <c r="AJ1780" s="13">
        <f>tbl_pbp[[#This Row],[Thomas]]*tbl_pbp[[#This Row],[Impactful Play]]</f>
        <v>0</v>
      </c>
      <c r="AK1780" s="13" t="str">
        <f>VLOOKUP(tbl_pbp[[#This Row],[Play Saints Win % Increase]], tbl_impact[],3,TRUE)</f>
        <v>Bad (0 to -5%)</v>
      </c>
    </row>
    <row r="1781" spans="1:37">
      <c r="A1781" s="1">
        <v>58</v>
      </c>
      <c r="B1781" s="5">
        <v>0.83899999999999997</v>
      </c>
      <c r="C1781" t="s">
        <v>13009</v>
      </c>
      <c r="D1781">
        <v>0</v>
      </c>
      <c r="E1781">
        <v>0</v>
      </c>
      <c r="F1781">
        <v>2</v>
      </c>
      <c r="G1781">
        <v>17</v>
      </c>
      <c r="H1781">
        <v>9</v>
      </c>
      <c r="I1781">
        <v>10</v>
      </c>
      <c r="J1781">
        <v>68</v>
      </c>
      <c r="K1781" t="s">
        <v>533</v>
      </c>
      <c r="L1781">
        <v>1</v>
      </c>
      <c r="M1781">
        <v>68</v>
      </c>
      <c r="N1781" t="s">
        <v>13010</v>
      </c>
      <c r="O1781" t="s">
        <v>472</v>
      </c>
      <c r="P1781" t="s">
        <v>30</v>
      </c>
      <c r="Q1781" t="s">
        <v>31</v>
      </c>
      <c r="R1781" t="s">
        <v>32</v>
      </c>
      <c r="S1781" t="s">
        <v>33</v>
      </c>
      <c r="T1781" t="s">
        <v>3384</v>
      </c>
      <c r="U1781" t="s">
        <v>13011</v>
      </c>
      <c r="V1781" t="s">
        <v>12876</v>
      </c>
      <c r="X1781" t="str">
        <f>VLOOKUP(pbp!V4531, games!$B$2:$R$40, 3, FALSE)</f>
        <v>2020-11-29T21:05Z</v>
      </c>
      <c r="Y1781">
        <f>VLOOKUP(1*V1781,NFLGames!$H$11:$H$555,1,FALSE)</f>
        <v>401127922</v>
      </c>
      <c r="Z1781">
        <f>VLOOKUP($Y1781, NFLGames!$H$11:$K$555,2,FALSE)</f>
        <v>2019</v>
      </c>
      <c r="AA1781">
        <f>VLOOKUP($Y1781, NFLGames!$H$11:$K$555,3,FALSE)</f>
        <v>12</v>
      </c>
      <c r="AB1781" s="6">
        <f>IF(A1782=0, 0, AH1782-tbl_pbp[[#This Row],[Saints Win %]])</f>
        <v>1.0000000000000009E-3</v>
      </c>
      <c r="AE1781">
        <f>ABS(tbl_pbp[[#This Row],[play.homeScore]]-tbl_pbp[[#This Row],[play.awayScore]])</f>
        <v>8</v>
      </c>
      <c r="AF1781">
        <f>IF(tbl_pbp[[#This Row],[Play Saints Win % Increase]]&gt;=$AF$4,1,0)</f>
        <v>0</v>
      </c>
      <c r="AG1781" t="str">
        <f>VLOOKUP(tbl_pbp[[#This Row],[gameId]], games!$B$2:$T$40, 9, FALSE)</f>
        <v>carolina-panthers</v>
      </c>
      <c r="AH1781" s="5">
        <f>IF(tbl_pbp[[#This Row],[AwayTeam]] &lt;&gt; "new-orleans-saints", tbl_pbp[[#This Row],[homeWinPercentage]], 1-tbl_pbp[[#This Row],[homeWinPercentage]])</f>
        <v>0.83899999999999997</v>
      </c>
      <c r="AI1781" s="13">
        <f>tbl_pbp[[#This Row],[Kamara]]*tbl_pbp[[#This Row],[Impactful Play]]</f>
        <v>0</v>
      </c>
      <c r="AJ1781" s="13">
        <f>tbl_pbp[[#This Row],[Thomas]]*tbl_pbp[[#This Row],[Impactful Play]]</f>
        <v>0</v>
      </c>
      <c r="AK1781" s="13" t="str">
        <f>VLOOKUP(tbl_pbp[[#This Row],[Play Saints Win % Increase]], tbl_impact[],3,TRUE)</f>
        <v>Scented (0 to +5%)</v>
      </c>
    </row>
    <row r="1782" spans="1:37">
      <c r="A1782" s="1">
        <v>59</v>
      </c>
      <c r="B1782" s="5">
        <v>0.84</v>
      </c>
      <c r="C1782" t="s">
        <v>13012</v>
      </c>
      <c r="D1782">
        <v>0</v>
      </c>
      <c r="E1782">
        <v>0</v>
      </c>
      <c r="F1782">
        <v>2</v>
      </c>
      <c r="G1782">
        <v>17</v>
      </c>
      <c r="H1782">
        <v>9</v>
      </c>
      <c r="I1782">
        <v>1</v>
      </c>
      <c r="J1782">
        <v>59</v>
      </c>
      <c r="K1782" t="s">
        <v>533</v>
      </c>
      <c r="L1782">
        <v>2</v>
      </c>
      <c r="M1782">
        <v>59</v>
      </c>
      <c r="N1782" t="s">
        <v>13013</v>
      </c>
      <c r="O1782" t="s">
        <v>1928</v>
      </c>
      <c r="P1782" t="s">
        <v>45</v>
      </c>
      <c r="Q1782" t="s">
        <v>46</v>
      </c>
      <c r="R1782" t="s">
        <v>47</v>
      </c>
      <c r="S1782" t="s">
        <v>83</v>
      </c>
      <c r="T1782" t="s">
        <v>3667</v>
      </c>
      <c r="U1782" t="s">
        <v>13014</v>
      </c>
      <c r="V1782" t="s">
        <v>12876</v>
      </c>
      <c r="X1782" t="str">
        <f>VLOOKUP(pbp!V4532, games!$B$2:$R$40, 3, FALSE)</f>
        <v>2020-11-29T21:05Z</v>
      </c>
      <c r="Y1782">
        <f>VLOOKUP(1*V1782,NFLGames!$H$11:$H$555,1,FALSE)</f>
        <v>401127922</v>
      </c>
      <c r="Z1782">
        <f>VLOOKUP($Y1782, NFLGames!$H$11:$K$555,2,FALSE)</f>
        <v>2019</v>
      </c>
      <c r="AA1782">
        <f>VLOOKUP($Y1782, NFLGames!$H$11:$K$555,3,FALSE)</f>
        <v>12</v>
      </c>
      <c r="AB1782" s="6">
        <f>IF(A1783=0, 0, AH1783-tbl_pbp[[#This Row],[Saints Win %]])</f>
        <v>1.2000000000000011E-2</v>
      </c>
      <c r="AE1782">
        <f>ABS(tbl_pbp[[#This Row],[play.homeScore]]-tbl_pbp[[#This Row],[play.awayScore]])</f>
        <v>8</v>
      </c>
      <c r="AF1782">
        <f>IF(tbl_pbp[[#This Row],[Play Saints Win % Increase]]&gt;=$AF$4,1,0)</f>
        <v>0</v>
      </c>
      <c r="AG1782" t="str">
        <f>VLOOKUP(tbl_pbp[[#This Row],[gameId]], games!$B$2:$T$40, 9, FALSE)</f>
        <v>carolina-panthers</v>
      </c>
      <c r="AH1782" s="5">
        <f>IF(tbl_pbp[[#This Row],[AwayTeam]] &lt;&gt; "new-orleans-saints", tbl_pbp[[#This Row],[homeWinPercentage]], 1-tbl_pbp[[#This Row],[homeWinPercentage]])</f>
        <v>0.84</v>
      </c>
      <c r="AI1782" s="13">
        <f>tbl_pbp[[#This Row],[Kamara]]*tbl_pbp[[#This Row],[Impactful Play]]</f>
        <v>0</v>
      </c>
      <c r="AJ1782" s="13">
        <f>tbl_pbp[[#This Row],[Thomas]]*tbl_pbp[[#This Row],[Impactful Play]]</f>
        <v>0</v>
      </c>
      <c r="AK1782" s="13" t="str">
        <f>VLOOKUP(tbl_pbp[[#This Row],[Play Saints Win % Increase]], tbl_impact[],3,TRUE)</f>
        <v>Scented (0 to +5%)</v>
      </c>
    </row>
    <row r="1783" spans="1:37">
      <c r="A1783" s="1">
        <v>60</v>
      </c>
      <c r="B1783" s="5">
        <v>0.85199999999999998</v>
      </c>
      <c r="C1783" t="s">
        <v>13015</v>
      </c>
      <c r="D1783">
        <v>0</v>
      </c>
      <c r="E1783">
        <v>0</v>
      </c>
      <c r="F1783">
        <v>2</v>
      </c>
      <c r="G1783">
        <v>17</v>
      </c>
      <c r="H1783">
        <v>9</v>
      </c>
      <c r="I1783">
        <v>10</v>
      </c>
      <c r="J1783">
        <v>55</v>
      </c>
      <c r="K1783" t="s">
        <v>533</v>
      </c>
      <c r="L1783">
        <v>1</v>
      </c>
      <c r="M1783">
        <v>55</v>
      </c>
      <c r="N1783" t="s">
        <v>13016</v>
      </c>
      <c r="O1783" t="s">
        <v>1111</v>
      </c>
      <c r="P1783" t="s">
        <v>30</v>
      </c>
      <c r="Q1783" t="s">
        <v>31</v>
      </c>
      <c r="R1783" t="s">
        <v>32</v>
      </c>
      <c r="S1783" t="s">
        <v>33</v>
      </c>
      <c r="T1783" t="s">
        <v>3729</v>
      </c>
      <c r="U1783" t="s">
        <v>3730</v>
      </c>
      <c r="V1783" t="s">
        <v>12876</v>
      </c>
      <c r="X1783" t="str">
        <f>VLOOKUP(pbp!V4533, games!$B$2:$R$40, 3, FALSE)</f>
        <v>2020-11-29T21:05Z</v>
      </c>
      <c r="Y1783">
        <f>VLOOKUP(1*V1783,NFLGames!$H$11:$H$555,1,FALSE)</f>
        <v>401127922</v>
      </c>
      <c r="Z1783">
        <f>VLOOKUP($Y1783, NFLGames!$H$11:$K$555,2,FALSE)</f>
        <v>2019</v>
      </c>
      <c r="AA1783">
        <f>VLOOKUP($Y1783, NFLGames!$H$11:$K$555,3,FALSE)</f>
        <v>12</v>
      </c>
      <c r="AB1783" s="6">
        <f>IF(A1784=0, 0, AH1784-tbl_pbp[[#This Row],[Saints Win %]])</f>
        <v>5.8000000000000052E-2</v>
      </c>
      <c r="AE1783">
        <f>ABS(tbl_pbp[[#This Row],[play.homeScore]]-tbl_pbp[[#This Row],[play.awayScore]])</f>
        <v>8</v>
      </c>
      <c r="AF1783">
        <f>IF(tbl_pbp[[#This Row],[Play Saints Win % Increase]]&gt;=$AF$4,1,0)</f>
        <v>0</v>
      </c>
      <c r="AG1783" t="str">
        <f>VLOOKUP(tbl_pbp[[#This Row],[gameId]], games!$B$2:$T$40, 9, FALSE)</f>
        <v>carolina-panthers</v>
      </c>
      <c r="AH1783" s="5">
        <f>IF(tbl_pbp[[#This Row],[AwayTeam]] &lt;&gt; "new-orleans-saints", tbl_pbp[[#This Row],[homeWinPercentage]], 1-tbl_pbp[[#This Row],[homeWinPercentage]])</f>
        <v>0.85199999999999998</v>
      </c>
      <c r="AI1783" s="13">
        <f>tbl_pbp[[#This Row],[Kamara]]*tbl_pbp[[#This Row],[Impactful Play]]</f>
        <v>0</v>
      </c>
      <c r="AJ1783" s="13">
        <f>tbl_pbp[[#This Row],[Thomas]]*tbl_pbp[[#This Row],[Impactful Play]]</f>
        <v>0</v>
      </c>
      <c r="AK1783" s="13" t="str">
        <f>VLOOKUP(tbl_pbp[[#This Row],[Play Saints Win % Increase]], tbl_impact[],3,TRUE)</f>
        <v>Perfumed (5 to + 10%)</v>
      </c>
    </row>
    <row r="1784" spans="1:37">
      <c r="A1784" s="1">
        <v>61</v>
      </c>
      <c r="B1784" s="5">
        <v>0.91</v>
      </c>
      <c r="C1784" t="s">
        <v>13017</v>
      </c>
      <c r="D1784">
        <v>0</v>
      </c>
      <c r="E1784">
        <v>0</v>
      </c>
      <c r="F1784">
        <v>2</v>
      </c>
      <c r="G1784">
        <v>17</v>
      </c>
      <c r="H1784">
        <v>9</v>
      </c>
      <c r="I1784">
        <v>8</v>
      </c>
      <c r="J1784">
        <v>53</v>
      </c>
      <c r="K1784" t="s">
        <v>533</v>
      </c>
      <c r="L1784">
        <v>2</v>
      </c>
      <c r="M1784">
        <v>53</v>
      </c>
      <c r="N1784" t="s">
        <v>13018</v>
      </c>
      <c r="O1784" t="s">
        <v>2830</v>
      </c>
      <c r="P1784" t="s">
        <v>266</v>
      </c>
      <c r="Q1784" t="s">
        <v>267</v>
      </c>
      <c r="S1784" t="s">
        <v>73</v>
      </c>
      <c r="T1784" t="s">
        <v>3392</v>
      </c>
      <c r="U1784" t="s">
        <v>13019</v>
      </c>
      <c r="V1784" t="s">
        <v>12876</v>
      </c>
      <c r="X1784" t="str">
        <f>VLOOKUP(pbp!V4534, games!$B$2:$R$40, 3, FALSE)</f>
        <v>2020-11-29T21:05Z</v>
      </c>
      <c r="Y1784">
        <f>VLOOKUP(1*V1784,NFLGames!$H$11:$H$555,1,FALSE)</f>
        <v>401127922</v>
      </c>
      <c r="Z1784">
        <f>VLOOKUP($Y1784, NFLGames!$H$11:$K$555,2,FALSE)</f>
        <v>2019</v>
      </c>
      <c r="AA1784">
        <f>VLOOKUP($Y1784, NFLGames!$H$11:$K$555,3,FALSE)</f>
        <v>12</v>
      </c>
      <c r="AB1784" s="6">
        <f>IF(A1785=0, 0, AH1785-tbl_pbp[[#This Row],[Saints Win %]])</f>
        <v>-7.3000000000000065E-2</v>
      </c>
      <c r="AE1784">
        <f>ABS(tbl_pbp[[#This Row],[play.homeScore]]-tbl_pbp[[#This Row],[play.awayScore]])</f>
        <v>8</v>
      </c>
      <c r="AF1784">
        <f>IF(tbl_pbp[[#This Row],[Play Saints Win % Increase]]&gt;=$AF$4,1,0)</f>
        <v>0</v>
      </c>
      <c r="AG1784" t="str">
        <f>VLOOKUP(tbl_pbp[[#This Row],[gameId]], games!$B$2:$T$40, 9, FALSE)</f>
        <v>carolina-panthers</v>
      </c>
      <c r="AH1784" s="5">
        <f>IF(tbl_pbp[[#This Row],[AwayTeam]] &lt;&gt; "new-orleans-saints", tbl_pbp[[#This Row],[homeWinPercentage]], 1-tbl_pbp[[#This Row],[homeWinPercentage]])</f>
        <v>0.91</v>
      </c>
      <c r="AI1784" s="13">
        <f>tbl_pbp[[#This Row],[Kamara]]*tbl_pbp[[#This Row],[Impactful Play]]</f>
        <v>0</v>
      </c>
      <c r="AJ1784" s="13">
        <f>tbl_pbp[[#This Row],[Thomas]]*tbl_pbp[[#This Row],[Impactful Play]]</f>
        <v>0</v>
      </c>
      <c r="AK1784" s="13" t="str">
        <f>VLOOKUP(tbl_pbp[[#This Row],[Play Saints Win % Increase]], tbl_impact[],3,TRUE)</f>
        <v>Smelly (worse than-5% -&gt; -10%)</v>
      </c>
    </row>
    <row r="1785" spans="1:37">
      <c r="A1785" s="1">
        <v>62</v>
      </c>
      <c r="B1785" s="5">
        <v>0.83699999999999997</v>
      </c>
      <c r="C1785" t="s">
        <v>13020</v>
      </c>
      <c r="D1785">
        <v>0</v>
      </c>
      <c r="E1785">
        <v>0</v>
      </c>
      <c r="F1785">
        <v>2</v>
      </c>
      <c r="G1785">
        <v>17</v>
      </c>
      <c r="H1785">
        <v>9</v>
      </c>
      <c r="I1785">
        <v>16</v>
      </c>
      <c r="J1785">
        <v>61</v>
      </c>
      <c r="K1785" t="s">
        <v>533</v>
      </c>
      <c r="L1785">
        <v>3</v>
      </c>
      <c r="M1785">
        <v>61</v>
      </c>
      <c r="N1785" t="s">
        <v>13021</v>
      </c>
      <c r="O1785" t="s">
        <v>1290</v>
      </c>
      <c r="P1785" t="s">
        <v>167</v>
      </c>
      <c r="Q1785" t="s">
        <v>168</v>
      </c>
      <c r="S1785" t="s">
        <v>4820</v>
      </c>
      <c r="T1785" t="s">
        <v>3736</v>
      </c>
      <c r="U1785" t="s">
        <v>13022</v>
      </c>
      <c r="V1785" t="s">
        <v>12876</v>
      </c>
      <c r="X1785" t="str">
        <f>VLOOKUP(pbp!V4535, games!$B$2:$R$40, 3, FALSE)</f>
        <v>2020-11-29T21:05Z</v>
      </c>
      <c r="Y1785">
        <f>VLOOKUP(1*V1785,NFLGames!$H$11:$H$555,1,FALSE)</f>
        <v>401127922</v>
      </c>
      <c r="Z1785">
        <f>VLOOKUP($Y1785, NFLGames!$H$11:$K$555,2,FALSE)</f>
        <v>2019</v>
      </c>
      <c r="AA1785">
        <f>VLOOKUP($Y1785, NFLGames!$H$11:$K$555,3,FALSE)</f>
        <v>12</v>
      </c>
      <c r="AB1785" s="6">
        <f>IF(A1786=0, 0, AH1786-tbl_pbp[[#This Row],[Saints Win %]])</f>
        <v>-1.8000000000000016E-2</v>
      </c>
      <c r="AE1785">
        <f>ABS(tbl_pbp[[#This Row],[play.homeScore]]-tbl_pbp[[#This Row],[play.awayScore]])</f>
        <v>8</v>
      </c>
      <c r="AF1785">
        <f>IF(tbl_pbp[[#This Row],[Play Saints Win % Increase]]&gt;=$AF$4,1,0)</f>
        <v>0</v>
      </c>
      <c r="AG1785" t="str">
        <f>VLOOKUP(tbl_pbp[[#This Row],[gameId]], games!$B$2:$T$40, 9, FALSE)</f>
        <v>carolina-panthers</v>
      </c>
      <c r="AH1785" s="5">
        <f>IF(tbl_pbp[[#This Row],[AwayTeam]] &lt;&gt; "new-orleans-saints", tbl_pbp[[#This Row],[homeWinPercentage]], 1-tbl_pbp[[#This Row],[homeWinPercentage]])</f>
        <v>0.83699999999999997</v>
      </c>
      <c r="AI1785" s="13">
        <f>tbl_pbp[[#This Row],[Kamara]]*tbl_pbp[[#This Row],[Impactful Play]]</f>
        <v>0</v>
      </c>
      <c r="AJ1785" s="13">
        <f>tbl_pbp[[#This Row],[Thomas]]*tbl_pbp[[#This Row],[Impactful Play]]</f>
        <v>0</v>
      </c>
      <c r="AK1785" s="13" t="str">
        <f>VLOOKUP(tbl_pbp[[#This Row],[Play Saints Win % Increase]], tbl_impact[],3,TRUE)</f>
        <v>Bad (0 to -5%)</v>
      </c>
    </row>
    <row r="1786" spans="1:37">
      <c r="A1786" s="1">
        <v>63</v>
      </c>
      <c r="B1786" s="5">
        <v>0.81899999999999995</v>
      </c>
      <c r="C1786" t="s">
        <v>13023</v>
      </c>
      <c r="D1786">
        <v>0</v>
      </c>
      <c r="E1786">
        <v>0</v>
      </c>
      <c r="F1786">
        <v>2</v>
      </c>
      <c r="G1786">
        <v>17</v>
      </c>
      <c r="H1786">
        <v>9</v>
      </c>
      <c r="I1786">
        <v>10</v>
      </c>
      <c r="J1786">
        <v>56</v>
      </c>
      <c r="K1786" t="s">
        <v>533</v>
      </c>
      <c r="L1786">
        <v>1</v>
      </c>
      <c r="M1786">
        <v>56</v>
      </c>
      <c r="N1786" t="s">
        <v>13024</v>
      </c>
      <c r="O1786" t="s">
        <v>341</v>
      </c>
      <c r="P1786" t="s">
        <v>45</v>
      </c>
      <c r="Q1786" t="s">
        <v>46</v>
      </c>
      <c r="R1786" t="s">
        <v>47</v>
      </c>
      <c r="S1786" t="s">
        <v>33</v>
      </c>
      <c r="T1786" t="s">
        <v>8262</v>
      </c>
      <c r="U1786" t="s">
        <v>8406</v>
      </c>
      <c r="V1786" t="s">
        <v>12876</v>
      </c>
      <c r="X1786" t="str">
        <f>VLOOKUP(pbp!V4536, games!$B$2:$R$40, 3, FALSE)</f>
        <v>2020-11-29T21:05Z</v>
      </c>
      <c r="Y1786">
        <f>VLOOKUP(1*V1786,NFLGames!$H$11:$H$555,1,FALSE)</f>
        <v>401127922</v>
      </c>
      <c r="Z1786">
        <f>VLOOKUP($Y1786, NFLGames!$H$11:$K$555,2,FALSE)</f>
        <v>2019</v>
      </c>
      <c r="AA1786">
        <f>VLOOKUP($Y1786, NFLGames!$H$11:$K$555,3,FALSE)</f>
        <v>12</v>
      </c>
      <c r="AB1786" s="6">
        <f>IF(A1787=0, 0, AH1787-tbl_pbp[[#This Row],[Saints Win %]])</f>
        <v>5.0000000000000044E-3</v>
      </c>
      <c r="AE1786">
        <f>ABS(tbl_pbp[[#This Row],[play.homeScore]]-tbl_pbp[[#This Row],[play.awayScore]])</f>
        <v>8</v>
      </c>
      <c r="AF1786">
        <f>IF(tbl_pbp[[#This Row],[Play Saints Win % Increase]]&gt;=$AF$4,1,0)</f>
        <v>0</v>
      </c>
      <c r="AG1786" t="str">
        <f>VLOOKUP(tbl_pbp[[#This Row],[gameId]], games!$B$2:$T$40, 9, FALSE)</f>
        <v>carolina-panthers</v>
      </c>
      <c r="AH1786" s="5">
        <f>IF(tbl_pbp[[#This Row],[AwayTeam]] &lt;&gt; "new-orleans-saints", tbl_pbp[[#This Row],[homeWinPercentage]], 1-tbl_pbp[[#This Row],[homeWinPercentage]])</f>
        <v>0.81899999999999995</v>
      </c>
      <c r="AI1786" s="13">
        <f>tbl_pbp[[#This Row],[Kamara]]*tbl_pbp[[#This Row],[Impactful Play]]</f>
        <v>0</v>
      </c>
      <c r="AJ1786" s="13">
        <f>tbl_pbp[[#This Row],[Thomas]]*tbl_pbp[[#This Row],[Impactful Play]]</f>
        <v>0</v>
      </c>
      <c r="AK1786" s="13" t="str">
        <f>VLOOKUP(tbl_pbp[[#This Row],[Play Saints Win % Increase]], tbl_impact[],3,TRUE)</f>
        <v>Scented (0 to +5%)</v>
      </c>
    </row>
    <row r="1787" spans="1:37">
      <c r="A1787" s="1">
        <v>64</v>
      </c>
      <c r="B1787" s="5">
        <v>0.82399999999999995</v>
      </c>
      <c r="C1787" t="s">
        <v>13025</v>
      </c>
      <c r="D1787">
        <v>0</v>
      </c>
      <c r="E1787">
        <v>0</v>
      </c>
      <c r="F1787">
        <v>2</v>
      </c>
      <c r="G1787">
        <v>17</v>
      </c>
      <c r="H1787">
        <v>9</v>
      </c>
      <c r="I1787">
        <v>1</v>
      </c>
      <c r="J1787">
        <v>47</v>
      </c>
      <c r="K1787" t="s">
        <v>533</v>
      </c>
      <c r="L1787">
        <v>2</v>
      </c>
      <c r="M1787">
        <v>47</v>
      </c>
      <c r="N1787" t="s">
        <v>13026</v>
      </c>
      <c r="O1787" t="s">
        <v>1964</v>
      </c>
      <c r="P1787" t="s">
        <v>45</v>
      </c>
      <c r="Q1787" t="s">
        <v>46</v>
      </c>
      <c r="R1787" t="s">
        <v>47</v>
      </c>
      <c r="S1787" t="s">
        <v>83</v>
      </c>
      <c r="T1787" t="s">
        <v>2150</v>
      </c>
      <c r="U1787" t="s">
        <v>3229</v>
      </c>
      <c r="V1787" t="s">
        <v>12876</v>
      </c>
      <c r="X1787" t="str">
        <f>VLOOKUP(pbp!V4537, games!$B$2:$R$40, 3, FALSE)</f>
        <v>2020-11-29T21:05Z</v>
      </c>
      <c r="Y1787">
        <f>VLOOKUP(1*V1787,NFLGames!$H$11:$H$555,1,FALSE)</f>
        <v>401127922</v>
      </c>
      <c r="Z1787">
        <f>VLOOKUP($Y1787, NFLGames!$H$11:$K$555,2,FALSE)</f>
        <v>2019</v>
      </c>
      <c r="AA1787">
        <f>VLOOKUP($Y1787, NFLGames!$H$11:$K$555,3,FALSE)</f>
        <v>12</v>
      </c>
      <c r="AB1787" s="6">
        <f>IF(A1788=0, 0, AH1788-tbl_pbp[[#This Row],[Saints Win %]])</f>
        <v>-1.100000000000001E-2</v>
      </c>
      <c r="AE1787">
        <f>ABS(tbl_pbp[[#This Row],[play.homeScore]]-tbl_pbp[[#This Row],[play.awayScore]])</f>
        <v>8</v>
      </c>
      <c r="AF1787">
        <f>IF(tbl_pbp[[#This Row],[Play Saints Win % Increase]]&gt;=$AF$4,1,0)</f>
        <v>0</v>
      </c>
      <c r="AG1787" t="str">
        <f>VLOOKUP(tbl_pbp[[#This Row],[gameId]], games!$B$2:$T$40, 9, FALSE)</f>
        <v>carolina-panthers</v>
      </c>
      <c r="AH1787" s="5">
        <f>IF(tbl_pbp[[#This Row],[AwayTeam]] &lt;&gt; "new-orleans-saints", tbl_pbp[[#This Row],[homeWinPercentage]], 1-tbl_pbp[[#This Row],[homeWinPercentage]])</f>
        <v>0.82399999999999995</v>
      </c>
      <c r="AI1787" s="13">
        <f>tbl_pbp[[#This Row],[Kamara]]*tbl_pbp[[#This Row],[Impactful Play]]</f>
        <v>0</v>
      </c>
      <c r="AJ1787" s="13">
        <f>tbl_pbp[[#This Row],[Thomas]]*tbl_pbp[[#This Row],[Impactful Play]]</f>
        <v>0</v>
      </c>
      <c r="AK1787" s="13" t="str">
        <f>VLOOKUP(tbl_pbp[[#This Row],[Play Saints Win % Increase]], tbl_impact[],3,TRUE)</f>
        <v>Bad (0 to -5%)</v>
      </c>
    </row>
    <row r="1788" spans="1:37">
      <c r="A1788" s="1">
        <v>65</v>
      </c>
      <c r="B1788" s="5">
        <v>0.81299999999999994</v>
      </c>
      <c r="C1788" t="s">
        <v>13027</v>
      </c>
      <c r="D1788">
        <v>0</v>
      </c>
      <c r="E1788">
        <v>0</v>
      </c>
      <c r="F1788">
        <v>2</v>
      </c>
      <c r="G1788">
        <v>17</v>
      </c>
      <c r="H1788">
        <v>9</v>
      </c>
      <c r="I1788">
        <v>10</v>
      </c>
      <c r="J1788">
        <v>44</v>
      </c>
      <c r="K1788" t="s">
        <v>533</v>
      </c>
      <c r="L1788">
        <v>1</v>
      </c>
      <c r="M1788">
        <v>44</v>
      </c>
      <c r="N1788" t="s">
        <v>13028</v>
      </c>
      <c r="O1788" t="s">
        <v>2108</v>
      </c>
      <c r="P1788" t="s">
        <v>45</v>
      </c>
      <c r="Q1788" t="s">
        <v>46</v>
      </c>
      <c r="R1788" t="s">
        <v>47</v>
      </c>
      <c r="S1788" t="s">
        <v>33</v>
      </c>
      <c r="T1788" t="s">
        <v>467</v>
      </c>
      <c r="U1788" t="s">
        <v>468</v>
      </c>
      <c r="V1788" t="s">
        <v>12876</v>
      </c>
      <c r="X1788" t="str">
        <f>VLOOKUP(pbp!V4538, games!$B$2:$R$40, 3, FALSE)</f>
        <v>2020-11-29T21:05Z</v>
      </c>
      <c r="Y1788">
        <f>VLOOKUP(1*V1788,NFLGames!$H$11:$H$555,1,FALSE)</f>
        <v>401127922</v>
      </c>
      <c r="Z1788">
        <f>VLOOKUP($Y1788, NFLGames!$H$11:$K$555,2,FALSE)</f>
        <v>2019</v>
      </c>
      <c r="AA1788">
        <f>VLOOKUP($Y1788, NFLGames!$H$11:$K$555,3,FALSE)</f>
        <v>12</v>
      </c>
      <c r="AB1788" s="6">
        <f>IF(A1789=0, 0, AH1789-tbl_pbp[[#This Row],[Saints Win %]])</f>
        <v>-9.9999999999988987E-4</v>
      </c>
      <c r="AE1788">
        <f>ABS(tbl_pbp[[#This Row],[play.homeScore]]-tbl_pbp[[#This Row],[play.awayScore]])</f>
        <v>8</v>
      </c>
      <c r="AF1788">
        <f>IF(tbl_pbp[[#This Row],[Play Saints Win % Increase]]&gt;=$AF$4,1,0)</f>
        <v>0</v>
      </c>
      <c r="AG1788" t="str">
        <f>VLOOKUP(tbl_pbp[[#This Row],[gameId]], games!$B$2:$T$40, 9, FALSE)</f>
        <v>carolina-panthers</v>
      </c>
      <c r="AH1788" s="5">
        <f>IF(tbl_pbp[[#This Row],[AwayTeam]] &lt;&gt; "new-orleans-saints", tbl_pbp[[#This Row],[homeWinPercentage]], 1-tbl_pbp[[#This Row],[homeWinPercentage]])</f>
        <v>0.81299999999999994</v>
      </c>
      <c r="AI1788" s="13">
        <f>tbl_pbp[[#This Row],[Kamara]]*tbl_pbp[[#This Row],[Impactful Play]]</f>
        <v>0</v>
      </c>
      <c r="AJ1788" s="13">
        <f>tbl_pbp[[#This Row],[Thomas]]*tbl_pbp[[#This Row],[Impactful Play]]</f>
        <v>0</v>
      </c>
      <c r="AK1788" s="13" t="str">
        <f>VLOOKUP(tbl_pbp[[#This Row],[Play Saints Win % Increase]], tbl_impact[],3,TRUE)</f>
        <v>Bad (0 to -5%)</v>
      </c>
    </row>
    <row r="1789" spans="1:37">
      <c r="A1789" s="1">
        <v>66</v>
      </c>
      <c r="B1789" s="5">
        <v>0.81200000000000006</v>
      </c>
      <c r="C1789" t="s">
        <v>13029</v>
      </c>
      <c r="D1789">
        <v>0</v>
      </c>
      <c r="E1789">
        <v>0</v>
      </c>
      <c r="F1789">
        <v>2</v>
      </c>
      <c r="G1789">
        <v>17</v>
      </c>
      <c r="H1789">
        <v>9</v>
      </c>
      <c r="I1789">
        <v>3</v>
      </c>
      <c r="J1789">
        <v>37</v>
      </c>
      <c r="K1789" t="s">
        <v>533</v>
      </c>
      <c r="L1789">
        <v>2</v>
      </c>
      <c r="M1789">
        <v>37</v>
      </c>
      <c r="N1789" t="s">
        <v>229</v>
      </c>
      <c r="O1789" t="s">
        <v>230</v>
      </c>
      <c r="P1789" t="s">
        <v>231</v>
      </c>
      <c r="Q1789" t="s">
        <v>232</v>
      </c>
      <c r="R1789" t="s">
        <v>233</v>
      </c>
      <c r="V1789" t="s">
        <v>12876</v>
      </c>
      <c r="X1789" t="str">
        <f>VLOOKUP(pbp!V4539, games!$B$2:$R$40, 3, FALSE)</f>
        <v>2020-11-29T21:05Z</v>
      </c>
      <c r="Y1789">
        <f>VLOOKUP(1*V1789,NFLGames!$H$11:$H$555,1,FALSE)</f>
        <v>401127922</v>
      </c>
      <c r="Z1789">
        <f>VLOOKUP($Y1789, NFLGames!$H$11:$K$555,2,FALSE)</f>
        <v>2019</v>
      </c>
      <c r="AA1789">
        <f>VLOOKUP($Y1789, NFLGames!$H$11:$K$555,3,FALSE)</f>
        <v>12</v>
      </c>
      <c r="AB1789" s="6">
        <f>IF(A1790=0, 0, AH1790-tbl_pbp[[#This Row],[Saints Win %]])</f>
        <v>-2.0000000000000018E-3</v>
      </c>
      <c r="AE1789">
        <f>ABS(tbl_pbp[[#This Row],[play.homeScore]]-tbl_pbp[[#This Row],[play.awayScore]])</f>
        <v>8</v>
      </c>
      <c r="AF1789">
        <f>IF(tbl_pbp[[#This Row],[Play Saints Win % Increase]]&gt;=$AF$4,1,0)</f>
        <v>0</v>
      </c>
      <c r="AG1789" t="str">
        <f>VLOOKUP(tbl_pbp[[#This Row],[gameId]], games!$B$2:$T$40, 9, FALSE)</f>
        <v>carolina-panthers</v>
      </c>
      <c r="AH1789" s="5">
        <f>IF(tbl_pbp[[#This Row],[AwayTeam]] &lt;&gt; "new-orleans-saints", tbl_pbp[[#This Row],[homeWinPercentage]], 1-tbl_pbp[[#This Row],[homeWinPercentage]])</f>
        <v>0.81200000000000006</v>
      </c>
      <c r="AI1789" s="13">
        <f>tbl_pbp[[#This Row],[Kamara]]*tbl_pbp[[#This Row],[Impactful Play]]</f>
        <v>0</v>
      </c>
      <c r="AJ1789" s="13">
        <f>tbl_pbp[[#This Row],[Thomas]]*tbl_pbp[[#This Row],[Impactful Play]]</f>
        <v>0</v>
      </c>
      <c r="AK1789" s="13" t="str">
        <f>VLOOKUP(tbl_pbp[[#This Row],[Play Saints Win % Increase]], tbl_impact[],3,TRUE)</f>
        <v>Bad (0 to -5%)</v>
      </c>
    </row>
    <row r="1790" spans="1:37">
      <c r="A1790" s="1">
        <v>67</v>
      </c>
      <c r="B1790" s="5">
        <v>0.81</v>
      </c>
      <c r="C1790" t="s">
        <v>13030</v>
      </c>
      <c r="D1790">
        <v>0</v>
      </c>
      <c r="E1790">
        <v>0</v>
      </c>
      <c r="F1790">
        <v>2</v>
      </c>
      <c r="G1790">
        <v>17</v>
      </c>
      <c r="H1790">
        <v>9</v>
      </c>
      <c r="I1790">
        <v>3</v>
      </c>
      <c r="J1790">
        <v>37</v>
      </c>
      <c r="K1790" t="s">
        <v>533</v>
      </c>
      <c r="L1790">
        <v>2</v>
      </c>
      <c r="M1790">
        <v>7</v>
      </c>
      <c r="N1790" t="s">
        <v>13031</v>
      </c>
      <c r="O1790" t="s">
        <v>230</v>
      </c>
      <c r="P1790" t="s">
        <v>22</v>
      </c>
      <c r="Q1790" t="s">
        <v>37</v>
      </c>
      <c r="S1790" t="s">
        <v>193</v>
      </c>
      <c r="T1790" t="s">
        <v>196</v>
      </c>
      <c r="U1790" t="s">
        <v>10626</v>
      </c>
      <c r="V1790" t="s">
        <v>12876</v>
      </c>
      <c r="X1790" t="str">
        <f>VLOOKUP(pbp!V4540, games!$B$2:$R$40, 3, FALSE)</f>
        <v>2020-11-29T21:05Z</v>
      </c>
      <c r="Y1790">
        <f>VLOOKUP(1*V1790,NFLGames!$H$11:$H$555,1,FALSE)</f>
        <v>401127922</v>
      </c>
      <c r="Z1790">
        <f>VLOOKUP($Y1790, NFLGames!$H$11:$K$555,2,FALSE)</f>
        <v>2019</v>
      </c>
      <c r="AA1790">
        <f>VLOOKUP($Y1790, NFLGames!$H$11:$K$555,3,FALSE)</f>
        <v>12</v>
      </c>
      <c r="AB1790" s="6">
        <f>IF(A1791=0, 0, AH1791-tbl_pbp[[#This Row],[Saints Win %]])</f>
        <v>-7.0000000000000062E-3</v>
      </c>
      <c r="AE1790">
        <f>ABS(tbl_pbp[[#This Row],[play.homeScore]]-tbl_pbp[[#This Row],[play.awayScore]])</f>
        <v>8</v>
      </c>
      <c r="AF1790">
        <f>IF(tbl_pbp[[#This Row],[Play Saints Win % Increase]]&gt;=$AF$4,1,0)</f>
        <v>0</v>
      </c>
      <c r="AG1790" t="str">
        <f>VLOOKUP(tbl_pbp[[#This Row],[gameId]], games!$B$2:$T$40, 9, FALSE)</f>
        <v>carolina-panthers</v>
      </c>
      <c r="AH1790" s="5">
        <f>IF(tbl_pbp[[#This Row],[AwayTeam]] &lt;&gt; "new-orleans-saints", tbl_pbp[[#This Row],[homeWinPercentage]], 1-tbl_pbp[[#This Row],[homeWinPercentage]])</f>
        <v>0.81</v>
      </c>
      <c r="AI1790" s="13">
        <f>tbl_pbp[[#This Row],[Kamara]]*tbl_pbp[[#This Row],[Impactful Play]]</f>
        <v>0</v>
      </c>
      <c r="AJ1790" s="13">
        <f>tbl_pbp[[#This Row],[Thomas]]*tbl_pbp[[#This Row],[Impactful Play]]</f>
        <v>0</v>
      </c>
      <c r="AK1790" s="13" t="str">
        <f>VLOOKUP(tbl_pbp[[#This Row],[Play Saints Win % Increase]], tbl_impact[],3,TRUE)</f>
        <v>Bad (0 to -5%)</v>
      </c>
    </row>
    <row r="1791" spans="1:37">
      <c r="A1791" s="1">
        <v>68</v>
      </c>
      <c r="B1791" s="5">
        <v>0.80300000000000005</v>
      </c>
      <c r="C1791" t="s">
        <v>13032</v>
      </c>
      <c r="D1791">
        <v>0</v>
      </c>
      <c r="E1791">
        <v>0</v>
      </c>
      <c r="F1791">
        <v>2</v>
      </c>
      <c r="G1791">
        <v>17</v>
      </c>
      <c r="H1791">
        <v>9</v>
      </c>
      <c r="I1791">
        <v>3</v>
      </c>
      <c r="J1791">
        <v>37</v>
      </c>
      <c r="K1791" t="s">
        <v>533</v>
      </c>
      <c r="L1791">
        <v>3</v>
      </c>
      <c r="M1791">
        <v>37</v>
      </c>
      <c r="N1791" t="s">
        <v>13033</v>
      </c>
      <c r="O1791" t="s">
        <v>352</v>
      </c>
      <c r="P1791" t="s">
        <v>30</v>
      </c>
      <c r="Q1791" t="s">
        <v>31</v>
      </c>
      <c r="R1791" t="s">
        <v>32</v>
      </c>
      <c r="S1791" t="s">
        <v>375</v>
      </c>
      <c r="T1791" t="s">
        <v>196</v>
      </c>
      <c r="U1791" t="s">
        <v>13034</v>
      </c>
      <c r="V1791" t="s">
        <v>12876</v>
      </c>
      <c r="X1791" t="str">
        <f>VLOOKUP(pbp!V4541, games!$B$2:$R$40, 3, FALSE)</f>
        <v>2020-11-29T21:05Z</v>
      </c>
      <c r="Y1791">
        <f>VLOOKUP(1*V1791,NFLGames!$H$11:$H$555,1,FALSE)</f>
        <v>401127922</v>
      </c>
      <c r="Z1791">
        <f>VLOOKUP($Y1791, NFLGames!$H$11:$K$555,2,FALSE)</f>
        <v>2019</v>
      </c>
      <c r="AA1791">
        <f>VLOOKUP($Y1791, NFLGames!$H$11:$K$555,3,FALSE)</f>
        <v>12</v>
      </c>
      <c r="AB1791" s="6">
        <f>IF(A1792=0, 0, AH1792-tbl_pbp[[#This Row],[Saints Win %]])</f>
        <v>-5.0000000000000044E-3</v>
      </c>
      <c r="AE1791">
        <f>ABS(tbl_pbp[[#This Row],[play.homeScore]]-tbl_pbp[[#This Row],[play.awayScore]])</f>
        <v>8</v>
      </c>
      <c r="AF1791">
        <f>IF(tbl_pbp[[#This Row],[Play Saints Win % Increase]]&gt;=$AF$4,1,0)</f>
        <v>0</v>
      </c>
      <c r="AG1791" t="str">
        <f>VLOOKUP(tbl_pbp[[#This Row],[gameId]], games!$B$2:$T$40, 9, FALSE)</f>
        <v>carolina-panthers</v>
      </c>
      <c r="AH1791" s="5">
        <f>IF(tbl_pbp[[#This Row],[AwayTeam]] &lt;&gt; "new-orleans-saints", tbl_pbp[[#This Row],[homeWinPercentage]], 1-tbl_pbp[[#This Row],[homeWinPercentage]])</f>
        <v>0.80300000000000005</v>
      </c>
      <c r="AI1791" s="13">
        <f>tbl_pbp[[#This Row],[Kamara]]*tbl_pbp[[#This Row],[Impactful Play]]</f>
        <v>0</v>
      </c>
      <c r="AJ1791" s="13">
        <f>tbl_pbp[[#This Row],[Thomas]]*tbl_pbp[[#This Row],[Impactful Play]]</f>
        <v>0</v>
      </c>
      <c r="AK1791" s="13" t="str">
        <f>VLOOKUP(tbl_pbp[[#This Row],[Play Saints Win % Increase]], tbl_impact[],3,TRUE)</f>
        <v>Bad (0 to -5%)</v>
      </c>
    </row>
    <row r="1792" spans="1:37">
      <c r="A1792" s="1">
        <v>69</v>
      </c>
      <c r="B1792" s="5">
        <v>0.79800000000000004</v>
      </c>
      <c r="C1792" t="s">
        <v>13035</v>
      </c>
      <c r="D1792">
        <v>0</v>
      </c>
      <c r="E1792">
        <v>0</v>
      </c>
      <c r="F1792">
        <v>2</v>
      </c>
      <c r="G1792">
        <v>17</v>
      </c>
      <c r="H1792">
        <v>9</v>
      </c>
      <c r="I1792">
        <v>10</v>
      </c>
      <c r="J1792">
        <v>32</v>
      </c>
      <c r="K1792" t="s">
        <v>533</v>
      </c>
      <c r="L1792">
        <v>1</v>
      </c>
      <c r="M1792">
        <v>32</v>
      </c>
      <c r="N1792" t="s">
        <v>13036</v>
      </c>
      <c r="O1792" t="s">
        <v>2467</v>
      </c>
      <c r="P1792" t="s">
        <v>124</v>
      </c>
      <c r="Q1792" t="s">
        <v>125</v>
      </c>
      <c r="R1792" t="s">
        <v>126</v>
      </c>
      <c r="V1792" t="s">
        <v>12876</v>
      </c>
      <c r="X1792" t="str">
        <f>VLOOKUP(pbp!V4542, games!$B$2:$R$40, 3, FALSE)</f>
        <v>2020-11-29T21:05Z</v>
      </c>
      <c r="Y1792">
        <f>VLOOKUP(1*V1792,NFLGames!$H$11:$H$555,1,FALSE)</f>
        <v>401127922</v>
      </c>
      <c r="Z1792">
        <f>VLOOKUP($Y1792, NFLGames!$H$11:$K$555,2,FALSE)</f>
        <v>2019</v>
      </c>
      <c r="AA1792">
        <f>VLOOKUP($Y1792, NFLGames!$H$11:$K$555,3,FALSE)</f>
        <v>12</v>
      </c>
      <c r="AB1792" s="6">
        <f>IF(A1793=0, 0, AH1793-tbl_pbp[[#This Row],[Saints Win %]])</f>
        <v>5.0000000000000044E-3</v>
      </c>
      <c r="AE1792">
        <f>ABS(tbl_pbp[[#This Row],[play.homeScore]]-tbl_pbp[[#This Row],[play.awayScore]])</f>
        <v>8</v>
      </c>
      <c r="AF1792">
        <f>IF(tbl_pbp[[#This Row],[Play Saints Win % Increase]]&gt;=$AF$4,1,0)</f>
        <v>0</v>
      </c>
      <c r="AG1792" t="str">
        <f>VLOOKUP(tbl_pbp[[#This Row],[gameId]], games!$B$2:$T$40, 9, FALSE)</f>
        <v>carolina-panthers</v>
      </c>
      <c r="AH1792" s="5">
        <f>IF(tbl_pbp[[#This Row],[AwayTeam]] &lt;&gt; "new-orleans-saints", tbl_pbp[[#This Row],[homeWinPercentage]], 1-tbl_pbp[[#This Row],[homeWinPercentage]])</f>
        <v>0.79800000000000004</v>
      </c>
      <c r="AI1792" s="13">
        <f>tbl_pbp[[#This Row],[Kamara]]*tbl_pbp[[#This Row],[Impactful Play]]</f>
        <v>0</v>
      </c>
      <c r="AJ1792" s="13">
        <f>tbl_pbp[[#This Row],[Thomas]]*tbl_pbp[[#This Row],[Impactful Play]]</f>
        <v>0</v>
      </c>
      <c r="AK1792" s="13" t="str">
        <f>VLOOKUP(tbl_pbp[[#This Row],[Play Saints Win % Increase]], tbl_impact[],3,TRUE)</f>
        <v>Scented (0 to +5%)</v>
      </c>
    </row>
    <row r="1793" spans="1:37">
      <c r="A1793" s="1">
        <v>70</v>
      </c>
      <c r="B1793" s="5">
        <v>0.80300000000000005</v>
      </c>
      <c r="C1793" t="s">
        <v>13037</v>
      </c>
      <c r="D1793">
        <v>0</v>
      </c>
      <c r="E1793">
        <v>0</v>
      </c>
      <c r="F1793">
        <v>2</v>
      </c>
      <c r="G1793">
        <v>17</v>
      </c>
      <c r="H1793">
        <v>9</v>
      </c>
      <c r="I1793">
        <v>10</v>
      </c>
      <c r="J1793">
        <v>32</v>
      </c>
      <c r="K1793" t="s">
        <v>533</v>
      </c>
      <c r="L1793">
        <v>1</v>
      </c>
      <c r="M1793">
        <v>32</v>
      </c>
      <c r="N1793" t="s">
        <v>13038</v>
      </c>
      <c r="O1793" t="s">
        <v>2467</v>
      </c>
      <c r="P1793" t="s">
        <v>45</v>
      </c>
      <c r="Q1793" t="s">
        <v>46</v>
      </c>
      <c r="R1793" t="s">
        <v>47</v>
      </c>
      <c r="S1793" t="s">
        <v>33</v>
      </c>
      <c r="T1793" t="s">
        <v>129</v>
      </c>
      <c r="U1793" t="s">
        <v>130</v>
      </c>
      <c r="V1793" t="s">
        <v>12876</v>
      </c>
      <c r="X1793" t="str">
        <f>VLOOKUP(pbp!V4543, games!$B$2:$R$40, 3, FALSE)</f>
        <v>2020-11-29T21:05Z</v>
      </c>
      <c r="Y1793">
        <f>VLOOKUP(1*V1793,NFLGames!$H$11:$H$555,1,FALSE)</f>
        <v>401127922</v>
      </c>
      <c r="Z1793">
        <f>VLOOKUP($Y1793, NFLGames!$H$11:$K$555,2,FALSE)</f>
        <v>2019</v>
      </c>
      <c r="AA1793">
        <f>VLOOKUP($Y1793, NFLGames!$H$11:$K$555,3,FALSE)</f>
        <v>12</v>
      </c>
      <c r="AB1793" s="6">
        <f>IF(A1794=0, 0, AH1794-tbl_pbp[[#This Row],[Saints Win %]])</f>
        <v>-5.0000000000000044E-3</v>
      </c>
      <c r="AE1793">
        <f>ABS(tbl_pbp[[#This Row],[play.homeScore]]-tbl_pbp[[#This Row],[play.awayScore]])</f>
        <v>8</v>
      </c>
      <c r="AF1793">
        <f>IF(tbl_pbp[[#This Row],[Play Saints Win % Increase]]&gt;=$AF$4,1,0)</f>
        <v>0</v>
      </c>
      <c r="AG1793" t="str">
        <f>VLOOKUP(tbl_pbp[[#This Row],[gameId]], games!$B$2:$T$40, 9, FALSE)</f>
        <v>carolina-panthers</v>
      </c>
      <c r="AH1793" s="5">
        <f>IF(tbl_pbp[[#This Row],[AwayTeam]] &lt;&gt; "new-orleans-saints", tbl_pbp[[#This Row],[homeWinPercentage]], 1-tbl_pbp[[#This Row],[homeWinPercentage]])</f>
        <v>0.80300000000000005</v>
      </c>
      <c r="AI1793" s="13">
        <f>tbl_pbp[[#This Row],[Kamara]]*tbl_pbp[[#This Row],[Impactful Play]]</f>
        <v>0</v>
      </c>
      <c r="AJ1793" s="13">
        <f>tbl_pbp[[#This Row],[Thomas]]*tbl_pbp[[#This Row],[Impactful Play]]</f>
        <v>0</v>
      </c>
      <c r="AK1793" s="13" t="str">
        <f>VLOOKUP(tbl_pbp[[#This Row],[Play Saints Win % Increase]], tbl_impact[],3,TRUE)</f>
        <v>Bad (0 to -5%)</v>
      </c>
    </row>
    <row r="1794" spans="1:37">
      <c r="A1794" s="1">
        <v>71</v>
      </c>
      <c r="B1794" s="5">
        <v>0.79800000000000004</v>
      </c>
      <c r="C1794" t="s">
        <v>13039</v>
      </c>
      <c r="D1794">
        <v>0</v>
      </c>
      <c r="E1794">
        <v>0</v>
      </c>
      <c r="F1794">
        <v>2</v>
      </c>
      <c r="G1794">
        <v>17</v>
      </c>
      <c r="H1794">
        <v>9</v>
      </c>
      <c r="I1794">
        <v>7</v>
      </c>
      <c r="J1794">
        <v>29</v>
      </c>
      <c r="K1794" t="s">
        <v>533</v>
      </c>
      <c r="L1794">
        <v>2</v>
      </c>
      <c r="M1794">
        <v>29</v>
      </c>
      <c r="N1794" t="s">
        <v>13040</v>
      </c>
      <c r="O1794" t="s">
        <v>131</v>
      </c>
      <c r="P1794" t="s">
        <v>124</v>
      </c>
      <c r="Q1794" t="s">
        <v>125</v>
      </c>
      <c r="R1794" t="s">
        <v>126</v>
      </c>
      <c r="V1794" t="s">
        <v>12876</v>
      </c>
      <c r="X1794" t="str">
        <f>VLOOKUP(pbp!V4544, games!$B$2:$R$40, 3, FALSE)</f>
        <v>2020-11-29T21:05Z</v>
      </c>
      <c r="Y1794">
        <f>VLOOKUP(1*V1794,NFLGames!$H$11:$H$555,1,FALSE)</f>
        <v>401127922</v>
      </c>
      <c r="Z1794">
        <f>VLOOKUP($Y1794, NFLGames!$H$11:$K$555,2,FALSE)</f>
        <v>2019</v>
      </c>
      <c r="AA1794">
        <f>VLOOKUP($Y1794, NFLGames!$H$11:$K$555,3,FALSE)</f>
        <v>12</v>
      </c>
      <c r="AB1794" s="6">
        <f>IF(A1795=0, 0, AH1795-tbl_pbp[[#This Row],[Saints Win %]])</f>
        <v>-2.5000000000000022E-2</v>
      </c>
      <c r="AE1794">
        <f>ABS(tbl_pbp[[#This Row],[play.homeScore]]-tbl_pbp[[#This Row],[play.awayScore]])</f>
        <v>8</v>
      </c>
      <c r="AF1794">
        <f>IF(tbl_pbp[[#This Row],[Play Saints Win % Increase]]&gt;=$AF$4,1,0)</f>
        <v>0</v>
      </c>
      <c r="AG1794" t="str">
        <f>VLOOKUP(tbl_pbp[[#This Row],[gameId]], games!$B$2:$T$40, 9, FALSE)</f>
        <v>carolina-panthers</v>
      </c>
      <c r="AH1794" s="5">
        <f>IF(tbl_pbp[[#This Row],[AwayTeam]] &lt;&gt; "new-orleans-saints", tbl_pbp[[#This Row],[homeWinPercentage]], 1-tbl_pbp[[#This Row],[homeWinPercentage]])</f>
        <v>0.79800000000000004</v>
      </c>
      <c r="AI1794" s="13">
        <f>tbl_pbp[[#This Row],[Kamara]]*tbl_pbp[[#This Row],[Impactful Play]]</f>
        <v>0</v>
      </c>
      <c r="AJ1794" s="13">
        <f>tbl_pbp[[#This Row],[Thomas]]*tbl_pbp[[#This Row],[Impactful Play]]</f>
        <v>0</v>
      </c>
      <c r="AK1794" s="13" t="str">
        <f>VLOOKUP(tbl_pbp[[#This Row],[Play Saints Win % Increase]], tbl_impact[],3,TRUE)</f>
        <v>Bad (0 to -5%)</v>
      </c>
    </row>
    <row r="1795" spans="1:37">
      <c r="A1795" s="1">
        <v>72</v>
      </c>
      <c r="B1795" s="5">
        <v>0.77300000000000002</v>
      </c>
      <c r="C1795" t="s">
        <v>13041</v>
      </c>
      <c r="D1795">
        <v>0</v>
      </c>
      <c r="E1795">
        <v>0</v>
      </c>
      <c r="F1795">
        <v>2</v>
      </c>
      <c r="G1795">
        <v>17</v>
      </c>
      <c r="H1795">
        <v>9</v>
      </c>
      <c r="I1795">
        <v>7</v>
      </c>
      <c r="J1795">
        <v>29</v>
      </c>
      <c r="K1795" t="s">
        <v>533</v>
      </c>
      <c r="L1795">
        <v>2</v>
      </c>
      <c r="M1795">
        <v>29</v>
      </c>
      <c r="N1795" t="s">
        <v>13042</v>
      </c>
      <c r="O1795" t="s">
        <v>131</v>
      </c>
      <c r="P1795" t="s">
        <v>30</v>
      </c>
      <c r="Q1795" t="s">
        <v>31</v>
      </c>
      <c r="R1795" t="s">
        <v>32</v>
      </c>
      <c r="S1795" t="s">
        <v>220</v>
      </c>
      <c r="T1795" t="s">
        <v>401</v>
      </c>
      <c r="U1795" t="s">
        <v>2668</v>
      </c>
      <c r="V1795" t="s">
        <v>12876</v>
      </c>
      <c r="X1795" t="str">
        <f>VLOOKUP(pbp!V4545, games!$B$2:$R$40, 3, FALSE)</f>
        <v>2020-11-29T21:05Z</v>
      </c>
      <c r="Y1795">
        <f>VLOOKUP(1*V1795,NFLGames!$H$11:$H$555,1,FALSE)</f>
        <v>401127922</v>
      </c>
      <c r="Z1795">
        <f>VLOOKUP($Y1795, NFLGames!$H$11:$K$555,2,FALSE)</f>
        <v>2019</v>
      </c>
      <c r="AA1795">
        <f>VLOOKUP($Y1795, NFLGames!$H$11:$K$555,3,FALSE)</f>
        <v>12</v>
      </c>
      <c r="AB1795" s="6">
        <f>IF(A1796=0, 0, AH1796-tbl_pbp[[#This Row],[Saints Win %]])</f>
        <v>-4.7000000000000042E-2</v>
      </c>
      <c r="AE1795">
        <f>ABS(tbl_pbp[[#This Row],[play.homeScore]]-tbl_pbp[[#This Row],[play.awayScore]])</f>
        <v>8</v>
      </c>
      <c r="AF1795">
        <f>IF(tbl_pbp[[#This Row],[Play Saints Win % Increase]]&gt;=$AF$4,1,0)</f>
        <v>0</v>
      </c>
      <c r="AG1795" t="str">
        <f>VLOOKUP(tbl_pbp[[#This Row],[gameId]], games!$B$2:$T$40, 9, FALSE)</f>
        <v>carolina-panthers</v>
      </c>
      <c r="AH1795" s="5">
        <f>IF(tbl_pbp[[#This Row],[AwayTeam]] &lt;&gt; "new-orleans-saints", tbl_pbp[[#This Row],[homeWinPercentage]], 1-tbl_pbp[[#This Row],[homeWinPercentage]])</f>
        <v>0.77300000000000002</v>
      </c>
      <c r="AI1795" s="13">
        <f>tbl_pbp[[#This Row],[Kamara]]*tbl_pbp[[#This Row],[Impactful Play]]</f>
        <v>0</v>
      </c>
      <c r="AJ1795" s="13">
        <f>tbl_pbp[[#This Row],[Thomas]]*tbl_pbp[[#This Row],[Impactful Play]]</f>
        <v>0</v>
      </c>
      <c r="AK1795" s="13" t="str">
        <f>VLOOKUP(tbl_pbp[[#This Row],[Play Saints Win % Increase]], tbl_impact[],3,TRUE)</f>
        <v>Bad (0 to -5%)</v>
      </c>
    </row>
    <row r="1796" spans="1:37">
      <c r="A1796" s="1">
        <v>73</v>
      </c>
      <c r="B1796" s="5">
        <v>0.72599999999999998</v>
      </c>
      <c r="C1796" t="s">
        <v>13043</v>
      </c>
      <c r="D1796">
        <v>0</v>
      </c>
      <c r="E1796">
        <v>0</v>
      </c>
      <c r="F1796">
        <v>2</v>
      </c>
      <c r="G1796">
        <v>17</v>
      </c>
      <c r="H1796">
        <v>9</v>
      </c>
      <c r="I1796">
        <v>10</v>
      </c>
      <c r="J1796">
        <v>20</v>
      </c>
      <c r="K1796" t="s">
        <v>533</v>
      </c>
      <c r="L1796">
        <v>1</v>
      </c>
      <c r="M1796">
        <v>20</v>
      </c>
      <c r="N1796" t="s">
        <v>13044</v>
      </c>
      <c r="O1796" t="s">
        <v>495</v>
      </c>
      <c r="P1796" t="s">
        <v>30</v>
      </c>
      <c r="Q1796" t="s">
        <v>31</v>
      </c>
      <c r="R1796" t="s">
        <v>32</v>
      </c>
      <c r="S1796" t="s">
        <v>33</v>
      </c>
      <c r="T1796" t="s">
        <v>165</v>
      </c>
      <c r="U1796" t="s">
        <v>571</v>
      </c>
      <c r="V1796" t="s">
        <v>12876</v>
      </c>
      <c r="X1796" t="str">
        <f>VLOOKUP(pbp!V4546, games!$B$2:$R$40, 3, FALSE)</f>
        <v>2020-11-29T21:05Z</v>
      </c>
      <c r="Y1796">
        <f>VLOOKUP(1*V1796,NFLGames!$H$11:$H$555,1,FALSE)</f>
        <v>401127922</v>
      </c>
      <c r="Z1796">
        <f>VLOOKUP($Y1796, NFLGames!$H$11:$K$555,2,FALSE)</f>
        <v>2019</v>
      </c>
      <c r="AA1796">
        <f>VLOOKUP($Y1796, NFLGames!$H$11:$K$555,3,FALSE)</f>
        <v>12</v>
      </c>
      <c r="AB1796" s="6">
        <f>IF(A1797=0, 0, AH1797-tbl_pbp[[#This Row],[Saints Win %]])</f>
        <v>2.1000000000000019E-2</v>
      </c>
      <c r="AE1796">
        <f>ABS(tbl_pbp[[#This Row],[play.homeScore]]-tbl_pbp[[#This Row],[play.awayScore]])</f>
        <v>8</v>
      </c>
      <c r="AF1796">
        <f>IF(tbl_pbp[[#This Row],[Play Saints Win % Increase]]&gt;=$AF$4,1,0)</f>
        <v>0</v>
      </c>
      <c r="AG1796" t="str">
        <f>VLOOKUP(tbl_pbp[[#This Row],[gameId]], games!$B$2:$T$40, 9, FALSE)</f>
        <v>carolina-panthers</v>
      </c>
      <c r="AH1796" s="5">
        <f>IF(tbl_pbp[[#This Row],[AwayTeam]] &lt;&gt; "new-orleans-saints", tbl_pbp[[#This Row],[homeWinPercentage]], 1-tbl_pbp[[#This Row],[homeWinPercentage]])</f>
        <v>0.72599999999999998</v>
      </c>
      <c r="AI1796" s="13">
        <f>tbl_pbp[[#This Row],[Kamara]]*tbl_pbp[[#This Row],[Impactful Play]]</f>
        <v>0</v>
      </c>
      <c r="AJ1796" s="13">
        <f>tbl_pbp[[#This Row],[Thomas]]*tbl_pbp[[#This Row],[Impactful Play]]</f>
        <v>0</v>
      </c>
      <c r="AK1796" s="13" t="str">
        <f>VLOOKUP(tbl_pbp[[#This Row],[Play Saints Win % Increase]], tbl_impact[],3,TRUE)</f>
        <v>Scented (0 to +5%)</v>
      </c>
    </row>
    <row r="1797" spans="1:37">
      <c r="A1797" s="1">
        <v>74</v>
      </c>
      <c r="B1797" s="5">
        <v>0.747</v>
      </c>
      <c r="C1797" t="s">
        <v>13045</v>
      </c>
      <c r="D1797">
        <v>0</v>
      </c>
      <c r="E1797">
        <v>0</v>
      </c>
      <c r="F1797">
        <v>2</v>
      </c>
      <c r="G1797">
        <v>17</v>
      </c>
      <c r="H1797">
        <v>9</v>
      </c>
      <c r="I1797">
        <v>2</v>
      </c>
      <c r="J1797">
        <v>12</v>
      </c>
      <c r="K1797" t="s">
        <v>533</v>
      </c>
      <c r="L1797">
        <v>2</v>
      </c>
      <c r="M1797">
        <v>12</v>
      </c>
      <c r="N1797" t="s">
        <v>13046</v>
      </c>
      <c r="O1797" t="s">
        <v>6852</v>
      </c>
      <c r="P1797" t="s">
        <v>124</v>
      </c>
      <c r="Q1797" t="s">
        <v>125</v>
      </c>
      <c r="R1797" t="s">
        <v>126</v>
      </c>
      <c r="V1797" t="s">
        <v>12876</v>
      </c>
      <c r="X1797" t="str">
        <f>VLOOKUP(pbp!V4547, games!$B$2:$R$40, 3, FALSE)</f>
        <v>2020-11-29T21:05Z</v>
      </c>
      <c r="Y1797">
        <f>VLOOKUP(1*V1797,NFLGames!$H$11:$H$555,1,FALSE)</f>
        <v>401127922</v>
      </c>
      <c r="Z1797">
        <f>VLOOKUP($Y1797, NFLGames!$H$11:$K$555,2,FALSE)</f>
        <v>2019</v>
      </c>
      <c r="AA1797">
        <f>VLOOKUP($Y1797, NFLGames!$H$11:$K$555,3,FALSE)</f>
        <v>12</v>
      </c>
      <c r="AB1797" s="6">
        <f>IF(A1798=0, 0, AH1798-tbl_pbp[[#This Row],[Saints Win %]])</f>
        <v>1.3000000000000012E-2</v>
      </c>
      <c r="AE1797">
        <f>ABS(tbl_pbp[[#This Row],[play.homeScore]]-tbl_pbp[[#This Row],[play.awayScore]])</f>
        <v>8</v>
      </c>
      <c r="AF1797">
        <f>IF(tbl_pbp[[#This Row],[Play Saints Win % Increase]]&gt;=$AF$4,1,0)</f>
        <v>0</v>
      </c>
      <c r="AG1797" t="str">
        <f>VLOOKUP(tbl_pbp[[#This Row],[gameId]], games!$B$2:$T$40, 9, FALSE)</f>
        <v>carolina-panthers</v>
      </c>
      <c r="AH1797" s="5">
        <f>IF(tbl_pbp[[#This Row],[AwayTeam]] &lt;&gt; "new-orleans-saints", tbl_pbp[[#This Row],[homeWinPercentage]], 1-tbl_pbp[[#This Row],[homeWinPercentage]])</f>
        <v>0.747</v>
      </c>
      <c r="AI1797" s="13">
        <f>tbl_pbp[[#This Row],[Kamara]]*tbl_pbp[[#This Row],[Impactful Play]]</f>
        <v>0</v>
      </c>
      <c r="AJ1797" s="13">
        <f>tbl_pbp[[#This Row],[Thomas]]*tbl_pbp[[#This Row],[Impactful Play]]</f>
        <v>0</v>
      </c>
      <c r="AK1797" s="13" t="str">
        <f>VLOOKUP(tbl_pbp[[#This Row],[Play Saints Win % Increase]], tbl_impact[],3,TRUE)</f>
        <v>Scented (0 to +5%)</v>
      </c>
    </row>
    <row r="1798" spans="1:37">
      <c r="A1798" s="1">
        <v>75</v>
      </c>
      <c r="B1798" s="5">
        <v>0.76</v>
      </c>
      <c r="C1798" t="s">
        <v>13047</v>
      </c>
      <c r="D1798">
        <v>0</v>
      </c>
      <c r="E1798">
        <v>0</v>
      </c>
      <c r="F1798">
        <v>2</v>
      </c>
      <c r="G1798">
        <v>17</v>
      </c>
      <c r="H1798">
        <v>9</v>
      </c>
      <c r="I1798">
        <v>2</v>
      </c>
      <c r="J1798">
        <v>12</v>
      </c>
      <c r="K1798" t="s">
        <v>533</v>
      </c>
      <c r="L1798">
        <v>2</v>
      </c>
      <c r="M1798">
        <v>12</v>
      </c>
      <c r="N1798" t="s">
        <v>13048</v>
      </c>
      <c r="O1798" t="s">
        <v>6852</v>
      </c>
      <c r="P1798" t="s">
        <v>30</v>
      </c>
      <c r="Q1798" t="s">
        <v>31</v>
      </c>
      <c r="R1798" t="s">
        <v>32</v>
      </c>
      <c r="S1798" t="s">
        <v>51</v>
      </c>
      <c r="T1798" t="s">
        <v>3840</v>
      </c>
      <c r="U1798" t="s">
        <v>13049</v>
      </c>
      <c r="V1798" t="s">
        <v>12876</v>
      </c>
      <c r="X1798" t="str">
        <f>VLOOKUP(pbp!V4548, games!$B$2:$R$40, 3, FALSE)</f>
        <v>2020-11-29T21:05Z</v>
      </c>
      <c r="Y1798">
        <f>VLOOKUP(1*V1798,NFLGames!$H$11:$H$555,1,FALSE)</f>
        <v>401127922</v>
      </c>
      <c r="Z1798">
        <f>VLOOKUP($Y1798, NFLGames!$H$11:$K$555,2,FALSE)</f>
        <v>2019</v>
      </c>
      <c r="AA1798">
        <f>VLOOKUP($Y1798, NFLGames!$H$11:$K$555,3,FALSE)</f>
        <v>12</v>
      </c>
      <c r="AB1798" s="6">
        <f>IF(A1799=0, 0, AH1799-tbl_pbp[[#This Row],[Saints Win %]])</f>
        <v>1.5000000000000013E-2</v>
      </c>
      <c r="AE1798">
        <f>ABS(tbl_pbp[[#This Row],[play.homeScore]]-tbl_pbp[[#This Row],[play.awayScore]])</f>
        <v>8</v>
      </c>
      <c r="AF1798">
        <f>IF(tbl_pbp[[#This Row],[Play Saints Win % Increase]]&gt;=$AF$4,1,0)</f>
        <v>0</v>
      </c>
      <c r="AG1798" t="str">
        <f>VLOOKUP(tbl_pbp[[#This Row],[gameId]], games!$B$2:$T$40, 9, FALSE)</f>
        <v>carolina-panthers</v>
      </c>
      <c r="AH1798" s="5">
        <f>IF(tbl_pbp[[#This Row],[AwayTeam]] &lt;&gt; "new-orleans-saints", tbl_pbp[[#This Row],[homeWinPercentage]], 1-tbl_pbp[[#This Row],[homeWinPercentage]])</f>
        <v>0.76</v>
      </c>
      <c r="AI1798" s="13">
        <f>tbl_pbp[[#This Row],[Kamara]]*tbl_pbp[[#This Row],[Impactful Play]]</f>
        <v>0</v>
      </c>
      <c r="AJ1798" s="13">
        <f>tbl_pbp[[#This Row],[Thomas]]*tbl_pbp[[#This Row],[Impactful Play]]</f>
        <v>0</v>
      </c>
      <c r="AK1798" s="13" t="str">
        <f>VLOOKUP(tbl_pbp[[#This Row],[Play Saints Win % Increase]], tbl_impact[],3,TRUE)</f>
        <v>Scented (0 to +5%)</v>
      </c>
    </row>
    <row r="1799" spans="1:37">
      <c r="A1799" s="1">
        <v>76</v>
      </c>
      <c r="B1799" s="5">
        <v>0.77500000000000002</v>
      </c>
      <c r="C1799" t="s">
        <v>13050</v>
      </c>
      <c r="D1799">
        <v>0</v>
      </c>
      <c r="E1799">
        <v>0</v>
      </c>
      <c r="F1799">
        <v>2</v>
      </c>
      <c r="G1799">
        <v>17</v>
      </c>
      <c r="H1799">
        <v>9</v>
      </c>
      <c r="I1799">
        <v>7</v>
      </c>
      <c r="J1799">
        <v>7</v>
      </c>
      <c r="K1799" t="s">
        <v>533</v>
      </c>
      <c r="L1799">
        <v>1</v>
      </c>
      <c r="M1799">
        <v>7</v>
      </c>
      <c r="N1799" t="s">
        <v>13051</v>
      </c>
      <c r="O1799" t="s">
        <v>841</v>
      </c>
      <c r="P1799" t="s">
        <v>124</v>
      </c>
      <c r="Q1799" t="s">
        <v>125</v>
      </c>
      <c r="R1799" t="s">
        <v>126</v>
      </c>
      <c r="V1799" t="s">
        <v>12876</v>
      </c>
      <c r="X1799" t="str">
        <f>VLOOKUP(pbp!V4549, games!$B$2:$R$40, 3, FALSE)</f>
        <v>2020-11-29T21:05Z</v>
      </c>
      <c r="Y1799">
        <f>VLOOKUP(1*V1799,NFLGames!$H$11:$H$555,1,FALSE)</f>
        <v>401127922</v>
      </c>
      <c r="Z1799">
        <f>VLOOKUP($Y1799, NFLGames!$H$11:$K$555,2,FALSE)</f>
        <v>2019</v>
      </c>
      <c r="AA1799">
        <f>VLOOKUP($Y1799, NFLGames!$H$11:$K$555,3,FALSE)</f>
        <v>12</v>
      </c>
      <c r="AB1799" s="6">
        <f>IF(A1800=0, 0, AH1800-tbl_pbp[[#This Row],[Saints Win %]])</f>
        <v>2.0000000000000018E-2</v>
      </c>
      <c r="AE1799">
        <f>ABS(tbl_pbp[[#This Row],[play.homeScore]]-tbl_pbp[[#This Row],[play.awayScore]])</f>
        <v>8</v>
      </c>
      <c r="AF1799">
        <f>IF(tbl_pbp[[#This Row],[Play Saints Win % Increase]]&gt;=$AF$4,1,0)</f>
        <v>0</v>
      </c>
      <c r="AG1799" t="str">
        <f>VLOOKUP(tbl_pbp[[#This Row],[gameId]], games!$B$2:$T$40, 9, FALSE)</f>
        <v>carolina-panthers</v>
      </c>
      <c r="AH1799" s="5">
        <f>IF(tbl_pbp[[#This Row],[AwayTeam]] &lt;&gt; "new-orleans-saints", tbl_pbp[[#This Row],[homeWinPercentage]], 1-tbl_pbp[[#This Row],[homeWinPercentage]])</f>
        <v>0.77500000000000002</v>
      </c>
      <c r="AI1799" s="13">
        <f>tbl_pbp[[#This Row],[Kamara]]*tbl_pbp[[#This Row],[Impactful Play]]</f>
        <v>0</v>
      </c>
      <c r="AJ1799" s="13">
        <f>tbl_pbp[[#This Row],[Thomas]]*tbl_pbp[[#This Row],[Impactful Play]]</f>
        <v>0</v>
      </c>
      <c r="AK1799" s="13" t="str">
        <f>VLOOKUP(tbl_pbp[[#This Row],[Play Saints Win % Increase]], tbl_impact[],3,TRUE)</f>
        <v>Scented (0 to +5%)</v>
      </c>
    </row>
    <row r="1800" spans="1:37">
      <c r="A1800" s="1">
        <v>77</v>
      </c>
      <c r="B1800" s="5">
        <v>0.79500000000000004</v>
      </c>
      <c r="C1800" t="s">
        <v>13052</v>
      </c>
      <c r="D1800">
        <v>0</v>
      </c>
      <c r="E1800">
        <v>0</v>
      </c>
      <c r="F1800">
        <v>2</v>
      </c>
      <c r="G1800">
        <v>17</v>
      </c>
      <c r="H1800">
        <v>9</v>
      </c>
      <c r="I1800">
        <v>7</v>
      </c>
      <c r="J1800">
        <v>7</v>
      </c>
      <c r="K1800" t="s">
        <v>533</v>
      </c>
      <c r="L1800">
        <v>1</v>
      </c>
      <c r="M1800">
        <v>7</v>
      </c>
      <c r="N1800" t="s">
        <v>13053</v>
      </c>
      <c r="O1800" t="s">
        <v>437</v>
      </c>
      <c r="P1800" t="s">
        <v>167</v>
      </c>
      <c r="Q1800" t="s">
        <v>168</v>
      </c>
      <c r="S1800" t="s">
        <v>283</v>
      </c>
      <c r="T1800" t="s">
        <v>641</v>
      </c>
      <c r="U1800" t="s">
        <v>1509</v>
      </c>
      <c r="V1800" t="s">
        <v>12876</v>
      </c>
      <c r="X1800" t="str">
        <f>VLOOKUP(pbp!V4550, games!$B$2:$R$40, 3, FALSE)</f>
        <v>2020-11-29T21:05Z</v>
      </c>
      <c r="Y1800">
        <f>VLOOKUP(1*V1800,NFLGames!$H$11:$H$555,1,FALSE)</f>
        <v>401127922</v>
      </c>
      <c r="Z1800">
        <f>VLOOKUP($Y1800, NFLGames!$H$11:$K$555,2,FALSE)</f>
        <v>2019</v>
      </c>
      <c r="AA1800">
        <f>VLOOKUP($Y1800, NFLGames!$H$11:$K$555,3,FALSE)</f>
        <v>12</v>
      </c>
      <c r="AB1800" s="6">
        <f>IF(A1801=0, 0, AH1801-tbl_pbp[[#This Row],[Saints Win %]])</f>
        <v>-0.15300000000000002</v>
      </c>
      <c r="AE1800">
        <f>ABS(tbl_pbp[[#This Row],[play.homeScore]]-tbl_pbp[[#This Row],[play.awayScore]])</f>
        <v>8</v>
      </c>
      <c r="AF1800">
        <f>IF(tbl_pbp[[#This Row],[Play Saints Win % Increase]]&gt;=$AF$4,1,0)</f>
        <v>0</v>
      </c>
      <c r="AG1800" t="str">
        <f>VLOOKUP(tbl_pbp[[#This Row],[gameId]], games!$B$2:$T$40, 9, FALSE)</f>
        <v>carolina-panthers</v>
      </c>
      <c r="AH1800" s="5">
        <f>IF(tbl_pbp[[#This Row],[AwayTeam]] &lt;&gt; "new-orleans-saints", tbl_pbp[[#This Row],[homeWinPercentage]], 1-tbl_pbp[[#This Row],[homeWinPercentage]])</f>
        <v>0.79500000000000004</v>
      </c>
      <c r="AI1800" s="13">
        <f>tbl_pbp[[#This Row],[Kamara]]*tbl_pbp[[#This Row],[Impactful Play]]</f>
        <v>0</v>
      </c>
      <c r="AJ1800" s="13">
        <f>tbl_pbp[[#This Row],[Thomas]]*tbl_pbp[[#This Row],[Impactful Play]]</f>
        <v>0</v>
      </c>
      <c r="AK1800" s="13" t="str">
        <f>VLOOKUP(tbl_pbp[[#This Row],[Play Saints Win % Increase]], tbl_impact[],3,TRUE)</f>
        <v>Stinky (worse than -10% to -20%)</v>
      </c>
    </row>
    <row r="1801" spans="1:37">
      <c r="A1801" s="1">
        <v>78</v>
      </c>
      <c r="B1801" s="5">
        <v>0.64200000000000002</v>
      </c>
      <c r="C1801" t="s">
        <v>13054</v>
      </c>
      <c r="D1801">
        <v>0</v>
      </c>
      <c r="E1801">
        <v>0</v>
      </c>
      <c r="F1801">
        <v>2</v>
      </c>
      <c r="G1801">
        <v>17</v>
      </c>
      <c r="H1801">
        <v>15</v>
      </c>
      <c r="I1801">
        <v>9</v>
      </c>
      <c r="J1801">
        <v>9</v>
      </c>
      <c r="K1801" t="s">
        <v>533</v>
      </c>
      <c r="L1801">
        <v>2</v>
      </c>
      <c r="M1801">
        <v>9</v>
      </c>
      <c r="N1801" t="s">
        <v>13055</v>
      </c>
      <c r="O1801" t="s">
        <v>3266</v>
      </c>
      <c r="P1801" t="s">
        <v>30</v>
      </c>
      <c r="Q1801" t="s">
        <v>31</v>
      </c>
      <c r="R1801" t="s">
        <v>32</v>
      </c>
      <c r="S1801" t="s">
        <v>286</v>
      </c>
      <c r="T1801" t="s">
        <v>473</v>
      </c>
      <c r="U1801" t="s">
        <v>2951</v>
      </c>
      <c r="V1801" t="s">
        <v>12876</v>
      </c>
      <c r="X1801" t="str">
        <f>VLOOKUP(pbp!V4551, games!$B$2:$R$40, 3, FALSE)</f>
        <v>2020-11-29T21:05Z</v>
      </c>
      <c r="Y1801">
        <f>VLOOKUP(1*V1801,NFLGames!$H$11:$H$555,1,FALSE)</f>
        <v>401127922</v>
      </c>
      <c r="Z1801">
        <f>VLOOKUP($Y1801, NFLGames!$H$11:$K$555,2,FALSE)</f>
        <v>2019</v>
      </c>
      <c r="AA1801">
        <f>VLOOKUP($Y1801, NFLGames!$H$11:$K$555,3,FALSE)</f>
        <v>12</v>
      </c>
      <c r="AB1801" s="6">
        <f>IF(A1802=0, 0, AH1802-tbl_pbp[[#This Row],[Saints Win %]])</f>
        <v>0.10499999999999998</v>
      </c>
      <c r="AE1801">
        <f>ABS(tbl_pbp[[#This Row],[play.homeScore]]-tbl_pbp[[#This Row],[play.awayScore]])</f>
        <v>2</v>
      </c>
      <c r="AF1801">
        <f>IF(tbl_pbp[[#This Row],[Play Saints Win % Increase]]&gt;=$AF$4,1,0)</f>
        <v>1</v>
      </c>
      <c r="AG1801" t="str">
        <f>VLOOKUP(tbl_pbp[[#This Row],[gameId]], games!$B$2:$T$40, 9, FALSE)</f>
        <v>carolina-panthers</v>
      </c>
      <c r="AH1801" s="5">
        <f>IF(tbl_pbp[[#This Row],[AwayTeam]] &lt;&gt; "new-orleans-saints", tbl_pbp[[#This Row],[homeWinPercentage]], 1-tbl_pbp[[#This Row],[homeWinPercentage]])</f>
        <v>0.64200000000000002</v>
      </c>
      <c r="AI1801" s="13">
        <f>tbl_pbp[[#This Row],[Kamara]]*tbl_pbp[[#This Row],[Impactful Play]]</f>
        <v>0</v>
      </c>
      <c r="AJ1801" s="13">
        <f>tbl_pbp[[#This Row],[Thomas]]*tbl_pbp[[#This Row],[Impactful Play]]</f>
        <v>0</v>
      </c>
      <c r="AK1801" s="13" t="str">
        <f>VLOOKUP(tbl_pbp[[#This Row],[Play Saints Win % Increase]], tbl_impact[],3,TRUE)</f>
        <v>Fragrant (10% to 20%)</v>
      </c>
    </row>
    <row r="1802" spans="1:37">
      <c r="A1802" s="1">
        <v>79</v>
      </c>
      <c r="B1802" s="5">
        <v>0.747</v>
      </c>
      <c r="C1802" t="s">
        <v>13056</v>
      </c>
      <c r="D1802">
        <v>0</v>
      </c>
      <c r="E1802">
        <v>0</v>
      </c>
      <c r="F1802">
        <v>2</v>
      </c>
      <c r="G1802">
        <v>17</v>
      </c>
      <c r="H1802">
        <v>15</v>
      </c>
      <c r="I1802">
        <v>1</v>
      </c>
      <c r="J1802">
        <v>1</v>
      </c>
      <c r="K1802" t="s">
        <v>533</v>
      </c>
      <c r="L1802">
        <v>3</v>
      </c>
      <c r="M1802">
        <v>1</v>
      </c>
      <c r="N1802" t="s">
        <v>13057</v>
      </c>
      <c r="O1802" t="s">
        <v>143</v>
      </c>
      <c r="P1802" t="s">
        <v>103</v>
      </c>
      <c r="Q1802" t="s">
        <v>104</v>
      </c>
      <c r="R1802" t="s">
        <v>105</v>
      </c>
      <c r="S1802" t="s">
        <v>347</v>
      </c>
      <c r="T1802" t="s">
        <v>575</v>
      </c>
      <c r="U1802" t="s">
        <v>1516</v>
      </c>
      <c r="V1802" t="s">
        <v>12876</v>
      </c>
      <c r="X1802" t="str">
        <f>VLOOKUP(pbp!V4552, games!$B$2:$R$40, 3, FALSE)</f>
        <v>2020-11-29T21:05Z</v>
      </c>
      <c r="Y1802">
        <f>VLOOKUP(1*V1802,NFLGames!$H$11:$H$555,1,FALSE)</f>
        <v>401127922</v>
      </c>
      <c r="Z1802">
        <f>VLOOKUP($Y1802, NFLGames!$H$11:$K$555,2,FALSE)</f>
        <v>2019</v>
      </c>
      <c r="AA1802">
        <f>VLOOKUP($Y1802, NFLGames!$H$11:$K$555,3,FALSE)</f>
        <v>12</v>
      </c>
      <c r="AB1802" s="6">
        <f>IF(A1803=0, 0, AH1803-tbl_pbp[[#This Row],[Saints Win %]])</f>
        <v>-1.0000000000000009E-2</v>
      </c>
      <c r="AE1802">
        <f>ABS(tbl_pbp[[#This Row],[play.homeScore]]-tbl_pbp[[#This Row],[play.awayScore]])</f>
        <v>2</v>
      </c>
      <c r="AF1802">
        <f>IF(tbl_pbp[[#This Row],[Play Saints Win % Increase]]&gt;=$AF$4,1,0)</f>
        <v>0</v>
      </c>
      <c r="AG1802" t="str">
        <f>VLOOKUP(tbl_pbp[[#This Row],[gameId]], games!$B$2:$T$40, 9, FALSE)</f>
        <v>carolina-panthers</v>
      </c>
      <c r="AH1802" s="5">
        <f>IF(tbl_pbp[[#This Row],[AwayTeam]] &lt;&gt; "new-orleans-saints", tbl_pbp[[#This Row],[homeWinPercentage]], 1-tbl_pbp[[#This Row],[homeWinPercentage]])</f>
        <v>0.747</v>
      </c>
      <c r="AI1802" s="13">
        <f>tbl_pbp[[#This Row],[Kamara]]*tbl_pbp[[#This Row],[Impactful Play]]</f>
        <v>0</v>
      </c>
      <c r="AJ1802" s="13">
        <f>tbl_pbp[[#This Row],[Thomas]]*tbl_pbp[[#This Row],[Impactful Play]]</f>
        <v>0</v>
      </c>
      <c r="AK1802" s="13" t="str">
        <f>VLOOKUP(tbl_pbp[[#This Row],[Play Saints Win % Increase]], tbl_impact[],3,TRUE)</f>
        <v>Bad (0 to -5%)</v>
      </c>
    </row>
    <row r="1803" spans="1:37">
      <c r="A1803" s="1">
        <v>80</v>
      </c>
      <c r="B1803" s="5">
        <v>0.73699999999999999</v>
      </c>
      <c r="C1803" t="s">
        <v>13058</v>
      </c>
      <c r="D1803">
        <v>0</v>
      </c>
      <c r="E1803">
        <v>0</v>
      </c>
      <c r="F1803">
        <v>2</v>
      </c>
      <c r="G1803">
        <v>17</v>
      </c>
      <c r="H1803">
        <v>15</v>
      </c>
      <c r="I1803">
        <v>0</v>
      </c>
      <c r="J1803">
        <v>35</v>
      </c>
      <c r="L1803">
        <v>0</v>
      </c>
      <c r="M1803">
        <v>0</v>
      </c>
      <c r="N1803" t="s">
        <v>245</v>
      </c>
      <c r="O1803" t="s">
        <v>143</v>
      </c>
      <c r="P1803" t="s">
        <v>246</v>
      </c>
      <c r="Q1803" t="s">
        <v>247</v>
      </c>
      <c r="R1803" t="s">
        <v>248</v>
      </c>
      <c r="V1803" t="s">
        <v>12876</v>
      </c>
      <c r="X1803" t="str">
        <f>VLOOKUP(pbp!V4553, games!$B$2:$R$40, 3, FALSE)</f>
        <v>2020-11-29T21:05Z</v>
      </c>
      <c r="Y1803">
        <f>VLOOKUP(1*V1803,NFLGames!$H$11:$H$555,1,FALSE)</f>
        <v>401127922</v>
      </c>
      <c r="Z1803">
        <f>VLOOKUP($Y1803, NFLGames!$H$11:$K$555,2,FALSE)</f>
        <v>2019</v>
      </c>
      <c r="AA1803">
        <f>VLOOKUP($Y1803, NFLGames!$H$11:$K$555,3,FALSE)</f>
        <v>12</v>
      </c>
      <c r="AB1803" s="6">
        <f>IF(A1804=0, 0, AH1804-tbl_pbp[[#This Row],[Saints Win %]])</f>
        <v>-3.9000000000000035E-2</v>
      </c>
      <c r="AE1803">
        <f>ABS(tbl_pbp[[#This Row],[play.homeScore]]-tbl_pbp[[#This Row],[play.awayScore]])</f>
        <v>2</v>
      </c>
      <c r="AF1803">
        <f>IF(tbl_pbp[[#This Row],[Play Saints Win % Increase]]&gt;=$AF$4,1,0)</f>
        <v>0</v>
      </c>
      <c r="AG1803" t="str">
        <f>VLOOKUP(tbl_pbp[[#This Row],[gameId]], games!$B$2:$T$40, 9, FALSE)</f>
        <v>carolina-panthers</v>
      </c>
      <c r="AH1803" s="5">
        <f>IF(tbl_pbp[[#This Row],[AwayTeam]] &lt;&gt; "new-orleans-saints", tbl_pbp[[#This Row],[homeWinPercentage]], 1-tbl_pbp[[#This Row],[homeWinPercentage]])</f>
        <v>0.73699999999999999</v>
      </c>
      <c r="AI1803" s="13">
        <f>tbl_pbp[[#This Row],[Kamara]]*tbl_pbp[[#This Row],[Impactful Play]]</f>
        <v>0</v>
      </c>
      <c r="AJ1803" s="13">
        <f>tbl_pbp[[#This Row],[Thomas]]*tbl_pbp[[#This Row],[Impactful Play]]</f>
        <v>0</v>
      </c>
      <c r="AK1803" s="13" t="str">
        <f>VLOOKUP(tbl_pbp[[#This Row],[Play Saints Win % Increase]], tbl_impact[],3,TRUE)</f>
        <v>Bad (0 to -5%)</v>
      </c>
    </row>
    <row r="1804" spans="1:37">
      <c r="A1804" s="1">
        <v>81</v>
      </c>
      <c r="B1804" s="5">
        <v>0.69799999999999995</v>
      </c>
      <c r="C1804" t="s">
        <v>13059</v>
      </c>
      <c r="D1804">
        <v>0</v>
      </c>
      <c r="E1804">
        <v>0</v>
      </c>
      <c r="F1804">
        <v>3</v>
      </c>
      <c r="G1804">
        <v>17</v>
      </c>
      <c r="H1804">
        <v>15</v>
      </c>
      <c r="I1804">
        <v>0</v>
      </c>
      <c r="J1804">
        <v>35</v>
      </c>
      <c r="K1804" t="s">
        <v>29</v>
      </c>
      <c r="L1804">
        <v>0</v>
      </c>
      <c r="M1804">
        <v>65</v>
      </c>
      <c r="N1804" t="s">
        <v>13060</v>
      </c>
      <c r="O1804" t="s">
        <v>24</v>
      </c>
      <c r="P1804" t="s">
        <v>25</v>
      </c>
      <c r="Q1804" t="s">
        <v>26</v>
      </c>
      <c r="R1804" t="s">
        <v>27</v>
      </c>
      <c r="V1804" t="s">
        <v>12876</v>
      </c>
      <c r="X1804" t="str">
        <f>VLOOKUP(pbp!V4554, games!$B$2:$R$40, 3, FALSE)</f>
        <v>2020-11-29T21:05Z</v>
      </c>
      <c r="Y1804">
        <f>VLOOKUP(1*V1804,NFLGames!$H$11:$H$555,1,FALSE)</f>
        <v>401127922</v>
      </c>
      <c r="Z1804">
        <f>VLOOKUP($Y1804, NFLGames!$H$11:$K$555,2,FALSE)</f>
        <v>2019</v>
      </c>
      <c r="AA1804">
        <f>VLOOKUP($Y1804, NFLGames!$H$11:$K$555,3,FALSE)</f>
        <v>12</v>
      </c>
      <c r="AB1804" s="6">
        <f>IF(A1805=0, 0, AH1805-tbl_pbp[[#This Row],[Saints Win %]])</f>
        <v>7.7000000000000068E-2</v>
      </c>
      <c r="AE1804">
        <f>ABS(tbl_pbp[[#This Row],[play.homeScore]]-tbl_pbp[[#This Row],[play.awayScore]])</f>
        <v>2</v>
      </c>
      <c r="AF1804">
        <f>IF(tbl_pbp[[#This Row],[Play Saints Win % Increase]]&gt;=$AF$4,1,0)</f>
        <v>0</v>
      </c>
      <c r="AG1804" t="str">
        <f>VLOOKUP(tbl_pbp[[#This Row],[gameId]], games!$B$2:$T$40, 9, FALSE)</f>
        <v>carolina-panthers</v>
      </c>
      <c r="AH1804" s="5">
        <f>IF(tbl_pbp[[#This Row],[AwayTeam]] &lt;&gt; "new-orleans-saints", tbl_pbp[[#This Row],[homeWinPercentage]], 1-tbl_pbp[[#This Row],[homeWinPercentage]])</f>
        <v>0.69799999999999995</v>
      </c>
      <c r="AI1804" s="13">
        <f>tbl_pbp[[#This Row],[Kamara]]*tbl_pbp[[#This Row],[Impactful Play]]</f>
        <v>0</v>
      </c>
      <c r="AJ1804" s="13">
        <f>tbl_pbp[[#This Row],[Thomas]]*tbl_pbp[[#This Row],[Impactful Play]]</f>
        <v>0</v>
      </c>
      <c r="AK1804" s="13" t="str">
        <f>VLOOKUP(tbl_pbp[[#This Row],[Play Saints Win % Increase]], tbl_impact[],3,TRUE)</f>
        <v>Perfumed (5 to + 10%)</v>
      </c>
    </row>
    <row r="1805" spans="1:37">
      <c r="A1805" s="1">
        <v>82</v>
      </c>
      <c r="B1805" s="5">
        <v>0.77500000000000002</v>
      </c>
      <c r="C1805" t="s">
        <v>13061</v>
      </c>
      <c r="D1805">
        <v>0</v>
      </c>
      <c r="E1805">
        <v>0</v>
      </c>
      <c r="F1805">
        <v>3</v>
      </c>
      <c r="G1805">
        <v>17</v>
      </c>
      <c r="H1805">
        <v>15</v>
      </c>
      <c r="I1805">
        <v>10</v>
      </c>
      <c r="J1805">
        <v>75</v>
      </c>
      <c r="K1805" t="s">
        <v>533</v>
      </c>
      <c r="L1805">
        <v>1</v>
      </c>
      <c r="M1805">
        <v>75</v>
      </c>
      <c r="N1805" t="s">
        <v>13062</v>
      </c>
      <c r="O1805" t="s">
        <v>24</v>
      </c>
      <c r="P1805" t="s">
        <v>45</v>
      </c>
      <c r="Q1805" t="s">
        <v>46</v>
      </c>
      <c r="R1805" t="s">
        <v>47</v>
      </c>
      <c r="S1805" t="s">
        <v>33</v>
      </c>
      <c r="T1805" t="s">
        <v>3380</v>
      </c>
      <c r="U1805" t="s">
        <v>3381</v>
      </c>
      <c r="V1805" t="s">
        <v>12876</v>
      </c>
      <c r="X1805" t="str">
        <f>VLOOKUP(pbp!V4555, games!$B$2:$R$40, 3, FALSE)</f>
        <v>2020-11-29T21:05Z</v>
      </c>
      <c r="Y1805">
        <f>VLOOKUP(1*V1805,NFLGames!$H$11:$H$555,1,FALSE)</f>
        <v>401127922</v>
      </c>
      <c r="Z1805">
        <f>VLOOKUP($Y1805, NFLGames!$H$11:$K$555,2,FALSE)</f>
        <v>2019</v>
      </c>
      <c r="AA1805">
        <f>VLOOKUP($Y1805, NFLGames!$H$11:$K$555,3,FALSE)</f>
        <v>12</v>
      </c>
      <c r="AB1805" s="6">
        <f>IF(A1806=0, 0, AH1806-tbl_pbp[[#This Row],[Saints Win %]])</f>
        <v>-2.9000000000000026E-2</v>
      </c>
      <c r="AE1805">
        <f>ABS(tbl_pbp[[#This Row],[play.homeScore]]-tbl_pbp[[#This Row],[play.awayScore]])</f>
        <v>2</v>
      </c>
      <c r="AF1805">
        <f>IF(tbl_pbp[[#This Row],[Play Saints Win % Increase]]&gt;=$AF$4,1,0)</f>
        <v>0</v>
      </c>
      <c r="AG1805" t="str">
        <f>VLOOKUP(tbl_pbp[[#This Row],[gameId]], games!$B$2:$T$40, 9, FALSE)</f>
        <v>carolina-panthers</v>
      </c>
      <c r="AH1805" s="5">
        <f>IF(tbl_pbp[[#This Row],[AwayTeam]] &lt;&gt; "new-orleans-saints", tbl_pbp[[#This Row],[homeWinPercentage]], 1-tbl_pbp[[#This Row],[homeWinPercentage]])</f>
        <v>0.77500000000000002</v>
      </c>
      <c r="AI1805" s="13">
        <f>tbl_pbp[[#This Row],[Kamara]]*tbl_pbp[[#This Row],[Impactful Play]]</f>
        <v>0</v>
      </c>
      <c r="AJ1805" s="13">
        <f>tbl_pbp[[#This Row],[Thomas]]*tbl_pbp[[#This Row],[Impactful Play]]</f>
        <v>0</v>
      </c>
      <c r="AK1805" s="13" t="str">
        <f>VLOOKUP(tbl_pbp[[#This Row],[Play Saints Win % Increase]], tbl_impact[],3,TRUE)</f>
        <v>Bad (0 to -5%)</v>
      </c>
    </row>
    <row r="1806" spans="1:37">
      <c r="A1806" s="1">
        <v>83</v>
      </c>
      <c r="B1806" s="5">
        <v>0.746</v>
      </c>
      <c r="C1806" t="s">
        <v>13063</v>
      </c>
      <c r="D1806">
        <v>0</v>
      </c>
      <c r="E1806">
        <v>0</v>
      </c>
      <c r="F1806">
        <v>3</v>
      </c>
      <c r="G1806">
        <v>17</v>
      </c>
      <c r="H1806">
        <v>15</v>
      </c>
      <c r="I1806">
        <v>6</v>
      </c>
      <c r="J1806">
        <v>71</v>
      </c>
      <c r="K1806" t="s">
        <v>533</v>
      </c>
      <c r="L1806">
        <v>2</v>
      </c>
      <c r="M1806">
        <v>71</v>
      </c>
      <c r="N1806" t="s">
        <v>13064</v>
      </c>
      <c r="O1806" t="s">
        <v>1186</v>
      </c>
      <c r="P1806" t="s">
        <v>22</v>
      </c>
      <c r="Q1806" t="s">
        <v>37</v>
      </c>
      <c r="S1806" t="s">
        <v>60</v>
      </c>
      <c r="T1806" t="s">
        <v>3680</v>
      </c>
      <c r="U1806" t="s">
        <v>13065</v>
      </c>
      <c r="V1806" t="s">
        <v>12876</v>
      </c>
      <c r="X1806" t="str">
        <f>VLOOKUP(pbp!V4556, games!$B$2:$R$40, 3, FALSE)</f>
        <v>2020-11-29T21:05Z</v>
      </c>
      <c r="Y1806">
        <f>VLOOKUP(1*V1806,NFLGames!$H$11:$H$555,1,FALSE)</f>
        <v>401127922</v>
      </c>
      <c r="Z1806">
        <f>VLOOKUP($Y1806, NFLGames!$H$11:$K$555,2,FALSE)</f>
        <v>2019</v>
      </c>
      <c r="AA1806">
        <f>VLOOKUP($Y1806, NFLGames!$H$11:$K$555,3,FALSE)</f>
        <v>12</v>
      </c>
      <c r="AB1806" s="6">
        <f>IF(A1807=0, 0, AH1807-tbl_pbp[[#This Row],[Saints Win %]])</f>
        <v>2.5000000000000022E-2</v>
      </c>
      <c r="AE1806">
        <f>ABS(tbl_pbp[[#This Row],[play.homeScore]]-tbl_pbp[[#This Row],[play.awayScore]])</f>
        <v>2</v>
      </c>
      <c r="AF1806">
        <f>IF(tbl_pbp[[#This Row],[Play Saints Win % Increase]]&gt;=$AF$4,1,0)</f>
        <v>0</v>
      </c>
      <c r="AG1806" t="str">
        <f>VLOOKUP(tbl_pbp[[#This Row],[gameId]], games!$B$2:$T$40, 9, FALSE)</f>
        <v>carolina-panthers</v>
      </c>
      <c r="AH1806" s="5">
        <f>IF(tbl_pbp[[#This Row],[AwayTeam]] &lt;&gt; "new-orleans-saints", tbl_pbp[[#This Row],[homeWinPercentage]], 1-tbl_pbp[[#This Row],[homeWinPercentage]])</f>
        <v>0.746</v>
      </c>
      <c r="AI1806" s="13">
        <f>tbl_pbp[[#This Row],[Kamara]]*tbl_pbp[[#This Row],[Impactful Play]]</f>
        <v>0</v>
      </c>
      <c r="AJ1806" s="13">
        <f>tbl_pbp[[#This Row],[Thomas]]*tbl_pbp[[#This Row],[Impactful Play]]</f>
        <v>0</v>
      </c>
      <c r="AK1806" s="13" t="str">
        <f>VLOOKUP(tbl_pbp[[#This Row],[Play Saints Win % Increase]], tbl_impact[],3,TRUE)</f>
        <v>Scented (0 to +5%)</v>
      </c>
    </row>
    <row r="1807" spans="1:37">
      <c r="A1807" s="1">
        <v>84</v>
      </c>
      <c r="B1807" s="5">
        <v>0.77100000000000002</v>
      </c>
      <c r="C1807" t="s">
        <v>13066</v>
      </c>
      <c r="D1807">
        <v>0</v>
      </c>
      <c r="E1807">
        <v>0</v>
      </c>
      <c r="F1807">
        <v>3</v>
      </c>
      <c r="G1807">
        <v>17</v>
      </c>
      <c r="H1807">
        <v>15</v>
      </c>
      <c r="I1807">
        <v>6</v>
      </c>
      <c r="J1807">
        <v>71</v>
      </c>
      <c r="K1807" t="s">
        <v>533</v>
      </c>
      <c r="L1807">
        <v>3</v>
      </c>
      <c r="M1807">
        <v>71</v>
      </c>
      <c r="N1807" t="s">
        <v>13067</v>
      </c>
      <c r="O1807" t="s">
        <v>150</v>
      </c>
      <c r="P1807" t="s">
        <v>22</v>
      </c>
      <c r="Q1807" t="s">
        <v>37</v>
      </c>
      <c r="S1807" t="s">
        <v>302</v>
      </c>
      <c r="T1807" t="s">
        <v>3680</v>
      </c>
      <c r="U1807" t="s">
        <v>8100</v>
      </c>
      <c r="V1807" t="s">
        <v>12876</v>
      </c>
      <c r="X1807" t="str">
        <f>VLOOKUP(pbp!V4557, games!$B$2:$R$40, 3, FALSE)</f>
        <v>2020-11-29T21:05Z</v>
      </c>
      <c r="Y1807">
        <f>VLOOKUP(1*V1807,NFLGames!$H$11:$H$555,1,FALSE)</f>
        <v>401127922</v>
      </c>
      <c r="Z1807">
        <f>VLOOKUP($Y1807, NFLGames!$H$11:$K$555,2,FALSE)</f>
        <v>2019</v>
      </c>
      <c r="AA1807">
        <f>VLOOKUP($Y1807, NFLGames!$H$11:$K$555,3,FALSE)</f>
        <v>12</v>
      </c>
      <c r="AB1807" s="6">
        <f>IF(A1808=0, 0, AH1808-tbl_pbp[[#This Row],[Saints Win %]])</f>
        <v>9.000000000000008E-3</v>
      </c>
      <c r="AE1807">
        <f>ABS(tbl_pbp[[#This Row],[play.homeScore]]-tbl_pbp[[#This Row],[play.awayScore]])</f>
        <v>2</v>
      </c>
      <c r="AF1807">
        <f>IF(tbl_pbp[[#This Row],[Play Saints Win % Increase]]&gt;=$AF$4,1,0)</f>
        <v>0</v>
      </c>
      <c r="AG1807" t="str">
        <f>VLOOKUP(tbl_pbp[[#This Row],[gameId]], games!$B$2:$T$40, 9, FALSE)</f>
        <v>carolina-panthers</v>
      </c>
      <c r="AH1807" s="5">
        <f>IF(tbl_pbp[[#This Row],[AwayTeam]] &lt;&gt; "new-orleans-saints", tbl_pbp[[#This Row],[homeWinPercentage]], 1-tbl_pbp[[#This Row],[homeWinPercentage]])</f>
        <v>0.77100000000000002</v>
      </c>
      <c r="AI1807" s="13">
        <f>tbl_pbp[[#This Row],[Kamara]]*tbl_pbp[[#This Row],[Impactful Play]]</f>
        <v>0</v>
      </c>
      <c r="AJ1807" s="13">
        <f>tbl_pbp[[#This Row],[Thomas]]*tbl_pbp[[#This Row],[Impactful Play]]</f>
        <v>0</v>
      </c>
      <c r="AK1807" s="13" t="str">
        <f>VLOOKUP(tbl_pbp[[#This Row],[Play Saints Win % Increase]], tbl_impact[],3,TRUE)</f>
        <v>Scented (0 to +5%)</v>
      </c>
    </row>
    <row r="1808" spans="1:37">
      <c r="A1808" s="1">
        <v>85</v>
      </c>
      <c r="B1808" s="5">
        <v>0.78</v>
      </c>
      <c r="C1808" t="s">
        <v>13068</v>
      </c>
      <c r="D1808">
        <v>0</v>
      </c>
      <c r="E1808">
        <v>0</v>
      </c>
      <c r="F1808">
        <v>3</v>
      </c>
      <c r="G1808">
        <v>17</v>
      </c>
      <c r="H1808">
        <v>15</v>
      </c>
      <c r="I1808">
        <v>6</v>
      </c>
      <c r="J1808">
        <v>71</v>
      </c>
      <c r="K1808" t="s">
        <v>533</v>
      </c>
      <c r="L1808">
        <v>4</v>
      </c>
      <c r="M1808">
        <v>71</v>
      </c>
      <c r="N1808" t="s">
        <v>13069</v>
      </c>
      <c r="O1808" t="s">
        <v>12058</v>
      </c>
      <c r="P1808" t="s">
        <v>66</v>
      </c>
      <c r="Q1808" t="s">
        <v>67</v>
      </c>
      <c r="R1808" t="s">
        <v>68</v>
      </c>
      <c r="S1808" t="s">
        <v>2164</v>
      </c>
      <c r="T1808" t="s">
        <v>3680</v>
      </c>
      <c r="U1808" t="s">
        <v>8103</v>
      </c>
      <c r="V1808" t="s">
        <v>12876</v>
      </c>
      <c r="X1808" t="str">
        <f>VLOOKUP(pbp!V4558, games!$B$2:$R$40, 3, FALSE)</f>
        <v>2020-11-29T21:05Z</v>
      </c>
      <c r="Y1808">
        <f>VLOOKUP(1*V1808,NFLGames!$H$11:$H$555,1,FALSE)</f>
        <v>401127922</v>
      </c>
      <c r="Z1808">
        <f>VLOOKUP($Y1808, NFLGames!$H$11:$K$555,2,FALSE)</f>
        <v>2019</v>
      </c>
      <c r="AA1808">
        <f>VLOOKUP($Y1808, NFLGames!$H$11:$K$555,3,FALSE)</f>
        <v>12</v>
      </c>
      <c r="AB1808" s="6">
        <f>IF(A1809=0, 0, AH1809-tbl_pbp[[#This Row],[Saints Win %]])</f>
        <v>-0.11799999999999999</v>
      </c>
      <c r="AE1808">
        <f>ABS(tbl_pbp[[#This Row],[play.homeScore]]-tbl_pbp[[#This Row],[play.awayScore]])</f>
        <v>2</v>
      </c>
      <c r="AF1808">
        <f>IF(tbl_pbp[[#This Row],[Play Saints Win % Increase]]&gt;=$AF$4,1,0)</f>
        <v>0</v>
      </c>
      <c r="AG1808" t="str">
        <f>VLOOKUP(tbl_pbp[[#This Row],[gameId]], games!$B$2:$T$40, 9, FALSE)</f>
        <v>carolina-panthers</v>
      </c>
      <c r="AH1808" s="5">
        <f>IF(tbl_pbp[[#This Row],[AwayTeam]] &lt;&gt; "new-orleans-saints", tbl_pbp[[#This Row],[homeWinPercentage]], 1-tbl_pbp[[#This Row],[homeWinPercentage]])</f>
        <v>0.78</v>
      </c>
      <c r="AI1808" s="13">
        <f>tbl_pbp[[#This Row],[Kamara]]*tbl_pbp[[#This Row],[Impactful Play]]</f>
        <v>0</v>
      </c>
      <c r="AJ1808" s="13">
        <f>tbl_pbp[[#This Row],[Thomas]]*tbl_pbp[[#This Row],[Impactful Play]]</f>
        <v>0</v>
      </c>
      <c r="AK1808" s="13" t="str">
        <f>VLOOKUP(tbl_pbp[[#This Row],[Play Saints Win % Increase]], tbl_impact[],3,TRUE)</f>
        <v>Stinky (worse than -10% to -20%)</v>
      </c>
    </row>
    <row r="1809" spans="1:37">
      <c r="A1809" s="1">
        <v>86</v>
      </c>
      <c r="B1809" s="5">
        <v>0.66200000000000003</v>
      </c>
      <c r="C1809" t="s">
        <v>13070</v>
      </c>
      <c r="D1809">
        <v>0</v>
      </c>
      <c r="E1809">
        <v>0</v>
      </c>
      <c r="F1809">
        <v>3</v>
      </c>
      <c r="G1809">
        <v>17</v>
      </c>
      <c r="H1809">
        <v>15</v>
      </c>
      <c r="I1809">
        <v>10</v>
      </c>
      <c r="J1809">
        <v>38</v>
      </c>
      <c r="K1809" t="s">
        <v>29</v>
      </c>
      <c r="L1809">
        <v>1</v>
      </c>
      <c r="M1809">
        <v>62</v>
      </c>
      <c r="N1809" t="s">
        <v>13071</v>
      </c>
      <c r="O1809" t="s">
        <v>2511</v>
      </c>
      <c r="P1809" t="s">
        <v>45</v>
      </c>
      <c r="Q1809" t="s">
        <v>46</v>
      </c>
      <c r="R1809" t="s">
        <v>47</v>
      </c>
      <c r="S1809" t="s">
        <v>33</v>
      </c>
      <c r="T1809" t="s">
        <v>358</v>
      </c>
      <c r="U1809" t="s">
        <v>359</v>
      </c>
      <c r="V1809" t="s">
        <v>12876</v>
      </c>
      <c r="X1809" t="str">
        <f>VLOOKUP(pbp!V4559, games!$B$2:$R$40, 3, FALSE)</f>
        <v>2020-11-29T21:05Z</v>
      </c>
      <c r="Y1809">
        <f>VLOOKUP(1*V1809,NFLGames!$H$11:$H$555,1,FALSE)</f>
        <v>401127922</v>
      </c>
      <c r="Z1809">
        <f>VLOOKUP($Y1809, NFLGames!$H$11:$K$555,2,FALSE)</f>
        <v>2019</v>
      </c>
      <c r="AA1809">
        <f>VLOOKUP($Y1809, NFLGames!$H$11:$K$555,3,FALSE)</f>
        <v>12</v>
      </c>
      <c r="AB1809" s="6">
        <f>IF(A1810=0, 0, AH1810-tbl_pbp[[#This Row],[Saints Win %]])</f>
        <v>0.13200000000000001</v>
      </c>
      <c r="AE1809">
        <f>ABS(tbl_pbp[[#This Row],[play.homeScore]]-tbl_pbp[[#This Row],[play.awayScore]])</f>
        <v>2</v>
      </c>
      <c r="AF1809">
        <f>IF(tbl_pbp[[#This Row],[Play Saints Win % Increase]]&gt;=$AF$4,1,0)</f>
        <v>1</v>
      </c>
      <c r="AG1809" t="str">
        <f>VLOOKUP(tbl_pbp[[#This Row],[gameId]], games!$B$2:$T$40, 9, FALSE)</f>
        <v>carolina-panthers</v>
      </c>
      <c r="AH1809" s="5">
        <f>IF(tbl_pbp[[#This Row],[AwayTeam]] &lt;&gt; "new-orleans-saints", tbl_pbp[[#This Row],[homeWinPercentage]], 1-tbl_pbp[[#This Row],[homeWinPercentage]])</f>
        <v>0.66200000000000003</v>
      </c>
      <c r="AI1809" s="13">
        <f>tbl_pbp[[#This Row],[Kamara]]*tbl_pbp[[#This Row],[Impactful Play]]</f>
        <v>0</v>
      </c>
      <c r="AJ1809" s="13">
        <f>tbl_pbp[[#This Row],[Thomas]]*tbl_pbp[[#This Row],[Impactful Play]]</f>
        <v>0</v>
      </c>
      <c r="AK1809" s="13" t="str">
        <f>VLOOKUP(tbl_pbp[[#This Row],[Play Saints Win % Increase]], tbl_impact[],3,TRUE)</f>
        <v>Fragrant (10% to 20%)</v>
      </c>
    </row>
    <row r="1810" spans="1:37">
      <c r="A1810" s="1">
        <v>87</v>
      </c>
      <c r="B1810" s="5">
        <v>0.79400000000000004</v>
      </c>
      <c r="C1810" t="s">
        <v>13072</v>
      </c>
      <c r="D1810">
        <v>0</v>
      </c>
      <c r="E1810">
        <v>0</v>
      </c>
      <c r="F1810">
        <v>3</v>
      </c>
      <c r="G1810">
        <v>17</v>
      </c>
      <c r="H1810">
        <v>15</v>
      </c>
      <c r="I1810">
        <v>10</v>
      </c>
      <c r="J1810">
        <v>38</v>
      </c>
      <c r="K1810" t="s">
        <v>29</v>
      </c>
      <c r="L1810">
        <v>2</v>
      </c>
      <c r="M1810">
        <v>62</v>
      </c>
      <c r="N1810" t="s">
        <v>13073</v>
      </c>
      <c r="O1810" t="s">
        <v>7231</v>
      </c>
      <c r="P1810" t="s">
        <v>30</v>
      </c>
      <c r="Q1810" t="s">
        <v>31</v>
      </c>
      <c r="R1810" t="s">
        <v>32</v>
      </c>
      <c r="S1810" t="s">
        <v>120</v>
      </c>
      <c r="T1810" t="s">
        <v>358</v>
      </c>
      <c r="U1810" t="s">
        <v>3720</v>
      </c>
      <c r="V1810" t="s">
        <v>12876</v>
      </c>
      <c r="X1810" t="str">
        <f>VLOOKUP(pbp!V4560, games!$B$2:$R$40, 3, FALSE)</f>
        <v>2020-11-29T21:05Z</v>
      </c>
      <c r="Y1810">
        <f>VLOOKUP(1*V1810,NFLGames!$H$11:$H$555,1,FALSE)</f>
        <v>401127922</v>
      </c>
      <c r="Z1810">
        <f>VLOOKUP($Y1810, NFLGames!$H$11:$K$555,2,FALSE)</f>
        <v>2019</v>
      </c>
      <c r="AA1810">
        <f>VLOOKUP($Y1810, NFLGames!$H$11:$K$555,3,FALSE)</f>
        <v>12</v>
      </c>
      <c r="AB1810" s="6">
        <f>IF(A1811=0, 0, AH1811-tbl_pbp[[#This Row],[Saints Win %]])</f>
        <v>1.8999999999999906E-2</v>
      </c>
      <c r="AE1810">
        <f>ABS(tbl_pbp[[#This Row],[play.homeScore]]-tbl_pbp[[#This Row],[play.awayScore]])</f>
        <v>2</v>
      </c>
      <c r="AF1810">
        <f>IF(tbl_pbp[[#This Row],[Play Saints Win % Increase]]&gt;=$AF$4,1,0)</f>
        <v>0</v>
      </c>
      <c r="AG1810" t="str">
        <f>VLOOKUP(tbl_pbp[[#This Row],[gameId]], games!$B$2:$T$40, 9, FALSE)</f>
        <v>carolina-panthers</v>
      </c>
      <c r="AH1810" s="5">
        <f>IF(tbl_pbp[[#This Row],[AwayTeam]] &lt;&gt; "new-orleans-saints", tbl_pbp[[#This Row],[homeWinPercentage]], 1-tbl_pbp[[#This Row],[homeWinPercentage]])</f>
        <v>0.79400000000000004</v>
      </c>
      <c r="AI1810" s="13">
        <f>tbl_pbp[[#This Row],[Kamara]]*tbl_pbp[[#This Row],[Impactful Play]]</f>
        <v>0</v>
      </c>
      <c r="AJ1810" s="13">
        <f>tbl_pbp[[#This Row],[Thomas]]*tbl_pbp[[#This Row],[Impactful Play]]</f>
        <v>0</v>
      </c>
      <c r="AK1810" s="13" t="str">
        <f>VLOOKUP(tbl_pbp[[#This Row],[Play Saints Win % Increase]], tbl_impact[],3,TRUE)</f>
        <v>Scented (0 to +5%)</v>
      </c>
    </row>
    <row r="1811" spans="1:37">
      <c r="A1811" s="1">
        <v>88</v>
      </c>
      <c r="B1811" s="5">
        <v>0.81299999999999994</v>
      </c>
      <c r="C1811" t="s">
        <v>13074</v>
      </c>
      <c r="D1811">
        <v>0</v>
      </c>
      <c r="E1811">
        <v>0</v>
      </c>
      <c r="F1811">
        <v>3</v>
      </c>
      <c r="G1811">
        <v>17</v>
      </c>
      <c r="H1811">
        <v>15</v>
      </c>
      <c r="I1811">
        <v>10</v>
      </c>
      <c r="J1811">
        <v>50</v>
      </c>
      <c r="K1811" t="s">
        <v>29</v>
      </c>
      <c r="L1811">
        <v>1</v>
      </c>
      <c r="M1811">
        <v>50</v>
      </c>
      <c r="N1811" t="s">
        <v>13075</v>
      </c>
      <c r="O1811" t="s">
        <v>2385</v>
      </c>
      <c r="P1811" t="s">
        <v>94</v>
      </c>
      <c r="Q1811" t="s">
        <v>95</v>
      </c>
      <c r="R1811" t="s">
        <v>96</v>
      </c>
      <c r="S1811" t="s">
        <v>33</v>
      </c>
      <c r="T1811" t="s">
        <v>226</v>
      </c>
      <c r="U1811" t="s">
        <v>227</v>
      </c>
      <c r="V1811" t="s">
        <v>12876</v>
      </c>
      <c r="X1811" t="str">
        <f>VLOOKUP(pbp!V4561, games!$B$2:$R$40, 3, FALSE)</f>
        <v>2020-11-29T21:05Z</v>
      </c>
      <c r="Y1811">
        <f>VLOOKUP(1*V1811,NFLGames!$H$11:$H$555,1,FALSE)</f>
        <v>401127922</v>
      </c>
      <c r="Z1811">
        <f>VLOOKUP($Y1811, NFLGames!$H$11:$K$555,2,FALSE)</f>
        <v>2019</v>
      </c>
      <c r="AA1811">
        <f>VLOOKUP($Y1811, NFLGames!$H$11:$K$555,3,FALSE)</f>
        <v>12</v>
      </c>
      <c r="AB1811" s="6">
        <f>IF(A1812=0, 0, AH1812-tbl_pbp[[#This Row],[Saints Win %]])</f>
        <v>2.9000000000000026E-2</v>
      </c>
      <c r="AE1811">
        <f>ABS(tbl_pbp[[#This Row],[play.homeScore]]-tbl_pbp[[#This Row],[play.awayScore]])</f>
        <v>2</v>
      </c>
      <c r="AF1811">
        <f>IF(tbl_pbp[[#This Row],[Play Saints Win % Increase]]&gt;=$AF$4,1,0)</f>
        <v>0</v>
      </c>
      <c r="AG1811" t="str">
        <f>VLOOKUP(tbl_pbp[[#This Row],[gameId]], games!$B$2:$T$40, 9, FALSE)</f>
        <v>carolina-panthers</v>
      </c>
      <c r="AH1811" s="5">
        <f>IF(tbl_pbp[[#This Row],[AwayTeam]] &lt;&gt; "new-orleans-saints", tbl_pbp[[#This Row],[homeWinPercentage]], 1-tbl_pbp[[#This Row],[homeWinPercentage]])</f>
        <v>0.81299999999999994</v>
      </c>
      <c r="AI1811" s="13">
        <f>tbl_pbp[[#This Row],[Kamara]]*tbl_pbp[[#This Row],[Impactful Play]]</f>
        <v>0</v>
      </c>
      <c r="AJ1811" s="13">
        <f>tbl_pbp[[#This Row],[Thomas]]*tbl_pbp[[#This Row],[Impactful Play]]</f>
        <v>0</v>
      </c>
      <c r="AK1811" s="13" t="str">
        <f>VLOOKUP(tbl_pbp[[#This Row],[Play Saints Win % Increase]], tbl_impact[],3,TRUE)</f>
        <v>Scented (0 to +5%)</v>
      </c>
    </row>
    <row r="1812" spans="1:37">
      <c r="A1812" s="1">
        <v>89</v>
      </c>
      <c r="B1812" s="5">
        <v>0.84199999999999997</v>
      </c>
      <c r="C1812" t="s">
        <v>13076</v>
      </c>
      <c r="D1812">
        <v>0</v>
      </c>
      <c r="E1812">
        <v>0</v>
      </c>
      <c r="F1812">
        <v>3</v>
      </c>
      <c r="G1812">
        <v>17</v>
      </c>
      <c r="H1812">
        <v>15</v>
      </c>
      <c r="I1812">
        <v>10</v>
      </c>
      <c r="J1812">
        <v>65</v>
      </c>
      <c r="K1812" t="s">
        <v>29</v>
      </c>
      <c r="L1812">
        <v>1</v>
      </c>
      <c r="M1812">
        <v>35</v>
      </c>
      <c r="N1812" t="s">
        <v>13077</v>
      </c>
      <c r="O1812" t="s">
        <v>3760</v>
      </c>
      <c r="P1812" t="s">
        <v>45</v>
      </c>
      <c r="Q1812" t="s">
        <v>46</v>
      </c>
      <c r="R1812" t="s">
        <v>47</v>
      </c>
      <c r="S1812" t="s">
        <v>33</v>
      </c>
      <c r="T1812" t="s">
        <v>3486</v>
      </c>
      <c r="U1812" t="s">
        <v>3487</v>
      </c>
      <c r="V1812" t="s">
        <v>12876</v>
      </c>
      <c r="X1812" t="str">
        <f>VLOOKUP(pbp!V4562, games!$B$2:$R$40, 3, FALSE)</f>
        <v>2020-11-29T21:05Z</v>
      </c>
      <c r="Y1812">
        <f>VLOOKUP(1*V1812,NFLGames!$H$11:$H$555,1,FALSE)</f>
        <v>401127922</v>
      </c>
      <c r="Z1812">
        <f>VLOOKUP($Y1812, NFLGames!$H$11:$K$555,2,FALSE)</f>
        <v>2019</v>
      </c>
      <c r="AA1812">
        <f>VLOOKUP($Y1812, NFLGames!$H$11:$K$555,3,FALSE)</f>
        <v>12</v>
      </c>
      <c r="AB1812" s="6">
        <f>IF(A1813=0, 0, AH1813-tbl_pbp[[#This Row],[Saints Win %]])</f>
        <v>-6.0000000000000053E-3</v>
      </c>
      <c r="AE1812">
        <f>ABS(tbl_pbp[[#This Row],[play.homeScore]]-tbl_pbp[[#This Row],[play.awayScore]])</f>
        <v>2</v>
      </c>
      <c r="AF1812">
        <f>IF(tbl_pbp[[#This Row],[Play Saints Win % Increase]]&gt;=$AF$4,1,0)</f>
        <v>0</v>
      </c>
      <c r="AG1812" t="str">
        <f>VLOOKUP(tbl_pbp[[#This Row],[gameId]], games!$B$2:$T$40, 9, FALSE)</f>
        <v>carolina-panthers</v>
      </c>
      <c r="AH1812" s="5">
        <f>IF(tbl_pbp[[#This Row],[AwayTeam]] &lt;&gt; "new-orleans-saints", tbl_pbp[[#This Row],[homeWinPercentage]], 1-tbl_pbp[[#This Row],[homeWinPercentage]])</f>
        <v>0.84199999999999997</v>
      </c>
      <c r="AI1812" s="13">
        <f>tbl_pbp[[#This Row],[Kamara]]*tbl_pbp[[#This Row],[Impactful Play]]</f>
        <v>0</v>
      </c>
      <c r="AJ1812" s="13">
        <f>tbl_pbp[[#This Row],[Thomas]]*tbl_pbp[[#This Row],[Impactful Play]]</f>
        <v>0</v>
      </c>
      <c r="AK1812" s="13" t="str">
        <f>VLOOKUP(tbl_pbp[[#This Row],[Play Saints Win % Increase]], tbl_impact[],3,TRUE)</f>
        <v>Bad (0 to -5%)</v>
      </c>
    </row>
    <row r="1813" spans="1:37">
      <c r="A1813" s="1">
        <v>90</v>
      </c>
      <c r="B1813" s="5">
        <v>0.83599999999999997</v>
      </c>
      <c r="C1813" t="s">
        <v>13078</v>
      </c>
      <c r="D1813">
        <v>0</v>
      </c>
      <c r="E1813">
        <v>0</v>
      </c>
      <c r="F1813">
        <v>3</v>
      </c>
      <c r="G1813">
        <v>17</v>
      </c>
      <c r="H1813">
        <v>15</v>
      </c>
      <c r="I1813">
        <v>1</v>
      </c>
      <c r="J1813">
        <v>74</v>
      </c>
      <c r="K1813" t="s">
        <v>29</v>
      </c>
      <c r="L1813">
        <v>2</v>
      </c>
      <c r="M1813">
        <v>26</v>
      </c>
      <c r="N1813" t="s">
        <v>13079</v>
      </c>
      <c r="O1813" t="s">
        <v>513</v>
      </c>
      <c r="P1813" t="s">
        <v>45</v>
      </c>
      <c r="Q1813" t="s">
        <v>46</v>
      </c>
      <c r="R1813" t="s">
        <v>47</v>
      </c>
      <c r="S1813" t="s">
        <v>83</v>
      </c>
      <c r="T1813" t="s">
        <v>3354</v>
      </c>
      <c r="U1813" t="s">
        <v>13080</v>
      </c>
      <c r="V1813" t="s">
        <v>12876</v>
      </c>
      <c r="X1813" t="str">
        <f>VLOOKUP(pbp!V4563, games!$B$2:$R$40, 3, FALSE)</f>
        <v>2020-11-29T21:05Z</v>
      </c>
      <c r="Y1813">
        <f>VLOOKUP(1*V1813,NFLGames!$H$11:$H$555,1,FALSE)</f>
        <v>401127922</v>
      </c>
      <c r="Z1813">
        <f>VLOOKUP($Y1813, NFLGames!$H$11:$K$555,2,FALSE)</f>
        <v>2019</v>
      </c>
      <c r="AA1813">
        <f>VLOOKUP($Y1813, NFLGames!$H$11:$K$555,3,FALSE)</f>
        <v>12</v>
      </c>
      <c r="AB1813" s="6">
        <f>IF(A1814=0, 0, AH1814-tbl_pbp[[#This Row],[Saints Win %]])</f>
        <v>5.1000000000000045E-2</v>
      </c>
      <c r="AE1813">
        <f>ABS(tbl_pbp[[#This Row],[play.homeScore]]-tbl_pbp[[#This Row],[play.awayScore]])</f>
        <v>2</v>
      </c>
      <c r="AF1813">
        <f>IF(tbl_pbp[[#This Row],[Play Saints Win % Increase]]&gt;=$AF$4,1,0)</f>
        <v>0</v>
      </c>
      <c r="AG1813" t="str">
        <f>VLOOKUP(tbl_pbp[[#This Row],[gameId]], games!$B$2:$T$40, 9, FALSE)</f>
        <v>carolina-panthers</v>
      </c>
      <c r="AH1813" s="5">
        <f>IF(tbl_pbp[[#This Row],[AwayTeam]] &lt;&gt; "new-orleans-saints", tbl_pbp[[#This Row],[homeWinPercentage]], 1-tbl_pbp[[#This Row],[homeWinPercentage]])</f>
        <v>0.83599999999999997</v>
      </c>
      <c r="AI1813" s="13">
        <f>tbl_pbp[[#This Row],[Kamara]]*tbl_pbp[[#This Row],[Impactful Play]]</f>
        <v>0</v>
      </c>
      <c r="AJ1813" s="13">
        <f>tbl_pbp[[#This Row],[Thomas]]*tbl_pbp[[#This Row],[Impactful Play]]</f>
        <v>0</v>
      </c>
      <c r="AK1813" s="13" t="str">
        <f>VLOOKUP(tbl_pbp[[#This Row],[Play Saints Win % Increase]], tbl_impact[],3,TRUE)</f>
        <v>Perfumed (5 to + 10%)</v>
      </c>
    </row>
    <row r="1814" spans="1:37">
      <c r="A1814" s="1">
        <v>91</v>
      </c>
      <c r="B1814" s="5">
        <v>0.88700000000000001</v>
      </c>
      <c r="C1814" t="s">
        <v>13081</v>
      </c>
      <c r="D1814">
        <v>0</v>
      </c>
      <c r="E1814">
        <v>0</v>
      </c>
      <c r="F1814">
        <v>3</v>
      </c>
      <c r="G1814">
        <v>24</v>
      </c>
      <c r="H1814">
        <v>15</v>
      </c>
      <c r="I1814">
        <v>10</v>
      </c>
      <c r="J1814">
        <v>80</v>
      </c>
      <c r="K1814" t="s">
        <v>29</v>
      </c>
      <c r="L1814">
        <v>1</v>
      </c>
      <c r="M1814">
        <v>20</v>
      </c>
      <c r="N1814" t="s">
        <v>13082</v>
      </c>
      <c r="O1814" t="s">
        <v>5360</v>
      </c>
      <c r="P1814" t="s">
        <v>103</v>
      </c>
      <c r="Q1814" t="s">
        <v>104</v>
      </c>
      <c r="R1814" t="s">
        <v>105</v>
      </c>
      <c r="S1814" t="s">
        <v>33</v>
      </c>
      <c r="T1814" t="s">
        <v>8094</v>
      </c>
      <c r="U1814" t="s">
        <v>13083</v>
      </c>
      <c r="V1814" t="s">
        <v>12876</v>
      </c>
      <c r="X1814" t="str">
        <f>VLOOKUP(pbp!V4564, games!$B$2:$R$40, 3, FALSE)</f>
        <v>2020-11-29T21:05Z</v>
      </c>
      <c r="Y1814">
        <f>VLOOKUP(1*V1814,NFLGames!$H$11:$H$555,1,FALSE)</f>
        <v>401127922</v>
      </c>
      <c r="Z1814">
        <f>VLOOKUP($Y1814, NFLGames!$H$11:$K$555,2,FALSE)</f>
        <v>2019</v>
      </c>
      <c r="AA1814">
        <f>VLOOKUP($Y1814, NFLGames!$H$11:$K$555,3,FALSE)</f>
        <v>12</v>
      </c>
      <c r="AB1814" s="6">
        <f>IF(A1815=0, 0, AH1815-tbl_pbp[[#This Row],[Saints Win %]])</f>
        <v>-3.0000000000000027E-3</v>
      </c>
      <c r="AE1814">
        <f>ABS(tbl_pbp[[#This Row],[play.homeScore]]-tbl_pbp[[#This Row],[play.awayScore]])</f>
        <v>9</v>
      </c>
      <c r="AF1814">
        <f>IF(tbl_pbp[[#This Row],[Play Saints Win % Increase]]&gt;=$AF$4,1,0)</f>
        <v>0</v>
      </c>
      <c r="AG1814" t="str">
        <f>VLOOKUP(tbl_pbp[[#This Row],[gameId]], games!$B$2:$T$40, 9, FALSE)</f>
        <v>carolina-panthers</v>
      </c>
      <c r="AH1814" s="5">
        <f>IF(tbl_pbp[[#This Row],[AwayTeam]] &lt;&gt; "new-orleans-saints", tbl_pbp[[#This Row],[homeWinPercentage]], 1-tbl_pbp[[#This Row],[homeWinPercentage]])</f>
        <v>0.88700000000000001</v>
      </c>
      <c r="AI1814" s="13">
        <f>tbl_pbp[[#This Row],[Kamara]]*tbl_pbp[[#This Row],[Impactful Play]]</f>
        <v>0</v>
      </c>
      <c r="AJ1814" s="13">
        <f>tbl_pbp[[#This Row],[Thomas]]*tbl_pbp[[#This Row],[Impactful Play]]</f>
        <v>0</v>
      </c>
      <c r="AK1814" s="13" t="str">
        <f>VLOOKUP(tbl_pbp[[#This Row],[Play Saints Win % Increase]], tbl_impact[],3,TRUE)</f>
        <v>Bad (0 to -5%)</v>
      </c>
    </row>
    <row r="1815" spans="1:37">
      <c r="A1815" s="1">
        <v>92</v>
      </c>
      <c r="B1815" s="5">
        <v>0.88400000000000001</v>
      </c>
      <c r="C1815" t="s">
        <v>13084</v>
      </c>
      <c r="D1815">
        <v>0</v>
      </c>
      <c r="E1815">
        <v>0</v>
      </c>
      <c r="F1815">
        <v>3</v>
      </c>
      <c r="G1815">
        <v>24</v>
      </c>
      <c r="H1815">
        <v>15</v>
      </c>
      <c r="I1815">
        <v>0</v>
      </c>
      <c r="J1815">
        <v>35</v>
      </c>
      <c r="K1815" t="s">
        <v>29</v>
      </c>
      <c r="L1815">
        <v>0</v>
      </c>
      <c r="M1815">
        <v>65</v>
      </c>
      <c r="N1815" t="s">
        <v>288</v>
      </c>
      <c r="O1815" t="s">
        <v>5360</v>
      </c>
      <c r="P1815" t="s">
        <v>25</v>
      </c>
      <c r="Q1815" t="s">
        <v>26</v>
      </c>
      <c r="R1815" t="s">
        <v>27</v>
      </c>
      <c r="V1815" t="s">
        <v>12876</v>
      </c>
      <c r="X1815" t="str">
        <f>VLOOKUP(pbp!V4565, games!$B$2:$R$40, 3, FALSE)</f>
        <v>2020-11-29T21:05Z</v>
      </c>
      <c r="Y1815">
        <f>VLOOKUP(1*V1815,NFLGames!$H$11:$H$555,1,FALSE)</f>
        <v>401127922</v>
      </c>
      <c r="Z1815">
        <f>VLOOKUP($Y1815, NFLGames!$H$11:$K$555,2,FALSE)</f>
        <v>2019</v>
      </c>
      <c r="AA1815">
        <f>VLOOKUP($Y1815, NFLGames!$H$11:$K$555,3,FALSE)</f>
        <v>12</v>
      </c>
      <c r="AB1815" s="6">
        <f>IF(A1816=0, 0, AH1816-tbl_pbp[[#This Row],[Saints Win %]])</f>
        <v>-2.200000000000002E-2</v>
      </c>
      <c r="AE1815">
        <f>ABS(tbl_pbp[[#This Row],[play.homeScore]]-tbl_pbp[[#This Row],[play.awayScore]])</f>
        <v>9</v>
      </c>
      <c r="AF1815">
        <f>IF(tbl_pbp[[#This Row],[Play Saints Win % Increase]]&gt;=$AF$4,1,0)</f>
        <v>0</v>
      </c>
      <c r="AG1815" t="str">
        <f>VLOOKUP(tbl_pbp[[#This Row],[gameId]], games!$B$2:$T$40, 9, FALSE)</f>
        <v>carolina-panthers</v>
      </c>
      <c r="AH1815" s="5">
        <f>IF(tbl_pbp[[#This Row],[AwayTeam]] &lt;&gt; "new-orleans-saints", tbl_pbp[[#This Row],[homeWinPercentage]], 1-tbl_pbp[[#This Row],[homeWinPercentage]])</f>
        <v>0.88400000000000001</v>
      </c>
      <c r="AI1815" s="13">
        <f>tbl_pbp[[#This Row],[Kamara]]*tbl_pbp[[#This Row],[Impactful Play]]</f>
        <v>0</v>
      </c>
      <c r="AJ1815" s="13">
        <f>tbl_pbp[[#This Row],[Thomas]]*tbl_pbp[[#This Row],[Impactful Play]]</f>
        <v>0</v>
      </c>
      <c r="AK1815" s="13" t="str">
        <f>VLOOKUP(tbl_pbp[[#This Row],[Play Saints Win % Increase]], tbl_impact[],3,TRUE)</f>
        <v>Bad (0 to -5%)</v>
      </c>
    </row>
    <row r="1816" spans="1:37">
      <c r="A1816" s="1">
        <v>93</v>
      </c>
      <c r="B1816" s="5">
        <v>0.86199999999999999</v>
      </c>
      <c r="C1816" t="s">
        <v>13085</v>
      </c>
      <c r="D1816">
        <v>0</v>
      </c>
      <c r="E1816">
        <v>0</v>
      </c>
      <c r="F1816">
        <v>3</v>
      </c>
      <c r="G1816">
        <v>24</v>
      </c>
      <c r="H1816">
        <v>15</v>
      </c>
      <c r="I1816">
        <v>10</v>
      </c>
      <c r="J1816">
        <v>75</v>
      </c>
      <c r="K1816" t="s">
        <v>533</v>
      </c>
      <c r="L1816">
        <v>1</v>
      </c>
      <c r="M1816">
        <v>75</v>
      </c>
      <c r="N1816" t="s">
        <v>13086</v>
      </c>
      <c r="O1816" t="s">
        <v>5360</v>
      </c>
      <c r="P1816" t="s">
        <v>30</v>
      </c>
      <c r="Q1816" t="s">
        <v>31</v>
      </c>
      <c r="R1816" t="s">
        <v>32</v>
      </c>
      <c r="S1816" t="s">
        <v>33</v>
      </c>
      <c r="T1816" t="s">
        <v>3380</v>
      </c>
      <c r="U1816" t="s">
        <v>3381</v>
      </c>
      <c r="V1816" t="s">
        <v>12876</v>
      </c>
      <c r="X1816" t="str">
        <f>VLOOKUP(pbp!V4566, games!$B$2:$R$40, 3, FALSE)</f>
        <v>2020-11-29T21:05Z</v>
      </c>
      <c r="Y1816">
        <f>VLOOKUP(1*V1816,NFLGames!$H$11:$H$555,1,FALSE)</f>
        <v>401127922</v>
      </c>
      <c r="Z1816">
        <f>VLOOKUP($Y1816, NFLGames!$H$11:$K$555,2,FALSE)</f>
        <v>2019</v>
      </c>
      <c r="AA1816">
        <f>VLOOKUP($Y1816, NFLGames!$H$11:$K$555,3,FALSE)</f>
        <v>12</v>
      </c>
      <c r="AB1816" s="6">
        <f>IF(A1817=0, 0, AH1817-tbl_pbp[[#This Row],[Saints Win %]])</f>
        <v>1.4000000000000012E-2</v>
      </c>
      <c r="AE1816">
        <f>ABS(tbl_pbp[[#This Row],[play.homeScore]]-tbl_pbp[[#This Row],[play.awayScore]])</f>
        <v>9</v>
      </c>
      <c r="AF1816">
        <f>IF(tbl_pbp[[#This Row],[Play Saints Win % Increase]]&gt;=$AF$4,1,0)</f>
        <v>0</v>
      </c>
      <c r="AG1816" t="str">
        <f>VLOOKUP(tbl_pbp[[#This Row],[gameId]], games!$B$2:$T$40, 9, FALSE)</f>
        <v>carolina-panthers</v>
      </c>
      <c r="AH1816" s="5">
        <f>IF(tbl_pbp[[#This Row],[AwayTeam]] &lt;&gt; "new-orleans-saints", tbl_pbp[[#This Row],[homeWinPercentage]], 1-tbl_pbp[[#This Row],[homeWinPercentage]])</f>
        <v>0.86199999999999999</v>
      </c>
      <c r="AI1816" s="13">
        <f>tbl_pbp[[#This Row],[Kamara]]*tbl_pbp[[#This Row],[Impactful Play]]</f>
        <v>0</v>
      </c>
      <c r="AJ1816" s="13">
        <f>tbl_pbp[[#This Row],[Thomas]]*tbl_pbp[[#This Row],[Impactful Play]]</f>
        <v>0</v>
      </c>
      <c r="AK1816" s="13" t="str">
        <f>VLOOKUP(tbl_pbp[[#This Row],[Play Saints Win % Increase]], tbl_impact[],3,TRUE)</f>
        <v>Scented (0 to +5%)</v>
      </c>
    </row>
    <row r="1817" spans="1:37">
      <c r="A1817" s="1">
        <v>94</v>
      </c>
      <c r="B1817" s="5">
        <v>0.876</v>
      </c>
      <c r="C1817" t="s">
        <v>13087</v>
      </c>
      <c r="D1817">
        <v>0</v>
      </c>
      <c r="E1817">
        <v>0</v>
      </c>
      <c r="F1817">
        <v>3</v>
      </c>
      <c r="G1817">
        <v>24</v>
      </c>
      <c r="H1817">
        <v>15</v>
      </c>
      <c r="I1817">
        <v>10</v>
      </c>
      <c r="J1817">
        <v>52</v>
      </c>
      <c r="K1817" t="s">
        <v>533</v>
      </c>
      <c r="L1817">
        <v>1</v>
      </c>
      <c r="M1817">
        <v>52</v>
      </c>
      <c r="N1817" t="s">
        <v>13088</v>
      </c>
      <c r="O1817" t="s">
        <v>319</v>
      </c>
      <c r="P1817" t="s">
        <v>45</v>
      </c>
      <c r="Q1817" t="s">
        <v>46</v>
      </c>
      <c r="R1817" t="s">
        <v>47</v>
      </c>
      <c r="S1817" t="s">
        <v>33</v>
      </c>
      <c r="T1817" t="s">
        <v>8175</v>
      </c>
      <c r="U1817" t="s">
        <v>8259</v>
      </c>
      <c r="V1817" t="s">
        <v>12876</v>
      </c>
      <c r="X1817" t="str">
        <f>VLOOKUP(pbp!V4567, games!$B$2:$R$40, 3, FALSE)</f>
        <v>2020-11-29T21:05Z</v>
      </c>
      <c r="Y1817">
        <f>VLOOKUP(1*V1817,NFLGames!$H$11:$H$555,1,FALSE)</f>
        <v>401127922</v>
      </c>
      <c r="Z1817">
        <f>VLOOKUP($Y1817, NFLGames!$H$11:$K$555,2,FALSE)</f>
        <v>2019</v>
      </c>
      <c r="AA1817">
        <f>VLOOKUP($Y1817, NFLGames!$H$11:$K$555,3,FALSE)</f>
        <v>12</v>
      </c>
      <c r="AB1817" s="6">
        <f>IF(A1818=0, 0, AH1818-tbl_pbp[[#This Row],[Saints Win %]])</f>
        <v>-5.0000000000000044E-3</v>
      </c>
      <c r="AE1817">
        <f>ABS(tbl_pbp[[#This Row],[play.homeScore]]-tbl_pbp[[#This Row],[play.awayScore]])</f>
        <v>9</v>
      </c>
      <c r="AF1817">
        <f>IF(tbl_pbp[[#This Row],[Play Saints Win % Increase]]&gt;=$AF$4,1,0)</f>
        <v>0</v>
      </c>
      <c r="AG1817" t="str">
        <f>VLOOKUP(tbl_pbp[[#This Row],[gameId]], games!$B$2:$T$40, 9, FALSE)</f>
        <v>carolina-panthers</v>
      </c>
      <c r="AH1817" s="5">
        <f>IF(tbl_pbp[[#This Row],[AwayTeam]] &lt;&gt; "new-orleans-saints", tbl_pbp[[#This Row],[homeWinPercentage]], 1-tbl_pbp[[#This Row],[homeWinPercentage]])</f>
        <v>0.876</v>
      </c>
      <c r="AI1817" s="13">
        <f>tbl_pbp[[#This Row],[Kamara]]*tbl_pbp[[#This Row],[Impactful Play]]</f>
        <v>0</v>
      </c>
      <c r="AJ1817" s="13">
        <f>tbl_pbp[[#This Row],[Thomas]]*tbl_pbp[[#This Row],[Impactful Play]]</f>
        <v>0</v>
      </c>
      <c r="AK1817" s="13" t="str">
        <f>VLOOKUP(tbl_pbp[[#This Row],[Play Saints Win % Increase]], tbl_impact[],3,TRUE)</f>
        <v>Bad (0 to -5%)</v>
      </c>
    </row>
    <row r="1818" spans="1:37">
      <c r="A1818" s="1">
        <v>95</v>
      </c>
      <c r="B1818" s="5">
        <v>0.871</v>
      </c>
      <c r="C1818" t="s">
        <v>13089</v>
      </c>
      <c r="D1818">
        <v>0</v>
      </c>
      <c r="E1818">
        <v>0</v>
      </c>
      <c r="F1818">
        <v>3</v>
      </c>
      <c r="G1818">
        <v>24</v>
      </c>
      <c r="H1818">
        <v>15</v>
      </c>
      <c r="I1818">
        <v>10</v>
      </c>
      <c r="J1818">
        <v>52</v>
      </c>
      <c r="K1818" t="s">
        <v>533</v>
      </c>
      <c r="L1818">
        <v>2</v>
      </c>
      <c r="M1818">
        <v>52</v>
      </c>
      <c r="N1818" t="s">
        <v>13090</v>
      </c>
      <c r="O1818" t="s">
        <v>1051</v>
      </c>
      <c r="P1818" t="s">
        <v>30</v>
      </c>
      <c r="Q1818" t="s">
        <v>31</v>
      </c>
      <c r="R1818" t="s">
        <v>32</v>
      </c>
      <c r="S1818" t="s">
        <v>120</v>
      </c>
      <c r="T1818" t="s">
        <v>8175</v>
      </c>
      <c r="U1818" t="s">
        <v>13091</v>
      </c>
      <c r="V1818" t="s">
        <v>12876</v>
      </c>
      <c r="X1818" t="str">
        <f>VLOOKUP(pbp!V4568, games!$B$2:$R$40, 3, FALSE)</f>
        <v>2020-11-29T21:05Z</v>
      </c>
      <c r="Y1818">
        <f>VLOOKUP(1*V1818,NFLGames!$H$11:$H$555,1,FALSE)</f>
        <v>401127922</v>
      </c>
      <c r="Z1818">
        <f>VLOOKUP($Y1818, NFLGames!$H$11:$K$555,2,FALSE)</f>
        <v>2019</v>
      </c>
      <c r="AA1818">
        <f>VLOOKUP($Y1818, NFLGames!$H$11:$K$555,3,FALSE)</f>
        <v>12</v>
      </c>
      <c r="AB1818" s="6">
        <f>IF(A1819=0, 0, AH1819-tbl_pbp[[#This Row],[Saints Win %]])</f>
        <v>-2.8000000000000025E-2</v>
      </c>
      <c r="AE1818">
        <f>ABS(tbl_pbp[[#This Row],[play.homeScore]]-tbl_pbp[[#This Row],[play.awayScore]])</f>
        <v>9</v>
      </c>
      <c r="AF1818">
        <f>IF(tbl_pbp[[#This Row],[Play Saints Win % Increase]]&gt;=$AF$4,1,0)</f>
        <v>0</v>
      </c>
      <c r="AG1818" t="str">
        <f>VLOOKUP(tbl_pbp[[#This Row],[gameId]], games!$B$2:$T$40, 9, FALSE)</f>
        <v>carolina-panthers</v>
      </c>
      <c r="AH1818" s="5">
        <f>IF(tbl_pbp[[#This Row],[AwayTeam]] &lt;&gt; "new-orleans-saints", tbl_pbp[[#This Row],[homeWinPercentage]], 1-tbl_pbp[[#This Row],[homeWinPercentage]])</f>
        <v>0.871</v>
      </c>
      <c r="AI1818" s="13">
        <f>tbl_pbp[[#This Row],[Kamara]]*tbl_pbp[[#This Row],[Impactful Play]]</f>
        <v>0</v>
      </c>
      <c r="AJ1818" s="13">
        <f>tbl_pbp[[#This Row],[Thomas]]*tbl_pbp[[#This Row],[Impactful Play]]</f>
        <v>0</v>
      </c>
      <c r="AK1818" s="13" t="str">
        <f>VLOOKUP(tbl_pbp[[#This Row],[Play Saints Win % Increase]], tbl_impact[],3,TRUE)</f>
        <v>Bad (0 to -5%)</v>
      </c>
    </row>
    <row r="1819" spans="1:37">
      <c r="A1819" s="1">
        <v>96</v>
      </c>
      <c r="B1819" s="5">
        <v>0.84299999999999997</v>
      </c>
      <c r="C1819" t="s">
        <v>13092</v>
      </c>
      <c r="D1819">
        <v>0</v>
      </c>
      <c r="E1819">
        <v>0</v>
      </c>
      <c r="F1819">
        <v>3</v>
      </c>
      <c r="G1819">
        <v>24</v>
      </c>
      <c r="H1819">
        <v>15</v>
      </c>
      <c r="I1819">
        <v>5</v>
      </c>
      <c r="J1819">
        <v>47</v>
      </c>
      <c r="K1819" t="s">
        <v>533</v>
      </c>
      <c r="L1819">
        <v>3</v>
      </c>
      <c r="M1819">
        <v>47</v>
      </c>
      <c r="N1819" t="s">
        <v>13093</v>
      </c>
      <c r="O1819" t="s">
        <v>2156</v>
      </c>
      <c r="P1819" t="s">
        <v>30</v>
      </c>
      <c r="Q1819" t="s">
        <v>31</v>
      </c>
      <c r="R1819" t="s">
        <v>32</v>
      </c>
      <c r="S1819" t="s">
        <v>42</v>
      </c>
      <c r="T1819" t="s">
        <v>2150</v>
      </c>
      <c r="U1819" t="s">
        <v>9580</v>
      </c>
      <c r="V1819" t="s">
        <v>12876</v>
      </c>
      <c r="X1819" t="str">
        <f>VLOOKUP(pbp!V4569, games!$B$2:$R$40, 3, FALSE)</f>
        <v>2020-11-29T21:05Z</v>
      </c>
      <c r="Y1819">
        <f>VLOOKUP(1*V1819,NFLGames!$H$11:$H$555,1,FALSE)</f>
        <v>401127922</v>
      </c>
      <c r="Z1819">
        <f>VLOOKUP($Y1819, NFLGames!$H$11:$K$555,2,FALSE)</f>
        <v>2019</v>
      </c>
      <c r="AA1819">
        <f>VLOOKUP($Y1819, NFLGames!$H$11:$K$555,3,FALSE)</f>
        <v>12</v>
      </c>
      <c r="AB1819" s="6">
        <f>IF(A1820=0, 0, AH1820-tbl_pbp[[#This Row],[Saints Win %]])</f>
        <v>-8.0000000000000071E-3</v>
      </c>
      <c r="AE1819">
        <f>ABS(tbl_pbp[[#This Row],[play.homeScore]]-tbl_pbp[[#This Row],[play.awayScore]])</f>
        <v>9</v>
      </c>
      <c r="AF1819">
        <f>IF(tbl_pbp[[#This Row],[Play Saints Win % Increase]]&gt;=$AF$4,1,0)</f>
        <v>0</v>
      </c>
      <c r="AG1819" t="str">
        <f>VLOOKUP(tbl_pbp[[#This Row],[gameId]], games!$B$2:$T$40, 9, FALSE)</f>
        <v>carolina-panthers</v>
      </c>
      <c r="AH1819" s="5">
        <f>IF(tbl_pbp[[#This Row],[AwayTeam]] &lt;&gt; "new-orleans-saints", tbl_pbp[[#This Row],[homeWinPercentage]], 1-tbl_pbp[[#This Row],[homeWinPercentage]])</f>
        <v>0.84299999999999997</v>
      </c>
      <c r="AI1819" s="13">
        <f>tbl_pbp[[#This Row],[Kamara]]*tbl_pbp[[#This Row],[Impactful Play]]</f>
        <v>0</v>
      </c>
      <c r="AJ1819" s="13">
        <f>tbl_pbp[[#This Row],[Thomas]]*tbl_pbp[[#This Row],[Impactful Play]]</f>
        <v>0</v>
      </c>
      <c r="AK1819" s="13" t="str">
        <f>VLOOKUP(tbl_pbp[[#This Row],[Play Saints Win % Increase]], tbl_impact[],3,TRUE)</f>
        <v>Bad (0 to -5%)</v>
      </c>
    </row>
    <row r="1820" spans="1:37">
      <c r="A1820" s="1">
        <v>97</v>
      </c>
      <c r="B1820" s="5">
        <v>0.83499999999999996</v>
      </c>
      <c r="C1820" t="s">
        <v>13094</v>
      </c>
      <c r="D1820">
        <v>0</v>
      </c>
      <c r="E1820">
        <v>0</v>
      </c>
      <c r="F1820">
        <v>3</v>
      </c>
      <c r="G1820">
        <v>24</v>
      </c>
      <c r="H1820">
        <v>15</v>
      </c>
      <c r="I1820">
        <v>10</v>
      </c>
      <c r="J1820">
        <v>39</v>
      </c>
      <c r="K1820" t="s">
        <v>533</v>
      </c>
      <c r="L1820">
        <v>1</v>
      </c>
      <c r="M1820">
        <v>39</v>
      </c>
      <c r="N1820" t="s">
        <v>13095</v>
      </c>
      <c r="O1820" t="s">
        <v>1802</v>
      </c>
      <c r="P1820" t="s">
        <v>94</v>
      </c>
      <c r="Q1820" t="s">
        <v>95</v>
      </c>
      <c r="R1820" t="s">
        <v>96</v>
      </c>
      <c r="S1820" t="s">
        <v>33</v>
      </c>
      <c r="T1820" t="s">
        <v>463</v>
      </c>
      <c r="U1820" t="s">
        <v>596</v>
      </c>
      <c r="V1820" t="s">
        <v>12876</v>
      </c>
      <c r="X1820" t="str">
        <f>VLOOKUP(pbp!V4570, games!$B$2:$R$40, 3, FALSE)</f>
        <v>2020-11-29T21:05Z</v>
      </c>
      <c r="Y1820">
        <f>VLOOKUP(1*V1820,NFLGames!$H$11:$H$555,1,FALSE)</f>
        <v>401127922</v>
      </c>
      <c r="Z1820">
        <f>VLOOKUP($Y1820, NFLGames!$H$11:$K$555,2,FALSE)</f>
        <v>2019</v>
      </c>
      <c r="AA1820">
        <f>VLOOKUP($Y1820, NFLGames!$H$11:$K$555,3,FALSE)</f>
        <v>12</v>
      </c>
      <c r="AB1820" s="6">
        <f>IF(A1821=0, 0, AH1821-tbl_pbp[[#This Row],[Saints Win %]])</f>
        <v>1.4000000000000012E-2</v>
      </c>
      <c r="AE1820">
        <f>ABS(tbl_pbp[[#This Row],[play.homeScore]]-tbl_pbp[[#This Row],[play.awayScore]])</f>
        <v>9</v>
      </c>
      <c r="AF1820">
        <f>IF(tbl_pbp[[#This Row],[Play Saints Win % Increase]]&gt;=$AF$4,1,0)</f>
        <v>0</v>
      </c>
      <c r="AG1820" t="str">
        <f>VLOOKUP(tbl_pbp[[#This Row],[gameId]], games!$B$2:$T$40, 9, FALSE)</f>
        <v>carolina-panthers</v>
      </c>
      <c r="AH1820" s="5">
        <f>IF(tbl_pbp[[#This Row],[AwayTeam]] &lt;&gt; "new-orleans-saints", tbl_pbp[[#This Row],[homeWinPercentage]], 1-tbl_pbp[[#This Row],[homeWinPercentage]])</f>
        <v>0.83499999999999996</v>
      </c>
      <c r="AI1820" s="13">
        <f>tbl_pbp[[#This Row],[Kamara]]*tbl_pbp[[#This Row],[Impactful Play]]</f>
        <v>0</v>
      </c>
      <c r="AJ1820" s="13">
        <f>tbl_pbp[[#This Row],[Thomas]]*tbl_pbp[[#This Row],[Impactful Play]]</f>
        <v>0</v>
      </c>
      <c r="AK1820" s="13" t="str">
        <f>VLOOKUP(tbl_pbp[[#This Row],[Play Saints Win % Increase]], tbl_impact[],3,TRUE)</f>
        <v>Scented (0 to +5%)</v>
      </c>
    </row>
    <row r="1821" spans="1:37">
      <c r="A1821" s="1">
        <v>98</v>
      </c>
      <c r="B1821" s="5">
        <v>0.84899999999999998</v>
      </c>
      <c r="C1821" t="s">
        <v>13096</v>
      </c>
      <c r="D1821">
        <v>0</v>
      </c>
      <c r="E1821">
        <v>0</v>
      </c>
      <c r="F1821">
        <v>3</v>
      </c>
      <c r="G1821">
        <v>24</v>
      </c>
      <c r="H1821">
        <v>15</v>
      </c>
      <c r="I1821">
        <v>10</v>
      </c>
      <c r="J1821">
        <v>34</v>
      </c>
      <c r="K1821" t="s">
        <v>533</v>
      </c>
      <c r="L1821">
        <v>1</v>
      </c>
      <c r="M1821">
        <v>34</v>
      </c>
      <c r="N1821" t="s">
        <v>13097</v>
      </c>
      <c r="O1821" t="s">
        <v>323</v>
      </c>
      <c r="P1821" t="s">
        <v>22</v>
      </c>
      <c r="Q1821" t="s">
        <v>37</v>
      </c>
      <c r="S1821" t="s">
        <v>33</v>
      </c>
      <c r="T1821" t="s">
        <v>127</v>
      </c>
      <c r="U1821" t="s">
        <v>462</v>
      </c>
      <c r="V1821" t="s">
        <v>12876</v>
      </c>
      <c r="X1821" t="str">
        <f>VLOOKUP(pbp!V4571, games!$B$2:$R$40, 3, FALSE)</f>
        <v>2020-11-29T21:05Z</v>
      </c>
      <c r="Y1821">
        <f>VLOOKUP(1*V1821,NFLGames!$H$11:$H$555,1,FALSE)</f>
        <v>401127922</v>
      </c>
      <c r="Z1821">
        <f>VLOOKUP($Y1821, NFLGames!$H$11:$K$555,2,FALSE)</f>
        <v>2019</v>
      </c>
      <c r="AA1821">
        <f>VLOOKUP($Y1821, NFLGames!$H$11:$K$555,3,FALSE)</f>
        <v>12</v>
      </c>
      <c r="AB1821" s="6">
        <f>IF(A1822=0, 0, AH1822-tbl_pbp[[#This Row],[Saints Win %]])</f>
        <v>8.0000000000000071E-3</v>
      </c>
      <c r="AE1821">
        <f>ABS(tbl_pbp[[#This Row],[play.homeScore]]-tbl_pbp[[#This Row],[play.awayScore]])</f>
        <v>9</v>
      </c>
      <c r="AF1821">
        <f>IF(tbl_pbp[[#This Row],[Play Saints Win % Increase]]&gt;=$AF$4,1,0)</f>
        <v>0</v>
      </c>
      <c r="AG1821" t="str">
        <f>VLOOKUP(tbl_pbp[[#This Row],[gameId]], games!$B$2:$T$40, 9, FALSE)</f>
        <v>carolina-panthers</v>
      </c>
      <c r="AH1821" s="5">
        <f>IF(tbl_pbp[[#This Row],[AwayTeam]] &lt;&gt; "new-orleans-saints", tbl_pbp[[#This Row],[homeWinPercentage]], 1-tbl_pbp[[#This Row],[homeWinPercentage]])</f>
        <v>0.84899999999999998</v>
      </c>
      <c r="AI1821" s="13">
        <f>tbl_pbp[[#This Row],[Kamara]]*tbl_pbp[[#This Row],[Impactful Play]]</f>
        <v>0</v>
      </c>
      <c r="AJ1821" s="13">
        <f>tbl_pbp[[#This Row],[Thomas]]*tbl_pbp[[#This Row],[Impactful Play]]</f>
        <v>0</v>
      </c>
      <c r="AK1821" s="13" t="str">
        <f>VLOOKUP(tbl_pbp[[#This Row],[Play Saints Win % Increase]], tbl_impact[],3,TRUE)</f>
        <v>Scented (0 to +5%)</v>
      </c>
    </row>
    <row r="1822" spans="1:37">
      <c r="A1822" s="1">
        <v>99</v>
      </c>
      <c r="B1822" s="5">
        <v>0.85699999999999998</v>
      </c>
      <c r="C1822" t="s">
        <v>13098</v>
      </c>
      <c r="D1822">
        <v>0</v>
      </c>
      <c r="E1822">
        <v>0</v>
      </c>
      <c r="F1822">
        <v>3</v>
      </c>
      <c r="G1822">
        <v>24</v>
      </c>
      <c r="H1822">
        <v>15</v>
      </c>
      <c r="I1822">
        <v>10</v>
      </c>
      <c r="J1822">
        <v>34</v>
      </c>
      <c r="K1822" t="s">
        <v>533</v>
      </c>
      <c r="L1822">
        <v>2</v>
      </c>
      <c r="M1822">
        <v>34</v>
      </c>
      <c r="N1822" t="s">
        <v>13099</v>
      </c>
      <c r="O1822" t="s">
        <v>1377</v>
      </c>
      <c r="P1822" t="s">
        <v>22</v>
      </c>
      <c r="Q1822" t="s">
        <v>37</v>
      </c>
      <c r="S1822" t="s">
        <v>120</v>
      </c>
      <c r="T1822" t="s">
        <v>127</v>
      </c>
      <c r="U1822" t="s">
        <v>9848</v>
      </c>
      <c r="V1822" t="s">
        <v>12876</v>
      </c>
      <c r="X1822" t="str">
        <f>VLOOKUP(pbp!V4572, games!$B$2:$R$40, 3, FALSE)</f>
        <v>2020-11-29T21:05Z</v>
      </c>
      <c r="Y1822">
        <f>VLOOKUP(1*V1822,NFLGames!$H$11:$H$555,1,FALSE)</f>
        <v>401127922</v>
      </c>
      <c r="Z1822">
        <f>VLOOKUP($Y1822, NFLGames!$H$11:$K$555,2,FALSE)</f>
        <v>2019</v>
      </c>
      <c r="AA1822">
        <f>VLOOKUP($Y1822, NFLGames!$H$11:$K$555,3,FALSE)</f>
        <v>12</v>
      </c>
      <c r="AB1822" s="6">
        <f>IF(A1823=0, 0, AH1823-tbl_pbp[[#This Row],[Saints Win %]])</f>
        <v>1.5000000000000013E-2</v>
      </c>
      <c r="AE1822">
        <f>ABS(tbl_pbp[[#This Row],[play.homeScore]]-tbl_pbp[[#This Row],[play.awayScore]])</f>
        <v>9</v>
      </c>
      <c r="AF1822">
        <f>IF(tbl_pbp[[#This Row],[Play Saints Win % Increase]]&gt;=$AF$4,1,0)</f>
        <v>0</v>
      </c>
      <c r="AG1822" t="str">
        <f>VLOOKUP(tbl_pbp[[#This Row],[gameId]], games!$B$2:$T$40, 9, FALSE)</f>
        <v>carolina-panthers</v>
      </c>
      <c r="AH1822" s="5">
        <f>IF(tbl_pbp[[#This Row],[AwayTeam]] &lt;&gt; "new-orleans-saints", tbl_pbp[[#This Row],[homeWinPercentage]], 1-tbl_pbp[[#This Row],[homeWinPercentage]])</f>
        <v>0.85699999999999998</v>
      </c>
      <c r="AI1822" s="13">
        <f>tbl_pbp[[#This Row],[Kamara]]*tbl_pbp[[#This Row],[Impactful Play]]</f>
        <v>0</v>
      </c>
      <c r="AJ1822" s="13">
        <f>tbl_pbp[[#This Row],[Thomas]]*tbl_pbp[[#This Row],[Impactful Play]]</f>
        <v>0</v>
      </c>
      <c r="AK1822" s="13" t="str">
        <f>VLOOKUP(tbl_pbp[[#This Row],[Play Saints Win % Increase]], tbl_impact[],3,TRUE)</f>
        <v>Scented (0 to +5%)</v>
      </c>
    </row>
    <row r="1823" spans="1:37">
      <c r="A1823" s="1">
        <v>100</v>
      </c>
      <c r="B1823" s="5">
        <v>0.872</v>
      </c>
      <c r="C1823" t="s">
        <v>13100</v>
      </c>
      <c r="D1823">
        <v>0</v>
      </c>
      <c r="E1823">
        <v>0</v>
      </c>
      <c r="F1823">
        <v>3</v>
      </c>
      <c r="G1823">
        <v>24</v>
      </c>
      <c r="H1823">
        <v>15</v>
      </c>
      <c r="I1823">
        <v>10</v>
      </c>
      <c r="J1823">
        <v>34</v>
      </c>
      <c r="K1823" t="s">
        <v>533</v>
      </c>
      <c r="L1823">
        <v>3</v>
      </c>
      <c r="M1823">
        <v>34</v>
      </c>
      <c r="N1823" t="s">
        <v>13101</v>
      </c>
      <c r="O1823" t="s">
        <v>2413</v>
      </c>
      <c r="P1823" t="s">
        <v>22</v>
      </c>
      <c r="Q1823" t="s">
        <v>37</v>
      </c>
      <c r="S1823" t="s">
        <v>123</v>
      </c>
      <c r="T1823" t="s">
        <v>127</v>
      </c>
      <c r="U1823" t="s">
        <v>13102</v>
      </c>
      <c r="V1823" t="s">
        <v>12876</v>
      </c>
      <c r="X1823" t="str">
        <f>VLOOKUP(pbp!V4573, games!$B$2:$R$40, 3, FALSE)</f>
        <v>2020-11-29T21:05Z</v>
      </c>
      <c r="Y1823">
        <f>VLOOKUP(1*V1823,NFLGames!$H$11:$H$555,1,FALSE)</f>
        <v>401127922</v>
      </c>
      <c r="Z1823">
        <f>VLOOKUP($Y1823, NFLGames!$H$11:$K$555,2,FALSE)</f>
        <v>2019</v>
      </c>
      <c r="AA1823">
        <f>VLOOKUP($Y1823, NFLGames!$H$11:$K$555,3,FALSE)</f>
        <v>12</v>
      </c>
      <c r="AB1823" s="6">
        <f>IF(A1824=0, 0, AH1824-tbl_pbp[[#This Row],[Saints Win %]])</f>
        <v>-2.7000000000000024E-2</v>
      </c>
      <c r="AE1823">
        <f>ABS(tbl_pbp[[#This Row],[play.homeScore]]-tbl_pbp[[#This Row],[play.awayScore]])</f>
        <v>9</v>
      </c>
      <c r="AF1823">
        <f>IF(tbl_pbp[[#This Row],[Play Saints Win % Increase]]&gt;=$AF$4,1,0)</f>
        <v>0</v>
      </c>
      <c r="AG1823" t="str">
        <f>VLOOKUP(tbl_pbp[[#This Row],[gameId]], games!$B$2:$T$40, 9, FALSE)</f>
        <v>carolina-panthers</v>
      </c>
      <c r="AH1823" s="5">
        <f>IF(tbl_pbp[[#This Row],[AwayTeam]] &lt;&gt; "new-orleans-saints", tbl_pbp[[#This Row],[homeWinPercentage]], 1-tbl_pbp[[#This Row],[homeWinPercentage]])</f>
        <v>0.872</v>
      </c>
      <c r="AI1823" s="13">
        <f>tbl_pbp[[#This Row],[Kamara]]*tbl_pbp[[#This Row],[Impactful Play]]</f>
        <v>0</v>
      </c>
      <c r="AJ1823" s="13">
        <f>tbl_pbp[[#This Row],[Thomas]]*tbl_pbp[[#This Row],[Impactful Play]]</f>
        <v>0</v>
      </c>
      <c r="AK1823" s="13" t="str">
        <f>VLOOKUP(tbl_pbp[[#This Row],[Play Saints Win % Increase]], tbl_impact[],3,TRUE)</f>
        <v>Bad (0 to -5%)</v>
      </c>
    </row>
    <row r="1824" spans="1:37">
      <c r="A1824" s="1">
        <v>101</v>
      </c>
      <c r="B1824" s="5">
        <v>0.84499999999999997</v>
      </c>
      <c r="C1824" t="s">
        <v>13103</v>
      </c>
      <c r="D1824">
        <v>0</v>
      </c>
      <c r="E1824">
        <v>0</v>
      </c>
      <c r="F1824">
        <v>3</v>
      </c>
      <c r="G1824">
        <v>24</v>
      </c>
      <c r="H1824">
        <v>18</v>
      </c>
      <c r="I1824">
        <v>10</v>
      </c>
      <c r="J1824">
        <v>34</v>
      </c>
      <c r="K1824" t="s">
        <v>533</v>
      </c>
      <c r="L1824">
        <v>4</v>
      </c>
      <c r="M1824">
        <v>34</v>
      </c>
      <c r="N1824" t="s">
        <v>13104</v>
      </c>
      <c r="O1824" t="s">
        <v>3071</v>
      </c>
      <c r="P1824" t="s">
        <v>187</v>
      </c>
      <c r="Q1824" t="s">
        <v>188</v>
      </c>
      <c r="R1824" t="s">
        <v>189</v>
      </c>
      <c r="S1824" t="s">
        <v>1081</v>
      </c>
      <c r="T1824" t="s">
        <v>127</v>
      </c>
      <c r="U1824" t="s">
        <v>13105</v>
      </c>
      <c r="V1824" t="s">
        <v>12876</v>
      </c>
      <c r="X1824" t="str">
        <f>VLOOKUP(pbp!V4574, games!$B$2:$R$40, 3, FALSE)</f>
        <v>2020-11-29T21:05Z</v>
      </c>
      <c r="Y1824">
        <f>VLOOKUP(1*V1824,NFLGames!$H$11:$H$555,1,FALSE)</f>
        <v>401127922</v>
      </c>
      <c r="Z1824">
        <f>VLOOKUP($Y1824, NFLGames!$H$11:$K$555,2,FALSE)</f>
        <v>2019</v>
      </c>
      <c r="AA1824">
        <f>VLOOKUP($Y1824, NFLGames!$H$11:$K$555,3,FALSE)</f>
        <v>12</v>
      </c>
      <c r="AB1824" s="6">
        <f>IF(A1825=0, 0, AH1825-tbl_pbp[[#This Row],[Saints Win %]])</f>
        <v>4.0000000000000036E-3</v>
      </c>
      <c r="AE1824">
        <f>ABS(tbl_pbp[[#This Row],[play.homeScore]]-tbl_pbp[[#This Row],[play.awayScore]])</f>
        <v>6</v>
      </c>
      <c r="AF1824">
        <f>IF(tbl_pbp[[#This Row],[Play Saints Win % Increase]]&gt;=$AF$4,1,0)</f>
        <v>0</v>
      </c>
      <c r="AG1824" t="str">
        <f>VLOOKUP(tbl_pbp[[#This Row],[gameId]], games!$B$2:$T$40, 9, FALSE)</f>
        <v>carolina-panthers</v>
      </c>
      <c r="AH1824" s="5">
        <f>IF(tbl_pbp[[#This Row],[AwayTeam]] &lt;&gt; "new-orleans-saints", tbl_pbp[[#This Row],[homeWinPercentage]], 1-tbl_pbp[[#This Row],[homeWinPercentage]])</f>
        <v>0.84499999999999997</v>
      </c>
      <c r="AI1824" s="13">
        <f>tbl_pbp[[#This Row],[Kamara]]*tbl_pbp[[#This Row],[Impactful Play]]</f>
        <v>0</v>
      </c>
      <c r="AJ1824" s="13">
        <f>tbl_pbp[[#This Row],[Thomas]]*tbl_pbp[[#This Row],[Impactful Play]]</f>
        <v>0</v>
      </c>
      <c r="AK1824" s="13" t="str">
        <f>VLOOKUP(tbl_pbp[[#This Row],[Play Saints Win % Increase]], tbl_impact[],3,TRUE)</f>
        <v>Scented (0 to +5%)</v>
      </c>
    </row>
    <row r="1825" spans="1:37">
      <c r="A1825" s="1">
        <v>102</v>
      </c>
      <c r="B1825" s="5">
        <v>0.84899999999999998</v>
      </c>
      <c r="C1825" t="s">
        <v>13106</v>
      </c>
      <c r="D1825">
        <v>0</v>
      </c>
      <c r="E1825">
        <v>0</v>
      </c>
      <c r="F1825">
        <v>3</v>
      </c>
      <c r="G1825">
        <v>24</v>
      </c>
      <c r="H1825">
        <v>18</v>
      </c>
      <c r="I1825">
        <v>0</v>
      </c>
      <c r="J1825">
        <v>65</v>
      </c>
      <c r="K1825" t="s">
        <v>533</v>
      </c>
      <c r="L1825">
        <v>0</v>
      </c>
      <c r="M1825">
        <v>65</v>
      </c>
      <c r="N1825" t="s">
        <v>13107</v>
      </c>
      <c r="O1825" t="s">
        <v>3071</v>
      </c>
      <c r="P1825" t="s">
        <v>25</v>
      </c>
      <c r="Q1825" t="s">
        <v>26</v>
      </c>
      <c r="R1825" t="s">
        <v>27</v>
      </c>
      <c r="V1825" t="s">
        <v>12876</v>
      </c>
      <c r="X1825" t="str">
        <f>VLOOKUP(pbp!V4575, games!$B$2:$R$40, 3, FALSE)</f>
        <v>2020-11-29T21:05Z</v>
      </c>
      <c r="Y1825">
        <f>VLOOKUP(1*V1825,NFLGames!$H$11:$H$555,1,FALSE)</f>
        <v>401127922</v>
      </c>
      <c r="Z1825">
        <f>VLOOKUP($Y1825, NFLGames!$H$11:$K$555,2,FALSE)</f>
        <v>2019</v>
      </c>
      <c r="AA1825">
        <f>VLOOKUP($Y1825, NFLGames!$H$11:$K$555,3,FALSE)</f>
        <v>12</v>
      </c>
      <c r="AB1825" s="6">
        <f>IF(A1826=0, 0, AH1826-tbl_pbp[[#This Row],[Saints Win %]])</f>
        <v>1.5000000000000013E-2</v>
      </c>
      <c r="AE1825">
        <f>ABS(tbl_pbp[[#This Row],[play.homeScore]]-tbl_pbp[[#This Row],[play.awayScore]])</f>
        <v>6</v>
      </c>
      <c r="AF1825">
        <f>IF(tbl_pbp[[#This Row],[Play Saints Win % Increase]]&gt;=$AF$4,1,0)</f>
        <v>0</v>
      </c>
      <c r="AG1825" t="str">
        <f>VLOOKUP(tbl_pbp[[#This Row],[gameId]], games!$B$2:$T$40, 9, FALSE)</f>
        <v>carolina-panthers</v>
      </c>
      <c r="AH1825" s="5">
        <f>IF(tbl_pbp[[#This Row],[AwayTeam]] &lt;&gt; "new-orleans-saints", tbl_pbp[[#This Row],[homeWinPercentage]], 1-tbl_pbp[[#This Row],[homeWinPercentage]])</f>
        <v>0.84899999999999998</v>
      </c>
      <c r="AI1825" s="13">
        <f>tbl_pbp[[#This Row],[Kamara]]*tbl_pbp[[#This Row],[Impactful Play]]</f>
        <v>0</v>
      </c>
      <c r="AJ1825" s="13">
        <f>tbl_pbp[[#This Row],[Thomas]]*tbl_pbp[[#This Row],[Impactful Play]]</f>
        <v>0</v>
      </c>
      <c r="AK1825" s="13" t="str">
        <f>VLOOKUP(tbl_pbp[[#This Row],[Play Saints Win % Increase]], tbl_impact[],3,TRUE)</f>
        <v>Scented (0 to +5%)</v>
      </c>
    </row>
    <row r="1826" spans="1:37">
      <c r="A1826" s="1">
        <v>103</v>
      </c>
      <c r="B1826" s="5">
        <v>0.86399999999999999</v>
      </c>
      <c r="C1826" t="s">
        <v>13108</v>
      </c>
      <c r="D1826">
        <v>0</v>
      </c>
      <c r="E1826">
        <v>0</v>
      </c>
      <c r="F1826">
        <v>3</v>
      </c>
      <c r="G1826">
        <v>24</v>
      </c>
      <c r="H1826">
        <v>18</v>
      </c>
      <c r="I1826">
        <v>10</v>
      </c>
      <c r="J1826">
        <v>25</v>
      </c>
      <c r="K1826" t="s">
        <v>29</v>
      </c>
      <c r="L1826">
        <v>1</v>
      </c>
      <c r="M1826">
        <v>75</v>
      </c>
      <c r="N1826" t="s">
        <v>13109</v>
      </c>
      <c r="O1826" t="s">
        <v>3071</v>
      </c>
      <c r="P1826" t="s">
        <v>30</v>
      </c>
      <c r="Q1826" t="s">
        <v>31</v>
      </c>
      <c r="R1826" t="s">
        <v>32</v>
      </c>
      <c r="S1826" t="s">
        <v>33</v>
      </c>
      <c r="T1826" t="s">
        <v>34</v>
      </c>
      <c r="U1826" t="s">
        <v>35</v>
      </c>
      <c r="V1826" t="s">
        <v>12876</v>
      </c>
      <c r="X1826" t="str">
        <f>VLOOKUP(pbp!V4576, games!$B$2:$R$40, 3, FALSE)</f>
        <v>2020-11-29T21:05Z</v>
      </c>
      <c r="Y1826">
        <f>VLOOKUP(1*V1826,NFLGames!$H$11:$H$555,1,FALSE)</f>
        <v>401127922</v>
      </c>
      <c r="Z1826">
        <f>VLOOKUP($Y1826, NFLGames!$H$11:$K$555,2,FALSE)</f>
        <v>2019</v>
      </c>
      <c r="AA1826">
        <f>VLOOKUP($Y1826, NFLGames!$H$11:$K$555,3,FALSE)</f>
        <v>12</v>
      </c>
      <c r="AB1826" s="6">
        <f>IF(A1827=0, 0, AH1827-tbl_pbp[[#This Row],[Saints Win %]])</f>
        <v>-4.0000000000000036E-3</v>
      </c>
      <c r="AE1826">
        <f>ABS(tbl_pbp[[#This Row],[play.homeScore]]-tbl_pbp[[#This Row],[play.awayScore]])</f>
        <v>6</v>
      </c>
      <c r="AF1826">
        <f>IF(tbl_pbp[[#This Row],[Play Saints Win % Increase]]&gt;=$AF$4,1,0)</f>
        <v>0</v>
      </c>
      <c r="AG1826" t="str">
        <f>VLOOKUP(tbl_pbp[[#This Row],[gameId]], games!$B$2:$T$40, 9, FALSE)</f>
        <v>carolina-panthers</v>
      </c>
      <c r="AH1826" s="5">
        <f>IF(tbl_pbp[[#This Row],[AwayTeam]] &lt;&gt; "new-orleans-saints", tbl_pbp[[#This Row],[homeWinPercentage]], 1-tbl_pbp[[#This Row],[homeWinPercentage]])</f>
        <v>0.86399999999999999</v>
      </c>
      <c r="AI1826" s="13">
        <f>tbl_pbp[[#This Row],[Kamara]]*tbl_pbp[[#This Row],[Impactful Play]]</f>
        <v>0</v>
      </c>
      <c r="AJ1826" s="13">
        <f>tbl_pbp[[#This Row],[Thomas]]*tbl_pbp[[#This Row],[Impactful Play]]</f>
        <v>0</v>
      </c>
      <c r="AK1826" s="13" t="str">
        <f>VLOOKUP(tbl_pbp[[#This Row],[Play Saints Win % Increase]], tbl_impact[],3,TRUE)</f>
        <v>Bad (0 to -5%)</v>
      </c>
    </row>
    <row r="1827" spans="1:37">
      <c r="A1827" s="1">
        <v>104</v>
      </c>
      <c r="B1827" s="5">
        <v>0.86</v>
      </c>
      <c r="C1827" t="s">
        <v>13110</v>
      </c>
      <c r="D1827">
        <v>0</v>
      </c>
      <c r="E1827">
        <v>0</v>
      </c>
      <c r="F1827">
        <v>3</v>
      </c>
      <c r="G1827">
        <v>24</v>
      </c>
      <c r="H1827">
        <v>18</v>
      </c>
      <c r="I1827">
        <v>10</v>
      </c>
      <c r="J1827">
        <v>37</v>
      </c>
      <c r="K1827" t="s">
        <v>29</v>
      </c>
      <c r="L1827">
        <v>1</v>
      </c>
      <c r="M1827">
        <v>63</v>
      </c>
      <c r="N1827" t="s">
        <v>13111</v>
      </c>
      <c r="O1827" t="s">
        <v>4242</v>
      </c>
      <c r="P1827" t="s">
        <v>45</v>
      </c>
      <c r="Q1827" t="s">
        <v>46</v>
      </c>
      <c r="R1827" t="s">
        <v>47</v>
      </c>
      <c r="S1827" t="s">
        <v>33</v>
      </c>
      <c r="T1827" t="s">
        <v>196</v>
      </c>
      <c r="U1827" t="s">
        <v>197</v>
      </c>
      <c r="V1827" t="s">
        <v>12876</v>
      </c>
      <c r="X1827" t="str">
        <f>VLOOKUP(pbp!V4577, games!$B$2:$R$40, 3, FALSE)</f>
        <v>2020-11-29T21:05Z</v>
      </c>
      <c r="Y1827">
        <f>VLOOKUP(1*V1827,NFLGames!$H$11:$H$555,1,FALSE)</f>
        <v>401127922</v>
      </c>
      <c r="Z1827">
        <f>VLOOKUP($Y1827, NFLGames!$H$11:$K$555,2,FALSE)</f>
        <v>2019</v>
      </c>
      <c r="AA1827">
        <f>VLOOKUP($Y1827, NFLGames!$H$11:$K$555,3,FALSE)</f>
        <v>12</v>
      </c>
      <c r="AB1827" s="6">
        <f>IF(A1828=0, 0, AH1828-tbl_pbp[[#This Row],[Saints Win %]])</f>
        <v>1.2000000000000011E-2</v>
      </c>
      <c r="AE1827">
        <f>ABS(tbl_pbp[[#This Row],[play.homeScore]]-tbl_pbp[[#This Row],[play.awayScore]])</f>
        <v>6</v>
      </c>
      <c r="AF1827">
        <f>IF(tbl_pbp[[#This Row],[Play Saints Win % Increase]]&gt;=$AF$4,1,0)</f>
        <v>0</v>
      </c>
      <c r="AG1827" t="str">
        <f>VLOOKUP(tbl_pbp[[#This Row],[gameId]], games!$B$2:$T$40, 9, FALSE)</f>
        <v>carolina-panthers</v>
      </c>
      <c r="AH1827" s="5">
        <f>IF(tbl_pbp[[#This Row],[AwayTeam]] &lt;&gt; "new-orleans-saints", tbl_pbp[[#This Row],[homeWinPercentage]], 1-tbl_pbp[[#This Row],[homeWinPercentage]])</f>
        <v>0.86</v>
      </c>
      <c r="AI1827" s="13">
        <f>tbl_pbp[[#This Row],[Kamara]]*tbl_pbp[[#This Row],[Impactful Play]]</f>
        <v>0</v>
      </c>
      <c r="AJ1827" s="13">
        <f>tbl_pbp[[#This Row],[Thomas]]*tbl_pbp[[#This Row],[Impactful Play]]</f>
        <v>0</v>
      </c>
      <c r="AK1827" s="13" t="str">
        <f>VLOOKUP(tbl_pbp[[#This Row],[Play Saints Win % Increase]], tbl_impact[],3,TRUE)</f>
        <v>Scented (0 to +5%)</v>
      </c>
    </row>
    <row r="1828" spans="1:37">
      <c r="A1828" s="1">
        <v>105</v>
      </c>
      <c r="B1828" s="5">
        <v>0.872</v>
      </c>
      <c r="C1828" t="s">
        <v>13112</v>
      </c>
      <c r="D1828">
        <v>0</v>
      </c>
      <c r="E1828">
        <v>0</v>
      </c>
      <c r="F1828">
        <v>3</v>
      </c>
      <c r="G1828">
        <v>24</v>
      </c>
      <c r="H1828">
        <v>18</v>
      </c>
      <c r="I1828">
        <v>5</v>
      </c>
      <c r="J1828">
        <v>42</v>
      </c>
      <c r="K1828" t="s">
        <v>29</v>
      </c>
      <c r="L1828">
        <v>2</v>
      </c>
      <c r="M1828">
        <v>58</v>
      </c>
      <c r="N1828" t="s">
        <v>13113</v>
      </c>
      <c r="O1828" t="s">
        <v>275</v>
      </c>
      <c r="P1828" t="s">
        <v>30</v>
      </c>
      <c r="Q1828" t="s">
        <v>31</v>
      </c>
      <c r="R1828" t="s">
        <v>32</v>
      </c>
      <c r="S1828" t="s">
        <v>38</v>
      </c>
      <c r="T1828" t="s">
        <v>132</v>
      </c>
      <c r="U1828" t="s">
        <v>11368</v>
      </c>
      <c r="V1828" t="s">
        <v>12876</v>
      </c>
      <c r="X1828" t="str">
        <f>VLOOKUP(pbp!V4578, games!$B$2:$R$40, 3, FALSE)</f>
        <v>2020-11-29T21:05Z</v>
      </c>
      <c r="Y1828">
        <f>VLOOKUP(1*V1828,NFLGames!$H$11:$H$555,1,FALSE)</f>
        <v>401127922</v>
      </c>
      <c r="Z1828">
        <f>VLOOKUP($Y1828, NFLGames!$H$11:$K$555,2,FALSE)</f>
        <v>2019</v>
      </c>
      <c r="AA1828">
        <f>VLOOKUP($Y1828, NFLGames!$H$11:$K$555,3,FALSE)</f>
        <v>12</v>
      </c>
      <c r="AB1828" s="6">
        <f>IF(A1829=0, 0, AH1829-tbl_pbp[[#This Row],[Saints Win %]])</f>
        <v>2.200000000000002E-2</v>
      </c>
      <c r="AE1828">
        <f>ABS(tbl_pbp[[#This Row],[play.homeScore]]-tbl_pbp[[#This Row],[play.awayScore]])</f>
        <v>6</v>
      </c>
      <c r="AF1828">
        <f>IF(tbl_pbp[[#This Row],[Play Saints Win % Increase]]&gt;=$AF$4,1,0)</f>
        <v>0</v>
      </c>
      <c r="AG1828" t="str">
        <f>VLOOKUP(tbl_pbp[[#This Row],[gameId]], games!$B$2:$T$40, 9, FALSE)</f>
        <v>carolina-panthers</v>
      </c>
      <c r="AH1828" s="5">
        <f>IF(tbl_pbp[[#This Row],[AwayTeam]] &lt;&gt; "new-orleans-saints", tbl_pbp[[#This Row],[homeWinPercentage]], 1-tbl_pbp[[#This Row],[homeWinPercentage]])</f>
        <v>0.872</v>
      </c>
      <c r="AI1828" s="13">
        <f>tbl_pbp[[#This Row],[Kamara]]*tbl_pbp[[#This Row],[Impactful Play]]</f>
        <v>0</v>
      </c>
      <c r="AJ1828" s="13">
        <f>tbl_pbp[[#This Row],[Thomas]]*tbl_pbp[[#This Row],[Impactful Play]]</f>
        <v>0</v>
      </c>
      <c r="AK1828" s="13" t="str">
        <f>VLOOKUP(tbl_pbp[[#This Row],[Play Saints Win % Increase]], tbl_impact[],3,TRUE)</f>
        <v>Scented (0 to +5%)</v>
      </c>
    </row>
    <row r="1829" spans="1:37">
      <c r="A1829" s="1">
        <v>106</v>
      </c>
      <c r="B1829" s="5">
        <v>0.89400000000000002</v>
      </c>
      <c r="C1829" t="s">
        <v>13114</v>
      </c>
      <c r="D1829">
        <v>0</v>
      </c>
      <c r="E1829">
        <v>0</v>
      </c>
      <c r="F1829">
        <v>3</v>
      </c>
      <c r="G1829">
        <v>24</v>
      </c>
      <c r="H1829">
        <v>18</v>
      </c>
      <c r="I1829">
        <v>10</v>
      </c>
      <c r="J1829">
        <v>47</v>
      </c>
      <c r="K1829" t="s">
        <v>29</v>
      </c>
      <c r="L1829">
        <v>1</v>
      </c>
      <c r="M1829">
        <v>53</v>
      </c>
      <c r="N1829" t="s">
        <v>13115</v>
      </c>
      <c r="O1829" t="s">
        <v>2661</v>
      </c>
      <c r="P1829" t="s">
        <v>30</v>
      </c>
      <c r="Q1829" t="s">
        <v>31</v>
      </c>
      <c r="R1829" t="s">
        <v>32</v>
      </c>
      <c r="S1829" t="s">
        <v>33</v>
      </c>
      <c r="T1829" t="s">
        <v>2150</v>
      </c>
      <c r="U1829" t="s">
        <v>2151</v>
      </c>
      <c r="V1829" t="s">
        <v>12876</v>
      </c>
      <c r="X1829" t="str">
        <f>VLOOKUP(pbp!V4579, games!$B$2:$R$40, 3, FALSE)</f>
        <v>2020-11-29T21:05Z</v>
      </c>
      <c r="Y1829">
        <f>VLOOKUP(1*V1829,NFLGames!$H$11:$H$555,1,FALSE)</f>
        <v>401127922</v>
      </c>
      <c r="Z1829">
        <f>VLOOKUP($Y1829, NFLGames!$H$11:$K$555,2,FALSE)</f>
        <v>2019</v>
      </c>
      <c r="AA1829">
        <f>VLOOKUP($Y1829, NFLGames!$H$11:$K$555,3,FALSE)</f>
        <v>12</v>
      </c>
      <c r="AB1829" s="6">
        <f>IF(A1830=0, 0, AH1830-tbl_pbp[[#This Row],[Saints Win %]])</f>
        <v>3.6000000000000032E-2</v>
      </c>
      <c r="AE1829">
        <f>ABS(tbl_pbp[[#This Row],[play.homeScore]]-tbl_pbp[[#This Row],[play.awayScore]])</f>
        <v>6</v>
      </c>
      <c r="AF1829">
        <f>IF(tbl_pbp[[#This Row],[Play Saints Win % Increase]]&gt;=$AF$4,1,0)</f>
        <v>0</v>
      </c>
      <c r="AG1829" t="str">
        <f>VLOOKUP(tbl_pbp[[#This Row],[gameId]], games!$B$2:$T$40, 9, FALSE)</f>
        <v>carolina-panthers</v>
      </c>
      <c r="AH1829" s="5">
        <f>IF(tbl_pbp[[#This Row],[AwayTeam]] &lt;&gt; "new-orleans-saints", tbl_pbp[[#This Row],[homeWinPercentage]], 1-tbl_pbp[[#This Row],[homeWinPercentage]])</f>
        <v>0.89400000000000002</v>
      </c>
      <c r="AI1829" s="13">
        <f>tbl_pbp[[#This Row],[Kamara]]*tbl_pbp[[#This Row],[Impactful Play]]</f>
        <v>0</v>
      </c>
      <c r="AJ1829" s="13">
        <f>tbl_pbp[[#This Row],[Thomas]]*tbl_pbp[[#This Row],[Impactful Play]]</f>
        <v>0</v>
      </c>
      <c r="AK1829" s="13" t="str">
        <f>VLOOKUP(tbl_pbp[[#This Row],[Play Saints Win % Increase]], tbl_impact[],3,TRUE)</f>
        <v>Scented (0 to +5%)</v>
      </c>
    </row>
    <row r="1830" spans="1:37">
      <c r="A1830" s="1">
        <v>107</v>
      </c>
      <c r="B1830" s="5">
        <v>0.93</v>
      </c>
      <c r="C1830" t="s">
        <v>13116</v>
      </c>
      <c r="D1830">
        <v>0</v>
      </c>
      <c r="E1830">
        <v>0</v>
      </c>
      <c r="F1830">
        <v>3</v>
      </c>
      <c r="G1830">
        <v>24</v>
      </c>
      <c r="H1830">
        <v>18</v>
      </c>
      <c r="I1830">
        <v>10</v>
      </c>
      <c r="J1830">
        <v>67</v>
      </c>
      <c r="K1830" t="s">
        <v>29</v>
      </c>
      <c r="L1830">
        <v>1</v>
      </c>
      <c r="M1830">
        <v>33</v>
      </c>
      <c r="N1830" t="s">
        <v>13117</v>
      </c>
      <c r="O1830" t="s">
        <v>411</v>
      </c>
      <c r="P1830" t="s">
        <v>45</v>
      </c>
      <c r="Q1830" t="s">
        <v>46</v>
      </c>
      <c r="R1830" t="s">
        <v>47</v>
      </c>
      <c r="S1830" t="s">
        <v>33</v>
      </c>
      <c r="T1830" t="s">
        <v>3684</v>
      </c>
      <c r="U1830" t="s">
        <v>12977</v>
      </c>
      <c r="V1830" t="s">
        <v>12876</v>
      </c>
      <c r="X1830" t="str">
        <f>VLOOKUP(pbp!V4580, games!$B$2:$R$40, 3, FALSE)</f>
        <v>2020-11-29T21:05Z</v>
      </c>
      <c r="Y1830">
        <f>VLOOKUP(1*V1830,NFLGames!$H$11:$H$555,1,FALSE)</f>
        <v>401127922</v>
      </c>
      <c r="Z1830">
        <f>VLOOKUP($Y1830, NFLGames!$H$11:$K$555,2,FALSE)</f>
        <v>2019</v>
      </c>
      <c r="AA1830">
        <f>VLOOKUP($Y1830, NFLGames!$H$11:$K$555,3,FALSE)</f>
        <v>12</v>
      </c>
      <c r="AB1830" s="6">
        <f>IF(A1831=0, 0, AH1831-tbl_pbp[[#This Row],[Saints Win %]])</f>
        <v>2.0999999999999908E-2</v>
      </c>
      <c r="AE1830">
        <f>ABS(tbl_pbp[[#This Row],[play.homeScore]]-tbl_pbp[[#This Row],[play.awayScore]])</f>
        <v>6</v>
      </c>
      <c r="AF1830">
        <f>IF(tbl_pbp[[#This Row],[Play Saints Win % Increase]]&gt;=$AF$4,1,0)</f>
        <v>0</v>
      </c>
      <c r="AG1830" t="str">
        <f>VLOOKUP(tbl_pbp[[#This Row],[gameId]], games!$B$2:$T$40, 9, FALSE)</f>
        <v>carolina-panthers</v>
      </c>
      <c r="AH1830" s="5">
        <f>IF(tbl_pbp[[#This Row],[AwayTeam]] &lt;&gt; "new-orleans-saints", tbl_pbp[[#This Row],[homeWinPercentage]], 1-tbl_pbp[[#This Row],[homeWinPercentage]])</f>
        <v>0.93</v>
      </c>
      <c r="AI1830" s="13">
        <f>tbl_pbp[[#This Row],[Kamara]]*tbl_pbp[[#This Row],[Impactful Play]]</f>
        <v>0</v>
      </c>
      <c r="AJ1830" s="13">
        <f>tbl_pbp[[#This Row],[Thomas]]*tbl_pbp[[#This Row],[Impactful Play]]</f>
        <v>0</v>
      </c>
      <c r="AK1830" s="13" t="str">
        <f>VLOOKUP(tbl_pbp[[#This Row],[Play Saints Win % Increase]], tbl_impact[],3,TRUE)</f>
        <v>Scented (0 to +5%)</v>
      </c>
    </row>
    <row r="1831" spans="1:37">
      <c r="A1831" s="1">
        <v>108</v>
      </c>
      <c r="B1831" s="5">
        <v>0.95099999999999996</v>
      </c>
      <c r="C1831" t="s">
        <v>13118</v>
      </c>
      <c r="D1831">
        <v>0</v>
      </c>
      <c r="E1831">
        <v>0</v>
      </c>
      <c r="F1831">
        <v>3</v>
      </c>
      <c r="G1831">
        <v>31</v>
      </c>
      <c r="H1831">
        <v>18</v>
      </c>
      <c r="I1831">
        <v>3</v>
      </c>
      <c r="J1831">
        <v>97</v>
      </c>
      <c r="K1831" t="s">
        <v>29</v>
      </c>
      <c r="L1831">
        <v>1</v>
      </c>
      <c r="M1831">
        <v>3</v>
      </c>
      <c r="N1831" t="s">
        <v>13119</v>
      </c>
      <c r="O1831" t="s">
        <v>102</v>
      </c>
      <c r="P1831" t="s">
        <v>103</v>
      </c>
      <c r="Q1831" t="s">
        <v>104</v>
      </c>
      <c r="R1831" t="s">
        <v>105</v>
      </c>
      <c r="S1831" t="s">
        <v>283</v>
      </c>
      <c r="T1831" t="s">
        <v>8327</v>
      </c>
      <c r="U1831" t="s">
        <v>8328</v>
      </c>
      <c r="V1831" t="s">
        <v>12876</v>
      </c>
      <c r="X1831" t="str">
        <f>VLOOKUP(pbp!V4581, games!$B$2:$R$40, 3, FALSE)</f>
        <v>2020-11-29T21:05Z</v>
      </c>
      <c r="Y1831">
        <f>VLOOKUP(1*V1831,NFLGames!$H$11:$H$555,1,FALSE)</f>
        <v>401127922</v>
      </c>
      <c r="Z1831">
        <f>VLOOKUP($Y1831, NFLGames!$H$11:$K$555,2,FALSE)</f>
        <v>2019</v>
      </c>
      <c r="AA1831">
        <f>VLOOKUP($Y1831, NFLGames!$H$11:$K$555,3,FALSE)</f>
        <v>12</v>
      </c>
      <c r="AB1831" s="6">
        <f>IF(A1832=0, 0, AH1832-tbl_pbp[[#This Row],[Saints Win %]])</f>
        <v>-4.0000000000000036E-3</v>
      </c>
      <c r="AE1831">
        <f>ABS(tbl_pbp[[#This Row],[play.homeScore]]-tbl_pbp[[#This Row],[play.awayScore]])</f>
        <v>13</v>
      </c>
      <c r="AF1831">
        <f>IF(tbl_pbp[[#This Row],[Play Saints Win % Increase]]&gt;=$AF$4,1,0)</f>
        <v>0</v>
      </c>
      <c r="AG1831" t="str">
        <f>VLOOKUP(tbl_pbp[[#This Row],[gameId]], games!$B$2:$T$40, 9, FALSE)</f>
        <v>carolina-panthers</v>
      </c>
      <c r="AH1831" s="5">
        <f>IF(tbl_pbp[[#This Row],[AwayTeam]] &lt;&gt; "new-orleans-saints", tbl_pbp[[#This Row],[homeWinPercentage]], 1-tbl_pbp[[#This Row],[homeWinPercentage]])</f>
        <v>0.95099999999999996</v>
      </c>
      <c r="AI1831" s="13">
        <f>tbl_pbp[[#This Row],[Kamara]]*tbl_pbp[[#This Row],[Impactful Play]]</f>
        <v>0</v>
      </c>
      <c r="AJ1831" s="13">
        <f>tbl_pbp[[#This Row],[Thomas]]*tbl_pbp[[#This Row],[Impactful Play]]</f>
        <v>0</v>
      </c>
      <c r="AK1831" s="13" t="str">
        <f>VLOOKUP(tbl_pbp[[#This Row],[Play Saints Win % Increase]], tbl_impact[],3,TRUE)</f>
        <v>Bad (0 to -5%)</v>
      </c>
    </row>
    <row r="1832" spans="1:37">
      <c r="A1832" s="1">
        <v>109</v>
      </c>
      <c r="B1832" s="5">
        <v>0.94699999999999995</v>
      </c>
      <c r="C1832" t="s">
        <v>13120</v>
      </c>
      <c r="D1832">
        <v>0</v>
      </c>
      <c r="E1832">
        <v>0</v>
      </c>
      <c r="F1832">
        <v>3</v>
      </c>
      <c r="G1832">
        <v>31</v>
      </c>
      <c r="H1832">
        <v>18</v>
      </c>
      <c r="I1832">
        <v>0</v>
      </c>
      <c r="J1832">
        <v>35</v>
      </c>
      <c r="K1832" t="s">
        <v>29</v>
      </c>
      <c r="L1832">
        <v>0</v>
      </c>
      <c r="M1832">
        <v>65</v>
      </c>
      <c r="N1832" t="s">
        <v>13121</v>
      </c>
      <c r="O1832" t="s">
        <v>102</v>
      </c>
      <c r="P1832" t="s">
        <v>25</v>
      </c>
      <c r="Q1832" t="s">
        <v>26</v>
      </c>
      <c r="R1832" t="s">
        <v>27</v>
      </c>
      <c r="V1832" t="s">
        <v>12876</v>
      </c>
      <c r="X1832" t="str">
        <f>VLOOKUP(pbp!V4582, games!$B$2:$R$40, 3, FALSE)</f>
        <v>2020-11-29T21:05Z</v>
      </c>
      <c r="Y1832">
        <f>VLOOKUP(1*V1832,NFLGames!$H$11:$H$555,1,FALSE)</f>
        <v>401127922</v>
      </c>
      <c r="Z1832">
        <f>VLOOKUP($Y1832, NFLGames!$H$11:$K$555,2,FALSE)</f>
        <v>2019</v>
      </c>
      <c r="AA1832">
        <f>VLOOKUP($Y1832, NFLGames!$H$11:$K$555,3,FALSE)</f>
        <v>12</v>
      </c>
      <c r="AB1832" s="6">
        <f>IF(A1833=0, 0, AH1833-tbl_pbp[[#This Row],[Saints Win %]])</f>
        <v>9.000000000000008E-3</v>
      </c>
      <c r="AE1832">
        <f>ABS(tbl_pbp[[#This Row],[play.homeScore]]-tbl_pbp[[#This Row],[play.awayScore]])</f>
        <v>13</v>
      </c>
      <c r="AF1832">
        <f>IF(tbl_pbp[[#This Row],[Play Saints Win % Increase]]&gt;=$AF$4,1,0)</f>
        <v>0</v>
      </c>
      <c r="AG1832" t="str">
        <f>VLOOKUP(tbl_pbp[[#This Row],[gameId]], games!$B$2:$T$40, 9, FALSE)</f>
        <v>carolina-panthers</v>
      </c>
      <c r="AH1832" s="5">
        <f>IF(tbl_pbp[[#This Row],[AwayTeam]] &lt;&gt; "new-orleans-saints", tbl_pbp[[#This Row],[homeWinPercentage]], 1-tbl_pbp[[#This Row],[homeWinPercentage]])</f>
        <v>0.94699999999999995</v>
      </c>
      <c r="AI1832" s="13">
        <f>tbl_pbp[[#This Row],[Kamara]]*tbl_pbp[[#This Row],[Impactful Play]]</f>
        <v>0</v>
      </c>
      <c r="AJ1832" s="13">
        <f>tbl_pbp[[#This Row],[Thomas]]*tbl_pbp[[#This Row],[Impactful Play]]</f>
        <v>0</v>
      </c>
      <c r="AK1832" s="13" t="str">
        <f>VLOOKUP(tbl_pbp[[#This Row],[Play Saints Win % Increase]], tbl_impact[],3,TRUE)</f>
        <v>Scented (0 to +5%)</v>
      </c>
    </row>
    <row r="1833" spans="1:37">
      <c r="A1833" s="1">
        <v>110</v>
      </c>
      <c r="B1833" s="5">
        <v>0.95599999999999996</v>
      </c>
      <c r="C1833" t="s">
        <v>13122</v>
      </c>
      <c r="D1833">
        <v>0</v>
      </c>
      <c r="E1833">
        <v>0</v>
      </c>
      <c r="F1833">
        <v>3</v>
      </c>
      <c r="G1833">
        <v>31</v>
      </c>
      <c r="H1833">
        <v>18</v>
      </c>
      <c r="I1833">
        <v>10</v>
      </c>
      <c r="J1833">
        <v>71</v>
      </c>
      <c r="K1833" t="s">
        <v>533</v>
      </c>
      <c r="L1833">
        <v>1</v>
      </c>
      <c r="M1833">
        <v>71</v>
      </c>
      <c r="N1833" t="s">
        <v>13123</v>
      </c>
      <c r="O1833" t="s">
        <v>3314</v>
      </c>
      <c r="P1833" t="s">
        <v>45</v>
      </c>
      <c r="Q1833" t="s">
        <v>46</v>
      </c>
      <c r="R1833" t="s">
        <v>47</v>
      </c>
      <c r="S1833" t="s">
        <v>33</v>
      </c>
      <c r="T1833" t="s">
        <v>3680</v>
      </c>
      <c r="U1833" t="s">
        <v>3681</v>
      </c>
      <c r="V1833" t="s">
        <v>12876</v>
      </c>
      <c r="X1833" t="str">
        <f>VLOOKUP(pbp!V4583, games!$B$2:$R$40, 3, FALSE)</f>
        <v>2020-11-29T21:05Z</v>
      </c>
      <c r="Y1833">
        <f>VLOOKUP(1*V1833,NFLGames!$H$11:$H$555,1,FALSE)</f>
        <v>401127922</v>
      </c>
      <c r="Z1833">
        <f>VLOOKUP($Y1833, NFLGames!$H$11:$K$555,2,FALSE)</f>
        <v>2019</v>
      </c>
      <c r="AA1833">
        <f>VLOOKUP($Y1833, NFLGames!$H$11:$K$555,3,FALSE)</f>
        <v>12</v>
      </c>
      <c r="AB1833" s="6">
        <f>IF(A1834=0, 0, AH1834-tbl_pbp[[#This Row],[Saints Win %]])</f>
        <v>-5.699999999999994E-2</v>
      </c>
      <c r="AE1833">
        <f>ABS(tbl_pbp[[#This Row],[play.homeScore]]-tbl_pbp[[#This Row],[play.awayScore]])</f>
        <v>13</v>
      </c>
      <c r="AF1833">
        <f>IF(tbl_pbp[[#This Row],[Play Saints Win % Increase]]&gt;=$AF$4,1,0)</f>
        <v>0</v>
      </c>
      <c r="AG1833" t="str">
        <f>VLOOKUP(tbl_pbp[[#This Row],[gameId]], games!$B$2:$T$40, 9, FALSE)</f>
        <v>carolina-panthers</v>
      </c>
      <c r="AH1833" s="5">
        <f>IF(tbl_pbp[[#This Row],[AwayTeam]] &lt;&gt; "new-orleans-saints", tbl_pbp[[#This Row],[homeWinPercentage]], 1-tbl_pbp[[#This Row],[homeWinPercentage]])</f>
        <v>0.95599999999999996</v>
      </c>
      <c r="AI1833" s="13">
        <f>tbl_pbp[[#This Row],[Kamara]]*tbl_pbp[[#This Row],[Impactful Play]]</f>
        <v>0</v>
      </c>
      <c r="AJ1833" s="13">
        <f>tbl_pbp[[#This Row],[Thomas]]*tbl_pbp[[#This Row],[Impactful Play]]</f>
        <v>0</v>
      </c>
      <c r="AK1833" s="13" t="str">
        <f>VLOOKUP(tbl_pbp[[#This Row],[Play Saints Win % Increase]], tbl_impact[],3,TRUE)</f>
        <v>Smelly (worse than-5% -&gt; -10%)</v>
      </c>
    </row>
    <row r="1834" spans="1:37">
      <c r="A1834" s="1">
        <v>111</v>
      </c>
      <c r="B1834" s="5">
        <v>0.89900000000000002</v>
      </c>
      <c r="C1834" t="s">
        <v>13124</v>
      </c>
      <c r="D1834">
        <v>0</v>
      </c>
      <c r="E1834">
        <v>0</v>
      </c>
      <c r="F1834">
        <v>3</v>
      </c>
      <c r="G1834">
        <v>31</v>
      </c>
      <c r="H1834">
        <v>18</v>
      </c>
      <c r="I1834">
        <v>11</v>
      </c>
      <c r="J1834">
        <v>72</v>
      </c>
      <c r="K1834" t="s">
        <v>533</v>
      </c>
      <c r="L1834">
        <v>2</v>
      </c>
      <c r="M1834">
        <v>72</v>
      </c>
      <c r="N1834" t="s">
        <v>13125</v>
      </c>
      <c r="O1834" t="s">
        <v>1407</v>
      </c>
      <c r="P1834" t="s">
        <v>30</v>
      </c>
      <c r="Q1834" t="s">
        <v>31</v>
      </c>
      <c r="R1834" t="s">
        <v>32</v>
      </c>
      <c r="S1834" t="s">
        <v>147</v>
      </c>
      <c r="T1834" t="s">
        <v>3350</v>
      </c>
      <c r="U1834" t="s">
        <v>13126</v>
      </c>
      <c r="V1834" t="s">
        <v>12876</v>
      </c>
      <c r="X1834" t="str">
        <f>VLOOKUP(pbp!V4584, games!$B$2:$R$40, 3, FALSE)</f>
        <v>2020-11-29T21:05Z</v>
      </c>
      <c r="Y1834">
        <f>VLOOKUP(1*V1834,NFLGames!$H$11:$H$555,1,FALSE)</f>
        <v>401127922</v>
      </c>
      <c r="Z1834">
        <f>VLOOKUP($Y1834, NFLGames!$H$11:$K$555,2,FALSE)</f>
        <v>2019</v>
      </c>
      <c r="AA1834">
        <f>VLOOKUP($Y1834, NFLGames!$H$11:$K$555,3,FALSE)</f>
        <v>12</v>
      </c>
      <c r="AB1834" s="6">
        <f>IF(A1835=0, 0, AH1835-tbl_pbp[[#This Row],[Saints Win %]])</f>
        <v>-3.1000000000000028E-2</v>
      </c>
      <c r="AE1834">
        <f>ABS(tbl_pbp[[#This Row],[play.homeScore]]-tbl_pbp[[#This Row],[play.awayScore]])</f>
        <v>13</v>
      </c>
      <c r="AF1834">
        <f>IF(tbl_pbp[[#This Row],[Play Saints Win % Increase]]&gt;=$AF$4,1,0)</f>
        <v>0</v>
      </c>
      <c r="AG1834" t="str">
        <f>VLOOKUP(tbl_pbp[[#This Row],[gameId]], games!$B$2:$T$40, 9, FALSE)</f>
        <v>carolina-panthers</v>
      </c>
      <c r="AH1834" s="5">
        <f>IF(tbl_pbp[[#This Row],[AwayTeam]] &lt;&gt; "new-orleans-saints", tbl_pbp[[#This Row],[homeWinPercentage]], 1-tbl_pbp[[#This Row],[homeWinPercentage]])</f>
        <v>0.89900000000000002</v>
      </c>
      <c r="AI1834" s="13">
        <f>tbl_pbp[[#This Row],[Kamara]]*tbl_pbp[[#This Row],[Impactful Play]]</f>
        <v>0</v>
      </c>
      <c r="AJ1834" s="13">
        <f>tbl_pbp[[#This Row],[Thomas]]*tbl_pbp[[#This Row],[Impactful Play]]</f>
        <v>0</v>
      </c>
      <c r="AK1834" s="13" t="str">
        <f>VLOOKUP(tbl_pbp[[#This Row],[Play Saints Win % Increase]], tbl_impact[],3,TRUE)</f>
        <v>Bad (0 to -5%)</v>
      </c>
    </row>
    <row r="1835" spans="1:37">
      <c r="A1835" s="1">
        <v>112</v>
      </c>
      <c r="B1835" s="5">
        <v>0.86799999999999999</v>
      </c>
      <c r="C1835" t="s">
        <v>13127</v>
      </c>
      <c r="D1835">
        <v>0</v>
      </c>
      <c r="E1835">
        <v>0</v>
      </c>
      <c r="F1835">
        <v>3</v>
      </c>
      <c r="G1835">
        <v>31</v>
      </c>
      <c r="H1835">
        <v>18</v>
      </c>
      <c r="I1835">
        <v>10</v>
      </c>
      <c r="J1835">
        <v>20</v>
      </c>
      <c r="K1835" t="s">
        <v>533</v>
      </c>
      <c r="L1835">
        <v>1</v>
      </c>
      <c r="M1835">
        <v>20</v>
      </c>
      <c r="N1835" t="s">
        <v>13128</v>
      </c>
      <c r="O1835" t="s">
        <v>4162</v>
      </c>
      <c r="P1835" t="s">
        <v>45</v>
      </c>
      <c r="Q1835" t="s">
        <v>46</v>
      </c>
      <c r="R1835" t="s">
        <v>47</v>
      </c>
      <c r="S1835" t="s">
        <v>33</v>
      </c>
      <c r="T1835" t="s">
        <v>165</v>
      </c>
      <c r="U1835" t="s">
        <v>571</v>
      </c>
      <c r="V1835" t="s">
        <v>12876</v>
      </c>
      <c r="X1835" t="str">
        <f>VLOOKUP(pbp!V4585, games!$B$2:$R$40, 3, FALSE)</f>
        <v>2020-11-29T21:05Z</v>
      </c>
      <c r="Y1835">
        <f>VLOOKUP(1*V1835,NFLGames!$H$11:$H$555,1,FALSE)</f>
        <v>401127922</v>
      </c>
      <c r="Z1835">
        <f>VLOOKUP($Y1835, NFLGames!$H$11:$K$555,2,FALSE)</f>
        <v>2019</v>
      </c>
      <c r="AA1835">
        <f>VLOOKUP($Y1835, NFLGames!$H$11:$K$555,3,FALSE)</f>
        <v>12</v>
      </c>
      <c r="AB1835" s="6">
        <f>IF(A1836=0, 0, AH1836-tbl_pbp[[#This Row],[Saints Win %]])</f>
        <v>2.4000000000000021E-2</v>
      </c>
      <c r="AE1835">
        <f>ABS(tbl_pbp[[#This Row],[play.homeScore]]-tbl_pbp[[#This Row],[play.awayScore]])</f>
        <v>13</v>
      </c>
      <c r="AF1835">
        <f>IF(tbl_pbp[[#This Row],[Play Saints Win % Increase]]&gt;=$AF$4,1,0)</f>
        <v>0</v>
      </c>
      <c r="AG1835" t="str">
        <f>VLOOKUP(tbl_pbp[[#This Row],[gameId]], games!$B$2:$T$40, 9, FALSE)</f>
        <v>carolina-panthers</v>
      </c>
      <c r="AH1835" s="5">
        <f>IF(tbl_pbp[[#This Row],[AwayTeam]] &lt;&gt; "new-orleans-saints", tbl_pbp[[#This Row],[homeWinPercentage]], 1-tbl_pbp[[#This Row],[homeWinPercentage]])</f>
        <v>0.86799999999999999</v>
      </c>
      <c r="AI1835" s="13">
        <f>tbl_pbp[[#This Row],[Kamara]]*tbl_pbp[[#This Row],[Impactful Play]]</f>
        <v>0</v>
      </c>
      <c r="AJ1835" s="13">
        <f>tbl_pbp[[#This Row],[Thomas]]*tbl_pbp[[#This Row],[Impactful Play]]</f>
        <v>0</v>
      </c>
      <c r="AK1835" s="13" t="str">
        <f>VLOOKUP(tbl_pbp[[#This Row],[Play Saints Win % Increase]], tbl_impact[],3,TRUE)</f>
        <v>Scented (0 to +5%)</v>
      </c>
    </row>
    <row r="1836" spans="1:37">
      <c r="A1836" s="1">
        <v>113</v>
      </c>
      <c r="B1836" s="5">
        <v>0.89200000000000002</v>
      </c>
      <c r="C1836" t="s">
        <v>13129</v>
      </c>
      <c r="D1836">
        <v>0</v>
      </c>
      <c r="E1836">
        <v>0</v>
      </c>
      <c r="F1836">
        <v>3</v>
      </c>
      <c r="G1836">
        <v>31</v>
      </c>
      <c r="H1836">
        <v>18</v>
      </c>
      <c r="I1836">
        <v>2</v>
      </c>
      <c r="J1836">
        <v>12</v>
      </c>
      <c r="K1836" t="s">
        <v>533</v>
      </c>
      <c r="L1836">
        <v>2</v>
      </c>
      <c r="M1836">
        <v>12</v>
      </c>
      <c r="N1836" t="s">
        <v>13130</v>
      </c>
      <c r="O1836" t="s">
        <v>119</v>
      </c>
      <c r="P1836" t="s">
        <v>45</v>
      </c>
      <c r="Q1836" t="s">
        <v>46</v>
      </c>
      <c r="R1836" t="s">
        <v>47</v>
      </c>
      <c r="S1836" t="s">
        <v>51</v>
      </c>
      <c r="T1836" t="s">
        <v>3840</v>
      </c>
      <c r="U1836" t="s">
        <v>13049</v>
      </c>
      <c r="V1836" t="s">
        <v>12876</v>
      </c>
      <c r="X1836" t="str">
        <f>VLOOKUP(pbp!V4586, games!$B$2:$R$40, 3, FALSE)</f>
        <v>2020-11-29T21:05Z</v>
      </c>
      <c r="Y1836">
        <f>VLOOKUP(1*V1836,NFLGames!$H$11:$H$555,1,FALSE)</f>
        <v>401127922</v>
      </c>
      <c r="Z1836">
        <f>VLOOKUP($Y1836, NFLGames!$H$11:$K$555,2,FALSE)</f>
        <v>2019</v>
      </c>
      <c r="AA1836">
        <f>VLOOKUP($Y1836, NFLGames!$H$11:$K$555,3,FALSE)</f>
        <v>12</v>
      </c>
      <c r="AB1836" s="6">
        <f>IF(A1837=0, 0, AH1837-tbl_pbp[[#This Row],[Saints Win %]])</f>
        <v>-4.0000000000000036E-3</v>
      </c>
      <c r="AE1836">
        <f>ABS(tbl_pbp[[#This Row],[play.homeScore]]-tbl_pbp[[#This Row],[play.awayScore]])</f>
        <v>13</v>
      </c>
      <c r="AF1836">
        <f>IF(tbl_pbp[[#This Row],[Play Saints Win % Increase]]&gt;=$AF$4,1,0)</f>
        <v>0</v>
      </c>
      <c r="AG1836" t="str">
        <f>VLOOKUP(tbl_pbp[[#This Row],[gameId]], games!$B$2:$T$40, 9, FALSE)</f>
        <v>carolina-panthers</v>
      </c>
      <c r="AH1836" s="5">
        <f>IF(tbl_pbp[[#This Row],[AwayTeam]] &lt;&gt; "new-orleans-saints", tbl_pbp[[#This Row],[homeWinPercentage]], 1-tbl_pbp[[#This Row],[homeWinPercentage]])</f>
        <v>0.89200000000000002</v>
      </c>
      <c r="AI1836" s="13">
        <f>tbl_pbp[[#This Row],[Kamara]]*tbl_pbp[[#This Row],[Impactful Play]]</f>
        <v>0</v>
      </c>
      <c r="AJ1836" s="13">
        <f>tbl_pbp[[#This Row],[Thomas]]*tbl_pbp[[#This Row],[Impactful Play]]</f>
        <v>0</v>
      </c>
      <c r="AK1836" s="13" t="str">
        <f>VLOOKUP(tbl_pbp[[#This Row],[Play Saints Win % Increase]], tbl_impact[],3,TRUE)</f>
        <v>Bad (0 to -5%)</v>
      </c>
    </row>
    <row r="1837" spans="1:37">
      <c r="A1837" s="1">
        <v>114</v>
      </c>
      <c r="B1837" s="5">
        <v>0.88800000000000001</v>
      </c>
      <c r="C1837" t="s">
        <v>13131</v>
      </c>
      <c r="D1837">
        <v>0</v>
      </c>
      <c r="E1837">
        <v>0</v>
      </c>
      <c r="F1837">
        <v>3</v>
      </c>
      <c r="G1837">
        <v>31</v>
      </c>
      <c r="H1837">
        <v>18</v>
      </c>
      <c r="I1837">
        <v>3</v>
      </c>
      <c r="J1837">
        <v>13</v>
      </c>
      <c r="K1837" t="s">
        <v>533</v>
      </c>
      <c r="L1837">
        <v>3</v>
      </c>
      <c r="M1837">
        <v>13</v>
      </c>
      <c r="N1837" t="s">
        <v>13132</v>
      </c>
      <c r="O1837" t="s">
        <v>293</v>
      </c>
      <c r="P1837" t="s">
        <v>30</v>
      </c>
      <c r="Q1837" t="s">
        <v>31</v>
      </c>
      <c r="R1837" t="s">
        <v>32</v>
      </c>
      <c r="S1837" t="s">
        <v>375</v>
      </c>
      <c r="T1837" t="s">
        <v>184</v>
      </c>
      <c r="U1837" t="s">
        <v>13133</v>
      </c>
      <c r="V1837" t="s">
        <v>12876</v>
      </c>
      <c r="X1837" t="str">
        <f>VLOOKUP(pbp!V4587, games!$B$2:$R$40, 3, FALSE)</f>
        <v>2020-11-29T21:05Z</v>
      </c>
      <c r="Y1837">
        <f>VLOOKUP(1*V1837,NFLGames!$H$11:$H$555,1,FALSE)</f>
        <v>401127922</v>
      </c>
      <c r="Z1837">
        <f>VLOOKUP($Y1837, NFLGames!$H$11:$K$555,2,FALSE)</f>
        <v>2019</v>
      </c>
      <c r="AA1837">
        <f>VLOOKUP($Y1837, NFLGames!$H$11:$K$555,3,FALSE)</f>
        <v>12</v>
      </c>
      <c r="AB1837" s="6">
        <f>IF(A1838=0, 0, AH1838-tbl_pbp[[#This Row],[Saints Win %]])</f>
        <v>-6.0000000000000053E-3</v>
      </c>
      <c r="AE1837">
        <f>ABS(tbl_pbp[[#This Row],[play.homeScore]]-tbl_pbp[[#This Row],[play.awayScore]])</f>
        <v>13</v>
      </c>
      <c r="AF1837">
        <f>IF(tbl_pbp[[#This Row],[Play Saints Win % Increase]]&gt;=$AF$4,1,0)</f>
        <v>0</v>
      </c>
      <c r="AG1837" t="str">
        <f>VLOOKUP(tbl_pbp[[#This Row],[gameId]], games!$B$2:$T$40, 9, FALSE)</f>
        <v>carolina-panthers</v>
      </c>
      <c r="AH1837" s="5">
        <f>IF(tbl_pbp[[#This Row],[AwayTeam]] &lt;&gt; "new-orleans-saints", tbl_pbp[[#This Row],[homeWinPercentage]], 1-tbl_pbp[[#This Row],[homeWinPercentage]])</f>
        <v>0.88800000000000001</v>
      </c>
      <c r="AI1837" s="13">
        <f>tbl_pbp[[#This Row],[Kamara]]*tbl_pbp[[#This Row],[Impactful Play]]</f>
        <v>0</v>
      </c>
      <c r="AJ1837" s="13">
        <f>tbl_pbp[[#This Row],[Thomas]]*tbl_pbp[[#This Row],[Impactful Play]]</f>
        <v>0</v>
      </c>
      <c r="AK1837" s="13" t="str">
        <f>VLOOKUP(tbl_pbp[[#This Row],[Play Saints Win % Increase]], tbl_impact[],3,TRUE)</f>
        <v>Bad (0 to -5%)</v>
      </c>
    </row>
    <row r="1838" spans="1:37">
      <c r="A1838" s="1">
        <v>115</v>
      </c>
      <c r="B1838" s="5">
        <v>0.88200000000000001</v>
      </c>
      <c r="C1838" t="s">
        <v>13134</v>
      </c>
      <c r="D1838">
        <v>0</v>
      </c>
      <c r="E1838">
        <v>0</v>
      </c>
      <c r="F1838">
        <v>3</v>
      </c>
      <c r="G1838">
        <v>31</v>
      </c>
      <c r="H1838">
        <v>18</v>
      </c>
      <c r="I1838">
        <v>8</v>
      </c>
      <c r="J1838">
        <v>8</v>
      </c>
      <c r="K1838" t="s">
        <v>533</v>
      </c>
      <c r="L1838">
        <v>1</v>
      </c>
      <c r="M1838">
        <v>8</v>
      </c>
      <c r="N1838" t="s">
        <v>13135</v>
      </c>
      <c r="O1838" t="s">
        <v>2108</v>
      </c>
      <c r="P1838" t="s">
        <v>30</v>
      </c>
      <c r="Q1838" t="s">
        <v>31</v>
      </c>
      <c r="R1838" t="s">
        <v>32</v>
      </c>
      <c r="S1838" t="s">
        <v>283</v>
      </c>
      <c r="T1838" t="s">
        <v>444</v>
      </c>
      <c r="U1838" t="s">
        <v>6871</v>
      </c>
      <c r="V1838" t="s">
        <v>12876</v>
      </c>
      <c r="X1838" t="str">
        <f>VLOOKUP(pbp!V4588, games!$B$2:$R$40, 3, FALSE)</f>
        <v>2020-11-29T21:05Z</v>
      </c>
      <c r="Y1838">
        <f>VLOOKUP(1*V1838,NFLGames!$H$11:$H$555,1,FALSE)</f>
        <v>401127922</v>
      </c>
      <c r="Z1838">
        <f>VLOOKUP($Y1838, NFLGames!$H$11:$K$555,2,FALSE)</f>
        <v>2019</v>
      </c>
      <c r="AA1838">
        <f>VLOOKUP($Y1838, NFLGames!$H$11:$K$555,3,FALSE)</f>
        <v>12</v>
      </c>
      <c r="AB1838" s="6">
        <f>IF(A1839=0, 0, AH1839-tbl_pbp[[#This Row],[Saints Win %]])</f>
        <v>-8.0000000000000071E-3</v>
      </c>
      <c r="AE1838">
        <f>ABS(tbl_pbp[[#This Row],[play.homeScore]]-tbl_pbp[[#This Row],[play.awayScore]])</f>
        <v>13</v>
      </c>
      <c r="AF1838">
        <f>IF(tbl_pbp[[#This Row],[Play Saints Win % Increase]]&gt;=$AF$4,1,0)</f>
        <v>0</v>
      </c>
      <c r="AG1838" t="str">
        <f>VLOOKUP(tbl_pbp[[#This Row],[gameId]], games!$B$2:$T$40, 9, FALSE)</f>
        <v>carolina-panthers</v>
      </c>
      <c r="AH1838" s="5">
        <f>IF(tbl_pbp[[#This Row],[AwayTeam]] &lt;&gt; "new-orleans-saints", tbl_pbp[[#This Row],[homeWinPercentage]], 1-tbl_pbp[[#This Row],[homeWinPercentage]])</f>
        <v>0.88200000000000001</v>
      </c>
      <c r="AI1838" s="13">
        <f>tbl_pbp[[#This Row],[Kamara]]*tbl_pbp[[#This Row],[Impactful Play]]</f>
        <v>0</v>
      </c>
      <c r="AJ1838" s="13">
        <f>tbl_pbp[[#This Row],[Thomas]]*tbl_pbp[[#This Row],[Impactful Play]]</f>
        <v>0</v>
      </c>
      <c r="AK1838" s="13" t="str">
        <f>VLOOKUP(tbl_pbp[[#This Row],[Play Saints Win % Increase]], tbl_impact[],3,TRUE)</f>
        <v>Bad (0 to -5%)</v>
      </c>
    </row>
    <row r="1839" spans="1:37">
      <c r="A1839" s="1">
        <v>116</v>
      </c>
      <c r="B1839" s="5">
        <v>0.874</v>
      </c>
      <c r="C1839" t="s">
        <v>13136</v>
      </c>
      <c r="D1839">
        <v>0</v>
      </c>
      <c r="E1839">
        <v>0</v>
      </c>
      <c r="F1839">
        <v>3</v>
      </c>
      <c r="G1839">
        <v>31</v>
      </c>
      <c r="H1839">
        <v>24</v>
      </c>
      <c r="I1839">
        <v>4</v>
      </c>
      <c r="J1839">
        <v>4</v>
      </c>
      <c r="K1839" t="s">
        <v>533</v>
      </c>
      <c r="L1839">
        <v>2</v>
      </c>
      <c r="M1839">
        <v>4</v>
      </c>
      <c r="N1839" t="s">
        <v>13137</v>
      </c>
      <c r="O1839" t="s">
        <v>2866</v>
      </c>
      <c r="P1839" t="s">
        <v>326</v>
      </c>
      <c r="Q1839" t="s">
        <v>327</v>
      </c>
      <c r="R1839" t="s">
        <v>105</v>
      </c>
      <c r="S1839" t="s">
        <v>286</v>
      </c>
      <c r="T1839" t="s">
        <v>573</v>
      </c>
      <c r="U1839" t="s">
        <v>7910</v>
      </c>
      <c r="V1839" t="s">
        <v>12876</v>
      </c>
      <c r="X1839" t="str">
        <f>VLOOKUP(pbp!V4589, games!$B$2:$R$40, 3, FALSE)</f>
        <v>2020-11-29T21:05Z</v>
      </c>
      <c r="Y1839">
        <f>VLOOKUP(1*V1839,NFLGames!$H$11:$H$555,1,FALSE)</f>
        <v>401127922</v>
      </c>
      <c r="Z1839">
        <f>VLOOKUP($Y1839, NFLGames!$H$11:$K$555,2,FALSE)</f>
        <v>2019</v>
      </c>
      <c r="AA1839">
        <f>VLOOKUP($Y1839, NFLGames!$H$11:$K$555,3,FALSE)</f>
        <v>12</v>
      </c>
      <c r="AB1839" s="6">
        <f>IF(A1840=0, 0, AH1840-tbl_pbp[[#This Row],[Saints Win %]])</f>
        <v>3.0000000000000027E-3</v>
      </c>
      <c r="AE1839">
        <f>ABS(tbl_pbp[[#This Row],[play.homeScore]]-tbl_pbp[[#This Row],[play.awayScore]])</f>
        <v>7</v>
      </c>
      <c r="AF1839">
        <f>IF(tbl_pbp[[#This Row],[Play Saints Win % Increase]]&gt;=$AF$4,1,0)</f>
        <v>0</v>
      </c>
      <c r="AG1839" t="str">
        <f>VLOOKUP(tbl_pbp[[#This Row],[gameId]], games!$B$2:$T$40, 9, FALSE)</f>
        <v>carolina-panthers</v>
      </c>
      <c r="AH1839" s="5">
        <f>IF(tbl_pbp[[#This Row],[AwayTeam]] &lt;&gt; "new-orleans-saints", tbl_pbp[[#This Row],[homeWinPercentage]], 1-tbl_pbp[[#This Row],[homeWinPercentage]])</f>
        <v>0.874</v>
      </c>
      <c r="AI1839" s="13">
        <f>tbl_pbp[[#This Row],[Kamara]]*tbl_pbp[[#This Row],[Impactful Play]]</f>
        <v>0</v>
      </c>
      <c r="AJ1839" s="13">
        <f>tbl_pbp[[#This Row],[Thomas]]*tbl_pbp[[#This Row],[Impactful Play]]</f>
        <v>0</v>
      </c>
      <c r="AK1839" s="13" t="str">
        <f>VLOOKUP(tbl_pbp[[#This Row],[Play Saints Win % Increase]], tbl_impact[],3,TRUE)</f>
        <v>Scented (0 to +5%)</v>
      </c>
    </row>
    <row r="1840" spans="1:37">
      <c r="A1840" s="1">
        <v>117</v>
      </c>
      <c r="B1840" s="5">
        <v>0.877</v>
      </c>
      <c r="C1840" t="s">
        <v>13138</v>
      </c>
      <c r="D1840">
        <v>0</v>
      </c>
      <c r="E1840">
        <v>0</v>
      </c>
      <c r="F1840">
        <v>3</v>
      </c>
      <c r="G1840">
        <v>31</v>
      </c>
      <c r="H1840">
        <v>24</v>
      </c>
      <c r="I1840">
        <v>0</v>
      </c>
      <c r="J1840">
        <v>65</v>
      </c>
      <c r="K1840" t="s">
        <v>533</v>
      </c>
      <c r="L1840">
        <v>0</v>
      </c>
      <c r="M1840">
        <v>65</v>
      </c>
      <c r="N1840" t="s">
        <v>3326</v>
      </c>
      <c r="O1840" t="s">
        <v>2866</v>
      </c>
      <c r="P1840" t="s">
        <v>25</v>
      </c>
      <c r="Q1840" t="s">
        <v>26</v>
      </c>
      <c r="R1840" t="s">
        <v>27</v>
      </c>
      <c r="V1840" t="s">
        <v>12876</v>
      </c>
      <c r="X1840" t="str">
        <f>VLOOKUP(pbp!V4590, games!$B$2:$R$40, 3, FALSE)</f>
        <v>2020-11-29T21:05Z</v>
      </c>
      <c r="Y1840">
        <f>VLOOKUP(1*V1840,NFLGames!$H$11:$H$555,1,FALSE)</f>
        <v>401127922</v>
      </c>
      <c r="Z1840">
        <f>VLOOKUP($Y1840, NFLGames!$H$11:$K$555,2,FALSE)</f>
        <v>2019</v>
      </c>
      <c r="AA1840">
        <f>VLOOKUP($Y1840, NFLGames!$H$11:$K$555,3,FALSE)</f>
        <v>12</v>
      </c>
      <c r="AB1840" s="6">
        <f>IF(A1841=0, 0, AH1841-tbl_pbp[[#This Row],[Saints Win %]])</f>
        <v>3.0000000000000027E-3</v>
      </c>
      <c r="AE1840">
        <f>ABS(tbl_pbp[[#This Row],[play.homeScore]]-tbl_pbp[[#This Row],[play.awayScore]])</f>
        <v>7</v>
      </c>
      <c r="AF1840">
        <f>IF(tbl_pbp[[#This Row],[Play Saints Win % Increase]]&gt;=$AF$4,1,0)</f>
        <v>0</v>
      </c>
      <c r="AG1840" t="str">
        <f>VLOOKUP(tbl_pbp[[#This Row],[gameId]], games!$B$2:$T$40, 9, FALSE)</f>
        <v>carolina-panthers</v>
      </c>
      <c r="AH1840" s="5">
        <f>IF(tbl_pbp[[#This Row],[AwayTeam]] &lt;&gt; "new-orleans-saints", tbl_pbp[[#This Row],[homeWinPercentage]], 1-tbl_pbp[[#This Row],[homeWinPercentage]])</f>
        <v>0.877</v>
      </c>
      <c r="AI1840" s="13">
        <f>tbl_pbp[[#This Row],[Kamara]]*tbl_pbp[[#This Row],[Impactful Play]]</f>
        <v>0</v>
      </c>
      <c r="AJ1840" s="13">
        <f>tbl_pbp[[#This Row],[Thomas]]*tbl_pbp[[#This Row],[Impactful Play]]</f>
        <v>0</v>
      </c>
      <c r="AK1840" s="13" t="str">
        <f>VLOOKUP(tbl_pbp[[#This Row],[Play Saints Win % Increase]], tbl_impact[],3,TRUE)</f>
        <v>Scented (0 to +5%)</v>
      </c>
    </row>
    <row r="1841" spans="1:37">
      <c r="A1841" s="1">
        <v>118</v>
      </c>
      <c r="B1841" s="5">
        <v>0.88</v>
      </c>
      <c r="C1841" t="s">
        <v>13139</v>
      </c>
      <c r="D1841">
        <v>0</v>
      </c>
      <c r="E1841">
        <v>0</v>
      </c>
      <c r="F1841">
        <v>3</v>
      </c>
      <c r="G1841">
        <v>31</v>
      </c>
      <c r="H1841">
        <v>24</v>
      </c>
      <c r="I1841">
        <v>10</v>
      </c>
      <c r="J1841">
        <v>25</v>
      </c>
      <c r="K1841" t="s">
        <v>29</v>
      </c>
      <c r="L1841">
        <v>1</v>
      </c>
      <c r="M1841">
        <v>75</v>
      </c>
      <c r="N1841" t="s">
        <v>13140</v>
      </c>
      <c r="O1841" t="s">
        <v>2866</v>
      </c>
      <c r="P1841" t="s">
        <v>30</v>
      </c>
      <c r="Q1841" t="s">
        <v>31</v>
      </c>
      <c r="R1841" t="s">
        <v>32</v>
      </c>
      <c r="S1841" t="s">
        <v>33</v>
      </c>
      <c r="T1841" t="s">
        <v>34</v>
      </c>
      <c r="U1841" t="s">
        <v>35</v>
      </c>
      <c r="V1841" t="s">
        <v>12876</v>
      </c>
      <c r="X1841" t="str">
        <f>VLOOKUP(pbp!V4591, games!$B$2:$R$40, 3, FALSE)</f>
        <v>2020-11-29T21:05Z</v>
      </c>
      <c r="Y1841">
        <f>VLOOKUP(1*V1841,NFLGames!$H$11:$H$555,1,FALSE)</f>
        <v>401127922</v>
      </c>
      <c r="Z1841">
        <f>VLOOKUP($Y1841, NFLGames!$H$11:$K$555,2,FALSE)</f>
        <v>2019</v>
      </c>
      <c r="AA1841">
        <f>VLOOKUP($Y1841, NFLGames!$H$11:$K$555,3,FALSE)</f>
        <v>12</v>
      </c>
      <c r="AB1841" s="6">
        <f>IF(A1842=0, 0, AH1842-tbl_pbp[[#This Row],[Saints Win %]])</f>
        <v>3.0000000000000027E-3</v>
      </c>
      <c r="AE1841">
        <f>ABS(tbl_pbp[[#This Row],[play.homeScore]]-tbl_pbp[[#This Row],[play.awayScore]])</f>
        <v>7</v>
      </c>
      <c r="AF1841">
        <f>IF(tbl_pbp[[#This Row],[Play Saints Win % Increase]]&gt;=$AF$4,1,0)</f>
        <v>0</v>
      </c>
      <c r="AG1841" t="str">
        <f>VLOOKUP(tbl_pbp[[#This Row],[gameId]], games!$B$2:$T$40, 9, FALSE)</f>
        <v>carolina-panthers</v>
      </c>
      <c r="AH1841" s="5">
        <f>IF(tbl_pbp[[#This Row],[AwayTeam]] &lt;&gt; "new-orleans-saints", tbl_pbp[[#This Row],[homeWinPercentage]], 1-tbl_pbp[[#This Row],[homeWinPercentage]])</f>
        <v>0.88</v>
      </c>
      <c r="AI1841" s="13">
        <f>tbl_pbp[[#This Row],[Kamara]]*tbl_pbp[[#This Row],[Impactful Play]]</f>
        <v>0</v>
      </c>
      <c r="AJ1841" s="13">
        <f>tbl_pbp[[#This Row],[Thomas]]*tbl_pbp[[#This Row],[Impactful Play]]</f>
        <v>0</v>
      </c>
      <c r="AK1841" s="13" t="str">
        <f>VLOOKUP(tbl_pbp[[#This Row],[Play Saints Win % Increase]], tbl_impact[],3,TRUE)</f>
        <v>Scented (0 to +5%)</v>
      </c>
    </row>
    <row r="1842" spans="1:37">
      <c r="A1842" s="1">
        <v>119</v>
      </c>
      <c r="B1842" s="5">
        <v>0.88300000000000001</v>
      </c>
      <c r="C1842" t="s">
        <v>13141</v>
      </c>
      <c r="D1842">
        <v>0</v>
      </c>
      <c r="E1842">
        <v>0</v>
      </c>
      <c r="F1842">
        <v>3</v>
      </c>
      <c r="G1842">
        <v>31</v>
      </c>
      <c r="H1842">
        <v>24</v>
      </c>
      <c r="I1842">
        <v>10</v>
      </c>
      <c r="J1842">
        <v>44</v>
      </c>
      <c r="K1842" t="s">
        <v>29</v>
      </c>
      <c r="L1842">
        <v>1</v>
      </c>
      <c r="M1842">
        <v>56</v>
      </c>
      <c r="N1842" t="s">
        <v>13142</v>
      </c>
      <c r="O1842" t="s">
        <v>1454</v>
      </c>
      <c r="P1842" t="s">
        <v>45</v>
      </c>
      <c r="Q1842" t="s">
        <v>46</v>
      </c>
      <c r="R1842" t="s">
        <v>47</v>
      </c>
      <c r="S1842" t="s">
        <v>33</v>
      </c>
      <c r="T1842" t="s">
        <v>467</v>
      </c>
      <c r="U1842" t="s">
        <v>468</v>
      </c>
      <c r="V1842" t="s">
        <v>12876</v>
      </c>
      <c r="X1842" t="str">
        <f>VLOOKUP(pbp!V4592, games!$B$2:$R$40, 3, FALSE)</f>
        <v>2020-11-29T21:05Z</v>
      </c>
      <c r="Y1842">
        <f>VLOOKUP(1*V1842,NFLGames!$H$11:$H$555,1,FALSE)</f>
        <v>401127922</v>
      </c>
      <c r="Z1842">
        <f>VLOOKUP($Y1842, NFLGames!$H$11:$K$555,2,FALSE)</f>
        <v>2019</v>
      </c>
      <c r="AA1842">
        <f>VLOOKUP($Y1842, NFLGames!$H$11:$K$555,3,FALSE)</f>
        <v>12</v>
      </c>
      <c r="AB1842" s="6">
        <f>IF(A1843=0, 0, AH1843-tbl_pbp[[#This Row],[Saints Win %]])</f>
        <v>1.0000000000000009E-3</v>
      </c>
      <c r="AE1842">
        <f>ABS(tbl_pbp[[#This Row],[play.homeScore]]-tbl_pbp[[#This Row],[play.awayScore]])</f>
        <v>7</v>
      </c>
      <c r="AF1842">
        <f>IF(tbl_pbp[[#This Row],[Play Saints Win % Increase]]&gt;=$AF$4,1,0)</f>
        <v>0</v>
      </c>
      <c r="AG1842" t="str">
        <f>VLOOKUP(tbl_pbp[[#This Row],[gameId]], games!$B$2:$T$40, 9, FALSE)</f>
        <v>carolina-panthers</v>
      </c>
      <c r="AH1842" s="5">
        <f>IF(tbl_pbp[[#This Row],[AwayTeam]] &lt;&gt; "new-orleans-saints", tbl_pbp[[#This Row],[homeWinPercentage]], 1-tbl_pbp[[#This Row],[homeWinPercentage]])</f>
        <v>0.88300000000000001</v>
      </c>
      <c r="AI1842" s="13">
        <f>tbl_pbp[[#This Row],[Kamara]]*tbl_pbp[[#This Row],[Impactful Play]]</f>
        <v>0</v>
      </c>
      <c r="AJ1842" s="13">
        <f>tbl_pbp[[#This Row],[Thomas]]*tbl_pbp[[#This Row],[Impactful Play]]</f>
        <v>0</v>
      </c>
      <c r="AK1842" s="13" t="str">
        <f>VLOOKUP(tbl_pbp[[#This Row],[Play Saints Win % Increase]], tbl_impact[],3,TRUE)</f>
        <v>Scented (0 to +5%)</v>
      </c>
    </row>
    <row r="1843" spans="1:37">
      <c r="A1843" s="1">
        <v>120</v>
      </c>
      <c r="B1843" s="5">
        <v>0.88400000000000001</v>
      </c>
      <c r="C1843" t="s">
        <v>13143</v>
      </c>
      <c r="D1843">
        <v>0</v>
      </c>
      <c r="E1843">
        <v>0</v>
      </c>
      <c r="F1843">
        <v>3</v>
      </c>
      <c r="G1843">
        <v>31</v>
      </c>
      <c r="H1843">
        <v>24</v>
      </c>
      <c r="I1843">
        <v>0</v>
      </c>
      <c r="J1843">
        <v>45</v>
      </c>
      <c r="L1843">
        <v>2</v>
      </c>
      <c r="M1843">
        <v>55</v>
      </c>
      <c r="N1843" t="s">
        <v>306</v>
      </c>
      <c r="O1843" t="s">
        <v>143</v>
      </c>
      <c r="P1843" t="s">
        <v>144</v>
      </c>
      <c r="Q1843" t="s">
        <v>145</v>
      </c>
      <c r="R1843" t="s">
        <v>146</v>
      </c>
      <c r="V1843" t="s">
        <v>12876</v>
      </c>
      <c r="X1843" t="str">
        <f>VLOOKUP(pbp!V4593, games!$B$2:$R$40, 3, FALSE)</f>
        <v>2020-11-29T21:05Z</v>
      </c>
      <c r="Y1843">
        <f>VLOOKUP(1*V1843,NFLGames!$H$11:$H$555,1,FALSE)</f>
        <v>401127922</v>
      </c>
      <c r="Z1843">
        <f>VLOOKUP($Y1843, NFLGames!$H$11:$K$555,2,FALSE)</f>
        <v>2019</v>
      </c>
      <c r="AA1843">
        <f>VLOOKUP($Y1843, NFLGames!$H$11:$K$555,3,FALSE)</f>
        <v>12</v>
      </c>
      <c r="AB1843" s="6">
        <f>IF(A1844=0, 0, AH1844-tbl_pbp[[#This Row],[Saints Win %]])</f>
        <v>-9.000000000000008E-3</v>
      </c>
      <c r="AE1843">
        <f>ABS(tbl_pbp[[#This Row],[play.homeScore]]-tbl_pbp[[#This Row],[play.awayScore]])</f>
        <v>7</v>
      </c>
      <c r="AF1843">
        <f>IF(tbl_pbp[[#This Row],[Play Saints Win % Increase]]&gt;=$AF$4,1,0)</f>
        <v>0</v>
      </c>
      <c r="AG1843" t="str">
        <f>VLOOKUP(tbl_pbp[[#This Row],[gameId]], games!$B$2:$T$40, 9, FALSE)</f>
        <v>carolina-panthers</v>
      </c>
      <c r="AH1843" s="5">
        <f>IF(tbl_pbp[[#This Row],[AwayTeam]] &lt;&gt; "new-orleans-saints", tbl_pbp[[#This Row],[homeWinPercentage]], 1-tbl_pbp[[#This Row],[homeWinPercentage]])</f>
        <v>0.88400000000000001</v>
      </c>
      <c r="AI1843" s="13">
        <f>tbl_pbp[[#This Row],[Kamara]]*tbl_pbp[[#This Row],[Impactful Play]]</f>
        <v>0</v>
      </c>
      <c r="AJ1843" s="13">
        <f>tbl_pbp[[#This Row],[Thomas]]*tbl_pbp[[#This Row],[Impactful Play]]</f>
        <v>0</v>
      </c>
      <c r="AK1843" s="13" t="str">
        <f>VLOOKUP(tbl_pbp[[#This Row],[Play Saints Win % Increase]], tbl_impact[],3,TRUE)</f>
        <v>Bad (0 to -5%)</v>
      </c>
    </row>
    <row r="1844" spans="1:37">
      <c r="A1844" s="1">
        <v>121</v>
      </c>
      <c r="B1844" s="5">
        <v>0.875</v>
      </c>
      <c r="C1844" t="s">
        <v>13144</v>
      </c>
      <c r="D1844">
        <v>0</v>
      </c>
      <c r="E1844">
        <v>0</v>
      </c>
      <c r="F1844">
        <v>4</v>
      </c>
      <c r="G1844">
        <v>31</v>
      </c>
      <c r="H1844">
        <v>24</v>
      </c>
      <c r="I1844">
        <v>9</v>
      </c>
      <c r="J1844">
        <v>45</v>
      </c>
      <c r="K1844" t="s">
        <v>29</v>
      </c>
      <c r="L1844">
        <v>2</v>
      </c>
      <c r="M1844">
        <v>55</v>
      </c>
      <c r="N1844" t="s">
        <v>13145</v>
      </c>
      <c r="O1844" t="s">
        <v>24</v>
      </c>
      <c r="P1844" t="s">
        <v>30</v>
      </c>
      <c r="Q1844" t="s">
        <v>31</v>
      </c>
      <c r="R1844" t="s">
        <v>32</v>
      </c>
      <c r="S1844" t="s">
        <v>210</v>
      </c>
      <c r="T1844" t="s">
        <v>80</v>
      </c>
      <c r="U1844" t="s">
        <v>7391</v>
      </c>
      <c r="V1844" t="s">
        <v>12876</v>
      </c>
      <c r="X1844" t="str">
        <f>VLOOKUP(pbp!V4594, games!$B$2:$R$40, 3, FALSE)</f>
        <v>2020-11-29T21:05Z</v>
      </c>
      <c r="Y1844">
        <f>VLOOKUP(1*V1844,NFLGames!$H$11:$H$555,1,FALSE)</f>
        <v>401127922</v>
      </c>
      <c r="Z1844">
        <f>VLOOKUP($Y1844, NFLGames!$H$11:$K$555,2,FALSE)</f>
        <v>2019</v>
      </c>
      <c r="AA1844">
        <f>VLOOKUP($Y1844, NFLGames!$H$11:$K$555,3,FALSE)</f>
        <v>12</v>
      </c>
      <c r="AB1844" s="6">
        <f>IF(A1845=0, 0, AH1845-tbl_pbp[[#This Row],[Saints Win %]])</f>
        <v>-2.1000000000000019E-2</v>
      </c>
      <c r="AE1844">
        <f>ABS(tbl_pbp[[#This Row],[play.homeScore]]-tbl_pbp[[#This Row],[play.awayScore]])</f>
        <v>7</v>
      </c>
      <c r="AF1844">
        <f>IF(tbl_pbp[[#This Row],[Play Saints Win % Increase]]&gt;=$AF$4,1,0)</f>
        <v>0</v>
      </c>
      <c r="AG1844" t="str">
        <f>VLOOKUP(tbl_pbp[[#This Row],[gameId]], games!$B$2:$T$40, 9, FALSE)</f>
        <v>carolina-panthers</v>
      </c>
      <c r="AH1844" s="5">
        <f>IF(tbl_pbp[[#This Row],[AwayTeam]] &lt;&gt; "new-orleans-saints", tbl_pbp[[#This Row],[homeWinPercentage]], 1-tbl_pbp[[#This Row],[homeWinPercentage]])</f>
        <v>0.875</v>
      </c>
      <c r="AI1844" s="13">
        <f>tbl_pbp[[#This Row],[Kamara]]*tbl_pbp[[#This Row],[Impactful Play]]</f>
        <v>0</v>
      </c>
      <c r="AJ1844" s="13">
        <f>tbl_pbp[[#This Row],[Thomas]]*tbl_pbp[[#This Row],[Impactful Play]]</f>
        <v>0</v>
      </c>
      <c r="AK1844" s="13" t="str">
        <f>VLOOKUP(tbl_pbp[[#This Row],[Play Saints Win % Increase]], tbl_impact[],3,TRUE)</f>
        <v>Bad (0 to -5%)</v>
      </c>
    </row>
    <row r="1845" spans="1:37">
      <c r="A1845" s="1">
        <v>122</v>
      </c>
      <c r="B1845" s="5">
        <v>0.85399999999999998</v>
      </c>
      <c r="C1845" t="s">
        <v>13146</v>
      </c>
      <c r="D1845">
        <v>0</v>
      </c>
      <c r="E1845">
        <v>0</v>
      </c>
      <c r="F1845">
        <v>4</v>
      </c>
      <c r="G1845">
        <v>31</v>
      </c>
      <c r="H1845">
        <v>24</v>
      </c>
      <c r="I1845">
        <v>8</v>
      </c>
      <c r="J1845">
        <v>46</v>
      </c>
      <c r="K1845" t="s">
        <v>29</v>
      </c>
      <c r="L1845">
        <v>3</v>
      </c>
      <c r="M1845">
        <v>54</v>
      </c>
      <c r="N1845" t="s">
        <v>13147</v>
      </c>
      <c r="O1845" t="s">
        <v>41</v>
      </c>
      <c r="P1845" t="s">
        <v>22</v>
      </c>
      <c r="Q1845" t="s">
        <v>37</v>
      </c>
      <c r="S1845" t="s">
        <v>92</v>
      </c>
      <c r="T1845" t="s">
        <v>435</v>
      </c>
      <c r="U1845" t="s">
        <v>8982</v>
      </c>
      <c r="V1845" t="s">
        <v>12876</v>
      </c>
      <c r="X1845" t="str">
        <f>VLOOKUP(pbp!V4595, games!$B$2:$R$40, 3, FALSE)</f>
        <v>2020-11-29T21:05Z</v>
      </c>
      <c r="Y1845">
        <f>VLOOKUP(1*V1845,NFLGames!$H$11:$H$555,1,FALSE)</f>
        <v>401127922</v>
      </c>
      <c r="Z1845">
        <f>VLOOKUP($Y1845, NFLGames!$H$11:$K$555,2,FALSE)</f>
        <v>2019</v>
      </c>
      <c r="AA1845">
        <f>VLOOKUP($Y1845, NFLGames!$H$11:$K$555,3,FALSE)</f>
        <v>12</v>
      </c>
      <c r="AB1845" s="6">
        <f>IF(A1846=0, 0, AH1846-tbl_pbp[[#This Row],[Saints Win %]])</f>
        <v>1.0000000000000009E-3</v>
      </c>
      <c r="AE1845">
        <f>ABS(tbl_pbp[[#This Row],[play.homeScore]]-tbl_pbp[[#This Row],[play.awayScore]])</f>
        <v>7</v>
      </c>
      <c r="AF1845">
        <f>IF(tbl_pbp[[#This Row],[Play Saints Win % Increase]]&gt;=$AF$4,1,0)</f>
        <v>0</v>
      </c>
      <c r="AG1845" t="str">
        <f>VLOOKUP(tbl_pbp[[#This Row],[gameId]], games!$B$2:$T$40, 9, FALSE)</f>
        <v>carolina-panthers</v>
      </c>
      <c r="AH1845" s="5">
        <f>IF(tbl_pbp[[#This Row],[AwayTeam]] &lt;&gt; "new-orleans-saints", tbl_pbp[[#This Row],[homeWinPercentage]], 1-tbl_pbp[[#This Row],[homeWinPercentage]])</f>
        <v>0.85399999999999998</v>
      </c>
      <c r="AI1845" s="13">
        <f>tbl_pbp[[#This Row],[Kamara]]*tbl_pbp[[#This Row],[Impactful Play]]</f>
        <v>0</v>
      </c>
      <c r="AJ1845" s="13">
        <f>tbl_pbp[[#This Row],[Thomas]]*tbl_pbp[[#This Row],[Impactful Play]]</f>
        <v>0</v>
      </c>
      <c r="AK1845" s="13" t="str">
        <f>VLOOKUP(tbl_pbp[[#This Row],[Play Saints Win % Increase]], tbl_impact[],3,TRUE)</f>
        <v>Scented (0 to +5%)</v>
      </c>
    </row>
    <row r="1846" spans="1:37">
      <c r="A1846" s="1">
        <v>123</v>
      </c>
      <c r="B1846" s="5">
        <v>0.85499999999999998</v>
      </c>
      <c r="C1846" t="s">
        <v>13148</v>
      </c>
      <c r="D1846">
        <v>0</v>
      </c>
      <c r="E1846">
        <v>0</v>
      </c>
      <c r="F1846">
        <v>4</v>
      </c>
      <c r="G1846">
        <v>31</v>
      </c>
      <c r="H1846">
        <v>24</v>
      </c>
      <c r="I1846">
        <v>8</v>
      </c>
      <c r="J1846">
        <v>46</v>
      </c>
      <c r="K1846" t="s">
        <v>29</v>
      </c>
      <c r="L1846">
        <v>4</v>
      </c>
      <c r="M1846">
        <v>54</v>
      </c>
      <c r="N1846" t="s">
        <v>13149</v>
      </c>
      <c r="O1846" t="s">
        <v>307</v>
      </c>
      <c r="P1846" t="s">
        <v>66</v>
      </c>
      <c r="Q1846" t="s">
        <v>67</v>
      </c>
      <c r="R1846" t="s">
        <v>68</v>
      </c>
      <c r="S1846" t="s">
        <v>160</v>
      </c>
      <c r="T1846" t="s">
        <v>435</v>
      </c>
      <c r="U1846" t="s">
        <v>8985</v>
      </c>
      <c r="V1846" t="s">
        <v>12876</v>
      </c>
      <c r="X1846" t="str">
        <f>VLOOKUP(pbp!V4596, games!$B$2:$R$40, 3, FALSE)</f>
        <v>2020-11-29T21:05Z</v>
      </c>
      <c r="Y1846">
        <f>VLOOKUP(1*V1846,NFLGames!$H$11:$H$555,1,FALSE)</f>
        <v>401127922</v>
      </c>
      <c r="Z1846">
        <f>VLOOKUP($Y1846, NFLGames!$H$11:$K$555,2,FALSE)</f>
        <v>2019</v>
      </c>
      <c r="AA1846">
        <f>VLOOKUP($Y1846, NFLGames!$H$11:$K$555,3,FALSE)</f>
        <v>12</v>
      </c>
      <c r="AB1846" s="6">
        <f>IF(A1847=0, 0, AH1847-tbl_pbp[[#This Row],[Saints Win %]])</f>
        <v>1.8000000000000016E-2</v>
      </c>
      <c r="AE1846">
        <f>ABS(tbl_pbp[[#This Row],[play.homeScore]]-tbl_pbp[[#This Row],[play.awayScore]])</f>
        <v>7</v>
      </c>
      <c r="AF1846">
        <f>IF(tbl_pbp[[#This Row],[Play Saints Win % Increase]]&gt;=$AF$4,1,0)</f>
        <v>0</v>
      </c>
      <c r="AG1846" t="str">
        <f>VLOOKUP(tbl_pbp[[#This Row],[gameId]], games!$B$2:$T$40, 9, FALSE)</f>
        <v>carolina-panthers</v>
      </c>
      <c r="AH1846" s="5">
        <f>IF(tbl_pbp[[#This Row],[AwayTeam]] &lt;&gt; "new-orleans-saints", tbl_pbp[[#This Row],[homeWinPercentage]], 1-tbl_pbp[[#This Row],[homeWinPercentage]])</f>
        <v>0.85499999999999998</v>
      </c>
      <c r="AI1846" s="13">
        <f>tbl_pbp[[#This Row],[Kamara]]*tbl_pbp[[#This Row],[Impactful Play]]</f>
        <v>0</v>
      </c>
      <c r="AJ1846" s="13">
        <f>tbl_pbp[[#This Row],[Thomas]]*tbl_pbp[[#This Row],[Impactful Play]]</f>
        <v>0</v>
      </c>
      <c r="AK1846" s="13" t="str">
        <f>VLOOKUP(tbl_pbp[[#This Row],[Play Saints Win % Increase]], tbl_impact[],3,TRUE)</f>
        <v>Scented (0 to +5%)</v>
      </c>
    </row>
    <row r="1847" spans="1:37">
      <c r="A1847" s="1">
        <v>124</v>
      </c>
      <c r="B1847" s="5">
        <v>0.873</v>
      </c>
      <c r="C1847" t="s">
        <v>13150</v>
      </c>
      <c r="D1847">
        <v>0</v>
      </c>
      <c r="E1847">
        <v>0</v>
      </c>
      <c r="F1847">
        <v>4</v>
      </c>
      <c r="G1847">
        <v>31</v>
      </c>
      <c r="H1847">
        <v>24</v>
      </c>
      <c r="I1847">
        <v>10</v>
      </c>
      <c r="J1847">
        <v>80</v>
      </c>
      <c r="K1847" t="s">
        <v>533</v>
      </c>
      <c r="L1847">
        <v>1</v>
      </c>
      <c r="M1847">
        <v>80</v>
      </c>
      <c r="N1847" t="s">
        <v>13151</v>
      </c>
      <c r="O1847" t="s">
        <v>4114</v>
      </c>
      <c r="P1847" t="s">
        <v>45</v>
      </c>
      <c r="Q1847" t="s">
        <v>46</v>
      </c>
      <c r="R1847" t="s">
        <v>47</v>
      </c>
      <c r="S1847" t="s">
        <v>33</v>
      </c>
      <c r="T1847" t="s">
        <v>8094</v>
      </c>
      <c r="U1847" t="s">
        <v>13083</v>
      </c>
      <c r="V1847" t="s">
        <v>12876</v>
      </c>
      <c r="X1847" t="str">
        <f>VLOOKUP(pbp!V4597, games!$B$2:$R$40, 3, FALSE)</f>
        <v>2020-11-29T21:05Z</v>
      </c>
      <c r="Y1847">
        <f>VLOOKUP(1*V1847,NFLGames!$H$11:$H$555,1,FALSE)</f>
        <v>401127922</v>
      </c>
      <c r="Z1847">
        <f>VLOOKUP($Y1847, NFLGames!$H$11:$K$555,2,FALSE)</f>
        <v>2019</v>
      </c>
      <c r="AA1847">
        <f>VLOOKUP($Y1847, NFLGames!$H$11:$K$555,3,FALSE)</f>
        <v>12</v>
      </c>
      <c r="AB1847" s="6">
        <f>IF(A1848=0, 0, AH1848-tbl_pbp[[#This Row],[Saints Win %]])</f>
        <v>9.000000000000008E-3</v>
      </c>
      <c r="AE1847">
        <f>ABS(tbl_pbp[[#This Row],[play.homeScore]]-tbl_pbp[[#This Row],[play.awayScore]])</f>
        <v>7</v>
      </c>
      <c r="AF1847">
        <f>IF(tbl_pbp[[#This Row],[Play Saints Win % Increase]]&gt;=$AF$4,1,0)</f>
        <v>0</v>
      </c>
      <c r="AG1847" t="str">
        <f>VLOOKUP(tbl_pbp[[#This Row],[gameId]], games!$B$2:$T$40, 9, FALSE)</f>
        <v>carolina-panthers</v>
      </c>
      <c r="AH1847" s="5">
        <f>IF(tbl_pbp[[#This Row],[AwayTeam]] &lt;&gt; "new-orleans-saints", tbl_pbp[[#This Row],[homeWinPercentage]], 1-tbl_pbp[[#This Row],[homeWinPercentage]])</f>
        <v>0.873</v>
      </c>
      <c r="AI1847" s="13">
        <f>tbl_pbp[[#This Row],[Kamara]]*tbl_pbp[[#This Row],[Impactful Play]]</f>
        <v>0</v>
      </c>
      <c r="AJ1847" s="13">
        <f>tbl_pbp[[#This Row],[Thomas]]*tbl_pbp[[#This Row],[Impactful Play]]</f>
        <v>0</v>
      </c>
      <c r="AK1847" s="13" t="str">
        <f>VLOOKUP(tbl_pbp[[#This Row],[Play Saints Win % Increase]], tbl_impact[],3,TRUE)</f>
        <v>Scented (0 to +5%)</v>
      </c>
    </row>
    <row r="1848" spans="1:37">
      <c r="A1848" s="1">
        <v>125</v>
      </c>
      <c r="B1848" s="5">
        <v>0.88200000000000001</v>
      </c>
      <c r="C1848" t="s">
        <v>13152</v>
      </c>
      <c r="D1848">
        <v>0</v>
      </c>
      <c r="E1848">
        <v>0</v>
      </c>
      <c r="F1848">
        <v>4</v>
      </c>
      <c r="G1848">
        <v>31</v>
      </c>
      <c r="H1848">
        <v>24</v>
      </c>
      <c r="I1848">
        <v>10</v>
      </c>
      <c r="J1848">
        <v>80</v>
      </c>
      <c r="K1848" t="s">
        <v>533</v>
      </c>
      <c r="L1848">
        <v>2</v>
      </c>
      <c r="M1848">
        <v>80</v>
      </c>
      <c r="N1848" t="s">
        <v>13153</v>
      </c>
      <c r="O1848" t="s">
        <v>1346</v>
      </c>
      <c r="P1848" t="s">
        <v>22</v>
      </c>
      <c r="Q1848" t="s">
        <v>37</v>
      </c>
      <c r="S1848" t="s">
        <v>120</v>
      </c>
      <c r="T1848" t="s">
        <v>8094</v>
      </c>
      <c r="U1848" t="s">
        <v>13154</v>
      </c>
      <c r="V1848" t="s">
        <v>12876</v>
      </c>
      <c r="X1848" t="str">
        <f>VLOOKUP(pbp!V4598, games!$B$2:$R$40, 3, FALSE)</f>
        <v>2020-11-29T21:05Z</v>
      </c>
      <c r="Y1848">
        <f>VLOOKUP(1*V1848,NFLGames!$H$11:$H$555,1,FALSE)</f>
        <v>401127922</v>
      </c>
      <c r="Z1848">
        <f>VLOOKUP($Y1848, NFLGames!$H$11:$K$555,2,FALSE)</f>
        <v>2019</v>
      </c>
      <c r="AA1848">
        <f>VLOOKUP($Y1848, NFLGames!$H$11:$K$555,3,FALSE)</f>
        <v>12</v>
      </c>
      <c r="AB1848" s="6">
        <f>IF(A1849=0, 0, AH1849-tbl_pbp[[#This Row],[Saints Win %]])</f>
        <v>5.9999999999999942E-2</v>
      </c>
      <c r="AE1848">
        <f>ABS(tbl_pbp[[#This Row],[play.homeScore]]-tbl_pbp[[#This Row],[play.awayScore]])</f>
        <v>7</v>
      </c>
      <c r="AF1848">
        <f>IF(tbl_pbp[[#This Row],[Play Saints Win % Increase]]&gt;=$AF$4,1,0)</f>
        <v>0</v>
      </c>
      <c r="AG1848" t="str">
        <f>VLOOKUP(tbl_pbp[[#This Row],[gameId]], games!$B$2:$T$40, 9, FALSE)</f>
        <v>carolina-panthers</v>
      </c>
      <c r="AH1848" s="5">
        <f>IF(tbl_pbp[[#This Row],[AwayTeam]] &lt;&gt; "new-orleans-saints", tbl_pbp[[#This Row],[homeWinPercentage]], 1-tbl_pbp[[#This Row],[homeWinPercentage]])</f>
        <v>0.88200000000000001</v>
      </c>
      <c r="AI1848" s="13">
        <f>tbl_pbp[[#This Row],[Kamara]]*tbl_pbp[[#This Row],[Impactful Play]]</f>
        <v>0</v>
      </c>
      <c r="AJ1848" s="13">
        <f>tbl_pbp[[#This Row],[Thomas]]*tbl_pbp[[#This Row],[Impactful Play]]</f>
        <v>0</v>
      </c>
      <c r="AK1848" s="13" t="str">
        <f>VLOOKUP(tbl_pbp[[#This Row],[Play Saints Win % Increase]], tbl_impact[],3,TRUE)</f>
        <v>Perfumed (5 to + 10%)</v>
      </c>
    </row>
    <row r="1849" spans="1:37">
      <c r="A1849" s="1">
        <v>126</v>
      </c>
      <c r="B1849" s="5">
        <v>0.94199999999999995</v>
      </c>
      <c r="C1849" t="s">
        <v>13155</v>
      </c>
      <c r="D1849">
        <v>0</v>
      </c>
      <c r="E1849">
        <v>0</v>
      </c>
      <c r="F1849">
        <v>4</v>
      </c>
      <c r="G1849">
        <v>31</v>
      </c>
      <c r="H1849">
        <v>24</v>
      </c>
      <c r="I1849">
        <v>10</v>
      </c>
      <c r="J1849">
        <v>80</v>
      </c>
      <c r="K1849" t="s">
        <v>533</v>
      </c>
      <c r="L1849">
        <v>3</v>
      </c>
      <c r="M1849">
        <v>66</v>
      </c>
      <c r="N1849" t="s">
        <v>13156</v>
      </c>
      <c r="O1849" t="s">
        <v>3148</v>
      </c>
      <c r="P1849" t="s">
        <v>22</v>
      </c>
      <c r="Q1849" t="s">
        <v>37</v>
      </c>
      <c r="S1849" t="s">
        <v>123</v>
      </c>
      <c r="T1849" t="s">
        <v>8094</v>
      </c>
      <c r="U1849" t="s">
        <v>13157</v>
      </c>
      <c r="V1849" t="s">
        <v>12876</v>
      </c>
      <c r="X1849" t="str">
        <f>VLOOKUP(pbp!V4599, games!$B$2:$R$40, 3, FALSE)</f>
        <v>2020-11-29T21:05Z</v>
      </c>
      <c r="Y1849">
        <f>VLOOKUP(1*V1849,NFLGames!$H$11:$H$555,1,FALSE)</f>
        <v>401127922</v>
      </c>
      <c r="Z1849">
        <f>VLOOKUP($Y1849, NFLGames!$H$11:$K$555,2,FALSE)</f>
        <v>2019</v>
      </c>
      <c r="AA1849">
        <f>VLOOKUP($Y1849, NFLGames!$H$11:$K$555,3,FALSE)</f>
        <v>12</v>
      </c>
      <c r="AB1849" s="6">
        <f>IF(A1850=0, 0, AH1850-tbl_pbp[[#This Row],[Saints Win %]])</f>
        <v>-5.0999999999999934E-2</v>
      </c>
      <c r="AE1849">
        <f>ABS(tbl_pbp[[#This Row],[play.homeScore]]-tbl_pbp[[#This Row],[play.awayScore]])</f>
        <v>7</v>
      </c>
      <c r="AF1849">
        <f>IF(tbl_pbp[[#This Row],[Play Saints Win % Increase]]&gt;=$AF$4,1,0)</f>
        <v>0</v>
      </c>
      <c r="AG1849" t="str">
        <f>VLOOKUP(tbl_pbp[[#This Row],[gameId]], games!$B$2:$T$40, 9, FALSE)</f>
        <v>carolina-panthers</v>
      </c>
      <c r="AH1849" s="5">
        <f>IF(tbl_pbp[[#This Row],[AwayTeam]] &lt;&gt; "new-orleans-saints", tbl_pbp[[#This Row],[homeWinPercentage]], 1-tbl_pbp[[#This Row],[homeWinPercentage]])</f>
        <v>0.94199999999999995</v>
      </c>
      <c r="AI1849" s="13">
        <f>tbl_pbp[[#This Row],[Kamara]]*tbl_pbp[[#This Row],[Impactful Play]]</f>
        <v>0</v>
      </c>
      <c r="AJ1849" s="13">
        <f>tbl_pbp[[#This Row],[Thomas]]*tbl_pbp[[#This Row],[Impactful Play]]</f>
        <v>0</v>
      </c>
      <c r="AK1849" s="13" t="str">
        <f>VLOOKUP(tbl_pbp[[#This Row],[Play Saints Win % Increase]], tbl_impact[],3,TRUE)</f>
        <v>Smelly (worse than-5% -&gt; -10%)</v>
      </c>
    </row>
    <row r="1850" spans="1:37">
      <c r="A1850" s="1">
        <v>127</v>
      </c>
      <c r="B1850" s="5">
        <v>0.89100000000000001</v>
      </c>
      <c r="C1850" t="s">
        <v>13158</v>
      </c>
      <c r="D1850">
        <v>0</v>
      </c>
      <c r="E1850">
        <v>0</v>
      </c>
      <c r="F1850">
        <v>4</v>
      </c>
      <c r="G1850">
        <v>31</v>
      </c>
      <c r="H1850">
        <v>24</v>
      </c>
      <c r="I1850">
        <v>10</v>
      </c>
      <c r="J1850">
        <v>80</v>
      </c>
      <c r="K1850" t="s">
        <v>533</v>
      </c>
      <c r="L1850">
        <v>4</v>
      </c>
      <c r="M1850">
        <v>80</v>
      </c>
      <c r="N1850" t="s">
        <v>13159</v>
      </c>
      <c r="O1850" t="s">
        <v>254</v>
      </c>
      <c r="P1850" t="s">
        <v>66</v>
      </c>
      <c r="Q1850" t="s">
        <v>67</v>
      </c>
      <c r="R1850" t="s">
        <v>68</v>
      </c>
      <c r="S1850" t="s">
        <v>1081</v>
      </c>
      <c r="T1850" t="s">
        <v>8094</v>
      </c>
      <c r="U1850" t="s">
        <v>13160</v>
      </c>
      <c r="V1850" t="s">
        <v>12876</v>
      </c>
      <c r="X1850" t="str">
        <f>VLOOKUP(pbp!V4600, games!$B$2:$R$40, 3, FALSE)</f>
        <v>2020-11-29T21:05Z</v>
      </c>
      <c r="Y1850">
        <f>VLOOKUP(1*V1850,NFLGames!$H$11:$H$555,1,FALSE)</f>
        <v>401127922</v>
      </c>
      <c r="Z1850">
        <f>VLOOKUP($Y1850, NFLGames!$H$11:$K$555,2,FALSE)</f>
        <v>2019</v>
      </c>
      <c r="AA1850">
        <f>VLOOKUP($Y1850, NFLGames!$H$11:$K$555,3,FALSE)</f>
        <v>12</v>
      </c>
      <c r="AB1850" s="6">
        <f>IF(A1851=0, 0, AH1851-tbl_pbp[[#This Row],[Saints Win %]])</f>
        <v>-2.0000000000000018E-2</v>
      </c>
      <c r="AE1850">
        <f>ABS(tbl_pbp[[#This Row],[play.homeScore]]-tbl_pbp[[#This Row],[play.awayScore]])</f>
        <v>7</v>
      </c>
      <c r="AF1850">
        <f>IF(tbl_pbp[[#This Row],[Play Saints Win % Increase]]&gt;=$AF$4,1,0)</f>
        <v>0</v>
      </c>
      <c r="AG1850" t="str">
        <f>VLOOKUP(tbl_pbp[[#This Row],[gameId]], games!$B$2:$T$40, 9, FALSE)</f>
        <v>carolina-panthers</v>
      </c>
      <c r="AH1850" s="5">
        <f>IF(tbl_pbp[[#This Row],[AwayTeam]] &lt;&gt; "new-orleans-saints", tbl_pbp[[#This Row],[homeWinPercentage]], 1-tbl_pbp[[#This Row],[homeWinPercentage]])</f>
        <v>0.89100000000000001</v>
      </c>
      <c r="AI1850" s="13">
        <f>tbl_pbp[[#This Row],[Kamara]]*tbl_pbp[[#This Row],[Impactful Play]]</f>
        <v>0</v>
      </c>
      <c r="AJ1850" s="13">
        <f>tbl_pbp[[#This Row],[Thomas]]*tbl_pbp[[#This Row],[Impactful Play]]</f>
        <v>0</v>
      </c>
      <c r="AK1850" s="13" t="str">
        <f>VLOOKUP(tbl_pbp[[#This Row],[Play Saints Win % Increase]], tbl_impact[],3,TRUE)</f>
        <v>Bad (0 to -5%)</v>
      </c>
    </row>
    <row r="1851" spans="1:37">
      <c r="A1851" s="1">
        <v>128</v>
      </c>
      <c r="B1851" s="5">
        <v>0.871</v>
      </c>
      <c r="C1851" t="s">
        <v>13161</v>
      </c>
      <c r="D1851">
        <v>0</v>
      </c>
      <c r="E1851">
        <v>0</v>
      </c>
      <c r="F1851">
        <v>4</v>
      </c>
      <c r="G1851">
        <v>31</v>
      </c>
      <c r="H1851">
        <v>24</v>
      </c>
      <c r="I1851">
        <v>10</v>
      </c>
      <c r="J1851">
        <v>34</v>
      </c>
      <c r="K1851" t="s">
        <v>29</v>
      </c>
      <c r="L1851">
        <v>1</v>
      </c>
      <c r="M1851">
        <v>66</v>
      </c>
      <c r="N1851" t="s">
        <v>13162</v>
      </c>
      <c r="O1851" t="s">
        <v>2380</v>
      </c>
      <c r="P1851" t="s">
        <v>45</v>
      </c>
      <c r="Q1851" t="s">
        <v>46</v>
      </c>
      <c r="R1851" t="s">
        <v>47</v>
      </c>
      <c r="S1851" t="s">
        <v>33</v>
      </c>
      <c r="T1851" t="s">
        <v>127</v>
      </c>
      <c r="U1851" t="s">
        <v>462</v>
      </c>
      <c r="V1851" t="s">
        <v>12876</v>
      </c>
      <c r="X1851" t="str">
        <f>VLOOKUP(pbp!V4601, games!$B$2:$R$40, 3, FALSE)</f>
        <v>2020-11-29T21:05Z</v>
      </c>
      <c r="Y1851">
        <f>VLOOKUP(1*V1851,NFLGames!$H$11:$H$555,1,FALSE)</f>
        <v>401127922</v>
      </c>
      <c r="Z1851">
        <f>VLOOKUP($Y1851, NFLGames!$H$11:$K$555,2,FALSE)</f>
        <v>2019</v>
      </c>
      <c r="AA1851">
        <f>VLOOKUP($Y1851, NFLGames!$H$11:$K$555,3,FALSE)</f>
        <v>12</v>
      </c>
      <c r="AB1851" s="6">
        <f>IF(A1852=0, 0, AH1852-tbl_pbp[[#This Row],[Saints Win %]])</f>
        <v>-7.0000000000000062E-3</v>
      </c>
      <c r="AE1851">
        <f>ABS(tbl_pbp[[#This Row],[play.homeScore]]-tbl_pbp[[#This Row],[play.awayScore]])</f>
        <v>7</v>
      </c>
      <c r="AF1851">
        <f>IF(tbl_pbp[[#This Row],[Play Saints Win % Increase]]&gt;=$AF$4,1,0)</f>
        <v>0</v>
      </c>
      <c r="AG1851" t="str">
        <f>VLOOKUP(tbl_pbp[[#This Row],[gameId]], games!$B$2:$T$40, 9, FALSE)</f>
        <v>carolina-panthers</v>
      </c>
      <c r="AH1851" s="5">
        <f>IF(tbl_pbp[[#This Row],[AwayTeam]] &lt;&gt; "new-orleans-saints", tbl_pbp[[#This Row],[homeWinPercentage]], 1-tbl_pbp[[#This Row],[homeWinPercentage]])</f>
        <v>0.871</v>
      </c>
      <c r="AI1851" s="13">
        <f>tbl_pbp[[#This Row],[Kamara]]*tbl_pbp[[#This Row],[Impactful Play]]</f>
        <v>0</v>
      </c>
      <c r="AJ1851" s="13">
        <f>tbl_pbp[[#This Row],[Thomas]]*tbl_pbp[[#This Row],[Impactful Play]]</f>
        <v>0</v>
      </c>
      <c r="AK1851" s="13" t="str">
        <f>VLOOKUP(tbl_pbp[[#This Row],[Play Saints Win % Increase]], tbl_impact[],3,TRUE)</f>
        <v>Bad (0 to -5%)</v>
      </c>
    </row>
    <row r="1852" spans="1:37">
      <c r="A1852" s="1">
        <v>129</v>
      </c>
      <c r="B1852" s="5">
        <v>0.86399999999999999</v>
      </c>
      <c r="C1852" t="s">
        <v>13163</v>
      </c>
      <c r="D1852">
        <v>0</v>
      </c>
      <c r="E1852">
        <v>0</v>
      </c>
      <c r="F1852">
        <v>4</v>
      </c>
      <c r="G1852">
        <v>31</v>
      </c>
      <c r="H1852">
        <v>24</v>
      </c>
      <c r="I1852">
        <v>10</v>
      </c>
      <c r="J1852">
        <v>34</v>
      </c>
      <c r="K1852" t="s">
        <v>29</v>
      </c>
      <c r="L1852">
        <v>2</v>
      </c>
      <c r="M1852">
        <v>66</v>
      </c>
      <c r="N1852" t="s">
        <v>13164</v>
      </c>
      <c r="O1852" t="s">
        <v>2385</v>
      </c>
      <c r="P1852" t="s">
        <v>22</v>
      </c>
      <c r="Q1852" t="s">
        <v>37</v>
      </c>
      <c r="S1852" t="s">
        <v>120</v>
      </c>
      <c r="T1852" t="s">
        <v>127</v>
      </c>
      <c r="U1852" t="s">
        <v>9848</v>
      </c>
      <c r="V1852" t="s">
        <v>12876</v>
      </c>
      <c r="X1852" t="str">
        <f>VLOOKUP(pbp!V4602, games!$B$2:$R$40, 3, FALSE)</f>
        <v>2020-11-29T21:05Z</v>
      </c>
      <c r="Y1852">
        <f>VLOOKUP(1*V1852,NFLGames!$H$11:$H$555,1,FALSE)</f>
        <v>401127922</v>
      </c>
      <c r="Z1852">
        <f>VLOOKUP($Y1852, NFLGames!$H$11:$K$555,2,FALSE)</f>
        <v>2019</v>
      </c>
      <c r="AA1852">
        <f>VLOOKUP($Y1852, NFLGames!$H$11:$K$555,3,FALSE)</f>
        <v>12</v>
      </c>
      <c r="AB1852" s="6">
        <f>IF(A1853=0, 0, AH1853-tbl_pbp[[#This Row],[Saints Win %]])</f>
        <v>-0.11699999999999999</v>
      </c>
      <c r="AE1852">
        <f>ABS(tbl_pbp[[#This Row],[play.homeScore]]-tbl_pbp[[#This Row],[play.awayScore]])</f>
        <v>7</v>
      </c>
      <c r="AF1852">
        <f>IF(tbl_pbp[[#This Row],[Play Saints Win % Increase]]&gt;=$AF$4,1,0)</f>
        <v>0</v>
      </c>
      <c r="AG1852" t="str">
        <f>VLOOKUP(tbl_pbp[[#This Row],[gameId]], games!$B$2:$T$40, 9, FALSE)</f>
        <v>carolina-panthers</v>
      </c>
      <c r="AH1852" s="5">
        <f>IF(tbl_pbp[[#This Row],[AwayTeam]] &lt;&gt; "new-orleans-saints", tbl_pbp[[#This Row],[homeWinPercentage]], 1-tbl_pbp[[#This Row],[homeWinPercentage]])</f>
        <v>0.86399999999999999</v>
      </c>
      <c r="AI1852" s="13">
        <f>tbl_pbp[[#This Row],[Kamara]]*tbl_pbp[[#This Row],[Impactful Play]]</f>
        <v>0</v>
      </c>
      <c r="AJ1852" s="13">
        <f>tbl_pbp[[#This Row],[Thomas]]*tbl_pbp[[#This Row],[Impactful Play]]</f>
        <v>0</v>
      </c>
      <c r="AK1852" s="13" t="str">
        <f>VLOOKUP(tbl_pbp[[#This Row],[Play Saints Win % Increase]], tbl_impact[],3,TRUE)</f>
        <v>Stinky (worse than -10% to -20%)</v>
      </c>
    </row>
    <row r="1853" spans="1:37">
      <c r="A1853" s="1">
        <v>130</v>
      </c>
      <c r="B1853" s="5">
        <v>0.747</v>
      </c>
      <c r="C1853" t="s">
        <v>13165</v>
      </c>
      <c r="D1853">
        <v>0</v>
      </c>
      <c r="E1853">
        <v>0</v>
      </c>
      <c r="F1853">
        <v>4</v>
      </c>
      <c r="G1853">
        <v>31</v>
      </c>
      <c r="H1853">
        <v>24</v>
      </c>
      <c r="I1853">
        <v>10</v>
      </c>
      <c r="J1853">
        <v>34</v>
      </c>
      <c r="K1853" t="s">
        <v>29</v>
      </c>
      <c r="L1853">
        <v>3</v>
      </c>
      <c r="M1853">
        <v>66</v>
      </c>
      <c r="N1853" t="s">
        <v>13166</v>
      </c>
      <c r="O1853" t="s">
        <v>10720</v>
      </c>
      <c r="P1853" t="s">
        <v>94</v>
      </c>
      <c r="Q1853" t="s">
        <v>95</v>
      </c>
      <c r="R1853" t="s">
        <v>96</v>
      </c>
      <c r="S1853" t="s">
        <v>123</v>
      </c>
      <c r="T1853" t="s">
        <v>127</v>
      </c>
      <c r="U1853" t="s">
        <v>13102</v>
      </c>
      <c r="V1853" t="s">
        <v>12876</v>
      </c>
      <c r="X1853" t="str">
        <f>VLOOKUP(pbp!V4603, games!$B$2:$R$40, 3, FALSE)</f>
        <v>2020-11-29T21:05Z</v>
      </c>
      <c r="Y1853">
        <f>VLOOKUP(1*V1853,NFLGames!$H$11:$H$555,1,FALSE)</f>
        <v>401127922</v>
      </c>
      <c r="Z1853">
        <f>VLOOKUP($Y1853, NFLGames!$H$11:$K$555,2,FALSE)</f>
        <v>2019</v>
      </c>
      <c r="AA1853">
        <f>VLOOKUP($Y1853, NFLGames!$H$11:$K$555,3,FALSE)</f>
        <v>12</v>
      </c>
      <c r="AB1853" s="6">
        <f>IF(A1854=0, 0, AH1854-tbl_pbp[[#This Row],[Saints Win %]])</f>
        <v>6.0000000000000053E-2</v>
      </c>
      <c r="AE1853">
        <f>ABS(tbl_pbp[[#This Row],[play.homeScore]]-tbl_pbp[[#This Row],[play.awayScore]])</f>
        <v>7</v>
      </c>
      <c r="AF1853">
        <f>IF(tbl_pbp[[#This Row],[Play Saints Win % Increase]]&gt;=$AF$4,1,0)</f>
        <v>0</v>
      </c>
      <c r="AG1853" t="str">
        <f>VLOOKUP(tbl_pbp[[#This Row],[gameId]], games!$B$2:$T$40, 9, FALSE)</f>
        <v>carolina-panthers</v>
      </c>
      <c r="AH1853" s="5">
        <f>IF(tbl_pbp[[#This Row],[AwayTeam]] &lt;&gt; "new-orleans-saints", tbl_pbp[[#This Row],[homeWinPercentage]], 1-tbl_pbp[[#This Row],[homeWinPercentage]])</f>
        <v>0.747</v>
      </c>
      <c r="AI1853" s="13">
        <f>tbl_pbp[[#This Row],[Kamara]]*tbl_pbp[[#This Row],[Impactful Play]]</f>
        <v>0</v>
      </c>
      <c r="AJ1853" s="13">
        <f>tbl_pbp[[#This Row],[Thomas]]*tbl_pbp[[#This Row],[Impactful Play]]</f>
        <v>0</v>
      </c>
      <c r="AK1853" s="13" t="str">
        <f>VLOOKUP(tbl_pbp[[#This Row],[Play Saints Win % Increase]], tbl_impact[],3,TRUE)</f>
        <v>Perfumed (5 to + 10%)</v>
      </c>
    </row>
    <row r="1854" spans="1:37">
      <c r="A1854" s="1">
        <v>131</v>
      </c>
      <c r="B1854" s="5">
        <v>0.80700000000000005</v>
      </c>
      <c r="C1854" t="s">
        <v>13167</v>
      </c>
      <c r="D1854">
        <v>0</v>
      </c>
      <c r="E1854">
        <v>0</v>
      </c>
      <c r="F1854">
        <v>4</v>
      </c>
      <c r="G1854">
        <v>31</v>
      </c>
      <c r="H1854">
        <v>24</v>
      </c>
      <c r="I1854">
        <v>15</v>
      </c>
      <c r="J1854">
        <v>29</v>
      </c>
      <c r="K1854" t="s">
        <v>29</v>
      </c>
      <c r="L1854">
        <v>3</v>
      </c>
      <c r="M1854">
        <v>71</v>
      </c>
      <c r="N1854" t="s">
        <v>13168</v>
      </c>
      <c r="O1854" t="s">
        <v>10720</v>
      </c>
      <c r="P1854" t="s">
        <v>450</v>
      </c>
      <c r="Q1854" t="s">
        <v>451</v>
      </c>
      <c r="R1854" t="s">
        <v>452</v>
      </c>
      <c r="S1854" t="s">
        <v>259</v>
      </c>
      <c r="T1854" t="s">
        <v>401</v>
      </c>
      <c r="U1854" t="s">
        <v>506</v>
      </c>
      <c r="V1854" t="s">
        <v>12876</v>
      </c>
      <c r="X1854" t="str">
        <f>VLOOKUP(pbp!V4604, games!$B$2:$R$40, 3, FALSE)</f>
        <v>2020-11-29T21:05Z</v>
      </c>
      <c r="Y1854">
        <f>VLOOKUP(1*V1854,NFLGames!$H$11:$H$555,1,FALSE)</f>
        <v>401127922</v>
      </c>
      <c r="Z1854">
        <f>VLOOKUP($Y1854, NFLGames!$H$11:$K$555,2,FALSE)</f>
        <v>2019</v>
      </c>
      <c r="AA1854">
        <f>VLOOKUP($Y1854, NFLGames!$H$11:$K$555,3,FALSE)</f>
        <v>12</v>
      </c>
      <c r="AB1854" s="6">
        <f>IF(A1855=0, 0, AH1855-tbl_pbp[[#This Row],[Saints Win %]])</f>
        <v>-1.8000000000000016E-2</v>
      </c>
      <c r="AE1854">
        <f>ABS(tbl_pbp[[#This Row],[play.homeScore]]-tbl_pbp[[#This Row],[play.awayScore]])</f>
        <v>7</v>
      </c>
      <c r="AF1854">
        <f>IF(tbl_pbp[[#This Row],[Play Saints Win % Increase]]&gt;=$AF$4,1,0)</f>
        <v>0</v>
      </c>
      <c r="AG1854" t="str">
        <f>VLOOKUP(tbl_pbp[[#This Row],[gameId]], games!$B$2:$T$40, 9, FALSE)</f>
        <v>carolina-panthers</v>
      </c>
      <c r="AH1854" s="5">
        <f>IF(tbl_pbp[[#This Row],[AwayTeam]] &lt;&gt; "new-orleans-saints", tbl_pbp[[#This Row],[homeWinPercentage]], 1-tbl_pbp[[#This Row],[homeWinPercentage]])</f>
        <v>0.80700000000000005</v>
      </c>
      <c r="AI1854" s="13">
        <f>tbl_pbp[[#This Row],[Kamara]]*tbl_pbp[[#This Row],[Impactful Play]]</f>
        <v>0</v>
      </c>
      <c r="AJ1854" s="13">
        <f>tbl_pbp[[#This Row],[Thomas]]*tbl_pbp[[#This Row],[Impactful Play]]</f>
        <v>0</v>
      </c>
      <c r="AK1854" s="13" t="str">
        <f>VLOOKUP(tbl_pbp[[#This Row],[Play Saints Win % Increase]], tbl_impact[],3,TRUE)</f>
        <v>Bad (0 to -5%)</v>
      </c>
    </row>
    <row r="1855" spans="1:37">
      <c r="A1855" s="1">
        <v>132</v>
      </c>
      <c r="B1855" s="5">
        <v>0.78900000000000003</v>
      </c>
      <c r="C1855" t="s">
        <v>13169</v>
      </c>
      <c r="D1855">
        <v>0</v>
      </c>
      <c r="E1855">
        <v>0</v>
      </c>
      <c r="F1855">
        <v>4</v>
      </c>
      <c r="G1855">
        <v>31</v>
      </c>
      <c r="H1855">
        <v>24</v>
      </c>
      <c r="I1855">
        <v>10</v>
      </c>
      <c r="J1855">
        <v>50</v>
      </c>
      <c r="K1855" t="s">
        <v>533</v>
      </c>
      <c r="L1855">
        <v>1</v>
      </c>
      <c r="M1855">
        <v>50</v>
      </c>
      <c r="N1855" t="s">
        <v>13170</v>
      </c>
      <c r="O1855" t="s">
        <v>723</v>
      </c>
      <c r="P1855" t="s">
        <v>45</v>
      </c>
      <c r="Q1855" t="s">
        <v>46</v>
      </c>
      <c r="R1855" t="s">
        <v>47</v>
      </c>
      <c r="S1855" t="s">
        <v>33</v>
      </c>
      <c r="T1855" t="s">
        <v>226</v>
      </c>
      <c r="U1855" t="s">
        <v>227</v>
      </c>
      <c r="V1855" t="s">
        <v>12876</v>
      </c>
      <c r="X1855" t="str">
        <f>VLOOKUP(pbp!V4605, games!$B$2:$R$40, 3, FALSE)</f>
        <v>2020-11-29T21:05Z</v>
      </c>
      <c r="Y1855">
        <f>VLOOKUP(1*V1855,NFLGames!$H$11:$H$555,1,FALSE)</f>
        <v>401127922</v>
      </c>
      <c r="Z1855">
        <f>VLOOKUP($Y1855, NFLGames!$H$11:$K$555,2,FALSE)</f>
        <v>2019</v>
      </c>
      <c r="AA1855">
        <f>VLOOKUP($Y1855, NFLGames!$H$11:$K$555,3,FALSE)</f>
        <v>12</v>
      </c>
      <c r="AB1855" s="6">
        <f>IF(A1856=0, 0, AH1856-tbl_pbp[[#This Row],[Saints Win %]])</f>
        <v>-2.8000000000000025E-2</v>
      </c>
      <c r="AE1855">
        <f>ABS(tbl_pbp[[#This Row],[play.homeScore]]-tbl_pbp[[#This Row],[play.awayScore]])</f>
        <v>7</v>
      </c>
      <c r="AF1855">
        <f>IF(tbl_pbp[[#This Row],[Play Saints Win % Increase]]&gt;=$AF$4,1,0)</f>
        <v>0</v>
      </c>
      <c r="AG1855" t="str">
        <f>VLOOKUP(tbl_pbp[[#This Row],[gameId]], games!$B$2:$T$40, 9, FALSE)</f>
        <v>carolina-panthers</v>
      </c>
      <c r="AH1855" s="5">
        <f>IF(tbl_pbp[[#This Row],[AwayTeam]] &lt;&gt; "new-orleans-saints", tbl_pbp[[#This Row],[homeWinPercentage]], 1-tbl_pbp[[#This Row],[homeWinPercentage]])</f>
        <v>0.78900000000000003</v>
      </c>
      <c r="AI1855" s="13">
        <f>tbl_pbp[[#This Row],[Kamara]]*tbl_pbp[[#This Row],[Impactful Play]]</f>
        <v>0</v>
      </c>
      <c r="AJ1855" s="13">
        <f>tbl_pbp[[#This Row],[Thomas]]*tbl_pbp[[#This Row],[Impactful Play]]</f>
        <v>0</v>
      </c>
      <c r="AK1855" s="13" t="str">
        <f>VLOOKUP(tbl_pbp[[#This Row],[Play Saints Win % Increase]], tbl_impact[],3,TRUE)</f>
        <v>Bad (0 to -5%)</v>
      </c>
    </row>
    <row r="1856" spans="1:37">
      <c r="A1856" s="1">
        <v>133</v>
      </c>
      <c r="B1856" s="5">
        <v>0.76100000000000001</v>
      </c>
      <c r="C1856" t="s">
        <v>13171</v>
      </c>
      <c r="D1856">
        <v>0</v>
      </c>
      <c r="E1856">
        <v>0</v>
      </c>
      <c r="F1856">
        <v>4</v>
      </c>
      <c r="G1856">
        <v>31</v>
      </c>
      <c r="H1856">
        <v>24</v>
      </c>
      <c r="I1856">
        <v>3</v>
      </c>
      <c r="J1856">
        <v>43</v>
      </c>
      <c r="K1856" t="s">
        <v>533</v>
      </c>
      <c r="L1856">
        <v>2</v>
      </c>
      <c r="M1856">
        <v>43</v>
      </c>
      <c r="N1856" t="s">
        <v>13172</v>
      </c>
      <c r="O1856" t="s">
        <v>258</v>
      </c>
      <c r="P1856" t="s">
        <v>45</v>
      </c>
      <c r="Q1856" t="s">
        <v>46</v>
      </c>
      <c r="R1856" t="s">
        <v>47</v>
      </c>
      <c r="S1856" t="s">
        <v>193</v>
      </c>
      <c r="T1856" t="s">
        <v>48</v>
      </c>
      <c r="U1856" t="s">
        <v>5431</v>
      </c>
      <c r="V1856" t="s">
        <v>12876</v>
      </c>
      <c r="X1856" t="str">
        <f>VLOOKUP(pbp!V4606, games!$B$2:$R$40, 3, FALSE)</f>
        <v>2020-11-29T21:05Z</v>
      </c>
      <c r="Y1856">
        <f>VLOOKUP(1*V1856,NFLGames!$H$11:$H$555,1,FALSE)</f>
        <v>401127922</v>
      </c>
      <c r="Z1856">
        <f>VLOOKUP($Y1856, NFLGames!$H$11:$K$555,2,FALSE)</f>
        <v>2019</v>
      </c>
      <c r="AA1856">
        <f>VLOOKUP($Y1856, NFLGames!$H$11:$K$555,3,FALSE)</f>
        <v>12</v>
      </c>
      <c r="AB1856" s="6">
        <f>IF(A1857=0, 0, AH1857-tbl_pbp[[#This Row],[Saints Win %]])</f>
        <v>-0.10899999999999999</v>
      </c>
      <c r="AE1856">
        <f>ABS(tbl_pbp[[#This Row],[play.homeScore]]-tbl_pbp[[#This Row],[play.awayScore]])</f>
        <v>7</v>
      </c>
      <c r="AF1856">
        <f>IF(tbl_pbp[[#This Row],[Play Saints Win % Increase]]&gt;=$AF$4,1,0)</f>
        <v>0</v>
      </c>
      <c r="AG1856" t="str">
        <f>VLOOKUP(tbl_pbp[[#This Row],[gameId]], games!$B$2:$T$40, 9, FALSE)</f>
        <v>carolina-panthers</v>
      </c>
      <c r="AH1856" s="5">
        <f>IF(tbl_pbp[[#This Row],[AwayTeam]] &lt;&gt; "new-orleans-saints", tbl_pbp[[#This Row],[homeWinPercentage]], 1-tbl_pbp[[#This Row],[homeWinPercentage]])</f>
        <v>0.76100000000000001</v>
      </c>
      <c r="AI1856" s="13">
        <f>tbl_pbp[[#This Row],[Kamara]]*tbl_pbp[[#This Row],[Impactful Play]]</f>
        <v>0</v>
      </c>
      <c r="AJ1856" s="13">
        <f>tbl_pbp[[#This Row],[Thomas]]*tbl_pbp[[#This Row],[Impactful Play]]</f>
        <v>0</v>
      </c>
      <c r="AK1856" s="13" t="str">
        <f>VLOOKUP(tbl_pbp[[#This Row],[Play Saints Win % Increase]], tbl_impact[],3,TRUE)</f>
        <v>Stinky (worse than -10% to -20%)</v>
      </c>
    </row>
    <row r="1857" spans="1:37">
      <c r="A1857" s="1">
        <v>134</v>
      </c>
      <c r="B1857" s="5">
        <v>0.65200000000000002</v>
      </c>
      <c r="C1857" t="s">
        <v>13173</v>
      </c>
      <c r="D1857">
        <v>0</v>
      </c>
      <c r="E1857">
        <v>0</v>
      </c>
      <c r="F1857">
        <v>4</v>
      </c>
      <c r="G1857">
        <v>31</v>
      </c>
      <c r="H1857">
        <v>24</v>
      </c>
      <c r="I1857">
        <v>10</v>
      </c>
      <c r="J1857">
        <v>30</v>
      </c>
      <c r="K1857" t="s">
        <v>533</v>
      </c>
      <c r="L1857">
        <v>1</v>
      </c>
      <c r="M1857">
        <v>30</v>
      </c>
      <c r="N1857" t="s">
        <v>13174</v>
      </c>
      <c r="O1857" t="s">
        <v>5618</v>
      </c>
      <c r="P1857" t="s">
        <v>94</v>
      </c>
      <c r="Q1857" t="s">
        <v>95</v>
      </c>
      <c r="R1857" t="s">
        <v>96</v>
      </c>
      <c r="S1857" t="s">
        <v>33</v>
      </c>
      <c r="T1857" t="s">
        <v>39</v>
      </c>
      <c r="U1857" t="s">
        <v>398</v>
      </c>
      <c r="V1857" t="s">
        <v>12876</v>
      </c>
      <c r="X1857" t="str">
        <f>VLOOKUP(pbp!V4607, games!$B$2:$R$40, 3, FALSE)</f>
        <v>2020-11-29T21:05Z</v>
      </c>
      <c r="Y1857">
        <f>VLOOKUP(1*V1857,NFLGames!$H$11:$H$555,1,FALSE)</f>
        <v>401127922</v>
      </c>
      <c r="Z1857">
        <f>VLOOKUP($Y1857, NFLGames!$H$11:$K$555,2,FALSE)</f>
        <v>2019</v>
      </c>
      <c r="AA1857">
        <f>VLOOKUP($Y1857, NFLGames!$H$11:$K$555,3,FALSE)</f>
        <v>12</v>
      </c>
      <c r="AB1857" s="6">
        <f>IF(A1858=0, 0, AH1858-tbl_pbp[[#This Row],[Saints Win %]])</f>
        <v>7.0000000000000062E-3</v>
      </c>
      <c r="AE1857">
        <f>ABS(tbl_pbp[[#This Row],[play.homeScore]]-tbl_pbp[[#This Row],[play.awayScore]])</f>
        <v>7</v>
      </c>
      <c r="AF1857">
        <f>IF(tbl_pbp[[#This Row],[Play Saints Win % Increase]]&gt;=$AF$4,1,0)</f>
        <v>0</v>
      </c>
      <c r="AG1857" t="str">
        <f>VLOOKUP(tbl_pbp[[#This Row],[gameId]], games!$B$2:$T$40, 9, FALSE)</f>
        <v>carolina-panthers</v>
      </c>
      <c r="AH1857" s="5">
        <f>IF(tbl_pbp[[#This Row],[AwayTeam]] &lt;&gt; "new-orleans-saints", tbl_pbp[[#This Row],[homeWinPercentage]], 1-tbl_pbp[[#This Row],[homeWinPercentage]])</f>
        <v>0.65200000000000002</v>
      </c>
      <c r="AI1857" s="13">
        <f>tbl_pbp[[#This Row],[Kamara]]*tbl_pbp[[#This Row],[Impactful Play]]</f>
        <v>0</v>
      </c>
      <c r="AJ1857" s="13">
        <f>tbl_pbp[[#This Row],[Thomas]]*tbl_pbp[[#This Row],[Impactful Play]]</f>
        <v>0</v>
      </c>
      <c r="AK1857" s="13" t="str">
        <f>VLOOKUP(tbl_pbp[[#This Row],[Play Saints Win % Increase]], tbl_impact[],3,TRUE)</f>
        <v>Scented (0 to +5%)</v>
      </c>
    </row>
    <row r="1858" spans="1:37">
      <c r="A1858" s="1">
        <v>135</v>
      </c>
      <c r="B1858" s="5">
        <v>0.65900000000000003</v>
      </c>
      <c r="C1858" t="s">
        <v>13175</v>
      </c>
      <c r="D1858">
        <v>0</v>
      </c>
      <c r="E1858">
        <v>0</v>
      </c>
      <c r="F1858">
        <v>4</v>
      </c>
      <c r="G1858">
        <v>31</v>
      </c>
      <c r="H1858">
        <v>24</v>
      </c>
      <c r="I1858">
        <v>1</v>
      </c>
      <c r="J1858">
        <v>1</v>
      </c>
      <c r="K1858" t="s">
        <v>533</v>
      </c>
      <c r="L1858">
        <v>1</v>
      </c>
      <c r="M1858">
        <v>1</v>
      </c>
      <c r="N1858" t="s">
        <v>13176</v>
      </c>
      <c r="O1858" t="s">
        <v>1047</v>
      </c>
      <c r="P1858" t="s">
        <v>22</v>
      </c>
      <c r="Q1858" t="s">
        <v>37</v>
      </c>
      <c r="S1858" t="s">
        <v>283</v>
      </c>
      <c r="T1858" t="s">
        <v>575</v>
      </c>
      <c r="U1858" t="s">
        <v>2197</v>
      </c>
      <c r="V1858" t="s">
        <v>12876</v>
      </c>
      <c r="X1858" t="str">
        <f>VLOOKUP(pbp!V4608, games!$B$2:$R$40, 3, FALSE)</f>
        <v>2020-11-29T21:05Z</v>
      </c>
      <c r="Y1858">
        <f>VLOOKUP(1*V1858,NFLGames!$H$11:$H$555,1,FALSE)</f>
        <v>401127922</v>
      </c>
      <c r="Z1858">
        <f>VLOOKUP($Y1858, NFLGames!$H$11:$K$555,2,FALSE)</f>
        <v>2019</v>
      </c>
      <c r="AA1858">
        <f>VLOOKUP($Y1858, NFLGames!$H$11:$K$555,3,FALSE)</f>
        <v>12</v>
      </c>
      <c r="AB1858" s="6">
        <f>IF(A1859=0, 0, AH1859-tbl_pbp[[#This Row],[Saints Win %]])</f>
        <v>-3.5000000000000031E-2</v>
      </c>
      <c r="AE1858">
        <f>ABS(tbl_pbp[[#This Row],[play.homeScore]]-tbl_pbp[[#This Row],[play.awayScore]])</f>
        <v>7</v>
      </c>
      <c r="AF1858">
        <f>IF(tbl_pbp[[#This Row],[Play Saints Win % Increase]]&gt;=$AF$4,1,0)</f>
        <v>0</v>
      </c>
      <c r="AG1858" t="str">
        <f>VLOOKUP(tbl_pbp[[#This Row],[gameId]], games!$B$2:$T$40, 9, FALSE)</f>
        <v>carolina-panthers</v>
      </c>
      <c r="AH1858" s="5">
        <f>IF(tbl_pbp[[#This Row],[AwayTeam]] &lt;&gt; "new-orleans-saints", tbl_pbp[[#This Row],[homeWinPercentage]], 1-tbl_pbp[[#This Row],[homeWinPercentage]])</f>
        <v>0.65900000000000003</v>
      </c>
      <c r="AI1858" s="13">
        <f>tbl_pbp[[#This Row],[Kamara]]*tbl_pbp[[#This Row],[Impactful Play]]</f>
        <v>0</v>
      </c>
      <c r="AJ1858" s="13">
        <f>tbl_pbp[[#This Row],[Thomas]]*tbl_pbp[[#This Row],[Impactful Play]]</f>
        <v>0</v>
      </c>
      <c r="AK1858" s="13" t="str">
        <f>VLOOKUP(tbl_pbp[[#This Row],[Play Saints Win % Increase]], tbl_impact[],3,TRUE)</f>
        <v>Bad (0 to -5%)</v>
      </c>
    </row>
    <row r="1859" spans="1:37">
      <c r="A1859" s="1">
        <v>136</v>
      </c>
      <c r="B1859" s="5">
        <v>0.624</v>
      </c>
      <c r="C1859" t="s">
        <v>13177</v>
      </c>
      <c r="D1859">
        <v>0</v>
      </c>
      <c r="E1859">
        <v>0</v>
      </c>
      <c r="F1859">
        <v>4</v>
      </c>
      <c r="G1859">
        <v>31</v>
      </c>
      <c r="H1859">
        <v>24</v>
      </c>
      <c r="I1859">
        <v>1</v>
      </c>
      <c r="J1859">
        <v>1</v>
      </c>
      <c r="K1859" t="s">
        <v>533</v>
      </c>
      <c r="L1859">
        <v>2</v>
      </c>
      <c r="M1859">
        <v>1</v>
      </c>
      <c r="N1859" t="s">
        <v>13178</v>
      </c>
      <c r="O1859" t="s">
        <v>62</v>
      </c>
      <c r="P1859" t="s">
        <v>45</v>
      </c>
      <c r="Q1859" t="s">
        <v>46</v>
      </c>
      <c r="R1859" t="s">
        <v>47</v>
      </c>
      <c r="S1859" t="s">
        <v>286</v>
      </c>
      <c r="T1859" t="s">
        <v>575</v>
      </c>
      <c r="U1859" t="s">
        <v>576</v>
      </c>
      <c r="V1859" t="s">
        <v>12876</v>
      </c>
      <c r="X1859" t="str">
        <f>VLOOKUP(pbp!V4609, games!$B$2:$R$40, 3, FALSE)</f>
        <v>2020-11-29T21:05Z</v>
      </c>
      <c r="Y1859">
        <f>VLOOKUP(1*V1859,NFLGames!$H$11:$H$555,1,FALSE)</f>
        <v>401127922</v>
      </c>
      <c r="Z1859">
        <f>VLOOKUP($Y1859, NFLGames!$H$11:$K$555,2,FALSE)</f>
        <v>2019</v>
      </c>
      <c r="AA1859">
        <f>VLOOKUP($Y1859, NFLGames!$H$11:$K$555,3,FALSE)</f>
        <v>12</v>
      </c>
      <c r="AB1859" s="6">
        <f>IF(A1860=0, 0, AH1860-tbl_pbp[[#This Row],[Saints Win %]])</f>
        <v>0.23099999999999998</v>
      </c>
      <c r="AE1859">
        <f>ABS(tbl_pbp[[#This Row],[play.homeScore]]-tbl_pbp[[#This Row],[play.awayScore]])</f>
        <v>7</v>
      </c>
      <c r="AF1859">
        <f>IF(tbl_pbp[[#This Row],[Play Saints Win % Increase]]&gt;=$AF$4,1,0)</f>
        <v>1</v>
      </c>
      <c r="AG1859" t="str">
        <f>VLOOKUP(tbl_pbp[[#This Row],[gameId]], games!$B$2:$T$40, 9, FALSE)</f>
        <v>carolina-panthers</v>
      </c>
      <c r="AH1859" s="5">
        <f>IF(tbl_pbp[[#This Row],[AwayTeam]] &lt;&gt; "new-orleans-saints", tbl_pbp[[#This Row],[homeWinPercentage]], 1-tbl_pbp[[#This Row],[homeWinPercentage]])</f>
        <v>0.624</v>
      </c>
      <c r="AI1859" s="13">
        <f>tbl_pbp[[#This Row],[Kamara]]*tbl_pbp[[#This Row],[Impactful Play]]</f>
        <v>0</v>
      </c>
      <c r="AJ1859" s="13">
        <f>tbl_pbp[[#This Row],[Thomas]]*tbl_pbp[[#This Row],[Impactful Play]]</f>
        <v>0</v>
      </c>
      <c r="AK1859" s="13" t="str">
        <f>VLOOKUP(tbl_pbp[[#This Row],[Play Saints Win % Increase]], tbl_impact[],3,TRUE)</f>
        <v>Ambrosial (20% +)</v>
      </c>
    </row>
    <row r="1860" spans="1:37">
      <c r="A1860" s="1">
        <v>137</v>
      </c>
      <c r="B1860" s="5">
        <v>0.85499999999999998</v>
      </c>
      <c r="C1860" t="s">
        <v>13179</v>
      </c>
      <c r="D1860">
        <v>0</v>
      </c>
      <c r="E1860">
        <v>0</v>
      </c>
      <c r="F1860">
        <v>4</v>
      </c>
      <c r="G1860">
        <v>31</v>
      </c>
      <c r="H1860">
        <v>24</v>
      </c>
      <c r="I1860">
        <v>1</v>
      </c>
      <c r="J1860">
        <v>1</v>
      </c>
      <c r="K1860" t="s">
        <v>533</v>
      </c>
      <c r="L1860">
        <v>3</v>
      </c>
      <c r="M1860">
        <v>1</v>
      </c>
      <c r="N1860" t="s">
        <v>13180</v>
      </c>
      <c r="O1860" t="s">
        <v>13181</v>
      </c>
      <c r="P1860" t="s">
        <v>45</v>
      </c>
      <c r="Q1860" t="s">
        <v>46</v>
      </c>
      <c r="R1860" t="s">
        <v>47</v>
      </c>
      <c r="S1860" t="s">
        <v>347</v>
      </c>
      <c r="T1860" t="s">
        <v>575</v>
      </c>
      <c r="U1860" t="s">
        <v>1516</v>
      </c>
      <c r="V1860" t="s">
        <v>12876</v>
      </c>
      <c r="X1860" t="str">
        <f>VLOOKUP(pbp!V4610, games!$B$2:$R$40, 3, FALSE)</f>
        <v>2020-11-29T21:05Z</v>
      </c>
      <c r="Y1860">
        <f>VLOOKUP(1*V1860,NFLGames!$H$11:$H$555,1,FALSE)</f>
        <v>401127922</v>
      </c>
      <c r="Z1860">
        <f>VLOOKUP($Y1860, NFLGames!$H$11:$K$555,2,FALSE)</f>
        <v>2019</v>
      </c>
      <c r="AA1860">
        <f>VLOOKUP($Y1860, NFLGames!$H$11:$K$555,3,FALSE)</f>
        <v>12</v>
      </c>
      <c r="AB1860" s="6">
        <f>IF(A1861=0, 0, AH1861-tbl_pbp[[#This Row],[Saints Win %]])</f>
        <v>-0.26600000000000001</v>
      </c>
      <c r="AE1860">
        <f>ABS(tbl_pbp[[#This Row],[play.homeScore]]-tbl_pbp[[#This Row],[play.awayScore]])</f>
        <v>7</v>
      </c>
      <c r="AF1860">
        <f>IF(tbl_pbp[[#This Row],[Play Saints Win % Increase]]&gt;=$AF$4,1,0)</f>
        <v>0</v>
      </c>
      <c r="AG1860" t="str">
        <f>VLOOKUP(tbl_pbp[[#This Row],[gameId]], games!$B$2:$T$40, 9, FALSE)</f>
        <v>carolina-panthers</v>
      </c>
      <c r="AH1860" s="5">
        <f>IF(tbl_pbp[[#This Row],[AwayTeam]] &lt;&gt; "new-orleans-saints", tbl_pbp[[#This Row],[homeWinPercentage]], 1-tbl_pbp[[#This Row],[homeWinPercentage]])</f>
        <v>0.85499999999999998</v>
      </c>
      <c r="AI1860" s="13">
        <f>tbl_pbp[[#This Row],[Kamara]]*tbl_pbp[[#This Row],[Impactful Play]]</f>
        <v>0</v>
      </c>
      <c r="AJ1860" s="13">
        <f>tbl_pbp[[#This Row],[Thomas]]*tbl_pbp[[#This Row],[Impactful Play]]</f>
        <v>0</v>
      </c>
      <c r="AK1860" s="13" t="str">
        <f>VLOOKUP(tbl_pbp[[#This Row],[Play Saints Win % Increase]], tbl_impact[],3,TRUE)</f>
        <v>Wretched (-worse than -20%)</v>
      </c>
    </row>
    <row r="1861" spans="1:37">
      <c r="A1861" s="1">
        <v>138</v>
      </c>
      <c r="B1861" s="5">
        <v>0.58899999999999997</v>
      </c>
      <c r="C1861" t="s">
        <v>13182</v>
      </c>
      <c r="D1861">
        <v>0</v>
      </c>
      <c r="E1861">
        <v>0</v>
      </c>
      <c r="F1861">
        <v>4</v>
      </c>
      <c r="G1861">
        <v>31</v>
      </c>
      <c r="H1861">
        <v>31</v>
      </c>
      <c r="I1861">
        <v>2</v>
      </c>
      <c r="J1861">
        <v>2</v>
      </c>
      <c r="K1861" t="s">
        <v>533</v>
      </c>
      <c r="L1861">
        <v>4</v>
      </c>
      <c r="M1861">
        <v>2</v>
      </c>
      <c r="N1861" t="s">
        <v>13183</v>
      </c>
      <c r="O1861" t="s">
        <v>4234</v>
      </c>
      <c r="P1861" t="s">
        <v>103</v>
      </c>
      <c r="Q1861" t="s">
        <v>104</v>
      </c>
      <c r="R1861" t="s">
        <v>105</v>
      </c>
      <c r="S1861" t="s">
        <v>349</v>
      </c>
      <c r="T1861" t="s">
        <v>649</v>
      </c>
      <c r="U1861" t="s">
        <v>13184</v>
      </c>
      <c r="V1861" t="s">
        <v>12876</v>
      </c>
      <c r="X1861" t="str">
        <f>VLOOKUP(pbp!V4611, games!$B$2:$R$40, 3, FALSE)</f>
        <v>2020-11-29T21:05Z</v>
      </c>
      <c r="Y1861">
        <f>VLOOKUP(1*V1861,NFLGames!$H$11:$H$555,1,FALSE)</f>
        <v>401127922</v>
      </c>
      <c r="Z1861">
        <f>VLOOKUP($Y1861, NFLGames!$H$11:$K$555,2,FALSE)</f>
        <v>2019</v>
      </c>
      <c r="AA1861">
        <f>VLOOKUP($Y1861, NFLGames!$H$11:$K$555,3,FALSE)</f>
        <v>12</v>
      </c>
      <c r="AB1861" s="6">
        <f>IF(A1862=0, 0, AH1862-tbl_pbp[[#This Row],[Saints Win %]])</f>
        <v>9.000000000000008E-3</v>
      </c>
      <c r="AE1861">
        <f>ABS(tbl_pbp[[#This Row],[play.homeScore]]-tbl_pbp[[#This Row],[play.awayScore]])</f>
        <v>0</v>
      </c>
      <c r="AF1861">
        <f>IF(tbl_pbp[[#This Row],[Play Saints Win % Increase]]&gt;=$AF$4,1,0)</f>
        <v>0</v>
      </c>
      <c r="AG1861" t="str">
        <f>VLOOKUP(tbl_pbp[[#This Row],[gameId]], games!$B$2:$T$40, 9, FALSE)</f>
        <v>carolina-panthers</v>
      </c>
      <c r="AH1861" s="5">
        <f>IF(tbl_pbp[[#This Row],[AwayTeam]] &lt;&gt; "new-orleans-saints", tbl_pbp[[#This Row],[homeWinPercentage]], 1-tbl_pbp[[#This Row],[homeWinPercentage]])</f>
        <v>0.58899999999999997</v>
      </c>
      <c r="AI1861" s="13">
        <f>tbl_pbp[[#This Row],[Kamara]]*tbl_pbp[[#This Row],[Impactful Play]]</f>
        <v>0</v>
      </c>
      <c r="AJ1861" s="13">
        <f>tbl_pbp[[#This Row],[Thomas]]*tbl_pbp[[#This Row],[Impactful Play]]</f>
        <v>0</v>
      </c>
      <c r="AK1861" s="13" t="str">
        <f>VLOOKUP(tbl_pbp[[#This Row],[Play Saints Win % Increase]], tbl_impact[],3,TRUE)</f>
        <v>Scented (0 to +5%)</v>
      </c>
    </row>
    <row r="1862" spans="1:37">
      <c r="A1862" s="1">
        <v>139</v>
      </c>
      <c r="B1862" s="5">
        <v>0.59799999999999998</v>
      </c>
      <c r="C1862" t="s">
        <v>13185</v>
      </c>
      <c r="D1862">
        <v>0</v>
      </c>
      <c r="E1862">
        <v>0</v>
      </c>
      <c r="F1862">
        <v>4</v>
      </c>
      <c r="G1862">
        <v>31</v>
      </c>
      <c r="H1862">
        <v>31</v>
      </c>
      <c r="I1862">
        <v>0</v>
      </c>
      <c r="J1862">
        <v>65</v>
      </c>
      <c r="K1862" t="s">
        <v>533</v>
      </c>
      <c r="L1862">
        <v>0</v>
      </c>
      <c r="M1862">
        <v>65</v>
      </c>
      <c r="N1862" t="s">
        <v>3326</v>
      </c>
      <c r="O1862" t="s">
        <v>4234</v>
      </c>
      <c r="P1862" t="s">
        <v>25</v>
      </c>
      <c r="Q1862" t="s">
        <v>26</v>
      </c>
      <c r="R1862" t="s">
        <v>27</v>
      </c>
      <c r="V1862" t="s">
        <v>12876</v>
      </c>
      <c r="X1862" t="str">
        <f>VLOOKUP(pbp!V4612, games!$B$2:$R$40, 3, FALSE)</f>
        <v>2020-11-29T21:05Z</v>
      </c>
      <c r="Y1862">
        <f>VLOOKUP(1*V1862,NFLGames!$H$11:$H$555,1,FALSE)</f>
        <v>401127922</v>
      </c>
      <c r="Z1862">
        <f>VLOOKUP($Y1862, NFLGames!$H$11:$K$555,2,FALSE)</f>
        <v>2019</v>
      </c>
      <c r="AA1862">
        <f>VLOOKUP($Y1862, NFLGames!$H$11:$K$555,3,FALSE)</f>
        <v>12</v>
      </c>
      <c r="AB1862" s="6">
        <f>IF(A1863=0, 0, AH1863-tbl_pbp[[#This Row],[Saints Win %]])</f>
        <v>-4.4999999999999929E-2</v>
      </c>
      <c r="AE1862">
        <f>ABS(tbl_pbp[[#This Row],[play.homeScore]]-tbl_pbp[[#This Row],[play.awayScore]])</f>
        <v>0</v>
      </c>
      <c r="AF1862">
        <f>IF(tbl_pbp[[#This Row],[Play Saints Win % Increase]]&gt;=$AF$4,1,0)</f>
        <v>0</v>
      </c>
      <c r="AG1862" t="str">
        <f>VLOOKUP(tbl_pbp[[#This Row],[gameId]], games!$B$2:$T$40, 9, FALSE)</f>
        <v>carolina-panthers</v>
      </c>
      <c r="AH1862" s="5">
        <f>IF(tbl_pbp[[#This Row],[AwayTeam]] &lt;&gt; "new-orleans-saints", tbl_pbp[[#This Row],[homeWinPercentage]], 1-tbl_pbp[[#This Row],[homeWinPercentage]])</f>
        <v>0.59799999999999998</v>
      </c>
      <c r="AI1862" s="13">
        <f>tbl_pbp[[#This Row],[Kamara]]*tbl_pbp[[#This Row],[Impactful Play]]</f>
        <v>0</v>
      </c>
      <c r="AJ1862" s="13">
        <f>tbl_pbp[[#This Row],[Thomas]]*tbl_pbp[[#This Row],[Impactful Play]]</f>
        <v>0</v>
      </c>
      <c r="AK1862" s="13" t="str">
        <f>VLOOKUP(tbl_pbp[[#This Row],[Play Saints Win % Increase]], tbl_impact[],3,TRUE)</f>
        <v>Bad (0 to -5%)</v>
      </c>
    </row>
    <row r="1863" spans="1:37">
      <c r="A1863" s="1">
        <v>140</v>
      </c>
      <c r="B1863" s="5">
        <v>0.55300000000000005</v>
      </c>
      <c r="C1863" t="s">
        <v>13186</v>
      </c>
      <c r="D1863">
        <v>0</v>
      </c>
      <c r="E1863">
        <v>0</v>
      </c>
      <c r="F1863">
        <v>4</v>
      </c>
      <c r="G1863">
        <v>31</v>
      </c>
      <c r="H1863">
        <v>31</v>
      </c>
      <c r="I1863">
        <v>10</v>
      </c>
      <c r="J1863">
        <v>25</v>
      </c>
      <c r="K1863" t="s">
        <v>29</v>
      </c>
      <c r="L1863">
        <v>1</v>
      </c>
      <c r="M1863">
        <v>75</v>
      </c>
      <c r="N1863" t="s">
        <v>13187</v>
      </c>
      <c r="O1863" t="s">
        <v>4234</v>
      </c>
      <c r="P1863" t="s">
        <v>22</v>
      </c>
      <c r="Q1863" t="s">
        <v>37</v>
      </c>
      <c r="S1863" t="s">
        <v>33</v>
      </c>
      <c r="T1863" t="s">
        <v>34</v>
      </c>
      <c r="U1863" t="s">
        <v>35</v>
      </c>
      <c r="V1863" t="s">
        <v>12876</v>
      </c>
      <c r="X1863" t="str">
        <f>VLOOKUP(pbp!V4613, games!$B$2:$R$40, 3, FALSE)</f>
        <v>2020-11-29T21:05Z</v>
      </c>
      <c r="Y1863">
        <f>VLOOKUP(1*V1863,NFLGames!$H$11:$H$555,1,FALSE)</f>
        <v>401127922</v>
      </c>
      <c r="Z1863">
        <f>VLOOKUP($Y1863, NFLGames!$H$11:$K$555,2,FALSE)</f>
        <v>2019</v>
      </c>
      <c r="AA1863">
        <f>VLOOKUP($Y1863, NFLGames!$H$11:$K$555,3,FALSE)</f>
        <v>12</v>
      </c>
      <c r="AB1863" s="6">
        <f>IF(A1864=0, 0, AH1864-tbl_pbp[[#This Row],[Saints Win %]])</f>
        <v>7.5999999999999956E-2</v>
      </c>
      <c r="AE1863">
        <f>ABS(tbl_pbp[[#This Row],[play.homeScore]]-tbl_pbp[[#This Row],[play.awayScore]])</f>
        <v>0</v>
      </c>
      <c r="AF1863">
        <f>IF(tbl_pbp[[#This Row],[Play Saints Win % Increase]]&gt;=$AF$4,1,0)</f>
        <v>0</v>
      </c>
      <c r="AG1863" t="str">
        <f>VLOOKUP(tbl_pbp[[#This Row],[gameId]], games!$B$2:$T$40, 9, FALSE)</f>
        <v>carolina-panthers</v>
      </c>
      <c r="AH1863" s="5">
        <f>IF(tbl_pbp[[#This Row],[AwayTeam]] &lt;&gt; "new-orleans-saints", tbl_pbp[[#This Row],[homeWinPercentage]], 1-tbl_pbp[[#This Row],[homeWinPercentage]])</f>
        <v>0.55300000000000005</v>
      </c>
      <c r="AI1863" s="13">
        <f>tbl_pbp[[#This Row],[Kamara]]*tbl_pbp[[#This Row],[Impactful Play]]</f>
        <v>0</v>
      </c>
      <c r="AJ1863" s="13">
        <f>tbl_pbp[[#This Row],[Thomas]]*tbl_pbp[[#This Row],[Impactful Play]]</f>
        <v>0</v>
      </c>
      <c r="AK1863" s="13" t="str">
        <f>VLOOKUP(tbl_pbp[[#This Row],[Play Saints Win % Increase]], tbl_impact[],3,TRUE)</f>
        <v>Perfumed (5 to + 10%)</v>
      </c>
    </row>
    <row r="1864" spans="1:37">
      <c r="A1864" s="1">
        <v>141</v>
      </c>
      <c r="B1864" s="5">
        <v>0.629</v>
      </c>
      <c r="C1864" t="s">
        <v>13188</v>
      </c>
      <c r="D1864">
        <v>0</v>
      </c>
      <c r="E1864">
        <v>0</v>
      </c>
      <c r="F1864">
        <v>4</v>
      </c>
      <c r="G1864">
        <v>31</v>
      </c>
      <c r="H1864">
        <v>31</v>
      </c>
      <c r="I1864">
        <v>10</v>
      </c>
      <c r="J1864">
        <v>25</v>
      </c>
      <c r="K1864" t="s">
        <v>29</v>
      </c>
      <c r="L1864">
        <v>2</v>
      </c>
      <c r="M1864">
        <v>75</v>
      </c>
      <c r="N1864" t="s">
        <v>13189</v>
      </c>
      <c r="O1864" t="s">
        <v>2296</v>
      </c>
      <c r="P1864" t="s">
        <v>30</v>
      </c>
      <c r="Q1864" t="s">
        <v>31</v>
      </c>
      <c r="R1864" t="s">
        <v>32</v>
      </c>
      <c r="S1864" t="s">
        <v>120</v>
      </c>
      <c r="T1864" t="s">
        <v>34</v>
      </c>
      <c r="U1864" t="s">
        <v>458</v>
      </c>
      <c r="V1864" t="s">
        <v>12876</v>
      </c>
      <c r="X1864" t="str">
        <f>VLOOKUP(pbp!V4614, games!$B$2:$R$40, 3, FALSE)</f>
        <v>2020-11-29T21:05Z</v>
      </c>
      <c r="Y1864">
        <f>VLOOKUP(1*V1864,NFLGames!$H$11:$H$555,1,FALSE)</f>
        <v>401127922</v>
      </c>
      <c r="Z1864">
        <f>VLOOKUP($Y1864, NFLGames!$H$11:$K$555,2,FALSE)</f>
        <v>2019</v>
      </c>
      <c r="AA1864">
        <f>VLOOKUP($Y1864, NFLGames!$H$11:$K$555,3,FALSE)</f>
        <v>12</v>
      </c>
      <c r="AB1864" s="6">
        <f>IF(A1865=0, 0, AH1865-tbl_pbp[[#This Row],[Saints Win %]])</f>
        <v>-0.10099999999999998</v>
      </c>
      <c r="AD1864">
        <v>1</v>
      </c>
      <c r="AE1864">
        <f>ABS(tbl_pbp[[#This Row],[play.homeScore]]-tbl_pbp[[#This Row],[play.awayScore]])</f>
        <v>0</v>
      </c>
      <c r="AF1864">
        <f>IF(tbl_pbp[[#This Row],[Play Saints Win % Increase]]&gt;=$AF$4,1,0)</f>
        <v>0</v>
      </c>
      <c r="AG1864" t="str">
        <f>VLOOKUP(tbl_pbp[[#This Row],[gameId]], games!$B$2:$T$40, 9, FALSE)</f>
        <v>carolina-panthers</v>
      </c>
      <c r="AH1864" s="5">
        <f>IF(tbl_pbp[[#This Row],[AwayTeam]] &lt;&gt; "new-orleans-saints", tbl_pbp[[#This Row],[homeWinPercentage]], 1-tbl_pbp[[#This Row],[homeWinPercentage]])</f>
        <v>0.629</v>
      </c>
      <c r="AI1864" s="13">
        <f>tbl_pbp[[#This Row],[Kamara]]*tbl_pbp[[#This Row],[Impactful Play]]</f>
        <v>0</v>
      </c>
      <c r="AJ1864" s="13">
        <f>tbl_pbp[[#This Row],[Thomas]]*tbl_pbp[[#This Row],[Impactful Play]]</f>
        <v>0</v>
      </c>
      <c r="AK1864" s="13" t="str">
        <f>VLOOKUP(tbl_pbp[[#This Row],[Play Saints Win % Increase]], tbl_impact[],3,TRUE)</f>
        <v>Stinky (worse than -10% to -20%)</v>
      </c>
    </row>
    <row r="1865" spans="1:37">
      <c r="A1865" s="1">
        <v>142</v>
      </c>
      <c r="B1865" s="5">
        <v>0.52800000000000002</v>
      </c>
      <c r="C1865" t="s">
        <v>13190</v>
      </c>
      <c r="D1865">
        <v>0</v>
      </c>
      <c r="E1865">
        <v>0</v>
      </c>
      <c r="F1865">
        <v>4</v>
      </c>
      <c r="G1865">
        <v>31</v>
      </c>
      <c r="H1865">
        <v>31</v>
      </c>
      <c r="I1865">
        <v>10</v>
      </c>
      <c r="J1865">
        <v>36</v>
      </c>
      <c r="K1865" t="s">
        <v>29</v>
      </c>
      <c r="L1865">
        <v>1</v>
      </c>
      <c r="M1865">
        <v>64</v>
      </c>
      <c r="N1865" t="s">
        <v>13191</v>
      </c>
      <c r="O1865" t="s">
        <v>1660</v>
      </c>
      <c r="P1865" t="s">
        <v>94</v>
      </c>
      <c r="Q1865" t="s">
        <v>95</v>
      </c>
      <c r="R1865" t="s">
        <v>96</v>
      </c>
      <c r="S1865" t="s">
        <v>33</v>
      </c>
      <c r="T1865" t="s">
        <v>296</v>
      </c>
      <c r="U1865" t="s">
        <v>297</v>
      </c>
      <c r="V1865" t="s">
        <v>12876</v>
      </c>
      <c r="X1865" t="str">
        <f>VLOOKUP(pbp!V4615, games!$B$2:$R$40, 3, FALSE)</f>
        <v>2020-11-29T21:05Z</v>
      </c>
      <c r="Y1865">
        <f>VLOOKUP(1*V1865,NFLGames!$H$11:$H$555,1,FALSE)</f>
        <v>401127922</v>
      </c>
      <c r="Z1865">
        <f>VLOOKUP($Y1865, NFLGames!$H$11:$K$555,2,FALSE)</f>
        <v>2019</v>
      </c>
      <c r="AA1865">
        <f>VLOOKUP($Y1865, NFLGames!$H$11:$K$555,3,FALSE)</f>
        <v>12</v>
      </c>
      <c r="AB1865" s="6">
        <f>IF(A1866=0, 0, AH1866-tbl_pbp[[#This Row],[Saints Win %]])</f>
        <v>5.2999999999999936E-2</v>
      </c>
      <c r="AE1865">
        <f>ABS(tbl_pbp[[#This Row],[play.homeScore]]-tbl_pbp[[#This Row],[play.awayScore]])</f>
        <v>0</v>
      </c>
      <c r="AF1865">
        <f>IF(tbl_pbp[[#This Row],[Play Saints Win % Increase]]&gt;=$AF$4,1,0)</f>
        <v>0</v>
      </c>
      <c r="AG1865" t="str">
        <f>VLOOKUP(tbl_pbp[[#This Row],[gameId]], games!$B$2:$T$40, 9, FALSE)</f>
        <v>carolina-panthers</v>
      </c>
      <c r="AH1865" s="5">
        <f>IF(tbl_pbp[[#This Row],[AwayTeam]] &lt;&gt; "new-orleans-saints", tbl_pbp[[#This Row],[homeWinPercentage]], 1-tbl_pbp[[#This Row],[homeWinPercentage]])</f>
        <v>0.52800000000000002</v>
      </c>
      <c r="AI1865" s="13">
        <f>tbl_pbp[[#This Row],[Kamara]]*tbl_pbp[[#This Row],[Impactful Play]]</f>
        <v>0</v>
      </c>
      <c r="AJ1865" s="13">
        <f>tbl_pbp[[#This Row],[Thomas]]*tbl_pbp[[#This Row],[Impactful Play]]</f>
        <v>0</v>
      </c>
      <c r="AK1865" s="13" t="str">
        <f>VLOOKUP(tbl_pbp[[#This Row],[Play Saints Win % Increase]], tbl_impact[],3,TRUE)</f>
        <v>Perfumed (5 to + 10%)</v>
      </c>
    </row>
    <row r="1866" spans="1:37">
      <c r="A1866" s="1">
        <v>143</v>
      </c>
      <c r="B1866" s="5">
        <v>0.58099999999999996</v>
      </c>
      <c r="C1866" t="s">
        <v>13192</v>
      </c>
      <c r="D1866">
        <v>0</v>
      </c>
      <c r="E1866">
        <v>0</v>
      </c>
      <c r="F1866">
        <v>4</v>
      </c>
      <c r="G1866">
        <v>31</v>
      </c>
      <c r="H1866">
        <v>31</v>
      </c>
      <c r="I1866">
        <v>20</v>
      </c>
      <c r="J1866">
        <v>26</v>
      </c>
      <c r="K1866" t="s">
        <v>29</v>
      </c>
      <c r="L1866">
        <v>1</v>
      </c>
      <c r="M1866">
        <v>74</v>
      </c>
      <c r="N1866" t="s">
        <v>13193</v>
      </c>
      <c r="O1866" t="s">
        <v>2300</v>
      </c>
      <c r="P1866" t="s">
        <v>94</v>
      </c>
      <c r="Q1866" t="s">
        <v>95</v>
      </c>
      <c r="R1866" t="s">
        <v>96</v>
      </c>
      <c r="S1866" t="s">
        <v>1533</v>
      </c>
      <c r="T1866" t="s">
        <v>221</v>
      </c>
      <c r="U1866" t="s">
        <v>13194</v>
      </c>
      <c r="V1866" t="s">
        <v>12876</v>
      </c>
      <c r="X1866" t="str">
        <f>VLOOKUP(pbp!V4616, games!$B$2:$R$40, 3, FALSE)</f>
        <v>2020-11-29T21:05Z</v>
      </c>
      <c r="Y1866">
        <f>VLOOKUP(1*V1866,NFLGames!$H$11:$H$555,1,FALSE)</f>
        <v>401127922</v>
      </c>
      <c r="Z1866">
        <f>VLOOKUP($Y1866, NFLGames!$H$11:$K$555,2,FALSE)</f>
        <v>2019</v>
      </c>
      <c r="AA1866">
        <f>VLOOKUP($Y1866, NFLGames!$H$11:$K$555,3,FALSE)</f>
        <v>12</v>
      </c>
      <c r="AB1866" s="6">
        <f>IF(A1867=0, 0, AH1867-tbl_pbp[[#This Row],[Saints Win %]])</f>
        <v>5.5000000000000049E-2</v>
      </c>
      <c r="AE1866">
        <f>ABS(tbl_pbp[[#This Row],[play.homeScore]]-tbl_pbp[[#This Row],[play.awayScore]])</f>
        <v>0</v>
      </c>
      <c r="AF1866">
        <f>IF(tbl_pbp[[#This Row],[Play Saints Win % Increase]]&gt;=$AF$4,1,0)</f>
        <v>0</v>
      </c>
      <c r="AG1866" t="str">
        <f>VLOOKUP(tbl_pbp[[#This Row],[gameId]], games!$B$2:$T$40, 9, FALSE)</f>
        <v>carolina-panthers</v>
      </c>
      <c r="AH1866" s="5">
        <f>IF(tbl_pbp[[#This Row],[AwayTeam]] &lt;&gt; "new-orleans-saints", tbl_pbp[[#This Row],[homeWinPercentage]], 1-tbl_pbp[[#This Row],[homeWinPercentage]])</f>
        <v>0.58099999999999996</v>
      </c>
      <c r="AI1866" s="13">
        <f>tbl_pbp[[#This Row],[Kamara]]*tbl_pbp[[#This Row],[Impactful Play]]</f>
        <v>0</v>
      </c>
      <c r="AJ1866" s="13">
        <f>tbl_pbp[[#This Row],[Thomas]]*tbl_pbp[[#This Row],[Impactful Play]]</f>
        <v>0</v>
      </c>
      <c r="AK1866" s="13" t="str">
        <f>VLOOKUP(tbl_pbp[[#This Row],[Play Saints Win % Increase]], tbl_impact[],3,TRUE)</f>
        <v>Perfumed (5 to + 10%)</v>
      </c>
    </row>
    <row r="1867" spans="1:37">
      <c r="A1867" s="1">
        <v>144</v>
      </c>
      <c r="B1867" s="5">
        <v>0.63600000000000001</v>
      </c>
      <c r="C1867" t="s">
        <v>13195</v>
      </c>
      <c r="D1867">
        <v>0</v>
      </c>
      <c r="E1867">
        <v>0</v>
      </c>
      <c r="F1867">
        <v>4</v>
      </c>
      <c r="G1867">
        <v>31</v>
      </c>
      <c r="H1867">
        <v>31</v>
      </c>
      <c r="I1867">
        <v>25</v>
      </c>
      <c r="J1867">
        <v>21</v>
      </c>
      <c r="K1867" t="s">
        <v>29</v>
      </c>
      <c r="L1867">
        <v>1</v>
      </c>
      <c r="M1867">
        <v>79</v>
      </c>
      <c r="N1867" t="s">
        <v>13196</v>
      </c>
      <c r="O1867" t="s">
        <v>2300</v>
      </c>
      <c r="P1867" t="s">
        <v>30</v>
      </c>
      <c r="Q1867" t="s">
        <v>31</v>
      </c>
      <c r="R1867" t="s">
        <v>32</v>
      </c>
      <c r="S1867" t="s">
        <v>9480</v>
      </c>
      <c r="T1867" t="s">
        <v>268</v>
      </c>
      <c r="U1867" t="s">
        <v>13197</v>
      </c>
      <c r="V1867" t="s">
        <v>12876</v>
      </c>
      <c r="X1867" t="str">
        <f>VLOOKUP(pbp!V4617, games!$B$2:$R$40, 3, FALSE)</f>
        <v>2020-11-29T21:05Z</v>
      </c>
      <c r="Y1867">
        <f>VLOOKUP(1*V1867,NFLGames!$H$11:$H$555,1,FALSE)</f>
        <v>401127922</v>
      </c>
      <c r="Z1867">
        <f>VLOOKUP($Y1867, NFLGames!$H$11:$K$555,2,FALSE)</f>
        <v>2019</v>
      </c>
      <c r="AA1867">
        <f>VLOOKUP($Y1867, NFLGames!$H$11:$K$555,3,FALSE)</f>
        <v>12</v>
      </c>
      <c r="AB1867" s="6">
        <f>IF(A1868=0, 0, AH1868-tbl_pbp[[#This Row],[Saints Win %]])</f>
        <v>1.100000000000001E-2</v>
      </c>
      <c r="AE1867">
        <f>ABS(tbl_pbp[[#This Row],[play.homeScore]]-tbl_pbp[[#This Row],[play.awayScore]])</f>
        <v>0</v>
      </c>
      <c r="AF1867">
        <f>IF(tbl_pbp[[#This Row],[Play Saints Win % Increase]]&gt;=$AF$4,1,0)</f>
        <v>0</v>
      </c>
      <c r="AG1867" t="str">
        <f>VLOOKUP(tbl_pbp[[#This Row],[gameId]], games!$B$2:$T$40, 9, FALSE)</f>
        <v>carolina-panthers</v>
      </c>
      <c r="AH1867" s="5">
        <f>IF(tbl_pbp[[#This Row],[AwayTeam]] &lt;&gt; "new-orleans-saints", tbl_pbp[[#This Row],[homeWinPercentage]], 1-tbl_pbp[[#This Row],[homeWinPercentage]])</f>
        <v>0.63600000000000001</v>
      </c>
      <c r="AI1867" s="13">
        <f>tbl_pbp[[#This Row],[Kamara]]*tbl_pbp[[#This Row],[Impactful Play]]</f>
        <v>0</v>
      </c>
      <c r="AJ1867" s="13">
        <f>tbl_pbp[[#This Row],[Thomas]]*tbl_pbp[[#This Row],[Impactful Play]]</f>
        <v>0</v>
      </c>
      <c r="AK1867" s="13" t="str">
        <f>VLOOKUP(tbl_pbp[[#This Row],[Play Saints Win % Increase]], tbl_impact[],3,TRUE)</f>
        <v>Scented (0 to +5%)</v>
      </c>
    </row>
    <row r="1868" spans="1:37">
      <c r="A1868" s="1">
        <v>145</v>
      </c>
      <c r="B1868" s="5">
        <v>0.64700000000000002</v>
      </c>
      <c r="C1868" t="s">
        <v>13198</v>
      </c>
      <c r="D1868">
        <v>0</v>
      </c>
      <c r="E1868">
        <v>0</v>
      </c>
      <c r="F1868">
        <v>4</v>
      </c>
      <c r="G1868">
        <v>31</v>
      </c>
      <c r="H1868">
        <v>31</v>
      </c>
      <c r="I1868">
        <v>4</v>
      </c>
      <c r="J1868">
        <v>42</v>
      </c>
      <c r="K1868" t="s">
        <v>29</v>
      </c>
      <c r="L1868">
        <v>2</v>
      </c>
      <c r="M1868">
        <v>58</v>
      </c>
      <c r="N1868" t="s">
        <v>13199</v>
      </c>
      <c r="O1868" t="s">
        <v>567</v>
      </c>
      <c r="P1868" t="s">
        <v>30</v>
      </c>
      <c r="Q1868" t="s">
        <v>31</v>
      </c>
      <c r="R1868" t="s">
        <v>32</v>
      </c>
      <c r="S1868" t="s">
        <v>135</v>
      </c>
      <c r="T1868" t="s">
        <v>132</v>
      </c>
      <c r="U1868" t="s">
        <v>448</v>
      </c>
      <c r="V1868" t="s">
        <v>12876</v>
      </c>
      <c r="X1868" t="str">
        <f>VLOOKUP(pbp!V4618, games!$B$2:$R$40, 3, FALSE)</f>
        <v>2020-11-29T21:05Z</v>
      </c>
      <c r="Y1868">
        <f>VLOOKUP(1*V1868,NFLGames!$H$11:$H$555,1,FALSE)</f>
        <v>401127922</v>
      </c>
      <c r="Z1868">
        <f>VLOOKUP($Y1868, NFLGames!$H$11:$K$555,2,FALSE)</f>
        <v>2019</v>
      </c>
      <c r="AA1868">
        <f>VLOOKUP($Y1868, NFLGames!$H$11:$K$555,3,FALSE)</f>
        <v>12</v>
      </c>
      <c r="AB1868" s="6">
        <f>IF(A1869=0, 0, AH1869-tbl_pbp[[#This Row],[Saints Win %]])</f>
        <v>-0.124</v>
      </c>
      <c r="AE1868">
        <f>ABS(tbl_pbp[[#This Row],[play.homeScore]]-tbl_pbp[[#This Row],[play.awayScore]])</f>
        <v>0</v>
      </c>
      <c r="AF1868">
        <f>IF(tbl_pbp[[#This Row],[Play Saints Win % Increase]]&gt;=$AF$4,1,0)</f>
        <v>0</v>
      </c>
      <c r="AG1868" t="str">
        <f>VLOOKUP(tbl_pbp[[#This Row],[gameId]], games!$B$2:$T$40, 9, FALSE)</f>
        <v>carolina-panthers</v>
      </c>
      <c r="AH1868" s="5">
        <f>IF(tbl_pbp[[#This Row],[AwayTeam]] &lt;&gt; "new-orleans-saints", tbl_pbp[[#This Row],[homeWinPercentage]], 1-tbl_pbp[[#This Row],[homeWinPercentage]])</f>
        <v>0.64700000000000002</v>
      </c>
      <c r="AI1868" s="13">
        <f>tbl_pbp[[#This Row],[Kamara]]*tbl_pbp[[#This Row],[Impactful Play]]</f>
        <v>0</v>
      </c>
      <c r="AJ1868" s="13">
        <f>tbl_pbp[[#This Row],[Thomas]]*tbl_pbp[[#This Row],[Impactful Play]]</f>
        <v>0</v>
      </c>
      <c r="AK1868" s="13" t="str">
        <f>VLOOKUP(tbl_pbp[[#This Row],[Play Saints Win % Increase]], tbl_impact[],3,TRUE)</f>
        <v>Stinky (worse than -10% to -20%)</v>
      </c>
    </row>
    <row r="1869" spans="1:37">
      <c r="A1869" s="1">
        <v>146</v>
      </c>
      <c r="B1869" s="5">
        <v>0.52300000000000002</v>
      </c>
      <c r="C1869" t="s">
        <v>13200</v>
      </c>
      <c r="D1869">
        <v>0</v>
      </c>
      <c r="E1869">
        <v>0</v>
      </c>
      <c r="F1869">
        <v>4</v>
      </c>
      <c r="G1869">
        <v>31</v>
      </c>
      <c r="H1869">
        <v>31</v>
      </c>
      <c r="I1869">
        <v>1</v>
      </c>
      <c r="J1869">
        <v>45</v>
      </c>
      <c r="K1869" t="s">
        <v>29</v>
      </c>
      <c r="L1869">
        <v>3</v>
      </c>
      <c r="M1869">
        <v>55</v>
      </c>
      <c r="N1869" t="s">
        <v>13201</v>
      </c>
      <c r="O1869" t="s">
        <v>525</v>
      </c>
      <c r="P1869" t="s">
        <v>30</v>
      </c>
      <c r="Q1869" t="s">
        <v>31</v>
      </c>
      <c r="R1869" t="s">
        <v>32</v>
      </c>
      <c r="S1869" t="s">
        <v>54</v>
      </c>
      <c r="T1869" t="s">
        <v>80</v>
      </c>
      <c r="U1869" t="s">
        <v>8154</v>
      </c>
      <c r="V1869" t="s">
        <v>12876</v>
      </c>
      <c r="X1869" t="str">
        <f>VLOOKUP(pbp!V4619, games!$B$2:$R$40, 3, FALSE)</f>
        <v>2020-11-29T21:05Z</v>
      </c>
      <c r="Y1869">
        <f>VLOOKUP(1*V1869,NFLGames!$H$11:$H$555,1,FALSE)</f>
        <v>401127922</v>
      </c>
      <c r="Z1869">
        <f>VLOOKUP($Y1869, NFLGames!$H$11:$K$555,2,FALSE)</f>
        <v>2019</v>
      </c>
      <c r="AA1869">
        <f>VLOOKUP($Y1869, NFLGames!$H$11:$K$555,3,FALSE)</f>
        <v>12</v>
      </c>
      <c r="AB1869" s="6">
        <f>IF(A1870=0, 0, AH1870-tbl_pbp[[#This Row],[Saints Win %]])</f>
        <v>-1.100000000000001E-2</v>
      </c>
      <c r="AE1869">
        <f>ABS(tbl_pbp[[#This Row],[play.homeScore]]-tbl_pbp[[#This Row],[play.awayScore]])</f>
        <v>0</v>
      </c>
      <c r="AF1869">
        <f>IF(tbl_pbp[[#This Row],[Play Saints Win % Increase]]&gt;=$AF$4,1,0)</f>
        <v>0</v>
      </c>
      <c r="AG1869" t="str">
        <f>VLOOKUP(tbl_pbp[[#This Row],[gameId]], games!$B$2:$T$40, 9, FALSE)</f>
        <v>carolina-panthers</v>
      </c>
      <c r="AH1869" s="5">
        <f>IF(tbl_pbp[[#This Row],[AwayTeam]] &lt;&gt; "new-orleans-saints", tbl_pbp[[#This Row],[homeWinPercentage]], 1-tbl_pbp[[#This Row],[homeWinPercentage]])</f>
        <v>0.52300000000000002</v>
      </c>
      <c r="AI1869" s="13">
        <f>tbl_pbp[[#This Row],[Kamara]]*tbl_pbp[[#This Row],[Impactful Play]]</f>
        <v>0</v>
      </c>
      <c r="AJ1869" s="13">
        <f>tbl_pbp[[#This Row],[Thomas]]*tbl_pbp[[#This Row],[Impactful Play]]</f>
        <v>0</v>
      </c>
      <c r="AK1869" s="13" t="str">
        <f>VLOOKUP(tbl_pbp[[#This Row],[Play Saints Win % Increase]], tbl_impact[],3,TRUE)</f>
        <v>Bad (0 to -5%)</v>
      </c>
    </row>
    <row r="1870" spans="1:37">
      <c r="A1870" s="1">
        <v>147</v>
      </c>
      <c r="B1870" s="5">
        <v>0.51200000000000001</v>
      </c>
      <c r="C1870" t="s">
        <v>13202</v>
      </c>
      <c r="D1870">
        <v>0</v>
      </c>
      <c r="E1870">
        <v>0</v>
      </c>
      <c r="F1870">
        <v>4</v>
      </c>
      <c r="G1870">
        <v>31</v>
      </c>
      <c r="H1870">
        <v>31</v>
      </c>
      <c r="I1870">
        <v>1</v>
      </c>
      <c r="J1870">
        <v>45</v>
      </c>
      <c r="K1870" t="s">
        <v>29</v>
      </c>
      <c r="L1870">
        <v>4</v>
      </c>
      <c r="M1870">
        <v>55</v>
      </c>
      <c r="N1870" t="s">
        <v>13203</v>
      </c>
      <c r="O1870" t="s">
        <v>1819</v>
      </c>
      <c r="P1870" t="s">
        <v>124</v>
      </c>
      <c r="Q1870" t="s">
        <v>125</v>
      </c>
      <c r="R1870" t="s">
        <v>126</v>
      </c>
      <c r="V1870" t="s">
        <v>12876</v>
      </c>
      <c r="X1870" t="str">
        <f>VLOOKUP(pbp!V4620, games!$B$2:$R$40, 3, FALSE)</f>
        <v>2020-11-29T21:05Z</v>
      </c>
      <c r="Y1870">
        <f>VLOOKUP(1*V1870,NFLGames!$H$11:$H$555,1,FALSE)</f>
        <v>401127922</v>
      </c>
      <c r="Z1870">
        <f>VLOOKUP($Y1870, NFLGames!$H$11:$K$555,2,FALSE)</f>
        <v>2019</v>
      </c>
      <c r="AA1870">
        <f>VLOOKUP($Y1870, NFLGames!$H$11:$K$555,3,FALSE)</f>
        <v>12</v>
      </c>
      <c r="AB1870" s="6">
        <f>IF(A1871=0, 0, AH1871-tbl_pbp[[#This Row],[Saints Win %]])</f>
        <v>-0.128</v>
      </c>
      <c r="AE1870">
        <f>ABS(tbl_pbp[[#This Row],[play.homeScore]]-tbl_pbp[[#This Row],[play.awayScore]])</f>
        <v>0</v>
      </c>
      <c r="AF1870">
        <f>IF(tbl_pbp[[#This Row],[Play Saints Win % Increase]]&gt;=$AF$4,1,0)</f>
        <v>0</v>
      </c>
      <c r="AG1870" t="str">
        <f>VLOOKUP(tbl_pbp[[#This Row],[gameId]], games!$B$2:$T$40, 9, FALSE)</f>
        <v>carolina-panthers</v>
      </c>
      <c r="AH1870" s="5">
        <f>IF(tbl_pbp[[#This Row],[AwayTeam]] &lt;&gt; "new-orleans-saints", tbl_pbp[[#This Row],[homeWinPercentage]], 1-tbl_pbp[[#This Row],[homeWinPercentage]])</f>
        <v>0.51200000000000001</v>
      </c>
      <c r="AI1870" s="13">
        <f>tbl_pbp[[#This Row],[Kamara]]*tbl_pbp[[#This Row],[Impactful Play]]</f>
        <v>0</v>
      </c>
      <c r="AJ1870" s="13">
        <f>tbl_pbp[[#This Row],[Thomas]]*tbl_pbp[[#This Row],[Impactful Play]]</f>
        <v>0</v>
      </c>
      <c r="AK1870" s="13" t="str">
        <f>VLOOKUP(tbl_pbp[[#This Row],[Play Saints Win % Increase]], tbl_impact[],3,TRUE)</f>
        <v>Stinky (worse than -10% to -20%)</v>
      </c>
    </row>
    <row r="1871" spans="1:37">
      <c r="A1871" s="1">
        <v>148</v>
      </c>
      <c r="B1871" s="5">
        <v>0.38400000000000001</v>
      </c>
      <c r="C1871" t="s">
        <v>13204</v>
      </c>
      <c r="D1871">
        <v>0</v>
      </c>
      <c r="E1871">
        <v>0</v>
      </c>
      <c r="F1871">
        <v>4</v>
      </c>
      <c r="G1871">
        <v>31</v>
      </c>
      <c r="H1871">
        <v>31</v>
      </c>
      <c r="I1871">
        <v>1</v>
      </c>
      <c r="J1871">
        <v>45</v>
      </c>
      <c r="K1871" t="s">
        <v>29</v>
      </c>
      <c r="L1871">
        <v>4</v>
      </c>
      <c r="M1871">
        <v>55</v>
      </c>
      <c r="N1871" t="s">
        <v>13205</v>
      </c>
      <c r="O1871" t="s">
        <v>1819</v>
      </c>
      <c r="P1871" t="s">
        <v>45</v>
      </c>
      <c r="Q1871" t="s">
        <v>46</v>
      </c>
      <c r="R1871" t="s">
        <v>47</v>
      </c>
      <c r="S1871" t="s">
        <v>424</v>
      </c>
      <c r="T1871" t="s">
        <v>80</v>
      </c>
      <c r="U1871" t="s">
        <v>6669</v>
      </c>
      <c r="V1871" t="s">
        <v>12876</v>
      </c>
      <c r="X1871" t="str">
        <f>VLOOKUP(pbp!V4621, games!$B$2:$R$40, 3, FALSE)</f>
        <v>2020-11-29T21:05Z</v>
      </c>
      <c r="Y1871">
        <f>VLOOKUP(1*V1871,NFLGames!$H$11:$H$555,1,FALSE)</f>
        <v>401127922</v>
      </c>
      <c r="Z1871">
        <f>VLOOKUP($Y1871, NFLGames!$H$11:$K$555,2,FALSE)</f>
        <v>2019</v>
      </c>
      <c r="AA1871">
        <f>VLOOKUP($Y1871, NFLGames!$H$11:$K$555,3,FALSE)</f>
        <v>12</v>
      </c>
      <c r="AB1871" s="6">
        <f>IF(A1872=0, 0, AH1872-tbl_pbp[[#This Row],[Saints Win %]])</f>
        <v>8.5999999999999965E-2</v>
      </c>
      <c r="AE1871">
        <f>ABS(tbl_pbp[[#This Row],[play.homeScore]]-tbl_pbp[[#This Row],[play.awayScore]])</f>
        <v>0</v>
      </c>
      <c r="AF1871">
        <f>IF(tbl_pbp[[#This Row],[Play Saints Win % Increase]]&gt;=$AF$4,1,0)</f>
        <v>0</v>
      </c>
      <c r="AG1871" t="str">
        <f>VLOOKUP(tbl_pbp[[#This Row],[gameId]], games!$B$2:$T$40, 9, FALSE)</f>
        <v>carolina-panthers</v>
      </c>
      <c r="AH1871" s="5">
        <f>IF(tbl_pbp[[#This Row],[AwayTeam]] &lt;&gt; "new-orleans-saints", tbl_pbp[[#This Row],[homeWinPercentage]], 1-tbl_pbp[[#This Row],[homeWinPercentage]])</f>
        <v>0.38400000000000001</v>
      </c>
      <c r="AI1871" s="13">
        <f>tbl_pbp[[#This Row],[Kamara]]*tbl_pbp[[#This Row],[Impactful Play]]</f>
        <v>0</v>
      </c>
      <c r="AJ1871" s="13">
        <f>tbl_pbp[[#This Row],[Thomas]]*tbl_pbp[[#This Row],[Impactful Play]]</f>
        <v>0</v>
      </c>
      <c r="AK1871" s="13" t="str">
        <f>VLOOKUP(tbl_pbp[[#This Row],[Play Saints Win % Increase]], tbl_impact[],3,TRUE)</f>
        <v>Perfumed (5 to + 10%)</v>
      </c>
    </row>
    <row r="1872" spans="1:37">
      <c r="A1872" s="1">
        <v>149</v>
      </c>
      <c r="B1872" s="5">
        <v>0.47</v>
      </c>
      <c r="C1872" t="s">
        <v>13206</v>
      </c>
      <c r="D1872">
        <v>0</v>
      </c>
      <c r="E1872">
        <v>0</v>
      </c>
      <c r="F1872">
        <v>4</v>
      </c>
      <c r="G1872">
        <v>31</v>
      </c>
      <c r="H1872">
        <v>31</v>
      </c>
      <c r="I1872">
        <v>10</v>
      </c>
      <c r="J1872">
        <v>43</v>
      </c>
      <c r="K1872" t="s">
        <v>533</v>
      </c>
      <c r="L1872">
        <v>1</v>
      </c>
      <c r="M1872">
        <v>43</v>
      </c>
      <c r="N1872" t="s">
        <v>13207</v>
      </c>
      <c r="O1872" t="s">
        <v>471</v>
      </c>
      <c r="P1872" t="s">
        <v>94</v>
      </c>
      <c r="Q1872" t="s">
        <v>95</v>
      </c>
      <c r="R1872" t="s">
        <v>96</v>
      </c>
      <c r="S1872" t="s">
        <v>33</v>
      </c>
      <c r="T1872" t="s">
        <v>48</v>
      </c>
      <c r="U1872" t="s">
        <v>49</v>
      </c>
      <c r="V1872" t="s">
        <v>12876</v>
      </c>
      <c r="X1872" t="str">
        <f>VLOOKUP(pbp!V4622, games!$B$2:$R$40, 3, FALSE)</f>
        <v>2020-11-29T21:05Z</v>
      </c>
      <c r="Y1872">
        <f>VLOOKUP(1*V1872,NFLGames!$H$11:$H$555,1,FALSE)</f>
        <v>401127922</v>
      </c>
      <c r="Z1872">
        <f>VLOOKUP($Y1872, NFLGames!$H$11:$K$555,2,FALSE)</f>
        <v>2019</v>
      </c>
      <c r="AA1872">
        <f>VLOOKUP($Y1872, NFLGames!$H$11:$K$555,3,FALSE)</f>
        <v>12</v>
      </c>
      <c r="AB1872" s="6">
        <f>IF(A1873=0, 0, AH1873-tbl_pbp[[#This Row],[Saints Win %]])</f>
        <v>-7.4999999999999956E-2</v>
      </c>
      <c r="AE1872">
        <f>ABS(tbl_pbp[[#This Row],[play.homeScore]]-tbl_pbp[[#This Row],[play.awayScore]])</f>
        <v>0</v>
      </c>
      <c r="AF1872">
        <f>IF(tbl_pbp[[#This Row],[Play Saints Win % Increase]]&gt;=$AF$4,1,0)</f>
        <v>0</v>
      </c>
      <c r="AG1872" t="str">
        <f>VLOOKUP(tbl_pbp[[#This Row],[gameId]], games!$B$2:$T$40, 9, FALSE)</f>
        <v>carolina-panthers</v>
      </c>
      <c r="AH1872" s="5">
        <f>IF(tbl_pbp[[#This Row],[AwayTeam]] &lt;&gt; "new-orleans-saints", tbl_pbp[[#This Row],[homeWinPercentage]], 1-tbl_pbp[[#This Row],[homeWinPercentage]])</f>
        <v>0.47</v>
      </c>
      <c r="AI1872" s="13">
        <f>tbl_pbp[[#This Row],[Kamara]]*tbl_pbp[[#This Row],[Impactful Play]]</f>
        <v>0</v>
      </c>
      <c r="AJ1872" s="13">
        <f>tbl_pbp[[#This Row],[Thomas]]*tbl_pbp[[#This Row],[Impactful Play]]</f>
        <v>0</v>
      </c>
      <c r="AK1872" s="13" t="str">
        <f>VLOOKUP(tbl_pbp[[#This Row],[Play Saints Win % Increase]], tbl_impact[],3,TRUE)</f>
        <v>Smelly (worse than-5% -&gt; -10%)</v>
      </c>
    </row>
    <row r="1873" spans="1:37">
      <c r="A1873" s="1">
        <v>150</v>
      </c>
      <c r="B1873" s="5">
        <v>0.39500000000000002</v>
      </c>
      <c r="C1873" t="s">
        <v>13208</v>
      </c>
      <c r="D1873">
        <v>0</v>
      </c>
      <c r="E1873">
        <v>0</v>
      </c>
      <c r="F1873">
        <v>4</v>
      </c>
      <c r="G1873">
        <v>31</v>
      </c>
      <c r="H1873">
        <v>31</v>
      </c>
      <c r="I1873">
        <v>15</v>
      </c>
      <c r="J1873">
        <v>48</v>
      </c>
      <c r="K1873" t="s">
        <v>533</v>
      </c>
      <c r="L1873">
        <v>1</v>
      </c>
      <c r="M1873">
        <v>48</v>
      </c>
      <c r="N1873" t="s">
        <v>13209</v>
      </c>
      <c r="O1873" t="s">
        <v>471</v>
      </c>
      <c r="P1873" t="s">
        <v>45</v>
      </c>
      <c r="Q1873" t="s">
        <v>46</v>
      </c>
      <c r="R1873" t="s">
        <v>47</v>
      </c>
      <c r="S1873" t="s">
        <v>250</v>
      </c>
      <c r="T1873" t="s">
        <v>136</v>
      </c>
      <c r="U1873" t="s">
        <v>13210</v>
      </c>
      <c r="V1873" t="s">
        <v>12876</v>
      </c>
      <c r="X1873" t="str">
        <f>VLOOKUP(pbp!V4623, games!$B$2:$R$40, 3, FALSE)</f>
        <v>2020-11-29T21:05Z</v>
      </c>
      <c r="Y1873">
        <f>VLOOKUP(1*V1873,NFLGames!$H$11:$H$555,1,FALSE)</f>
        <v>401127922</v>
      </c>
      <c r="Z1873">
        <f>VLOOKUP($Y1873, NFLGames!$H$11:$K$555,2,FALSE)</f>
        <v>2019</v>
      </c>
      <c r="AA1873">
        <f>VLOOKUP($Y1873, NFLGames!$H$11:$K$555,3,FALSE)</f>
        <v>12</v>
      </c>
      <c r="AB1873" s="6">
        <f>IF(A1874=0, 0, AH1874-tbl_pbp[[#This Row],[Saints Win %]])</f>
        <v>-9.2000000000000026E-2</v>
      </c>
      <c r="AE1873">
        <f>ABS(tbl_pbp[[#This Row],[play.homeScore]]-tbl_pbp[[#This Row],[play.awayScore]])</f>
        <v>0</v>
      </c>
      <c r="AF1873">
        <f>IF(tbl_pbp[[#This Row],[Play Saints Win % Increase]]&gt;=$AF$4,1,0)</f>
        <v>0</v>
      </c>
      <c r="AG1873" t="str">
        <f>VLOOKUP(tbl_pbp[[#This Row],[gameId]], games!$B$2:$T$40, 9, FALSE)</f>
        <v>carolina-panthers</v>
      </c>
      <c r="AH1873" s="5">
        <f>IF(tbl_pbp[[#This Row],[AwayTeam]] &lt;&gt; "new-orleans-saints", tbl_pbp[[#This Row],[homeWinPercentage]], 1-tbl_pbp[[#This Row],[homeWinPercentage]])</f>
        <v>0.39500000000000002</v>
      </c>
      <c r="AI1873" s="13">
        <f>tbl_pbp[[#This Row],[Kamara]]*tbl_pbp[[#This Row],[Impactful Play]]</f>
        <v>0</v>
      </c>
      <c r="AJ1873" s="13">
        <f>tbl_pbp[[#This Row],[Thomas]]*tbl_pbp[[#This Row],[Impactful Play]]</f>
        <v>0</v>
      </c>
      <c r="AK1873" s="13" t="str">
        <f>VLOOKUP(tbl_pbp[[#This Row],[Play Saints Win % Increase]], tbl_impact[],3,TRUE)</f>
        <v>Smelly (worse than-5% -&gt; -10%)</v>
      </c>
    </row>
    <row r="1874" spans="1:37">
      <c r="A1874" s="1">
        <v>151</v>
      </c>
      <c r="B1874" s="5">
        <v>0.30299999999999999</v>
      </c>
      <c r="C1874" t="s">
        <v>13211</v>
      </c>
      <c r="D1874">
        <v>0</v>
      </c>
      <c r="E1874">
        <v>0</v>
      </c>
      <c r="F1874">
        <v>4</v>
      </c>
      <c r="G1874">
        <v>31</v>
      </c>
      <c r="H1874">
        <v>31</v>
      </c>
      <c r="I1874">
        <v>5</v>
      </c>
      <c r="J1874">
        <v>38</v>
      </c>
      <c r="K1874" t="s">
        <v>533</v>
      </c>
      <c r="L1874">
        <v>2</v>
      </c>
      <c r="M1874">
        <v>38</v>
      </c>
      <c r="N1874" t="s">
        <v>13212</v>
      </c>
      <c r="O1874" t="s">
        <v>6028</v>
      </c>
      <c r="P1874" t="s">
        <v>30</v>
      </c>
      <c r="Q1874" t="s">
        <v>31</v>
      </c>
      <c r="R1874" t="s">
        <v>32</v>
      </c>
      <c r="S1874" t="s">
        <v>38</v>
      </c>
      <c r="T1874" t="s">
        <v>358</v>
      </c>
      <c r="U1874" t="s">
        <v>4979</v>
      </c>
      <c r="V1874" t="s">
        <v>12876</v>
      </c>
      <c r="X1874" t="str">
        <f>VLOOKUP(pbp!V4624, games!$B$2:$R$40, 3, FALSE)</f>
        <v>2020-11-29T21:05Z</v>
      </c>
      <c r="Y1874">
        <f>VLOOKUP(1*V1874,NFLGames!$H$11:$H$555,1,FALSE)</f>
        <v>401127922</v>
      </c>
      <c r="Z1874">
        <f>VLOOKUP($Y1874, NFLGames!$H$11:$K$555,2,FALSE)</f>
        <v>2019</v>
      </c>
      <c r="AA1874">
        <f>VLOOKUP($Y1874, NFLGames!$H$11:$K$555,3,FALSE)</f>
        <v>12</v>
      </c>
      <c r="AB1874" s="6">
        <f>IF(A1875=0, 0, AH1875-tbl_pbp[[#This Row],[Saints Win %]])</f>
        <v>-2.5999999999999968E-2</v>
      </c>
      <c r="AE1874">
        <f>ABS(tbl_pbp[[#This Row],[play.homeScore]]-tbl_pbp[[#This Row],[play.awayScore]])</f>
        <v>0</v>
      </c>
      <c r="AF1874">
        <f>IF(tbl_pbp[[#This Row],[Play Saints Win % Increase]]&gt;=$AF$4,1,0)</f>
        <v>0</v>
      </c>
      <c r="AG1874" t="str">
        <f>VLOOKUP(tbl_pbp[[#This Row],[gameId]], games!$B$2:$T$40, 9, FALSE)</f>
        <v>carolina-panthers</v>
      </c>
      <c r="AH1874" s="5">
        <f>IF(tbl_pbp[[#This Row],[AwayTeam]] &lt;&gt; "new-orleans-saints", tbl_pbp[[#This Row],[homeWinPercentage]], 1-tbl_pbp[[#This Row],[homeWinPercentage]])</f>
        <v>0.30299999999999999</v>
      </c>
      <c r="AI1874" s="13">
        <f>tbl_pbp[[#This Row],[Kamara]]*tbl_pbp[[#This Row],[Impactful Play]]</f>
        <v>0</v>
      </c>
      <c r="AJ1874" s="13">
        <f>tbl_pbp[[#This Row],[Thomas]]*tbl_pbp[[#This Row],[Impactful Play]]</f>
        <v>0</v>
      </c>
      <c r="AK1874" s="13" t="str">
        <f>VLOOKUP(tbl_pbp[[#This Row],[Play Saints Win % Increase]], tbl_impact[],3,TRUE)</f>
        <v>Bad (0 to -5%)</v>
      </c>
    </row>
    <row r="1875" spans="1:37">
      <c r="A1875" s="1">
        <v>152</v>
      </c>
      <c r="B1875" s="5">
        <v>0.27700000000000002</v>
      </c>
      <c r="C1875" t="s">
        <v>13213</v>
      </c>
      <c r="D1875">
        <v>0</v>
      </c>
      <c r="E1875">
        <v>0</v>
      </c>
      <c r="F1875">
        <v>4</v>
      </c>
      <c r="G1875">
        <v>31</v>
      </c>
      <c r="H1875">
        <v>31</v>
      </c>
      <c r="I1875">
        <v>10</v>
      </c>
      <c r="J1875">
        <v>23</v>
      </c>
      <c r="K1875" t="s">
        <v>533</v>
      </c>
      <c r="L1875">
        <v>1</v>
      </c>
      <c r="M1875">
        <v>23</v>
      </c>
      <c r="N1875" t="s">
        <v>13214</v>
      </c>
      <c r="O1875" t="s">
        <v>5793</v>
      </c>
      <c r="P1875" t="s">
        <v>45</v>
      </c>
      <c r="Q1875" t="s">
        <v>46</v>
      </c>
      <c r="R1875" t="s">
        <v>47</v>
      </c>
      <c r="S1875" t="s">
        <v>33</v>
      </c>
      <c r="T1875" t="s">
        <v>217</v>
      </c>
      <c r="U1875" t="s">
        <v>218</v>
      </c>
      <c r="V1875" t="s">
        <v>12876</v>
      </c>
      <c r="X1875" t="str">
        <f>VLOOKUP(pbp!V4625, games!$B$2:$R$40, 3, FALSE)</f>
        <v>2020-11-29T21:05Z</v>
      </c>
      <c r="Y1875">
        <f>VLOOKUP(1*V1875,NFLGames!$H$11:$H$555,1,FALSE)</f>
        <v>401127922</v>
      </c>
      <c r="Z1875">
        <f>VLOOKUP($Y1875, NFLGames!$H$11:$K$555,2,FALSE)</f>
        <v>2019</v>
      </c>
      <c r="AA1875">
        <f>VLOOKUP($Y1875, NFLGames!$H$11:$K$555,3,FALSE)</f>
        <v>12</v>
      </c>
      <c r="AB1875" s="6">
        <f>IF(A1876=0, 0, AH1876-tbl_pbp[[#This Row],[Saints Win %]])</f>
        <v>-1.100000000000001E-2</v>
      </c>
      <c r="AE1875">
        <f>ABS(tbl_pbp[[#This Row],[play.homeScore]]-tbl_pbp[[#This Row],[play.awayScore]])</f>
        <v>0</v>
      </c>
      <c r="AF1875">
        <f>IF(tbl_pbp[[#This Row],[Play Saints Win % Increase]]&gt;=$AF$4,1,0)</f>
        <v>0</v>
      </c>
      <c r="AG1875" t="str">
        <f>VLOOKUP(tbl_pbp[[#This Row],[gameId]], games!$B$2:$T$40, 9, FALSE)</f>
        <v>carolina-panthers</v>
      </c>
      <c r="AH1875" s="5">
        <f>IF(tbl_pbp[[#This Row],[AwayTeam]] &lt;&gt; "new-orleans-saints", tbl_pbp[[#This Row],[homeWinPercentage]], 1-tbl_pbp[[#This Row],[homeWinPercentage]])</f>
        <v>0.27700000000000002</v>
      </c>
      <c r="AI1875" s="13">
        <f>tbl_pbp[[#This Row],[Kamara]]*tbl_pbp[[#This Row],[Impactful Play]]</f>
        <v>0</v>
      </c>
      <c r="AJ1875" s="13">
        <f>tbl_pbp[[#This Row],[Thomas]]*tbl_pbp[[#This Row],[Impactful Play]]</f>
        <v>0</v>
      </c>
      <c r="AK1875" s="13" t="str">
        <f>VLOOKUP(tbl_pbp[[#This Row],[Play Saints Win % Increase]], tbl_impact[],3,TRUE)</f>
        <v>Bad (0 to -5%)</v>
      </c>
    </row>
    <row r="1876" spans="1:37">
      <c r="A1876" s="1">
        <v>153</v>
      </c>
      <c r="B1876" s="5">
        <v>0.26600000000000001</v>
      </c>
      <c r="C1876" t="s">
        <v>13215</v>
      </c>
      <c r="D1876">
        <v>0</v>
      </c>
      <c r="E1876">
        <v>0</v>
      </c>
      <c r="F1876">
        <v>4</v>
      </c>
      <c r="G1876">
        <v>31</v>
      </c>
      <c r="H1876">
        <v>31</v>
      </c>
      <c r="I1876">
        <v>3</v>
      </c>
      <c r="J1876">
        <v>16</v>
      </c>
      <c r="K1876" t="s">
        <v>533</v>
      </c>
      <c r="L1876">
        <v>2</v>
      </c>
      <c r="M1876">
        <v>16</v>
      </c>
      <c r="N1876" t="s">
        <v>13216</v>
      </c>
      <c r="O1876" t="s">
        <v>3314</v>
      </c>
      <c r="P1876" t="s">
        <v>45</v>
      </c>
      <c r="Q1876" t="s">
        <v>46</v>
      </c>
      <c r="R1876" t="s">
        <v>47</v>
      </c>
      <c r="S1876" t="s">
        <v>193</v>
      </c>
      <c r="T1876" t="s">
        <v>162</v>
      </c>
      <c r="U1876" t="s">
        <v>13217</v>
      </c>
      <c r="V1876" t="s">
        <v>12876</v>
      </c>
      <c r="X1876" t="str">
        <f>VLOOKUP(pbp!V4626, games!$B$2:$R$40, 3, FALSE)</f>
        <v>2020-11-29T21:05Z</v>
      </c>
      <c r="Y1876">
        <f>VLOOKUP(1*V1876,NFLGames!$H$11:$H$555,1,FALSE)</f>
        <v>401127922</v>
      </c>
      <c r="Z1876">
        <f>VLOOKUP($Y1876, NFLGames!$H$11:$K$555,2,FALSE)</f>
        <v>2019</v>
      </c>
      <c r="AA1876">
        <f>VLOOKUP($Y1876, NFLGames!$H$11:$K$555,3,FALSE)</f>
        <v>12</v>
      </c>
      <c r="AB1876" s="6">
        <f>IF(A1877=0, 0, AH1877-tbl_pbp[[#This Row],[Saints Win %]])</f>
        <v>-4.8000000000000015E-2</v>
      </c>
      <c r="AE1876">
        <f>ABS(tbl_pbp[[#This Row],[play.homeScore]]-tbl_pbp[[#This Row],[play.awayScore]])</f>
        <v>0</v>
      </c>
      <c r="AF1876">
        <f>IF(tbl_pbp[[#This Row],[Play Saints Win % Increase]]&gt;=$AF$4,1,0)</f>
        <v>0</v>
      </c>
      <c r="AG1876" t="str">
        <f>VLOOKUP(tbl_pbp[[#This Row],[gameId]], games!$B$2:$T$40, 9, FALSE)</f>
        <v>carolina-panthers</v>
      </c>
      <c r="AH1876" s="5">
        <f>IF(tbl_pbp[[#This Row],[AwayTeam]] &lt;&gt; "new-orleans-saints", tbl_pbp[[#This Row],[homeWinPercentage]], 1-tbl_pbp[[#This Row],[homeWinPercentage]])</f>
        <v>0.26600000000000001</v>
      </c>
      <c r="AI1876" s="13">
        <f>tbl_pbp[[#This Row],[Kamara]]*tbl_pbp[[#This Row],[Impactful Play]]</f>
        <v>0</v>
      </c>
      <c r="AJ1876" s="13">
        <f>tbl_pbp[[#This Row],[Thomas]]*tbl_pbp[[#This Row],[Impactful Play]]</f>
        <v>0</v>
      </c>
      <c r="AK1876" s="13" t="str">
        <f>VLOOKUP(tbl_pbp[[#This Row],[Play Saints Win % Increase]], tbl_impact[],3,TRUE)</f>
        <v>Bad (0 to -5%)</v>
      </c>
    </row>
    <row r="1877" spans="1:37">
      <c r="A1877" s="1">
        <v>154</v>
      </c>
      <c r="B1877" s="5">
        <v>0.218</v>
      </c>
      <c r="C1877" t="s">
        <v>13218</v>
      </c>
      <c r="D1877">
        <v>0</v>
      </c>
      <c r="E1877">
        <v>0</v>
      </c>
      <c r="F1877">
        <v>4</v>
      </c>
      <c r="G1877">
        <v>31</v>
      </c>
      <c r="H1877">
        <v>31</v>
      </c>
      <c r="I1877">
        <v>3</v>
      </c>
      <c r="J1877">
        <v>16</v>
      </c>
      <c r="K1877" t="s">
        <v>533</v>
      </c>
      <c r="L1877">
        <v>3</v>
      </c>
      <c r="M1877">
        <v>16</v>
      </c>
      <c r="N1877" t="s">
        <v>13219</v>
      </c>
      <c r="O1877" t="s">
        <v>579</v>
      </c>
      <c r="P1877" t="s">
        <v>30</v>
      </c>
      <c r="Q1877" t="s">
        <v>31</v>
      </c>
      <c r="R1877" t="s">
        <v>32</v>
      </c>
      <c r="S1877" t="s">
        <v>375</v>
      </c>
      <c r="T1877" t="s">
        <v>162</v>
      </c>
      <c r="U1877" t="s">
        <v>6730</v>
      </c>
      <c r="V1877" t="s">
        <v>12876</v>
      </c>
      <c r="X1877" t="str">
        <f>VLOOKUP(pbp!V4627, games!$B$2:$R$40, 3, FALSE)</f>
        <v>2020-11-29T21:05Z</v>
      </c>
      <c r="Y1877">
        <f>VLOOKUP(1*V1877,NFLGames!$H$11:$H$555,1,FALSE)</f>
        <v>401127922</v>
      </c>
      <c r="Z1877">
        <f>VLOOKUP($Y1877, NFLGames!$H$11:$K$555,2,FALSE)</f>
        <v>2019</v>
      </c>
      <c r="AA1877">
        <f>VLOOKUP($Y1877, NFLGames!$H$11:$K$555,3,FALSE)</f>
        <v>12</v>
      </c>
      <c r="AB1877" s="6">
        <f>IF(A1878=0, 0, AH1878-tbl_pbp[[#This Row],[Saints Win %]])</f>
        <v>6.0000000000000053E-3</v>
      </c>
      <c r="AE1877">
        <f>ABS(tbl_pbp[[#This Row],[play.homeScore]]-tbl_pbp[[#This Row],[play.awayScore]])</f>
        <v>0</v>
      </c>
      <c r="AF1877">
        <f>IF(tbl_pbp[[#This Row],[Play Saints Win % Increase]]&gt;=$AF$4,1,0)</f>
        <v>0</v>
      </c>
      <c r="AG1877" t="str">
        <f>VLOOKUP(tbl_pbp[[#This Row],[gameId]], games!$B$2:$T$40, 9, FALSE)</f>
        <v>carolina-panthers</v>
      </c>
      <c r="AH1877" s="5">
        <f>IF(tbl_pbp[[#This Row],[AwayTeam]] &lt;&gt; "new-orleans-saints", tbl_pbp[[#This Row],[homeWinPercentage]], 1-tbl_pbp[[#This Row],[homeWinPercentage]])</f>
        <v>0.218</v>
      </c>
      <c r="AI1877" s="13">
        <f>tbl_pbp[[#This Row],[Kamara]]*tbl_pbp[[#This Row],[Impactful Play]]</f>
        <v>0</v>
      </c>
      <c r="AJ1877" s="13">
        <f>tbl_pbp[[#This Row],[Thomas]]*tbl_pbp[[#This Row],[Impactful Play]]</f>
        <v>0</v>
      </c>
      <c r="AK1877" s="13" t="str">
        <f>VLOOKUP(tbl_pbp[[#This Row],[Play Saints Win % Increase]], tbl_impact[],3,TRUE)</f>
        <v>Scented (0 to +5%)</v>
      </c>
    </row>
    <row r="1878" spans="1:37">
      <c r="A1878" s="1">
        <v>155</v>
      </c>
      <c r="B1878" s="5">
        <v>0.224</v>
      </c>
      <c r="C1878" t="s">
        <v>13220</v>
      </c>
      <c r="D1878">
        <v>0</v>
      </c>
      <c r="E1878">
        <v>0</v>
      </c>
      <c r="F1878">
        <v>4</v>
      </c>
      <c r="G1878">
        <v>31</v>
      </c>
      <c r="H1878">
        <v>31</v>
      </c>
      <c r="I1878">
        <v>10</v>
      </c>
      <c r="J1878">
        <v>12</v>
      </c>
      <c r="K1878" t="s">
        <v>533</v>
      </c>
      <c r="L1878">
        <v>1</v>
      </c>
      <c r="M1878">
        <v>12</v>
      </c>
      <c r="N1878" t="s">
        <v>13221</v>
      </c>
      <c r="O1878" t="s">
        <v>4380</v>
      </c>
      <c r="P1878" t="s">
        <v>45</v>
      </c>
      <c r="Q1878" t="s">
        <v>46</v>
      </c>
      <c r="R1878" t="s">
        <v>47</v>
      </c>
      <c r="S1878" t="s">
        <v>33</v>
      </c>
      <c r="T1878" t="s">
        <v>3840</v>
      </c>
      <c r="U1878" t="s">
        <v>3841</v>
      </c>
      <c r="V1878" t="s">
        <v>12876</v>
      </c>
      <c r="X1878" t="str">
        <f>VLOOKUP(pbp!V4628, games!$B$2:$R$40, 3, FALSE)</f>
        <v>2020-11-29T21:05Z</v>
      </c>
      <c r="Y1878">
        <f>VLOOKUP(1*V1878,NFLGames!$H$11:$H$555,1,FALSE)</f>
        <v>401127922</v>
      </c>
      <c r="Z1878">
        <f>VLOOKUP($Y1878, NFLGames!$H$11:$K$555,2,FALSE)</f>
        <v>2019</v>
      </c>
      <c r="AA1878">
        <f>VLOOKUP($Y1878, NFLGames!$H$11:$K$555,3,FALSE)</f>
        <v>12</v>
      </c>
      <c r="AB1878" s="6">
        <f>IF(A1879=0, 0, AH1879-tbl_pbp[[#This Row],[Saints Win %]])</f>
        <v>-2.2999999999999993E-2</v>
      </c>
      <c r="AE1878">
        <f>ABS(tbl_pbp[[#This Row],[play.homeScore]]-tbl_pbp[[#This Row],[play.awayScore]])</f>
        <v>0</v>
      </c>
      <c r="AF1878">
        <f>IF(tbl_pbp[[#This Row],[Play Saints Win % Increase]]&gt;=$AF$4,1,0)</f>
        <v>0</v>
      </c>
      <c r="AG1878" t="str">
        <f>VLOOKUP(tbl_pbp[[#This Row],[gameId]], games!$B$2:$T$40, 9, FALSE)</f>
        <v>carolina-panthers</v>
      </c>
      <c r="AH1878" s="5">
        <f>IF(tbl_pbp[[#This Row],[AwayTeam]] &lt;&gt; "new-orleans-saints", tbl_pbp[[#This Row],[homeWinPercentage]], 1-tbl_pbp[[#This Row],[homeWinPercentage]])</f>
        <v>0.224</v>
      </c>
      <c r="AI1878" s="13">
        <f>tbl_pbp[[#This Row],[Kamara]]*tbl_pbp[[#This Row],[Impactful Play]]</f>
        <v>0</v>
      </c>
      <c r="AJ1878" s="13">
        <f>tbl_pbp[[#This Row],[Thomas]]*tbl_pbp[[#This Row],[Impactful Play]]</f>
        <v>0</v>
      </c>
      <c r="AK1878" s="13" t="str">
        <f>VLOOKUP(tbl_pbp[[#This Row],[Play Saints Win % Increase]], tbl_impact[],3,TRUE)</f>
        <v>Bad (0 to -5%)</v>
      </c>
    </row>
    <row r="1879" spans="1:37">
      <c r="A1879" s="1">
        <v>156</v>
      </c>
      <c r="B1879" s="5">
        <v>0.20100000000000001</v>
      </c>
      <c r="C1879" t="s">
        <v>13222</v>
      </c>
      <c r="D1879">
        <v>0</v>
      </c>
      <c r="E1879">
        <v>0</v>
      </c>
      <c r="F1879">
        <v>4</v>
      </c>
      <c r="G1879">
        <v>31</v>
      </c>
      <c r="H1879">
        <v>31</v>
      </c>
      <c r="I1879">
        <v>6</v>
      </c>
      <c r="J1879">
        <v>8</v>
      </c>
      <c r="K1879" t="s">
        <v>533</v>
      </c>
      <c r="L1879">
        <v>2</v>
      </c>
      <c r="M1879">
        <v>8</v>
      </c>
      <c r="N1879" t="s">
        <v>13223</v>
      </c>
      <c r="O1879" t="s">
        <v>1301</v>
      </c>
      <c r="P1879" t="s">
        <v>45</v>
      </c>
      <c r="Q1879" t="s">
        <v>46</v>
      </c>
      <c r="R1879" t="s">
        <v>47</v>
      </c>
      <c r="S1879" t="s">
        <v>60</v>
      </c>
      <c r="T1879" t="s">
        <v>444</v>
      </c>
      <c r="U1879" t="s">
        <v>13224</v>
      </c>
      <c r="V1879" t="s">
        <v>12876</v>
      </c>
      <c r="X1879" t="str">
        <f>VLOOKUP(pbp!V4629, games!$B$2:$R$40, 3, FALSE)</f>
        <v>2020-11-29T21:05Z</v>
      </c>
      <c r="Y1879">
        <f>VLOOKUP(1*V1879,NFLGames!$H$11:$H$555,1,FALSE)</f>
        <v>401127922</v>
      </c>
      <c r="Z1879">
        <f>VLOOKUP($Y1879, NFLGames!$H$11:$K$555,2,FALSE)</f>
        <v>2019</v>
      </c>
      <c r="AA1879">
        <f>VLOOKUP($Y1879, NFLGames!$H$11:$K$555,3,FALSE)</f>
        <v>12</v>
      </c>
      <c r="AB1879" s="6">
        <f>IF(A1880=0, 0, AH1880-tbl_pbp[[#This Row],[Saints Win %]])</f>
        <v>7.2000000000000008E-2</v>
      </c>
      <c r="AE1879">
        <f>ABS(tbl_pbp[[#This Row],[play.homeScore]]-tbl_pbp[[#This Row],[play.awayScore]])</f>
        <v>0</v>
      </c>
      <c r="AF1879">
        <f>IF(tbl_pbp[[#This Row],[Play Saints Win % Increase]]&gt;=$AF$4,1,0)</f>
        <v>0</v>
      </c>
      <c r="AG1879" t="str">
        <f>VLOOKUP(tbl_pbp[[#This Row],[gameId]], games!$B$2:$T$40, 9, FALSE)</f>
        <v>carolina-panthers</v>
      </c>
      <c r="AH1879" s="5">
        <f>IF(tbl_pbp[[#This Row],[AwayTeam]] &lt;&gt; "new-orleans-saints", tbl_pbp[[#This Row],[homeWinPercentage]], 1-tbl_pbp[[#This Row],[homeWinPercentage]])</f>
        <v>0.20100000000000001</v>
      </c>
      <c r="AI1879" s="13">
        <f>tbl_pbp[[#This Row],[Kamara]]*tbl_pbp[[#This Row],[Impactful Play]]</f>
        <v>0</v>
      </c>
      <c r="AJ1879" s="13">
        <f>tbl_pbp[[#This Row],[Thomas]]*tbl_pbp[[#This Row],[Impactful Play]]</f>
        <v>0</v>
      </c>
      <c r="AK1879" s="13" t="str">
        <f>VLOOKUP(tbl_pbp[[#This Row],[Play Saints Win % Increase]], tbl_impact[],3,TRUE)</f>
        <v>Perfumed (5 to + 10%)</v>
      </c>
    </row>
    <row r="1880" spans="1:37">
      <c r="A1880" s="1">
        <v>157</v>
      </c>
      <c r="B1880" s="5">
        <v>0.27300000000000002</v>
      </c>
      <c r="C1880" t="s">
        <v>13225</v>
      </c>
      <c r="D1880">
        <v>0</v>
      </c>
      <c r="E1880">
        <v>0</v>
      </c>
      <c r="F1880">
        <v>4</v>
      </c>
      <c r="G1880">
        <v>31</v>
      </c>
      <c r="H1880">
        <v>31</v>
      </c>
      <c r="I1880">
        <v>3</v>
      </c>
      <c r="J1880">
        <v>5</v>
      </c>
      <c r="K1880" t="s">
        <v>533</v>
      </c>
      <c r="L1880">
        <v>3</v>
      </c>
      <c r="M1880">
        <v>5</v>
      </c>
      <c r="N1880" t="s">
        <v>13226</v>
      </c>
      <c r="O1880" t="s">
        <v>6702</v>
      </c>
      <c r="P1880" t="s">
        <v>94</v>
      </c>
      <c r="Q1880" t="s">
        <v>95</v>
      </c>
      <c r="R1880" t="s">
        <v>96</v>
      </c>
      <c r="S1880" t="s">
        <v>375</v>
      </c>
      <c r="T1880" t="s">
        <v>645</v>
      </c>
      <c r="U1880" t="s">
        <v>13227</v>
      </c>
      <c r="V1880" t="s">
        <v>12876</v>
      </c>
      <c r="X1880" t="str">
        <f>VLOOKUP(pbp!V4630, games!$B$2:$R$40, 3, FALSE)</f>
        <v>2020-11-29T21:05Z</v>
      </c>
      <c r="Y1880">
        <f>VLOOKUP(1*V1880,NFLGames!$H$11:$H$555,1,FALSE)</f>
        <v>401127922</v>
      </c>
      <c r="Z1880">
        <f>VLOOKUP($Y1880, NFLGames!$H$11:$K$555,2,FALSE)</f>
        <v>2019</v>
      </c>
      <c r="AA1880">
        <f>VLOOKUP($Y1880, NFLGames!$H$11:$K$555,3,FALSE)</f>
        <v>12</v>
      </c>
      <c r="AB1880" s="6">
        <f>IF(A1881=0, 0, AH1881-tbl_pbp[[#This Row],[Saints Win %]])</f>
        <v>-0.10600000000000001</v>
      </c>
      <c r="AE1880">
        <f>ABS(tbl_pbp[[#This Row],[play.homeScore]]-tbl_pbp[[#This Row],[play.awayScore]])</f>
        <v>0</v>
      </c>
      <c r="AF1880">
        <f>IF(tbl_pbp[[#This Row],[Play Saints Win % Increase]]&gt;=$AF$4,1,0)</f>
        <v>0</v>
      </c>
      <c r="AG1880" t="str">
        <f>VLOOKUP(tbl_pbp[[#This Row],[gameId]], games!$B$2:$T$40, 9, FALSE)</f>
        <v>carolina-panthers</v>
      </c>
      <c r="AH1880" s="5">
        <f>IF(tbl_pbp[[#This Row],[AwayTeam]] &lt;&gt; "new-orleans-saints", tbl_pbp[[#This Row],[homeWinPercentage]], 1-tbl_pbp[[#This Row],[homeWinPercentage]])</f>
        <v>0.27300000000000002</v>
      </c>
      <c r="AI1880" s="13">
        <f>tbl_pbp[[#This Row],[Kamara]]*tbl_pbp[[#This Row],[Impactful Play]]</f>
        <v>0</v>
      </c>
      <c r="AJ1880" s="13">
        <f>tbl_pbp[[#This Row],[Thomas]]*tbl_pbp[[#This Row],[Impactful Play]]</f>
        <v>0</v>
      </c>
      <c r="AK1880" s="13" t="str">
        <f>VLOOKUP(tbl_pbp[[#This Row],[Play Saints Win % Increase]], tbl_impact[],3,TRUE)</f>
        <v>Stinky (worse than -10% to -20%)</v>
      </c>
    </row>
    <row r="1881" spans="1:37">
      <c r="A1881" s="1">
        <v>158</v>
      </c>
      <c r="B1881" s="5">
        <v>0.16700000000000001</v>
      </c>
      <c r="C1881" t="s">
        <v>13228</v>
      </c>
      <c r="D1881">
        <v>0</v>
      </c>
      <c r="E1881">
        <v>0</v>
      </c>
      <c r="F1881">
        <v>4</v>
      </c>
      <c r="G1881">
        <v>31</v>
      </c>
      <c r="H1881">
        <v>31</v>
      </c>
      <c r="I1881">
        <v>3</v>
      </c>
      <c r="J1881">
        <v>3</v>
      </c>
      <c r="K1881" t="s">
        <v>533</v>
      </c>
      <c r="L1881">
        <v>1</v>
      </c>
      <c r="M1881">
        <v>3</v>
      </c>
      <c r="N1881" t="s">
        <v>13229</v>
      </c>
      <c r="O1881" t="s">
        <v>2985</v>
      </c>
      <c r="P1881" t="s">
        <v>45</v>
      </c>
      <c r="Q1881" t="s">
        <v>46</v>
      </c>
      <c r="R1881" t="s">
        <v>47</v>
      </c>
      <c r="S1881" t="s">
        <v>283</v>
      </c>
      <c r="T1881" t="s">
        <v>455</v>
      </c>
      <c r="U1881" t="s">
        <v>456</v>
      </c>
      <c r="V1881" t="s">
        <v>12876</v>
      </c>
      <c r="X1881" t="str">
        <f>VLOOKUP(pbp!V4631, games!$B$2:$R$40, 3, FALSE)</f>
        <v>2020-11-29T21:05Z</v>
      </c>
      <c r="Y1881">
        <f>VLOOKUP(1*V1881,NFLGames!$H$11:$H$555,1,FALSE)</f>
        <v>401127922</v>
      </c>
      <c r="Z1881">
        <f>VLOOKUP($Y1881, NFLGames!$H$11:$K$555,2,FALSE)</f>
        <v>2019</v>
      </c>
      <c r="AA1881">
        <f>VLOOKUP($Y1881, NFLGames!$H$11:$K$555,3,FALSE)</f>
        <v>12</v>
      </c>
      <c r="AB1881" s="6">
        <f>IF(A1882=0, 0, AH1882-tbl_pbp[[#This Row],[Saints Win %]])</f>
        <v>-1.6000000000000014E-2</v>
      </c>
      <c r="AE1881">
        <f>ABS(tbl_pbp[[#This Row],[play.homeScore]]-tbl_pbp[[#This Row],[play.awayScore]])</f>
        <v>0</v>
      </c>
      <c r="AF1881">
        <f>IF(tbl_pbp[[#This Row],[Play Saints Win % Increase]]&gt;=$AF$4,1,0)</f>
        <v>0</v>
      </c>
      <c r="AG1881" t="str">
        <f>VLOOKUP(tbl_pbp[[#This Row],[gameId]], games!$B$2:$T$40, 9, FALSE)</f>
        <v>carolina-panthers</v>
      </c>
      <c r="AH1881" s="5">
        <f>IF(tbl_pbp[[#This Row],[AwayTeam]] &lt;&gt; "new-orleans-saints", tbl_pbp[[#This Row],[homeWinPercentage]], 1-tbl_pbp[[#This Row],[homeWinPercentage]])</f>
        <v>0.16700000000000001</v>
      </c>
      <c r="AI1881" s="13">
        <f>tbl_pbp[[#This Row],[Kamara]]*tbl_pbp[[#This Row],[Impactful Play]]</f>
        <v>0</v>
      </c>
      <c r="AJ1881" s="13">
        <f>tbl_pbp[[#This Row],[Thomas]]*tbl_pbp[[#This Row],[Impactful Play]]</f>
        <v>0</v>
      </c>
      <c r="AK1881" s="13" t="str">
        <f>VLOOKUP(tbl_pbp[[#This Row],[Play Saints Win % Increase]], tbl_impact[],3,TRUE)</f>
        <v>Bad (0 to -5%)</v>
      </c>
    </row>
    <row r="1882" spans="1:37">
      <c r="A1882" s="1">
        <v>159</v>
      </c>
      <c r="B1882" s="5">
        <v>0.151</v>
      </c>
      <c r="C1882" t="s">
        <v>13230</v>
      </c>
      <c r="D1882">
        <v>0</v>
      </c>
      <c r="E1882">
        <v>0</v>
      </c>
      <c r="F1882">
        <v>4</v>
      </c>
      <c r="G1882">
        <v>31</v>
      </c>
      <c r="H1882">
        <v>31</v>
      </c>
      <c r="I1882">
        <v>4</v>
      </c>
      <c r="J1882">
        <v>4</v>
      </c>
      <c r="K1882" t="s">
        <v>533</v>
      </c>
      <c r="L1882">
        <v>2</v>
      </c>
      <c r="M1882">
        <v>4</v>
      </c>
      <c r="N1882" t="s">
        <v>13231</v>
      </c>
      <c r="O1882" t="s">
        <v>351</v>
      </c>
      <c r="P1882" t="s">
        <v>124</v>
      </c>
      <c r="Q1882" t="s">
        <v>125</v>
      </c>
      <c r="R1882" t="s">
        <v>126</v>
      </c>
      <c r="V1882" t="s">
        <v>12876</v>
      </c>
      <c r="X1882" t="str">
        <f>VLOOKUP(pbp!V4632, games!$B$2:$R$40, 3, FALSE)</f>
        <v>2020-11-29T21:05Z</v>
      </c>
      <c r="Y1882">
        <f>VLOOKUP(1*V1882,NFLGames!$H$11:$H$555,1,FALSE)</f>
        <v>401127922</v>
      </c>
      <c r="Z1882">
        <f>VLOOKUP($Y1882, NFLGames!$H$11:$K$555,2,FALSE)</f>
        <v>2019</v>
      </c>
      <c r="AA1882">
        <f>VLOOKUP($Y1882, NFLGames!$H$11:$K$555,3,FALSE)</f>
        <v>12</v>
      </c>
      <c r="AB1882" s="6">
        <f>IF(A1883=0, 0, AH1883-tbl_pbp[[#This Row],[Saints Win %]])</f>
        <v>3.4000000000000002E-2</v>
      </c>
      <c r="AE1882">
        <f>ABS(tbl_pbp[[#This Row],[play.homeScore]]-tbl_pbp[[#This Row],[play.awayScore]])</f>
        <v>0</v>
      </c>
      <c r="AF1882">
        <f>IF(tbl_pbp[[#This Row],[Play Saints Win % Increase]]&gt;=$AF$4,1,0)</f>
        <v>0</v>
      </c>
      <c r="AG1882" t="str">
        <f>VLOOKUP(tbl_pbp[[#This Row],[gameId]], games!$B$2:$T$40, 9, FALSE)</f>
        <v>carolina-panthers</v>
      </c>
      <c r="AH1882" s="5">
        <f>IF(tbl_pbp[[#This Row],[AwayTeam]] &lt;&gt; "new-orleans-saints", tbl_pbp[[#This Row],[homeWinPercentage]], 1-tbl_pbp[[#This Row],[homeWinPercentage]])</f>
        <v>0.151</v>
      </c>
      <c r="AI1882" s="13">
        <f>tbl_pbp[[#This Row],[Kamara]]*tbl_pbp[[#This Row],[Impactful Play]]</f>
        <v>0</v>
      </c>
      <c r="AJ1882" s="13">
        <f>tbl_pbp[[#This Row],[Thomas]]*tbl_pbp[[#This Row],[Impactful Play]]</f>
        <v>0</v>
      </c>
      <c r="AK1882" s="13" t="str">
        <f>VLOOKUP(tbl_pbp[[#This Row],[Play Saints Win % Increase]], tbl_impact[],3,TRUE)</f>
        <v>Scented (0 to +5%)</v>
      </c>
    </row>
    <row r="1883" spans="1:37">
      <c r="A1883" s="1">
        <v>160</v>
      </c>
      <c r="B1883" s="5">
        <v>0.185</v>
      </c>
      <c r="C1883" t="s">
        <v>13232</v>
      </c>
      <c r="D1883">
        <v>0</v>
      </c>
      <c r="E1883">
        <v>0</v>
      </c>
      <c r="F1883">
        <v>4</v>
      </c>
      <c r="G1883">
        <v>31</v>
      </c>
      <c r="H1883">
        <v>31</v>
      </c>
      <c r="I1883">
        <v>4</v>
      </c>
      <c r="J1883">
        <v>4</v>
      </c>
      <c r="K1883" t="s">
        <v>533</v>
      </c>
      <c r="L1883">
        <v>2</v>
      </c>
      <c r="M1883">
        <v>4</v>
      </c>
      <c r="N1883" t="s">
        <v>13233</v>
      </c>
      <c r="O1883" t="s">
        <v>351</v>
      </c>
      <c r="P1883" t="s">
        <v>22</v>
      </c>
      <c r="Q1883" t="s">
        <v>37</v>
      </c>
      <c r="S1883" t="s">
        <v>286</v>
      </c>
      <c r="T1883" t="s">
        <v>573</v>
      </c>
      <c r="U1883" t="s">
        <v>7910</v>
      </c>
      <c r="V1883" t="s">
        <v>12876</v>
      </c>
      <c r="X1883" t="str">
        <f>VLOOKUP(pbp!V4633, games!$B$2:$R$40, 3, FALSE)</f>
        <v>2020-11-29T21:05Z</v>
      </c>
      <c r="Y1883">
        <f>VLOOKUP(1*V1883,NFLGames!$H$11:$H$555,1,FALSE)</f>
        <v>401127922</v>
      </c>
      <c r="Z1883">
        <f>VLOOKUP($Y1883, NFLGames!$H$11:$K$555,2,FALSE)</f>
        <v>2019</v>
      </c>
      <c r="AA1883">
        <f>VLOOKUP($Y1883, NFLGames!$H$11:$K$555,3,FALSE)</f>
        <v>12</v>
      </c>
      <c r="AB1883" s="6">
        <f>IF(A1884=0, 0, AH1884-tbl_pbp[[#This Row],[Saints Win %]])</f>
        <v>6.4000000000000001E-2</v>
      </c>
      <c r="AE1883">
        <f>ABS(tbl_pbp[[#This Row],[play.homeScore]]-tbl_pbp[[#This Row],[play.awayScore]])</f>
        <v>0</v>
      </c>
      <c r="AF1883">
        <f>IF(tbl_pbp[[#This Row],[Play Saints Win % Increase]]&gt;=$AF$4,1,0)</f>
        <v>0</v>
      </c>
      <c r="AG1883" t="str">
        <f>VLOOKUP(tbl_pbp[[#This Row],[gameId]], games!$B$2:$T$40, 9, FALSE)</f>
        <v>carolina-panthers</v>
      </c>
      <c r="AH1883" s="5">
        <f>IF(tbl_pbp[[#This Row],[AwayTeam]] &lt;&gt; "new-orleans-saints", tbl_pbp[[#This Row],[homeWinPercentage]], 1-tbl_pbp[[#This Row],[homeWinPercentage]])</f>
        <v>0.185</v>
      </c>
      <c r="AI1883" s="13">
        <f>tbl_pbp[[#This Row],[Kamara]]*tbl_pbp[[#This Row],[Impactful Play]]</f>
        <v>0</v>
      </c>
      <c r="AJ1883" s="13">
        <f>tbl_pbp[[#This Row],[Thomas]]*tbl_pbp[[#This Row],[Impactful Play]]</f>
        <v>0</v>
      </c>
      <c r="AK1883" s="13" t="str">
        <f>VLOOKUP(tbl_pbp[[#This Row],[Play Saints Win % Increase]], tbl_impact[],3,TRUE)</f>
        <v>Perfumed (5 to + 10%)</v>
      </c>
    </row>
    <row r="1884" spans="1:37">
      <c r="A1884" s="1">
        <v>161</v>
      </c>
      <c r="B1884" s="5">
        <v>0.249</v>
      </c>
      <c r="C1884" t="s">
        <v>13234</v>
      </c>
      <c r="D1884">
        <v>0</v>
      </c>
      <c r="E1884">
        <v>0</v>
      </c>
      <c r="F1884">
        <v>4</v>
      </c>
      <c r="G1884">
        <v>31</v>
      </c>
      <c r="H1884">
        <v>31</v>
      </c>
      <c r="I1884">
        <v>4</v>
      </c>
      <c r="J1884">
        <v>4</v>
      </c>
      <c r="K1884" t="s">
        <v>533</v>
      </c>
      <c r="L1884">
        <v>3</v>
      </c>
      <c r="M1884">
        <v>4</v>
      </c>
      <c r="N1884" t="s">
        <v>13235</v>
      </c>
      <c r="O1884" t="s">
        <v>4088</v>
      </c>
      <c r="P1884" t="s">
        <v>167</v>
      </c>
      <c r="Q1884" t="s">
        <v>168</v>
      </c>
      <c r="S1884" t="s">
        <v>347</v>
      </c>
      <c r="T1884" t="s">
        <v>573</v>
      </c>
      <c r="U1884" t="s">
        <v>8460</v>
      </c>
      <c r="V1884" t="s">
        <v>12876</v>
      </c>
      <c r="X1884" t="str">
        <f>VLOOKUP(pbp!V4634, games!$B$2:$R$40, 3, FALSE)</f>
        <v>2020-11-29T21:05Z</v>
      </c>
      <c r="Y1884">
        <f>VLOOKUP(1*V1884,NFLGames!$H$11:$H$555,1,FALSE)</f>
        <v>401127922</v>
      </c>
      <c r="Z1884">
        <f>VLOOKUP($Y1884, NFLGames!$H$11:$K$555,2,FALSE)</f>
        <v>2019</v>
      </c>
      <c r="AA1884">
        <f>VLOOKUP($Y1884, NFLGames!$H$11:$K$555,3,FALSE)</f>
        <v>12</v>
      </c>
      <c r="AB1884" s="6">
        <f>IF(A1885=0, 0, AH1885-tbl_pbp[[#This Row],[Saints Win %]])</f>
        <v>-1.4000000000000012E-2</v>
      </c>
      <c r="AE1884">
        <f>ABS(tbl_pbp[[#This Row],[play.homeScore]]-tbl_pbp[[#This Row],[play.awayScore]])</f>
        <v>0</v>
      </c>
      <c r="AF1884">
        <f>IF(tbl_pbp[[#This Row],[Play Saints Win % Increase]]&gt;=$AF$4,1,0)</f>
        <v>0</v>
      </c>
      <c r="AG1884" t="str">
        <f>VLOOKUP(tbl_pbp[[#This Row],[gameId]], games!$B$2:$T$40, 9, FALSE)</f>
        <v>carolina-panthers</v>
      </c>
      <c r="AH1884" s="5">
        <f>IF(tbl_pbp[[#This Row],[AwayTeam]] &lt;&gt; "new-orleans-saints", tbl_pbp[[#This Row],[homeWinPercentage]], 1-tbl_pbp[[#This Row],[homeWinPercentage]])</f>
        <v>0.249</v>
      </c>
      <c r="AI1884" s="13">
        <f>tbl_pbp[[#This Row],[Kamara]]*tbl_pbp[[#This Row],[Impactful Play]]</f>
        <v>0</v>
      </c>
      <c r="AJ1884" s="13">
        <f>tbl_pbp[[#This Row],[Thomas]]*tbl_pbp[[#This Row],[Impactful Play]]</f>
        <v>0</v>
      </c>
      <c r="AK1884" s="13" t="str">
        <f>VLOOKUP(tbl_pbp[[#This Row],[Play Saints Win % Increase]], tbl_impact[],3,TRUE)</f>
        <v>Bad (0 to -5%)</v>
      </c>
    </row>
    <row r="1885" spans="1:37">
      <c r="A1885" s="1">
        <v>162</v>
      </c>
      <c r="B1885" s="5">
        <v>0.23499999999999999</v>
      </c>
      <c r="C1885" t="s">
        <v>13236</v>
      </c>
      <c r="D1885">
        <v>0</v>
      </c>
      <c r="E1885">
        <v>0</v>
      </c>
      <c r="F1885">
        <v>4</v>
      </c>
      <c r="G1885">
        <v>31</v>
      </c>
      <c r="H1885">
        <v>31</v>
      </c>
      <c r="I1885">
        <v>10</v>
      </c>
      <c r="J1885">
        <v>10</v>
      </c>
      <c r="K1885" t="s">
        <v>533</v>
      </c>
      <c r="L1885">
        <v>4</v>
      </c>
      <c r="M1885">
        <v>10</v>
      </c>
      <c r="N1885" t="s">
        <v>229</v>
      </c>
      <c r="O1885" t="s">
        <v>230</v>
      </c>
      <c r="P1885" t="s">
        <v>231</v>
      </c>
      <c r="Q1885" t="s">
        <v>232</v>
      </c>
      <c r="R1885" t="s">
        <v>233</v>
      </c>
      <c r="V1885" t="s">
        <v>12876</v>
      </c>
      <c r="X1885" t="str">
        <f>VLOOKUP(pbp!V4635, games!$B$2:$R$40, 3, FALSE)</f>
        <v>2020-11-29T21:05Z</v>
      </c>
      <c r="Y1885">
        <f>VLOOKUP(1*V1885,NFLGames!$H$11:$H$555,1,FALSE)</f>
        <v>401127922</v>
      </c>
      <c r="Z1885">
        <f>VLOOKUP($Y1885, NFLGames!$H$11:$K$555,2,FALSE)</f>
        <v>2019</v>
      </c>
      <c r="AA1885">
        <f>VLOOKUP($Y1885, NFLGames!$H$11:$K$555,3,FALSE)</f>
        <v>12</v>
      </c>
      <c r="AB1885" s="6">
        <f>IF(A1886=0, 0, AH1886-tbl_pbp[[#This Row],[Saints Win %]])</f>
        <v>0.26600000000000001</v>
      </c>
      <c r="AE1885">
        <f>ABS(tbl_pbp[[#This Row],[play.homeScore]]-tbl_pbp[[#This Row],[play.awayScore]])</f>
        <v>0</v>
      </c>
      <c r="AF1885">
        <f>IF(tbl_pbp[[#This Row],[Play Saints Win % Increase]]&gt;=$AF$4,1,0)</f>
        <v>1</v>
      </c>
      <c r="AG1885" t="str">
        <f>VLOOKUP(tbl_pbp[[#This Row],[gameId]], games!$B$2:$T$40, 9, FALSE)</f>
        <v>carolina-panthers</v>
      </c>
      <c r="AH1885" s="5">
        <f>IF(tbl_pbp[[#This Row],[AwayTeam]] &lt;&gt; "new-orleans-saints", tbl_pbp[[#This Row],[homeWinPercentage]], 1-tbl_pbp[[#This Row],[homeWinPercentage]])</f>
        <v>0.23499999999999999</v>
      </c>
      <c r="AI1885" s="13">
        <f>tbl_pbp[[#This Row],[Kamara]]*tbl_pbp[[#This Row],[Impactful Play]]</f>
        <v>0</v>
      </c>
      <c r="AJ1885" s="13">
        <f>tbl_pbp[[#This Row],[Thomas]]*tbl_pbp[[#This Row],[Impactful Play]]</f>
        <v>0</v>
      </c>
      <c r="AK1885" s="13" t="str">
        <f>VLOOKUP(tbl_pbp[[#This Row],[Play Saints Win % Increase]], tbl_impact[],3,TRUE)</f>
        <v>Ambrosial (20% +)</v>
      </c>
    </row>
    <row r="1886" spans="1:37">
      <c r="A1886" s="1">
        <v>163</v>
      </c>
      <c r="B1886" s="5">
        <v>0.501</v>
      </c>
      <c r="C1886" t="s">
        <v>13237</v>
      </c>
      <c r="D1886">
        <v>0</v>
      </c>
      <c r="E1886">
        <v>0</v>
      </c>
      <c r="F1886">
        <v>4</v>
      </c>
      <c r="G1886">
        <v>31</v>
      </c>
      <c r="H1886">
        <v>31</v>
      </c>
      <c r="I1886">
        <v>10</v>
      </c>
      <c r="J1886">
        <v>10</v>
      </c>
      <c r="K1886" t="s">
        <v>533</v>
      </c>
      <c r="L1886">
        <v>4</v>
      </c>
      <c r="M1886">
        <v>10</v>
      </c>
      <c r="N1886" t="s">
        <v>13238</v>
      </c>
      <c r="O1886" t="s">
        <v>230</v>
      </c>
      <c r="P1886" t="s">
        <v>151</v>
      </c>
      <c r="Q1886" t="s">
        <v>152</v>
      </c>
      <c r="R1886" t="s">
        <v>153</v>
      </c>
      <c r="S1886" t="s">
        <v>349</v>
      </c>
      <c r="T1886" t="s">
        <v>179</v>
      </c>
      <c r="U1886" t="s">
        <v>13239</v>
      </c>
      <c r="V1886" t="s">
        <v>12876</v>
      </c>
      <c r="X1886" t="str">
        <f>VLOOKUP(pbp!V4636, games!$B$2:$R$40, 3, FALSE)</f>
        <v>2020-11-29T21:05Z</v>
      </c>
      <c r="Y1886">
        <f>VLOOKUP(1*V1886,NFLGames!$H$11:$H$555,1,FALSE)</f>
        <v>401127922</v>
      </c>
      <c r="Z1886">
        <f>VLOOKUP($Y1886, NFLGames!$H$11:$K$555,2,FALSE)</f>
        <v>2019</v>
      </c>
      <c r="AA1886">
        <f>VLOOKUP($Y1886, NFLGames!$H$11:$K$555,3,FALSE)</f>
        <v>12</v>
      </c>
      <c r="AB1886" s="6">
        <f>IF(A1887=0, 0, AH1887-tbl_pbp[[#This Row],[Saints Win %]])</f>
        <v>-0.15100000000000002</v>
      </c>
      <c r="AE1886">
        <f>ABS(tbl_pbp[[#This Row],[play.homeScore]]-tbl_pbp[[#This Row],[play.awayScore]])</f>
        <v>0</v>
      </c>
      <c r="AF1886">
        <f>IF(tbl_pbp[[#This Row],[Play Saints Win % Increase]]&gt;=$AF$4,1,0)</f>
        <v>0</v>
      </c>
      <c r="AG1886" t="str">
        <f>VLOOKUP(tbl_pbp[[#This Row],[gameId]], games!$B$2:$T$40, 9, FALSE)</f>
        <v>carolina-panthers</v>
      </c>
      <c r="AH1886" s="5">
        <f>IF(tbl_pbp[[#This Row],[AwayTeam]] &lt;&gt; "new-orleans-saints", tbl_pbp[[#This Row],[homeWinPercentage]], 1-tbl_pbp[[#This Row],[homeWinPercentage]])</f>
        <v>0.501</v>
      </c>
      <c r="AI1886" s="13">
        <f>tbl_pbp[[#This Row],[Kamara]]*tbl_pbp[[#This Row],[Impactful Play]]</f>
        <v>0</v>
      </c>
      <c r="AJ1886" s="13">
        <f>tbl_pbp[[#This Row],[Thomas]]*tbl_pbp[[#This Row],[Impactful Play]]</f>
        <v>0</v>
      </c>
      <c r="AK1886" s="13" t="str">
        <f>VLOOKUP(tbl_pbp[[#This Row],[Play Saints Win % Increase]], tbl_impact[],3,TRUE)</f>
        <v>Stinky (worse than -10% to -20%)</v>
      </c>
    </row>
    <row r="1887" spans="1:37">
      <c r="A1887" s="1">
        <v>164</v>
      </c>
      <c r="B1887" s="5">
        <v>0.35</v>
      </c>
      <c r="C1887" t="s">
        <v>13240</v>
      </c>
      <c r="D1887">
        <v>0</v>
      </c>
      <c r="E1887">
        <v>0</v>
      </c>
      <c r="F1887">
        <v>4</v>
      </c>
      <c r="G1887">
        <v>31</v>
      </c>
      <c r="H1887">
        <v>31</v>
      </c>
      <c r="I1887">
        <v>10</v>
      </c>
      <c r="J1887">
        <v>20</v>
      </c>
      <c r="K1887" t="s">
        <v>29</v>
      </c>
      <c r="L1887">
        <v>1</v>
      </c>
      <c r="M1887">
        <v>80</v>
      </c>
      <c r="N1887" t="s">
        <v>13241</v>
      </c>
      <c r="O1887" t="s">
        <v>1726</v>
      </c>
      <c r="P1887" t="s">
        <v>167</v>
      </c>
      <c r="Q1887" t="s">
        <v>168</v>
      </c>
      <c r="S1887" t="s">
        <v>33</v>
      </c>
      <c r="T1887" t="s">
        <v>165</v>
      </c>
      <c r="U1887" t="s">
        <v>571</v>
      </c>
      <c r="V1887" t="s">
        <v>12876</v>
      </c>
      <c r="X1887" t="str">
        <f>VLOOKUP(pbp!V4637, games!$B$2:$R$40, 3, FALSE)</f>
        <v>2020-11-29T21:05Z</v>
      </c>
      <c r="Y1887">
        <f>VLOOKUP(1*V1887,NFLGames!$H$11:$H$555,1,FALSE)</f>
        <v>401127922</v>
      </c>
      <c r="Z1887">
        <f>VLOOKUP($Y1887, NFLGames!$H$11:$K$555,2,FALSE)</f>
        <v>2019</v>
      </c>
      <c r="AA1887">
        <f>VLOOKUP($Y1887, NFLGames!$H$11:$K$555,3,FALSE)</f>
        <v>12</v>
      </c>
      <c r="AB1887" s="6">
        <f>IF(A1888=0, 0, AH1888-tbl_pbp[[#This Row],[Saints Win %]])</f>
        <v>0.17600000000000005</v>
      </c>
      <c r="AE1887">
        <f>ABS(tbl_pbp[[#This Row],[play.homeScore]]-tbl_pbp[[#This Row],[play.awayScore]])</f>
        <v>0</v>
      </c>
      <c r="AF1887">
        <f>IF(tbl_pbp[[#This Row],[Play Saints Win % Increase]]&gt;=$AF$4,1,0)</f>
        <v>1</v>
      </c>
      <c r="AG1887" t="str">
        <f>VLOOKUP(tbl_pbp[[#This Row],[gameId]], games!$B$2:$T$40, 9, FALSE)</f>
        <v>carolina-panthers</v>
      </c>
      <c r="AH1887" s="5">
        <f>IF(tbl_pbp[[#This Row],[AwayTeam]] &lt;&gt; "new-orleans-saints", tbl_pbp[[#This Row],[homeWinPercentage]], 1-tbl_pbp[[#This Row],[homeWinPercentage]])</f>
        <v>0.35</v>
      </c>
      <c r="AI1887" s="13">
        <f>tbl_pbp[[#This Row],[Kamara]]*tbl_pbp[[#This Row],[Impactful Play]]</f>
        <v>0</v>
      </c>
      <c r="AJ1887" s="13">
        <f>tbl_pbp[[#This Row],[Thomas]]*tbl_pbp[[#This Row],[Impactful Play]]</f>
        <v>0</v>
      </c>
      <c r="AK1887" s="13" t="str">
        <f>VLOOKUP(tbl_pbp[[#This Row],[Play Saints Win % Increase]], tbl_impact[],3,TRUE)</f>
        <v>Fragrant (10% to 20%)</v>
      </c>
    </row>
    <row r="1888" spans="1:37">
      <c r="A1888" s="1">
        <v>165</v>
      </c>
      <c r="B1888" s="5">
        <v>0.52600000000000002</v>
      </c>
      <c r="C1888" t="s">
        <v>13242</v>
      </c>
      <c r="D1888">
        <v>0</v>
      </c>
      <c r="E1888">
        <v>0</v>
      </c>
      <c r="F1888">
        <v>4</v>
      </c>
      <c r="G1888">
        <v>31</v>
      </c>
      <c r="H1888">
        <v>31</v>
      </c>
      <c r="I1888">
        <v>16</v>
      </c>
      <c r="J1888">
        <v>14</v>
      </c>
      <c r="K1888" t="s">
        <v>29</v>
      </c>
      <c r="L1888">
        <v>2</v>
      </c>
      <c r="M1888">
        <v>86</v>
      </c>
      <c r="N1888" t="s">
        <v>13243</v>
      </c>
      <c r="O1888" t="s">
        <v>3733</v>
      </c>
      <c r="P1888" t="s">
        <v>30</v>
      </c>
      <c r="Q1888" t="s">
        <v>31</v>
      </c>
      <c r="R1888" t="s">
        <v>32</v>
      </c>
      <c r="S1888" t="s">
        <v>1538</v>
      </c>
      <c r="T1888" t="s">
        <v>176</v>
      </c>
      <c r="U1888" t="s">
        <v>7304</v>
      </c>
      <c r="V1888" t="s">
        <v>12876</v>
      </c>
      <c r="X1888" t="str">
        <f>VLOOKUP(pbp!V4638, games!$B$2:$R$40, 3, FALSE)</f>
        <v>2020-11-29T21:05Z</v>
      </c>
      <c r="Y1888">
        <f>VLOOKUP(1*V1888,NFLGames!$H$11:$H$555,1,FALSE)</f>
        <v>401127922</v>
      </c>
      <c r="Z1888">
        <f>VLOOKUP($Y1888, NFLGames!$H$11:$K$555,2,FALSE)</f>
        <v>2019</v>
      </c>
      <c r="AA1888">
        <f>VLOOKUP($Y1888, NFLGames!$H$11:$K$555,3,FALSE)</f>
        <v>12</v>
      </c>
      <c r="AB1888" s="6">
        <f>IF(A1889=0, 0, AH1889-tbl_pbp[[#This Row],[Saints Win %]])</f>
        <v>4.6999999999999931E-2</v>
      </c>
      <c r="AD1888">
        <v>1</v>
      </c>
      <c r="AE1888">
        <f>ABS(tbl_pbp[[#This Row],[play.homeScore]]-tbl_pbp[[#This Row],[play.awayScore]])</f>
        <v>0</v>
      </c>
      <c r="AF1888">
        <f>IF(tbl_pbp[[#This Row],[Play Saints Win % Increase]]&gt;=$AF$4,1,0)</f>
        <v>0</v>
      </c>
      <c r="AG1888" t="str">
        <f>VLOOKUP(tbl_pbp[[#This Row],[gameId]], games!$B$2:$T$40, 9, FALSE)</f>
        <v>carolina-panthers</v>
      </c>
      <c r="AH1888" s="5">
        <f>IF(tbl_pbp[[#This Row],[AwayTeam]] &lt;&gt; "new-orleans-saints", tbl_pbp[[#This Row],[homeWinPercentage]], 1-tbl_pbp[[#This Row],[homeWinPercentage]])</f>
        <v>0.52600000000000002</v>
      </c>
      <c r="AI1888" s="13">
        <f>tbl_pbp[[#This Row],[Kamara]]*tbl_pbp[[#This Row],[Impactful Play]]</f>
        <v>0</v>
      </c>
      <c r="AJ1888" s="13">
        <f>tbl_pbp[[#This Row],[Thomas]]*tbl_pbp[[#This Row],[Impactful Play]]</f>
        <v>0</v>
      </c>
      <c r="AK1888" s="13" t="str">
        <f>VLOOKUP(tbl_pbp[[#This Row],[Play Saints Win % Increase]], tbl_impact[],3,TRUE)</f>
        <v>Scented (0 to +5%)</v>
      </c>
    </row>
    <row r="1889" spans="1:37">
      <c r="A1889" s="1">
        <v>166</v>
      </c>
      <c r="B1889" s="5">
        <v>0.57299999999999995</v>
      </c>
      <c r="C1889" t="s">
        <v>13244</v>
      </c>
      <c r="D1889">
        <v>0</v>
      </c>
      <c r="E1889">
        <v>0</v>
      </c>
      <c r="F1889">
        <v>4</v>
      </c>
      <c r="G1889">
        <v>31</v>
      </c>
      <c r="H1889">
        <v>31</v>
      </c>
      <c r="I1889">
        <v>2</v>
      </c>
      <c r="J1889">
        <v>28</v>
      </c>
      <c r="K1889" t="s">
        <v>29</v>
      </c>
      <c r="L1889">
        <v>3</v>
      </c>
      <c r="M1889">
        <v>72</v>
      </c>
      <c r="N1889" t="s">
        <v>13245</v>
      </c>
      <c r="O1889" t="s">
        <v>1445</v>
      </c>
      <c r="P1889" t="s">
        <v>30</v>
      </c>
      <c r="Q1889" t="s">
        <v>31</v>
      </c>
      <c r="R1889" t="s">
        <v>32</v>
      </c>
      <c r="S1889" t="s">
        <v>241</v>
      </c>
      <c r="T1889" t="s">
        <v>1005</v>
      </c>
      <c r="U1889" t="s">
        <v>13246</v>
      </c>
      <c r="V1889" t="s">
        <v>12876</v>
      </c>
      <c r="X1889" t="str">
        <f>VLOOKUP(pbp!V4639, games!$B$2:$R$40, 3, FALSE)</f>
        <v>2020-11-29T21:05Z</v>
      </c>
      <c r="Y1889">
        <f>VLOOKUP(1*V1889,NFLGames!$H$11:$H$555,1,FALSE)</f>
        <v>401127922</v>
      </c>
      <c r="Z1889">
        <f>VLOOKUP($Y1889, NFLGames!$H$11:$K$555,2,FALSE)</f>
        <v>2019</v>
      </c>
      <c r="AA1889">
        <f>VLOOKUP($Y1889, NFLGames!$H$11:$K$555,3,FALSE)</f>
        <v>12</v>
      </c>
      <c r="AB1889" s="6">
        <f>IF(A1890=0, 0, AH1890-tbl_pbp[[#This Row],[Saints Win %]])</f>
        <v>6.800000000000006E-2</v>
      </c>
      <c r="AE1889">
        <f>ABS(tbl_pbp[[#This Row],[play.homeScore]]-tbl_pbp[[#This Row],[play.awayScore]])</f>
        <v>0</v>
      </c>
      <c r="AF1889">
        <f>IF(tbl_pbp[[#This Row],[Play Saints Win % Increase]]&gt;=$AF$4,1,0)</f>
        <v>0</v>
      </c>
      <c r="AG1889" t="str">
        <f>VLOOKUP(tbl_pbp[[#This Row],[gameId]], games!$B$2:$T$40, 9, FALSE)</f>
        <v>carolina-panthers</v>
      </c>
      <c r="AH1889" s="5">
        <f>IF(tbl_pbp[[#This Row],[AwayTeam]] &lt;&gt; "new-orleans-saints", tbl_pbp[[#This Row],[homeWinPercentage]], 1-tbl_pbp[[#This Row],[homeWinPercentage]])</f>
        <v>0.57299999999999995</v>
      </c>
      <c r="AI1889" s="13">
        <f>tbl_pbp[[#This Row],[Kamara]]*tbl_pbp[[#This Row],[Impactful Play]]</f>
        <v>0</v>
      </c>
      <c r="AJ1889" s="13">
        <f>tbl_pbp[[#This Row],[Thomas]]*tbl_pbp[[#This Row],[Impactful Play]]</f>
        <v>0</v>
      </c>
      <c r="AK1889" s="13" t="str">
        <f>VLOOKUP(tbl_pbp[[#This Row],[Play Saints Win % Increase]], tbl_impact[],3,TRUE)</f>
        <v>Perfumed (5 to + 10%)</v>
      </c>
    </row>
    <row r="1890" spans="1:37">
      <c r="A1890" s="1">
        <v>167</v>
      </c>
      <c r="B1890" s="5">
        <v>0.64100000000000001</v>
      </c>
      <c r="C1890" t="s">
        <v>13247</v>
      </c>
      <c r="D1890">
        <v>0</v>
      </c>
      <c r="E1890">
        <v>0</v>
      </c>
      <c r="F1890">
        <v>4</v>
      </c>
      <c r="G1890">
        <v>31</v>
      </c>
      <c r="H1890">
        <v>31</v>
      </c>
      <c r="I1890">
        <v>10</v>
      </c>
      <c r="J1890">
        <v>32</v>
      </c>
      <c r="K1890" t="s">
        <v>29</v>
      </c>
      <c r="L1890">
        <v>1</v>
      </c>
      <c r="M1890">
        <v>68</v>
      </c>
      <c r="N1890" t="s">
        <v>13248</v>
      </c>
      <c r="O1890" t="s">
        <v>547</v>
      </c>
      <c r="P1890" t="s">
        <v>30</v>
      </c>
      <c r="Q1890" t="s">
        <v>31</v>
      </c>
      <c r="R1890" t="s">
        <v>32</v>
      </c>
      <c r="S1890" t="s">
        <v>33</v>
      </c>
      <c r="T1890" t="s">
        <v>129</v>
      </c>
      <c r="U1890" t="s">
        <v>130</v>
      </c>
      <c r="V1890" t="s">
        <v>12876</v>
      </c>
      <c r="X1890" t="str">
        <f>VLOOKUP(pbp!V4640, games!$B$2:$R$40, 3, FALSE)</f>
        <v>2020-12-06T18:00Z</v>
      </c>
      <c r="Y1890">
        <f>VLOOKUP(1*V1890,NFLGames!$H$11:$H$555,1,FALSE)</f>
        <v>401127922</v>
      </c>
      <c r="Z1890">
        <f>VLOOKUP($Y1890, NFLGames!$H$11:$K$555,2,FALSE)</f>
        <v>2019</v>
      </c>
      <c r="AA1890">
        <f>VLOOKUP($Y1890, NFLGames!$H$11:$K$555,3,FALSE)</f>
        <v>12</v>
      </c>
      <c r="AB1890" s="6">
        <f>IF(A1891=0, 0, AH1891-tbl_pbp[[#This Row],[Saints Win %]])</f>
        <v>-0.13400000000000001</v>
      </c>
      <c r="AE1890">
        <f>ABS(tbl_pbp[[#This Row],[play.homeScore]]-tbl_pbp[[#This Row],[play.awayScore]])</f>
        <v>0</v>
      </c>
      <c r="AF1890">
        <f>IF(tbl_pbp[[#This Row],[Play Saints Win % Increase]]&gt;=$AF$4,1,0)</f>
        <v>0</v>
      </c>
      <c r="AG1890" t="str">
        <f>VLOOKUP(tbl_pbp[[#This Row],[gameId]], games!$B$2:$T$40, 9, FALSE)</f>
        <v>carolina-panthers</v>
      </c>
      <c r="AH1890" s="5">
        <f>IF(tbl_pbp[[#This Row],[AwayTeam]] &lt;&gt; "new-orleans-saints", tbl_pbp[[#This Row],[homeWinPercentage]], 1-tbl_pbp[[#This Row],[homeWinPercentage]])</f>
        <v>0.64100000000000001</v>
      </c>
      <c r="AI1890" s="13">
        <f>tbl_pbp[[#This Row],[Kamara]]*tbl_pbp[[#This Row],[Impactful Play]]</f>
        <v>0</v>
      </c>
      <c r="AJ1890" s="13">
        <f>tbl_pbp[[#This Row],[Thomas]]*tbl_pbp[[#This Row],[Impactful Play]]</f>
        <v>0</v>
      </c>
      <c r="AK1890" s="13" t="str">
        <f>VLOOKUP(tbl_pbp[[#This Row],[Play Saints Win % Increase]], tbl_impact[],3,TRUE)</f>
        <v>Stinky (worse than -10% to -20%)</v>
      </c>
    </row>
    <row r="1891" spans="1:37">
      <c r="A1891" s="1">
        <v>168</v>
      </c>
      <c r="B1891" s="5">
        <v>0.50700000000000001</v>
      </c>
      <c r="C1891" t="s">
        <v>13249</v>
      </c>
      <c r="D1891">
        <v>0</v>
      </c>
      <c r="E1891">
        <v>0</v>
      </c>
      <c r="F1891">
        <v>4</v>
      </c>
      <c r="G1891">
        <v>31</v>
      </c>
      <c r="H1891">
        <v>31</v>
      </c>
      <c r="I1891">
        <v>2</v>
      </c>
      <c r="J1891">
        <v>40</v>
      </c>
      <c r="K1891" t="s">
        <v>29</v>
      </c>
      <c r="L1891">
        <v>2</v>
      </c>
      <c r="M1891">
        <v>60</v>
      </c>
      <c r="N1891" t="s">
        <v>13250</v>
      </c>
      <c r="O1891" t="s">
        <v>1457</v>
      </c>
      <c r="P1891" t="s">
        <v>30</v>
      </c>
      <c r="Q1891" t="s">
        <v>31</v>
      </c>
      <c r="R1891" t="s">
        <v>32</v>
      </c>
      <c r="S1891" t="s">
        <v>51</v>
      </c>
      <c r="T1891" t="s">
        <v>117</v>
      </c>
      <c r="U1891" t="s">
        <v>6033</v>
      </c>
      <c r="V1891" t="s">
        <v>12876</v>
      </c>
      <c r="X1891" t="str">
        <f>VLOOKUP(pbp!V4641, games!$B$2:$R$40, 3, FALSE)</f>
        <v>2020-12-06T18:00Z</v>
      </c>
      <c r="Y1891">
        <f>VLOOKUP(1*V1891,NFLGames!$H$11:$H$555,1,FALSE)</f>
        <v>401127922</v>
      </c>
      <c r="Z1891">
        <f>VLOOKUP($Y1891, NFLGames!$H$11:$K$555,2,FALSE)</f>
        <v>2019</v>
      </c>
      <c r="AA1891">
        <f>VLOOKUP($Y1891, NFLGames!$H$11:$K$555,3,FALSE)</f>
        <v>12</v>
      </c>
      <c r="AB1891" s="6">
        <f>IF(A1892=0, 0, AH1892-tbl_pbp[[#This Row],[Saints Win %]])</f>
        <v>-2.6000000000000023E-2</v>
      </c>
      <c r="AE1891">
        <f>ABS(tbl_pbp[[#This Row],[play.homeScore]]-tbl_pbp[[#This Row],[play.awayScore]])</f>
        <v>0</v>
      </c>
      <c r="AF1891">
        <f>IF(tbl_pbp[[#This Row],[Play Saints Win % Increase]]&gt;=$AF$4,1,0)</f>
        <v>0</v>
      </c>
      <c r="AG1891" t="str">
        <f>VLOOKUP(tbl_pbp[[#This Row],[gameId]], games!$B$2:$T$40, 9, FALSE)</f>
        <v>carolina-panthers</v>
      </c>
      <c r="AH1891" s="5">
        <f>IF(tbl_pbp[[#This Row],[AwayTeam]] &lt;&gt; "new-orleans-saints", tbl_pbp[[#This Row],[homeWinPercentage]], 1-tbl_pbp[[#This Row],[homeWinPercentage]])</f>
        <v>0.50700000000000001</v>
      </c>
      <c r="AI1891" s="13">
        <f>tbl_pbp[[#This Row],[Kamara]]*tbl_pbp[[#This Row],[Impactful Play]]</f>
        <v>0</v>
      </c>
      <c r="AJ1891" s="13">
        <f>tbl_pbp[[#This Row],[Thomas]]*tbl_pbp[[#This Row],[Impactful Play]]</f>
        <v>0</v>
      </c>
      <c r="AK1891" s="13" t="str">
        <f>VLOOKUP(tbl_pbp[[#This Row],[Play Saints Win % Increase]], tbl_impact[],3,TRUE)</f>
        <v>Bad (0 to -5%)</v>
      </c>
    </row>
    <row r="1892" spans="1:37">
      <c r="A1892" s="1">
        <v>169</v>
      </c>
      <c r="B1892" s="5">
        <v>0.48099999999999998</v>
      </c>
      <c r="C1892" t="s">
        <v>13251</v>
      </c>
      <c r="D1892">
        <v>0</v>
      </c>
      <c r="E1892">
        <v>0</v>
      </c>
      <c r="F1892">
        <v>4</v>
      </c>
      <c r="G1892">
        <v>31</v>
      </c>
      <c r="H1892">
        <v>31</v>
      </c>
      <c r="I1892">
        <v>6</v>
      </c>
      <c r="J1892">
        <v>36</v>
      </c>
      <c r="K1892" t="s">
        <v>29</v>
      </c>
      <c r="L1892">
        <v>3</v>
      </c>
      <c r="M1892">
        <v>64</v>
      </c>
      <c r="N1892" t="s">
        <v>13252</v>
      </c>
      <c r="O1892" t="s">
        <v>499</v>
      </c>
      <c r="P1892" t="s">
        <v>124</v>
      </c>
      <c r="Q1892" t="s">
        <v>125</v>
      </c>
      <c r="R1892" t="s">
        <v>126</v>
      </c>
      <c r="V1892" t="s">
        <v>12876</v>
      </c>
      <c r="X1892" t="str">
        <f>VLOOKUP(pbp!V4642, games!$B$2:$R$40, 3, FALSE)</f>
        <v>2020-12-06T18:00Z</v>
      </c>
      <c r="Y1892">
        <f>VLOOKUP(1*V1892,NFLGames!$H$11:$H$555,1,FALSE)</f>
        <v>401127922</v>
      </c>
      <c r="Z1892">
        <f>VLOOKUP($Y1892, NFLGames!$H$11:$K$555,2,FALSE)</f>
        <v>2019</v>
      </c>
      <c r="AA1892">
        <f>VLOOKUP($Y1892, NFLGames!$H$11:$K$555,3,FALSE)</f>
        <v>12</v>
      </c>
      <c r="AB1892" s="6">
        <f>IF(A1893=0, 0, AH1893-tbl_pbp[[#This Row],[Saints Win %]])</f>
        <v>0.13600000000000001</v>
      </c>
      <c r="AE1892">
        <f>ABS(tbl_pbp[[#This Row],[play.homeScore]]-tbl_pbp[[#This Row],[play.awayScore]])</f>
        <v>0</v>
      </c>
      <c r="AF1892">
        <f>IF(tbl_pbp[[#This Row],[Play Saints Win % Increase]]&gt;=$AF$4,1,0)</f>
        <v>1</v>
      </c>
      <c r="AG1892" t="str">
        <f>VLOOKUP(tbl_pbp[[#This Row],[gameId]], games!$B$2:$T$40, 9, FALSE)</f>
        <v>carolina-panthers</v>
      </c>
      <c r="AH1892" s="5">
        <f>IF(tbl_pbp[[#This Row],[AwayTeam]] &lt;&gt; "new-orleans-saints", tbl_pbp[[#This Row],[homeWinPercentage]], 1-tbl_pbp[[#This Row],[homeWinPercentage]])</f>
        <v>0.48099999999999998</v>
      </c>
      <c r="AI1892" s="13">
        <f>tbl_pbp[[#This Row],[Kamara]]*tbl_pbp[[#This Row],[Impactful Play]]</f>
        <v>0</v>
      </c>
      <c r="AJ1892" s="13">
        <f>tbl_pbp[[#This Row],[Thomas]]*tbl_pbp[[#This Row],[Impactful Play]]</f>
        <v>0</v>
      </c>
      <c r="AK1892" s="13" t="str">
        <f>VLOOKUP(tbl_pbp[[#This Row],[Play Saints Win % Increase]], tbl_impact[],3,TRUE)</f>
        <v>Fragrant (10% to 20%)</v>
      </c>
    </row>
    <row r="1893" spans="1:37">
      <c r="A1893" s="1">
        <v>170</v>
      </c>
      <c r="B1893" s="5">
        <v>0.61699999999999999</v>
      </c>
      <c r="C1893" t="s">
        <v>13253</v>
      </c>
      <c r="D1893">
        <v>0</v>
      </c>
      <c r="E1893">
        <v>0</v>
      </c>
      <c r="F1893">
        <v>4</v>
      </c>
      <c r="G1893">
        <v>31</v>
      </c>
      <c r="H1893">
        <v>31</v>
      </c>
      <c r="I1893">
        <v>6</v>
      </c>
      <c r="J1893">
        <v>36</v>
      </c>
      <c r="K1893" t="s">
        <v>29</v>
      </c>
      <c r="L1893">
        <v>3</v>
      </c>
      <c r="M1893">
        <v>64</v>
      </c>
      <c r="N1893" t="s">
        <v>13254</v>
      </c>
      <c r="O1893" t="s">
        <v>499</v>
      </c>
      <c r="P1893" t="s">
        <v>30</v>
      </c>
      <c r="Q1893" t="s">
        <v>31</v>
      </c>
      <c r="R1893" t="s">
        <v>32</v>
      </c>
      <c r="S1893" t="s">
        <v>302</v>
      </c>
      <c r="T1893" t="s">
        <v>296</v>
      </c>
      <c r="U1893" t="s">
        <v>13255</v>
      </c>
      <c r="V1893" t="s">
        <v>12876</v>
      </c>
      <c r="X1893" t="str">
        <f>VLOOKUP(pbp!V4643, games!$B$2:$R$40, 3, FALSE)</f>
        <v>2020-12-06T18:00Z</v>
      </c>
      <c r="Y1893">
        <f>VLOOKUP(1*V1893,NFLGames!$H$11:$H$555,1,FALSE)</f>
        <v>401127922</v>
      </c>
      <c r="Z1893">
        <f>VLOOKUP($Y1893, NFLGames!$H$11:$K$555,2,FALSE)</f>
        <v>2019</v>
      </c>
      <c r="AA1893">
        <f>VLOOKUP($Y1893, NFLGames!$H$11:$K$555,3,FALSE)</f>
        <v>12</v>
      </c>
      <c r="AB1893" s="6">
        <f>IF(A1894=0, 0, AH1894-tbl_pbp[[#This Row],[Saints Win %]])</f>
        <v>-4.0000000000000036E-3</v>
      </c>
      <c r="AD1893">
        <v>1</v>
      </c>
      <c r="AE1893">
        <f>ABS(tbl_pbp[[#This Row],[play.homeScore]]-tbl_pbp[[#This Row],[play.awayScore]])</f>
        <v>0</v>
      </c>
      <c r="AF1893">
        <f>IF(tbl_pbp[[#This Row],[Play Saints Win % Increase]]&gt;=$AF$4,1,0)</f>
        <v>0</v>
      </c>
      <c r="AG1893" t="str">
        <f>VLOOKUP(tbl_pbp[[#This Row],[gameId]], games!$B$2:$T$40, 9, FALSE)</f>
        <v>carolina-panthers</v>
      </c>
      <c r="AH1893" s="5">
        <f>IF(tbl_pbp[[#This Row],[AwayTeam]] &lt;&gt; "new-orleans-saints", tbl_pbp[[#This Row],[homeWinPercentage]], 1-tbl_pbp[[#This Row],[homeWinPercentage]])</f>
        <v>0.61699999999999999</v>
      </c>
      <c r="AI1893" s="13">
        <f>tbl_pbp[[#This Row],[Kamara]]*tbl_pbp[[#This Row],[Impactful Play]]</f>
        <v>0</v>
      </c>
      <c r="AJ1893" s="13">
        <f>tbl_pbp[[#This Row],[Thomas]]*tbl_pbp[[#This Row],[Impactful Play]]</f>
        <v>0</v>
      </c>
      <c r="AK1893" s="13" t="str">
        <f>VLOOKUP(tbl_pbp[[#This Row],[Play Saints Win % Increase]], tbl_impact[],3,TRUE)</f>
        <v>Bad (0 to -5%)</v>
      </c>
    </row>
    <row r="1894" spans="1:37">
      <c r="A1894" s="1">
        <v>171</v>
      </c>
      <c r="B1894" s="5">
        <v>0.61299999999999999</v>
      </c>
      <c r="C1894" t="s">
        <v>13256</v>
      </c>
      <c r="D1894">
        <v>0</v>
      </c>
      <c r="E1894">
        <v>0</v>
      </c>
      <c r="F1894">
        <v>4</v>
      </c>
      <c r="G1894">
        <v>31</v>
      </c>
      <c r="H1894">
        <v>31</v>
      </c>
      <c r="I1894">
        <v>10</v>
      </c>
      <c r="J1894">
        <v>60</v>
      </c>
      <c r="K1894" t="s">
        <v>29</v>
      </c>
      <c r="L1894">
        <v>1</v>
      </c>
      <c r="M1894">
        <v>40</v>
      </c>
      <c r="N1894" t="s">
        <v>13257</v>
      </c>
      <c r="O1894" t="s">
        <v>2238</v>
      </c>
      <c r="P1894" t="s">
        <v>22</v>
      </c>
      <c r="Q1894" t="s">
        <v>37</v>
      </c>
      <c r="S1894" t="s">
        <v>33</v>
      </c>
      <c r="T1894" t="s">
        <v>3490</v>
      </c>
      <c r="U1894" t="s">
        <v>13258</v>
      </c>
      <c r="V1894" t="s">
        <v>12876</v>
      </c>
      <c r="X1894" t="str">
        <f>VLOOKUP(pbp!V4644, games!$B$2:$R$40, 3, FALSE)</f>
        <v>2020-12-06T18:00Z</v>
      </c>
      <c r="Y1894">
        <f>VLOOKUP(1*V1894,NFLGames!$H$11:$H$555,1,FALSE)</f>
        <v>401127922</v>
      </c>
      <c r="Z1894">
        <f>VLOOKUP($Y1894, NFLGames!$H$11:$K$555,2,FALSE)</f>
        <v>2019</v>
      </c>
      <c r="AA1894">
        <f>VLOOKUP($Y1894, NFLGames!$H$11:$K$555,3,FALSE)</f>
        <v>12</v>
      </c>
      <c r="AB1894" s="6">
        <f>IF(A1895=0, 0, AH1895-tbl_pbp[[#This Row],[Saints Win %]])</f>
        <v>0.23699999999999999</v>
      </c>
      <c r="AE1894">
        <f>ABS(tbl_pbp[[#This Row],[play.homeScore]]-tbl_pbp[[#This Row],[play.awayScore]])</f>
        <v>0</v>
      </c>
      <c r="AF1894">
        <f>IF(tbl_pbp[[#This Row],[Play Saints Win % Increase]]&gt;=$AF$4,1,0)</f>
        <v>1</v>
      </c>
      <c r="AG1894" t="str">
        <f>VLOOKUP(tbl_pbp[[#This Row],[gameId]], games!$B$2:$T$40, 9, FALSE)</f>
        <v>carolina-panthers</v>
      </c>
      <c r="AH1894" s="5">
        <f>IF(tbl_pbp[[#This Row],[AwayTeam]] &lt;&gt; "new-orleans-saints", tbl_pbp[[#This Row],[homeWinPercentage]], 1-tbl_pbp[[#This Row],[homeWinPercentage]])</f>
        <v>0.61299999999999999</v>
      </c>
      <c r="AI1894" s="13">
        <f>tbl_pbp[[#This Row],[Kamara]]*tbl_pbp[[#This Row],[Impactful Play]]</f>
        <v>0</v>
      </c>
      <c r="AJ1894" s="13">
        <f>tbl_pbp[[#This Row],[Thomas]]*tbl_pbp[[#This Row],[Impactful Play]]</f>
        <v>0</v>
      </c>
      <c r="AK1894" s="13" t="str">
        <f>VLOOKUP(tbl_pbp[[#This Row],[Play Saints Win % Increase]], tbl_impact[],3,TRUE)</f>
        <v>Ambrosial (20% +)</v>
      </c>
    </row>
    <row r="1895" spans="1:37">
      <c r="A1895" s="1">
        <v>172</v>
      </c>
      <c r="B1895" s="5">
        <v>0.85</v>
      </c>
      <c r="C1895" t="s">
        <v>13259</v>
      </c>
      <c r="D1895">
        <v>0</v>
      </c>
      <c r="E1895">
        <v>0</v>
      </c>
      <c r="F1895">
        <v>4</v>
      </c>
      <c r="G1895">
        <v>31</v>
      </c>
      <c r="H1895">
        <v>31</v>
      </c>
      <c r="I1895">
        <v>10</v>
      </c>
      <c r="J1895">
        <v>60</v>
      </c>
      <c r="K1895" t="s">
        <v>29</v>
      </c>
      <c r="L1895">
        <v>2</v>
      </c>
      <c r="M1895">
        <v>40</v>
      </c>
      <c r="N1895" t="s">
        <v>13260</v>
      </c>
      <c r="O1895" t="s">
        <v>10935</v>
      </c>
      <c r="P1895" t="s">
        <v>30</v>
      </c>
      <c r="Q1895" t="s">
        <v>31</v>
      </c>
      <c r="R1895" t="s">
        <v>32</v>
      </c>
      <c r="S1895" t="s">
        <v>120</v>
      </c>
      <c r="T1895" t="s">
        <v>3490</v>
      </c>
      <c r="U1895" t="s">
        <v>13261</v>
      </c>
      <c r="V1895" t="s">
        <v>12876</v>
      </c>
      <c r="X1895" t="str">
        <f>VLOOKUP(pbp!V4645, games!$B$2:$R$40, 3, FALSE)</f>
        <v>2020-12-06T18:00Z</v>
      </c>
      <c r="Y1895">
        <f>VLOOKUP(1*V1895,NFLGames!$H$11:$H$555,1,FALSE)</f>
        <v>401127922</v>
      </c>
      <c r="Z1895">
        <f>VLOOKUP($Y1895, NFLGames!$H$11:$K$555,2,FALSE)</f>
        <v>2019</v>
      </c>
      <c r="AA1895">
        <f>VLOOKUP($Y1895, NFLGames!$H$11:$K$555,3,FALSE)</f>
        <v>12</v>
      </c>
      <c r="AB1895" s="6">
        <f>IF(A1896=0, 0, AH1896-tbl_pbp[[#This Row],[Saints Win %]])</f>
        <v>4.7000000000000042E-2</v>
      </c>
      <c r="AE1895">
        <f>ABS(tbl_pbp[[#This Row],[play.homeScore]]-tbl_pbp[[#This Row],[play.awayScore]])</f>
        <v>0</v>
      </c>
      <c r="AF1895">
        <f>IF(tbl_pbp[[#This Row],[Play Saints Win % Increase]]&gt;=$AF$4,1,0)</f>
        <v>0</v>
      </c>
      <c r="AG1895" t="str">
        <f>VLOOKUP(tbl_pbp[[#This Row],[gameId]], games!$B$2:$T$40, 9, FALSE)</f>
        <v>carolina-panthers</v>
      </c>
      <c r="AH1895" s="5">
        <f>IF(tbl_pbp[[#This Row],[AwayTeam]] &lt;&gt; "new-orleans-saints", tbl_pbp[[#This Row],[homeWinPercentage]], 1-tbl_pbp[[#This Row],[homeWinPercentage]])</f>
        <v>0.85</v>
      </c>
      <c r="AI1895" s="13">
        <f>tbl_pbp[[#This Row],[Kamara]]*tbl_pbp[[#This Row],[Impactful Play]]</f>
        <v>0</v>
      </c>
      <c r="AJ1895" s="13">
        <f>tbl_pbp[[#This Row],[Thomas]]*tbl_pbp[[#This Row],[Impactful Play]]</f>
        <v>0</v>
      </c>
      <c r="AK1895" s="13" t="str">
        <f>VLOOKUP(tbl_pbp[[#This Row],[Play Saints Win % Increase]], tbl_impact[],3,TRUE)</f>
        <v>Scented (0 to +5%)</v>
      </c>
    </row>
    <row r="1896" spans="1:37">
      <c r="A1896" s="1">
        <v>173</v>
      </c>
      <c r="B1896" s="5">
        <v>0.89700000000000002</v>
      </c>
      <c r="C1896" t="s">
        <v>13262</v>
      </c>
      <c r="D1896">
        <v>0</v>
      </c>
      <c r="E1896">
        <v>0</v>
      </c>
      <c r="F1896">
        <v>4</v>
      </c>
      <c r="G1896">
        <v>31</v>
      </c>
      <c r="H1896">
        <v>31</v>
      </c>
      <c r="I1896">
        <v>10</v>
      </c>
      <c r="J1896">
        <v>76</v>
      </c>
      <c r="K1896" t="s">
        <v>29</v>
      </c>
      <c r="L1896">
        <v>1</v>
      </c>
      <c r="M1896">
        <v>24</v>
      </c>
      <c r="N1896" t="s">
        <v>13263</v>
      </c>
      <c r="O1896" t="s">
        <v>3015</v>
      </c>
      <c r="P1896" t="s">
        <v>45</v>
      </c>
      <c r="Q1896" t="s">
        <v>46</v>
      </c>
      <c r="R1896" t="s">
        <v>47</v>
      </c>
      <c r="S1896" t="s">
        <v>33</v>
      </c>
      <c r="T1896" t="s">
        <v>8239</v>
      </c>
      <c r="U1896" t="s">
        <v>8240</v>
      </c>
      <c r="V1896" t="s">
        <v>12876</v>
      </c>
      <c r="X1896" t="str">
        <f>VLOOKUP(pbp!V4646, games!$B$2:$R$40, 3, FALSE)</f>
        <v>2020-12-06T18:00Z</v>
      </c>
      <c r="Y1896">
        <f>VLOOKUP(1*V1896,NFLGames!$H$11:$H$555,1,FALSE)</f>
        <v>401127922</v>
      </c>
      <c r="Z1896">
        <f>VLOOKUP($Y1896, NFLGames!$H$11:$K$555,2,FALSE)</f>
        <v>2019</v>
      </c>
      <c r="AA1896">
        <f>VLOOKUP($Y1896, NFLGames!$H$11:$K$555,3,FALSE)</f>
        <v>12</v>
      </c>
      <c r="AB1896" s="6">
        <f>IF(A1897=0, 0, AH1897-tbl_pbp[[#This Row],[Saints Win %]])</f>
        <v>3.6000000000000032E-2</v>
      </c>
      <c r="AE1896">
        <f>ABS(tbl_pbp[[#This Row],[play.homeScore]]-tbl_pbp[[#This Row],[play.awayScore]])</f>
        <v>0</v>
      </c>
      <c r="AF1896">
        <f>IF(tbl_pbp[[#This Row],[Play Saints Win % Increase]]&gt;=$AF$4,1,0)</f>
        <v>0</v>
      </c>
      <c r="AG1896" t="str">
        <f>VLOOKUP(tbl_pbp[[#This Row],[gameId]], games!$B$2:$T$40, 9, FALSE)</f>
        <v>carolina-panthers</v>
      </c>
      <c r="AH1896" s="5">
        <f>IF(tbl_pbp[[#This Row],[AwayTeam]] &lt;&gt; "new-orleans-saints", tbl_pbp[[#This Row],[homeWinPercentage]], 1-tbl_pbp[[#This Row],[homeWinPercentage]])</f>
        <v>0.89700000000000002</v>
      </c>
      <c r="AI1896" s="13">
        <f>tbl_pbp[[#This Row],[Kamara]]*tbl_pbp[[#This Row],[Impactful Play]]</f>
        <v>0</v>
      </c>
      <c r="AJ1896" s="13">
        <f>tbl_pbp[[#This Row],[Thomas]]*tbl_pbp[[#This Row],[Impactful Play]]</f>
        <v>0</v>
      </c>
      <c r="AK1896" s="13" t="str">
        <f>VLOOKUP(tbl_pbp[[#This Row],[Play Saints Win % Increase]], tbl_impact[],3,TRUE)</f>
        <v>Scented (0 to +5%)</v>
      </c>
    </row>
    <row r="1897" spans="1:37">
      <c r="A1897" s="1">
        <v>174</v>
      </c>
      <c r="B1897" s="5">
        <v>0.93300000000000005</v>
      </c>
      <c r="C1897" t="s">
        <v>13264</v>
      </c>
      <c r="D1897">
        <v>0</v>
      </c>
      <c r="E1897">
        <v>0</v>
      </c>
      <c r="F1897">
        <v>4</v>
      </c>
      <c r="G1897">
        <v>31</v>
      </c>
      <c r="H1897">
        <v>31</v>
      </c>
      <c r="I1897">
        <v>1</v>
      </c>
      <c r="J1897">
        <v>85</v>
      </c>
      <c r="K1897" t="s">
        <v>29</v>
      </c>
      <c r="L1897">
        <v>2</v>
      </c>
      <c r="M1897">
        <v>15</v>
      </c>
      <c r="N1897" t="s">
        <v>13265</v>
      </c>
      <c r="O1897" t="s">
        <v>8698</v>
      </c>
      <c r="P1897" t="s">
        <v>22</v>
      </c>
      <c r="Q1897" t="s">
        <v>37</v>
      </c>
      <c r="S1897" t="s">
        <v>83</v>
      </c>
      <c r="T1897" t="s">
        <v>8243</v>
      </c>
      <c r="U1897" t="s">
        <v>8244</v>
      </c>
      <c r="V1897" t="s">
        <v>12876</v>
      </c>
      <c r="X1897" t="str">
        <f>VLOOKUP(pbp!V4647, games!$B$2:$R$40, 3, FALSE)</f>
        <v>2020-12-06T18:00Z</v>
      </c>
      <c r="Y1897">
        <f>VLOOKUP(1*V1897,NFLGames!$H$11:$H$555,1,FALSE)</f>
        <v>401127922</v>
      </c>
      <c r="Z1897">
        <f>VLOOKUP($Y1897, NFLGames!$H$11:$K$555,2,FALSE)</f>
        <v>2019</v>
      </c>
      <c r="AA1897">
        <f>VLOOKUP($Y1897, NFLGames!$H$11:$K$555,3,FALSE)</f>
        <v>12</v>
      </c>
      <c r="AB1897" s="6">
        <f>IF(A1898=0, 0, AH1898-tbl_pbp[[#This Row],[Saints Win %]])</f>
        <v>6.9999999999998952E-3</v>
      </c>
      <c r="AE1897">
        <f>ABS(tbl_pbp[[#This Row],[play.homeScore]]-tbl_pbp[[#This Row],[play.awayScore]])</f>
        <v>0</v>
      </c>
      <c r="AF1897">
        <f>IF(tbl_pbp[[#This Row],[Play Saints Win % Increase]]&gt;=$AF$4,1,0)</f>
        <v>0</v>
      </c>
      <c r="AG1897" t="str">
        <f>VLOOKUP(tbl_pbp[[#This Row],[gameId]], games!$B$2:$T$40, 9, FALSE)</f>
        <v>carolina-panthers</v>
      </c>
      <c r="AH1897" s="5">
        <f>IF(tbl_pbp[[#This Row],[AwayTeam]] &lt;&gt; "new-orleans-saints", tbl_pbp[[#This Row],[homeWinPercentage]], 1-tbl_pbp[[#This Row],[homeWinPercentage]])</f>
        <v>0.93300000000000005</v>
      </c>
      <c r="AI1897" s="13">
        <f>tbl_pbp[[#This Row],[Kamara]]*tbl_pbp[[#This Row],[Impactful Play]]</f>
        <v>0</v>
      </c>
      <c r="AJ1897" s="13">
        <f>tbl_pbp[[#This Row],[Thomas]]*tbl_pbp[[#This Row],[Impactful Play]]</f>
        <v>0</v>
      </c>
      <c r="AK1897" s="13" t="str">
        <f>VLOOKUP(tbl_pbp[[#This Row],[Play Saints Win % Increase]], tbl_impact[],3,TRUE)</f>
        <v>Scented (0 to +5%)</v>
      </c>
    </row>
    <row r="1898" spans="1:37">
      <c r="A1898" s="1">
        <v>175</v>
      </c>
      <c r="B1898" s="5">
        <v>0.94</v>
      </c>
      <c r="C1898" t="s">
        <v>13266</v>
      </c>
      <c r="D1898">
        <v>0</v>
      </c>
      <c r="E1898">
        <v>0</v>
      </c>
      <c r="F1898">
        <v>4</v>
      </c>
      <c r="G1898">
        <v>31</v>
      </c>
      <c r="H1898">
        <v>31</v>
      </c>
      <c r="I1898">
        <v>1</v>
      </c>
      <c r="J1898">
        <v>85</v>
      </c>
      <c r="K1898" t="s">
        <v>29</v>
      </c>
      <c r="L1898">
        <v>3</v>
      </c>
      <c r="M1898">
        <v>15</v>
      </c>
      <c r="N1898" t="s">
        <v>13267</v>
      </c>
      <c r="O1898" t="s">
        <v>507</v>
      </c>
      <c r="P1898" t="s">
        <v>124</v>
      </c>
      <c r="Q1898" t="s">
        <v>125</v>
      </c>
      <c r="R1898" t="s">
        <v>126</v>
      </c>
      <c r="V1898" t="s">
        <v>12876</v>
      </c>
      <c r="X1898" t="str">
        <f>VLOOKUP(pbp!V4648, games!$B$2:$R$40, 3, FALSE)</f>
        <v>2020-12-06T18:00Z</v>
      </c>
      <c r="Y1898">
        <f>VLOOKUP(1*V1898,NFLGames!$H$11:$H$555,1,FALSE)</f>
        <v>401127922</v>
      </c>
      <c r="Z1898">
        <f>VLOOKUP($Y1898, NFLGames!$H$11:$K$555,2,FALSE)</f>
        <v>2019</v>
      </c>
      <c r="AA1898">
        <f>VLOOKUP($Y1898, NFLGames!$H$11:$K$555,3,FALSE)</f>
        <v>12</v>
      </c>
      <c r="AB1898" s="6">
        <f>IF(A1899=0, 0, AH1899-tbl_pbp[[#This Row],[Saints Win %]])</f>
        <v>5.9000000000000052E-2</v>
      </c>
      <c r="AE1898">
        <f>ABS(tbl_pbp[[#This Row],[play.homeScore]]-tbl_pbp[[#This Row],[play.awayScore]])</f>
        <v>0</v>
      </c>
      <c r="AF1898">
        <f>IF(tbl_pbp[[#This Row],[Play Saints Win % Increase]]&gt;=$AF$4,1,0)</f>
        <v>0</v>
      </c>
      <c r="AG1898" t="str">
        <f>VLOOKUP(tbl_pbp[[#This Row],[gameId]], games!$B$2:$T$40, 9, FALSE)</f>
        <v>carolina-panthers</v>
      </c>
      <c r="AH1898" s="5">
        <f>IF(tbl_pbp[[#This Row],[AwayTeam]] &lt;&gt; "new-orleans-saints", tbl_pbp[[#This Row],[homeWinPercentage]], 1-tbl_pbp[[#This Row],[homeWinPercentage]])</f>
        <v>0.94</v>
      </c>
      <c r="AI1898" s="13">
        <f>tbl_pbp[[#This Row],[Kamara]]*tbl_pbp[[#This Row],[Impactful Play]]</f>
        <v>0</v>
      </c>
      <c r="AJ1898" s="13">
        <f>tbl_pbp[[#This Row],[Thomas]]*tbl_pbp[[#This Row],[Impactful Play]]</f>
        <v>0</v>
      </c>
      <c r="AK1898" s="13" t="str">
        <f>VLOOKUP(tbl_pbp[[#This Row],[Play Saints Win % Increase]], tbl_impact[],3,TRUE)</f>
        <v>Perfumed (5 to + 10%)</v>
      </c>
    </row>
    <row r="1899" spans="1:37">
      <c r="A1899" s="1">
        <v>176</v>
      </c>
      <c r="B1899" s="5">
        <v>0.999</v>
      </c>
      <c r="C1899" t="s">
        <v>13268</v>
      </c>
      <c r="D1899">
        <v>0</v>
      </c>
      <c r="E1899">
        <v>0</v>
      </c>
      <c r="F1899">
        <v>4</v>
      </c>
      <c r="G1899">
        <v>34</v>
      </c>
      <c r="H1899">
        <v>31</v>
      </c>
      <c r="I1899">
        <v>1</v>
      </c>
      <c r="J1899">
        <v>85</v>
      </c>
      <c r="K1899" t="s">
        <v>29</v>
      </c>
      <c r="L1899">
        <v>3</v>
      </c>
      <c r="M1899">
        <v>15</v>
      </c>
      <c r="N1899" t="s">
        <v>8249</v>
      </c>
      <c r="O1899" t="s">
        <v>143</v>
      </c>
      <c r="P1899" t="s">
        <v>187</v>
      </c>
      <c r="Q1899" t="s">
        <v>188</v>
      </c>
      <c r="R1899" t="s">
        <v>189</v>
      </c>
      <c r="S1899" t="s">
        <v>54</v>
      </c>
      <c r="T1899" t="s">
        <v>8243</v>
      </c>
      <c r="U1899" t="s">
        <v>8247</v>
      </c>
      <c r="V1899" t="s">
        <v>12876</v>
      </c>
      <c r="X1899" t="str">
        <f>VLOOKUP(pbp!V4649, games!$B$2:$R$40, 3, FALSE)</f>
        <v>2020-12-06T18:00Z</v>
      </c>
      <c r="Y1899">
        <f>VLOOKUP(1*V1899,NFLGames!$H$11:$H$555,1,FALSE)</f>
        <v>401127922</v>
      </c>
      <c r="Z1899">
        <f>VLOOKUP($Y1899, NFLGames!$H$11:$K$555,2,FALSE)</f>
        <v>2019</v>
      </c>
      <c r="AA1899">
        <f>VLOOKUP($Y1899, NFLGames!$H$11:$K$555,3,FALSE)</f>
        <v>12</v>
      </c>
      <c r="AB1899" s="6">
        <f>IF(A1900=0, 0, AH1900-tbl_pbp[[#This Row],[Saints Win %]])</f>
        <v>1.0000000000000009E-3</v>
      </c>
      <c r="AE1899">
        <f>ABS(tbl_pbp[[#This Row],[play.homeScore]]-tbl_pbp[[#This Row],[play.awayScore]])</f>
        <v>3</v>
      </c>
      <c r="AF1899">
        <f>IF(tbl_pbp[[#This Row],[Play Saints Win % Increase]]&gt;=$AF$4,1,0)</f>
        <v>0</v>
      </c>
      <c r="AG1899" t="str">
        <f>VLOOKUP(tbl_pbp[[#This Row],[gameId]], games!$B$2:$T$40, 9, FALSE)</f>
        <v>carolina-panthers</v>
      </c>
      <c r="AH1899" s="5">
        <f>IF(tbl_pbp[[#This Row],[AwayTeam]] &lt;&gt; "new-orleans-saints", tbl_pbp[[#This Row],[homeWinPercentage]], 1-tbl_pbp[[#This Row],[homeWinPercentage]])</f>
        <v>0.999</v>
      </c>
      <c r="AI1899" s="13">
        <f>tbl_pbp[[#This Row],[Kamara]]*tbl_pbp[[#This Row],[Impactful Play]]</f>
        <v>0</v>
      </c>
      <c r="AJ1899" s="13">
        <f>tbl_pbp[[#This Row],[Thomas]]*tbl_pbp[[#This Row],[Impactful Play]]</f>
        <v>0</v>
      </c>
      <c r="AK1899" s="13" t="str">
        <f>VLOOKUP(tbl_pbp[[#This Row],[Play Saints Win % Increase]], tbl_impact[],3,TRUE)</f>
        <v>Scented (0 to +5%)</v>
      </c>
    </row>
    <row r="1900" spans="1:37">
      <c r="A1900" s="1">
        <v>177</v>
      </c>
      <c r="B1900" s="5">
        <v>1</v>
      </c>
      <c r="C1900" t="s">
        <v>13269</v>
      </c>
      <c r="D1900">
        <v>0</v>
      </c>
      <c r="E1900">
        <v>0</v>
      </c>
      <c r="F1900">
        <v>4</v>
      </c>
      <c r="G1900">
        <v>34</v>
      </c>
      <c r="H1900">
        <v>31</v>
      </c>
      <c r="I1900">
        <v>0</v>
      </c>
      <c r="J1900">
        <v>35</v>
      </c>
      <c r="L1900">
        <v>0</v>
      </c>
      <c r="M1900">
        <v>0</v>
      </c>
      <c r="N1900" t="s">
        <v>364</v>
      </c>
      <c r="O1900" t="s">
        <v>143</v>
      </c>
      <c r="P1900" t="s">
        <v>365</v>
      </c>
      <c r="Q1900" t="s">
        <v>366</v>
      </c>
      <c r="R1900" t="s">
        <v>367</v>
      </c>
      <c r="V1900" t="s">
        <v>12876</v>
      </c>
      <c r="X1900" t="str">
        <f>VLOOKUP(pbp!V4650, games!$B$2:$R$40, 3, FALSE)</f>
        <v>2020-12-06T18:00Z</v>
      </c>
      <c r="Y1900">
        <f>VLOOKUP(1*V1900,NFLGames!$H$11:$H$555,1,FALSE)</f>
        <v>401127922</v>
      </c>
      <c r="Z1900">
        <f>VLOOKUP($Y1900, NFLGames!$H$11:$K$555,2,FALSE)</f>
        <v>2019</v>
      </c>
      <c r="AA1900">
        <f>VLOOKUP($Y1900, NFLGames!$H$11:$K$555,3,FALSE)</f>
        <v>12</v>
      </c>
      <c r="AB1900" s="6">
        <f>IF(A1901=0, 0, AH1901-tbl_pbp[[#This Row],[Saints Win %]])</f>
        <v>0</v>
      </c>
      <c r="AE1900">
        <f>ABS(tbl_pbp[[#This Row],[play.homeScore]]-tbl_pbp[[#This Row],[play.awayScore]])</f>
        <v>3</v>
      </c>
      <c r="AF1900">
        <f>IF(tbl_pbp[[#This Row],[Play Saints Win % Increase]]&gt;=$AF$4,1,0)</f>
        <v>0</v>
      </c>
      <c r="AG1900" t="str">
        <f>VLOOKUP(tbl_pbp[[#This Row],[gameId]], games!$B$2:$T$40, 9, FALSE)</f>
        <v>carolina-panthers</v>
      </c>
      <c r="AH1900" s="5">
        <f>IF(tbl_pbp[[#This Row],[AwayTeam]] &lt;&gt; "new-orleans-saints", tbl_pbp[[#This Row],[homeWinPercentage]], 1-tbl_pbp[[#This Row],[homeWinPercentage]])</f>
        <v>1</v>
      </c>
      <c r="AI1900" s="13">
        <f>tbl_pbp[[#This Row],[Kamara]]*tbl_pbp[[#This Row],[Impactful Play]]</f>
        <v>0</v>
      </c>
      <c r="AJ1900" s="13">
        <f>tbl_pbp[[#This Row],[Thomas]]*tbl_pbp[[#This Row],[Impactful Play]]</f>
        <v>0</v>
      </c>
      <c r="AK1900" s="13" t="str">
        <f>VLOOKUP(tbl_pbp[[#This Row],[Play Saints Win % Increase]], tbl_impact[],3,TRUE)</f>
        <v>Scented (0 to +5%)</v>
      </c>
    </row>
    <row r="1901" spans="1:37">
      <c r="A1901" s="1">
        <v>0</v>
      </c>
      <c r="B1901" s="5">
        <v>0.44800000000000001</v>
      </c>
      <c r="C1901" t="s">
        <v>13270</v>
      </c>
      <c r="D1901">
        <v>0</v>
      </c>
      <c r="E1901">
        <v>0</v>
      </c>
      <c r="F1901">
        <v>1</v>
      </c>
      <c r="G1901">
        <v>0</v>
      </c>
      <c r="H1901">
        <v>0</v>
      </c>
      <c r="I1901">
        <v>0</v>
      </c>
      <c r="J1901">
        <v>65</v>
      </c>
      <c r="K1901" t="s">
        <v>29</v>
      </c>
      <c r="L1901">
        <v>0</v>
      </c>
      <c r="M1901">
        <v>65</v>
      </c>
      <c r="N1901" t="s">
        <v>288</v>
      </c>
      <c r="O1901" t="s">
        <v>24</v>
      </c>
      <c r="P1901" t="s">
        <v>25</v>
      </c>
      <c r="Q1901" t="s">
        <v>26</v>
      </c>
      <c r="R1901" t="s">
        <v>27</v>
      </c>
      <c r="V1901" t="s">
        <v>13271</v>
      </c>
      <c r="X1901" t="str">
        <f>VLOOKUP(pbp!V4651, games!$B$2:$R$40, 3, FALSE)</f>
        <v>2020-12-06T18:00Z</v>
      </c>
      <c r="Y1901">
        <f>VLOOKUP(1*V1901,NFLGames!$H$11:$H$555,1,FALSE)</f>
        <v>401128022</v>
      </c>
      <c r="Z1901">
        <f>VLOOKUP($Y1901, NFLGames!$H$11:$K$555,2,FALSE)</f>
        <v>2019</v>
      </c>
      <c r="AA1901">
        <f>VLOOKUP($Y1901, NFLGames!$H$11:$K$555,3,FALSE)</f>
        <v>13</v>
      </c>
      <c r="AB1901" s="6">
        <f>IF(A1902=0, 0, AH1902-tbl_pbp[[#This Row],[Saints Win %]])</f>
        <v>0.13900000000000001</v>
      </c>
      <c r="AE1901">
        <f>ABS(tbl_pbp[[#This Row],[play.homeScore]]-tbl_pbp[[#This Row],[play.awayScore]])</f>
        <v>0</v>
      </c>
      <c r="AF1901">
        <f>IF(tbl_pbp[[#This Row],[Play Saints Win % Increase]]&gt;=$AF$4,1,0)</f>
        <v>1</v>
      </c>
      <c r="AG1901" t="str">
        <f>VLOOKUP(tbl_pbp[[#This Row],[gameId]], games!$B$2:$T$40, 9, FALSE)</f>
        <v>new-orleans-saints</v>
      </c>
      <c r="AH1901" s="5">
        <f>IF(tbl_pbp[[#This Row],[AwayTeam]] &lt;&gt; "new-orleans-saints", tbl_pbp[[#This Row],[homeWinPercentage]], 1-tbl_pbp[[#This Row],[homeWinPercentage]])</f>
        <v>0.55200000000000005</v>
      </c>
      <c r="AI1901" s="13">
        <f>tbl_pbp[[#This Row],[Kamara]]*tbl_pbp[[#This Row],[Impactful Play]]</f>
        <v>0</v>
      </c>
      <c r="AJ1901" s="13">
        <f>tbl_pbp[[#This Row],[Thomas]]*tbl_pbp[[#This Row],[Impactful Play]]</f>
        <v>0</v>
      </c>
      <c r="AK1901" s="13" t="str">
        <f>VLOOKUP(tbl_pbp[[#This Row],[Play Saints Win % Increase]], tbl_impact[],3,TRUE)</f>
        <v>Fragrant (10% to 20%)</v>
      </c>
    </row>
    <row r="1902" spans="1:37">
      <c r="A1902" s="1">
        <v>1</v>
      </c>
      <c r="B1902" s="5">
        <v>0.309</v>
      </c>
      <c r="C1902" t="s">
        <v>13272</v>
      </c>
      <c r="D1902">
        <v>0</v>
      </c>
      <c r="E1902">
        <v>0</v>
      </c>
      <c r="F1902">
        <v>1</v>
      </c>
      <c r="G1902">
        <v>0</v>
      </c>
      <c r="H1902">
        <v>0</v>
      </c>
      <c r="I1902">
        <v>10</v>
      </c>
      <c r="J1902">
        <v>25</v>
      </c>
      <c r="K1902" t="s">
        <v>5211</v>
      </c>
      <c r="L1902">
        <v>1</v>
      </c>
      <c r="M1902">
        <v>75</v>
      </c>
      <c r="N1902" t="s">
        <v>13273</v>
      </c>
      <c r="O1902" t="s">
        <v>148</v>
      </c>
      <c r="P1902" t="s">
        <v>266</v>
      </c>
      <c r="Q1902" t="s">
        <v>267</v>
      </c>
      <c r="S1902" t="s">
        <v>33</v>
      </c>
      <c r="T1902" t="s">
        <v>5213</v>
      </c>
      <c r="U1902" t="s">
        <v>5214</v>
      </c>
      <c r="V1902" t="s">
        <v>13271</v>
      </c>
      <c r="X1902" t="str">
        <f>VLOOKUP(pbp!V4652, games!$B$2:$R$40, 3, FALSE)</f>
        <v>2020-12-06T18:00Z</v>
      </c>
      <c r="Y1902">
        <f>VLOOKUP(1*V1902,NFLGames!$H$11:$H$555,1,FALSE)</f>
        <v>401128022</v>
      </c>
      <c r="Z1902">
        <f>VLOOKUP($Y1902, NFLGames!$H$11:$K$555,2,FALSE)</f>
        <v>2019</v>
      </c>
      <c r="AA1902">
        <f>VLOOKUP($Y1902, NFLGames!$H$11:$K$555,3,FALSE)</f>
        <v>13</v>
      </c>
      <c r="AB1902" s="6">
        <f>IF(A1903=0, 0, AH1903-tbl_pbp[[#This Row],[Saints Win %]])</f>
        <v>-7.0000000000000062E-2</v>
      </c>
      <c r="AE1902">
        <f>ABS(tbl_pbp[[#This Row],[play.homeScore]]-tbl_pbp[[#This Row],[play.awayScore]])</f>
        <v>0</v>
      </c>
      <c r="AF1902">
        <f>IF(tbl_pbp[[#This Row],[Play Saints Win % Increase]]&gt;=$AF$4,1,0)</f>
        <v>0</v>
      </c>
      <c r="AG1902" t="str">
        <f>VLOOKUP(tbl_pbp[[#This Row],[gameId]], games!$B$2:$T$40, 9, FALSE)</f>
        <v>new-orleans-saints</v>
      </c>
      <c r="AH1902" s="5">
        <f>IF(tbl_pbp[[#This Row],[AwayTeam]] &lt;&gt; "new-orleans-saints", tbl_pbp[[#This Row],[homeWinPercentage]], 1-tbl_pbp[[#This Row],[homeWinPercentage]])</f>
        <v>0.69100000000000006</v>
      </c>
      <c r="AI1902" s="13">
        <f>tbl_pbp[[#This Row],[Kamara]]*tbl_pbp[[#This Row],[Impactful Play]]</f>
        <v>0</v>
      </c>
      <c r="AJ1902" s="13">
        <f>tbl_pbp[[#This Row],[Thomas]]*tbl_pbp[[#This Row],[Impactful Play]]</f>
        <v>0</v>
      </c>
      <c r="AK1902" s="13" t="str">
        <f>VLOOKUP(tbl_pbp[[#This Row],[Play Saints Win % Increase]], tbl_impact[],3,TRUE)</f>
        <v>Smelly (worse than-5% -&gt; -10%)</v>
      </c>
    </row>
    <row r="1903" spans="1:37">
      <c r="A1903" s="1">
        <v>2</v>
      </c>
      <c r="B1903" s="5">
        <v>0.379</v>
      </c>
      <c r="C1903" t="s">
        <v>13274</v>
      </c>
      <c r="D1903">
        <v>0</v>
      </c>
      <c r="E1903">
        <v>0</v>
      </c>
      <c r="F1903">
        <v>1</v>
      </c>
      <c r="G1903">
        <v>0</v>
      </c>
      <c r="H1903">
        <v>0</v>
      </c>
      <c r="I1903">
        <v>17</v>
      </c>
      <c r="J1903">
        <v>18</v>
      </c>
      <c r="K1903" t="s">
        <v>5211</v>
      </c>
      <c r="L1903">
        <v>2</v>
      </c>
      <c r="M1903">
        <v>82</v>
      </c>
      <c r="N1903" t="s">
        <v>13275</v>
      </c>
      <c r="O1903" t="s">
        <v>2508</v>
      </c>
      <c r="P1903" t="s">
        <v>45</v>
      </c>
      <c r="Q1903" t="s">
        <v>46</v>
      </c>
      <c r="R1903" t="s">
        <v>47</v>
      </c>
      <c r="S1903" t="s">
        <v>1970</v>
      </c>
      <c r="T1903" t="s">
        <v>5524</v>
      </c>
      <c r="U1903" t="s">
        <v>5525</v>
      </c>
      <c r="V1903" t="s">
        <v>13271</v>
      </c>
      <c r="X1903" t="str">
        <f>VLOOKUP(pbp!V4653, games!$B$2:$R$40, 3, FALSE)</f>
        <v>2020-12-06T18:00Z</v>
      </c>
      <c r="Y1903">
        <f>VLOOKUP(1*V1903,NFLGames!$H$11:$H$555,1,FALSE)</f>
        <v>401128022</v>
      </c>
      <c r="Z1903">
        <f>VLOOKUP($Y1903, NFLGames!$H$11:$K$555,2,FALSE)</f>
        <v>2019</v>
      </c>
      <c r="AA1903">
        <f>VLOOKUP($Y1903, NFLGames!$H$11:$K$555,3,FALSE)</f>
        <v>13</v>
      </c>
      <c r="AB1903" s="6">
        <f>IF(A1904=0, 0, AH1904-tbl_pbp[[#This Row],[Saints Win %]])</f>
        <v>6.0999999999999943E-2</v>
      </c>
      <c r="AE1903">
        <f>ABS(tbl_pbp[[#This Row],[play.homeScore]]-tbl_pbp[[#This Row],[play.awayScore]])</f>
        <v>0</v>
      </c>
      <c r="AF1903">
        <f>IF(tbl_pbp[[#This Row],[Play Saints Win % Increase]]&gt;=$AF$4,1,0)</f>
        <v>0</v>
      </c>
      <c r="AG1903" t="str">
        <f>VLOOKUP(tbl_pbp[[#This Row],[gameId]], games!$B$2:$T$40, 9, FALSE)</f>
        <v>new-orleans-saints</v>
      </c>
      <c r="AH1903" s="5">
        <f>IF(tbl_pbp[[#This Row],[AwayTeam]] &lt;&gt; "new-orleans-saints", tbl_pbp[[#This Row],[homeWinPercentage]], 1-tbl_pbp[[#This Row],[homeWinPercentage]])</f>
        <v>0.621</v>
      </c>
      <c r="AI1903" s="13">
        <f>tbl_pbp[[#This Row],[Kamara]]*tbl_pbp[[#This Row],[Impactful Play]]</f>
        <v>0</v>
      </c>
      <c r="AJ1903" s="13">
        <f>tbl_pbp[[#This Row],[Thomas]]*tbl_pbp[[#This Row],[Impactful Play]]</f>
        <v>0</v>
      </c>
      <c r="AK1903" s="13" t="str">
        <f>VLOOKUP(tbl_pbp[[#This Row],[Play Saints Win % Increase]], tbl_impact[],3,TRUE)</f>
        <v>Perfumed (5 to + 10%)</v>
      </c>
    </row>
    <row r="1904" spans="1:37">
      <c r="A1904" s="1">
        <v>3</v>
      </c>
      <c r="B1904" s="5">
        <v>0.318</v>
      </c>
      <c r="C1904" t="s">
        <v>13276</v>
      </c>
      <c r="D1904">
        <v>0</v>
      </c>
      <c r="E1904">
        <v>0</v>
      </c>
      <c r="F1904">
        <v>1</v>
      </c>
      <c r="G1904">
        <v>0</v>
      </c>
      <c r="H1904">
        <v>0</v>
      </c>
      <c r="I1904">
        <v>17</v>
      </c>
      <c r="J1904">
        <v>18</v>
      </c>
      <c r="K1904" t="s">
        <v>5211</v>
      </c>
      <c r="L1904">
        <v>3</v>
      </c>
      <c r="M1904">
        <v>82</v>
      </c>
      <c r="N1904" t="s">
        <v>13277</v>
      </c>
      <c r="O1904" t="s">
        <v>374</v>
      </c>
      <c r="P1904" t="s">
        <v>30</v>
      </c>
      <c r="Q1904" t="s">
        <v>31</v>
      </c>
      <c r="R1904" t="s">
        <v>32</v>
      </c>
      <c r="S1904" t="s">
        <v>4571</v>
      </c>
      <c r="T1904" t="s">
        <v>5524</v>
      </c>
      <c r="U1904" t="s">
        <v>13278</v>
      </c>
      <c r="V1904" t="s">
        <v>13271</v>
      </c>
      <c r="X1904" t="str">
        <f>VLOOKUP(pbp!V4654, games!$B$2:$R$40, 3, FALSE)</f>
        <v>2020-12-06T18:00Z</v>
      </c>
      <c r="Y1904">
        <f>VLOOKUP(1*V1904,NFLGames!$H$11:$H$555,1,FALSE)</f>
        <v>401128022</v>
      </c>
      <c r="Z1904">
        <f>VLOOKUP($Y1904, NFLGames!$H$11:$K$555,2,FALSE)</f>
        <v>2019</v>
      </c>
      <c r="AA1904">
        <f>VLOOKUP($Y1904, NFLGames!$H$11:$K$555,3,FALSE)</f>
        <v>13</v>
      </c>
      <c r="AB1904" s="6">
        <f>IF(A1905=0, 0, AH1905-tbl_pbp[[#This Row],[Saints Win %]])</f>
        <v>-1.4000000000000012E-2</v>
      </c>
      <c r="AE1904">
        <f>ABS(tbl_pbp[[#This Row],[play.homeScore]]-tbl_pbp[[#This Row],[play.awayScore]])</f>
        <v>0</v>
      </c>
      <c r="AF1904">
        <f>IF(tbl_pbp[[#This Row],[Play Saints Win % Increase]]&gt;=$AF$4,1,0)</f>
        <v>0</v>
      </c>
      <c r="AG1904" t="str">
        <f>VLOOKUP(tbl_pbp[[#This Row],[gameId]], games!$B$2:$T$40, 9, FALSE)</f>
        <v>new-orleans-saints</v>
      </c>
      <c r="AH1904" s="5">
        <f>IF(tbl_pbp[[#This Row],[AwayTeam]] &lt;&gt; "new-orleans-saints", tbl_pbp[[#This Row],[homeWinPercentage]], 1-tbl_pbp[[#This Row],[homeWinPercentage]])</f>
        <v>0.68199999999999994</v>
      </c>
      <c r="AI1904" s="13">
        <f>tbl_pbp[[#This Row],[Kamara]]*tbl_pbp[[#This Row],[Impactful Play]]</f>
        <v>0</v>
      </c>
      <c r="AJ1904" s="13">
        <f>tbl_pbp[[#This Row],[Thomas]]*tbl_pbp[[#This Row],[Impactful Play]]</f>
        <v>0</v>
      </c>
      <c r="AK1904" s="13" t="str">
        <f>VLOOKUP(tbl_pbp[[#This Row],[Play Saints Win % Increase]], tbl_impact[],3,TRUE)</f>
        <v>Bad (0 to -5%)</v>
      </c>
    </row>
    <row r="1905" spans="1:37">
      <c r="A1905" s="1">
        <v>4</v>
      </c>
      <c r="B1905" s="5">
        <v>0.33200000000000002</v>
      </c>
      <c r="C1905" t="s">
        <v>13279</v>
      </c>
      <c r="D1905">
        <v>0</v>
      </c>
      <c r="E1905">
        <v>0</v>
      </c>
      <c r="F1905">
        <v>1</v>
      </c>
      <c r="G1905">
        <v>0</v>
      </c>
      <c r="H1905">
        <v>0</v>
      </c>
      <c r="I1905">
        <v>13</v>
      </c>
      <c r="J1905">
        <v>22</v>
      </c>
      <c r="K1905" t="s">
        <v>5211</v>
      </c>
      <c r="L1905">
        <v>4</v>
      </c>
      <c r="M1905">
        <v>78</v>
      </c>
      <c r="N1905" t="s">
        <v>13280</v>
      </c>
      <c r="O1905" t="s">
        <v>161</v>
      </c>
      <c r="P1905" t="s">
        <v>66</v>
      </c>
      <c r="Q1905" t="s">
        <v>67</v>
      </c>
      <c r="R1905" t="s">
        <v>68</v>
      </c>
      <c r="S1905" t="s">
        <v>948</v>
      </c>
      <c r="T1905" t="s">
        <v>5528</v>
      </c>
      <c r="U1905" t="s">
        <v>13281</v>
      </c>
      <c r="V1905" t="s">
        <v>13271</v>
      </c>
      <c r="X1905" t="str">
        <f>VLOOKUP(pbp!V4655, games!$B$2:$R$40, 3, FALSE)</f>
        <v>2020-12-06T18:00Z</v>
      </c>
      <c r="Y1905">
        <f>VLOOKUP(1*V1905,NFLGames!$H$11:$H$555,1,FALSE)</f>
        <v>401128022</v>
      </c>
      <c r="Z1905">
        <f>VLOOKUP($Y1905, NFLGames!$H$11:$K$555,2,FALSE)</f>
        <v>2019</v>
      </c>
      <c r="AA1905">
        <f>VLOOKUP($Y1905, NFLGames!$H$11:$K$555,3,FALSE)</f>
        <v>13</v>
      </c>
      <c r="AB1905" s="6">
        <f>IF(A1906=0, 0, AH1906-tbl_pbp[[#This Row],[Saints Win %]])</f>
        <v>8.0000000000000071E-3</v>
      </c>
      <c r="AE1905">
        <f>ABS(tbl_pbp[[#This Row],[play.homeScore]]-tbl_pbp[[#This Row],[play.awayScore]])</f>
        <v>0</v>
      </c>
      <c r="AF1905">
        <f>IF(tbl_pbp[[#This Row],[Play Saints Win % Increase]]&gt;=$AF$4,1,0)</f>
        <v>0</v>
      </c>
      <c r="AG1905" t="str">
        <f>VLOOKUP(tbl_pbp[[#This Row],[gameId]], games!$B$2:$T$40, 9, FALSE)</f>
        <v>new-orleans-saints</v>
      </c>
      <c r="AH1905" s="5">
        <f>IF(tbl_pbp[[#This Row],[AwayTeam]] &lt;&gt; "new-orleans-saints", tbl_pbp[[#This Row],[homeWinPercentage]], 1-tbl_pbp[[#This Row],[homeWinPercentage]])</f>
        <v>0.66799999999999993</v>
      </c>
      <c r="AI1905" s="13">
        <f>tbl_pbp[[#This Row],[Kamara]]*tbl_pbp[[#This Row],[Impactful Play]]</f>
        <v>0</v>
      </c>
      <c r="AJ1905" s="13">
        <f>tbl_pbp[[#This Row],[Thomas]]*tbl_pbp[[#This Row],[Impactful Play]]</f>
        <v>0</v>
      </c>
      <c r="AK1905" s="13" t="str">
        <f>VLOOKUP(tbl_pbp[[#This Row],[Play Saints Win % Increase]], tbl_impact[],3,TRUE)</f>
        <v>Scented (0 to +5%)</v>
      </c>
    </row>
    <row r="1906" spans="1:37">
      <c r="A1906" s="1">
        <v>5</v>
      </c>
      <c r="B1906" s="5">
        <v>0.32400000000000001</v>
      </c>
      <c r="C1906" t="s">
        <v>13282</v>
      </c>
      <c r="D1906">
        <v>0</v>
      </c>
      <c r="E1906">
        <v>0</v>
      </c>
      <c r="F1906">
        <v>1</v>
      </c>
      <c r="G1906">
        <v>0</v>
      </c>
      <c r="H1906">
        <v>0</v>
      </c>
      <c r="I1906">
        <v>10</v>
      </c>
      <c r="J1906">
        <v>30</v>
      </c>
      <c r="K1906" t="s">
        <v>29</v>
      </c>
      <c r="L1906">
        <v>1</v>
      </c>
      <c r="M1906">
        <v>30</v>
      </c>
      <c r="N1906" t="s">
        <v>13283</v>
      </c>
      <c r="O1906" t="s">
        <v>1623</v>
      </c>
      <c r="P1906" t="s">
        <v>30</v>
      </c>
      <c r="Q1906" t="s">
        <v>31</v>
      </c>
      <c r="R1906" t="s">
        <v>32</v>
      </c>
      <c r="S1906" t="s">
        <v>33</v>
      </c>
      <c r="T1906" t="s">
        <v>5256</v>
      </c>
      <c r="U1906" t="s">
        <v>5398</v>
      </c>
      <c r="V1906" t="s">
        <v>13271</v>
      </c>
      <c r="X1906" t="str">
        <f>VLOOKUP(pbp!V4656, games!$B$2:$R$40, 3, FALSE)</f>
        <v>2020-12-06T18:00Z</v>
      </c>
      <c r="Y1906">
        <f>VLOOKUP(1*V1906,NFLGames!$H$11:$H$555,1,FALSE)</f>
        <v>401128022</v>
      </c>
      <c r="Z1906">
        <f>VLOOKUP($Y1906, NFLGames!$H$11:$K$555,2,FALSE)</f>
        <v>2019</v>
      </c>
      <c r="AA1906">
        <f>VLOOKUP($Y1906, NFLGames!$H$11:$K$555,3,FALSE)</f>
        <v>13</v>
      </c>
      <c r="AB1906" s="6">
        <f>IF(A1907=0, 0, AH1907-tbl_pbp[[#This Row],[Saints Win %]])</f>
        <v>1.8000000000000016E-2</v>
      </c>
      <c r="AD1906">
        <v>1</v>
      </c>
      <c r="AE1906">
        <f>ABS(tbl_pbp[[#This Row],[play.homeScore]]-tbl_pbp[[#This Row],[play.awayScore]])</f>
        <v>0</v>
      </c>
      <c r="AF1906">
        <f>IF(tbl_pbp[[#This Row],[Play Saints Win % Increase]]&gt;=$AF$4,1,0)</f>
        <v>0</v>
      </c>
      <c r="AG1906" t="str">
        <f>VLOOKUP(tbl_pbp[[#This Row],[gameId]], games!$B$2:$T$40, 9, FALSE)</f>
        <v>new-orleans-saints</v>
      </c>
      <c r="AH1906" s="5">
        <f>IF(tbl_pbp[[#This Row],[AwayTeam]] &lt;&gt; "new-orleans-saints", tbl_pbp[[#This Row],[homeWinPercentage]], 1-tbl_pbp[[#This Row],[homeWinPercentage]])</f>
        <v>0.67599999999999993</v>
      </c>
      <c r="AI1906" s="13">
        <f>tbl_pbp[[#This Row],[Kamara]]*tbl_pbp[[#This Row],[Impactful Play]]</f>
        <v>0</v>
      </c>
      <c r="AJ1906" s="13">
        <f>tbl_pbp[[#This Row],[Thomas]]*tbl_pbp[[#This Row],[Impactful Play]]</f>
        <v>0</v>
      </c>
      <c r="AK1906" s="13" t="str">
        <f>VLOOKUP(tbl_pbp[[#This Row],[Play Saints Win % Increase]], tbl_impact[],3,TRUE)</f>
        <v>Scented (0 to +5%)</v>
      </c>
    </row>
    <row r="1907" spans="1:37">
      <c r="A1907" s="1">
        <v>6</v>
      </c>
      <c r="B1907" s="5">
        <v>0.30599999999999999</v>
      </c>
      <c r="C1907" t="s">
        <v>13284</v>
      </c>
      <c r="D1907">
        <v>0</v>
      </c>
      <c r="E1907">
        <v>0</v>
      </c>
      <c r="F1907">
        <v>1</v>
      </c>
      <c r="G1907">
        <v>0</v>
      </c>
      <c r="H1907">
        <v>0</v>
      </c>
      <c r="I1907">
        <v>5</v>
      </c>
      <c r="J1907">
        <v>25</v>
      </c>
      <c r="K1907" t="s">
        <v>29</v>
      </c>
      <c r="L1907">
        <v>2</v>
      </c>
      <c r="M1907">
        <v>25</v>
      </c>
      <c r="N1907" t="s">
        <v>13285</v>
      </c>
      <c r="O1907" t="s">
        <v>2138</v>
      </c>
      <c r="P1907" t="s">
        <v>30</v>
      </c>
      <c r="Q1907" t="s">
        <v>31</v>
      </c>
      <c r="R1907" t="s">
        <v>32</v>
      </c>
      <c r="S1907" t="s">
        <v>38</v>
      </c>
      <c r="T1907" t="s">
        <v>5213</v>
      </c>
      <c r="U1907" t="s">
        <v>13286</v>
      </c>
      <c r="V1907" t="s">
        <v>13271</v>
      </c>
      <c r="X1907" t="str">
        <f>VLOOKUP(pbp!V4657, games!$B$2:$R$40, 3, FALSE)</f>
        <v>2020-12-06T18:00Z</v>
      </c>
      <c r="Y1907">
        <f>VLOOKUP(1*V1907,NFLGames!$H$11:$H$555,1,FALSE)</f>
        <v>401128022</v>
      </c>
      <c r="Z1907">
        <f>VLOOKUP($Y1907, NFLGames!$H$11:$K$555,2,FALSE)</f>
        <v>2019</v>
      </c>
      <c r="AA1907">
        <f>VLOOKUP($Y1907, NFLGames!$H$11:$K$555,3,FALSE)</f>
        <v>13</v>
      </c>
      <c r="AB1907" s="6">
        <f>IF(A1908=0, 0, AH1908-tbl_pbp[[#This Row],[Saints Win %]])</f>
        <v>1.7000000000000126E-2</v>
      </c>
      <c r="AE1907">
        <f>ABS(tbl_pbp[[#This Row],[play.homeScore]]-tbl_pbp[[#This Row],[play.awayScore]])</f>
        <v>0</v>
      </c>
      <c r="AF1907">
        <f>IF(tbl_pbp[[#This Row],[Play Saints Win % Increase]]&gt;=$AF$4,1,0)</f>
        <v>0</v>
      </c>
      <c r="AG1907" t="str">
        <f>VLOOKUP(tbl_pbp[[#This Row],[gameId]], games!$B$2:$T$40, 9, FALSE)</f>
        <v>new-orleans-saints</v>
      </c>
      <c r="AH1907" s="5">
        <f>IF(tbl_pbp[[#This Row],[AwayTeam]] &lt;&gt; "new-orleans-saints", tbl_pbp[[#This Row],[homeWinPercentage]], 1-tbl_pbp[[#This Row],[homeWinPercentage]])</f>
        <v>0.69399999999999995</v>
      </c>
      <c r="AI1907" s="13">
        <f>tbl_pbp[[#This Row],[Kamara]]*tbl_pbp[[#This Row],[Impactful Play]]</f>
        <v>0</v>
      </c>
      <c r="AJ1907" s="13">
        <f>tbl_pbp[[#This Row],[Thomas]]*tbl_pbp[[#This Row],[Impactful Play]]</f>
        <v>0</v>
      </c>
      <c r="AK1907" s="13" t="str">
        <f>VLOOKUP(tbl_pbp[[#This Row],[Play Saints Win % Increase]], tbl_impact[],3,TRUE)</f>
        <v>Scented (0 to +5%)</v>
      </c>
    </row>
    <row r="1908" spans="1:37">
      <c r="A1908" s="1">
        <v>7</v>
      </c>
      <c r="B1908" s="5">
        <v>0.28899999999999998</v>
      </c>
      <c r="C1908" t="s">
        <v>13287</v>
      </c>
      <c r="D1908">
        <v>0</v>
      </c>
      <c r="E1908">
        <v>0</v>
      </c>
      <c r="F1908">
        <v>1</v>
      </c>
      <c r="G1908">
        <v>0</v>
      </c>
      <c r="H1908">
        <v>0</v>
      </c>
      <c r="I1908">
        <v>10</v>
      </c>
      <c r="J1908">
        <v>16</v>
      </c>
      <c r="K1908" t="s">
        <v>29</v>
      </c>
      <c r="L1908">
        <v>1</v>
      </c>
      <c r="M1908">
        <v>16</v>
      </c>
      <c r="N1908" t="s">
        <v>13288</v>
      </c>
      <c r="O1908" t="s">
        <v>2902</v>
      </c>
      <c r="P1908" t="s">
        <v>45</v>
      </c>
      <c r="Q1908" t="s">
        <v>46</v>
      </c>
      <c r="R1908" t="s">
        <v>47</v>
      </c>
      <c r="S1908" t="s">
        <v>33</v>
      </c>
      <c r="T1908" t="s">
        <v>5532</v>
      </c>
      <c r="U1908" t="s">
        <v>13289</v>
      </c>
      <c r="V1908" t="s">
        <v>13271</v>
      </c>
      <c r="X1908" t="str">
        <f>VLOOKUP(pbp!V4658, games!$B$2:$R$40, 3, FALSE)</f>
        <v>2020-12-06T18:00Z</v>
      </c>
      <c r="Y1908">
        <f>VLOOKUP(1*V1908,NFLGames!$H$11:$H$555,1,FALSE)</f>
        <v>401128022</v>
      </c>
      <c r="Z1908">
        <f>VLOOKUP($Y1908, NFLGames!$H$11:$K$555,2,FALSE)</f>
        <v>2019</v>
      </c>
      <c r="AA1908">
        <f>VLOOKUP($Y1908, NFLGames!$H$11:$K$555,3,FALSE)</f>
        <v>13</v>
      </c>
      <c r="AB1908" s="6">
        <f>IF(A1909=0, 0, AH1909-tbl_pbp[[#This Row],[Saints Win %]])</f>
        <v>1.9999999999999907E-2</v>
      </c>
      <c r="AE1908">
        <f>ABS(tbl_pbp[[#This Row],[play.homeScore]]-tbl_pbp[[#This Row],[play.awayScore]])</f>
        <v>0</v>
      </c>
      <c r="AF1908">
        <f>IF(tbl_pbp[[#This Row],[Play Saints Win % Increase]]&gt;=$AF$4,1,0)</f>
        <v>0</v>
      </c>
      <c r="AG1908" t="str">
        <f>VLOOKUP(tbl_pbp[[#This Row],[gameId]], games!$B$2:$T$40, 9, FALSE)</f>
        <v>new-orleans-saints</v>
      </c>
      <c r="AH1908" s="5">
        <f>IF(tbl_pbp[[#This Row],[AwayTeam]] &lt;&gt; "new-orleans-saints", tbl_pbp[[#This Row],[homeWinPercentage]], 1-tbl_pbp[[#This Row],[homeWinPercentage]])</f>
        <v>0.71100000000000008</v>
      </c>
      <c r="AI1908" s="13">
        <f>tbl_pbp[[#This Row],[Kamara]]*tbl_pbp[[#This Row],[Impactful Play]]</f>
        <v>0</v>
      </c>
      <c r="AJ1908" s="13">
        <f>tbl_pbp[[#This Row],[Thomas]]*tbl_pbp[[#This Row],[Impactful Play]]</f>
        <v>0</v>
      </c>
      <c r="AK1908" s="13" t="str">
        <f>VLOOKUP(tbl_pbp[[#This Row],[Play Saints Win % Increase]], tbl_impact[],3,TRUE)</f>
        <v>Scented (0 to +5%)</v>
      </c>
    </row>
    <row r="1909" spans="1:37">
      <c r="A1909" s="1">
        <v>8</v>
      </c>
      <c r="B1909" s="5">
        <v>0.26900000000000002</v>
      </c>
      <c r="C1909" t="s">
        <v>13290</v>
      </c>
      <c r="D1909">
        <v>0</v>
      </c>
      <c r="E1909">
        <v>0</v>
      </c>
      <c r="F1909">
        <v>1</v>
      </c>
      <c r="G1909">
        <v>0</v>
      </c>
      <c r="H1909">
        <v>7</v>
      </c>
      <c r="I1909">
        <v>3</v>
      </c>
      <c r="J1909">
        <v>3</v>
      </c>
      <c r="K1909" t="s">
        <v>29</v>
      </c>
      <c r="L1909">
        <v>1</v>
      </c>
      <c r="M1909">
        <v>3</v>
      </c>
      <c r="N1909" t="s">
        <v>13291</v>
      </c>
      <c r="O1909" t="s">
        <v>5618</v>
      </c>
      <c r="P1909" t="s">
        <v>103</v>
      </c>
      <c r="Q1909" t="s">
        <v>104</v>
      </c>
      <c r="R1909" t="s">
        <v>105</v>
      </c>
      <c r="S1909" t="s">
        <v>283</v>
      </c>
      <c r="T1909" t="s">
        <v>5448</v>
      </c>
      <c r="U1909" t="s">
        <v>5449</v>
      </c>
      <c r="V1909" t="s">
        <v>13271</v>
      </c>
      <c r="X1909" t="str">
        <f>VLOOKUP(pbp!V4659, games!$B$2:$R$40, 3, FALSE)</f>
        <v>2020-12-06T18:00Z</v>
      </c>
      <c r="Y1909">
        <f>VLOOKUP(1*V1909,NFLGames!$H$11:$H$555,1,FALSE)</f>
        <v>401128022</v>
      </c>
      <c r="Z1909">
        <f>VLOOKUP($Y1909, NFLGames!$H$11:$K$555,2,FALSE)</f>
        <v>2019</v>
      </c>
      <c r="AA1909">
        <f>VLOOKUP($Y1909, NFLGames!$H$11:$K$555,3,FALSE)</f>
        <v>13</v>
      </c>
      <c r="AB1909" s="6">
        <f>IF(A1910=0, 0, AH1910-tbl_pbp[[#This Row],[Saints Win %]])</f>
        <v>-1.2000000000000011E-2</v>
      </c>
      <c r="AE1909">
        <f>ABS(tbl_pbp[[#This Row],[play.homeScore]]-tbl_pbp[[#This Row],[play.awayScore]])</f>
        <v>7</v>
      </c>
      <c r="AF1909">
        <f>IF(tbl_pbp[[#This Row],[Play Saints Win % Increase]]&gt;=$AF$4,1,0)</f>
        <v>0</v>
      </c>
      <c r="AG1909" t="str">
        <f>VLOOKUP(tbl_pbp[[#This Row],[gameId]], games!$B$2:$T$40, 9, FALSE)</f>
        <v>new-orleans-saints</v>
      </c>
      <c r="AH1909" s="5">
        <f>IF(tbl_pbp[[#This Row],[AwayTeam]] &lt;&gt; "new-orleans-saints", tbl_pbp[[#This Row],[homeWinPercentage]], 1-tbl_pbp[[#This Row],[homeWinPercentage]])</f>
        <v>0.73099999999999998</v>
      </c>
      <c r="AI1909" s="13">
        <f>tbl_pbp[[#This Row],[Kamara]]*tbl_pbp[[#This Row],[Impactful Play]]</f>
        <v>0</v>
      </c>
      <c r="AJ1909" s="13">
        <f>tbl_pbp[[#This Row],[Thomas]]*tbl_pbp[[#This Row],[Impactful Play]]</f>
        <v>0</v>
      </c>
      <c r="AK1909" s="13" t="str">
        <f>VLOOKUP(tbl_pbp[[#This Row],[Play Saints Win % Increase]], tbl_impact[],3,TRUE)</f>
        <v>Bad (0 to -5%)</v>
      </c>
    </row>
    <row r="1910" spans="1:37">
      <c r="A1910" s="1">
        <v>9</v>
      </c>
      <c r="B1910" s="5">
        <v>0.28100000000000003</v>
      </c>
      <c r="C1910" t="s">
        <v>13292</v>
      </c>
      <c r="D1910">
        <v>0</v>
      </c>
      <c r="E1910">
        <v>0</v>
      </c>
      <c r="F1910">
        <v>1</v>
      </c>
      <c r="G1910">
        <v>0</v>
      </c>
      <c r="H1910">
        <v>7</v>
      </c>
      <c r="I1910">
        <v>0</v>
      </c>
      <c r="J1910">
        <v>65</v>
      </c>
      <c r="K1910" t="s">
        <v>29</v>
      </c>
      <c r="L1910">
        <v>0</v>
      </c>
      <c r="M1910">
        <v>65</v>
      </c>
      <c r="N1910" t="s">
        <v>13293</v>
      </c>
      <c r="O1910" t="s">
        <v>916</v>
      </c>
      <c r="P1910" t="s">
        <v>25</v>
      </c>
      <c r="Q1910" t="s">
        <v>26</v>
      </c>
      <c r="R1910" t="s">
        <v>27</v>
      </c>
      <c r="V1910" t="s">
        <v>13271</v>
      </c>
      <c r="X1910" t="str">
        <f>VLOOKUP(pbp!V4660, games!$B$2:$R$40, 3, FALSE)</f>
        <v>2020-12-06T18:00Z</v>
      </c>
      <c r="Y1910">
        <f>VLOOKUP(1*V1910,NFLGames!$H$11:$H$555,1,FALSE)</f>
        <v>401128022</v>
      </c>
      <c r="Z1910">
        <f>VLOOKUP($Y1910, NFLGames!$H$11:$K$555,2,FALSE)</f>
        <v>2019</v>
      </c>
      <c r="AA1910">
        <f>VLOOKUP($Y1910, NFLGames!$H$11:$K$555,3,FALSE)</f>
        <v>13</v>
      </c>
      <c r="AB1910" s="6">
        <f>IF(A1911=0, 0, AH1911-tbl_pbp[[#This Row],[Saints Win %]])</f>
        <v>-3.0000000000000027E-3</v>
      </c>
      <c r="AE1910">
        <f>ABS(tbl_pbp[[#This Row],[play.homeScore]]-tbl_pbp[[#This Row],[play.awayScore]])</f>
        <v>7</v>
      </c>
      <c r="AF1910">
        <f>IF(tbl_pbp[[#This Row],[Play Saints Win % Increase]]&gt;=$AF$4,1,0)</f>
        <v>0</v>
      </c>
      <c r="AG1910" t="str">
        <f>VLOOKUP(tbl_pbp[[#This Row],[gameId]], games!$B$2:$T$40, 9, FALSE)</f>
        <v>new-orleans-saints</v>
      </c>
      <c r="AH1910" s="5">
        <f>IF(tbl_pbp[[#This Row],[AwayTeam]] &lt;&gt; "new-orleans-saints", tbl_pbp[[#This Row],[homeWinPercentage]], 1-tbl_pbp[[#This Row],[homeWinPercentage]])</f>
        <v>0.71899999999999997</v>
      </c>
      <c r="AI1910" s="13">
        <f>tbl_pbp[[#This Row],[Kamara]]*tbl_pbp[[#This Row],[Impactful Play]]</f>
        <v>0</v>
      </c>
      <c r="AJ1910" s="13">
        <f>tbl_pbp[[#This Row],[Thomas]]*tbl_pbp[[#This Row],[Impactful Play]]</f>
        <v>0</v>
      </c>
      <c r="AK1910" s="13" t="str">
        <f>VLOOKUP(tbl_pbp[[#This Row],[Play Saints Win % Increase]], tbl_impact[],3,TRUE)</f>
        <v>Bad (0 to -5%)</v>
      </c>
    </row>
    <row r="1911" spans="1:37">
      <c r="A1911" s="1">
        <v>10</v>
      </c>
      <c r="B1911" s="5">
        <v>0.28399999999999997</v>
      </c>
      <c r="C1911" t="s">
        <v>13294</v>
      </c>
      <c r="D1911">
        <v>0</v>
      </c>
      <c r="E1911">
        <v>0</v>
      </c>
      <c r="F1911">
        <v>1</v>
      </c>
      <c r="G1911">
        <v>0</v>
      </c>
      <c r="H1911">
        <v>7</v>
      </c>
      <c r="I1911">
        <v>10</v>
      </c>
      <c r="J1911">
        <v>45</v>
      </c>
      <c r="K1911" t="s">
        <v>5211</v>
      </c>
      <c r="L1911">
        <v>1</v>
      </c>
      <c r="M1911">
        <v>55</v>
      </c>
      <c r="N1911" t="s">
        <v>13295</v>
      </c>
      <c r="O1911" t="s">
        <v>4008</v>
      </c>
      <c r="P1911" t="s">
        <v>45</v>
      </c>
      <c r="Q1911" t="s">
        <v>46</v>
      </c>
      <c r="R1911" t="s">
        <v>47</v>
      </c>
      <c r="S1911" t="s">
        <v>33</v>
      </c>
      <c r="T1911" t="s">
        <v>5557</v>
      </c>
      <c r="U1911" t="s">
        <v>6408</v>
      </c>
      <c r="V1911" t="s">
        <v>13271</v>
      </c>
      <c r="X1911" t="str">
        <f>VLOOKUP(pbp!V4661, games!$B$2:$R$40, 3, FALSE)</f>
        <v>2020-12-06T18:00Z</v>
      </c>
      <c r="Y1911">
        <f>VLOOKUP(1*V1911,NFLGames!$H$11:$H$555,1,FALSE)</f>
        <v>401128022</v>
      </c>
      <c r="Z1911">
        <f>VLOOKUP($Y1911, NFLGames!$H$11:$K$555,2,FALSE)</f>
        <v>2019</v>
      </c>
      <c r="AA1911">
        <f>VLOOKUP($Y1911, NFLGames!$H$11:$K$555,3,FALSE)</f>
        <v>13</v>
      </c>
      <c r="AB1911" s="6">
        <f>IF(A1912=0, 0, AH1912-tbl_pbp[[#This Row],[Saints Win %]])</f>
        <v>7.8000000000000069E-2</v>
      </c>
      <c r="AE1911">
        <f>ABS(tbl_pbp[[#This Row],[play.homeScore]]-tbl_pbp[[#This Row],[play.awayScore]])</f>
        <v>7</v>
      </c>
      <c r="AF1911">
        <f>IF(tbl_pbp[[#This Row],[Play Saints Win % Increase]]&gt;=$AF$4,1,0)</f>
        <v>0</v>
      </c>
      <c r="AG1911" t="str">
        <f>VLOOKUP(tbl_pbp[[#This Row],[gameId]], games!$B$2:$T$40, 9, FALSE)</f>
        <v>new-orleans-saints</v>
      </c>
      <c r="AH1911" s="5">
        <f>IF(tbl_pbp[[#This Row],[AwayTeam]] &lt;&gt; "new-orleans-saints", tbl_pbp[[#This Row],[homeWinPercentage]], 1-tbl_pbp[[#This Row],[homeWinPercentage]])</f>
        <v>0.71599999999999997</v>
      </c>
      <c r="AI1911" s="13">
        <f>tbl_pbp[[#This Row],[Kamara]]*tbl_pbp[[#This Row],[Impactful Play]]</f>
        <v>0</v>
      </c>
      <c r="AJ1911" s="13">
        <f>tbl_pbp[[#This Row],[Thomas]]*tbl_pbp[[#This Row],[Impactful Play]]</f>
        <v>0</v>
      </c>
      <c r="AK1911" s="13" t="str">
        <f>VLOOKUP(tbl_pbp[[#This Row],[Play Saints Win % Increase]], tbl_impact[],3,TRUE)</f>
        <v>Perfumed (5 to + 10%)</v>
      </c>
    </row>
    <row r="1912" spans="1:37">
      <c r="A1912" s="1">
        <v>11</v>
      </c>
      <c r="B1912" s="5">
        <v>0.20599999999999999</v>
      </c>
      <c r="C1912" t="s">
        <v>13296</v>
      </c>
      <c r="D1912">
        <v>0</v>
      </c>
      <c r="E1912">
        <v>0</v>
      </c>
      <c r="F1912">
        <v>1</v>
      </c>
      <c r="G1912">
        <v>0</v>
      </c>
      <c r="H1912">
        <v>7</v>
      </c>
      <c r="I1912">
        <v>7</v>
      </c>
      <c r="J1912">
        <v>48</v>
      </c>
      <c r="K1912" t="s">
        <v>5211</v>
      </c>
      <c r="L1912">
        <v>2</v>
      </c>
      <c r="M1912">
        <v>52</v>
      </c>
      <c r="N1912" t="s">
        <v>13297</v>
      </c>
      <c r="O1912" t="s">
        <v>72</v>
      </c>
      <c r="P1912" t="s">
        <v>30</v>
      </c>
      <c r="Q1912" t="s">
        <v>31</v>
      </c>
      <c r="R1912" t="s">
        <v>32</v>
      </c>
      <c r="S1912" t="s">
        <v>220</v>
      </c>
      <c r="T1912" t="s">
        <v>5320</v>
      </c>
      <c r="U1912" t="s">
        <v>13298</v>
      </c>
      <c r="V1912" t="s">
        <v>13271</v>
      </c>
      <c r="X1912" t="str">
        <f>VLOOKUP(pbp!V4662, games!$B$2:$R$40, 3, FALSE)</f>
        <v>2020-12-06T18:00Z</v>
      </c>
      <c r="Y1912">
        <f>VLOOKUP(1*V1912,NFLGames!$H$11:$H$555,1,FALSE)</f>
        <v>401128022</v>
      </c>
      <c r="Z1912">
        <f>VLOOKUP($Y1912, NFLGames!$H$11:$K$555,2,FALSE)</f>
        <v>2019</v>
      </c>
      <c r="AA1912">
        <f>VLOOKUP($Y1912, NFLGames!$H$11:$K$555,3,FALSE)</f>
        <v>13</v>
      </c>
      <c r="AB1912" s="6">
        <f>IF(A1913=0, 0, AH1913-tbl_pbp[[#This Row],[Saints Win %]])</f>
        <v>-0.1100000000000001</v>
      </c>
      <c r="AE1912">
        <f>ABS(tbl_pbp[[#This Row],[play.homeScore]]-tbl_pbp[[#This Row],[play.awayScore]])</f>
        <v>7</v>
      </c>
      <c r="AF1912">
        <f>IF(tbl_pbp[[#This Row],[Play Saints Win % Increase]]&gt;=$AF$4,1,0)</f>
        <v>0</v>
      </c>
      <c r="AG1912" t="str">
        <f>VLOOKUP(tbl_pbp[[#This Row],[gameId]], games!$B$2:$T$40, 9, FALSE)</f>
        <v>new-orleans-saints</v>
      </c>
      <c r="AH1912" s="5">
        <f>IF(tbl_pbp[[#This Row],[AwayTeam]] &lt;&gt; "new-orleans-saints", tbl_pbp[[#This Row],[homeWinPercentage]], 1-tbl_pbp[[#This Row],[homeWinPercentage]])</f>
        <v>0.79400000000000004</v>
      </c>
      <c r="AI1912" s="13">
        <f>tbl_pbp[[#This Row],[Kamara]]*tbl_pbp[[#This Row],[Impactful Play]]</f>
        <v>0</v>
      </c>
      <c r="AJ1912" s="13">
        <f>tbl_pbp[[#This Row],[Thomas]]*tbl_pbp[[#This Row],[Impactful Play]]</f>
        <v>0</v>
      </c>
      <c r="AK1912" s="13" t="str">
        <f>VLOOKUP(tbl_pbp[[#This Row],[Play Saints Win % Increase]], tbl_impact[],3,TRUE)</f>
        <v>Stinky (worse than -10% to -20%)</v>
      </c>
    </row>
    <row r="1913" spans="1:37">
      <c r="A1913" s="1">
        <v>12</v>
      </c>
      <c r="B1913" s="5">
        <v>0.316</v>
      </c>
      <c r="C1913" t="s">
        <v>13299</v>
      </c>
      <c r="D1913">
        <v>0</v>
      </c>
      <c r="E1913">
        <v>0</v>
      </c>
      <c r="F1913">
        <v>1</v>
      </c>
      <c r="G1913">
        <v>0</v>
      </c>
      <c r="H1913">
        <v>7</v>
      </c>
      <c r="I1913">
        <v>1</v>
      </c>
      <c r="J1913">
        <v>54</v>
      </c>
      <c r="K1913" t="s">
        <v>5211</v>
      </c>
      <c r="L1913">
        <v>3</v>
      </c>
      <c r="M1913">
        <v>46</v>
      </c>
      <c r="N1913" t="s">
        <v>13300</v>
      </c>
      <c r="O1913" t="s">
        <v>6083</v>
      </c>
      <c r="P1913" t="s">
        <v>45</v>
      </c>
      <c r="Q1913" t="s">
        <v>46</v>
      </c>
      <c r="R1913" t="s">
        <v>47</v>
      </c>
      <c r="S1913" t="s">
        <v>54</v>
      </c>
      <c r="T1913" t="s">
        <v>435</v>
      </c>
      <c r="U1913" t="s">
        <v>512</v>
      </c>
      <c r="V1913" t="s">
        <v>13271</v>
      </c>
      <c r="X1913" t="str">
        <f>VLOOKUP(pbp!V4663, games!$B$2:$R$40, 3, FALSE)</f>
        <v>2020-12-06T18:00Z</v>
      </c>
      <c r="Y1913">
        <f>VLOOKUP(1*V1913,NFLGames!$H$11:$H$555,1,FALSE)</f>
        <v>401128022</v>
      </c>
      <c r="Z1913">
        <f>VLOOKUP($Y1913, NFLGames!$H$11:$K$555,2,FALSE)</f>
        <v>2019</v>
      </c>
      <c r="AA1913">
        <f>VLOOKUP($Y1913, NFLGames!$H$11:$K$555,3,FALSE)</f>
        <v>13</v>
      </c>
      <c r="AB1913" s="6">
        <f>IF(A1914=0, 0, AH1914-tbl_pbp[[#This Row],[Saints Win %]])</f>
        <v>1.3000000000000123E-2</v>
      </c>
      <c r="AE1913">
        <f>ABS(tbl_pbp[[#This Row],[play.homeScore]]-tbl_pbp[[#This Row],[play.awayScore]])</f>
        <v>7</v>
      </c>
      <c r="AF1913">
        <f>IF(tbl_pbp[[#This Row],[Play Saints Win % Increase]]&gt;=$AF$4,1,0)</f>
        <v>0</v>
      </c>
      <c r="AG1913" t="str">
        <f>VLOOKUP(tbl_pbp[[#This Row],[gameId]], games!$B$2:$T$40, 9, FALSE)</f>
        <v>new-orleans-saints</v>
      </c>
      <c r="AH1913" s="5">
        <f>IF(tbl_pbp[[#This Row],[AwayTeam]] &lt;&gt; "new-orleans-saints", tbl_pbp[[#This Row],[homeWinPercentage]], 1-tbl_pbp[[#This Row],[homeWinPercentage]])</f>
        <v>0.68399999999999994</v>
      </c>
      <c r="AI1913" s="13">
        <f>tbl_pbp[[#This Row],[Kamara]]*tbl_pbp[[#This Row],[Impactful Play]]</f>
        <v>0</v>
      </c>
      <c r="AJ1913" s="13">
        <f>tbl_pbp[[#This Row],[Thomas]]*tbl_pbp[[#This Row],[Impactful Play]]</f>
        <v>0</v>
      </c>
      <c r="AK1913" s="13" t="str">
        <f>VLOOKUP(tbl_pbp[[#This Row],[Play Saints Win % Increase]], tbl_impact[],3,TRUE)</f>
        <v>Scented (0 to +5%)</v>
      </c>
    </row>
    <row r="1914" spans="1:37">
      <c r="A1914" s="1">
        <v>13</v>
      </c>
      <c r="B1914" s="5">
        <v>0.30299999999999999</v>
      </c>
      <c r="C1914" t="s">
        <v>13301</v>
      </c>
      <c r="D1914">
        <v>0</v>
      </c>
      <c r="E1914">
        <v>0</v>
      </c>
      <c r="F1914">
        <v>1</v>
      </c>
      <c r="G1914">
        <v>0</v>
      </c>
      <c r="H1914">
        <v>7</v>
      </c>
      <c r="I1914">
        <v>10</v>
      </c>
      <c r="J1914">
        <v>57</v>
      </c>
      <c r="K1914" t="s">
        <v>5211</v>
      </c>
      <c r="L1914">
        <v>1</v>
      </c>
      <c r="M1914">
        <v>43</v>
      </c>
      <c r="N1914" t="s">
        <v>13302</v>
      </c>
      <c r="O1914" t="s">
        <v>5123</v>
      </c>
      <c r="P1914" t="s">
        <v>45</v>
      </c>
      <c r="Q1914" t="s">
        <v>46</v>
      </c>
      <c r="R1914" t="s">
        <v>47</v>
      </c>
      <c r="S1914" t="s">
        <v>33</v>
      </c>
      <c r="T1914" t="s">
        <v>48</v>
      </c>
      <c r="U1914" t="s">
        <v>49</v>
      </c>
      <c r="V1914" t="s">
        <v>13271</v>
      </c>
      <c r="X1914" t="str">
        <f>VLOOKUP(pbp!V4664, games!$B$2:$R$40, 3, FALSE)</f>
        <v>2020-12-06T18:00Z</v>
      </c>
      <c r="Y1914">
        <f>VLOOKUP(1*V1914,NFLGames!$H$11:$H$555,1,FALSE)</f>
        <v>401128022</v>
      </c>
      <c r="Z1914">
        <f>VLOOKUP($Y1914, NFLGames!$H$11:$K$555,2,FALSE)</f>
        <v>2019</v>
      </c>
      <c r="AA1914">
        <f>VLOOKUP($Y1914, NFLGames!$H$11:$K$555,3,FALSE)</f>
        <v>13</v>
      </c>
      <c r="AB1914" s="6">
        <f>IF(A1915=0, 0, AH1915-tbl_pbp[[#This Row],[Saints Win %]])</f>
        <v>2.4999999999999911E-2</v>
      </c>
      <c r="AE1914">
        <f>ABS(tbl_pbp[[#This Row],[play.homeScore]]-tbl_pbp[[#This Row],[play.awayScore]])</f>
        <v>7</v>
      </c>
      <c r="AF1914">
        <f>IF(tbl_pbp[[#This Row],[Play Saints Win % Increase]]&gt;=$AF$4,1,0)</f>
        <v>0</v>
      </c>
      <c r="AG1914" t="str">
        <f>VLOOKUP(tbl_pbp[[#This Row],[gameId]], games!$B$2:$T$40, 9, FALSE)</f>
        <v>new-orleans-saints</v>
      </c>
      <c r="AH1914" s="5">
        <f>IF(tbl_pbp[[#This Row],[AwayTeam]] &lt;&gt; "new-orleans-saints", tbl_pbp[[#This Row],[homeWinPercentage]], 1-tbl_pbp[[#This Row],[homeWinPercentage]])</f>
        <v>0.69700000000000006</v>
      </c>
      <c r="AI1914" s="13">
        <f>tbl_pbp[[#This Row],[Kamara]]*tbl_pbp[[#This Row],[Impactful Play]]</f>
        <v>0</v>
      </c>
      <c r="AJ1914" s="13">
        <f>tbl_pbp[[#This Row],[Thomas]]*tbl_pbp[[#This Row],[Impactful Play]]</f>
        <v>0</v>
      </c>
      <c r="AK1914" s="13" t="str">
        <f>VLOOKUP(tbl_pbp[[#This Row],[Play Saints Win % Increase]], tbl_impact[],3,TRUE)</f>
        <v>Scented (0 to +5%)</v>
      </c>
    </row>
    <row r="1915" spans="1:37">
      <c r="A1915" s="1">
        <v>14</v>
      </c>
      <c r="B1915" s="5">
        <v>0.27800000000000002</v>
      </c>
      <c r="C1915" t="s">
        <v>13303</v>
      </c>
      <c r="D1915">
        <v>0</v>
      </c>
      <c r="E1915">
        <v>0</v>
      </c>
      <c r="F1915">
        <v>1</v>
      </c>
      <c r="G1915">
        <v>0</v>
      </c>
      <c r="H1915">
        <v>7</v>
      </c>
      <c r="I1915">
        <v>6</v>
      </c>
      <c r="J1915">
        <v>61</v>
      </c>
      <c r="K1915" t="s">
        <v>5211</v>
      </c>
      <c r="L1915">
        <v>2</v>
      </c>
      <c r="M1915">
        <v>39</v>
      </c>
      <c r="N1915" t="s">
        <v>13304</v>
      </c>
      <c r="O1915" t="s">
        <v>2300</v>
      </c>
      <c r="P1915" t="s">
        <v>45</v>
      </c>
      <c r="Q1915" t="s">
        <v>46</v>
      </c>
      <c r="R1915" t="s">
        <v>47</v>
      </c>
      <c r="S1915" t="s">
        <v>60</v>
      </c>
      <c r="T1915" t="s">
        <v>463</v>
      </c>
      <c r="U1915" t="s">
        <v>10650</v>
      </c>
      <c r="V1915" t="s">
        <v>13271</v>
      </c>
      <c r="X1915" t="str">
        <f>VLOOKUP(pbp!V4665, games!$B$2:$R$40, 3, FALSE)</f>
        <v>2020-12-06T18:00Z</v>
      </c>
      <c r="Y1915">
        <f>VLOOKUP(1*V1915,NFLGames!$H$11:$H$555,1,FALSE)</f>
        <v>401128022</v>
      </c>
      <c r="Z1915">
        <f>VLOOKUP($Y1915, NFLGames!$H$11:$K$555,2,FALSE)</f>
        <v>2019</v>
      </c>
      <c r="AA1915">
        <f>VLOOKUP($Y1915, NFLGames!$H$11:$K$555,3,FALSE)</f>
        <v>13</v>
      </c>
      <c r="AB1915" s="6">
        <f>IF(A1916=0, 0, AH1916-tbl_pbp[[#This Row],[Saints Win %]])</f>
        <v>6.800000000000006E-2</v>
      </c>
      <c r="AE1915">
        <f>ABS(tbl_pbp[[#This Row],[play.homeScore]]-tbl_pbp[[#This Row],[play.awayScore]])</f>
        <v>7</v>
      </c>
      <c r="AF1915">
        <f>IF(tbl_pbp[[#This Row],[Play Saints Win % Increase]]&gt;=$AF$4,1,0)</f>
        <v>0</v>
      </c>
      <c r="AG1915" t="str">
        <f>VLOOKUP(tbl_pbp[[#This Row],[gameId]], games!$B$2:$T$40, 9, FALSE)</f>
        <v>new-orleans-saints</v>
      </c>
      <c r="AH1915" s="5">
        <f>IF(tbl_pbp[[#This Row],[AwayTeam]] &lt;&gt; "new-orleans-saints", tbl_pbp[[#This Row],[homeWinPercentage]], 1-tbl_pbp[[#This Row],[homeWinPercentage]])</f>
        <v>0.72199999999999998</v>
      </c>
      <c r="AI1915" s="13">
        <f>tbl_pbp[[#This Row],[Kamara]]*tbl_pbp[[#This Row],[Impactful Play]]</f>
        <v>0</v>
      </c>
      <c r="AJ1915" s="13">
        <f>tbl_pbp[[#This Row],[Thomas]]*tbl_pbp[[#This Row],[Impactful Play]]</f>
        <v>0</v>
      </c>
      <c r="AK1915" s="13" t="str">
        <f>VLOOKUP(tbl_pbp[[#This Row],[Play Saints Win % Increase]], tbl_impact[],3,TRUE)</f>
        <v>Perfumed (5 to + 10%)</v>
      </c>
    </row>
    <row r="1916" spans="1:37">
      <c r="A1916" s="1">
        <v>15</v>
      </c>
      <c r="B1916" s="5">
        <v>0.21</v>
      </c>
      <c r="C1916" t="s">
        <v>13305</v>
      </c>
      <c r="D1916">
        <v>0</v>
      </c>
      <c r="E1916">
        <v>0</v>
      </c>
      <c r="F1916">
        <v>1</v>
      </c>
      <c r="G1916">
        <v>0</v>
      </c>
      <c r="H1916">
        <v>7</v>
      </c>
      <c r="I1916">
        <v>7</v>
      </c>
      <c r="J1916">
        <v>60</v>
      </c>
      <c r="K1916" t="s">
        <v>5211</v>
      </c>
      <c r="L1916">
        <v>3</v>
      </c>
      <c r="M1916">
        <v>98</v>
      </c>
      <c r="N1916" t="s">
        <v>13306</v>
      </c>
      <c r="O1916" t="s">
        <v>1076</v>
      </c>
      <c r="P1916" t="s">
        <v>22</v>
      </c>
      <c r="Q1916" t="s">
        <v>37</v>
      </c>
      <c r="S1916" t="s">
        <v>212</v>
      </c>
      <c r="T1916" t="s">
        <v>117</v>
      </c>
      <c r="U1916" t="s">
        <v>2658</v>
      </c>
      <c r="V1916" t="s">
        <v>13271</v>
      </c>
      <c r="X1916" t="str">
        <f>VLOOKUP(pbp!V4666, games!$B$2:$R$40, 3, FALSE)</f>
        <v>2020-12-06T18:00Z</v>
      </c>
      <c r="Y1916">
        <f>VLOOKUP(1*V1916,NFLGames!$H$11:$H$555,1,FALSE)</f>
        <v>401128022</v>
      </c>
      <c r="Z1916">
        <f>VLOOKUP($Y1916, NFLGames!$H$11:$K$555,2,FALSE)</f>
        <v>2019</v>
      </c>
      <c r="AA1916">
        <f>VLOOKUP($Y1916, NFLGames!$H$11:$K$555,3,FALSE)</f>
        <v>13</v>
      </c>
      <c r="AB1916" s="6">
        <f>IF(A1917=0, 0, AH1917-tbl_pbp[[#This Row],[Saints Win %]])</f>
        <v>-4.1000000000000036E-2</v>
      </c>
      <c r="AE1916">
        <f>ABS(tbl_pbp[[#This Row],[play.homeScore]]-tbl_pbp[[#This Row],[play.awayScore]])</f>
        <v>7</v>
      </c>
      <c r="AF1916">
        <f>IF(tbl_pbp[[#This Row],[Play Saints Win % Increase]]&gt;=$AF$4,1,0)</f>
        <v>0</v>
      </c>
      <c r="AG1916" t="str">
        <f>VLOOKUP(tbl_pbp[[#This Row],[gameId]], games!$B$2:$T$40, 9, FALSE)</f>
        <v>new-orleans-saints</v>
      </c>
      <c r="AH1916" s="5">
        <f>IF(tbl_pbp[[#This Row],[AwayTeam]] &lt;&gt; "new-orleans-saints", tbl_pbp[[#This Row],[homeWinPercentage]], 1-tbl_pbp[[#This Row],[homeWinPercentage]])</f>
        <v>0.79</v>
      </c>
      <c r="AI1916" s="13">
        <f>tbl_pbp[[#This Row],[Kamara]]*tbl_pbp[[#This Row],[Impactful Play]]</f>
        <v>0</v>
      </c>
      <c r="AJ1916" s="13">
        <f>tbl_pbp[[#This Row],[Thomas]]*tbl_pbp[[#This Row],[Impactful Play]]</f>
        <v>0</v>
      </c>
      <c r="AK1916" s="13" t="str">
        <f>VLOOKUP(tbl_pbp[[#This Row],[Play Saints Win % Increase]], tbl_impact[],3,TRUE)</f>
        <v>Bad (0 to -5%)</v>
      </c>
    </row>
    <row r="1917" spans="1:37">
      <c r="A1917" s="1">
        <v>16</v>
      </c>
      <c r="B1917" s="5">
        <v>0.251</v>
      </c>
      <c r="C1917" t="s">
        <v>13307</v>
      </c>
      <c r="D1917">
        <v>0</v>
      </c>
      <c r="E1917">
        <v>0</v>
      </c>
      <c r="F1917">
        <v>1</v>
      </c>
      <c r="G1917">
        <v>0</v>
      </c>
      <c r="H1917">
        <v>7</v>
      </c>
      <c r="I1917">
        <v>7</v>
      </c>
      <c r="J1917">
        <v>60</v>
      </c>
      <c r="K1917" t="s">
        <v>5211</v>
      </c>
      <c r="L1917">
        <v>4</v>
      </c>
      <c r="M1917">
        <v>40</v>
      </c>
      <c r="N1917" t="s">
        <v>13308</v>
      </c>
      <c r="O1917" t="s">
        <v>331</v>
      </c>
      <c r="P1917" t="s">
        <v>66</v>
      </c>
      <c r="Q1917" t="s">
        <v>67</v>
      </c>
      <c r="R1917" t="s">
        <v>68</v>
      </c>
      <c r="S1917" t="s">
        <v>215</v>
      </c>
      <c r="T1917" t="s">
        <v>117</v>
      </c>
      <c r="U1917" t="s">
        <v>13309</v>
      </c>
      <c r="V1917" t="s">
        <v>13271</v>
      </c>
      <c r="X1917" t="str">
        <f>VLOOKUP(pbp!V4667, games!$B$2:$R$40, 3, FALSE)</f>
        <v>2020-12-06T18:00Z</v>
      </c>
      <c r="Y1917">
        <f>VLOOKUP(1*V1917,NFLGames!$H$11:$H$555,1,FALSE)</f>
        <v>401128022</v>
      </c>
      <c r="Z1917">
        <f>VLOOKUP($Y1917, NFLGames!$H$11:$K$555,2,FALSE)</f>
        <v>2019</v>
      </c>
      <c r="AA1917">
        <f>VLOOKUP($Y1917, NFLGames!$H$11:$K$555,3,FALSE)</f>
        <v>13</v>
      </c>
      <c r="AB1917" s="6">
        <f>IF(A1918=0, 0, AH1918-tbl_pbp[[#This Row],[Saints Win %]])</f>
        <v>-3.1999999999999917E-2</v>
      </c>
      <c r="AE1917">
        <f>ABS(tbl_pbp[[#This Row],[play.homeScore]]-tbl_pbp[[#This Row],[play.awayScore]])</f>
        <v>7</v>
      </c>
      <c r="AF1917">
        <f>IF(tbl_pbp[[#This Row],[Play Saints Win % Increase]]&gt;=$AF$4,1,0)</f>
        <v>0</v>
      </c>
      <c r="AG1917" t="str">
        <f>VLOOKUP(tbl_pbp[[#This Row],[gameId]], games!$B$2:$T$40, 9, FALSE)</f>
        <v>new-orleans-saints</v>
      </c>
      <c r="AH1917" s="5">
        <f>IF(tbl_pbp[[#This Row],[AwayTeam]] &lt;&gt; "new-orleans-saints", tbl_pbp[[#This Row],[homeWinPercentage]], 1-tbl_pbp[[#This Row],[homeWinPercentage]])</f>
        <v>0.749</v>
      </c>
      <c r="AI1917" s="13">
        <f>tbl_pbp[[#This Row],[Kamara]]*tbl_pbp[[#This Row],[Impactful Play]]</f>
        <v>0</v>
      </c>
      <c r="AJ1917" s="13">
        <f>tbl_pbp[[#This Row],[Thomas]]*tbl_pbp[[#This Row],[Impactful Play]]</f>
        <v>0</v>
      </c>
      <c r="AK1917" s="13" t="str">
        <f>VLOOKUP(tbl_pbp[[#This Row],[Play Saints Win % Increase]], tbl_impact[],3,TRUE)</f>
        <v>Bad (0 to -5%)</v>
      </c>
    </row>
    <row r="1918" spans="1:37">
      <c r="A1918" s="1">
        <v>17</v>
      </c>
      <c r="B1918" s="5">
        <v>0.28299999999999997</v>
      </c>
      <c r="C1918" t="s">
        <v>13310</v>
      </c>
      <c r="D1918">
        <v>0</v>
      </c>
      <c r="E1918">
        <v>0</v>
      </c>
      <c r="F1918">
        <v>1</v>
      </c>
      <c r="G1918">
        <v>0</v>
      </c>
      <c r="H1918">
        <v>7</v>
      </c>
      <c r="I1918">
        <v>10</v>
      </c>
      <c r="J1918">
        <v>98</v>
      </c>
      <c r="K1918" t="s">
        <v>29</v>
      </c>
      <c r="L1918">
        <v>1</v>
      </c>
      <c r="M1918">
        <v>98</v>
      </c>
      <c r="N1918" t="s">
        <v>13311</v>
      </c>
      <c r="O1918" t="s">
        <v>331</v>
      </c>
      <c r="P1918" t="s">
        <v>45</v>
      </c>
      <c r="Q1918" t="s">
        <v>46</v>
      </c>
      <c r="R1918" t="s">
        <v>47</v>
      </c>
      <c r="S1918" t="s">
        <v>33</v>
      </c>
      <c r="T1918" t="s">
        <v>649</v>
      </c>
      <c r="U1918" t="s">
        <v>13312</v>
      </c>
      <c r="V1918" t="s">
        <v>13271</v>
      </c>
      <c r="X1918" t="str">
        <f>VLOOKUP(pbp!V4668, games!$B$2:$R$40, 3, FALSE)</f>
        <v>2020-12-06T18:00Z</v>
      </c>
      <c r="Y1918">
        <f>VLOOKUP(1*V1918,NFLGames!$H$11:$H$555,1,FALSE)</f>
        <v>401128022</v>
      </c>
      <c r="Z1918">
        <f>VLOOKUP($Y1918, NFLGames!$H$11:$K$555,2,FALSE)</f>
        <v>2019</v>
      </c>
      <c r="AA1918">
        <f>VLOOKUP($Y1918, NFLGames!$H$11:$K$555,3,FALSE)</f>
        <v>13</v>
      </c>
      <c r="AB1918" s="6">
        <f>IF(A1919=0, 0, AH1919-tbl_pbp[[#This Row],[Saints Win %]])</f>
        <v>4.7999999999999932E-2</v>
      </c>
      <c r="AE1918">
        <f>ABS(tbl_pbp[[#This Row],[play.homeScore]]-tbl_pbp[[#This Row],[play.awayScore]])</f>
        <v>7</v>
      </c>
      <c r="AF1918">
        <f>IF(tbl_pbp[[#This Row],[Play Saints Win % Increase]]&gt;=$AF$4,1,0)</f>
        <v>0</v>
      </c>
      <c r="AG1918" t="str">
        <f>VLOOKUP(tbl_pbp[[#This Row],[gameId]], games!$B$2:$T$40, 9, FALSE)</f>
        <v>new-orleans-saints</v>
      </c>
      <c r="AH1918" s="5">
        <f>IF(tbl_pbp[[#This Row],[AwayTeam]] &lt;&gt; "new-orleans-saints", tbl_pbp[[#This Row],[homeWinPercentage]], 1-tbl_pbp[[#This Row],[homeWinPercentage]])</f>
        <v>0.71700000000000008</v>
      </c>
      <c r="AI1918" s="13">
        <f>tbl_pbp[[#This Row],[Kamara]]*tbl_pbp[[#This Row],[Impactful Play]]</f>
        <v>0</v>
      </c>
      <c r="AJ1918" s="13">
        <f>tbl_pbp[[#This Row],[Thomas]]*tbl_pbp[[#This Row],[Impactful Play]]</f>
        <v>0</v>
      </c>
      <c r="AK1918" s="13" t="str">
        <f>VLOOKUP(tbl_pbp[[#This Row],[Play Saints Win % Increase]], tbl_impact[],3,TRUE)</f>
        <v>Scented (0 to +5%)</v>
      </c>
    </row>
    <row r="1919" spans="1:37">
      <c r="A1919" s="1">
        <v>18</v>
      </c>
      <c r="B1919" s="5">
        <v>0.23499999999999999</v>
      </c>
      <c r="C1919" t="s">
        <v>13313</v>
      </c>
      <c r="D1919">
        <v>0</v>
      </c>
      <c r="E1919">
        <v>0</v>
      </c>
      <c r="F1919">
        <v>1</v>
      </c>
      <c r="G1919">
        <v>0</v>
      </c>
      <c r="H1919">
        <v>7</v>
      </c>
      <c r="I1919">
        <v>9</v>
      </c>
      <c r="J1919">
        <v>97</v>
      </c>
      <c r="K1919" t="s">
        <v>29</v>
      </c>
      <c r="L1919">
        <v>2</v>
      </c>
      <c r="M1919">
        <v>97</v>
      </c>
      <c r="N1919" t="s">
        <v>13314</v>
      </c>
      <c r="O1919" t="s">
        <v>526</v>
      </c>
      <c r="P1919" t="s">
        <v>30</v>
      </c>
      <c r="Q1919" t="s">
        <v>31</v>
      </c>
      <c r="R1919" t="s">
        <v>32</v>
      </c>
      <c r="S1919" t="s">
        <v>210</v>
      </c>
      <c r="T1919" t="s">
        <v>455</v>
      </c>
      <c r="U1919" t="s">
        <v>13315</v>
      </c>
      <c r="V1919" t="s">
        <v>13271</v>
      </c>
      <c r="X1919" t="str">
        <f>VLOOKUP(pbp!V4669, games!$B$2:$R$40, 3, FALSE)</f>
        <v>2020-12-06T18:00Z</v>
      </c>
      <c r="Y1919">
        <f>VLOOKUP(1*V1919,NFLGames!$H$11:$H$555,1,FALSE)</f>
        <v>401128022</v>
      </c>
      <c r="Z1919">
        <f>VLOOKUP($Y1919, NFLGames!$H$11:$K$555,2,FALSE)</f>
        <v>2019</v>
      </c>
      <c r="AA1919">
        <f>VLOOKUP($Y1919, NFLGames!$H$11:$K$555,3,FALSE)</f>
        <v>13</v>
      </c>
      <c r="AB1919" s="6">
        <f>IF(A1920=0, 0, AH1920-tbl_pbp[[#This Row],[Saints Win %]])</f>
        <v>-2.300000000000002E-2</v>
      </c>
      <c r="AD1919">
        <v>1</v>
      </c>
      <c r="AE1919">
        <f>ABS(tbl_pbp[[#This Row],[play.homeScore]]-tbl_pbp[[#This Row],[play.awayScore]])</f>
        <v>7</v>
      </c>
      <c r="AF1919">
        <f>IF(tbl_pbp[[#This Row],[Play Saints Win % Increase]]&gt;=$AF$4,1,0)</f>
        <v>0</v>
      </c>
      <c r="AG1919" t="str">
        <f>VLOOKUP(tbl_pbp[[#This Row],[gameId]], games!$B$2:$T$40, 9, FALSE)</f>
        <v>new-orleans-saints</v>
      </c>
      <c r="AH1919" s="5">
        <f>IF(tbl_pbp[[#This Row],[AwayTeam]] &lt;&gt; "new-orleans-saints", tbl_pbp[[#This Row],[homeWinPercentage]], 1-tbl_pbp[[#This Row],[homeWinPercentage]])</f>
        <v>0.76500000000000001</v>
      </c>
      <c r="AI1919" s="13">
        <f>tbl_pbp[[#This Row],[Kamara]]*tbl_pbp[[#This Row],[Impactful Play]]</f>
        <v>0</v>
      </c>
      <c r="AJ1919" s="13">
        <f>tbl_pbp[[#This Row],[Thomas]]*tbl_pbp[[#This Row],[Impactful Play]]</f>
        <v>0</v>
      </c>
      <c r="AK1919" s="13" t="str">
        <f>VLOOKUP(tbl_pbp[[#This Row],[Play Saints Win % Increase]], tbl_impact[],3,TRUE)</f>
        <v>Bad (0 to -5%)</v>
      </c>
    </row>
    <row r="1920" spans="1:37">
      <c r="A1920" s="1">
        <v>19</v>
      </c>
      <c r="B1920" s="5">
        <v>0.25800000000000001</v>
      </c>
      <c r="C1920" t="s">
        <v>13316</v>
      </c>
      <c r="D1920">
        <v>0</v>
      </c>
      <c r="E1920">
        <v>0</v>
      </c>
      <c r="F1920">
        <v>1</v>
      </c>
      <c r="G1920">
        <v>0</v>
      </c>
      <c r="H1920">
        <v>7</v>
      </c>
      <c r="I1920">
        <v>10</v>
      </c>
      <c r="J1920">
        <v>83</v>
      </c>
      <c r="K1920" t="s">
        <v>29</v>
      </c>
      <c r="L1920">
        <v>1</v>
      </c>
      <c r="M1920">
        <v>83</v>
      </c>
      <c r="N1920" t="s">
        <v>13317</v>
      </c>
      <c r="O1920" t="s">
        <v>527</v>
      </c>
      <c r="P1920" t="s">
        <v>45</v>
      </c>
      <c r="Q1920" t="s">
        <v>46</v>
      </c>
      <c r="R1920" t="s">
        <v>47</v>
      </c>
      <c r="S1920" t="s">
        <v>33</v>
      </c>
      <c r="T1920" t="s">
        <v>440</v>
      </c>
      <c r="U1920" t="s">
        <v>441</v>
      </c>
      <c r="V1920" t="s">
        <v>13271</v>
      </c>
      <c r="X1920" t="str">
        <f>VLOOKUP(pbp!V4670, games!$B$2:$R$40, 3, FALSE)</f>
        <v>2020-12-06T18:00Z</v>
      </c>
      <c r="Y1920">
        <f>VLOOKUP(1*V1920,NFLGames!$H$11:$H$555,1,FALSE)</f>
        <v>401128022</v>
      </c>
      <c r="Z1920">
        <f>VLOOKUP($Y1920, NFLGames!$H$11:$K$555,2,FALSE)</f>
        <v>2019</v>
      </c>
      <c r="AA1920">
        <f>VLOOKUP($Y1920, NFLGames!$H$11:$K$555,3,FALSE)</f>
        <v>13</v>
      </c>
      <c r="AB1920" s="6">
        <f>IF(A1921=0, 0, AH1921-tbl_pbp[[#This Row],[Saints Win %]])</f>
        <v>3.0000000000000027E-3</v>
      </c>
      <c r="AE1920">
        <f>ABS(tbl_pbp[[#This Row],[play.homeScore]]-tbl_pbp[[#This Row],[play.awayScore]])</f>
        <v>7</v>
      </c>
      <c r="AF1920">
        <f>IF(tbl_pbp[[#This Row],[Play Saints Win % Increase]]&gt;=$AF$4,1,0)</f>
        <v>0</v>
      </c>
      <c r="AG1920" t="str">
        <f>VLOOKUP(tbl_pbp[[#This Row],[gameId]], games!$B$2:$T$40, 9, FALSE)</f>
        <v>new-orleans-saints</v>
      </c>
      <c r="AH1920" s="5">
        <f>IF(tbl_pbp[[#This Row],[AwayTeam]] &lt;&gt; "new-orleans-saints", tbl_pbp[[#This Row],[homeWinPercentage]], 1-tbl_pbp[[#This Row],[homeWinPercentage]])</f>
        <v>0.74199999999999999</v>
      </c>
      <c r="AI1920" s="13">
        <f>tbl_pbp[[#This Row],[Kamara]]*tbl_pbp[[#This Row],[Impactful Play]]</f>
        <v>0</v>
      </c>
      <c r="AJ1920" s="13">
        <f>tbl_pbp[[#This Row],[Thomas]]*tbl_pbp[[#This Row],[Impactful Play]]</f>
        <v>0</v>
      </c>
      <c r="AK1920" s="13" t="str">
        <f>VLOOKUP(tbl_pbp[[#This Row],[Play Saints Win % Increase]], tbl_impact[],3,TRUE)</f>
        <v>Scented (0 to +5%)</v>
      </c>
    </row>
    <row r="1921" spans="1:37">
      <c r="A1921" s="1">
        <v>20</v>
      </c>
      <c r="B1921" s="5">
        <v>0.255</v>
      </c>
      <c r="C1921" t="s">
        <v>13318</v>
      </c>
      <c r="D1921">
        <v>0</v>
      </c>
      <c r="E1921">
        <v>0</v>
      </c>
      <c r="F1921">
        <v>1</v>
      </c>
      <c r="G1921">
        <v>0</v>
      </c>
      <c r="H1921">
        <v>7</v>
      </c>
      <c r="I1921">
        <v>9</v>
      </c>
      <c r="J1921">
        <v>82</v>
      </c>
      <c r="K1921" t="s">
        <v>29</v>
      </c>
      <c r="L1921">
        <v>2</v>
      </c>
      <c r="M1921">
        <v>82</v>
      </c>
      <c r="N1921" t="s">
        <v>13319</v>
      </c>
      <c r="O1921" t="s">
        <v>12536</v>
      </c>
      <c r="P1921" t="s">
        <v>30</v>
      </c>
      <c r="Q1921" t="s">
        <v>31</v>
      </c>
      <c r="R1921" t="s">
        <v>32</v>
      </c>
      <c r="S1921" t="s">
        <v>210</v>
      </c>
      <c r="T1921" t="s">
        <v>191</v>
      </c>
      <c r="U1921" t="s">
        <v>561</v>
      </c>
      <c r="V1921" t="s">
        <v>13271</v>
      </c>
      <c r="X1921" t="str">
        <f>VLOOKUP(pbp!V4671, games!$B$2:$R$40, 3, FALSE)</f>
        <v>2020-12-06T18:00Z</v>
      </c>
      <c r="Y1921">
        <f>VLOOKUP(1*V1921,NFLGames!$H$11:$H$555,1,FALSE)</f>
        <v>401128022</v>
      </c>
      <c r="Z1921">
        <f>VLOOKUP($Y1921, NFLGames!$H$11:$K$555,2,FALSE)</f>
        <v>2019</v>
      </c>
      <c r="AA1921">
        <f>VLOOKUP($Y1921, NFLGames!$H$11:$K$555,3,FALSE)</f>
        <v>13</v>
      </c>
      <c r="AB1921" s="6">
        <f>IF(A1922=0, 0, AH1922-tbl_pbp[[#This Row],[Saints Win %]])</f>
        <v>-3.3000000000000029E-2</v>
      </c>
      <c r="AE1921">
        <f>ABS(tbl_pbp[[#This Row],[play.homeScore]]-tbl_pbp[[#This Row],[play.awayScore]])</f>
        <v>7</v>
      </c>
      <c r="AF1921">
        <f>IF(tbl_pbp[[#This Row],[Play Saints Win % Increase]]&gt;=$AF$4,1,0)</f>
        <v>0</v>
      </c>
      <c r="AG1921" t="str">
        <f>VLOOKUP(tbl_pbp[[#This Row],[gameId]], games!$B$2:$T$40, 9, FALSE)</f>
        <v>new-orleans-saints</v>
      </c>
      <c r="AH1921" s="5">
        <f>IF(tbl_pbp[[#This Row],[AwayTeam]] &lt;&gt; "new-orleans-saints", tbl_pbp[[#This Row],[homeWinPercentage]], 1-tbl_pbp[[#This Row],[homeWinPercentage]])</f>
        <v>0.745</v>
      </c>
      <c r="AI1921" s="13">
        <f>tbl_pbp[[#This Row],[Kamara]]*tbl_pbp[[#This Row],[Impactful Play]]</f>
        <v>0</v>
      </c>
      <c r="AJ1921" s="13">
        <f>tbl_pbp[[#This Row],[Thomas]]*tbl_pbp[[#This Row],[Impactful Play]]</f>
        <v>0</v>
      </c>
      <c r="AK1921" s="13" t="str">
        <f>VLOOKUP(tbl_pbp[[#This Row],[Play Saints Win % Increase]], tbl_impact[],3,TRUE)</f>
        <v>Bad (0 to -5%)</v>
      </c>
    </row>
    <row r="1922" spans="1:37">
      <c r="A1922" s="1">
        <v>21</v>
      </c>
      <c r="B1922" s="5">
        <v>0.28799999999999998</v>
      </c>
      <c r="C1922" t="s">
        <v>13320</v>
      </c>
      <c r="D1922">
        <v>0</v>
      </c>
      <c r="E1922">
        <v>0</v>
      </c>
      <c r="F1922">
        <v>1</v>
      </c>
      <c r="G1922">
        <v>0</v>
      </c>
      <c r="H1922">
        <v>7</v>
      </c>
      <c r="I1922">
        <v>5</v>
      </c>
      <c r="J1922">
        <v>78</v>
      </c>
      <c r="K1922" t="s">
        <v>29</v>
      </c>
      <c r="L1922">
        <v>3</v>
      </c>
      <c r="M1922">
        <v>78</v>
      </c>
      <c r="N1922" t="s">
        <v>13321</v>
      </c>
      <c r="O1922" t="s">
        <v>282</v>
      </c>
      <c r="P1922" t="s">
        <v>22</v>
      </c>
      <c r="Q1922" t="s">
        <v>37</v>
      </c>
      <c r="S1922" t="s">
        <v>42</v>
      </c>
      <c r="T1922" t="s">
        <v>1257</v>
      </c>
      <c r="U1922" t="s">
        <v>13322</v>
      </c>
      <c r="V1922" t="s">
        <v>13271</v>
      </c>
      <c r="X1922" t="str">
        <f>VLOOKUP(pbp!V4672, games!$B$2:$R$40, 3, FALSE)</f>
        <v>2020-12-06T18:00Z</v>
      </c>
      <c r="Y1922">
        <f>VLOOKUP(1*V1922,NFLGames!$H$11:$H$555,1,FALSE)</f>
        <v>401128022</v>
      </c>
      <c r="Z1922">
        <f>VLOOKUP($Y1922, NFLGames!$H$11:$K$555,2,FALSE)</f>
        <v>2019</v>
      </c>
      <c r="AA1922">
        <f>VLOOKUP($Y1922, NFLGames!$H$11:$K$555,3,FALSE)</f>
        <v>13</v>
      </c>
      <c r="AB1922" s="6">
        <f>IF(A1923=0, 0, AH1923-tbl_pbp[[#This Row],[Saints Win %]])</f>
        <v>1.6000000000000014E-2</v>
      </c>
      <c r="AD1922">
        <v>1</v>
      </c>
      <c r="AE1922">
        <f>ABS(tbl_pbp[[#This Row],[play.homeScore]]-tbl_pbp[[#This Row],[play.awayScore]])</f>
        <v>7</v>
      </c>
      <c r="AF1922">
        <f>IF(tbl_pbp[[#This Row],[Play Saints Win % Increase]]&gt;=$AF$4,1,0)</f>
        <v>0</v>
      </c>
      <c r="AG1922" t="str">
        <f>VLOOKUP(tbl_pbp[[#This Row],[gameId]], games!$B$2:$T$40, 9, FALSE)</f>
        <v>new-orleans-saints</v>
      </c>
      <c r="AH1922" s="5">
        <f>IF(tbl_pbp[[#This Row],[AwayTeam]] &lt;&gt; "new-orleans-saints", tbl_pbp[[#This Row],[homeWinPercentage]], 1-tbl_pbp[[#This Row],[homeWinPercentage]])</f>
        <v>0.71199999999999997</v>
      </c>
      <c r="AI1922" s="13">
        <f>tbl_pbp[[#This Row],[Kamara]]*tbl_pbp[[#This Row],[Impactful Play]]</f>
        <v>0</v>
      </c>
      <c r="AJ1922" s="13">
        <f>tbl_pbp[[#This Row],[Thomas]]*tbl_pbp[[#This Row],[Impactful Play]]</f>
        <v>0</v>
      </c>
      <c r="AK1922" s="13" t="str">
        <f>VLOOKUP(tbl_pbp[[#This Row],[Play Saints Win % Increase]], tbl_impact[],3,TRUE)</f>
        <v>Scented (0 to +5%)</v>
      </c>
    </row>
    <row r="1923" spans="1:37">
      <c r="A1923" s="1">
        <v>22</v>
      </c>
      <c r="B1923" s="5">
        <v>0.27200000000000002</v>
      </c>
      <c r="C1923" t="s">
        <v>13323</v>
      </c>
      <c r="D1923">
        <v>0</v>
      </c>
      <c r="E1923">
        <v>0</v>
      </c>
      <c r="F1923">
        <v>1</v>
      </c>
      <c r="G1923">
        <v>0</v>
      </c>
      <c r="H1923">
        <v>7</v>
      </c>
      <c r="I1923">
        <v>5</v>
      </c>
      <c r="J1923">
        <v>78</v>
      </c>
      <c r="K1923" t="s">
        <v>29</v>
      </c>
      <c r="L1923">
        <v>4</v>
      </c>
      <c r="M1923">
        <v>78</v>
      </c>
      <c r="N1923" t="s">
        <v>13324</v>
      </c>
      <c r="O1923" t="s">
        <v>578</v>
      </c>
      <c r="P1923" t="s">
        <v>66</v>
      </c>
      <c r="Q1923" t="s">
        <v>67</v>
      </c>
      <c r="R1923" t="s">
        <v>68</v>
      </c>
      <c r="S1923" t="s">
        <v>78</v>
      </c>
      <c r="T1923" t="s">
        <v>1257</v>
      </c>
      <c r="U1923" t="s">
        <v>13325</v>
      </c>
      <c r="V1923" t="s">
        <v>13271</v>
      </c>
      <c r="X1923" t="str">
        <f>VLOOKUP(pbp!V4673, games!$B$2:$R$40, 3, FALSE)</f>
        <v>2020-12-06T18:00Z</v>
      </c>
      <c r="Y1923">
        <f>VLOOKUP(1*V1923,NFLGames!$H$11:$H$555,1,FALSE)</f>
        <v>401128022</v>
      </c>
      <c r="Z1923">
        <f>VLOOKUP($Y1923, NFLGames!$H$11:$K$555,2,FALSE)</f>
        <v>2019</v>
      </c>
      <c r="AA1923">
        <f>VLOOKUP($Y1923, NFLGames!$H$11:$K$555,3,FALSE)</f>
        <v>13</v>
      </c>
      <c r="AB1923" s="6">
        <f>IF(A1924=0, 0, AH1924-tbl_pbp[[#This Row],[Saints Win %]])</f>
        <v>2.0000000000000018E-2</v>
      </c>
      <c r="AE1923">
        <f>ABS(tbl_pbp[[#This Row],[play.homeScore]]-tbl_pbp[[#This Row],[play.awayScore]])</f>
        <v>7</v>
      </c>
      <c r="AF1923">
        <f>IF(tbl_pbp[[#This Row],[Play Saints Win % Increase]]&gt;=$AF$4,1,0)</f>
        <v>0</v>
      </c>
      <c r="AG1923" t="str">
        <f>VLOOKUP(tbl_pbp[[#This Row],[gameId]], games!$B$2:$T$40, 9, FALSE)</f>
        <v>new-orleans-saints</v>
      </c>
      <c r="AH1923" s="5">
        <f>IF(tbl_pbp[[#This Row],[AwayTeam]] &lt;&gt; "new-orleans-saints", tbl_pbp[[#This Row],[homeWinPercentage]], 1-tbl_pbp[[#This Row],[homeWinPercentage]])</f>
        <v>0.72799999999999998</v>
      </c>
      <c r="AI1923" s="13">
        <f>tbl_pbp[[#This Row],[Kamara]]*tbl_pbp[[#This Row],[Impactful Play]]</f>
        <v>0</v>
      </c>
      <c r="AJ1923" s="13">
        <f>tbl_pbp[[#This Row],[Thomas]]*tbl_pbp[[#This Row],[Impactful Play]]</f>
        <v>0</v>
      </c>
      <c r="AK1923" s="13" t="str">
        <f>VLOOKUP(tbl_pbp[[#This Row],[Play Saints Win % Increase]], tbl_impact[],3,TRUE)</f>
        <v>Scented (0 to +5%)</v>
      </c>
    </row>
    <row r="1924" spans="1:37">
      <c r="A1924" s="1">
        <v>23</v>
      </c>
      <c r="B1924" s="5">
        <v>0.252</v>
      </c>
      <c r="C1924" t="s">
        <v>13326</v>
      </c>
      <c r="D1924">
        <v>0</v>
      </c>
      <c r="E1924">
        <v>0</v>
      </c>
      <c r="F1924">
        <v>1</v>
      </c>
      <c r="G1924">
        <v>0</v>
      </c>
      <c r="H1924">
        <v>7</v>
      </c>
      <c r="I1924">
        <v>10</v>
      </c>
      <c r="J1924">
        <v>25</v>
      </c>
      <c r="K1924" t="s">
        <v>5211</v>
      </c>
      <c r="L1924">
        <v>1</v>
      </c>
      <c r="M1924">
        <v>75</v>
      </c>
      <c r="N1924" t="s">
        <v>13327</v>
      </c>
      <c r="O1924" t="s">
        <v>6336</v>
      </c>
      <c r="P1924" t="s">
        <v>45</v>
      </c>
      <c r="Q1924" t="s">
        <v>46</v>
      </c>
      <c r="R1924" t="s">
        <v>47</v>
      </c>
      <c r="S1924" t="s">
        <v>33</v>
      </c>
      <c r="T1924" t="s">
        <v>5213</v>
      </c>
      <c r="U1924" t="s">
        <v>5214</v>
      </c>
      <c r="V1924" t="s">
        <v>13271</v>
      </c>
      <c r="X1924" t="str">
        <f>VLOOKUP(pbp!V4674, games!$B$2:$R$40, 3, FALSE)</f>
        <v>2020-12-06T18:00Z</v>
      </c>
      <c r="Y1924">
        <f>VLOOKUP(1*V1924,NFLGames!$H$11:$H$555,1,FALSE)</f>
        <v>401128022</v>
      </c>
      <c r="Z1924">
        <f>VLOOKUP($Y1924, NFLGames!$H$11:$K$555,2,FALSE)</f>
        <v>2019</v>
      </c>
      <c r="AA1924">
        <f>VLOOKUP($Y1924, NFLGames!$H$11:$K$555,3,FALSE)</f>
        <v>13</v>
      </c>
      <c r="AB1924" s="6">
        <f>IF(A1925=0, 0, AH1925-tbl_pbp[[#This Row],[Saints Win %]])</f>
        <v>-2.200000000000002E-2</v>
      </c>
      <c r="AE1924">
        <f>ABS(tbl_pbp[[#This Row],[play.homeScore]]-tbl_pbp[[#This Row],[play.awayScore]])</f>
        <v>7</v>
      </c>
      <c r="AF1924">
        <f>IF(tbl_pbp[[#This Row],[Play Saints Win % Increase]]&gt;=$AF$4,1,0)</f>
        <v>0</v>
      </c>
      <c r="AG1924" t="str">
        <f>VLOOKUP(tbl_pbp[[#This Row],[gameId]], games!$B$2:$T$40, 9, FALSE)</f>
        <v>new-orleans-saints</v>
      </c>
      <c r="AH1924" s="5">
        <f>IF(tbl_pbp[[#This Row],[AwayTeam]] &lt;&gt; "new-orleans-saints", tbl_pbp[[#This Row],[homeWinPercentage]], 1-tbl_pbp[[#This Row],[homeWinPercentage]])</f>
        <v>0.748</v>
      </c>
      <c r="AI1924" s="13">
        <f>tbl_pbp[[#This Row],[Kamara]]*tbl_pbp[[#This Row],[Impactful Play]]</f>
        <v>0</v>
      </c>
      <c r="AJ1924" s="13">
        <f>tbl_pbp[[#This Row],[Thomas]]*tbl_pbp[[#This Row],[Impactful Play]]</f>
        <v>0</v>
      </c>
      <c r="AK1924" s="13" t="str">
        <f>VLOOKUP(tbl_pbp[[#This Row],[Play Saints Win % Increase]], tbl_impact[],3,TRUE)</f>
        <v>Bad (0 to -5%)</v>
      </c>
    </row>
    <row r="1925" spans="1:37">
      <c r="A1925" s="1">
        <v>24</v>
      </c>
      <c r="B1925" s="5">
        <v>0.27400000000000002</v>
      </c>
      <c r="C1925" t="s">
        <v>13328</v>
      </c>
      <c r="D1925">
        <v>0</v>
      </c>
      <c r="E1925">
        <v>0</v>
      </c>
      <c r="F1925">
        <v>1</v>
      </c>
      <c r="G1925">
        <v>0</v>
      </c>
      <c r="H1925">
        <v>7</v>
      </c>
      <c r="I1925">
        <v>8</v>
      </c>
      <c r="J1925">
        <v>27</v>
      </c>
      <c r="K1925" t="s">
        <v>5211</v>
      </c>
      <c r="L1925">
        <v>2</v>
      </c>
      <c r="M1925">
        <v>73</v>
      </c>
      <c r="N1925" t="s">
        <v>13329</v>
      </c>
      <c r="O1925" t="s">
        <v>340</v>
      </c>
      <c r="P1925" t="s">
        <v>30</v>
      </c>
      <c r="Q1925" t="s">
        <v>31</v>
      </c>
      <c r="R1925" t="s">
        <v>32</v>
      </c>
      <c r="S1925" t="s">
        <v>73</v>
      </c>
      <c r="T1925" t="s">
        <v>5251</v>
      </c>
      <c r="U1925" t="s">
        <v>12110</v>
      </c>
      <c r="V1925" t="s">
        <v>13271</v>
      </c>
      <c r="X1925" t="str">
        <f>VLOOKUP(pbp!V4675, games!$B$2:$R$40, 3, FALSE)</f>
        <v>2020-12-06T18:00Z</v>
      </c>
      <c r="Y1925">
        <f>VLOOKUP(1*V1925,NFLGames!$H$11:$H$555,1,FALSE)</f>
        <v>401128022</v>
      </c>
      <c r="Z1925">
        <f>VLOOKUP($Y1925, NFLGames!$H$11:$K$555,2,FALSE)</f>
        <v>2019</v>
      </c>
      <c r="AA1925">
        <f>VLOOKUP($Y1925, NFLGames!$H$11:$K$555,3,FALSE)</f>
        <v>13</v>
      </c>
      <c r="AB1925" s="6">
        <f>IF(A1926=0, 0, AH1926-tbl_pbp[[#This Row],[Saints Win %]])</f>
        <v>-4.6000000000000041E-2</v>
      </c>
      <c r="AE1925">
        <f>ABS(tbl_pbp[[#This Row],[play.homeScore]]-tbl_pbp[[#This Row],[play.awayScore]])</f>
        <v>7</v>
      </c>
      <c r="AF1925">
        <f>IF(tbl_pbp[[#This Row],[Play Saints Win % Increase]]&gt;=$AF$4,1,0)</f>
        <v>0</v>
      </c>
      <c r="AG1925" t="str">
        <f>VLOOKUP(tbl_pbp[[#This Row],[gameId]], games!$B$2:$T$40, 9, FALSE)</f>
        <v>new-orleans-saints</v>
      </c>
      <c r="AH1925" s="5">
        <f>IF(tbl_pbp[[#This Row],[AwayTeam]] &lt;&gt; "new-orleans-saints", tbl_pbp[[#This Row],[homeWinPercentage]], 1-tbl_pbp[[#This Row],[homeWinPercentage]])</f>
        <v>0.72599999999999998</v>
      </c>
      <c r="AI1925" s="13">
        <f>tbl_pbp[[#This Row],[Kamara]]*tbl_pbp[[#This Row],[Impactful Play]]</f>
        <v>0</v>
      </c>
      <c r="AJ1925" s="13">
        <f>tbl_pbp[[#This Row],[Thomas]]*tbl_pbp[[#This Row],[Impactful Play]]</f>
        <v>0</v>
      </c>
      <c r="AK1925" s="13" t="str">
        <f>VLOOKUP(tbl_pbp[[#This Row],[Play Saints Win % Increase]], tbl_impact[],3,TRUE)</f>
        <v>Bad (0 to -5%)</v>
      </c>
    </row>
    <row r="1926" spans="1:37">
      <c r="A1926" s="1">
        <v>25</v>
      </c>
      <c r="B1926" s="5">
        <v>0.32</v>
      </c>
      <c r="C1926" t="s">
        <v>13330</v>
      </c>
      <c r="D1926">
        <v>0</v>
      </c>
      <c r="E1926">
        <v>0</v>
      </c>
      <c r="F1926">
        <v>1</v>
      </c>
      <c r="G1926">
        <v>0</v>
      </c>
      <c r="H1926">
        <v>7</v>
      </c>
      <c r="I1926">
        <v>1</v>
      </c>
      <c r="J1926">
        <v>34</v>
      </c>
      <c r="K1926" t="s">
        <v>5211</v>
      </c>
      <c r="L1926">
        <v>3</v>
      </c>
      <c r="M1926">
        <v>66</v>
      </c>
      <c r="N1926" t="s">
        <v>13331</v>
      </c>
      <c r="O1926" t="s">
        <v>219</v>
      </c>
      <c r="P1926" t="s">
        <v>30</v>
      </c>
      <c r="Q1926" t="s">
        <v>31</v>
      </c>
      <c r="R1926" t="s">
        <v>32</v>
      </c>
      <c r="S1926" t="s">
        <v>54</v>
      </c>
      <c r="T1926" t="s">
        <v>5584</v>
      </c>
      <c r="U1926" t="s">
        <v>6372</v>
      </c>
      <c r="V1926" t="s">
        <v>13271</v>
      </c>
      <c r="X1926" t="str">
        <f>VLOOKUP(pbp!V4676, games!$B$2:$R$40, 3, FALSE)</f>
        <v>2020-12-06T18:00Z</v>
      </c>
      <c r="Y1926">
        <f>VLOOKUP(1*V1926,NFLGames!$H$11:$H$555,1,FALSE)</f>
        <v>401128022</v>
      </c>
      <c r="Z1926">
        <f>VLOOKUP($Y1926, NFLGames!$H$11:$K$555,2,FALSE)</f>
        <v>2019</v>
      </c>
      <c r="AA1926">
        <f>VLOOKUP($Y1926, NFLGames!$H$11:$K$555,3,FALSE)</f>
        <v>13</v>
      </c>
      <c r="AB1926" s="6">
        <f>IF(A1927=0, 0, AH1927-tbl_pbp[[#This Row],[Saints Win %]])</f>
        <v>-9.9999999999988987E-4</v>
      </c>
      <c r="AE1926">
        <f>ABS(tbl_pbp[[#This Row],[play.homeScore]]-tbl_pbp[[#This Row],[play.awayScore]])</f>
        <v>7</v>
      </c>
      <c r="AF1926">
        <f>IF(tbl_pbp[[#This Row],[Play Saints Win % Increase]]&gt;=$AF$4,1,0)</f>
        <v>0</v>
      </c>
      <c r="AG1926" t="str">
        <f>VLOOKUP(tbl_pbp[[#This Row],[gameId]], games!$B$2:$T$40, 9, FALSE)</f>
        <v>new-orleans-saints</v>
      </c>
      <c r="AH1926" s="5">
        <f>IF(tbl_pbp[[#This Row],[AwayTeam]] &lt;&gt; "new-orleans-saints", tbl_pbp[[#This Row],[homeWinPercentage]], 1-tbl_pbp[[#This Row],[homeWinPercentage]])</f>
        <v>0.67999999999999994</v>
      </c>
      <c r="AI1926" s="13">
        <f>tbl_pbp[[#This Row],[Kamara]]*tbl_pbp[[#This Row],[Impactful Play]]</f>
        <v>0</v>
      </c>
      <c r="AJ1926" s="13">
        <f>tbl_pbp[[#This Row],[Thomas]]*tbl_pbp[[#This Row],[Impactful Play]]</f>
        <v>0</v>
      </c>
      <c r="AK1926" s="13" t="str">
        <f>VLOOKUP(tbl_pbp[[#This Row],[Play Saints Win % Increase]], tbl_impact[],3,TRUE)</f>
        <v>Bad (0 to -5%)</v>
      </c>
    </row>
    <row r="1927" spans="1:37">
      <c r="A1927" s="1">
        <v>26</v>
      </c>
      <c r="B1927" s="5">
        <v>0.32100000000000001</v>
      </c>
      <c r="C1927" t="s">
        <v>13332</v>
      </c>
      <c r="D1927">
        <v>0</v>
      </c>
      <c r="E1927">
        <v>0</v>
      </c>
      <c r="F1927">
        <v>1</v>
      </c>
      <c r="G1927">
        <v>0</v>
      </c>
      <c r="H1927">
        <v>7</v>
      </c>
      <c r="I1927">
        <v>10</v>
      </c>
      <c r="J1927">
        <v>62</v>
      </c>
      <c r="K1927" t="s">
        <v>5211</v>
      </c>
      <c r="L1927">
        <v>1</v>
      </c>
      <c r="M1927">
        <v>38</v>
      </c>
      <c r="N1927" t="s">
        <v>13333</v>
      </c>
      <c r="O1927" t="s">
        <v>539</v>
      </c>
      <c r="P1927" t="s">
        <v>94</v>
      </c>
      <c r="Q1927" t="s">
        <v>95</v>
      </c>
      <c r="R1927" t="s">
        <v>96</v>
      </c>
      <c r="S1927" t="s">
        <v>33</v>
      </c>
      <c r="T1927" t="s">
        <v>358</v>
      </c>
      <c r="U1927" t="s">
        <v>359</v>
      </c>
      <c r="V1927" t="s">
        <v>13271</v>
      </c>
      <c r="X1927" t="str">
        <f>VLOOKUP(pbp!V4677, games!$B$2:$R$40, 3, FALSE)</f>
        <v>2020-12-06T18:00Z</v>
      </c>
      <c r="Y1927">
        <f>VLOOKUP(1*V1927,NFLGames!$H$11:$H$555,1,FALSE)</f>
        <v>401128022</v>
      </c>
      <c r="Z1927">
        <f>VLOOKUP($Y1927, NFLGames!$H$11:$K$555,2,FALSE)</f>
        <v>2019</v>
      </c>
      <c r="AA1927">
        <f>VLOOKUP($Y1927, NFLGames!$H$11:$K$555,3,FALSE)</f>
        <v>13</v>
      </c>
      <c r="AB1927" s="6">
        <f>IF(A1928=0, 0, AH1928-tbl_pbp[[#This Row],[Saints Win %]])</f>
        <v>5.0999999999999934E-2</v>
      </c>
      <c r="AE1927">
        <f>ABS(tbl_pbp[[#This Row],[play.homeScore]]-tbl_pbp[[#This Row],[play.awayScore]])</f>
        <v>7</v>
      </c>
      <c r="AF1927">
        <f>IF(tbl_pbp[[#This Row],[Play Saints Win % Increase]]&gt;=$AF$4,1,0)</f>
        <v>0</v>
      </c>
      <c r="AG1927" t="str">
        <f>VLOOKUP(tbl_pbp[[#This Row],[gameId]], games!$B$2:$T$40, 9, FALSE)</f>
        <v>new-orleans-saints</v>
      </c>
      <c r="AH1927" s="5">
        <f>IF(tbl_pbp[[#This Row],[AwayTeam]] &lt;&gt; "new-orleans-saints", tbl_pbp[[#This Row],[homeWinPercentage]], 1-tbl_pbp[[#This Row],[homeWinPercentage]])</f>
        <v>0.67900000000000005</v>
      </c>
      <c r="AI1927" s="13">
        <f>tbl_pbp[[#This Row],[Kamara]]*tbl_pbp[[#This Row],[Impactful Play]]</f>
        <v>0</v>
      </c>
      <c r="AJ1927" s="13">
        <f>tbl_pbp[[#This Row],[Thomas]]*tbl_pbp[[#This Row],[Impactful Play]]</f>
        <v>0</v>
      </c>
      <c r="AK1927" s="13" t="str">
        <f>VLOOKUP(tbl_pbp[[#This Row],[Play Saints Win % Increase]], tbl_impact[],3,TRUE)</f>
        <v>Perfumed (5 to + 10%)</v>
      </c>
    </row>
    <row r="1928" spans="1:37">
      <c r="A1928" s="1">
        <v>27</v>
      </c>
      <c r="B1928" s="5">
        <v>0.27</v>
      </c>
      <c r="C1928" t="s">
        <v>13334</v>
      </c>
      <c r="D1928">
        <v>0</v>
      </c>
      <c r="E1928">
        <v>0</v>
      </c>
      <c r="F1928">
        <v>1</v>
      </c>
      <c r="G1928">
        <v>0</v>
      </c>
      <c r="H1928">
        <v>7</v>
      </c>
      <c r="I1928">
        <v>10</v>
      </c>
      <c r="J1928">
        <v>62</v>
      </c>
      <c r="K1928" t="s">
        <v>5211</v>
      </c>
      <c r="L1928">
        <v>1</v>
      </c>
      <c r="M1928">
        <v>38</v>
      </c>
      <c r="N1928" t="s">
        <v>13335</v>
      </c>
      <c r="O1928" t="s">
        <v>1964</v>
      </c>
      <c r="P1928" t="s">
        <v>167</v>
      </c>
      <c r="Q1928" t="s">
        <v>168</v>
      </c>
      <c r="S1928" t="s">
        <v>33</v>
      </c>
      <c r="T1928" t="s">
        <v>358</v>
      </c>
      <c r="U1928" t="s">
        <v>359</v>
      </c>
      <c r="V1928" t="s">
        <v>13271</v>
      </c>
      <c r="X1928" t="str">
        <f>VLOOKUP(pbp!V4678, games!$B$2:$R$40, 3, FALSE)</f>
        <v>2020-12-06T18:00Z</v>
      </c>
      <c r="Y1928">
        <f>VLOOKUP(1*V1928,NFLGames!$H$11:$H$555,1,FALSE)</f>
        <v>401128022</v>
      </c>
      <c r="Z1928">
        <f>VLOOKUP($Y1928, NFLGames!$H$11:$K$555,2,FALSE)</f>
        <v>2019</v>
      </c>
      <c r="AA1928">
        <f>VLOOKUP($Y1928, NFLGames!$H$11:$K$555,3,FALSE)</f>
        <v>13</v>
      </c>
      <c r="AB1928" s="6">
        <f>IF(A1929=0, 0, AH1929-tbl_pbp[[#This Row],[Saints Win %]])</f>
        <v>-3.499999999999992E-2</v>
      </c>
      <c r="AE1928">
        <f>ABS(tbl_pbp[[#This Row],[play.homeScore]]-tbl_pbp[[#This Row],[play.awayScore]])</f>
        <v>7</v>
      </c>
      <c r="AF1928">
        <f>IF(tbl_pbp[[#This Row],[Play Saints Win % Increase]]&gt;=$AF$4,1,0)</f>
        <v>0</v>
      </c>
      <c r="AG1928" t="str">
        <f>VLOOKUP(tbl_pbp[[#This Row],[gameId]], games!$B$2:$T$40, 9, FALSE)</f>
        <v>new-orleans-saints</v>
      </c>
      <c r="AH1928" s="5">
        <f>IF(tbl_pbp[[#This Row],[AwayTeam]] &lt;&gt; "new-orleans-saints", tbl_pbp[[#This Row],[homeWinPercentage]], 1-tbl_pbp[[#This Row],[homeWinPercentage]])</f>
        <v>0.73</v>
      </c>
      <c r="AI1928" s="13">
        <f>tbl_pbp[[#This Row],[Kamara]]*tbl_pbp[[#This Row],[Impactful Play]]</f>
        <v>0</v>
      </c>
      <c r="AJ1928" s="13">
        <f>tbl_pbp[[#This Row],[Thomas]]*tbl_pbp[[#This Row],[Impactful Play]]</f>
        <v>0</v>
      </c>
      <c r="AK1928" s="13" t="str">
        <f>VLOOKUP(tbl_pbp[[#This Row],[Play Saints Win % Increase]], tbl_impact[],3,TRUE)</f>
        <v>Bad (0 to -5%)</v>
      </c>
    </row>
    <row r="1929" spans="1:37">
      <c r="A1929" s="1">
        <v>28</v>
      </c>
      <c r="B1929" s="5">
        <v>0.30499999999999999</v>
      </c>
      <c r="C1929" t="s">
        <v>13336</v>
      </c>
      <c r="D1929">
        <v>0</v>
      </c>
      <c r="E1929">
        <v>0</v>
      </c>
      <c r="F1929">
        <v>1</v>
      </c>
      <c r="G1929">
        <v>0</v>
      </c>
      <c r="H1929">
        <v>7</v>
      </c>
      <c r="I1929">
        <v>11</v>
      </c>
      <c r="J1929">
        <v>61</v>
      </c>
      <c r="K1929" t="s">
        <v>5211</v>
      </c>
      <c r="L1929">
        <v>2</v>
      </c>
      <c r="M1929">
        <v>39</v>
      </c>
      <c r="N1929" t="s">
        <v>13337</v>
      </c>
      <c r="O1929" t="s">
        <v>1715</v>
      </c>
      <c r="P1929" t="s">
        <v>45</v>
      </c>
      <c r="Q1929" t="s">
        <v>46</v>
      </c>
      <c r="R1929" t="s">
        <v>47</v>
      </c>
      <c r="S1929" t="s">
        <v>147</v>
      </c>
      <c r="T1929" t="s">
        <v>463</v>
      </c>
      <c r="U1929" t="s">
        <v>4673</v>
      </c>
      <c r="V1929" t="s">
        <v>13271</v>
      </c>
      <c r="X1929" t="str">
        <f>VLOOKUP(pbp!V4679, games!$B$2:$R$40, 3, FALSE)</f>
        <v>2020-12-06T18:00Z</v>
      </c>
      <c r="Y1929">
        <f>VLOOKUP(1*V1929,NFLGames!$H$11:$H$555,1,FALSE)</f>
        <v>401128022</v>
      </c>
      <c r="Z1929">
        <f>VLOOKUP($Y1929, NFLGames!$H$11:$K$555,2,FALSE)</f>
        <v>2019</v>
      </c>
      <c r="AA1929">
        <f>VLOOKUP($Y1929, NFLGames!$H$11:$K$555,3,FALSE)</f>
        <v>13</v>
      </c>
      <c r="AB1929" s="6">
        <f>IF(A1930=0, 0, AH1930-tbl_pbp[[#This Row],[Saints Win %]])</f>
        <v>-7.4000000000000066E-2</v>
      </c>
      <c r="AE1929">
        <f>ABS(tbl_pbp[[#This Row],[play.homeScore]]-tbl_pbp[[#This Row],[play.awayScore]])</f>
        <v>7</v>
      </c>
      <c r="AF1929">
        <f>IF(tbl_pbp[[#This Row],[Play Saints Win % Increase]]&gt;=$AF$4,1,0)</f>
        <v>0</v>
      </c>
      <c r="AG1929" t="str">
        <f>VLOOKUP(tbl_pbp[[#This Row],[gameId]], games!$B$2:$T$40, 9, FALSE)</f>
        <v>new-orleans-saints</v>
      </c>
      <c r="AH1929" s="5">
        <f>IF(tbl_pbp[[#This Row],[AwayTeam]] &lt;&gt; "new-orleans-saints", tbl_pbp[[#This Row],[homeWinPercentage]], 1-tbl_pbp[[#This Row],[homeWinPercentage]])</f>
        <v>0.69500000000000006</v>
      </c>
      <c r="AI1929" s="13">
        <f>tbl_pbp[[#This Row],[Kamara]]*tbl_pbp[[#This Row],[Impactful Play]]</f>
        <v>0</v>
      </c>
      <c r="AJ1929" s="13">
        <f>tbl_pbp[[#This Row],[Thomas]]*tbl_pbp[[#This Row],[Impactful Play]]</f>
        <v>0</v>
      </c>
      <c r="AK1929" s="13" t="str">
        <f>VLOOKUP(tbl_pbp[[#This Row],[Play Saints Win % Increase]], tbl_impact[],3,TRUE)</f>
        <v>Smelly (worse than-5% -&gt; -10%)</v>
      </c>
    </row>
    <row r="1930" spans="1:37">
      <c r="A1930" s="1">
        <v>29</v>
      </c>
      <c r="B1930" s="5">
        <v>0.379</v>
      </c>
      <c r="C1930" t="s">
        <v>13338</v>
      </c>
      <c r="D1930">
        <v>0</v>
      </c>
      <c r="E1930">
        <v>0</v>
      </c>
      <c r="F1930">
        <v>1</v>
      </c>
      <c r="G1930">
        <v>0</v>
      </c>
      <c r="H1930">
        <v>7</v>
      </c>
      <c r="I1930">
        <v>5</v>
      </c>
      <c r="J1930">
        <v>67</v>
      </c>
      <c r="K1930" t="s">
        <v>5211</v>
      </c>
      <c r="L1930">
        <v>3</v>
      </c>
      <c r="M1930">
        <v>33</v>
      </c>
      <c r="N1930" t="s">
        <v>13339</v>
      </c>
      <c r="O1930" t="s">
        <v>430</v>
      </c>
      <c r="P1930" t="s">
        <v>94</v>
      </c>
      <c r="Q1930" t="s">
        <v>95</v>
      </c>
      <c r="R1930" t="s">
        <v>96</v>
      </c>
      <c r="S1930" t="s">
        <v>42</v>
      </c>
      <c r="T1930" t="s">
        <v>438</v>
      </c>
      <c r="U1930" t="s">
        <v>5790</v>
      </c>
      <c r="V1930" t="s">
        <v>13271</v>
      </c>
      <c r="X1930" t="str">
        <f>VLOOKUP(pbp!V4680, games!$B$2:$R$40, 3, FALSE)</f>
        <v>2020-12-06T18:00Z</v>
      </c>
      <c r="Y1930">
        <f>VLOOKUP(1*V1930,NFLGames!$H$11:$H$555,1,FALSE)</f>
        <v>401128022</v>
      </c>
      <c r="Z1930">
        <f>VLOOKUP($Y1930, NFLGames!$H$11:$K$555,2,FALSE)</f>
        <v>2019</v>
      </c>
      <c r="AA1930">
        <f>VLOOKUP($Y1930, NFLGames!$H$11:$K$555,3,FALSE)</f>
        <v>13</v>
      </c>
      <c r="AB1930" s="6">
        <f>IF(A1931=0, 0, AH1931-tbl_pbp[[#This Row],[Saints Win %]])</f>
        <v>4.4999999999999929E-2</v>
      </c>
      <c r="AE1930">
        <f>ABS(tbl_pbp[[#This Row],[play.homeScore]]-tbl_pbp[[#This Row],[play.awayScore]])</f>
        <v>7</v>
      </c>
      <c r="AF1930">
        <f>IF(tbl_pbp[[#This Row],[Play Saints Win % Increase]]&gt;=$AF$4,1,0)</f>
        <v>0</v>
      </c>
      <c r="AG1930" t="str">
        <f>VLOOKUP(tbl_pbp[[#This Row],[gameId]], games!$B$2:$T$40, 9, FALSE)</f>
        <v>new-orleans-saints</v>
      </c>
      <c r="AH1930" s="5">
        <f>IF(tbl_pbp[[#This Row],[AwayTeam]] &lt;&gt; "new-orleans-saints", tbl_pbp[[#This Row],[homeWinPercentage]], 1-tbl_pbp[[#This Row],[homeWinPercentage]])</f>
        <v>0.621</v>
      </c>
      <c r="AI1930" s="13">
        <f>tbl_pbp[[#This Row],[Kamara]]*tbl_pbp[[#This Row],[Impactful Play]]</f>
        <v>0</v>
      </c>
      <c r="AJ1930" s="13">
        <f>tbl_pbp[[#This Row],[Thomas]]*tbl_pbp[[#This Row],[Impactful Play]]</f>
        <v>0</v>
      </c>
      <c r="AK1930" s="13" t="str">
        <f>VLOOKUP(tbl_pbp[[#This Row],[Play Saints Win % Increase]], tbl_impact[],3,TRUE)</f>
        <v>Scented (0 to +5%)</v>
      </c>
    </row>
    <row r="1931" spans="1:37">
      <c r="A1931" s="1">
        <v>30</v>
      </c>
      <c r="B1931" s="5">
        <v>0.33400000000000002</v>
      </c>
      <c r="C1931" t="s">
        <v>13340</v>
      </c>
      <c r="D1931">
        <v>0</v>
      </c>
      <c r="E1931">
        <v>0</v>
      </c>
      <c r="F1931">
        <v>1</v>
      </c>
      <c r="G1931">
        <v>0</v>
      </c>
      <c r="H1931">
        <v>7</v>
      </c>
      <c r="I1931">
        <v>10</v>
      </c>
      <c r="J1931">
        <v>89</v>
      </c>
      <c r="K1931" t="s">
        <v>5211</v>
      </c>
      <c r="L1931">
        <v>1</v>
      </c>
      <c r="M1931">
        <v>11</v>
      </c>
      <c r="N1931" t="s">
        <v>13341</v>
      </c>
      <c r="O1931" t="s">
        <v>4092</v>
      </c>
      <c r="P1931" t="s">
        <v>45</v>
      </c>
      <c r="Q1931" t="s">
        <v>46</v>
      </c>
      <c r="R1931" t="s">
        <v>47</v>
      </c>
      <c r="S1931" t="s">
        <v>33</v>
      </c>
      <c r="T1931" t="s">
        <v>442</v>
      </c>
      <c r="U1931" t="s">
        <v>540</v>
      </c>
      <c r="V1931" t="s">
        <v>13271</v>
      </c>
      <c r="X1931" t="str">
        <f>VLOOKUP(pbp!V4681, games!$B$2:$R$40, 3, FALSE)</f>
        <v>2020-12-06T18:00Z</v>
      </c>
      <c r="Y1931">
        <f>VLOOKUP(1*V1931,NFLGames!$H$11:$H$555,1,FALSE)</f>
        <v>401128022</v>
      </c>
      <c r="Z1931">
        <f>VLOOKUP($Y1931, NFLGames!$H$11:$K$555,2,FALSE)</f>
        <v>2019</v>
      </c>
      <c r="AA1931">
        <f>VLOOKUP($Y1931, NFLGames!$H$11:$K$555,3,FALSE)</f>
        <v>13</v>
      </c>
      <c r="AB1931" s="6">
        <f>IF(A1932=0, 0, AH1932-tbl_pbp[[#This Row],[Saints Win %]])</f>
        <v>1.6000000000000014E-2</v>
      </c>
      <c r="AE1931">
        <f>ABS(tbl_pbp[[#This Row],[play.homeScore]]-tbl_pbp[[#This Row],[play.awayScore]])</f>
        <v>7</v>
      </c>
      <c r="AF1931">
        <f>IF(tbl_pbp[[#This Row],[Play Saints Win % Increase]]&gt;=$AF$4,1,0)</f>
        <v>0</v>
      </c>
      <c r="AG1931" t="str">
        <f>VLOOKUP(tbl_pbp[[#This Row],[gameId]], games!$B$2:$T$40, 9, FALSE)</f>
        <v>new-orleans-saints</v>
      </c>
      <c r="AH1931" s="5">
        <f>IF(tbl_pbp[[#This Row],[AwayTeam]] &lt;&gt; "new-orleans-saints", tbl_pbp[[#This Row],[homeWinPercentage]], 1-tbl_pbp[[#This Row],[homeWinPercentage]])</f>
        <v>0.66599999999999993</v>
      </c>
      <c r="AI1931" s="13">
        <f>tbl_pbp[[#This Row],[Kamara]]*tbl_pbp[[#This Row],[Impactful Play]]</f>
        <v>0</v>
      </c>
      <c r="AJ1931" s="13">
        <f>tbl_pbp[[#This Row],[Thomas]]*tbl_pbp[[#This Row],[Impactful Play]]</f>
        <v>0</v>
      </c>
      <c r="AK1931" s="13" t="str">
        <f>VLOOKUP(tbl_pbp[[#This Row],[Play Saints Win % Increase]], tbl_impact[],3,TRUE)</f>
        <v>Scented (0 to +5%)</v>
      </c>
    </row>
    <row r="1932" spans="1:37">
      <c r="A1932" s="1">
        <v>31</v>
      </c>
      <c r="B1932" s="5">
        <v>0.318</v>
      </c>
      <c r="C1932" t="s">
        <v>13342</v>
      </c>
      <c r="D1932">
        <v>0</v>
      </c>
      <c r="E1932">
        <v>0</v>
      </c>
      <c r="F1932">
        <v>1</v>
      </c>
      <c r="G1932">
        <v>0</v>
      </c>
      <c r="H1932">
        <v>7</v>
      </c>
      <c r="I1932">
        <v>10</v>
      </c>
      <c r="J1932">
        <v>89</v>
      </c>
      <c r="K1932" t="s">
        <v>5211</v>
      </c>
      <c r="L1932">
        <v>2</v>
      </c>
      <c r="M1932">
        <v>11</v>
      </c>
      <c r="N1932" t="s">
        <v>13343</v>
      </c>
      <c r="O1932" t="s">
        <v>2226</v>
      </c>
      <c r="P1932" t="s">
        <v>22</v>
      </c>
      <c r="Q1932" t="s">
        <v>37</v>
      </c>
      <c r="S1932" t="s">
        <v>120</v>
      </c>
      <c r="T1932" t="s">
        <v>442</v>
      </c>
      <c r="U1932" t="s">
        <v>7171</v>
      </c>
      <c r="V1932" t="s">
        <v>13271</v>
      </c>
      <c r="X1932" t="str">
        <f>VLOOKUP(pbp!V4682, games!$B$2:$R$40, 3, FALSE)</f>
        <v>2020-12-06T18:00Z</v>
      </c>
      <c r="Y1932">
        <f>VLOOKUP(1*V1932,NFLGames!$H$11:$H$555,1,FALSE)</f>
        <v>401128022</v>
      </c>
      <c r="Z1932">
        <f>VLOOKUP($Y1932, NFLGames!$H$11:$K$555,2,FALSE)</f>
        <v>2019</v>
      </c>
      <c r="AA1932">
        <f>VLOOKUP($Y1932, NFLGames!$H$11:$K$555,3,FALSE)</f>
        <v>13</v>
      </c>
      <c r="AB1932" s="6">
        <f>IF(A1933=0, 0, AH1933-tbl_pbp[[#This Row],[Saints Win %]])</f>
        <v>2.3000000000000131E-2</v>
      </c>
      <c r="AE1932">
        <f>ABS(tbl_pbp[[#This Row],[play.homeScore]]-tbl_pbp[[#This Row],[play.awayScore]])</f>
        <v>7</v>
      </c>
      <c r="AF1932">
        <f>IF(tbl_pbp[[#This Row],[Play Saints Win % Increase]]&gt;=$AF$4,1,0)</f>
        <v>0</v>
      </c>
      <c r="AG1932" t="str">
        <f>VLOOKUP(tbl_pbp[[#This Row],[gameId]], games!$B$2:$T$40, 9, FALSE)</f>
        <v>new-orleans-saints</v>
      </c>
      <c r="AH1932" s="5">
        <f>IF(tbl_pbp[[#This Row],[AwayTeam]] &lt;&gt; "new-orleans-saints", tbl_pbp[[#This Row],[homeWinPercentage]], 1-tbl_pbp[[#This Row],[homeWinPercentage]])</f>
        <v>0.68199999999999994</v>
      </c>
      <c r="AI1932" s="13">
        <f>tbl_pbp[[#This Row],[Kamara]]*tbl_pbp[[#This Row],[Impactful Play]]</f>
        <v>0</v>
      </c>
      <c r="AJ1932" s="13">
        <f>tbl_pbp[[#This Row],[Thomas]]*tbl_pbp[[#This Row],[Impactful Play]]</f>
        <v>0</v>
      </c>
      <c r="AK1932" s="13" t="str">
        <f>VLOOKUP(tbl_pbp[[#This Row],[Play Saints Win % Increase]], tbl_impact[],3,TRUE)</f>
        <v>Scented (0 to +5%)</v>
      </c>
    </row>
    <row r="1933" spans="1:37">
      <c r="A1933" s="1">
        <v>32</v>
      </c>
      <c r="B1933" s="5">
        <v>0.29499999999999998</v>
      </c>
      <c r="C1933" t="s">
        <v>13344</v>
      </c>
      <c r="D1933">
        <v>0</v>
      </c>
      <c r="E1933">
        <v>0</v>
      </c>
      <c r="F1933">
        <v>1</v>
      </c>
      <c r="G1933">
        <v>0</v>
      </c>
      <c r="H1933">
        <v>7</v>
      </c>
      <c r="I1933">
        <v>10</v>
      </c>
      <c r="J1933">
        <v>89</v>
      </c>
      <c r="K1933" t="s">
        <v>5211</v>
      </c>
      <c r="L1933">
        <v>3</v>
      </c>
      <c r="M1933">
        <v>11</v>
      </c>
      <c r="N1933" t="s">
        <v>13345</v>
      </c>
      <c r="O1933" t="s">
        <v>3960</v>
      </c>
      <c r="P1933" t="s">
        <v>30</v>
      </c>
      <c r="Q1933" t="s">
        <v>31</v>
      </c>
      <c r="R1933" t="s">
        <v>32</v>
      </c>
      <c r="S1933" t="s">
        <v>123</v>
      </c>
      <c r="T1933" t="s">
        <v>442</v>
      </c>
      <c r="U1933" t="s">
        <v>13346</v>
      </c>
      <c r="V1933" t="s">
        <v>13271</v>
      </c>
      <c r="X1933" t="str">
        <f>VLOOKUP(pbp!V4683, games!$B$2:$R$40, 3, FALSE)</f>
        <v>2020-12-06T18:00Z</v>
      </c>
      <c r="Y1933">
        <f>VLOOKUP(1*V1933,NFLGames!$H$11:$H$555,1,FALSE)</f>
        <v>401128022</v>
      </c>
      <c r="Z1933">
        <f>VLOOKUP($Y1933, NFLGames!$H$11:$K$555,2,FALSE)</f>
        <v>2019</v>
      </c>
      <c r="AA1933">
        <f>VLOOKUP($Y1933, NFLGames!$H$11:$K$555,3,FALSE)</f>
        <v>13</v>
      </c>
      <c r="AB1933" s="6">
        <f>IF(A1934=0, 0, AH1934-tbl_pbp[[#This Row],[Saints Win %]])</f>
        <v>0</v>
      </c>
      <c r="AE1933">
        <f>ABS(tbl_pbp[[#This Row],[play.homeScore]]-tbl_pbp[[#This Row],[play.awayScore]])</f>
        <v>7</v>
      </c>
      <c r="AF1933">
        <f>IF(tbl_pbp[[#This Row],[Play Saints Win % Increase]]&gt;=$AF$4,1,0)</f>
        <v>0</v>
      </c>
      <c r="AG1933" t="str">
        <f>VLOOKUP(tbl_pbp[[#This Row],[gameId]], games!$B$2:$T$40, 9, FALSE)</f>
        <v>new-orleans-saints</v>
      </c>
      <c r="AH1933" s="5">
        <f>IF(tbl_pbp[[#This Row],[AwayTeam]] &lt;&gt; "new-orleans-saints", tbl_pbp[[#This Row],[homeWinPercentage]], 1-tbl_pbp[[#This Row],[homeWinPercentage]])</f>
        <v>0.70500000000000007</v>
      </c>
      <c r="AI1933" s="13">
        <f>tbl_pbp[[#This Row],[Kamara]]*tbl_pbp[[#This Row],[Impactful Play]]</f>
        <v>0</v>
      </c>
      <c r="AJ1933" s="13">
        <f>tbl_pbp[[#This Row],[Thomas]]*tbl_pbp[[#This Row],[Impactful Play]]</f>
        <v>0</v>
      </c>
      <c r="AK1933" s="13" t="str">
        <f>VLOOKUP(tbl_pbp[[#This Row],[Play Saints Win % Increase]], tbl_impact[],3,TRUE)</f>
        <v>Scented (0 to +5%)</v>
      </c>
    </row>
    <row r="1934" spans="1:37">
      <c r="A1934" s="1">
        <v>33</v>
      </c>
      <c r="B1934" s="5">
        <v>0.29499999999999998</v>
      </c>
      <c r="C1934" t="s">
        <v>13347</v>
      </c>
      <c r="D1934">
        <v>0</v>
      </c>
      <c r="E1934">
        <v>0</v>
      </c>
      <c r="F1934">
        <v>1</v>
      </c>
      <c r="G1934">
        <v>0</v>
      </c>
      <c r="H1934">
        <v>7</v>
      </c>
      <c r="I1934">
        <v>0</v>
      </c>
      <c r="J1934">
        <v>98</v>
      </c>
      <c r="L1934">
        <v>4</v>
      </c>
      <c r="M1934">
        <v>2</v>
      </c>
      <c r="N1934" t="s">
        <v>142</v>
      </c>
      <c r="O1934" t="s">
        <v>143</v>
      </c>
      <c r="P1934" t="s">
        <v>144</v>
      </c>
      <c r="Q1934" t="s">
        <v>145</v>
      </c>
      <c r="R1934" t="s">
        <v>146</v>
      </c>
      <c r="V1934" t="s">
        <v>13271</v>
      </c>
      <c r="X1934" t="str">
        <f>VLOOKUP(pbp!V4684, games!$B$2:$R$40, 3, FALSE)</f>
        <v>2020-12-06T18:00Z</v>
      </c>
      <c r="Y1934">
        <f>VLOOKUP(1*V1934,NFLGames!$H$11:$H$555,1,FALSE)</f>
        <v>401128022</v>
      </c>
      <c r="Z1934">
        <f>VLOOKUP($Y1934, NFLGames!$H$11:$K$555,2,FALSE)</f>
        <v>2019</v>
      </c>
      <c r="AA1934">
        <f>VLOOKUP($Y1934, NFLGames!$H$11:$K$555,3,FALSE)</f>
        <v>13</v>
      </c>
      <c r="AB1934" s="6">
        <f>IF(A1935=0, 0, AH1935-tbl_pbp[[#This Row],[Saints Win %]])</f>
        <v>-0.1160000000000001</v>
      </c>
      <c r="AE1934">
        <f>ABS(tbl_pbp[[#This Row],[play.homeScore]]-tbl_pbp[[#This Row],[play.awayScore]])</f>
        <v>7</v>
      </c>
      <c r="AF1934">
        <f>IF(tbl_pbp[[#This Row],[Play Saints Win % Increase]]&gt;=$AF$4,1,0)</f>
        <v>0</v>
      </c>
      <c r="AG1934" t="str">
        <f>VLOOKUP(tbl_pbp[[#This Row],[gameId]], games!$B$2:$T$40, 9, FALSE)</f>
        <v>new-orleans-saints</v>
      </c>
      <c r="AH1934" s="5">
        <f>IF(tbl_pbp[[#This Row],[AwayTeam]] &lt;&gt; "new-orleans-saints", tbl_pbp[[#This Row],[homeWinPercentage]], 1-tbl_pbp[[#This Row],[homeWinPercentage]])</f>
        <v>0.70500000000000007</v>
      </c>
      <c r="AI1934" s="13">
        <f>tbl_pbp[[#This Row],[Kamara]]*tbl_pbp[[#This Row],[Impactful Play]]</f>
        <v>0</v>
      </c>
      <c r="AJ1934" s="13">
        <f>tbl_pbp[[#This Row],[Thomas]]*tbl_pbp[[#This Row],[Impactful Play]]</f>
        <v>0</v>
      </c>
      <c r="AK1934" s="13" t="str">
        <f>VLOOKUP(tbl_pbp[[#This Row],[Play Saints Win % Increase]], tbl_impact[],3,TRUE)</f>
        <v>Stinky (worse than -10% to -20%)</v>
      </c>
    </row>
    <row r="1935" spans="1:37">
      <c r="A1935" s="1">
        <v>34</v>
      </c>
      <c r="B1935" s="5">
        <v>0.41099999999999998</v>
      </c>
      <c r="C1935" t="s">
        <v>13348</v>
      </c>
      <c r="D1935">
        <v>0</v>
      </c>
      <c r="E1935">
        <v>0</v>
      </c>
      <c r="F1935">
        <v>2</v>
      </c>
      <c r="G1935">
        <v>0</v>
      </c>
      <c r="H1935">
        <v>7</v>
      </c>
      <c r="I1935">
        <v>1</v>
      </c>
      <c r="J1935">
        <v>98</v>
      </c>
      <c r="K1935" t="s">
        <v>5211</v>
      </c>
      <c r="L1935">
        <v>4</v>
      </c>
      <c r="M1935">
        <v>55</v>
      </c>
      <c r="N1935" t="s">
        <v>13349</v>
      </c>
      <c r="O1935" t="s">
        <v>2744</v>
      </c>
      <c r="P1935" t="s">
        <v>22</v>
      </c>
      <c r="Q1935" t="s">
        <v>37</v>
      </c>
      <c r="S1935" t="s">
        <v>424</v>
      </c>
      <c r="T1935" t="s">
        <v>649</v>
      </c>
      <c r="U1935" t="s">
        <v>13350</v>
      </c>
      <c r="V1935" t="s">
        <v>13271</v>
      </c>
      <c r="X1935" t="str">
        <f>VLOOKUP(pbp!V4685, games!$B$2:$R$40, 3, FALSE)</f>
        <v>2020-12-06T18:00Z</v>
      </c>
      <c r="Y1935">
        <f>VLOOKUP(1*V1935,NFLGames!$H$11:$H$555,1,FALSE)</f>
        <v>401128022</v>
      </c>
      <c r="Z1935">
        <f>VLOOKUP($Y1935, NFLGames!$H$11:$K$555,2,FALSE)</f>
        <v>2019</v>
      </c>
      <c r="AA1935">
        <f>VLOOKUP($Y1935, NFLGames!$H$11:$K$555,3,FALSE)</f>
        <v>13</v>
      </c>
      <c r="AB1935" s="6">
        <f>IF(A1936=0, 0, AH1936-tbl_pbp[[#This Row],[Saints Win %]])</f>
        <v>0.17100000000000004</v>
      </c>
      <c r="AE1935">
        <f>ABS(tbl_pbp[[#This Row],[play.homeScore]]-tbl_pbp[[#This Row],[play.awayScore]])</f>
        <v>7</v>
      </c>
      <c r="AF1935">
        <f>IF(tbl_pbp[[#This Row],[Play Saints Win % Increase]]&gt;=$AF$4,1,0)</f>
        <v>1</v>
      </c>
      <c r="AG1935" t="str">
        <f>VLOOKUP(tbl_pbp[[#This Row],[gameId]], games!$B$2:$T$40, 9, FALSE)</f>
        <v>new-orleans-saints</v>
      </c>
      <c r="AH1935" s="5">
        <f>IF(tbl_pbp[[#This Row],[AwayTeam]] &lt;&gt; "new-orleans-saints", tbl_pbp[[#This Row],[homeWinPercentage]], 1-tbl_pbp[[#This Row],[homeWinPercentage]])</f>
        <v>0.58899999999999997</v>
      </c>
      <c r="AI1935" s="13">
        <f>tbl_pbp[[#This Row],[Kamara]]*tbl_pbp[[#This Row],[Impactful Play]]</f>
        <v>0</v>
      </c>
      <c r="AJ1935" s="13">
        <f>tbl_pbp[[#This Row],[Thomas]]*tbl_pbp[[#This Row],[Impactful Play]]</f>
        <v>0</v>
      </c>
      <c r="AK1935" s="13" t="str">
        <f>VLOOKUP(tbl_pbp[[#This Row],[Play Saints Win % Increase]], tbl_impact[],3,TRUE)</f>
        <v>Fragrant (10% to 20%)</v>
      </c>
    </row>
    <row r="1936" spans="1:37">
      <c r="A1936" s="1">
        <v>35</v>
      </c>
      <c r="B1936" s="5">
        <v>0.24</v>
      </c>
      <c r="C1936" t="s">
        <v>13351</v>
      </c>
      <c r="D1936">
        <v>0</v>
      </c>
      <c r="E1936">
        <v>0</v>
      </c>
      <c r="F1936">
        <v>2</v>
      </c>
      <c r="G1936">
        <v>0</v>
      </c>
      <c r="H1936">
        <v>7</v>
      </c>
      <c r="I1936">
        <v>10</v>
      </c>
      <c r="J1936">
        <v>98</v>
      </c>
      <c r="K1936" t="s">
        <v>29</v>
      </c>
      <c r="L1936">
        <v>1</v>
      </c>
      <c r="M1936">
        <v>98</v>
      </c>
      <c r="N1936" t="s">
        <v>13352</v>
      </c>
      <c r="O1936" t="s">
        <v>5484</v>
      </c>
      <c r="P1936" t="s">
        <v>30</v>
      </c>
      <c r="Q1936" t="s">
        <v>31</v>
      </c>
      <c r="R1936" t="s">
        <v>32</v>
      </c>
      <c r="S1936" t="s">
        <v>33</v>
      </c>
      <c r="T1936" t="s">
        <v>649</v>
      </c>
      <c r="U1936" t="s">
        <v>13312</v>
      </c>
      <c r="V1936" t="s">
        <v>13271</v>
      </c>
      <c r="X1936" t="str">
        <f>VLOOKUP(pbp!V4686, games!$B$2:$R$40, 3, FALSE)</f>
        <v>2020-12-06T18:00Z</v>
      </c>
      <c r="Y1936">
        <f>VLOOKUP(1*V1936,NFLGames!$H$11:$H$555,1,FALSE)</f>
        <v>401128022</v>
      </c>
      <c r="Z1936">
        <f>VLOOKUP($Y1936, NFLGames!$H$11:$K$555,2,FALSE)</f>
        <v>2019</v>
      </c>
      <c r="AA1936">
        <f>VLOOKUP($Y1936, NFLGames!$H$11:$K$555,3,FALSE)</f>
        <v>13</v>
      </c>
      <c r="AB1936" s="6">
        <f>IF(A1937=0, 0, AH1937-tbl_pbp[[#This Row],[Saints Win %]])</f>
        <v>-1.7000000000000015E-2</v>
      </c>
      <c r="AD1936">
        <v>1</v>
      </c>
      <c r="AE1936">
        <f>ABS(tbl_pbp[[#This Row],[play.homeScore]]-tbl_pbp[[#This Row],[play.awayScore]])</f>
        <v>7</v>
      </c>
      <c r="AF1936">
        <f>IF(tbl_pbp[[#This Row],[Play Saints Win % Increase]]&gt;=$AF$4,1,0)</f>
        <v>0</v>
      </c>
      <c r="AG1936" t="str">
        <f>VLOOKUP(tbl_pbp[[#This Row],[gameId]], games!$B$2:$T$40, 9, FALSE)</f>
        <v>new-orleans-saints</v>
      </c>
      <c r="AH1936" s="5">
        <f>IF(tbl_pbp[[#This Row],[AwayTeam]] &lt;&gt; "new-orleans-saints", tbl_pbp[[#This Row],[homeWinPercentage]], 1-tbl_pbp[[#This Row],[homeWinPercentage]])</f>
        <v>0.76</v>
      </c>
      <c r="AI1936" s="13">
        <f>tbl_pbp[[#This Row],[Kamara]]*tbl_pbp[[#This Row],[Impactful Play]]</f>
        <v>0</v>
      </c>
      <c r="AJ1936" s="13">
        <f>tbl_pbp[[#This Row],[Thomas]]*tbl_pbp[[#This Row],[Impactful Play]]</f>
        <v>0</v>
      </c>
      <c r="AK1936" s="13" t="str">
        <f>VLOOKUP(tbl_pbp[[#This Row],[Play Saints Win % Increase]], tbl_impact[],3,TRUE)</f>
        <v>Bad (0 to -5%)</v>
      </c>
    </row>
    <row r="1937" spans="1:37">
      <c r="A1937" s="1">
        <v>36</v>
      </c>
      <c r="B1937" s="5">
        <v>0.25700000000000001</v>
      </c>
      <c r="C1937" t="s">
        <v>13353</v>
      </c>
      <c r="D1937">
        <v>0</v>
      </c>
      <c r="E1937">
        <v>0</v>
      </c>
      <c r="F1937">
        <v>2</v>
      </c>
      <c r="G1937">
        <v>0</v>
      </c>
      <c r="H1937">
        <v>7</v>
      </c>
      <c r="I1937">
        <v>2</v>
      </c>
      <c r="J1937">
        <v>90</v>
      </c>
      <c r="K1937" t="s">
        <v>29</v>
      </c>
      <c r="L1937">
        <v>2</v>
      </c>
      <c r="M1937">
        <v>90</v>
      </c>
      <c r="N1937" t="s">
        <v>13354</v>
      </c>
      <c r="O1937" t="s">
        <v>2508</v>
      </c>
      <c r="P1937" t="s">
        <v>22</v>
      </c>
      <c r="Q1937" t="s">
        <v>37</v>
      </c>
      <c r="S1937" t="s">
        <v>51</v>
      </c>
      <c r="T1937" t="s">
        <v>179</v>
      </c>
      <c r="U1937" t="s">
        <v>13355</v>
      </c>
      <c r="V1937" t="s">
        <v>13271</v>
      </c>
      <c r="X1937" t="str">
        <f>VLOOKUP(pbp!V4687, games!$B$2:$R$40, 3, FALSE)</f>
        <v>2020-12-06T18:00Z</v>
      </c>
      <c r="Y1937">
        <f>VLOOKUP(1*V1937,NFLGames!$H$11:$H$555,1,FALSE)</f>
        <v>401128022</v>
      </c>
      <c r="Z1937">
        <f>VLOOKUP($Y1937, NFLGames!$H$11:$K$555,2,FALSE)</f>
        <v>2019</v>
      </c>
      <c r="AA1937">
        <f>VLOOKUP($Y1937, NFLGames!$H$11:$K$555,3,FALSE)</f>
        <v>13</v>
      </c>
      <c r="AB1937" s="6">
        <f>IF(A1938=0, 0, AH1938-tbl_pbp[[#This Row],[Saints Win %]])</f>
        <v>-4.599999999999993E-2</v>
      </c>
      <c r="AE1937">
        <f>ABS(tbl_pbp[[#This Row],[play.homeScore]]-tbl_pbp[[#This Row],[play.awayScore]])</f>
        <v>7</v>
      </c>
      <c r="AF1937">
        <f>IF(tbl_pbp[[#This Row],[Play Saints Win % Increase]]&gt;=$AF$4,1,0)</f>
        <v>0</v>
      </c>
      <c r="AG1937" t="str">
        <f>VLOOKUP(tbl_pbp[[#This Row],[gameId]], games!$B$2:$T$40, 9, FALSE)</f>
        <v>new-orleans-saints</v>
      </c>
      <c r="AH1937" s="5">
        <f>IF(tbl_pbp[[#This Row],[AwayTeam]] &lt;&gt; "new-orleans-saints", tbl_pbp[[#This Row],[homeWinPercentage]], 1-tbl_pbp[[#This Row],[homeWinPercentage]])</f>
        <v>0.74299999999999999</v>
      </c>
      <c r="AI1937" s="13">
        <f>tbl_pbp[[#This Row],[Kamara]]*tbl_pbp[[#This Row],[Impactful Play]]</f>
        <v>0</v>
      </c>
      <c r="AJ1937" s="13">
        <f>tbl_pbp[[#This Row],[Thomas]]*tbl_pbp[[#This Row],[Impactful Play]]</f>
        <v>0</v>
      </c>
      <c r="AK1937" s="13" t="str">
        <f>VLOOKUP(tbl_pbp[[#This Row],[Play Saints Win % Increase]], tbl_impact[],3,TRUE)</f>
        <v>Bad (0 to -5%)</v>
      </c>
    </row>
    <row r="1938" spans="1:37">
      <c r="A1938" s="1">
        <v>37</v>
      </c>
      <c r="B1938" s="5">
        <v>0.30299999999999999</v>
      </c>
      <c r="C1938" t="s">
        <v>13356</v>
      </c>
      <c r="D1938">
        <v>0</v>
      </c>
      <c r="E1938">
        <v>0</v>
      </c>
      <c r="F1938">
        <v>2</v>
      </c>
      <c r="G1938">
        <v>0</v>
      </c>
      <c r="H1938">
        <v>7</v>
      </c>
      <c r="I1938">
        <v>2</v>
      </c>
      <c r="J1938">
        <v>90</v>
      </c>
      <c r="K1938" t="s">
        <v>29</v>
      </c>
      <c r="L1938">
        <v>3</v>
      </c>
      <c r="M1938">
        <v>90</v>
      </c>
      <c r="N1938" t="s">
        <v>13357</v>
      </c>
      <c r="O1938" t="s">
        <v>1873</v>
      </c>
      <c r="P1938" t="s">
        <v>45</v>
      </c>
      <c r="Q1938" t="s">
        <v>46</v>
      </c>
      <c r="R1938" t="s">
        <v>47</v>
      </c>
      <c r="S1938" t="s">
        <v>241</v>
      </c>
      <c r="T1938" t="s">
        <v>179</v>
      </c>
      <c r="U1938" t="s">
        <v>11019</v>
      </c>
      <c r="V1938" t="s">
        <v>13271</v>
      </c>
      <c r="X1938" t="str">
        <f>VLOOKUP(pbp!V4688, games!$B$2:$R$40, 3, FALSE)</f>
        <v>2020-12-06T18:00Z</v>
      </c>
      <c r="Y1938">
        <f>VLOOKUP(1*V1938,NFLGames!$H$11:$H$555,1,FALSE)</f>
        <v>401128022</v>
      </c>
      <c r="Z1938">
        <f>VLOOKUP($Y1938, NFLGames!$H$11:$K$555,2,FALSE)</f>
        <v>2019</v>
      </c>
      <c r="AA1938">
        <f>VLOOKUP($Y1938, NFLGames!$H$11:$K$555,3,FALSE)</f>
        <v>13</v>
      </c>
      <c r="AB1938" s="6">
        <f>IF(A1939=0, 0, AH1939-tbl_pbp[[#This Row],[Saints Win %]])</f>
        <v>8.0000000000000071E-3</v>
      </c>
      <c r="AE1938">
        <f>ABS(tbl_pbp[[#This Row],[play.homeScore]]-tbl_pbp[[#This Row],[play.awayScore]])</f>
        <v>7</v>
      </c>
      <c r="AF1938">
        <f>IF(tbl_pbp[[#This Row],[Play Saints Win % Increase]]&gt;=$AF$4,1,0)</f>
        <v>0</v>
      </c>
      <c r="AG1938" t="str">
        <f>VLOOKUP(tbl_pbp[[#This Row],[gameId]], games!$B$2:$T$40, 9, FALSE)</f>
        <v>new-orleans-saints</v>
      </c>
      <c r="AH1938" s="5">
        <f>IF(tbl_pbp[[#This Row],[AwayTeam]] &lt;&gt; "new-orleans-saints", tbl_pbp[[#This Row],[homeWinPercentage]], 1-tbl_pbp[[#This Row],[homeWinPercentage]])</f>
        <v>0.69700000000000006</v>
      </c>
      <c r="AI1938" s="13">
        <f>tbl_pbp[[#This Row],[Kamara]]*tbl_pbp[[#This Row],[Impactful Play]]</f>
        <v>0</v>
      </c>
      <c r="AJ1938" s="13">
        <f>tbl_pbp[[#This Row],[Thomas]]*tbl_pbp[[#This Row],[Impactful Play]]</f>
        <v>0</v>
      </c>
      <c r="AK1938" s="13" t="str">
        <f>VLOOKUP(tbl_pbp[[#This Row],[Play Saints Win % Increase]], tbl_impact[],3,TRUE)</f>
        <v>Scented (0 to +5%)</v>
      </c>
    </row>
    <row r="1939" spans="1:37">
      <c r="A1939" s="1">
        <v>38</v>
      </c>
      <c r="B1939" s="5">
        <v>0.29499999999999998</v>
      </c>
      <c r="C1939" t="s">
        <v>13358</v>
      </c>
      <c r="D1939">
        <v>0</v>
      </c>
      <c r="E1939">
        <v>0</v>
      </c>
      <c r="F1939">
        <v>2</v>
      </c>
      <c r="G1939">
        <v>0</v>
      </c>
      <c r="H1939">
        <v>7</v>
      </c>
      <c r="I1939">
        <v>2</v>
      </c>
      <c r="J1939">
        <v>90</v>
      </c>
      <c r="K1939" t="s">
        <v>29</v>
      </c>
      <c r="L1939">
        <v>4</v>
      </c>
      <c r="M1939">
        <v>90</v>
      </c>
      <c r="N1939" t="s">
        <v>13359</v>
      </c>
      <c r="O1939" t="s">
        <v>5975</v>
      </c>
      <c r="P1939" t="s">
        <v>66</v>
      </c>
      <c r="Q1939" t="s">
        <v>67</v>
      </c>
      <c r="R1939" t="s">
        <v>68</v>
      </c>
      <c r="S1939" t="s">
        <v>154</v>
      </c>
      <c r="T1939" t="s">
        <v>179</v>
      </c>
      <c r="U1939" t="s">
        <v>13360</v>
      </c>
      <c r="V1939" t="s">
        <v>13271</v>
      </c>
      <c r="X1939" t="str">
        <f>VLOOKUP(pbp!V4689, games!$B$2:$R$40, 3, FALSE)</f>
        <v>2020-12-06T18:00Z</v>
      </c>
      <c r="Y1939">
        <f>VLOOKUP(1*V1939,NFLGames!$H$11:$H$555,1,FALSE)</f>
        <v>401128022</v>
      </c>
      <c r="Z1939">
        <f>VLOOKUP($Y1939, NFLGames!$H$11:$K$555,2,FALSE)</f>
        <v>2019</v>
      </c>
      <c r="AA1939">
        <f>VLOOKUP($Y1939, NFLGames!$H$11:$K$555,3,FALSE)</f>
        <v>13</v>
      </c>
      <c r="AB1939" s="6">
        <f>IF(A1940=0, 0, AH1940-tbl_pbp[[#This Row],[Saints Win %]])</f>
        <v>2.7999999999999914E-2</v>
      </c>
      <c r="AE1939">
        <f>ABS(tbl_pbp[[#This Row],[play.homeScore]]-tbl_pbp[[#This Row],[play.awayScore]])</f>
        <v>7</v>
      </c>
      <c r="AF1939">
        <f>IF(tbl_pbp[[#This Row],[Play Saints Win % Increase]]&gt;=$AF$4,1,0)</f>
        <v>0</v>
      </c>
      <c r="AG1939" t="str">
        <f>VLOOKUP(tbl_pbp[[#This Row],[gameId]], games!$B$2:$T$40, 9, FALSE)</f>
        <v>new-orleans-saints</v>
      </c>
      <c r="AH1939" s="5">
        <f>IF(tbl_pbp[[#This Row],[AwayTeam]] &lt;&gt; "new-orleans-saints", tbl_pbp[[#This Row],[homeWinPercentage]], 1-tbl_pbp[[#This Row],[homeWinPercentage]])</f>
        <v>0.70500000000000007</v>
      </c>
      <c r="AI1939" s="13">
        <f>tbl_pbp[[#This Row],[Kamara]]*tbl_pbp[[#This Row],[Impactful Play]]</f>
        <v>0</v>
      </c>
      <c r="AJ1939" s="13">
        <f>tbl_pbp[[#This Row],[Thomas]]*tbl_pbp[[#This Row],[Impactful Play]]</f>
        <v>0</v>
      </c>
      <c r="AK1939" s="13" t="str">
        <f>VLOOKUP(tbl_pbp[[#This Row],[Play Saints Win % Increase]], tbl_impact[],3,TRUE)</f>
        <v>Scented (0 to +5%)</v>
      </c>
    </row>
    <row r="1940" spans="1:37">
      <c r="A1940" s="1">
        <v>39</v>
      </c>
      <c r="B1940" s="5">
        <v>0.26700000000000002</v>
      </c>
      <c r="C1940" t="s">
        <v>13361</v>
      </c>
      <c r="D1940">
        <v>0</v>
      </c>
      <c r="E1940">
        <v>0</v>
      </c>
      <c r="F1940">
        <v>2</v>
      </c>
      <c r="G1940">
        <v>0</v>
      </c>
      <c r="H1940">
        <v>7</v>
      </c>
      <c r="I1940">
        <v>10</v>
      </c>
      <c r="J1940">
        <v>45</v>
      </c>
      <c r="K1940" t="s">
        <v>5211</v>
      </c>
      <c r="L1940">
        <v>1</v>
      </c>
      <c r="M1940">
        <v>55</v>
      </c>
      <c r="N1940" t="s">
        <v>13362</v>
      </c>
      <c r="O1940" t="s">
        <v>9190</v>
      </c>
      <c r="P1940" t="s">
        <v>22</v>
      </c>
      <c r="Q1940" t="s">
        <v>37</v>
      </c>
      <c r="S1940" t="s">
        <v>33</v>
      </c>
      <c r="T1940" t="s">
        <v>5557</v>
      </c>
      <c r="U1940" t="s">
        <v>6408</v>
      </c>
      <c r="V1940" t="s">
        <v>13271</v>
      </c>
      <c r="X1940" t="str">
        <f>VLOOKUP(pbp!V4690, games!$B$2:$R$40, 3, FALSE)</f>
        <v>2020-12-06T18:00Z</v>
      </c>
      <c r="Y1940">
        <f>VLOOKUP(1*V1940,NFLGames!$H$11:$H$555,1,FALSE)</f>
        <v>401128022</v>
      </c>
      <c r="Z1940">
        <f>VLOOKUP($Y1940, NFLGames!$H$11:$K$555,2,FALSE)</f>
        <v>2019</v>
      </c>
      <c r="AA1940">
        <f>VLOOKUP($Y1940, NFLGames!$H$11:$K$555,3,FALSE)</f>
        <v>13</v>
      </c>
      <c r="AB1940" s="6">
        <f>IF(A1941=0, 0, AH1941-tbl_pbp[[#This Row],[Saints Win %]])</f>
        <v>8.0000000000000071E-3</v>
      </c>
      <c r="AE1940">
        <f>ABS(tbl_pbp[[#This Row],[play.homeScore]]-tbl_pbp[[#This Row],[play.awayScore]])</f>
        <v>7</v>
      </c>
      <c r="AF1940">
        <f>IF(tbl_pbp[[#This Row],[Play Saints Win % Increase]]&gt;=$AF$4,1,0)</f>
        <v>0</v>
      </c>
      <c r="AG1940" t="str">
        <f>VLOOKUP(tbl_pbp[[#This Row],[gameId]], games!$B$2:$T$40, 9, FALSE)</f>
        <v>new-orleans-saints</v>
      </c>
      <c r="AH1940" s="5">
        <f>IF(tbl_pbp[[#This Row],[AwayTeam]] &lt;&gt; "new-orleans-saints", tbl_pbp[[#This Row],[homeWinPercentage]], 1-tbl_pbp[[#This Row],[homeWinPercentage]])</f>
        <v>0.73299999999999998</v>
      </c>
      <c r="AI1940" s="13">
        <f>tbl_pbp[[#This Row],[Kamara]]*tbl_pbp[[#This Row],[Impactful Play]]</f>
        <v>0</v>
      </c>
      <c r="AJ1940" s="13">
        <f>tbl_pbp[[#This Row],[Thomas]]*tbl_pbp[[#This Row],[Impactful Play]]</f>
        <v>0</v>
      </c>
      <c r="AK1940" s="13" t="str">
        <f>VLOOKUP(tbl_pbp[[#This Row],[Play Saints Win % Increase]], tbl_impact[],3,TRUE)</f>
        <v>Scented (0 to +5%)</v>
      </c>
    </row>
    <row r="1941" spans="1:37">
      <c r="A1941" s="1">
        <v>40</v>
      </c>
      <c r="B1941" s="5">
        <v>0.25900000000000001</v>
      </c>
      <c r="C1941" t="s">
        <v>13363</v>
      </c>
      <c r="D1941">
        <v>0</v>
      </c>
      <c r="E1941">
        <v>0</v>
      </c>
      <c r="F1941">
        <v>2</v>
      </c>
      <c r="G1941">
        <v>0</v>
      </c>
      <c r="H1941">
        <v>7</v>
      </c>
      <c r="I1941">
        <v>10</v>
      </c>
      <c r="J1941">
        <v>45</v>
      </c>
      <c r="K1941" t="s">
        <v>5211</v>
      </c>
      <c r="L1941">
        <v>2</v>
      </c>
      <c r="M1941">
        <v>55</v>
      </c>
      <c r="N1941" t="s">
        <v>13364</v>
      </c>
      <c r="O1941" t="s">
        <v>1350</v>
      </c>
      <c r="P1941" t="s">
        <v>45</v>
      </c>
      <c r="Q1941" t="s">
        <v>46</v>
      </c>
      <c r="R1941" t="s">
        <v>47</v>
      </c>
      <c r="S1941" t="s">
        <v>120</v>
      </c>
      <c r="T1941" t="s">
        <v>5557</v>
      </c>
      <c r="U1941" t="s">
        <v>13365</v>
      </c>
      <c r="V1941" t="s">
        <v>13271</v>
      </c>
      <c r="X1941" t="str">
        <f>VLOOKUP(pbp!V4691, games!$B$2:$R$40, 3, FALSE)</f>
        <v>2020-12-06T18:00Z</v>
      </c>
      <c r="Y1941">
        <f>VLOOKUP(1*V1941,NFLGames!$H$11:$H$555,1,FALSE)</f>
        <v>401128022</v>
      </c>
      <c r="Z1941">
        <f>VLOOKUP($Y1941, NFLGames!$H$11:$K$555,2,FALSE)</f>
        <v>2019</v>
      </c>
      <c r="AA1941">
        <f>VLOOKUP($Y1941, NFLGames!$H$11:$K$555,3,FALSE)</f>
        <v>13</v>
      </c>
      <c r="AB1941" s="6">
        <f>IF(A1942=0, 0, AH1942-tbl_pbp[[#This Row],[Saints Win %]])</f>
        <v>-9.7999999999999976E-2</v>
      </c>
      <c r="AE1941">
        <f>ABS(tbl_pbp[[#This Row],[play.homeScore]]-tbl_pbp[[#This Row],[play.awayScore]])</f>
        <v>7</v>
      </c>
      <c r="AF1941">
        <f>IF(tbl_pbp[[#This Row],[Play Saints Win % Increase]]&gt;=$AF$4,1,0)</f>
        <v>0</v>
      </c>
      <c r="AG1941" t="str">
        <f>VLOOKUP(tbl_pbp[[#This Row],[gameId]], games!$B$2:$T$40, 9, FALSE)</f>
        <v>new-orleans-saints</v>
      </c>
      <c r="AH1941" s="5">
        <f>IF(tbl_pbp[[#This Row],[AwayTeam]] &lt;&gt; "new-orleans-saints", tbl_pbp[[#This Row],[homeWinPercentage]], 1-tbl_pbp[[#This Row],[homeWinPercentage]])</f>
        <v>0.74099999999999999</v>
      </c>
      <c r="AI1941" s="13">
        <f>tbl_pbp[[#This Row],[Kamara]]*tbl_pbp[[#This Row],[Impactful Play]]</f>
        <v>0</v>
      </c>
      <c r="AJ1941" s="13">
        <f>tbl_pbp[[#This Row],[Thomas]]*tbl_pbp[[#This Row],[Impactful Play]]</f>
        <v>0</v>
      </c>
      <c r="AK1941" s="13" t="str">
        <f>VLOOKUP(tbl_pbp[[#This Row],[Play Saints Win % Increase]], tbl_impact[],3,TRUE)</f>
        <v>Smelly (worse than-5% -&gt; -10%)</v>
      </c>
    </row>
    <row r="1942" spans="1:37">
      <c r="A1942" s="1">
        <v>41</v>
      </c>
      <c r="B1942" s="5">
        <v>0.35699999999999998</v>
      </c>
      <c r="C1942" t="s">
        <v>13366</v>
      </c>
      <c r="D1942">
        <v>0</v>
      </c>
      <c r="E1942">
        <v>0</v>
      </c>
      <c r="F1942">
        <v>2</v>
      </c>
      <c r="G1942">
        <v>0</v>
      </c>
      <c r="H1942">
        <v>7</v>
      </c>
      <c r="I1942">
        <v>8</v>
      </c>
      <c r="J1942">
        <v>47</v>
      </c>
      <c r="K1942" t="s">
        <v>5211</v>
      </c>
      <c r="L1942">
        <v>3</v>
      </c>
      <c r="M1942">
        <v>53</v>
      </c>
      <c r="N1942" t="s">
        <v>13367</v>
      </c>
      <c r="O1942" t="s">
        <v>3041</v>
      </c>
      <c r="P1942" t="s">
        <v>94</v>
      </c>
      <c r="Q1942" t="s">
        <v>95</v>
      </c>
      <c r="R1942" t="s">
        <v>96</v>
      </c>
      <c r="S1942" t="s">
        <v>92</v>
      </c>
      <c r="T1942" t="s">
        <v>5372</v>
      </c>
      <c r="U1942" t="s">
        <v>13368</v>
      </c>
      <c r="V1942" t="s">
        <v>13271</v>
      </c>
      <c r="X1942" t="str">
        <f>VLOOKUP(pbp!V4692, games!$B$2:$R$40, 3, FALSE)</f>
        <v>2020-12-06T18:00Z</v>
      </c>
      <c r="Y1942">
        <f>VLOOKUP(1*V1942,NFLGames!$H$11:$H$555,1,FALSE)</f>
        <v>401128022</v>
      </c>
      <c r="Z1942">
        <f>VLOOKUP($Y1942, NFLGames!$H$11:$K$555,2,FALSE)</f>
        <v>2019</v>
      </c>
      <c r="AA1942">
        <f>VLOOKUP($Y1942, NFLGames!$H$11:$K$555,3,FALSE)</f>
        <v>13</v>
      </c>
      <c r="AB1942" s="6">
        <f>IF(A1943=0, 0, AH1943-tbl_pbp[[#This Row],[Saints Win %]])</f>
        <v>-2.0000000000000018E-2</v>
      </c>
      <c r="AE1942">
        <f>ABS(tbl_pbp[[#This Row],[play.homeScore]]-tbl_pbp[[#This Row],[play.awayScore]])</f>
        <v>7</v>
      </c>
      <c r="AF1942">
        <f>IF(tbl_pbp[[#This Row],[Play Saints Win % Increase]]&gt;=$AF$4,1,0)</f>
        <v>0</v>
      </c>
      <c r="AG1942" t="str">
        <f>VLOOKUP(tbl_pbp[[#This Row],[gameId]], games!$B$2:$T$40, 9, FALSE)</f>
        <v>new-orleans-saints</v>
      </c>
      <c r="AH1942" s="5">
        <f>IF(tbl_pbp[[#This Row],[AwayTeam]] &lt;&gt; "new-orleans-saints", tbl_pbp[[#This Row],[homeWinPercentage]], 1-tbl_pbp[[#This Row],[homeWinPercentage]])</f>
        <v>0.64300000000000002</v>
      </c>
      <c r="AI1942" s="13">
        <f>tbl_pbp[[#This Row],[Kamara]]*tbl_pbp[[#This Row],[Impactful Play]]</f>
        <v>0</v>
      </c>
      <c r="AJ1942" s="13">
        <f>tbl_pbp[[#This Row],[Thomas]]*tbl_pbp[[#This Row],[Impactful Play]]</f>
        <v>0</v>
      </c>
      <c r="AK1942" s="13" t="str">
        <f>VLOOKUP(tbl_pbp[[#This Row],[Play Saints Win % Increase]], tbl_impact[],3,TRUE)</f>
        <v>Bad (0 to -5%)</v>
      </c>
    </row>
    <row r="1943" spans="1:37">
      <c r="A1943" s="1">
        <v>42</v>
      </c>
      <c r="B1943" s="5">
        <v>0.377</v>
      </c>
      <c r="C1943" t="s">
        <v>13369</v>
      </c>
      <c r="D1943">
        <v>0</v>
      </c>
      <c r="E1943">
        <v>0</v>
      </c>
      <c r="F1943">
        <v>2</v>
      </c>
      <c r="G1943">
        <v>6</v>
      </c>
      <c r="H1943">
        <v>7</v>
      </c>
      <c r="I1943">
        <v>10</v>
      </c>
      <c r="J1943">
        <v>82</v>
      </c>
      <c r="K1943" t="s">
        <v>5211</v>
      </c>
      <c r="L1943">
        <v>1</v>
      </c>
      <c r="M1943">
        <v>18</v>
      </c>
      <c r="N1943" t="s">
        <v>13370</v>
      </c>
      <c r="O1943" t="s">
        <v>1775</v>
      </c>
      <c r="P1943" t="s">
        <v>103</v>
      </c>
      <c r="Q1943" t="s">
        <v>104</v>
      </c>
      <c r="R1943" t="s">
        <v>105</v>
      </c>
      <c r="S1943" t="s">
        <v>33</v>
      </c>
      <c r="T1943" t="s">
        <v>191</v>
      </c>
      <c r="U1943" t="s">
        <v>2280</v>
      </c>
      <c r="V1943" t="s">
        <v>13271</v>
      </c>
      <c r="X1943" t="str">
        <f>VLOOKUP(pbp!V4693, games!$B$2:$R$40, 3, FALSE)</f>
        <v>2020-12-06T18:00Z</v>
      </c>
      <c r="Y1943">
        <f>VLOOKUP(1*V1943,NFLGames!$H$11:$H$555,1,FALSE)</f>
        <v>401128022</v>
      </c>
      <c r="Z1943">
        <f>VLOOKUP($Y1943, NFLGames!$H$11:$K$555,2,FALSE)</f>
        <v>2019</v>
      </c>
      <c r="AA1943">
        <f>VLOOKUP($Y1943, NFLGames!$H$11:$K$555,3,FALSE)</f>
        <v>13</v>
      </c>
      <c r="AB1943" s="6">
        <f>IF(A1944=0, 0, AH1944-tbl_pbp[[#This Row],[Saints Win %]])</f>
        <v>-6.0000000000000053E-3</v>
      </c>
      <c r="AE1943">
        <f>ABS(tbl_pbp[[#This Row],[play.homeScore]]-tbl_pbp[[#This Row],[play.awayScore]])</f>
        <v>1</v>
      </c>
      <c r="AF1943">
        <f>IF(tbl_pbp[[#This Row],[Play Saints Win % Increase]]&gt;=$AF$4,1,0)</f>
        <v>0</v>
      </c>
      <c r="AG1943" t="str">
        <f>VLOOKUP(tbl_pbp[[#This Row],[gameId]], games!$B$2:$T$40, 9, FALSE)</f>
        <v>new-orleans-saints</v>
      </c>
      <c r="AH1943" s="5">
        <f>IF(tbl_pbp[[#This Row],[AwayTeam]] &lt;&gt; "new-orleans-saints", tbl_pbp[[#This Row],[homeWinPercentage]], 1-tbl_pbp[[#This Row],[homeWinPercentage]])</f>
        <v>0.623</v>
      </c>
      <c r="AI1943" s="13">
        <f>tbl_pbp[[#This Row],[Kamara]]*tbl_pbp[[#This Row],[Impactful Play]]</f>
        <v>0</v>
      </c>
      <c r="AJ1943" s="13">
        <f>tbl_pbp[[#This Row],[Thomas]]*tbl_pbp[[#This Row],[Impactful Play]]</f>
        <v>0</v>
      </c>
      <c r="AK1943" s="13" t="str">
        <f>VLOOKUP(tbl_pbp[[#This Row],[Play Saints Win % Increase]], tbl_impact[],3,TRUE)</f>
        <v>Bad (0 to -5%)</v>
      </c>
    </row>
    <row r="1944" spans="1:37">
      <c r="A1944" s="1">
        <v>43</v>
      </c>
      <c r="B1944" s="5">
        <v>0.38300000000000001</v>
      </c>
      <c r="C1944" t="s">
        <v>13371</v>
      </c>
      <c r="D1944">
        <v>0</v>
      </c>
      <c r="E1944">
        <v>0</v>
      </c>
      <c r="F1944">
        <v>2</v>
      </c>
      <c r="G1944">
        <v>6</v>
      </c>
      <c r="H1944">
        <v>7</v>
      </c>
      <c r="I1944">
        <v>0</v>
      </c>
      <c r="J1944">
        <v>35</v>
      </c>
      <c r="K1944" t="s">
        <v>5211</v>
      </c>
      <c r="L1944">
        <v>0</v>
      </c>
      <c r="M1944">
        <v>65</v>
      </c>
      <c r="N1944" t="s">
        <v>13372</v>
      </c>
      <c r="O1944" t="s">
        <v>7828</v>
      </c>
      <c r="P1944" t="s">
        <v>25</v>
      </c>
      <c r="Q1944" t="s">
        <v>26</v>
      </c>
      <c r="R1944" t="s">
        <v>27</v>
      </c>
      <c r="V1944" t="s">
        <v>13271</v>
      </c>
      <c r="X1944" t="str">
        <f>VLOOKUP(pbp!V4694, games!$B$2:$R$40, 3, FALSE)</f>
        <v>2020-12-06T18:00Z</v>
      </c>
      <c r="Y1944">
        <f>VLOOKUP(1*V1944,NFLGames!$H$11:$H$555,1,FALSE)</f>
        <v>401128022</v>
      </c>
      <c r="Z1944">
        <f>VLOOKUP($Y1944, NFLGames!$H$11:$K$555,2,FALSE)</f>
        <v>2019</v>
      </c>
      <c r="AA1944">
        <f>VLOOKUP($Y1944, NFLGames!$H$11:$K$555,3,FALSE)</f>
        <v>13</v>
      </c>
      <c r="AB1944" s="6">
        <f>IF(A1945=0, 0, AH1945-tbl_pbp[[#This Row],[Saints Win %]])</f>
        <v>-7.0000000000000062E-3</v>
      </c>
      <c r="AE1944">
        <f>ABS(tbl_pbp[[#This Row],[play.homeScore]]-tbl_pbp[[#This Row],[play.awayScore]])</f>
        <v>1</v>
      </c>
      <c r="AF1944">
        <f>IF(tbl_pbp[[#This Row],[Play Saints Win % Increase]]&gt;=$AF$4,1,0)</f>
        <v>0</v>
      </c>
      <c r="AG1944" t="str">
        <f>VLOOKUP(tbl_pbp[[#This Row],[gameId]], games!$B$2:$T$40, 9, FALSE)</f>
        <v>new-orleans-saints</v>
      </c>
      <c r="AH1944" s="5">
        <f>IF(tbl_pbp[[#This Row],[AwayTeam]] &lt;&gt; "new-orleans-saints", tbl_pbp[[#This Row],[homeWinPercentage]], 1-tbl_pbp[[#This Row],[homeWinPercentage]])</f>
        <v>0.61699999999999999</v>
      </c>
      <c r="AI1944" s="13">
        <f>tbl_pbp[[#This Row],[Kamara]]*tbl_pbp[[#This Row],[Impactful Play]]</f>
        <v>0</v>
      </c>
      <c r="AJ1944" s="13">
        <f>tbl_pbp[[#This Row],[Thomas]]*tbl_pbp[[#This Row],[Impactful Play]]</f>
        <v>0</v>
      </c>
      <c r="AK1944" s="13" t="str">
        <f>VLOOKUP(tbl_pbp[[#This Row],[Play Saints Win % Increase]], tbl_impact[],3,TRUE)</f>
        <v>Bad (0 to -5%)</v>
      </c>
    </row>
    <row r="1945" spans="1:37">
      <c r="A1945" s="1">
        <v>44</v>
      </c>
      <c r="B1945" s="5">
        <v>0.39</v>
      </c>
      <c r="C1945" t="s">
        <v>13373</v>
      </c>
      <c r="D1945">
        <v>0</v>
      </c>
      <c r="E1945">
        <v>0</v>
      </c>
      <c r="F1945">
        <v>2</v>
      </c>
      <c r="G1945">
        <v>6</v>
      </c>
      <c r="H1945">
        <v>7</v>
      </c>
      <c r="I1945">
        <v>10</v>
      </c>
      <c r="J1945">
        <v>81</v>
      </c>
      <c r="K1945" t="s">
        <v>29</v>
      </c>
      <c r="L1945">
        <v>1</v>
      </c>
      <c r="M1945">
        <v>81</v>
      </c>
      <c r="N1945" t="s">
        <v>13374</v>
      </c>
      <c r="O1945" t="s">
        <v>2138</v>
      </c>
      <c r="P1945" t="s">
        <v>30</v>
      </c>
      <c r="Q1945" t="s">
        <v>31</v>
      </c>
      <c r="R1945" t="s">
        <v>32</v>
      </c>
      <c r="S1945" t="s">
        <v>33</v>
      </c>
      <c r="T1945" t="s">
        <v>363</v>
      </c>
      <c r="U1945" t="s">
        <v>559</v>
      </c>
      <c r="V1945" t="s">
        <v>13271</v>
      </c>
      <c r="X1945" t="str">
        <f>VLOOKUP(pbp!V4695, games!$B$2:$R$40, 3, FALSE)</f>
        <v>2020-12-06T18:00Z</v>
      </c>
      <c r="Y1945">
        <f>VLOOKUP(1*V1945,NFLGames!$H$11:$H$555,1,FALSE)</f>
        <v>401128022</v>
      </c>
      <c r="Z1945">
        <f>VLOOKUP($Y1945, NFLGames!$H$11:$K$555,2,FALSE)</f>
        <v>2019</v>
      </c>
      <c r="AA1945">
        <f>VLOOKUP($Y1945, NFLGames!$H$11:$K$555,3,FALSE)</f>
        <v>13</v>
      </c>
      <c r="AB1945" s="6">
        <f>IF(A1946=0, 0, AH1946-tbl_pbp[[#This Row],[Saints Win %]])</f>
        <v>2.0000000000000018E-3</v>
      </c>
      <c r="AE1945">
        <f>ABS(tbl_pbp[[#This Row],[play.homeScore]]-tbl_pbp[[#This Row],[play.awayScore]])</f>
        <v>1</v>
      </c>
      <c r="AF1945">
        <f>IF(tbl_pbp[[#This Row],[Play Saints Win % Increase]]&gt;=$AF$4,1,0)</f>
        <v>0</v>
      </c>
      <c r="AG1945" t="str">
        <f>VLOOKUP(tbl_pbp[[#This Row],[gameId]], games!$B$2:$T$40, 9, FALSE)</f>
        <v>new-orleans-saints</v>
      </c>
      <c r="AH1945" s="5">
        <f>IF(tbl_pbp[[#This Row],[AwayTeam]] &lt;&gt; "new-orleans-saints", tbl_pbp[[#This Row],[homeWinPercentage]], 1-tbl_pbp[[#This Row],[homeWinPercentage]])</f>
        <v>0.61</v>
      </c>
      <c r="AI1945" s="13">
        <f>tbl_pbp[[#This Row],[Kamara]]*tbl_pbp[[#This Row],[Impactful Play]]</f>
        <v>0</v>
      </c>
      <c r="AJ1945" s="13">
        <f>tbl_pbp[[#This Row],[Thomas]]*tbl_pbp[[#This Row],[Impactful Play]]</f>
        <v>0</v>
      </c>
      <c r="AK1945" s="13" t="str">
        <f>VLOOKUP(tbl_pbp[[#This Row],[Play Saints Win % Increase]], tbl_impact[],3,TRUE)</f>
        <v>Scented (0 to +5%)</v>
      </c>
    </row>
    <row r="1946" spans="1:37">
      <c r="A1946" s="1">
        <v>45</v>
      </c>
      <c r="B1946" s="5">
        <v>0.38800000000000001</v>
      </c>
      <c r="C1946" t="s">
        <v>13375</v>
      </c>
      <c r="D1946">
        <v>0</v>
      </c>
      <c r="E1946">
        <v>0</v>
      </c>
      <c r="F1946">
        <v>2</v>
      </c>
      <c r="G1946">
        <v>6</v>
      </c>
      <c r="H1946">
        <v>7</v>
      </c>
      <c r="I1946">
        <v>10</v>
      </c>
      <c r="J1946">
        <v>65</v>
      </c>
      <c r="K1946" t="s">
        <v>29</v>
      </c>
      <c r="L1946">
        <v>1</v>
      </c>
      <c r="M1946">
        <v>65</v>
      </c>
      <c r="N1946" t="s">
        <v>13376</v>
      </c>
      <c r="O1946" t="s">
        <v>2146</v>
      </c>
      <c r="P1946" t="s">
        <v>45</v>
      </c>
      <c r="Q1946" t="s">
        <v>46</v>
      </c>
      <c r="R1946" t="s">
        <v>47</v>
      </c>
      <c r="S1946" t="s">
        <v>33</v>
      </c>
      <c r="T1946" t="s">
        <v>202</v>
      </c>
      <c r="U1946" t="s">
        <v>255</v>
      </c>
      <c r="V1946" t="s">
        <v>13271</v>
      </c>
      <c r="X1946" t="str">
        <f>VLOOKUP(pbp!V4696, games!$B$2:$R$40, 3, FALSE)</f>
        <v>2020-12-06T18:00Z</v>
      </c>
      <c r="Y1946">
        <f>VLOOKUP(1*V1946,NFLGames!$H$11:$H$555,1,FALSE)</f>
        <v>401128022</v>
      </c>
      <c r="Z1946">
        <f>VLOOKUP($Y1946, NFLGames!$H$11:$K$555,2,FALSE)</f>
        <v>2019</v>
      </c>
      <c r="AA1946">
        <f>VLOOKUP($Y1946, NFLGames!$H$11:$K$555,3,FALSE)</f>
        <v>13</v>
      </c>
      <c r="AB1946" s="6">
        <f>IF(A1947=0, 0, AH1947-tbl_pbp[[#This Row],[Saints Win %]])</f>
        <v>2.8000000000000025E-2</v>
      </c>
      <c r="AE1946">
        <f>ABS(tbl_pbp[[#This Row],[play.homeScore]]-tbl_pbp[[#This Row],[play.awayScore]])</f>
        <v>1</v>
      </c>
      <c r="AF1946">
        <f>IF(tbl_pbp[[#This Row],[Play Saints Win % Increase]]&gt;=$AF$4,1,0)</f>
        <v>0</v>
      </c>
      <c r="AG1946" t="str">
        <f>VLOOKUP(tbl_pbp[[#This Row],[gameId]], games!$B$2:$T$40, 9, FALSE)</f>
        <v>new-orleans-saints</v>
      </c>
      <c r="AH1946" s="5">
        <f>IF(tbl_pbp[[#This Row],[AwayTeam]] &lt;&gt; "new-orleans-saints", tbl_pbp[[#This Row],[homeWinPercentage]], 1-tbl_pbp[[#This Row],[homeWinPercentage]])</f>
        <v>0.61199999999999999</v>
      </c>
      <c r="AI1946" s="13">
        <f>tbl_pbp[[#This Row],[Kamara]]*tbl_pbp[[#This Row],[Impactful Play]]</f>
        <v>0</v>
      </c>
      <c r="AJ1946" s="13">
        <f>tbl_pbp[[#This Row],[Thomas]]*tbl_pbp[[#This Row],[Impactful Play]]</f>
        <v>0</v>
      </c>
      <c r="AK1946" s="13" t="str">
        <f>VLOOKUP(tbl_pbp[[#This Row],[Play Saints Win % Increase]], tbl_impact[],3,TRUE)</f>
        <v>Scented (0 to +5%)</v>
      </c>
    </row>
    <row r="1947" spans="1:37">
      <c r="A1947" s="1">
        <v>46</v>
      </c>
      <c r="B1947" s="5">
        <v>0.36</v>
      </c>
      <c r="C1947" t="s">
        <v>13377</v>
      </c>
      <c r="D1947">
        <v>0</v>
      </c>
      <c r="E1947">
        <v>0</v>
      </c>
      <c r="F1947">
        <v>2</v>
      </c>
      <c r="G1947">
        <v>6</v>
      </c>
      <c r="H1947">
        <v>7</v>
      </c>
      <c r="I1947">
        <v>9</v>
      </c>
      <c r="J1947">
        <v>64</v>
      </c>
      <c r="K1947" t="s">
        <v>29</v>
      </c>
      <c r="L1947">
        <v>2</v>
      </c>
      <c r="M1947">
        <v>64</v>
      </c>
      <c r="N1947" t="s">
        <v>13378</v>
      </c>
      <c r="O1947" t="s">
        <v>2146</v>
      </c>
      <c r="P1947" t="s">
        <v>94</v>
      </c>
      <c r="Q1947" t="s">
        <v>95</v>
      </c>
      <c r="R1947" t="s">
        <v>96</v>
      </c>
      <c r="S1947" t="s">
        <v>210</v>
      </c>
      <c r="T1947" t="s">
        <v>296</v>
      </c>
      <c r="U1947" t="s">
        <v>2587</v>
      </c>
      <c r="V1947" t="s">
        <v>13271</v>
      </c>
      <c r="X1947" t="str">
        <f>VLOOKUP(pbp!V4697, games!$B$2:$R$40, 3, FALSE)</f>
        <v>2020-12-06T18:00Z</v>
      </c>
      <c r="Y1947">
        <f>VLOOKUP(1*V1947,NFLGames!$H$11:$H$555,1,FALSE)</f>
        <v>401128022</v>
      </c>
      <c r="Z1947">
        <f>VLOOKUP($Y1947, NFLGames!$H$11:$K$555,2,FALSE)</f>
        <v>2019</v>
      </c>
      <c r="AA1947">
        <f>VLOOKUP($Y1947, NFLGames!$H$11:$K$555,3,FALSE)</f>
        <v>13</v>
      </c>
      <c r="AB1947" s="6">
        <f>IF(A1948=0, 0, AH1948-tbl_pbp[[#This Row],[Saints Win %]])</f>
        <v>2.300000000000002E-2</v>
      </c>
      <c r="AE1947">
        <f>ABS(tbl_pbp[[#This Row],[play.homeScore]]-tbl_pbp[[#This Row],[play.awayScore]])</f>
        <v>1</v>
      </c>
      <c r="AF1947">
        <f>IF(tbl_pbp[[#This Row],[Play Saints Win % Increase]]&gt;=$AF$4,1,0)</f>
        <v>0</v>
      </c>
      <c r="AG1947" t="str">
        <f>VLOOKUP(tbl_pbp[[#This Row],[gameId]], games!$B$2:$T$40, 9, FALSE)</f>
        <v>new-orleans-saints</v>
      </c>
      <c r="AH1947" s="5">
        <f>IF(tbl_pbp[[#This Row],[AwayTeam]] &lt;&gt; "new-orleans-saints", tbl_pbp[[#This Row],[homeWinPercentage]], 1-tbl_pbp[[#This Row],[homeWinPercentage]])</f>
        <v>0.64</v>
      </c>
      <c r="AI1947" s="13">
        <f>tbl_pbp[[#This Row],[Kamara]]*tbl_pbp[[#This Row],[Impactful Play]]</f>
        <v>0</v>
      </c>
      <c r="AJ1947" s="13">
        <f>tbl_pbp[[#This Row],[Thomas]]*tbl_pbp[[#This Row],[Impactful Play]]</f>
        <v>0</v>
      </c>
      <c r="AK1947" s="13" t="str">
        <f>VLOOKUP(tbl_pbp[[#This Row],[Play Saints Win % Increase]], tbl_impact[],3,TRUE)</f>
        <v>Scented (0 to +5%)</v>
      </c>
    </row>
    <row r="1948" spans="1:37">
      <c r="A1948" s="1">
        <v>47</v>
      </c>
      <c r="B1948" s="5">
        <v>0.33700000000000002</v>
      </c>
      <c r="C1948" t="s">
        <v>13379</v>
      </c>
      <c r="D1948">
        <v>0</v>
      </c>
      <c r="E1948">
        <v>0</v>
      </c>
      <c r="F1948">
        <v>2</v>
      </c>
      <c r="G1948">
        <v>6</v>
      </c>
      <c r="H1948">
        <v>7</v>
      </c>
      <c r="I1948">
        <v>4</v>
      </c>
      <c r="J1948">
        <v>59</v>
      </c>
      <c r="K1948" t="s">
        <v>29</v>
      </c>
      <c r="L1948">
        <v>2</v>
      </c>
      <c r="M1948">
        <v>59</v>
      </c>
      <c r="N1948" t="s">
        <v>13380</v>
      </c>
      <c r="O1948" t="s">
        <v>4127</v>
      </c>
      <c r="P1948" t="s">
        <v>30</v>
      </c>
      <c r="Q1948" t="s">
        <v>31</v>
      </c>
      <c r="R1948" t="s">
        <v>32</v>
      </c>
      <c r="S1948" t="s">
        <v>135</v>
      </c>
      <c r="T1948" t="s">
        <v>299</v>
      </c>
      <c r="U1948" t="s">
        <v>4323</v>
      </c>
      <c r="V1948" t="s">
        <v>13271</v>
      </c>
      <c r="X1948" t="str">
        <f>VLOOKUP(pbp!V4698, games!$B$2:$R$40, 3, FALSE)</f>
        <v>2020-12-06T18:00Z</v>
      </c>
      <c r="Y1948">
        <f>VLOOKUP(1*V1948,NFLGames!$H$11:$H$555,1,FALSE)</f>
        <v>401128022</v>
      </c>
      <c r="Z1948">
        <f>VLOOKUP($Y1948, NFLGames!$H$11:$K$555,2,FALSE)</f>
        <v>2019</v>
      </c>
      <c r="AA1948">
        <f>VLOOKUP($Y1948, NFLGames!$H$11:$K$555,3,FALSE)</f>
        <v>13</v>
      </c>
      <c r="AB1948" s="6">
        <f>IF(A1949=0, 0, AH1949-tbl_pbp[[#This Row],[Saints Win %]])</f>
        <v>7.7999999999999958E-2</v>
      </c>
      <c r="AE1948">
        <f>ABS(tbl_pbp[[#This Row],[play.homeScore]]-tbl_pbp[[#This Row],[play.awayScore]])</f>
        <v>1</v>
      </c>
      <c r="AF1948">
        <f>IF(tbl_pbp[[#This Row],[Play Saints Win % Increase]]&gt;=$AF$4,1,0)</f>
        <v>0</v>
      </c>
      <c r="AG1948" t="str">
        <f>VLOOKUP(tbl_pbp[[#This Row],[gameId]], games!$B$2:$T$40, 9, FALSE)</f>
        <v>new-orleans-saints</v>
      </c>
      <c r="AH1948" s="5">
        <f>IF(tbl_pbp[[#This Row],[AwayTeam]] &lt;&gt; "new-orleans-saints", tbl_pbp[[#This Row],[homeWinPercentage]], 1-tbl_pbp[[#This Row],[homeWinPercentage]])</f>
        <v>0.66300000000000003</v>
      </c>
      <c r="AI1948" s="13">
        <f>tbl_pbp[[#This Row],[Kamara]]*tbl_pbp[[#This Row],[Impactful Play]]</f>
        <v>0</v>
      </c>
      <c r="AJ1948" s="13">
        <f>tbl_pbp[[#This Row],[Thomas]]*tbl_pbp[[#This Row],[Impactful Play]]</f>
        <v>0</v>
      </c>
      <c r="AK1948" s="13" t="str">
        <f>VLOOKUP(tbl_pbp[[#This Row],[Play Saints Win % Increase]], tbl_impact[],3,TRUE)</f>
        <v>Perfumed (5 to + 10%)</v>
      </c>
    </row>
    <row r="1949" spans="1:37">
      <c r="A1949" s="1">
        <v>48</v>
      </c>
      <c r="B1949" s="5">
        <v>0.25900000000000001</v>
      </c>
      <c r="C1949" t="s">
        <v>13381</v>
      </c>
      <c r="D1949">
        <v>0</v>
      </c>
      <c r="E1949">
        <v>0</v>
      </c>
      <c r="F1949">
        <v>2</v>
      </c>
      <c r="G1949">
        <v>6</v>
      </c>
      <c r="H1949">
        <v>7</v>
      </c>
      <c r="I1949">
        <v>10</v>
      </c>
      <c r="J1949">
        <v>50</v>
      </c>
      <c r="K1949" t="s">
        <v>29</v>
      </c>
      <c r="L1949">
        <v>1</v>
      </c>
      <c r="M1949">
        <v>50</v>
      </c>
      <c r="N1949" t="s">
        <v>13382</v>
      </c>
      <c r="O1949" t="s">
        <v>1051</v>
      </c>
      <c r="P1949" t="s">
        <v>30</v>
      </c>
      <c r="Q1949" t="s">
        <v>31</v>
      </c>
      <c r="R1949" t="s">
        <v>32</v>
      </c>
      <c r="S1949" t="s">
        <v>33</v>
      </c>
      <c r="T1949" t="s">
        <v>226</v>
      </c>
      <c r="U1949" t="s">
        <v>227</v>
      </c>
      <c r="V1949" t="s">
        <v>13271</v>
      </c>
      <c r="X1949" t="str">
        <f>VLOOKUP(pbp!V4699, games!$B$2:$R$40, 3, FALSE)</f>
        <v>2020-12-06T18:00Z</v>
      </c>
      <c r="Y1949">
        <f>VLOOKUP(1*V1949,NFLGames!$H$11:$H$555,1,FALSE)</f>
        <v>401128022</v>
      </c>
      <c r="Z1949">
        <f>VLOOKUP($Y1949, NFLGames!$H$11:$K$555,2,FALSE)</f>
        <v>2019</v>
      </c>
      <c r="AA1949">
        <f>VLOOKUP($Y1949, NFLGames!$H$11:$K$555,3,FALSE)</f>
        <v>13</v>
      </c>
      <c r="AB1949" s="6">
        <f>IF(A1950=0, 0, AH1950-tbl_pbp[[#This Row],[Saints Win %]])</f>
        <v>-6.5000000000000058E-2</v>
      </c>
      <c r="AE1949">
        <f>ABS(tbl_pbp[[#This Row],[play.homeScore]]-tbl_pbp[[#This Row],[play.awayScore]])</f>
        <v>1</v>
      </c>
      <c r="AF1949">
        <f>IF(tbl_pbp[[#This Row],[Play Saints Win % Increase]]&gt;=$AF$4,1,0)</f>
        <v>0</v>
      </c>
      <c r="AG1949" t="str">
        <f>VLOOKUP(tbl_pbp[[#This Row],[gameId]], games!$B$2:$T$40, 9, FALSE)</f>
        <v>new-orleans-saints</v>
      </c>
      <c r="AH1949" s="5">
        <f>IF(tbl_pbp[[#This Row],[AwayTeam]] &lt;&gt; "new-orleans-saints", tbl_pbp[[#This Row],[homeWinPercentage]], 1-tbl_pbp[[#This Row],[homeWinPercentage]])</f>
        <v>0.74099999999999999</v>
      </c>
      <c r="AI1949" s="13">
        <f>tbl_pbp[[#This Row],[Kamara]]*tbl_pbp[[#This Row],[Impactful Play]]</f>
        <v>0</v>
      </c>
      <c r="AJ1949" s="13">
        <f>tbl_pbp[[#This Row],[Thomas]]*tbl_pbp[[#This Row],[Impactful Play]]</f>
        <v>0</v>
      </c>
      <c r="AK1949" s="13" t="str">
        <f>VLOOKUP(tbl_pbp[[#This Row],[Play Saints Win % Increase]], tbl_impact[],3,TRUE)</f>
        <v>Smelly (worse than-5% -&gt; -10%)</v>
      </c>
    </row>
    <row r="1950" spans="1:37">
      <c r="A1950" s="1">
        <v>49</v>
      </c>
      <c r="B1950" s="5">
        <v>0.32400000000000001</v>
      </c>
      <c r="C1950" t="s">
        <v>13383</v>
      </c>
      <c r="D1950">
        <v>0</v>
      </c>
      <c r="E1950">
        <v>0</v>
      </c>
      <c r="F1950">
        <v>2</v>
      </c>
      <c r="G1950">
        <v>6</v>
      </c>
      <c r="H1950">
        <v>7</v>
      </c>
      <c r="I1950">
        <v>10</v>
      </c>
      <c r="J1950">
        <v>10</v>
      </c>
      <c r="K1950" t="s">
        <v>29</v>
      </c>
      <c r="L1950">
        <v>1</v>
      </c>
      <c r="M1950">
        <v>10</v>
      </c>
      <c r="N1950" t="s">
        <v>13384</v>
      </c>
      <c r="O1950" t="s">
        <v>75</v>
      </c>
      <c r="P1950" t="s">
        <v>45</v>
      </c>
      <c r="Q1950" t="s">
        <v>46</v>
      </c>
      <c r="R1950" t="s">
        <v>47</v>
      </c>
      <c r="S1950" t="s">
        <v>283</v>
      </c>
      <c r="T1950" t="s">
        <v>5506</v>
      </c>
      <c r="U1950" t="s">
        <v>5507</v>
      </c>
      <c r="V1950" t="s">
        <v>13271</v>
      </c>
      <c r="X1950" t="str">
        <f>VLOOKUP(pbp!V4700, games!$B$2:$R$40, 3, FALSE)</f>
        <v>2020-12-06T18:00Z</v>
      </c>
      <c r="Y1950">
        <f>VLOOKUP(1*V1950,NFLGames!$H$11:$H$555,1,FALSE)</f>
        <v>401128022</v>
      </c>
      <c r="Z1950">
        <f>VLOOKUP($Y1950, NFLGames!$H$11:$K$555,2,FALSE)</f>
        <v>2019</v>
      </c>
      <c r="AA1950">
        <f>VLOOKUP($Y1950, NFLGames!$H$11:$K$555,3,FALSE)</f>
        <v>13</v>
      </c>
      <c r="AB1950" s="6">
        <f>IF(A1951=0, 0, AH1951-tbl_pbp[[#This Row],[Saints Win %]])</f>
        <v>3.1000000000000139E-2</v>
      </c>
      <c r="AE1950">
        <f>ABS(tbl_pbp[[#This Row],[play.homeScore]]-tbl_pbp[[#This Row],[play.awayScore]])</f>
        <v>1</v>
      </c>
      <c r="AF1950">
        <f>IF(tbl_pbp[[#This Row],[Play Saints Win % Increase]]&gt;=$AF$4,1,0)</f>
        <v>0</v>
      </c>
      <c r="AG1950" t="str">
        <f>VLOOKUP(tbl_pbp[[#This Row],[gameId]], games!$B$2:$T$40, 9, FALSE)</f>
        <v>new-orleans-saints</v>
      </c>
      <c r="AH1950" s="5">
        <f>IF(tbl_pbp[[#This Row],[AwayTeam]] &lt;&gt; "new-orleans-saints", tbl_pbp[[#This Row],[homeWinPercentage]], 1-tbl_pbp[[#This Row],[homeWinPercentage]])</f>
        <v>0.67599999999999993</v>
      </c>
      <c r="AI1950" s="13">
        <f>tbl_pbp[[#This Row],[Kamara]]*tbl_pbp[[#This Row],[Impactful Play]]</f>
        <v>0</v>
      </c>
      <c r="AJ1950" s="13">
        <f>tbl_pbp[[#This Row],[Thomas]]*tbl_pbp[[#This Row],[Impactful Play]]</f>
        <v>0</v>
      </c>
      <c r="AK1950" s="13" t="str">
        <f>VLOOKUP(tbl_pbp[[#This Row],[Play Saints Win % Increase]], tbl_impact[],3,TRUE)</f>
        <v>Scented (0 to +5%)</v>
      </c>
    </row>
    <row r="1951" spans="1:37">
      <c r="A1951" s="1">
        <v>50</v>
      </c>
      <c r="B1951" s="5">
        <v>0.29299999999999998</v>
      </c>
      <c r="C1951" t="s">
        <v>13385</v>
      </c>
      <c r="D1951">
        <v>0</v>
      </c>
      <c r="E1951">
        <v>0</v>
      </c>
      <c r="F1951">
        <v>2</v>
      </c>
      <c r="G1951">
        <v>6</v>
      </c>
      <c r="H1951">
        <v>7</v>
      </c>
      <c r="I1951">
        <v>4</v>
      </c>
      <c r="J1951">
        <v>4</v>
      </c>
      <c r="K1951" t="s">
        <v>29</v>
      </c>
      <c r="L1951">
        <v>2</v>
      </c>
      <c r="M1951">
        <v>4</v>
      </c>
      <c r="N1951" t="s">
        <v>13386</v>
      </c>
      <c r="O1951" t="s">
        <v>4745</v>
      </c>
      <c r="P1951" t="s">
        <v>22</v>
      </c>
      <c r="Q1951" t="s">
        <v>37</v>
      </c>
      <c r="S1951" t="s">
        <v>286</v>
      </c>
      <c r="T1951" t="s">
        <v>5293</v>
      </c>
      <c r="U1951" t="s">
        <v>13387</v>
      </c>
      <c r="V1951" t="s">
        <v>13271</v>
      </c>
      <c r="X1951" t="str">
        <f>VLOOKUP(pbp!V4701, games!$B$2:$R$40, 3, FALSE)</f>
        <v>2020-12-06T18:00Z</v>
      </c>
      <c r="Y1951">
        <f>VLOOKUP(1*V1951,NFLGames!$H$11:$H$555,1,FALSE)</f>
        <v>401128022</v>
      </c>
      <c r="Z1951">
        <f>VLOOKUP($Y1951, NFLGames!$H$11:$K$555,2,FALSE)</f>
        <v>2019</v>
      </c>
      <c r="AA1951">
        <f>VLOOKUP($Y1951, NFLGames!$H$11:$K$555,3,FALSE)</f>
        <v>13</v>
      </c>
      <c r="AB1951" s="6">
        <f>IF(A1952=0, 0, AH1952-tbl_pbp[[#This Row],[Saints Win %]])</f>
        <v>5.2999999999999936E-2</v>
      </c>
      <c r="AE1951">
        <f>ABS(tbl_pbp[[#This Row],[play.homeScore]]-tbl_pbp[[#This Row],[play.awayScore]])</f>
        <v>1</v>
      </c>
      <c r="AF1951">
        <f>IF(tbl_pbp[[#This Row],[Play Saints Win % Increase]]&gt;=$AF$4,1,0)</f>
        <v>0</v>
      </c>
      <c r="AG1951" t="str">
        <f>VLOOKUP(tbl_pbp[[#This Row],[gameId]], games!$B$2:$T$40, 9, FALSE)</f>
        <v>new-orleans-saints</v>
      </c>
      <c r="AH1951" s="5">
        <f>IF(tbl_pbp[[#This Row],[AwayTeam]] &lt;&gt; "new-orleans-saints", tbl_pbp[[#This Row],[homeWinPercentage]], 1-tbl_pbp[[#This Row],[homeWinPercentage]])</f>
        <v>0.70700000000000007</v>
      </c>
      <c r="AI1951" s="13">
        <f>tbl_pbp[[#This Row],[Kamara]]*tbl_pbp[[#This Row],[Impactful Play]]</f>
        <v>0</v>
      </c>
      <c r="AJ1951" s="13">
        <f>tbl_pbp[[#This Row],[Thomas]]*tbl_pbp[[#This Row],[Impactful Play]]</f>
        <v>0</v>
      </c>
      <c r="AK1951" s="13" t="str">
        <f>VLOOKUP(tbl_pbp[[#This Row],[Play Saints Win % Increase]], tbl_impact[],3,TRUE)</f>
        <v>Perfumed (5 to + 10%)</v>
      </c>
    </row>
    <row r="1952" spans="1:37">
      <c r="A1952" s="1">
        <v>51</v>
      </c>
      <c r="B1952" s="5">
        <v>0.24</v>
      </c>
      <c r="C1952" t="s">
        <v>13388</v>
      </c>
      <c r="D1952">
        <v>0</v>
      </c>
      <c r="E1952">
        <v>0</v>
      </c>
      <c r="F1952">
        <v>2</v>
      </c>
      <c r="G1952">
        <v>6</v>
      </c>
      <c r="H1952">
        <v>7</v>
      </c>
      <c r="I1952">
        <v>4</v>
      </c>
      <c r="J1952">
        <v>4</v>
      </c>
      <c r="K1952" t="s">
        <v>29</v>
      </c>
      <c r="L1952">
        <v>3</v>
      </c>
      <c r="M1952">
        <v>65</v>
      </c>
      <c r="N1952" t="s">
        <v>13389</v>
      </c>
      <c r="O1952" t="s">
        <v>5123</v>
      </c>
      <c r="P1952" t="s">
        <v>22</v>
      </c>
      <c r="Q1952" t="s">
        <v>37</v>
      </c>
      <c r="S1952" t="s">
        <v>63</v>
      </c>
      <c r="T1952" t="s">
        <v>5293</v>
      </c>
      <c r="U1952" t="s">
        <v>13390</v>
      </c>
      <c r="V1952" t="s">
        <v>13271</v>
      </c>
      <c r="X1952" t="str">
        <f>VLOOKUP(pbp!V4702, games!$B$2:$R$40, 3, FALSE)</f>
        <v>2020-12-06T18:00Z</v>
      </c>
      <c r="Y1952">
        <f>VLOOKUP(1*V1952,NFLGames!$H$11:$H$555,1,FALSE)</f>
        <v>401128022</v>
      </c>
      <c r="Z1952">
        <f>VLOOKUP($Y1952, NFLGames!$H$11:$K$555,2,FALSE)</f>
        <v>2019</v>
      </c>
      <c r="AA1952">
        <f>VLOOKUP($Y1952, NFLGames!$H$11:$K$555,3,FALSE)</f>
        <v>13</v>
      </c>
      <c r="AB1952" s="6">
        <f>IF(A1953=0, 0, AH1953-tbl_pbp[[#This Row],[Saints Win %]])</f>
        <v>-9.8999999999999977E-2</v>
      </c>
      <c r="AE1952">
        <f>ABS(tbl_pbp[[#This Row],[play.homeScore]]-tbl_pbp[[#This Row],[play.awayScore]])</f>
        <v>1</v>
      </c>
      <c r="AF1952">
        <f>IF(tbl_pbp[[#This Row],[Play Saints Win % Increase]]&gt;=$AF$4,1,0)</f>
        <v>0</v>
      </c>
      <c r="AG1952" t="str">
        <f>VLOOKUP(tbl_pbp[[#This Row],[gameId]], games!$B$2:$T$40, 9, FALSE)</f>
        <v>new-orleans-saints</v>
      </c>
      <c r="AH1952" s="5">
        <f>IF(tbl_pbp[[#This Row],[AwayTeam]] &lt;&gt; "new-orleans-saints", tbl_pbp[[#This Row],[homeWinPercentage]], 1-tbl_pbp[[#This Row],[homeWinPercentage]])</f>
        <v>0.76</v>
      </c>
      <c r="AI1952" s="13">
        <f>tbl_pbp[[#This Row],[Kamara]]*tbl_pbp[[#This Row],[Impactful Play]]</f>
        <v>0</v>
      </c>
      <c r="AJ1952" s="13">
        <f>tbl_pbp[[#This Row],[Thomas]]*tbl_pbp[[#This Row],[Impactful Play]]</f>
        <v>0</v>
      </c>
      <c r="AK1952" s="13" t="str">
        <f>VLOOKUP(tbl_pbp[[#This Row],[Play Saints Win % Increase]], tbl_impact[],3,TRUE)</f>
        <v>Smelly (worse than-5% -&gt; -10%)</v>
      </c>
    </row>
    <row r="1953" spans="1:37">
      <c r="A1953" s="1">
        <v>52</v>
      </c>
      <c r="B1953" s="5">
        <v>0.33900000000000002</v>
      </c>
      <c r="C1953" t="s">
        <v>13391</v>
      </c>
      <c r="D1953">
        <v>0</v>
      </c>
      <c r="E1953">
        <v>0</v>
      </c>
      <c r="F1953">
        <v>2</v>
      </c>
      <c r="G1953">
        <v>6</v>
      </c>
      <c r="H1953">
        <v>10</v>
      </c>
      <c r="I1953">
        <v>4</v>
      </c>
      <c r="J1953">
        <v>4</v>
      </c>
      <c r="K1953" t="s">
        <v>29</v>
      </c>
      <c r="L1953">
        <v>4</v>
      </c>
      <c r="M1953">
        <v>4</v>
      </c>
      <c r="N1953" t="s">
        <v>13392</v>
      </c>
      <c r="O1953" t="s">
        <v>11885</v>
      </c>
      <c r="P1953" t="s">
        <v>187</v>
      </c>
      <c r="Q1953" t="s">
        <v>188</v>
      </c>
      <c r="R1953" t="s">
        <v>189</v>
      </c>
      <c r="S1953" t="s">
        <v>349</v>
      </c>
      <c r="T1953" t="s">
        <v>5293</v>
      </c>
      <c r="U1953" t="s">
        <v>5307</v>
      </c>
      <c r="V1953" t="s">
        <v>13271</v>
      </c>
      <c r="X1953" t="str">
        <f>VLOOKUP(pbp!V4703, games!$B$2:$R$40, 3, FALSE)</f>
        <v>2020-12-06T18:00Z</v>
      </c>
      <c r="Y1953">
        <f>VLOOKUP(1*V1953,NFLGames!$H$11:$H$555,1,FALSE)</f>
        <v>401128022</v>
      </c>
      <c r="Z1953">
        <f>VLOOKUP($Y1953, NFLGames!$H$11:$K$555,2,FALSE)</f>
        <v>2019</v>
      </c>
      <c r="AA1953">
        <f>VLOOKUP($Y1953, NFLGames!$H$11:$K$555,3,FALSE)</f>
        <v>13</v>
      </c>
      <c r="AB1953" s="6">
        <f>IF(A1954=0, 0, AH1954-tbl_pbp[[#This Row],[Saints Win %]])</f>
        <v>-4.0000000000000036E-3</v>
      </c>
      <c r="AE1953">
        <f>ABS(tbl_pbp[[#This Row],[play.homeScore]]-tbl_pbp[[#This Row],[play.awayScore]])</f>
        <v>4</v>
      </c>
      <c r="AF1953">
        <f>IF(tbl_pbp[[#This Row],[Play Saints Win % Increase]]&gt;=$AF$4,1,0)</f>
        <v>0</v>
      </c>
      <c r="AG1953" t="str">
        <f>VLOOKUP(tbl_pbp[[#This Row],[gameId]], games!$B$2:$T$40, 9, FALSE)</f>
        <v>new-orleans-saints</v>
      </c>
      <c r="AH1953" s="5">
        <f>IF(tbl_pbp[[#This Row],[AwayTeam]] &lt;&gt; "new-orleans-saints", tbl_pbp[[#This Row],[homeWinPercentage]], 1-tbl_pbp[[#This Row],[homeWinPercentage]])</f>
        <v>0.66100000000000003</v>
      </c>
      <c r="AI1953" s="13">
        <f>tbl_pbp[[#This Row],[Kamara]]*tbl_pbp[[#This Row],[Impactful Play]]</f>
        <v>0</v>
      </c>
      <c r="AJ1953" s="13">
        <f>tbl_pbp[[#This Row],[Thomas]]*tbl_pbp[[#This Row],[Impactful Play]]</f>
        <v>0</v>
      </c>
      <c r="AK1953" s="13" t="str">
        <f>VLOOKUP(tbl_pbp[[#This Row],[Play Saints Win % Increase]], tbl_impact[],3,TRUE)</f>
        <v>Bad (0 to -5%)</v>
      </c>
    </row>
    <row r="1954" spans="1:37">
      <c r="A1954" s="1">
        <v>53</v>
      </c>
      <c r="B1954" s="5">
        <v>0.34300000000000003</v>
      </c>
      <c r="C1954" t="s">
        <v>13393</v>
      </c>
      <c r="D1954">
        <v>0</v>
      </c>
      <c r="E1954">
        <v>0</v>
      </c>
      <c r="F1954">
        <v>2</v>
      </c>
      <c r="G1954">
        <v>6</v>
      </c>
      <c r="H1954">
        <v>10</v>
      </c>
      <c r="I1954">
        <v>0</v>
      </c>
      <c r="J1954">
        <v>65</v>
      </c>
      <c r="K1954" t="s">
        <v>29</v>
      </c>
      <c r="L1954">
        <v>0</v>
      </c>
      <c r="M1954">
        <v>65</v>
      </c>
      <c r="N1954" t="s">
        <v>288</v>
      </c>
      <c r="O1954" t="s">
        <v>11885</v>
      </c>
      <c r="P1954" t="s">
        <v>25</v>
      </c>
      <c r="Q1954" t="s">
        <v>26</v>
      </c>
      <c r="R1954" t="s">
        <v>27</v>
      </c>
      <c r="V1954" t="s">
        <v>13271</v>
      </c>
      <c r="X1954" t="str">
        <f>VLOOKUP(pbp!V4704, games!$B$2:$R$40, 3, FALSE)</f>
        <v>2020-12-06T18:00Z</v>
      </c>
      <c r="Y1954">
        <f>VLOOKUP(1*V1954,NFLGames!$H$11:$H$555,1,FALSE)</f>
        <v>401128022</v>
      </c>
      <c r="Z1954">
        <f>VLOOKUP($Y1954, NFLGames!$H$11:$K$555,2,FALSE)</f>
        <v>2019</v>
      </c>
      <c r="AA1954">
        <f>VLOOKUP($Y1954, NFLGames!$H$11:$K$555,3,FALSE)</f>
        <v>13</v>
      </c>
      <c r="AB1954" s="6">
        <f>IF(A1955=0, 0, AH1955-tbl_pbp[[#This Row],[Saints Win %]])</f>
        <v>3.8999999999999924E-2</v>
      </c>
      <c r="AE1954">
        <f>ABS(tbl_pbp[[#This Row],[play.homeScore]]-tbl_pbp[[#This Row],[play.awayScore]])</f>
        <v>4</v>
      </c>
      <c r="AF1954">
        <f>IF(tbl_pbp[[#This Row],[Play Saints Win % Increase]]&gt;=$AF$4,1,0)</f>
        <v>0</v>
      </c>
      <c r="AG1954" t="str">
        <f>VLOOKUP(tbl_pbp[[#This Row],[gameId]], games!$B$2:$T$40, 9, FALSE)</f>
        <v>new-orleans-saints</v>
      </c>
      <c r="AH1954" s="5">
        <f>IF(tbl_pbp[[#This Row],[AwayTeam]] &lt;&gt; "new-orleans-saints", tbl_pbp[[#This Row],[homeWinPercentage]], 1-tbl_pbp[[#This Row],[homeWinPercentage]])</f>
        <v>0.65700000000000003</v>
      </c>
      <c r="AI1954" s="13">
        <f>tbl_pbp[[#This Row],[Kamara]]*tbl_pbp[[#This Row],[Impactful Play]]</f>
        <v>0</v>
      </c>
      <c r="AJ1954" s="13">
        <f>tbl_pbp[[#This Row],[Thomas]]*tbl_pbp[[#This Row],[Impactful Play]]</f>
        <v>0</v>
      </c>
      <c r="AK1954" s="13" t="str">
        <f>VLOOKUP(tbl_pbp[[#This Row],[Play Saints Win % Increase]], tbl_impact[],3,TRUE)</f>
        <v>Scented (0 to +5%)</v>
      </c>
    </row>
    <row r="1955" spans="1:37">
      <c r="A1955" s="1">
        <v>54</v>
      </c>
      <c r="B1955" s="5">
        <v>0.30399999999999999</v>
      </c>
      <c r="C1955" t="s">
        <v>13394</v>
      </c>
      <c r="D1955">
        <v>0</v>
      </c>
      <c r="E1955">
        <v>0</v>
      </c>
      <c r="F1955">
        <v>2</v>
      </c>
      <c r="G1955">
        <v>6</v>
      </c>
      <c r="H1955">
        <v>10</v>
      </c>
      <c r="I1955">
        <v>10</v>
      </c>
      <c r="J1955">
        <v>25</v>
      </c>
      <c r="K1955" t="s">
        <v>5211</v>
      </c>
      <c r="L1955">
        <v>1</v>
      </c>
      <c r="M1955">
        <v>75</v>
      </c>
      <c r="N1955" t="s">
        <v>13395</v>
      </c>
      <c r="O1955" t="s">
        <v>5127</v>
      </c>
      <c r="P1955" t="s">
        <v>30</v>
      </c>
      <c r="Q1955" t="s">
        <v>31</v>
      </c>
      <c r="R1955" t="s">
        <v>32</v>
      </c>
      <c r="S1955" t="s">
        <v>33</v>
      </c>
      <c r="T1955" t="s">
        <v>5213</v>
      </c>
      <c r="U1955" t="s">
        <v>5214</v>
      </c>
      <c r="V1955" t="s">
        <v>13271</v>
      </c>
      <c r="X1955" t="str">
        <f>VLOOKUP(pbp!V4705, games!$B$2:$R$40, 3, FALSE)</f>
        <v>2020-12-06T18:00Z</v>
      </c>
      <c r="Y1955">
        <f>VLOOKUP(1*V1955,NFLGames!$H$11:$H$555,1,FALSE)</f>
        <v>401128022</v>
      </c>
      <c r="Z1955">
        <f>VLOOKUP($Y1955, NFLGames!$H$11:$K$555,2,FALSE)</f>
        <v>2019</v>
      </c>
      <c r="AA1955">
        <f>VLOOKUP($Y1955, NFLGames!$H$11:$K$555,3,FALSE)</f>
        <v>13</v>
      </c>
      <c r="AB1955" s="6">
        <f>IF(A1956=0, 0, AH1956-tbl_pbp[[#This Row],[Saints Win %]])</f>
        <v>-5.799999999999994E-2</v>
      </c>
      <c r="AE1955">
        <f>ABS(tbl_pbp[[#This Row],[play.homeScore]]-tbl_pbp[[#This Row],[play.awayScore]])</f>
        <v>4</v>
      </c>
      <c r="AF1955">
        <f>IF(tbl_pbp[[#This Row],[Play Saints Win % Increase]]&gt;=$AF$4,1,0)</f>
        <v>0</v>
      </c>
      <c r="AG1955" t="str">
        <f>VLOOKUP(tbl_pbp[[#This Row],[gameId]], games!$B$2:$T$40, 9, FALSE)</f>
        <v>new-orleans-saints</v>
      </c>
      <c r="AH1955" s="5">
        <f>IF(tbl_pbp[[#This Row],[AwayTeam]] &lt;&gt; "new-orleans-saints", tbl_pbp[[#This Row],[homeWinPercentage]], 1-tbl_pbp[[#This Row],[homeWinPercentage]])</f>
        <v>0.69599999999999995</v>
      </c>
      <c r="AI1955" s="13">
        <f>tbl_pbp[[#This Row],[Kamara]]*tbl_pbp[[#This Row],[Impactful Play]]</f>
        <v>0</v>
      </c>
      <c r="AJ1955" s="13">
        <f>tbl_pbp[[#This Row],[Thomas]]*tbl_pbp[[#This Row],[Impactful Play]]</f>
        <v>0</v>
      </c>
      <c r="AK1955" s="13" t="str">
        <f>VLOOKUP(tbl_pbp[[#This Row],[Play Saints Win % Increase]], tbl_impact[],3,TRUE)</f>
        <v>Smelly (worse than-5% -&gt; -10%)</v>
      </c>
    </row>
    <row r="1956" spans="1:37">
      <c r="A1956" s="1">
        <v>55</v>
      </c>
      <c r="B1956" s="5">
        <v>0.36199999999999999</v>
      </c>
      <c r="C1956" t="s">
        <v>13396</v>
      </c>
      <c r="D1956">
        <v>0</v>
      </c>
      <c r="E1956">
        <v>0</v>
      </c>
      <c r="F1956">
        <v>2</v>
      </c>
      <c r="G1956">
        <v>6</v>
      </c>
      <c r="H1956">
        <v>10</v>
      </c>
      <c r="I1956">
        <v>12</v>
      </c>
      <c r="J1956">
        <v>23</v>
      </c>
      <c r="K1956" t="s">
        <v>5211</v>
      </c>
      <c r="L1956">
        <v>2</v>
      </c>
      <c r="M1956">
        <v>77</v>
      </c>
      <c r="N1956" t="s">
        <v>13397</v>
      </c>
      <c r="O1956" t="s">
        <v>3078</v>
      </c>
      <c r="P1956" t="s">
        <v>30</v>
      </c>
      <c r="Q1956" t="s">
        <v>31</v>
      </c>
      <c r="R1956" t="s">
        <v>32</v>
      </c>
      <c r="S1956" t="s">
        <v>871</v>
      </c>
      <c r="T1956" t="s">
        <v>5289</v>
      </c>
      <c r="U1956" t="s">
        <v>13398</v>
      </c>
      <c r="V1956" t="s">
        <v>13271</v>
      </c>
      <c r="X1956" t="str">
        <f>VLOOKUP(pbp!V4706, games!$B$2:$R$40, 3, FALSE)</f>
        <v>2020-12-06T18:00Z</v>
      </c>
      <c r="Y1956">
        <f>VLOOKUP(1*V1956,NFLGames!$H$11:$H$555,1,FALSE)</f>
        <v>401128022</v>
      </c>
      <c r="Z1956">
        <f>VLOOKUP($Y1956, NFLGames!$H$11:$K$555,2,FALSE)</f>
        <v>2019</v>
      </c>
      <c r="AA1956">
        <f>VLOOKUP($Y1956, NFLGames!$H$11:$K$555,3,FALSE)</f>
        <v>13</v>
      </c>
      <c r="AB1956" s="6">
        <f>IF(A1957=0, 0, AH1957-tbl_pbp[[#This Row],[Saints Win %]])</f>
        <v>-3.0000000000000027E-3</v>
      </c>
      <c r="AE1956">
        <f>ABS(tbl_pbp[[#This Row],[play.homeScore]]-tbl_pbp[[#This Row],[play.awayScore]])</f>
        <v>4</v>
      </c>
      <c r="AF1956">
        <f>IF(tbl_pbp[[#This Row],[Play Saints Win % Increase]]&gt;=$AF$4,1,0)</f>
        <v>0</v>
      </c>
      <c r="AG1956" t="str">
        <f>VLOOKUP(tbl_pbp[[#This Row],[gameId]], games!$B$2:$T$40, 9, FALSE)</f>
        <v>new-orleans-saints</v>
      </c>
      <c r="AH1956" s="5">
        <f>IF(tbl_pbp[[#This Row],[AwayTeam]] &lt;&gt; "new-orleans-saints", tbl_pbp[[#This Row],[homeWinPercentage]], 1-tbl_pbp[[#This Row],[homeWinPercentage]])</f>
        <v>0.63800000000000001</v>
      </c>
      <c r="AI1956" s="13">
        <f>tbl_pbp[[#This Row],[Kamara]]*tbl_pbp[[#This Row],[Impactful Play]]</f>
        <v>0</v>
      </c>
      <c r="AJ1956" s="13">
        <f>tbl_pbp[[#This Row],[Thomas]]*tbl_pbp[[#This Row],[Impactful Play]]</f>
        <v>0</v>
      </c>
      <c r="AK1956" s="13" t="str">
        <f>VLOOKUP(tbl_pbp[[#This Row],[Play Saints Win % Increase]], tbl_impact[],3,TRUE)</f>
        <v>Bad (0 to -5%)</v>
      </c>
    </row>
    <row r="1957" spans="1:37">
      <c r="A1957" s="1">
        <v>56</v>
      </c>
      <c r="B1957" s="5">
        <v>0.36499999999999999</v>
      </c>
      <c r="C1957" t="s">
        <v>13399</v>
      </c>
      <c r="D1957">
        <v>0</v>
      </c>
      <c r="E1957">
        <v>0</v>
      </c>
      <c r="F1957">
        <v>2</v>
      </c>
      <c r="G1957">
        <v>6</v>
      </c>
      <c r="H1957">
        <v>10</v>
      </c>
      <c r="I1957">
        <v>10</v>
      </c>
      <c r="J1957">
        <v>37</v>
      </c>
      <c r="K1957" t="s">
        <v>5211</v>
      </c>
      <c r="L1957">
        <v>1</v>
      </c>
      <c r="M1957">
        <v>63</v>
      </c>
      <c r="N1957" t="s">
        <v>13400</v>
      </c>
      <c r="O1957" t="s">
        <v>567</v>
      </c>
      <c r="P1957" t="s">
        <v>45</v>
      </c>
      <c r="Q1957" t="s">
        <v>46</v>
      </c>
      <c r="R1957" t="s">
        <v>47</v>
      </c>
      <c r="S1957" t="s">
        <v>33</v>
      </c>
      <c r="T1957" t="s">
        <v>5281</v>
      </c>
      <c r="U1957" t="s">
        <v>6209</v>
      </c>
      <c r="V1957" t="s">
        <v>13271</v>
      </c>
      <c r="X1957" t="str">
        <f>VLOOKUP(pbp!V4707, games!$B$2:$R$40, 3, FALSE)</f>
        <v>2020-12-06T18:00Z</v>
      </c>
      <c r="Y1957">
        <f>VLOOKUP(1*V1957,NFLGames!$H$11:$H$555,1,FALSE)</f>
        <v>401128022</v>
      </c>
      <c r="Z1957">
        <f>VLOOKUP($Y1957, NFLGames!$H$11:$K$555,2,FALSE)</f>
        <v>2019</v>
      </c>
      <c r="AA1957">
        <f>VLOOKUP($Y1957, NFLGames!$H$11:$K$555,3,FALSE)</f>
        <v>13</v>
      </c>
      <c r="AB1957" s="6">
        <f>IF(A1958=0, 0, AH1958-tbl_pbp[[#This Row],[Saints Win %]])</f>
        <v>-2.200000000000002E-2</v>
      </c>
      <c r="AE1957">
        <f>ABS(tbl_pbp[[#This Row],[play.homeScore]]-tbl_pbp[[#This Row],[play.awayScore]])</f>
        <v>4</v>
      </c>
      <c r="AF1957">
        <f>IF(tbl_pbp[[#This Row],[Play Saints Win % Increase]]&gt;=$AF$4,1,0)</f>
        <v>0</v>
      </c>
      <c r="AG1957" t="str">
        <f>VLOOKUP(tbl_pbp[[#This Row],[gameId]], games!$B$2:$T$40, 9, FALSE)</f>
        <v>new-orleans-saints</v>
      </c>
      <c r="AH1957" s="5">
        <f>IF(tbl_pbp[[#This Row],[AwayTeam]] &lt;&gt; "new-orleans-saints", tbl_pbp[[#This Row],[homeWinPercentage]], 1-tbl_pbp[[#This Row],[homeWinPercentage]])</f>
        <v>0.63500000000000001</v>
      </c>
      <c r="AI1957" s="13">
        <f>tbl_pbp[[#This Row],[Kamara]]*tbl_pbp[[#This Row],[Impactful Play]]</f>
        <v>0</v>
      </c>
      <c r="AJ1957" s="13">
        <f>tbl_pbp[[#This Row],[Thomas]]*tbl_pbp[[#This Row],[Impactful Play]]</f>
        <v>0</v>
      </c>
      <c r="AK1957" s="13" t="str">
        <f>VLOOKUP(tbl_pbp[[#This Row],[Play Saints Win % Increase]], tbl_impact[],3,TRUE)</f>
        <v>Bad (0 to -5%)</v>
      </c>
    </row>
    <row r="1958" spans="1:37">
      <c r="A1958" s="1">
        <v>57</v>
      </c>
      <c r="B1958" s="5">
        <v>0.38700000000000001</v>
      </c>
      <c r="C1958" t="s">
        <v>13401</v>
      </c>
      <c r="D1958">
        <v>0</v>
      </c>
      <c r="E1958">
        <v>0</v>
      </c>
      <c r="F1958">
        <v>2</v>
      </c>
      <c r="G1958">
        <v>6</v>
      </c>
      <c r="H1958">
        <v>10</v>
      </c>
      <c r="I1958">
        <v>4</v>
      </c>
      <c r="J1958">
        <v>43</v>
      </c>
      <c r="K1958" t="s">
        <v>5211</v>
      </c>
      <c r="L1958">
        <v>2</v>
      </c>
      <c r="M1958">
        <v>57</v>
      </c>
      <c r="N1958" t="s">
        <v>13402</v>
      </c>
      <c r="O1958" t="s">
        <v>3293</v>
      </c>
      <c r="P1958" t="s">
        <v>45</v>
      </c>
      <c r="Q1958" t="s">
        <v>46</v>
      </c>
      <c r="R1958" t="s">
        <v>47</v>
      </c>
      <c r="S1958" t="s">
        <v>135</v>
      </c>
      <c r="T1958" t="s">
        <v>5351</v>
      </c>
      <c r="U1958" t="s">
        <v>6212</v>
      </c>
      <c r="V1958" t="s">
        <v>13271</v>
      </c>
      <c r="X1958" t="str">
        <f>VLOOKUP(pbp!V4708, games!$B$2:$R$40, 3, FALSE)</f>
        <v>2020-12-06T18:00Z</v>
      </c>
      <c r="Y1958">
        <f>VLOOKUP(1*V1958,NFLGames!$H$11:$H$555,1,FALSE)</f>
        <v>401128022</v>
      </c>
      <c r="Z1958">
        <f>VLOOKUP($Y1958, NFLGames!$H$11:$K$555,2,FALSE)</f>
        <v>2019</v>
      </c>
      <c r="AA1958">
        <f>VLOOKUP($Y1958, NFLGames!$H$11:$K$555,3,FALSE)</f>
        <v>13</v>
      </c>
      <c r="AB1958" s="6">
        <f>IF(A1959=0, 0, AH1959-tbl_pbp[[#This Row],[Saints Win %]])</f>
        <v>5.2000000000000046E-2</v>
      </c>
      <c r="AE1958">
        <f>ABS(tbl_pbp[[#This Row],[play.homeScore]]-tbl_pbp[[#This Row],[play.awayScore]])</f>
        <v>4</v>
      </c>
      <c r="AF1958">
        <f>IF(tbl_pbp[[#This Row],[Play Saints Win % Increase]]&gt;=$AF$4,1,0)</f>
        <v>0</v>
      </c>
      <c r="AG1958" t="str">
        <f>VLOOKUP(tbl_pbp[[#This Row],[gameId]], games!$B$2:$T$40, 9, FALSE)</f>
        <v>new-orleans-saints</v>
      </c>
      <c r="AH1958" s="5">
        <f>IF(tbl_pbp[[#This Row],[AwayTeam]] &lt;&gt; "new-orleans-saints", tbl_pbp[[#This Row],[homeWinPercentage]], 1-tbl_pbp[[#This Row],[homeWinPercentage]])</f>
        <v>0.61299999999999999</v>
      </c>
      <c r="AI1958" s="13">
        <f>tbl_pbp[[#This Row],[Kamara]]*tbl_pbp[[#This Row],[Impactful Play]]</f>
        <v>0</v>
      </c>
      <c r="AJ1958" s="13">
        <f>tbl_pbp[[#This Row],[Thomas]]*tbl_pbp[[#This Row],[Impactful Play]]</f>
        <v>0</v>
      </c>
      <c r="AK1958" s="13" t="str">
        <f>VLOOKUP(tbl_pbp[[#This Row],[Play Saints Win % Increase]], tbl_impact[],3,TRUE)</f>
        <v>Perfumed (5 to + 10%)</v>
      </c>
    </row>
    <row r="1959" spans="1:37">
      <c r="A1959" s="1">
        <v>58</v>
      </c>
      <c r="B1959" s="5">
        <v>0.33500000000000002</v>
      </c>
      <c r="C1959" t="s">
        <v>13403</v>
      </c>
      <c r="D1959">
        <v>0</v>
      </c>
      <c r="E1959">
        <v>0</v>
      </c>
      <c r="F1959">
        <v>2</v>
      </c>
      <c r="G1959">
        <v>6</v>
      </c>
      <c r="H1959">
        <v>10</v>
      </c>
      <c r="I1959">
        <v>10</v>
      </c>
      <c r="J1959">
        <v>51</v>
      </c>
      <c r="K1959" t="s">
        <v>5211</v>
      </c>
      <c r="L1959">
        <v>1</v>
      </c>
      <c r="M1959">
        <v>49</v>
      </c>
      <c r="N1959" t="s">
        <v>13404</v>
      </c>
      <c r="O1959" t="s">
        <v>5143</v>
      </c>
      <c r="P1959" t="s">
        <v>45</v>
      </c>
      <c r="Q1959" t="s">
        <v>46</v>
      </c>
      <c r="R1959" t="s">
        <v>47</v>
      </c>
      <c r="S1959" t="s">
        <v>33</v>
      </c>
      <c r="T1959" t="s">
        <v>493</v>
      </c>
      <c r="U1959" t="s">
        <v>494</v>
      </c>
      <c r="V1959" t="s">
        <v>13271</v>
      </c>
      <c r="X1959" t="str">
        <f>VLOOKUP(pbp!V4709, games!$B$2:$R$40, 3, FALSE)</f>
        <v>2020-12-06T18:00Z</v>
      </c>
      <c r="Y1959">
        <f>VLOOKUP(1*V1959,NFLGames!$H$11:$H$555,1,FALSE)</f>
        <v>401128022</v>
      </c>
      <c r="Z1959">
        <f>VLOOKUP($Y1959, NFLGames!$H$11:$K$555,2,FALSE)</f>
        <v>2019</v>
      </c>
      <c r="AA1959">
        <f>VLOOKUP($Y1959, NFLGames!$H$11:$K$555,3,FALSE)</f>
        <v>13</v>
      </c>
      <c r="AB1959" s="6">
        <f>IF(A1960=0, 0, AH1960-tbl_pbp[[#This Row],[Saints Win %]])</f>
        <v>-7.1000000000000063E-2</v>
      </c>
      <c r="AE1959">
        <f>ABS(tbl_pbp[[#This Row],[play.homeScore]]-tbl_pbp[[#This Row],[play.awayScore]])</f>
        <v>4</v>
      </c>
      <c r="AF1959">
        <f>IF(tbl_pbp[[#This Row],[Play Saints Win % Increase]]&gt;=$AF$4,1,0)</f>
        <v>0</v>
      </c>
      <c r="AG1959" t="str">
        <f>VLOOKUP(tbl_pbp[[#This Row],[gameId]], games!$B$2:$T$40, 9, FALSE)</f>
        <v>new-orleans-saints</v>
      </c>
      <c r="AH1959" s="5">
        <f>IF(tbl_pbp[[#This Row],[AwayTeam]] &lt;&gt; "new-orleans-saints", tbl_pbp[[#This Row],[homeWinPercentage]], 1-tbl_pbp[[#This Row],[homeWinPercentage]])</f>
        <v>0.66500000000000004</v>
      </c>
      <c r="AI1959" s="13">
        <f>tbl_pbp[[#This Row],[Kamara]]*tbl_pbp[[#This Row],[Impactful Play]]</f>
        <v>0</v>
      </c>
      <c r="AJ1959" s="13">
        <f>tbl_pbp[[#This Row],[Thomas]]*tbl_pbp[[#This Row],[Impactful Play]]</f>
        <v>0</v>
      </c>
      <c r="AK1959" s="13" t="str">
        <f>VLOOKUP(tbl_pbp[[#This Row],[Play Saints Win % Increase]], tbl_impact[],3,TRUE)</f>
        <v>Smelly (worse than-5% -&gt; -10%)</v>
      </c>
    </row>
    <row r="1960" spans="1:37">
      <c r="A1960" s="1">
        <v>59</v>
      </c>
      <c r="B1960" s="5">
        <v>0.40600000000000003</v>
      </c>
      <c r="C1960" t="s">
        <v>13405</v>
      </c>
      <c r="D1960">
        <v>0</v>
      </c>
      <c r="E1960">
        <v>0</v>
      </c>
      <c r="F1960">
        <v>2</v>
      </c>
      <c r="G1960">
        <v>6</v>
      </c>
      <c r="H1960">
        <v>10</v>
      </c>
      <c r="I1960">
        <v>13</v>
      </c>
      <c r="J1960">
        <v>48</v>
      </c>
      <c r="K1960" t="s">
        <v>5211</v>
      </c>
      <c r="L1960">
        <v>2</v>
      </c>
      <c r="M1960">
        <v>52</v>
      </c>
      <c r="N1960" t="s">
        <v>13406</v>
      </c>
      <c r="O1960" t="s">
        <v>1681</v>
      </c>
      <c r="P1960" t="s">
        <v>30</v>
      </c>
      <c r="Q1960" t="s">
        <v>31</v>
      </c>
      <c r="R1960" t="s">
        <v>32</v>
      </c>
      <c r="S1960" t="s">
        <v>939</v>
      </c>
      <c r="T1960" t="s">
        <v>5320</v>
      </c>
      <c r="U1960" t="s">
        <v>13407</v>
      </c>
      <c r="V1960" t="s">
        <v>13271</v>
      </c>
      <c r="X1960" t="str">
        <f>VLOOKUP(pbp!V4710, games!$B$2:$R$40, 3, FALSE)</f>
        <v>2020-12-06T18:00Z</v>
      </c>
      <c r="Y1960">
        <f>VLOOKUP(1*V1960,NFLGames!$H$11:$H$555,1,FALSE)</f>
        <v>401128022</v>
      </c>
      <c r="Z1960">
        <f>VLOOKUP($Y1960, NFLGames!$H$11:$K$555,2,FALSE)</f>
        <v>2019</v>
      </c>
      <c r="AA1960">
        <f>VLOOKUP($Y1960, NFLGames!$H$11:$K$555,3,FALSE)</f>
        <v>13</v>
      </c>
      <c r="AB1960" s="6">
        <f>IF(A1961=0, 0, AH1961-tbl_pbp[[#This Row],[Saints Win %]])</f>
        <v>-2.5000000000000022E-2</v>
      </c>
      <c r="AE1960">
        <f>ABS(tbl_pbp[[#This Row],[play.homeScore]]-tbl_pbp[[#This Row],[play.awayScore]])</f>
        <v>4</v>
      </c>
      <c r="AF1960">
        <f>IF(tbl_pbp[[#This Row],[Play Saints Win % Increase]]&gt;=$AF$4,1,0)</f>
        <v>0</v>
      </c>
      <c r="AG1960" t="str">
        <f>VLOOKUP(tbl_pbp[[#This Row],[gameId]], games!$B$2:$T$40, 9, FALSE)</f>
        <v>new-orleans-saints</v>
      </c>
      <c r="AH1960" s="5">
        <f>IF(tbl_pbp[[#This Row],[AwayTeam]] &lt;&gt; "new-orleans-saints", tbl_pbp[[#This Row],[homeWinPercentage]], 1-tbl_pbp[[#This Row],[homeWinPercentage]])</f>
        <v>0.59399999999999997</v>
      </c>
      <c r="AI1960" s="13">
        <f>tbl_pbp[[#This Row],[Kamara]]*tbl_pbp[[#This Row],[Impactful Play]]</f>
        <v>0</v>
      </c>
      <c r="AJ1960" s="13">
        <f>tbl_pbp[[#This Row],[Thomas]]*tbl_pbp[[#This Row],[Impactful Play]]</f>
        <v>0</v>
      </c>
      <c r="AK1960" s="13" t="str">
        <f>VLOOKUP(tbl_pbp[[#This Row],[Play Saints Win % Increase]], tbl_impact[],3,TRUE)</f>
        <v>Bad (0 to -5%)</v>
      </c>
    </row>
    <row r="1961" spans="1:37">
      <c r="A1961" s="1">
        <v>60</v>
      </c>
      <c r="B1961" s="5">
        <v>0.43099999999999999</v>
      </c>
      <c r="C1961" t="s">
        <v>13408</v>
      </c>
      <c r="D1961">
        <v>0</v>
      </c>
      <c r="E1961">
        <v>0</v>
      </c>
      <c r="F1961">
        <v>2</v>
      </c>
      <c r="G1961">
        <v>6</v>
      </c>
      <c r="H1961">
        <v>10</v>
      </c>
      <c r="I1961">
        <v>10</v>
      </c>
      <c r="J1961">
        <v>61</v>
      </c>
      <c r="K1961" t="s">
        <v>5211</v>
      </c>
      <c r="L1961">
        <v>1</v>
      </c>
      <c r="M1961">
        <v>39</v>
      </c>
      <c r="N1961" t="s">
        <v>13409</v>
      </c>
      <c r="O1961" t="s">
        <v>1107</v>
      </c>
      <c r="P1961" t="s">
        <v>30</v>
      </c>
      <c r="Q1961" t="s">
        <v>31</v>
      </c>
      <c r="R1961" t="s">
        <v>32</v>
      </c>
      <c r="S1961" t="s">
        <v>33</v>
      </c>
      <c r="T1961" t="s">
        <v>463</v>
      </c>
      <c r="U1961" t="s">
        <v>596</v>
      </c>
      <c r="V1961" t="s">
        <v>13271</v>
      </c>
      <c r="X1961" t="str">
        <f>VLOOKUP(pbp!V4711, games!$B$2:$R$40, 3, FALSE)</f>
        <v>2020-12-06T18:00Z</v>
      </c>
      <c r="Y1961">
        <f>VLOOKUP(1*V1961,NFLGames!$H$11:$H$555,1,FALSE)</f>
        <v>401128022</v>
      </c>
      <c r="Z1961">
        <f>VLOOKUP($Y1961, NFLGames!$H$11:$K$555,2,FALSE)</f>
        <v>2019</v>
      </c>
      <c r="AA1961">
        <f>VLOOKUP($Y1961, NFLGames!$H$11:$K$555,3,FALSE)</f>
        <v>13</v>
      </c>
      <c r="AB1961" s="6">
        <f>IF(A1962=0, 0, AH1962-tbl_pbp[[#This Row],[Saints Win %]])</f>
        <v>1.7000000000000126E-2</v>
      </c>
      <c r="AE1961">
        <f>ABS(tbl_pbp[[#This Row],[play.homeScore]]-tbl_pbp[[#This Row],[play.awayScore]])</f>
        <v>4</v>
      </c>
      <c r="AF1961">
        <f>IF(tbl_pbp[[#This Row],[Play Saints Win % Increase]]&gt;=$AF$4,1,0)</f>
        <v>0</v>
      </c>
      <c r="AG1961" t="str">
        <f>VLOOKUP(tbl_pbp[[#This Row],[gameId]], games!$B$2:$T$40, 9, FALSE)</f>
        <v>new-orleans-saints</v>
      </c>
      <c r="AH1961" s="5">
        <f>IF(tbl_pbp[[#This Row],[AwayTeam]] &lt;&gt; "new-orleans-saints", tbl_pbp[[#This Row],[homeWinPercentage]], 1-tbl_pbp[[#This Row],[homeWinPercentage]])</f>
        <v>0.56899999999999995</v>
      </c>
      <c r="AI1961" s="13">
        <f>tbl_pbp[[#This Row],[Kamara]]*tbl_pbp[[#This Row],[Impactful Play]]</f>
        <v>0</v>
      </c>
      <c r="AJ1961" s="13">
        <f>tbl_pbp[[#This Row],[Thomas]]*tbl_pbp[[#This Row],[Impactful Play]]</f>
        <v>0</v>
      </c>
      <c r="AK1961" s="13" t="str">
        <f>VLOOKUP(tbl_pbp[[#This Row],[Play Saints Win % Increase]], tbl_impact[],3,TRUE)</f>
        <v>Scented (0 to +5%)</v>
      </c>
    </row>
    <row r="1962" spans="1:37">
      <c r="A1962" s="1">
        <v>61</v>
      </c>
      <c r="B1962" s="5">
        <v>0.41399999999999998</v>
      </c>
      <c r="C1962" t="s">
        <v>13410</v>
      </c>
      <c r="D1962">
        <v>0</v>
      </c>
      <c r="E1962">
        <v>0</v>
      </c>
      <c r="F1962">
        <v>2</v>
      </c>
      <c r="G1962">
        <v>6</v>
      </c>
      <c r="H1962">
        <v>10</v>
      </c>
      <c r="I1962">
        <v>10</v>
      </c>
      <c r="J1962">
        <v>73</v>
      </c>
      <c r="K1962" t="s">
        <v>5211</v>
      </c>
      <c r="L1962">
        <v>1</v>
      </c>
      <c r="M1962">
        <v>27</v>
      </c>
      <c r="N1962" t="s">
        <v>13411</v>
      </c>
      <c r="O1962" t="s">
        <v>5550</v>
      </c>
      <c r="P1962" t="s">
        <v>45</v>
      </c>
      <c r="Q1962" t="s">
        <v>46</v>
      </c>
      <c r="R1962" t="s">
        <v>47</v>
      </c>
      <c r="S1962" t="s">
        <v>33</v>
      </c>
      <c r="T1962" t="s">
        <v>169</v>
      </c>
      <c r="U1962" t="s">
        <v>170</v>
      </c>
      <c r="V1962" t="s">
        <v>13271</v>
      </c>
      <c r="X1962" t="str">
        <f>VLOOKUP(pbp!V4712, games!$B$2:$R$40, 3, FALSE)</f>
        <v>2020-12-06T18:00Z</v>
      </c>
      <c r="Y1962">
        <f>VLOOKUP(1*V1962,NFLGames!$H$11:$H$555,1,FALSE)</f>
        <v>401128022</v>
      </c>
      <c r="Z1962">
        <f>VLOOKUP($Y1962, NFLGames!$H$11:$K$555,2,FALSE)</f>
        <v>2019</v>
      </c>
      <c r="AA1962">
        <f>VLOOKUP($Y1962, NFLGames!$H$11:$K$555,3,FALSE)</f>
        <v>13</v>
      </c>
      <c r="AB1962" s="6">
        <f>IF(A1963=0, 0, AH1963-tbl_pbp[[#This Row],[Saints Win %]])</f>
        <v>1.6999999999999904E-2</v>
      </c>
      <c r="AE1962">
        <f>ABS(tbl_pbp[[#This Row],[play.homeScore]]-tbl_pbp[[#This Row],[play.awayScore]])</f>
        <v>4</v>
      </c>
      <c r="AF1962">
        <f>IF(tbl_pbp[[#This Row],[Play Saints Win % Increase]]&gt;=$AF$4,1,0)</f>
        <v>0</v>
      </c>
      <c r="AG1962" t="str">
        <f>VLOOKUP(tbl_pbp[[#This Row],[gameId]], games!$B$2:$T$40, 9, FALSE)</f>
        <v>new-orleans-saints</v>
      </c>
      <c r="AH1962" s="5">
        <f>IF(tbl_pbp[[#This Row],[AwayTeam]] &lt;&gt; "new-orleans-saints", tbl_pbp[[#This Row],[homeWinPercentage]], 1-tbl_pbp[[#This Row],[homeWinPercentage]])</f>
        <v>0.58600000000000008</v>
      </c>
      <c r="AI1962" s="13">
        <f>tbl_pbp[[#This Row],[Kamara]]*tbl_pbp[[#This Row],[Impactful Play]]</f>
        <v>0</v>
      </c>
      <c r="AJ1962" s="13">
        <f>tbl_pbp[[#This Row],[Thomas]]*tbl_pbp[[#This Row],[Impactful Play]]</f>
        <v>0</v>
      </c>
      <c r="AK1962" s="13" t="str">
        <f>VLOOKUP(tbl_pbp[[#This Row],[Play Saints Win % Increase]], tbl_impact[],3,TRUE)</f>
        <v>Scented (0 to +5%)</v>
      </c>
    </row>
    <row r="1963" spans="1:37">
      <c r="A1963" s="1">
        <v>62</v>
      </c>
      <c r="B1963" s="5">
        <v>0.39700000000000002</v>
      </c>
      <c r="C1963" t="s">
        <v>13412</v>
      </c>
      <c r="D1963">
        <v>0</v>
      </c>
      <c r="E1963">
        <v>0</v>
      </c>
      <c r="F1963">
        <v>2</v>
      </c>
      <c r="G1963">
        <v>6</v>
      </c>
      <c r="H1963">
        <v>10</v>
      </c>
      <c r="I1963">
        <v>8</v>
      </c>
      <c r="J1963">
        <v>75</v>
      </c>
      <c r="K1963" t="s">
        <v>5211</v>
      </c>
      <c r="L1963">
        <v>2</v>
      </c>
      <c r="M1963">
        <v>25</v>
      </c>
      <c r="N1963" t="s">
        <v>13413</v>
      </c>
      <c r="O1963" t="s">
        <v>3820</v>
      </c>
      <c r="P1963" t="s">
        <v>22</v>
      </c>
      <c r="Q1963" t="s">
        <v>37</v>
      </c>
      <c r="S1963" t="s">
        <v>73</v>
      </c>
      <c r="T1963" t="s">
        <v>34</v>
      </c>
      <c r="U1963" t="s">
        <v>3199</v>
      </c>
      <c r="V1963" t="s">
        <v>13271</v>
      </c>
      <c r="X1963" t="str">
        <f>VLOOKUP(pbp!V4713, games!$B$2:$R$40, 3, FALSE)</f>
        <v>2020-12-06T18:00Z</v>
      </c>
      <c r="Y1963">
        <f>VLOOKUP(1*V1963,NFLGames!$H$11:$H$555,1,FALSE)</f>
        <v>401128022</v>
      </c>
      <c r="Z1963">
        <f>VLOOKUP($Y1963, NFLGames!$H$11:$K$555,2,FALSE)</f>
        <v>2019</v>
      </c>
      <c r="AA1963">
        <f>VLOOKUP($Y1963, NFLGames!$H$11:$K$555,3,FALSE)</f>
        <v>13</v>
      </c>
      <c r="AB1963" s="6">
        <f>IF(A1964=0, 0, AH1964-tbl_pbp[[#This Row],[Saints Win %]])</f>
        <v>3.3000000000000029E-2</v>
      </c>
      <c r="AE1963">
        <f>ABS(tbl_pbp[[#This Row],[play.homeScore]]-tbl_pbp[[#This Row],[play.awayScore]])</f>
        <v>4</v>
      </c>
      <c r="AF1963">
        <f>IF(tbl_pbp[[#This Row],[Play Saints Win % Increase]]&gt;=$AF$4,1,0)</f>
        <v>0</v>
      </c>
      <c r="AG1963" t="str">
        <f>VLOOKUP(tbl_pbp[[#This Row],[gameId]], games!$B$2:$T$40, 9, FALSE)</f>
        <v>new-orleans-saints</v>
      </c>
      <c r="AH1963" s="5">
        <f>IF(tbl_pbp[[#This Row],[AwayTeam]] &lt;&gt; "new-orleans-saints", tbl_pbp[[#This Row],[homeWinPercentage]], 1-tbl_pbp[[#This Row],[homeWinPercentage]])</f>
        <v>0.60299999999999998</v>
      </c>
      <c r="AI1963" s="13">
        <f>tbl_pbp[[#This Row],[Kamara]]*tbl_pbp[[#This Row],[Impactful Play]]</f>
        <v>0</v>
      </c>
      <c r="AJ1963" s="13">
        <f>tbl_pbp[[#This Row],[Thomas]]*tbl_pbp[[#This Row],[Impactful Play]]</f>
        <v>0</v>
      </c>
      <c r="AK1963" s="13" t="str">
        <f>VLOOKUP(tbl_pbp[[#This Row],[Play Saints Win % Increase]], tbl_impact[],3,TRUE)</f>
        <v>Scented (0 to +5%)</v>
      </c>
    </row>
    <row r="1964" spans="1:37">
      <c r="A1964" s="1">
        <v>63</v>
      </c>
      <c r="B1964" s="5">
        <v>0.36399999999999999</v>
      </c>
      <c r="C1964" t="s">
        <v>13414</v>
      </c>
      <c r="D1964">
        <v>0</v>
      </c>
      <c r="E1964">
        <v>0</v>
      </c>
      <c r="F1964">
        <v>2</v>
      </c>
      <c r="G1964">
        <v>6</v>
      </c>
      <c r="H1964">
        <v>10</v>
      </c>
      <c r="I1964">
        <v>8</v>
      </c>
      <c r="J1964">
        <v>75</v>
      </c>
      <c r="K1964" t="s">
        <v>5211</v>
      </c>
      <c r="L1964">
        <v>3</v>
      </c>
      <c r="M1964">
        <v>25</v>
      </c>
      <c r="N1964" t="s">
        <v>13415</v>
      </c>
      <c r="O1964" t="s">
        <v>4783</v>
      </c>
      <c r="P1964" t="s">
        <v>22</v>
      </c>
      <c r="Q1964" t="s">
        <v>37</v>
      </c>
      <c r="S1964" t="s">
        <v>92</v>
      </c>
      <c r="T1964" t="s">
        <v>34</v>
      </c>
      <c r="U1964" t="s">
        <v>3202</v>
      </c>
      <c r="V1964" t="s">
        <v>13271</v>
      </c>
      <c r="X1964" t="str">
        <f>VLOOKUP(pbp!V4714, games!$B$2:$R$40, 3, FALSE)</f>
        <v>2020-12-06T18:00Z</v>
      </c>
      <c r="Y1964">
        <f>VLOOKUP(1*V1964,NFLGames!$H$11:$H$555,1,FALSE)</f>
        <v>401128022</v>
      </c>
      <c r="Z1964">
        <f>VLOOKUP($Y1964, NFLGames!$H$11:$K$555,2,FALSE)</f>
        <v>2019</v>
      </c>
      <c r="AA1964">
        <f>VLOOKUP($Y1964, NFLGames!$H$11:$K$555,3,FALSE)</f>
        <v>13</v>
      </c>
      <c r="AB1964" s="6">
        <f>IF(A1965=0, 0, AH1965-tbl_pbp[[#This Row],[Saints Win %]])</f>
        <v>9.3999999999999972E-2</v>
      </c>
      <c r="AE1964">
        <f>ABS(tbl_pbp[[#This Row],[play.homeScore]]-tbl_pbp[[#This Row],[play.awayScore]])</f>
        <v>4</v>
      </c>
      <c r="AF1964">
        <f>IF(tbl_pbp[[#This Row],[Play Saints Win % Increase]]&gt;=$AF$4,1,0)</f>
        <v>0</v>
      </c>
      <c r="AG1964" t="str">
        <f>VLOOKUP(tbl_pbp[[#This Row],[gameId]], games!$B$2:$T$40, 9, FALSE)</f>
        <v>new-orleans-saints</v>
      </c>
      <c r="AH1964" s="5">
        <f>IF(tbl_pbp[[#This Row],[AwayTeam]] &lt;&gt; "new-orleans-saints", tbl_pbp[[#This Row],[homeWinPercentage]], 1-tbl_pbp[[#This Row],[homeWinPercentage]])</f>
        <v>0.63600000000000001</v>
      </c>
      <c r="AI1964" s="13">
        <f>tbl_pbp[[#This Row],[Kamara]]*tbl_pbp[[#This Row],[Impactful Play]]</f>
        <v>0</v>
      </c>
      <c r="AJ1964" s="13">
        <f>tbl_pbp[[#This Row],[Thomas]]*tbl_pbp[[#This Row],[Impactful Play]]</f>
        <v>0</v>
      </c>
      <c r="AK1964" s="13" t="str">
        <f>VLOOKUP(tbl_pbp[[#This Row],[Play Saints Win % Increase]], tbl_impact[],3,TRUE)</f>
        <v>Perfumed (5 to + 10%)</v>
      </c>
    </row>
    <row r="1965" spans="1:37">
      <c r="A1965" s="1">
        <v>64</v>
      </c>
      <c r="B1965" s="5">
        <v>0.27</v>
      </c>
      <c r="C1965" t="s">
        <v>13416</v>
      </c>
      <c r="D1965">
        <v>0</v>
      </c>
      <c r="E1965">
        <v>0</v>
      </c>
      <c r="F1965">
        <v>2</v>
      </c>
      <c r="G1965">
        <v>6</v>
      </c>
      <c r="H1965">
        <v>10</v>
      </c>
      <c r="I1965">
        <v>8</v>
      </c>
      <c r="J1965">
        <v>75</v>
      </c>
      <c r="K1965" t="s">
        <v>5211</v>
      </c>
      <c r="L1965">
        <v>4</v>
      </c>
      <c r="M1965">
        <v>25</v>
      </c>
      <c r="N1965" t="s">
        <v>13417</v>
      </c>
      <c r="O1965" t="s">
        <v>537</v>
      </c>
      <c r="P1965" t="s">
        <v>151</v>
      </c>
      <c r="Q1965" t="s">
        <v>152</v>
      </c>
      <c r="R1965" t="s">
        <v>153</v>
      </c>
      <c r="S1965" t="s">
        <v>160</v>
      </c>
      <c r="T1965" t="s">
        <v>34</v>
      </c>
      <c r="U1965" t="s">
        <v>13418</v>
      </c>
      <c r="V1965" t="s">
        <v>13271</v>
      </c>
      <c r="X1965" t="str">
        <f>VLOOKUP(pbp!V4715, games!$B$2:$R$40, 3, FALSE)</f>
        <v>2020-12-06T18:00Z</v>
      </c>
      <c r="Y1965">
        <f>VLOOKUP(1*V1965,NFLGames!$H$11:$H$555,1,FALSE)</f>
        <v>401128022</v>
      </c>
      <c r="Z1965">
        <f>VLOOKUP($Y1965, NFLGames!$H$11:$K$555,2,FALSE)</f>
        <v>2019</v>
      </c>
      <c r="AA1965">
        <f>VLOOKUP($Y1965, NFLGames!$H$11:$K$555,3,FALSE)</f>
        <v>13</v>
      </c>
      <c r="AB1965" s="6">
        <f>IF(A1966=0, 0, AH1966-tbl_pbp[[#This Row],[Saints Win %]])</f>
        <v>3.8000000000000034E-2</v>
      </c>
      <c r="AE1965">
        <f>ABS(tbl_pbp[[#This Row],[play.homeScore]]-tbl_pbp[[#This Row],[play.awayScore]])</f>
        <v>4</v>
      </c>
      <c r="AF1965">
        <f>IF(tbl_pbp[[#This Row],[Play Saints Win % Increase]]&gt;=$AF$4,1,0)</f>
        <v>0</v>
      </c>
      <c r="AG1965" t="str">
        <f>VLOOKUP(tbl_pbp[[#This Row],[gameId]], games!$B$2:$T$40, 9, FALSE)</f>
        <v>new-orleans-saints</v>
      </c>
      <c r="AH1965" s="5">
        <f>IF(tbl_pbp[[#This Row],[AwayTeam]] &lt;&gt; "new-orleans-saints", tbl_pbp[[#This Row],[homeWinPercentage]], 1-tbl_pbp[[#This Row],[homeWinPercentage]])</f>
        <v>0.73</v>
      </c>
      <c r="AI1965" s="13">
        <f>tbl_pbp[[#This Row],[Kamara]]*tbl_pbp[[#This Row],[Impactful Play]]</f>
        <v>0</v>
      </c>
      <c r="AJ1965" s="13">
        <f>tbl_pbp[[#This Row],[Thomas]]*tbl_pbp[[#This Row],[Impactful Play]]</f>
        <v>0</v>
      </c>
      <c r="AK1965" s="13" t="str">
        <f>VLOOKUP(tbl_pbp[[#This Row],[Play Saints Win % Increase]], tbl_impact[],3,TRUE)</f>
        <v>Scented (0 to +5%)</v>
      </c>
    </row>
    <row r="1966" spans="1:37">
      <c r="A1966" s="1">
        <v>65</v>
      </c>
      <c r="B1966" s="5">
        <v>0.23200000000000001</v>
      </c>
      <c r="C1966" t="s">
        <v>13419</v>
      </c>
      <c r="D1966">
        <v>0</v>
      </c>
      <c r="E1966">
        <v>0</v>
      </c>
      <c r="F1966">
        <v>2</v>
      </c>
      <c r="G1966">
        <v>6</v>
      </c>
      <c r="H1966">
        <v>10</v>
      </c>
      <c r="I1966">
        <v>10</v>
      </c>
      <c r="J1966">
        <v>68</v>
      </c>
      <c r="K1966" t="s">
        <v>29</v>
      </c>
      <c r="L1966">
        <v>1</v>
      </c>
      <c r="M1966">
        <v>68</v>
      </c>
      <c r="N1966" t="s">
        <v>13420</v>
      </c>
      <c r="O1966" t="s">
        <v>420</v>
      </c>
      <c r="P1966" t="s">
        <v>30</v>
      </c>
      <c r="Q1966" t="s">
        <v>31</v>
      </c>
      <c r="R1966" t="s">
        <v>32</v>
      </c>
      <c r="S1966" t="s">
        <v>33</v>
      </c>
      <c r="T1966" t="s">
        <v>129</v>
      </c>
      <c r="U1966" t="s">
        <v>130</v>
      </c>
      <c r="V1966" t="s">
        <v>13271</v>
      </c>
      <c r="X1966" t="str">
        <f>VLOOKUP(pbp!V4716, games!$B$2:$R$40, 3, FALSE)</f>
        <v>2020-12-06T18:00Z</v>
      </c>
      <c r="Y1966">
        <f>VLOOKUP(1*V1966,NFLGames!$H$11:$H$555,1,FALSE)</f>
        <v>401128022</v>
      </c>
      <c r="Z1966">
        <f>VLOOKUP($Y1966, NFLGames!$H$11:$K$555,2,FALSE)</f>
        <v>2019</v>
      </c>
      <c r="AA1966">
        <f>VLOOKUP($Y1966, NFLGames!$H$11:$K$555,3,FALSE)</f>
        <v>13</v>
      </c>
      <c r="AB1966" s="6">
        <f>IF(A1967=0, 0, AH1967-tbl_pbp[[#This Row],[Saints Win %]])</f>
        <v>-4.2000000000000037E-2</v>
      </c>
      <c r="AE1966">
        <f>ABS(tbl_pbp[[#This Row],[play.homeScore]]-tbl_pbp[[#This Row],[play.awayScore]])</f>
        <v>4</v>
      </c>
      <c r="AF1966">
        <f>IF(tbl_pbp[[#This Row],[Play Saints Win % Increase]]&gt;=$AF$4,1,0)</f>
        <v>0</v>
      </c>
      <c r="AG1966" t="str">
        <f>VLOOKUP(tbl_pbp[[#This Row],[gameId]], games!$B$2:$T$40, 9, FALSE)</f>
        <v>new-orleans-saints</v>
      </c>
      <c r="AH1966" s="5">
        <f>IF(tbl_pbp[[#This Row],[AwayTeam]] &lt;&gt; "new-orleans-saints", tbl_pbp[[#This Row],[homeWinPercentage]], 1-tbl_pbp[[#This Row],[homeWinPercentage]])</f>
        <v>0.76800000000000002</v>
      </c>
      <c r="AI1966" s="13">
        <f>tbl_pbp[[#This Row],[Kamara]]*tbl_pbp[[#This Row],[Impactful Play]]</f>
        <v>0</v>
      </c>
      <c r="AJ1966" s="13">
        <f>tbl_pbp[[#This Row],[Thomas]]*tbl_pbp[[#This Row],[Impactful Play]]</f>
        <v>0</v>
      </c>
      <c r="AK1966" s="13" t="str">
        <f>VLOOKUP(tbl_pbp[[#This Row],[Play Saints Win % Increase]], tbl_impact[],3,TRUE)</f>
        <v>Bad (0 to -5%)</v>
      </c>
    </row>
    <row r="1967" spans="1:37">
      <c r="A1967" s="1">
        <v>66</v>
      </c>
      <c r="B1967" s="5">
        <v>0.27400000000000002</v>
      </c>
      <c r="C1967" t="s">
        <v>13421</v>
      </c>
      <c r="D1967">
        <v>0</v>
      </c>
      <c r="E1967">
        <v>0</v>
      </c>
      <c r="F1967">
        <v>2</v>
      </c>
      <c r="G1967">
        <v>6</v>
      </c>
      <c r="H1967">
        <v>10</v>
      </c>
      <c r="I1967">
        <v>10</v>
      </c>
      <c r="J1967">
        <v>39</v>
      </c>
      <c r="K1967" t="s">
        <v>29</v>
      </c>
      <c r="L1967">
        <v>1</v>
      </c>
      <c r="M1967">
        <v>39</v>
      </c>
      <c r="N1967" t="s">
        <v>13422</v>
      </c>
      <c r="O1967" t="s">
        <v>5561</v>
      </c>
      <c r="P1967" t="s">
        <v>45</v>
      </c>
      <c r="Q1967" t="s">
        <v>46</v>
      </c>
      <c r="R1967" t="s">
        <v>47</v>
      </c>
      <c r="S1967" t="s">
        <v>33</v>
      </c>
      <c r="T1967" t="s">
        <v>5686</v>
      </c>
      <c r="U1967" t="s">
        <v>5687</v>
      </c>
      <c r="V1967" t="s">
        <v>13271</v>
      </c>
      <c r="X1967" t="str">
        <f>VLOOKUP(pbp!V4717, games!$B$2:$R$40, 3, FALSE)</f>
        <v>2020-12-06T18:00Z</v>
      </c>
      <c r="Y1967">
        <f>VLOOKUP(1*V1967,NFLGames!$H$11:$H$555,1,FALSE)</f>
        <v>401128022</v>
      </c>
      <c r="Z1967">
        <f>VLOOKUP($Y1967, NFLGames!$H$11:$K$555,2,FALSE)</f>
        <v>2019</v>
      </c>
      <c r="AA1967">
        <f>VLOOKUP($Y1967, NFLGames!$H$11:$K$555,3,FALSE)</f>
        <v>13</v>
      </c>
      <c r="AB1967" s="6">
        <f>IF(A1968=0, 0, AH1968-tbl_pbp[[#This Row],[Saints Win %]])</f>
        <v>5.9000000000000052E-2</v>
      </c>
      <c r="AE1967">
        <f>ABS(tbl_pbp[[#This Row],[play.homeScore]]-tbl_pbp[[#This Row],[play.awayScore]])</f>
        <v>4</v>
      </c>
      <c r="AF1967">
        <f>IF(tbl_pbp[[#This Row],[Play Saints Win % Increase]]&gt;=$AF$4,1,0)</f>
        <v>0</v>
      </c>
      <c r="AG1967" t="str">
        <f>VLOOKUP(tbl_pbp[[#This Row],[gameId]], games!$B$2:$T$40, 9, FALSE)</f>
        <v>new-orleans-saints</v>
      </c>
      <c r="AH1967" s="5">
        <f>IF(tbl_pbp[[#This Row],[AwayTeam]] &lt;&gt; "new-orleans-saints", tbl_pbp[[#This Row],[homeWinPercentage]], 1-tbl_pbp[[#This Row],[homeWinPercentage]])</f>
        <v>0.72599999999999998</v>
      </c>
      <c r="AI1967" s="13">
        <f>tbl_pbp[[#This Row],[Kamara]]*tbl_pbp[[#This Row],[Impactful Play]]</f>
        <v>0</v>
      </c>
      <c r="AJ1967" s="13">
        <f>tbl_pbp[[#This Row],[Thomas]]*tbl_pbp[[#This Row],[Impactful Play]]</f>
        <v>0</v>
      </c>
      <c r="AK1967" s="13" t="str">
        <f>VLOOKUP(tbl_pbp[[#This Row],[Play Saints Win % Increase]], tbl_impact[],3,TRUE)</f>
        <v>Perfumed (5 to + 10%)</v>
      </c>
    </row>
    <row r="1968" spans="1:37">
      <c r="A1968" s="1">
        <v>67</v>
      </c>
      <c r="B1968" s="5">
        <v>0.215</v>
      </c>
      <c r="C1968" t="s">
        <v>13423</v>
      </c>
      <c r="D1968">
        <v>0</v>
      </c>
      <c r="E1968">
        <v>0</v>
      </c>
      <c r="F1968">
        <v>2</v>
      </c>
      <c r="G1968">
        <v>6</v>
      </c>
      <c r="H1968">
        <v>10</v>
      </c>
      <c r="I1968">
        <v>11</v>
      </c>
      <c r="J1968">
        <v>40</v>
      </c>
      <c r="K1968" t="s">
        <v>29</v>
      </c>
      <c r="L1968">
        <v>2</v>
      </c>
      <c r="M1968">
        <v>40</v>
      </c>
      <c r="N1968" t="s">
        <v>13424</v>
      </c>
      <c r="O1968" t="s">
        <v>1591</v>
      </c>
      <c r="P1968" t="s">
        <v>30</v>
      </c>
      <c r="Q1968" t="s">
        <v>31</v>
      </c>
      <c r="R1968" t="s">
        <v>32</v>
      </c>
      <c r="S1968" t="s">
        <v>147</v>
      </c>
      <c r="T1968" t="s">
        <v>5682</v>
      </c>
      <c r="U1968" t="s">
        <v>13425</v>
      </c>
      <c r="V1968" t="s">
        <v>13271</v>
      </c>
      <c r="X1968" t="str">
        <f>VLOOKUP(pbp!V4718, games!$B$2:$R$40, 3, FALSE)</f>
        <v>2020-12-06T18:00Z</v>
      </c>
      <c r="Y1968">
        <f>VLOOKUP(1*V1968,NFLGames!$H$11:$H$555,1,FALSE)</f>
        <v>401128022</v>
      </c>
      <c r="Z1968">
        <f>VLOOKUP($Y1968, NFLGames!$H$11:$K$555,2,FALSE)</f>
        <v>2019</v>
      </c>
      <c r="AA1968">
        <f>VLOOKUP($Y1968, NFLGames!$H$11:$K$555,3,FALSE)</f>
        <v>13</v>
      </c>
      <c r="AB1968" s="6">
        <f>IF(A1969=0, 0, AH1969-tbl_pbp[[#This Row],[Saints Win %]])</f>
        <v>-5.0000000000000044E-3</v>
      </c>
      <c r="AE1968">
        <f>ABS(tbl_pbp[[#This Row],[play.homeScore]]-tbl_pbp[[#This Row],[play.awayScore]])</f>
        <v>4</v>
      </c>
      <c r="AF1968">
        <f>IF(tbl_pbp[[#This Row],[Play Saints Win % Increase]]&gt;=$AF$4,1,0)</f>
        <v>0</v>
      </c>
      <c r="AG1968" t="str">
        <f>VLOOKUP(tbl_pbp[[#This Row],[gameId]], games!$B$2:$T$40, 9, FALSE)</f>
        <v>new-orleans-saints</v>
      </c>
      <c r="AH1968" s="5">
        <f>IF(tbl_pbp[[#This Row],[AwayTeam]] &lt;&gt; "new-orleans-saints", tbl_pbp[[#This Row],[homeWinPercentage]], 1-tbl_pbp[[#This Row],[homeWinPercentage]])</f>
        <v>0.78500000000000003</v>
      </c>
      <c r="AI1968" s="13">
        <f>tbl_pbp[[#This Row],[Kamara]]*tbl_pbp[[#This Row],[Impactful Play]]</f>
        <v>0</v>
      </c>
      <c r="AJ1968" s="13">
        <f>tbl_pbp[[#This Row],[Thomas]]*tbl_pbp[[#This Row],[Impactful Play]]</f>
        <v>0</v>
      </c>
      <c r="AK1968" s="13" t="str">
        <f>VLOOKUP(tbl_pbp[[#This Row],[Play Saints Win % Increase]], tbl_impact[],3,TRUE)</f>
        <v>Bad (0 to -5%)</v>
      </c>
    </row>
    <row r="1969" spans="1:37">
      <c r="A1969" s="1">
        <v>68</v>
      </c>
      <c r="B1969" s="5">
        <v>0.22</v>
      </c>
      <c r="C1969" t="s">
        <v>13426</v>
      </c>
      <c r="D1969">
        <v>0</v>
      </c>
      <c r="E1969">
        <v>0</v>
      </c>
      <c r="F1969">
        <v>2</v>
      </c>
      <c r="G1969">
        <v>6</v>
      </c>
      <c r="H1969">
        <v>10</v>
      </c>
      <c r="I1969">
        <v>1</v>
      </c>
      <c r="J1969">
        <v>30</v>
      </c>
      <c r="K1969" t="s">
        <v>29</v>
      </c>
      <c r="L1969">
        <v>3</v>
      </c>
      <c r="M1969">
        <v>30</v>
      </c>
      <c r="N1969" t="s">
        <v>229</v>
      </c>
      <c r="O1969" t="s">
        <v>230</v>
      </c>
      <c r="P1969" t="s">
        <v>231</v>
      </c>
      <c r="Q1969" t="s">
        <v>232</v>
      </c>
      <c r="R1969" t="s">
        <v>233</v>
      </c>
      <c r="V1969" t="s">
        <v>13271</v>
      </c>
      <c r="X1969" t="str">
        <f>VLOOKUP(pbp!V4719, games!$B$2:$R$40, 3, FALSE)</f>
        <v>2020-12-06T18:00Z</v>
      </c>
      <c r="Y1969">
        <f>VLOOKUP(1*V1969,NFLGames!$H$11:$H$555,1,FALSE)</f>
        <v>401128022</v>
      </c>
      <c r="Z1969">
        <f>VLOOKUP($Y1969, NFLGames!$H$11:$K$555,2,FALSE)</f>
        <v>2019</v>
      </c>
      <c r="AA1969">
        <f>VLOOKUP($Y1969, NFLGames!$H$11:$K$555,3,FALSE)</f>
        <v>13</v>
      </c>
      <c r="AB1969" s="6">
        <f>IF(A1970=0, 0, AH1970-tbl_pbp[[#This Row],[Saints Win %]])</f>
        <v>9.8999999999999977E-2</v>
      </c>
      <c r="AE1969">
        <f>ABS(tbl_pbp[[#This Row],[play.homeScore]]-tbl_pbp[[#This Row],[play.awayScore]])</f>
        <v>4</v>
      </c>
      <c r="AF1969">
        <f>IF(tbl_pbp[[#This Row],[Play Saints Win % Increase]]&gt;=$AF$4,1,0)</f>
        <v>0</v>
      </c>
      <c r="AG1969" t="str">
        <f>VLOOKUP(tbl_pbp[[#This Row],[gameId]], games!$B$2:$T$40, 9, FALSE)</f>
        <v>new-orleans-saints</v>
      </c>
      <c r="AH1969" s="5">
        <f>IF(tbl_pbp[[#This Row],[AwayTeam]] &lt;&gt; "new-orleans-saints", tbl_pbp[[#This Row],[homeWinPercentage]], 1-tbl_pbp[[#This Row],[homeWinPercentage]])</f>
        <v>0.78</v>
      </c>
      <c r="AI1969" s="13">
        <f>tbl_pbp[[#This Row],[Kamara]]*tbl_pbp[[#This Row],[Impactful Play]]</f>
        <v>0</v>
      </c>
      <c r="AJ1969" s="13">
        <f>tbl_pbp[[#This Row],[Thomas]]*tbl_pbp[[#This Row],[Impactful Play]]</f>
        <v>0</v>
      </c>
      <c r="AK1969" s="13" t="str">
        <f>VLOOKUP(tbl_pbp[[#This Row],[Play Saints Win % Increase]], tbl_impact[],3,TRUE)</f>
        <v>Perfumed (5 to + 10%)</v>
      </c>
    </row>
    <row r="1970" spans="1:37">
      <c r="A1970" s="1">
        <v>69</v>
      </c>
      <c r="B1970" s="5">
        <v>0.121</v>
      </c>
      <c r="C1970" t="s">
        <v>13427</v>
      </c>
      <c r="D1970">
        <v>0</v>
      </c>
      <c r="E1970">
        <v>0</v>
      </c>
      <c r="F1970">
        <v>2</v>
      </c>
      <c r="G1970">
        <v>6</v>
      </c>
      <c r="H1970">
        <v>17</v>
      </c>
      <c r="I1970">
        <v>1</v>
      </c>
      <c r="J1970">
        <v>30</v>
      </c>
      <c r="K1970" t="s">
        <v>29</v>
      </c>
      <c r="L1970">
        <v>3</v>
      </c>
      <c r="M1970">
        <v>30</v>
      </c>
      <c r="N1970" t="s">
        <v>13428</v>
      </c>
      <c r="O1970" t="s">
        <v>352</v>
      </c>
      <c r="P1970" t="s">
        <v>326</v>
      </c>
      <c r="Q1970" t="s">
        <v>327</v>
      </c>
      <c r="R1970" t="s">
        <v>105</v>
      </c>
      <c r="S1970" t="s">
        <v>54</v>
      </c>
      <c r="T1970" t="s">
        <v>5256</v>
      </c>
      <c r="U1970" t="s">
        <v>13429</v>
      </c>
      <c r="V1970" t="s">
        <v>13271</v>
      </c>
      <c r="X1970" t="str">
        <f>VLOOKUP(pbp!V4720, games!$B$2:$R$40, 3, FALSE)</f>
        <v>2020-12-06T18:00Z</v>
      </c>
      <c r="Y1970">
        <f>VLOOKUP(1*V1970,NFLGames!$H$11:$H$555,1,FALSE)</f>
        <v>401128022</v>
      </c>
      <c r="Z1970">
        <f>VLOOKUP($Y1970, NFLGames!$H$11:$K$555,2,FALSE)</f>
        <v>2019</v>
      </c>
      <c r="AA1970">
        <f>VLOOKUP($Y1970, NFLGames!$H$11:$K$555,3,FALSE)</f>
        <v>13</v>
      </c>
      <c r="AB1970" s="6">
        <f>IF(A1971=0, 0, AH1971-tbl_pbp[[#This Row],[Saints Win %]])</f>
        <v>-3.1000000000000028E-2</v>
      </c>
      <c r="AE1970">
        <f>ABS(tbl_pbp[[#This Row],[play.homeScore]]-tbl_pbp[[#This Row],[play.awayScore]])</f>
        <v>11</v>
      </c>
      <c r="AF1970">
        <f>IF(tbl_pbp[[#This Row],[Play Saints Win % Increase]]&gt;=$AF$4,1,0)</f>
        <v>0</v>
      </c>
      <c r="AG1970" t="str">
        <f>VLOOKUP(tbl_pbp[[#This Row],[gameId]], games!$B$2:$T$40, 9, FALSE)</f>
        <v>new-orleans-saints</v>
      </c>
      <c r="AH1970" s="5">
        <f>IF(tbl_pbp[[#This Row],[AwayTeam]] &lt;&gt; "new-orleans-saints", tbl_pbp[[#This Row],[homeWinPercentage]], 1-tbl_pbp[[#This Row],[homeWinPercentage]])</f>
        <v>0.879</v>
      </c>
      <c r="AI1970" s="13">
        <f>tbl_pbp[[#This Row],[Kamara]]*tbl_pbp[[#This Row],[Impactful Play]]</f>
        <v>0</v>
      </c>
      <c r="AJ1970" s="13">
        <f>tbl_pbp[[#This Row],[Thomas]]*tbl_pbp[[#This Row],[Impactful Play]]</f>
        <v>0</v>
      </c>
      <c r="AK1970" s="13" t="str">
        <f>VLOOKUP(tbl_pbp[[#This Row],[Play Saints Win % Increase]], tbl_impact[],3,TRUE)</f>
        <v>Bad (0 to -5%)</v>
      </c>
    </row>
    <row r="1971" spans="1:37">
      <c r="A1971" s="1">
        <v>70</v>
      </c>
      <c r="B1971" s="5">
        <v>0.152</v>
      </c>
      <c r="C1971" t="s">
        <v>13430</v>
      </c>
      <c r="D1971">
        <v>0</v>
      </c>
      <c r="E1971">
        <v>0</v>
      </c>
      <c r="F1971">
        <v>2</v>
      </c>
      <c r="G1971">
        <v>6</v>
      </c>
      <c r="H1971">
        <v>17</v>
      </c>
      <c r="I1971">
        <v>0</v>
      </c>
      <c r="J1971">
        <v>65</v>
      </c>
      <c r="K1971" t="s">
        <v>29</v>
      </c>
      <c r="L1971">
        <v>0</v>
      </c>
      <c r="M1971">
        <v>65</v>
      </c>
      <c r="N1971" t="s">
        <v>288</v>
      </c>
      <c r="O1971" t="s">
        <v>352</v>
      </c>
      <c r="P1971" t="s">
        <v>25</v>
      </c>
      <c r="Q1971" t="s">
        <v>26</v>
      </c>
      <c r="R1971" t="s">
        <v>27</v>
      </c>
      <c r="V1971" t="s">
        <v>13271</v>
      </c>
      <c r="X1971" t="str">
        <f>VLOOKUP(pbp!V4721, games!$B$2:$R$40, 3, FALSE)</f>
        <v>2020-12-06T18:00Z</v>
      </c>
      <c r="Y1971">
        <f>VLOOKUP(1*V1971,NFLGames!$H$11:$H$555,1,FALSE)</f>
        <v>401128022</v>
      </c>
      <c r="Z1971">
        <f>VLOOKUP($Y1971, NFLGames!$H$11:$K$555,2,FALSE)</f>
        <v>2019</v>
      </c>
      <c r="AA1971">
        <f>VLOOKUP($Y1971, NFLGames!$H$11:$K$555,3,FALSE)</f>
        <v>13</v>
      </c>
      <c r="AB1971" s="6">
        <f>IF(A1972=0, 0, AH1972-tbl_pbp[[#This Row],[Saints Win %]])</f>
        <v>-1.3000000000000012E-2</v>
      </c>
      <c r="AE1971">
        <f>ABS(tbl_pbp[[#This Row],[play.homeScore]]-tbl_pbp[[#This Row],[play.awayScore]])</f>
        <v>11</v>
      </c>
      <c r="AF1971">
        <f>IF(tbl_pbp[[#This Row],[Play Saints Win % Increase]]&gt;=$AF$4,1,0)</f>
        <v>0</v>
      </c>
      <c r="AG1971" t="str">
        <f>VLOOKUP(tbl_pbp[[#This Row],[gameId]], games!$B$2:$T$40, 9, FALSE)</f>
        <v>new-orleans-saints</v>
      </c>
      <c r="AH1971" s="5">
        <f>IF(tbl_pbp[[#This Row],[AwayTeam]] &lt;&gt; "new-orleans-saints", tbl_pbp[[#This Row],[homeWinPercentage]], 1-tbl_pbp[[#This Row],[homeWinPercentage]])</f>
        <v>0.84799999999999998</v>
      </c>
      <c r="AI1971" s="13">
        <f>tbl_pbp[[#This Row],[Kamara]]*tbl_pbp[[#This Row],[Impactful Play]]</f>
        <v>0</v>
      </c>
      <c r="AJ1971" s="13">
        <f>tbl_pbp[[#This Row],[Thomas]]*tbl_pbp[[#This Row],[Impactful Play]]</f>
        <v>0</v>
      </c>
      <c r="AK1971" s="13" t="str">
        <f>VLOOKUP(tbl_pbp[[#This Row],[Play Saints Win % Increase]], tbl_impact[],3,TRUE)</f>
        <v>Bad (0 to -5%)</v>
      </c>
    </row>
    <row r="1972" spans="1:37">
      <c r="A1972" s="1">
        <v>71</v>
      </c>
      <c r="B1972" s="5">
        <v>0.16500000000000001</v>
      </c>
      <c r="C1972" t="s">
        <v>13431</v>
      </c>
      <c r="D1972">
        <v>0</v>
      </c>
      <c r="E1972">
        <v>0</v>
      </c>
      <c r="F1972">
        <v>2</v>
      </c>
      <c r="G1972">
        <v>6</v>
      </c>
      <c r="H1972">
        <v>17</v>
      </c>
      <c r="I1972">
        <v>10</v>
      </c>
      <c r="J1972">
        <v>25</v>
      </c>
      <c r="K1972" t="s">
        <v>5211</v>
      </c>
      <c r="L1972">
        <v>1</v>
      </c>
      <c r="M1972">
        <v>75</v>
      </c>
      <c r="N1972" t="s">
        <v>13432</v>
      </c>
      <c r="O1972" t="s">
        <v>4925</v>
      </c>
      <c r="P1972" t="s">
        <v>30</v>
      </c>
      <c r="Q1972" t="s">
        <v>31</v>
      </c>
      <c r="R1972" t="s">
        <v>32</v>
      </c>
      <c r="S1972" t="s">
        <v>33</v>
      </c>
      <c r="T1972" t="s">
        <v>5213</v>
      </c>
      <c r="U1972" t="s">
        <v>5214</v>
      </c>
      <c r="V1972" t="s">
        <v>13271</v>
      </c>
      <c r="X1972" t="str">
        <f>VLOOKUP(pbp!V4722, games!$B$2:$R$40, 3, FALSE)</f>
        <v>2020-12-06T18:00Z</v>
      </c>
      <c r="Y1972">
        <f>VLOOKUP(1*V1972,NFLGames!$H$11:$H$555,1,FALSE)</f>
        <v>401128022</v>
      </c>
      <c r="Z1972">
        <f>VLOOKUP($Y1972, NFLGames!$H$11:$K$555,2,FALSE)</f>
        <v>2019</v>
      </c>
      <c r="AA1972">
        <f>VLOOKUP($Y1972, NFLGames!$H$11:$K$555,3,FALSE)</f>
        <v>13</v>
      </c>
      <c r="AB1972" s="6">
        <f>IF(A1973=0, 0, AH1973-tbl_pbp[[#This Row],[Saints Win %]])</f>
        <v>-5.0000000000000044E-3</v>
      </c>
      <c r="AE1972">
        <f>ABS(tbl_pbp[[#This Row],[play.homeScore]]-tbl_pbp[[#This Row],[play.awayScore]])</f>
        <v>11</v>
      </c>
      <c r="AF1972">
        <f>IF(tbl_pbp[[#This Row],[Play Saints Win % Increase]]&gt;=$AF$4,1,0)</f>
        <v>0</v>
      </c>
      <c r="AG1972" t="str">
        <f>VLOOKUP(tbl_pbp[[#This Row],[gameId]], games!$B$2:$T$40, 9, FALSE)</f>
        <v>new-orleans-saints</v>
      </c>
      <c r="AH1972" s="5">
        <f>IF(tbl_pbp[[#This Row],[AwayTeam]] &lt;&gt; "new-orleans-saints", tbl_pbp[[#This Row],[homeWinPercentage]], 1-tbl_pbp[[#This Row],[homeWinPercentage]])</f>
        <v>0.83499999999999996</v>
      </c>
      <c r="AI1972" s="13">
        <f>tbl_pbp[[#This Row],[Kamara]]*tbl_pbp[[#This Row],[Impactful Play]]</f>
        <v>0</v>
      </c>
      <c r="AJ1972" s="13">
        <f>tbl_pbp[[#This Row],[Thomas]]*tbl_pbp[[#This Row],[Impactful Play]]</f>
        <v>0</v>
      </c>
      <c r="AK1972" s="13" t="str">
        <f>VLOOKUP(tbl_pbp[[#This Row],[Play Saints Win % Increase]], tbl_impact[],3,TRUE)</f>
        <v>Bad (0 to -5%)</v>
      </c>
    </row>
    <row r="1973" spans="1:37">
      <c r="A1973" s="1">
        <v>72</v>
      </c>
      <c r="B1973" s="5">
        <v>0.17</v>
      </c>
      <c r="C1973" t="s">
        <v>13433</v>
      </c>
      <c r="D1973">
        <v>0</v>
      </c>
      <c r="E1973">
        <v>0</v>
      </c>
      <c r="F1973">
        <v>2</v>
      </c>
      <c r="G1973">
        <v>6</v>
      </c>
      <c r="H1973">
        <v>17</v>
      </c>
      <c r="I1973">
        <v>2</v>
      </c>
      <c r="J1973">
        <v>33</v>
      </c>
      <c r="K1973" t="s">
        <v>5211</v>
      </c>
      <c r="L1973">
        <v>2</v>
      </c>
      <c r="M1973">
        <v>67</v>
      </c>
      <c r="N1973" t="s">
        <v>13434</v>
      </c>
      <c r="O1973" t="s">
        <v>1448</v>
      </c>
      <c r="P1973" t="s">
        <v>30</v>
      </c>
      <c r="Q1973" t="s">
        <v>31</v>
      </c>
      <c r="R1973" t="s">
        <v>32</v>
      </c>
      <c r="S1973" t="s">
        <v>51</v>
      </c>
      <c r="T1973" t="s">
        <v>5285</v>
      </c>
      <c r="U1973" t="s">
        <v>13435</v>
      </c>
      <c r="V1973" t="s">
        <v>13271</v>
      </c>
      <c r="X1973" t="str">
        <f>VLOOKUP(pbp!V4723, games!$B$2:$R$40, 3, FALSE)</f>
        <v>2020-12-06T18:00Z</v>
      </c>
      <c r="Y1973">
        <f>VLOOKUP(1*V1973,NFLGames!$H$11:$H$555,1,FALSE)</f>
        <v>401128022</v>
      </c>
      <c r="Z1973">
        <f>VLOOKUP($Y1973, NFLGames!$H$11:$K$555,2,FALSE)</f>
        <v>2019</v>
      </c>
      <c r="AA1973">
        <f>VLOOKUP($Y1973, NFLGames!$H$11:$K$555,3,FALSE)</f>
        <v>13</v>
      </c>
      <c r="AB1973" s="6">
        <f>IF(A1974=0, 0, AH1974-tbl_pbp[[#This Row],[Saints Win %]])</f>
        <v>3.1000000000000028E-2</v>
      </c>
      <c r="AE1973">
        <f>ABS(tbl_pbp[[#This Row],[play.homeScore]]-tbl_pbp[[#This Row],[play.awayScore]])</f>
        <v>11</v>
      </c>
      <c r="AF1973">
        <f>IF(tbl_pbp[[#This Row],[Play Saints Win % Increase]]&gt;=$AF$4,1,0)</f>
        <v>0</v>
      </c>
      <c r="AG1973" t="str">
        <f>VLOOKUP(tbl_pbp[[#This Row],[gameId]], games!$B$2:$T$40, 9, FALSE)</f>
        <v>new-orleans-saints</v>
      </c>
      <c r="AH1973" s="5">
        <f>IF(tbl_pbp[[#This Row],[AwayTeam]] &lt;&gt; "new-orleans-saints", tbl_pbp[[#This Row],[homeWinPercentage]], 1-tbl_pbp[[#This Row],[homeWinPercentage]])</f>
        <v>0.83</v>
      </c>
      <c r="AI1973" s="13">
        <f>tbl_pbp[[#This Row],[Kamara]]*tbl_pbp[[#This Row],[Impactful Play]]</f>
        <v>0</v>
      </c>
      <c r="AJ1973" s="13">
        <f>tbl_pbp[[#This Row],[Thomas]]*tbl_pbp[[#This Row],[Impactful Play]]</f>
        <v>0</v>
      </c>
      <c r="AK1973" s="13" t="str">
        <f>VLOOKUP(tbl_pbp[[#This Row],[Play Saints Win % Increase]], tbl_impact[],3,TRUE)</f>
        <v>Scented (0 to +5%)</v>
      </c>
    </row>
    <row r="1974" spans="1:37">
      <c r="A1974" s="1">
        <v>73</v>
      </c>
      <c r="B1974" s="5">
        <v>0.13900000000000001</v>
      </c>
      <c r="C1974" t="s">
        <v>13436</v>
      </c>
      <c r="D1974">
        <v>0</v>
      </c>
      <c r="E1974">
        <v>0</v>
      </c>
      <c r="F1974">
        <v>2</v>
      </c>
      <c r="G1974">
        <v>6</v>
      </c>
      <c r="H1974">
        <v>17</v>
      </c>
      <c r="I1974">
        <v>10</v>
      </c>
      <c r="J1974">
        <v>44</v>
      </c>
      <c r="K1974" t="s">
        <v>5211</v>
      </c>
      <c r="L1974">
        <v>1</v>
      </c>
      <c r="M1974">
        <v>61</v>
      </c>
      <c r="N1974" t="s">
        <v>13437</v>
      </c>
      <c r="O1974" t="s">
        <v>3004</v>
      </c>
      <c r="P1974" t="s">
        <v>22</v>
      </c>
      <c r="Q1974" t="s">
        <v>37</v>
      </c>
      <c r="S1974" t="s">
        <v>33</v>
      </c>
      <c r="T1974" t="s">
        <v>5382</v>
      </c>
      <c r="U1974" t="s">
        <v>12055</v>
      </c>
      <c r="V1974" t="s">
        <v>13271</v>
      </c>
      <c r="X1974" t="str">
        <f>VLOOKUP(pbp!V4724, games!$B$2:$R$40, 3, FALSE)</f>
        <v>2020-12-06T18:00Z</v>
      </c>
      <c r="Y1974">
        <f>VLOOKUP(1*V1974,NFLGames!$H$11:$H$555,1,FALSE)</f>
        <v>401128022</v>
      </c>
      <c r="Z1974">
        <f>VLOOKUP($Y1974, NFLGames!$H$11:$K$555,2,FALSE)</f>
        <v>2019</v>
      </c>
      <c r="AA1974">
        <f>VLOOKUP($Y1974, NFLGames!$H$11:$K$555,3,FALSE)</f>
        <v>13</v>
      </c>
      <c r="AB1974" s="6">
        <f>IF(A1975=0, 0, AH1975-tbl_pbp[[#This Row],[Saints Win %]])</f>
        <v>4.0000000000000036E-3</v>
      </c>
      <c r="AE1974">
        <f>ABS(tbl_pbp[[#This Row],[play.homeScore]]-tbl_pbp[[#This Row],[play.awayScore]])</f>
        <v>11</v>
      </c>
      <c r="AF1974">
        <f>IF(tbl_pbp[[#This Row],[Play Saints Win % Increase]]&gt;=$AF$4,1,0)</f>
        <v>0</v>
      </c>
      <c r="AG1974" t="str">
        <f>VLOOKUP(tbl_pbp[[#This Row],[gameId]], games!$B$2:$T$40, 9, FALSE)</f>
        <v>new-orleans-saints</v>
      </c>
      <c r="AH1974" s="5">
        <f>IF(tbl_pbp[[#This Row],[AwayTeam]] &lt;&gt; "new-orleans-saints", tbl_pbp[[#This Row],[homeWinPercentage]], 1-tbl_pbp[[#This Row],[homeWinPercentage]])</f>
        <v>0.86099999999999999</v>
      </c>
      <c r="AI1974" s="13">
        <f>tbl_pbp[[#This Row],[Kamara]]*tbl_pbp[[#This Row],[Impactful Play]]</f>
        <v>0</v>
      </c>
      <c r="AJ1974" s="13">
        <f>tbl_pbp[[#This Row],[Thomas]]*tbl_pbp[[#This Row],[Impactful Play]]</f>
        <v>0</v>
      </c>
      <c r="AK1974" s="13" t="str">
        <f>VLOOKUP(tbl_pbp[[#This Row],[Play Saints Win % Increase]], tbl_impact[],3,TRUE)</f>
        <v>Scented (0 to +5%)</v>
      </c>
    </row>
    <row r="1975" spans="1:37">
      <c r="A1975" s="1">
        <v>74</v>
      </c>
      <c r="B1975" s="5">
        <v>0.13500000000000001</v>
      </c>
      <c r="C1975" t="s">
        <v>13438</v>
      </c>
      <c r="D1975">
        <v>0</v>
      </c>
      <c r="E1975">
        <v>0</v>
      </c>
      <c r="F1975">
        <v>2</v>
      </c>
      <c r="G1975">
        <v>6</v>
      </c>
      <c r="H1975">
        <v>17</v>
      </c>
      <c r="I1975">
        <v>10</v>
      </c>
      <c r="J1975">
        <v>44</v>
      </c>
      <c r="K1975" t="s">
        <v>5211</v>
      </c>
      <c r="L1975">
        <v>2</v>
      </c>
      <c r="M1975">
        <v>56</v>
      </c>
      <c r="N1975" t="s">
        <v>13439</v>
      </c>
      <c r="O1975" t="s">
        <v>3004</v>
      </c>
      <c r="P1975" t="s">
        <v>94</v>
      </c>
      <c r="Q1975" t="s">
        <v>95</v>
      </c>
      <c r="R1975" t="s">
        <v>96</v>
      </c>
      <c r="S1975" t="s">
        <v>120</v>
      </c>
      <c r="T1975" t="s">
        <v>5382</v>
      </c>
      <c r="U1975" t="s">
        <v>13440</v>
      </c>
      <c r="V1975" t="s">
        <v>13271</v>
      </c>
      <c r="X1975" t="str">
        <f>VLOOKUP(pbp!V4725, games!$B$2:$R$40, 3, FALSE)</f>
        <v>2020-12-06T18:00Z</v>
      </c>
      <c r="Y1975">
        <f>VLOOKUP(1*V1975,NFLGames!$H$11:$H$555,1,FALSE)</f>
        <v>401128022</v>
      </c>
      <c r="Z1975">
        <f>VLOOKUP($Y1975, NFLGames!$H$11:$K$555,2,FALSE)</f>
        <v>2019</v>
      </c>
      <c r="AA1975">
        <f>VLOOKUP($Y1975, NFLGames!$H$11:$K$555,3,FALSE)</f>
        <v>13</v>
      </c>
      <c r="AB1975" s="6">
        <f>IF(A1976=0, 0, AH1976-tbl_pbp[[#This Row],[Saints Win %]])</f>
        <v>9.000000000000008E-3</v>
      </c>
      <c r="AE1975">
        <f>ABS(tbl_pbp[[#This Row],[play.homeScore]]-tbl_pbp[[#This Row],[play.awayScore]])</f>
        <v>11</v>
      </c>
      <c r="AF1975">
        <f>IF(tbl_pbp[[#This Row],[Play Saints Win % Increase]]&gt;=$AF$4,1,0)</f>
        <v>0</v>
      </c>
      <c r="AG1975" t="str">
        <f>VLOOKUP(tbl_pbp[[#This Row],[gameId]], games!$B$2:$T$40, 9, FALSE)</f>
        <v>new-orleans-saints</v>
      </c>
      <c r="AH1975" s="5">
        <f>IF(tbl_pbp[[#This Row],[AwayTeam]] &lt;&gt; "new-orleans-saints", tbl_pbp[[#This Row],[homeWinPercentage]], 1-tbl_pbp[[#This Row],[homeWinPercentage]])</f>
        <v>0.86499999999999999</v>
      </c>
      <c r="AI1975" s="13">
        <f>tbl_pbp[[#This Row],[Kamara]]*tbl_pbp[[#This Row],[Impactful Play]]</f>
        <v>0</v>
      </c>
      <c r="AJ1975" s="13">
        <f>tbl_pbp[[#This Row],[Thomas]]*tbl_pbp[[#This Row],[Impactful Play]]</f>
        <v>0</v>
      </c>
      <c r="AK1975" s="13" t="str">
        <f>VLOOKUP(tbl_pbp[[#This Row],[Play Saints Win % Increase]], tbl_impact[],3,TRUE)</f>
        <v>Scented (0 to +5%)</v>
      </c>
    </row>
    <row r="1976" spans="1:37">
      <c r="A1976" s="1">
        <v>75</v>
      </c>
      <c r="B1976" s="5">
        <v>0.126</v>
      </c>
      <c r="C1976" t="s">
        <v>13441</v>
      </c>
      <c r="D1976">
        <v>0</v>
      </c>
      <c r="E1976">
        <v>0</v>
      </c>
      <c r="F1976">
        <v>2</v>
      </c>
      <c r="G1976">
        <v>6</v>
      </c>
      <c r="H1976">
        <v>17</v>
      </c>
      <c r="I1976">
        <v>15</v>
      </c>
      <c r="J1976">
        <v>39</v>
      </c>
      <c r="K1976" t="s">
        <v>5211</v>
      </c>
      <c r="L1976">
        <v>2</v>
      </c>
      <c r="M1976">
        <v>61</v>
      </c>
      <c r="N1976" t="s">
        <v>13442</v>
      </c>
      <c r="O1976" t="s">
        <v>495</v>
      </c>
      <c r="P1976" t="s">
        <v>167</v>
      </c>
      <c r="Q1976" t="s">
        <v>168</v>
      </c>
      <c r="S1976" t="s">
        <v>252</v>
      </c>
      <c r="T1976" t="s">
        <v>5686</v>
      </c>
      <c r="U1976" t="s">
        <v>13443</v>
      </c>
      <c r="V1976" t="s">
        <v>13271</v>
      </c>
      <c r="X1976" t="str">
        <f>VLOOKUP(pbp!V4726, games!$B$2:$R$40, 3, FALSE)</f>
        <v>2020-12-06T18:00Z</v>
      </c>
      <c r="Y1976">
        <f>VLOOKUP(1*V1976,NFLGames!$H$11:$H$555,1,FALSE)</f>
        <v>401128022</v>
      </c>
      <c r="Z1976">
        <f>VLOOKUP($Y1976, NFLGames!$H$11:$K$555,2,FALSE)</f>
        <v>2019</v>
      </c>
      <c r="AA1976">
        <f>VLOOKUP($Y1976, NFLGames!$H$11:$K$555,3,FALSE)</f>
        <v>13</v>
      </c>
      <c r="AB1976" s="6">
        <f>IF(A1977=0, 0, AH1977-tbl_pbp[[#This Row],[Saints Win %]])</f>
        <v>-3.0000000000000027E-3</v>
      </c>
      <c r="AE1976">
        <f>ABS(tbl_pbp[[#This Row],[play.homeScore]]-tbl_pbp[[#This Row],[play.awayScore]])</f>
        <v>11</v>
      </c>
      <c r="AF1976">
        <f>IF(tbl_pbp[[#This Row],[Play Saints Win % Increase]]&gt;=$AF$4,1,0)</f>
        <v>0</v>
      </c>
      <c r="AG1976" t="str">
        <f>VLOOKUP(tbl_pbp[[#This Row],[gameId]], games!$B$2:$T$40, 9, FALSE)</f>
        <v>new-orleans-saints</v>
      </c>
      <c r="AH1976" s="5">
        <f>IF(tbl_pbp[[#This Row],[AwayTeam]] &lt;&gt; "new-orleans-saints", tbl_pbp[[#This Row],[homeWinPercentage]], 1-tbl_pbp[[#This Row],[homeWinPercentage]])</f>
        <v>0.874</v>
      </c>
      <c r="AI1976" s="13">
        <f>tbl_pbp[[#This Row],[Kamara]]*tbl_pbp[[#This Row],[Impactful Play]]</f>
        <v>0</v>
      </c>
      <c r="AJ1976" s="13">
        <f>tbl_pbp[[#This Row],[Thomas]]*tbl_pbp[[#This Row],[Impactful Play]]</f>
        <v>0</v>
      </c>
      <c r="AK1976" s="13" t="str">
        <f>VLOOKUP(tbl_pbp[[#This Row],[Play Saints Win % Increase]], tbl_impact[],3,TRUE)</f>
        <v>Bad (0 to -5%)</v>
      </c>
    </row>
    <row r="1977" spans="1:37">
      <c r="A1977" s="1">
        <v>76</v>
      </c>
      <c r="B1977" s="5">
        <v>0.129</v>
      </c>
      <c r="C1977" t="s">
        <v>13444</v>
      </c>
      <c r="D1977">
        <v>0</v>
      </c>
      <c r="E1977">
        <v>0</v>
      </c>
      <c r="F1977">
        <v>2</v>
      </c>
      <c r="G1977">
        <v>6</v>
      </c>
      <c r="H1977">
        <v>17</v>
      </c>
      <c r="I1977">
        <v>17</v>
      </c>
      <c r="J1977">
        <v>37</v>
      </c>
      <c r="K1977" t="s">
        <v>5211</v>
      </c>
      <c r="L1977">
        <v>3</v>
      </c>
      <c r="M1977">
        <v>63</v>
      </c>
      <c r="N1977" t="s">
        <v>13445</v>
      </c>
      <c r="O1977" t="s">
        <v>495</v>
      </c>
      <c r="P1977" t="s">
        <v>124</v>
      </c>
      <c r="Q1977" t="s">
        <v>125</v>
      </c>
      <c r="R1977" t="s">
        <v>126</v>
      </c>
      <c r="V1977" t="s">
        <v>13271</v>
      </c>
      <c r="X1977" t="str">
        <f>VLOOKUP(pbp!V4727, games!$B$2:$R$40, 3, FALSE)</f>
        <v>2020-12-06T18:00Z</v>
      </c>
      <c r="Y1977">
        <f>VLOOKUP(1*V1977,NFLGames!$H$11:$H$555,1,FALSE)</f>
        <v>401128022</v>
      </c>
      <c r="Z1977">
        <f>VLOOKUP($Y1977, NFLGames!$H$11:$K$555,2,FALSE)</f>
        <v>2019</v>
      </c>
      <c r="AA1977">
        <f>VLOOKUP($Y1977, NFLGames!$H$11:$K$555,3,FALSE)</f>
        <v>13</v>
      </c>
      <c r="AB1977" s="6">
        <f>IF(A1978=0, 0, AH1978-tbl_pbp[[#This Row],[Saints Win %]])</f>
        <v>4.0000000000000036E-3</v>
      </c>
      <c r="AE1977">
        <f>ABS(tbl_pbp[[#This Row],[play.homeScore]]-tbl_pbp[[#This Row],[play.awayScore]])</f>
        <v>11</v>
      </c>
      <c r="AF1977">
        <f>IF(tbl_pbp[[#This Row],[Play Saints Win % Increase]]&gt;=$AF$4,1,0)</f>
        <v>0</v>
      </c>
      <c r="AG1977" t="str">
        <f>VLOOKUP(tbl_pbp[[#This Row],[gameId]], games!$B$2:$T$40, 9, FALSE)</f>
        <v>new-orleans-saints</v>
      </c>
      <c r="AH1977" s="5">
        <f>IF(tbl_pbp[[#This Row],[AwayTeam]] &lt;&gt; "new-orleans-saints", tbl_pbp[[#This Row],[homeWinPercentage]], 1-tbl_pbp[[#This Row],[homeWinPercentage]])</f>
        <v>0.871</v>
      </c>
      <c r="AI1977" s="13">
        <f>tbl_pbp[[#This Row],[Kamara]]*tbl_pbp[[#This Row],[Impactful Play]]</f>
        <v>0</v>
      </c>
      <c r="AJ1977" s="13">
        <f>tbl_pbp[[#This Row],[Thomas]]*tbl_pbp[[#This Row],[Impactful Play]]</f>
        <v>0</v>
      </c>
      <c r="AK1977" s="13" t="str">
        <f>VLOOKUP(tbl_pbp[[#This Row],[Play Saints Win % Increase]], tbl_impact[],3,TRUE)</f>
        <v>Scented (0 to +5%)</v>
      </c>
    </row>
    <row r="1978" spans="1:37">
      <c r="A1978" s="1">
        <v>77</v>
      </c>
      <c r="B1978" s="5">
        <v>0.125</v>
      </c>
      <c r="C1978" t="s">
        <v>13446</v>
      </c>
      <c r="D1978">
        <v>0</v>
      </c>
      <c r="E1978">
        <v>0</v>
      </c>
      <c r="F1978">
        <v>2</v>
      </c>
      <c r="G1978">
        <v>6</v>
      </c>
      <c r="H1978">
        <v>17</v>
      </c>
      <c r="I1978">
        <v>17</v>
      </c>
      <c r="J1978">
        <v>37</v>
      </c>
      <c r="K1978" t="s">
        <v>5211</v>
      </c>
      <c r="L1978">
        <v>3</v>
      </c>
      <c r="M1978">
        <v>63</v>
      </c>
      <c r="N1978" t="s">
        <v>13447</v>
      </c>
      <c r="O1978" t="s">
        <v>497</v>
      </c>
      <c r="P1978" t="s">
        <v>30</v>
      </c>
      <c r="Q1978" t="s">
        <v>31</v>
      </c>
      <c r="R1978" t="s">
        <v>32</v>
      </c>
      <c r="S1978" t="s">
        <v>4571</v>
      </c>
      <c r="T1978" t="s">
        <v>5281</v>
      </c>
      <c r="U1978" t="s">
        <v>13448</v>
      </c>
      <c r="V1978" t="s">
        <v>13271</v>
      </c>
      <c r="X1978" t="str">
        <f>VLOOKUP(pbp!V4728, games!$B$2:$R$40, 3, FALSE)</f>
        <v>2020-12-06T18:00Z</v>
      </c>
      <c r="Y1978">
        <f>VLOOKUP(1*V1978,NFLGames!$H$11:$H$555,1,FALSE)</f>
        <v>401128022</v>
      </c>
      <c r="Z1978">
        <f>VLOOKUP($Y1978, NFLGames!$H$11:$K$555,2,FALSE)</f>
        <v>2019</v>
      </c>
      <c r="AA1978">
        <f>VLOOKUP($Y1978, NFLGames!$H$11:$K$555,3,FALSE)</f>
        <v>13</v>
      </c>
      <c r="AB1978" s="6">
        <f>IF(A1979=0, 0, AH1979-tbl_pbp[[#This Row],[Saints Win %]])</f>
        <v>4.0000000000000036E-3</v>
      </c>
      <c r="AE1978">
        <f>ABS(tbl_pbp[[#This Row],[play.homeScore]]-tbl_pbp[[#This Row],[play.awayScore]])</f>
        <v>11</v>
      </c>
      <c r="AF1978">
        <f>IF(tbl_pbp[[#This Row],[Play Saints Win % Increase]]&gt;=$AF$4,1,0)</f>
        <v>0</v>
      </c>
      <c r="AG1978" t="str">
        <f>VLOOKUP(tbl_pbp[[#This Row],[gameId]], games!$B$2:$T$40, 9, FALSE)</f>
        <v>new-orleans-saints</v>
      </c>
      <c r="AH1978" s="5">
        <f>IF(tbl_pbp[[#This Row],[AwayTeam]] &lt;&gt; "new-orleans-saints", tbl_pbp[[#This Row],[homeWinPercentage]], 1-tbl_pbp[[#This Row],[homeWinPercentage]])</f>
        <v>0.875</v>
      </c>
      <c r="AI1978" s="13">
        <f>tbl_pbp[[#This Row],[Kamara]]*tbl_pbp[[#This Row],[Impactful Play]]</f>
        <v>0</v>
      </c>
      <c r="AJ1978" s="13">
        <f>tbl_pbp[[#This Row],[Thomas]]*tbl_pbp[[#This Row],[Impactful Play]]</f>
        <v>0</v>
      </c>
      <c r="AK1978" s="13" t="str">
        <f>VLOOKUP(tbl_pbp[[#This Row],[Play Saints Win % Increase]], tbl_impact[],3,TRUE)</f>
        <v>Scented (0 to +5%)</v>
      </c>
    </row>
    <row r="1979" spans="1:37">
      <c r="A1979" s="1">
        <v>78</v>
      </c>
      <c r="B1979" s="5">
        <v>0.121</v>
      </c>
      <c r="C1979" t="s">
        <v>13449</v>
      </c>
      <c r="D1979">
        <v>0</v>
      </c>
      <c r="E1979">
        <v>0</v>
      </c>
      <c r="F1979">
        <v>2</v>
      </c>
      <c r="G1979">
        <v>6</v>
      </c>
      <c r="H1979">
        <v>17</v>
      </c>
      <c r="I1979">
        <v>3</v>
      </c>
      <c r="J1979">
        <v>51</v>
      </c>
      <c r="K1979" t="s">
        <v>5211</v>
      </c>
      <c r="L1979">
        <v>4</v>
      </c>
      <c r="M1979">
        <v>49</v>
      </c>
      <c r="N1979" t="s">
        <v>13450</v>
      </c>
      <c r="O1979" t="s">
        <v>10935</v>
      </c>
      <c r="P1979" t="s">
        <v>124</v>
      </c>
      <c r="Q1979" t="s">
        <v>125</v>
      </c>
      <c r="R1979" t="s">
        <v>126</v>
      </c>
      <c r="V1979" t="s">
        <v>13271</v>
      </c>
      <c r="X1979" t="str">
        <f>VLOOKUP(pbp!V4729, games!$B$2:$R$40, 3, FALSE)</f>
        <v>2020-12-06T18:00Z</v>
      </c>
      <c r="Y1979">
        <f>VLOOKUP(1*V1979,NFLGames!$H$11:$H$555,1,FALSE)</f>
        <v>401128022</v>
      </c>
      <c r="Z1979">
        <f>VLOOKUP($Y1979, NFLGames!$H$11:$K$555,2,FALSE)</f>
        <v>2019</v>
      </c>
      <c r="AA1979">
        <f>VLOOKUP($Y1979, NFLGames!$H$11:$K$555,3,FALSE)</f>
        <v>13</v>
      </c>
      <c r="AB1979" s="6">
        <f>IF(A1980=0, 0, AH1980-tbl_pbp[[#This Row],[Saints Win %]])</f>
        <v>3.0000000000000027E-3</v>
      </c>
      <c r="AE1979">
        <f>ABS(tbl_pbp[[#This Row],[play.homeScore]]-tbl_pbp[[#This Row],[play.awayScore]])</f>
        <v>11</v>
      </c>
      <c r="AF1979">
        <f>IF(tbl_pbp[[#This Row],[Play Saints Win % Increase]]&gt;=$AF$4,1,0)</f>
        <v>0</v>
      </c>
      <c r="AG1979" t="str">
        <f>VLOOKUP(tbl_pbp[[#This Row],[gameId]], games!$B$2:$T$40, 9, FALSE)</f>
        <v>new-orleans-saints</v>
      </c>
      <c r="AH1979" s="5">
        <f>IF(tbl_pbp[[#This Row],[AwayTeam]] &lt;&gt; "new-orleans-saints", tbl_pbp[[#This Row],[homeWinPercentage]], 1-tbl_pbp[[#This Row],[homeWinPercentage]])</f>
        <v>0.879</v>
      </c>
      <c r="AI1979" s="13">
        <f>tbl_pbp[[#This Row],[Kamara]]*tbl_pbp[[#This Row],[Impactful Play]]</f>
        <v>0</v>
      </c>
      <c r="AJ1979" s="13">
        <f>tbl_pbp[[#This Row],[Thomas]]*tbl_pbp[[#This Row],[Impactful Play]]</f>
        <v>0</v>
      </c>
      <c r="AK1979" s="13" t="str">
        <f>VLOOKUP(tbl_pbp[[#This Row],[Play Saints Win % Increase]], tbl_impact[],3,TRUE)</f>
        <v>Scented (0 to +5%)</v>
      </c>
    </row>
    <row r="1980" spans="1:37">
      <c r="A1980" s="1">
        <v>79</v>
      </c>
      <c r="B1980" s="5">
        <v>0.11799999999999999</v>
      </c>
      <c r="C1980" t="s">
        <v>13451</v>
      </c>
      <c r="D1980">
        <v>0</v>
      </c>
      <c r="E1980">
        <v>0</v>
      </c>
      <c r="F1980">
        <v>2</v>
      </c>
      <c r="G1980">
        <v>6</v>
      </c>
      <c r="H1980">
        <v>17</v>
      </c>
      <c r="I1980">
        <v>3</v>
      </c>
      <c r="J1980">
        <v>51</v>
      </c>
      <c r="K1980" t="s">
        <v>5211</v>
      </c>
      <c r="L1980">
        <v>4</v>
      </c>
      <c r="M1980">
        <v>49</v>
      </c>
      <c r="N1980" t="s">
        <v>13452</v>
      </c>
      <c r="O1980" t="s">
        <v>3015</v>
      </c>
      <c r="P1980" t="s">
        <v>45</v>
      </c>
      <c r="Q1980" t="s">
        <v>46</v>
      </c>
      <c r="R1980" t="s">
        <v>47</v>
      </c>
      <c r="S1980" t="s">
        <v>281</v>
      </c>
      <c r="T1980" t="s">
        <v>493</v>
      </c>
      <c r="U1980" t="s">
        <v>13453</v>
      </c>
      <c r="V1980" t="s">
        <v>13271</v>
      </c>
      <c r="X1980" t="str">
        <f>VLOOKUP(pbp!V4730, games!$B$2:$R$40, 3, FALSE)</f>
        <v>2020-12-06T18:00Z</v>
      </c>
      <c r="Y1980">
        <f>VLOOKUP(1*V1980,NFLGames!$H$11:$H$555,1,FALSE)</f>
        <v>401128022</v>
      </c>
      <c r="Z1980">
        <f>VLOOKUP($Y1980, NFLGames!$H$11:$K$555,2,FALSE)</f>
        <v>2019</v>
      </c>
      <c r="AA1980">
        <f>VLOOKUP($Y1980, NFLGames!$H$11:$K$555,3,FALSE)</f>
        <v>13</v>
      </c>
      <c r="AB1980" s="6">
        <f>IF(A1981=0, 0, AH1981-tbl_pbp[[#This Row],[Saints Win %]])</f>
        <v>-2.7000000000000024E-2</v>
      </c>
      <c r="AE1980">
        <f>ABS(tbl_pbp[[#This Row],[play.homeScore]]-tbl_pbp[[#This Row],[play.awayScore]])</f>
        <v>11</v>
      </c>
      <c r="AF1980">
        <f>IF(tbl_pbp[[#This Row],[Play Saints Win % Increase]]&gt;=$AF$4,1,0)</f>
        <v>0</v>
      </c>
      <c r="AG1980" t="str">
        <f>VLOOKUP(tbl_pbp[[#This Row],[gameId]], games!$B$2:$T$40, 9, FALSE)</f>
        <v>new-orleans-saints</v>
      </c>
      <c r="AH1980" s="5">
        <f>IF(tbl_pbp[[#This Row],[AwayTeam]] &lt;&gt; "new-orleans-saints", tbl_pbp[[#This Row],[homeWinPercentage]], 1-tbl_pbp[[#This Row],[homeWinPercentage]])</f>
        <v>0.88200000000000001</v>
      </c>
      <c r="AI1980" s="13">
        <f>tbl_pbp[[#This Row],[Kamara]]*tbl_pbp[[#This Row],[Impactful Play]]</f>
        <v>0</v>
      </c>
      <c r="AJ1980" s="13">
        <f>tbl_pbp[[#This Row],[Thomas]]*tbl_pbp[[#This Row],[Impactful Play]]</f>
        <v>0</v>
      </c>
      <c r="AK1980" s="13" t="str">
        <f>VLOOKUP(tbl_pbp[[#This Row],[Play Saints Win % Increase]], tbl_impact[],3,TRUE)</f>
        <v>Bad (0 to -5%)</v>
      </c>
    </row>
    <row r="1981" spans="1:37">
      <c r="A1981" s="1">
        <v>80</v>
      </c>
      <c r="B1981" s="5">
        <v>0.14499999999999999</v>
      </c>
      <c r="C1981" t="s">
        <v>13454</v>
      </c>
      <c r="D1981">
        <v>0</v>
      </c>
      <c r="E1981">
        <v>0</v>
      </c>
      <c r="F1981">
        <v>2</v>
      </c>
      <c r="G1981">
        <v>6</v>
      </c>
      <c r="H1981">
        <v>17</v>
      </c>
      <c r="I1981">
        <v>10</v>
      </c>
      <c r="J1981">
        <v>60</v>
      </c>
      <c r="K1981" t="s">
        <v>5211</v>
      </c>
      <c r="L1981">
        <v>1</v>
      </c>
      <c r="M1981">
        <v>40</v>
      </c>
      <c r="N1981" t="s">
        <v>13455</v>
      </c>
      <c r="O1981" t="s">
        <v>3015</v>
      </c>
      <c r="P1981" t="s">
        <v>124</v>
      </c>
      <c r="Q1981" t="s">
        <v>125</v>
      </c>
      <c r="R1981" t="s">
        <v>126</v>
      </c>
      <c r="V1981" t="s">
        <v>13271</v>
      </c>
      <c r="X1981" t="str">
        <f>VLOOKUP(pbp!V4731, games!$B$2:$R$40, 3, FALSE)</f>
        <v>2020-12-06T18:00Z</v>
      </c>
      <c r="Y1981">
        <f>VLOOKUP(1*V1981,NFLGames!$H$11:$H$555,1,FALSE)</f>
        <v>401128022</v>
      </c>
      <c r="Z1981">
        <f>VLOOKUP($Y1981, NFLGames!$H$11:$K$555,2,FALSE)</f>
        <v>2019</v>
      </c>
      <c r="AA1981">
        <f>VLOOKUP($Y1981, NFLGames!$H$11:$K$555,3,FALSE)</f>
        <v>13</v>
      </c>
      <c r="AB1981" s="6">
        <f>IF(A1982=0, 0, AH1982-tbl_pbp[[#This Row],[Saints Win %]])</f>
        <v>-2.6999999999999913E-2</v>
      </c>
      <c r="AE1981">
        <f>ABS(tbl_pbp[[#This Row],[play.homeScore]]-tbl_pbp[[#This Row],[play.awayScore]])</f>
        <v>11</v>
      </c>
      <c r="AF1981">
        <f>IF(tbl_pbp[[#This Row],[Play Saints Win % Increase]]&gt;=$AF$4,1,0)</f>
        <v>0</v>
      </c>
      <c r="AG1981" t="str">
        <f>VLOOKUP(tbl_pbp[[#This Row],[gameId]], games!$B$2:$T$40, 9, FALSE)</f>
        <v>new-orleans-saints</v>
      </c>
      <c r="AH1981" s="5">
        <f>IF(tbl_pbp[[#This Row],[AwayTeam]] &lt;&gt; "new-orleans-saints", tbl_pbp[[#This Row],[homeWinPercentage]], 1-tbl_pbp[[#This Row],[homeWinPercentage]])</f>
        <v>0.85499999999999998</v>
      </c>
      <c r="AI1981" s="13">
        <f>tbl_pbp[[#This Row],[Kamara]]*tbl_pbp[[#This Row],[Impactful Play]]</f>
        <v>0</v>
      </c>
      <c r="AJ1981" s="13">
        <f>tbl_pbp[[#This Row],[Thomas]]*tbl_pbp[[#This Row],[Impactful Play]]</f>
        <v>0</v>
      </c>
      <c r="AK1981" s="13" t="str">
        <f>VLOOKUP(tbl_pbp[[#This Row],[Play Saints Win % Increase]], tbl_impact[],3,TRUE)</f>
        <v>Bad (0 to -5%)</v>
      </c>
    </row>
    <row r="1982" spans="1:37">
      <c r="A1982" s="1">
        <v>81</v>
      </c>
      <c r="B1982" s="5">
        <v>0.17199999999999999</v>
      </c>
      <c r="C1982" t="s">
        <v>13456</v>
      </c>
      <c r="D1982">
        <v>0</v>
      </c>
      <c r="E1982">
        <v>0</v>
      </c>
      <c r="F1982">
        <v>2</v>
      </c>
      <c r="G1982">
        <v>6</v>
      </c>
      <c r="H1982">
        <v>17</v>
      </c>
      <c r="I1982">
        <v>10</v>
      </c>
      <c r="J1982">
        <v>73</v>
      </c>
      <c r="K1982" t="s">
        <v>5211</v>
      </c>
      <c r="L1982">
        <v>1</v>
      </c>
      <c r="M1982">
        <v>27</v>
      </c>
      <c r="N1982" t="s">
        <v>13457</v>
      </c>
      <c r="O1982" t="s">
        <v>8144</v>
      </c>
      <c r="P1982" t="s">
        <v>124</v>
      </c>
      <c r="Q1982" t="s">
        <v>125</v>
      </c>
      <c r="R1982" t="s">
        <v>126</v>
      </c>
      <c r="V1982" t="s">
        <v>13271</v>
      </c>
      <c r="X1982" t="str">
        <f>VLOOKUP(pbp!V4732, games!$B$2:$R$40, 3, FALSE)</f>
        <v>2020-12-06T18:00Z</v>
      </c>
      <c r="Y1982">
        <f>VLOOKUP(1*V1982,NFLGames!$H$11:$H$555,1,FALSE)</f>
        <v>401128022</v>
      </c>
      <c r="Z1982">
        <f>VLOOKUP($Y1982, NFLGames!$H$11:$K$555,2,FALSE)</f>
        <v>2019</v>
      </c>
      <c r="AA1982">
        <f>VLOOKUP($Y1982, NFLGames!$H$11:$K$555,3,FALSE)</f>
        <v>13</v>
      </c>
      <c r="AB1982" s="6">
        <f>IF(A1983=0, 0, AH1983-tbl_pbp[[#This Row],[Saints Win %]])</f>
        <v>-1.0000000000001119E-3</v>
      </c>
      <c r="AE1982">
        <f>ABS(tbl_pbp[[#This Row],[play.homeScore]]-tbl_pbp[[#This Row],[play.awayScore]])</f>
        <v>11</v>
      </c>
      <c r="AF1982">
        <f>IF(tbl_pbp[[#This Row],[Play Saints Win % Increase]]&gt;=$AF$4,1,0)</f>
        <v>0</v>
      </c>
      <c r="AG1982" t="str">
        <f>VLOOKUP(tbl_pbp[[#This Row],[gameId]], games!$B$2:$T$40, 9, FALSE)</f>
        <v>new-orleans-saints</v>
      </c>
      <c r="AH1982" s="5">
        <f>IF(tbl_pbp[[#This Row],[AwayTeam]] &lt;&gt; "new-orleans-saints", tbl_pbp[[#This Row],[homeWinPercentage]], 1-tbl_pbp[[#This Row],[homeWinPercentage]])</f>
        <v>0.82800000000000007</v>
      </c>
      <c r="AI1982" s="13">
        <f>tbl_pbp[[#This Row],[Kamara]]*tbl_pbp[[#This Row],[Impactful Play]]</f>
        <v>0</v>
      </c>
      <c r="AJ1982" s="13">
        <f>tbl_pbp[[#This Row],[Thomas]]*tbl_pbp[[#This Row],[Impactful Play]]</f>
        <v>0</v>
      </c>
      <c r="AK1982" s="13" t="str">
        <f>VLOOKUP(tbl_pbp[[#This Row],[Play Saints Win % Increase]], tbl_impact[],3,TRUE)</f>
        <v>Bad (0 to -5%)</v>
      </c>
    </row>
    <row r="1983" spans="1:37">
      <c r="A1983" s="1">
        <v>82</v>
      </c>
      <c r="B1983" s="5">
        <v>0.17299999999999999</v>
      </c>
      <c r="C1983" t="s">
        <v>13458</v>
      </c>
      <c r="D1983">
        <v>0</v>
      </c>
      <c r="E1983">
        <v>0</v>
      </c>
      <c r="F1983">
        <v>2</v>
      </c>
      <c r="G1983">
        <v>6</v>
      </c>
      <c r="H1983">
        <v>17</v>
      </c>
      <c r="I1983">
        <v>10</v>
      </c>
      <c r="J1983">
        <v>60</v>
      </c>
      <c r="K1983" t="s">
        <v>5211</v>
      </c>
      <c r="L1983">
        <v>1</v>
      </c>
      <c r="M1983">
        <v>40</v>
      </c>
      <c r="N1983" t="s">
        <v>13459</v>
      </c>
      <c r="O1983" t="s">
        <v>2500</v>
      </c>
      <c r="P1983" t="s">
        <v>30</v>
      </c>
      <c r="Q1983" t="s">
        <v>31</v>
      </c>
      <c r="R1983" t="s">
        <v>32</v>
      </c>
      <c r="S1983" t="s">
        <v>33</v>
      </c>
      <c r="T1983" t="s">
        <v>117</v>
      </c>
      <c r="U1983" t="s">
        <v>118</v>
      </c>
      <c r="V1983" t="s">
        <v>13271</v>
      </c>
      <c r="X1983" t="str">
        <f>VLOOKUP(pbp!V4733, games!$B$2:$R$40, 3, FALSE)</f>
        <v>2020-12-06T18:00Z</v>
      </c>
      <c r="Y1983">
        <f>VLOOKUP(1*V1983,NFLGames!$H$11:$H$555,1,FALSE)</f>
        <v>401128022</v>
      </c>
      <c r="Z1983">
        <f>VLOOKUP($Y1983, NFLGames!$H$11:$K$555,2,FALSE)</f>
        <v>2019</v>
      </c>
      <c r="AA1983">
        <f>VLOOKUP($Y1983, NFLGames!$H$11:$K$555,3,FALSE)</f>
        <v>13</v>
      </c>
      <c r="AB1983" s="6">
        <f>IF(A1984=0, 0, AH1984-tbl_pbp[[#This Row],[Saints Win %]])</f>
        <v>5.0000000000000044E-3</v>
      </c>
      <c r="AE1983">
        <f>ABS(tbl_pbp[[#This Row],[play.homeScore]]-tbl_pbp[[#This Row],[play.awayScore]])</f>
        <v>11</v>
      </c>
      <c r="AF1983">
        <f>IF(tbl_pbp[[#This Row],[Play Saints Win % Increase]]&gt;=$AF$4,1,0)</f>
        <v>0</v>
      </c>
      <c r="AG1983" t="str">
        <f>VLOOKUP(tbl_pbp[[#This Row],[gameId]], games!$B$2:$T$40, 9, FALSE)</f>
        <v>new-orleans-saints</v>
      </c>
      <c r="AH1983" s="5">
        <f>IF(tbl_pbp[[#This Row],[AwayTeam]] &lt;&gt; "new-orleans-saints", tbl_pbp[[#This Row],[homeWinPercentage]], 1-tbl_pbp[[#This Row],[homeWinPercentage]])</f>
        <v>0.82699999999999996</v>
      </c>
      <c r="AI1983" s="13">
        <f>tbl_pbp[[#This Row],[Kamara]]*tbl_pbp[[#This Row],[Impactful Play]]</f>
        <v>0</v>
      </c>
      <c r="AJ1983" s="13">
        <f>tbl_pbp[[#This Row],[Thomas]]*tbl_pbp[[#This Row],[Impactful Play]]</f>
        <v>0</v>
      </c>
      <c r="AK1983" s="13" t="str">
        <f>VLOOKUP(tbl_pbp[[#This Row],[Play Saints Win % Increase]], tbl_impact[],3,TRUE)</f>
        <v>Scented (0 to +5%)</v>
      </c>
    </row>
    <row r="1984" spans="1:37">
      <c r="A1984" s="1">
        <v>83</v>
      </c>
      <c r="B1984" s="5">
        <v>0.16800000000000001</v>
      </c>
      <c r="C1984" t="s">
        <v>13460</v>
      </c>
      <c r="D1984">
        <v>0</v>
      </c>
      <c r="E1984">
        <v>0</v>
      </c>
      <c r="F1984">
        <v>2</v>
      </c>
      <c r="G1984">
        <v>6</v>
      </c>
      <c r="H1984">
        <v>17</v>
      </c>
      <c r="I1984">
        <v>10</v>
      </c>
      <c r="J1984">
        <v>73</v>
      </c>
      <c r="K1984" t="s">
        <v>5211</v>
      </c>
      <c r="L1984">
        <v>1</v>
      </c>
      <c r="M1984">
        <v>27</v>
      </c>
      <c r="N1984" t="s">
        <v>13461</v>
      </c>
      <c r="O1984" t="s">
        <v>3266</v>
      </c>
      <c r="P1984" t="s">
        <v>22</v>
      </c>
      <c r="Q1984" t="s">
        <v>37</v>
      </c>
      <c r="S1984" t="s">
        <v>33</v>
      </c>
      <c r="T1984" t="s">
        <v>169</v>
      </c>
      <c r="U1984" t="s">
        <v>170</v>
      </c>
      <c r="V1984" t="s">
        <v>13271</v>
      </c>
      <c r="X1984" t="str">
        <f>VLOOKUP(pbp!V4734, games!$B$2:$R$40, 3, FALSE)</f>
        <v>2020-12-06T18:00Z</v>
      </c>
      <c r="Y1984">
        <f>VLOOKUP(1*V1984,NFLGames!$H$11:$H$555,1,FALSE)</f>
        <v>401128022</v>
      </c>
      <c r="Z1984">
        <f>VLOOKUP($Y1984, NFLGames!$H$11:$K$555,2,FALSE)</f>
        <v>2019</v>
      </c>
      <c r="AA1984">
        <f>VLOOKUP($Y1984, NFLGames!$H$11:$K$555,3,FALSE)</f>
        <v>13</v>
      </c>
      <c r="AB1984" s="6">
        <f>IF(A1985=0, 0, AH1985-tbl_pbp[[#This Row],[Saints Win %]])</f>
        <v>-1.0000000000000009E-3</v>
      </c>
      <c r="AE1984">
        <f>ABS(tbl_pbp[[#This Row],[play.homeScore]]-tbl_pbp[[#This Row],[play.awayScore]])</f>
        <v>11</v>
      </c>
      <c r="AF1984">
        <f>IF(tbl_pbp[[#This Row],[Play Saints Win % Increase]]&gt;=$AF$4,1,0)</f>
        <v>0</v>
      </c>
      <c r="AG1984" t="str">
        <f>VLOOKUP(tbl_pbp[[#This Row],[gameId]], games!$B$2:$T$40, 9, FALSE)</f>
        <v>new-orleans-saints</v>
      </c>
      <c r="AH1984" s="5">
        <f>IF(tbl_pbp[[#This Row],[AwayTeam]] &lt;&gt; "new-orleans-saints", tbl_pbp[[#This Row],[homeWinPercentage]], 1-tbl_pbp[[#This Row],[homeWinPercentage]])</f>
        <v>0.83199999999999996</v>
      </c>
      <c r="AI1984" s="13">
        <f>tbl_pbp[[#This Row],[Kamara]]*tbl_pbp[[#This Row],[Impactful Play]]</f>
        <v>0</v>
      </c>
      <c r="AJ1984" s="13">
        <f>tbl_pbp[[#This Row],[Thomas]]*tbl_pbp[[#This Row],[Impactful Play]]</f>
        <v>0</v>
      </c>
      <c r="AK1984" s="13" t="str">
        <f>VLOOKUP(tbl_pbp[[#This Row],[Play Saints Win % Increase]], tbl_impact[],3,TRUE)</f>
        <v>Bad (0 to -5%)</v>
      </c>
    </row>
    <row r="1985" spans="1:37">
      <c r="A1985" s="1">
        <v>84</v>
      </c>
      <c r="B1985" s="5">
        <v>0.16900000000000001</v>
      </c>
      <c r="C1985" t="s">
        <v>13462</v>
      </c>
      <c r="D1985">
        <v>0</v>
      </c>
      <c r="E1985">
        <v>0</v>
      </c>
      <c r="F1985">
        <v>2</v>
      </c>
      <c r="G1985">
        <v>6</v>
      </c>
      <c r="H1985">
        <v>17</v>
      </c>
      <c r="I1985">
        <v>10</v>
      </c>
      <c r="J1985">
        <v>73</v>
      </c>
      <c r="K1985" t="s">
        <v>5211</v>
      </c>
      <c r="L1985">
        <v>2</v>
      </c>
      <c r="M1985">
        <v>27</v>
      </c>
      <c r="N1985" t="s">
        <v>13463</v>
      </c>
      <c r="O1985" t="s">
        <v>3266</v>
      </c>
      <c r="P1985" t="s">
        <v>124</v>
      </c>
      <c r="Q1985" t="s">
        <v>125</v>
      </c>
      <c r="R1985" t="s">
        <v>126</v>
      </c>
      <c r="V1985" t="s">
        <v>13271</v>
      </c>
      <c r="X1985" t="str">
        <f>VLOOKUP(pbp!V4735, games!$B$2:$R$40, 3, FALSE)</f>
        <v>2020-12-06T18:00Z</v>
      </c>
      <c r="Y1985">
        <f>VLOOKUP(1*V1985,NFLGames!$H$11:$H$555,1,FALSE)</f>
        <v>401128022</v>
      </c>
      <c r="Z1985">
        <f>VLOOKUP($Y1985, NFLGames!$H$11:$K$555,2,FALSE)</f>
        <v>2019</v>
      </c>
      <c r="AA1985">
        <f>VLOOKUP($Y1985, NFLGames!$H$11:$K$555,3,FALSE)</f>
        <v>13</v>
      </c>
      <c r="AB1985" s="6">
        <f>IF(A1986=0, 0, AH1986-tbl_pbp[[#This Row],[Saints Win %]])</f>
        <v>-1.2999999999999901E-2</v>
      </c>
      <c r="AE1985">
        <f>ABS(tbl_pbp[[#This Row],[play.homeScore]]-tbl_pbp[[#This Row],[play.awayScore]])</f>
        <v>11</v>
      </c>
      <c r="AF1985">
        <f>IF(tbl_pbp[[#This Row],[Play Saints Win % Increase]]&gt;=$AF$4,1,0)</f>
        <v>0</v>
      </c>
      <c r="AG1985" t="str">
        <f>VLOOKUP(tbl_pbp[[#This Row],[gameId]], games!$B$2:$T$40, 9, FALSE)</f>
        <v>new-orleans-saints</v>
      </c>
      <c r="AH1985" s="5">
        <f>IF(tbl_pbp[[#This Row],[AwayTeam]] &lt;&gt; "new-orleans-saints", tbl_pbp[[#This Row],[homeWinPercentage]], 1-tbl_pbp[[#This Row],[homeWinPercentage]])</f>
        <v>0.83099999999999996</v>
      </c>
      <c r="AI1985" s="13">
        <f>tbl_pbp[[#This Row],[Kamara]]*tbl_pbp[[#This Row],[Impactful Play]]</f>
        <v>0</v>
      </c>
      <c r="AJ1985" s="13">
        <f>tbl_pbp[[#This Row],[Thomas]]*tbl_pbp[[#This Row],[Impactful Play]]</f>
        <v>0</v>
      </c>
      <c r="AK1985" s="13" t="str">
        <f>VLOOKUP(tbl_pbp[[#This Row],[Play Saints Win % Increase]], tbl_impact[],3,TRUE)</f>
        <v>Bad (0 to -5%)</v>
      </c>
    </row>
    <row r="1986" spans="1:37">
      <c r="A1986" s="1">
        <v>85</v>
      </c>
      <c r="B1986" s="5">
        <v>0.182</v>
      </c>
      <c r="C1986" t="s">
        <v>13464</v>
      </c>
      <c r="D1986">
        <v>0</v>
      </c>
      <c r="E1986">
        <v>0</v>
      </c>
      <c r="F1986">
        <v>2</v>
      </c>
      <c r="G1986">
        <v>9</v>
      </c>
      <c r="H1986">
        <v>17</v>
      </c>
      <c r="I1986">
        <v>10</v>
      </c>
      <c r="J1986">
        <v>73</v>
      </c>
      <c r="K1986" t="s">
        <v>5211</v>
      </c>
      <c r="L1986">
        <v>2</v>
      </c>
      <c r="M1986">
        <v>27</v>
      </c>
      <c r="N1986" t="s">
        <v>13465</v>
      </c>
      <c r="O1986" t="s">
        <v>507</v>
      </c>
      <c r="P1986" t="s">
        <v>187</v>
      </c>
      <c r="Q1986" t="s">
        <v>188</v>
      </c>
      <c r="R1986" t="s">
        <v>189</v>
      </c>
      <c r="S1986" t="s">
        <v>120</v>
      </c>
      <c r="T1986" t="s">
        <v>169</v>
      </c>
      <c r="U1986" t="s">
        <v>11592</v>
      </c>
      <c r="V1986" t="s">
        <v>13271</v>
      </c>
      <c r="X1986" t="str">
        <f>VLOOKUP(pbp!V4736, games!$B$2:$R$40, 3, FALSE)</f>
        <v>2020-12-06T18:00Z</v>
      </c>
      <c r="Y1986">
        <f>VLOOKUP(1*V1986,NFLGames!$H$11:$H$555,1,FALSE)</f>
        <v>401128022</v>
      </c>
      <c r="Z1986">
        <f>VLOOKUP($Y1986, NFLGames!$H$11:$K$555,2,FALSE)</f>
        <v>2019</v>
      </c>
      <c r="AA1986">
        <f>VLOOKUP($Y1986, NFLGames!$H$11:$K$555,3,FALSE)</f>
        <v>13</v>
      </c>
      <c r="AB1986" s="6">
        <f>IF(A1987=0, 0, AH1987-tbl_pbp[[#This Row],[Saints Win %]])</f>
        <v>-0.10400000000000009</v>
      </c>
      <c r="AE1986">
        <f>ABS(tbl_pbp[[#This Row],[play.homeScore]]-tbl_pbp[[#This Row],[play.awayScore]])</f>
        <v>8</v>
      </c>
      <c r="AF1986">
        <f>IF(tbl_pbp[[#This Row],[Play Saints Win % Increase]]&gt;=$AF$4,1,0)</f>
        <v>0</v>
      </c>
      <c r="AG1986" t="str">
        <f>VLOOKUP(tbl_pbp[[#This Row],[gameId]], games!$B$2:$T$40, 9, FALSE)</f>
        <v>new-orleans-saints</v>
      </c>
      <c r="AH1986" s="5">
        <f>IF(tbl_pbp[[#This Row],[AwayTeam]] &lt;&gt; "new-orleans-saints", tbl_pbp[[#This Row],[homeWinPercentage]], 1-tbl_pbp[[#This Row],[homeWinPercentage]])</f>
        <v>0.81800000000000006</v>
      </c>
      <c r="AI1986" s="13">
        <f>tbl_pbp[[#This Row],[Kamara]]*tbl_pbp[[#This Row],[Impactful Play]]</f>
        <v>0</v>
      </c>
      <c r="AJ1986" s="13">
        <f>tbl_pbp[[#This Row],[Thomas]]*tbl_pbp[[#This Row],[Impactful Play]]</f>
        <v>0</v>
      </c>
      <c r="AK1986" s="13" t="str">
        <f>VLOOKUP(tbl_pbp[[#This Row],[Play Saints Win % Increase]], tbl_impact[],3,TRUE)</f>
        <v>Stinky (worse than -10% to -20%)</v>
      </c>
    </row>
    <row r="1987" spans="1:37">
      <c r="A1987" s="1">
        <v>86</v>
      </c>
      <c r="B1987" s="5">
        <v>0.28599999999999998</v>
      </c>
      <c r="C1987" t="s">
        <v>13466</v>
      </c>
      <c r="D1987">
        <v>0</v>
      </c>
      <c r="E1987">
        <v>0</v>
      </c>
      <c r="F1987">
        <v>2</v>
      </c>
      <c r="G1987">
        <v>9</v>
      </c>
      <c r="H1987">
        <v>17</v>
      </c>
      <c r="I1987">
        <v>0</v>
      </c>
      <c r="J1987">
        <v>35</v>
      </c>
      <c r="K1987" t="s">
        <v>5211</v>
      </c>
      <c r="L1987">
        <v>0</v>
      </c>
      <c r="M1987">
        <v>65</v>
      </c>
      <c r="N1987" t="s">
        <v>13467</v>
      </c>
      <c r="O1987" t="s">
        <v>143</v>
      </c>
      <c r="P1987" t="s">
        <v>25</v>
      </c>
      <c r="Q1987" t="s">
        <v>26</v>
      </c>
      <c r="R1987" t="s">
        <v>27</v>
      </c>
      <c r="V1987" t="s">
        <v>13271</v>
      </c>
      <c r="X1987" t="str">
        <f>VLOOKUP(pbp!V4737, games!$B$2:$R$40, 3, FALSE)</f>
        <v>2020-12-06T18:00Z</v>
      </c>
      <c r="Y1987">
        <f>VLOOKUP(1*V1987,NFLGames!$H$11:$H$555,1,FALSE)</f>
        <v>401128022</v>
      </c>
      <c r="Z1987">
        <f>VLOOKUP($Y1987, NFLGames!$H$11:$K$555,2,FALSE)</f>
        <v>2019</v>
      </c>
      <c r="AA1987">
        <f>VLOOKUP($Y1987, NFLGames!$H$11:$K$555,3,FALSE)</f>
        <v>13</v>
      </c>
      <c r="AB1987" s="6">
        <f>IF(A1988=0, 0, AH1988-tbl_pbp[[#This Row],[Saints Win %]])</f>
        <v>0.10000000000000009</v>
      </c>
      <c r="AE1987">
        <f>ABS(tbl_pbp[[#This Row],[play.homeScore]]-tbl_pbp[[#This Row],[play.awayScore]])</f>
        <v>8</v>
      </c>
      <c r="AF1987">
        <f>IF(tbl_pbp[[#This Row],[Play Saints Win % Increase]]&gt;=$AF$4,1,0)</f>
        <v>1</v>
      </c>
      <c r="AG1987" t="str">
        <f>VLOOKUP(tbl_pbp[[#This Row],[gameId]], games!$B$2:$T$40, 9, FALSE)</f>
        <v>new-orleans-saints</v>
      </c>
      <c r="AH1987" s="5">
        <f>IF(tbl_pbp[[#This Row],[AwayTeam]] &lt;&gt; "new-orleans-saints", tbl_pbp[[#This Row],[homeWinPercentage]], 1-tbl_pbp[[#This Row],[homeWinPercentage]])</f>
        <v>0.71399999999999997</v>
      </c>
      <c r="AI1987" s="13">
        <f>tbl_pbp[[#This Row],[Kamara]]*tbl_pbp[[#This Row],[Impactful Play]]</f>
        <v>0</v>
      </c>
      <c r="AJ1987" s="13">
        <f>tbl_pbp[[#This Row],[Thomas]]*tbl_pbp[[#This Row],[Impactful Play]]</f>
        <v>0</v>
      </c>
      <c r="AK1987" s="13" t="str">
        <f>VLOOKUP(tbl_pbp[[#This Row],[Play Saints Win % Increase]], tbl_impact[],3,TRUE)</f>
        <v>Fragrant (10% to 20%)</v>
      </c>
    </row>
    <row r="1988" spans="1:37">
      <c r="A1988" s="1">
        <v>87</v>
      </c>
      <c r="B1988" s="5">
        <v>0.186</v>
      </c>
      <c r="C1988" t="s">
        <v>13468</v>
      </c>
      <c r="D1988">
        <v>0</v>
      </c>
      <c r="E1988">
        <v>0</v>
      </c>
      <c r="F1988">
        <v>2</v>
      </c>
      <c r="G1988">
        <v>9</v>
      </c>
      <c r="H1988">
        <v>17</v>
      </c>
      <c r="I1988">
        <v>0</v>
      </c>
      <c r="J1988">
        <v>35</v>
      </c>
      <c r="L1988">
        <v>0</v>
      </c>
      <c r="M1988">
        <v>0</v>
      </c>
      <c r="N1988" t="s">
        <v>245</v>
      </c>
      <c r="O1988" t="s">
        <v>143</v>
      </c>
      <c r="P1988" t="s">
        <v>246</v>
      </c>
      <c r="Q1988" t="s">
        <v>247</v>
      </c>
      <c r="R1988" t="s">
        <v>248</v>
      </c>
      <c r="V1988" t="s">
        <v>13271</v>
      </c>
      <c r="X1988" t="str">
        <f>VLOOKUP(pbp!V4738, games!$B$2:$R$40, 3, FALSE)</f>
        <v>2020-12-06T18:00Z</v>
      </c>
      <c r="Y1988">
        <f>VLOOKUP(1*V1988,NFLGames!$H$11:$H$555,1,FALSE)</f>
        <v>401128022</v>
      </c>
      <c r="Z1988">
        <f>VLOOKUP($Y1988, NFLGames!$H$11:$K$555,2,FALSE)</f>
        <v>2019</v>
      </c>
      <c r="AA1988">
        <f>VLOOKUP($Y1988, NFLGames!$H$11:$K$555,3,FALSE)</f>
        <v>13</v>
      </c>
      <c r="AB1988" s="6">
        <f>IF(A1989=0, 0, AH1989-tbl_pbp[[#This Row],[Saints Win %]])</f>
        <v>-2.7000000000000024E-2</v>
      </c>
      <c r="AE1988">
        <f>ABS(tbl_pbp[[#This Row],[play.homeScore]]-tbl_pbp[[#This Row],[play.awayScore]])</f>
        <v>8</v>
      </c>
      <c r="AF1988">
        <f>IF(tbl_pbp[[#This Row],[Play Saints Win % Increase]]&gt;=$AF$4,1,0)</f>
        <v>0</v>
      </c>
      <c r="AG1988" t="str">
        <f>VLOOKUP(tbl_pbp[[#This Row],[gameId]], games!$B$2:$T$40, 9, FALSE)</f>
        <v>new-orleans-saints</v>
      </c>
      <c r="AH1988" s="5">
        <f>IF(tbl_pbp[[#This Row],[AwayTeam]] &lt;&gt; "new-orleans-saints", tbl_pbp[[#This Row],[homeWinPercentage]], 1-tbl_pbp[[#This Row],[homeWinPercentage]])</f>
        <v>0.81400000000000006</v>
      </c>
      <c r="AI1988" s="13">
        <f>tbl_pbp[[#This Row],[Kamara]]*tbl_pbp[[#This Row],[Impactful Play]]</f>
        <v>0</v>
      </c>
      <c r="AJ1988" s="13">
        <f>tbl_pbp[[#This Row],[Thomas]]*tbl_pbp[[#This Row],[Impactful Play]]</f>
        <v>0</v>
      </c>
      <c r="AK1988" s="13" t="str">
        <f>VLOOKUP(tbl_pbp[[#This Row],[Play Saints Win % Increase]], tbl_impact[],3,TRUE)</f>
        <v>Bad (0 to -5%)</v>
      </c>
    </row>
    <row r="1989" spans="1:37">
      <c r="A1989" s="1">
        <v>88</v>
      </c>
      <c r="B1989" s="5">
        <v>0.21299999999999999</v>
      </c>
      <c r="C1989" t="s">
        <v>13469</v>
      </c>
      <c r="D1989">
        <v>0</v>
      </c>
      <c r="E1989">
        <v>0</v>
      </c>
      <c r="F1989">
        <v>3</v>
      </c>
      <c r="G1989">
        <v>9</v>
      </c>
      <c r="H1989">
        <v>17</v>
      </c>
      <c r="I1989">
        <v>0</v>
      </c>
      <c r="J1989">
        <v>35</v>
      </c>
      <c r="K1989" t="s">
        <v>5211</v>
      </c>
      <c r="L1989">
        <v>0</v>
      </c>
      <c r="M1989">
        <v>65</v>
      </c>
      <c r="N1989" t="s">
        <v>13470</v>
      </c>
      <c r="O1989" t="s">
        <v>13471</v>
      </c>
      <c r="P1989" t="s">
        <v>25</v>
      </c>
      <c r="Q1989" t="s">
        <v>26</v>
      </c>
      <c r="R1989" t="s">
        <v>27</v>
      </c>
      <c r="V1989" t="s">
        <v>13271</v>
      </c>
      <c r="X1989" t="str">
        <f>VLOOKUP(pbp!V4739, games!$B$2:$R$40, 3, FALSE)</f>
        <v>2020-12-06T18:00Z</v>
      </c>
      <c r="Y1989">
        <f>VLOOKUP(1*V1989,NFLGames!$H$11:$H$555,1,FALSE)</f>
        <v>401128022</v>
      </c>
      <c r="Z1989">
        <f>VLOOKUP($Y1989, NFLGames!$H$11:$K$555,2,FALSE)</f>
        <v>2019</v>
      </c>
      <c r="AA1989">
        <f>VLOOKUP($Y1989, NFLGames!$H$11:$K$555,3,FALSE)</f>
        <v>13</v>
      </c>
      <c r="AB1989" s="6">
        <f>IF(A1990=0, 0, AH1990-tbl_pbp[[#This Row],[Saints Win %]])</f>
        <v>1.100000000000001E-2</v>
      </c>
      <c r="AE1989">
        <f>ABS(tbl_pbp[[#This Row],[play.homeScore]]-tbl_pbp[[#This Row],[play.awayScore]])</f>
        <v>8</v>
      </c>
      <c r="AF1989">
        <f>IF(tbl_pbp[[#This Row],[Play Saints Win % Increase]]&gt;=$AF$4,1,0)</f>
        <v>0</v>
      </c>
      <c r="AG1989" t="str">
        <f>VLOOKUP(tbl_pbp[[#This Row],[gameId]], games!$B$2:$T$40, 9, FALSE)</f>
        <v>new-orleans-saints</v>
      </c>
      <c r="AH1989" s="5">
        <f>IF(tbl_pbp[[#This Row],[AwayTeam]] &lt;&gt; "new-orleans-saints", tbl_pbp[[#This Row],[homeWinPercentage]], 1-tbl_pbp[[#This Row],[homeWinPercentage]])</f>
        <v>0.78700000000000003</v>
      </c>
      <c r="AI1989" s="13">
        <f>tbl_pbp[[#This Row],[Kamara]]*tbl_pbp[[#This Row],[Impactful Play]]</f>
        <v>0</v>
      </c>
      <c r="AJ1989" s="13">
        <f>tbl_pbp[[#This Row],[Thomas]]*tbl_pbp[[#This Row],[Impactful Play]]</f>
        <v>0</v>
      </c>
      <c r="AK1989" s="13" t="str">
        <f>VLOOKUP(tbl_pbp[[#This Row],[Play Saints Win % Increase]], tbl_impact[],3,TRUE)</f>
        <v>Scented (0 to +5%)</v>
      </c>
    </row>
    <row r="1990" spans="1:37">
      <c r="A1990" s="1">
        <v>89</v>
      </c>
      <c r="B1990" s="5">
        <v>0.20200000000000001</v>
      </c>
      <c r="C1990" t="s">
        <v>13472</v>
      </c>
      <c r="D1990">
        <v>0</v>
      </c>
      <c r="E1990">
        <v>0</v>
      </c>
      <c r="F1990">
        <v>3</v>
      </c>
      <c r="G1990">
        <v>9</v>
      </c>
      <c r="H1990">
        <v>17</v>
      </c>
      <c r="I1990">
        <v>10</v>
      </c>
      <c r="J1990">
        <v>91</v>
      </c>
      <c r="K1990" t="s">
        <v>29</v>
      </c>
      <c r="L1990">
        <v>1</v>
      </c>
      <c r="M1990">
        <v>91</v>
      </c>
      <c r="N1990" t="s">
        <v>13473</v>
      </c>
      <c r="O1990" t="s">
        <v>9495</v>
      </c>
      <c r="P1990" t="s">
        <v>30</v>
      </c>
      <c r="Q1990" t="s">
        <v>31</v>
      </c>
      <c r="R1990" t="s">
        <v>32</v>
      </c>
      <c r="S1990" t="s">
        <v>33</v>
      </c>
      <c r="T1990" t="s">
        <v>473</v>
      </c>
      <c r="U1990" t="s">
        <v>474</v>
      </c>
      <c r="V1990" t="s">
        <v>13271</v>
      </c>
      <c r="X1990" t="str">
        <f>VLOOKUP(pbp!V4740, games!$B$2:$R$40, 3, FALSE)</f>
        <v>2020-12-06T18:00Z</v>
      </c>
      <c r="Y1990">
        <f>VLOOKUP(1*V1990,NFLGames!$H$11:$H$555,1,FALSE)</f>
        <v>401128022</v>
      </c>
      <c r="Z1990">
        <f>VLOOKUP($Y1990, NFLGames!$H$11:$K$555,2,FALSE)</f>
        <v>2019</v>
      </c>
      <c r="AA1990">
        <f>VLOOKUP($Y1990, NFLGames!$H$11:$K$555,3,FALSE)</f>
        <v>13</v>
      </c>
      <c r="AB1990" s="6">
        <f>IF(A1991=0, 0, AH1991-tbl_pbp[[#This Row],[Saints Win %]])</f>
        <v>1.0999999999999899E-2</v>
      </c>
      <c r="AD1990">
        <v>1</v>
      </c>
      <c r="AE1990">
        <f>ABS(tbl_pbp[[#This Row],[play.homeScore]]-tbl_pbp[[#This Row],[play.awayScore]])</f>
        <v>8</v>
      </c>
      <c r="AF1990">
        <f>IF(tbl_pbp[[#This Row],[Play Saints Win % Increase]]&gt;=$AF$4,1,0)</f>
        <v>0</v>
      </c>
      <c r="AG1990" t="str">
        <f>VLOOKUP(tbl_pbp[[#This Row],[gameId]], games!$B$2:$T$40, 9, FALSE)</f>
        <v>new-orleans-saints</v>
      </c>
      <c r="AH1990" s="5">
        <f>IF(tbl_pbp[[#This Row],[AwayTeam]] &lt;&gt; "new-orleans-saints", tbl_pbp[[#This Row],[homeWinPercentage]], 1-tbl_pbp[[#This Row],[homeWinPercentage]])</f>
        <v>0.79800000000000004</v>
      </c>
      <c r="AI1990" s="13">
        <f>tbl_pbp[[#This Row],[Kamara]]*tbl_pbp[[#This Row],[Impactful Play]]</f>
        <v>0</v>
      </c>
      <c r="AJ1990" s="13">
        <f>tbl_pbp[[#This Row],[Thomas]]*tbl_pbp[[#This Row],[Impactful Play]]</f>
        <v>0</v>
      </c>
      <c r="AK1990" s="13" t="str">
        <f>VLOOKUP(tbl_pbp[[#This Row],[Play Saints Win % Increase]], tbl_impact[],3,TRUE)</f>
        <v>Scented (0 to +5%)</v>
      </c>
    </row>
    <row r="1991" spans="1:37">
      <c r="A1991" s="1">
        <v>90</v>
      </c>
      <c r="B1991" s="5">
        <v>0.191</v>
      </c>
      <c r="C1991" t="s">
        <v>13474</v>
      </c>
      <c r="D1991">
        <v>0</v>
      </c>
      <c r="E1991">
        <v>0</v>
      </c>
      <c r="F1991">
        <v>3</v>
      </c>
      <c r="G1991">
        <v>9</v>
      </c>
      <c r="H1991">
        <v>17</v>
      </c>
      <c r="I1991">
        <v>4</v>
      </c>
      <c r="J1991">
        <v>85</v>
      </c>
      <c r="K1991" t="s">
        <v>29</v>
      </c>
      <c r="L1991">
        <v>2</v>
      </c>
      <c r="M1991">
        <v>85</v>
      </c>
      <c r="N1991" t="s">
        <v>13475</v>
      </c>
      <c r="O1991" t="s">
        <v>12058</v>
      </c>
      <c r="P1991" t="s">
        <v>30</v>
      </c>
      <c r="Q1991" t="s">
        <v>31</v>
      </c>
      <c r="R1991" t="s">
        <v>32</v>
      </c>
      <c r="S1991" t="s">
        <v>135</v>
      </c>
      <c r="T1991" t="s">
        <v>263</v>
      </c>
      <c r="U1991" t="s">
        <v>13476</v>
      </c>
      <c r="V1991" t="s">
        <v>13271</v>
      </c>
      <c r="X1991" t="str">
        <f>VLOOKUP(pbp!V4741, games!$B$2:$R$40, 3, FALSE)</f>
        <v>2020-12-06T18:00Z</v>
      </c>
      <c r="Y1991">
        <f>VLOOKUP(1*V1991,NFLGames!$H$11:$H$555,1,FALSE)</f>
        <v>401128022</v>
      </c>
      <c r="Z1991">
        <f>VLOOKUP($Y1991, NFLGames!$H$11:$K$555,2,FALSE)</f>
        <v>2019</v>
      </c>
      <c r="AA1991">
        <f>VLOOKUP($Y1991, NFLGames!$H$11:$K$555,3,FALSE)</f>
        <v>13</v>
      </c>
      <c r="AB1991" s="6">
        <f>IF(A1992=0, 0, AH1992-tbl_pbp[[#This Row],[Saints Win %]])</f>
        <v>-2.0999999999999908E-2</v>
      </c>
      <c r="AE1991">
        <f>ABS(tbl_pbp[[#This Row],[play.homeScore]]-tbl_pbp[[#This Row],[play.awayScore]])</f>
        <v>8</v>
      </c>
      <c r="AF1991">
        <f>IF(tbl_pbp[[#This Row],[Play Saints Win % Increase]]&gt;=$AF$4,1,0)</f>
        <v>0</v>
      </c>
      <c r="AG1991" t="str">
        <f>VLOOKUP(tbl_pbp[[#This Row],[gameId]], games!$B$2:$T$40, 9, FALSE)</f>
        <v>new-orleans-saints</v>
      </c>
      <c r="AH1991" s="5">
        <f>IF(tbl_pbp[[#This Row],[AwayTeam]] &lt;&gt; "new-orleans-saints", tbl_pbp[[#This Row],[homeWinPercentage]], 1-tbl_pbp[[#This Row],[homeWinPercentage]])</f>
        <v>0.80899999999999994</v>
      </c>
      <c r="AI1991" s="13">
        <f>tbl_pbp[[#This Row],[Kamara]]*tbl_pbp[[#This Row],[Impactful Play]]</f>
        <v>0</v>
      </c>
      <c r="AJ1991" s="13">
        <f>tbl_pbp[[#This Row],[Thomas]]*tbl_pbp[[#This Row],[Impactful Play]]</f>
        <v>0</v>
      </c>
      <c r="AK1991" s="13" t="str">
        <f>VLOOKUP(tbl_pbp[[#This Row],[Play Saints Win % Increase]], tbl_impact[],3,TRUE)</f>
        <v>Bad (0 to -5%)</v>
      </c>
    </row>
    <row r="1992" spans="1:37">
      <c r="A1992" s="1">
        <v>91</v>
      </c>
      <c r="B1992" s="5">
        <v>0.21199999999999999</v>
      </c>
      <c r="C1992" t="s">
        <v>13477</v>
      </c>
      <c r="D1992">
        <v>0</v>
      </c>
      <c r="E1992">
        <v>0</v>
      </c>
      <c r="F1992">
        <v>3</v>
      </c>
      <c r="G1992">
        <v>9</v>
      </c>
      <c r="H1992">
        <v>17</v>
      </c>
      <c r="I1992">
        <v>10</v>
      </c>
      <c r="J1992">
        <v>81</v>
      </c>
      <c r="K1992" t="s">
        <v>29</v>
      </c>
      <c r="L1992">
        <v>1</v>
      </c>
      <c r="M1992">
        <v>81</v>
      </c>
      <c r="N1992" t="s">
        <v>13478</v>
      </c>
      <c r="O1992" t="s">
        <v>3655</v>
      </c>
      <c r="P1992" t="s">
        <v>22</v>
      </c>
      <c r="Q1992" t="s">
        <v>37</v>
      </c>
      <c r="S1992" t="s">
        <v>33</v>
      </c>
      <c r="T1992" t="s">
        <v>363</v>
      </c>
      <c r="U1992" t="s">
        <v>559</v>
      </c>
      <c r="V1992" t="s">
        <v>13271</v>
      </c>
      <c r="X1992" t="str">
        <f>VLOOKUP(pbp!V4742, games!$B$2:$R$40, 3, FALSE)</f>
        <v>2020-12-06T18:00Z</v>
      </c>
      <c r="Y1992">
        <f>VLOOKUP(1*V1992,NFLGames!$H$11:$H$555,1,FALSE)</f>
        <v>401128022</v>
      </c>
      <c r="Z1992">
        <f>VLOOKUP($Y1992, NFLGames!$H$11:$K$555,2,FALSE)</f>
        <v>2019</v>
      </c>
      <c r="AA1992">
        <f>VLOOKUP($Y1992, NFLGames!$H$11:$K$555,3,FALSE)</f>
        <v>13</v>
      </c>
      <c r="AB1992" s="6">
        <f>IF(A1993=0, 0, AH1993-tbl_pbp[[#This Row],[Saints Win %]])</f>
        <v>8.0000000000000071E-3</v>
      </c>
      <c r="AD1992">
        <v>1</v>
      </c>
      <c r="AE1992">
        <f>ABS(tbl_pbp[[#This Row],[play.homeScore]]-tbl_pbp[[#This Row],[play.awayScore]])</f>
        <v>8</v>
      </c>
      <c r="AF1992">
        <f>IF(tbl_pbp[[#This Row],[Play Saints Win % Increase]]&gt;=$AF$4,1,0)</f>
        <v>0</v>
      </c>
      <c r="AG1992" t="str">
        <f>VLOOKUP(tbl_pbp[[#This Row],[gameId]], games!$B$2:$T$40, 9, FALSE)</f>
        <v>new-orleans-saints</v>
      </c>
      <c r="AH1992" s="5">
        <f>IF(tbl_pbp[[#This Row],[AwayTeam]] &lt;&gt; "new-orleans-saints", tbl_pbp[[#This Row],[homeWinPercentage]], 1-tbl_pbp[[#This Row],[homeWinPercentage]])</f>
        <v>0.78800000000000003</v>
      </c>
      <c r="AI1992" s="13">
        <f>tbl_pbp[[#This Row],[Kamara]]*tbl_pbp[[#This Row],[Impactful Play]]</f>
        <v>0</v>
      </c>
      <c r="AJ1992" s="13">
        <f>tbl_pbp[[#This Row],[Thomas]]*tbl_pbp[[#This Row],[Impactful Play]]</f>
        <v>0</v>
      </c>
      <c r="AK1992" s="13" t="str">
        <f>VLOOKUP(tbl_pbp[[#This Row],[Play Saints Win % Increase]], tbl_impact[],3,TRUE)</f>
        <v>Scented (0 to +5%)</v>
      </c>
    </row>
    <row r="1993" spans="1:37">
      <c r="A1993" s="1">
        <v>92</v>
      </c>
      <c r="B1993" s="5">
        <v>0.20399999999999999</v>
      </c>
      <c r="C1993" t="s">
        <v>13479</v>
      </c>
      <c r="D1993">
        <v>0</v>
      </c>
      <c r="E1993">
        <v>0</v>
      </c>
      <c r="F1993">
        <v>3</v>
      </c>
      <c r="G1993">
        <v>9</v>
      </c>
      <c r="H1993">
        <v>17</v>
      </c>
      <c r="I1993">
        <v>10</v>
      </c>
      <c r="J1993">
        <v>81</v>
      </c>
      <c r="K1993" t="s">
        <v>29</v>
      </c>
      <c r="L1993">
        <v>2</v>
      </c>
      <c r="M1993">
        <v>81</v>
      </c>
      <c r="N1993" t="s">
        <v>13480</v>
      </c>
      <c r="O1993" t="s">
        <v>1500</v>
      </c>
      <c r="P1993" t="s">
        <v>30</v>
      </c>
      <c r="Q1993" t="s">
        <v>31</v>
      </c>
      <c r="R1993" t="s">
        <v>32</v>
      </c>
      <c r="S1993" t="s">
        <v>120</v>
      </c>
      <c r="T1993" t="s">
        <v>363</v>
      </c>
      <c r="U1993" t="s">
        <v>13481</v>
      </c>
      <c r="V1993" t="s">
        <v>13271</v>
      </c>
      <c r="X1993" t="str">
        <f>VLOOKUP(pbp!V4743, games!$B$2:$R$40, 3, FALSE)</f>
        <v>2020-12-06T18:00Z</v>
      </c>
      <c r="Y1993">
        <f>VLOOKUP(1*V1993,NFLGames!$H$11:$H$555,1,FALSE)</f>
        <v>401128022</v>
      </c>
      <c r="Z1993">
        <f>VLOOKUP($Y1993, NFLGames!$H$11:$K$555,2,FALSE)</f>
        <v>2019</v>
      </c>
      <c r="AA1993">
        <f>VLOOKUP($Y1993, NFLGames!$H$11:$K$555,3,FALSE)</f>
        <v>13</v>
      </c>
      <c r="AB1993" s="6">
        <f>IF(A1994=0, 0, AH1994-tbl_pbp[[#This Row],[Saints Win %]])</f>
        <v>-0.1080000000000001</v>
      </c>
      <c r="AE1993">
        <f>ABS(tbl_pbp[[#This Row],[play.homeScore]]-tbl_pbp[[#This Row],[play.awayScore]])</f>
        <v>8</v>
      </c>
      <c r="AF1993">
        <f>IF(tbl_pbp[[#This Row],[Play Saints Win % Increase]]&gt;=$AF$4,1,0)</f>
        <v>0</v>
      </c>
      <c r="AG1993" t="str">
        <f>VLOOKUP(tbl_pbp[[#This Row],[gameId]], games!$B$2:$T$40, 9, FALSE)</f>
        <v>new-orleans-saints</v>
      </c>
      <c r="AH1993" s="5">
        <f>IF(tbl_pbp[[#This Row],[AwayTeam]] &lt;&gt; "new-orleans-saints", tbl_pbp[[#This Row],[homeWinPercentage]], 1-tbl_pbp[[#This Row],[homeWinPercentage]])</f>
        <v>0.79600000000000004</v>
      </c>
      <c r="AI1993" s="13">
        <f>tbl_pbp[[#This Row],[Kamara]]*tbl_pbp[[#This Row],[Impactful Play]]</f>
        <v>0</v>
      </c>
      <c r="AJ1993" s="13">
        <f>tbl_pbp[[#This Row],[Thomas]]*tbl_pbp[[#This Row],[Impactful Play]]</f>
        <v>0</v>
      </c>
      <c r="AK1993" s="13" t="str">
        <f>VLOOKUP(tbl_pbp[[#This Row],[Play Saints Win % Increase]], tbl_impact[],3,TRUE)</f>
        <v>Stinky (worse than -10% to -20%)</v>
      </c>
    </row>
    <row r="1994" spans="1:37">
      <c r="A1994" s="1">
        <v>93</v>
      </c>
      <c r="B1994" s="5">
        <v>0.312</v>
      </c>
      <c r="C1994" t="s">
        <v>13482</v>
      </c>
      <c r="D1994">
        <v>0</v>
      </c>
      <c r="E1994">
        <v>0</v>
      </c>
      <c r="F1994">
        <v>3</v>
      </c>
      <c r="G1994">
        <v>9</v>
      </c>
      <c r="H1994">
        <v>17</v>
      </c>
      <c r="I1994">
        <v>5</v>
      </c>
      <c r="J1994">
        <v>76</v>
      </c>
      <c r="K1994" t="s">
        <v>29</v>
      </c>
      <c r="L1994">
        <v>3</v>
      </c>
      <c r="M1994">
        <v>66</v>
      </c>
      <c r="N1994" t="s">
        <v>13483</v>
      </c>
      <c r="O1994" t="s">
        <v>10713</v>
      </c>
      <c r="P1994" t="s">
        <v>22</v>
      </c>
      <c r="Q1994" t="s">
        <v>37</v>
      </c>
      <c r="S1994" t="s">
        <v>42</v>
      </c>
      <c r="T1994" t="s">
        <v>172</v>
      </c>
      <c r="U1994" t="s">
        <v>13484</v>
      </c>
      <c r="V1994" t="s">
        <v>13271</v>
      </c>
      <c r="X1994" t="str">
        <f>VLOOKUP(pbp!V4744, games!$B$2:$R$40, 3, FALSE)</f>
        <v>2020-12-06T18:00Z</v>
      </c>
      <c r="Y1994">
        <f>VLOOKUP(1*V1994,NFLGames!$H$11:$H$555,1,FALSE)</f>
        <v>401128022</v>
      </c>
      <c r="Z1994">
        <f>VLOOKUP($Y1994, NFLGames!$H$11:$K$555,2,FALSE)</f>
        <v>2019</v>
      </c>
      <c r="AA1994">
        <f>VLOOKUP($Y1994, NFLGames!$H$11:$K$555,3,FALSE)</f>
        <v>13</v>
      </c>
      <c r="AB1994" s="6">
        <f>IF(A1995=0, 0, AH1995-tbl_pbp[[#This Row],[Saints Win %]])</f>
        <v>8.6000000000000076E-2</v>
      </c>
      <c r="AE1994">
        <f>ABS(tbl_pbp[[#This Row],[play.homeScore]]-tbl_pbp[[#This Row],[play.awayScore]])</f>
        <v>8</v>
      </c>
      <c r="AF1994">
        <f>IF(tbl_pbp[[#This Row],[Play Saints Win % Increase]]&gt;=$AF$4,1,0)</f>
        <v>0</v>
      </c>
      <c r="AG1994" t="str">
        <f>VLOOKUP(tbl_pbp[[#This Row],[gameId]], games!$B$2:$T$40, 9, FALSE)</f>
        <v>new-orleans-saints</v>
      </c>
      <c r="AH1994" s="5">
        <f>IF(tbl_pbp[[#This Row],[AwayTeam]] &lt;&gt; "new-orleans-saints", tbl_pbp[[#This Row],[homeWinPercentage]], 1-tbl_pbp[[#This Row],[homeWinPercentage]])</f>
        <v>0.68799999999999994</v>
      </c>
      <c r="AI1994" s="13">
        <f>tbl_pbp[[#This Row],[Kamara]]*tbl_pbp[[#This Row],[Impactful Play]]</f>
        <v>0</v>
      </c>
      <c r="AJ1994" s="13">
        <f>tbl_pbp[[#This Row],[Thomas]]*tbl_pbp[[#This Row],[Impactful Play]]</f>
        <v>0</v>
      </c>
      <c r="AK1994" s="13" t="str">
        <f>VLOOKUP(tbl_pbp[[#This Row],[Play Saints Win % Increase]], tbl_impact[],3,TRUE)</f>
        <v>Perfumed (5 to + 10%)</v>
      </c>
    </row>
    <row r="1995" spans="1:37">
      <c r="A1995" s="1">
        <v>94</v>
      </c>
      <c r="B1995" s="5">
        <v>0.22600000000000001</v>
      </c>
      <c r="C1995" t="s">
        <v>13485</v>
      </c>
      <c r="D1995">
        <v>0</v>
      </c>
      <c r="E1995">
        <v>0</v>
      </c>
      <c r="F1995">
        <v>3</v>
      </c>
      <c r="G1995">
        <v>9</v>
      </c>
      <c r="H1995">
        <v>17</v>
      </c>
      <c r="I1995">
        <v>5</v>
      </c>
      <c r="J1995">
        <v>76</v>
      </c>
      <c r="K1995" t="s">
        <v>29</v>
      </c>
      <c r="L1995">
        <v>4</v>
      </c>
      <c r="M1995">
        <v>76</v>
      </c>
      <c r="N1995" t="s">
        <v>13486</v>
      </c>
      <c r="O1995" t="s">
        <v>2385</v>
      </c>
      <c r="P1995" t="s">
        <v>66</v>
      </c>
      <c r="Q1995" t="s">
        <v>67</v>
      </c>
      <c r="R1995" t="s">
        <v>68</v>
      </c>
      <c r="S1995" t="s">
        <v>78</v>
      </c>
      <c r="T1995" t="s">
        <v>172</v>
      </c>
      <c r="U1995" t="s">
        <v>13487</v>
      </c>
      <c r="V1995" t="s">
        <v>13271</v>
      </c>
      <c r="X1995" t="str">
        <f>VLOOKUP(pbp!V4745, games!$B$2:$R$40, 3, FALSE)</f>
        <v>2020-12-06T18:00Z</v>
      </c>
      <c r="Y1995">
        <f>VLOOKUP(1*V1995,NFLGames!$H$11:$H$555,1,FALSE)</f>
        <v>401128022</v>
      </c>
      <c r="Z1995">
        <f>VLOOKUP($Y1995, NFLGames!$H$11:$K$555,2,FALSE)</f>
        <v>2019</v>
      </c>
      <c r="AA1995">
        <f>VLOOKUP($Y1995, NFLGames!$H$11:$K$555,3,FALSE)</f>
        <v>13</v>
      </c>
      <c r="AB1995" s="6">
        <f>IF(A1996=0, 0, AH1996-tbl_pbp[[#This Row],[Saints Win %]])</f>
        <v>2.0000000000000018E-3</v>
      </c>
      <c r="AE1995">
        <f>ABS(tbl_pbp[[#This Row],[play.homeScore]]-tbl_pbp[[#This Row],[play.awayScore]])</f>
        <v>8</v>
      </c>
      <c r="AF1995">
        <f>IF(tbl_pbp[[#This Row],[Play Saints Win % Increase]]&gt;=$AF$4,1,0)</f>
        <v>0</v>
      </c>
      <c r="AG1995" t="str">
        <f>VLOOKUP(tbl_pbp[[#This Row],[gameId]], games!$B$2:$T$40, 9, FALSE)</f>
        <v>new-orleans-saints</v>
      </c>
      <c r="AH1995" s="5">
        <f>IF(tbl_pbp[[#This Row],[AwayTeam]] &lt;&gt; "new-orleans-saints", tbl_pbp[[#This Row],[homeWinPercentage]], 1-tbl_pbp[[#This Row],[homeWinPercentage]])</f>
        <v>0.77400000000000002</v>
      </c>
      <c r="AI1995" s="13">
        <f>tbl_pbp[[#This Row],[Kamara]]*tbl_pbp[[#This Row],[Impactful Play]]</f>
        <v>0</v>
      </c>
      <c r="AJ1995" s="13">
        <f>tbl_pbp[[#This Row],[Thomas]]*tbl_pbp[[#This Row],[Impactful Play]]</f>
        <v>0</v>
      </c>
      <c r="AK1995" s="13" t="str">
        <f>VLOOKUP(tbl_pbp[[#This Row],[Play Saints Win % Increase]], tbl_impact[],3,TRUE)</f>
        <v>Scented (0 to +5%)</v>
      </c>
    </row>
    <row r="1996" spans="1:37">
      <c r="A1996" s="1">
        <v>95</v>
      </c>
      <c r="B1996" s="5">
        <v>0.224</v>
      </c>
      <c r="C1996" t="s">
        <v>13488</v>
      </c>
      <c r="D1996">
        <v>0</v>
      </c>
      <c r="E1996">
        <v>0</v>
      </c>
      <c r="F1996">
        <v>3</v>
      </c>
      <c r="G1996">
        <v>9</v>
      </c>
      <c r="H1996">
        <v>17</v>
      </c>
      <c r="I1996">
        <v>10</v>
      </c>
      <c r="J1996">
        <v>34</v>
      </c>
      <c r="K1996" t="s">
        <v>5211</v>
      </c>
      <c r="L1996">
        <v>1</v>
      </c>
      <c r="M1996">
        <v>66</v>
      </c>
      <c r="N1996" t="s">
        <v>13489</v>
      </c>
      <c r="O1996" t="s">
        <v>10720</v>
      </c>
      <c r="P1996" t="s">
        <v>45</v>
      </c>
      <c r="Q1996" t="s">
        <v>46</v>
      </c>
      <c r="R1996" t="s">
        <v>47</v>
      </c>
      <c r="S1996" t="s">
        <v>33</v>
      </c>
      <c r="T1996" t="s">
        <v>5584</v>
      </c>
      <c r="U1996" t="s">
        <v>6248</v>
      </c>
      <c r="V1996" t="s">
        <v>13271</v>
      </c>
      <c r="X1996" t="str">
        <f>VLOOKUP(pbp!V4746, games!$B$2:$R$40, 3, FALSE)</f>
        <v>2020-12-06T18:00Z</v>
      </c>
      <c r="Y1996">
        <f>VLOOKUP(1*V1996,NFLGames!$H$11:$H$555,1,FALSE)</f>
        <v>401128022</v>
      </c>
      <c r="Z1996">
        <f>VLOOKUP($Y1996, NFLGames!$H$11:$K$555,2,FALSE)</f>
        <v>2019</v>
      </c>
      <c r="AA1996">
        <f>VLOOKUP($Y1996, NFLGames!$H$11:$K$555,3,FALSE)</f>
        <v>13</v>
      </c>
      <c r="AB1996" s="6">
        <f>IF(A1997=0, 0, AH1997-tbl_pbp[[#This Row],[Saints Win %]])</f>
        <v>4.4999999999999929E-2</v>
      </c>
      <c r="AE1996">
        <f>ABS(tbl_pbp[[#This Row],[play.homeScore]]-tbl_pbp[[#This Row],[play.awayScore]])</f>
        <v>8</v>
      </c>
      <c r="AF1996">
        <f>IF(tbl_pbp[[#This Row],[Play Saints Win % Increase]]&gt;=$AF$4,1,0)</f>
        <v>0</v>
      </c>
      <c r="AG1996" t="str">
        <f>VLOOKUP(tbl_pbp[[#This Row],[gameId]], games!$B$2:$T$40, 9, FALSE)</f>
        <v>new-orleans-saints</v>
      </c>
      <c r="AH1996" s="5">
        <f>IF(tbl_pbp[[#This Row],[AwayTeam]] &lt;&gt; "new-orleans-saints", tbl_pbp[[#This Row],[homeWinPercentage]], 1-tbl_pbp[[#This Row],[homeWinPercentage]])</f>
        <v>0.77600000000000002</v>
      </c>
      <c r="AI1996" s="13">
        <f>tbl_pbp[[#This Row],[Kamara]]*tbl_pbp[[#This Row],[Impactful Play]]</f>
        <v>0</v>
      </c>
      <c r="AJ1996" s="13">
        <f>tbl_pbp[[#This Row],[Thomas]]*tbl_pbp[[#This Row],[Impactful Play]]</f>
        <v>0</v>
      </c>
      <c r="AK1996" s="13" t="str">
        <f>VLOOKUP(tbl_pbp[[#This Row],[Play Saints Win % Increase]], tbl_impact[],3,TRUE)</f>
        <v>Scented (0 to +5%)</v>
      </c>
    </row>
    <row r="1997" spans="1:37">
      <c r="A1997" s="1">
        <v>96</v>
      </c>
      <c r="B1997" s="5">
        <v>0.17899999999999999</v>
      </c>
      <c r="C1997" t="s">
        <v>13490</v>
      </c>
      <c r="D1997">
        <v>0</v>
      </c>
      <c r="E1997">
        <v>0</v>
      </c>
      <c r="F1997">
        <v>3</v>
      </c>
      <c r="G1997">
        <v>9</v>
      </c>
      <c r="H1997">
        <v>17</v>
      </c>
      <c r="I1997">
        <v>6</v>
      </c>
      <c r="J1997">
        <v>38</v>
      </c>
      <c r="K1997" t="s">
        <v>5211</v>
      </c>
      <c r="L1997">
        <v>2</v>
      </c>
      <c r="M1997">
        <v>62</v>
      </c>
      <c r="N1997" t="s">
        <v>13491</v>
      </c>
      <c r="O1997" t="s">
        <v>13492</v>
      </c>
      <c r="P1997" t="s">
        <v>30</v>
      </c>
      <c r="Q1997" t="s">
        <v>31</v>
      </c>
      <c r="R1997" t="s">
        <v>32</v>
      </c>
      <c r="S1997" t="s">
        <v>60</v>
      </c>
      <c r="T1997" t="s">
        <v>6339</v>
      </c>
      <c r="U1997" t="s">
        <v>13493</v>
      </c>
      <c r="V1997" t="s">
        <v>13271</v>
      </c>
      <c r="X1997" t="str">
        <f>VLOOKUP(pbp!V4747, games!$B$2:$R$40, 3, FALSE)</f>
        <v>2020-12-06T18:00Z</v>
      </c>
      <c r="Y1997">
        <f>VLOOKUP(1*V1997,NFLGames!$H$11:$H$555,1,FALSE)</f>
        <v>401128022</v>
      </c>
      <c r="Z1997">
        <f>VLOOKUP($Y1997, NFLGames!$H$11:$K$555,2,FALSE)</f>
        <v>2019</v>
      </c>
      <c r="AA1997">
        <f>VLOOKUP($Y1997, NFLGames!$H$11:$K$555,3,FALSE)</f>
        <v>13</v>
      </c>
      <c r="AB1997" s="6">
        <f>IF(A1998=0, 0, AH1998-tbl_pbp[[#This Row],[Saints Win %]])</f>
        <v>8.0000000000000071E-3</v>
      </c>
      <c r="AE1997">
        <f>ABS(tbl_pbp[[#This Row],[play.homeScore]]-tbl_pbp[[#This Row],[play.awayScore]])</f>
        <v>8</v>
      </c>
      <c r="AF1997">
        <f>IF(tbl_pbp[[#This Row],[Play Saints Win % Increase]]&gt;=$AF$4,1,0)</f>
        <v>0</v>
      </c>
      <c r="AG1997" t="str">
        <f>VLOOKUP(tbl_pbp[[#This Row],[gameId]], games!$B$2:$T$40, 9, FALSE)</f>
        <v>new-orleans-saints</v>
      </c>
      <c r="AH1997" s="5">
        <f>IF(tbl_pbp[[#This Row],[AwayTeam]] &lt;&gt; "new-orleans-saints", tbl_pbp[[#This Row],[homeWinPercentage]], 1-tbl_pbp[[#This Row],[homeWinPercentage]])</f>
        <v>0.82099999999999995</v>
      </c>
      <c r="AI1997" s="13">
        <f>tbl_pbp[[#This Row],[Kamara]]*tbl_pbp[[#This Row],[Impactful Play]]</f>
        <v>0</v>
      </c>
      <c r="AJ1997" s="13">
        <f>tbl_pbp[[#This Row],[Thomas]]*tbl_pbp[[#This Row],[Impactful Play]]</f>
        <v>0</v>
      </c>
      <c r="AK1997" s="13" t="str">
        <f>VLOOKUP(tbl_pbp[[#This Row],[Play Saints Win % Increase]], tbl_impact[],3,TRUE)</f>
        <v>Scented (0 to +5%)</v>
      </c>
    </row>
    <row r="1998" spans="1:37">
      <c r="A1998" s="1">
        <v>97</v>
      </c>
      <c r="B1998" s="5">
        <v>0.17100000000000001</v>
      </c>
      <c r="C1998" t="s">
        <v>13494</v>
      </c>
      <c r="D1998">
        <v>0</v>
      </c>
      <c r="E1998">
        <v>0</v>
      </c>
      <c r="F1998">
        <v>3</v>
      </c>
      <c r="G1998">
        <v>9</v>
      </c>
      <c r="H1998">
        <v>17</v>
      </c>
      <c r="I1998">
        <v>6</v>
      </c>
      <c r="J1998">
        <v>38</v>
      </c>
      <c r="K1998" t="s">
        <v>5211</v>
      </c>
      <c r="L1998">
        <v>3</v>
      </c>
      <c r="M1998">
        <v>62</v>
      </c>
      <c r="N1998" t="s">
        <v>13495</v>
      </c>
      <c r="O1998" t="s">
        <v>556</v>
      </c>
      <c r="P1998" t="s">
        <v>167</v>
      </c>
      <c r="Q1998" t="s">
        <v>168</v>
      </c>
      <c r="S1998" t="s">
        <v>302</v>
      </c>
      <c r="T1998" t="s">
        <v>6339</v>
      </c>
      <c r="U1998" t="s">
        <v>13496</v>
      </c>
      <c r="V1998" t="s">
        <v>13271</v>
      </c>
      <c r="X1998" t="str">
        <f>VLOOKUP(pbp!V4748, games!$B$2:$R$40, 3, FALSE)</f>
        <v>2020-12-06T18:00Z</v>
      </c>
      <c r="Y1998">
        <f>VLOOKUP(1*V1998,NFLGames!$H$11:$H$555,1,FALSE)</f>
        <v>401128022</v>
      </c>
      <c r="Z1998">
        <f>VLOOKUP($Y1998, NFLGames!$H$11:$K$555,2,FALSE)</f>
        <v>2019</v>
      </c>
      <c r="AA1998">
        <f>VLOOKUP($Y1998, NFLGames!$H$11:$K$555,3,FALSE)</f>
        <v>13</v>
      </c>
      <c r="AB1998" s="6">
        <f>IF(A1999=0, 0, AH1999-tbl_pbp[[#This Row],[Saints Win %]])</f>
        <v>-1.2000000000000011E-2</v>
      </c>
      <c r="AE1998">
        <f>ABS(tbl_pbp[[#This Row],[play.homeScore]]-tbl_pbp[[#This Row],[play.awayScore]])</f>
        <v>8</v>
      </c>
      <c r="AF1998">
        <f>IF(tbl_pbp[[#This Row],[Play Saints Win % Increase]]&gt;=$AF$4,1,0)</f>
        <v>0</v>
      </c>
      <c r="AG1998" t="str">
        <f>VLOOKUP(tbl_pbp[[#This Row],[gameId]], games!$B$2:$T$40, 9, FALSE)</f>
        <v>new-orleans-saints</v>
      </c>
      <c r="AH1998" s="5">
        <f>IF(tbl_pbp[[#This Row],[AwayTeam]] &lt;&gt; "new-orleans-saints", tbl_pbp[[#This Row],[homeWinPercentage]], 1-tbl_pbp[[#This Row],[homeWinPercentage]])</f>
        <v>0.82899999999999996</v>
      </c>
      <c r="AI1998" s="13">
        <f>tbl_pbp[[#This Row],[Kamara]]*tbl_pbp[[#This Row],[Impactful Play]]</f>
        <v>0</v>
      </c>
      <c r="AJ1998" s="13">
        <f>tbl_pbp[[#This Row],[Thomas]]*tbl_pbp[[#This Row],[Impactful Play]]</f>
        <v>0</v>
      </c>
      <c r="AK1998" s="13" t="str">
        <f>VLOOKUP(tbl_pbp[[#This Row],[Play Saints Win % Increase]], tbl_impact[],3,TRUE)</f>
        <v>Bad (0 to -5%)</v>
      </c>
    </row>
    <row r="1999" spans="1:37">
      <c r="A1999" s="1">
        <v>98</v>
      </c>
      <c r="B1999" s="5">
        <v>0.183</v>
      </c>
      <c r="C1999" t="s">
        <v>13497</v>
      </c>
      <c r="D1999">
        <v>0</v>
      </c>
      <c r="E1999">
        <v>0</v>
      </c>
      <c r="F1999">
        <v>3</v>
      </c>
      <c r="G1999">
        <v>9</v>
      </c>
      <c r="H1999">
        <v>17</v>
      </c>
      <c r="I1999">
        <v>15</v>
      </c>
      <c r="J1999">
        <v>29</v>
      </c>
      <c r="K1999" t="s">
        <v>5211</v>
      </c>
      <c r="L1999">
        <v>4</v>
      </c>
      <c r="M1999">
        <v>71</v>
      </c>
      <c r="N1999" t="s">
        <v>13498</v>
      </c>
      <c r="O1999" t="s">
        <v>6752</v>
      </c>
      <c r="P1999" t="s">
        <v>66</v>
      </c>
      <c r="Q1999" t="s">
        <v>67</v>
      </c>
      <c r="R1999" t="s">
        <v>68</v>
      </c>
      <c r="S1999" t="s">
        <v>261</v>
      </c>
      <c r="T1999" t="s">
        <v>6146</v>
      </c>
      <c r="U1999" t="s">
        <v>13499</v>
      </c>
      <c r="V1999" t="s">
        <v>13271</v>
      </c>
      <c r="X1999" t="str">
        <f>VLOOKUP(pbp!V4749, games!$B$2:$R$40, 3, FALSE)</f>
        <v>2020-12-06T18:00Z</v>
      </c>
      <c r="Y1999">
        <f>VLOOKUP(1*V1999,NFLGames!$H$11:$H$555,1,FALSE)</f>
        <v>401128022</v>
      </c>
      <c r="Z1999">
        <f>VLOOKUP($Y1999, NFLGames!$H$11:$K$555,2,FALSE)</f>
        <v>2019</v>
      </c>
      <c r="AA1999">
        <f>VLOOKUP($Y1999, NFLGames!$H$11:$K$555,3,FALSE)</f>
        <v>13</v>
      </c>
      <c r="AB1999" s="6">
        <f>IF(A2000=0, 0, AH2000-tbl_pbp[[#This Row],[Saints Win %]])</f>
        <v>3.0000000000001137E-3</v>
      </c>
      <c r="AE1999">
        <f>ABS(tbl_pbp[[#This Row],[play.homeScore]]-tbl_pbp[[#This Row],[play.awayScore]])</f>
        <v>8</v>
      </c>
      <c r="AF1999">
        <f>IF(tbl_pbp[[#This Row],[Play Saints Win % Increase]]&gt;=$AF$4,1,0)</f>
        <v>0</v>
      </c>
      <c r="AG1999" t="str">
        <f>VLOOKUP(tbl_pbp[[#This Row],[gameId]], games!$B$2:$T$40, 9, FALSE)</f>
        <v>new-orleans-saints</v>
      </c>
      <c r="AH1999" s="5">
        <f>IF(tbl_pbp[[#This Row],[AwayTeam]] &lt;&gt; "new-orleans-saints", tbl_pbp[[#This Row],[homeWinPercentage]], 1-tbl_pbp[[#This Row],[homeWinPercentage]])</f>
        <v>0.81699999999999995</v>
      </c>
      <c r="AI1999" s="13">
        <f>tbl_pbp[[#This Row],[Kamara]]*tbl_pbp[[#This Row],[Impactful Play]]</f>
        <v>0</v>
      </c>
      <c r="AJ1999" s="13">
        <f>tbl_pbp[[#This Row],[Thomas]]*tbl_pbp[[#This Row],[Impactful Play]]</f>
        <v>0</v>
      </c>
      <c r="AK1999" s="13" t="str">
        <f>VLOOKUP(tbl_pbp[[#This Row],[Play Saints Win % Increase]], tbl_impact[],3,TRUE)</f>
        <v>Scented (0 to +5%)</v>
      </c>
    </row>
    <row r="2000" spans="1:37">
      <c r="A2000" s="1">
        <v>99</v>
      </c>
      <c r="B2000" s="5">
        <v>0.18</v>
      </c>
      <c r="C2000" t="s">
        <v>13500</v>
      </c>
      <c r="D2000">
        <v>0</v>
      </c>
      <c r="E2000">
        <v>0</v>
      </c>
      <c r="F2000">
        <v>3</v>
      </c>
      <c r="G2000">
        <v>9</v>
      </c>
      <c r="H2000">
        <v>17</v>
      </c>
      <c r="I2000">
        <v>10</v>
      </c>
      <c r="J2000">
        <v>80</v>
      </c>
      <c r="K2000" t="s">
        <v>29</v>
      </c>
      <c r="L2000">
        <v>1</v>
      </c>
      <c r="M2000">
        <v>80</v>
      </c>
      <c r="N2000" t="s">
        <v>13501</v>
      </c>
      <c r="O2000" t="s">
        <v>2397</v>
      </c>
      <c r="P2000" t="s">
        <v>45</v>
      </c>
      <c r="Q2000" t="s">
        <v>46</v>
      </c>
      <c r="R2000" t="s">
        <v>47</v>
      </c>
      <c r="S2000" t="s">
        <v>33</v>
      </c>
      <c r="T2000" t="s">
        <v>165</v>
      </c>
      <c r="U2000" t="s">
        <v>571</v>
      </c>
      <c r="V2000" t="s">
        <v>13271</v>
      </c>
      <c r="X2000" t="str">
        <f>VLOOKUP(pbp!V4750, games!$B$2:$R$40, 3, FALSE)</f>
        <v>2020-12-06T18:00Z</v>
      </c>
      <c r="Y2000">
        <f>VLOOKUP(1*V2000,NFLGames!$H$11:$H$555,1,FALSE)</f>
        <v>401128022</v>
      </c>
      <c r="Z2000">
        <f>VLOOKUP($Y2000, NFLGames!$H$11:$K$555,2,FALSE)</f>
        <v>2019</v>
      </c>
      <c r="AA2000">
        <f>VLOOKUP($Y2000, NFLGames!$H$11:$K$555,3,FALSE)</f>
        <v>13</v>
      </c>
      <c r="AB2000" s="6">
        <f>IF(A2001=0, 0, AH2001-tbl_pbp[[#This Row],[Saints Win %]])</f>
        <v>8.0000000000000071E-3</v>
      </c>
      <c r="AE2000">
        <f>ABS(tbl_pbp[[#This Row],[play.homeScore]]-tbl_pbp[[#This Row],[play.awayScore]])</f>
        <v>8</v>
      </c>
      <c r="AF2000">
        <f>IF(tbl_pbp[[#This Row],[Play Saints Win % Increase]]&gt;=$AF$4,1,0)</f>
        <v>0</v>
      </c>
      <c r="AG2000" t="str">
        <f>VLOOKUP(tbl_pbp[[#This Row],[gameId]], games!$B$2:$T$40, 9, FALSE)</f>
        <v>new-orleans-saints</v>
      </c>
      <c r="AH2000" s="5">
        <f>IF(tbl_pbp[[#This Row],[AwayTeam]] &lt;&gt; "new-orleans-saints", tbl_pbp[[#This Row],[homeWinPercentage]], 1-tbl_pbp[[#This Row],[homeWinPercentage]])</f>
        <v>0.82000000000000006</v>
      </c>
      <c r="AI2000" s="13">
        <f>tbl_pbp[[#This Row],[Kamara]]*tbl_pbp[[#This Row],[Impactful Play]]</f>
        <v>0</v>
      </c>
      <c r="AJ2000" s="13">
        <f>tbl_pbp[[#This Row],[Thomas]]*tbl_pbp[[#This Row],[Impactful Play]]</f>
        <v>0</v>
      </c>
      <c r="AK2000" s="13" t="str">
        <f>VLOOKUP(tbl_pbp[[#This Row],[Play Saints Win % Increase]], tbl_impact[],3,TRUE)</f>
        <v>Scented (0 to +5%)</v>
      </c>
    </row>
    <row r="2001" spans="1:37">
      <c r="A2001" s="1">
        <v>100</v>
      </c>
      <c r="B2001" s="5">
        <v>0.17199999999999999</v>
      </c>
      <c r="C2001" t="s">
        <v>13502</v>
      </c>
      <c r="D2001">
        <v>0</v>
      </c>
      <c r="E2001">
        <v>0</v>
      </c>
      <c r="F2001">
        <v>3</v>
      </c>
      <c r="G2001">
        <v>9</v>
      </c>
      <c r="H2001">
        <v>17</v>
      </c>
      <c r="I2001">
        <v>4</v>
      </c>
      <c r="J2001">
        <v>74</v>
      </c>
      <c r="K2001" t="s">
        <v>29</v>
      </c>
      <c r="L2001">
        <v>2</v>
      </c>
      <c r="M2001">
        <v>74</v>
      </c>
      <c r="N2001" t="s">
        <v>13503</v>
      </c>
      <c r="O2001" t="s">
        <v>1234</v>
      </c>
      <c r="P2001" t="s">
        <v>45</v>
      </c>
      <c r="Q2001" t="s">
        <v>46</v>
      </c>
      <c r="R2001" t="s">
        <v>47</v>
      </c>
      <c r="S2001" t="s">
        <v>135</v>
      </c>
      <c r="T2001" t="s">
        <v>221</v>
      </c>
      <c r="U2001" t="s">
        <v>5490</v>
      </c>
      <c r="V2001" t="s">
        <v>13271</v>
      </c>
      <c r="X2001" t="str">
        <f>VLOOKUP(pbp!V4751, games!$B$2:$R$40, 3, FALSE)</f>
        <v>2020-12-06T18:00Z</v>
      </c>
      <c r="Y2001">
        <f>VLOOKUP(1*V2001,NFLGames!$H$11:$H$555,1,FALSE)</f>
        <v>401128022</v>
      </c>
      <c r="Z2001">
        <f>VLOOKUP($Y2001, NFLGames!$H$11:$K$555,2,FALSE)</f>
        <v>2019</v>
      </c>
      <c r="AA2001">
        <f>VLOOKUP($Y2001, NFLGames!$H$11:$K$555,3,FALSE)</f>
        <v>13</v>
      </c>
      <c r="AB2001" s="6">
        <f>IF(A2002=0, 0, AH2002-tbl_pbp[[#This Row],[Saints Win %]])</f>
        <v>-3.0000000000001137E-3</v>
      </c>
      <c r="AE2001">
        <f>ABS(tbl_pbp[[#This Row],[play.homeScore]]-tbl_pbp[[#This Row],[play.awayScore]])</f>
        <v>8</v>
      </c>
      <c r="AF2001">
        <f>IF(tbl_pbp[[#This Row],[Play Saints Win % Increase]]&gt;=$AF$4,1,0)</f>
        <v>0</v>
      </c>
      <c r="AG2001" t="str">
        <f>VLOOKUP(tbl_pbp[[#This Row],[gameId]], games!$B$2:$T$40, 9, FALSE)</f>
        <v>new-orleans-saints</v>
      </c>
      <c r="AH2001" s="5">
        <f>IF(tbl_pbp[[#This Row],[AwayTeam]] &lt;&gt; "new-orleans-saints", tbl_pbp[[#This Row],[homeWinPercentage]], 1-tbl_pbp[[#This Row],[homeWinPercentage]])</f>
        <v>0.82800000000000007</v>
      </c>
      <c r="AI2001" s="13">
        <f>tbl_pbp[[#This Row],[Kamara]]*tbl_pbp[[#This Row],[Impactful Play]]</f>
        <v>0</v>
      </c>
      <c r="AJ2001" s="13">
        <f>tbl_pbp[[#This Row],[Thomas]]*tbl_pbp[[#This Row],[Impactful Play]]</f>
        <v>0</v>
      </c>
      <c r="AK2001" s="13" t="str">
        <f>VLOOKUP(tbl_pbp[[#This Row],[Play Saints Win % Increase]], tbl_impact[],3,TRUE)</f>
        <v>Bad (0 to -5%)</v>
      </c>
    </row>
    <row r="2002" spans="1:37">
      <c r="A2002" s="1">
        <v>101</v>
      </c>
      <c r="B2002" s="5">
        <v>0.17499999999999999</v>
      </c>
      <c r="C2002" t="s">
        <v>13504</v>
      </c>
      <c r="D2002">
        <v>0</v>
      </c>
      <c r="E2002">
        <v>0</v>
      </c>
      <c r="F2002">
        <v>3</v>
      </c>
      <c r="G2002">
        <v>9</v>
      </c>
      <c r="H2002">
        <v>17</v>
      </c>
      <c r="I2002">
        <v>10</v>
      </c>
      <c r="J2002">
        <v>67</v>
      </c>
      <c r="K2002" t="s">
        <v>29</v>
      </c>
      <c r="L2002">
        <v>1</v>
      </c>
      <c r="M2002">
        <v>67</v>
      </c>
      <c r="N2002" t="s">
        <v>13505</v>
      </c>
      <c r="O2002" t="s">
        <v>4350</v>
      </c>
      <c r="P2002" t="s">
        <v>30</v>
      </c>
      <c r="Q2002" t="s">
        <v>31</v>
      </c>
      <c r="R2002" t="s">
        <v>32</v>
      </c>
      <c r="S2002" t="s">
        <v>33</v>
      </c>
      <c r="T2002" t="s">
        <v>438</v>
      </c>
      <c r="U2002" t="s">
        <v>1358</v>
      </c>
      <c r="V2002" t="s">
        <v>13271</v>
      </c>
      <c r="X2002" t="str">
        <f>VLOOKUP(pbp!V4752, games!$B$2:$R$40, 3, FALSE)</f>
        <v>2020-12-06T18:00Z</v>
      </c>
      <c r="Y2002">
        <f>VLOOKUP(1*V2002,NFLGames!$H$11:$H$555,1,FALSE)</f>
        <v>401128022</v>
      </c>
      <c r="Z2002">
        <f>VLOOKUP($Y2002, NFLGames!$H$11:$K$555,2,FALSE)</f>
        <v>2019</v>
      </c>
      <c r="AA2002">
        <f>VLOOKUP($Y2002, NFLGames!$H$11:$K$555,3,FALSE)</f>
        <v>13</v>
      </c>
      <c r="AB2002" s="6">
        <f>IF(A2003=0, 0, AH2003-tbl_pbp[[#This Row],[Saints Win %]])</f>
        <v>-2.4999999999999911E-2</v>
      </c>
      <c r="AE2002">
        <f>ABS(tbl_pbp[[#This Row],[play.homeScore]]-tbl_pbp[[#This Row],[play.awayScore]])</f>
        <v>8</v>
      </c>
      <c r="AF2002">
        <f>IF(tbl_pbp[[#This Row],[Play Saints Win % Increase]]&gt;=$AF$4,1,0)</f>
        <v>0</v>
      </c>
      <c r="AG2002" t="str">
        <f>VLOOKUP(tbl_pbp[[#This Row],[gameId]], games!$B$2:$T$40, 9, FALSE)</f>
        <v>new-orleans-saints</v>
      </c>
      <c r="AH2002" s="5">
        <f>IF(tbl_pbp[[#This Row],[AwayTeam]] &lt;&gt; "new-orleans-saints", tbl_pbp[[#This Row],[homeWinPercentage]], 1-tbl_pbp[[#This Row],[homeWinPercentage]])</f>
        <v>0.82499999999999996</v>
      </c>
      <c r="AI2002" s="13">
        <f>tbl_pbp[[#This Row],[Kamara]]*tbl_pbp[[#This Row],[Impactful Play]]</f>
        <v>0</v>
      </c>
      <c r="AJ2002" s="13">
        <f>tbl_pbp[[#This Row],[Thomas]]*tbl_pbp[[#This Row],[Impactful Play]]</f>
        <v>0</v>
      </c>
      <c r="AK2002" s="13" t="str">
        <f>VLOOKUP(tbl_pbp[[#This Row],[Play Saints Win % Increase]], tbl_impact[],3,TRUE)</f>
        <v>Bad (0 to -5%)</v>
      </c>
    </row>
    <row r="2003" spans="1:37">
      <c r="A2003" s="1">
        <v>102</v>
      </c>
      <c r="B2003" s="5">
        <v>0.2</v>
      </c>
      <c r="C2003" t="s">
        <v>13506</v>
      </c>
      <c r="D2003">
        <v>0</v>
      </c>
      <c r="E2003">
        <v>0</v>
      </c>
      <c r="F2003">
        <v>3</v>
      </c>
      <c r="G2003">
        <v>9</v>
      </c>
      <c r="H2003">
        <v>17</v>
      </c>
      <c r="I2003">
        <v>5</v>
      </c>
      <c r="J2003">
        <v>62</v>
      </c>
      <c r="K2003" t="s">
        <v>29</v>
      </c>
      <c r="L2003">
        <v>2</v>
      </c>
      <c r="M2003">
        <v>62</v>
      </c>
      <c r="N2003" t="s">
        <v>13507</v>
      </c>
      <c r="O2003" t="s">
        <v>2413</v>
      </c>
      <c r="P2003" t="s">
        <v>45</v>
      </c>
      <c r="Q2003" t="s">
        <v>46</v>
      </c>
      <c r="R2003" t="s">
        <v>47</v>
      </c>
      <c r="S2003" t="s">
        <v>38</v>
      </c>
      <c r="T2003" t="s">
        <v>358</v>
      </c>
      <c r="U2003" t="s">
        <v>4979</v>
      </c>
      <c r="V2003" t="s">
        <v>13271</v>
      </c>
      <c r="X2003" t="str">
        <f>VLOOKUP(pbp!V4753, games!$B$2:$R$40, 3, FALSE)</f>
        <v>2020-12-06T18:00Z</v>
      </c>
      <c r="Y2003">
        <f>VLOOKUP(1*V2003,NFLGames!$H$11:$H$555,1,FALSE)</f>
        <v>401128022</v>
      </c>
      <c r="Z2003">
        <f>VLOOKUP($Y2003, NFLGames!$H$11:$K$555,2,FALSE)</f>
        <v>2019</v>
      </c>
      <c r="AA2003">
        <f>VLOOKUP($Y2003, NFLGames!$H$11:$K$555,3,FALSE)</f>
        <v>13</v>
      </c>
      <c r="AB2003" s="6">
        <f>IF(A2004=0, 0, AH2004-tbl_pbp[[#This Row],[Saints Win %]])</f>
        <v>5.799999999999994E-2</v>
      </c>
      <c r="AE2003">
        <f>ABS(tbl_pbp[[#This Row],[play.homeScore]]-tbl_pbp[[#This Row],[play.awayScore]])</f>
        <v>8</v>
      </c>
      <c r="AF2003">
        <f>IF(tbl_pbp[[#This Row],[Play Saints Win % Increase]]&gt;=$AF$4,1,0)</f>
        <v>0</v>
      </c>
      <c r="AG2003" t="str">
        <f>VLOOKUP(tbl_pbp[[#This Row],[gameId]], games!$B$2:$T$40, 9, FALSE)</f>
        <v>new-orleans-saints</v>
      </c>
      <c r="AH2003" s="5">
        <f>IF(tbl_pbp[[#This Row],[AwayTeam]] &lt;&gt; "new-orleans-saints", tbl_pbp[[#This Row],[homeWinPercentage]], 1-tbl_pbp[[#This Row],[homeWinPercentage]])</f>
        <v>0.8</v>
      </c>
      <c r="AI2003" s="13">
        <f>tbl_pbp[[#This Row],[Kamara]]*tbl_pbp[[#This Row],[Impactful Play]]</f>
        <v>0</v>
      </c>
      <c r="AJ2003" s="13">
        <f>tbl_pbp[[#This Row],[Thomas]]*tbl_pbp[[#This Row],[Impactful Play]]</f>
        <v>0</v>
      </c>
      <c r="AK2003" s="13" t="str">
        <f>VLOOKUP(tbl_pbp[[#This Row],[Play Saints Win % Increase]], tbl_impact[],3,TRUE)</f>
        <v>Perfumed (5 to + 10%)</v>
      </c>
    </row>
    <row r="2004" spans="1:37">
      <c r="A2004" s="1">
        <v>103</v>
      </c>
      <c r="B2004" s="5">
        <v>0.14199999999999999</v>
      </c>
      <c r="C2004" t="s">
        <v>13508</v>
      </c>
      <c r="D2004">
        <v>0</v>
      </c>
      <c r="E2004">
        <v>0</v>
      </c>
      <c r="F2004">
        <v>3</v>
      </c>
      <c r="G2004">
        <v>9</v>
      </c>
      <c r="H2004">
        <v>17</v>
      </c>
      <c r="I2004">
        <v>2</v>
      </c>
      <c r="J2004">
        <v>59</v>
      </c>
      <c r="K2004" t="s">
        <v>29</v>
      </c>
      <c r="L2004">
        <v>3</v>
      </c>
      <c r="M2004">
        <v>59</v>
      </c>
      <c r="N2004" t="s">
        <v>13509</v>
      </c>
      <c r="O2004" t="s">
        <v>3290</v>
      </c>
      <c r="P2004" t="s">
        <v>30</v>
      </c>
      <c r="Q2004" t="s">
        <v>31</v>
      </c>
      <c r="R2004" t="s">
        <v>32</v>
      </c>
      <c r="S2004" t="s">
        <v>241</v>
      </c>
      <c r="T2004" t="s">
        <v>299</v>
      </c>
      <c r="U2004" t="s">
        <v>498</v>
      </c>
      <c r="V2004" t="s">
        <v>13271</v>
      </c>
      <c r="X2004" t="str">
        <f>VLOOKUP(pbp!V4754, games!$B$2:$R$40, 3, FALSE)</f>
        <v>2020-12-06T18:00Z</v>
      </c>
      <c r="Y2004">
        <f>VLOOKUP(1*V2004,NFLGames!$H$11:$H$555,1,FALSE)</f>
        <v>401128022</v>
      </c>
      <c r="Z2004">
        <f>VLOOKUP($Y2004, NFLGames!$H$11:$K$555,2,FALSE)</f>
        <v>2019</v>
      </c>
      <c r="AA2004">
        <f>VLOOKUP($Y2004, NFLGames!$H$11:$K$555,3,FALSE)</f>
        <v>13</v>
      </c>
      <c r="AB2004" s="6">
        <f>IF(A2005=0, 0, AH2005-tbl_pbp[[#This Row],[Saints Win %]])</f>
        <v>2.9000000000000026E-2</v>
      </c>
      <c r="AD2004">
        <v>1</v>
      </c>
      <c r="AE2004">
        <f>ABS(tbl_pbp[[#This Row],[play.homeScore]]-tbl_pbp[[#This Row],[play.awayScore]])</f>
        <v>8</v>
      </c>
      <c r="AF2004">
        <f>IF(tbl_pbp[[#This Row],[Play Saints Win % Increase]]&gt;=$AF$4,1,0)</f>
        <v>0</v>
      </c>
      <c r="AG2004" t="str">
        <f>VLOOKUP(tbl_pbp[[#This Row],[gameId]], games!$B$2:$T$40, 9, FALSE)</f>
        <v>new-orleans-saints</v>
      </c>
      <c r="AH2004" s="5">
        <f>IF(tbl_pbp[[#This Row],[AwayTeam]] &lt;&gt; "new-orleans-saints", tbl_pbp[[#This Row],[homeWinPercentage]], 1-tbl_pbp[[#This Row],[homeWinPercentage]])</f>
        <v>0.85799999999999998</v>
      </c>
      <c r="AI2004" s="13">
        <f>tbl_pbp[[#This Row],[Kamara]]*tbl_pbp[[#This Row],[Impactful Play]]</f>
        <v>0</v>
      </c>
      <c r="AJ2004" s="13">
        <f>tbl_pbp[[#This Row],[Thomas]]*tbl_pbp[[#This Row],[Impactful Play]]</f>
        <v>0</v>
      </c>
      <c r="AK2004" s="13" t="str">
        <f>VLOOKUP(tbl_pbp[[#This Row],[Play Saints Win % Increase]], tbl_impact[],3,TRUE)</f>
        <v>Scented (0 to +5%)</v>
      </c>
    </row>
    <row r="2005" spans="1:37">
      <c r="A2005" s="1">
        <v>104</v>
      </c>
      <c r="B2005" s="5">
        <v>0.113</v>
      </c>
      <c r="C2005" t="s">
        <v>13510</v>
      </c>
      <c r="D2005">
        <v>0</v>
      </c>
      <c r="E2005">
        <v>0</v>
      </c>
      <c r="F2005">
        <v>3</v>
      </c>
      <c r="G2005">
        <v>9</v>
      </c>
      <c r="H2005">
        <v>17</v>
      </c>
      <c r="I2005">
        <v>10</v>
      </c>
      <c r="J2005">
        <v>54</v>
      </c>
      <c r="K2005" t="s">
        <v>29</v>
      </c>
      <c r="L2005">
        <v>1</v>
      </c>
      <c r="M2005">
        <v>54</v>
      </c>
      <c r="N2005" t="s">
        <v>13511</v>
      </c>
      <c r="O2005" t="s">
        <v>13512</v>
      </c>
      <c r="P2005" t="s">
        <v>45</v>
      </c>
      <c r="Q2005" t="s">
        <v>46</v>
      </c>
      <c r="R2005" t="s">
        <v>47</v>
      </c>
      <c r="S2005" t="s">
        <v>33</v>
      </c>
      <c r="T2005" t="s">
        <v>435</v>
      </c>
      <c r="U2005" t="s">
        <v>623</v>
      </c>
      <c r="V2005" t="s">
        <v>13271</v>
      </c>
      <c r="X2005" t="str">
        <f>VLOOKUP(pbp!V4755, games!$B$2:$R$40, 3, FALSE)</f>
        <v>2020-12-06T18:00Z</v>
      </c>
      <c r="Y2005">
        <f>VLOOKUP(1*V2005,NFLGames!$H$11:$H$555,1,FALSE)</f>
        <v>401128022</v>
      </c>
      <c r="Z2005">
        <f>VLOOKUP($Y2005, NFLGames!$H$11:$K$555,2,FALSE)</f>
        <v>2019</v>
      </c>
      <c r="AA2005">
        <f>VLOOKUP($Y2005, NFLGames!$H$11:$K$555,3,FALSE)</f>
        <v>13</v>
      </c>
      <c r="AB2005" s="6">
        <f>IF(A2006=0, 0, AH2006-tbl_pbp[[#This Row],[Saints Win %]])</f>
        <v>-7.0000000000000062E-3</v>
      </c>
      <c r="AE2005">
        <f>ABS(tbl_pbp[[#This Row],[play.homeScore]]-tbl_pbp[[#This Row],[play.awayScore]])</f>
        <v>8</v>
      </c>
      <c r="AF2005">
        <f>IF(tbl_pbp[[#This Row],[Play Saints Win % Increase]]&gt;=$AF$4,1,0)</f>
        <v>0</v>
      </c>
      <c r="AG2005" t="str">
        <f>VLOOKUP(tbl_pbp[[#This Row],[gameId]], games!$B$2:$T$40, 9, FALSE)</f>
        <v>new-orleans-saints</v>
      </c>
      <c r="AH2005" s="5">
        <f>IF(tbl_pbp[[#This Row],[AwayTeam]] &lt;&gt; "new-orleans-saints", tbl_pbp[[#This Row],[homeWinPercentage]], 1-tbl_pbp[[#This Row],[homeWinPercentage]])</f>
        <v>0.88700000000000001</v>
      </c>
      <c r="AI2005" s="13">
        <f>tbl_pbp[[#This Row],[Kamara]]*tbl_pbp[[#This Row],[Impactful Play]]</f>
        <v>0</v>
      </c>
      <c r="AJ2005" s="13">
        <f>tbl_pbp[[#This Row],[Thomas]]*tbl_pbp[[#This Row],[Impactful Play]]</f>
        <v>0</v>
      </c>
      <c r="AK2005" s="13" t="str">
        <f>VLOOKUP(tbl_pbp[[#This Row],[Play Saints Win % Increase]], tbl_impact[],3,TRUE)</f>
        <v>Bad (0 to -5%)</v>
      </c>
    </row>
    <row r="2006" spans="1:37">
      <c r="A2006" s="1">
        <v>105</v>
      </c>
      <c r="B2006" s="5">
        <v>0.12</v>
      </c>
      <c r="C2006" t="s">
        <v>13513</v>
      </c>
      <c r="D2006">
        <v>0</v>
      </c>
      <c r="E2006">
        <v>0</v>
      </c>
      <c r="F2006">
        <v>3</v>
      </c>
      <c r="G2006">
        <v>9</v>
      </c>
      <c r="H2006">
        <v>17</v>
      </c>
      <c r="I2006">
        <v>10</v>
      </c>
      <c r="J2006">
        <v>30</v>
      </c>
      <c r="K2006" t="s">
        <v>29</v>
      </c>
      <c r="L2006">
        <v>1</v>
      </c>
      <c r="M2006">
        <v>30</v>
      </c>
      <c r="N2006" t="s">
        <v>13514</v>
      </c>
      <c r="O2006" t="s">
        <v>471</v>
      </c>
      <c r="P2006" t="s">
        <v>45</v>
      </c>
      <c r="Q2006" t="s">
        <v>46</v>
      </c>
      <c r="R2006" t="s">
        <v>47</v>
      </c>
      <c r="S2006" t="s">
        <v>33</v>
      </c>
      <c r="T2006" t="s">
        <v>5256</v>
      </c>
      <c r="U2006" t="s">
        <v>5398</v>
      </c>
      <c r="V2006" t="s">
        <v>13271</v>
      </c>
      <c r="X2006" t="str">
        <f>VLOOKUP(pbp!V4756, games!$B$2:$R$40, 3, FALSE)</f>
        <v>2020-12-06T18:00Z</v>
      </c>
      <c r="Y2006">
        <f>VLOOKUP(1*V2006,NFLGames!$H$11:$H$555,1,FALSE)</f>
        <v>401128022</v>
      </c>
      <c r="Z2006">
        <f>VLOOKUP($Y2006, NFLGames!$H$11:$K$555,2,FALSE)</f>
        <v>2019</v>
      </c>
      <c r="AA2006">
        <f>VLOOKUP($Y2006, NFLGames!$H$11:$K$555,3,FALSE)</f>
        <v>13</v>
      </c>
      <c r="AB2006" s="6">
        <f>IF(A2007=0, 0, AH2007-tbl_pbp[[#This Row],[Saints Win %]])</f>
        <v>-5.0000000000000044E-3</v>
      </c>
      <c r="AE2006">
        <f>ABS(tbl_pbp[[#This Row],[play.homeScore]]-tbl_pbp[[#This Row],[play.awayScore]])</f>
        <v>8</v>
      </c>
      <c r="AF2006">
        <f>IF(tbl_pbp[[#This Row],[Play Saints Win % Increase]]&gt;=$AF$4,1,0)</f>
        <v>0</v>
      </c>
      <c r="AG2006" t="str">
        <f>VLOOKUP(tbl_pbp[[#This Row],[gameId]], games!$B$2:$T$40, 9, FALSE)</f>
        <v>new-orleans-saints</v>
      </c>
      <c r="AH2006" s="5">
        <f>IF(tbl_pbp[[#This Row],[AwayTeam]] &lt;&gt; "new-orleans-saints", tbl_pbp[[#This Row],[homeWinPercentage]], 1-tbl_pbp[[#This Row],[homeWinPercentage]])</f>
        <v>0.88</v>
      </c>
      <c r="AI2006" s="13">
        <f>tbl_pbp[[#This Row],[Kamara]]*tbl_pbp[[#This Row],[Impactful Play]]</f>
        <v>0</v>
      </c>
      <c r="AJ2006" s="13">
        <f>tbl_pbp[[#This Row],[Thomas]]*tbl_pbp[[#This Row],[Impactful Play]]</f>
        <v>0</v>
      </c>
      <c r="AK2006" s="13" t="str">
        <f>VLOOKUP(tbl_pbp[[#This Row],[Play Saints Win % Increase]], tbl_impact[],3,TRUE)</f>
        <v>Bad (0 to -5%)</v>
      </c>
    </row>
    <row r="2007" spans="1:37">
      <c r="A2007" s="1">
        <v>106</v>
      </c>
      <c r="B2007" s="5">
        <v>0.125</v>
      </c>
      <c r="C2007" t="s">
        <v>13515</v>
      </c>
      <c r="D2007">
        <v>0</v>
      </c>
      <c r="E2007">
        <v>0</v>
      </c>
      <c r="F2007">
        <v>3</v>
      </c>
      <c r="G2007">
        <v>9</v>
      </c>
      <c r="H2007">
        <v>17</v>
      </c>
      <c r="I2007">
        <v>9</v>
      </c>
      <c r="J2007">
        <v>29</v>
      </c>
      <c r="K2007" t="s">
        <v>29</v>
      </c>
      <c r="L2007">
        <v>2</v>
      </c>
      <c r="M2007">
        <v>29</v>
      </c>
      <c r="N2007" t="s">
        <v>13516</v>
      </c>
      <c r="O2007" t="s">
        <v>1681</v>
      </c>
      <c r="P2007" t="s">
        <v>22</v>
      </c>
      <c r="Q2007" t="s">
        <v>37</v>
      </c>
      <c r="S2007" t="s">
        <v>210</v>
      </c>
      <c r="T2007" t="s">
        <v>6146</v>
      </c>
      <c r="U2007" t="s">
        <v>13517</v>
      </c>
      <c r="V2007" t="s">
        <v>13271</v>
      </c>
      <c r="X2007" t="str">
        <f>VLOOKUP(pbp!V4757, games!$B$2:$R$40, 3, FALSE)</f>
        <v>2020-12-06T18:00Z</v>
      </c>
      <c r="Y2007">
        <f>VLOOKUP(1*V2007,NFLGames!$H$11:$H$555,1,FALSE)</f>
        <v>401128022</v>
      </c>
      <c r="Z2007">
        <f>VLOOKUP($Y2007, NFLGames!$H$11:$K$555,2,FALSE)</f>
        <v>2019</v>
      </c>
      <c r="AA2007">
        <f>VLOOKUP($Y2007, NFLGames!$H$11:$K$555,3,FALSE)</f>
        <v>13</v>
      </c>
      <c r="AB2007" s="6">
        <f>IF(A2008=0, 0, AH2008-tbl_pbp[[#This Row],[Saints Win %]])</f>
        <v>2.0000000000000018E-2</v>
      </c>
      <c r="AE2007">
        <f>ABS(tbl_pbp[[#This Row],[play.homeScore]]-tbl_pbp[[#This Row],[play.awayScore]])</f>
        <v>8</v>
      </c>
      <c r="AF2007">
        <f>IF(tbl_pbp[[#This Row],[Play Saints Win % Increase]]&gt;=$AF$4,1,0)</f>
        <v>0</v>
      </c>
      <c r="AG2007" t="str">
        <f>VLOOKUP(tbl_pbp[[#This Row],[gameId]], games!$B$2:$T$40, 9, FALSE)</f>
        <v>new-orleans-saints</v>
      </c>
      <c r="AH2007" s="5">
        <f>IF(tbl_pbp[[#This Row],[AwayTeam]] &lt;&gt; "new-orleans-saints", tbl_pbp[[#This Row],[homeWinPercentage]], 1-tbl_pbp[[#This Row],[homeWinPercentage]])</f>
        <v>0.875</v>
      </c>
      <c r="AI2007" s="13">
        <f>tbl_pbp[[#This Row],[Kamara]]*tbl_pbp[[#This Row],[Impactful Play]]</f>
        <v>0</v>
      </c>
      <c r="AJ2007" s="13">
        <f>tbl_pbp[[#This Row],[Thomas]]*tbl_pbp[[#This Row],[Impactful Play]]</f>
        <v>0</v>
      </c>
      <c r="AK2007" s="13" t="str">
        <f>VLOOKUP(tbl_pbp[[#This Row],[Play Saints Win % Increase]], tbl_impact[],3,TRUE)</f>
        <v>Scented (0 to +5%)</v>
      </c>
    </row>
    <row r="2008" spans="1:37">
      <c r="A2008" s="1">
        <v>107</v>
      </c>
      <c r="B2008" s="5">
        <v>0.105</v>
      </c>
      <c r="C2008" t="s">
        <v>13518</v>
      </c>
      <c r="D2008">
        <v>0</v>
      </c>
      <c r="E2008">
        <v>0</v>
      </c>
      <c r="F2008">
        <v>3</v>
      </c>
      <c r="G2008">
        <v>9</v>
      </c>
      <c r="H2008">
        <v>17</v>
      </c>
      <c r="I2008">
        <v>9</v>
      </c>
      <c r="J2008">
        <v>29</v>
      </c>
      <c r="K2008" t="s">
        <v>29</v>
      </c>
      <c r="L2008">
        <v>3</v>
      </c>
      <c r="M2008">
        <v>65</v>
      </c>
      <c r="N2008" t="s">
        <v>13519</v>
      </c>
      <c r="O2008" t="s">
        <v>2184</v>
      </c>
      <c r="P2008" t="s">
        <v>22</v>
      </c>
      <c r="Q2008" t="s">
        <v>37</v>
      </c>
      <c r="S2008" t="s">
        <v>139</v>
      </c>
      <c r="T2008" t="s">
        <v>6146</v>
      </c>
      <c r="U2008" t="s">
        <v>13520</v>
      </c>
      <c r="V2008" t="s">
        <v>13271</v>
      </c>
      <c r="X2008" t="str">
        <f>VLOOKUP(pbp!V4758, games!$B$2:$R$40, 3, FALSE)</f>
        <v>2020-12-06T18:00Z</v>
      </c>
      <c r="Y2008">
        <f>VLOOKUP(1*V2008,NFLGames!$H$11:$H$555,1,FALSE)</f>
        <v>401128022</v>
      </c>
      <c r="Z2008">
        <f>VLOOKUP($Y2008, NFLGames!$H$11:$K$555,2,FALSE)</f>
        <v>2019</v>
      </c>
      <c r="AA2008">
        <f>VLOOKUP($Y2008, NFLGames!$H$11:$K$555,3,FALSE)</f>
        <v>13</v>
      </c>
      <c r="AB2008" s="6">
        <f>IF(A2009=0, 0, AH2009-tbl_pbp[[#This Row],[Saints Win %]])</f>
        <v>-1.0000000000000009E-2</v>
      </c>
      <c r="AE2008">
        <f>ABS(tbl_pbp[[#This Row],[play.homeScore]]-tbl_pbp[[#This Row],[play.awayScore]])</f>
        <v>8</v>
      </c>
      <c r="AF2008">
        <f>IF(tbl_pbp[[#This Row],[Play Saints Win % Increase]]&gt;=$AF$4,1,0)</f>
        <v>0</v>
      </c>
      <c r="AG2008" t="str">
        <f>VLOOKUP(tbl_pbp[[#This Row],[gameId]], games!$B$2:$T$40, 9, FALSE)</f>
        <v>new-orleans-saints</v>
      </c>
      <c r="AH2008" s="5">
        <f>IF(tbl_pbp[[#This Row],[AwayTeam]] &lt;&gt; "new-orleans-saints", tbl_pbp[[#This Row],[homeWinPercentage]], 1-tbl_pbp[[#This Row],[homeWinPercentage]])</f>
        <v>0.89500000000000002</v>
      </c>
      <c r="AI2008" s="13">
        <f>tbl_pbp[[#This Row],[Kamara]]*tbl_pbp[[#This Row],[Impactful Play]]</f>
        <v>0</v>
      </c>
      <c r="AJ2008" s="13">
        <f>tbl_pbp[[#This Row],[Thomas]]*tbl_pbp[[#This Row],[Impactful Play]]</f>
        <v>0</v>
      </c>
      <c r="AK2008" s="13" t="str">
        <f>VLOOKUP(tbl_pbp[[#This Row],[Play Saints Win % Increase]], tbl_impact[],3,TRUE)</f>
        <v>Bad (0 to -5%)</v>
      </c>
    </row>
    <row r="2009" spans="1:37">
      <c r="A2009" s="1">
        <v>108</v>
      </c>
      <c r="B2009" s="5">
        <v>0.115</v>
      </c>
      <c r="C2009" t="s">
        <v>13521</v>
      </c>
      <c r="D2009">
        <v>0</v>
      </c>
      <c r="E2009">
        <v>0</v>
      </c>
      <c r="F2009">
        <v>3</v>
      </c>
      <c r="G2009">
        <v>9</v>
      </c>
      <c r="H2009">
        <v>20</v>
      </c>
      <c r="I2009">
        <v>9</v>
      </c>
      <c r="J2009">
        <v>29</v>
      </c>
      <c r="K2009" t="s">
        <v>29</v>
      </c>
      <c r="L2009">
        <v>4</v>
      </c>
      <c r="M2009">
        <v>29</v>
      </c>
      <c r="N2009" t="s">
        <v>13522</v>
      </c>
      <c r="O2009" t="s">
        <v>98</v>
      </c>
      <c r="P2009" t="s">
        <v>187</v>
      </c>
      <c r="Q2009" t="s">
        <v>188</v>
      </c>
      <c r="R2009" t="s">
        <v>189</v>
      </c>
      <c r="S2009" t="s">
        <v>183</v>
      </c>
      <c r="T2009" t="s">
        <v>6146</v>
      </c>
      <c r="U2009" t="s">
        <v>13523</v>
      </c>
      <c r="V2009" t="s">
        <v>13271</v>
      </c>
      <c r="X2009" t="str">
        <f>VLOOKUP(pbp!V4759, games!$B$2:$R$40, 3, FALSE)</f>
        <v>2020-12-06T18:00Z</v>
      </c>
      <c r="Y2009">
        <f>VLOOKUP(1*V2009,NFLGames!$H$11:$H$555,1,FALSE)</f>
        <v>401128022</v>
      </c>
      <c r="Z2009">
        <f>VLOOKUP($Y2009, NFLGames!$H$11:$K$555,2,FALSE)</f>
        <v>2019</v>
      </c>
      <c r="AA2009">
        <f>VLOOKUP($Y2009, NFLGames!$H$11:$K$555,3,FALSE)</f>
        <v>13</v>
      </c>
      <c r="AB2009" s="6">
        <f>IF(A2010=0, 0, AH2010-tbl_pbp[[#This Row],[Saints Win %]])</f>
        <v>-3.0000000000000027E-3</v>
      </c>
      <c r="AE2009">
        <f>ABS(tbl_pbp[[#This Row],[play.homeScore]]-tbl_pbp[[#This Row],[play.awayScore]])</f>
        <v>11</v>
      </c>
      <c r="AF2009">
        <f>IF(tbl_pbp[[#This Row],[Play Saints Win % Increase]]&gt;=$AF$4,1,0)</f>
        <v>0</v>
      </c>
      <c r="AG2009" t="str">
        <f>VLOOKUP(tbl_pbp[[#This Row],[gameId]], games!$B$2:$T$40, 9, FALSE)</f>
        <v>new-orleans-saints</v>
      </c>
      <c r="AH2009" s="5">
        <f>IF(tbl_pbp[[#This Row],[AwayTeam]] &lt;&gt; "new-orleans-saints", tbl_pbp[[#This Row],[homeWinPercentage]], 1-tbl_pbp[[#This Row],[homeWinPercentage]])</f>
        <v>0.88500000000000001</v>
      </c>
      <c r="AI2009" s="13">
        <f>tbl_pbp[[#This Row],[Kamara]]*tbl_pbp[[#This Row],[Impactful Play]]</f>
        <v>0</v>
      </c>
      <c r="AJ2009" s="13">
        <f>tbl_pbp[[#This Row],[Thomas]]*tbl_pbp[[#This Row],[Impactful Play]]</f>
        <v>0</v>
      </c>
      <c r="AK2009" s="13" t="str">
        <f>VLOOKUP(tbl_pbp[[#This Row],[Play Saints Win % Increase]], tbl_impact[],3,TRUE)</f>
        <v>Bad (0 to -5%)</v>
      </c>
    </row>
    <row r="2010" spans="1:37">
      <c r="A2010" s="1">
        <v>109</v>
      </c>
      <c r="B2010" s="5">
        <v>0.11799999999999999</v>
      </c>
      <c r="C2010" t="s">
        <v>13524</v>
      </c>
      <c r="D2010">
        <v>0</v>
      </c>
      <c r="E2010">
        <v>0</v>
      </c>
      <c r="F2010">
        <v>3</v>
      </c>
      <c r="G2010">
        <v>9</v>
      </c>
      <c r="H2010">
        <v>20</v>
      </c>
      <c r="I2010">
        <v>0</v>
      </c>
      <c r="J2010">
        <v>65</v>
      </c>
      <c r="K2010" t="s">
        <v>29</v>
      </c>
      <c r="L2010">
        <v>0</v>
      </c>
      <c r="M2010">
        <v>65</v>
      </c>
      <c r="N2010" t="s">
        <v>288</v>
      </c>
      <c r="O2010" t="s">
        <v>98</v>
      </c>
      <c r="P2010" t="s">
        <v>25</v>
      </c>
      <c r="Q2010" t="s">
        <v>26</v>
      </c>
      <c r="R2010" t="s">
        <v>27</v>
      </c>
      <c r="V2010" t="s">
        <v>13271</v>
      </c>
      <c r="X2010" t="str">
        <f>VLOOKUP(pbp!V4760, games!$B$2:$R$40, 3, FALSE)</f>
        <v>2020-12-06T18:00Z</v>
      </c>
      <c r="Y2010">
        <f>VLOOKUP(1*V2010,NFLGames!$H$11:$H$555,1,FALSE)</f>
        <v>401128022</v>
      </c>
      <c r="Z2010">
        <f>VLOOKUP($Y2010, NFLGames!$H$11:$K$555,2,FALSE)</f>
        <v>2019</v>
      </c>
      <c r="AA2010">
        <f>VLOOKUP($Y2010, NFLGames!$H$11:$K$555,3,FALSE)</f>
        <v>13</v>
      </c>
      <c r="AB2010" s="6">
        <f>IF(A2011=0, 0, AH2011-tbl_pbp[[#This Row],[Saints Win %]])</f>
        <v>2.8000000000000025E-2</v>
      </c>
      <c r="AE2010">
        <f>ABS(tbl_pbp[[#This Row],[play.homeScore]]-tbl_pbp[[#This Row],[play.awayScore]])</f>
        <v>11</v>
      </c>
      <c r="AF2010">
        <f>IF(tbl_pbp[[#This Row],[Play Saints Win % Increase]]&gt;=$AF$4,1,0)</f>
        <v>0</v>
      </c>
      <c r="AG2010" t="str">
        <f>VLOOKUP(tbl_pbp[[#This Row],[gameId]], games!$B$2:$T$40, 9, FALSE)</f>
        <v>new-orleans-saints</v>
      </c>
      <c r="AH2010" s="5">
        <f>IF(tbl_pbp[[#This Row],[AwayTeam]] &lt;&gt; "new-orleans-saints", tbl_pbp[[#This Row],[homeWinPercentage]], 1-tbl_pbp[[#This Row],[homeWinPercentage]])</f>
        <v>0.88200000000000001</v>
      </c>
      <c r="AI2010" s="13">
        <f>tbl_pbp[[#This Row],[Kamara]]*tbl_pbp[[#This Row],[Impactful Play]]</f>
        <v>0</v>
      </c>
      <c r="AJ2010" s="13">
        <f>tbl_pbp[[#This Row],[Thomas]]*tbl_pbp[[#This Row],[Impactful Play]]</f>
        <v>0</v>
      </c>
      <c r="AK2010" s="13" t="str">
        <f>VLOOKUP(tbl_pbp[[#This Row],[Play Saints Win % Increase]], tbl_impact[],3,TRUE)</f>
        <v>Scented (0 to +5%)</v>
      </c>
    </row>
    <row r="2011" spans="1:37">
      <c r="A2011" s="1">
        <v>110</v>
      </c>
      <c r="B2011" s="5">
        <v>0.09</v>
      </c>
      <c r="C2011" t="s">
        <v>13525</v>
      </c>
      <c r="D2011">
        <v>0</v>
      </c>
      <c r="E2011">
        <v>0</v>
      </c>
      <c r="F2011">
        <v>3</v>
      </c>
      <c r="G2011">
        <v>9</v>
      </c>
      <c r="H2011">
        <v>20</v>
      </c>
      <c r="I2011">
        <v>10</v>
      </c>
      <c r="J2011">
        <v>25</v>
      </c>
      <c r="K2011" t="s">
        <v>5211</v>
      </c>
      <c r="L2011">
        <v>1</v>
      </c>
      <c r="M2011">
        <v>57</v>
      </c>
      <c r="N2011" t="s">
        <v>13526</v>
      </c>
      <c r="O2011" t="s">
        <v>101</v>
      </c>
      <c r="P2011" t="s">
        <v>22</v>
      </c>
      <c r="Q2011" t="s">
        <v>37</v>
      </c>
      <c r="S2011" t="s">
        <v>33</v>
      </c>
      <c r="T2011" t="s">
        <v>5213</v>
      </c>
      <c r="U2011" t="s">
        <v>5214</v>
      </c>
      <c r="V2011" t="s">
        <v>13271</v>
      </c>
      <c r="X2011" t="str">
        <f>VLOOKUP(pbp!V4761, games!$B$2:$R$40, 3, FALSE)</f>
        <v>2020-12-06T18:00Z</v>
      </c>
      <c r="Y2011">
        <f>VLOOKUP(1*V2011,NFLGames!$H$11:$H$555,1,FALSE)</f>
        <v>401128022</v>
      </c>
      <c r="Z2011">
        <f>VLOOKUP($Y2011, NFLGames!$H$11:$K$555,2,FALSE)</f>
        <v>2019</v>
      </c>
      <c r="AA2011">
        <f>VLOOKUP($Y2011, NFLGames!$H$11:$K$555,3,FALSE)</f>
        <v>13</v>
      </c>
      <c r="AB2011" s="6">
        <f>IF(A2012=0, 0, AH2012-tbl_pbp[[#This Row],[Saints Win %]])</f>
        <v>-1.2000000000000011E-2</v>
      </c>
      <c r="AE2011">
        <f>ABS(tbl_pbp[[#This Row],[play.homeScore]]-tbl_pbp[[#This Row],[play.awayScore]])</f>
        <v>11</v>
      </c>
      <c r="AF2011">
        <f>IF(tbl_pbp[[#This Row],[Play Saints Win % Increase]]&gt;=$AF$4,1,0)</f>
        <v>0</v>
      </c>
      <c r="AG2011" t="str">
        <f>VLOOKUP(tbl_pbp[[#This Row],[gameId]], games!$B$2:$T$40, 9, FALSE)</f>
        <v>new-orleans-saints</v>
      </c>
      <c r="AH2011" s="5">
        <f>IF(tbl_pbp[[#This Row],[AwayTeam]] &lt;&gt; "new-orleans-saints", tbl_pbp[[#This Row],[homeWinPercentage]], 1-tbl_pbp[[#This Row],[homeWinPercentage]])</f>
        <v>0.91</v>
      </c>
      <c r="AI2011" s="13">
        <f>tbl_pbp[[#This Row],[Kamara]]*tbl_pbp[[#This Row],[Impactful Play]]</f>
        <v>0</v>
      </c>
      <c r="AJ2011" s="13">
        <f>tbl_pbp[[#This Row],[Thomas]]*tbl_pbp[[#This Row],[Impactful Play]]</f>
        <v>0</v>
      </c>
      <c r="AK2011" s="13" t="str">
        <f>VLOOKUP(tbl_pbp[[#This Row],[Play Saints Win % Increase]], tbl_impact[],3,TRUE)</f>
        <v>Bad (0 to -5%)</v>
      </c>
    </row>
    <row r="2012" spans="1:37">
      <c r="A2012" s="1">
        <v>111</v>
      </c>
      <c r="B2012" s="5">
        <v>0.10199999999999999</v>
      </c>
      <c r="C2012" t="s">
        <v>13527</v>
      </c>
      <c r="D2012">
        <v>0</v>
      </c>
      <c r="E2012">
        <v>0</v>
      </c>
      <c r="F2012">
        <v>3</v>
      </c>
      <c r="G2012">
        <v>9</v>
      </c>
      <c r="H2012">
        <v>20</v>
      </c>
      <c r="I2012">
        <v>10</v>
      </c>
      <c r="J2012">
        <v>25</v>
      </c>
      <c r="K2012" t="s">
        <v>5211</v>
      </c>
      <c r="L2012">
        <v>2</v>
      </c>
      <c r="M2012">
        <v>75</v>
      </c>
      <c r="N2012" t="s">
        <v>13528</v>
      </c>
      <c r="O2012" t="s">
        <v>7039</v>
      </c>
      <c r="P2012" t="s">
        <v>45</v>
      </c>
      <c r="Q2012" t="s">
        <v>46</v>
      </c>
      <c r="R2012" t="s">
        <v>47</v>
      </c>
      <c r="S2012" t="s">
        <v>120</v>
      </c>
      <c r="T2012" t="s">
        <v>5213</v>
      </c>
      <c r="U2012" t="s">
        <v>5313</v>
      </c>
      <c r="V2012" t="s">
        <v>13271</v>
      </c>
      <c r="X2012" t="str">
        <f>VLOOKUP(pbp!V4762, games!$B$2:$R$40, 3, FALSE)</f>
        <v>2020-12-06T18:00Z</v>
      </c>
      <c r="Y2012">
        <f>VLOOKUP(1*V2012,NFLGames!$H$11:$H$555,1,FALSE)</f>
        <v>401128022</v>
      </c>
      <c r="Z2012">
        <f>VLOOKUP($Y2012, NFLGames!$H$11:$K$555,2,FALSE)</f>
        <v>2019</v>
      </c>
      <c r="AA2012">
        <f>VLOOKUP($Y2012, NFLGames!$H$11:$K$555,3,FALSE)</f>
        <v>13</v>
      </c>
      <c r="AB2012" s="6">
        <f>IF(A2013=0, 0, AH2013-tbl_pbp[[#This Row],[Saints Win %]])</f>
        <v>-2.4000000000000021E-2</v>
      </c>
      <c r="AE2012">
        <f>ABS(tbl_pbp[[#This Row],[play.homeScore]]-tbl_pbp[[#This Row],[play.awayScore]])</f>
        <v>11</v>
      </c>
      <c r="AF2012">
        <f>IF(tbl_pbp[[#This Row],[Play Saints Win % Increase]]&gt;=$AF$4,1,0)</f>
        <v>0</v>
      </c>
      <c r="AG2012" t="str">
        <f>VLOOKUP(tbl_pbp[[#This Row],[gameId]], games!$B$2:$T$40, 9, FALSE)</f>
        <v>new-orleans-saints</v>
      </c>
      <c r="AH2012" s="5">
        <f>IF(tbl_pbp[[#This Row],[AwayTeam]] &lt;&gt; "new-orleans-saints", tbl_pbp[[#This Row],[homeWinPercentage]], 1-tbl_pbp[[#This Row],[homeWinPercentage]])</f>
        <v>0.89800000000000002</v>
      </c>
      <c r="AI2012" s="13">
        <f>tbl_pbp[[#This Row],[Kamara]]*tbl_pbp[[#This Row],[Impactful Play]]</f>
        <v>0</v>
      </c>
      <c r="AJ2012" s="13">
        <f>tbl_pbp[[#This Row],[Thomas]]*tbl_pbp[[#This Row],[Impactful Play]]</f>
        <v>0</v>
      </c>
      <c r="AK2012" s="13" t="str">
        <f>VLOOKUP(tbl_pbp[[#This Row],[Play Saints Win % Increase]], tbl_impact[],3,TRUE)</f>
        <v>Bad (0 to -5%)</v>
      </c>
    </row>
    <row r="2013" spans="1:37">
      <c r="A2013" s="1">
        <v>112</v>
      </c>
      <c r="B2013" s="5">
        <v>0.126</v>
      </c>
      <c r="C2013" t="s">
        <v>13529</v>
      </c>
      <c r="D2013">
        <v>0</v>
      </c>
      <c r="E2013">
        <v>0</v>
      </c>
      <c r="F2013">
        <v>3</v>
      </c>
      <c r="G2013">
        <v>9</v>
      </c>
      <c r="H2013">
        <v>20</v>
      </c>
      <c r="I2013">
        <v>7</v>
      </c>
      <c r="J2013">
        <v>28</v>
      </c>
      <c r="K2013" t="s">
        <v>5211</v>
      </c>
      <c r="L2013">
        <v>3</v>
      </c>
      <c r="M2013">
        <v>72</v>
      </c>
      <c r="N2013" t="s">
        <v>13530</v>
      </c>
      <c r="O2013" t="s">
        <v>2678</v>
      </c>
      <c r="P2013" t="s">
        <v>30</v>
      </c>
      <c r="Q2013" t="s">
        <v>31</v>
      </c>
      <c r="R2013" t="s">
        <v>32</v>
      </c>
      <c r="S2013" t="s">
        <v>212</v>
      </c>
      <c r="T2013" t="s">
        <v>5217</v>
      </c>
      <c r="U2013" t="s">
        <v>13531</v>
      </c>
      <c r="V2013" t="s">
        <v>13271</v>
      </c>
      <c r="X2013" t="str">
        <f>VLOOKUP(pbp!V4763, games!$B$2:$R$40, 3, FALSE)</f>
        <v>2020-12-06T18:00Z</v>
      </c>
      <c r="Y2013">
        <f>VLOOKUP(1*V2013,NFLGames!$H$11:$H$555,1,FALSE)</f>
        <v>401128022</v>
      </c>
      <c r="Z2013">
        <f>VLOOKUP($Y2013, NFLGames!$H$11:$K$555,2,FALSE)</f>
        <v>2019</v>
      </c>
      <c r="AA2013">
        <f>VLOOKUP($Y2013, NFLGames!$H$11:$K$555,3,FALSE)</f>
        <v>13</v>
      </c>
      <c r="AB2013" s="6">
        <f>IF(A2014=0, 0, AH2014-tbl_pbp[[#This Row],[Saints Win %]])</f>
        <v>8.0000000000000071E-3</v>
      </c>
      <c r="AE2013">
        <f>ABS(tbl_pbp[[#This Row],[play.homeScore]]-tbl_pbp[[#This Row],[play.awayScore]])</f>
        <v>11</v>
      </c>
      <c r="AF2013">
        <f>IF(tbl_pbp[[#This Row],[Play Saints Win % Increase]]&gt;=$AF$4,1,0)</f>
        <v>0</v>
      </c>
      <c r="AG2013" t="str">
        <f>VLOOKUP(tbl_pbp[[#This Row],[gameId]], games!$B$2:$T$40, 9, FALSE)</f>
        <v>new-orleans-saints</v>
      </c>
      <c r="AH2013" s="5">
        <f>IF(tbl_pbp[[#This Row],[AwayTeam]] &lt;&gt; "new-orleans-saints", tbl_pbp[[#This Row],[homeWinPercentage]], 1-tbl_pbp[[#This Row],[homeWinPercentage]])</f>
        <v>0.874</v>
      </c>
      <c r="AI2013" s="13">
        <f>tbl_pbp[[#This Row],[Kamara]]*tbl_pbp[[#This Row],[Impactful Play]]</f>
        <v>0</v>
      </c>
      <c r="AJ2013" s="13">
        <f>tbl_pbp[[#This Row],[Thomas]]*tbl_pbp[[#This Row],[Impactful Play]]</f>
        <v>0</v>
      </c>
      <c r="AK2013" s="13" t="str">
        <f>VLOOKUP(tbl_pbp[[#This Row],[Play Saints Win % Increase]], tbl_impact[],3,TRUE)</f>
        <v>Scented (0 to +5%)</v>
      </c>
    </row>
    <row r="2014" spans="1:37">
      <c r="A2014" s="1">
        <v>113</v>
      </c>
      <c r="B2014" s="5">
        <v>0.11799999999999999</v>
      </c>
      <c r="C2014" t="s">
        <v>13532</v>
      </c>
      <c r="D2014">
        <v>0</v>
      </c>
      <c r="E2014">
        <v>0</v>
      </c>
      <c r="F2014">
        <v>3</v>
      </c>
      <c r="G2014">
        <v>9</v>
      </c>
      <c r="H2014">
        <v>20</v>
      </c>
      <c r="I2014">
        <v>10</v>
      </c>
      <c r="J2014">
        <v>35</v>
      </c>
      <c r="K2014" t="s">
        <v>5211</v>
      </c>
      <c r="L2014">
        <v>1</v>
      </c>
      <c r="M2014">
        <v>65</v>
      </c>
      <c r="N2014" t="s">
        <v>13533</v>
      </c>
      <c r="O2014" t="s">
        <v>5550</v>
      </c>
      <c r="P2014" t="s">
        <v>45</v>
      </c>
      <c r="Q2014" t="s">
        <v>46</v>
      </c>
      <c r="R2014" t="s">
        <v>47</v>
      </c>
      <c r="S2014" t="s">
        <v>33</v>
      </c>
      <c r="T2014" t="s">
        <v>5361</v>
      </c>
      <c r="U2014" t="s">
        <v>5578</v>
      </c>
      <c r="V2014" t="s">
        <v>13271</v>
      </c>
      <c r="X2014" t="str">
        <f>VLOOKUP(pbp!V4764, games!$B$2:$R$40, 3, FALSE)</f>
        <v>2020-12-06T18:00Z</v>
      </c>
      <c r="Y2014">
        <f>VLOOKUP(1*V2014,NFLGames!$H$11:$H$555,1,FALSE)</f>
        <v>401128022</v>
      </c>
      <c r="Z2014">
        <f>VLOOKUP($Y2014, NFLGames!$H$11:$K$555,2,FALSE)</f>
        <v>2019</v>
      </c>
      <c r="AA2014">
        <f>VLOOKUP($Y2014, NFLGames!$H$11:$K$555,3,FALSE)</f>
        <v>13</v>
      </c>
      <c r="AB2014" s="6">
        <f>IF(A2015=0, 0, AH2015-tbl_pbp[[#This Row],[Saints Win %]])</f>
        <v>-2.5000000000000022E-2</v>
      </c>
      <c r="AE2014">
        <f>ABS(tbl_pbp[[#This Row],[play.homeScore]]-tbl_pbp[[#This Row],[play.awayScore]])</f>
        <v>11</v>
      </c>
      <c r="AF2014">
        <f>IF(tbl_pbp[[#This Row],[Play Saints Win % Increase]]&gt;=$AF$4,1,0)</f>
        <v>0</v>
      </c>
      <c r="AG2014" t="str">
        <f>VLOOKUP(tbl_pbp[[#This Row],[gameId]], games!$B$2:$T$40, 9, FALSE)</f>
        <v>new-orleans-saints</v>
      </c>
      <c r="AH2014" s="5">
        <f>IF(tbl_pbp[[#This Row],[AwayTeam]] &lt;&gt; "new-orleans-saints", tbl_pbp[[#This Row],[homeWinPercentage]], 1-tbl_pbp[[#This Row],[homeWinPercentage]])</f>
        <v>0.88200000000000001</v>
      </c>
      <c r="AI2014" s="13">
        <f>tbl_pbp[[#This Row],[Kamara]]*tbl_pbp[[#This Row],[Impactful Play]]</f>
        <v>0</v>
      </c>
      <c r="AJ2014" s="13">
        <f>tbl_pbp[[#This Row],[Thomas]]*tbl_pbp[[#This Row],[Impactful Play]]</f>
        <v>0</v>
      </c>
      <c r="AK2014" s="13" t="str">
        <f>VLOOKUP(tbl_pbp[[#This Row],[Play Saints Win % Increase]], tbl_impact[],3,TRUE)</f>
        <v>Bad (0 to -5%)</v>
      </c>
    </row>
    <row r="2015" spans="1:37">
      <c r="A2015" s="1">
        <v>114</v>
      </c>
      <c r="B2015" s="5">
        <v>0.14299999999999999</v>
      </c>
      <c r="C2015" t="s">
        <v>13534</v>
      </c>
      <c r="D2015">
        <v>0</v>
      </c>
      <c r="E2015">
        <v>0</v>
      </c>
      <c r="F2015">
        <v>3</v>
      </c>
      <c r="G2015">
        <v>9</v>
      </c>
      <c r="H2015">
        <v>20</v>
      </c>
      <c r="I2015">
        <v>7</v>
      </c>
      <c r="J2015">
        <v>38</v>
      </c>
      <c r="K2015" t="s">
        <v>5211</v>
      </c>
      <c r="L2015">
        <v>2</v>
      </c>
      <c r="M2015">
        <v>62</v>
      </c>
      <c r="N2015" t="s">
        <v>13535</v>
      </c>
      <c r="O2015" t="s">
        <v>583</v>
      </c>
      <c r="P2015" t="s">
        <v>30</v>
      </c>
      <c r="Q2015" t="s">
        <v>31</v>
      </c>
      <c r="R2015" t="s">
        <v>32</v>
      </c>
      <c r="S2015" t="s">
        <v>220</v>
      </c>
      <c r="T2015" t="s">
        <v>6339</v>
      </c>
      <c r="U2015" t="s">
        <v>13536</v>
      </c>
      <c r="V2015" t="s">
        <v>13271</v>
      </c>
      <c r="X2015" t="str">
        <f>VLOOKUP(pbp!V4765, games!$B$2:$R$40, 3, FALSE)</f>
        <v>2020-12-06T18:00Z</v>
      </c>
      <c r="Y2015">
        <f>VLOOKUP(1*V2015,NFLGames!$H$11:$H$555,1,FALSE)</f>
        <v>401128022</v>
      </c>
      <c r="Z2015">
        <f>VLOOKUP($Y2015, NFLGames!$H$11:$K$555,2,FALSE)</f>
        <v>2019</v>
      </c>
      <c r="AA2015">
        <f>VLOOKUP($Y2015, NFLGames!$H$11:$K$555,3,FALSE)</f>
        <v>13</v>
      </c>
      <c r="AB2015" s="6">
        <f>IF(A2016=0, 0, AH2016-tbl_pbp[[#This Row],[Saints Win %]])</f>
        <v>-6.0000000000000053E-3</v>
      </c>
      <c r="AE2015">
        <f>ABS(tbl_pbp[[#This Row],[play.homeScore]]-tbl_pbp[[#This Row],[play.awayScore]])</f>
        <v>11</v>
      </c>
      <c r="AF2015">
        <f>IF(tbl_pbp[[#This Row],[Play Saints Win % Increase]]&gt;=$AF$4,1,0)</f>
        <v>0</v>
      </c>
      <c r="AG2015" t="str">
        <f>VLOOKUP(tbl_pbp[[#This Row],[gameId]], games!$B$2:$T$40, 9, FALSE)</f>
        <v>new-orleans-saints</v>
      </c>
      <c r="AH2015" s="5">
        <f>IF(tbl_pbp[[#This Row],[AwayTeam]] &lt;&gt; "new-orleans-saints", tbl_pbp[[#This Row],[homeWinPercentage]], 1-tbl_pbp[[#This Row],[homeWinPercentage]])</f>
        <v>0.85699999999999998</v>
      </c>
      <c r="AI2015" s="13">
        <f>tbl_pbp[[#This Row],[Kamara]]*tbl_pbp[[#This Row],[Impactful Play]]</f>
        <v>0</v>
      </c>
      <c r="AJ2015" s="13">
        <f>tbl_pbp[[#This Row],[Thomas]]*tbl_pbp[[#This Row],[Impactful Play]]</f>
        <v>0</v>
      </c>
      <c r="AK2015" s="13" t="str">
        <f>VLOOKUP(tbl_pbp[[#This Row],[Play Saints Win % Increase]], tbl_impact[],3,TRUE)</f>
        <v>Bad (0 to -5%)</v>
      </c>
    </row>
    <row r="2016" spans="1:37">
      <c r="A2016" s="1">
        <v>115</v>
      </c>
      <c r="B2016" s="5">
        <v>0.14899999999999999</v>
      </c>
      <c r="C2016" t="s">
        <v>13537</v>
      </c>
      <c r="D2016">
        <v>0</v>
      </c>
      <c r="E2016">
        <v>0</v>
      </c>
      <c r="F2016">
        <v>3</v>
      </c>
      <c r="G2016">
        <v>9</v>
      </c>
      <c r="H2016">
        <v>20</v>
      </c>
      <c r="I2016">
        <v>10</v>
      </c>
      <c r="J2016">
        <v>50</v>
      </c>
      <c r="K2016" t="s">
        <v>5211</v>
      </c>
      <c r="L2016">
        <v>1</v>
      </c>
      <c r="M2016">
        <v>50</v>
      </c>
      <c r="N2016" t="s">
        <v>13538</v>
      </c>
      <c r="O2016" t="s">
        <v>4493</v>
      </c>
      <c r="P2016" t="s">
        <v>45</v>
      </c>
      <c r="Q2016" t="s">
        <v>46</v>
      </c>
      <c r="R2016" t="s">
        <v>47</v>
      </c>
      <c r="S2016" t="s">
        <v>33</v>
      </c>
      <c r="T2016" t="s">
        <v>226</v>
      </c>
      <c r="U2016" t="s">
        <v>227</v>
      </c>
      <c r="V2016" t="s">
        <v>13271</v>
      </c>
      <c r="X2016" t="str">
        <f>VLOOKUP(pbp!V4766, games!$B$2:$R$40, 3, FALSE)</f>
        <v>2020-12-06T18:00Z</v>
      </c>
      <c r="Y2016">
        <f>VLOOKUP(1*V2016,NFLGames!$H$11:$H$555,1,FALSE)</f>
        <v>401128022</v>
      </c>
      <c r="Z2016">
        <f>VLOOKUP($Y2016, NFLGames!$H$11:$K$555,2,FALSE)</f>
        <v>2019</v>
      </c>
      <c r="AA2016">
        <f>VLOOKUP($Y2016, NFLGames!$H$11:$K$555,3,FALSE)</f>
        <v>13</v>
      </c>
      <c r="AB2016" s="6">
        <f>IF(A2017=0, 0, AH2017-tbl_pbp[[#This Row],[Saints Win %]])</f>
        <v>4.500000000000004E-2</v>
      </c>
      <c r="AE2016">
        <f>ABS(tbl_pbp[[#This Row],[play.homeScore]]-tbl_pbp[[#This Row],[play.awayScore]])</f>
        <v>11</v>
      </c>
      <c r="AF2016">
        <f>IF(tbl_pbp[[#This Row],[Play Saints Win % Increase]]&gt;=$AF$4,1,0)</f>
        <v>0</v>
      </c>
      <c r="AG2016" t="str">
        <f>VLOOKUP(tbl_pbp[[#This Row],[gameId]], games!$B$2:$T$40, 9, FALSE)</f>
        <v>new-orleans-saints</v>
      </c>
      <c r="AH2016" s="5">
        <f>IF(tbl_pbp[[#This Row],[AwayTeam]] &lt;&gt; "new-orleans-saints", tbl_pbp[[#This Row],[homeWinPercentage]], 1-tbl_pbp[[#This Row],[homeWinPercentage]])</f>
        <v>0.85099999999999998</v>
      </c>
      <c r="AI2016" s="13">
        <f>tbl_pbp[[#This Row],[Kamara]]*tbl_pbp[[#This Row],[Impactful Play]]</f>
        <v>0</v>
      </c>
      <c r="AJ2016" s="13">
        <f>tbl_pbp[[#This Row],[Thomas]]*tbl_pbp[[#This Row],[Impactful Play]]</f>
        <v>0</v>
      </c>
      <c r="AK2016" s="13" t="str">
        <f>VLOOKUP(tbl_pbp[[#This Row],[Play Saints Win % Increase]], tbl_impact[],3,TRUE)</f>
        <v>Scented (0 to +5%)</v>
      </c>
    </row>
    <row r="2017" spans="1:37">
      <c r="A2017" s="1">
        <v>116</v>
      </c>
      <c r="B2017" s="5">
        <v>0.104</v>
      </c>
      <c r="C2017" t="s">
        <v>13539</v>
      </c>
      <c r="D2017">
        <v>0</v>
      </c>
      <c r="E2017">
        <v>0</v>
      </c>
      <c r="F2017">
        <v>3</v>
      </c>
      <c r="G2017">
        <v>9</v>
      </c>
      <c r="H2017">
        <v>20</v>
      </c>
      <c r="I2017">
        <v>4</v>
      </c>
      <c r="J2017">
        <v>56</v>
      </c>
      <c r="K2017" t="s">
        <v>5211</v>
      </c>
      <c r="L2017">
        <v>2</v>
      </c>
      <c r="M2017">
        <v>44</v>
      </c>
      <c r="N2017" t="s">
        <v>13540</v>
      </c>
      <c r="O2017" t="s">
        <v>7315</v>
      </c>
      <c r="P2017" t="s">
        <v>30</v>
      </c>
      <c r="Q2017" t="s">
        <v>31</v>
      </c>
      <c r="R2017" t="s">
        <v>32</v>
      </c>
      <c r="S2017" t="s">
        <v>135</v>
      </c>
      <c r="T2017" t="s">
        <v>467</v>
      </c>
      <c r="U2017" t="s">
        <v>13541</v>
      </c>
      <c r="V2017" t="s">
        <v>13271</v>
      </c>
      <c r="X2017" t="str">
        <f>VLOOKUP(pbp!V4767, games!$B$2:$R$40, 3, FALSE)</f>
        <v>2020-12-06T18:00Z</v>
      </c>
      <c r="Y2017">
        <f>VLOOKUP(1*V2017,NFLGames!$H$11:$H$555,1,FALSE)</f>
        <v>401128022</v>
      </c>
      <c r="Z2017">
        <f>VLOOKUP($Y2017, NFLGames!$H$11:$K$555,2,FALSE)</f>
        <v>2019</v>
      </c>
      <c r="AA2017">
        <f>VLOOKUP($Y2017, NFLGames!$H$11:$K$555,3,FALSE)</f>
        <v>13</v>
      </c>
      <c r="AB2017" s="6">
        <f>IF(A2018=0, 0, AH2018-tbl_pbp[[#This Row],[Saints Win %]])</f>
        <v>-4.9000000000000044E-2</v>
      </c>
      <c r="AE2017">
        <f>ABS(tbl_pbp[[#This Row],[play.homeScore]]-tbl_pbp[[#This Row],[play.awayScore]])</f>
        <v>11</v>
      </c>
      <c r="AF2017">
        <f>IF(tbl_pbp[[#This Row],[Play Saints Win % Increase]]&gt;=$AF$4,1,0)</f>
        <v>0</v>
      </c>
      <c r="AG2017" t="str">
        <f>VLOOKUP(tbl_pbp[[#This Row],[gameId]], games!$B$2:$T$40, 9, FALSE)</f>
        <v>new-orleans-saints</v>
      </c>
      <c r="AH2017" s="5">
        <f>IF(tbl_pbp[[#This Row],[AwayTeam]] &lt;&gt; "new-orleans-saints", tbl_pbp[[#This Row],[homeWinPercentage]], 1-tbl_pbp[[#This Row],[homeWinPercentage]])</f>
        <v>0.89600000000000002</v>
      </c>
      <c r="AI2017" s="13">
        <f>tbl_pbp[[#This Row],[Kamara]]*tbl_pbp[[#This Row],[Impactful Play]]</f>
        <v>0</v>
      </c>
      <c r="AJ2017" s="13">
        <f>tbl_pbp[[#This Row],[Thomas]]*tbl_pbp[[#This Row],[Impactful Play]]</f>
        <v>0</v>
      </c>
      <c r="AK2017" s="13" t="str">
        <f>VLOOKUP(tbl_pbp[[#This Row],[Play Saints Win % Increase]], tbl_impact[],3,TRUE)</f>
        <v>Bad (0 to -5%)</v>
      </c>
    </row>
    <row r="2018" spans="1:37">
      <c r="A2018" s="1">
        <v>117</v>
      </c>
      <c r="B2018" s="5">
        <v>0.153</v>
      </c>
      <c r="C2018" t="s">
        <v>13542</v>
      </c>
      <c r="D2018">
        <v>0</v>
      </c>
      <c r="E2018">
        <v>0</v>
      </c>
      <c r="F2018">
        <v>3</v>
      </c>
      <c r="G2018">
        <v>9</v>
      </c>
      <c r="H2018">
        <v>20</v>
      </c>
      <c r="I2018">
        <v>1</v>
      </c>
      <c r="J2018">
        <v>59</v>
      </c>
      <c r="K2018" t="s">
        <v>5211</v>
      </c>
      <c r="L2018">
        <v>3</v>
      </c>
      <c r="M2018">
        <v>41</v>
      </c>
      <c r="N2018" t="s">
        <v>13543</v>
      </c>
      <c r="O2018" t="s">
        <v>989</v>
      </c>
      <c r="P2018" t="s">
        <v>45</v>
      </c>
      <c r="Q2018" t="s">
        <v>46</v>
      </c>
      <c r="R2018" t="s">
        <v>47</v>
      </c>
      <c r="S2018" t="s">
        <v>54</v>
      </c>
      <c r="T2018" t="s">
        <v>299</v>
      </c>
      <c r="U2018" t="s">
        <v>4916</v>
      </c>
      <c r="V2018" t="s">
        <v>13271</v>
      </c>
      <c r="X2018" t="str">
        <f>VLOOKUP(pbp!V4768, games!$B$2:$R$40, 3, FALSE)</f>
        <v>2020-12-06T18:00Z</v>
      </c>
      <c r="Y2018">
        <f>VLOOKUP(1*V2018,NFLGames!$H$11:$H$555,1,FALSE)</f>
        <v>401128022</v>
      </c>
      <c r="Z2018">
        <f>VLOOKUP($Y2018, NFLGames!$H$11:$K$555,2,FALSE)</f>
        <v>2019</v>
      </c>
      <c r="AA2018">
        <f>VLOOKUP($Y2018, NFLGames!$H$11:$K$555,3,FALSE)</f>
        <v>13</v>
      </c>
      <c r="AB2018" s="6">
        <f>IF(A2019=0, 0, AH2019-tbl_pbp[[#This Row],[Saints Win %]])</f>
        <v>2.0000000000000018E-2</v>
      </c>
      <c r="AE2018">
        <f>ABS(tbl_pbp[[#This Row],[play.homeScore]]-tbl_pbp[[#This Row],[play.awayScore]])</f>
        <v>11</v>
      </c>
      <c r="AF2018">
        <f>IF(tbl_pbp[[#This Row],[Play Saints Win % Increase]]&gt;=$AF$4,1,0)</f>
        <v>0</v>
      </c>
      <c r="AG2018" t="str">
        <f>VLOOKUP(tbl_pbp[[#This Row],[gameId]], games!$B$2:$T$40, 9, FALSE)</f>
        <v>new-orleans-saints</v>
      </c>
      <c r="AH2018" s="5">
        <f>IF(tbl_pbp[[#This Row],[AwayTeam]] &lt;&gt; "new-orleans-saints", tbl_pbp[[#This Row],[homeWinPercentage]], 1-tbl_pbp[[#This Row],[homeWinPercentage]])</f>
        <v>0.84699999999999998</v>
      </c>
      <c r="AI2018" s="13">
        <f>tbl_pbp[[#This Row],[Kamara]]*tbl_pbp[[#This Row],[Impactful Play]]</f>
        <v>0</v>
      </c>
      <c r="AJ2018" s="13">
        <f>tbl_pbp[[#This Row],[Thomas]]*tbl_pbp[[#This Row],[Impactful Play]]</f>
        <v>0</v>
      </c>
      <c r="AK2018" s="13" t="str">
        <f>VLOOKUP(tbl_pbp[[#This Row],[Play Saints Win % Increase]], tbl_impact[],3,TRUE)</f>
        <v>Scented (0 to +5%)</v>
      </c>
    </row>
    <row r="2019" spans="1:37">
      <c r="A2019" s="1">
        <v>118</v>
      </c>
      <c r="B2019" s="5">
        <v>0.13300000000000001</v>
      </c>
      <c r="C2019" t="s">
        <v>13544</v>
      </c>
      <c r="D2019">
        <v>0</v>
      </c>
      <c r="E2019">
        <v>0</v>
      </c>
      <c r="F2019">
        <v>3</v>
      </c>
      <c r="G2019">
        <v>9</v>
      </c>
      <c r="H2019">
        <v>20</v>
      </c>
      <c r="I2019">
        <v>10</v>
      </c>
      <c r="J2019">
        <v>60</v>
      </c>
      <c r="K2019" t="s">
        <v>5211</v>
      </c>
      <c r="L2019">
        <v>1</v>
      </c>
      <c r="M2019">
        <v>40</v>
      </c>
      <c r="N2019" t="s">
        <v>13545</v>
      </c>
      <c r="O2019" t="s">
        <v>489</v>
      </c>
      <c r="P2019" t="s">
        <v>450</v>
      </c>
      <c r="Q2019" t="s">
        <v>451</v>
      </c>
      <c r="R2019" t="s">
        <v>452</v>
      </c>
      <c r="S2019" t="s">
        <v>33</v>
      </c>
      <c r="T2019" t="s">
        <v>117</v>
      </c>
      <c r="U2019" t="s">
        <v>118</v>
      </c>
      <c r="V2019" t="s">
        <v>13271</v>
      </c>
      <c r="X2019" t="str">
        <f>VLOOKUP(pbp!V4769, games!$B$2:$R$40, 3, FALSE)</f>
        <v>2020-12-06T18:00Z</v>
      </c>
      <c r="Y2019">
        <f>VLOOKUP(1*V2019,NFLGames!$H$11:$H$555,1,FALSE)</f>
        <v>401128022</v>
      </c>
      <c r="Z2019">
        <f>VLOOKUP($Y2019, NFLGames!$H$11:$K$555,2,FALSE)</f>
        <v>2019</v>
      </c>
      <c r="AA2019">
        <f>VLOOKUP($Y2019, NFLGames!$H$11:$K$555,3,FALSE)</f>
        <v>13</v>
      </c>
      <c r="AB2019" s="6">
        <f>IF(A2020=0, 0, AH2020-tbl_pbp[[#This Row],[Saints Win %]])</f>
        <v>-1.0000000000000009E-3</v>
      </c>
      <c r="AE2019">
        <f>ABS(tbl_pbp[[#This Row],[play.homeScore]]-tbl_pbp[[#This Row],[play.awayScore]])</f>
        <v>11</v>
      </c>
      <c r="AF2019">
        <f>IF(tbl_pbp[[#This Row],[Play Saints Win % Increase]]&gt;=$AF$4,1,0)</f>
        <v>0</v>
      </c>
      <c r="AG2019" t="str">
        <f>VLOOKUP(tbl_pbp[[#This Row],[gameId]], games!$B$2:$T$40, 9, FALSE)</f>
        <v>new-orleans-saints</v>
      </c>
      <c r="AH2019" s="5">
        <f>IF(tbl_pbp[[#This Row],[AwayTeam]] &lt;&gt; "new-orleans-saints", tbl_pbp[[#This Row],[homeWinPercentage]], 1-tbl_pbp[[#This Row],[homeWinPercentage]])</f>
        <v>0.86699999999999999</v>
      </c>
      <c r="AI2019" s="13">
        <f>tbl_pbp[[#This Row],[Kamara]]*tbl_pbp[[#This Row],[Impactful Play]]</f>
        <v>0</v>
      </c>
      <c r="AJ2019" s="13">
        <f>tbl_pbp[[#This Row],[Thomas]]*tbl_pbp[[#This Row],[Impactful Play]]</f>
        <v>0</v>
      </c>
      <c r="AK2019" s="13" t="str">
        <f>VLOOKUP(tbl_pbp[[#This Row],[Play Saints Win % Increase]], tbl_impact[],3,TRUE)</f>
        <v>Bad (0 to -5%)</v>
      </c>
    </row>
    <row r="2020" spans="1:37">
      <c r="A2020" s="1">
        <v>119</v>
      </c>
      <c r="B2020" s="5">
        <v>0.13400000000000001</v>
      </c>
      <c r="C2020" t="s">
        <v>13546</v>
      </c>
      <c r="D2020">
        <v>0</v>
      </c>
      <c r="E2020">
        <v>0</v>
      </c>
      <c r="F2020">
        <v>3</v>
      </c>
      <c r="G2020">
        <v>9</v>
      </c>
      <c r="H2020">
        <v>20</v>
      </c>
      <c r="I2020">
        <v>10</v>
      </c>
      <c r="J2020">
        <v>49</v>
      </c>
      <c r="K2020" t="s">
        <v>29</v>
      </c>
      <c r="L2020">
        <v>1</v>
      </c>
      <c r="M2020">
        <v>49</v>
      </c>
      <c r="N2020" t="s">
        <v>13547</v>
      </c>
      <c r="O2020" t="s">
        <v>489</v>
      </c>
      <c r="P2020" t="s">
        <v>45</v>
      </c>
      <c r="Q2020" t="s">
        <v>46</v>
      </c>
      <c r="R2020" t="s">
        <v>47</v>
      </c>
      <c r="S2020" t="s">
        <v>33</v>
      </c>
      <c r="T2020" t="s">
        <v>5675</v>
      </c>
      <c r="U2020" t="s">
        <v>5676</v>
      </c>
      <c r="V2020" t="s">
        <v>13271</v>
      </c>
      <c r="X2020" t="str">
        <f>VLOOKUP(pbp!V4770, games!$B$2:$R$40, 3, FALSE)</f>
        <v>2020-12-06T18:00Z</v>
      </c>
      <c r="Y2020">
        <f>VLOOKUP(1*V2020,NFLGames!$H$11:$H$555,1,FALSE)</f>
        <v>401128022</v>
      </c>
      <c r="Z2020">
        <f>VLOOKUP($Y2020, NFLGames!$H$11:$K$555,2,FALSE)</f>
        <v>2019</v>
      </c>
      <c r="AA2020">
        <f>VLOOKUP($Y2020, NFLGames!$H$11:$K$555,3,FALSE)</f>
        <v>13</v>
      </c>
      <c r="AB2020" s="6">
        <f>IF(A2021=0, 0, AH2021-tbl_pbp[[#This Row],[Saints Win %]])</f>
        <v>5.600000000000005E-2</v>
      </c>
      <c r="AE2020">
        <f>ABS(tbl_pbp[[#This Row],[play.homeScore]]-tbl_pbp[[#This Row],[play.awayScore]])</f>
        <v>11</v>
      </c>
      <c r="AF2020">
        <f>IF(tbl_pbp[[#This Row],[Play Saints Win % Increase]]&gt;=$AF$4,1,0)</f>
        <v>0</v>
      </c>
      <c r="AG2020" t="str">
        <f>VLOOKUP(tbl_pbp[[#This Row],[gameId]], games!$B$2:$T$40, 9, FALSE)</f>
        <v>new-orleans-saints</v>
      </c>
      <c r="AH2020" s="5">
        <f>IF(tbl_pbp[[#This Row],[AwayTeam]] &lt;&gt; "new-orleans-saints", tbl_pbp[[#This Row],[homeWinPercentage]], 1-tbl_pbp[[#This Row],[homeWinPercentage]])</f>
        <v>0.86599999999999999</v>
      </c>
      <c r="AI2020" s="13">
        <f>tbl_pbp[[#This Row],[Kamara]]*tbl_pbp[[#This Row],[Impactful Play]]</f>
        <v>0</v>
      </c>
      <c r="AJ2020" s="13">
        <f>tbl_pbp[[#This Row],[Thomas]]*tbl_pbp[[#This Row],[Impactful Play]]</f>
        <v>0</v>
      </c>
      <c r="AK2020" s="13" t="str">
        <f>VLOOKUP(tbl_pbp[[#This Row],[Play Saints Win % Increase]], tbl_impact[],3,TRUE)</f>
        <v>Perfumed (5 to + 10%)</v>
      </c>
    </row>
    <row r="2021" spans="1:37">
      <c r="A2021" s="1">
        <v>120</v>
      </c>
      <c r="B2021" s="5">
        <v>7.8E-2</v>
      </c>
      <c r="C2021" t="s">
        <v>13548</v>
      </c>
      <c r="D2021">
        <v>0</v>
      </c>
      <c r="E2021">
        <v>0</v>
      </c>
      <c r="F2021">
        <v>3</v>
      </c>
      <c r="G2021">
        <v>9</v>
      </c>
      <c r="H2021">
        <v>20</v>
      </c>
      <c r="I2021">
        <v>11</v>
      </c>
      <c r="J2021">
        <v>50</v>
      </c>
      <c r="K2021" t="s">
        <v>29</v>
      </c>
      <c r="L2021">
        <v>2</v>
      </c>
      <c r="M2021">
        <v>50</v>
      </c>
      <c r="N2021" t="s">
        <v>13549</v>
      </c>
      <c r="O2021" t="s">
        <v>1982</v>
      </c>
      <c r="P2021" t="s">
        <v>22</v>
      </c>
      <c r="Q2021" t="s">
        <v>37</v>
      </c>
      <c r="S2021" t="s">
        <v>147</v>
      </c>
      <c r="T2021" t="s">
        <v>226</v>
      </c>
      <c r="U2021" t="s">
        <v>13550</v>
      </c>
      <c r="V2021" t="s">
        <v>13271</v>
      </c>
      <c r="X2021" t="str">
        <f>VLOOKUP(pbp!V4771, games!$B$2:$R$40, 3, FALSE)</f>
        <v>2020-12-06T18:00Z</v>
      </c>
      <c r="Y2021">
        <f>VLOOKUP(1*V2021,NFLGames!$H$11:$H$555,1,FALSE)</f>
        <v>401128022</v>
      </c>
      <c r="Z2021">
        <f>VLOOKUP($Y2021, NFLGames!$H$11:$K$555,2,FALSE)</f>
        <v>2019</v>
      </c>
      <c r="AA2021">
        <f>VLOOKUP($Y2021, NFLGames!$H$11:$K$555,3,FALSE)</f>
        <v>13</v>
      </c>
      <c r="AB2021" s="6">
        <f>IF(A2022=0, 0, AH2022-tbl_pbp[[#This Row],[Saints Win %]])</f>
        <v>-1.6000000000000014E-2</v>
      </c>
      <c r="AE2021">
        <f>ABS(tbl_pbp[[#This Row],[play.homeScore]]-tbl_pbp[[#This Row],[play.awayScore]])</f>
        <v>11</v>
      </c>
      <c r="AF2021">
        <f>IF(tbl_pbp[[#This Row],[Play Saints Win % Increase]]&gt;=$AF$4,1,0)</f>
        <v>0</v>
      </c>
      <c r="AG2021" t="str">
        <f>VLOOKUP(tbl_pbp[[#This Row],[gameId]], games!$B$2:$T$40, 9, FALSE)</f>
        <v>new-orleans-saints</v>
      </c>
      <c r="AH2021" s="5">
        <f>IF(tbl_pbp[[#This Row],[AwayTeam]] &lt;&gt; "new-orleans-saints", tbl_pbp[[#This Row],[homeWinPercentage]], 1-tbl_pbp[[#This Row],[homeWinPercentage]])</f>
        <v>0.92200000000000004</v>
      </c>
      <c r="AI2021" s="13">
        <f>tbl_pbp[[#This Row],[Kamara]]*tbl_pbp[[#This Row],[Impactful Play]]</f>
        <v>0</v>
      </c>
      <c r="AJ2021" s="13">
        <f>tbl_pbp[[#This Row],[Thomas]]*tbl_pbp[[#This Row],[Impactful Play]]</f>
        <v>0</v>
      </c>
      <c r="AK2021" s="13" t="str">
        <f>VLOOKUP(tbl_pbp[[#This Row],[Play Saints Win % Increase]], tbl_impact[],3,TRUE)</f>
        <v>Bad (0 to -5%)</v>
      </c>
    </row>
    <row r="2022" spans="1:37">
      <c r="A2022" s="1">
        <v>121</v>
      </c>
      <c r="B2022" s="5">
        <v>9.4E-2</v>
      </c>
      <c r="C2022" t="s">
        <v>13551</v>
      </c>
      <c r="D2022">
        <v>0</v>
      </c>
      <c r="E2022">
        <v>0</v>
      </c>
      <c r="F2022">
        <v>3</v>
      </c>
      <c r="G2022">
        <v>9</v>
      </c>
      <c r="H2022">
        <v>20</v>
      </c>
      <c r="I2022">
        <v>11</v>
      </c>
      <c r="J2022">
        <v>50</v>
      </c>
      <c r="K2022" t="s">
        <v>29</v>
      </c>
      <c r="L2022">
        <v>3</v>
      </c>
      <c r="M2022">
        <v>50</v>
      </c>
      <c r="N2022" t="s">
        <v>13552</v>
      </c>
      <c r="O2022" t="s">
        <v>492</v>
      </c>
      <c r="P2022" t="s">
        <v>22</v>
      </c>
      <c r="Q2022" t="s">
        <v>37</v>
      </c>
      <c r="S2022" t="s">
        <v>149</v>
      </c>
      <c r="T2022" t="s">
        <v>226</v>
      </c>
      <c r="U2022" t="s">
        <v>13553</v>
      </c>
      <c r="V2022" t="s">
        <v>13271</v>
      </c>
      <c r="X2022" t="str">
        <f>VLOOKUP(pbp!V4772, games!$B$2:$R$40, 3, FALSE)</f>
        <v>2020-12-06T18:00Z</v>
      </c>
      <c r="Y2022">
        <f>VLOOKUP(1*V2022,NFLGames!$H$11:$H$555,1,FALSE)</f>
        <v>401128022</v>
      </c>
      <c r="Z2022">
        <f>VLOOKUP($Y2022, NFLGames!$H$11:$K$555,2,FALSE)</f>
        <v>2019</v>
      </c>
      <c r="AA2022">
        <f>VLOOKUP($Y2022, NFLGames!$H$11:$K$555,3,FALSE)</f>
        <v>13</v>
      </c>
      <c r="AB2022" s="6">
        <f>IF(A2023=0, 0, AH2023-tbl_pbp[[#This Row],[Saints Win %]])</f>
        <v>2.399999999999991E-2</v>
      </c>
      <c r="AE2022">
        <f>ABS(tbl_pbp[[#This Row],[play.homeScore]]-tbl_pbp[[#This Row],[play.awayScore]])</f>
        <v>11</v>
      </c>
      <c r="AF2022">
        <f>IF(tbl_pbp[[#This Row],[Play Saints Win % Increase]]&gt;=$AF$4,1,0)</f>
        <v>0</v>
      </c>
      <c r="AG2022" t="str">
        <f>VLOOKUP(tbl_pbp[[#This Row],[gameId]], games!$B$2:$T$40, 9, FALSE)</f>
        <v>new-orleans-saints</v>
      </c>
      <c r="AH2022" s="5">
        <f>IF(tbl_pbp[[#This Row],[AwayTeam]] &lt;&gt; "new-orleans-saints", tbl_pbp[[#This Row],[homeWinPercentage]], 1-tbl_pbp[[#This Row],[homeWinPercentage]])</f>
        <v>0.90600000000000003</v>
      </c>
      <c r="AI2022" s="13">
        <f>tbl_pbp[[#This Row],[Kamara]]*tbl_pbp[[#This Row],[Impactful Play]]</f>
        <v>0</v>
      </c>
      <c r="AJ2022" s="13">
        <f>tbl_pbp[[#This Row],[Thomas]]*tbl_pbp[[#This Row],[Impactful Play]]</f>
        <v>0</v>
      </c>
      <c r="AK2022" s="13" t="str">
        <f>VLOOKUP(tbl_pbp[[#This Row],[Play Saints Win % Increase]], tbl_impact[],3,TRUE)</f>
        <v>Scented (0 to +5%)</v>
      </c>
    </row>
    <row r="2023" spans="1:37">
      <c r="A2023" s="1">
        <v>122</v>
      </c>
      <c r="B2023" s="5">
        <v>7.0000000000000007E-2</v>
      </c>
      <c r="C2023" t="s">
        <v>13554</v>
      </c>
      <c r="D2023">
        <v>0</v>
      </c>
      <c r="E2023">
        <v>0</v>
      </c>
      <c r="F2023">
        <v>3</v>
      </c>
      <c r="G2023">
        <v>9</v>
      </c>
      <c r="H2023">
        <v>20</v>
      </c>
      <c r="I2023">
        <v>21</v>
      </c>
      <c r="J2023">
        <v>60</v>
      </c>
      <c r="K2023" t="s">
        <v>29</v>
      </c>
      <c r="L2023">
        <v>4</v>
      </c>
      <c r="M2023">
        <v>60</v>
      </c>
      <c r="N2023" t="s">
        <v>13555</v>
      </c>
      <c r="O2023" t="s">
        <v>548</v>
      </c>
      <c r="P2023" t="s">
        <v>66</v>
      </c>
      <c r="Q2023" t="s">
        <v>67</v>
      </c>
      <c r="R2023" t="s">
        <v>68</v>
      </c>
      <c r="S2023" t="s">
        <v>2853</v>
      </c>
      <c r="T2023" t="s">
        <v>117</v>
      </c>
      <c r="U2023" t="s">
        <v>13556</v>
      </c>
      <c r="V2023" t="s">
        <v>13271</v>
      </c>
      <c r="X2023" t="str">
        <f>VLOOKUP(pbp!V4773, games!$B$2:$R$40, 3, FALSE)</f>
        <v>2020-12-06T18:00Z</v>
      </c>
      <c r="Y2023">
        <f>VLOOKUP(1*V2023,NFLGames!$H$11:$H$555,1,FALSE)</f>
        <v>401128022</v>
      </c>
      <c r="Z2023">
        <f>VLOOKUP($Y2023, NFLGames!$H$11:$K$555,2,FALSE)</f>
        <v>2019</v>
      </c>
      <c r="AA2023">
        <f>VLOOKUP($Y2023, NFLGames!$H$11:$K$555,3,FALSE)</f>
        <v>13</v>
      </c>
      <c r="AB2023" s="6">
        <f>IF(A2024=0, 0, AH2024-tbl_pbp[[#This Row],[Saints Win %]])</f>
        <v>-2.9999999999998916E-3</v>
      </c>
      <c r="AE2023">
        <f>ABS(tbl_pbp[[#This Row],[play.homeScore]]-tbl_pbp[[#This Row],[play.awayScore]])</f>
        <v>11</v>
      </c>
      <c r="AF2023">
        <f>IF(tbl_pbp[[#This Row],[Play Saints Win % Increase]]&gt;=$AF$4,1,0)</f>
        <v>0</v>
      </c>
      <c r="AG2023" t="str">
        <f>VLOOKUP(tbl_pbp[[#This Row],[gameId]], games!$B$2:$T$40, 9, FALSE)</f>
        <v>new-orleans-saints</v>
      </c>
      <c r="AH2023" s="5">
        <f>IF(tbl_pbp[[#This Row],[AwayTeam]] &lt;&gt; "new-orleans-saints", tbl_pbp[[#This Row],[homeWinPercentage]], 1-tbl_pbp[[#This Row],[homeWinPercentage]])</f>
        <v>0.92999999999999994</v>
      </c>
      <c r="AI2023" s="13">
        <f>tbl_pbp[[#This Row],[Kamara]]*tbl_pbp[[#This Row],[Impactful Play]]</f>
        <v>0</v>
      </c>
      <c r="AJ2023" s="13">
        <f>tbl_pbp[[#This Row],[Thomas]]*tbl_pbp[[#This Row],[Impactful Play]]</f>
        <v>0</v>
      </c>
      <c r="AK2023" s="13" t="str">
        <f>VLOOKUP(tbl_pbp[[#This Row],[Play Saints Win % Increase]], tbl_impact[],3,TRUE)</f>
        <v>Bad (0 to -5%)</v>
      </c>
    </row>
    <row r="2024" spans="1:37">
      <c r="A2024" s="1">
        <v>123</v>
      </c>
      <c r="B2024" s="5">
        <v>7.2999999999999995E-2</v>
      </c>
      <c r="C2024" t="s">
        <v>13557</v>
      </c>
      <c r="D2024">
        <v>0</v>
      </c>
      <c r="E2024">
        <v>0</v>
      </c>
      <c r="F2024">
        <v>3</v>
      </c>
      <c r="G2024">
        <v>9</v>
      </c>
      <c r="H2024">
        <v>20</v>
      </c>
      <c r="I2024">
        <v>10</v>
      </c>
      <c r="J2024">
        <v>6</v>
      </c>
      <c r="K2024" t="s">
        <v>5211</v>
      </c>
      <c r="L2024">
        <v>1</v>
      </c>
      <c r="M2024">
        <v>94</v>
      </c>
      <c r="N2024" t="s">
        <v>13558</v>
      </c>
      <c r="O2024" t="s">
        <v>2593</v>
      </c>
      <c r="P2024" t="s">
        <v>94</v>
      </c>
      <c r="Q2024" t="s">
        <v>95</v>
      </c>
      <c r="R2024" t="s">
        <v>96</v>
      </c>
      <c r="S2024" t="s">
        <v>33</v>
      </c>
      <c r="T2024" t="s">
        <v>5703</v>
      </c>
      <c r="U2024" t="s">
        <v>5704</v>
      </c>
      <c r="V2024" t="s">
        <v>13271</v>
      </c>
      <c r="X2024" t="str">
        <f>VLOOKUP(pbp!V4774, games!$B$2:$R$40, 3, FALSE)</f>
        <v>2020-12-06T18:00Z</v>
      </c>
      <c r="Y2024">
        <f>VLOOKUP(1*V2024,NFLGames!$H$11:$H$555,1,FALSE)</f>
        <v>401128022</v>
      </c>
      <c r="Z2024">
        <f>VLOOKUP($Y2024, NFLGames!$H$11:$K$555,2,FALSE)</f>
        <v>2019</v>
      </c>
      <c r="AA2024">
        <f>VLOOKUP($Y2024, NFLGames!$H$11:$K$555,3,FALSE)</f>
        <v>13</v>
      </c>
      <c r="AB2024" s="6">
        <f>IF(A2025=0, 0, AH2025-tbl_pbp[[#This Row],[Saints Win %]])</f>
        <v>2.0000000000000018E-3</v>
      </c>
      <c r="AE2024">
        <f>ABS(tbl_pbp[[#This Row],[play.homeScore]]-tbl_pbp[[#This Row],[play.awayScore]])</f>
        <v>11</v>
      </c>
      <c r="AF2024">
        <f>IF(tbl_pbp[[#This Row],[Play Saints Win % Increase]]&gt;=$AF$4,1,0)</f>
        <v>0</v>
      </c>
      <c r="AG2024" t="str">
        <f>VLOOKUP(tbl_pbp[[#This Row],[gameId]], games!$B$2:$T$40, 9, FALSE)</f>
        <v>new-orleans-saints</v>
      </c>
      <c r="AH2024" s="5">
        <f>IF(tbl_pbp[[#This Row],[AwayTeam]] &lt;&gt; "new-orleans-saints", tbl_pbp[[#This Row],[homeWinPercentage]], 1-tbl_pbp[[#This Row],[homeWinPercentage]])</f>
        <v>0.92700000000000005</v>
      </c>
      <c r="AI2024" s="13">
        <f>tbl_pbp[[#This Row],[Kamara]]*tbl_pbp[[#This Row],[Impactful Play]]</f>
        <v>0</v>
      </c>
      <c r="AJ2024" s="13">
        <f>tbl_pbp[[#This Row],[Thomas]]*tbl_pbp[[#This Row],[Impactful Play]]</f>
        <v>0</v>
      </c>
      <c r="AK2024" s="13" t="str">
        <f>VLOOKUP(tbl_pbp[[#This Row],[Play Saints Win % Increase]], tbl_impact[],3,TRUE)</f>
        <v>Scented (0 to +5%)</v>
      </c>
    </row>
    <row r="2025" spans="1:37">
      <c r="A2025" s="1">
        <v>124</v>
      </c>
      <c r="B2025" s="5">
        <v>7.0999999999999994E-2</v>
      </c>
      <c r="C2025" t="s">
        <v>13559</v>
      </c>
      <c r="D2025">
        <v>0</v>
      </c>
      <c r="E2025">
        <v>0</v>
      </c>
      <c r="F2025">
        <v>3</v>
      </c>
      <c r="G2025">
        <v>9</v>
      </c>
      <c r="H2025">
        <v>20</v>
      </c>
      <c r="I2025">
        <v>13</v>
      </c>
      <c r="J2025">
        <v>3</v>
      </c>
      <c r="K2025" t="s">
        <v>5211</v>
      </c>
      <c r="L2025">
        <v>1</v>
      </c>
      <c r="M2025">
        <v>97</v>
      </c>
      <c r="N2025" t="s">
        <v>13560</v>
      </c>
      <c r="O2025" t="s">
        <v>2593</v>
      </c>
      <c r="P2025" t="s">
        <v>45</v>
      </c>
      <c r="Q2025" t="s">
        <v>46</v>
      </c>
      <c r="R2025" t="s">
        <v>47</v>
      </c>
      <c r="S2025" t="s">
        <v>13561</v>
      </c>
      <c r="T2025" t="s">
        <v>5448</v>
      </c>
      <c r="U2025" t="s">
        <v>13562</v>
      </c>
      <c r="V2025" t="s">
        <v>13271</v>
      </c>
      <c r="X2025" t="str">
        <f>VLOOKUP(pbp!V4775, games!$B$2:$R$40, 3, FALSE)</f>
        <v>2020-12-06T18:00Z</v>
      </c>
      <c r="Y2025">
        <f>VLOOKUP(1*V2025,NFLGames!$H$11:$H$555,1,FALSE)</f>
        <v>401128022</v>
      </c>
      <c r="Z2025">
        <f>VLOOKUP($Y2025, NFLGames!$H$11:$K$555,2,FALSE)</f>
        <v>2019</v>
      </c>
      <c r="AA2025">
        <f>VLOOKUP($Y2025, NFLGames!$H$11:$K$555,3,FALSE)</f>
        <v>13</v>
      </c>
      <c r="AB2025" s="6">
        <f>IF(A2026=0, 0, AH2026-tbl_pbp[[#This Row],[Saints Win %]])</f>
        <v>-2.6000000000000023E-2</v>
      </c>
      <c r="AE2025">
        <f>ABS(tbl_pbp[[#This Row],[play.homeScore]]-tbl_pbp[[#This Row],[play.awayScore]])</f>
        <v>11</v>
      </c>
      <c r="AF2025">
        <f>IF(tbl_pbp[[#This Row],[Play Saints Win % Increase]]&gt;=$AF$4,1,0)</f>
        <v>0</v>
      </c>
      <c r="AG2025" t="str">
        <f>VLOOKUP(tbl_pbp[[#This Row],[gameId]], games!$B$2:$T$40, 9, FALSE)</f>
        <v>new-orleans-saints</v>
      </c>
      <c r="AH2025" s="5">
        <f>IF(tbl_pbp[[#This Row],[AwayTeam]] &lt;&gt; "new-orleans-saints", tbl_pbp[[#This Row],[homeWinPercentage]], 1-tbl_pbp[[#This Row],[homeWinPercentage]])</f>
        <v>0.92900000000000005</v>
      </c>
      <c r="AI2025" s="13">
        <f>tbl_pbp[[#This Row],[Kamara]]*tbl_pbp[[#This Row],[Impactful Play]]</f>
        <v>0</v>
      </c>
      <c r="AJ2025" s="13">
        <f>tbl_pbp[[#This Row],[Thomas]]*tbl_pbp[[#This Row],[Impactful Play]]</f>
        <v>0</v>
      </c>
      <c r="AK2025" s="13" t="str">
        <f>VLOOKUP(tbl_pbp[[#This Row],[Play Saints Win % Increase]], tbl_impact[],3,TRUE)</f>
        <v>Bad (0 to -5%)</v>
      </c>
    </row>
    <row r="2026" spans="1:37">
      <c r="A2026" s="1">
        <v>125</v>
      </c>
      <c r="B2026" s="5">
        <v>9.7000000000000003E-2</v>
      </c>
      <c r="C2026" t="s">
        <v>13563</v>
      </c>
      <c r="D2026">
        <v>0</v>
      </c>
      <c r="E2026">
        <v>0</v>
      </c>
      <c r="F2026">
        <v>3</v>
      </c>
      <c r="G2026">
        <v>9</v>
      </c>
      <c r="H2026">
        <v>20</v>
      </c>
      <c r="I2026">
        <v>7</v>
      </c>
      <c r="J2026">
        <v>9</v>
      </c>
      <c r="K2026" t="s">
        <v>5211</v>
      </c>
      <c r="L2026">
        <v>2</v>
      </c>
      <c r="M2026">
        <v>91</v>
      </c>
      <c r="N2026" t="s">
        <v>13564</v>
      </c>
      <c r="O2026" t="s">
        <v>2593</v>
      </c>
      <c r="P2026" t="s">
        <v>30</v>
      </c>
      <c r="Q2026" t="s">
        <v>31</v>
      </c>
      <c r="R2026" t="s">
        <v>32</v>
      </c>
      <c r="S2026" t="s">
        <v>220</v>
      </c>
      <c r="T2026" t="s">
        <v>5443</v>
      </c>
      <c r="U2026" t="s">
        <v>13565</v>
      </c>
      <c r="V2026" t="s">
        <v>13271</v>
      </c>
      <c r="X2026" t="str">
        <f>VLOOKUP(pbp!V4776, games!$B$2:$R$40, 3, FALSE)</f>
        <v>2020-12-06T18:00Z</v>
      </c>
      <c r="Y2026">
        <f>VLOOKUP(1*V2026,NFLGames!$H$11:$H$555,1,FALSE)</f>
        <v>401128022</v>
      </c>
      <c r="Z2026">
        <f>VLOOKUP($Y2026, NFLGames!$H$11:$K$555,2,FALSE)</f>
        <v>2019</v>
      </c>
      <c r="AA2026">
        <f>VLOOKUP($Y2026, NFLGames!$H$11:$K$555,3,FALSE)</f>
        <v>13</v>
      </c>
      <c r="AB2026" s="6">
        <f>IF(A2027=0, 0, AH2027-tbl_pbp[[#This Row],[Saints Win %]])</f>
        <v>4.0000000000000036E-3</v>
      </c>
      <c r="AE2026">
        <f>ABS(tbl_pbp[[#This Row],[play.homeScore]]-tbl_pbp[[#This Row],[play.awayScore]])</f>
        <v>11</v>
      </c>
      <c r="AF2026">
        <f>IF(tbl_pbp[[#This Row],[Play Saints Win % Increase]]&gt;=$AF$4,1,0)</f>
        <v>0</v>
      </c>
      <c r="AG2026" t="str">
        <f>VLOOKUP(tbl_pbp[[#This Row],[gameId]], games!$B$2:$T$40, 9, FALSE)</f>
        <v>new-orleans-saints</v>
      </c>
      <c r="AH2026" s="5">
        <f>IF(tbl_pbp[[#This Row],[AwayTeam]] &lt;&gt; "new-orleans-saints", tbl_pbp[[#This Row],[homeWinPercentage]], 1-tbl_pbp[[#This Row],[homeWinPercentage]])</f>
        <v>0.90300000000000002</v>
      </c>
      <c r="AI2026" s="13">
        <f>tbl_pbp[[#This Row],[Kamara]]*tbl_pbp[[#This Row],[Impactful Play]]</f>
        <v>0</v>
      </c>
      <c r="AJ2026" s="13">
        <f>tbl_pbp[[#This Row],[Thomas]]*tbl_pbp[[#This Row],[Impactful Play]]</f>
        <v>0</v>
      </c>
      <c r="AK2026" s="13" t="str">
        <f>VLOOKUP(tbl_pbp[[#This Row],[Play Saints Win % Increase]], tbl_impact[],3,TRUE)</f>
        <v>Scented (0 to +5%)</v>
      </c>
    </row>
    <row r="2027" spans="1:37">
      <c r="A2027" s="1">
        <v>126</v>
      </c>
      <c r="B2027" s="5">
        <v>9.2999999999999999E-2</v>
      </c>
      <c r="C2027" t="s">
        <v>13566</v>
      </c>
      <c r="D2027">
        <v>0</v>
      </c>
      <c r="E2027">
        <v>0</v>
      </c>
      <c r="F2027">
        <v>3</v>
      </c>
      <c r="G2027">
        <v>9</v>
      </c>
      <c r="H2027">
        <v>20</v>
      </c>
      <c r="I2027">
        <v>0</v>
      </c>
      <c r="J2027">
        <v>27</v>
      </c>
      <c r="L2027">
        <v>1</v>
      </c>
      <c r="M2027">
        <v>73</v>
      </c>
      <c r="N2027" t="s">
        <v>306</v>
      </c>
      <c r="O2027" t="s">
        <v>143</v>
      </c>
      <c r="P2027" t="s">
        <v>144</v>
      </c>
      <c r="Q2027" t="s">
        <v>145</v>
      </c>
      <c r="R2027" t="s">
        <v>146</v>
      </c>
      <c r="V2027" t="s">
        <v>13271</v>
      </c>
      <c r="X2027" t="str">
        <f>VLOOKUP(pbp!V4777, games!$B$2:$R$40, 3, FALSE)</f>
        <v>2020-12-06T18:00Z</v>
      </c>
      <c r="Y2027">
        <f>VLOOKUP(1*V2027,NFLGames!$H$11:$H$555,1,FALSE)</f>
        <v>401128022</v>
      </c>
      <c r="Z2027">
        <f>VLOOKUP($Y2027, NFLGames!$H$11:$K$555,2,FALSE)</f>
        <v>2019</v>
      </c>
      <c r="AA2027">
        <f>VLOOKUP($Y2027, NFLGames!$H$11:$K$555,3,FALSE)</f>
        <v>13</v>
      </c>
      <c r="AB2027" s="6">
        <f>IF(A2028=0, 0, AH2028-tbl_pbp[[#This Row],[Saints Win %]])</f>
        <v>2.0000000000000018E-3</v>
      </c>
      <c r="AE2027">
        <f>ABS(tbl_pbp[[#This Row],[play.homeScore]]-tbl_pbp[[#This Row],[play.awayScore]])</f>
        <v>11</v>
      </c>
      <c r="AF2027">
        <f>IF(tbl_pbp[[#This Row],[Play Saints Win % Increase]]&gt;=$AF$4,1,0)</f>
        <v>0</v>
      </c>
      <c r="AG2027" t="str">
        <f>VLOOKUP(tbl_pbp[[#This Row],[gameId]], games!$B$2:$T$40, 9, FALSE)</f>
        <v>new-orleans-saints</v>
      </c>
      <c r="AH2027" s="5">
        <f>IF(tbl_pbp[[#This Row],[AwayTeam]] &lt;&gt; "new-orleans-saints", tbl_pbp[[#This Row],[homeWinPercentage]], 1-tbl_pbp[[#This Row],[homeWinPercentage]])</f>
        <v>0.90700000000000003</v>
      </c>
      <c r="AI2027" s="13">
        <f>tbl_pbp[[#This Row],[Kamara]]*tbl_pbp[[#This Row],[Impactful Play]]</f>
        <v>0</v>
      </c>
      <c r="AJ2027" s="13">
        <f>tbl_pbp[[#This Row],[Thomas]]*tbl_pbp[[#This Row],[Impactful Play]]</f>
        <v>0</v>
      </c>
      <c r="AK2027" s="13" t="str">
        <f>VLOOKUP(tbl_pbp[[#This Row],[Play Saints Win % Increase]], tbl_impact[],3,TRUE)</f>
        <v>Scented (0 to +5%)</v>
      </c>
    </row>
    <row r="2028" spans="1:37">
      <c r="A2028" s="1">
        <v>127</v>
      </c>
      <c r="B2028" s="5">
        <v>9.0999999999999998E-2</v>
      </c>
      <c r="C2028" t="s">
        <v>13567</v>
      </c>
      <c r="D2028">
        <v>0</v>
      </c>
      <c r="E2028">
        <v>0</v>
      </c>
      <c r="F2028">
        <v>4</v>
      </c>
      <c r="G2028">
        <v>9</v>
      </c>
      <c r="H2028">
        <v>20</v>
      </c>
      <c r="I2028">
        <v>10</v>
      </c>
      <c r="J2028">
        <v>27</v>
      </c>
      <c r="K2028" t="s">
        <v>5211</v>
      </c>
      <c r="L2028">
        <v>1</v>
      </c>
      <c r="M2028">
        <v>73</v>
      </c>
      <c r="N2028" t="s">
        <v>13568</v>
      </c>
      <c r="O2028" t="s">
        <v>148</v>
      </c>
      <c r="P2028" t="s">
        <v>45</v>
      </c>
      <c r="Q2028" t="s">
        <v>46</v>
      </c>
      <c r="R2028" t="s">
        <v>47</v>
      </c>
      <c r="S2028" t="s">
        <v>33</v>
      </c>
      <c r="T2028" t="s">
        <v>5251</v>
      </c>
      <c r="U2028" t="s">
        <v>12243</v>
      </c>
      <c r="V2028" t="s">
        <v>13271</v>
      </c>
      <c r="X2028" t="str">
        <f>VLOOKUP(pbp!V4778, games!$B$2:$R$40, 3, FALSE)</f>
        <v>2020-12-06T18:00Z</v>
      </c>
      <c r="Y2028">
        <f>VLOOKUP(1*V2028,NFLGames!$H$11:$H$555,1,FALSE)</f>
        <v>401128022</v>
      </c>
      <c r="Z2028">
        <f>VLOOKUP($Y2028, NFLGames!$H$11:$K$555,2,FALSE)</f>
        <v>2019</v>
      </c>
      <c r="AA2028">
        <f>VLOOKUP($Y2028, NFLGames!$H$11:$K$555,3,FALSE)</f>
        <v>13</v>
      </c>
      <c r="AB2028" s="6">
        <f>IF(A2029=0, 0, AH2029-tbl_pbp[[#This Row],[Saints Win %]])</f>
        <v>-1.100000000000001E-2</v>
      </c>
      <c r="AE2028">
        <f>ABS(tbl_pbp[[#This Row],[play.homeScore]]-tbl_pbp[[#This Row],[play.awayScore]])</f>
        <v>11</v>
      </c>
      <c r="AF2028">
        <f>IF(tbl_pbp[[#This Row],[Play Saints Win % Increase]]&gt;=$AF$4,1,0)</f>
        <v>0</v>
      </c>
      <c r="AG2028" t="str">
        <f>VLOOKUP(tbl_pbp[[#This Row],[gameId]], games!$B$2:$T$40, 9, FALSE)</f>
        <v>new-orleans-saints</v>
      </c>
      <c r="AH2028" s="5">
        <f>IF(tbl_pbp[[#This Row],[AwayTeam]] &lt;&gt; "new-orleans-saints", tbl_pbp[[#This Row],[homeWinPercentage]], 1-tbl_pbp[[#This Row],[homeWinPercentage]])</f>
        <v>0.90900000000000003</v>
      </c>
      <c r="AI2028" s="13">
        <f>tbl_pbp[[#This Row],[Kamara]]*tbl_pbp[[#This Row],[Impactful Play]]</f>
        <v>0</v>
      </c>
      <c r="AJ2028" s="13">
        <f>tbl_pbp[[#This Row],[Thomas]]*tbl_pbp[[#This Row],[Impactful Play]]</f>
        <v>0</v>
      </c>
      <c r="AK2028" s="13" t="str">
        <f>VLOOKUP(tbl_pbp[[#This Row],[Play Saints Win % Increase]], tbl_impact[],3,TRUE)</f>
        <v>Bad (0 to -5%)</v>
      </c>
    </row>
    <row r="2029" spans="1:37">
      <c r="A2029" s="1">
        <v>128</v>
      </c>
      <c r="B2029" s="5">
        <v>0.10199999999999999</v>
      </c>
      <c r="C2029" t="s">
        <v>13569</v>
      </c>
      <c r="D2029">
        <v>0</v>
      </c>
      <c r="E2029">
        <v>0</v>
      </c>
      <c r="F2029">
        <v>4</v>
      </c>
      <c r="G2029">
        <v>9</v>
      </c>
      <c r="H2029">
        <v>20</v>
      </c>
      <c r="I2029">
        <v>6</v>
      </c>
      <c r="J2029">
        <v>31</v>
      </c>
      <c r="K2029" t="s">
        <v>5211</v>
      </c>
      <c r="L2029">
        <v>2</v>
      </c>
      <c r="M2029">
        <v>69</v>
      </c>
      <c r="N2029" t="s">
        <v>13570</v>
      </c>
      <c r="O2029" t="s">
        <v>1869</v>
      </c>
      <c r="P2029" t="s">
        <v>45</v>
      </c>
      <c r="Q2029" t="s">
        <v>46</v>
      </c>
      <c r="R2029" t="s">
        <v>47</v>
      </c>
      <c r="S2029" t="s">
        <v>60</v>
      </c>
      <c r="T2029" t="s">
        <v>5261</v>
      </c>
      <c r="U2029" t="s">
        <v>13571</v>
      </c>
      <c r="V2029" t="s">
        <v>13271</v>
      </c>
      <c r="X2029" t="str">
        <f>VLOOKUP(pbp!V4779, games!$B$2:$R$40, 3, FALSE)</f>
        <v>2020-12-06T18:00Z</v>
      </c>
      <c r="Y2029">
        <f>VLOOKUP(1*V2029,NFLGames!$H$11:$H$555,1,FALSE)</f>
        <v>401128022</v>
      </c>
      <c r="Z2029">
        <f>VLOOKUP($Y2029, NFLGames!$H$11:$K$555,2,FALSE)</f>
        <v>2019</v>
      </c>
      <c r="AA2029">
        <f>VLOOKUP($Y2029, NFLGames!$H$11:$K$555,3,FALSE)</f>
        <v>13</v>
      </c>
      <c r="AB2029" s="6">
        <f>IF(A2030=0, 0, AH2030-tbl_pbp[[#This Row],[Saints Win %]])</f>
        <v>5.799999999999994E-2</v>
      </c>
      <c r="AE2029">
        <f>ABS(tbl_pbp[[#This Row],[play.homeScore]]-tbl_pbp[[#This Row],[play.awayScore]])</f>
        <v>11</v>
      </c>
      <c r="AF2029">
        <f>IF(tbl_pbp[[#This Row],[Play Saints Win % Increase]]&gt;=$AF$4,1,0)</f>
        <v>0</v>
      </c>
      <c r="AG2029" t="str">
        <f>VLOOKUP(tbl_pbp[[#This Row],[gameId]], games!$B$2:$T$40, 9, FALSE)</f>
        <v>new-orleans-saints</v>
      </c>
      <c r="AH2029" s="5">
        <f>IF(tbl_pbp[[#This Row],[AwayTeam]] &lt;&gt; "new-orleans-saints", tbl_pbp[[#This Row],[homeWinPercentage]], 1-tbl_pbp[[#This Row],[homeWinPercentage]])</f>
        <v>0.89800000000000002</v>
      </c>
      <c r="AI2029" s="13">
        <f>tbl_pbp[[#This Row],[Kamara]]*tbl_pbp[[#This Row],[Impactful Play]]</f>
        <v>0</v>
      </c>
      <c r="AJ2029" s="13">
        <f>tbl_pbp[[#This Row],[Thomas]]*tbl_pbp[[#This Row],[Impactful Play]]</f>
        <v>0</v>
      </c>
      <c r="AK2029" s="13" t="str">
        <f>VLOOKUP(tbl_pbp[[#This Row],[Play Saints Win % Increase]], tbl_impact[],3,TRUE)</f>
        <v>Perfumed (5 to + 10%)</v>
      </c>
    </row>
    <row r="2030" spans="1:37">
      <c r="A2030" s="1">
        <v>129</v>
      </c>
      <c r="B2030" s="5">
        <v>4.3999999999999997E-2</v>
      </c>
      <c r="C2030" t="s">
        <v>13572</v>
      </c>
      <c r="D2030">
        <v>0</v>
      </c>
      <c r="E2030">
        <v>0</v>
      </c>
      <c r="F2030">
        <v>4</v>
      </c>
      <c r="G2030">
        <v>9</v>
      </c>
      <c r="H2030">
        <v>20</v>
      </c>
      <c r="I2030">
        <v>1</v>
      </c>
      <c r="J2030">
        <v>36</v>
      </c>
      <c r="K2030" t="s">
        <v>5211</v>
      </c>
      <c r="L2030">
        <v>3</v>
      </c>
      <c r="M2030">
        <v>64</v>
      </c>
      <c r="N2030" t="s">
        <v>13573</v>
      </c>
      <c r="O2030" t="s">
        <v>8457</v>
      </c>
      <c r="P2030" t="s">
        <v>30</v>
      </c>
      <c r="Q2030" t="s">
        <v>31</v>
      </c>
      <c r="R2030" t="s">
        <v>32</v>
      </c>
      <c r="S2030" t="s">
        <v>54</v>
      </c>
      <c r="T2030" t="s">
        <v>6252</v>
      </c>
      <c r="U2030" t="s">
        <v>13574</v>
      </c>
      <c r="V2030" t="s">
        <v>13271</v>
      </c>
      <c r="X2030" t="str">
        <f>VLOOKUP(pbp!V4780, games!$B$2:$R$40, 3, FALSE)</f>
        <v>2020-12-06T18:00Z</v>
      </c>
      <c r="Y2030">
        <f>VLOOKUP(1*V2030,NFLGames!$H$11:$H$555,1,FALSE)</f>
        <v>401128022</v>
      </c>
      <c r="Z2030">
        <f>VLOOKUP($Y2030, NFLGames!$H$11:$K$555,2,FALSE)</f>
        <v>2019</v>
      </c>
      <c r="AA2030">
        <f>VLOOKUP($Y2030, NFLGames!$H$11:$K$555,3,FALSE)</f>
        <v>13</v>
      </c>
      <c r="AB2030" s="6">
        <f>IF(A2031=0, 0, AH2031-tbl_pbp[[#This Row],[Saints Win %]])</f>
        <v>-5.8999999999999941E-2</v>
      </c>
      <c r="AE2030">
        <f>ABS(tbl_pbp[[#This Row],[play.homeScore]]-tbl_pbp[[#This Row],[play.awayScore]])</f>
        <v>11</v>
      </c>
      <c r="AF2030">
        <f>IF(tbl_pbp[[#This Row],[Play Saints Win % Increase]]&gt;=$AF$4,1,0)</f>
        <v>0</v>
      </c>
      <c r="AG2030" t="str">
        <f>VLOOKUP(tbl_pbp[[#This Row],[gameId]], games!$B$2:$T$40, 9, FALSE)</f>
        <v>new-orleans-saints</v>
      </c>
      <c r="AH2030" s="5">
        <f>IF(tbl_pbp[[#This Row],[AwayTeam]] &lt;&gt; "new-orleans-saints", tbl_pbp[[#This Row],[homeWinPercentage]], 1-tbl_pbp[[#This Row],[homeWinPercentage]])</f>
        <v>0.95599999999999996</v>
      </c>
      <c r="AI2030" s="13">
        <f>tbl_pbp[[#This Row],[Kamara]]*tbl_pbp[[#This Row],[Impactful Play]]</f>
        <v>0</v>
      </c>
      <c r="AJ2030" s="13">
        <f>tbl_pbp[[#This Row],[Thomas]]*tbl_pbp[[#This Row],[Impactful Play]]</f>
        <v>0</v>
      </c>
      <c r="AK2030" s="13" t="str">
        <f>VLOOKUP(tbl_pbp[[#This Row],[Play Saints Win % Increase]], tbl_impact[],3,TRUE)</f>
        <v>Smelly (worse than-5% -&gt; -10%)</v>
      </c>
    </row>
    <row r="2031" spans="1:37">
      <c r="A2031" s="1">
        <v>130</v>
      </c>
      <c r="B2031" s="5">
        <v>0.10299999999999999</v>
      </c>
      <c r="C2031" t="s">
        <v>13575</v>
      </c>
      <c r="D2031">
        <v>0</v>
      </c>
      <c r="E2031">
        <v>0</v>
      </c>
      <c r="F2031">
        <v>4</v>
      </c>
      <c r="G2031">
        <v>9</v>
      </c>
      <c r="H2031">
        <v>20</v>
      </c>
      <c r="I2031">
        <v>10</v>
      </c>
      <c r="J2031">
        <v>48</v>
      </c>
      <c r="K2031" t="s">
        <v>5211</v>
      </c>
      <c r="L2031">
        <v>1</v>
      </c>
      <c r="M2031">
        <v>52</v>
      </c>
      <c r="N2031" t="s">
        <v>13576</v>
      </c>
      <c r="O2031" t="s">
        <v>3038</v>
      </c>
      <c r="P2031" t="s">
        <v>45</v>
      </c>
      <c r="Q2031" t="s">
        <v>46</v>
      </c>
      <c r="R2031" t="s">
        <v>47</v>
      </c>
      <c r="S2031" t="s">
        <v>33</v>
      </c>
      <c r="T2031" t="s">
        <v>5320</v>
      </c>
      <c r="U2031" t="s">
        <v>5462</v>
      </c>
      <c r="V2031" t="s">
        <v>13271</v>
      </c>
      <c r="X2031" t="str">
        <f>VLOOKUP(pbp!V4781, games!$B$2:$R$40, 3, FALSE)</f>
        <v>2020-12-06T18:00Z</v>
      </c>
      <c r="Y2031">
        <f>VLOOKUP(1*V2031,NFLGames!$H$11:$H$555,1,FALSE)</f>
        <v>401128022</v>
      </c>
      <c r="Z2031">
        <f>VLOOKUP($Y2031, NFLGames!$H$11:$K$555,2,FALSE)</f>
        <v>2019</v>
      </c>
      <c r="AA2031">
        <f>VLOOKUP($Y2031, NFLGames!$H$11:$K$555,3,FALSE)</f>
        <v>13</v>
      </c>
      <c r="AB2031" s="6">
        <f>IF(A2032=0, 0, AH2032-tbl_pbp[[#This Row],[Saints Win %]])</f>
        <v>4.9999999999999933E-2</v>
      </c>
      <c r="AE2031">
        <f>ABS(tbl_pbp[[#This Row],[play.homeScore]]-tbl_pbp[[#This Row],[play.awayScore]])</f>
        <v>11</v>
      </c>
      <c r="AF2031">
        <f>IF(tbl_pbp[[#This Row],[Play Saints Win % Increase]]&gt;=$AF$4,1,0)</f>
        <v>0</v>
      </c>
      <c r="AG2031" t="str">
        <f>VLOOKUP(tbl_pbp[[#This Row],[gameId]], games!$B$2:$T$40, 9, FALSE)</f>
        <v>new-orleans-saints</v>
      </c>
      <c r="AH2031" s="5">
        <f>IF(tbl_pbp[[#This Row],[AwayTeam]] &lt;&gt; "new-orleans-saints", tbl_pbp[[#This Row],[homeWinPercentage]], 1-tbl_pbp[[#This Row],[homeWinPercentage]])</f>
        <v>0.89700000000000002</v>
      </c>
      <c r="AI2031" s="13">
        <f>tbl_pbp[[#This Row],[Kamara]]*tbl_pbp[[#This Row],[Impactful Play]]</f>
        <v>0</v>
      </c>
      <c r="AJ2031" s="13">
        <f>tbl_pbp[[#This Row],[Thomas]]*tbl_pbp[[#This Row],[Impactful Play]]</f>
        <v>0</v>
      </c>
      <c r="AK2031" s="13" t="str">
        <f>VLOOKUP(tbl_pbp[[#This Row],[Play Saints Win % Increase]], tbl_impact[],3,TRUE)</f>
        <v>Scented (0 to +5%)</v>
      </c>
    </row>
    <row r="2032" spans="1:37">
      <c r="A2032" s="1">
        <v>131</v>
      </c>
      <c r="B2032" s="5">
        <v>5.2999999999999999E-2</v>
      </c>
      <c r="C2032" t="s">
        <v>13577</v>
      </c>
      <c r="D2032">
        <v>0</v>
      </c>
      <c r="E2032">
        <v>0</v>
      </c>
      <c r="F2032">
        <v>4</v>
      </c>
      <c r="G2032">
        <v>9</v>
      </c>
      <c r="H2032">
        <v>20</v>
      </c>
      <c r="I2032">
        <v>8</v>
      </c>
      <c r="J2032">
        <v>50</v>
      </c>
      <c r="K2032" t="s">
        <v>5211</v>
      </c>
      <c r="L2032">
        <v>2</v>
      </c>
      <c r="M2032">
        <v>50</v>
      </c>
      <c r="N2032" t="s">
        <v>13578</v>
      </c>
      <c r="O2032" t="s">
        <v>53</v>
      </c>
      <c r="P2032" t="s">
        <v>30</v>
      </c>
      <c r="Q2032" t="s">
        <v>31</v>
      </c>
      <c r="R2032" t="s">
        <v>32</v>
      </c>
      <c r="S2032" t="s">
        <v>73</v>
      </c>
      <c r="T2032" t="s">
        <v>226</v>
      </c>
      <c r="U2032" t="s">
        <v>6900</v>
      </c>
      <c r="V2032" t="s">
        <v>13271</v>
      </c>
      <c r="X2032" t="str">
        <f>VLOOKUP(pbp!V4782, games!$B$2:$R$40, 3, FALSE)</f>
        <v>2020-12-06T18:00Z</v>
      </c>
      <c r="Y2032">
        <f>VLOOKUP(1*V2032,NFLGames!$H$11:$H$555,1,FALSE)</f>
        <v>401128022</v>
      </c>
      <c r="Z2032">
        <f>VLOOKUP($Y2032, NFLGames!$H$11:$K$555,2,FALSE)</f>
        <v>2019</v>
      </c>
      <c r="AA2032">
        <f>VLOOKUP($Y2032, NFLGames!$H$11:$K$555,3,FALSE)</f>
        <v>13</v>
      </c>
      <c r="AB2032" s="6">
        <f>IF(A2033=0, 0, AH2033-tbl_pbp[[#This Row],[Saints Win %]])</f>
        <v>2.5000000000000022E-2</v>
      </c>
      <c r="AE2032">
        <f>ABS(tbl_pbp[[#This Row],[play.homeScore]]-tbl_pbp[[#This Row],[play.awayScore]])</f>
        <v>11</v>
      </c>
      <c r="AF2032">
        <f>IF(tbl_pbp[[#This Row],[Play Saints Win % Increase]]&gt;=$AF$4,1,0)</f>
        <v>0</v>
      </c>
      <c r="AG2032" t="str">
        <f>VLOOKUP(tbl_pbp[[#This Row],[gameId]], games!$B$2:$T$40, 9, FALSE)</f>
        <v>new-orleans-saints</v>
      </c>
      <c r="AH2032" s="5">
        <f>IF(tbl_pbp[[#This Row],[AwayTeam]] &lt;&gt; "new-orleans-saints", tbl_pbp[[#This Row],[homeWinPercentage]], 1-tbl_pbp[[#This Row],[homeWinPercentage]])</f>
        <v>0.94699999999999995</v>
      </c>
      <c r="AI2032" s="13">
        <f>tbl_pbp[[#This Row],[Kamara]]*tbl_pbp[[#This Row],[Impactful Play]]</f>
        <v>0</v>
      </c>
      <c r="AJ2032" s="13">
        <f>tbl_pbp[[#This Row],[Thomas]]*tbl_pbp[[#This Row],[Impactful Play]]</f>
        <v>0</v>
      </c>
      <c r="AK2032" s="13" t="str">
        <f>VLOOKUP(tbl_pbp[[#This Row],[Play Saints Win % Increase]], tbl_impact[],3,TRUE)</f>
        <v>Scented (0 to +5%)</v>
      </c>
    </row>
    <row r="2033" spans="1:37">
      <c r="A2033" s="1">
        <v>132</v>
      </c>
      <c r="B2033" s="5">
        <v>2.8000000000000001E-2</v>
      </c>
      <c r="C2033" t="s">
        <v>13579</v>
      </c>
      <c r="D2033">
        <v>0</v>
      </c>
      <c r="E2033">
        <v>0</v>
      </c>
      <c r="F2033">
        <v>4</v>
      </c>
      <c r="G2033">
        <v>9</v>
      </c>
      <c r="H2033">
        <v>20</v>
      </c>
      <c r="I2033">
        <v>15</v>
      </c>
      <c r="J2033">
        <v>43</v>
      </c>
      <c r="K2033" t="s">
        <v>5211</v>
      </c>
      <c r="L2033">
        <v>3</v>
      </c>
      <c r="M2033">
        <v>57</v>
      </c>
      <c r="N2033" t="s">
        <v>13580</v>
      </c>
      <c r="O2033" t="s">
        <v>2043</v>
      </c>
      <c r="P2033" t="s">
        <v>450</v>
      </c>
      <c r="Q2033" t="s">
        <v>451</v>
      </c>
      <c r="R2033" t="s">
        <v>452</v>
      </c>
      <c r="S2033" t="s">
        <v>259</v>
      </c>
      <c r="T2033" t="s">
        <v>5351</v>
      </c>
      <c r="U2033" t="s">
        <v>13581</v>
      </c>
      <c r="V2033" t="s">
        <v>13271</v>
      </c>
      <c r="X2033" t="str">
        <f>VLOOKUP(pbp!V4783, games!$B$2:$R$40, 3, FALSE)</f>
        <v>2020-12-06T18:00Z</v>
      </c>
      <c r="Y2033">
        <f>VLOOKUP(1*V2033,NFLGames!$H$11:$H$555,1,FALSE)</f>
        <v>401128022</v>
      </c>
      <c r="Z2033">
        <f>VLOOKUP($Y2033, NFLGames!$H$11:$K$555,2,FALSE)</f>
        <v>2019</v>
      </c>
      <c r="AA2033">
        <f>VLOOKUP($Y2033, NFLGames!$H$11:$K$555,3,FALSE)</f>
        <v>13</v>
      </c>
      <c r="AB2033" s="6">
        <f>IF(A2034=0, 0, AH2034-tbl_pbp[[#This Row],[Saints Win %]])</f>
        <v>-1.0000000000000009E-2</v>
      </c>
      <c r="AE2033">
        <f>ABS(tbl_pbp[[#This Row],[play.homeScore]]-tbl_pbp[[#This Row],[play.awayScore]])</f>
        <v>11</v>
      </c>
      <c r="AF2033">
        <f>IF(tbl_pbp[[#This Row],[Play Saints Win % Increase]]&gt;=$AF$4,1,0)</f>
        <v>0</v>
      </c>
      <c r="AG2033" t="str">
        <f>VLOOKUP(tbl_pbp[[#This Row],[gameId]], games!$B$2:$T$40, 9, FALSE)</f>
        <v>new-orleans-saints</v>
      </c>
      <c r="AH2033" s="5">
        <f>IF(tbl_pbp[[#This Row],[AwayTeam]] &lt;&gt; "new-orleans-saints", tbl_pbp[[#This Row],[homeWinPercentage]], 1-tbl_pbp[[#This Row],[homeWinPercentage]])</f>
        <v>0.97199999999999998</v>
      </c>
      <c r="AI2033" s="13">
        <f>tbl_pbp[[#This Row],[Kamara]]*tbl_pbp[[#This Row],[Impactful Play]]</f>
        <v>0</v>
      </c>
      <c r="AJ2033" s="13">
        <f>tbl_pbp[[#This Row],[Thomas]]*tbl_pbp[[#This Row],[Impactful Play]]</f>
        <v>0</v>
      </c>
      <c r="AK2033" s="13" t="str">
        <f>VLOOKUP(tbl_pbp[[#This Row],[Play Saints Win % Increase]], tbl_impact[],3,TRUE)</f>
        <v>Bad (0 to -5%)</v>
      </c>
    </row>
    <row r="2034" spans="1:37">
      <c r="A2034" s="1">
        <v>133</v>
      </c>
      <c r="B2034" s="5">
        <v>3.7999999999999999E-2</v>
      </c>
      <c r="C2034" t="s">
        <v>13582</v>
      </c>
      <c r="D2034">
        <v>0</v>
      </c>
      <c r="E2034">
        <v>0</v>
      </c>
      <c r="F2034">
        <v>4</v>
      </c>
      <c r="G2034">
        <v>9</v>
      </c>
      <c r="H2034">
        <v>20</v>
      </c>
      <c r="I2034">
        <v>10</v>
      </c>
      <c r="J2034">
        <v>29</v>
      </c>
      <c r="K2034" t="s">
        <v>29</v>
      </c>
      <c r="L2034">
        <v>1</v>
      </c>
      <c r="M2034">
        <v>29</v>
      </c>
      <c r="N2034" t="s">
        <v>13583</v>
      </c>
      <c r="O2034" t="s">
        <v>2146</v>
      </c>
      <c r="P2034" t="s">
        <v>45</v>
      </c>
      <c r="Q2034" t="s">
        <v>46</v>
      </c>
      <c r="R2034" t="s">
        <v>47</v>
      </c>
      <c r="S2034" t="s">
        <v>33</v>
      </c>
      <c r="T2034" t="s">
        <v>6146</v>
      </c>
      <c r="U2034" t="s">
        <v>13584</v>
      </c>
      <c r="V2034" t="s">
        <v>13271</v>
      </c>
      <c r="X2034" t="str">
        <f>VLOOKUP(pbp!V4784, games!$B$2:$R$40, 3, FALSE)</f>
        <v>2020-12-06T18:00Z</v>
      </c>
      <c r="Y2034">
        <f>VLOOKUP(1*V2034,NFLGames!$H$11:$H$555,1,FALSE)</f>
        <v>401128022</v>
      </c>
      <c r="Z2034">
        <f>VLOOKUP($Y2034, NFLGames!$H$11:$K$555,2,FALSE)</f>
        <v>2019</v>
      </c>
      <c r="AA2034">
        <f>VLOOKUP($Y2034, NFLGames!$H$11:$K$555,3,FALSE)</f>
        <v>13</v>
      </c>
      <c r="AB2034" s="6">
        <f>IF(A2035=0, 0, AH2035-tbl_pbp[[#This Row],[Saints Win %]])</f>
        <v>3.0000000000000027E-3</v>
      </c>
      <c r="AE2034">
        <f>ABS(tbl_pbp[[#This Row],[play.homeScore]]-tbl_pbp[[#This Row],[play.awayScore]])</f>
        <v>11</v>
      </c>
      <c r="AF2034">
        <f>IF(tbl_pbp[[#This Row],[Play Saints Win % Increase]]&gt;=$AF$4,1,0)</f>
        <v>0</v>
      </c>
      <c r="AG2034" t="str">
        <f>VLOOKUP(tbl_pbp[[#This Row],[gameId]], games!$B$2:$T$40, 9, FALSE)</f>
        <v>new-orleans-saints</v>
      </c>
      <c r="AH2034" s="5">
        <f>IF(tbl_pbp[[#This Row],[AwayTeam]] &lt;&gt; "new-orleans-saints", tbl_pbp[[#This Row],[homeWinPercentage]], 1-tbl_pbp[[#This Row],[homeWinPercentage]])</f>
        <v>0.96199999999999997</v>
      </c>
      <c r="AI2034" s="13">
        <f>tbl_pbp[[#This Row],[Kamara]]*tbl_pbp[[#This Row],[Impactful Play]]</f>
        <v>0</v>
      </c>
      <c r="AJ2034" s="13">
        <f>tbl_pbp[[#This Row],[Thomas]]*tbl_pbp[[#This Row],[Impactful Play]]</f>
        <v>0</v>
      </c>
      <c r="AK2034" s="13" t="str">
        <f>VLOOKUP(tbl_pbp[[#This Row],[Play Saints Win % Increase]], tbl_impact[],3,TRUE)</f>
        <v>Scented (0 to +5%)</v>
      </c>
    </row>
    <row r="2035" spans="1:37">
      <c r="A2035" s="1">
        <v>134</v>
      </c>
      <c r="B2035" s="5">
        <v>3.5000000000000003E-2</v>
      </c>
      <c r="C2035" t="s">
        <v>13585</v>
      </c>
      <c r="D2035">
        <v>0</v>
      </c>
      <c r="E2035">
        <v>0</v>
      </c>
      <c r="F2035">
        <v>4</v>
      </c>
      <c r="G2035">
        <v>9</v>
      </c>
      <c r="H2035">
        <v>20</v>
      </c>
      <c r="I2035">
        <v>10</v>
      </c>
      <c r="J2035">
        <v>29</v>
      </c>
      <c r="K2035" t="s">
        <v>29</v>
      </c>
      <c r="L2035">
        <v>2</v>
      </c>
      <c r="M2035">
        <v>29</v>
      </c>
      <c r="N2035" t="s">
        <v>13586</v>
      </c>
      <c r="O2035" t="s">
        <v>1047</v>
      </c>
      <c r="P2035" t="s">
        <v>22</v>
      </c>
      <c r="Q2035" t="s">
        <v>37</v>
      </c>
      <c r="S2035" t="s">
        <v>120</v>
      </c>
      <c r="T2035" t="s">
        <v>6146</v>
      </c>
      <c r="U2035" t="s">
        <v>13587</v>
      </c>
      <c r="V2035" t="s">
        <v>13271</v>
      </c>
      <c r="X2035" t="str">
        <f>VLOOKUP(pbp!V4785, games!$B$2:$R$40, 3, FALSE)</f>
        <v>2020-12-06T18:00Z</v>
      </c>
      <c r="Y2035">
        <f>VLOOKUP(1*V2035,NFLGames!$H$11:$H$555,1,FALSE)</f>
        <v>401128022</v>
      </c>
      <c r="Z2035">
        <f>VLOOKUP($Y2035, NFLGames!$H$11:$K$555,2,FALSE)</f>
        <v>2019</v>
      </c>
      <c r="AA2035">
        <f>VLOOKUP($Y2035, NFLGames!$H$11:$K$555,3,FALSE)</f>
        <v>13</v>
      </c>
      <c r="AB2035" s="6">
        <f>IF(A2036=0, 0, AH2036-tbl_pbp[[#This Row],[Saints Win %]])</f>
        <v>-1.0000000000000009E-3</v>
      </c>
      <c r="AE2035">
        <f>ABS(tbl_pbp[[#This Row],[play.homeScore]]-tbl_pbp[[#This Row],[play.awayScore]])</f>
        <v>11</v>
      </c>
      <c r="AF2035">
        <f>IF(tbl_pbp[[#This Row],[Play Saints Win % Increase]]&gt;=$AF$4,1,0)</f>
        <v>0</v>
      </c>
      <c r="AG2035" t="str">
        <f>VLOOKUP(tbl_pbp[[#This Row],[gameId]], games!$B$2:$T$40, 9, FALSE)</f>
        <v>new-orleans-saints</v>
      </c>
      <c r="AH2035" s="5">
        <f>IF(tbl_pbp[[#This Row],[AwayTeam]] &lt;&gt; "new-orleans-saints", tbl_pbp[[#This Row],[homeWinPercentage]], 1-tbl_pbp[[#This Row],[homeWinPercentage]])</f>
        <v>0.96499999999999997</v>
      </c>
      <c r="AI2035" s="13">
        <f>tbl_pbp[[#This Row],[Kamara]]*tbl_pbp[[#This Row],[Impactful Play]]</f>
        <v>0</v>
      </c>
      <c r="AJ2035" s="13">
        <f>tbl_pbp[[#This Row],[Thomas]]*tbl_pbp[[#This Row],[Impactful Play]]</f>
        <v>0</v>
      </c>
      <c r="AK2035" s="13" t="str">
        <f>VLOOKUP(tbl_pbp[[#This Row],[Play Saints Win % Increase]], tbl_impact[],3,TRUE)</f>
        <v>Bad (0 to -5%)</v>
      </c>
    </row>
    <row r="2036" spans="1:37">
      <c r="A2036" s="1">
        <v>135</v>
      </c>
      <c r="B2036" s="5">
        <v>3.5999999999999997E-2</v>
      </c>
      <c r="C2036" t="s">
        <v>13588</v>
      </c>
      <c r="D2036">
        <v>0</v>
      </c>
      <c r="E2036">
        <v>0</v>
      </c>
      <c r="F2036">
        <v>4</v>
      </c>
      <c r="G2036">
        <v>9</v>
      </c>
      <c r="H2036">
        <v>20</v>
      </c>
      <c r="I2036">
        <v>10</v>
      </c>
      <c r="J2036">
        <v>29</v>
      </c>
      <c r="K2036" t="s">
        <v>29</v>
      </c>
      <c r="L2036">
        <v>3</v>
      </c>
      <c r="M2036">
        <v>29</v>
      </c>
      <c r="N2036" t="s">
        <v>13589</v>
      </c>
      <c r="O2036" t="s">
        <v>1047</v>
      </c>
      <c r="P2036" t="s">
        <v>124</v>
      </c>
      <c r="Q2036" t="s">
        <v>125</v>
      </c>
      <c r="R2036" t="s">
        <v>126</v>
      </c>
      <c r="V2036" t="s">
        <v>13271</v>
      </c>
      <c r="X2036" t="str">
        <f>VLOOKUP(pbp!V4786, games!$B$2:$R$40, 3, FALSE)</f>
        <v>2020-12-06T18:00Z</v>
      </c>
      <c r="Y2036">
        <f>VLOOKUP(1*V2036,NFLGames!$H$11:$H$555,1,FALSE)</f>
        <v>401128022</v>
      </c>
      <c r="Z2036">
        <f>VLOOKUP($Y2036, NFLGames!$H$11:$K$555,2,FALSE)</f>
        <v>2019</v>
      </c>
      <c r="AA2036">
        <f>VLOOKUP($Y2036, NFLGames!$H$11:$K$555,3,FALSE)</f>
        <v>13</v>
      </c>
      <c r="AB2036" s="6">
        <f>IF(A2037=0, 0, AH2037-tbl_pbp[[#This Row],[Saints Win %]])</f>
        <v>1.2000000000000011E-2</v>
      </c>
      <c r="AE2036">
        <f>ABS(tbl_pbp[[#This Row],[play.homeScore]]-tbl_pbp[[#This Row],[play.awayScore]])</f>
        <v>11</v>
      </c>
      <c r="AF2036">
        <f>IF(tbl_pbp[[#This Row],[Play Saints Win % Increase]]&gt;=$AF$4,1,0)</f>
        <v>0</v>
      </c>
      <c r="AG2036" t="str">
        <f>VLOOKUP(tbl_pbp[[#This Row],[gameId]], games!$B$2:$T$40, 9, FALSE)</f>
        <v>new-orleans-saints</v>
      </c>
      <c r="AH2036" s="5">
        <f>IF(tbl_pbp[[#This Row],[AwayTeam]] &lt;&gt; "new-orleans-saints", tbl_pbp[[#This Row],[homeWinPercentage]], 1-tbl_pbp[[#This Row],[homeWinPercentage]])</f>
        <v>0.96399999999999997</v>
      </c>
      <c r="AI2036" s="13">
        <f>tbl_pbp[[#This Row],[Kamara]]*tbl_pbp[[#This Row],[Impactful Play]]</f>
        <v>0</v>
      </c>
      <c r="AJ2036" s="13">
        <f>tbl_pbp[[#This Row],[Thomas]]*tbl_pbp[[#This Row],[Impactful Play]]</f>
        <v>0</v>
      </c>
      <c r="AK2036" s="13" t="str">
        <f>VLOOKUP(tbl_pbp[[#This Row],[Play Saints Win % Increase]], tbl_impact[],3,TRUE)</f>
        <v>Scented (0 to +5%)</v>
      </c>
    </row>
    <row r="2037" spans="1:37">
      <c r="A2037" s="1">
        <v>136</v>
      </c>
      <c r="B2037" s="5">
        <v>2.4E-2</v>
      </c>
      <c r="C2037" t="s">
        <v>13590</v>
      </c>
      <c r="D2037">
        <v>0</v>
      </c>
      <c r="E2037">
        <v>0</v>
      </c>
      <c r="F2037">
        <v>4</v>
      </c>
      <c r="G2037">
        <v>9</v>
      </c>
      <c r="H2037">
        <v>20</v>
      </c>
      <c r="I2037">
        <v>10</v>
      </c>
      <c r="J2037">
        <v>29</v>
      </c>
      <c r="K2037" t="s">
        <v>29</v>
      </c>
      <c r="L2037">
        <v>3</v>
      </c>
      <c r="M2037">
        <v>29</v>
      </c>
      <c r="N2037" t="s">
        <v>13591</v>
      </c>
      <c r="O2037" t="s">
        <v>2913</v>
      </c>
      <c r="P2037" t="s">
        <v>45</v>
      </c>
      <c r="Q2037" t="s">
        <v>46</v>
      </c>
      <c r="R2037" t="s">
        <v>47</v>
      </c>
      <c r="S2037" t="s">
        <v>123</v>
      </c>
      <c r="T2037" t="s">
        <v>6146</v>
      </c>
      <c r="U2037" t="s">
        <v>13592</v>
      </c>
      <c r="V2037" t="s">
        <v>13271</v>
      </c>
      <c r="X2037" t="str">
        <f>VLOOKUP(pbp!V4787, games!$B$2:$R$40, 3, FALSE)</f>
        <v>2020-12-06T18:00Z</v>
      </c>
      <c r="Y2037">
        <f>VLOOKUP(1*V2037,NFLGames!$H$11:$H$555,1,FALSE)</f>
        <v>401128022</v>
      </c>
      <c r="Z2037">
        <f>VLOOKUP($Y2037, NFLGames!$H$11:$K$555,2,FALSE)</f>
        <v>2019</v>
      </c>
      <c r="AA2037">
        <f>VLOOKUP($Y2037, NFLGames!$H$11:$K$555,3,FALSE)</f>
        <v>13</v>
      </c>
      <c r="AB2037" s="6">
        <f>IF(A2038=0, 0, AH2038-tbl_pbp[[#This Row],[Saints Win %]])</f>
        <v>-3.0000000000000027E-3</v>
      </c>
      <c r="AE2037">
        <f>ABS(tbl_pbp[[#This Row],[play.homeScore]]-tbl_pbp[[#This Row],[play.awayScore]])</f>
        <v>11</v>
      </c>
      <c r="AF2037">
        <f>IF(tbl_pbp[[#This Row],[Play Saints Win % Increase]]&gt;=$AF$4,1,0)</f>
        <v>0</v>
      </c>
      <c r="AG2037" t="str">
        <f>VLOOKUP(tbl_pbp[[#This Row],[gameId]], games!$B$2:$T$40, 9, FALSE)</f>
        <v>new-orleans-saints</v>
      </c>
      <c r="AH2037" s="5">
        <f>IF(tbl_pbp[[#This Row],[AwayTeam]] &lt;&gt; "new-orleans-saints", tbl_pbp[[#This Row],[homeWinPercentage]], 1-tbl_pbp[[#This Row],[homeWinPercentage]])</f>
        <v>0.97599999999999998</v>
      </c>
      <c r="AI2037" s="13">
        <f>tbl_pbp[[#This Row],[Kamara]]*tbl_pbp[[#This Row],[Impactful Play]]</f>
        <v>0</v>
      </c>
      <c r="AJ2037" s="13">
        <f>tbl_pbp[[#This Row],[Thomas]]*tbl_pbp[[#This Row],[Impactful Play]]</f>
        <v>0</v>
      </c>
      <c r="AK2037" s="13" t="str">
        <f>VLOOKUP(tbl_pbp[[#This Row],[Play Saints Win % Increase]], tbl_impact[],3,TRUE)</f>
        <v>Bad (0 to -5%)</v>
      </c>
    </row>
    <row r="2038" spans="1:37">
      <c r="A2038" s="1">
        <v>137</v>
      </c>
      <c r="B2038" s="5">
        <v>2.7E-2</v>
      </c>
      <c r="C2038" t="s">
        <v>13593</v>
      </c>
      <c r="D2038">
        <v>0</v>
      </c>
      <c r="E2038">
        <v>0</v>
      </c>
      <c r="F2038">
        <v>4</v>
      </c>
      <c r="G2038">
        <v>9</v>
      </c>
      <c r="H2038">
        <v>23</v>
      </c>
      <c r="I2038">
        <v>5</v>
      </c>
      <c r="J2038">
        <v>24</v>
      </c>
      <c r="K2038" t="s">
        <v>29</v>
      </c>
      <c r="L2038">
        <v>4</v>
      </c>
      <c r="M2038">
        <v>24</v>
      </c>
      <c r="N2038" t="s">
        <v>13594</v>
      </c>
      <c r="O2038" t="s">
        <v>7744</v>
      </c>
      <c r="P2038" t="s">
        <v>187</v>
      </c>
      <c r="Q2038" t="s">
        <v>188</v>
      </c>
      <c r="R2038" t="s">
        <v>189</v>
      </c>
      <c r="S2038" t="s">
        <v>78</v>
      </c>
      <c r="T2038" t="s">
        <v>5707</v>
      </c>
      <c r="U2038" t="s">
        <v>13595</v>
      </c>
      <c r="V2038" t="s">
        <v>13271</v>
      </c>
      <c r="X2038" t="str">
        <f>VLOOKUP(pbp!V4788, games!$B$2:$R$40, 3, FALSE)</f>
        <v>2020-12-06T18:00Z</v>
      </c>
      <c r="Y2038">
        <f>VLOOKUP(1*V2038,NFLGames!$H$11:$H$555,1,FALSE)</f>
        <v>401128022</v>
      </c>
      <c r="Z2038">
        <f>VLOOKUP($Y2038, NFLGames!$H$11:$K$555,2,FALSE)</f>
        <v>2019</v>
      </c>
      <c r="AA2038">
        <f>VLOOKUP($Y2038, NFLGames!$H$11:$K$555,3,FALSE)</f>
        <v>13</v>
      </c>
      <c r="AB2038" s="6">
        <f>IF(A2039=0, 0, AH2039-tbl_pbp[[#This Row],[Saints Win %]])</f>
        <v>-2.0000000000000018E-3</v>
      </c>
      <c r="AE2038">
        <f>ABS(tbl_pbp[[#This Row],[play.homeScore]]-tbl_pbp[[#This Row],[play.awayScore]])</f>
        <v>14</v>
      </c>
      <c r="AF2038">
        <f>IF(tbl_pbp[[#This Row],[Play Saints Win % Increase]]&gt;=$AF$4,1,0)</f>
        <v>0</v>
      </c>
      <c r="AG2038" t="str">
        <f>VLOOKUP(tbl_pbp[[#This Row],[gameId]], games!$B$2:$T$40, 9, FALSE)</f>
        <v>new-orleans-saints</v>
      </c>
      <c r="AH2038" s="5">
        <f>IF(tbl_pbp[[#This Row],[AwayTeam]] &lt;&gt; "new-orleans-saints", tbl_pbp[[#This Row],[homeWinPercentage]], 1-tbl_pbp[[#This Row],[homeWinPercentage]])</f>
        <v>0.97299999999999998</v>
      </c>
      <c r="AI2038" s="13">
        <f>tbl_pbp[[#This Row],[Kamara]]*tbl_pbp[[#This Row],[Impactful Play]]</f>
        <v>0</v>
      </c>
      <c r="AJ2038" s="13">
        <f>tbl_pbp[[#This Row],[Thomas]]*tbl_pbp[[#This Row],[Impactful Play]]</f>
        <v>0</v>
      </c>
      <c r="AK2038" s="13" t="str">
        <f>VLOOKUP(tbl_pbp[[#This Row],[Play Saints Win % Increase]], tbl_impact[],3,TRUE)</f>
        <v>Bad (0 to -5%)</v>
      </c>
    </row>
    <row r="2039" spans="1:37">
      <c r="A2039" s="1">
        <v>138</v>
      </c>
      <c r="B2039" s="5">
        <v>2.9000000000000001E-2</v>
      </c>
      <c r="C2039" t="s">
        <v>13596</v>
      </c>
      <c r="D2039">
        <v>0</v>
      </c>
      <c r="E2039">
        <v>0</v>
      </c>
      <c r="F2039">
        <v>4</v>
      </c>
      <c r="G2039">
        <v>9</v>
      </c>
      <c r="H2039">
        <v>23</v>
      </c>
      <c r="I2039">
        <v>0</v>
      </c>
      <c r="J2039">
        <v>65</v>
      </c>
      <c r="K2039" t="s">
        <v>29</v>
      </c>
      <c r="L2039">
        <v>0</v>
      </c>
      <c r="M2039">
        <v>65</v>
      </c>
      <c r="N2039" t="s">
        <v>288</v>
      </c>
      <c r="O2039" t="s">
        <v>7744</v>
      </c>
      <c r="P2039" t="s">
        <v>25</v>
      </c>
      <c r="Q2039" t="s">
        <v>26</v>
      </c>
      <c r="R2039" t="s">
        <v>27</v>
      </c>
      <c r="V2039" t="s">
        <v>13271</v>
      </c>
      <c r="X2039" t="str">
        <f>VLOOKUP(pbp!V4789, games!$B$2:$R$40, 3, FALSE)</f>
        <v>2020-12-06T18:00Z</v>
      </c>
      <c r="Y2039">
        <f>VLOOKUP(1*V2039,NFLGames!$H$11:$H$555,1,FALSE)</f>
        <v>401128022</v>
      </c>
      <c r="Z2039">
        <f>VLOOKUP($Y2039, NFLGames!$H$11:$K$555,2,FALSE)</f>
        <v>2019</v>
      </c>
      <c r="AA2039">
        <f>VLOOKUP($Y2039, NFLGames!$H$11:$K$555,3,FALSE)</f>
        <v>13</v>
      </c>
      <c r="AB2039" s="6">
        <f>IF(A2040=0, 0, AH2040-tbl_pbp[[#This Row],[Saints Win %]])</f>
        <v>1.3000000000000012E-2</v>
      </c>
      <c r="AE2039">
        <f>ABS(tbl_pbp[[#This Row],[play.homeScore]]-tbl_pbp[[#This Row],[play.awayScore]])</f>
        <v>14</v>
      </c>
      <c r="AF2039">
        <f>IF(tbl_pbp[[#This Row],[Play Saints Win % Increase]]&gt;=$AF$4,1,0)</f>
        <v>0</v>
      </c>
      <c r="AG2039" t="str">
        <f>VLOOKUP(tbl_pbp[[#This Row],[gameId]], games!$B$2:$T$40, 9, FALSE)</f>
        <v>new-orleans-saints</v>
      </c>
      <c r="AH2039" s="5">
        <f>IF(tbl_pbp[[#This Row],[AwayTeam]] &lt;&gt; "new-orleans-saints", tbl_pbp[[#This Row],[homeWinPercentage]], 1-tbl_pbp[[#This Row],[homeWinPercentage]])</f>
        <v>0.97099999999999997</v>
      </c>
      <c r="AI2039" s="13">
        <f>tbl_pbp[[#This Row],[Kamara]]*tbl_pbp[[#This Row],[Impactful Play]]</f>
        <v>0</v>
      </c>
      <c r="AJ2039" s="13">
        <f>tbl_pbp[[#This Row],[Thomas]]*tbl_pbp[[#This Row],[Impactful Play]]</f>
        <v>0</v>
      </c>
      <c r="AK2039" s="13" t="str">
        <f>VLOOKUP(tbl_pbp[[#This Row],[Play Saints Win % Increase]], tbl_impact[],3,TRUE)</f>
        <v>Scented (0 to +5%)</v>
      </c>
    </row>
    <row r="2040" spans="1:37">
      <c r="A2040" s="1">
        <v>139</v>
      </c>
      <c r="B2040" s="5">
        <v>1.6E-2</v>
      </c>
      <c r="C2040" t="s">
        <v>13597</v>
      </c>
      <c r="D2040">
        <v>0</v>
      </c>
      <c r="E2040">
        <v>0</v>
      </c>
      <c r="F2040">
        <v>4</v>
      </c>
      <c r="G2040">
        <v>9</v>
      </c>
      <c r="H2040">
        <v>23</v>
      </c>
      <c r="I2040">
        <v>10</v>
      </c>
      <c r="J2040">
        <v>25</v>
      </c>
      <c r="K2040" t="s">
        <v>5211</v>
      </c>
      <c r="L2040">
        <v>1</v>
      </c>
      <c r="M2040">
        <v>75</v>
      </c>
      <c r="N2040" t="s">
        <v>13598</v>
      </c>
      <c r="O2040" t="s">
        <v>560</v>
      </c>
      <c r="P2040" t="s">
        <v>167</v>
      </c>
      <c r="Q2040" t="s">
        <v>168</v>
      </c>
      <c r="S2040" t="s">
        <v>33</v>
      </c>
      <c r="T2040" t="s">
        <v>5213</v>
      </c>
      <c r="U2040" t="s">
        <v>5214</v>
      </c>
      <c r="V2040" t="s">
        <v>13271</v>
      </c>
      <c r="X2040" t="str">
        <f>VLOOKUP(pbp!V4790, games!$B$2:$R$40, 3, FALSE)</f>
        <v>2020-12-06T18:00Z</v>
      </c>
      <c r="Y2040">
        <f>VLOOKUP(1*V2040,NFLGames!$H$11:$H$555,1,FALSE)</f>
        <v>401128022</v>
      </c>
      <c r="Z2040">
        <f>VLOOKUP($Y2040, NFLGames!$H$11:$K$555,2,FALSE)</f>
        <v>2019</v>
      </c>
      <c r="AA2040">
        <f>VLOOKUP($Y2040, NFLGames!$H$11:$K$555,3,FALSE)</f>
        <v>13</v>
      </c>
      <c r="AB2040" s="6">
        <f>IF(A2041=0, 0, AH2041-tbl_pbp[[#This Row],[Saints Win %]])</f>
        <v>-5.0000000000000044E-3</v>
      </c>
      <c r="AE2040">
        <f>ABS(tbl_pbp[[#This Row],[play.homeScore]]-tbl_pbp[[#This Row],[play.awayScore]])</f>
        <v>14</v>
      </c>
      <c r="AF2040">
        <f>IF(tbl_pbp[[#This Row],[Play Saints Win % Increase]]&gt;=$AF$4,1,0)</f>
        <v>0</v>
      </c>
      <c r="AG2040" t="str">
        <f>VLOOKUP(tbl_pbp[[#This Row],[gameId]], games!$B$2:$T$40, 9, FALSE)</f>
        <v>new-orleans-saints</v>
      </c>
      <c r="AH2040" s="5">
        <f>IF(tbl_pbp[[#This Row],[AwayTeam]] &lt;&gt; "new-orleans-saints", tbl_pbp[[#This Row],[homeWinPercentage]], 1-tbl_pbp[[#This Row],[homeWinPercentage]])</f>
        <v>0.98399999999999999</v>
      </c>
      <c r="AI2040" s="13">
        <f>tbl_pbp[[#This Row],[Kamara]]*tbl_pbp[[#This Row],[Impactful Play]]</f>
        <v>0</v>
      </c>
      <c r="AJ2040" s="13">
        <f>tbl_pbp[[#This Row],[Thomas]]*tbl_pbp[[#This Row],[Impactful Play]]</f>
        <v>0</v>
      </c>
      <c r="AK2040" s="13" t="str">
        <f>VLOOKUP(tbl_pbp[[#This Row],[Play Saints Win % Increase]], tbl_impact[],3,TRUE)</f>
        <v>Bad (0 to -5%)</v>
      </c>
    </row>
    <row r="2041" spans="1:37">
      <c r="A2041" s="1">
        <v>140</v>
      </c>
      <c r="B2041" s="5">
        <v>2.1000000000000001E-2</v>
      </c>
      <c r="C2041" t="s">
        <v>13599</v>
      </c>
      <c r="D2041">
        <v>0</v>
      </c>
      <c r="E2041">
        <v>0</v>
      </c>
      <c r="F2041">
        <v>4</v>
      </c>
      <c r="G2041">
        <v>9</v>
      </c>
      <c r="H2041">
        <v>23</v>
      </c>
      <c r="I2041">
        <v>19</v>
      </c>
      <c r="J2041">
        <v>16</v>
      </c>
      <c r="K2041" t="s">
        <v>5211</v>
      </c>
      <c r="L2041">
        <v>2</v>
      </c>
      <c r="M2041">
        <v>84</v>
      </c>
      <c r="N2041" t="s">
        <v>13600</v>
      </c>
      <c r="O2041" t="s">
        <v>322</v>
      </c>
      <c r="P2041" t="s">
        <v>94</v>
      </c>
      <c r="Q2041" t="s">
        <v>95</v>
      </c>
      <c r="R2041" t="s">
        <v>96</v>
      </c>
      <c r="S2041" t="s">
        <v>2926</v>
      </c>
      <c r="T2041" t="s">
        <v>5532</v>
      </c>
      <c r="U2041" t="s">
        <v>13601</v>
      </c>
      <c r="V2041" t="s">
        <v>13271</v>
      </c>
      <c r="X2041" t="str">
        <f>VLOOKUP(pbp!V4791, games!$B$2:$R$40, 3, FALSE)</f>
        <v>2020-12-06T18:00Z</v>
      </c>
      <c r="Y2041">
        <f>VLOOKUP(1*V2041,NFLGames!$H$11:$H$555,1,FALSE)</f>
        <v>401128022</v>
      </c>
      <c r="Z2041">
        <f>VLOOKUP($Y2041, NFLGames!$H$11:$K$555,2,FALSE)</f>
        <v>2019</v>
      </c>
      <c r="AA2041">
        <f>VLOOKUP($Y2041, NFLGames!$H$11:$K$555,3,FALSE)</f>
        <v>13</v>
      </c>
      <c r="AB2041" s="6">
        <f>IF(A2042=0, 0, AH2042-tbl_pbp[[#This Row],[Saints Win %]])</f>
        <v>0</v>
      </c>
      <c r="AE2041">
        <f>ABS(tbl_pbp[[#This Row],[play.homeScore]]-tbl_pbp[[#This Row],[play.awayScore]])</f>
        <v>14</v>
      </c>
      <c r="AF2041">
        <f>IF(tbl_pbp[[#This Row],[Play Saints Win % Increase]]&gt;=$AF$4,1,0)</f>
        <v>0</v>
      </c>
      <c r="AG2041" t="str">
        <f>VLOOKUP(tbl_pbp[[#This Row],[gameId]], games!$B$2:$T$40, 9, FALSE)</f>
        <v>new-orleans-saints</v>
      </c>
      <c r="AH2041" s="5">
        <f>IF(tbl_pbp[[#This Row],[AwayTeam]] &lt;&gt; "new-orleans-saints", tbl_pbp[[#This Row],[homeWinPercentage]], 1-tbl_pbp[[#This Row],[homeWinPercentage]])</f>
        <v>0.97899999999999998</v>
      </c>
      <c r="AI2041" s="13">
        <f>tbl_pbp[[#This Row],[Kamara]]*tbl_pbp[[#This Row],[Impactful Play]]</f>
        <v>0</v>
      </c>
      <c r="AJ2041" s="13">
        <f>tbl_pbp[[#This Row],[Thomas]]*tbl_pbp[[#This Row],[Impactful Play]]</f>
        <v>0</v>
      </c>
      <c r="AK2041" s="13" t="str">
        <f>VLOOKUP(tbl_pbp[[#This Row],[Play Saints Win % Increase]], tbl_impact[],3,TRUE)</f>
        <v>Scented (0 to +5%)</v>
      </c>
    </row>
    <row r="2042" spans="1:37">
      <c r="A2042" s="1">
        <v>141</v>
      </c>
      <c r="B2042" s="5">
        <v>2.1000000000000001E-2</v>
      </c>
      <c r="C2042" t="s">
        <v>13602</v>
      </c>
      <c r="D2042">
        <v>0</v>
      </c>
      <c r="E2042">
        <v>0</v>
      </c>
      <c r="F2042">
        <v>4</v>
      </c>
      <c r="G2042">
        <v>9</v>
      </c>
      <c r="H2042">
        <v>23</v>
      </c>
      <c r="I2042">
        <v>10</v>
      </c>
      <c r="J2042">
        <v>21</v>
      </c>
      <c r="K2042" t="s">
        <v>5211</v>
      </c>
      <c r="L2042">
        <v>1</v>
      </c>
      <c r="M2042">
        <v>79</v>
      </c>
      <c r="N2042" t="s">
        <v>13603</v>
      </c>
      <c r="O2042" t="s">
        <v>2410</v>
      </c>
      <c r="P2042" t="s">
        <v>45</v>
      </c>
      <c r="Q2042" t="s">
        <v>46</v>
      </c>
      <c r="R2042" t="s">
        <v>47</v>
      </c>
      <c r="S2042" t="s">
        <v>33</v>
      </c>
      <c r="T2042" t="s">
        <v>5501</v>
      </c>
      <c r="U2042" t="s">
        <v>5502</v>
      </c>
      <c r="V2042" t="s">
        <v>13271</v>
      </c>
      <c r="X2042" t="str">
        <f>VLOOKUP(pbp!V4792, games!$B$2:$R$40, 3, FALSE)</f>
        <v>2020-12-06T18:00Z</v>
      </c>
      <c r="Y2042">
        <f>VLOOKUP(1*V2042,NFLGames!$H$11:$H$555,1,FALSE)</f>
        <v>401128022</v>
      </c>
      <c r="Z2042">
        <f>VLOOKUP($Y2042, NFLGames!$H$11:$K$555,2,FALSE)</f>
        <v>2019</v>
      </c>
      <c r="AA2042">
        <f>VLOOKUP($Y2042, NFLGames!$H$11:$K$555,3,FALSE)</f>
        <v>13</v>
      </c>
      <c r="AB2042" s="6">
        <f>IF(A2043=0, 0, AH2043-tbl_pbp[[#This Row],[Saints Win %]])</f>
        <v>1.5000000000000013E-2</v>
      </c>
      <c r="AE2042">
        <f>ABS(tbl_pbp[[#This Row],[play.homeScore]]-tbl_pbp[[#This Row],[play.awayScore]])</f>
        <v>14</v>
      </c>
      <c r="AF2042">
        <f>IF(tbl_pbp[[#This Row],[Play Saints Win % Increase]]&gt;=$AF$4,1,0)</f>
        <v>0</v>
      </c>
      <c r="AG2042" t="str">
        <f>VLOOKUP(tbl_pbp[[#This Row],[gameId]], games!$B$2:$T$40, 9, FALSE)</f>
        <v>new-orleans-saints</v>
      </c>
      <c r="AH2042" s="5">
        <f>IF(tbl_pbp[[#This Row],[AwayTeam]] &lt;&gt; "new-orleans-saints", tbl_pbp[[#This Row],[homeWinPercentage]], 1-tbl_pbp[[#This Row],[homeWinPercentage]])</f>
        <v>0.97899999999999998</v>
      </c>
      <c r="AI2042" s="13">
        <f>tbl_pbp[[#This Row],[Kamara]]*tbl_pbp[[#This Row],[Impactful Play]]</f>
        <v>0</v>
      </c>
      <c r="AJ2042" s="13">
        <f>tbl_pbp[[#This Row],[Thomas]]*tbl_pbp[[#This Row],[Impactful Play]]</f>
        <v>0</v>
      </c>
      <c r="AK2042" s="13" t="str">
        <f>VLOOKUP(tbl_pbp[[#This Row],[Play Saints Win % Increase]], tbl_impact[],3,TRUE)</f>
        <v>Scented (0 to +5%)</v>
      </c>
    </row>
    <row r="2043" spans="1:37">
      <c r="A2043" s="1">
        <v>142</v>
      </c>
      <c r="B2043" s="5">
        <v>6.0000000000000001E-3</v>
      </c>
      <c r="C2043" t="s">
        <v>13604</v>
      </c>
      <c r="D2043">
        <v>0</v>
      </c>
      <c r="E2043">
        <v>0</v>
      </c>
      <c r="F2043">
        <v>4</v>
      </c>
      <c r="G2043">
        <v>9</v>
      </c>
      <c r="H2043">
        <v>23</v>
      </c>
      <c r="I2043">
        <v>8</v>
      </c>
      <c r="J2043">
        <v>23</v>
      </c>
      <c r="K2043" t="s">
        <v>5211</v>
      </c>
      <c r="L2043">
        <v>2</v>
      </c>
      <c r="M2043">
        <v>77</v>
      </c>
      <c r="N2043" t="s">
        <v>13605</v>
      </c>
      <c r="O2043" t="s">
        <v>2410</v>
      </c>
      <c r="P2043" t="s">
        <v>30</v>
      </c>
      <c r="Q2043" t="s">
        <v>31</v>
      </c>
      <c r="R2043" t="s">
        <v>32</v>
      </c>
      <c r="S2043" t="s">
        <v>73</v>
      </c>
      <c r="T2043" t="s">
        <v>5289</v>
      </c>
      <c r="U2043" t="s">
        <v>13606</v>
      </c>
      <c r="V2043" t="s">
        <v>13271</v>
      </c>
      <c r="X2043" t="str">
        <f>VLOOKUP(pbp!V4793, games!$B$2:$R$40, 3, FALSE)</f>
        <v>2020-12-06T18:00Z</v>
      </c>
      <c r="Y2043">
        <f>VLOOKUP(1*V2043,NFLGames!$H$11:$H$555,1,FALSE)</f>
        <v>401128022</v>
      </c>
      <c r="Z2043">
        <f>VLOOKUP($Y2043, NFLGames!$H$11:$K$555,2,FALSE)</f>
        <v>2019</v>
      </c>
      <c r="AA2043">
        <f>VLOOKUP($Y2043, NFLGames!$H$11:$K$555,3,FALSE)</f>
        <v>13</v>
      </c>
      <c r="AB2043" s="6">
        <f>IF(A2044=0, 0, AH2044-tbl_pbp[[#This Row],[Saints Win %]])</f>
        <v>-1.0000000000000009E-3</v>
      </c>
      <c r="AE2043">
        <f>ABS(tbl_pbp[[#This Row],[play.homeScore]]-tbl_pbp[[#This Row],[play.awayScore]])</f>
        <v>14</v>
      </c>
      <c r="AF2043">
        <f>IF(tbl_pbp[[#This Row],[Play Saints Win % Increase]]&gt;=$AF$4,1,0)</f>
        <v>0</v>
      </c>
      <c r="AG2043" t="str">
        <f>VLOOKUP(tbl_pbp[[#This Row],[gameId]], games!$B$2:$T$40, 9, FALSE)</f>
        <v>new-orleans-saints</v>
      </c>
      <c r="AH2043" s="5">
        <f>IF(tbl_pbp[[#This Row],[AwayTeam]] &lt;&gt; "new-orleans-saints", tbl_pbp[[#This Row],[homeWinPercentage]], 1-tbl_pbp[[#This Row],[homeWinPercentage]])</f>
        <v>0.99399999999999999</v>
      </c>
      <c r="AI2043" s="13">
        <f>tbl_pbp[[#This Row],[Kamara]]*tbl_pbp[[#This Row],[Impactful Play]]</f>
        <v>0</v>
      </c>
      <c r="AJ2043" s="13">
        <f>tbl_pbp[[#This Row],[Thomas]]*tbl_pbp[[#This Row],[Impactful Play]]</f>
        <v>0</v>
      </c>
      <c r="AK2043" s="13" t="str">
        <f>VLOOKUP(tbl_pbp[[#This Row],[Play Saints Win % Increase]], tbl_impact[],3,TRUE)</f>
        <v>Bad (0 to -5%)</v>
      </c>
    </row>
    <row r="2044" spans="1:37">
      <c r="A2044" s="1">
        <v>143</v>
      </c>
      <c r="B2044" s="5">
        <v>7.0000000000000001E-3</v>
      </c>
      <c r="C2044" t="s">
        <v>13607</v>
      </c>
      <c r="D2044">
        <v>0</v>
      </c>
      <c r="E2044">
        <v>0</v>
      </c>
      <c r="F2044">
        <v>4</v>
      </c>
      <c r="G2044">
        <v>9</v>
      </c>
      <c r="H2044">
        <v>23</v>
      </c>
      <c r="I2044">
        <v>5</v>
      </c>
      <c r="J2044">
        <v>26</v>
      </c>
      <c r="K2044" t="s">
        <v>5211</v>
      </c>
      <c r="L2044">
        <v>3</v>
      </c>
      <c r="M2044">
        <v>74</v>
      </c>
      <c r="N2044" t="s">
        <v>13608</v>
      </c>
      <c r="O2044" t="s">
        <v>1532</v>
      </c>
      <c r="P2044" t="s">
        <v>533</v>
      </c>
      <c r="Q2044" t="s">
        <v>534</v>
      </c>
      <c r="S2044" t="s">
        <v>42</v>
      </c>
      <c r="T2044" t="s">
        <v>5265</v>
      </c>
      <c r="U2044" t="s">
        <v>13609</v>
      </c>
      <c r="V2044" t="s">
        <v>13271</v>
      </c>
      <c r="X2044" t="str">
        <f>VLOOKUP(pbp!V4794, games!$B$2:$R$40, 3, FALSE)</f>
        <v>2020-12-06T18:00Z</v>
      </c>
      <c r="Y2044">
        <f>VLOOKUP(1*V2044,NFLGames!$H$11:$H$555,1,FALSE)</f>
        <v>401128022</v>
      </c>
      <c r="Z2044">
        <f>VLOOKUP($Y2044, NFLGames!$H$11:$K$555,2,FALSE)</f>
        <v>2019</v>
      </c>
      <c r="AA2044">
        <f>VLOOKUP($Y2044, NFLGames!$H$11:$K$555,3,FALSE)</f>
        <v>13</v>
      </c>
      <c r="AB2044" s="6">
        <f>IF(A2045=0, 0, AH2045-tbl_pbp[[#This Row],[Saints Win %]])</f>
        <v>-4.0000000000000036E-3</v>
      </c>
      <c r="AE2044">
        <f>ABS(tbl_pbp[[#This Row],[play.homeScore]]-tbl_pbp[[#This Row],[play.awayScore]])</f>
        <v>14</v>
      </c>
      <c r="AF2044">
        <f>IF(tbl_pbp[[#This Row],[Play Saints Win % Increase]]&gt;=$AF$4,1,0)</f>
        <v>0</v>
      </c>
      <c r="AG2044" t="str">
        <f>VLOOKUP(tbl_pbp[[#This Row],[gameId]], games!$B$2:$T$40, 9, FALSE)</f>
        <v>new-orleans-saints</v>
      </c>
      <c r="AH2044" s="5">
        <f>IF(tbl_pbp[[#This Row],[AwayTeam]] &lt;&gt; "new-orleans-saints", tbl_pbp[[#This Row],[homeWinPercentage]], 1-tbl_pbp[[#This Row],[homeWinPercentage]])</f>
        <v>0.99299999999999999</v>
      </c>
      <c r="AI2044" s="13">
        <f>tbl_pbp[[#This Row],[Kamara]]*tbl_pbp[[#This Row],[Impactful Play]]</f>
        <v>0</v>
      </c>
      <c r="AJ2044" s="13">
        <f>tbl_pbp[[#This Row],[Thomas]]*tbl_pbp[[#This Row],[Impactful Play]]</f>
        <v>0</v>
      </c>
      <c r="AK2044" s="13" t="str">
        <f>VLOOKUP(tbl_pbp[[#This Row],[Play Saints Win % Increase]], tbl_impact[],3,TRUE)</f>
        <v>Bad (0 to -5%)</v>
      </c>
    </row>
    <row r="2045" spans="1:37">
      <c r="A2045" s="1">
        <v>144</v>
      </c>
      <c r="B2045" s="5">
        <v>1.0999999999999999E-2</v>
      </c>
      <c r="C2045" t="s">
        <v>13610</v>
      </c>
      <c r="D2045">
        <v>0</v>
      </c>
      <c r="E2045">
        <v>0</v>
      </c>
      <c r="F2045">
        <v>4</v>
      </c>
      <c r="G2045">
        <v>9</v>
      </c>
      <c r="H2045">
        <v>23</v>
      </c>
      <c r="I2045">
        <v>10</v>
      </c>
      <c r="J2045">
        <v>39</v>
      </c>
      <c r="K2045" t="s">
        <v>29</v>
      </c>
      <c r="L2045">
        <v>1</v>
      </c>
      <c r="M2045">
        <v>39</v>
      </c>
      <c r="N2045" t="s">
        <v>13611</v>
      </c>
      <c r="O2045" t="s">
        <v>3071</v>
      </c>
      <c r="P2045" t="s">
        <v>45</v>
      </c>
      <c r="Q2045" t="s">
        <v>46</v>
      </c>
      <c r="R2045" t="s">
        <v>47</v>
      </c>
      <c r="S2045" t="s">
        <v>33</v>
      </c>
      <c r="T2045" t="s">
        <v>5686</v>
      </c>
      <c r="U2045" t="s">
        <v>5687</v>
      </c>
      <c r="V2045" t="s">
        <v>13271</v>
      </c>
      <c r="X2045" t="str">
        <f>VLOOKUP(pbp!V4795, games!$B$2:$R$40, 3, FALSE)</f>
        <v>2020-12-06T18:00Z</v>
      </c>
      <c r="Y2045">
        <f>VLOOKUP(1*V2045,NFLGames!$H$11:$H$555,1,FALSE)</f>
        <v>401128022</v>
      </c>
      <c r="Z2045">
        <f>VLOOKUP($Y2045, NFLGames!$H$11:$K$555,2,FALSE)</f>
        <v>2019</v>
      </c>
      <c r="AA2045">
        <f>VLOOKUP($Y2045, NFLGames!$H$11:$K$555,3,FALSE)</f>
        <v>13</v>
      </c>
      <c r="AB2045" s="6">
        <f>IF(A2046=0, 0, AH2046-tbl_pbp[[#This Row],[Saints Win %]])</f>
        <v>6.0000000000000053E-3</v>
      </c>
      <c r="AE2045">
        <f>ABS(tbl_pbp[[#This Row],[play.homeScore]]-tbl_pbp[[#This Row],[play.awayScore]])</f>
        <v>14</v>
      </c>
      <c r="AF2045">
        <f>IF(tbl_pbp[[#This Row],[Play Saints Win % Increase]]&gt;=$AF$4,1,0)</f>
        <v>0</v>
      </c>
      <c r="AG2045" t="str">
        <f>VLOOKUP(tbl_pbp[[#This Row],[gameId]], games!$B$2:$T$40, 9, FALSE)</f>
        <v>new-orleans-saints</v>
      </c>
      <c r="AH2045" s="5">
        <f>IF(tbl_pbp[[#This Row],[AwayTeam]] &lt;&gt; "new-orleans-saints", tbl_pbp[[#This Row],[homeWinPercentage]], 1-tbl_pbp[[#This Row],[homeWinPercentage]])</f>
        <v>0.98899999999999999</v>
      </c>
      <c r="AI2045" s="13">
        <f>tbl_pbp[[#This Row],[Kamara]]*tbl_pbp[[#This Row],[Impactful Play]]</f>
        <v>0</v>
      </c>
      <c r="AJ2045" s="13">
        <f>tbl_pbp[[#This Row],[Thomas]]*tbl_pbp[[#This Row],[Impactful Play]]</f>
        <v>0</v>
      </c>
      <c r="AK2045" s="13" t="str">
        <f>VLOOKUP(tbl_pbp[[#This Row],[Play Saints Win % Increase]], tbl_impact[],3,TRUE)</f>
        <v>Scented (0 to +5%)</v>
      </c>
    </row>
    <row r="2046" spans="1:37">
      <c r="A2046" s="1">
        <v>145</v>
      </c>
      <c r="B2046" s="5">
        <v>5.0000000000000001E-3</v>
      </c>
      <c r="C2046" t="s">
        <v>13612</v>
      </c>
      <c r="D2046">
        <v>0</v>
      </c>
      <c r="E2046">
        <v>0</v>
      </c>
      <c r="F2046">
        <v>4</v>
      </c>
      <c r="G2046">
        <v>9</v>
      </c>
      <c r="H2046">
        <v>23</v>
      </c>
      <c r="I2046">
        <v>10</v>
      </c>
      <c r="J2046">
        <v>39</v>
      </c>
      <c r="K2046" t="s">
        <v>29</v>
      </c>
      <c r="L2046">
        <v>2</v>
      </c>
      <c r="M2046">
        <v>39</v>
      </c>
      <c r="N2046" t="s">
        <v>13613</v>
      </c>
      <c r="O2046" t="s">
        <v>4247</v>
      </c>
      <c r="P2046" t="s">
        <v>30</v>
      </c>
      <c r="Q2046" t="s">
        <v>31</v>
      </c>
      <c r="R2046" t="s">
        <v>32</v>
      </c>
      <c r="S2046" t="s">
        <v>120</v>
      </c>
      <c r="T2046" t="s">
        <v>5686</v>
      </c>
      <c r="U2046" t="s">
        <v>6302</v>
      </c>
      <c r="V2046" t="s">
        <v>13271</v>
      </c>
      <c r="X2046" t="str">
        <f>VLOOKUP(pbp!V4796, games!$B$2:$R$40, 3, FALSE)</f>
        <v>2020-12-06T18:00Z</v>
      </c>
      <c r="Y2046">
        <f>VLOOKUP(1*V2046,NFLGames!$H$11:$H$555,1,FALSE)</f>
        <v>401128022</v>
      </c>
      <c r="Z2046">
        <f>VLOOKUP($Y2046, NFLGames!$H$11:$K$555,2,FALSE)</f>
        <v>2019</v>
      </c>
      <c r="AA2046">
        <f>VLOOKUP($Y2046, NFLGames!$H$11:$K$555,3,FALSE)</f>
        <v>13</v>
      </c>
      <c r="AB2046" s="6">
        <f>IF(A2047=0, 0, AH2047-tbl_pbp[[#This Row],[Saints Win %]])</f>
        <v>0</v>
      </c>
      <c r="AD2046">
        <v>1</v>
      </c>
      <c r="AE2046">
        <f>ABS(tbl_pbp[[#This Row],[play.homeScore]]-tbl_pbp[[#This Row],[play.awayScore]])</f>
        <v>14</v>
      </c>
      <c r="AF2046">
        <f>IF(tbl_pbp[[#This Row],[Play Saints Win % Increase]]&gt;=$AF$4,1,0)</f>
        <v>0</v>
      </c>
      <c r="AG2046" t="str">
        <f>VLOOKUP(tbl_pbp[[#This Row],[gameId]], games!$B$2:$T$40, 9, FALSE)</f>
        <v>new-orleans-saints</v>
      </c>
      <c r="AH2046" s="5">
        <f>IF(tbl_pbp[[#This Row],[AwayTeam]] &lt;&gt; "new-orleans-saints", tbl_pbp[[#This Row],[homeWinPercentage]], 1-tbl_pbp[[#This Row],[homeWinPercentage]])</f>
        <v>0.995</v>
      </c>
      <c r="AI2046" s="13">
        <f>tbl_pbp[[#This Row],[Kamara]]*tbl_pbp[[#This Row],[Impactful Play]]</f>
        <v>0</v>
      </c>
      <c r="AJ2046" s="13">
        <f>tbl_pbp[[#This Row],[Thomas]]*tbl_pbp[[#This Row],[Impactful Play]]</f>
        <v>0</v>
      </c>
      <c r="AK2046" s="13" t="str">
        <f>VLOOKUP(tbl_pbp[[#This Row],[Play Saints Win % Increase]], tbl_impact[],3,TRUE)</f>
        <v>Scented (0 to +5%)</v>
      </c>
    </row>
    <row r="2047" spans="1:37">
      <c r="A2047" s="1">
        <v>146</v>
      </c>
      <c r="B2047" s="5">
        <v>5.0000000000000001E-3</v>
      </c>
      <c r="C2047" t="s">
        <v>13614</v>
      </c>
      <c r="D2047">
        <v>0</v>
      </c>
      <c r="E2047">
        <v>0</v>
      </c>
      <c r="F2047">
        <v>4</v>
      </c>
      <c r="G2047">
        <v>9</v>
      </c>
      <c r="H2047">
        <v>23</v>
      </c>
      <c r="I2047">
        <v>10</v>
      </c>
      <c r="J2047">
        <v>29</v>
      </c>
      <c r="K2047" t="s">
        <v>29</v>
      </c>
      <c r="L2047">
        <v>1</v>
      </c>
      <c r="M2047">
        <v>29</v>
      </c>
      <c r="N2047" t="s">
        <v>13615</v>
      </c>
      <c r="O2047" t="s">
        <v>2657</v>
      </c>
      <c r="P2047" t="s">
        <v>22</v>
      </c>
      <c r="Q2047" t="s">
        <v>37</v>
      </c>
      <c r="S2047" t="s">
        <v>33</v>
      </c>
      <c r="T2047" t="s">
        <v>6146</v>
      </c>
      <c r="U2047" t="s">
        <v>13584</v>
      </c>
      <c r="V2047" t="s">
        <v>13271</v>
      </c>
      <c r="X2047" t="str">
        <f>VLOOKUP(pbp!V4797, games!$B$2:$R$40, 3, FALSE)</f>
        <v>2020-12-06T18:00Z</v>
      </c>
      <c r="Y2047">
        <f>VLOOKUP(1*V2047,NFLGames!$H$11:$H$555,1,FALSE)</f>
        <v>401128022</v>
      </c>
      <c r="Z2047">
        <f>VLOOKUP($Y2047, NFLGames!$H$11:$K$555,2,FALSE)</f>
        <v>2019</v>
      </c>
      <c r="AA2047">
        <f>VLOOKUP($Y2047, NFLGames!$H$11:$K$555,3,FALSE)</f>
        <v>13</v>
      </c>
      <c r="AB2047" s="6">
        <f>IF(A2048=0, 0, AH2048-tbl_pbp[[#This Row],[Saints Win %]])</f>
        <v>-1.0000000000000009E-3</v>
      </c>
      <c r="AE2047">
        <f>ABS(tbl_pbp[[#This Row],[play.homeScore]]-tbl_pbp[[#This Row],[play.awayScore]])</f>
        <v>14</v>
      </c>
      <c r="AF2047">
        <f>IF(tbl_pbp[[#This Row],[Play Saints Win % Increase]]&gt;=$AF$4,1,0)</f>
        <v>0</v>
      </c>
      <c r="AG2047" t="str">
        <f>VLOOKUP(tbl_pbp[[#This Row],[gameId]], games!$B$2:$T$40, 9, FALSE)</f>
        <v>new-orleans-saints</v>
      </c>
      <c r="AH2047" s="5">
        <f>IF(tbl_pbp[[#This Row],[AwayTeam]] &lt;&gt; "new-orleans-saints", tbl_pbp[[#This Row],[homeWinPercentage]], 1-tbl_pbp[[#This Row],[homeWinPercentage]])</f>
        <v>0.995</v>
      </c>
      <c r="AI2047" s="13">
        <f>tbl_pbp[[#This Row],[Kamara]]*tbl_pbp[[#This Row],[Impactful Play]]</f>
        <v>0</v>
      </c>
      <c r="AJ2047" s="13">
        <f>tbl_pbp[[#This Row],[Thomas]]*tbl_pbp[[#This Row],[Impactful Play]]</f>
        <v>0</v>
      </c>
      <c r="AK2047" s="13" t="str">
        <f>VLOOKUP(tbl_pbp[[#This Row],[Play Saints Win % Increase]], tbl_impact[],3,TRUE)</f>
        <v>Bad (0 to -5%)</v>
      </c>
    </row>
    <row r="2048" spans="1:37">
      <c r="A2048" s="1">
        <v>147</v>
      </c>
      <c r="B2048" s="5">
        <v>6.0000000000000001E-3</v>
      </c>
      <c r="C2048" t="s">
        <v>13616</v>
      </c>
      <c r="D2048">
        <v>0</v>
      </c>
      <c r="E2048">
        <v>0</v>
      </c>
      <c r="F2048">
        <v>4</v>
      </c>
      <c r="G2048">
        <v>9</v>
      </c>
      <c r="H2048">
        <v>23</v>
      </c>
      <c r="I2048">
        <v>10</v>
      </c>
      <c r="J2048">
        <v>29</v>
      </c>
      <c r="K2048" t="s">
        <v>29</v>
      </c>
      <c r="L2048">
        <v>2</v>
      </c>
      <c r="M2048">
        <v>29</v>
      </c>
      <c r="N2048" t="s">
        <v>13617</v>
      </c>
      <c r="O2048" t="s">
        <v>1548</v>
      </c>
      <c r="P2048" t="s">
        <v>30</v>
      </c>
      <c r="Q2048" t="s">
        <v>31</v>
      </c>
      <c r="R2048" t="s">
        <v>32</v>
      </c>
      <c r="S2048" t="s">
        <v>120</v>
      </c>
      <c r="T2048" t="s">
        <v>6146</v>
      </c>
      <c r="U2048" t="s">
        <v>13587</v>
      </c>
      <c r="V2048" t="s">
        <v>13271</v>
      </c>
      <c r="X2048" t="str">
        <f>VLOOKUP(pbp!V4798, games!$B$2:$R$40, 3, FALSE)</f>
        <v>2020-12-06T18:00Z</v>
      </c>
      <c r="Y2048">
        <f>VLOOKUP(1*V2048,NFLGames!$H$11:$H$555,1,FALSE)</f>
        <v>401128022</v>
      </c>
      <c r="Z2048">
        <f>VLOOKUP($Y2048, NFLGames!$H$11:$K$555,2,FALSE)</f>
        <v>2019</v>
      </c>
      <c r="AA2048">
        <f>VLOOKUP($Y2048, NFLGames!$H$11:$K$555,3,FALSE)</f>
        <v>13</v>
      </c>
      <c r="AB2048" s="6">
        <f>IF(A2049=0, 0, AH2049-tbl_pbp[[#This Row],[Saints Win %]])</f>
        <v>1.0000000000000009E-3</v>
      </c>
      <c r="AE2048">
        <f>ABS(tbl_pbp[[#This Row],[play.homeScore]]-tbl_pbp[[#This Row],[play.awayScore]])</f>
        <v>14</v>
      </c>
      <c r="AF2048">
        <f>IF(tbl_pbp[[#This Row],[Play Saints Win % Increase]]&gt;=$AF$4,1,0)</f>
        <v>0</v>
      </c>
      <c r="AG2048" t="str">
        <f>VLOOKUP(tbl_pbp[[#This Row],[gameId]], games!$B$2:$T$40, 9, FALSE)</f>
        <v>new-orleans-saints</v>
      </c>
      <c r="AH2048" s="5">
        <f>IF(tbl_pbp[[#This Row],[AwayTeam]] &lt;&gt; "new-orleans-saints", tbl_pbp[[#This Row],[homeWinPercentage]], 1-tbl_pbp[[#This Row],[homeWinPercentage]])</f>
        <v>0.99399999999999999</v>
      </c>
      <c r="AI2048" s="13">
        <f>tbl_pbp[[#This Row],[Kamara]]*tbl_pbp[[#This Row],[Impactful Play]]</f>
        <v>0</v>
      </c>
      <c r="AJ2048" s="13">
        <f>tbl_pbp[[#This Row],[Thomas]]*tbl_pbp[[#This Row],[Impactful Play]]</f>
        <v>0</v>
      </c>
      <c r="AK2048" s="13" t="str">
        <f>VLOOKUP(tbl_pbp[[#This Row],[Play Saints Win % Increase]], tbl_impact[],3,TRUE)</f>
        <v>Scented (0 to +5%)</v>
      </c>
    </row>
    <row r="2049" spans="1:37">
      <c r="A2049" s="1">
        <v>148</v>
      </c>
      <c r="B2049" s="5">
        <v>5.0000000000000001E-3</v>
      </c>
      <c r="C2049" t="s">
        <v>13618</v>
      </c>
      <c r="D2049">
        <v>0</v>
      </c>
      <c r="E2049">
        <v>0</v>
      </c>
      <c r="F2049">
        <v>4</v>
      </c>
      <c r="G2049">
        <v>9</v>
      </c>
      <c r="H2049">
        <v>23</v>
      </c>
      <c r="I2049">
        <v>8</v>
      </c>
      <c r="J2049">
        <v>27</v>
      </c>
      <c r="K2049" t="s">
        <v>29</v>
      </c>
      <c r="L2049">
        <v>3</v>
      </c>
      <c r="M2049">
        <v>27</v>
      </c>
      <c r="N2049" t="s">
        <v>13619</v>
      </c>
      <c r="O2049" t="s">
        <v>2661</v>
      </c>
      <c r="P2049" t="s">
        <v>22</v>
      </c>
      <c r="Q2049" t="s">
        <v>37</v>
      </c>
      <c r="S2049" t="s">
        <v>92</v>
      </c>
      <c r="T2049" t="s">
        <v>5251</v>
      </c>
      <c r="U2049" t="s">
        <v>12113</v>
      </c>
      <c r="V2049" t="s">
        <v>13271</v>
      </c>
      <c r="X2049" t="str">
        <f>VLOOKUP(pbp!V4799, games!$B$2:$R$40, 3, FALSE)</f>
        <v>2020-12-06T18:00Z</v>
      </c>
      <c r="Y2049">
        <f>VLOOKUP(1*V2049,NFLGames!$H$11:$H$555,1,FALSE)</f>
        <v>401128022</v>
      </c>
      <c r="Z2049">
        <f>VLOOKUP($Y2049, NFLGames!$H$11:$K$555,2,FALSE)</f>
        <v>2019</v>
      </c>
      <c r="AA2049">
        <f>VLOOKUP($Y2049, NFLGames!$H$11:$K$555,3,FALSE)</f>
        <v>13</v>
      </c>
      <c r="AB2049" s="6">
        <f>IF(A2050=0, 0, AH2050-tbl_pbp[[#This Row],[Saints Win %]])</f>
        <v>3.0000000000000027E-3</v>
      </c>
      <c r="AE2049">
        <f>ABS(tbl_pbp[[#This Row],[play.homeScore]]-tbl_pbp[[#This Row],[play.awayScore]])</f>
        <v>14</v>
      </c>
      <c r="AF2049">
        <f>IF(tbl_pbp[[#This Row],[Play Saints Win % Increase]]&gt;=$AF$4,1,0)</f>
        <v>0</v>
      </c>
      <c r="AG2049" t="str">
        <f>VLOOKUP(tbl_pbp[[#This Row],[gameId]], games!$B$2:$T$40, 9, FALSE)</f>
        <v>new-orleans-saints</v>
      </c>
      <c r="AH2049" s="5">
        <f>IF(tbl_pbp[[#This Row],[AwayTeam]] &lt;&gt; "new-orleans-saints", tbl_pbp[[#This Row],[homeWinPercentage]], 1-tbl_pbp[[#This Row],[homeWinPercentage]])</f>
        <v>0.995</v>
      </c>
      <c r="AI2049" s="13">
        <f>tbl_pbp[[#This Row],[Kamara]]*tbl_pbp[[#This Row],[Impactful Play]]</f>
        <v>0</v>
      </c>
      <c r="AJ2049" s="13">
        <f>tbl_pbp[[#This Row],[Thomas]]*tbl_pbp[[#This Row],[Impactful Play]]</f>
        <v>0</v>
      </c>
      <c r="AK2049" s="13" t="str">
        <f>VLOOKUP(tbl_pbp[[#This Row],[Play Saints Win % Increase]], tbl_impact[],3,TRUE)</f>
        <v>Scented (0 to +5%)</v>
      </c>
    </row>
    <row r="2050" spans="1:37">
      <c r="A2050" s="1">
        <v>149</v>
      </c>
      <c r="B2050" s="5">
        <v>2E-3</v>
      </c>
      <c r="C2050" t="s">
        <v>13620</v>
      </c>
      <c r="D2050">
        <v>0</v>
      </c>
      <c r="E2050">
        <v>0</v>
      </c>
      <c r="F2050">
        <v>4</v>
      </c>
      <c r="G2050">
        <v>9</v>
      </c>
      <c r="H2050">
        <v>26</v>
      </c>
      <c r="I2050">
        <v>8</v>
      </c>
      <c r="J2050">
        <v>27</v>
      </c>
      <c r="K2050" t="s">
        <v>29</v>
      </c>
      <c r="L2050">
        <v>4</v>
      </c>
      <c r="M2050">
        <v>27</v>
      </c>
      <c r="N2050" t="s">
        <v>13621</v>
      </c>
      <c r="O2050" t="s">
        <v>200</v>
      </c>
      <c r="P2050" t="s">
        <v>187</v>
      </c>
      <c r="Q2050" t="s">
        <v>188</v>
      </c>
      <c r="R2050" t="s">
        <v>189</v>
      </c>
      <c r="S2050" t="s">
        <v>160</v>
      </c>
      <c r="T2050" t="s">
        <v>5251</v>
      </c>
      <c r="U2050" t="s">
        <v>13622</v>
      </c>
      <c r="V2050" t="s">
        <v>13271</v>
      </c>
      <c r="X2050" t="str">
        <f>VLOOKUP(pbp!V4800, games!$B$2:$R$40, 3, FALSE)</f>
        <v>2020-12-06T18:00Z</v>
      </c>
      <c r="Y2050">
        <f>VLOOKUP(1*V2050,NFLGames!$H$11:$H$555,1,FALSE)</f>
        <v>401128022</v>
      </c>
      <c r="Z2050">
        <f>VLOOKUP($Y2050, NFLGames!$H$11:$K$555,2,FALSE)</f>
        <v>2019</v>
      </c>
      <c r="AA2050">
        <f>VLOOKUP($Y2050, NFLGames!$H$11:$K$555,3,FALSE)</f>
        <v>13</v>
      </c>
      <c r="AB2050" s="6">
        <f>IF(A2051=0, 0, AH2051-tbl_pbp[[#This Row],[Saints Win %]])</f>
        <v>0</v>
      </c>
      <c r="AE2050">
        <f>ABS(tbl_pbp[[#This Row],[play.homeScore]]-tbl_pbp[[#This Row],[play.awayScore]])</f>
        <v>17</v>
      </c>
      <c r="AF2050">
        <f>IF(tbl_pbp[[#This Row],[Play Saints Win % Increase]]&gt;=$AF$4,1,0)</f>
        <v>0</v>
      </c>
      <c r="AG2050" t="str">
        <f>VLOOKUP(tbl_pbp[[#This Row],[gameId]], games!$B$2:$T$40, 9, FALSE)</f>
        <v>new-orleans-saints</v>
      </c>
      <c r="AH2050" s="5">
        <f>IF(tbl_pbp[[#This Row],[AwayTeam]] &lt;&gt; "new-orleans-saints", tbl_pbp[[#This Row],[homeWinPercentage]], 1-tbl_pbp[[#This Row],[homeWinPercentage]])</f>
        <v>0.998</v>
      </c>
      <c r="AI2050" s="13">
        <f>tbl_pbp[[#This Row],[Kamara]]*tbl_pbp[[#This Row],[Impactful Play]]</f>
        <v>0</v>
      </c>
      <c r="AJ2050" s="13">
        <f>tbl_pbp[[#This Row],[Thomas]]*tbl_pbp[[#This Row],[Impactful Play]]</f>
        <v>0</v>
      </c>
      <c r="AK2050" s="13" t="str">
        <f>VLOOKUP(tbl_pbp[[#This Row],[Play Saints Win % Increase]], tbl_impact[],3,TRUE)</f>
        <v>Scented (0 to +5%)</v>
      </c>
    </row>
    <row r="2051" spans="1:37">
      <c r="A2051" s="1">
        <v>150</v>
      </c>
      <c r="B2051" s="5">
        <v>2E-3</v>
      </c>
      <c r="C2051" t="s">
        <v>13623</v>
      </c>
      <c r="D2051">
        <v>0</v>
      </c>
      <c r="E2051">
        <v>0</v>
      </c>
      <c r="F2051">
        <v>4</v>
      </c>
      <c r="G2051">
        <v>9</v>
      </c>
      <c r="H2051">
        <v>26</v>
      </c>
      <c r="I2051">
        <v>0</v>
      </c>
      <c r="J2051">
        <v>65</v>
      </c>
      <c r="K2051" t="s">
        <v>29</v>
      </c>
      <c r="L2051">
        <v>0</v>
      </c>
      <c r="M2051">
        <v>65</v>
      </c>
      <c r="N2051" t="s">
        <v>13624</v>
      </c>
      <c r="O2051" t="s">
        <v>1266</v>
      </c>
      <c r="P2051" t="s">
        <v>25</v>
      </c>
      <c r="Q2051" t="s">
        <v>26</v>
      </c>
      <c r="R2051" t="s">
        <v>27</v>
      </c>
      <c r="V2051" t="s">
        <v>13271</v>
      </c>
      <c r="X2051" t="str">
        <f>VLOOKUP(pbp!V4801, games!$B$2:$R$40, 3, FALSE)</f>
        <v>2020-12-06T18:00Z</v>
      </c>
      <c r="Y2051">
        <f>VLOOKUP(1*V2051,NFLGames!$H$11:$H$555,1,FALSE)</f>
        <v>401128022</v>
      </c>
      <c r="Z2051">
        <f>VLOOKUP($Y2051, NFLGames!$H$11:$K$555,2,FALSE)</f>
        <v>2019</v>
      </c>
      <c r="AA2051">
        <f>VLOOKUP($Y2051, NFLGames!$H$11:$K$555,3,FALSE)</f>
        <v>13</v>
      </c>
      <c r="AB2051" s="6">
        <f>IF(A2052=0, 0, AH2052-tbl_pbp[[#This Row],[Saints Win %]])</f>
        <v>0</v>
      </c>
      <c r="AE2051">
        <f>ABS(tbl_pbp[[#This Row],[play.homeScore]]-tbl_pbp[[#This Row],[play.awayScore]])</f>
        <v>17</v>
      </c>
      <c r="AF2051">
        <f>IF(tbl_pbp[[#This Row],[Play Saints Win % Increase]]&gt;=$AF$4,1,0)</f>
        <v>0</v>
      </c>
      <c r="AG2051" t="str">
        <f>VLOOKUP(tbl_pbp[[#This Row],[gameId]], games!$B$2:$T$40, 9, FALSE)</f>
        <v>new-orleans-saints</v>
      </c>
      <c r="AH2051" s="5">
        <f>IF(tbl_pbp[[#This Row],[AwayTeam]] &lt;&gt; "new-orleans-saints", tbl_pbp[[#This Row],[homeWinPercentage]], 1-tbl_pbp[[#This Row],[homeWinPercentage]])</f>
        <v>0.998</v>
      </c>
      <c r="AI2051" s="13">
        <f>tbl_pbp[[#This Row],[Kamara]]*tbl_pbp[[#This Row],[Impactful Play]]</f>
        <v>0</v>
      </c>
      <c r="AJ2051" s="13">
        <f>tbl_pbp[[#This Row],[Thomas]]*tbl_pbp[[#This Row],[Impactful Play]]</f>
        <v>0</v>
      </c>
      <c r="AK2051" s="13" t="str">
        <f>VLOOKUP(tbl_pbp[[#This Row],[Play Saints Win % Increase]], tbl_impact[],3,TRUE)</f>
        <v>Scented (0 to +5%)</v>
      </c>
    </row>
    <row r="2052" spans="1:37">
      <c r="A2052" s="1">
        <v>151</v>
      </c>
      <c r="B2052" s="5">
        <v>2E-3</v>
      </c>
      <c r="C2052" t="s">
        <v>13625</v>
      </c>
      <c r="D2052">
        <v>0</v>
      </c>
      <c r="E2052">
        <v>0</v>
      </c>
      <c r="F2052">
        <v>4</v>
      </c>
      <c r="G2052">
        <v>9</v>
      </c>
      <c r="H2052">
        <v>26</v>
      </c>
      <c r="I2052">
        <v>10</v>
      </c>
      <c r="J2052">
        <v>25</v>
      </c>
      <c r="K2052" t="s">
        <v>5211</v>
      </c>
      <c r="L2052">
        <v>1</v>
      </c>
      <c r="M2052">
        <v>75</v>
      </c>
      <c r="N2052" t="s">
        <v>13626</v>
      </c>
      <c r="O2052" t="s">
        <v>205</v>
      </c>
      <c r="P2052" t="s">
        <v>30</v>
      </c>
      <c r="Q2052" t="s">
        <v>31</v>
      </c>
      <c r="R2052" t="s">
        <v>32</v>
      </c>
      <c r="S2052" t="s">
        <v>33</v>
      </c>
      <c r="T2052" t="s">
        <v>5213</v>
      </c>
      <c r="U2052" t="s">
        <v>5214</v>
      </c>
      <c r="V2052" t="s">
        <v>13271</v>
      </c>
      <c r="X2052" t="str">
        <f>VLOOKUP(pbp!V4802, games!$B$2:$R$40, 3, FALSE)</f>
        <v>2020-12-06T18:00Z</v>
      </c>
      <c r="Y2052">
        <f>VLOOKUP(1*V2052,NFLGames!$H$11:$H$555,1,FALSE)</f>
        <v>401128022</v>
      </c>
      <c r="Z2052">
        <f>VLOOKUP($Y2052, NFLGames!$H$11:$K$555,2,FALSE)</f>
        <v>2019</v>
      </c>
      <c r="AA2052">
        <f>VLOOKUP($Y2052, NFLGames!$H$11:$K$555,3,FALSE)</f>
        <v>13</v>
      </c>
      <c r="AB2052" s="6">
        <f>IF(A2053=0, 0, AH2053-tbl_pbp[[#This Row],[Saints Win %]])</f>
        <v>0</v>
      </c>
      <c r="AE2052">
        <f>ABS(tbl_pbp[[#This Row],[play.homeScore]]-tbl_pbp[[#This Row],[play.awayScore]])</f>
        <v>17</v>
      </c>
      <c r="AF2052">
        <f>IF(tbl_pbp[[#This Row],[Play Saints Win % Increase]]&gt;=$AF$4,1,0)</f>
        <v>0</v>
      </c>
      <c r="AG2052" t="str">
        <f>VLOOKUP(tbl_pbp[[#This Row],[gameId]], games!$B$2:$T$40, 9, FALSE)</f>
        <v>new-orleans-saints</v>
      </c>
      <c r="AH2052" s="5">
        <f>IF(tbl_pbp[[#This Row],[AwayTeam]] &lt;&gt; "new-orleans-saints", tbl_pbp[[#This Row],[homeWinPercentage]], 1-tbl_pbp[[#This Row],[homeWinPercentage]])</f>
        <v>0.998</v>
      </c>
      <c r="AI2052" s="13">
        <f>tbl_pbp[[#This Row],[Kamara]]*tbl_pbp[[#This Row],[Impactful Play]]</f>
        <v>0</v>
      </c>
      <c r="AJ2052" s="13">
        <f>tbl_pbp[[#This Row],[Thomas]]*tbl_pbp[[#This Row],[Impactful Play]]</f>
        <v>0</v>
      </c>
      <c r="AK2052" s="13" t="str">
        <f>VLOOKUP(tbl_pbp[[#This Row],[Play Saints Win % Increase]], tbl_impact[],3,TRUE)</f>
        <v>Scented (0 to +5%)</v>
      </c>
    </row>
    <row r="2053" spans="1:37">
      <c r="A2053" s="1">
        <v>152</v>
      </c>
      <c r="B2053" s="5">
        <v>2E-3</v>
      </c>
      <c r="C2053" t="s">
        <v>13627</v>
      </c>
      <c r="D2053">
        <v>0</v>
      </c>
      <c r="E2053">
        <v>0</v>
      </c>
      <c r="F2053">
        <v>4</v>
      </c>
      <c r="G2053">
        <v>9</v>
      </c>
      <c r="H2053">
        <v>26</v>
      </c>
      <c r="I2053">
        <v>8</v>
      </c>
      <c r="J2053">
        <v>27</v>
      </c>
      <c r="K2053" t="s">
        <v>5211</v>
      </c>
      <c r="L2053">
        <v>2</v>
      </c>
      <c r="M2053">
        <v>73</v>
      </c>
      <c r="N2053" t="s">
        <v>13628</v>
      </c>
      <c r="O2053" t="s">
        <v>5897</v>
      </c>
      <c r="P2053" t="s">
        <v>30</v>
      </c>
      <c r="Q2053" t="s">
        <v>31</v>
      </c>
      <c r="R2053" t="s">
        <v>32</v>
      </c>
      <c r="S2053" t="s">
        <v>73</v>
      </c>
      <c r="T2053" t="s">
        <v>5251</v>
      </c>
      <c r="U2053" t="s">
        <v>12110</v>
      </c>
      <c r="V2053" t="s">
        <v>13271</v>
      </c>
      <c r="X2053" t="str">
        <f>VLOOKUP(pbp!V4803, games!$B$2:$R$40, 3, FALSE)</f>
        <v>2020-12-06T18:00Z</v>
      </c>
      <c r="Y2053">
        <f>VLOOKUP(1*V2053,NFLGames!$H$11:$H$555,1,FALSE)</f>
        <v>401128022</v>
      </c>
      <c r="Z2053">
        <f>VLOOKUP($Y2053, NFLGames!$H$11:$K$555,2,FALSE)</f>
        <v>2019</v>
      </c>
      <c r="AA2053">
        <f>VLOOKUP($Y2053, NFLGames!$H$11:$K$555,3,FALSE)</f>
        <v>13</v>
      </c>
      <c r="AB2053" s="6">
        <f>IF(A2054=0, 0, AH2054-tbl_pbp[[#This Row],[Saints Win %]])</f>
        <v>-1.0000000000000009E-3</v>
      </c>
      <c r="AE2053">
        <f>ABS(tbl_pbp[[#This Row],[play.homeScore]]-tbl_pbp[[#This Row],[play.awayScore]])</f>
        <v>17</v>
      </c>
      <c r="AF2053">
        <f>IF(tbl_pbp[[#This Row],[Play Saints Win % Increase]]&gt;=$AF$4,1,0)</f>
        <v>0</v>
      </c>
      <c r="AG2053" t="str">
        <f>VLOOKUP(tbl_pbp[[#This Row],[gameId]], games!$B$2:$T$40, 9, FALSE)</f>
        <v>new-orleans-saints</v>
      </c>
      <c r="AH2053" s="5">
        <f>IF(tbl_pbp[[#This Row],[AwayTeam]] &lt;&gt; "new-orleans-saints", tbl_pbp[[#This Row],[homeWinPercentage]], 1-tbl_pbp[[#This Row],[homeWinPercentage]])</f>
        <v>0.998</v>
      </c>
      <c r="AI2053" s="13">
        <f>tbl_pbp[[#This Row],[Kamara]]*tbl_pbp[[#This Row],[Impactful Play]]</f>
        <v>0</v>
      </c>
      <c r="AJ2053" s="13">
        <f>tbl_pbp[[#This Row],[Thomas]]*tbl_pbp[[#This Row],[Impactful Play]]</f>
        <v>0</v>
      </c>
      <c r="AK2053" s="13" t="str">
        <f>VLOOKUP(tbl_pbp[[#This Row],[Play Saints Win % Increase]], tbl_impact[],3,TRUE)</f>
        <v>Bad (0 to -5%)</v>
      </c>
    </row>
    <row r="2054" spans="1:37">
      <c r="A2054" s="1">
        <v>153</v>
      </c>
      <c r="B2054" s="5">
        <v>3.0000000000000001E-3</v>
      </c>
      <c r="C2054" t="s">
        <v>13629</v>
      </c>
      <c r="D2054">
        <v>0</v>
      </c>
      <c r="E2054">
        <v>0</v>
      </c>
      <c r="F2054">
        <v>4</v>
      </c>
      <c r="G2054">
        <v>9</v>
      </c>
      <c r="H2054">
        <v>26</v>
      </c>
      <c r="I2054">
        <v>10</v>
      </c>
      <c r="J2054">
        <v>37</v>
      </c>
      <c r="K2054" t="s">
        <v>5211</v>
      </c>
      <c r="L2054">
        <v>1</v>
      </c>
      <c r="M2054">
        <v>63</v>
      </c>
      <c r="N2054" t="s">
        <v>13630</v>
      </c>
      <c r="O2054" t="s">
        <v>3302</v>
      </c>
      <c r="P2054" t="s">
        <v>30</v>
      </c>
      <c r="Q2054" t="s">
        <v>31</v>
      </c>
      <c r="R2054" t="s">
        <v>32</v>
      </c>
      <c r="S2054" t="s">
        <v>33</v>
      </c>
      <c r="T2054" t="s">
        <v>5281</v>
      </c>
      <c r="U2054" t="s">
        <v>6209</v>
      </c>
      <c r="V2054" t="s">
        <v>13271</v>
      </c>
      <c r="X2054" t="str">
        <f>VLOOKUP(pbp!V4804, games!$B$2:$R$40, 3, FALSE)</f>
        <v>2020-12-06T18:00Z</v>
      </c>
      <c r="Y2054">
        <f>VLOOKUP(1*V2054,NFLGames!$H$11:$H$555,1,FALSE)</f>
        <v>401128022</v>
      </c>
      <c r="Z2054">
        <f>VLOOKUP($Y2054, NFLGames!$H$11:$K$555,2,FALSE)</f>
        <v>2019</v>
      </c>
      <c r="AA2054">
        <f>VLOOKUP($Y2054, NFLGames!$H$11:$K$555,3,FALSE)</f>
        <v>13</v>
      </c>
      <c r="AB2054" s="6">
        <f>IF(A2055=0, 0, AH2055-tbl_pbp[[#This Row],[Saints Win %]])</f>
        <v>1.0000000000000009E-3</v>
      </c>
      <c r="AE2054">
        <f>ABS(tbl_pbp[[#This Row],[play.homeScore]]-tbl_pbp[[#This Row],[play.awayScore]])</f>
        <v>17</v>
      </c>
      <c r="AF2054">
        <f>IF(tbl_pbp[[#This Row],[Play Saints Win % Increase]]&gt;=$AF$4,1,0)</f>
        <v>0</v>
      </c>
      <c r="AG2054" t="str">
        <f>VLOOKUP(tbl_pbp[[#This Row],[gameId]], games!$B$2:$T$40, 9, FALSE)</f>
        <v>new-orleans-saints</v>
      </c>
      <c r="AH2054" s="5">
        <f>IF(tbl_pbp[[#This Row],[AwayTeam]] &lt;&gt; "new-orleans-saints", tbl_pbp[[#This Row],[homeWinPercentage]], 1-tbl_pbp[[#This Row],[homeWinPercentage]])</f>
        <v>0.997</v>
      </c>
      <c r="AI2054" s="13">
        <f>tbl_pbp[[#This Row],[Kamara]]*tbl_pbp[[#This Row],[Impactful Play]]</f>
        <v>0</v>
      </c>
      <c r="AJ2054" s="13">
        <f>tbl_pbp[[#This Row],[Thomas]]*tbl_pbp[[#This Row],[Impactful Play]]</f>
        <v>0</v>
      </c>
      <c r="AK2054" s="13" t="str">
        <f>VLOOKUP(tbl_pbp[[#This Row],[Play Saints Win % Increase]], tbl_impact[],3,TRUE)</f>
        <v>Scented (0 to +5%)</v>
      </c>
    </row>
    <row r="2055" spans="1:37">
      <c r="A2055" s="1">
        <v>154</v>
      </c>
      <c r="B2055" s="5">
        <v>2E-3</v>
      </c>
      <c r="C2055" t="s">
        <v>13631</v>
      </c>
      <c r="D2055">
        <v>0</v>
      </c>
      <c r="E2055">
        <v>0</v>
      </c>
      <c r="F2055">
        <v>4</v>
      </c>
      <c r="G2055">
        <v>9</v>
      </c>
      <c r="H2055">
        <v>26</v>
      </c>
      <c r="I2055">
        <v>3</v>
      </c>
      <c r="J2055">
        <v>44</v>
      </c>
      <c r="K2055" t="s">
        <v>5211</v>
      </c>
      <c r="L2055">
        <v>2</v>
      </c>
      <c r="M2055">
        <v>56</v>
      </c>
      <c r="N2055" t="s">
        <v>13632</v>
      </c>
      <c r="O2055" t="s">
        <v>337</v>
      </c>
      <c r="P2055" t="s">
        <v>30</v>
      </c>
      <c r="Q2055" t="s">
        <v>31</v>
      </c>
      <c r="R2055" t="s">
        <v>32</v>
      </c>
      <c r="S2055" t="s">
        <v>193</v>
      </c>
      <c r="T2055" t="s">
        <v>5382</v>
      </c>
      <c r="U2055" t="s">
        <v>13633</v>
      </c>
      <c r="V2055" t="s">
        <v>13271</v>
      </c>
      <c r="X2055" t="str">
        <f>VLOOKUP(pbp!V4805, games!$B$2:$R$40, 3, FALSE)</f>
        <v>2020-12-06T18:00Z</v>
      </c>
      <c r="Y2055">
        <f>VLOOKUP(1*V2055,NFLGames!$H$11:$H$555,1,FALSE)</f>
        <v>401128022</v>
      </c>
      <c r="Z2055">
        <f>VLOOKUP($Y2055, NFLGames!$H$11:$K$555,2,FALSE)</f>
        <v>2019</v>
      </c>
      <c r="AA2055">
        <f>VLOOKUP($Y2055, NFLGames!$H$11:$K$555,3,FALSE)</f>
        <v>13</v>
      </c>
      <c r="AB2055" s="6">
        <f>IF(A2056=0, 0, AH2056-tbl_pbp[[#This Row],[Saints Win %]])</f>
        <v>0</v>
      </c>
      <c r="AE2055">
        <f>ABS(tbl_pbp[[#This Row],[play.homeScore]]-tbl_pbp[[#This Row],[play.awayScore]])</f>
        <v>17</v>
      </c>
      <c r="AF2055">
        <f>IF(tbl_pbp[[#This Row],[Play Saints Win % Increase]]&gt;=$AF$4,1,0)</f>
        <v>0</v>
      </c>
      <c r="AG2055" t="str">
        <f>VLOOKUP(tbl_pbp[[#This Row],[gameId]], games!$B$2:$T$40, 9, FALSE)</f>
        <v>new-orleans-saints</v>
      </c>
      <c r="AH2055" s="5">
        <f>IF(tbl_pbp[[#This Row],[AwayTeam]] &lt;&gt; "new-orleans-saints", tbl_pbp[[#This Row],[homeWinPercentage]], 1-tbl_pbp[[#This Row],[homeWinPercentage]])</f>
        <v>0.998</v>
      </c>
      <c r="AI2055" s="13">
        <f>tbl_pbp[[#This Row],[Kamara]]*tbl_pbp[[#This Row],[Impactful Play]]</f>
        <v>0</v>
      </c>
      <c r="AJ2055" s="13">
        <f>tbl_pbp[[#This Row],[Thomas]]*tbl_pbp[[#This Row],[Impactful Play]]</f>
        <v>0</v>
      </c>
      <c r="AK2055" s="13" t="str">
        <f>VLOOKUP(tbl_pbp[[#This Row],[Play Saints Win % Increase]], tbl_impact[],3,TRUE)</f>
        <v>Scented (0 to +5%)</v>
      </c>
    </row>
    <row r="2056" spans="1:37">
      <c r="A2056" s="1">
        <v>155</v>
      </c>
      <c r="B2056" s="5">
        <v>2E-3</v>
      </c>
      <c r="C2056" t="s">
        <v>13634</v>
      </c>
      <c r="D2056">
        <v>0</v>
      </c>
      <c r="E2056">
        <v>0</v>
      </c>
      <c r="F2056">
        <v>4</v>
      </c>
      <c r="G2056">
        <v>9</v>
      </c>
      <c r="H2056">
        <v>26</v>
      </c>
      <c r="I2056">
        <v>10</v>
      </c>
      <c r="J2056">
        <v>49</v>
      </c>
      <c r="K2056" t="s">
        <v>5211</v>
      </c>
      <c r="L2056">
        <v>1</v>
      </c>
      <c r="M2056">
        <v>51</v>
      </c>
      <c r="N2056" t="s">
        <v>13635</v>
      </c>
      <c r="O2056" t="s">
        <v>2091</v>
      </c>
      <c r="P2056" t="s">
        <v>45</v>
      </c>
      <c r="Q2056" t="s">
        <v>46</v>
      </c>
      <c r="R2056" t="s">
        <v>47</v>
      </c>
      <c r="S2056" t="s">
        <v>33</v>
      </c>
      <c r="T2056" t="s">
        <v>5675</v>
      </c>
      <c r="U2056" t="s">
        <v>5676</v>
      </c>
      <c r="V2056" t="s">
        <v>13271</v>
      </c>
      <c r="X2056" t="str">
        <f>VLOOKUP(pbp!V4806, games!$B$2:$R$40, 3, FALSE)</f>
        <v>2020-12-06T18:00Z</v>
      </c>
      <c r="Y2056">
        <f>VLOOKUP(1*V2056,NFLGames!$H$11:$H$555,1,FALSE)</f>
        <v>401128022</v>
      </c>
      <c r="Z2056">
        <f>VLOOKUP($Y2056, NFLGames!$H$11:$K$555,2,FALSE)</f>
        <v>2019</v>
      </c>
      <c r="AA2056">
        <f>VLOOKUP($Y2056, NFLGames!$H$11:$K$555,3,FALSE)</f>
        <v>13</v>
      </c>
      <c r="AB2056" s="6">
        <f>IF(A2057=0, 0, AH2057-tbl_pbp[[#This Row],[Saints Win %]])</f>
        <v>0</v>
      </c>
      <c r="AE2056">
        <f>ABS(tbl_pbp[[#This Row],[play.homeScore]]-tbl_pbp[[#This Row],[play.awayScore]])</f>
        <v>17</v>
      </c>
      <c r="AF2056">
        <f>IF(tbl_pbp[[#This Row],[Play Saints Win % Increase]]&gt;=$AF$4,1,0)</f>
        <v>0</v>
      </c>
      <c r="AG2056" t="str">
        <f>VLOOKUP(tbl_pbp[[#This Row],[gameId]], games!$B$2:$T$40, 9, FALSE)</f>
        <v>new-orleans-saints</v>
      </c>
      <c r="AH2056" s="5">
        <f>IF(tbl_pbp[[#This Row],[AwayTeam]] &lt;&gt; "new-orleans-saints", tbl_pbp[[#This Row],[homeWinPercentage]], 1-tbl_pbp[[#This Row],[homeWinPercentage]])</f>
        <v>0.998</v>
      </c>
      <c r="AI2056" s="13">
        <f>tbl_pbp[[#This Row],[Kamara]]*tbl_pbp[[#This Row],[Impactful Play]]</f>
        <v>0</v>
      </c>
      <c r="AJ2056" s="13">
        <f>tbl_pbp[[#This Row],[Thomas]]*tbl_pbp[[#This Row],[Impactful Play]]</f>
        <v>0</v>
      </c>
      <c r="AK2056" s="13" t="str">
        <f>VLOOKUP(tbl_pbp[[#This Row],[Play Saints Win % Increase]], tbl_impact[],3,TRUE)</f>
        <v>Scented (0 to +5%)</v>
      </c>
    </row>
    <row r="2057" spans="1:37">
      <c r="A2057" s="1">
        <v>156</v>
      </c>
      <c r="B2057" s="5">
        <v>2E-3</v>
      </c>
      <c r="C2057" t="s">
        <v>13636</v>
      </c>
      <c r="D2057">
        <v>0</v>
      </c>
      <c r="E2057">
        <v>0</v>
      </c>
      <c r="F2057">
        <v>4</v>
      </c>
      <c r="G2057">
        <v>9</v>
      </c>
      <c r="H2057">
        <v>26</v>
      </c>
      <c r="I2057">
        <v>4</v>
      </c>
      <c r="J2057">
        <v>55</v>
      </c>
      <c r="K2057" t="s">
        <v>5211</v>
      </c>
      <c r="L2057">
        <v>2</v>
      </c>
      <c r="M2057">
        <v>45</v>
      </c>
      <c r="N2057" t="s">
        <v>13637</v>
      </c>
      <c r="O2057" t="s">
        <v>216</v>
      </c>
      <c r="P2057" t="s">
        <v>30</v>
      </c>
      <c r="Q2057" t="s">
        <v>31</v>
      </c>
      <c r="R2057" t="s">
        <v>32</v>
      </c>
      <c r="S2057" t="s">
        <v>135</v>
      </c>
      <c r="T2057" t="s">
        <v>80</v>
      </c>
      <c r="U2057" t="s">
        <v>1351</v>
      </c>
      <c r="V2057" t="s">
        <v>13271</v>
      </c>
      <c r="X2057" t="str">
        <f>VLOOKUP(pbp!V4807, games!$B$2:$R$40, 3, FALSE)</f>
        <v>2020-12-06T18:00Z</v>
      </c>
      <c r="Y2057">
        <f>VLOOKUP(1*V2057,NFLGames!$H$11:$H$555,1,FALSE)</f>
        <v>401128022</v>
      </c>
      <c r="Z2057">
        <f>VLOOKUP($Y2057, NFLGames!$H$11:$K$555,2,FALSE)</f>
        <v>2019</v>
      </c>
      <c r="AA2057">
        <f>VLOOKUP($Y2057, NFLGames!$H$11:$K$555,3,FALSE)</f>
        <v>13</v>
      </c>
      <c r="AB2057" s="6">
        <f>IF(A2058=0, 0, AH2058-tbl_pbp[[#This Row],[Saints Win %]])</f>
        <v>-3.0000000000000027E-3</v>
      </c>
      <c r="AE2057">
        <f>ABS(tbl_pbp[[#This Row],[play.homeScore]]-tbl_pbp[[#This Row],[play.awayScore]])</f>
        <v>17</v>
      </c>
      <c r="AF2057">
        <f>IF(tbl_pbp[[#This Row],[Play Saints Win % Increase]]&gt;=$AF$4,1,0)</f>
        <v>0</v>
      </c>
      <c r="AG2057" t="str">
        <f>VLOOKUP(tbl_pbp[[#This Row],[gameId]], games!$B$2:$T$40, 9, FALSE)</f>
        <v>new-orleans-saints</v>
      </c>
      <c r="AH2057" s="5">
        <f>IF(tbl_pbp[[#This Row],[AwayTeam]] &lt;&gt; "new-orleans-saints", tbl_pbp[[#This Row],[homeWinPercentage]], 1-tbl_pbp[[#This Row],[homeWinPercentage]])</f>
        <v>0.998</v>
      </c>
      <c r="AI2057" s="13">
        <f>tbl_pbp[[#This Row],[Kamara]]*tbl_pbp[[#This Row],[Impactful Play]]</f>
        <v>0</v>
      </c>
      <c r="AJ2057" s="13">
        <f>tbl_pbp[[#This Row],[Thomas]]*tbl_pbp[[#This Row],[Impactful Play]]</f>
        <v>0</v>
      </c>
      <c r="AK2057" s="13" t="str">
        <f>VLOOKUP(tbl_pbp[[#This Row],[Play Saints Win % Increase]], tbl_impact[],3,TRUE)</f>
        <v>Bad (0 to -5%)</v>
      </c>
    </row>
    <row r="2058" spans="1:37">
      <c r="A2058" s="1">
        <v>157</v>
      </c>
      <c r="B2058" s="5">
        <v>5.0000000000000001E-3</v>
      </c>
      <c r="C2058" t="s">
        <v>13638</v>
      </c>
      <c r="D2058">
        <v>0</v>
      </c>
      <c r="E2058">
        <v>0</v>
      </c>
      <c r="F2058">
        <v>4</v>
      </c>
      <c r="G2058">
        <v>9</v>
      </c>
      <c r="H2058">
        <v>26</v>
      </c>
      <c r="I2058">
        <v>10</v>
      </c>
      <c r="J2058">
        <v>64</v>
      </c>
      <c r="K2058" t="s">
        <v>5211</v>
      </c>
      <c r="L2058">
        <v>1</v>
      </c>
      <c r="M2058">
        <v>36</v>
      </c>
      <c r="N2058" t="s">
        <v>13639</v>
      </c>
      <c r="O2058" t="s">
        <v>6798</v>
      </c>
      <c r="P2058" t="s">
        <v>30</v>
      </c>
      <c r="Q2058" t="s">
        <v>31</v>
      </c>
      <c r="R2058" t="s">
        <v>32</v>
      </c>
      <c r="S2058" t="s">
        <v>33</v>
      </c>
      <c r="T2058" t="s">
        <v>296</v>
      </c>
      <c r="U2058" t="s">
        <v>297</v>
      </c>
      <c r="V2058" t="s">
        <v>13271</v>
      </c>
      <c r="X2058" t="str">
        <f>VLOOKUP(pbp!V4808, games!$B$2:$R$40, 3, FALSE)</f>
        <v>2020-12-06T18:00Z</v>
      </c>
      <c r="Y2058">
        <f>VLOOKUP(1*V2058,NFLGames!$H$11:$H$555,1,FALSE)</f>
        <v>401128022</v>
      </c>
      <c r="Z2058">
        <f>VLOOKUP($Y2058, NFLGames!$H$11:$K$555,2,FALSE)</f>
        <v>2019</v>
      </c>
      <c r="AA2058">
        <f>VLOOKUP($Y2058, NFLGames!$H$11:$K$555,3,FALSE)</f>
        <v>13</v>
      </c>
      <c r="AB2058" s="6">
        <f>IF(A2059=0, 0, AH2059-tbl_pbp[[#This Row],[Saints Win %]])</f>
        <v>2.0000000000000018E-3</v>
      </c>
      <c r="AE2058">
        <f>ABS(tbl_pbp[[#This Row],[play.homeScore]]-tbl_pbp[[#This Row],[play.awayScore]])</f>
        <v>17</v>
      </c>
      <c r="AF2058">
        <f>IF(tbl_pbp[[#This Row],[Play Saints Win % Increase]]&gt;=$AF$4,1,0)</f>
        <v>0</v>
      </c>
      <c r="AG2058" t="str">
        <f>VLOOKUP(tbl_pbp[[#This Row],[gameId]], games!$B$2:$T$40, 9, FALSE)</f>
        <v>new-orleans-saints</v>
      </c>
      <c r="AH2058" s="5">
        <f>IF(tbl_pbp[[#This Row],[AwayTeam]] &lt;&gt; "new-orleans-saints", tbl_pbp[[#This Row],[homeWinPercentage]], 1-tbl_pbp[[#This Row],[homeWinPercentage]])</f>
        <v>0.995</v>
      </c>
      <c r="AI2058" s="13">
        <f>tbl_pbp[[#This Row],[Kamara]]*tbl_pbp[[#This Row],[Impactful Play]]</f>
        <v>0</v>
      </c>
      <c r="AJ2058" s="13">
        <f>tbl_pbp[[#This Row],[Thomas]]*tbl_pbp[[#This Row],[Impactful Play]]</f>
        <v>0</v>
      </c>
      <c r="AK2058" s="13" t="str">
        <f>VLOOKUP(tbl_pbp[[#This Row],[Play Saints Win % Increase]], tbl_impact[],3,TRUE)</f>
        <v>Scented (0 to +5%)</v>
      </c>
    </row>
    <row r="2059" spans="1:37">
      <c r="A2059" s="1">
        <v>158</v>
      </c>
      <c r="B2059" s="5">
        <v>3.0000000000000001E-3</v>
      </c>
      <c r="C2059" t="s">
        <v>13640</v>
      </c>
      <c r="D2059">
        <v>0</v>
      </c>
      <c r="E2059">
        <v>0</v>
      </c>
      <c r="F2059">
        <v>4</v>
      </c>
      <c r="G2059">
        <v>9</v>
      </c>
      <c r="H2059">
        <v>26</v>
      </c>
      <c r="I2059">
        <v>10</v>
      </c>
      <c r="J2059">
        <v>87</v>
      </c>
      <c r="K2059" t="s">
        <v>5211</v>
      </c>
      <c r="L2059">
        <v>1</v>
      </c>
      <c r="M2059">
        <v>13</v>
      </c>
      <c r="N2059" t="s">
        <v>13641</v>
      </c>
      <c r="O2059" t="s">
        <v>5303</v>
      </c>
      <c r="P2059" t="s">
        <v>22</v>
      </c>
      <c r="Q2059" t="s">
        <v>37</v>
      </c>
      <c r="S2059" t="s">
        <v>33</v>
      </c>
      <c r="T2059" t="s">
        <v>184</v>
      </c>
      <c r="U2059" t="s">
        <v>6180</v>
      </c>
      <c r="V2059" t="s">
        <v>13271</v>
      </c>
      <c r="X2059" t="str">
        <f>VLOOKUP(pbp!V4809, games!$B$2:$R$40, 3, FALSE)</f>
        <v>2020-12-06T18:00Z</v>
      </c>
      <c r="Y2059">
        <f>VLOOKUP(1*V2059,NFLGames!$H$11:$H$555,1,FALSE)</f>
        <v>401128022</v>
      </c>
      <c r="Z2059">
        <f>VLOOKUP($Y2059, NFLGames!$H$11:$K$555,2,FALSE)</f>
        <v>2019</v>
      </c>
      <c r="AA2059">
        <f>VLOOKUP($Y2059, NFLGames!$H$11:$K$555,3,FALSE)</f>
        <v>13</v>
      </c>
      <c r="AB2059" s="6">
        <f>IF(A2060=0, 0, AH2060-tbl_pbp[[#This Row],[Saints Win %]])</f>
        <v>-1.0000000000000009E-3</v>
      </c>
      <c r="AE2059">
        <f>ABS(tbl_pbp[[#This Row],[play.homeScore]]-tbl_pbp[[#This Row],[play.awayScore]])</f>
        <v>17</v>
      </c>
      <c r="AF2059">
        <f>IF(tbl_pbp[[#This Row],[Play Saints Win % Increase]]&gt;=$AF$4,1,0)</f>
        <v>0</v>
      </c>
      <c r="AG2059" t="str">
        <f>VLOOKUP(tbl_pbp[[#This Row],[gameId]], games!$B$2:$T$40, 9, FALSE)</f>
        <v>new-orleans-saints</v>
      </c>
      <c r="AH2059" s="5">
        <f>IF(tbl_pbp[[#This Row],[AwayTeam]] &lt;&gt; "new-orleans-saints", tbl_pbp[[#This Row],[homeWinPercentage]], 1-tbl_pbp[[#This Row],[homeWinPercentage]])</f>
        <v>0.997</v>
      </c>
      <c r="AI2059" s="13">
        <f>tbl_pbp[[#This Row],[Kamara]]*tbl_pbp[[#This Row],[Impactful Play]]</f>
        <v>0</v>
      </c>
      <c r="AJ2059" s="13">
        <f>tbl_pbp[[#This Row],[Thomas]]*tbl_pbp[[#This Row],[Impactful Play]]</f>
        <v>0</v>
      </c>
      <c r="AK2059" s="13" t="str">
        <f>VLOOKUP(tbl_pbp[[#This Row],[Play Saints Win % Increase]], tbl_impact[],3,TRUE)</f>
        <v>Bad (0 to -5%)</v>
      </c>
    </row>
    <row r="2060" spans="1:37">
      <c r="A2060" s="1">
        <v>159</v>
      </c>
      <c r="B2060" s="5">
        <v>4.0000000000000001E-3</v>
      </c>
      <c r="C2060" t="s">
        <v>13642</v>
      </c>
      <c r="D2060">
        <v>0</v>
      </c>
      <c r="E2060">
        <v>0</v>
      </c>
      <c r="F2060">
        <v>4</v>
      </c>
      <c r="G2060">
        <v>15</v>
      </c>
      <c r="H2060">
        <v>26</v>
      </c>
      <c r="I2060">
        <v>10</v>
      </c>
      <c r="J2060">
        <v>87</v>
      </c>
      <c r="K2060" t="s">
        <v>5211</v>
      </c>
      <c r="L2060">
        <v>2</v>
      </c>
      <c r="M2060">
        <v>13</v>
      </c>
      <c r="N2060" t="s">
        <v>13643</v>
      </c>
      <c r="O2060" t="s">
        <v>341</v>
      </c>
      <c r="P2060" t="s">
        <v>103</v>
      </c>
      <c r="Q2060" t="s">
        <v>104</v>
      </c>
      <c r="R2060" t="s">
        <v>105</v>
      </c>
      <c r="S2060" t="s">
        <v>120</v>
      </c>
      <c r="T2060" t="s">
        <v>184</v>
      </c>
      <c r="U2060" t="s">
        <v>6184</v>
      </c>
      <c r="V2060" t="s">
        <v>13271</v>
      </c>
      <c r="X2060" t="str">
        <f>VLOOKUP(pbp!V4810, games!$B$2:$R$40, 3, FALSE)</f>
        <v>2020-12-06T18:00Z</v>
      </c>
      <c r="Y2060">
        <f>VLOOKUP(1*V2060,NFLGames!$H$11:$H$555,1,FALSE)</f>
        <v>401128022</v>
      </c>
      <c r="Z2060">
        <f>VLOOKUP($Y2060, NFLGames!$H$11:$K$555,2,FALSE)</f>
        <v>2019</v>
      </c>
      <c r="AA2060">
        <f>VLOOKUP($Y2060, NFLGames!$H$11:$K$555,3,FALSE)</f>
        <v>13</v>
      </c>
      <c r="AB2060" s="6">
        <f>IF(A2061=0, 0, AH2061-tbl_pbp[[#This Row],[Saints Win %]])</f>
        <v>-1.0000000000000009E-2</v>
      </c>
      <c r="AE2060">
        <f>ABS(tbl_pbp[[#This Row],[play.homeScore]]-tbl_pbp[[#This Row],[play.awayScore]])</f>
        <v>11</v>
      </c>
      <c r="AF2060">
        <f>IF(tbl_pbp[[#This Row],[Play Saints Win % Increase]]&gt;=$AF$4,1,0)</f>
        <v>0</v>
      </c>
      <c r="AG2060" t="str">
        <f>VLOOKUP(tbl_pbp[[#This Row],[gameId]], games!$B$2:$T$40, 9, FALSE)</f>
        <v>new-orleans-saints</v>
      </c>
      <c r="AH2060" s="5">
        <f>IF(tbl_pbp[[#This Row],[AwayTeam]] &lt;&gt; "new-orleans-saints", tbl_pbp[[#This Row],[homeWinPercentage]], 1-tbl_pbp[[#This Row],[homeWinPercentage]])</f>
        <v>0.996</v>
      </c>
      <c r="AI2060" s="13">
        <f>tbl_pbp[[#This Row],[Kamara]]*tbl_pbp[[#This Row],[Impactful Play]]</f>
        <v>0</v>
      </c>
      <c r="AJ2060" s="13">
        <f>tbl_pbp[[#This Row],[Thomas]]*tbl_pbp[[#This Row],[Impactful Play]]</f>
        <v>0</v>
      </c>
      <c r="AK2060" s="13" t="str">
        <f>VLOOKUP(tbl_pbp[[#This Row],[Play Saints Win % Increase]], tbl_impact[],3,TRUE)</f>
        <v>Bad (0 to -5%)</v>
      </c>
    </row>
    <row r="2061" spans="1:37">
      <c r="A2061" s="1">
        <v>160</v>
      </c>
      <c r="B2061" s="5">
        <v>1.4E-2</v>
      </c>
      <c r="C2061" t="s">
        <v>13644</v>
      </c>
      <c r="D2061">
        <v>0</v>
      </c>
      <c r="E2061">
        <v>0</v>
      </c>
      <c r="F2061">
        <v>4</v>
      </c>
      <c r="G2061">
        <v>15</v>
      </c>
      <c r="H2061">
        <v>26</v>
      </c>
      <c r="I2061">
        <v>0</v>
      </c>
      <c r="J2061">
        <v>35</v>
      </c>
      <c r="K2061" t="s">
        <v>5211</v>
      </c>
      <c r="L2061">
        <v>0</v>
      </c>
      <c r="M2061">
        <v>65</v>
      </c>
      <c r="N2061" t="s">
        <v>13645</v>
      </c>
      <c r="O2061" t="s">
        <v>341</v>
      </c>
      <c r="P2061" t="s">
        <v>94</v>
      </c>
      <c r="Q2061" t="s">
        <v>95</v>
      </c>
      <c r="R2061" t="s">
        <v>96</v>
      </c>
      <c r="V2061" t="s">
        <v>13271</v>
      </c>
      <c r="X2061" t="str">
        <f>VLOOKUP(pbp!V4811, games!$B$2:$R$40, 3, FALSE)</f>
        <v>2020-12-06T18:00Z</v>
      </c>
      <c r="Y2061">
        <f>VLOOKUP(1*V2061,NFLGames!$H$11:$H$555,1,FALSE)</f>
        <v>401128022</v>
      </c>
      <c r="Z2061">
        <f>VLOOKUP($Y2061, NFLGames!$H$11:$K$555,2,FALSE)</f>
        <v>2019</v>
      </c>
      <c r="AA2061">
        <f>VLOOKUP($Y2061, NFLGames!$H$11:$K$555,3,FALSE)</f>
        <v>13</v>
      </c>
      <c r="AB2061" s="6">
        <f>IF(A2062=0, 0, AH2062-tbl_pbp[[#This Row],[Saints Win %]])</f>
        <v>-6.0000000000000053E-3</v>
      </c>
      <c r="AE2061">
        <f>ABS(tbl_pbp[[#This Row],[play.homeScore]]-tbl_pbp[[#This Row],[play.awayScore]])</f>
        <v>11</v>
      </c>
      <c r="AF2061">
        <f>IF(tbl_pbp[[#This Row],[Play Saints Win % Increase]]&gt;=$AF$4,1,0)</f>
        <v>0</v>
      </c>
      <c r="AG2061" t="str">
        <f>VLOOKUP(tbl_pbp[[#This Row],[gameId]], games!$B$2:$T$40, 9, FALSE)</f>
        <v>new-orleans-saints</v>
      </c>
      <c r="AH2061" s="5">
        <f>IF(tbl_pbp[[#This Row],[AwayTeam]] &lt;&gt; "new-orleans-saints", tbl_pbp[[#This Row],[homeWinPercentage]], 1-tbl_pbp[[#This Row],[homeWinPercentage]])</f>
        <v>0.98599999999999999</v>
      </c>
      <c r="AI2061" s="13">
        <f>tbl_pbp[[#This Row],[Kamara]]*tbl_pbp[[#This Row],[Impactful Play]]</f>
        <v>0</v>
      </c>
      <c r="AJ2061" s="13">
        <f>tbl_pbp[[#This Row],[Thomas]]*tbl_pbp[[#This Row],[Impactful Play]]</f>
        <v>0</v>
      </c>
      <c r="AK2061" s="13" t="str">
        <f>VLOOKUP(tbl_pbp[[#This Row],[Play Saints Win % Increase]], tbl_impact[],3,TRUE)</f>
        <v>Bad (0 to -5%)</v>
      </c>
    </row>
    <row r="2062" spans="1:37">
      <c r="A2062" s="1">
        <v>161</v>
      </c>
      <c r="B2062" s="5">
        <v>0.02</v>
      </c>
      <c r="C2062" t="s">
        <v>13646</v>
      </c>
      <c r="D2062">
        <v>0</v>
      </c>
      <c r="E2062">
        <v>0</v>
      </c>
      <c r="F2062">
        <v>4</v>
      </c>
      <c r="G2062">
        <v>15</v>
      </c>
      <c r="H2062">
        <v>26</v>
      </c>
      <c r="I2062">
        <v>0</v>
      </c>
      <c r="J2062">
        <v>30</v>
      </c>
      <c r="K2062" t="s">
        <v>5211</v>
      </c>
      <c r="L2062">
        <v>0</v>
      </c>
      <c r="M2062">
        <v>70</v>
      </c>
      <c r="N2062" t="s">
        <v>13647</v>
      </c>
      <c r="O2062" t="s">
        <v>3405</v>
      </c>
      <c r="P2062" t="s">
        <v>25</v>
      </c>
      <c r="Q2062" t="s">
        <v>26</v>
      </c>
      <c r="R2062" t="s">
        <v>27</v>
      </c>
      <c r="V2062" t="s">
        <v>13271</v>
      </c>
      <c r="X2062" t="str">
        <f>VLOOKUP(pbp!V4812, games!$B$2:$R$40, 3, FALSE)</f>
        <v>2020-12-06T18:00Z</v>
      </c>
      <c r="Y2062">
        <f>VLOOKUP(1*V2062,NFLGames!$H$11:$H$555,1,FALSE)</f>
        <v>401128022</v>
      </c>
      <c r="Z2062">
        <f>VLOOKUP($Y2062, NFLGames!$H$11:$K$555,2,FALSE)</f>
        <v>2019</v>
      </c>
      <c r="AA2062">
        <f>VLOOKUP($Y2062, NFLGames!$H$11:$K$555,3,FALSE)</f>
        <v>13</v>
      </c>
      <c r="AB2062" s="6">
        <f>IF(A2063=0, 0, AH2063-tbl_pbp[[#This Row],[Saints Win %]])</f>
        <v>1.4000000000000012E-2</v>
      </c>
      <c r="AE2062">
        <f>ABS(tbl_pbp[[#This Row],[play.homeScore]]-tbl_pbp[[#This Row],[play.awayScore]])</f>
        <v>11</v>
      </c>
      <c r="AF2062">
        <f>IF(tbl_pbp[[#This Row],[Play Saints Win % Increase]]&gt;=$AF$4,1,0)</f>
        <v>0</v>
      </c>
      <c r="AG2062" t="str">
        <f>VLOOKUP(tbl_pbp[[#This Row],[gameId]], games!$B$2:$T$40, 9, FALSE)</f>
        <v>new-orleans-saints</v>
      </c>
      <c r="AH2062" s="5">
        <f>IF(tbl_pbp[[#This Row],[AwayTeam]] &lt;&gt; "new-orleans-saints", tbl_pbp[[#This Row],[homeWinPercentage]], 1-tbl_pbp[[#This Row],[homeWinPercentage]])</f>
        <v>0.98</v>
      </c>
      <c r="AI2062" s="13">
        <f>tbl_pbp[[#This Row],[Kamara]]*tbl_pbp[[#This Row],[Impactful Play]]</f>
        <v>0</v>
      </c>
      <c r="AJ2062" s="13">
        <f>tbl_pbp[[#This Row],[Thomas]]*tbl_pbp[[#This Row],[Impactful Play]]</f>
        <v>0</v>
      </c>
      <c r="AK2062" s="13" t="str">
        <f>VLOOKUP(tbl_pbp[[#This Row],[Play Saints Win % Increase]], tbl_impact[],3,TRUE)</f>
        <v>Scented (0 to +5%)</v>
      </c>
    </row>
    <row r="2063" spans="1:37">
      <c r="A2063" s="1">
        <v>162</v>
      </c>
      <c r="B2063" s="5">
        <v>6.0000000000000001E-3</v>
      </c>
      <c r="C2063" t="s">
        <v>13648</v>
      </c>
      <c r="D2063">
        <v>0</v>
      </c>
      <c r="E2063">
        <v>0</v>
      </c>
      <c r="F2063">
        <v>4</v>
      </c>
      <c r="G2063">
        <v>15</v>
      </c>
      <c r="H2063">
        <v>26</v>
      </c>
      <c r="I2063">
        <v>10</v>
      </c>
      <c r="J2063">
        <v>41</v>
      </c>
      <c r="K2063" t="s">
        <v>5211</v>
      </c>
      <c r="L2063">
        <v>1</v>
      </c>
      <c r="M2063">
        <v>59</v>
      </c>
      <c r="N2063" t="s">
        <v>13649</v>
      </c>
      <c r="O2063" t="s">
        <v>4171</v>
      </c>
      <c r="P2063" t="s">
        <v>167</v>
      </c>
      <c r="Q2063" t="s">
        <v>168</v>
      </c>
      <c r="S2063" t="s">
        <v>33</v>
      </c>
      <c r="T2063" t="s">
        <v>5276</v>
      </c>
      <c r="U2063" t="s">
        <v>5277</v>
      </c>
      <c r="V2063" t="s">
        <v>13271</v>
      </c>
      <c r="X2063" t="str">
        <f>VLOOKUP(pbp!V4813, games!$B$2:$R$40, 3, FALSE)</f>
        <v>2020-12-06T18:00Z</v>
      </c>
      <c r="Y2063">
        <f>VLOOKUP(1*V2063,NFLGames!$H$11:$H$555,1,FALSE)</f>
        <v>401128022</v>
      </c>
      <c r="Z2063">
        <f>VLOOKUP($Y2063, NFLGames!$H$11:$K$555,2,FALSE)</f>
        <v>2019</v>
      </c>
      <c r="AA2063">
        <f>VLOOKUP($Y2063, NFLGames!$H$11:$K$555,3,FALSE)</f>
        <v>13</v>
      </c>
      <c r="AB2063" s="6">
        <f>IF(A2064=0, 0, AH2064-tbl_pbp[[#This Row],[Saints Win %]])</f>
        <v>-2.0000000000000018E-3</v>
      </c>
      <c r="AE2063">
        <f>ABS(tbl_pbp[[#This Row],[play.homeScore]]-tbl_pbp[[#This Row],[play.awayScore]])</f>
        <v>11</v>
      </c>
      <c r="AF2063">
        <f>IF(tbl_pbp[[#This Row],[Play Saints Win % Increase]]&gt;=$AF$4,1,0)</f>
        <v>0</v>
      </c>
      <c r="AG2063" t="str">
        <f>VLOOKUP(tbl_pbp[[#This Row],[gameId]], games!$B$2:$T$40, 9, FALSE)</f>
        <v>new-orleans-saints</v>
      </c>
      <c r="AH2063" s="5">
        <f>IF(tbl_pbp[[#This Row],[AwayTeam]] &lt;&gt; "new-orleans-saints", tbl_pbp[[#This Row],[homeWinPercentage]], 1-tbl_pbp[[#This Row],[homeWinPercentage]])</f>
        <v>0.99399999999999999</v>
      </c>
      <c r="AI2063" s="13">
        <f>tbl_pbp[[#This Row],[Kamara]]*tbl_pbp[[#This Row],[Impactful Play]]</f>
        <v>0</v>
      </c>
      <c r="AJ2063" s="13">
        <f>tbl_pbp[[#This Row],[Thomas]]*tbl_pbp[[#This Row],[Impactful Play]]</f>
        <v>0</v>
      </c>
      <c r="AK2063" s="13" t="str">
        <f>VLOOKUP(tbl_pbp[[#This Row],[Play Saints Win % Increase]], tbl_impact[],3,TRUE)</f>
        <v>Bad (0 to -5%)</v>
      </c>
    </row>
    <row r="2064" spans="1:37">
      <c r="A2064" s="1">
        <v>163</v>
      </c>
      <c r="B2064" s="5">
        <v>8.0000000000000002E-3</v>
      </c>
      <c r="C2064" t="s">
        <v>13650</v>
      </c>
      <c r="D2064">
        <v>0</v>
      </c>
      <c r="E2064">
        <v>0</v>
      </c>
      <c r="F2064">
        <v>4</v>
      </c>
      <c r="G2064">
        <v>15</v>
      </c>
      <c r="H2064">
        <v>26</v>
      </c>
      <c r="I2064">
        <v>19</v>
      </c>
      <c r="J2064">
        <v>32</v>
      </c>
      <c r="K2064" t="s">
        <v>5211</v>
      </c>
      <c r="L2064">
        <v>2</v>
      </c>
      <c r="M2064">
        <v>68</v>
      </c>
      <c r="N2064" t="s">
        <v>13651</v>
      </c>
      <c r="O2064" t="s">
        <v>1584</v>
      </c>
      <c r="P2064" t="s">
        <v>30</v>
      </c>
      <c r="Q2064" t="s">
        <v>31</v>
      </c>
      <c r="R2064" t="s">
        <v>32</v>
      </c>
      <c r="S2064" t="s">
        <v>2926</v>
      </c>
      <c r="T2064" t="s">
        <v>5247</v>
      </c>
      <c r="U2064" t="s">
        <v>13652</v>
      </c>
      <c r="V2064" t="s">
        <v>13271</v>
      </c>
      <c r="X2064" t="str">
        <f>VLOOKUP(pbp!V4814, games!$B$2:$R$40, 3, FALSE)</f>
        <v>2020-12-06T18:00Z</v>
      </c>
      <c r="Y2064">
        <f>VLOOKUP(1*V2064,NFLGames!$H$11:$H$555,1,FALSE)</f>
        <v>401128022</v>
      </c>
      <c r="Z2064">
        <f>VLOOKUP($Y2064, NFLGames!$H$11:$K$555,2,FALSE)</f>
        <v>2019</v>
      </c>
      <c r="AA2064">
        <f>VLOOKUP($Y2064, NFLGames!$H$11:$K$555,3,FALSE)</f>
        <v>13</v>
      </c>
      <c r="AB2064" s="6">
        <f>IF(A2065=0, 0, AH2065-tbl_pbp[[#This Row],[Saints Win %]])</f>
        <v>2.0000000000000018E-3</v>
      </c>
      <c r="AE2064">
        <f>ABS(tbl_pbp[[#This Row],[play.homeScore]]-tbl_pbp[[#This Row],[play.awayScore]])</f>
        <v>11</v>
      </c>
      <c r="AF2064">
        <f>IF(tbl_pbp[[#This Row],[Play Saints Win % Increase]]&gt;=$AF$4,1,0)</f>
        <v>0</v>
      </c>
      <c r="AG2064" t="str">
        <f>VLOOKUP(tbl_pbp[[#This Row],[gameId]], games!$B$2:$T$40, 9, FALSE)</f>
        <v>new-orleans-saints</v>
      </c>
      <c r="AH2064" s="5">
        <f>IF(tbl_pbp[[#This Row],[AwayTeam]] &lt;&gt; "new-orleans-saints", tbl_pbp[[#This Row],[homeWinPercentage]], 1-tbl_pbp[[#This Row],[homeWinPercentage]])</f>
        <v>0.99199999999999999</v>
      </c>
      <c r="AI2064" s="13">
        <f>tbl_pbp[[#This Row],[Kamara]]*tbl_pbp[[#This Row],[Impactful Play]]</f>
        <v>0</v>
      </c>
      <c r="AJ2064" s="13">
        <f>tbl_pbp[[#This Row],[Thomas]]*tbl_pbp[[#This Row],[Impactful Play]]</f>
        <v>0</v>
      </c>
      <c r="AK2064" s="13" t="str">
        <f>VLOOKUP(tbl_pbp[[#This Row],[Play Saints Win % Increase]], tbl_impact[],3,TRUE)</f>
        <v>Scented (0 to +5%)</v>
      </c>
    </row>
    <row r="2065" spans="1:37">
      <c r="A2065" s="1">
        <v>164</v>
      </c>
      <c r="B2065" s="5">
        <v>6.0000000000000001E-3</v>
      </c>
      <c r="C2065" t="s">
        <v>13653</v>
      </c>
      <c r="D2065">
        <v>0</v>
      </c>
      <c r="E2065">
        <v>0</v>
      </c>
      <c r="F2065">
        <v>4</v>
      </c>
      <c r="G2065">
        <v>15</v>
      </c>
      <c r="H2065">
        <v>26</v>
      </c>
      <c r="I2065">
        <v>14</v>
      </c>
      <c r="J2065">
        <v>37</v>
      </c>
      <c r="K2065" t="s">
        <v>5211</v>
      </c>
      <c r="L2065">
        <v>3</v>
      </c>
      <c r="M2065">
        <v>63</v>
      </c>
      <c r="N2065" t="s">
        <v>13654</v>
      </c>
      <c r="O2065" t="s">
        <v>3825</v>
      </c>
      <c r="P2065" t="s">
        <v>22</v>
      </c>
      <c r="Q2065" t="s">
        <v>37</v>
      </c>
      <c r="S2065" t="s">
        <v>280</v>
      </c>
      <c r="T2065" t="s">
        <v>5281</v>
      </c>
      <c r="U2065" t="s">
        <v>13655</v>
      </c>
      <c r="V2065" t="s">
        <v>13271</v>
      </c>
      <c r="X2065" t="str">
        <f>VLOOKUP(pbp!V4815, games!$B$2:$R$40, 3, FALSE)</f>
        <v>2020-12-06T18:00Z</v>
      </c>
      <c r="Y2065">
        <f>VLOOKUP(1*V2065,NFLGames!$H$11:$H$555,1,FALSE)</f>
        <v>401128022</v>
      </c>
      <c r="Z2065">
        <f>VLOOKUP($Y2065, NFLGames!$H$11:$K$555,2,FALSE)</f>
        <v>2019</v>
      </c>
      <c r="AA2065">
        <f>VLOOKUP($Y2065, NFLGames!$H$11:$K$555,3,FALSE)</f>
        <v>13</v>
      </c>
      <c r="AB2065" s="6">
        <f>IF(A2066=0, 0, AH2066-tbl_pbp[[#This Row],[Saints Win %]])</f>
        <v>-1.3000000000000012E-2</v>
      </c>
      <c r="AE2065">
        <f>ABS(tbl_pbp[[#This Row],[play.homeScore]]-tbl_pbp[[#This Row],[play.awayScore]])</f>
        <v>11</v>
      </c>
      <c r="AF2065">
        <f>IF(tbl_pbp[[#This Row],[Play Saints Win % Increase]]&gt;=$AF$4,1,0)</f>
        <v>0</v>
      </c>
      <c r="AG2065" t="str">
        <f>VLOOKUP(tbl_pbp[[#This Row],[gameId]], games!$B$2:$T$40, 9, FALSE)</f>
        <v>new-orleans-saints</v>
      </c>
      <c r="AH2065" s="5">
        <f>IF(tbl_pbp[[#This Row],[AwayTeam]] &lt;&gt; "new-orleans-saints", tbl_pbp[[#This Row],[homeWinPercentage]], 1-tbl_pbp[[#This Row],[homeWinPercentage]])</f>
        <v>0.99399999999999999</v>
      </c>
      <c r="AI2065" s="13">
        <f>tbl_pbp[[#This Row],[Kamara]]*tbl_pbp[[#This Row],[Impactful Play]]</f>
        <v>0</v>
      </c>
      <c r="AJ2065" s="13">
        <f>tbl_pbp[[#This Row],[Thomas]]*tbl_pbp[[#This Row],[Impactful Play]]</f>
        <v>0</v>
      </c>
      <c r="AK2065" s="13" t="str">
        <f>VLOOKUP(tbl_pbp[[#This Row],[Play Saints Win % Increase]], tbl_impact[],3,TRUE)</f>
        <v>Bad (0 to -5%)</v>
      </c>
    </row>
    <row r="2066" spans="1:37">
      <c r="A2066" s="1">
        <v>165</v>
      </c>
      <c r="B2066" s="5">
        <v>1.9E-2</v>
      </c>
      <c r="C2066" t="s">
        <v>13656</v>
      </c>
      <c r="D2066">
        <v>0</v>
      </c>
      <c r="E2066">
        <v>0</v>
      </c>
      <c r="F2066">
        <v>4</v>
      </c>
      <c r="G2066">
        <v>15</v>
      </c>
      <c r="H2066">
        <v>26</v>
      </c>
      <c r="I2066">
        <v>14</v>
      </c>
      <c r="J2066">
        <v>37</v>
      </c>
      <c r="K2066" t="s">
        <v>5211</v>
      </c>
      <c r="L2066">
        <v>4</v>
      </c>
      <c r="M2066">
        <v>63</v>
      </c>
      <c r="N2066" t="s">
        <v>13657</v>
      </c>
      <c r="O2066" t="s">
        <v>8446</v>
      </c>
      <c r="P2066" t="s">
        <v>30</v>
      </c>
      <c r="Q2066" t="s">
        <v>31</v>
      </c>
      <c r="R2066" t="s">
        <v>32</v>
      </c>
      <c r="S2066" t="s">
        <v>190</v>
      </c>
      <c r="T2066" t="s">
        <v>5281</v>
      </c>
      <c r="U2066" t="s">
        <v>13658</v>
      </c>
      <c r="V2066" t="s">
        <v>13271</v>
      </c>
      <c r="X2066" t="str">
        <f>VLOOKUP(pbp!V4816, games!$B$2:$R$40, 3, FALSE)</f>
        <v>2020-12-06T18:00Z</v>
      </c>
      <c r="Y2066">
        <f>VLOOKUP(1*V2066,NFLGames!$H$11:$H$555,1,FALSE)</f>
        <v>401128022</v>
      </c>
      <c r="Z2066">
        <f>VLOOKUP($Y2066, NFLGames!$H$11:$K$555,2,FALSE)</f>
        <v>2019</v>
      </c>
      <c r="AA2066">
        <f>VLOOKUP($Y2066, NFLGames!$H$11:$K$555,3,FALSE)</f>
        <v>13</v>
      </c>
      <c r="AB2066" s="6">
        <f>IF(A2067=0, 0, AH2067-tbl_pbp[[#This Row],[Saints Win %]])</f>
        <v>5.0000000000000044E-3</v>
      </c>
      <c r="AE2066">
        <f>ABS(tbl_pbp[[#This Row],[play.homeScore]]-tbl_pbp[[#This Row],[play.awayScore]])</f>
        <v>11</v>
      </c>
      <c r="AF2066">
        <f>IF(tbl_pbp[[#This Row],[Play Saints Win % Increase]]&gt;=$AF$4,1,0)</f>
        <v>0</v>
      </c>
      <c r="AG2066" t="str">
        <f>VLOOKUP(tbl_pbp[[#This Row],[gameId]], games!$B$2:$T$40, 9, FALSE)</f>
        <v>new-orleans-saints</v>
      </c>
      <c r="AH2066" s="5">
        <f>IF(tbl_pbp[[#This Row],[AwayTeam]] &lt;&gt; "new-orleans-saints", tbl_pbp[[#This Row],[homeWinPercentage]], 1-tbl_pbp[[#This Row],[homeWinPercentage]])</f>
        <v>0.98099999999999998</v>
      </c>
      <c r="AI2066" s="13">
        <f>tbl_pbp[[#This Row],[Kamara]]*tbl_pbp[[#This Row],[Impactful Play]]</f>
        <v>0</v>
      </c>
      <c r="AJ2066" s="13">
        <f>tbl_pbp[[#This Row],[Thomas]]*tbl_pbp[[#This Row],[Impactful Play]]</f>
        <v>0</v>
      </c>
      <c r="AK2066" s="13" t="str">
        <f>VLOOKUP(tbl_pbp[[#This Row],[Play Saints Win % Increase]], tbl_impact[],3,TRUE)</f>
        <v>Scented (0 to +5%)</v>
      </c>
    </row>
    <row r="2067" spans="1:37">
      <c r="A2067" s="1">
        <v>166</v>
      </c>
      <c r="B2067" s="5">
        <v>1.4E-2</v>
      </c>
      <c r="C2067" t="s">
        <v>13659</v>
      </c>
      <c r="D2067">
        <v>0</v>
      </c>
      <c r="E2067">
        <v>0</v>
      </c>
      <c r="F2067">
        <v>4</v>
      </c>
      <c r="G2067">
        <v>15</v>
      </c>
      <c r="H2067">
        <v>26</v>
      </c>
      <c r="I2067">
        <v>10</v>
      </c>
      <c r="J2067">
        <v>51</v>
      </c>
      <c r="K2067" t="s">
        <v>5211</v>
      </c>
      <c r="L2067">
        <v>1</v>
      </c>
      <c r="M2067">
        <v>49</v>
      </c>
      <c r="N2067" t="s">
        <v>13660</v>
      </c>
      <c r="O2067" t="s">
        <v>6702</v>
      </c>
      <c r="P2067" t="s">
        <v>22</v>
      </c>
      <c r="Q2067" t="s">
        <v>37</v>
      </c>
      <c r="S2067" t="s">
        <v>33</v>
      </c>
      <c r="T2067" t="s">
        <v>493</v>
      </c>
      <c r="U2067" t="s">
        <v>494</v>
      </c>
      <c r="V2067" t="s">
        <v>13271</v>
      </c>
      <c r="X2067" t="str">
        <f>VLOOKUP(pbp!V4817, games!$B$2:$R$40, 3, FALSE)</f>
        <v>2020-12-06T18:00Z</v>
      </c>
      <c r="Y2067">
        <f>VLOOKUP(1*V2067,NFLGames!$H$11:$H$555,1,FALSE)</f>
        <v>401128022</v>
      </c>
      <c r="Z2067">
        <f>VLOOKUP($Y2067, NFLGames!$H$11:$K$555,2,FALSE)</f>
        <v>2019</v>
      </c>
      <c r="AA2067">
        <f>VLOOKUP($Y2067, NFLGames!$H$11:$K$555,3,FALSE)</f>
        <v>13</v>
      </c>
      <c r="AB2067" s="6">
        <f>IF(A2068=0, 0, AH2068-tbl_pbp[[#This Row],[Saints Win %]])</f>
        <v>-4.0000000000000036E-3</v>
      </c>
      <c r="AE2067">
        <f>ABS(tbl_pbp[[#This Row],[play.homeScore]]-tbl_pbp[[#This Row],[play.awayScore]])</f>
        <v>11</v>
      </c>
      <c r="AF2067">
        <f>IF(tbl_pbp[[#This Row],[Play Saints Win % Increase]]&gt;=$AF$4,1,0)</f>
        <v>0</v>
      </c>
      <c r="AG2067" t="str">
        <f>VLOOKUP(tbl_pbp[[#This Row],[gameId]], games!$B$2:$T$40, 9, FALSE)</f>
        <v>new-orleans-saints</v>
      </c>
      <c r="AH2067" s="5">
        <f>IF(tbl_pbp[[#This Row],[AwayTeam]] &lt;&gt; "new-orleans-saints", tbl_pbp[[#This Row],[homeWinPercentage]], 1-tbl_pbp[[#This Row],[homeWinPercentage]])</f>
        <v>0.98599999999999999</v>
      </c>
      <c r="AI2067" s="13">
        <f>tbl_pbp[[#This Row],[Kamara]]*tbl_pbp[[#This Row],[Impactful Play]]</f>
        <v>0</v>
      </c>
      <c r="AJ2067" s="13">
        <f>tbl_pbp[[#This Row],[Thomas]]*tbl_pbp[[#This Row],[Impactful Play]]</f>
        <v>0</v>
      </c>
      <c r="AK2067" s="13" t="str">
        <f>VLOOKUP(tbl_pbp[[#This Row],[Play Saints Win % Increase]], tbl_impact[],3,TRUE)</f>
        <v>Bad (0 to -5%)</v>
      </c>
    </row>
    <row r="2068" spans="1:37">
      <c r="A2068" s="1">
        <v>167</v>
      </c>
      <c r="B2068" s="5">
        <v>1.7999999999999999E-2</v>
      </c>
      <c r="C2068" t="s">
        <v>13661</v>
      </c>
      <c r="D2068">
        <v>0</v>
      </c>
      <c r="E2068">
        <v>0</v>
      </c>
      <c r="F2068">
        <v>4</v>
      </c>
      <c r="G2068">
        <v>15</v>
      </c>
      <c r="H2068">
        <v>26</v>
      </c>
      <c r="I2068">
        <v>10</v>
      </c>
      <c r="J2068">
        <v>51</v>
      </c>
      <c r="K2068" t="s">
        <v>5211</v>
      </c>
      <c r="L2068">
        <v>2</v>
      </c>
      <c r="M2068">
        <v>49</v>
      </c>
      <c r="N2068" t="s">
        <v>13662</v>
      </c>
      <c r="O2068" t="s">
        <v>348</v>
      </c>
      <c r="P2068" t="s">
        <v>30</v>
      </c>
      <c r="Q2068" t="s">
        <v>31</v>
      </c>
      <c r="R2068" t="s">
        <v>32</v>
      </c>
      <c r="S2068" t="s">
        <v>120</v>
      </c>
      <c r="T2068" t="s">
        <v>493</v>
      </c>
      <c r="U2068" t="s">
        <v>496</v>
      </c>
      <c r="V2068" t="s">
        <v>13271</v>
      </c>
      <c r="X2068" t="str">
        <f>VLOOKUP(pbp!V4818, games!$B$2:$R$40, 3, FALSE)</f>
        <v>2020-12-06T18:00Z</v>
      </c>
      <c r="Y2068">
        <f>VLOOKUP(1*V2068,NFLGames!$H$11:$H$555,1,FALSE)</f>
        <v>401128022</v>
      </c>
      <c r="Z2068">
        <f>VLOOKUP($Y2068, NFLGames!$H$11:$K$555,2,FALSE)</f>
        <v>2019</v>
      </c>
      <c r="AA2068">
        <f>VLOOKUP($Y2068, NFLGames!$H$11:$K$555,3,FALSE)</f>
        <v>13</v>
      </c>
      <c r="AB2068" s="6">
        <f>IF(A2069=0, 0, AH2069-tbl_pbp[[#This Row],[Saints Win %]])</f>
        <v>0</v>
      </c>
      <c r="AE2068">
        <f>ABS(tbl_pbp[[#This Row],[play.homeScore]]-tbl_pbp[[#This Row],[play.awayScore]])</f>
        <v>11</v>
      </c>
      <c r="AF2068">
        <f>IF(tbl_pbp[[#This Row],[Play Saints Win % Increase]]&gt;=$AF$4,1,0)</f>
        <v>0</v>
      </c>
      <c r="AG2068" t="str">
        <f>VLOOKUP(tbl_pbp[[#This Row],[gameId]], games!$B$2:$T$40, 9, FALSE)</f>
        <v>new-orleans-saints</v>
      </c>
      <c r="AH2068" s="5">
        <f>IF(tbl_pbp[[#This Row],[AwayTeam]] &lt;&gt; "new-orleans-saints", tbl_pbp[[#This Row],[homeWinPercentage]], 1-tbl_pbp[[#This Row],[homeWinPercentage]])</f>
        <v>0.98199999999999998</v>
      </c>
      <c r="AI2068" s="13">
        <f>tbl_pbp[[#This Row],[Kamara]]*tbl_pbp[[#This Row],[Impactful Play]]</f>
        <v>0</v>
      </c>
      <c r="AJ2068" s="13">
        <f>tbl_pbp[[#This Row],[Thomas]]*tbl_pbp[[#This Row],[Impactful Play]]</f>
        <v>0</v>
      </c>
      <c r="AK2068" s="13" t="str">
        <f>VLOOKUP(tbl_pbp[[#This Row],[Play Saints Win % Increase]], tbl_impact[],3,TRUE)</f>
        <v>Scented (0 to +5%)</v>
      </c>
    </row>
    <row r="2069" spans="1:37">
      <c r="A2069" s="1">
        <v>168</v>
      </c>
      <c r="B2069" s="5">
        <v>1.7999999999999999E-2</v>
      </c>
      <c r="C2069" t="s">
        <v>13663</v>
      </c>
      <c r="D2069">
        <v>0</v>
      </c>
      <c r="E2069">
        <v>0</v>
      </c>
      <c r="F2069">
        <v>4</v>
      </c>
      <c r="G2069">
        <v>15</v>
      </c>
      <c r="H2069">
        <v>26</v>
      </c>
      <c r="I2069">
        <v>4</v>
      </c>
      <c r="J2069">
        <v>57</v>
      </c>
      <c r="K2069" t="s">
        <v>5211</v>
      </c>
      <c r="L2069">
        <v>3</v>
      </c>
      <c r="M2069">
        <v>43</v>
      </c>
      <c r="N2069" t="s">
        <v>13664</v>
      </c>
      <c r="O2069" t="s">
        <v>1426</v>
      </c>
      <c r="P2069" t="s">
        <v>30</v>
      </c>
      <c r="Q2069" t="s">
        <v>31</v>
      </c>
      <c r="R2069" t="s">
        <v>32</v>
      </c>
      <c r="S2069" t="s">
        <v>63</v>
      </c>
      <c r="T2069" t="s">
        <v>48</v>
      </c>
      <c r="U2069" t="s">
        <v>6949</v>
      </c>
      <c r="V2069" t="s">
        <v>13271</v>
      </c>
      <c r="X2069" t="str">
        <f>VLOOKUP(pbp!V4819, games!$B$2:$R$40, 3, FALSE)</f>
        <v>2020-12-06T18:00Z</v>
      </c>
      <c r="Y2069">
        <f>VLOOKUP(1*V2069,NFLGames!$H$11:$H$555,1,FALSE)</f>
        <v>401128022</v>
      </c>
      <c r="Z2069">
        <f>VLOOKUP($Y2069, NFLGames!$H$11:$K$555,2,FALSE)</f>
        <v>2019</v>
      </c>
      <c r="AA2069">
        <f>VLOOKUP($Y2069, NFLGames!$H$11:$K$555,3,FALSE)</f>
        <v>13</v>
      </c>
      <c r="AB2069" s="6">
        <f>IF(A2070=0, 0, AH2070-tbl_pbp[[#This Row],[Saints Win %]])</f>
        <v>0</v>
      </c>
      <c r="AE2069">
        <f>ABS(tbl_pbp[[#This Row],[play.homeScore]]-tbl_pbp[[#This Row],[play.awayScore]])</f>
        <v>11</v>
      </c>
      <c r="AF2069">
        <f>IF(tbl_pbp[[#This Row],[Play Saints Win % Increase]]&gt;=$AF$4,1,0)</f>
        <v>0</v>
      </c>
      <c r="AG2069" t="str">
        <f>VLOOKUP(tbl_pbp[[#This Row],[gameId]], games!$B$2:$T$40, 9, FALSE)</f>
        <v>new-orleans-saints</v>
      </c>
      <c r="AH2069" s="5">
        <f>IF(tbl_pbp[[#This Row],[AwayTeam]] &lt;&gt; "new-orleans-saints", tbl_pbp[[#This Row],[homeWinPercentage]], 1-tbl_pbp[[#This Row],[homeWinPercentage]])</f>
        <v>0.98199999999999998</v>
      </c>
      <c r="AI2069" s="13">
        <f>tbl_pbp[[#This Row],[Kamara]]*tbl_pbp[[#This Row],[Impactful Play]]</f>
        <v>0</v>
      </c>
      <c r="AJ2069" s="13">
        <f>tbl_pbp[[#This Row],[Thomas]]*tbl_pbp[[#This Row],[Impactful Play]]</f>
        <v>0</v>
      </c>
      <c r="AK2069" s="13" t="str">
        <f>VLOOKUP(tbl_pbp[[#This Row],[Play Saints Win % Increase]], tbl_impact[],3,TRUE)</f>
        <v>Scented (0 to +5%)</v>
      </c>
    </row>
    <row r="2070" spans="1:37">
      <c r="A2070" s="1">
        <v>169</v>
      </c>
      <c r="B2070" s="5">
        <v>1.7999999999999999E-2</v>
      </c>
      <c r="C2070" t="s">
        <v>13665</v>
      </c>
      <c r="D2070">
        <v>0</v>
      </c>
      <c r="E2070">
        <v>0</v>
      </c>
      <c r="F2070">
        <v>4</v>
      </c>
      <c r="G2070">
        <v>15</v>
      </c>
      <c r="H2070">
        <v>26</v>
      </c>
      <c r="I2070">
        <v>10</v>
      </c>
      <c r="J2070">
        <v>75</v>
      </c>
      <c r="K2070" t="s">
        <v>5211</v>
      </c>
      <c r="L2070">
        <v>1</v>
      </c>
      <c r="M2070">
        <v>25</v>
      </c>
      <c r="N2070" t="s">
        <v>229</v>
      </c>
      <c r="O2070" t="s">
        <v>230</v>
      </c>
      <c r="P2070" t="s">
        <v>231</v>
      </c>
      <c r="Q2070" t="s">
        <v>232</v>
      </c>
      <c r="R2070" t="s">
        <v>233</v>
      </c>
      <c r="V2070" t="s">
        <v>13271</v>
      </c>
      <c r="X2070" t="str">
        <f>VLOOKUP(pbp!V4820, games!$B$2:$R$40, 3, FALSE)</f>
        <v>2020-12-06T18:00Z</v>
      </c>
      <c r="Y2070">
        <f>VLOOKUP(1*V2070,NFLGames!$H$11:$H$555,1,FALSE)</f>
        <v>401128022</v>
      </c>
      <c r="Z2070">
        <f>VLOOKUP($Y2070, NFLGames!$H$11:$K$555,2,FALSE)</f>
        <v>2019</v>
      </c>
      <c r="AA2070">
        <f>VLOOKUP($Y2070, NFLGames!$H$11:$K$555,3,FALSE)</f>
        <v>13</v>
      </c>
      <c r="AB2070" s="6">
        <f>IF(A2071=0, 0, AH2071-tbl_pbp[[#This Row],[Saints Win %]])</f>
        <v>-4.0000000000000036E-3</v>
      </c>
      <c r="AE2070">
        <f>ABS(tbl_pbp[[#This Row],[play.homeScore]]-tbl_pbp[[#This Row],[play.awayScore]])</f>
        <v>11</v>
      </c>
      <c r="AF2070">
        <f>IF(tbl_pbp[[#This Row],[Play Saints Win % Increase]]&gt;=$AF$4,1,0)</f>
        <v>0</v>
      </c>
      <c r="AG2070" t="str">
        <f>VLOOKUP(tbl_pbp[[#This Row],[gameId]], games!$B$2:$T$40, 9, FALSE)</f>
        <v>new-orleans-saints</v>
      </c>
      <c r="AH2070" s="5">
        <f>IF(tbl_pbp[[#This Row],[AwayTeam]] &lt;&gt; "new-orleans-saints", tbl_pbp[[#This Row],[homeWinPercentage]], 1-tbl_pbp[[#This Row],[homeWinPercentage]])</f>
        <v>0.98199999999999998</v>
      </c>
      <c r="AI2070" s="13">
        <f>tbl_pbp[[#This Row],[Kamara]]*tbl_pbp[[#This Row],[Impactful Play]]</f>
        <v>0</v>
      </c>
      <c r="AJ2070" s="13">
        <f>tbl_pbp[[#This Row],[Thomas]]*tbl_pbp[[#This Row],[Impactful Play]]</f>
        <v>0</v>
      </c>
      <c r="AK2070" s="13" t="str">
        <f>VLOOKUP(tbl_pbp[[#This Row],[Play Saints Win % Increase]], tbl_impact[],3,TRUE)</f>
        <v>Bad (0 to -5%)</v>
      </c>
    </row>
    <row r="2071" spans="1:37">
      <c r="A2071" s="1">
        <v>170</v>
      </c>
      <c r="B2071" s="5">
        <v>2.1999999999999999E-2</v>
      </c>
      <c r="C2071" t="s">
        <v>13666</v>
      </c>
      <c r="D2071">
        <v>0</v>
      </c>
      <c r="E2071">
        <v>0</v>
      </c>
      <c r="F2071">
        <v>4</v>
      </c>
      <c r="G2071">
        <v>18</v>
      </c>
      <c r="H2071">
        <v>26</v>
      </c>
      <c r="I2071">
        <v>10</v>
      </c>
      <c r="J2071">
        <v>75</v>
      </c>
      <c r="K2071" t="s">
        <v>5211</v>
      </c>
      <c r="L2071">
        <v>1</v>
      </c>
      <c r="M2071">
        <v>25</v>
      </c>
      <c r="N2071" t="s">
        <v>13667</v>
      </c>
      <c r="O2071" t="s">
        <v>1726</v>
      </c>
      <c r="P2071" t="s">
        <v>187</v>
      </c>
      <c r="Q2071" t="s">
        <v>188</v>
      </c>
      <c r="R2071" t="s">
        <v>189</v>
      </c>
      <c r="S2071" t="s">
        <v>33</v>
      </c>
      <c r="T2071" t="s">
        <v>34</v>
      </c>
      <c r="U2071" t="s">
        <v>35</v>
      </c>
      <c r="V2071" t="s">
        <v>13271</v>
      </c>
      <c r="X2071" t="str">
        <f>VLOOKUP(pbp!V4821, games!$B$2:$R$40, 3, FALSE)</f>
        <v>2020-12-06T18:00Z</v>
      </c>
      <c r="Y2071">
        <f>VLOOKUP(1*V2071,NFLGames!$H$11:$H$555,1,FALSE)</f>
        <v>401128022</v>
      </c>
      <c r="Z2071">
        <f>VLOOKUP($Y2071, NFLGames!$H$11:$K$555,2,FALSE)</f>
        <v>2019</v>
      </c>
      <c r="AA2071">
        <f>VLOOKUP($Y2071, NFLGames!$H$11:$K$555,3,FALSE)</f>
        <v>13</v>
      </c>
      <c r="AB2071" s="6">
        <f>IF(A2072=0, 0, AH2072-tbl_pbp[[#This Row],[Saints Win %]])</f>
        <v>-5.799999999999994E-2</v>
      </c>
      <c r="AE2071">
        <f>ABS(tbl_pbp[[#This Row],[play.homeScore]]-tbl_pbp[[#This Row],[play.awayScore]])</f>
        <v>8</v>
      </c>
      <c r="AF2071">
        <f>IF(tbl_pbp[[#This Row],[Play Saints Win % Increase]]&gt;=$AF$4,1,0)</f>
        <v>0</v>
      </c>
      <c r="AG2071" t="str">
        <f>VLOOKUP(tbl_pbp[[#This Row],[gameId]], games!$B$2:$T$40, 9, FALSE)</f>
        <v>new-orleans-saints</v>
      </c>
      <c r="AH2071" s="5">
        <f>IF(tbl_pbp[[#This Row],[AwayTeam]] &lt;&gt; "new-orleans-saints", tbl_pbp[[#This Row],[homeWinPercentage]], 1-tbl_pbp[[#This Row],[homeWinPercentage]])</f>
        <v>0.97799999999999998</v>
      </c>
      <c r="AI2071" s="13">
        <f>tbl_pbp[[#This Row],[Kamara]]*tbl_pbp[[#This Row],[Impactful Play]]</f>
        <v>0</v>
      </c>
      <c r="AJ2071" s="13">
        <f>tbl_pbp[[#This Row],[Thomas]]*tbl_pbp[[#This Row],[Impactful Play]]</f>
        <v>0</v>
      </c>
      <c r="AK2071" s="13" t="str">
        <f>VLOOKUP(tbl_pbp[[#This Row],[Play Saints Win % Increase]], tbl_impact[],3,TRUE)</f>
        <v>Smelly (worse than-5% -&gt; -10%)</v>
      </c>
    </row>
    <row r="2072" spans="1:37">
      <c r="A2072" s="1">
        <v>171</v>
      </c>
      <c r="B2072" s="5">
        <v>0.08</v>
      </c>
      <c r="C2072" t="s">
        <v>13668</v>
      </c>
      <c r="D2072">
        <v>0</v>
      </c>
      <c r="E2072">
        <v>0</v>
      </c>
      <c r="F2072">
        <v>4</v>
      </c>
      <c r="G2072">
        <v>18</v>
      </c>
      <c r="H2072">
        <v>26</v>
      </c>
      <c r="I2072">
        <v>0</v>
      </c>
      <c r="J2072">
        <v>35</v>
      </c>
      <c r="K2072" t="s">
        <v>5211</v>
      </c>
      <c r="L2072">
        <v>0</v>
      </c>
      <c r="M2072">
        <v>65</v>
      </c>
      <c r="N2072" t="s">
        <v>13669</v>
      </c>
      <c r="O2072" t="s">
        <v>3412</v>
      </c>
      <c r="P2072" t="s">
        <v>25</v>
      </c>
      <c r="Q2072" t="s">
        <v>26</v>
      </c>
      <c r="R2072" t="s">
        <v>27</v>
      </c>
      <c r="V2072" t="s">
        <v>13271</v>
      </c>
      <c r="X2072" t="str">
        <f>VLOOKUP(pbp!V4822, games!$B$2:$R$40, 3, FALSE)</f>
        <v>2020-12-06T18:00Z</v>
      </c>
      <c r="Y2072">
        <f>VLOOKUP(1*V2072,NFLGames!$H$11:$H$555,1,FALSE)</f>
        <v>401128022</v>
      </c>
      <c r="Z2072">
        <f>VLOOKUP($Y2072, NFLGames!$H$11:$K$555,2,FALSE)</f>
        <v>2019</v>
      </c>
      <c r="AA2072">
        <f>VLOOKUP($Y2072, NFLGames!$H$11:$K$555,3,FALSE)</f>
        <v>13</v>
      </c>
      <c r="AB2072" s="6">
        <f>IF(A2073=0, 0, AH2073-tbl_pbp[[#This Row],[Saints Win %]])</f>
        <v>2.1000000000000019E-2</v>
      </c>
      <c r="AE2072">
        <f>ABS(tbl_pbp[[#This Row],[play.homeScore]]-tbl_pbp[[#This Row],[play.awayScore]])</f>
        <v>8</v>
      </c>
      <c r="AF2072">
        <f>IF(tbl_pbp[[#This Row],[Play Saints Win % Increase]]&gt;=$AF$4,1,0)</f>
        <v>0</v>
      </c>
      <c r="AG2072" t="str">
        <f>VLOOKUP(tbl_pbp[[#This Row],[gameId]], games!$B$2:$T$40, 9, FALSE)</f>
        <v>new-orleans-saints</v>
      </c>
      <c r="AH2072" s="5">
        <f>IF(tbl_pbp[[#This Row],[AwayTeam]] &lt;&gt; "new-orleans-saints", tbl_pbp[[#This Row],[homeWinPercentage]], 1-tbl_pbp[[#This Row],[homeWinPercentage]])</f>
        <v>0.92</v>
      </c>
      <c r="AI2072" s="13">
        <f>tbl_pbp[[#This Row],[Kamara]]*tbl_pbp[[#This Row],[Impactful Play]]</f>
        <v>0</v>
      </c>
      <c r="AJ2072" s="13">
        <f>tbl_pbp[[#This Row],[Thomas]]*tbl_pbp[[#This Row],[Impactful Play]]</f>
        <v>0</v>
      </c>
      <c r="AK2072" s="13" t="str">
        <f>VLOOKUP(tbl_pbp[[#This Row],[Play Saints Win % Increase]], tbl_impact[],3,TRUE)</f>
        <v>Scented (0 to +5%)</v>
      </c>
    </row>
    <row r="2073" spans="1:37">
      <c r="A2073" s="1">
        <v>172</v>
      </c>
      <c r="B2073" s="5">
        <v>5.8999999999999997E-2</v>
      </c>
      <c r="C2073" t="s">
        <v>13670</v>
      </c>
      <c r="D2073">
        <v>0</v>
      </c>
      <c r="E2073">
        <v>0</v>
      </c>
      <c r="F2073">
        <v>4</v>
      </c>
      <c r="G2073">
        <v>18</v>
      </c>
      <c r="H2073">
        <v>26</v>
      </c>
      <c r="I2073">
        <v>10</v>
      </c>
      <c r="J2073">
        <v>47</v>
      </c>
      <c r="K2073" t="s">
        <v>5211</v>
      </c>
      <c r="L2073">
        <v>1</v>
      </c>
      <c r="M2073">
        <v>53</v>
      </c>
      <c r="N2073" t="s">
        <v>13671</v>
      </c>
      <c r="O2073" t="s">
        <v>4922</v>
      </c>
      <c r="P2073" t="s">
        <v>167</v>
      </c>
      <c r="Q2073" t="s">
        <v>168</v>
      </c>
      <c r="S2073" t="s">
        <v>33</v>
      </c>
      <c r="T2073" t="s">
        <v>5372</v>
      </c>
      <c r="U2073" t="s">
        <v>6169</v>
      </c>
      <c r="V2073" t="s">
        <v>13271</v>
      </c>
      <c r="X2073" t="str">
        <f>VLOOKUP(pbp!V4823, games!$B$2:$R$40, 3, FALSE)</f>
        <v>2020-12-06T18:00Z</v>
      </c>
      <c r="Y2073">
        <f>VLOOKUP(1*V2073,NFLGames!$H$11:$H$555,1,FALSE)</f>
        <v>401128022</v>
      </c>
      <c r="Z2073">
        <f>VLOOKUP($Y2073, NFLGames!$H$11:$K$555,2,FALSE)</f>
        <v>2019</v>
      </c>
      <c r="AA2073">
        <f>VLOOKUP($Y2073, NFLGames!$H$11:$K$555,3,FALSE)</f>
        <v>13</v>
      </c>
      <c r="AB2073" s="6">
        <f>IF(A2074=0, 0, AH2074-tbl_pbp[[#This Row],[Saints Win %]])</f>
        <v>7.9999999999998961E-3</v>
      </c>
      <c r="AE2073">
        <f>ABS(tbl_pbp[[#This Row],[play.homeScore]]-tbl_pbp[[#This Row],[play.awayScore]])</f>
        <v>8</v>
      </c>
      <c r="AF2073">
        <f>IF(tbl_pbp[[#This Row],[Play Saints Win % Increase]]&gt;=$AF$4,1,0)</f>
        <v>0</v>
      </c>
      <c r="AG2073" t="str">
        <f>VLOOKUP(tbl_pbp[[#This Row],[gameId]], games!$B$2:$T$40, 9, FALSE)</f>
        <v>new-orleans-saints</v>
      </c>
      <c r="AH2073" s="5">
        <f>IF(tbl_pbp[[#This Row],[AwayTeam]] &lt;&gt; "new-orleans-saints", tbl_pbp[[#This Row],[homeWinPercentage]], 1-tbl_pbp[[#This Row],[homeWinPercentage]])</f>
        <v>0.94100000000000006</v>
      </c>
      <c r="AI2073" s="13">
        <f>tbl_pbp[[#This Row],[Kamara]]*tbl_pbp[[#This Row],[Impactful Play]]</f>
        <v>0</v>
      </c>
      <c r="AJ2073" s="13">
        <f>tbl_pbp[[#This Row],[Thomas]]*tbl_pbp[[#This Row],[Impactful Play]]</f>
        <v>0</v>
      </c>
      <c r="AK2073" s="13" t="str">
        <f>VLOOKUP(tbl_pbp[[#This Row],[Play Saints Win % Increase]], tbl_impact[],3,TRUE)</f>
        <v>Scented (0 to +5%)</v>
      </c>
    </row>
    <row r="2074" spans="1:37">
      <c r="A2074" s="1">
        <v>173</v>
      </c>
      <c r="B2074" s="5">
        <v>5.0999999999999997E-2</v>
      </c>
      <c r="C2074" t="s">
        <v>13672</v>
      </c>
      <c r="D2074">
        <v>0</v>
      </c>
      <c r="E2074">
        <v>0</v>
      </c>
      <c r="F2074">
        <v>4</v>
      </c>
      <c r="G2074">
        <v>18</v>
      </c>
      <c r="H2074">
        <v>26</v>
      </c>
      <c r="I2074">
        <v>11</v>
      </c>
      <c r="J2074">
        <v>46</v>
      </c>
      <c r="K2074" t="s">
        <v>5211</v>
      </c>
      <c r="L2074">
        <v>2</v>
      </c>
      <c r="M2074">
        <v>54</v>
      </c>
      <c r="N2074" t="s">
        <v>13673</v>
      </c>
      <c r="O2074" t="s">
        <v>1445</v>
      </c>
      <c r="P2074" t="s">
        <v>30</v>
      </c>
      <c r="Q2074" t="s">
        <v>31</v>
      </c>
      <c r="R2074" t="s">
        <v>32</v>
      </c>
      <c r="S2074" t="s">
        <v>147</v>
      </c>
      <c r="T2074" t="s">
        <v>5408</v>
      </c>
      <c r="U2074" t="s">
        <v>13674</v>
      </c>
      <c r="V2074" t="s">
        <v>13271</v>
      </c>
      <c r="X2074" t="str">
        <f>VLOOKUP(pbp!V4824, games!$B$2:$R$40, 3, FALSE)</f>
        <v>2020-12-06T18:00Z</v>
      </c>
      <c r="Y2074">
        <f>VLOOKUP(1*V2074,NFLGames!$H$11:$H$555,1,FALSE)</f>
        <v>401128022</v>
      </c>
      <c r="Z2074">
        <f>VLOOKUP($Y2074, NFLGames!$H$11:$K$555,2,FALSE)</f>
        <v>2019</v>
      </c>
      <c r="AA2074">
        <f>VLOOKUP($Y2074, NFLGames!$H$11:$K$555,3,FALSE)</f>
        <v>13</v>
      </c>
      <c r="AB2074" s="6">
        <f>IF(A2075=0, 0, AH2075-tbl_pbp[[#This Row],[Saints Win %]])</f>
        <v>4.0000000000000036E-3</v>
      </c>
      <c r="AE2074">
        <f>ABS(tbl_pbp[[#This Row],[play.homeScore]]-tbl_pbp[[#This Row],[play.awayScore]])</f>
        <v>8</v>
      </c>
      <c r="AF2074">
        <f>IF(tbl_pbp[[#This Row],[Play Saints Win % Increase]]&gt;=$AF$4,1,0)</f>
        <v>0</v>
      </c>
      <c r="AG2074" t="str">
        <f>VLOOKUP(tbl_pbp[[#This Row],[gameId]], games!$B$2:$T$40, 9, FALSE)</f>
        <v>new-orleans-saints</v>
      </c>
      <c r="AH2074" s="5">
        <f>IF(tbl_pbp[[#This Row],[AwayTeam]] &lt;&gt; "new-orleans-saints", tbl_pbp[[#This Row],[homeWinPercentage]], 1-tbl_pbp[[#This Row],[homeWinPercentage]])</f>
        <v>0.94899999999999995</v>
      </c>
      <c r="AI2074" s="13">
        <f>tbl_pbp[[#This Row],[Kamara]]*tbl_pbp[[#This Row],[Impactful Play]]</f>
        <v>0</v>
      </c>
      <c r="AJ2074" s="13">
        <f>tbl_pbp[[#This Row],[Thomas]]*tbl_pbp[[#This Row],[Impactful Play]]</f>
        <v>0</v>
      </c>
      <c r="AK2074" s="13" t="str">
        <f>VLOOKUP(tbl_pbp[[#This Row],[Play Saints Win % Increase]], tbl_impact[],3,TRUE)</f>
        <v>Scented (0 to +5%)</v>
      </c>
    </row>
    <row r="2075" spans="1:37">
      <c r="A2075" s="1">
        <v>174</v>
      </c>
      <c r="B2075" s="5">
        <v>4.7E-2</v>
      </c>
      <c r="C2075" t="s">
        <v>13675</v>
      </c>
      <c r="D2075">
        <v>0</v>
      </c>
      <c r="E2075">
        <v>0</v>
      </c>
      <c r="F2075">
        <v>4</v>
      </c>
      <c r="G2075">
        <v>18</v>
      </c>
      <c r="H2075">
        <v>26</v>
      </c>
      <c r="I2075">
        <v>8</v>
      </c>
      <c r="J2075">
        <v>49</v>
      </c>
      <c r="K2075" t="s">
        <v>5211</v>
      </c>
      <c r="L2075">
        <v>3</v>
      </c>
      <c r="M2075">
        <v>51</v>
      </c>
      <c r="N2075" t="s">
        <v>13676</v>
      </c>
      <c r="O2075" t="s">
        <v>1856</v>
      </c>
      <c r="P2075" t="s">
        <v>124</v>
      </c>
      <c r="Q2075" t="s">
        <v>125</v>
      </c>
      <c r="R2075" t="s">
        <v>126</v>
      </c>
      <c r="V2075" t="s">
        <v>13271</v>
      </c>
      <c r="X2075" t="str">
        <f>VLOOKUP(pbp!V4825, games!$B$2:$R$40, 3, FALSE)</f>
        <v>2020-12-13T21:25Z</v>
      </c>
      <c r="Y2075">
        <f>VLOOKUP(1*V2075,NFLGames!$H$11:$H$555,1,FALSE)</f>
        <v>401128022</v>
      </c>
      <c r="Z2075">
        <f>VLOOKUP($Y2075, NFLGames!$H$11:$K$555,2,FALSE)</f>
        <v>2019</v>
      </c>
      <c r="AA2075">
        <f>VLOOKUP($Y2075, NFLGames!$H$11:$K$555,3,FALSE)</f>
        <v>13</v>
      </c>
      <c r="AB2075" s="6">
        <f>IF(A2076=0, 0, AH2076-tbl_pbp[[#This Row],[Saints Win %]])</f>
        <v>-2.1000000000000019E-2</v>
      </c>
      <c r="AE2075">
        <f>ABS(tbl_pbp[[#This Row],[play.homeScore]]-tbl_pbp[[#This Row],[play.awayScore]])</f>
        <v>8</v>
      </c>
      <c r="AF2075">
        <f>IF(tbl_pbp[[#This Row],[Play Saints Win % Increase]]&gt;=$AF$4,1,0)</f>
        <v>0</v>
      </c>
      <c r="AG2075" t="str">
        <f>VLOOKUP(tbl_pbp[[#This Row],[gameId]], games!$B$2:$T$40, 9, FALSE)</f>
        <v>new-orleans-saints</v>
      </c>
      <c r="AH2075" s="5">
        <f>IF(tbl_pbp[[#This Row],[AwayTeam]] &lt;&gt; "new-orleans-saints", tbl_pbp[[#This Row],[homeWinPercentage]], 1-tbl_pbp[[#This Row],[homeWinPercentage]])</f>
        <v>0.95299999999999996</v>
      </c>
      <c r="AI2075" s="13">
        <f>tbl_pbp[[#This Row],[Kamara]]*tbl_pbp[[#This Row],[Impactful Play]]</f>
        <v>0</v>
      </c>
      <c r="AJ2075" s="13">
        <f>tbl_pbp[[#This Row],[Thomas]]*tbl_pbp[[#This Row],[Impactful Play]]</f>
        <v>0</v>
      </c>
      <c r="AK2075" s="13" t="str">
        <f>VLOOKUP(tbl_pbp[[#This Row],[Play Saints Win % Increase]], tbl_impact[],3,TRUE)</f>
        <v>Bad (0 to -5%)</v>
      </c>
    </row>
    <row r="2076" spans="1:37">
      <c r="A2076" s="1">
        <v>175</v>
      </c>
      <c r="B2076" s="5">
        <v>6.8000000000000005E-2</v>
      </c>
      <c r="C2076" t="s">
        <v>13677</v>
      </c>
      <c r="D2076">
        <v>0</v>
      </c>
      <c r="E2076">
        <v>0</v>
      </c>
      <c r="F2076">
        <v>4</v>
      </c>
      <c r="G2076">
        <v>18</v>
      </c>
      <c r="H2076">
        <v>26</v>
      </c>
      <c r="I2076">
        <v>8</v>
      </c>
      <c r="J2076">
        <v>49</v>
      </c>
      <c r="K2076" t="s">
        <v>5211</v>
      </c>
      <c r="L2076">
        <v>3</v>
      </c>
      <c r="M2076">
        <v>51</v>
      </c>
      <c r="N2076" t="s">
        <v>13678</v>
      </c>
      <c r="O2076" t="s">
        <v>355</v>
      </c>
      <c r="P2076" t="s">
        <v>94</v>
      </c>
      <c r="Q2076" t="s">
        <v>95</v>
      </c>
      <c r="R2076" t="s">
        <v>96</v>
      </c>
      <c r="S2076" t="s">
        <v>92</v>
      </c>
      <c r="T2076" t="s">
        <v>5675</v>
      </c>
      <c r="U2076" t="s">
        <v>13679</v>
      </c>
      <c r="V2076" t="s">
        <v>13271</v>
      </c>
      <c r="X2076" t="str">
        <f>VLOOKUP(pbp!V4826, games!$B$2:$R$40, 3, FALSE)</f>
        <v>2020-12-13T21:25Z</v>
      </c>
      <c r="Y2076">
        <f>VLOOKUP(1*V2076,NFLGames!$H$11:$H$555,1,FALSE)</f>
        <v>401128022</v>
      </c>
      <c r="Z2076">
        <f>VLOOKUP($Y2076, NFLGames!$H$11:$K$555,2,FALSE)</f>
        <v>2019</v>
      </c>
      <c r="AA2076">
        <f>VLOOKUP($Y2076, NFLGames!$H$11:$K$555,3,FALSE)</f>
        <v>13</v>
      </c>
      <c r="AB2076" s="6">
        <f>IF(A2077=0, 0, AH2077-tbl_pbp[[#This Row],[Saints Win %]])</f>
        <v>4.1000000000000036E-2</v>
      </c>
      <c r="AE2076">
        <f>ABS(tbl_pbp[[#This Row],[play.homeScore]]-tbl_pbp[[#This Row],[play.awayScore]])</f>
        <v>8</v>
      </c>
      <c r="AF2076">
        <f>IF(tbl_pbp[[#This Row],[Play Saints Win % Increase]]&gt;=$AF$4,1,0)</f>
        <v>0</v>
      </c>
      <c r="AG2076" t="str">
        <f>VLOOKUP(tbl_pbp[[#This Row],[gameId]], games!$B$2:$T$40, 9, FALSE)</f>
        <v>new-orleans-saints</v>
      </c>
      <c r="AH2076" s="5">
        <f>IF(tbl_pbp[[#This Row],[AwayTeam]] &lt;&gt; "new-orleans-saints", tbl_pbp[[#This Row],[homeWinPercentage]], 1-tbl_pbp[[#This Row],[homeWinPercentage]])</f>
        <v>0.93199999999999994</v>
      </c>
      <c r="AI2076" s="13">
        <f>tbl_pbp[[#This Row],[Kamara]]*tbl_pbp[[#This Row],[Impactful Play]]</f>
        <v>0</v>
      </c>
      <c r="AJ2076" s="13">
        <f>tbl_pbp[[#This Row],[Thomas]]*tbl_pbp[[#This Row],[Impactful Play]]</f>
        <v>0</v>
      </c>
      <c r="AK2076" s="13" t="str">
        <f>VLOOKUP(tbl_pbp[[#This Row],[Play Saints Win % Increase]], tbl_impact[],3,TRUE)</f>
        <v>Scented (0 to +5%)</v>
      </c>
    </row>
    <row r="2077" spans="1:37">
      <c r="A2077" s="1">
        <v>176</v>
      </c>
      <c r="B2077" s="5">
        <v>2.7E-2</v>
      </c>
      <c r="C2077" t="s">
        <v>13680</v>
      </c>
      <c r="D2077">
        <v>0</v>
      </c>
      <c r="E2077">
        <v>0</v>
      </c>
      <c r="F2077">
        <v>4</v>
      </c>
      <c r="G2077">
        <v>18</v>
      </c>
      <c r="H2077">
        <v>26</v>
      </c>
      <c r="I2077">
        <v>10</v>
      </c>
      <c r="J2077">
        <v>54</v>
      </c>
      <c r="K2077" t="s">
        <v>5211</v>
      </c>
      <c r="L2077">
        <v>1</v>
      </c>
      <c r="M2077">
        <v>46</v>
      </c>
      <c r="N2077" t="s">
        <v>13681</v>
      </c>
      <c r="O2077" t="s">
        <v>6838</v>
      </c>
      <c r="P2077" t="s">
        <v>167</v>
      </c>
      <c r="Q2077" t="s">
        <v>168</v>
      </c>
      <c r="S2077" t="s">
        <v>33</v>
      </c>
      <c r="T2077" t="s">
        <v>435</v>
      </c>
      <c r="U2077" t="s">
        <v>623</v>
      </c>
      <c r="V2077" t="s">
        <v>13271</v>
      </c>
      <c r="X2077" t="str">
        <f>VLOOKUP(pbp!V4827, games!$B$2:$R$40, 3, FALSE)</f>
        <v>2020-12-13T21:25Z</v>
      </c>
      <c r="Y2077">
        <f>VLOOKUP(1*V2077,NFLGames!$H$11:$H$555,1,FALSE)</f>
        <v>401128022</v>
      </c>
      <c r="Z2077">
        <f>VLOOKUP($Y2077, NFLGames!$H$11:$K$555,2,FALSE)</f>
        <v>2019</v>
      </c>
      <c r="AA2077">
        <f>VLOOKUP($Y2077, NFLGames!$H$11:$K$555,3,FALSE)</f>
        <v>13</v>
      </c>
      <c r="AB2077" s="6">
        <f>IF(A2078=0, 0, AH2078-tbl_pbp[[#This Row],[Saints Win %]])</f>
        <v>3.0000000000000027E-3</v>
      </c>
      <c r="AE2077">
        <f>ABS(tbl_pbp[[#This Row],[play.homeScore]]-tbl_pbp[[#This Row],[play.awayScore]])</f>
        <v>8</v>
      </c>
      <c r="AF2077">
        <f>IF(tbl_pbp[[#This Row],[Play Saints Win % Increase]]&gt;=$AF$4,1,0)</f>
        <v>0</v>
      </c>
      <c r="AG2077" t="str">
        <f>VLOOKUP(tbl_pbp[[#This Row],[gameId]], games!$B$2:$T$40, 9, FALSE)</f>
        <v>new-orleans-saints</v>
      </c>
      <c r="AH2077" s="5">
        <f>IF(tbl_pbp[[#This Row],[AwayTeam]] &lt;&gt; "new-orleans-saints", tbl_pbp[[#This Row],[homeWinPercentage]], 1-tbl_pbp[[#This Row],[homeWinPercentage]])</f>
        <v>0.97299999999999998</v>
      </c>
      <c r="AI2077" s="13">
        <f>tbl_pbp[[#This Row],[Kamara]]*tbl_pbp[[#This Row],[Impactful Play]]</f>
        <v>0</v>
      </c>
      <c r="AJ2077" s="13">
        <f>tbl_pbp[[#This Row],[Thomas]]*tbl_pbp[[#This Row],[Impactful Play]]</f>
        <v>0</v>
      </c>
      <c r="AK2077" s="13" t="str">
        <f>VLOOKUP(tbl_pbp[[#This Row],[Play Saints Win % Increase]], tbl_impact[],3,TRUE)</f>
        <v>Scented (0 to +5%)</v>
      </c>
    </row>
    <row r="2078" spans="1:37">
      <c r="A2078" s="1">
        <v>177</v>
      </c>
      <c r="B2078" s="5">
        <v>2.4E-2</v>
      </c>
      <c r="C2078" t="s">
        <v>13682</v>
      </c>
      <c r="D2078">
        <v>0</v>
      </c>
      <c r="E2078">
        <v>0</v>
      </c>
      <c r="F2078">
        <v>4</v>
      </c>
      <c r="G2078">
        <v>18</v>
      </c>
      <c r="H2078">
        <v>26</v>
      </c>
      <c r="I2078">
        <v>17</v>
      </c>
      <c r="J2078">
        <v>47</v>
      </c>
      <c r="K2078" t="s">
        <v>5211</v>
      </c>
      <c r="L2078">
        <v>2</v>
      </c>
      <c r="M2078">
        <v>53</v>
      </c>
      <c r="N2078" t="s">
        <v>13683</v>
      </c>
      <c r="O2078" t="s">
        <v>6838</v>
      </c>
      <c r="P2078" t="s">
        <v>124</v>
      </c>
      <c r="Q2078" t="s">
        <v>125</v>
      </c>
      <c r="R2078" t="s">
        <v>126</v>
      </c>
      <c r="V2078" t="s">
        <v>13271</v>
      </c>
      <c r="X2078" t="str">
        <f>VLOOKUP(pbp!V4828, games!$B$2:$R$40, 3, FALSE)</f>
        <v>2020-12-13T21:25Z</v>
      </c>
      <c r="Y2078">
        <f>VLOOKUP(1*V2078,NFLGames!$H$11:$H$555,1,FALSE)</f>
        <v>401128022</v>
      </c>
      <c r="Z2078">
        <f>VLOOKUP($Y2078, NFLGames!$H$11:$K$555,2,FALSE)</f>
        <v>2019</v>
      </c>
      <c r="AA2078">
        <f>VLOOKUP($Y2078, NFLGames!$H$11:$K$555,3,FALSE)</f>
        <v>13</v>
      </c>
      <c r="AB2078" s="6">
        <f>IF(A2079=0, 0, AH2079-tbl_pbp[[#This Row],[Saints Win %]])</f>
        <v>2.300000000000002E-2</v>
      </c>
      <c r="AE2078">
        <f>ABS(tbl_pbp[[#This Row],[play.homeScore]]-tbl_pbp[[#This Row],[play.awayScore]])</f>
        <v>8</v>
      </c>
      <c r="AF2078">
        <f>IF(tbl_pbp[[#This Row],[Play Saints Win % Increase]]&gt;=$AF$4,1,0)</f>
        <v>0</v>
      </c>
      <c r="AG2078" t="str">
        <f>VLOOKUP(tbl_pbp[[#This Row],[gameId]], games!$B$2:$T$40, 9, FALSE)</f>
        <v>new-orleans-saints</v>
      </c>
      <c r="AH2078" s="5">
        <f>IF(tbl_pbp[[#This Row],[AwayTeam]] &lt;&gt; "new-orleans-saints", tbl_pbp[[#This Row],[homeWinPercentage]], 1-tbl_pbp[[#This Row],[homeWinPercentage]])</f>
        <v>0.97599999999999998</v>
      </c>
      <c r="AI2078" s="13">
        <f>tbl_pbp[[#This Row],[Kamara]]*tbl_pbp[[#This Row],[Impactful Play]]</f>
        <v>0</v>
      </c>
      <c r="AJ2078" s="13">
        <f>tbl_pbp[[#This Row],[Thomas]]*tbl_pbp[[#This Row],[Impactful Play]]</f>
        <v>0</v>
      </c>
      <c r="AK2078" s="13" t="str">
        <f>VLOOKUP(tbl_pbp[[#This Row],[Play Saints Win % Increase]], tbl_impact[],3,TRUE)</f>
        <v>Scented (0 to +5%)</v>
      </c>
    </row>
    <row r="2079" spans="1:37">
      <c r="A2079" s="1">
        <v>178</v>
      </c>
      <c r="B2079" s="5">
        <v>1E-3</v>
      </c>
      <c r="C2079" t="s">
        <v>13684</v>
      </c>
      <c r="D2079">
        <v>0</v>
      </c>
      <c r="E2079">
        <v>0</v>
      </c>
      <c r="F2079">
        <v>4</v>
      </c>
      <c r="G2079">
        <v>18</v>
      </c>
      <c r="H2079">
        <v>26</v>
      </c>
      <c r="I2079">
        <v>17</v>
      </c>
      <c r="J2079">
        <v>47</v>
      </c>
      <c r="K2079" t="s">
        <v>5211</v>
      </c>
      <c r="L2079">
        <v>2</v>
      </c>
      <c r="M2079">
        <v>53</v>
      </c>
      <c r="N2079" t="s">
        <v>13685</v>
      </c>
      <c r="O2079" t="s">
        <v>3954</v>
      </c>
      <c r="P2079" t="s">
        <v>30</v>
      </c>
      <c r="Q2079" t="s">
        <v>31</v>
      </c>
      <c r="R2079" t="s">
        <v>32</v>
      </c>
      <c r="S2079" t="s">
        <v>1970</v>
      </c>
      <c r="T2079" t="s">
        <v>5372</v>
      </c>
      <c r="U2079" t="s">
        <v>13686</v>
      </c>
      <c r="V2079" t="s">
        <v>13271</v>
      </c>
      <c r="X2079" t="str">
        <f>VLOOKUP(pbp!V4829, games!$B$2:$R$40, 3, FALSE)</f>
        <v>2020-12-13T21:25Z</v>
      </c>
      <c r="Y2079">
        <f>VLOOKUP(1*V2079,NFLGames!$H$11:$H$555,1,FALSE)</f>
        <v>401128022</v>
      </c>
      <c r="Z2079">
        <f>VLOOKUP($Y2079, NFLGames!$H$11:$K$555,2,FALSE)</f>
        <v>2019</v>
      </c>
      <c r="AA2079">
        <f>VLOOKUP($Y2079, NFLGames!$H$11:$K$555,3,FALSE)</f>
        <v>13</v>
      </c>
      <c r="AB2079" s="6">
        <f>IF(A2080=0, 0, AH2080-tbl_pbp[[#This Row],[Saints Win %]])</f>
        <v>0</v>
      </c>
      <c r="AE2079">
        <f>ABS(tbl_pbp[[#This Row],[play.homeScore]]-tbl_pbp[[#This Row],[play.awayScore]])</f>
        <v>8</v>
      </c>
      <c r="AF2079">
        <f>IF(tbl_pbp[[#This Row],[Play Saints Win % Increase]]&gt;=$AF$4,1,0)</f>
        <v>0</v>
      </c>
      <c r="AG2079" t="str">
        <f>VLOOKUP(tbl_pbp[[#This Row],[gameId]], games!$B$2:$T$40, 9, FALSE)</f>
        <v>new-orleans-saints</v>
      </c>
      <c r="AH2079" s="5">
        <f>IF(tbl_pbp[[#This Row],[AwayTeam]] &lt;&gt; "new-orleans-saints", tbl_pbp[[#This Row],[homeWinPercentage]], 1-tbl_pbp[[#This Row],[homeWinPercentage]])</f>
        <v>0.999</v>
      </c>
      <c r="AI2079" s="13">
        <f>tbl_pbp[[#This Row],[Kamara]]*tbl_pbp[[#This Row],[Impactful Play]]</f>
        <v>0</v>
      </c>
      <c r="AJ2079" s="13">
        <f>tbl_pbp[[#This Row],[Thomas]]*tbl_pbp[[#This Row],[Impactful Play]]</f>
        <v>0</v>
      </c>
      <c r="AK2079" s="13" t="str">
        <f>VLOOKUP(tbl_pbp[[#This Row],[Play Saints Win % Increase]], tbl_impact[],3,TRUE)</f>
        <v>Scented (0 to +5%)</v>
      </c>
    </row>
    <row r="2080" spans="1:37">
      <c r="A2080" s="1">
        <v>179</v>
      </c>
      <c r="B2080" s="5">
        <v>1E-3</v>
      </c>
      <c r="C2080" t="s">
        <v>13687</v>
      </c>
      <c r="D2080">
        <v>0</v>
      </c>
      <c r="E2080">
        <v>0</v>
      </c>
      <c r="F2080">
        <v>4</v>
      </c>
      <c r="G2080">
        <v>18</v>
      </c>
      <c r="H2080">
        <v>26</v>
      </c>
      <c r="I2080">
        <v>8</v>
      </c>
      <c r="J2080">
        <v>56</v>
      </c>
      <c r="K2080" t="s">
        <v>5211</v>
      </c>
      <c r="L2080">
        <v>3</v>
      </c>
      <c r="M2080">
        <v>48</v>
      </c>
      <c r="N2080" t="s">
        <v>13688</v>
      </c>
      <c r="O2080" t="s">
        <v>549</v>
      </c>
      <c r="P2080" t="s">
        <v>22</v>
      </c>
      <c r="Q2080" t="s">
        <v>37</v>
      </c>
      <c r="S2080" t="s">
        <v>92</v>
      </c>
      <c r="T2080" t="s">
        <v>467</v>
      </c>
      <c r="U2080" t="s">
        <v>13689</v>
      </c>
      <c r="V2080" t="s">
        <v>13271</v>
      </c>
      <c r="X2080" t="str">
        <f>VLOOKUP(pbp!V4830, games!$B$2:$R$40, 3, FALSE)</f>
        <v>2020-12-13T21:25Z</v>
      </c>
      <c r="Y2080">
        <f>VLOOKUP(1*V2080,NFLGames!$H$11:$H$555,1,FALSE)</f>
        <v>401128022</v>
      </c>
      <c r="Z2080">
        <f>VLOOKUP($Y2080, NFLGames!$H$11:$K$555,2,FALSE)</f>
        <v>2019</v>
      </c>
      <c r="AA2080">
        <f>VLOOKUP($Y2080, NFLGames!$H$11:$K$555,3,FALSE)</f>
        <v>13</v>
      </c>
      <c r="AB2080" s="6">
        <f>IF(A2081=0, 0, AH2081-tbl_pbp[[#This Row],[Saints Win %]])</f>
        <v>0</v>
      </c>
      <c r="AE2080">
        <f>ABS(tbl_pbp[[#This Row],[play.homeScore]]-tbl_pbp[[#This Row],[play.awayScore]])</f>
        <v>8</v>
      </c>
      <c r="AF2080">
        <f>IF(tbl_pbp[[#This Row],[Play Saints Win % Increase]]&gt;=$AF$4,1,0)</f>
        <v>0</v>
      </c>
      <c r="AG2080" t="str">
        <f>VLOOKUP(tbl_pbp[[#This Row],[gameId]], games!$B$2:$T$40, 9, FALSE)</f>
        <v>new-orleans-saints</v>
      </c>
      <c r="AH2080" s="5">
        <f>IF(tbl_pbp[[#This Row],[AwayTeam]] &lt;&gt; "new-orleans-saints", tbl_pbp[[#This Row],[homeWinPercentage]], 1-tbl_pbp[[#This Row],[homeWinPercentage]])</f>
        <v>0.999</v>
      </c>
      <c r="AI2080" s="13">
        <f>tbl_pbp[[#This Row],[Kamara]]*tbl_pbp[[#This Row],[Impactful Play]]</f>
        <v>0</v>
      </c>
      <c r="AJ2080" s="13">
        <f>tbl_pbp[[#This Row],[Thomas]]*tbl_pbp[[#This Row],[Impactful Play]]</f>
        <v>0</v>
      </c>
      <c r="AK2080" s="13" t="str">
        <f>VLOOKUP(tbl_pbp[[#This Row],[Play Saints Win % Increase]], tbl_impact[],3,TRUE)</f>
        <v>Scented (0 to +5%)</v>
      </c>
    </row>
    <row r="2081" spans="1:37">
      <c r="A2081" s="1">
        <v>180</v>
      </c>
      <c r="B2081" s="5">
        <v>1E-3</v>
      </c>
      <c r="C2081" t="s">
        <v>13690</v>
      </c>
      <c r="D2081">
        <v>0</v>
      </c>
      <c r="E2081">
        <v>0</v>
      </c>
      <c r="F2081">
        <v>4</v>
      </c>
      <c r="G2081">
        <v>18</v>
      </c>
      <c r="H2081">
        <v>26</v>
      </c>
      <c r="I2081">
        <v>8</v>
      </c>
      <c r="J2081">
        <v>56</v>
      </c>
      <c r="K2081" t="s">
        <v>5211</v>
      </c>
      <c r="L2081">
        <v>4</v>
      </c>
      <c r="M2081">
        <v>44</v>
      </c>
      <c r="N2081" t="s">
        <v>13691</v>
      </c>
      <c r="O2081" t="s">
        <v>437</v>
      </c>
      <c r="P2081" t="s">
        <v>167</v>
      </c>
      <c r="Q2081" t="s">
        <v>168</v>
      </c>
      <c r="S2081" t="s">
        <v>160</v>
      </c>
      <c r="T2081" t="s">
        <v>467</v>
      </c>
      <c r="U2081" t="s">
        <v>13692</v>
      </c>
      <c r="V2081" t="s">
        <v>13271</v>
      </c>
      <c r="X2081" t="str">
        <f>VLOOKUP(pbp!V4831, games!$B$2:$R$40, 3, FALSE)</f>
        <v>2020-12-13T21:25Z</v>
      </c>
      <c r="Y2081">
        <f>VLOOKUP(1*V2081,NFLGames!$H$11:$H$555,1,FALSE)</f>
        <v>401128022</v>
      </c>
      <c r="Z2081">
        <f>VLOOKUP($Y2081, NFLGames!$H$11:$K$555,2,FALSE)</f>
        <v>2019</v>
      </c>
      <c r="AA2081">
        <f>VLOOKUP($Y2081, NFLGames!$H$11:$K$555,3,FALSE)</f>
        <v>13</v>
      </c>
      <c r="AB2081" s="6">
        <f>IF(A2082=0, 0, AH2082-tbl_pbp[[#This Row],[Saints Win %]])</f>
        <v>0</v>
      </c>
      <c r="AE2081">
        <f>ABS(tbl_pbp[[#This Row],[play.homeScore]]-tbl_pbp[[#This Row],[play.awayScore]])</f>
        <v>8</v>
      </c>
      <c r="AF2081">
        <f>IF(tbl_pbp[[#This Row],[Play Saints Win % Increase]]&gt;=$AF$4,1,0)</f>
        <v>0</v>
      </c>
      <c r="AG2081" t="str">
        <f>VLOOKUP(tbl_pbp[[#This Row],[gameId]], games!$B$2:$T$40, 9, FALSE)</f>
        <v>new-orleans-saints</v>
      </c>
      <c r="AH2081" s="5">
        <f>IF(tbl_pbp[[#This Row],[AwayTeam]] &lt;&gt; "new-orleans-saints", tbl_pbp[[#This Row],[homeWinPercentage]], 1-tbl_pbp[[#This Row],[homeWinPercentage]])</f>
        <v>0.999</v>
      </c>
      <c r="AI2081" s="13">
        <f>tbl_pbp[[#This Row],[Kamara]]*tbl_pbp[[#This Row],[Impactful Play]]</f>
        <v>0</v>
      </c>
      <c r="AJ2081" s="13">
        <f>tbl_pbp[[#This Row],[Thomas]]*tbl_pbp[[#This Row],[Impactful Play]]</f>
        <v>0</v>
      </c>
      <c r="AK2081" s="13" t="str">
        <f>VLOOKUP(tbl_pbp[[#This Row],[Play Saints Win % Increase]], tbl_impact[],3,TRUE)</f>
        <v>Scented (0 to +5%)</v>
      </c>
    </row>
    <row r="2082" spans="1:37">
      <c r="A2082" s="1">
        <v>181</v>
      </c>
      <c r="B2082" s="5">
        <v>1E-3</v>
      </c>
      <c r="C2082" t="s">
        <v>13693</v>
      </c>
      <c r="D2082">
        <v>0</v>
      </c>
      <c r="E2082">
        <v>0</v>
      </c>
      <c r="F2082">
        <v>4</v>
      </c>
      <c r="G2082">
        <v>18</v>
      </c>
      <c r="H2082">
        <v>26</v>
      </c>
      <c r="I2082">
        <v>10</v>
      </c>
      <c r="J2082">
        <v>48</v>
      </c>
      <c r="K2082" t="s">
        <v>29</v>
      </c>
      <c r="L2082">
        <v>1</v>
      </c>
      <c r="M2082">
        <v>48</v>
      </c>
      <c r="N2082" t="s">
        <v>13694</v>
      </c>
      <c r="O2082" t="s">
        <v>437</v>
      </c>
      <c r="P2082" t="s">
        <v>45</v>
      </c>
      <c r="Q2082" t="s">
        <v>46</v>
      </c>
      <c r="R2082" t="s">
        <v>47</v>
      </c>
      <c r="S2082" t="s">
        <v>33</v>
      </c>
      <c r="T2082" t="s">
        <v>5320</v>
      </c>
      <c r="U2082" t="s">
        <v>5462</v>
      </c>
      <c r="V2082" t="s">
        <v>13271</v>
      </c>
      <c r="X2082" t="str">
        <f>VLOOKUP(pbp!V4832, games!$B$2:$R$40, 3, FALSE)</f>
        <v>2020-12-13T21:25Z</v>
      </c>
      <c r="Y2082">
        <f>VLOOKUP(1*V2082,NFLGames!$H$11:$H$555,1,FALSE)</f>
        <v>401128022</v>
      </c>
      <c r="Z2082">
        <f>VLOOKUP($Y2082, NFLGames!$H$11:$K$555,2,FALSE)</f>
        <v>2019</v>
      </c>
      <c r="AA2082">
        <f>VLOOKUP($Y2082, NFLGames!$H$11:$K$555,3,FALSE)</f>
        <v>13</v>
      </c>
      <c r="AB2082" s="6">
        <f>IF(A2083=0, 0, AH2083-tbl_pbp[[#This Row],[Saints Win %]])</f>
        <v>1.0000000000000009E-3</v>
      </c>
      <c r="AE2082">
        <f>ABS(tbl_pbp[[#This Row],[play.homeScore]]-tbl_pbp[[#This Row],[play.awayScore]])</f>
        <v>8</v>
      </c>
      <c r="AF2082">
        <f>IF(tbl_pbp[[#This Row],[Play Saints Win % Increase]]&gt;=$AF$4,1,0)</f>
        <v>0</v>
      </c>
      <c r="AG2082" t="str">
        <f>VLOOKUP(tbl_pbp[[#This Row],[gameId]], games!$B$2:$T$40, 9, FALSE)</f>
        <v>new-orleans-saints</v>
      </c>
      <c r="AH2082" s="5">
        <f>IF(tbl_pbp[[#This Row],[AwayTeam]] &lt;&gt; "new-orleans-saints", tbl_pbp[[#This Row],[homeWinPercentage]], 1-tbl_pbp[[#This Row],[homeWinPercentage]])</f>
        <v>0.999</v>
      </c>
      <c r="AI2082" s="13">
        <f>tbl_pbp[[#This Row],[Kamara]]*tbl_pbp[[#This Row],[Impactful Play]]</f>
        <v>0</v>
      </c>
      <c r="AJ2082" s="13">
        <f>tbl_pbp[[#This Row],[Thomas]]*tbl_pbp[[#This Row],[Impactful Play]]</f>
        <v>0</v>
      </c>
      <c r="AK2082" s="13" t="str">
        <f>VLOOKUP(tbl_pbp[[#This Row],[Play Saints Win % Increase]], tbl_impact[],3,TRUE)</f>
        <v>Scented (0 to +5%)</v>
      </c>
    </row>
    <row r="2083" spans="1:37">
      <c r="A2083" s="1">
        <v>182</v>
      </c>
      <c r="B2083" s="5">
        <v>0</v>
      </c>
      <c r="C2083" t="s">
        <v>13695</v>
      </c>
      <c r="D2083">
        <v>0</v>
      </c>
      <c r="E2083">
        <v>0</v>
      </c>
      <c r="F2083">
        <v>4</v>
      </c>
      <c r="G2083">
        <v>18</v>
      </c>
      <c r="H2083">
        <v>26</v>
      </c>
      <c r="I2083">
        <v>0</v>
      </c>
      <c r="J2083">
        <v>49</v>
      </c>
      <c r="L2083">
        <v>0</v>
      </c>
      <c r="M2083">
        <v>0</v>
      </c>
      <c r="N2083" t="s">
        <v>364</v>
      </c>
      <c r="O2083" t="s">
        <v>143</v>
      </c>
      <c r="P2083" t="s">
        <v>365</v>
      </c>
      <c r="Q2083" t="s">
        <v>366</v>
      </c>
      <c r="R2083" t="s">
        <v>367</v>
      </c>
      <c r="V2083" t="s">
        <v>13271</v>
      </c>
      <c r="X2083" t="str">
        <f>VLOOKUP(pbp!V4833, games!$B$2:$R$40, 3, FALSE)</f>
        <v>2020-12-13T21:25Z</v>
      </c>
      <c r="Y2083">
        <f>VLOOKUP(1*V2083,NFLGames!$H$11:$H$555,1,FALSE)</f>
        <v>401128022</v>
      </c>
      <c r="Z2083">
        <f>VLOOKUP($Y2083, NFLGames!$H$11:$K$555,2,FALSE)</f>
        <v>2019</v>
      </c>
      <c r="AA2083">
        <f>VLOOKUP($Y2083, NFLGames!$H$11:$K$555,3,FALSE)</f>
        <v>13</v>
      </c>
      <c r="AB2083" s="6">
        <f>IF(A2084=0, 0, AH2084-tbl_pbp[[#This Row],[Saints Win %]])</f>
        <v>0</v>
      </c>
      <c r="AE2083">
        <f>ABS(tbl_pbp[[#This Row],[play.homeScore]]-tbl_pbp[[#This Row],[play.awayScore]])</f>
        <v>8</v>
      </c>
      <c r="AF2083">
        <f>IF(tbl_pbp[[#This Row],[Play Saints Win % Increase]]&gt;=$AF$4,1,0)</f>
        <v>0</v>
      </c>
      <c r="AG2083" t="str">
        <f>VLOOKUP(tbl_pbp[[#This Row],[gameId]], games!$B$2:$T$40, 9, FALSE)</f>
        <v>new-orleans-saints</v>
      </c>
      <c r="AH2083" s="5">
        <f>IF(tbl_pbp[[#This Row],[AwayTeam]] &lt;&gt; "new-orleans-saints", tbl_pbp[[#This Row],[homeWinPercentage]], 1-tbl_pbp[[#This Row],[homeWinPercentage]])</f>
        <v>1</v>
      </c>
      <c r="AI2083" s="13">
        <f>tbl_pbp[[#This Row],[Kamara]]*tbl_pbp[[#This Row],[Impactful Play]]</f>
        <v>0</v>
      </c>
      <c r="AJ2083" s="13">
        <f>tbl_pbp[[#This Row],[Thomas]]*tbl_pbp[[#This Row],[Impactful Play]]</f>
        <v>0</v>
      </c>
      <c r="AK2083" s="13" t="str">
        <f>VLOOKUP(tbl_pbp[[#This Row],[Play Saints Win % Increase]], tbl_impact[],3,TRUE)</f>
        <v>Scented (0 to +5%)</v>
      </c>
    </row>
    <row r="2084" spans="1:37">
      <c r="A2084" s="1">
        <v>0</v>
      </c>
      <c r="B2084" s="5">
        <v>0.54700000000000004</v>
      </c>
      <c r="C2084" t="s">
        <v>13696</v>
      </c>
      <c r="D2084">
        <v>0</v>
      </c>
      <c r="E2084">
        <v>0</v>
      </c>
      <c r="F2084">
        <v>1</v>
      </c>
      <c r="G2084">
        <v>0</v>
      </c>
      <c r="H2084">
        <v>0</v>
      </c>
      <c r="I2084">
        <v>0</v>
      </c>
      <c r="J2084">
        <v>65</v>
      </c>
      <c r="K2084" t="s">
        <v>4709</v>
      </c>
      <c r="L2084">
        <v>0</v>
      </c>
      <c r="M2084">
        <v>65</v>
      </c>
      <c r="N2084" t="s">
        <v>13697</v>
      </c>
      <c r="O2084" t="s">
        <v>24</v>
      </c>
      <c r="P2084" t="s">
        <v>25</v>
      </c>
      <c r="Q2084" t="s">
        <v>26</v>
      </c>
      <c r="R2084" t="s">
        <v>27</v>
      </c>
      <c r="V2084" t="s">
        <v>13698</v>
      </c>
      <c r="X2084" t="str">
        <f>VLOOKUP(pbp!V4834, games!$B$2:$R$40, 3, FALSE)</f>
        <v>2020-12-13T21:25Z</v>
      </c>
      <c r="Y2084">
        <f>VLOOKUP(1*V2084,NFLGames!$H$11:$H$555,1,FALSE)</f>
        <v>401127964</v>
      </c>
      <c r="Z2084">
        <f>VLOOKUP($Y2084, NFLGames!$H$11:$K$555,2,FALSE)</f>
        <v>2019</v>
      </c>
      <c r="AA2084">
        <f>VLOOKUP($Y2084, NFLGames!$H$11:$K$555,3,FALSE)</f>
        <v>14</v>
      </c>
      <c r="AB2084" s="6">
        <f>IF(A2085=0, 0, AH2085-tbl_pbp[[#This Row],[Saints Win %]])</f>
        <v>-2.7000000000000024E-2</v>
      </c>
      <c r="AE2084">
        <f>ABS(tbl_pbp[[#This Row],[play.homeScore]]-tbl_pbp[[#This Row],[play.awayScore]])</f>
        <v>0</v>
      </c>
      <c r="AF2084">
        <f>IF(tbl_pbp[[#This Row],[Play Saints Win % Increase]]&gt;=$AF$4,1,0)</f>
        <v>0</v>
      </c>
      <c r="AG2084" t="str">
        <f>VLOOKUP(tbl_pbp[[#This Row],[gameId]], games!$B$2:$T$40, 9, FALSE)</f>
        <v>san-francisco-49ers</v>
      </c>
      <c r="AH2084" s="5">
        <f>IF(tbl_pbp[[#This Row],[AwayTeam]] &lt;&gt; "new-orleans-saints", tbl_pbp[[#This Row],[homeWinPercentage]], 1-tbl_pbp[[#This Row],[homeWinPercentage]])</f>
        <v>0.54700000000000004</v>
      </c>
      <c r="AI2084" s="13">
        <f>tbl_pbp[[#This Row],[Kamara]]*tbl_pbp[[#This Row],[Impactful Play]]</f>
        <v>0</v>
      </c>
      <c r="AJ2084" s="13">
        <f>tbl_pbp[[#This Row],[Thomas]]*tbl_pbp[[#This Row],[Impactful Play]]</f>
        <v>0</v>
      </c>
      <c r="AK2084" s="13" t="str">
        <f>VLOOKUP(tbl_pbp[[#This Row],[Play Saints Win % Increase]], tbl_impact[],3,TRUE)</f>
        <v>Bad (0 to -5%)</v>
      </c>
    </row>
    <row r="2085" spans="1:37">
      <c r="A2085" s="1">
        <v>1</v>
      </c>
      <c r="B2085" s="5">
        <v>0.52</v>
      </c>
      <c r="C2085" t="s">
        <v>13699</v>
      </c>
      <c r="D2085">
        <v>0</v>
      </c>
      <c r="E2085">
        <v>0</v>
      </c>
      <c r="F2085">
        <v>1</v>
      </c>
      <c r="G2085">
        <v>0</v>
      </c>
      <c r="H2085">
        <v>0</v>
      </c>
      <c r="I2085">
        <v>10</v>
      </c>
      <c r="J2085">
        <v>27</v>
      </c>
      <c r="K2085" t="s">
        <v>29</v>
      </c>
      <c r="L2085">
        <v>1</v>
      </c>
      <c r="M2085">
        <v>73</v>
      </c>
      <c r="N2085" t="s">
        <v>13700</v>
      </c>
      <c r="O2085" t="s">
        <v>5484</v>
      </c>
      <c r="P2085" t="s">
        <v>45</v>
      </c>
      <c r="Q2085" t="s">
        <v>46</v>
      </c>
      <c r="R2085" t="s">
        <v>47</v>
      </c>
      <c r="S2085" t="s">
        <v>33</v>
      </c>
      <c r="T2085" t="s">
        <v>169</v>
      </c>
      <c r="U2085" t="s">
        <v>170</v>
      </c>
      <c r="V2085" t="s">
        <v>13698</v>
      </c>
      <c r="X2085" t="str">
        <f>VLOOKUP(pbp!V4835, games!$B$2:$R$40, 3, FALSE)</f>
        <v>2020-12-13T21:25Z</v>
      </c>
      <c r="Y2085">
        <f>VLOOKUP(1*V2085,NFLGames!$H$11:$H$555,1,FALSE)</f>
        <v>401127964</v>
      </c>
      <c r="Z2085">
        <f>VLOOKUP($Y2085, NFLGames!$H$11:$K$555,2,FALSE)</f>
        <v>2019</v>
      </c>
      <c r="AA2085">
        <f>VLOOKUP($Y2085, NFLGames!$H$11:$K$555,3,FALSE)</f>
        <v>14</v>
      </c>
      <c r="AB2085" s="6">
        <f>IF(A2086=0, 0, AH2086-tbl_pbp[[#This Row],[Saints Win %]])</f>
        <v>4.2000000000000037E-2</v>
      </c>
      <c r="AE2085">
        <f>ABS(tbl_pbp[[#This Row],[play.homeScore]]-tbl_pbp[[#This Row],[play.awayScore]])</f>
        <v>0</v>
      </c>
      <c r="AF2085">
        <f>IF(tbl_pbp[[#This Row],[Play Saints Win % Increase]]&gt;=$AF$4,1,0)</f>
        <v>0</v>
      </c>
      <c r="AG2085" t="str">
        <f>VLOOKUP(tbl_pbp[[#This Row],[gameId]], games!$B$2:$T$40, 9, FALSE)</f>
        <v>san-francisco-49ers</v>
      </c>
      <c r="AH2085" s="5">
        <f>IF(tbl_pbp[[#This Row],[AwayTeam]] &lt;&gt; "new-orleans-saints", tbl_pbp[[#This Row],[homeWinPercentage]], 1-tbl_pbp[[#This Row],[homeWinPercentage]])</f>
        <v>0.52</v>
      </c>
      <c r="AI2085" s="13">
        <f>tbl_pbp[[#This Row],[Kamara]]*tbl_pbp[[#This Row],[Impactful Play]]</f>
        <v>0</v>
      </c>
      <c r="AJ2085" s="13">
        <f>tbl_pbp[[#This Row],[Thomas]]*tbl_pbp[[#This Row],[Impactful Play]]</f>
        <v>0</v>
      </c>
      <c r="AK2085" s="13" t="str">
        <f>VLOOKUP(tbl_pbp[[#This Row],[Play Saints Win % Increase]], tbl_impact[],3,TRUE)</f>
        <v>Scented (0 to +5%)</v>
      </c>
    </row>
    <row r="2086" spans="1:37">
      <c r="A2086" s="1">
        <v>2</v>
      </c>
      <c r="B2086" s="5">
        <v>0.56200000000000006</v>
      </c>
      <c r="C2086" t="s">
        <v>13701</v>
      </c>
      <c r="D2086">
        <v>0</v>
      </c>
      <c r="E2086">
        <v>0</v>
      </c>
      <c r="F2086">
        <v>1</v>
      </c>
      <c r="G2086">
        <v>0</v>
      </c>
      <c r="H2086">
        <v>0</v>
      </c>
      <c r="I2086">
        <v>9</v>
      </c>
      <c r="J2086">
        <v>28</v>
      </c>
      <c r="K2086" t="s">
        <v>29</v>
      </c>
      <c r="L2086">
        <v>2</v>
      </c>
      <c r="M2086">
        <v>72</v>
      </c>
      <c r="N2086" t="s">
        <v>13702</v>
      </c>
      <c r="O2086" t="s">
        <v>2753</v>
      </c>
      <c r="P2086" t="s">
        <v>30</v>
      </c>
      <c r="Q2086" t="s">
        <v>31</v>
      </c>
      <c r="R2086" t="s">
        <v>32</v>
      </c>
      <c r="S2086" t="s">
        <v>210</v>
      </c>
      <c r="T2086" t="s">
        <v>1005</v>
      </c>
      <c r="U2086" t="s">
        <v>13703</v>
      </c>
      <c r="V2086" t="s">
        <v>13698</v>
      </c>
      <c r="X2086" t="str">
        <f>VLOOKUP(pbp!V4836, games!$B$2:$R$40, 3, FALSE)</f>
        <v>2020-12-13T21:25Z</v>
      </c>
      <c r="Y2086">
        <f>VLOOKUP(1*V2086,NFLGames!$H$11:$H$555,1,FALSE)</f>
        <v>401127964</v>
      </c>
      <c r="Z2086">
        <f>VLOOKUP($Y2086, NFLGames!$H$11:$K$555,2,FALSE)</f>
        <v>2019</v>
      </c>
      <c r="AA2086">
        <f>VLOOKUP($Y2086, NFLGames!$H$11:$K$555,3,FALSE)</f>
        <v>14</v>
      </c>
      <c r="AB2086" s="6">
        <f>IF(A2087=0, 0, AH2087-tbl_pbp[[#This Row],[Saints Win %]])</f>
        <v>-3.2000000000000028E-2</v>
      </c>
      <c r="AE2086">
        <f>ABS(tbl_pbp[[#This Row],[play.homeScore]]-tbl_pbp[[#This Row],[play.awayScore]])</f>
        <v>0</v>
      </c>
      <c r="AF2086">
        <f>IF(tbl_pbp[[#This Row],[Play Saints Win % Increase]]&gt;=$AF$4,1,0)</f>
        <v>0</v>
      </c>
      <c r="AG2086" t="str">
        <f>VLOOKUP(tbl_pbp[[#This Row],[gameId]], games!$B$2:$T$40, 9, FALSE)</f>
        <v>san-francisco-49ers</v>
      </c>
      <c r="AH2086" s="5">
        <f>IF(tbl_pbp[[#This Row],[AwayTeam]] &lt;&gt; "new-orleans-saints", tbl_pbp[[#This Row],[homeWinPercentage]], 1-tbl_pbp[[#This Row],[homeWinPercentage]])</f>
        <v>0.56200000000000006</v>
      </c>
      <c r="AI2086" s="13">
        <f>tbl_pbp[[#This Row],[Kamara]]*tbl_pbp[[#This Row],[Impactful Play]]</f>
        <v>0</v>
      </c>
      <c r="AJ2086" s="13">
        <f>tbl_pbp[[#This Row],[Thomas]]*tbl_pbp[[#This Row],[Impactful Play]]</f>
        <v>0</v>
      </c>
      <c r="AK2086" s="13" t="str">
        <f>VLOOKUP(tbl_pbp[[#This Row],[Play Saints Win % Increase]], tbl_impact[],3,TRUE)</f>
        <v>Bad (0 to -5%)</v>
      </c>
    </row>
    <row r="2087" spans="1:37">
      <c r="A2087" s="1">
        <v>3</v>
      </c>
      <c r="B2087" s="5">
        <v>0.53</v>
      </c>
      <c r="C2087" t="s">
        <v>13704</v>
      </c>
      <c r="D2087">
        <v>0</v>
      </c>
      <c r="E2087">
        <v>0</v>
      </c>
      <c r="F2087">
        <v>1</v>
      </c>
      <c r="G2087">
        <v>0</v>
      </c>
      <c r="H2087">
        <v>0</v>
      </c>
      <c r="I2087">
        <v>10</v>
      </c>
      <c r="J2087">
        <v>37</v>
      </c>
      <c r="K2087" t="s">
        <v>29</v>
      </c>
      <c r="L2087">
        <v>1</v>
      </c>
      <c r="M2087">
        <v>63</v>
      </c>
      <c r="N2087" t="s">
        <v>13705</v>
      </c>
      <c r="O2087" t="s">
        <v>1764</v>
      </c>
      <c r="P2087" t="s">
        <v>22</v>
      </c>
      <c r="Q2087" t="s">
        <v>37</v>
      </c>
      <c r="S2087" t="s">
        <v>33</v>
      </c>
      <c r="T2087" t="s">
        <v>196</v>
      </c>
      <c r="U2087" t="s">
        <v>197</v>
      </c>
      <c r="V2087" t="s">
        <v>13698</v>
      </c>
      <c r="X2087" t="str">
        <f>VLOOKUP(pbp!V4837, games!$B$2:$R$40, 3, FALSE)</f>
        <v>2020-12-13T21:25Z</v>
      </c>
      <c r="Y2087">
        <f>VLOOKUP(1*V2087,NFLGames!$H$11:$H$555,1,FALSE)</f>
        <v>401127964</v>
      </c>
      <c r="Z2087">
        <f>VLOOKUP($Y2087, NFLGames!$H$11:$K$555,2,FALSE)</f>
        <v>2019</v>
      </c>
      <c r="AA2087">
        <f>VLOOKUP($Y2087, NFLGames!$H$11:$K$555,3,FALSE)</f>
        <v>14</v>
      </c>
      <c r="AB2087" s="6">
        <f>IF(A2088=0, 0, AH2088-tbl_pbp[[#This Row],[Saints Win %]])</f>
        <v>2.5000000000000022E-2</v>
      </c>
      <c r="AE2087">
        <f>ABS(tbl_pbp[[#This Row],[play.homeScore]]-tbl_pbp[[#This Row],[play.awayScore]])</f>
        <v>0</v>
      </c>
      <c r="AF2087">
        <f>IF(tbl_pbp[[#This Row],[Play Saints Win % Increase]]&gt;=$AF$4,1,0)</f>
        <v>0</v>
      </c>
      <c r="AG2087" t="str">
        <f>VLOOKUP(tbl_pbp[[#This Row],[gameId]], games!$B$2:$T$40, 9, FALSE)</f>
        <v>san-francisco-49ers</v>
      </c>
      <c r="AH2087" s="5">
        <f>IF(tbl_pbp[[#This Row],[AwayTeam]] &lt;&gt; "new-orleans-saints", tbl_pbp[[#This Row],[homeWinPercentage]], 1-tbl_pbp[[#This Row],[homeWinPercentage]])</f>
        <v>0.53</v>
      </c>
      <c r="AI2087" s="13">
        <f>tbl_pbp[[#This Row],[Kamara]]*tbl_pbp[[#This Row],[Impactful Play]]</f>
        <v>0</v>
      </c>
      <c r="AJ2087" s="13">
        <f>tbl_pbp[[#This Row],[Thomas]]*tbl_pbp[[#This Row],[Impactful Play]]</f>
        <v>0</v>
      </c>
      <c r="AK2087" s="13" t="str">
        <f>VLOOKUP(tbl_pbp[[#This Row],[Play Saints Win % Increase]], tbl_impact[],3,TRUE)</f>
        <v>Scented (0 to +5%)</v>
      </c>
    </row>
    <row r="2088" spans="1:37">
      <c r="A2088" s="1">
        <v>4</v>
      </c>
      <c r="B2088" s="5">
        <v>0.55500000000000005</v>
      </c>
      <c r="C2088" t="s">
        <v>13706</v>
      </c>
      <c r="D2088">
        <v>0</v>
      </c>
      <c r="E2088">
        <v>0</v>
      </c>
      <c r="F2088">
        <v>1</v>
      </c>
      <c r="G2088">
        <v>0</v>
      </c>
      <c r="H2088">
        <v>0</v>
      </c>
      <c r="I2088">
        <v>10</v>
      </c>
      <c r="J2088">
        <v>37</v>
      </c>
      <c r="K2088" t="s">
        <v>29</v>
      </c>
      <c r="L2088">
        <v>2</v>
      </c>
      <c r="M2088">
        <v>63</v>
      </c>
      <c r="N2088" t="s">
        <v>13707</v>
      </c>
      <c r="O2088" t="s">
        <v>8457</v>
      </c>
      <c r="P2088" t="s">
        <v>45</v>
      </c>
      <c r="Q2088" t="s">
        <v>46</v>
      </c>
      <c r="R2088" t="s">
        <v>47</v>
      </c>
      <c r="S2088" t="s">
        <v>120</v>
      </c>
      <c r="T2088" t="s">
        <v>196</v>
      </c>
      <c r="U2088" t="s">
        <v>199</v>
      </c>
      <c r="V2088" t="s">
        <v>13698</v>
      </c>
      <c r="X2088" t="str">
        <f>VLOOKUP(pbp!V4838, games!$B$2:$R$40, 3, FALSE)</f>
        <v>2020-12-13T21:25Z</v>
      </c>
      <c r="Y2088">
        <f>VLOOKUP(1*V2088,NFLGames!$H$11:$H$555,1,FALSE)</f>
        <v>401127964</v>
      </c>
      <c r="Z2088">
        <f>VLOOKUP($Y2088, NFLGames!$H$11:$K$555,2,FALSE)</f>
        <v>2019</v>
      </c>
      <c r="AA2088">
        <f>VLOOKUP($Y2088, NFLGames!$H$11:$K$555,3,FALSE)</f>
        <v>14</v>
      </c>
      <c r="AB2088" s="6">
        <f>IF(A2089=0, 0, AH2089-tbl_pbp[[#This Row],[Saints Win %]])</f>
        <v>2.4999999999999911E-2</v>
      </c>
      <c r="AE2088">
        <f>ABS(tbl_pbp[[#This Row],[play.homeScore]]-tbl_pbp[[#This Row],[play.awayScore]])</f>
        <v>0</v>
      </c>
      <c r="AF2088">
        <f>IF(tbl_pbp[[#This Row],[Play Saints Win % Increase]]&gt;=$AF$4,1,0)</f>
        <v>0</v>
      </c>
      <c r="AG2088" t="str">
        <f>VLOOKUP(tbl_pbp[[#This Row],[gameId]], games!$B$2:$T$40, 9, FALSE)</f>
        <v>san-francisco-49ers</v>
      </c>
      <c r="AH2088" s="5">
        <f>IF(tbl_pbp[[#This Row],[AwayTeam]] &lt;&gt; "new-orleans-saints", tbl_pbp[[#This Row],[homeWinPercentage]], 1-tbl_pbp[[#This Row],[homeWinPercentage]])</f>
        <v>0.55500000000000005</v>
      </c>
      <c r="AI2088" s="13">
        <f>tbl_pbp[[#This Row],[Kamara]]*tbl_pbp[[#This Row],[Impactful Play]]</f>
        <v>0</v>
      </c>
      <c r="AJ2088" s="13">
        <f>tbl_pbp[[#This Row],[Thomas]]*tbl_pbp[[#This Row],[Impactful Play]]</f>
        <v>0</v>
      </c>
      <c r="AK2088" s="13" t="str">
        <f>VLOOKUP(tbl_pbp[[#This Row],[Play Saints Win % Increase]], tbl_impact[],3,TRUE)</f>
        <v>Scented (0 to +5%)</v>
      </c>
    </row>
    <row r="2089" spans="1:37">
      <c r="A2089" s="1">
        <v>5</v>
      </c>
      <c r="B2089" s="5">
        <v>0.57999999999999996</v>
      </c>
      <c r="C2089" t="s">
        <v>13708</v>
      </c>
      <c r="D2089">
        <v>0</v>
      </c>
      <c r="E2089">
        <v>0</v>
      </c>
      <c r="F2089">
        <v>1</v>
      </c>
      <c r="G2089">
        <v>0</v>
      </c>
      <c r="H2089">
        <v>0</v>
      </c>
      <c r="I2089">
        <v>2</v>
      </c>
      <c r="J2089">
        <v>45</v>
      </c>
      <c r="K2089" t="s">
        <v>29</v>
      </c>
      <c r="L2089">
        <v>3</v>
      </c>
      <c r="M2089">
        <v>55</v>
      </c>
      <c r="N2089" t="s">
        <v>13709</v>
      </c>
      <c r="O2089" t="s">
        <v>443</v>
      </c>
      <c r="P2089" t="s">
        <v>30</v>
      </c>
      <c r="Q2089" t="s">
        <v>31</v>
      </c>
      <c r="R2089" t="s">
        <v>32</v>
      </c>
      <c r="S2089" t="s">
        <v>241</v>
      </c>
      <c r="T2089" t="s">
        <v>80</v>
      </c>
      <c r="U2089" t="s">
        <v>535</v>
      </c>
      <c r="V2089" t="s">
        <v>13698</v>
      </c>
      <c r="X2089" t="str">
        <f>VLOOKUP(pbp!V4839, games!$B$2:$R$40, 3, FALSE)</f>
        <v>2020-12-13T21:25Z</v>
      </c>
      <c r="Y2089">
        <f>VLOOKUP(1*V2089,NFLGames!$H$11:$H$555,1,FALSE)</f>
        <v>401127964</v>
      </c>
      <c r="Z2089">
        <f>VLOOKUP($Y2089, NFLGames!$H$11:$K$555,2,FALSE)</f>
        <v>2019</v>
      </c>
      <c r="AA2089">
        <f>VLOOKUP($Y2089, NFLGames!$H$11:$K$555,3,FALSE)</f>
        <v>14</v>
      </c>
      <c r="AB2089" s="6">
        <f>IF(A2090=0, 0, AH2090-tbl_pbp[[#This Row],[Saints Win %]])</f>
        <v>1.8000000000000016E-2</v>
      </c>
      <c r="AD2089">
        <v>1</v>
      </c>
      <c r="AE2089">
        <f>ABS(tbl_pbp[[#This Row],[play.homeScore]]-tbl_pbp[[#This Row],[play.awayScore]])</f>
        <v>0</v>
      </c>
      <c r="AF2089">
        <f>IF(tbl_pbp[[#This Row],[Play Saints Win % Increase]]&gt;=$AF$4,1,0)</f>
        <v>0</v>
      </c>
      <c r="AG2089" t="str">
        <f>VLOOKUP(tbl_pbp[[#This Row],[gameId]], games!$B$2:$T$40, 9, FALSE)</f>
        <v>san-francisco-49ers</v>
      </c>
      <c r="AH2089" s="5">
        <f>IF(tbl_pbp[[#This Row],[AwayTeam]] &lt;&gt; "new-orleans-saints", tbl_pbp[[#This Row],[homeWinPercentage]], 1-tbl_pbp[[#This Row],[homeWinPercentage]])</f>
        <v>0.57999999999999996</v>
      </c>
      <c r="AI2089" s="13">
        <f>tbl_pbp[[#This Row],[Kamara]]*tbl_pbp[[#This Row],[Impactful Play]]</f>
        <v>0</v>
      </c>
      <c r="AJ2089" s="13">
        <f>tbl_pbp[[#This Row],[Thomas]]*tbl_pbp[[#This Row],[Impactful Play]]</f>
        <v>0</v>
      </c>
      <c r="AK2089" s="13" t="str">
        <f>VLOOKUP(tbl_pbp[[#This Row],[Play Saints Win % Increase]], tbl_impact[],3,TRUE)</f>
        <v>Scented (0 to +5%)</v>
      </c>
    </row>
    <row r="2090" spans="1:37">
      <c r="A2090" s="1">
        <v>6</v>
      </c>
      <c r="B2090" s="5">
        <v>0.59799999999999998</v>
      </c>
      <c r="C2090" t="s">
        <v>13710</v>
      </c>
      <c r="D2090">
        <v>0</v>
      </c>
      <c r="E2090">
        <v>0</v>
      </c>
      <c r="F2090">
        <v>1</v>
      </c>
      <c r="G2090">
        <v>0</v>
      </c>
      <c r="H2090">
        <v>0</v>
      </c>
      <c r="I2090">
        <v>10</v>
      </c>
      <c r="J2090">
        <v>50</v>
      </c>
      <c r="K2090" t="s">
        <v>29</v>
      </c>
      <c r="L2090">
        <v>1</v>
      </c>
      <c r="M2090">
        <v>50</v>
      </c>
      <c r="N2090" t="s">
        <v>13711</v>
      </c>
      <c r="O2090" t="s">
        <v>7828</v>
      </c>
      <c r="P2090" t="s">
        <v>30</v>
      </c>
      <c r="Q2090" t="s">
        <v>31</v>
      </c>
      <c r="R2090" t="s">
        <v>32</v>
      </c>
      <c r="S2090" t="s">
        <v>33</v>
      </c>
      <c r="T2090" t="s">
        <v>226</v>
      </c>
      <c r="U2090" t="s">
        <v>227</v>
      </c>
      <c r="V2090" t="s">
        <v>13698</v>
      </c>
      <c r="X2090" t="str">
        <f>VLOOKUP(pbp!V4840, games!$B$2:$R$40, 3, FALSE)</f>
        <v>2020-12-13T21:25Z</v>
      </c>
      <c r="Y2090">
        <f>VLOOKUP(1*V2090,NFLGames!$H$11:$H$555,1,FALSE)</f>
        <v>401127964</v>
      </c>
      <c r="Z2090">
        <f>VLOOKUP($Y2090, NFLGames!$H$11:$K$555,2,FALSE)</f>
        <v>2019</v>
      </c>
      <c r="AA2090">
        <f>VLOOKUP($Y2090, NFLGames!$H$11:$K$555,3,FALSE)</f>
        <v>14</v>
      </c>
      <c r="AB2090" s="6">
        <f>IF(A2091=0, 0, AH2091-tbl_pbp[[#This Row],[Saints Win %]])</f>
        <v>-3.9999999999999925E-2</v>
      </c>
      <c r="AE2090">
        <f>ABS(tbl_pbp[[#This Row],[play.homeScore]]-tbl_pbp[[#This Row],[play.awayScore]])</f>
        <v>0</v>
      </c>
      <c r="AF2090">
        <f>IF(tbl_pbp[[#This Row],[Play Saints Win % Increase]]&gt;=$AF$4,1,0)</f>
        <v>0</v>
      </c>
      <c r="AG2090" t="str">
        <f>VLOOKUP(tbl_pbp[[#This Row],[gameId]], games!$B$2:$T$40, 9, FALSE)</f>
        <v>san-francisco-49ers</v>
      </c>
      <c r="AH2090" s="5">
        <f>IF(tbl_pbp[[#This Row],[AwayTeam]] &lt;&gt; "new-orleans-saints", tbl_pbp[[#This Row],[homeWinPercentage]], 1-tbl_pbp[[#This Row],[homeWinPercentage]])</f>
        <v>0.59799999999999998</v>
      </c>
      <c r="AI2090" s="13">
        <f>tbl_pbp[[#This Row],[Kamara]]*tbl_pbp[[#This Row],[Impactful Play]]</f>
        <v>0</v>
      </c>
      <c r="AJ2090" s="13">
        <f>tbl_pbp[[#This Row],[Thomas]]*tbl_pbp[[#This Row],[Impactful Play]]</f>
        <v>0</v>
      </c>
      <c r="AK2090" s="13" t="str">
        <f>VLOOKUP(tbl_pbp[[#This Row],[Play Saints Win % Increase]], tbl_impact[],3,TRUE)</f>
        <v>Bad (0 to -5%)</v>
      </c>
    </row>
    <row r="2091" spans="1:37">
      <c r="A2091" s="1">
        <v>7</v>
      </c>
      <c r="B2091" s="5">
        <v>0.55800000000000005</v>
      </c>
      <c r="C2091" t="s">
        <v>13712</v>
      </c>
      <c r="D2091">
        <v>0</v>
      </c>
      <c r="E2091">
        <v>0</v>
      </c>
      <c r="F2091">
        <v>1</v>
      </c>
      <c r="G2091">
        <v>0</v>
      </c>
      <c r="H2091">
        <v>0</v>
      </c>
      <c r="I2091">
        <v>10</v>
      </c>
      <c r="J2091">
        <v>62</v>
      </c>
      <c r="K2091" t="s">
        <v>29</v>
      </c>
      <c r="L2091">
        <v>1</v>
      </c>
      <c r="M2091">
        <v>38</v>
      </c>
      <c r="N2091" t="s">
        <v>13713</v>
      </c>
      <c r="O2091" t="s">
        <v>4986</v>
      </c>
      <c r="P2091" t="s">
        <v>22</v>
      </c>
      <c r="Q2091" t="s">
        <v>37</v>
      </c>
      <c r="S2091" t="s">
        <v>33</v>
      </c>
      <c r="T2091" t="s">
        <v>4832</v>
      </c>
      <c r="U2091" t="s">
        <v>4833</v>
      </c>
      <c r="V2091" t="s">
        <v>13698</v>
      </c>
      <c r="X2091" t="str">
        <f>VLOOKUP(pbp!V4841, games!$B$2:$R$40, 3, FALSE)</f>
        <v>2020-12-13T21:25Z</v>
      </c>
      <c r="Y2091">
        <f>VLOOKUP(1*V2091,NFLGames!$H$11:$H$555,1,FALSE)</f>
        <v>401127964</v>
      </c>
      <c r="Z2091">
        <f>VLOOKUP($Y2091, NFLGames!$H$11:$K$555,2,FALSE)</f>
        <v>2019</v>
      </c>
      <c r="AA2091">
        <f>VLOOKUP($Y2091, NFLGames!$H$11:$K$555,3,FALSE)</f>
        <v>14</v>
      </c>
      <c r="AB2091" s="6">
        <f>IF(A2092=0, 0, AH2092-tbl_pbp[[#This Row],[Saints Win %]])</f>
        <v>3.9999999999999925E-2</v>
      </c>
      <c r="AE2091">
        <f>ABS(tbl_pbp[[#This Row],[play.homeScore]]-tbl_pbp[[#This Row],[play.awayScore]])</f>
        <v>0</v>
      </c>
      <c r="AF2091">
        <f>IF(tbl_pbp[[#This Row],[Play Saints Win % Increase]]&gt;=$AF$4,1,0)</f>
        <v>0</v>
      </c>
      <c r="AG2091" t="str">
        <f>VLOOKUP(tbl_pbp[[#This Row],[gameId]], games!$B$2:$T$40, 9, FALSE)</f>
        <v>san-francisco-49ers</v>
      </c>
      <c r="AH2091" s="5">
        <f>IF(tbl_pbp[[#This Row],[AwayTeam]] &lt;&gt; "new-orleans-saints", tbl_pbp[[#This Row],[homeWinPercentage]], 1-tbl_pbp[[#This Row],[homeWinPercentage]])</f>
        <v>0.55800000000000005</v>
      </c>
      <c r="AI2091" s="13">
        <f>tbl_pbp[[#This Row],[Kamara]]*tbl_pbp[[#This Row],[Impactful Play]]</f>
        <v>0</v>
      </c>
      <c r="AJ2091" s="13">
        <f>tbl_pbp[[#This Row],[Thomas]]*tbl_pbp[[#This Row],[Impactful Play]]</f>
        <v>0</v>
      </c>
      <c r="AK2091" s="13" t="str">
        <f>VLOOKUP(tbl_pbp[[#This Row],[Play Saints Win % Increase]], tbl_impact[],3,TRUE)</f>
        <v>Scented (0 to +5%)</v>
      </c>
    </row>
    <row r="2092" spans="1:37">
      <c r="A2092" s="1">
        <v>8</v>
      </c>
      <c r="B2092" s="5">
        <v>0.59799999999999998</v>
      </c>
      <c r="C2092" t="s">
        <v>13714</v>
      </c>
      <c r="D2092">
        <v>0</v>
      </c>
      <c r="E2092">
        <v>0</v>
      </c>
      <c r="F2092">
        <v>1</v>
      </c>
      <c r="G2092">
        <v>0</v>
      </c>
      <c r="H2092">
        <v>0</v>
      </c>
      <c r="I2092">
        <v>10</v>
      </c>
      <c r="J2092">
        <v>62</v>
      </c>
      <c r="K2092" t="s">
        <v>29</v>
      </c>
      <c r="L2092">
        <v>2</v>
      </c>
      <c r="M2092">
        <v>15</v>
      </c>
      <c r="N2092" t="s">
        <v>13715</v>
      </c>
      <c r="O2092" t="s">
        <v>902</v>
      </c>
      <c r="P2092" t="s">
        <v>22</v>
      </c>
      <c r="Q2092" t="s">
        <v>37</v>
      </c>
      <c r="S2092" t="s">
        <v>120</v>
      </c>
      <c r="T2092" t="s">
        <v>4832</v>
      </c>
      <c r="U2092" t="s">
        <v>13716</v>
      </c>
      <c r="V2092" t="s">
        <v>13698</v>
      </c>
      <c r="X2092" t="str">
        <f>VLOOKUP(pbp!V4842, games!$B$2:$R$40, 3, FALSE)</f>
        <v>2020-12-13T21:25Z</v>
      </c>
      <c r="Y2092">
        <f>VLOOKUP(1*V2092,NFLGames!$H$11:$H$555,1,FALSE)</f>
        <v>401127964</v>
      </c>
      <c r="Z2092">
        <f>VLOOKUP($Y2092, NFLGames!$H$11:$K$555,2,FALSE)</f>
        <v>2019</v>
      </c>
      <c r="AA2092">
        <f>VLOOKUP($Y2092, NFLGames!$H$11:$K$555,3,FALSE)</f>
        <v>14</v>
      </c>
      <c r="AB2092" s="6">
        <f>IF(A2093=0, 0, AH2093-tbl_pbp[[#This Row],[Saints Win %]])</f>
        <v>8.2000000000000073E-2</v>
      </c>
      <c r="AE2092">
        <f>ABS(tbl_pbp[[#This Row],[play.homeScore]]-tbl_pbp[[#This Row],[play.awayScore]])</f>
        <v>0</v>
      </c>
      <c r="AF2092">
        <f>IF(tbl_pbp[[#This Row],[Play Saints Win % Increase]]&gt;=$AF$4,1,0)</f>
        <v>0</v>
      </c>
      <c r="AG2092" t="str">
        <f>VLOOKUP(tbl_pbp[[#This Row],[gameId]], games!$B$2:$T$40, 9, FALSE)</f>
        <v>san-francisco-49ers</v>
      </c>
      <c r="AH2092" s="5">
        <f>IF(tbl_pbp[[#This Row],[AwayTeam]] &lt;&gt; "new-orleans-saints", tbl_pbp[[#This Row],[homeWinPercentage]], 1-tbl_pbp[[#This Row],[homeWinPercentage]])</f>
        <v>0.59799999999999998</v>
      </c>
      <c r="AI2092" s="13">
        <f>tbl_pbp[[#This Row],[Kamara]]*tbl_pbp[[#This Row],[Impactful Play]]</f>
        <v>0</v>
      </c>
      <c r="AJ2092" s="13">
        <f>tbl_pbp[[#This Row],[Thomas]]*tbl_pbp[[#This Row],[Impactful Play]]</f>
        <v>0</v>
      </c>
      <c r="AK2092" s="13" t="str">
        <f>VLOOKUP(tbl_pbp[[#This Row],[Play Saints Win % Increase]], tbl_impact[],3,TRUE)</f>
        <v>Perfumed (5 to + 10%)</v>
      </c>
    </row>
    <row r="2093" spans="1:37">
      <c r="A2093" s="1">
        <v>9</v>
      </c>
      <c r="B2093" s="5">
        <v>0.68</v>
      </c>
      <c r="C2093" t="s">
        <v>13717</v>
      </c>
      <c r="D2093">
        <v>0</v>
      </c>
      <c r="E2093">
        <v>0</v>
      </c>
      <c r="F2093">
        <v>1</v>
      </c>
      <c r="G2093">
        <v>7</v>
      </c>
      <c r="H2093">
        <v>0</v>
      </c>
      <c r="I2093">
        <v>10</v>
      </c>
      <c r="J2093">
        <v>62</v>
      </c>
      <c r="K2093" t="s">
        <v>29</v>
      </c>
      <c r="L2093">
        <v>3</v>
      </c>
      <c r="M2093">
        <v>38</v>
      </c>
      <c r="N2093" t="s">
        <v>13718</v>
      </c>
      <c r="O2093" t="s">
        <v>5751</v>
      </c>
      <c r="P2093" t="s">
        <v>103</v>
      </c>
      <c r="Q2093" t="s">
        <v>104</v>
      </c>
      <c r="R2093" t="s">
        <v>105</v>
      </c>
      <c r="S2093" t="s">
        <v>123</v>
      </c>
      <c r="T2093" t="s">
        <v>4832</v>
      </c>
      <c r="U2093" t="s">
        <v>13719</v>
      </c>
      <c r="V2093" t="s">
        <v>13698</v>
      </c>
      <c r="X2093" t="str">
        <f>VLOOKUP(pbp!V4843, games!$B$2:$R$40, 3, FALSE)</f>
        <v>2020-12-13T21:25Z</v>
      </c>
      <c r="Y2093">
        <f>VLOOKUP(1*V2093,NFLGames!$H$11:$H$555,1,FALSE)</f>
        <v>401127964</v>
      </c>
      <c r="Z2093">
        <f>VLOOKUP($Y2093, NFLGames!$H$11:$K$555,2,FALSE)</f>
        <v>2019</v>
      </c>
      <c r="AA2093">
        <f>VLOOKUP($Y2093, NFLGames!$H$11:$K$555,3,FALSE)</f>
        <v>14</v>
      </c>
      <c r="AB2093" s="6">
        <f>IF(A2094=0, 0, AH2094-tbl_pbp[[#This Row],[Saints Win %]])</f>
        <v>-5.0000000000000044E-3</v>
      </c>
      <c r="AE2093">
        <f>ABS(tbl_pbp[[#This Row],[play.homeScore]]-tbl_pbp[[#This Row],[play.awayScore]])</f>
        <v>7</v>
      </c>
      <c r="AF2093">
        <f>IF(tbl_pbp[[#This Row],[Play Saints Win % Increase]]&gt;=$AF$4,1,0)</f>
        <v>0</v>
      </c>
      <c r="AG2093" t="str">
        <f>VLOOKUP(tbl_pbp[[#This Row],[gameId]], games!$B$2:$T$40, 9, FALSE)</f>
        <v>san-francisco-49ers</v>
      </c>
      <c r="AH2093" s="5">
        <f>IF(tbl_pbp[[#This Row],[AwayTeam]] &lt;&gt; "new-orleans-saints", tbl_pbp[[#This Row],[homeWinPercentage]], 1-tbl_pbp[[#This Row],[homeWinPercentage]])</f>
        <v>0.68</v>
      </c>
      <c r="AI2093" s="13">
        <f>tbl_pbp[[#This Row],[Kamara]]*tbl_pbp[[#This Row],[Impactful Play]]</f>
        <v>0</v>
      </c>
      <c r="AJ2093" s="13">
        <f>tbl_pbp[[#This Row],[Thomas]]*tbl_pbp[[#This Row],[Impactful Play]]</f>
        <v>0</v>
      </c>
      <c r="AK2093" s="13" t="str">
        <f>VLOOKUP(tbl_pbp[[#This Row],[Play Saints Win % Increase]], tbl_impact[],3,TRUE)</f>
        <v>Bad (0 to -5%)</v>
      </c>
    </row>
    <row r="2094" spans="1:37">
      <c r="A2094" s="1">
        <v>10</v>
      </c>
      <c r="B2094" s="5">
        <v>0.67500000000000004</v>
      </c>
      <c r="C2094" t="s">
        <v>13720</v>
      </c>
      <c r="D2094">
        <v>0</v>
      </c>
      <c r="E2094">
        <v>0</v>
      </c>
      <c r="F2094">
        <v>1</v>
      </c>
      <c r="G2094">
        <v>7</v>
      </c>
      <c r="H2094">
        <v>0</v>
      </c>
      <c r="I2094">
        <v>0</v>
      </c>
      <c r="J2094">
        <v>35</v>
      </c>
      <c r="K2094" t="s">
        <v>29</v>
      </c>
      <c r="L2094">
        <v>0</v>
      </c>
      <c r="M2094">
        <v>65</v>
      </c>
      <c r="N2094" t="s">
        <v>288</v>
      </c>
      <c r="O2094" t="s">
        <v>5751</v>
      </c>
      <c r="P2094" t="s">
        <v>25</v>
      </c>
      <c r="Q2094" t="s">
        <v>26</v>
      </c>
      <c r="R2094" t="s">
        <v>27</v>
      </c>
      <c r="V2094" t="s">
        <v>13698</v>
      </c>
      <c r="X2094" t="str">
        <f>VLOOKUP(pbp!V4844, games!$B$2:$R$40, 3, FALSE)</f>
        <v>2020-12-13T21:25Z</v>
      </c>
      <c r="Y2094">
        <f>VLOOKUP(1*V2094,NFLGames!$H$11:$H$555,1,FALSE)</f>
        <v>401127964</v>
      </c>
      <c r="Z2094">
        <f>VLOOKUP($Y2094, NFLGames!$H$11:$K$555,2,FALSE)</f>
        <v>2019</v>
      </c>
      <c r="AA2094">
        <f>VLOOKUP($Y2094, NFLGames!$H$11:$K$555,3,FALSE)</f>
        <v>14</v>
      </c>
      <c r="AB2094" s="6">
        <f>IF(A2095=0, 0, AH2095-tbl_pbp[[#This Row],[Saints Win %]])</f>
        <v>-2.8000000000000025E-2</v>
      </c>
      <c r="AE2094">
        <f>ABS(tbl_pbp[[#This Row],[play.homeScore]]-tbl_pbp[[#This Row],[play.awayScore]])</f>
        <v>7</v>
      </c>
      <c r="AF2094">
        <f>IF(tbl_pbp[[#This Row],[Play Saints Win % Increase]]&gt;=$AF$4,1,0)</f>
        <v>0</v>
      </c>
      <c r="AG2094" t="str">
        <f>VLOOKUP(tbl_pbp[[#This Row],[gameId]], games!$B$2:$T$40, 9, FALSE)</f>
        <v>san-francisco-49ers</v>
      </c>
      <c r="AH2094" s="5">
        <f>IF(tbl_pbp[[#This Row],[AwayTeam]] &lt;&gt; "new-orleans-saints", tbl_pbp[[#This Row],[homeWinPercentage]], 1-tbl_pbp[[#This Row],[homeWinPercentage]])</f>
        <v>0.67500000000000004</v>
      </c>
      <c r="AI2094" s="13">
        <f>tbl_pbp[[#This Row],[Kamara]]*tbl_pbp[[#This Row],[Impactful Play]]</f>
        <v>0</v>
      </c>
      <c r="AJ2094" s="13">
        <f>tbl_pbp[[#This Row],[Thomas]]*tbl_pbp[[#This Row],[Impactful Play]]</f>
        <v>0</v>
      </c>
      <c r="AK2094" s="13" t="str">
        <f>VLOOKUP(tbl_pbp[[#This Row],[Play Saints Win % Increase]], tbl_impact[],3,TRUE)</f>
        <v>Bad (0 to -5%)</v>
      </c>
    </row>
    <row r="2095" spans="1:37">
      <c r="A2095" s="1">
        <v>11</v>
      </c>
      <c r="B2095" s="5">
        <v>0.64700000000000002</v>
      </c>
      <c r="C2095" t="s">
        <v>13721</v>
      </c>
      <c r="D2095">
        <v>0</v>
      </c>
      <c r="E2095">
        <v>0</v>
      </c>
      <c r="F2095">
        <v>1</v>
      </c>
      <c r="G2095">
        <v>7</v>
      </c>
      <c r="H2095">
        <v>0</v>
      </c>
      <c r="I2095">
        <v>10</v>
      </c>
      <c r="J2095">
        <v>75</v>
      </c>
      <c r="K2095" t="s">
        <v>4709</v>
      </c>
      <c r="L2095">
        <v>1</v>
      </c>
      <c r="M2095">
        <v>75</v>
      </c>
      <c r="N2095" t="s">
        <v>13722</v>
      </c>
      <c r="O2095" t="s">
        <v>5751</v>
      </c>
      <c r="P2095" t="s">
        <v>30</v>
      </c>
      <c r="Q2095" t="s">
        <v>31</v>
      </c>
      <c r="R2095" t="s">
        <v>32</v>
      </c>
      <c r="S2095" t="s">
        <v>33</v>
      </c>
      <c r="T2095" t="s">
        <v>4711</v>
      </c>
      <c r="U2095" t="s">
        <v>4712</v>
      </c>
      <c r="V2095" t="s">
        <v>13698</v>
      </c>
      <c r="X2095" t="str">
        <f>VLOOKUP(pbp!V4845, games!$B$2:$R$40, 3, FALSE)</f>
        <v>2020-12-13T21:25Z</v>
      </c>
      <c r="Y2095">
        <f>VLOOKUP(1*V2095,NFLGames!$H$11:$H$555,1,FALSE)</f>
        <v>401127964</v>
      </c>
      <c r="Z2095">
        <f>VLOOKUP($Y2095, NFLGames!$H$11:$K$555,2,FALSE)</f>
        <v>2019</v>
      </c>
      <c r="AA2095">
        <f>VLOOKUP($Y2095, NFLGames!$H$11:$K$555,3,FALSE)</f>
        <v>14</v>
      </c>
      <c r="AB2095" s="6">
        <f>IF(A2096=0, 0, AH2096-tbl_pbp[[#This Row],[Saints Win %]])</f>
        <v>4.0000000000000036E-2</v>
      </c>
      <c r="AE2095">
        <f>ABS(tbl_pbp[[#This Row],[play.homeScore]]-tbl_pbp[[#This Row],[play.awayScore]])</f>
        <v>7</v>
      </c>
      <c r="AF2095">
        <f>IF(tbl_pbp[[#This Row],[Play Saints Win % Increase]]&gt;=$AF$4,1,0)</f>
        <v>0</v>
      </c>
      <c r="AG2095" t="str">
        <f>VLOOKUP(tbl_pbp[[#This Row],[gameId]], games!$B$2:$T$40, 9, FALSE)</f>
        <v>san-francisco-49ers</v>
      </c>
      <c r="AH2095" s="5">
        <f>IF(tbl_pbp[[#This Row],[AwayTeam]] &lt;&gt; "new-orleans-saints", tbl_pbp[[#This Row],[homeWinPercentage]], 1-tbl_pbp[[#This Row],[homeWinPercentage]])</f>
        <v>0.64700000000000002</v>
      </c>
      <c r="AI2095" s="13">
        <f>tbl_pbp[[#This Row],[Kamara]]*tbl_pbp[[#This Row],[Impactful Play]]</f>
        <v>0</v>
      </c>
      <c r="AJ2095" s="13">
        <f>tbl_pbp[[#This Row],[Thomas]]*tbl_pbp[[#This Row],[Impactful Play]]</f>
        <v>0</v>
      </c>
      <c r="AK2095" s="13" t="str">
        <f>VLOOKUP(tbl_pbp[[#This Row],[Play Saints Win % Increase]], tbl_impact[],3,TRUE)</f>
        <v>Scented (0 to +5%)</v>
      </c>
    </row>
    <row r="2096" spans="1:37">
      <c r="A2096" s="1">
        <v>12</v>
      </c>
      <c r="B2096" s="5">
        <v>0.68700000000000006</v>
      </c>
      <c r="C2096" t="s">
        <v>13723</v>
      </c>
      <c r="D2096">
        <v>0</v>
      </c>
      <c r="E2096">
        <v>0</v>
      </c>
      <c r="F2096">
        <v>1</v>
      </c>
      <c r="G2096">
        <v>7</v>
      </c>
      <c r="H2096">
        <v>0</v>
      </c>
      <c r="I2096">
        <v>10</v>
      </c>
      <c r="J2096">
        <v>56</v>
      </c>
      <c r="K2096" t="s">
        <v>4709</v>
      </c>
      <c r="L2096">
        <v>1</v>
      </c>
      <c r="M2096">
        <v>56</v>
      </c>
      <c r="N2096" t="s">
        <v>13724</v>
      </c>
      <c r="O2096" t="s">
        <v>2913</v>
      </c>
      <c r="P2096" t="s">
        <v>94</v>
      </c>
      <c r="Q2096" t="s">
        <v>95</v>
      </c>
      <c r="R2096" t="s">
        <v>96</v>
      </c>
      <c r="S2096" t="s">
        <v>33</v>
      </c>
      <c r="T2096" t="s">
        <v>4993</v>
      </c>
      <c r="U2096" t="s">
        <v>4994</v>
      </c>
      <c r="V2096" t="s">
        <v>13698</v>
      </c>
      <c r="X2096" t="str">
        <f>VLOOKUP(pbp!V4846, games!$B$2:$R$40, 3, FALSE)</f>
        <v>2020-12-13T21:25Z</v>
      </c>
      <c r="Y2096">
        <f>VLOOKUP(1*V2096,NFLGames!$H$11:$H$555,1,FALSE)</f>
        <v>401127964</v>
      </c>
      <c r="Z2096">
        <f>VLOOKUP($Y2096, NFLGames!$H$11:$K$555,2,FALSE)</f>
        <v>2019</v>
      </c>
      <c r="AA2096">
        <f>VLOOKUP($Y2096, NFLGames!$H$11:$K$555,3,FALSE)</f>
        <v>14</v>
      </c>
      <c r="AB2096" s="6">
        <f>IF(A2097=0, 0, AH2097-tbl_pbp[[#This Row],[Saints Win %]])</f>
        <v>-8.0000000000000071E-2</v>
      </c>
      <c r="AE2096">
        <f>ABS(tbl_pbp[[#This Row],[play.homeScore]]-tbl_pbp[[#This Row],[play.awayScore]])</f>
        <v>7</v>
      </c>
      <c r="AF2096">
        <f>IF(tbl_pbp[[#This Row],[Play Saints Win % Increase]]&gt;=$AF$4,1,0)</f>
        <v>0</v>
      </c>
      <c r="AG2096" t="str">
        <f>VLOOKUP(tbl_pbp[[#This Row],[gameId]], games!$B$2:$T$40, 9, FALSE)</f>
        <v>san-francisco-49ers</v>
      </c>
      <c r="AH2096" s="5">
        <f>IF(tbl_pbp[[#This Row],[AwayTeam]] &lt;&gt; "new-orleans-saints", tbl_pbp[[#This Row],[homeWinPercentage]], 1-tbl_pbp[[#This Row],[homeWinPercentage]])</f>
        <v>0.68700000000000006</v>
      </c>
      <c r="AI2096" s="13">
        <f>tbl_pbp[[#This Row],[Kamara]]*tbl_pbp[[#This Row],[Impactful Play]]</f>
        <v>0</v>
      </c>
      <c r="AJ2096" s="13">
        <f>tbl_pbp[[#This Row],[Thomas]]*tbl_pbp[[#This Row],[Impactful Play]]</f>
        <v>0</v>
      </c>
      <c r="AK2096" s="13" t="str">
        <f>VLOOKUP(tbl_pbp[[#This Row],[Play Saints Win % Increase]], tbl_impact[],3,TRUE)</f>
        <v>Smelly (worse than-5% -&gt; -10%)</v>
      </c>
    </row>
    <row r="2097" spans="1:37">
      <c r="A2097" s="1">
        <v>13</v>
      </c>
      <c r="B2097" s="5">
        <v>0.60699999999999998</v>
      </c>
      <c r="C2097" t="s">
        <v>13725</v>
      </c>
      <c r="D2097">
        <v>0</v>
      </c>
      <c r="E2097">
        <v>0</v>
      </c>
      <c r="F2097">
        <v>1</v>
      </c>
      <c r="G2097">
        <v>7</v>
      </c>
      <c r="H2097">
        <v>0</v>
      </c>
      <c r="I2097">
        <v>15</v>
      </c>
      <c r="J2097">
        <v>61</v>
      </c>
      <c r="K2097" t="s">
        <v>4709</v>
      </c>
      <c r="L2097">
        <v>1</v>
      </c>
      <c r="M2097">
        <v>61</v>
      </c>
      <c r="N2097" t="s">
        <v>13726</v>
      </c>
      <c r="O2097" t="s">
        <v>1896</v>
      </c>
      <c r="P2097" t="s">
        <v>30</v>
      </c>
      <c r="Q2097" t="s">
        <v>31</v>
      </c>
      <c r="R2097" t="s">
        <v>32</v>
      </c>
      <c r="S2097" t="s">
        <v>250</v>
      </c>
      <c r="T2097" t="s">
        <v>4836</v>
      </c>
      <c r="U2097" t="s">
        <v>13727</v>
      </c>
      <c r="V2097" t="s">
        <v>13698</v>
      </c>
      <c r="X2097" t="str">
        <f>VLOOKUP(pbp!V4847, games!$B$2:$R$40, 3, FALSE)</f>
        <v>2020-12-13T21:25Z</v>
      </c>
      <c r="Y2097">
        <f>VLOOKUP(1*V2097,NFLGames!$H$11:$H$555,1,FALSE)</f>
        <v>401127964</v>
      </c>
      <c r="Z2097">
        <f>VLOOKUP($Y2097, NFLGames!$H$11:$K$555,2,FALSE)</f>
        <v>2019</v>
      </c>
      <c r="AA2097">
        <f>VLOOKUP($Y2097, NFLGames!$H$11:$K$555,3,FALSE)</f>
        <v>14</v>
      </c>
      <c r="AB2097" s="6">
        <f>IF(A2098=0, 0, AH2098-tbl_pbp[[#This Row],[Saints Win %]])</f>
        <v>-5.1999999999999935E-2</v>
      </c>
      <c r="AE2097">
        <f>ABS(tbl_pbp[[#This Row],[play.homeScore]]-tbl_pbp[[#This Row],[play.awayScore]])</f>
        <v>7</v>
      </c>
      <c r="AF2097">
        <f>IF(tbl_pbp[[#This Row],[Play Saints Win % Increase]]&gt;=$AF$4,1,0)</f>
        <v>0</v>
      </c>
      <c r="AG2097" t="str">
        <f>VLOOKUP(tbl_pbp[[#This Row],[gameId]], games!$B$2:$T$40, 9, FALSE)</f>
        <v>san-francisco-49ers</v>
      </c>
      <c r="AH2097" s="5">
        <f>IF(tbl_pbp[[#This Row],[AwayTeam]] &lt;&gt; "new-orleans-saints", tbl_pbp[[#This Row],[homeWinPercentage]], 1-tbl_pbp[[#This Row],[homeWinPercentage]])</f>
        <v>0.60699999999999998</v>
      </c>
      <c r="AI2097" s="13">
        <f>tbl_pbp[[#This Row],[Kamara]]*tbl_pbp[[#This Row],[Impactful Play]]</f>
        <v>0</v>
      </c>
      <c r="AJ2097" s="13">
        <f>tbl_pbp[[#This Row],[Thomas]]*tbl_pbp[[#This Row],[Impactful Play]]</f>
        <v>0</v>
      </c>
      <c r="AK2097" s="13" t="str">
        <f>VLOOKUP(tbl_pbp[[#This Row],[Play Saints Win % Increase]], tbl_impact[],3,TRUE)</f>
        <v>Smelly (worse than-5% -&gt; -10%)</v>
      </c>
    </row>
    <row r="2098" spans="1:37">
      <c r="A2098" s="1">
        <v>14</v>
      </c>
      <c r="B2098" s="5">
        <v>0.55500000000000005</v>
      </c>
      <c r="C2098" t="s">
        <v>13728</v>
      </c>
      <c r="D2098">
        <v>0</v>
      </c>
      <c r="E2098">
        <v>0</v>
      </c>
      <c r="F2098">
        <v>1</v>
      </c>
      <c r="G2098">
        <v>7</v>
      </c>
      <c r="H2098">
        <v>0</v>
      </c>
      <c r="I2098">
        <v>10</v>
      </c>
      <c r="J2098">
        <v>30</v>
      </c>
      <c r="K2098" t="s">
        <v>4709</v>
      </c>
      <c r="L2098">
        <v>1</v>
      </c>
      <c r="M2098">
        <v>30</v>
      </c>
      <c r="N2098" t="s">
        <v>13729</v>
      </c>
      <c r="O2098" t="s">
        <v>7400</v>
      </c>
      <c r="P2098" t="s">
        <v>30</v>
      </c>
      <c r="Q2098" t="s">
        <v>31</v>
      </c>
      <c r="R2098" t="s">
        <v>32</v>
      </c>
      <c r="S2098" t="s">
        <v>33</v>
      </c>
      <c r="T2098" t="s">
        <v>39</v>
      </c>
      <c r="U2098" t="s">
        <v>398</v>
      </c>
      <c r="V2098" t="s">
        <v>13698</v>
      </c>
      <c r="X2098" t="str">
        <f>VLOOKUP(pbp!V4848, games!$B$2:$R$40, 3, FALSE)</f>
        <v>2020-12-13T21:25Z</v>
      </c>
      <c r="Y2098">
        <f>VLOOKUP(1*V2098,NFLGames!$H$11:$H$555,1,FALSE)</f>
        <v>401127964</v>
      </c>
      <c r="Z2098">
        <f>VLOOKUP($Y2098, NFLGames!$H$11:$K$555,2,FALSE)</f>
        <v>2019</v>
      </c>
      <c r="AA2098">
        <f>VLOOKUP($Y2098, NFLGames!$H$11:$K$555,3,FALSE)</f>
        <v>14</v>
      </c>
      <c r="AB2098" s="6">
        <f>IF(A2099=0, 0, AH2099-tbl_pbp[[#This Row],[Saints Win %]])</f>
        <v>-9.000000000000008E-3</v>
      </c>
      <c r="AE2098">
        <f>ABS(tbl_pbp[[#This Row],[play.homeScore]]-tbl_pbp[[#This Row],[play.awayScore]])</f>
        <v>7</v>
      </c>
      <c r="AF2098">
        <f>IF(tbl_pbp[[#This Row],[Play Saints Win % Increase]]&gt;=$AF$4,1,0)</f>
        <v>0</v>
      </c>
      <c r="AG2098" t="str">
        <f>VLOOKUP(tbl_pbp[[#This Row],[gameId]], games!$B$2:$T$40, 9, FALSE)</f>
        <v>san-francisco-49ers</v>
      </c>
      <c r="AH2098" s="5">
        <f>IF(tbl_pbp[[#This Row],[AwayTeam]] &lt;&gt; "new-orleans-saints", tbl_pbp[[#This Row],[homeWinPercentage]], 1-tbl_pbp[[#This Row],[homeWinPercentage]])</f>
        <v>0.55500000000000005</v>
      </c>
      <c r="AI2098" s="13">
        <f>tbl_pbp[[#This Row],[Kamara]]*tbl_pbp[[#This Row],[Impactful Play]]</f>
        <v>0</v>
      </c>
      <c r="AJ2098" s="13">
        <f>tbl_pbp[[#This Row],[Thomas]]*tbl_pbp[[#This Row],[Impactful Play]]</f>
        <v>0</v>
      </c>
      <c r="AK2098" s="13" t="str">
        <f>VLOOKUP(tbl_pbp[[#This Row],[Play Saints Win % Increase]], tbl_impact[],3,TRUE)</f>
        <v>Bad (0 to -5%)</v>
      </c>
    </row>
    <row r="2099" spans="1:37">
      <c r="A2099" s="1">
        <v>15</v>
      </c>
      <c r="B2099" s="5">
        <v>0.54600000000000004</v>
      </c>
      <c r="C2099" t="s">
        <v>13730</v>
      </c>
      <c r="D2099">
        <v>0</v>
      </c>
      <c r="E2099">
        <v>0</v>
      </c>
      <c r="F2099">
        <v>1</v>
      </c>
      <c r="G2099">
        <v>7</v>
      </c>
      <c r="H2099">
        <v>0</v>
      </c>
      <c r="I2099">
        <v>5</v>
      </c>
      <c r="J2099">
        <v>5</v>
      </c>
      <c r="K2099" t="s">
        <v>4709</v>
      </c>
      <c r="L2099">
        <v>1</v>
      </c>
      <c r="M2099">
        <v>65</v>
      </c>
      <c r="N2099" t="s">
        <v>13731</v>
      </c>
      <c r="O2099" t="s">
        <v>11987</v>
      </c>
      <c r="P2099" t="s">
        <v>22</v>
      </c>
      <c r="Q2099" t="s">
        <v>37</v>
      </c>
      <c r="S2099" t="s">
        <v>99</v>
      </c>
      <c r="T2099" t="s">
        <v>645</v>
      </c>
      <c r="U2099" t="s">
        <v>13732</v>
      </c>
      <c r="V2099" t="s">
        <v>13698</v>
      </c>
      <c r="X2099" t="str">
        <f>VLOOKUP(pbp!V4849, games!$B$2:$R$40, 3, FALSE)</f>
        <v>2020-12-13T21:25Z</v>
      </c>
      <c r="Y2099">
        <f>VLOOKUP(1*V2099,NFLGames!$H$11:$H$555,1,FALSE)</f>
        <v>401127964</v>
      </c>
      <c r="Z2099">
        <f>VLOOKUP($Y2099, NFLGames!$H$11:$K$555,2,FALSE)</f>
        <v>2019</v>
      </c>
      <c r="AA2099">
        <f>VLOOKUP($Y2099, NFLGames!$H$11:$K$555,3,FALSE)</f>
        <v>14</v>
      </c>
      <c r="AB2099" s="6">
        <f>IF(A2100=0, 0, AH2100-tbl_pbp[[#This Row],[Saints Win %]])</f>
        <v>3.0000000000000027E-3</v>
      </c>
      <c r="AE2099">
        <f>ABS(tbl_pbp[[#This Row],[play.homeScore]]-tbl_pbp[[#This Row],[play.awayScore]])</f>
        <v>7</v>
      </c>
      <c r="AF2099">
        <f>IF(tbl_pbp[[#This Row],[Play Saints Win % Increase]]&gt;=$AF$4,1,0)</f>
        <v>0</v>
      </c>
      <c r="AG2099" t="str">
        <f>VLOOKUP(tbl_pbp[[#This Row],[gameId]], games!$B$2:$T$40, 9, FALSE)</f>
        <v>san-francisco-49ers</v>
      </c>
      <c r="AH2099" s="5">
        <f>IF(tbl_pbp[[#This Row],[AwayTeam]] &lt;&gt; "new-orleans-saints", tbl_pbp[[#This Row],[homeWinPercentage]], 1-tbl_pbp[[#This Row],[homeWinPercentage]])</f>
        <v>0.54600000000000004</v>
      </c>
      <c r="AI2099" s="13">
        <f>tbl_pbp[[#This Row],[Kamara]]*tbl_pbp[[#This Row],[Impactful Play]]</f>
        <v>0</v>
      </c>
      <c r="AJ2099" s="13">
        <f>tbl_pbp[[#This Row],[Thomas]]*tbl_pbp[[#This Row],[Impactful Play]]</f>
        <v>0</v>
      </c>
      <c r="AK2099" s="13" t="str">
        <f>VLOOKUP(tbl_pbp[[#This Row],[Play Saints Win % Increase]], tbl_impact[],3,TRUE)</f>
        <v>Scented (0 to +5%)</v>
      </c>
    </row>
    <row r="2100" spans="1:37">
      <c r="A2100" s="1">
        <v>16</v>
      </c>
      <c r="B2100" s="5">
        <v>0.54900000000000004</v>
      </c>
      <c r="C2100" t="s">
        <v>13733</v>
      </c>
      <c r="D2100">
        <v>0</v>
      </c>
      <c r="E2100">
        <v>0</v>
      </c>
      <c r="F2100">
        <v>1</v>
      </c>
      <c r="G2100">
        <v>7</v>
      </c>
      <c r="H2100">
        <v>0</v>
      </c>
      <c r="I2100">
        <v>5</v>
      </c>
      <c r="J2100">
        <v>5</v>
      </c>
      <c r="K2100" t="s">
        <v>4709</v>
      </c>
      <c r="L2100">
        <v>2</v>
      </c>
      <c r="M2100">
        <v>5</v>
      </c>
      <c r="N2100" t="s">
        <v>13734</v>
      </c>
      <c r="O2100" t="s">
        <v>7017</v>
      </c>
      <c r="P2100" t="s">
        <v>45</v>
      </c>
      <c r="Q2100" t="s">
        <v>46</v>
      </c>
      <c r="R2100" t="s">
        <v>47</v>
      </c>
      <c r="S2100" t="s">
        <v>286</v>
      </c>
      <c r="T2100" t="s">
        <v>645</v>
      </c>
      <c r="U2100" t="s">
        <v>1897</v>
      </c>
      <c r="V2100" t="s">
        <v>13698</v>
      </c>
      <c r="X2100" t="str">
        <f>VLOOKUP(pbp!V4850, games!$B$2:$R$40, 3, FALSE)</f>
        <v>2020-12-13T21:25Z</v>
      </c>
      <c r="Y2100">
        <f>VLOOKUP(1*V2100,NFLGames!$H$11:$H$555,1,FALSE)</f>
        <v>401127964</v>
      </c>
      <c r="Z2100">
        <f>VLOOKUP($Y2100, NFLGames!$H$11:$K$555,2,FALSE)</f>
        <v>2019</v>
      </c>
      <c r="AA2100">
        <f>VLOOKUP($Y2100, NFLGames!$H$11:$K$555,3,FALSE)</f>
        <v>14</v>
      </c>
      <c r="AB2100" s="6">
        <f>IF(A2101=0, 0, AH2101-tbl_pbp[[#This Row],[Saints Win %]])</f>
        <v>-1.2000000000000011E-2</v>
      </c>
      <c r="AE2100">
        <f>ABS(tbl_pbp[[#This Row],[play.homeScore]]-tbl_pbp[[#This Row],[play.awayScore]])</f>
        <v>7</v>
      </c>
      <c r="AF2100">
        <f>IF(tbl_pbp[[#This Row],[Play Saints Win % Increase]]&gt;=$AF$4,1,0)</f>
        <v>0</v>
      </c>
      <c r="AG2100" t="str">
        <f>VLOOKUP(tbl_pbp[[#This Row],[gameId]], games!$B$2:$T$40, 9, FALSE)</f>
        <v>san-francisco-49ers</v>
      </c>
      <c r="AH2100" s="5">
        <f>IF(tbl_pbp[[#This Row],[AwayTeam]] &lt;&gt; "new-orleans-saints", tbl_pbp[[#This Row],[homeWinPercentage]], 1-tbl_pbp[[#This Row],[homeWinPercentage]])</f>
        <v>0.54900000000000004</v>
      </c>
      <c r="AI2100" s="13">
        <f>tbl_pbp[[#This Row],[Kamara]]*tbl_pbp[[#This Row],[Impactful Play]]</f>
        <v>0</v>
      </c>
      <c r="AJ2100" s="13">
        <f>tbl_pbp[[#This Row],[Thomas]]*tbl_pbp[[#This Row],[Impactful Play]]</f>
        <v>0</v>
      </c>
      <c r="AK2100" s="13" t="str">
        <f>VLOOKUP(tbl_pbp[[#This Row],[Play Saints Win % Increase]], tbl_impact[],3,TRUE)</f>
        <v>Bad (0 to -5%)</v>
      </c>
    </row>
    <row r="2101" spans="1:37">
      <c r="A2101" s="1">
        <v>17</v>
      </c>
      <c r="B2101" s="5">
        <v>0.53700000000000003</v>
      </c>
      <c r="C2101" t="s">
        <v>13735</v>
      </c>
      <c r="D2101">
        <v>0</v>
      </c>
      <c r="E2101">
        <v>0</v>
      </c>
      <c r="F2101">
        <v>1</v>
      </c>
      <c r="G2101">
        <v>7</v>
      </c>
      <c r="H2101">
        <v>7</v>
      </c>
      <c r="I2101">
        <v>6</v>
      </c>
      <c r="J2101">
        <v>6</v>
      </c>
      <c r="K2101" t="s">
        <v>4709</v>
      </c>
      <c r="L2101">
        <v>3</v>
      </c>
      <c r="M2101">
        <v>6</v>
      </c>
      <c r="N2101" t="s">
        <v>13736</v>
      </c>
      <c r="O2101" t="s">
        <v>6196</v>
      </c>
      <c r="P2101" t="s">
        <v>103</v>
      </c>
      <c r="Q2101" t="s">
        <v>104</v>
      </c>
      <c r="R2101" t="s">
        <v>105</v>
      </c>
      <c r="S2101" t="s">
        <v>347</v>
      </c>
      <c r="T2101" t="s">
        <v>542</v>
      </c>
      <c r="U2101" t="s">
        <v>12640</v>
      </c>
      <c r="V2101" t="s">
        <v>13698</v>
      </c>
      <c r="X2101" t="str">
        <f>VLOOKUP(pbp!V4851, games!$B$2:$R$40, 3, FALSE)</f>
        <v>2020-12-13T21:25Z</v>
      </c>
      <c r="Y2101">
        <f>VLOOKUP(1*V2101,NFLGames!$H$11:$H$555,1,FALSE)</f>
        <v>401127964</v>
      </c>
      <c r="Z2101">
        <f>VLOOKUP($Y2101, NFLGames!$H$11:$K$555,2,FALSE)</f>
        <v>2019</v>
      </c>
      <c r="AA2101">
        <f>VLOOKUP($Y2101, NFLGames!$H$11:$K$555,3,FALSE)</f>
        <v>14</v>
      </c>
      <c r="AB2101" s="6">
        <f>IF(A2102=0, 0, AH2102-tbl_pbp[[#This Row],[Saints Win %]])</f>
        <v>3.5999999999999921E-2</v>
      </c>
      <c r="AE2101">
        <f>ABS(tbl_pbp[[#This Row],[play.homeScore]]-tbl_pbp[[#This Row],[play.awayScore]])</f>
        <v>0</v>
      </c>
      <c r="AF2101">
        <f>IF(tbl_pbp[[#This Row],[Play Saints Win % Increase]]&gt;=$AF$4,1,0)</f>
        <v>0</v>
      </c>
      <c r="AG2101" t="str">
        <f>VLOOKUP(tbl_pbp[[#This Row],[gameId]], games!$B$2:$T$40, 9, FALSE)</f>
        <v>san-francisco-49ers</v>
      </c>
      <c r="AH2101" s="5">
        <f>IF(tbl_pbp[[#This Row],[AwayTeam]] &lt;&gt; "new-orleans-saints", tbl_pbp[[#This Row],[homeWinPercentage]], 1-tbl_pbp[[#This Row],[homeWinPercentage]])</f>
        <v>0.53700000000000003</v>
      </c>
      <c r="AI2101" s="13">
        <f>tbl_pbp[[#This Row],[Kamara]]*tbl_pbp[[#This Row],[Impactful Play]]</f>
        <v>0</v>
      </c>
      <c r="AJ2101" s="13">
        <f>tbl_pbp[[#This Row],[Thomas]]*tbl_pbp[[#This Row],[Impactful Play]]</f>
        <v>0</v>
      </c>
      <c r="AK2101" s="13" t="str">
        <f>VLOOKUP(tbl_pbp[[#This Row],[Play Saints Win % Increase]], tbl_impact[],3,TRUE)</f>
        <v>Scented (0 to +5%)</v>
      </c>
    </row>
    <row r="2102" spans="1:37">
      <c r="A2102" s="1">
        <v>18</v>
      </c>
      <c r="B2102" s="5">
        <v>0.57299999999999995</v>
      </c>
      <c r="C2102" t="s">
        <v>13737</v>
      </c>
      <c r="D2102">
        <v>0</v>
      </c>
      <c r="E2102">
        <v>0</v>
      </c>
      <c r="F2102">
        <v>1</v>
      </c>
      <c r="G2102">
        <v>7</v>
      </c>
      <c r="H2102">
        <v>7</v>
      </c>
      <c r="I2102">
        <v>0</v>
      </c>
      <c r="J2102">
        <v>65</v>
      </c>
      <c r="K2102" t="s">
        <v>4709</v>
      </c>
      <c r="L2102">
        <v>0</v>
      </c>
      <c r="M2102">
        <v>65</v>
      </c>
      <c r="N2102" t="s">
        <v>13738</v>
      </c>
      <c r="O2102" t="s">
        <v>6196</v>
      </c>
      <c r="P2102" t="s">
        <v>25</v>
      </c>
      <c r="Q2102" t="s">
        <v>26</v>
      </c>
      <c r="R2102" t="s">
        <v>27</v>
      </c>
      <c r="V2102" t="s">
        <v>13698</v>
      </c>
      <c r="X2102" t="str">
        <f>VLOOKUP(pbp!V4852, games!$B$2:$R$40, 3, FALSE)</f>
        <v>2020-12-13T21:25Z</v>
      </c>
      <c r="Y2102">
        <f>VLOOKUP(1*V2102,NFLGames!$H$11:$H$555,1,FALSE)</f>
        <v>401127964</v>
      </c>
      <c r="Z2102">
        <f>VLOOKUP($Y2102, NFLGames!$H$11:$K$555,2,FALSE)</f>
        <v>2019</v>
      </c>
      <c r="AA2102">
        <f>VLOOKUP($Y2102, NFLGames!$H$11:$K$555,3,FALSE)</f>
        <v>14</v>
      </c>
      <c r="AB2102" s="6">
        <f>IF(A2103=0, 0, AH2103-tbl_pbp[[#This Row],[Saints Win %]])</f>
        <v>-6.0999999999999943E-2</v>
      </c>
      <c r="AE2102">
        <f>ABS(tbl_pbp[[#This Row],[play.homeScore]]-tbl_pbp[[#This Row],[play.awayScore]])</f>
        <v>0</v>
      </c>
      <c r="AF2102">
        <f>IF(tbl_pbp[[#This Row],[Play Saints Win % Increase]]&gt;=$AF$4,1,0)</f>
        <v>0</v>
      </c>
      <c r="AG2102" t="str">
        <f>VLOOKUP(tbl_pbp[[#This Row],[gameId]], games!$B$2:$T$40, 9, FALSE)</f>
        <v>san-francisco-49ers</v>
      </c>
      <c r="AH2102" s="5">
        <f>IF(tbl_pbp[[#This Row],[AwayTeam]] &lt;&gt; "new-orleans-saints", tbl_pbp[[#This Row],[homeWinPercentage]], 1-tbl_pbp[[#This Row],[homeWinPercentage]])</f>
        <v>0.57299999999999995</v>
      </c>
      <c r="AI2102" s="13">
        <f>tbl_pbp[[#This Row],[Kamara]]*tbl_pbp[[#This Row],[Impactful Play]]</f>
        <v>0</v>
      </c>
      <c r="AJ2102" s="13">
        <f>tbl_pbp[[#This Row],[Thomas]]*tbl_pbp[[#This Row],[Impactful Play]]</f>
        <v>0</v>
      </c>
      <c r="AK2102" s="13" t="str">
        <f>VLOOKUP(tbl_pbp[[#This Row],[Play Saints Win % Increase]], tbl_impact[],3,TRUE)</f>
        <v>Smelly (worse than-5% -&gt; -10%)</v>
      </c>
    </row>
    <row r="2103" spans="1:37">
      <c r="A2103" s="1">
        <v>19</v>
      </c>
      <c r="B2103" s="5">
        <v>0.51200000000000001</v>
      </c>
      <c r="C2103" t="s">
        <v>13739</v>
      </c>
      <c r="D2103">
        <v>0</v>
      </c>
      <c r="E2103">
        <v>0</v>
      </c>
      <c r="F2103">
        <v>1</v>
      </c>
      <c r="G2103">
        <v>7</v>
      </c>
      <c r="H2103">
        <v>7</v>
      </c>
      <c r="I2103">
        <v>10</v>
      </c>
      <c r="J2103">
        <v>46</v>
      </c>
      <c r="K2103" t="s">
        <v>29</v>
      </c>
      <c r="L2103">
        <v>1</v>
      </c>
      <c r="M2103">
        <v>54</v>
      </c>
      <c r="N2103" t="s">
        <v>13740</v>
      </c>
      <c r="O2103" t="s">
        <v>6305</v>
      </c>
      <c r="P2103" t="s">
        <v>45</v>
      </c>
      <c r="Q2103" t="s">
        <v>46</v>
      </c>
      <c r="R2103" t="s">
        <v>47</v>
      </c>
      <c r="S2103" t="s">
        <v>33</v>
      </c>
      <c r="T2103" t="s">
        <v>435</v>
      </c>
      <c r="U2103" t="s">
        <v>623</v>
      </c>
      <c r="V2103" t="s">
        <v>13698</v>
      </c>
      <c r="X2103" t="str">
        <f>VLOOKUP(pbp!V4853, games!$B$2:$R$40, 3, FALSE)</f>
        <v>2020-12-13T21:25Z</v>
      </c>
      <c r="Y2103">
        <f>VLOOKUP(1*V2103,NFLGames!$H$11:$H$555,1,FALSE)</f>
        <v>401127964</v>
      </c>
      <c r="Z2103">
        <f>VLOOKUP($Y2103, NFLGames!$H$11:$K$555,2,FALSE)</f>
        <v>2019</v>
      </c>
      <c r="AA2103">
        <f>VLOOKUP($Y2103, NFLGames!$H$11:$K$555,3,FALSE)</f>
        <v>14</v>
      </c>
      <c r="AB2103" s="6">
        <f>IF(A2104=0, 0, AH2104-tbl_pbp[[#This Row],[Saints Win %]])</f>
        <v>1.4000000000000012E-2</v>
      </c>
      <c r="AE2103">
        <f>ABS(tbl_pbp[[#This Row],[play.homeScore]]-tbl_pbp[[#This Row],[play.awayScore]])</f>
        <v>0</v>
      </c>
      <c r="AF2103">
        <f>IF(tbl_pbp[[#This Row],[Play Saints Win % Increase]]&gt;=$AF$4,1,0)</f>
        <v>0</v>
      </c>
      <c r="AG2103" t="str">
        <f>VLOOKUP(tbl_pbp[[#This Row],[gameId]], games!$B$2:$T$40, 9, FALSE)</f>
        <v>san-francisco-49ers</v>
      </c>
      <c r="AH2103" s="5">
        <f>IF(tbl_pbp[[#This Row],[AwayTeam]] &lt;&gt; "new-orleans-saints", tbl_pbp[[#This Row],[homeWinPercentage]], 1-tbl_pbp[[#This Row],[homeWinPercentage]])</f>
        <v>0.51200000000000001</v>
      </c>
      <c r="AI2103" s="13">
        <f>tbl_pbp[[#This Row],[Kamara]]*tbl_pbp[[#This Row],[Impactful Play]]</f>
        <v>0</v>
      </c>
      <c r="AJ2103" s="13">
        <f>tbl_pbp[[#This Row],[Thomas]]*tbl_pbp[[#This Row],[Impactful Play]]</f>
        <v>0</v>
      </c>
      <c r="AK2103" s="13" t="str">
        <f>VLOOKUP(tbl_pbp[[#This Row],[Play Saints Win % Increase]], tbl_impact[],3,TRUE)</f>
        <v>Scented (0 to +5%)</v>
      </c>
    </row>
    <row r="2104" spans="1:37">
      <c r="A2104" s="1">
        <v>20</v>
      </c>
      <c r="B2104" s="5">
        <v>0.52600000000000002</v>
      </c>
      <c r="C2104" t="s">
        <v>13741</v>
      </c>
      <c r="D2104">
        <v>0</v>
      </c>
      <c r="E2104">
        <v>0</v>
      </c>
      <c r="F2104">
        <v>1</v>
      </c>
      <c r="G2104">
        <v>7</v>
      </c>
      <c r="H2104">
        <v>7</v>
      </c>
      <c r="I2104">
        <v>17</v>
      </c>
      <c r="J2104">
        <v>39</v>
      </c>
      <c r="K2104" t="s">
        <v>29</v>
      </c>
      <c r="L2104">
        <v>2</v>
      </c>
      <c r="M2104">
        <v>61</v>
      </c>
      <c r="N2104" t="s">
        <v>13742</v>
      </c>
      <c r="O2104" t="s">
        <v>3081</v>
      </c>
      <c r="P2104" t="s">
        <v>30</v>
      </c>
      <c r="Q2104" t="s">
        <v>31</v>
      </c>
      <c r="R2104" t="s">
        <v>32</v>
      </c>
      <c r="S2104" t="s">
        <v>1970</v>
      </c>
      <c r="T2104" t="s">
        <v>463</v>
      </c>
      <c r="U2104" t="s">
        <v>13743</v>
      </c>
      <c r="V2104" t="s">
        <v>13698</v>
      </c>
      <c r="X2104" t="str">
        <f>VLOOKUP(pbp!V4854, games!$B$2:$R$40, 3, FALSE)</f>
        <v>2020-12-13T21:25Z</v>
      </c>
      <c r="Y2104">
        <f>VLOOKUP(1*V2104,NFLGames!$H$11:$H$555,1,FALSE)</f>
        <v>401127964</v>
      </c>
      <c r="Z2104">
        <f>VLOOKUP($Y2104, NFLGames!$H$11:$K$555,2,FALSE)</f>
        <v>2019</v>
      </c>
      <c r="AA2104">
        <f>VLOOKUP($Y2104, NFLGames!$H$11:$K$555,3,FALSE)</f>
        <v>14</v>
      </c>
      <c r="AB2104" s="6">
        <f>IF(A2105=0, 0, AH2105-tbl_pbp[[#This Row],[Saints Win %]])</f>
        <v>6.7999999999999949E-2</v>
      </c>
      <c r="AE2104">
        <f>ABS(tbl_pbp[[#This Row],[play.homeScore]]-tbl_pbp[[#This Row],[play.awayScore]])</f>
        <v>0</v>
      </c>
      <c r="AF2104">
        <f>IF(tbl_pbp[[#This Row],[Play Saints Win % Increase]]&gt;=$AF$4,1,0)</f>
        <v>0</v>
      </c>
      <c r="AG2104" t="str">
        <f>VLOOKUP(tbl_pbp[[#This Row],[gameId]], games!$B$2:$T$40, 9, FALSE)</f>
        <v>san-francisco-49ers</v>
      </c>
      <c r="AH2104" s="5">
        <f>IF(tbl_pbp[[#This Row],[AwayTeam]] &lt;&gt; "new-orleans-saints", tbl_pbp[[#This Row],[homeWinPercentage]], 1-tbl_pbp[[#This Row],[homeWinPercentage]])</f>
        <v>0.52600000000000002</v>
      </c>
      <c r="AI2104" s="13">
        <f>tbl_pbp[[#This Row],[Kamara]]*tbl_pbp[[#This Row],[Impactful Play]]</f>
        <v>0</v>
      </c>
      <c r="AJ2104" s="13">
        <f>tbl_pbp[[#This Row],[Thomas]]*tbl_pbp[[#This Row],[Impactful Play]]</f>
        <v>0</v>
      </c>
      <c r="AK2104" s="13" t="str">
        <f>VLOOKUP(tbl_pbp[[#This Row],[Play Saints Win % Increase]], tbl_impact[],3,TRUE)</f>
        <v>Perfumed (5 to + 10%)</v>
      </c>
    </row>
    <row r="2105" spans="1:37">
      <c r="A2105" s="1">
        <v>21</v>
      </c>
      <c r="B2105" s="5">
        <v>0.59399999999999997</v>
      </c>
      <c r="C2105" t="s">
        <v>13744</v>
      </c>
      <c r="D2105">
        <v>0</v>
      </c>
      <c r="E2105">
        <v>0</v>
      </c>
      <c r="F2105">
        <v>1</v>
      </c>
      <c r="G2105">
        <v>7</v>
      </c>
      <c r="H2105">
        <v>7</v>
      </c>
      <c r="I2105">
        <v>9</v>
      </c>
      <c r="J2105">
        <v>47</v>
      </c>
      <c r="K2105" t="s">
        <v>29</v>
      </c>
      <c r="L2105">
        <v>3</v>
      </c>
      <c r="M2105">
        <v>53</v>
      </c>
      <c r="N2105" t="s">
        <v>13745</v>
      </c>
      <c r="O2105" t="s">
        <v>2071</v>
      </c>
      <c r="P2105" t="s">
        <v>30</v>
      </c>
      <c r="Q2105" t="s">
        <v>31</v>
      </c>
      <c r="R2105" t="s">
        <v>32</v>
      </c>
      <c r="S2105" t="s">
        <v>139</v>
      </c>
      <c r="T2105" t="s">
        <v>2150</v>
      </c>
      <c r="U2105" t="s">
        <v>13746</v>
      </c>
      <c r="V2105" t="s">
        <v>13698</v>
      </c>
      <c r="X2105" t="str">
        <f>VLOOKUP(pbp!V4855, games!$B$2:$R$40, 3, FALSE)</f>
        <v>2020-12-13T21:25Z</v>
      </c>
      <c r="Y2105">
        <f>VLOOKUP(1*V2105,NFLGames!$H$11:$H$555,1,FALSE)</f>
        <v>401127964</v>
      </c>
      <c r="Z2105">
        <f>VLOOKUP($Y2105, NFLGames!$H$11:$K$555,2,FALSE)</f>
        <v>2019</v>
      </c>
      <c r="AA2105">
        <f>VLOOKUP($Y2105, NFLGames!$H$11:$K$555,3,FALSE)</f>
        <v>14</v>
      </c>
      <c r="AB2105" s="6">
        <f>IF(A2106=0, 0, AH2106-tbl_pbp[[#This Row],[Saints Win %]])</f>
        <v>1.2000000000000011E-2</v>
      </c>
      <c r="AE2105">
        <f>ABS(tbl_pbp[[#This Row],[play.homeScore]]-tbl_pbp[[#This Row],[play.awayScore]])</f>
        <v>0</v>
      </c>
      <c r="AF2105">
        <f>IF(tbl_pbp[[#This Row],[Play Saints Win % Increase]]&gt;=$AF$4,1,0)</f>
        <v>0</v>
      </c>
      <c r="AG2105" t="str">
        <f>VLOOKUP(tbl_pbp[[#This Row],[gameId]], games!$B$2:$T$40, 9, FALSE)</f>
        <v>san-francisco-49ers</v>
      </c>
      <c r="AH2105" s="5">
        <f>IF(tbl_pbp[[#This Row],[AwayTeam]] &lt;&gt; "new-orleans-saints", tbl_pbp[[#This Row],[homeWinPercentage]], 1-tbl_pbp[[#This Row],[homeWinPercentage]])</f>
        <v>0.59399999999999997</v>
      </c>
      <c r="AI2105" s="13">
        <f>tbl_pbp[[#This Row],[Kamara]]*tbl_pbp[[#This Row],[Impactful Play]]</f>
        <v>0</v>
      </c>
      <c r="AJ2105" s="13">
        <f>tbl_pbp[[#This Row],[Thomas]]*tbl_pbp[[#This Row],[Impactful Play]]</f>
        <v>0</v>
      </c>
      <c r="AK2105" s="13" t="str">
        <f>VLOOKUP(tbl_pbp[[#This Row],[Play Saints Win % Increase]], tbl_impact[],3,TRUE)</f>
        <v>Scented (0 to +5%)</v>
      </c>
    </row>
    <row r="2106" spans="1:37">
      <c r="A2106" s="1">
        <v>22</v>
      </c>
      <c r="B2106" s="5">
        <v>0.60599999999999998</v>
      </c>
      <c r="C2106" t="s">
        <v>13747</v>
      </c>
      <c r="D2106">
        <v>0</v>
      </c>
      <c r="E2106">
        <v>0</v>
      </c>
      <c r="F2106">
        <v>1</v>
      </c>
      <c r="G2106">
        <v>7</v>
      </c>
      <c r="H2106">
        <v>7</v>
      </c>
      <c r="I2106">
        <v>10</v>
      </c>
      <c r="J2106">
        <v>59</v>
      </c>
      <c r="K2106" t="s">
        <v>29</v>
      </c>
      <c r="L2106">
        <v>1</v>
      </c>
      <c r="M2106">
        <v>41</v>
      </c>
      <c r="N2106" t="s">
        <v>13748</v>
      </c>
      <c r="O2106" t="s">
        <v>1092</v>
      </c>
      <c r="P2106" t="s">
        <v>45</v>
      </c>
      <c r="Q2106" t="s">
        <v>46</v>
      </c>
      <c r="R2106" t="s">
        <v>47</v>
      </c>
      <c r="S2106" t="s">
        <v>33</v>
      </c>
      <c r="T2106" t="s">
        <v>13749</v>
      </c>
      <c r="U2106" t="s">
        <v>13750</v>
      </c>
      <c r="V2106" t="s">
        <v>13698</v>
      </c>
      <c r="X2106" t="str">
        <f>VLOOKUP(pbp!V4856, games!$B$2:$R$40, 3, FALSE)</f>
        <v>2020-12-13T21:25Z</v>
      </c>
      <c r="Y2106">
        <f>VLOOKUP(1*V2106,NFLGames!$H$11:$H$555,1,FALSE)</f>
        <v>401127964</v>
      </c>
      <c r="Z2106">
        <f>VLOOKUP($Y2106, NFLGames!$H$11:$K$555,2,FALSE)</f>
        <v>2019</v>
      </c>
      <c r="AA2106">
        <f>VLOOKUP($Y2106, NFLGames!$H$11:$K$555,3,FALSE)</f>
        <v>14</v>
      </c>
      <c r="AB2106" s="6">
        <f>IF(A2107=0, 0, AH2107-tbl_pbp[[#This Row],[Saints Win %]])</f>
        <v>-0.125</v>
      </c>
      <c r="AE2106">
        <f>ABS(tbl_pbp[[#This Row],[play.homeScore]]-tbl_pbp[[#This Row],[play.awayScore]])</f>
        <v>0</v>
      </c>
      <c r="AF2106">
        <f>IF(tbl_pbp[[#This Row],[Play Saints Win % Increase]]&gt;=$AF$4,1,0)</f>
        <v>0</v>
      </c>
      <c r="AG2106" t="str">
        <f>VLOOKUP(tbl_pbp[[#This Row],[gameId]], games!$B$2:$T$40, 9, FALSE)</f>
        <v>san-francisco-49ers</v>
      </c>
      <c r="AH2106" s="5">
        <f>IF(tbl_pbp[[#This Row],[AwayTeam]] &lt;&gt; "new-orleans-saints", tbl_pbp[[#This Row],[homeWinPercentage]], 1-tbl_pbp[[#This Row],[homeWinPercentage]])</f>
        <v>0.60599999999999998</v>
      </c>
      <c r="AI2106" s="13">
        <f>tbl_pbp[[#This Row],[Kamara]]*tbl_pbp[[#This Row],[Impactful Play]]</f>
        <v>0</v>
      </c>
      <c r="AJ2106" s="13">
        <f>tbl_pbp[[#This Row],[Thomas]]*tbl_pbp[[#This Row],[Impactful Play]]</f>
        <v>0</v>
      </c>
      <c r="AK2106" s="13" t="str">
        <f>VLOOKUP(tbl_pbp[[#This Row],[Play Saints Win % Increase]], tbl_impact[],3,TRUE)</f>
        <v>Stinky (worse than -10% to -20%)</v>
      </c>
    </row>
    <row r="2107" spans="1:37">
      <c r="A2107" s="1">
        <v>23</v>
      </c>
      <c r="B2107" s="5">
        <v>0.48099999999999998</v>
      </c>
      <c r="C2107" t="s">
        <v>13751</v>
      </c>
      <c r="D2107">
        <v>0</v>
      </c>
      <c r="E2107">
        <v>0</v>
      </c>
      <c r="F2107">
        <v>1</v>
      </c>
      <c r="G2107">
        <v>7</v>
      </c>
      <c r="H2107">
        <v>7</v>
      </c>
      <c r="I2107">
        <v>3</v>
      </c>
      <c r="J2107">
        <v>66</v>
      </c>
      <c r="K2107" t="s">
        <v>29</v>
      </c>
      <c r="L2107">
        <v>2</v>
      </c>
      <c r="M2107">
        <v>34</v>
      </c>
      <c r="N2107" t="s">
        <v>13752</v>
      </c>
      <c r="O2107" t="s">
        <v>206</v>
      </c>
      <c r="P2107" t="s">
        <v>45</v>
      </c>
      <c r="Q2107" t="s">
        <v>46</v>
      </c>
      <c r="R2107" t="s">
        <v>47</v>
      </c>
      <c r="S2107" t="s">
        <v>193</v>
      </c>
      <c r="T2107" t="s">
        <v>4719</v>
      </c>
      <c r="U2107" t="s">
        <v>13753</v>
      </c>
      <c r="V2107" t="s">
        <v>13698</v>
      </c>
      <c r="X2107" t="str">
        <f>VLOOKUP(pbp!V4857, games!$B$2:$R$40, 3, FALSE)</f>
        <v>2020-12-13T21:25Z</v>
      </c>
      <c r="Y2107">
        <f>VLOOKUP(1*V2107,NFLGames!$H$11:$H$555,1,FALSE)</f>
        <v>401127964</v>
      </c>
      <c r="Z2107">
        <f>VLOOKUP($Y2107, NFLGames!$H$11:$K$555,2,FALSE)</f>
        <v>2019</v>
      </c>
      <c r="AA2107">
        <f>VLOOKUP($Y2107, NFLGames!$H$11:$K$555,3,FALSE)</f>
        <v>14</v>
      </c>
      <c r="AB2107" s="6">
        <f>IF(A2108=0, 0, AH2108-tbl_pbp[[#This Row],[Saints Win %]])</f>
        <v>0.17200000000000004</v>
      </c>
      <c r="AE2107">
        <f>ABS(tbl_pbp[[#This Row],[play.homeScore]]-tbl_pbp[[#This Row],[play.awayScore]])</f>
        <v>0</v>
      </c>
      <c r="AF2107">
        <f>IF(tbl_pbp[[#This Row],[Play Saints Win % Increase]]&gt;=$AF$4,1,0)</f>
        <v>1</v>
      </c>
      <c r="AG2107" t="str">
        <f>VLOOKUP(tbl_pbp[[#This Row],[gameId]], games!$B$2:$T$40, 9, FALSE)</f>
        <v>san-francisco-49ers</v>
      </c>
      <c r="AH2107" s="5">
        <f>IF(tbl_pbp[[#This Row],[AwayTeam]] &lt;&gt; "new-orleans-saints", tbl_pbp[[#This Row],[homeWinPercentage]], 1-tbl_pbp[[#This Row],[homeWinPercentage]])</f>
        <v>0.48099999999999998</v>
      </c>
      <c r="AI2107" s="13">
        <f>tbl_pbp[[#This Row],[Kamara]]*tbl_pbp[[#This Row],[Impactful Play]]</f>
        <v>0</v>
      </c>
      <c r="AJ2107" s="13">
        <f>tbl_pbp[[#This Row],[Thomas]]*tbl_pbp[[#This Row],[Impactful Play]]</f>
        <v>0</v>
      </c>
      <c r="AK2107" s="13" t="str">
        <f>VLOOKUP(tbl_pbp[[#This Row],[Play Saints Win % Increase]], tbl_impact[],3,TRUE)</f>
        <v>Fragrant (10% to 20%)</v>
      </c>
    </row>
    <row r="2108" spans="1:37">
      <c r="A2108" s="1">
        <v>24</v>
      </c>
      <c r="B2108" s="5">
        <v>0.65300000000000002</v>
      </c>
      <c r="C2108" t="s">
        <v>13754</v>
      </c>
      <c r="D2108">
        <v>0</v>
      </c>
      <c r="E2108">
        <v>0</v>
      </c>
      <c r="F2108">
        <v>1</v>
      </c>
      <c r="G2108">
        <v>13</v>
      </c>
      <c r="H2108">
        <v>7</v>
      </c>
      <c r="I2108">
        <v>10</v>
      </c>
      <c r="J2108">
        <v>74</v>
      </c>
      <c r="K2108" t="s">
        <v>29</v>
      </c>
      <c r="L2108">
        <v>1</v>
      </c>
      <c r="M2108">
        <v>26</v>
      </c>
      <c r="N2108" t="s">
        <v>13755</v>
      </c>
      <c r="O2108" t="s">
        <v>209</v>
      </c>
      <c r="P2108" t="s">
        <v>103</v>
      </c>
      <c r="Q2108" t="s">
        <v>104</v>
      </c>
      <c r="R2108" t="s">
        <v>105</v>
      </c>
      <c r="S2108" t="s">
        <v>33</v>
      </c>
      <c r="T2108" t="s">
        <v>4893</v>
      </c>
      <c r="U2108" t="s">
        <v>4894</v>
      </c>
      <c r="V2108" t="s">
        <v>13698</v>
      </c>
      <c r="X2108" t="str">
        <f>VLOOKUP(pbp!V4858, games!$B$2:$R$40, 3, FALSE)</f>
        <v>2020-12-13T21:25Z</v>
      </c>
      <c r="Y2108">
        <f>VLOOKUP(1*V2108,NFLGames!$H$11:$H$555,1,FALSE)</f>
        <v>401127964</v>
      </c>
      <c r="Z2108">
        <f>VLOOKUP($Y2108, NFLGames!$H$11:$K$555,2,FALSE)</f>
        <v>2019</v>
      </c>
      <c r="AA2108">
        <f>VLOOKUP($Y2108, NFLGames!$H$11:$K$555,3,FALSE)</f>
        <v>14</v>
      </c>
      <c r="AB2108" s="6">
        <f>IF(A2109=0, 0, AH2109-tbl_pbp[[#This Row],[Saints Win %]])</f>
        <v>-5.0000000000000044E-3</v>
      </c>
      <c r="AE2108">
        <f>ABS(tbl_pbp[[#This Row],[play.homeScore]]-tbl_pbp[[#This Row],[play.awayScore]])</f>
        <v>6</v>
      </c>
      <c r="AF2108">
        <f>IF(tbl_pbp[[#This Row],[Play Saints Win % Increase]]&gt;=$AF$4,1,0)</f>
        <v>0</v>
      </c>
      <c r="AG2108" t="str">
        <f>VLOOKUP(tbl_pbp[[#This Row],[gameId]], games!$B$2:$T$40, 9, FALSE)</f>
        <v>san-francisco-49ers</v>
      </c>
      <c r="AH2108" s="5">
        <f>IF(tbl_pbp[[#This Row],[AwayTeam]] &lt;&gt; "new-orleans-saints", tbl_pbp[[#This Row],[homeWinPercentage]], 1-tbl_pbp[[#This Row],[homeWinPercentage]])</f>
        <v>0.65300000000000002</v>
      </c>
      <c r="AI2108" s="13">
        <f>tbl_pbp[[#This Row],[Kamara]]*tbl_pbp[[#This Row],[Impactful Play]]</f>
        <v>0</v>
      </c>
      <c r="AJ2108" s="13">
        <f>tbl_pbp[[#This Row],[Thomas]]*tbl_pbp[[#This Row],[Impactful Play]]</f>
        <v>0</v>
      </c>
      <c r="AK2108" s="13" t="str">
        <f>VLOOKUP(tbl_pbp[[#This Row],[Play Saints Win % Increase]], tbl_impact[],3,TRUE)</f>
        <v>Bad (0 to -5%)</v>
      </c>
    </row>
    <row r="2109" spans="1:37">
      <c r="A2109" s="1">
        <v>25</v>
      </c>
      <c r="B2109" s="5">
        <v>0.64800000000000002</v>
      </c>
      <c r="C2109" t="s">
        <v>13756</v>
      </c>
      <c r="D2109">
        <v>0</v>
      </c>
      <c r="E2109">
        <v>0</v>
      </c>
      <c r="F2109">
        <v>1</v>
      </c>
      <c r="G2109">
        <v>13</v>
      </c>
      <c r="H2109">
        <v>7</v>
      </c>
      <c r="I2109">
        <v>0</v>
      </c>
      <c r="J2109">
        <v>35</v>
      </c>
      <c r="K2109" t="s">
        <v>29</v>
      </c>
      <c r="L2109">
        <v>0</v>
      </c>
      <c r="M2109">
        <v>65</v>
      </c>
      <c r="N2109" t="s">
        <v>288</v>
      </c>
      <c r="O2109" t="s">
        <v>209</v>
      </c>
      <c r="P2109" t="s">
        <v>25</v>
      </c>
      <c r="Q2109" t="s">
        <v>26</v>
      </c>
      <c r="R2109" t="s">
        <v>27</v>
      </c>
      <c r="V2109" t="s">
        <v>13698</v>
      </c>
      <c r="X2109" t="str">
        <f>VLOOKUP(pbp!V4859, games!$B$2:$R$40, 3, FALSE)</f>
        <v>2020-12-13T21:25Z</v>
      </c>
      <c r="Y2109">
        <f>VLOOKUP(1*V2109,NFLGames!$H$11:$H$555,1,FALSE)</f>
        <v>401127964</v>
      </c>
      <c r="Z2109">
        <f>VLOOKUP($Y2109, NFLGames!$H$11:$K$555,2,FALSE)</f>
        <v>2019</v>
      </c>
      <c r="AA2109">
        <f>VLOOKUP($Y2109, NFLGames!$H$11:$K$555,3,FALSE)</f>
        <v>14</v>
      </c>
      <c r="AB2109" s="6">
        <f>IF(A2110=0, 0, AH2110-tbl_pbp[[#This Row],[Saints Win %]])</f>
        <v>2.8000000000000025E-2</v>
      </c>
      <c r="AE2109">
        <f>ABS(tbl_pbp[[#This Row],[play.homeScore]]-tbl_pbp[[#This Row],[play.awayScore]])</f>
        <v>6</v>
      </c>
      <c r="AF2109">
        <f>IF(tbl_pbp[[#This Row],[Play Saints Win % Increase]]&gt;=$AF$4,1,0)</f>
        <v>0</v>
      </c>
      <c r="AG2109" t="str">
        <f>VLOOKUP(tbl_pbp[[#This Row],[gameId]], games!$B$2:$T$40, 9, FALSE)</f>
        <v>san-francisco-49ers</v>
      </c>
      <c r="AH2109" s="5">
        <f>IF(tbl_pbp[[#This Row],[AwayTeam]] &lt;&gt; "new-orleans-saints", tbl_pbp[[#This Row],[homeWinPercentage]], 1-tbl_pbp[[#This Row],[homeWinPercentage]])</f>
        <v>0.64800000000000002</v>
      </c>
      <c r="AI2109" s="13">
        <f>tbl_pbp[[#This Row],[Kamara]]*tbl_pbp[[#This Row],[Impactful Play]]</f>
        <v>0</v>
      </c>
      <c r="AJ2109" s="13">
        <f>tbl_pbp[[#This Row],[Thomas]]*tbl_pbp[[#This Row],[Impactful Play]]</f>
        <v>0</v>
      </c>
      <c r="AK2109" s="13" t="str">
        <f>VLOOKUP(tbl_pbp[[#This Row],[Play Saints Win % Increase]], tbl_impact[],3,TRUE)</f>
        <v>Scented (0 to +5%)</v>
      </c>
    </row>
    <row r="2110" spans="1:37">
      <c r="A2110" s="1">
        <v>26</v>
      </c>
      <c r="B2110" s="5">
        <v>0.67600000000000005</v>
      </c>
      <c r="C2110" t="s">
        <v>13757</v>
      </c>
      <c r="D2110">
        <v>0</v>
      </c>
      <c r="E2110">
        <v>0</v>
      </c>
      <c r="F2110">
        <v>1</v>
      </c>
      <c r="G2110">
        <v>13</v>
      </c>
      <c r="H2110">
        <v>7</v>
      </c>
      <c r="I2110">
        <v>10</v>
      </c>
      <c r="J2110">
        <v>75</v>
      </c>
      <c r="K2110" t="s">
        <v>4709</v>
      </c>
      <c r="L2110">
        <v>1</v>
      </c>
      <c r="M2110">
        <v>75</v>
      </c>
      <c r="N2110" t="s">
        <v>13758</v>
      </c>
      <c r="O2110" t="s">
        <v>209</v>
      </c>
      <c r="P2110" t="s">
        <v>45</v>
      </c>
      <c r="Q2110" t="s">
        <v>46</v>
      </c>
      <c r="R2110" t="s">
        <v>47</v>
      </c>
      <c r="S2110" t="s">
        <v>33</v>
      </c>
      <c r="T2110" t="s">
        <v>4711</v>
      </c>
      <c r="U2110" t="s">
        <v>4712</v>
      </c>
      <c r="V2110" t="s">
        <v>13698</v>
      </c>
      <c r="X2110" t="str">
        <f>VLOOKUP(pbp!V4860, games!$B$2:$R$40, 3, FALSE)</f>
        <v>2020-12-13T21:25Z</v>
      </c>
      <c r="Y2110">
        <f>VLOOKUP(1*V2110,NFLGames!$H$11:$H$555,1,FALSE)</f>
        <v>401127964</v>
      </c>
      <c r="Z2110">
        <f>VLOOKUP($Y2110, NFLGames!$H$11:$K$555,2,FALSE)</f>
        <v>2019</v>
      </c>
      <c r="AA2110">
        <f>VLOOKUP($Y2110, NFLGames!$H$11:$K$555,3,FALSE)</f>
        <v>14</v>
      </c>
      <c r="AB2110" s="6">
        <f>IF(A2111=0, 0, AH2111-tbl_pbp[[#This Row],[Saints Win %]])</f>
        <v>4.8999999999999932E-2</v>
      </c>
      <c r="AE2110">
        <f>ABS(tbl_pbp[[#This Row],[play.homeScore]]-tbl_pbp[[#This Row],[play.awayScore]])</f>
        <v>6</v>
      </c>
      <c r="AF2110">
        <f>IF(tbl_pbp[[#This Row],[Play Saints Win % Increase]]&gt;=$AF$4,1,0)</f>
        <v>0</v>
      </c>
      <c r="AG2110" t="str">
        <f>VLOOKUP(tbl_pbp[[#This Row],[gameId]], games!$B$2:$T$40, 9, FALSE)</f>
        <v>san-francisco-49ers</v>
      </c>
      <c r="AH2110" s="5">
        <f>IF(tbl_pbp[[#This Row],[AwayTeam]] &lt;&gt; "new-orleans-saints", tbl_pbp[[#This Row],[homeWinPercentage]], 1-tbl_pbp[[#This Row],[homeWinPercentage]])</f>
        <v>0.67600000000000005</v>
      </c>
      <c r="AI2110" s="13">
        <f>tbl_pbp[[#This Row],[Kamara]]*tbl_pbp[[#This Row],[Impactful Play]]</f>
        <v>0</v>
      </c>
      <c r="AJ2110" s="13">
        <f>tbl_pbp[[#This Row],[Thomas]]*tbl_pbp[[#This Row],[Impactful Play]]</f>
        <v>0</v>
      </c>
      <c r="AK2110" s="13" t="str">
        <f>VLOOKUP(tbl_pbp[[#This Row],[Play Saints Win % Increase]], tbl_impact[],3,TRUE)</f>
        <v>Scented (0 to +5%)</v>
      </c>
    </row>
    <row r="2111" spans="1:37">
      <c r="A2111" s="1">
        <v>27</v>
      </c>
      <c r="B2111" s="5">
        <v>0.72499999999999998</v>
      </c>
      <c r="C2111" t="s">
        <v>13759</v>
      </c>
      <c r="D2111">
        <v>0</v>
      </c>
      <c r="E2111">
        <v>0</v>
      </c>
      <c r="F2111">
        <v>1</v>
      </c>
      <c r="G2111">
        <v>13</v>
      </c>
      <c r="H2111">
        <v>7</v>
      </c>
      <c r="I2111">
        <v>9</v>
      </c>
      <c r="J2111">
        <v>74</v>
      </c>
      <c r="K2111" t="s">
        <v>4709</v>
      </c>
      <c r="L2111">
        <v>2</v>
      </c>
      <c r="M2111">
        <v>74</v>
      </c>
      <c r="N2111" t="s">
        <v>13760</v>
      </c>
      <c r="O2111" t="s">
        <v>209</v>
      </c>
      <c r="P2111" t="s">
        <v>94</v>
      </c>
      <c r="Q2111" t="s">
        <v>95</v>
      </c>
      <c r="R2111" t="s">
        <v>96</v>
      </c>
      <c r="S2111" t="s">
        <v>210</v>
      </c>
      <c r="T2111" t="s">
        <v>4893</v>
      </c>
      <c r="U2111" t="s">
        <v>13761</v>
      </c>
      <c r="V2111" t="s">
        <v>13698</v>
      </c>
      <c r="X2111" t="str">
        <f>VLOOKUP(pbp!V4861, games!$B$2:$R$40, 3, FALSE)</f>
        <v>2020-12-13T21:25Z</v>
      </c>
      <c r="Y2111">
        <f>VLOOKUP(1*V2111,NFLGames!$H$11:$H$555,1,FALSE)</f>
        <v>401127964</v>
      </c>
      <c r="Z2111">
        <f>VLOOKUP($Y2111, NFLGames!$H$11:$K$555,2,FALSE)</f>
        <v>2019</v>
      </c>
      <c r="AA2111">
        <f>VLOOKUP($Y2111, NFLGames!$H$11:$K$555,3,FALSE)</f>
        <v>14</v>
      </c>
      <c r="AB2111" s="6">
        <f>IF(A2112=0, 0, AH2112-tbl_pbp[[#This Row],[Saints Win %]])</f>
        <v>-2.1000000000000019E-2</v>
      </c>
      <c r="AE2111">
        <f>ABS(tbl_pbp[[#This Row],[play.homeScore]]-tbl_pbp[[#This Row],[play.awayScore]])</f>
        <v>6</v>
      </c>
      <c r="AF2111">
        <f>IF(tbl_pbp[[#This Row],[Play Saints Win % Increase]]&gt;=$AF$4,1,0)</f>
        <v>0</v>
      </c>
      <c r="AG2111" t="str">
        <f>VLOOKUP(tbl_pbp[[#This Row],[gameId]], games!$B$2:$T$40, 9, FALSE)</f>
        <v>san-francisco-49ers</v>
      </c>
      <c r="AH2111" s="5">
        <f>IF(tbl_pbp[[#This Row],[AwayTeam]] &lt;&gt; "new-orleans-saints", tbl_pbp[[#This Row],[homeWinPercentage]], 1-tbl_pbp[[#This Row],[homeWinPercentage]])</f>
        <v>0.72499999999999998</v>
      </c>
      <c r="AI2111" s="13">
        <f>tbl_pbp[[#This Row],[Kamara]]*tbl_pbp[[#This Row],[Impactful Play]]</f>
        <v>0</v>
      </c>
      <c r="AJ2111" s="13">
        <f>tbl_pbp[[#This Row],[Thomas]]*tbl_pbp[[#This Row],[Impactful Play]]</f>
        <v>0</v>
      </c>
      <c r="AK2111" s="13" t="str">
        <f>VLOOKUP(tbl_pbp[[#This Row],[Play Saints Win % Increase]], tbl_impact[],3,TRUE)</f>
        <v>Bad (0 to -5%)</v>
      </c>
    </row>
    <row r="2112" spans="1:37">
      <c r="A2112" s="1">
        <v>28</v>
      </c>
      <c r="B2112" s="5">
        <v>0.70399999999999996</v>
      </c>
      <c r="C2112" t="s">
        <v>13762</v>
      </c>
      <c r="D2112">
        <v>0</v>
      </c>
      <c r="E2112">
        <v>0</v>
      </c>
      <c r="F2112">
        <v>1</v>
      </c>
      <c r="G2112">
        <v>13</v>
      </c>
      <c r="H2112">
        <v>7</v>
      </c>
      <c r="I2112">
        <v>14</v>
      </c>
      <c r="J2112">
        <v>79</v>
      </c>
      <c r="K2112" t="s">
        <v>4709</v>
      </c>
      <c r="L2112">
        <v>2</v>
      </c>
      <c r="M2112">
        <v>79</v>
      </c>
      <c r="N2112" t="s">
        <v>13763</v>
      </c>
      <c r="O2112" t="s">
        <v>4783</v>
      </c>
      <c r="P2112" t="s">
        <v>30</v>
      </c>
      <c r="Q2112" t="s">
        <v>31</v>
      </c>
      <c r="R2112" t="s">
        <v>32</v>
      </c>
      <c r="S2112" t="s">
        <v>741</v>
      </c>
      <c r="T2112" t="s">
        <v>4861</v>
      </c>
      <c r="U2112" t="s">
        <v>13764</v>
      </c>
      <c r="V2112" t="s">
        <v>13698</v>
      </c>
      <c r="X2112" t="str">
        <f>VLOOKUP(pbp!V4862, games!$B$2:$R$40, 3, FALSE)</f>
        <v>2020-12-13T21:25Z</v>
      </c>
      <c r="Y2112">
        <f>VLOOKUP(1*V2112,NFLGames!$H$11:$H$555,1,FALSE)</f>
        <v>401127964</v>
      </c>
      <c r="Z2112">
        <f>VLOOKUP($Y2112, NFLGames!$H$11:$K$555,2,FALSE)</f>
        <v>2019</v>
      </c>
      <c r="AA2112">
        <f>VLOOKUP($Y2112, NFLGames!$H$11:$K$555,3,FALSE)</f>
        <v>14</v>
      </c>
      <c r="AB2112" s="6">
        <f>IF(A2113=0, 0, AH2113-tbl_pbp[[#This Row],[Saints Win %]])</f>
        <v>3.2000000000000028E-2</v>
      </c>
      <c r="AE2112">
        <f>ABS(tbl_pbp[[#This Row],[play.homeScore]]-tbl_pbp[[#This Row],[play.awayScore]])</f>
        <v>6</v>
      </c>
      <c r="AF2112">
        <f>IF(tbl_pbp[[#This Row],[Play Saints Win % Increase]]&gt;=$AF$4,1,0)</f>
        <v>0</v>
      </c>
      <c r="AG2112" t="str">
        <f>VLOOKUP(tbl_pbp[[#This Row],[gameId]], games!$B$2:$T$40, 9, FALSE)</f>
        <v>san-francisco-49ers</v>
      </c>
      <c r="AH2112" s="5">
        <f>IF(tbl_pbp[[#This Row],[AwayTeam]] &lt;&gt; "new-orleans-saints", tbl_pbp[[#This Row],[homeWinPercentage]], 1-tbl_pbp[[#This Row],[homeWinPercentage]])</f>
        <v>0.70399999999999996</v>
      </c>
      <c r="AI2112" s="13">
        <f>tbl_pbp[[#This Row],[Kamara]]*tbl_pbp[[#This Row],[Impactful Play]]</f>
        <v>0</v>
      </c>
      <c r="AJ2112" s="13">
        <f>tbl_pbp[[#This Row],[Thomas]]*tbl_pbp[[#This Row],[Impactful Play]]</f>
        <v>0</v>
      </c>
      <c r="AK2112" s="13" t="str">
        <f>VLOOKUP(tbl_pbp[[#This Row],[Play Saints Win % Increase]], tbl_impact[],3,TRUE)</f>
        <v>Scented (0 to +5%)</v>
      </c>
    </row>
    <row r="2113" spans="1:37">
      <c r="A2113" s="1">
        <v>29</v>
      </c>
      <c r="B2113" s="5">
        <v>0.73599999999999999</v>
      </c>
      <c r="C2113" t="s">
        <v>13765</v>
      </c>
      <c r="D2113">
        <v>0</v>
      </c>
      <c r="E2113">
        <v>0</v>
      </c>
      <c r="F2113">
        <v>1</v>
      </c>
      <c r="G2113">
        <v>13</v>
      </c>
      <c r="H2113">
        <v>7</v>
      </c>
      <c r="I2113">
        <v>12</v>
      </c>
      <c r="J2113">
        <v>77</v>
      </c>
      <c r="K2113" t="s">
        <v>4709</v>
      </c>
      <c r="L2113">
        <v>3</v>
      </c>
      <c r="M2113">
        <v>77</v>
      </c>
      <c r="N2113" t="s">
        <v>13766</v>
      </c>
      <c r="O2113" t="s">
        <v>5561</v>
      </c>
      <c r="P2113" t="s">
        <v>167</v>
      </c>
      <c r="Q2113" t="s">
        <v>168</v>
      </c>
      <c r="S2113" t="s">
        <v>201</v>
      </c>
      <c r="T2113" t="s">
        <v>13767</v>
      </c>
      <c r="U2113" t="s">
        <v>13768</v>
      </c>
      <c r="V2113" t="s">
        <v>13698</v>
      </c>
      <c r="X2113" t="str">
        <f>VLOOKUP(pbp!V4863, games!$B$2:$R$40, 3, FALSE)</f>
        <v>2020-12-13T21:25Z</v>
      </c>
      <c r="Y2113">
        <f>VLOOKUP(1*V2113,NFLGames!$H$11:$H$555,1,FALSE)</f>
        <v>401127964</v>
      </c>
      <c r="Z2113">
        <f>VLOOKUP($Y2113, NFLGames!$H$11:$K$555,2,FALSE)</f>
        <v>2019</v>
      </c>
      <c r="AA2113">
        <f>VLOOKUP($Y2113, NFLGames!$H$11:$K$555,3,FALSE)</f>
        <v>14</v>
      </c>
      <c r="AB2113" s="6">
        <f>IF(A2114=0, 0, AH2114-tbl_pbp[[#This Row],[Saints Win %]])</f>
        <v>3.1000000000000028E-2</v>
      </c>
      <c r="AE2113">
        <f>ABS(tbl_pbp[[#This Row],[play.homeScore]]-tbl_pbp[[#This Row],[play.awayScore]])</f>
        <v>6</v>
      </c>
      <c r="AF2113">
        <f>IF(tbl_pbp[[#This Row],[Play Saints Win % Increase]]&gt;=$AF$4,1,0)</f>
        <v>0</v>
      </c>
      <c r="AG2113" t="str">
        <f>VLOOKUP(tbl_pbp[[#This Row],[gameId]], games!$B$2:$T$40, 9, FALSE)</f>
        <v>san-francisco-49ers</v>
      </c>
      <c r="AH2113" s="5">
        <f>IF(tbl_pbp[[#This Row],[AwayTeam]] &lt;&gt; "new-orleans-saints", tbl_pbp[[#This Row],[homeWinPercentage]], 1-tbl_pbp[[#This Row],[homeWinPercentage]])</f>
        <v>0.73599999999999999</v>
      </c>
      <c r="AI2113" s="13">
        <f>tbl_pbp[[#This Row],[Kamara]]*tbl_pbp[[#This Row],[Impactful Play]]</f>
        <v>0</v>
      </c>
      <c r="AJ2113" s="13">
        <f>tbl_pbp[[#This Row],[Thomas]]*tbl_pbp[[#This Row],[Impactful Play]]</f>
        <v>0</v>
      </c>
      <c r="AK2113" s="13" t="str">
        <f>VLOOKUP(tbl_pbp[[#This Row],[Play Saints Win % Increase]], tbl_impact[],3,TRUE)</f>
        <v>Scented (0 to +5%)</v>
      </c>
    </row>
    <row r="2114" spans="1:37">
      <c r="A2114" s="1">
        <v>30</v>
      </c>
      <c r="B2114" s="5">
        <v>0.76700000000000002</v>
      </c>
      <c r="C2114" t="s">
        <v>13769</v>
      </c>
      <c r="D2114">
        <v>0</v>
      </c>
      <c r="E2114">
        <v>0</v>
      </c>
      <c r="F2114">
        <v>1</v>
      </c>
      <c r="G2114">
        <v>13</v>
      </c>
      <c r="H2114">
        <v>7</v>
      </c>
      <c r="I2114">
        <v>21</v>
      </c>
      <c r="J2114">
        <v>86</v>
      </c>
      <c r="K2114" t="s">
        <v>4709</v>
      </c>
      <c r="L2114">
        <v>4</v>
      </c>
      <c r="M2114">
        <v>86</v>
      </c>
      <c r="N2114" t="s">
        <v>13770</v>
      </c>
      <c r="O2114" t="s">
        <v>1147</v>
      </c>
      <c r="P2114" t="s">
        <v>66</v>
      </c>
      <c r="Q2114" t="s">
        <v>67</v>
      </c>
      <c r="R2114" t="s">
        <v>68</v>
      </c>
      <c r="S2114" t="s">
        <v>2853</v>
      </c>
      <c r="T2114" t="s">
        <v>4885</v>
      </c>
      <c r="U2114" t="s">
        <v>13771</v>
      </c>
      <c r="V2114" t="s">
        <v>13698</v>
      </c>
      <c r="X2114" t="str">
        <f>VLOOKUP(pbp!V4864, games!$B$2:$R$40, 3, FALSE)</f>
        <v>2020-12-13T21:25Z</v>
      </c>
      <c r="Y2114">
        <f>VLOOKUP(1*V2114,NFLGames!$H$11:$H$555,1,FALSE)</f>
        <v>401127964</v>
      </c>
      <c r="Z2114">
        <f>VLOOKUP($Y2114, NFLGames!$H$11:$K$555,2,FALSE)</f>
        <v>2019</v>
      </c>
      <c r="AA2114">
        <f>VLOOKUP($Y2114, NFLGames!$H$11:$K$555,3,FALSE)</f>
        <v>14</v>
      </c>
      <c r="AB2114" s="6">
        <f>IF(A2115=0, 0, AH2115-tbl_pbp[[#This Row],[Saints Win %]])</f>
        <v>-1.5000000000000013E-2</v>
      </c>
      <c r="AE2114">
        <f>ABS(tbl_pbp[[#This Row],[play.homeScore]]-tbl_pbp[[#This Row],[play.awayScore]])</f>
        <v>6</v>
      </c>
      <c r="AF2114">
        <f>IF(tbl_pbp[[#This Row],[Play Saints Win % Increase]]&gt;=$AF$4,1,0)</f>
        <v>0</v>
      </c>
      <c r="AG2114" t="str">
        <f>VLOOKUP(tbl_pbp[[#This Row],[gameId]], games!$B$2:$T$40, 9, FALSE)</f>
        <v>san-francisco-49ers</v>
      </c>
      <c r="AH2114" s="5">
        <f>IF(tbl_pbp[[#This Row],[AwayTeam]] &lt;&gt; "new-orleans-saints", tbl_pbp[[#This Row],[homeWinPercentage]], 1-tbl_pbp[[#This Row],[homeWinPercentage]])</f>
        <v>0.76700000000000002</v>
      </c>
      <c r="AI2114" s="13">
        <f>tbl_pbp[[#This Row],[Kamara]]*tbl_pbp[[#This Row],[Impactful Play]]</f>
        <v>0</v>
      </c>
      <c r="AJ2114" s="13">
        <f>tbl_pbp[[#This Row],[Thomas]]*tbl_pbp[[#This Row],[Impactful Play]]</f>
        <v>0</v>
      </c>
      <c r="AK2114" s="13" t="str">
        <f>VLOOKUP(tbl_pbp[[#This Row],[Play Saints Win % Increase]], tbl_impact[],3,TRUE)</f>
        <v>Bad (0 to -5%)</v>
      </c>
    </row>
    <row r="2115" spans="1:37">
      <c r="A2115" s="1">
        <v>31</v>
      </c>
      <c r="B2115" s="5">
        <v>0.752</v>
      </c>
      <c r="C2115" t="s">
        <v>13772</v>
      </c>
      <c r="D2115">
        <v>0</v>
      </c>
      <c r="E2115">
        <v>0</v>
      </c>
      <c r="F2115">
        <v>1</v>
      </c>
      <c r="G2115">
        <v>13</v>
      </c>
      <c r="H2115">
        <v>7</v>
      </c>
      <c r="I2115">
        <v>10</v>
      </c>
      <c r="J2115">
        <v>71</v>
      </c>
      <c r="K2115" t="s">
        <v>29</v>
      </c>
      <c r="L2115">
        <v>1</v>
      </c>
      <c r="M2115">
        <v>29</v>
      </c>
      <c r="N2115" t="s">
        <v>13773</v>
      </c>
      <c r="O2115" t="s">
        <v>483</v>
      </c>
      <c r="P2115" t="s">
        <v>45</v>
      </c>
      <c r="Q2115" t="s">
        <v>46</v>
      </c>
      <c r="R2115" t="s">
        <v>47</v>
      </c>
      <c r="S2115" t="s">
        <v>33</v>
      </c>
      <c r="T2115" t="s">
        <v>4897</v>
      </c>
      <c r="U2115" t="s">
        <v>13774</v>
      </c>
      <c r="V2115" t="s">
        <v>13698</v>
      </c>
      <c r="X2115" t="str">
        <f>VLOOKUP(pbp!V4865, games!$B$2:$R$40, 3, FALSE)</f>
        <v>2020-12-13T21:25Z</v>
      </c>
      <c r="Y2115">
        <f>VLOOKUP(1*V2115,NFLGames!$H$11:$H$555,1,FALSE)</f>
        <v>401127964</v>
      </c>
      <c r="Z2115">
        <f>VLOOKUP($Y2115, NFLGames!$H$11:$K$555,2,FALSE)</f>
        <v>2019</v>
      </c>
      <c r="AA2115">
        <f>VLOOKUP($Y2115, NFLGames!$H$11:$K$555,3,FALSE)</f>
        <v>14</v>
      </c>
      <c r="AB2115" s="6">
        <f>IF(A2116=0, 0, AH2116-tbl_pbp[[#This Row],[Saints Win %]])</f>
        <v>3.0000000000000027E-2</v>
      </c>
      <c r="AE2115">
        <f>ABS(tbl_pbp[[#This Row],[play.homeScore]]-tbl_pbp[[#This Row],[play.awayScore]])</f>
        <v>6</v>
      </c>
      <c r="AF2115">
        <f>IF(tbl_pbp[[#This Row],[Play Saints Win % Increase]]&gt;=$AF$4,1,0)</f>
        <v>0</v>
      </c>
      <c r="AG2115" t="str">
        <f>VLOOKUP(tbl_pbp[[#This Row],[gameId]], games!$B$2:$T$40, 9, FALSE)</f>
        <v>san-francisco-49ers</v>
      </c>
      <c r="AH2115" s="5">
        <f>IF(tbl_pbp[[#This Row],[AwayTeam]] &lt;&gt; "new-orleans-saints", tbl_pbp[[#This Row],[homeWinPercentage]], 1-tbl_pbp[[#This Row],[homeWinPercentage]])</f>
        <v>0.752</v>
      </c>
      <c r="AI2115" s="13">
        <f>tbl_pbp[[#This Row],[Kamara]]*tbl_pbp[[#This Row],[Impactful Play]]</f>
        <v>0</v>
      </c>
      <c r="AJ2115" s="13">
        <f>tbl_pbp[[#This Row],[Thomas]]*tbl_pbp[[#This Row],[Impactful Play]]</f>
        <v>0</v>
      </c>
      <c r="AK2115" s="13" t="str">
        <f>VLOOKUP(tbl_pbp[[#This Row],[Play Saints Win % Increase]], tbl_impact[],3,TRUE)</f>
        <v>Scented (0 to +5%)</v>
      </c>
    </row>
    <row r="2116" spans="1:37">
      <c r="A2116" s="1">
        <v>32</v>
      </c>
      <c r="B2116" s="5">
        <v>0.78200000000000003</v>
      </c>
      <c r="C2116" t="s">
        <v>13775</v>
      </c>
      <c r="D2116">
        <v>0</v>
      </c>
      <c r="E2116">
        <v>0</v>
      </c>
      <c r="F2116">
        <v>1</v>
      </c>
      <c r="G2116">
        <v>13</v>
      </c>
      <c r="H2116">
        <v>7</v>
      </c>
      <c r="I2116">
        <v>8</v>
      </c>
      <c r="J2116">
        <v>73</v>
      </c>
      <c r="K2116" t="s">
        <v>29</v>
      </c>
      <c r="L2116">
        <v>2</v>
      </c>
      <c r="M2116">
        <v>27</v>
      </c>
      <c r="N2116" t="s">
        <v>13776</v>
      </c>
      <c r="O2116" t="s">
        <v>1726</v>
      </c>
      <c r="P2116" t="s">
        <v>45</v>
      </c>
      <c r="Q2116" t="s">
        <v>46</v>
      </c>
      <c r="R2116" t="s">
        <v>47</v>
      </c>
      <c r="S2116" t="s">
        <v>73</v>
      </c>
      <c r="T2116" t="s">
        <v>13777</v>
      </c>
      <c r="U2116" t="s">
        <v>13778</v>
      </c>
      <c r="V2116" t="s">
        <v>13698</v>
      </c>
      <c r="X2116" t="str">
        <f>VLOOKUP(pbp!V4866, games!$B$2:$R$40, 3, FALSE)</f>
        <v>2020-12-13T21:25Z</v>
      </c>
      <c r="Y2116">
        <f>VLOOKUP(1*V2116,NFLGames!$H$11:$H$555,1,FALSE)</f>
        <v>401127964</v>
      </c>
      <c r="Z2116">
        <f>VLOOKUP($Y2116, NFLGames!$H$11:$K$555,2,FALSE)</f>
        <v>2019</v>
      </c>
      <c r="AA2116">
        <f>VLOOKUP($Y2116, NFLGames!$H$11:$K$555,3,FALSE)</f>
        <v>14</v>
      </c>
      <c r="AB2116" s="6">
        <f>IF(A2117=0, 0, AH2117-tbl_pbp[[#This Row],[Saints Win %]])</f>
        <v>3.0999999999999917E-2</v>
      </c>
      <c r="AE2116">
        <f>ABS(tbl_pbp[[#This Row],[play.homeScore]]-tbl_pbp[[#This Row],[play.awayScore]])</f>
        <v>6</v>
      </c>
      <c r="AF2116">
        <f>IF(tbl_pbp[[#This Row],[Play Saints Win % Increase]]&gt;=$AF$4,1,0)</f>
        <v>0</v>
      </c>
      <c r="AG2116" t="str">
        <f>VLOOKUP(tbl_pbp[[#This Row],[gameId]], games!$B$2:$T$40, 9, FALSE)</f>
        <v>san-francisco-49ers</v>
      </c>
      <c r="AH2116" s="5">
        <f>IF(tbl_pbp[[#This Row],[AwayTeam]] &lt;&gt; "new-orleans-saints", tbl_pbp[[#This Row],[homeWinPercentage]], 1-tbl_pbp[[#This Row],[homeWinPercentage]])</f>
        <v>0.78200000000000003</v>
      </c>
      <c r="AI2116" s="13">
        <f>tbl_pbp[[#This Row],[Kamara]]*tbl_pbp[[#This Row],[Impactful Play]]</f>
        <v>0</v>
      </c>
      <c r="AJ2116" s="13">
        <f>tbl_pbp[[#This Row],[Thomas]]*tbl_pbp[[#This Row],[Impactful Play]]</f>
        <v>0</v>
      </c>
      <c r="AK2116" s="13" t="str">
        <f>VLOOKUP(tbl_pbp[[#This Row],[Play Saints Win % Increase]], tbl_impact[],3,TRUE)</f>
        <v>Scented (0 to +5%)</v>
      </c>
    </row>
    <row r="2117" spans="1:37">
      <c r="A2117" s="1">
        <v>33</v>
      </c>
      <c r="B2117" s="5">
        <v>0.81299999999999994</v>
      </c>
      <c r="C2117" t="s">
        <v>13779</v>
      </c>
      <c r="D2117">
        <v>0</v>
      </c>
      <c r="E2117">
        <v>0</v>
      </c>
      <c r="F2117">
        <v>1</v>
      </c>
      <c r="G2117">
        <v>13</v>
      </c>
      <c r="H2117">
        <v>7</v>
      </c>
      <c r="I2117">
        <v>10</v>
      </c>
      <c r="J2117">
        <v>81</v>
      </c>
      <c r="K2117" t="s">
        <v>29</v>
      </c>
      <c r="L2117">
        <v>1</v>
      </c>
      <c r="M2117">
        <v>19</v>
      </c>
      <c r="N2117" t="s">
        <v>13780</v>
      </c>
      <c r="O2117" t="s">
        <v>1316</v>
      </c>
      <c r="P2117" t="s">
        <v>30</v>
      </c>
      <c r="Q2117" t="s">
        <v>31</v>
      </c>
      <c r="R2117" t="s">
        <v>32</v>
      </c>
      <c r="S2117" t="s">
        <v>33</v>
      </c>
      <c r="T2117" t="s">
        <v>5028</v>
      </c>
      <c r="U2117" t="s">
        <v>5029</v>
      </c>
      <c r="V2117" t="s">
        <v>13698</v>
      </c>
      <c r="X2117" t="str">
        <f>VLOOKUP(pbp!V4867, games!$B$2:$R$40, 3, FALSE)</f>
        <v>2020-12-13T21:25Z</v>
      </c>
      <c r="Y2117">
        <f>VLOOKUP(1*V2117,NFLGames!$H$11:$H$555,1,FALSE)</f>
        <v>401127964</v>
      </c>
      <c r="Z2117">
        <f>VLOOKUP($Y2117, NFLGames!$H$11:$K$555,2,FALSE)</f>
        <v>2019</v>
      </c>
      <c r="AA2117">
        <f>VLOOKUP($Y2117, NFLGames!$H$11:$K$555,3,FALSE)</f>
        <v>14</v>
      </c>
      <c r="AB2117" s="6">
        <f>IF(A2118=0, 0, AH2118-tbl_pbp[[#This Row],[Saints Win %]])</f>
        <v>-4.9999999999998934E-3</v>
      </c>
      <c r="AD2117">
        <v>1</v>
      </c>
      <c r="AE2117">
        <f>ABS(tbl_pbp[[#This Row],[play.homeScore]]-tbl_pbp[[#This Row],[play.awayScore]])</f>
        <v>6</v>
      </c>
      <c r="AF2117">
        <f>IF(tbl_pbp[[#This Row],[Play Saints Win % Increase]]&gt;=$AF$4,1,0)</f>
        <v>0</v>
      </c>
      <c r="AG2117" t="str">
        <f>VLOOKUP(tbl_pbp[[#This Row],[gameId]], games!$B$2:$T$40, 9, FALSE)</f>
        <v>san-francisco-49ers</v>
      </c>
      <c r="AH2117" s="5">
        <f>IF(tbl_pbp[[#This Row],[AwayTeam]] &lt;&gt; "new-orleans-saints", tbl_pbp[[#This Row],[homeWinPercentage]], 1-tbl_pbp[[#This Row],[homeWinPercentage]])</f>
        <v>0.81299999999999994</v>
      </c>
      <c r="AI2117" s="13">
        <f>tbl_pbp[[#This Row],[Kamara]]*tbl_pbp[[#This Row],[Impactful Play]]</f>
        <v>0</v>
      </c>
      <c r="AJ2117" s="13">
        <f>tbl_pbp[[#This Row],[Thomas]]*tbl_pbp[[#This Row],[Impactful Play]]</f>
        <v>0</v>
      </c>
      <c r="AK2117" s="13" t="str">
        <f>VLOOKUP(tbl_pbp[[#This Row],[Play Saints Win % Increase]], tbl_impact[],3,TRUE)</f>
        <v>Bad (0 to -5%)</v>
      </c>
    </row>
    <row r="2118" spans="1:37">
      <c r="A2118" s="1">
        <v>34</v>
      </c>
      <c r="B2118" s="5">
        <v>0.80800000000000005</v>
      </c>
      <c r="C2118" t="s">
        <v>13781</v>
      </c>
      <c r="D2118">
        <v>0</v>
      </c>
      <c r="E2118">
        <v>0</v>
      </c>
      <c r="F2118">
        <v>1</v>
      </c>
      <c r="G2118">
        <v>13</v>
      </c>
      <c r="H2118">
        <v>7</v>
      </c>
      <c r="I2118">
        <v>1</v>
      </c>
      <c r="J2118">
        <v>90</v>
      </c>
      <c r="K2118" t="s">
        <v>29</v>
      </c>
      <c r="L2118">
        <v>2</v>
      </c>
      <c r="M2118">
        <v>10</v>
      </c>
      <c r="N2118" t="s">
        <v>13782</v>
      </c>
      <c r="O2118" t="s">
        <v>4406</v>
      </c>
      <c r="P2118" t="s">
        <v>45</v>
      </c>
      <c r="Q2118" t="s">
        <v>46</v>
      </c>
      <c r="R2118" t="s">
        <v>47</v>
      </c>
      <c r="S2118" t="s">
        <v>83</v>
      </c>
      <c r="T2118" t="s">
        <v>5063</v>
      </c>
      <c r="U2118" t="s">
        <v>13783</v>
      </c>
      <c r="V2118" t="s">
        <v>13698</v>
      </c>
      <c r="X2118" t="str">
        <f>VLOOKUP(pbp!V4868, games!$B$2:$R$40, 3, FALSE)</f>
        <v>2020-12-13T21:25Z</v>
      </c>
      <c r="Y2118">
        <f>VLOOKUP(1*V2118,NFLGames!$H$11:$H$555,1,FALSE)</f>
        <v>401127964</v>
      </c>
      <c r="Z2118">
        <f>VLOOKUP($Y2118, NFLGames!$H$11:$K$555,2,FALSE)</f>
        <v>2019</v>
      </c>
      <c r="AA2118">
        <f>VLOOKUP($Y2118, NFLGames!$H$11:$K$555,3,FALSE)</f>
        <v>14</v>
      </c>
      <c r="AB2118" s="6">
        <f>IF(A2119=0, 0, AH2119-tbl_pbp[[#This Row],[Saints Win %]])</f>
        <v>1.0000000000000009E-3</v>
      </c>
      <c r="AE2118">
        <f>ABS(tbl_pbp[[#This Row],[play.homeScore]]-tbl_pbp[[#This Row],[play.awayScore]])</f>
        <v>6</v>
      </c>
      <c r="AF2118">
        <f>IF(tbl_pbp[[#This Row],[Play Saints Win % Increase]]&gt;=$AF$4,1,0)</f>
        <v>0</v>
      </c>
      <c r="AG2118" t="str">
        <f>VLOOKUP(tbl_pbp[[#This Row],[gameId]], games!$B$2:$T$40, 9, FALSE)</f>
        <v>san-francisco-49ers</v>
      </c>
      <c r="AH2118" s="5">
        <f>IF(tbl_pbp[[#This Row],[AwayTeam]] &lt;&gt; "new-orleans-saints", tbl_pbp[[#This Row],[homeWinPercentage]], 1-tbl_pbp[[#This Row],[homeWinPercentage]])</f>
        <v>0.80800000000000005</v>
      </c>
      <c r="AI2118" s="13">
        <f>tbl_pbp[[#This Row],[Kamara]]*tbl_pbp[[#This Row],[Impactful Play]]</f>
        <v>0</v>
      </c>
      <c r="AJ2118" s="13">
        <f>tbl_pbp[[#This Row],[Thomas]]*tbl_pbp[[#This Row],[Impactful Play]]</f>
        <v>0</v>
      </c>
      <c r="AK2118" s="13" t="str">
        <f>VLOOKUP(tbl_pbp[[#This Row],[Play Saints Win % Increase]], tbl_impact[],3,TRUE)</f>
        <v>Scented (0 to +5%)</v>
      </c>
    </row>
    <row r="2119" spans="1:37">
      <c r="A2119" s="1">
        <v>35</v>
      </c>
      <c r="B2119" s="5">
        <v>0.80900000000000005</v>
      </c>
      <c r="C2119" t="s">
        <v>13784</v>
      </c>
      <c r="D2119">
        <v>0</v>
      </c>
      <c r="E2119">
        <v>0</v>
      </c>
      <c r="F2119">
        <v>1</v>
      </c>
      <c r="G2119">
        <v>13</v>
      </c>
      <c r="H2119">
        <v>7</v>
      </c>
      <c r="I2119">
        <v>0</v>
      </c>
      <c r="J2119">
        <v>97</v>
      </c>
      <c r="L2119">
        <v>1</v>
      </c>
      <c r="M2119">
        <v>3</v>
      </c>
      <c r="N2119" t="s">
        <v>142</v>
      </c>
      <c r="O2119" t="s">
        <v>143</v>
      </c>
      <c r="P2119" t="s">
        <v>144</v>
      </c>
      <c r="Q2119" t="s">
        <v>145</v>
      </c>
      <c r="R2119" t="s">
        <v>146</v>
      </c>
      <c r="V2119" t="s">
        <v>13698</v>
      </c>
      <c r="X2119" t="str">
        <f>VLOOKUP(pbp!V4869, games!$B$2:$R$40, 3, FALSE)</f>
        <v>2020-12-13T21:25Z</v>
      </c>
      <c r="Y2119">
        <f>VLOOKUP(1*V2119,NFLGames!$H$11:$H$555,1,FALSE)</f>
        <v>401127964</v>
      </c>
      <c r="Z2119">
        <f>VLOOKUP($Y2119, NFLGames!$H$11:$K$555,2,FALSE)</f>
        <v>2019</v>
      </c>
      <c r="AA2119">
        <f>VLOOKUP($Y2119, NFLGames!$H$11:$K$555,3,FALSE)</f>
        <v>14</v>
      </c>
      <c r="AB2119" s="6">
        <f>IF(A2120=0, 0, AH2120-tbl_pbp[[#This Row],[Saints Win %]])</f>
        <v>2.1999999999999909E-2</v>
      </c>
      <c r="AE2119">
        <f>ABS(tbl_pbp[[#This Row],[play.homeScore]]-tbl_pbp[[#This Row],[play.awayScore]])</f>
        <v>6</v>
      </c>
      <c r="AF2119">
        <f>IF(tbl_pbp[[#This Row],[Play Saints Win % Increase]]&gt;=$AF$4,1,0)</f>
        <v>0</v>
      </c>
      <c r="AG2119" t="str">
        <f>VLOOKUP(tbl_pbp[[#This Row],[gameId]], games!$B$2:$T$40, 9, FALSE)</f>
        <v>san-francisco-49ers</v>
      </c>
      <c r="AH2119" s="5">
        <f>IF(tbl_pbp[[#This Row],[AwayTeam]] &lt;&gt; "new-orleans-saints", tbl_pbp[[#This Row],[homeWinPercentage]], 1-tbl_pbp[[#This Row],[homeWinPercentage]])</f>
        <v>0.80900000000000005</v>
      </c>
      <c r="AI2119" s="13">
        <f>tbl_pbp[[#This Row],[Kamara]]*tbl_pbp[[#This Row],[Impactful Play]]</f>
        <v>0</v>
      </c>
      <c r="AJ2119" s="13">
        <f>tbl_pbp[[#This Row],[Thomas]]*tbl_pbp[[#This Row],[Impactful Play]]</f>
        <v>0</v>
      </c>
      <c r="AK2119" s="13" t="str">
        <f>VLOOKUP(tbl_pbp[[#This Row],[Play Saints Win % Increase]], tbl_impact[],3,TRUE)</f>
        <v>Scented (0 to +5%)</v>
      </c>
    </row>
    <row r="2120" spans="1:37">
      <c r="A2120" s="1">
        <v>36</v>
      </c>
      <c r="B2120" s="5">
        <v>0.83099999999999996</v>
      </c>
      <c r="C2120" t="s">
        <v>13785</v>
      </c>
      <c r="D2120">
        <v>0</v>
      </c>
      <c r="E2120">
        <v>0</v>
      </c>
      <c r="F2120">
        <v>2</v>
      </c>
      <c r="G2120">
        <v>20</v>
      </c>
      <c r="H2120">
        <v>7</v>
      </c>
      <c r="I2120">
        <v>3</v>
      </c>
      <c r="J2120">
        <v>97</v>
      </c>
      <c r="K2120" t="s">
        <v>29</v>
      </c>
      <c r="L2120">
        <v>1</v>
      </c>
      <c r="M2120">
        <v>3</v>
      </c>
      <c r="N2120" t="s">
        <v>13786</v>
      </c>
      <c r="O2120" t="s">
        <v>2744</v>
      </c>
      <c r="P2120" t="s">
        <v>103</v>
      </c>
      <c r="Q2120" t="s">
        <v>104</v>
      </c>
      <c r="R2120" t="s">
        <v>105</v>
      </c>
      <c r="S2120" t="s">
        <v>283</v>
      </c>
      <c r="T2120" t="s">
        <v>4944</v>
      </c>
      <c r="U2120" t="s">
        <v>4945</v>
      </c>
      <c r="V2120" t="s">
        <v>13698</v>
      </c>
      <c r="X2120" t="str">
        <f>VLOOKUP(pbp!V4870, games!$B$2:$R$40, 3, FALSE)</f>
        <v>2020-12-13T21:25Z</v>
      </c>
      <c r="Y2120">
        <f>VLOOKUP(1*V2120,NFLGames!$H$11:$H$555,1,FALSE)</f>
        <v>401127964</v>
      </c>
      <c r="Z2120">
        <f>VLOOKUP($Y2120, NFLGames!$H$11:$K$555,2,FALSE)</f>
        <v>2019</v>
      </c>
      <c r="AA2120">
        <f>VLOOKUP($Y2120, NFLGames!$H$11:$K$555,3,FALSE)</f>
        <v>14</v>
      </c>
      <c r="AB2120" s="6">
        <f>IF(A2121=0, 0, AH2121-tbl_pbp[[#This Row],[Saints Win %]])</f>
        <v>-4.0000000000000036E-3</v>
      </c>
      <c r="AE2120">
        <f>ABS(tbl_pbp[[#This Row],[play.homeScore]]-tbl_pbp[[#This Row],[play.awayScore]])</f>
        <v>13</v>
      </c>
      <c r="AF2120">
        <f>IF(tbl_pbp[[#This Row],[Play Saints Win % Increase]]&gt;=$AF$4,1,0)</f>
        <v>0</v>
      </c>
      <c r="AG2120" t="str">
        <f>VLOOKUP(tbl_pbp[[#This Row],[gameId]], games!$B$2:$T$40, 9, FALSE)</f>
        <v>san-francisco-49ers</v>
      </c>
      <c r="AH2120" s="5">
        <f>IF(tbl_pbp[[#This Row],[AwayTeam]] &lt;&gt; "new-orleans-saints", tbl_pbp[[#This Row],[homeWinPercentage]], 1-tbl_pbp[[#This Row],[homeWinPercentage]])</f>
        <v>0.83099999999999996</v>
      </c>
      <c r="AI2120" s="13">
        <f>tbl_pbp[[#This Row],[Kamara]]*tbl_pbp[[#This Row],[Impactful Play]]</f>
        <v>0</v>
      </c>
      <c r="AJ2120" s="13">
        <f>tbl_pbp[[#This Row],[Thomas]]*tbl_pbp[[#This Row],[Impactful Play]]</f>
        <v>0</v>
      </c>
      <c r="AK2120" s="13" t="str">
        <f>VLOOKUP(tbl_pbp[[#This Row],[Play Saints Win % Increase]], tbl_impact[],3,TRUE)</f>
        <v>Bad (0 to -5%)</v>
      </c>
    </row>
    <row r="2121" spans="1:37">
      <c r="A2121" s="1">
        <v>37</v>
      </c>
      <c r="B2121" s="5">
        <v>0.82699999999999996</v>
      </c>
      <c r="C2121" t="s">
        <v>13787</v>
      </c>
      <c r="D2121">
        <v>0</v>
      </c>
      <c r="E2121">
        <v>0</v>
      </c>
      <c r="F2121">
        <v>2</v>
      </c>
      <c r="G2121">
        <v>20</v>
      </c>
      <c r="H2121">
        <v>7</v>
      </c>
      <c r="I2121">
        <v>0</v>
      </c>
      <c r="J2121">
        <v>35</v>
      </c>
      <c r="K2121" t="s">
        <v>29</v>
      </c>
      <c r="L2121">
        <v>0</v>
      </c>
      <c r="M2121">
        <v>65</v>
      </c>
      <c r="N2121" t="s">
        <v>288</v>
      </c>
      <c r="O2121" t="s">
        <v>2744</v>
      </c>
      <c r="P2121" t="s">
        <v>25</v>
      </c>
      <c r="Q2121" t="s">
        <v>26</v>
      </c>
      <c r="R2121" t="s">
        <v>27</v>
      </c>
      <c r="V2121" t="s">
        <v>13698</v>
      </c>
      <c r="X2121" t="str">
        <f>VLOOKUP(pbp!V4871, games!$B$2:$R$40, 3, FALSE)</f>
        <v>2020-12-13T21:25Z</v>
      </c>
      <c r="Y2121">
        <f>VLOOKUP(1*V2121,NFLGames!$H$11:$H$555,1,FALSE)</f>
        <v>401127964</v>
      </c>
      <c r="Z2121">
        <f>VLOOKUP($Y2121, NFLGames!$H$11:$K$555,2,FALSE)</f>
        <v>2019</v>
      </c>
      <c r="AA2121">
        <f>VLOOKUP($Y2121, NFLGames!$H$11:$K$555,3,FALSE)</f>
        <v>14</v>
      </c>
      <c r="AB2121" s="6">
        <f>IF(A2122=0, 0, AH2122-tbl_pbp[[#This Row],[Saints Win %]])</f>
        <v>-0.121</v>
      </c>
      <c r="AE2121">
        <f>ABS(tbl_pbp[[#This Row],[play.homeScore]]-tbl_pbp[[#This Row],[play.awayScore]])</f>
        <v>13</v>
      </c>
      <c r="AF2121">
        <f>IF(tbl_pbp[[#This Row],[Play Saints Win % Increase]]&gt;=$AF$4,1,0)</f>
        <v>0</v>
      </c>
      <c r="AG2121" t="str">
        <f>VLOOKUP(tbl_pbp[[#This Row],[gameId]], games!$B$2:$T$40, 9, FALSE)</f>
        <v>san-francisco-49ers</v>
      </c>
      <c r="AH2121" s="5">
        <f>IF(tbl_pbp[[#This Row],[AwayTeam]] &lt;&gt; "new-orleans-saints", tbl_pbp[[#This Row],[homeWinPercentage]], 1-tbl_pbp[[#This Row],[homeWinPercentage]])</f>
        <v>0.82699999999999996</v>
      </c>
      <c r="AI2121" s="13">
        <f>tbl_pbp[[#This Row],[Kamara]]*tbl_pbp[[#This Row],[Impactful Play]]</f>
        <v>0</v>
      </c>
      <c r="AJ2121" s="13">
        <f>tbl_pbp[[#This Row],[Thomas]]*tbl_pbp[[#This Row],[Impactful Play]]</f>
        <v>0</v>
      </c>
      <c r="AK2121" s="13" t="str">
        <f>VLOOKUP(tbl_pbp[[#This Row],[Play Saints Win % Increase]], tbl_impact[],3,TRUE)</f>
        <v>Stinky (worse than -10% to -20%)</v>
      </c>
    </row>
    <row r="2122" spans="1:37">
      <c r="A2122" s="1">
        <v>38</v>
      </c>
      <c r="B2122" s="5">
        <v>0.70599999999999996</v>
      </c>
      <c r="C2122" t="s">
        <v>13788</v>
      </c>
      <c r="D2122">
        <v>0</v>
      </c>
      <c r="E2122">
        <v>0</v>
      </c>
      <c r="F2122">
        <v>2</v>
      </c>
      <c r="G2122">
        <v>20</v>
      </c>
      <c r="H2122">
        <v>14</v>
      </c>
      <c r="I2122">
        <v>10</v>
      </c>
      <c r="J2122">
        <v>75</v>
      </c>
      <c r="K2122" t="s">
        <v>4709</v>
      </c>
      <c r="L2122">
        <v>1</v>
      </c>
      <c r="M2122">
        <v>75</v>
      </c>
      <c r="N2122" t="s">
        <v>13789</v>
      </c>
      <c r="O2122" t="s">
        <v>13790</v>
      </c>
      <c r="P2122" t="s">
        <v>103</v>
      </c>
      <c r="Q2122" t="s">
        <v>104</v>
      </c>
      <c r="R2122" t="s">
        <v>105</v>
      </c>
      <c r="S2122" t="s">
        <v>33</v>
      </c>
      <c r="T2122" t="s">
        <v>4711</v>
      </c>
      <c r="U2122" t="s">
        <v>4712</v>
      </c>
      <c r="V2122" t="s">
        <v>13698</v>
      </c>
      <c r="X2122" t="str">
        <f>VLOOKUP(pbp!V4872, games!$B$2:$R$40, 3, FALSE)</f>
        <v>2020-12-13T21:25Z</v>
      </c>
      <c r="Y2122">
        <f>VLOOKUP(1*V2122,NFLGames!$H$11:$H$555,1,FALSE)</f>
        <v>401127964</v>
      </c>
      <c r="Z2122">
        <f>VLOOKUP($Y2122, NFLGames!$H$11:$K$555,2,FALSE)</f>
        <v>2019</v>
      </c>
      <c r="AA2122">
        <f>VLOOKUP($Y2122, NFLGames!$H$11:$K$555,3,FALSE)</f>
        <v>14</v>
      </c>
      <c r="AB2122" s="6">
        <f>IF(A2123=0, 0, AH2123-tbl_pbp[[#This Row],[Saints Win %]])</f>
        <v>-9.000000000000008E-3</v>
      </c>
      <c r="AE2122">
        <f>ABS(tbl_pbp[[#This Row],[play.homeScore]]-tbl_pbp[[#This Row],[play.awayScore]])</f>
        <v>6</v>
      </c>
      <c r="AF2122">
        <f>IF(tbl_pbp[[#This Row],[Play Saints Win % Increase]]&gt;=$AF$4,1,0)</f>
        <v>0</v>
      </c>
      <c r="AG2122" t="str">
        <f>VLOOKUP(tbl_pbp[[#This Row],[gameId]], games!$B$2:$T$40, 9, FALSE)</f>
        <v>san-francisco-49ers</v>
      </c>
      <c r="AH2122" s="5">
        <f>IF(tbl_pbp[[#This Row],[AwayTeam]] &lt;&gt; "new-orleans-saints", tbl_pbp[[#This Row],[homeWinPercentage]], 1-tbl_pbp[[#This Row],[homeWinPercentage]])</f>
        <v>0.70599999999999996</v>
      </c>
      <c r="AI2122" s="13">
        <f>tbl_pbp[[#This Row],[Kamara]]*tbl_pbp[[#This Row],[Impactful Play]]</f>
        <v>0</v>
      </c>
      <c r="AJ2122" s="13">
        <f>tbl_pbp[[#This Row],[Thomas]]*tbl_pbp[[#This Row],[Impactful Play]]</f>
        <v>0</v>
      </c>
      <c r="AK2122" s="13" t="str">
        <f>VLOOKUP(tbl_pbp[[#This Row],[Play Saints Win % Increase]], tbl_impact[],3,TRUE)</f>
        <v>Bad (0 to -5%)</v>
      </c>
    </row>
    <row r="2123" spans="1:37">
      <c r="A2123" s="1">
        <v>39</v>
      </c>
      <c r="B2123" s="5">
        <v>0.69699999999999995</v>
      </c>
      <c r="C2123" t="s">
        <v>13791</v>
      </c>
      <c r="D2123">
        <v>0</v>
      </c>
      <c r="E2123">
        <v>0</v>
      </c>
      <c r="F2123">
        <v>2</v>
      </c>
      <c r="G2123">
        <v>20</v>
      </c>
      <c r="H2123">
        <v>14</v>
      </c>
      <c r="I2123">
        <v>0</v>
      </c>
      <c r="J2123">
        <v>65</v>
      </c>
      <c r="K2123" t="s">
        <v>4709</v>
      </c>
      <c r="L2123">
        <v>0</v>
      </c>
      <c r="M2123">
        <v>65</v>
      </c>
      <c r="N2123" t="s">
        <v>13792</v>
      </c>
      <c r="O2123" t="s">
        <v>13790</v>
      </c>
      <c r="P2123" t="s">
        <v>25</v>
      </c>
      <c r="Q2123" t="s">
        <v>26</v>
      </c>
      <c r="R2123" t="s">
        <v>27</v>
      </c>
      <c r="V2123" t="s">
        <v>13698</v>
      </c>
      <c r="X2123" t="str">
        <f>VLOOKUP(pbp!V4873, games!$B$2:$R$40, 3, FALSE)</f>
        <v>2020-12-13T21:25Z</v>
      </c>
      <c r="Y2123">
        <f>VLOOKUP(1*V2123,NFLGames!$H$11:$H$555,1,FALSE)</f>
        <v>401127964</v>
      </c>
      <c r="Z2123">
        <f>VLOOKUP($Y2123, NFLGames!$H$11:$K$555,2,FALSE)</f>
        <v>2019</v>
      </c>
      <c r="AA2123">
        <f>VLOOKUP($Y2123, NFLGames!$H$11:$K$555,3,FALSE)</f>
        <v>14</v>
      </c>
      <c r="AB2123" s="6">
        <f>IF(A2124=0, 0, AH2124-tbl_pbp[[#This Row],[Saints Win %]])</f>
        <v>1.100000000000001E-2</v>
      </c>
      <c r="AE2123">
        <f>ABS(tbl_pbp[[#This Row],[play.homeScore]]-tbl_pbp[[#This Row],[play.awayScore]])</f>
        <v>6</v>
      </c>
      <c r="AF2123">
        <f>IF(tbl_pbp[[#This Row],[Play Saints Win % Increase]]&gt;=$AF$4,1,0)</f>
        <v>0</v>
      </c>
      <c r="AG2123" t="str">
        <f>VLOOKUP(tbl_pbp[[#This Row],[gameId]], games!$B$2:$T$40, 9, FALSE)</f>
        <v>san-francisco-49ers</v>
      </c>
      <c r="AH2123" s="5">
        <f>IF(tbl_pbp[[#This Row],[AwayTeam]] &lt;&gt; "new-orleans-saints", tbl_pbp[[#This Row],[homeWinPercentage]], 1-tbl_pbp[[#This Row],[homeWinPercentage]])</f>
        <v>0.69699999999999995</v>
      </c>
      <c r="AI2123" s="13">
        <f>tbl_pbp[[#This Row],[Kamara]]*tbl_pbp[[#This Row],[Impactful Play]]</f>
        <v>0</v>
      </c>
      <c r="AJ2123" s="13">
        <f>tbl_pbp[[#This Row],[Thomas]]*tbl_pbp[[#This Row],[Impactful Play]]</f>
        <v>0</v>
      </c>
      <c r="AK2123" s="13" t="str">
        <f>VLOOKUP(tbl_pbp[[#This Row],[Play Saints Win % Increase]], tbl_impact[],3,TRUE)</f>
        <v>Scented (0 to +5%)</v>
      </c>
    </row>
    <row r="2124" spans="1:37">
      <c r="A2124" s="1">
        <v>40</v>
      </c>
      <c r="B2124" s="5">
        <v>0.70799999999999996</v>
      </c>
      <c r="C2124" t="s">
        <v>13793</v>
      </c>
      <c r="D2124">
        <v>0</v>
      </c>
      <c r="E2124">
        <v>0</v>
      </c>
      <c r="F2124">
        <v>2</v>
      </c>
      <c r="G2124">
        <v>20</v>
      </c>
      <c r="H2124">
        <v>14</v>
      </c>
      <c r="I2124">
        <v>10</v>
      </c>
      <c r="J2124">
        <v>23</v>
      </c>
      <c r="K2124" t="s">
        <v>29</v>
      </c>
      <c r="L2124">
        <v>1</v>
      </c>
      <c r="M2124">
        <v>84</v>
      </c>
      <c r="N2124" t="s">
        <v>13794</v>
      </c>
      <c r="O2124" t="s">
        <v>6501</v>
      </c>
      <c r="P2124" t="s">
        <v>30</v>
      </c>
      <c r="Q2124" t="s">
        <v>31</v>
      </c>
      <c r="R2124" t="s">
        <v>32</v>
      </c>
      <c r="S2124" t="s">
        <v>33</v>
      </c>
      <c r="T2124" t="s">
        <v>217</v>
      </c>
      <c r="U2124" t="s">
        <v>218</v>
      </c>
      <c r="V2124" t="s">
        <v>13698</v>
      </c>
      <c r="X2124" t="str">
        <f>VLOOKUP(pbp!V4874, games!$B$2:$R$40, 3, FALSE)</f>
        <v>2020-12-13T21:25Z</v>
      </c>
      <c r="Y2124">
        <f>VLOOKUP(1*V2124,NFLGames!$H$11:$H$555,1,FALSE)</f>
        <v>401127964</v>
      </c>
      <c r="Z2124">
        <f>VLOOKUP($Y2124, NFLGames!$H$11:$K$555,2,FALSE)</f>
        <v>2019</v>
      </c>
      <c r="AA2124">
        <f>VLOOKUP($Y2124, NFLGames!$H$11:$K$555,3,FALSE)</f>
        <v>14</v>
      </c>
      <c r="AB2124" s="6">
        <f>IF(A2125=0, 0, AH2125-tbl_pbp[[#This Row],[Saints Win %]])</f>
        <v>-1.3000000000000012E-2</v>
      </c>
      <c r="AD2124">
        <v>1</v>
      </c>
      <c r="AE2124">
        <f>ABS(tbl_pbp[[#This Row],[play.homeScore]]-tbl_pbp[[#This Row],[play.awayScore]])</f>
        <v>6</v>
      </c>
      <c r="AF2124">
        <f>IF(tbl_pbp[[#This Row],[Play Saints Win % Increase]]&gt;=$AF$4,1,0)</f>
        <v>0</v>
      </c>
      <c r="AG2124" t="str">
        <f>VLOOKUP(tbl_pbp[[#This Row],[gameId]], games!$B$2:$T$40, 9, FALSE)</f>
        <v>san-francisco-49ers</v>
      </c>
      <c r="AH2124" s="5">
        <f>IF(tbl_pbp[[#This Row],[AwayTeam]] &lt;&gt; "new-orleans-saints", tbl_pbp[[#This Row],[homeWinPercentage]], 1-tbl_pbp[[#This Row],[homeWinPercentage]])</f>
        <v>0.70799999999999996</v>
      </c>
      <c r="AI2124" s="13">
        <f>tbl_pbp[[#This Row],[Kamara]]*tbl_pbp[[#This Row],[Impactful Play]]</f>
        <v>0</v>
      </c>
      <c r="AJ2124" s="13">
        <f>tbl_pbp[[#This Row],[Thomas]]*tbl_pbp[[#This Row],[Impactful Play]]</f>
        <v>0</v>
      </c>
      <c r="AK2124" s="13" t="str">
        <f>VLOOKUP(tbl_pbp[[#This Row],[Play Saints Win % Increase]], tbl_impact[],3,TRUE)</f>
        <v>Bad (0 to -5%)</v>
      </c>
    </row>
    <row r="2125" spans="1:37">
      <c r="A2125" s="1">
        <v>41</v>
      </c>
      <c r="B2125" s="5">
        <v>0.69499999999999995</v>
      </c>
      <c r="C2125" t="s">
        <v>13795</v>
      </c>
      <c r="D2125">
        <v>0</v>
      </c>
      <c r="E2125">
        <v>0</v>
      </c>
      <c r="F2125">
        <v>2</v>
      </c>
      <c r="G2125">
        <v>20</v>
      </c>
      <c r="H2125">
        <v>14</v>
      </c>
      <c r="I2125">
        <v>3</v>
      </c>
      <c r="J2125">
        <v>23</v>
      </c>
      <c r="K2125" t="s">
        <v>29</v>
      </c>
      <c r="L2125">
        <v>2</v>
      </c>
      <c r="M2125">
        <v>77</v>
      </c>
      <c r="N2125" t="s">
        <v>13796</v>
      </c>
      <c r="O2125" t="s">
        <v>7374</v>
      </c>
      <c r="P2125" t="s">
        <v>45</v>
      </c>
      <c r="Q2125" t="s">
        <v>46</v>
      </c>
      <c r="R2125" t="s">
        <v>47</v>
      </c>
      <c r="S2125" t="s">
        <v>193</v>
      </c>
      <c r="T2125" t="s">
        <v>217</v>
      </c>
      <c r="U2125" t="s">
        <v>13797</v>
      </c>
      <c r="V2125" t="s">
        <v>13698</v>
      </c>
      <c r="X2125" t="str">
        <f>VLOOKUP(pbp!V4875, games!$B$2:$R$40, 3, FALSE)</f>
        <v>2020-12-13T21:25Z</v>
      </c>
      <c r="Y2125">
        <f>VLOOKUP(1*V2125,NFLGames!$H$11:$H$555,1,FALSE)</f>
        <v>401127964</v>
      </c>
      <c r="Z2125">
        <f>VLOOKUP($Y2125, NFLGames!$H$11:$K$555,2,FALSE)</f>
        <v>2019</v>
      </c>
      <c r="AA2125">
        <f>VLOOKUP($Y2125, NFLGames!$H$11:$K$555,3,FALSE)</f>
        <v>14</v>
      </c>
      <c r="AB2125" s="6">
        <f>IF(A2126=0, 0, AH2126-tbl_pbp[[#This Row],[Saints Win %]])</f>
        <v>3.6000000000000032E-2</v>
      </c>
      <c r="AE2125">
        <f>ABS(tbl_pbp[[#This Row],[play.homeScore]]-tbl_pbp[[#This Row],[play.awayScore]])</f>
        <v>6</v>
      </c>
      <c r="AF2125">
        <f>IF(tbl_pbp[[#This Row],[Play Saints Win % Increase]]&gt;=$AF$4,1,0)</f>
        <v>0</v>
      </c>
      <c r="AG2125" t="str">
        <f>VLOOKUP(tbl_pbp[[#This Row],[gameId]], games!$B$2:$T$40, 9, FALSE)</f>
        <v>san-francisco-49ers</v>
      </c>
      <c r="AH2125" s="5">
        <f>IF(tbl_pbp[[#This Row],[AwayTeam]] &lt;&gt; "new-orleans-saints", tbl_pbp[[#This Row],[homeWinPercentage]], 1-tbl_pbp[[#This Row],[homeWinPercentage]])</f>
        <v>0.69499999999999995</v>
      </c>
      <c r="AI2125" s="13">
        <f>tbl_pbp[[#This Row],[Kamara]]*tbl_pbp[[#This Row],[Impactful Play]]</f>
        <v>0</v>
      </c>
      <c r="AJ2125" s="13">
        <f>tbl_pbp[[#This Row],[Thomas]]*tbl_pbp[[#This Row],[Impactful Play]]</f>
        <v>0</v>
      </c>
      <c r="AK2125" s="13" t="str">
        <f>VLOOKUP(tbl_pbp[[#This Row],[Play Saints Win % Increase]], tbl_impact[],3,TRUE)</f>
        <v>Scented (0 to +5%)</v>
      </c>
    </row>
    <row r="2126" spans="1:37">
      <c r="A2126" s="1">
        <v>42</v>
      </c>
      <c r="B2126" s="5">
        <v>0.73099999999999998</v>
      </c>
      <c r="C2126" t="s">
        <v>13798</v>
      </c>
      <c r="D2126">
        <v>0</v>
      </c>
      <c r="E2126">
        <v>0</v>
      </c>
      <c r="F2126">
        <v>2</v>
      </c>
      <c r="G2126">
        <v>20</v>
      </c>
      <c r="H2126">
        <v>14</v>
      </c>
      <c r="I2126">
        <v>10</v>
      </c>
      <c r="J2126">
        <v>29</v>
      </c>
      <c r="K2126" t="s">
        <v>29</v>
      </c>
      <c r="L2126">
        <v>1</v>
      </c>
      <c r="M2126">
        <v>71</v>
      </c>
      <c r="N2126" t="s">
        <v>13799</v>
      </c>
      <c r="O2126" t="s">
        <v>312</v>
      </c>
      <c r="P2126" t="s">
        <v>30</v>
      </c>
      <c r="Q2126" t="s">
        <v>31</v>
      </c>
      <c r="R2126" t="s">
        <v>32</v>
      </c>
      <c r="S2126" t="s">
        <v>33</v>
      </c>
      <c r="T2126" t="s">
        <v>401</v>
      </c>
      <c r="U2126" t="s">
        <v>1467</v>
      </c>
      <c r="V2126" t="s">
        <v>13698</v>
      </c>
      <c r="X2126" t="str">
        <f>VLOOKUP(pbp!V4876, games!$B$2:$R$40, 3, FALSE)</f>
        <v>2020-12-13T21:25Z</v>
      </c>
      <c r="Y2126">
        <f>VLOOKUP(1*V2126,NFLGames!$H$11:$H$555,1,FALSE)</f>
        <v>401127964</v>
      </c>
      <c r="Z2126">
        <f>VLOOKUP($Y2126, NFLGames!$H$11:$K$555,2,FALSE)</f>
        <v>2019</v>
      </c>
      <c r="AA2126">
        <f>VLOOKUP($Y2126, NFLGames!$H$11:$K$555,3,FALSE)</f>
        <v>14</v>
      </c>
      <c r="AB2126" s="6">
        <f>IF(A2127=0, 0, AH2127-tbl_pbp[[#This Row],[Saints Win %]])</f>
        <v>-1.6000000000000014E-2</v>
      </c>
      <c r="AE2126">
        <f>ABS(tbl_pbp[[#This Row],[play.homeScore]]-tbl_pbp[[#This Row],[play.awayScore]])</f>
        <v>6</v>
      </c>
      <c r="AF2126">
        <f>IF(tbl_pbp[[#This Row],[Play Saints Win % Increase]]&gt;=$AF$4,1,0)</f>
        <v>0</v>
      </c>
      <c r="AG2126" t="str">
        <f>VLOOKUP(tbl_pbp[[#This Row],[gameId]], games!$B$2:$T$40, 9, FALSE)</f>
        <v>san-francisco-49ers</v>
      </c>
      <c r="AH2126" s="5">
        <f>IF(tbl_pbp[[#This Row],[AwayTeam]] &lt;&gt; "new-orleans-saints", tbl_pbp[[#This Row],[homeWinPercentage]], 1-tbl_pbp[[#This Row],[homeWinPercentage]])</f>
        <v>0.73099999999999998</v>
      </c>
      <c r="AI2126" s="13">
        <f>tbl_pbp[[#This Row],[Kamara]]*tbl_pbp[[#This Row],[Impactful Play]]</f>
        <v>0</v>
      </c>
      <c r="AJ2126" s="13">
        <f>tbl_pbp[[#This Row],[Thomas]]*tbl_pbp[[#This Row],[Impactful Play]]</f>
        <v>0</v>
      </c>
      <c r="AK2126" s="13" t="str">
        <f>VLOOKUP(tbl_pbp[[#This Row],[Play Saints Win % Increase]], tbl_impact[],3,TRUE)</f>
        <v>Bad (0 to -5%)</v>
      </c>
    </row>
    <row r="2127" spans="1:37">
      <c r="A2127" s="1">
        <v>43</v>
      </c>
      <c r="B2127" s="5">
        <v>0.71499999999999997</v>
      </c>
      <c r="C2127" t="s">
        <v>13800</v>
      </c>
      <c r="D2127">
        <v>0</v>
      </c>
      <c r="E2127">
        <v>0</v>
      </c>
      <c r="F2127">
        <v>2</v>
      </c>
      <c r="G2127">
        <v>20</v>
      </c>
      <c r="H2127">
        <v>14</v>
      </c>
      <c r="I2127">
        <v>10</v>
      </c>
      <c r="J2127">
        <v>39</v>
      </c>
      <c r="K2127" t="s">
        <v>29</v>
      </c>
      <c r="L2127">
        <v>1</v>
      </c>
      <c r="M2127">
        <v>61</v>
      </c>
      <c r="N2127" t="s">
        <v>13801</v>
      </c>
      <c r="O2127" t="s">
        <v>312</v>
      </c>
      <c r="P2127" t="s">
        <v>45</v>
      </c>
      <c r="Q2127" t="s">
        <v>46</v>
      </c>
      <c r="R2127" t="s">
        <v>47</v>
      </c>
      <c r="S2127" t="s">
        <v>33</v>
      </c>
      <c r="T2127" t="s">
        <v>463</v>
      </c>
      <c r="U2127" t="s">
        <v>596</v>
      </c>
      <c r="V2127" t="s">
        <v>13698</v>
      </c>
      <c r="X2127" t="str">
        <f>VLOOKUP(pbp!V4877, games!$B$2:$R$40, 3, FALSE)</f>
        <v>2020-12-13T21:25Z</v>
      </c>
      <c r="Y2127">
        <f>VLOOKUP(1*V2127,NFLGames!$H$11:$H$555,1,FALSE)</f>
        <v>401127964</v>
      </c>
      <c r="Z2127">
        <f>VLOOKUP($Y2127, NFLGames!$H$11:$K$555,2,FALSE)</f>
        <v>2019</v>
      </c>
      <c r="AA2127">
        <f>VLOOKUP($Y2127, NFLGames!$H$11:$K$555,3,FALSE)</f>
        <v>14</v>
      </c>
      <c r="AB2127" s="6">
        <f>IF(A2128=0, 0, AH2128-tbl_pbp[[#This Row],[Saints Win %]])</f>
        <v>8.6000000000000076E-2</v>
      </c>
      <c r="AE2127">
        <f>ABS(tbl_pbp[[#This Row],[play.homeScore]]-tbl_pbp[[#This Row],[play.awayScore]])</f>
        <v>6</v>
      </c>
      <c r="AF2127">
        <f>IF(tbl_pbp[[#This Row],[Play Saints Win % Increase]]&gt;=$AF$4,1,0)</f>
        <v>0</v>
      </c>
      <c r="AG2127" t="str">
        <f>VLOOKUP(tbl_pbp[[#This Row],[gameId]], games!$B$2:$T$40, 9, FALSE)</f>
        <v>san-francisco-49ers</v>
      </c>
      <c r="AH2127" s="5">
        <f>IF(tbl_pbp[[#This Row],[AwayTeam]] &lt;&gt; "new-orleans-saints", tbl_pbp[[#This Row],[homeWinPercentage]], 1-tbl_pbp[[#This Row],[homeWinPercentage]])</f>
        <v>0.71499999999999997</v>
      </c>
      <c r="AI2127" s="13">
        <f>tbl_pbp[[#This Row],[Kamara]]*tbl_pbp[[#This Row],[Impactful Play]]</f>
        <v>0</v>
      </c>
      <c r="AJ2127" s="13">
        <f>tbl_pbp[[#This Row],[Thomas]]*tbl_pbp[[#This Row],[Impactful Play]]</f>
        <v>0</v>
      </c>
      <c r="AK2127" s="13" t="str">
        <f>VLOOKUP(tbl_pbp[[#This Row],[Play Saints Win % Increase]], tbl_impact[],3,TRUE)</f>
        <v>Perfumed (5 to + 10%)</v>
      </c>
    </row>
    <row r="2128" spans="1:37">
      <c r="A2128" s="1">
        <v>44</v>
      </c>
      <c r="B2128" s="5">
        <v>0.80100000000000005</v>
      </c>
      <c r="C2128" t="s">
        <v>13802</v>
      </c>
      <c r="D2128">
        <v>0</v>
      </c>
      <c r="E2128">
        <v>0</v>
      </c>
      <c r="F2128">
        <v>2</v>
      </c>
      <c r="G2128">
        <v>20</v>
      </c>
      <c r="H2128">
        <v>14</v>
      </c>
      <c r="I2128">
        <v>10</v>
      </c>
      <c r="J2128">
        <v>56</v>
      </c>
      <c r="K2128" t="s">
        <v>29</v>
      </c>
      <c r="L2128">
        <v>1</v>
      </c>
      <c r="M2128">
        <v>44</v>
      </c>
      <c r="N2128" t="s">
        <v>13803</v>
      </c>
      <c r="O2128" t="s">
        <v>607</v>
      </c>
      <c r="P2128" t="s">
        <v>30</v>
      </c>
      <c r="Q2128" t="s">
        <v>31</v>
      </c>
      <c r="R2128" t="s">
        <v>32</v>
      </c>
      <c r="S2128" t="s">
        <v>33</v>
      </c>
      <c r="T2128" t="s">
        <v>4993</v>
      </c>
      <c r="U2128" t="s">
        <v>4994</v>
      </c>
      <c r="V2128" t="s">
        <v>13698</v>
      </c>
      <c r="X2128" t="str">
        <f>VLOOKUP(pbp!V4878, games!$B$2:$R$40, 3, FALSE)</f>
        <v>2020-12-13T21:25Z</v>
      </c>
      <c r="Y2128">
        <f>VLOOKUP(1*V2128,NFLGames!$H$11:$H$555,1,FALSE)</f>
        <v>401127964</v>
      </c>
      <c r="Z2128">
        <f>VLOOKUP($Y2128, NFLGames!$H$11:$K$555,2,FALSE)</f>
        <v>2019</v>
      </c>
      <c r="AA2128">
        <f>VLOOKUP($Y2128, NFLGames!$H$11:$K$555,3,FALSE)</f>
        <v>14</v>
      </c>
      <c r="AB2128" s="6">
        <f>IF(A2129=0, 0, AH2129-tbl_pbp[[#This Row],[Saints Win %]])</f>
        <v>-2.6000000000000023E-2</v>
      </c>
      <c r="AE2128">
        <f>ABS(tbl_pbp[[#This Row],[play.homeScore]]-tbl_pbp[[#This Row],[play.awayScore]])</f>
        <v>6</v>
      </c>
      <c r="AF2128">
        <f>IF(tbl_pbp[[#This Row],[Play Saints Win % Increase]]&gt;=$AF$4,1,0)</f>
        <v>0</v>
      </c>
      <c r="AG2128" t="str">
        <f>VLOOKUP(tbl_pbp[[#This Row],[gameId]], games!$B$2:$T$40, 9, FALSE)</f>
        <v>san-francisco-49ers</v>
      </c>
      <c r="AH2128" s="5">
        <f>IF(tbl_pbp[[#This Row],[AwayTeam]] &lt;&gt; "new-orleans-saints", tbl_pbp[[#This Row],[homeWinPercentage]], 1-tbl_pbp[[#This Row],[homeWinPercentage]])</f>
        <v>0.80100000000000005</v>
      </c>
      <c r="AI2128" s="13">
        <f>tbl_pbp[[#This Row],[Kamara]]*tbl_pbp[[#This Row],[Impactful Play]]</f>
        <v>0</v>
      </c>
      <c r="AJ2128" s="13">
        <f>tbl_pbp[[#This Row],[Thomas]]*tbl_pbp[[#This Row],[Impactful Play]]</f>
        <v>0</v>
      </c>
      <c r="AK2128" s="13" t="str">
        <f>VLOOKUP(tbl_pbp[[#This Row],[Play Saints Win % Increase]], tbl_impact[],3,TRUE)</f>
        <v>Bad (0 to -5%)</v>
      </c>
    </row>
    <row r="2129" spans="1:37">
      <c r="A2129" s="1">
        <v>45</v>
      </c>
      <c r="B2129" s="5">
        <v>0.77500000000000002</v>
      </c>
      <c r="C2129" t="s">
        <v>13804</v>
      </c>
      <c r="D2129">
        <v>0</v>
      </c>
      <c r="E2129">
        <v>0</v>
      </c>
      <c r="F2129">
        <v>2</v>
      </c>
      <c r="G2129">
        <v>20</v>
      </c>
      <c r="H2129">
        <v>14</v>
      </c>
      <c r="I2129">
        <v>10</v>
      </c>
      <c r="J2129">
        <v>86</v>
      </c>
      <c r="K2129" t="s">
        <v>29</v>
      </c>
      <c r="L2129">
        <v>1</v>
      </c>
      <c r="M2129">
        <v>14</v>
      </c>
      <c r="N2129" t="s">
        <v>13805</v>
      </c>
      <c r="O2129" t="s">
        <v>2773</v>
      </c>
      <c r="P2129" t="s">
        <v>30</v>
      </c>
      <c r="Q2129" t="s">
        <v>31</v>
      </c>
      <c r="R2129" t="s">
        <v>32</v>
      </c>
      <c r="S2129" t="s">
        <v>33</v>
      </c>
      <c r="T2129" t="s">
        <v>4885</v>
      </c>
      <c r="U2129" t="s">
        <v>4886</v>
      </c>
      <c r="V2129" t="s">
        <v>13698</v>
      </c>
      <c r="X2129" t="str">
        <f>VLOOKUP(pbp!V4879, games!$B$2:$R$40, 3, FALSE)</f>
        <v>2020-12-13T21:25Z</v>
      </c>
      <c r="Y2129">
        <f>VLOOKUP(1*V2129,NFLGames!$H$11:$H$555,1,FALSE)</f>
        <v>401127964</v>
      </c>
      <c r="Z2129">
        <f>VLOOKUP($Y2129, NFLGames!$H$11:$K$555,2,FALSE)</f>
        <v>2019</v>
      </c>
      <c r="AA2129">
        <f>VLOOKUP($Y2129, NFLGames!$H$11:$K$555,3,FALSE)</f>
        <v>14</v>
      </c>
      <c r="AB2129" s="6">
        <f>IF(A2130=0, 0, AH2130-tbl_pbp[[#This Row],[Saints Win %]])</f>
        <v>3.0000000000000027E-3</v>
      </c>
      <c r="AE2129">
        <f>ABS(tbl_pbp[[#This Row],[play.homeScore]]-tbl_pbp[[#This Row],[play.awayScore]])</f>
        <v>6</v>
      </c>
      <c r="AF2129">
        <f>IF(tbl_pbp[[#This Row],[Play Saints Win % Increase]]&gt;=$AF$4,1,0)</f>
        <v>0</v>
      </c>
      <c r="AG2129" t="str">
        <f>VLOOKUP(tbl_pbp[[#This Row],[gameId]], games!$B$2:$T$40, 9, FALSE)</f>
        <v>san-francisco-49ers</v>
      </c>
      <c r="AH2129" s="5">
        <f>IF(tbl_pbp[[#This Row],[AwayTeam]] &lt;&gt; "new-orleans-saints", tbl_pbp[[#This Row],[homeWinPercentage]], 1-tbl_pbp[[#This Row],[homeWinPercentage]])</f>
        <v>0.77500000000000002</v>
      </c>
      <c r="AI2129" s="13">
        <f>tbl_pbp[[#This Row],[Kamara]]*tbl_pbp[[#This Row],[Impactful Play]]</f>
        <v>0</v>
      </c>
      <c r="AJ2129" s="13">
        <f>tbl_pbp[[#This Row],[Thomas]]*tbl_pbp[[#This Row],[Impactful Play]]</f>
        <v>0</v>
      </c>
      <c r="AK2129" s="13" t="str">
        <f>VLOOKUP(tbl_pbp[[#This Row],[Play Saints Win % Increase]], tbl_impact[],3,TRUE)</f>
        <v>Scented (0 to +5%)</v>
      </c>
    </row>
    <row r="2130" spans="1:37">
      <c r="A2130" s="1">
        <v>46</v>
      </c>
      <c r="B2130" s="5">
        <v>0.77800000000000002</v>
      </c>
      <c r="C2130" t="s">
        <v>13806</v>
      </c>
      <c r="D2130">
        <v>0</v>
      </c>
      <c r="E2130">
        <v>0</v>
      </c>
      <c r="F2130">
        <v>2</v>
      </c>
      <c r="G2130">
        <v>20</v>
      </c>
      <c r="H2130">
        <v>14</v>
      </c>
      <c r="I2130">
        <v>7</v>
      </c>
      <c r="J2130">
        <v>89</v>
      </c>
      <c r="K2130" t="s">
        <v>29</v>
      </c>
      <c r="L2130">
        <v>2</v>
      </c>
      <c r="M2130">
        <v>11</v>
      </c>
      <c r="N2130" t="s">
        <v>13807</v>
      </c>
      <c r="O2130" t="s">
        <v>8822</v>
      </c>
      <c r="P2130" t="s">
        <v>45</v>
      </c>
      <c r="Q2130" t="s">
        <v>46</v>
      </c>
      <c r="R2130" t="s">
        <v>47</v>
      </c>
      <c r="S2130" t="s">
        <v>220</v>
      </c>
      <c r="T2130" t="s">
        <v>4869</v>
      </c>
      <c r="U2130" t="s">
        <v>13808</v>
      </c>
      <c r="V2130" t="s">
        <v>13698</v>
      </c>
      <c r="X2130" t="str">
        <f>VLOOKUP(pbp!V4880, games!$B$2:$R$40, 3, FALSE)</f>
        <v>2020-12-13T21:25Z</v>
      </c>
      <c r="Y2130">
        <f>VLOOKUP(1*V2130,NFLGames!$H$11:$H$555,1,FALSE)</f>
        <v>401127964</v>
      </c>
      <c r="Z2130">
        <f>VLOOKUP($Y2130, NFLGames!$H$11:$K$555,2,FALSE)</f>
        <v>2019</v>
      </c>
      <c r="AA2130">
        <f>VLOOKUP($Y2130, NFLGames!$H$11:$K$555,3,FALSE)</f>
        <v>14</v>
      </c>
      <c r="AB2130" s="6">
        <f>IF(A2131=0, 0, AH2131-tbl_pbp[[#This Row],[Saints Win %]])</f>
        <v>3.7999999999999923E-2</v>
      </c>
      <c r="AE2130">
        <f>ABS(tbl_pbp[[#This Row],[play.homeScore]]-tbl_pbp[[#This Row],[play.awayScore]])</f>
        <v>6</v>
      </c>
      <c r="AF2130">
        <f>IF(tbl_pbp[[#This Row],[Play Saints Win % Increase]]&gt;=$AF$4,1,0)</f>
        <v>0</v>
      </c>
      <c r="AG2130" t="str">
        <f>VLOOKUP(tbl_pbp[[#This Row],[gameId]], games!$B$2:$T$40, 9, FALSE)</f>
        <v>san-francisco-49ers</v>
      </c>
      <c r="AH2130" s="5">
        <f>IF(tbl_pbp[[#This Row],[AwayTeam]] &lt;&gt; "new-orleans-saints", tbl_pbp[[#This Row],[homeWinPercentage]], 1-tbl_pbp[[#This Row],[homeWinPercentage]])</f>
        <v>0.77800000000000002</v>
      </c>
      <c r="AI2130" s="13">
        <f>tbl_pbp[[#This Row],[Kamara]]*tbl_pbp[[#This Row],[Impactful Play]]</f>
        <v>0</v>
      </c>
      <c r="AJ2130" s="13">
        <f>tbl_pbp[[#This Row],[Thomas]]*tbl_pbp[[#This Row],[Impactful Play]]</f>
        <v>0</v>
      </c>
      <c r="AK2130" s="13" t="str">
        <f>VLOOKUP(tbl_pbp[[#This Row],[Play Saints Win % Increase]], tbl_impact[],3,TRUE)</f>
        <v>Scented (0 to +5%)</v>
      </c>
    </row>
    <row r="2131" spans="1:37">
      <c r="A2131" s="1">
        <v>47</v>
      </c>
      <c r="B2131" s="5">
        <v>0.81599999999999995</v>
      </c>
      <c r="C2131" t="s">
        <v>13809</v>
      </c>
      <c r="D2131">
        <v>0</v>
      </c>
      <c r="E2131">
        <v>0</v>
      </c>
      <c r="F2131">
        <v>2</v>
      </c>
      <c r="G2131">
        <v>20</v>
      </c>
      <c r="H2131">
        <v>14</v>
      </c>
      <c r="I2131">
        <v>6</v>
      </c>
      <c r="J2131">
        <v>90</v>
      </c>
      <c r="K2131" t="s">
        <v>29</v>
      </c>
      <c r="L2131">
        <v>3</v>
      </c>
      <c r="M2131">
        <v>10</v>
      </c>
      <c r="N2131" t="s">
        <v>13810</v>
      </c>
      <c r="O2131" t="s">
        <v>1896</v>
      </c>
      <c r="P2131" t="s">
        <v>30</v>
      </c>
      <c r="Q2131" t="s">
        <v>31</v>
      </c>
      <c r="R2131" t="s">
        <v>32</v>
      </c>
      <c r="S2131" t="s">
        <v>302</v>
      </c>
      <c r="T2131" t="s">
        <v>5063</v>
      </c>
      <c r="U2131" t="s">
        <v>13811</v>
      </c>
      <c r="V2131" t="s">
        <v>13698</v>
      </c>
      <c r="X2131" t="str">
        <f>VLOOKUP(pbp!V4881, games!$B$2:$R$40, 3, FALSE)</f>
        <v>2020-12-13T21:25Z</v>
      </c>
      <c r="Y2131">
        <f>VLOOKUP(1*V2131,NFLGames!$H$11:$H$555,1,FALSE)</f>
        <v>401127964</v>
      </c>
      <c r="Z2131">
        <f>VLOOKUP($Y2131, NFLGames!$H$11:$K$555,2,FALSE)</f>
        <v>2019</v>
      </c>
      <c r="AA2131">
        <f>VLOOKUP($Y2131, NFLGames!$H$11:$K$555,3,FALSE)</f>
        <v>14</v>
      </c>
      <c r="AB2131" s="6">
        <f>IF(A2132=0, 0, AH2132-tbl_pbp[[#This Row],[Saints Win %]])</f>
        <v>1.9000000000000017E-2</v>
      </c>
      <c r="AE2131">
        <f>ABS(tbl_pbp[[#This Row],[play.homeScore]]-tbl_pbp[[#This Row],[play.awayScore]])</f>
        <v>6</v>
      </c>
      <c r="AF2131">
        <f>IF(tbl_pbp[[#This Row],[Play Saints Win % Increase]]&gt;=$AF$4,1,0)</f>
        <v>0</v>
      </c>
      <c r="AG2131" t="str">
        <f>VLOOKUP(tbl_pbp[[#This Row],[gameId]], games!$B$2:$T$40, 9, FALSE)</f>
        <v>san-francisco-49ers</v>
      </c>
      <c r="AH2131" s="5">
        <f>IF(tbl_pbp[[#This Row],[AwayTeam]] &lt;&gt; "new-orleans-saints", tbl_pbp[[#This Row],[homeWinPercentage]], 1-tbl_pbp[[#This Row],[homeWinPercentage]])</f>
        <v>0.81599999999999995</v>
      </c>
      <c r="AI2131" s="13">
        <f>tbl_pbp[[#This Row],[Kamara]]*tbl_pbp[[#This Row],[Impactful Play]]</f>
        <v>0</v>
      </c>
      <c r="AJ2131" s="13">
        <f>tbl_pbp[[#This Row],[Thomas]]*tbl_pbp[[#This Row],[Impactful Play]]</f>
        <v>0</v>
      </c>
      <c r="AK2131" s="13" t="str">
        <f>VLOOKUP(tbl_pbp[[#This Row],[Play Saints Win % Increase]], tbl_impact[],3,TRUE)</f>
        <v>Scented (0 to +5%)</v>
      </c>
    </row>
    <row r="2132" spans="1:37">
      <c r="A2132" s="1">
        <v>48</v>
      </c>
      <c r="B2132" s="5">
        <v>0.83499999999999996</v>
      </c>
      <c r="C2132" t="s">
        <v>13812</v>
      </c>
      <c r="D2132">
        <v>0</v>
      </c>
      <c r="E2132">
        <v>0</v>
      </c>
      <c r="F2132">
        <v>2</v>
      </c>
      <c r="G2132">
        <v>20</v>
      </c>
      <c r="H2132">
        <v>14</v>
      </c>
      <c r="I2132">
        <v>4</v>
      </c>
      <c r="J2132">
        <v>96</v>
      </c>
      <c r="K2132" t="s">
        <v>29</v>
      </c>
      <c r="L2132">
        <v>1</v>
      </c>
      <c r="M2132">
        <v>4</v>
      </c>
      <c r="N2132" t="s">
        <v>13813</v>
      </c>
      <c r="O2132" t="s">
        <v>925</v>
      </c>
      <c r="P2132" t="s">
        <v>45</v>
      </c>
      <c r="Q2132" t="s">
        <v>46</v>
      </c>
      <c r="R2132" t="s">
        <v>47</v>
      </c>
      <c r="S2132" t="s">
        <v>283</v>
      </c>
      <c r="T2132" t="s">
        <v>5059</v>
      </c>
      <c r="U2132" t="s">
        <v>5060</v>
      </c>
      <c r="V2132" t="s">
        <v>13698</v>
      </c>
      <c r="X2132" t="str">
        <f>VLOOKUP(pbp!V4882, games!$B$2:$R$40, 3, FALSE)</f>
        <v>2020-12-13T21:25Z</v>
      </c>
      <c r="Y2132">
        <f>VLOOKUP(1*V2132,NFLGames!$H$11:$H$555,1,FALSE)</f>
        <v>401127964</v>
      </c>
      <c r="Z2132">
        <f>VLOOKUP($Y2132, NFLGames!$H$11:$K$555,2,FALSE)</f>
        <v>2019</v>
      </c>
      <c r="AA2132">
        <f>VLOOKUP($Y2132, NFLGames!$H$11:$K$555,3,FALSE)</f>
        <v>14</v>
      </c>
      <c r="AB2132" s="6">
        <f>IF(A2133=0, 0, AH2133-tbl_pbp[[#This Row],[Saints Win %]])</f>
        <v>-3.2999999999999918E-2</v>
      </c>
      <c r="AE2132">
        <f>ABS(tbl_pbp[[#This Row],[play.homeScore]]-tbl_pbp[[#This Row],[play.awayScore]])</f>
        <v>6</v>
      </c>
      <c r="AF2132">
        <f>IF(tbl_pbp[[#This Row],[Play Saints Win % Increase]]&gt;=$AF$4,1,0)</f>
        <v>0</v>
      </c>
      <c r="AG2132" t="str">
        <f>VLOOKUP(tbl_pbp[[#This Row],[gameId]], games!$B$2:$T$40, 9, FALSE)</f>
        <v>san-francisco-49ers</v>
      </c>
      <c r="AH2132" s="5">
        <f>IF(tbl_pbp[[#This Row],[AwayTeam]] &lt;&gt; "new-orleans-saints", tbl_pbp[[#This Row],[homeWinPercentage]], 1-tbl_pbp[[#This Row],[homeWinPercentage]])</f>
        <v>0.83499999999999996</v>
      </c>
      <c r="AI2132" s="13">
        <f>tbl_pbp[[#This Row],[Kamara]]*tbl_pbp[[#This Row],[Impactful Play]]</f>
        <v>0</v>
      </c>
      <c r="AJ2132" s="13">
        <f>tbl_pbp[[#This Row],[Thomas]]*tbl_pbp[[#This Row],[Impactful Play]]</f>
        <v>0</v>
      </c>
      <c r="AK2132" s="13" t="str">
        <f>VLOOKUP(tbl_pbp[[#This Row],[Play Saints Win % Increase]], tbl_impact[],3,TRUE)</f>
        <v>Bad (0 to -5%)</v>
      </c>
    </row>
    <row r="2133" spans="1:37">
      <c r="A2133" s="1">
        <v>49</v>
      </c>
      <c r="B2133" s="5">
        <v>0.80200000000000005</v>
      </c>
      <c r="C2133" t="s">
        <v>13814</v>
      </c>
      <c r="D2133">
        <v>0</v>
      </c>
      <c r="E2133">
        <v>0</v>
      </c>
      <c r="F2133">
        <v>2</v>
      </c>
      <c r="G2133">
        <v>20</v>
      </c>
      <c r="H2133">
        <v>14</v>
      </c>
      <c r="I2133">
        <v>3</v>
      </c>
      <c r="J2133">
        <v>97</v>
      </c>
      <c r="K2133" t="s">
        <v>29</v>
      </c>
      <c r="L2133">
        <v>2</v>
      </c>
      <c r="M2133">
        <v>3</v>
      </c>
      <c r="N2133" t="s">
        <v>13815</v>
      </c>
      <c r="O2133" t="s">
        <v>520</v>
      </c>
      <c r="P2133" t="s">
        <v>30</v>
      </c>
      <c r="Q2133" t="s">
        <v>31</v>
      </c>
      <c r="R2133" t="s">
        <v>32</v>
      </c>
      <c r="S2133" t="s">
        <v>286</v>
      </c>
      <c r="T2133" t="s">
        <v>4944</v>
      </c>
      <c r="U2133" t="s">
        <v>13816</v>
      </c>
      <c r="V2133" t="s">
        <v>13698</v>
      </c>
      <c r="X2133" t="str">
        <f>VLOOKUP(pbp!V4883, games!$B$2:$R$40, 3, FALSE)</f>
        <v>2020-12-13T21:25Z</v>
      </c>
      <c r="Y2133">
        <f>VLOOKUP(1*V2133,NFLGames!$H$11:$H$555,1,FALSE)</f>
        <v>401127964</v>
      </c>
      <c r="Z2133">
        <f>VLOOKUP($Y2133, NFLGames!$H$11:$K$555,2,FALSE)</f>
        <v>2019</v>
      </c>
      <c r="AA2133">
        <f>VLOOKUP($Y2133, NFLGames!$H$11:$K$555,3,FALSE)</f>
        <v>14</v>
      </c>
      <c r="AB2133" s="6">
        <f>IF(A2134=0, 0, AH2134-tbl_pbp[[#This Row],[Saints Win %]])</f>
        <v>-5.0000000000000044E-2</v>
      </c>
      <c r="AE2133">
        <f>ABS(tbl_pbp[[#This Row],[play.homeScore]]-tbl_pbp[[#This Row],[play.awayScore]])</f>
        <v>6</v>
      </c>
      <c r="AF2133">
        <f>IF(tbl_pbp[[#This Row],[Play Saints Win % Increase]]&gt;=$AF$4,1,0)</f>
        <v>0</v>
      </c>
      <c r="AG2133" t="str">
        <f>VLOOKUP(tbl_pbp[[#This Row],[gameId]], games!$B$2:$T$40, 9, FALSE)</f>
        <v>san-francisco-49ers</v>
      </c>
      <c r="AH2133" s="5">
        <f>IF(tbl_pbp[[#This Row],[AwayTeam]] &lt;&gt; "new-orleans-saints", tbl_pbp[[#This Row],[homeWinPercentage]], 1-tbl_pbp[[#This Row],[homeWinPercentage]])</f>
        <v>0.80200000000000005</v>
      </c>
      <c r="AI2133" s="13">
        <f>tbl_pbp[[#This Row],[Kamara]]*tbl_pbp[[#This Row],[Impactful Play]]</f>
        <v>0</v>
      </c>
      <c r="AJ2133" s="13">
        <f>tbl_pbp[[#This Row],[Thomas]]*tbl_pbp[[#This Row],[Impactful Play]]</f>
        <v>0</v>
      </c>
      <c r="AK2133" s="13" t="str">
        <f>VLOOKUP(tbl_pbp[[#This Row],[Play Saints Win % Increase]], tbl_impact[],3,TRUE)</f>
        <v>Smelly (worse than-5% -&gt; -10%)</v>
      </c>
    </row>
    <row r="2134" spans="1:37">
      <c r="A2134" s="1">
        <v>50</v>
      </c>
      <c r="B2134" s="5">
        <v>0.752</v>
      </c>
      <c r="C2134" t="s">
        <v>13817</v>
      </c>
      <c r="D2134">
        <v>0</v>
      </c>
      <c r="E2134">
        <v>0</v>
      </c>
      <c r="F2134">
        <v>2</v>
      </c>
      <c r="G2134">
        <v>20</v>
      </c>
      <c r="H2134">
        <v>14</v>
      </c>
      <c r="I2134">
        <v>2</v>
      </c>
      <c r="J2134">
        <v>98</v>
      </c>
      <c r="K2134" t="s">
        <v>29</v>
      </c>
      <c r="L2134">
        <v>3</v>
      </c>
      <c r="M2134">
        <v>2</v>
      </c>
      <c r="N2134" t="s">
        <v>13818</v>
      </c>
      <c r="O2134" t="s">
        <v>6305</v>
      </c>
      <c r="P2134" t="s">
        <v>45</v>
      </c>
      <c r="Q2134" t="s">
        <v>46</v>
      </c>
      <c r="R2134" t="s">
        <v>47</v>
      </c>
      <c r="S2134" t="s">
        <v>347</v>
      </c>
      <c r="T2134" t="s">
        <v>4879</v>
      </c>
      <c r="U2134" t="s">
        <v>13819</v>
      </c>
      <c r="V2134" t="s">
        <v>13698</v>
      </c>
      <c r="X2134" t="str">
        <f>VLOOKUP(pbp!V4884, games!$B$2:$R$40, 3, FALSE)</f>
        <v>2020-12-13T21:25Z</v>
      </c>
      <c r="Y2134">
        <f>VLOOKUP(1*V2134,NFLGames!$H$11:$H$555,1,FALSE)</f>
        <v>401127964</v>
      </c>
      <c r="Z2134">
        <f>VLOOKUP($Y2134, NFLGames!$H$11:$K$555,2,FALSE)</f>
        <v>2019</v>
      </c>
      <c r="AA2134">
        <f>VLOOKUP($Y2134, NFLGames!$H$11:$K$555,3,FALSE)</f>
        <v>14</v>
      </c>
      <c r="AB2134" s="6">
        <f>IF(A2135=0, 0, AH2135-tbl_pbp[[#This Row],[Saints Win %]])</f>
        <v>9.6999999999999975E-2</v>
      </c>
      <c r="AE2134">
        <f>ABS(tbl_pbp[[#This Row],[play.homeScore]]-tbl_pbp[[#This Row],[play.awayScore]])</f>
        <v>6</v>
      </c>
      <c r="AF2134">
        <f>IF(tbl_pbp[[#This Row],[Play Saints Win % Increase]]&gt;=$AF$4,1,0)</f>
        <v>0</v>
      </c>
      <c r="AG2134" t="str">
        <f>VLOOKUP(tbl_pbp[[#This Row],[gameId]], games!$B$2:$T$40, 9, FALSE)</f>
        <v>san-francisco-49ers</v>
      </c>
      <c r="AH2134" s="5">
        <f>IF(tbl_pbp[[#This Row],[AwayTeam]] &lt;&gt; "new-orleans-saints", tbl_pbp[[#This Row],[homeWinPercentage]], 1-tbl_pbp[[#This Row],[homeWinPercentage]])</f>
        <v>0.752</v>
      </c>
      <c r="AI2134" s="13">
        <f>tbl_pbp[[#This Row],[Kamara]]*tbl_pbp[[#This Row],[Impactful Play]]</f>
        <v>0</v>
      </c>
      <c r="AJ2134" s="13">
        <f>tbl_pbp[[#This Row],[Thomas]]*tbl_pbp[[#This Row],[Impactful Play]]</f>
        <v>0</v>
      </c>
      <c r="AK2134" s="13" t="str">
        <f>VLOOKUP(tbl_pbp[[#This Row],[Play Saints Win % Increase]], tbl_impact[],3,TRUE)</f>
        <v>Perfumed (5 to + 10%)</v>
      </c>
    </row>
    <row r="2135" spans="1:37">
      <c r="A2135" s="1">
        <v>51</v>
      </c>
      <c r="B2135" s="5">
        <v>0.84899999999999998</v>
      </c>
      <c r="C2135" t="s">
        <v>13820</v>
      </c>
      <c r="D2135">
        <v>0</v>
      </c>
      <c r="E2135">
        <v>0</v>
      </c>
      <c r="F2135">
        <v>2</v>
      </c>
      <c r="G2135">
        <v>27</v>
      </c>
      <c r="H2135">
        <v>14</v>
      </c>
      <c r="I2135">
        <v>1</v>
      </c>
      <c r="J2135">
        <v>99</v>
      </c>
      <c r="K2135" t="s">
        <v>29</v>
      </c>
      <c r="L2135">
        <v>4</v>
      </c>
      <c r="M2135">
        <v>1</v>
      </c>
      <c r="N2135" t="s">
        <v>3019</v>
      </c>
      <c r="O2135" t="s">
        <v>5133</v>
      </c>
      <c r="P2135" t="s">
        <v>326</v>
      </c>
      <c r="Q2135" t="s">
        <v>327</v>
      </c>
      <c r="R2135" t="s">
        <v>105</v>
      </c>
      <c r="S2135" t="s">
        <v>349</v>
      </c>
      <c r="T2135" t="s">
        <v>5134</v>
      </c>
      <c r="U2135" t="s">
        <v>13821</v>
      </c>
      <c r="V2135" t="s">
        <v>13698</v>
      </c>
      <c r="X2135" t="str">
        <f>VLOOKUP(pbp!V4885, games!$B$2:$R$40, 3, FALSE)</f>
        <v>2020-12-13T21:25Z</v>
      </c>
      <c r="Y2135">
        <f>VLOOKUP(1*V2135,NFLGames!$H$11:$H$555,1,FALSE)</f>
        <v>401127964</v>
      </c>
      <c r="Z2135">
        <f>VLOOKUP($Y2135, NFLGames!$H$11:$K$555,2,FALSE)</f>
        <v>2019</v>
      </c>
      <c r="AA2135">
        <f>VLOOKUP($Y2135, NFLGames!$H$11:$K$555,3,FALSE)</f>
        <v>14</v>
      </c>
      <c r="AB2135" s="6">
        <f>IF(A2136=0, 0, AH2136-tbl_pbp[[#This Row],[Saints Win %]])</f>
        <v>-4.0000000000000036E-3</v>
      </c>
      <c r="AE2135">
        <f>ABS(tbl_pbp[[#This Row],[play.homeScore]]-tbl_pbp[[#This Row],[play.awayScore]])</f>
        <v>13</v>
      </c>
      <c r="AF2135">
        <f>IF(tbl_pbp[[#This Row],[Play Saints Win % Increase]]&gt;=$AF$4,1,0)</f>
        <v>0</v>
      </c>
      <c r="AG2135" t="str">
        <f>VLOOKUP(tbl_pbp[[#This Row],[gameId]], games!$B$2:$T$40, 9, FALSE)</f>
        <v>san-francisco-49ers</v>
      </c>
      <c r="AH2135" s="5">
        <f>IF(tbl_pbp[[#This Row],[AwayTeam]] &lt;&gt; "new-orleans-saints", tbl_pbp[[#This Row],[homeWinPercentage]], 1-tbl_pbp[[#This Row],[homeWinPercentage]])</f>
        <v>0.84899999999999998</v>
      </c>
      <c r="AI2135" s="13">
        <f>tbl_pbp[[#This Row],[Kamara]]*tbl_pbp[[#This Row],[Impactful Play]]</f>
        <v>0</v>
      </c>
      <c r="AJ2135" s="13">
        <f>tbl_pbp[[#This Row],[Thomas]]*tbl_pbp[[#This Row],[Impactful Play]]</f>
        <v>0</v>
      </c>
      <c r="AK2135" s="13" t="str">
        <f>VLOOKUP(tbl_pbp[[#This Row],[Play Saints Win % Increase]], tbl_impact[],3,TRUE)</f>
        <v>Bad (0 to -5%)</v>
      </c>
    </row>
    <row r="2136" spans="1:37">
      <c r="A2136" s="1">
        <v>52</v>
      </c>
      <c r="B2136" s="5">
        <v>0.84499999999999997</v>
      </c>
      <c r="C2136" t="s">
        <v>13822</v>
      </c>
      <c r="D2136">
        <v>0</v>
      </c>
      <c r="E2136">
        <v>0</v>
      </c>
      <c r="F2136">
        <v>2</v>
      </c>
      <c r="G2136">
        <v>27</v>
      </c>
      <c r="H2136">
        <v>14</v>
      </c>
      <c r="I2136">
        <v>0</v>
      </c>
      <c r="J2136">
        <v>35</v>
      </c>
      <c r="K2136" t="s">
        <v>29</v>
      </c>
      <c r="L2136">
        <v>0</v>
      </c>
      <c r="M2136">
        <v>65</v>
      </c>
      <c r="N2136" t="s">
        <v>288</v>
      </c>
      <c r="O2136" t="s">
        <v>5133</v>
      </c>
      <c r="P2136" t="s">
        <v>25</v>
      </c>
      <c r="Q2136" t="s">
        <v>26</v>
      </c>
      <c r="R2136" t="s">
        <v>27</v>
      </c>
      <c r="V2136" t="s">
        <v>13698</v>
      </c>
      <c r="X2136" t="str">
        <f>VLOOKUP(pbp!V4886, games!$B$2:$R$40, 3, FALSE)</f>
        <v>2020-12-13T21:25Z</v>
      </c>
      <c r="Y2136">
        <f>VLOOKUP(1*V2136,NFLGames!$H$11:$H$555,1,FALSE)</f>
        <v>401127964</v>
      </c>
      <c r="Z2136">
        <f>VLOOKUP($Y2136, NFLGames!$H$11:$K$555,2,FALSE)</f>
        <v>2019</v>
      </c>
      <c r="AA2136">
        <f>VLOOKUP($Y2136, NFLGames!$H$11:$K$555,3,FALSE)</f>
        <v>14</v>
      </c>
      <c r="AB2136" s="6">
        <f>IF(A2137=0, 0, AH2137-tbl_pbp[[#This Row],[Saints Win %]])</f>
        <v>-2.1000000000000019E-2</v>
      </c>
      <c r="AE2136">
        <f>ABS(tbl_pbp[[#This Row],[play.homeScore]]-tbl_pbp[[#This Row],[play.awayScore]])</f>
        <v>13</v>
      </c>
      <c r="AF2136">
        <f>IF(tbl_pbp[[#This Row],[Play Saints Win % Increase]]&gt;=$AF$4,1,0)</f>
        <v>0</v>
      </c>
      <c r="AG2136" t="str">
        <f>VLOOKUP(tbl_pbp[[#This Row],[gameId]], games!$B$2:$T$40, 9, FALSE)</f>
        <v>san-francisco-49ers</v>
      </c>
      <c r="AH2136" s="5">
        <f>IF(tbl_pbp[[#This Row],[AwayTeam]] &lt;&gt; "new-orleans-saints", tbl_pbp[[#This Row],[homeWinPercentage]], 1-tbl_pbp[[#This Row],[homeWinPercentage]])</f>
        <v>0.84499999999999997</v>
      </c>
      <c r="AI2136" s="13">
        <f>tbl_pbp[[#This Row],[Kamara]]*tbl_pbp[[#This Row],[Impactful Play]]</f>
        <v>0</v>
      </c>
      <c r="AJ2136" s="13">
        <f>tbl_pbp[[#This Row],[Thomas]]*tbl_pbp[[#This Row],[Impactful Play]]</f>
        <v>0</v>
      </c>
      <c r="AK2136" s="13" t="str">
        <f>VLOOKUP(tbl_pbp[[#This Row],[Play Saints Win % Increase]], tbl_impact[],3,TRUE)</f>
        <v>Bad (0 to -5%)</v>
      </c>
    </row>
    <row r="2137" spans="1:37">
      <c r="A2137" s="1">
        <v>53</v>
      </c>
      <c r="B2137" s="5">
        <v>0.82399999999999995</v>
      </c>
      <c r="C2137" t="s">
        <v>13823</v>
      </c>
      <c r="D2137">
        <v>0</v>
      </c>
      <c r="E2137">
        <v>0</v>
      </c>
      <c r="F2137">
        <v>2</v>
      </c>
      <c r="G2137">
        <v>27</v>
      </c>
      <c r="H2137">
        <v>14</v>
      </c>
      <c r="I2137">
        <v>10</v>
      </c>
      <c r="J2137">
        <v>75</v>
      </c>
      <c r="K2137" t="s">
        <v>4709</v>
      </c>
      <c r="L2137">
        <v>1</v>
      </c>
      <c r="M2137">
        <v>75</v>
      </c>
      <c r="N2137" t="s">
        <v>13824</v>
      </c>
      <c r="O2137" t="s">
        <v>5133</v>
      </c>
      <c r="P2137" t="s">
        <v>30</v>
      </c>
      <c r="Q2137" t="s">
        <v>31</v>
      </c>
      <c r="R2137" t="s">
        <v>32</v>
      </c>
      <c r="S2137" t="s">
        <v>33</v>
      </c>
      <c r="T2137" t="s">
        <v>4711</v>
      </c>
      <c r="U2137" t="s">
        <v>4712</v>
      </c>
      <c r="V2137" t="s">
        <v>13698</v>
      </c>
      <c r="X2137" t="str">
        <f>VLOOKUP(pbp!V4887, games!$B$2:$R$40, 3, FALSE)</f>
        <v>2020-12-13T21:25Z</v>
      </c>
      <c r="Y2137">
        <f>VLOOKUP(1*V2137,NFLGames!$H$11:$H$555,1,FALSE)</f>
        <v>401127964</v>
      </c>
      <c r="Z2137">
        <f>VLOOKUP($Y2137, NFLGames!$H$11:$K$555,2,FALSE)</f>
        <v>2019</v>
      </c>
      <c r="AA2137">
        <f>VLOOKUP($Y2137, NFLGames!$H$11:$K$555,3,FALSE)</f>
        <v>14</v>
      </c>
      <c r="AB2137" s="6">
        <f>IF(A2138=0, 0, AH2138-tbl_pbp[[#This Row],[Saints Win %]])</f>
        <v>-2.4999999999999911E-2</v>
      </c>
      <c r="AE2137">
        <f>ABS(tbl_pbp[[#This Row],[play.homeScore]]-tbl_pbp[[#This Row],[play.awayScore]])</f>
        <v>13</v>
      </c>
      <c r="AF2137">
        <f>IF(tbl_pbp[[#This Row],[Play Saints Win % Increase]]&gt;=$AF$4,1,0)</f>
        <v>0</v>
      </c>
      <c r="AG2137" t="str">
        <f>VLOOKUP(tbl_pbp[[#This Row],[gameId]], games!$B$2:$T$40, 9, FALSE)</f>
        <v>san-francisco-49ers</v>
      </c>
      <c r="AH2137" s="5">
        <f>IF(tbl_pbp[[#This Row],[AwayTeam]] &lt;&gt; "new-orleans-saints", tbl_pbp[[#This Row],[homeWinPercentage]], 1-tbl_pbp[[#This Row],[homeWinPercentage]])</f>
        <v>0.82399999999999995</v>
      </c>
      <c r="AI2137" s="13">
        <f>tbl_pbp[[#This Row],[Kamara]]*tbl_pbp[[#This Row],[Impactful Play]]</f>
        <v>0</v>
      </c>
      <c r="AJ2137" s="13">
        <f>tbl_pbp[[#This Row],[Thomas]]*tbl_pbp[[#This Row],[Impactful Play]]</f>
        <v>0</v>
      </c>
      <c r="AK2137" s="13" t="str">
        <f>VLOOKUP(tbl_pbp[[#This Row],[Play Saints Win % Increase]], tbl_impact[],3,TRUE)</f>
        <v>Bad (0 to -5%)</v>
      </c>
    </row>
    <row r="2138" spans="1:37">
      <c r="A2138" s="1">
        <v>54</v>
      </c>
      <c r="B2138" s="5">
        <v>0.79900000000000004</v>
      </c>
      <c r="C2138" t="s">
        <v>13825</v>
      </c>
      <c r="D2138">
        <v>0</v>
      </c>
      <c r="E2138">
        <v>0</v>
      </c>
      <c r="F2138">
        <v>2</v>
      </c>
      <c r="G2138">
        <v>27</v>
      </c>
      <c r="H2138">
        <v>14</v>
      </c>
      <c r="I2138">
        <v>10</v>
      </c>
      <c r="J2138">
        <v>54</v>
      </c>
      <c r="K2138" t="s">
        <v>4709</v>
      </c>
      <c r="L2138">
        <v>1</v>
      </c>
      <c r="M2138">
        <v>54</v>
      </c>
      <c r="N2138" t="s">
        <v>13826</v>
      </c>
      <c r="O2138" t="s">
        <v>4878</v>
      </c>
      <c r="P2138" t="s">
        <v>45</v>
      </c>
      <c r="Q2138" t="s">
        <v>46</v>
      </c>
      <c r="R2138" t="s">
        <v>47</v>
      </c>
      <c r="S2138" t="s">
        <v>33</v>
      </c>
      <c r="T2138" t="s">
        <v>4787</v>
      </c>
      <c r="U2138" t="s">
        <v>13827</v>
      </c>
      <c r="V2138" t="s">
        <v>13698</v>
      </c>
      <c r="X2138" t="str">
        <f>VLOOKUP(pbp!V4888, games!$B$2:$R$40, 3, FALSE)</f>
        <v>2020-12-13T21:25Z</v>
      </c>
      <c r="Y2138">
        <f>VLOOKUP(1*V2138,NFLGames!$H$11:$H$555,1,FALSE)</f>
        <v>401127964</v>
      </c>
      <c r="Z2138">
        <f>VLOOKUP($Y2138, NFLGames!$H$11:$K$555,2,FALSE)</f>
        <v>2019</v>
      </c>
      <c r="AA2138">
        <f>VLOOKUP($Y2138, NFLGames!$H$11:$K$555,3,FALSE)</f>
        <v>14</v>
      </c>
      <c r="AB2138" s="6">
        <f>IF(A2139=0, 0, AH2139-tbl_pbp[[#This Row],[Saints Win %]])</f>
        <v>-8.3000000000000074E-2</v>
      </c>
      <c r="AE2138">
        <f>ABS(tbl_pbp[[#This Row],[play.homeScore]]-tbl_pbp[[#This Row],[play.awayScore]])</f>
        <v>13</v>
      </c>
      <c r="AF2138">
        <f>IF(tbl_pbp[[#This Row],[Play Saints Win % Increase]]&gt;=$AF$4,1,0)</f>
        <v>0</v>
      </c>
      <c r="AG2138" t="str">
        <f>VLOOKUP(tbl_pbp[[#This Row],[gameId]], games!$B$2:$T$40, 9, FALSE)</f>
        <v>san-francisco-49ers</v>
      </c>
      <c r="AH2138" s="5">
        <f>IF(tbl_pbp[[#This Row],[AwayTeam]] &lt;&gt; "new-orleans-saints", tbl_pbp[[#This Row],[homeWinPercentage]], 1-tbl_pbp[[#This Row],[homeWinPercentage]])</f>
        <v>0.79900000000000004</v>
      </c>
      <c r="AI2138" s="13">
        <f>tbl_pbp[[#This Row],[Kamara]]*tbl_pbp[[#This Row],[Impactful Play]]</f>
        <v>0</v>
      </c>
      <c r="AJ2138" s="13">
        <f>tbl_pbp[[#This Row],[Thomas]]*tbl_pbp[[#This Row],[Impactful Play]]</f>
        <v>0</v>
      </c>
      <c r="AK2138" s="13" t="str">
        <f>VLOOKUP(tbl_pbp[[#This Row],[Play Saints Win % Increase]], tbl_impact[],3,TRUE)</f>
        <v>Smelly (worse than-5% -&gt; -10%)</v>
      </c>
    </row>
    <row r="2139" spans="1:37">
      <c r="A2139" s="1">
        <v>55</v>
      </c>
      <c r="B2139" s="5">
        <v>0.71599999999999997</v>
      </c>
      <c r="C2139" t="s">
        <v>13828</v>
      </c>
      <c r="D2139">
        <v>0</v>
      </c>
      <c r="E2139">
        <v>0</v>
      </c>
      <c r="F2139">
        <v>2</v>
      </c>
      <c r="G2139">
        <v>27</v>
      </c>
      <c r="H2139">
        <v>21</v>
      </c>
      <c r="I2139">
        <v>10</v>
      </c>
      <c r="J2139">
        <v>35</v>
      </c>
      <c r="K2139" t="s">
        <v>4709</v>
      </c>
      <c r="L2139">
        <v>1</v>
      </c>
      <c r="M2139">
        <v>35</v>
      </c>
      <c r="N2139" t="s">
        <v>13829</v>
      </c>
      <c r="O2139" t="s">
        <v>2184</v>
      </c>
      <c r="P2139" t="s">
        <v>103</v>
      </c>
      <c r="Q2139" t="s">
        <v>104</v>
      </c>
      <c r="R2139" t="s">
        <v>105</v>
      </c>
      <c r="S2139" t="s">
        <v>33</v>
      </c>
      <c r="T2139" t="s">
        <v>202</v>
      </c>
      <c r="U2139" t="s">
        <v>255</v>
      </c>
      <c r="V2139" t="s">
        <v>13698</v>
      </c>
      <c r="X2139" t="str">
        <f>VLOOKUP(pbp!V4889, games!$B$2:$R$40, 3, FALSE)</f>
        <v>2020-12-13T21:25Z</v>
      </c>
      <c r="Y2139">
        <f>VLOOKUP(1*V2139,NFLGames!$H$11:$H$555,1,FALSE)</f>
        <v>401127964</v>
      </c>
      <c r="Z2139">
        <f>VLOOKUP($Y2139, NFLGames!$H$11:$K$555,2,FALSE)</f>
        <v>2019</v>
      </c>
      <c r="AA2139">
        <f>VLOOKUP($Y2139, NFLGames!$H$11:$K$555,3,FALSE)</f>
        <v>14</v>
      </c>
      <c r="AB2139" s="6">
        <f>IF(A2140=0, 0, AH2140-tbl_pbp[[#This Row],[Saints Win %]])</f>
        <v>5.0000000000000044E-3</v>
      </c>
      <c r="AE2139">
        <f>ABS(tbl_pbp[[#This Row],[play.homeScore]]-tbl_pbp[[#This Row],[play.awayScore]])</f>
        <v>6</v>
      </c>
      <c r="AF2139">
        <f>IF(tbl_pbp[[#This Row],[Play Saints Win % Increase]]&gt;=$AF$4,1,0)</f>
        <v>0</v>
      </c>
      <c r="AG2139" t="str">
        <f>VLOOKUP(tbl_pbp[[#This Row],[gameId]], games!$B$2:$T$40, 9, FALSE)</f>
        <v>san-francisco-49ers</v>
      </c>
      <c r="AH2139" s="5">
        <f>IF(tbl_pbp[[#This Row],[AwayTeam]] &lt;&gt; "new-orleans-saints", tbl_pbp[[#This Row],[homeWinPercentage]], 1-tbl_pbp[[#This Row],[homeWinPercentage]])</f>
        <v>0.71599999999999997</v>
      </c>
      <c r="AI2139" s="13">
        <f>tbl_pbp[[#This Row],[Kamara]]*tbl_pbp[[#This Row],[Impactful Play]]</f>
        <v>0</v>
      </c>
      <c r="AJ2139" s="13">
        <f>tbl_pbp[[#This Row],[Thomas]]*tbl_pbp[[#This Row],[Impactful Play]]</f>
        <v>0</v>
      </c>
      <c r="AK2139" s="13" t="str">
        <f>VLOOKUP(tbl_pbp[[#This Row],[Play Saints Win % Increase]], tbl_impact[],3,TRUE)</f>
        <v>Scented (0 to +5%)</v>
      </c>
    </row>
    <row r="2140" spans="1:37">
      <c r="A2140" s="1">
        <v>56</v>
      </c>
      <c r="B2140" s="5">
        <v>0.72099999999999997</v>
      </c>
      <c r="C2140" t="s">
        <v>13830</v>
      </c>
      <c r="D2140">
        <v>0</v>
      </c>
      <c r="E2140">
        <v>0</v>
      </c>
      <c r="F2140">
        <v>2</v>
      </c>
      <c r="G2140">
        <v>27</v>
      </c>
      <c r="H2140">
        <v>21</v>
      </c>
      <c r="I2140">
        <v>0</v>
      </c>
      <c r="J2140">
        <v>65</v>
      </c>
      <c r="K2140" t="s">
        <v>4709</v>
      </c>
      <c r="L2140">
        <v>0</v>
      </c>
      <c r="M2140">
        <v>65</v>
      </c>
      <c r="N2140" t="s">
        <v>5157</v>
      </c>
      <c r="O2140" t="s">
        <v>2184</v>
      </c>
      <c r="P2140" t="s">
        <v>25</v>
      </c>
      <c r="Q2140" t="s">
        <v>26</v>
      </c>
      <c r="R2140" t="s">
        <v>27</v>
      </c>
      <c r="V2140" t="s">
        <v>13698</v>
      </c>
      <c r="X2140" t="str">
        <f>VLOOKUP(pbp!V4890, games!$B$2:$R$40, 3, FALSE)</f>
        <v>2020-12-13T21:25Z</v>
      </c>
      <c r="Y2140">
        <f>VLOOKUP(1*V2140,NFLGames!$H$11:$H$555,1,FALSE)</f>
        <v>401127964</v>
      </c>
      <c r="Z2140">
        <f>VLOOKUP($Y2140, NFLGames!$H$11:$K$555,2,FALSE)</f>
        <v>2019</v>
      </c>
      <c r="AA2140">
        <f>VLOOKUP($Y2140, NFLGames!$H$11:$K$555,3,FALSE)</f>
        <v>14</v>
      </c>
      <c r="AB2140" s="6">
        <f>IF(A2141=0, 0, AH2141-tbl_pbp[[#This Row],[Saints Win %]])</f>
        <v>-1.0000000000000009E-3</v>
      </c>
      <c r="AE2140">
        <f>ABS(tbl_pbp[[#This Row],[play.homeScore]]-tbl_pbp[[#This Row],[play.awayScore]])</f>
        <v>6</v>
      </c>
      <c r="AF2140">
        <f>IF(tbl_pbp[[#This Row],[Play Saints Win % Increase]]&gt;=$AF$4,1,0)</f>
        <v>0</v>
      </c>
      <c r="AG2140" t="str">
        <f>VLOOKUP(tbl_pbp[[#This Row],[gameId]], games!$B$2:$T$40, 9, FALSE)</f>
        <v>san-francisco-49ers</v>
      </c>
      <c r="AH2140" s="5">
        <f>IF(tbl_pbp[[#This Row],[AwayTeam]] &lt;&gt; "new-orleans-saints", tbl_pbp[[#This Row],[homeWinPercentage]], 1-tbl_pbp[[#This Row],[homeWinPercentage]])</f>
        <v>0.72099999999999997</v>
      </c>
      <c r="AI2140" s="13">
        <f>tbl_pbp[[#This Row],[Kamara]]*tbl_pbp[[#This Row],[Impactful Play]]</f>
        <v>0</v>
      </c>
      <c r="AJ2140" s="13">
        <f>tbl_pbp[[#This Row],[Thomas]]*tbl_pbp[[#This Row],[Impactful Play]]</f>
        <v>0</v>
      </c>
      <c r="AK2140" s="13" t="str">
        <f>VLOOKUP(tbl_pbp[[#This Row],[Play Saints Win % Increase]], tbl_impact[],3,TRUE)</f>
        <v>Bad (0 to -5%)</v>
      </c>
    </row>
    <row r="2141" spans="1:37">
      <c r="A2141" s="1">
        <v>57</v>
      </c>
      <c r="B2141" s="5">
        <v>0.72</v>
      </c>
      <c r="C2141" t="s">
        <v>13831</v>
      </c>
      <c r="D2141">
        <v>0</v>
      </c>
      <c r="E2141">
        <v>0</v>
      </c>
      <c r="F2141">
        <v>2</v>
      </c>
      <c r="G2141">
        <v>27</v>
      </c>
      <c r="H2141">
        <v>21</v>
      </c>
      <c r="I2141">
        <v>10</v>
      </c>
      <c r="J2141">
        <v>25</v>
      </c>
      <c r="K2141" t="s">
        <v>29</v>
      </c>
      <c r="L2141">
        <v>1</v>
      </c>
      <c r="M2141">
        <v>75</v>
      </c>
      <c r="N2141" t="s">
        <v>13832</v>
      </c>
      <c r="O2141" t="s">
        <v>2184</v>
      </c>
      <c r="P2141" t="s">
        <v>45</v>
      </c>
      <c r="Q2141" t="s">
        <v>46</v>
      </c>
      <c r="R2141" t="s">
        <v>47</v>
      </c>
      <c r="S2141" t="s">
        <v>33</v>
      </c>
      <c r="T2141" t="s">
        <v>34</v>
      </c>
      <c r="U2141" t="s">
        <v>35</v>
      </c>
      <c r="V2141" t="s">
        <v>13698</v>
      </c>
      <c r="X2141" t="str">
        <f>VLOOKUP(pbp!V4891, games!$B$2:$R$40, 3, FALSE)</f>
        <v>2020-12-13T21:25Z</v>
      </c>
      <c r="Y2141">
        <f>VLOOKUP(1*V2141,NFLGames!$H$11:$H$555,1,FALSE)</f>
        <v>401127964</v>
      </c>
      <c r="Z2141">
        <f>VLOOKUP($Y2141, NFLGames!$H$11:$K$555,2,FALSE)</f>
        <v>2019</v>
      </c>
      <c r="AA2141">
        <f>VLOOKUP($Y2141, NFLGames!$H$11:$K$555,3,FALSE)</f>
        <v>14</v>
      </c>
      <c r="AB2141" s="6">
        <f>IF(A2142=0, 0, AH2142-tbl_pbp[[#This Row],[Saints Win %]])</f>
        <v>4.0000000000000036E-3</v>
      </c>
      <c r="AE2141">
        <f>ABS(tbl_pbp[[#This Row],[play.homeScore]]-tbl_pbp[[#This Row],[play.awayScore]])</f>
        <v>6</v>
      </c>
      <c r="AF2141">
        <f>IF(tbl_pbp[[#This Row],[Play Saints Win % Increase]]&gt;=$AF$4,1,0)</f>
        <v>0</v>
      </c>
      <c r="AG2141" t="str">
        <f>VLOOKUP(tbl_pbp[[#This Row],[gameId]], games!$B$2:$T$40, 9, FALSE)</f>
        <v>san-francisco-49ers</v>
      </c>
      <c r="AH2141" s="5">
        <f>IF(tbl_pbp[[#This Row],[AwayTeam]] &lt;&gt; "new-orleans-saints", tbl_pbp[[#This Row],[homeWinPercentage]], 1-tbl_pbp[[#This Row],[homeWinPercentage]])</f>
        <v>0.72</v>
      </c>
      <c r="AI2141" s="13">
        <f>tbl_pbp[[#This Row],[Kamara]]*tbl_pbp[[#This Row],[Impactful Play]]</f>
        <v>0</v>
      </c>
      <c r="AJ2141" s="13">
        <f>tbl_pbp[[#This Row],[Thomas]]*tbl_pbp[[#This Row],[Impactful Play]]</f>
        <v>0</v>
      </c>
      <c r="AK2141" s="13" t="str">
        <f>VLOOKUP(tbl_pbp[[#This Row],[Play Saints Win % Increase]], tbl_impact[],3,TRUE)</f>
        <v>Scented (0 to +5%)</v>
      </c>
    </row>
    <row r="2142" spans="1:37">
      <c r="A2142" s="1">
        <v>58</v>
      </c>
      <c r="B2142" s="5">
        <v>0.72399999999999998</v>
      </c>
      <c r="C2142" t="s">
        <v>13833</v>
      </c>
      <c r="D2142">
        <v>0</v>
      </c>
      <c r="E2142">
        <v>0</v>
      </c>
      <c r="F2142">
        <v>2</v>
      </c>
      <c r="G2142">
        <v>27</v>
      </c>
      <c r="H2142">
        <v>21</v>
      </c>
      <c r="I2142">
        <v>4</v>
      </c>
      <c r="J2142">
        <v>31</v>
      </c>
      <c r="K2142" t="s">
        <v>29</v>
      </c>
      <c r="L2142">
        <v>2</v>
      </c>
      <c r="M2142">
        <v>69</v>
      </c>
      <c r="N2142" t="s">
        <v>13834</v>
      </c>
      <c r="O2142" t="s">
        <v>8759</v>
      </c>
      <c r="P2142" t="s">
        <v>45</v>
      </c>
      <c r="Q2142" t="s">
        <v>46</v>
      </c>
      <c r="R2142" t="s">
        <v>47</v>
      </c>
      <c r="S2142" t="s">
        <v>135</v>
      </c>
      <c r="T2142" t="s">
        <v>361</v>
      </c>
      <c r="U2142" t="s">
        <v>9695</v>
      </c>
      <c r="V2142" t="s">
        <v>13698</v>
      </c>
      <c r="X2142" t="str">
        <f>VLOOKUP(pbp!V4892, games!$B$2:$R$40, 3, FALSE)</f>
        <v>2020-12-13T21:25Z</v>
      </c>
      <c r="Y2142">
        <f>VLOOKUP(1*V2142,NFLGames!$H$11:$H$555,1,FALSE)</f>
        <v>401127964</v>
      </c>
      <c r="Z2142">
        <f>VLOOKUP($Y2142, NFLGames!$H$11:$K$555,2,FALSE)</f>
        <v>2019</v>
      </c>
      <c r="AA2142">
        <f>VLOOKUP($Y2142, NFLGames!$H$11:$K$555,3,FALSE)</f>
        <v>14</v>
      </c>
      <c r="AB2142" s="6">
        <f>IF(A2143=0, 0, AH2143-tbl_pbp[[#This Row],[Saints Win %]])</f>
        <v>-7.0999999999999952E-2</v>
      </c>
      <c r="AE2142">
        <f>ABS(tbl_pbp[[#This Row],[play.homeScore]]-tbl_pbp[[#This Row],[play.awayScore]])</f>
        <v>6</v>
      </c>
      <c r="AF2142">
        <f>IF(tbl_pbp[[#This Row],[Play Saints Win % Increase]]&gt;=$AF$4,1,0)</f>
        <v>0</v>
      </c>
      <c r="AG2142" t="str">
        <f>VLOOKUP(tbl_pbp[[#This Row],[gameId]], games!$B$2:$T$40, 9, FALSE)</f>
        <v>san-francisco-49ers</v>
      </c>
      <c r="AH2142" s="5">
        <f>IF(tbl_pbp[[#This Row],[AwayTeam]] &lt;&gt; "new-orleans-saints", tbl_pbp[[#This Row],[homeWinPercentage]], 1-tbl_pbp[[#This Row],[homeWinPercentage]])</f>
        <v>0.72399999999999998</v>
      </c>
      <c r="AI2142" s="13">
        <f>tbl_pbp[[#This Row],[Kamara]]*tbl_pbp[[#This Row],[Impactful Play]]</f>
        <v>0</v>
      </c>
      <c r="AJ2142" s="13">
        <f>tbl_pbp[[#This Row],[Thomas]]*tbl_pbp[[#This Row],[Impactful Play]]</f>
        <v>0</v>
      </c>
      <c r="AK2142" s="13" t="str">
        <f>VLOOKUP(tbl_pbp[[#This Row],[Play Saints Win % Increase]], tbl_impact[],3,TRUE)</f>
        <v>Smelly (worse than-5% -&gt; -10%)</v>
      </c>
    </row>
    <row r="2143" spans="1:37">
      <c r="A2143" s="1">
        <v>59</v>
      </c>
      <c r="B2143" s="5">
        <v>0.65300000000000002</v>
      </c>
      <c r="C2143" t="s">
        <v>13835</v>
      </c>
      <c r="D2143">
        <v>0</v>
      </c>
      <c r="E2143">
        <v>0</v>
      </c>
      <c r="F2143">
        <v>2</v>
      </c>
      <c r="G2143">
        <v>27</v>
      </c>
      <c r="H2143">
        <v>21</v>
      </c>
      <c r="I2143">
        <v>1</v>
      </c>
      <c r="J2143">
        <v>34</v>
      </c>
      <c r="K2143" t="s">
        <v>29</v>
      </c>
      <c r="L2143">
        <v>3</v>
      </c>
      <c r="M2143">
        <v>66</v>
      </c>
      <c r="N2143" t="s">
        <v>13836</v>
      </c>
      <c r="O2143" t="s">
        <v>2091</v>
      </c>
      <c r="P2143" t="s">
        <v>45</v>
      </c>
      <c r="Q2143" t="s">
        <v>46</v>
      </c>
      <c r="R2143" t="s">
        <v>47</v>
      </c>
      <c r="S2143" t="s">
        <v>54</v>
      </c>
      <c r="T2143" t="s">
        <v>127</v>
      </c>
      <c r="U2143" t="s">
        <v>2916</v>
      </c>
      <c r="V2143" t="s">
        <v>13698</v>
      </c>
      <c r="X2143" t="str">
        <f>VLOOKUP(pbp!V4893, games!$B$2:$R$40, 3, FALSE)</f>
        <v>2020-12-13T21:25Z</v>
      </c>
      <c r="Y2143">
        <f>VLOOKUP(1*V2143,NFLGames!$H$11:$H$555,1,FALSE)</f>
        <v>401127964</v>
      </c>
      <c r="Z2143">
        <f>VLOOKUP($Y2143, NFLGames!$H$11:$K$555,2,FALSE)</f>
        <v>2019</v>
      </c>
      <c r="AA2143">
        <f>VLOOKUP($Y2143, NFLGames!$H$11:$K$555,3,FALSE)</f>
        <v>14</v>
      </c>
      <c r="AB2143" s="6">
        <f>IF(A2144=0, 0, AH2144-tbl_pbp[[#This Row],[Saints Win %]])</f>
        <v>2.300000000000002E-2</v>
      </c>
      <c r="AE2143">
        <f>ABS(tbl_pbp[[#This Row],[play.homeScore]]-tbl_pbp[[#This Row],[play.awayScore]])</f>
        <v>6</v>
      </c>
      <c r="AF2143">
        <f>IF(tbl_pbp[[#This Row],[Play Saints Win % Increase]]&gt;=$AF$4,1,0)</f>
        <v>0</v>
      </c>
      <c r="AG2143" t="str">
        <f>VLOOKUP(tbl_pbp[[#This Row],[gameId]], games!$B$2:$T$40, 9, FALSE)</f>
        <v>san-francisco-49ers</v>
      </c>
      <c r="AH2143" s="5">
        <f>IF(tbl_pbp[[#This Row],[AwayTeam]] &lt;&gt; "new-orleans-saints", tbl_pbp[[#This Row],[homeWinPercentage]], 1-tbl_pbp[[#This Row],[homeWinPercentage]])</f>
        <v>0.65300000000000002</v>
      </c>
      <c r="AI2143" s="13">
        <f>tbl_pbp[[#This Row],[Kamara]]*tbl_pbp[[#This Row],[Impactful Play]]</f>
        <v>0</v>
      </c>
      <c r="AJ2143" s="13">
        <f>tbl_pbp[[#This Row],[Thomas]]*tbl_pbp[[#This Row],[Impactful Play]]</f>
        <v>0</v>
      </c>
      <c r="AK2143" s="13" t="str">
        <f>VLOOKUP(tbl_pbp[[#This Row],[Play Saints Win % Increase]], tbl_impact[],3,TRUE)</f>
        <v>Scented (0 to +5%)</v>
      </c>
    </row>
    <row r="2144" spans="1:37">
      <c r="A2144" s="1">
        <v>60</v>
      </c>
      <c r="B2144" s="5">
        <v>0.67600000000000005</v>
      </c>
      <c r="C2144" t="s">
        <v>13837</v>
      </c>
      <c r="D2144">
        <v>0</v>
      </c>
      <c r="E2144">
        <v>0</v>
      </c>
      <c r="F2144">
        <v>2</v>
      </c>
      <c r="G2144">
        <v>27</v>
      </c>
      <c r="H2144">
        <v>21</v>
      </c>
      <c r="I2144">
        <v>7</v>
      </c>
      <c r="J2144">
        <v>28</v>
      </c>
      <c r="K2144" t="s">
        <v>29</v>
      </c>
      <c r="L2144">
        <v>4</v>
      </c>
      <c r="M2144">
        <v>72</v>
      </c>
      <c r="N2144" t="s">
        <v>13838</v>
      </c>
      <c r="O2144" t="s">
        <v>579</v>
      </c>
      <c r="P2144" t="s">
        <v>66</v>
      </c>
      <c r="Q2144" t="s">
        <v>67</v>
      </c>
      <c r="R2144" t="s">
        <v>68</v>
      </c>
      <c r="S2144" t="s">
        <v>215</v>
      </c>
      <c r="T2144" t="s">
        <v>1005</v>
      </c>
      <c r="U2144" t="s">
        <v>1006</v>
      </c>
      <c r="V2144" t="s">
        <v>13698</v>
      </c>
      <c r="X2144" t="str">
        <f>VLOOKUP(pbp!V4894, games!$B$2:$R$40, 3, FALSE)</f>
        <v>2020-12-13T21:25Z</v>
      </c>
      <c r="Y2144">
        <f>VLOOKUP(1*V2144,NFLGames!$H$11:$H$555,1,FALSE)</f>
        <v>401127964</v>
      </c>
      <c r="Z2144">
        <f>VLOOKUP($Y2144, NFLGames!$H$11:$K$555,2,FALSE)</f>
        <v>2019</v>
      </c>
      <c r="AA2144">
        <f>VLOOKUP($Y2144, NFLGames!$H$11:$K$555,3,FALSE)</f>
        <v>14</v>
      </c>
      <c r="AB2144" s="6">
        <f>IF(A2145=0, 0, AH2145-tbl_pbp[[#This Row],[Saints Win %]])</f>
        <v>-1.0000000000000009E-2</v>
      </c>
      <c r="AE2144">
        <f>ABS(tbl_pbp[[#This Row],[play.homeScore]]-tbl_pbp[[#This Row],[play.awayScore]])</f>
        <v>6</v>
      </c>
      <c r="AF2144">
        <f>IF(tbl_pbp[[#This Row],[Play Saints Win % Increase]]&gt;=$AF$4,1,0)</f>
        <v>0</v>
      </c>
      <c r="AG2144" t="str">
        <f>VLOOKUP(tbl_pbp[[#This Row],[gameId]], games!$B$2:$T$40, 9, FALSE)</f>
        <v>san-francisco-49ers</v>
      </c>
      <c r="AH2144" s="5">
        <f>IF(tbl_pbp[[#This Row],[AwayTeam]] &lt;&gt; "new-orleans-saints", tbl_pbp[[#This Row],[homeWinPercentage]], 1-tbl_pbp[[#This Row],[homeWinPercentage]])</f>
        <v>0.67600000000000005</v>
      </c>
      <c r="AI2144" s="13">
        <f>tbl_pbp[[#This Row],[Kamara]]*tbl_pbp[[#This Row],[Impactful Play]]</f>
        <v>0</v>
      </c>
      <c r="AJ2144" s="13">
        <f>tbl_pbp[[#This Row],[Thomas]]*tbl_pbp[[#This Row],[Impactful Play]]</f>
        <v>0</v>
      </c>
      <c r="AK2144" s="13" t="str">
        <f>VLOOKUP(tbl_pbp[[#This Row],[Play Saints Win % Increase]], tbl_impact[],3,TRUE)</f>
        <v>Bad (0 to -5%)</v>
      </c>
    </row>
    <row r="2145" spans="1:37">
      <c r="A2145" s="1">
        <v>61</v>
      </c>
      <c r="B2145" s="5">
        <v>0.66600000000000004</v>
      </c>
      <c r="C2145" t="s">
        <v>13839</v>
      </c>
      <c r="D2145">
        <v>0</v>
      </c>
      <c r="E2145">
        <v>0</v>
      </c>
      <c r="F2145">
        <v>2</v>
      </c>
      <c r="G2145">
        <v>27</v>
      </c>
      <c r="H2145">
        <v>21</v>
      </c>
      <c r="I2145">
        <v>10</v>
      </c>
      <c r="J2145">
        <v>80</v>
      </c>
      <c r="K2145" t="s">
        <v>4709</v>
      </c>
      <c r="L2145">
        <v>1</v>
      </c>
      <c r="M2145">
        <v>80</v>
      </c>
      <c r="N2145" t="s">
        <v>13840</v>
      </c>
      <c r="O2145" t="s">
        <v>4070</v>
      </c>
      <c r="P2145" t="s">
        <v>30</v>
      </c>
      <c r="Q2145" t="s">
        <v>31</v>
      </c>
      <c r="R2145" t="s">
        <v>32</v>
      </c>
      <c r="S2145" t="s">
        <v>33</v>
      </c>
      <c r="T2145" t="s">
        <v>13841</v>
      </c>
      <c r="U2145" t="s">
        <v>13842</v>
      </c>
      <c r="V2145" t="s">
        <v>13698</v>
      </c>
      <c r="X2145" t="str">
        <f>VLOOKUP(pbp!V4895, games!$B$2:$R$40, 3, FALSE)</f>
        <v>2020-12-13T21:25Z</v>
      </c>
      <c r="Y2145">
        <f>VLOOKUP(1*V2145,NFLGames!$H$11:$H$555,1,FALSE)</f>
        <v>401127964</v>
      </c>
      <c r="Z2145">
        <f>VLOOKUP($Y2145, NFLGames!$H$11:$K$555,2,FALSE)</f>
        <v>2019</v>
      </c>
      <c r="AA2145">
        <f>VLOOKUP($Y2145, NFLGames!$H$11:$K$555,3,FALSE)</f>
        <v>14</v>
      </c>
      <c r="AB2145" s="6">
        <f>IF(A2146=0, 0, AH2146-tbl_pbp[[#This Row],[Saints Win %]])</f>
        <v>5.3999999999999937E-2</v>
      </c>
      <c r="AE2145">
        <f>ABS(tbl_pbp[[#This Row],[play.homeScore]]-tbl_pbp[[#This Row],[play.awayScore]])</f>
        <v>6</v>
      </c>
      <c r="AF2145">
        <f>IF(tbl_pbp[[#This Row],[Play Saints Win % Increase]]&gt;=$AF$4,1,0)</f>
        <v>0</v>
      </c>
      <c r="AG2145" t="str">
        <f>VLOOKUP(tbl_pbp[[#This Row],[gameId]], games!$B$2:$T$40, 9, FALSE)</f>
        <v>san-francisco-49ers</v>
      </c>
      <c r="AH2145" s="5">
        <f>IF(tbl_pbp[[#This Row],[AwayTeam]] &lt;&gt; "new-orleans-saints", tbl_pbp[[#This Row],[homeWinPercentage]], 1-tbl_pbp[[#This Row],[homeWinPercentage]])</f>
        <v>0.66600000000000004</v>
      </c>
      <c r="AI2145" s="13">
        <f>tbl_pbp[[#This Row],[Kamara]]*tbl_pbp[[#This Row],[Impactful Play]]</f>
        <v>0</v>
      </c>
      <c r="AJ2145" s="13">
        <f>tbl_pbp[[#This Row],[Thomas]]*tbl_pbp[[#This Row],[Impactful Play]]</f>
        <v>0</v>
      </c>
      <c r="AK2145" s="13" t="str">
        <f>VLOOKUP(tbl_pbp[[#This Row],[Play Saints Win % Increase]], tbl_impact[],3,TRUE)</f>
        <v>Perfumed (5 to + 10%)</v>
      </c>
    </row>
    <row r="2146" spans="1:37">
      <c r="A2146" s="1">
        <v>62</v>
      </c>
      <c r="B2146" s="5">
        <v>0.72</v>
      </c>
      <c r="C2146" t="s">
        <v>13843</v>
      </c>
      <c r="D2146">
        <v>0</v>
      </c>
      <c r="E2146">
        <v>0</v>
      </c>
      <c r="F2146">
        <v>2</v>
      </c>
      <c r="G2146">
        <v>27</v>
      </c>
      <c r="H2146">
        <v>21</v>
      </c>
      <c r="I2146">
        <v>3</v>
      </c>
      <c r="J2146">
        <v>73</v>
      </c>
      <c r="K2146" t="s">
        <v>4709</v>
      </c>
      <c r="L2146">
        <v>2</v>
      </c>
      <c r="M2146">
        <v>73</v>
      </c>
      <c r="N2146" t="s">
        <v>13844</v>
      </c>
      <c r="O2146" t="s">
        <v>116</v>
      </c>
      <c r="P2146" t="s">
        <v>30</v>
      </c>
      <c r="Q2146" t="s">
        <v>31</v>
      </c>
      <c r="R2146" t="s">
        <v>32</v>
      </c>
      <c r="S2146" t="s">
        <v>193</v>
      </c>
      <c r="T2146" t="s">
        <v>13777</v>
      </c>
      <c r="U2146" t="s">
        <v>13845</v>
      </c>
      <c r="V2146" t="s">
        <v>13698</v>
      </c>
      <c r="X2146" t="str">
        <f>VLOOKUP(pbp!V4896, games!$B$2:$R$40, 3, FALSE)</f>
        <v>2020-12-13T21:25Z</v>
      </c>
      <c r="Y2146">
        <f>VLOOKUP(1*V2146,NFLGames!$H$11:$H$555,1,FALSE)</f>
        <v>401127964</v>
      </c>
      <c r="Z2146">
        <f>VLOOKUP($Y2146, NFLGames!$H$11:$K$555,2,FALSE)</f>
        <v>2019</v>
      </c>
      <c r="AA2146">
        <f>VLOOKUP($Y2146, NFLGames!$H$11:$K$555,3,FALSE)</f>
        <v>14</v>
      </c>
      <c r="AB2146" s="6">
        <f>IF(A2147=0, 0, AH2147-tbl_pbp[[#This Row],[Saints Win %]])</f>
        <v>-7.7999999999999958E-2</v>
      </c>
      <c r="AE2146">
        <f>ABS(tbl_pbp[[#This Row],[play.homeScore]]-tbl_pbp[[#This Row],[play.awayScore]])</f>
        <v>6</v>
      </c>
      <c r="AF2146">
        <f>IF(tbl_pbp[[#This Row],[Play Saints Win % Increase]]&gt;=$AF$4,1,0)</f>
        <v>0</v>
      </c>
      <c r="AG2146" t="str">
        <f>VLOOKUP(tbl_pbp[[#This Row],[gameId]], games!$B$2:$T$40, 9, FALSE)</f>
        <v>san-francisco-49ers</v>
      </c>
      <c r="AH2146" s="5">
        <f>IF(tbl_pbp[[#This Row],[AwayTeam]] &lt;&gt; "new-orleans-saints", tbl_pbp[[#This Row],[homeWinPercentage]], 1-tbl_pbp[[#This Row],[homeWinPercentage]])</f>
        <v>0.72</v>
      </c>
      <c r="AI2146" s="13">
        <f>tbl_pbp[[#This Row],[Kamara]]*tbl_pbp[[#This Row],[Impactful Play]]</f>
        <v>0</v>
      </c>
      <c r="AJ2146" s="13">
        <f>tbl_pbp[[#This Row],[Thomas]]*tbl_pbp[[#This Row],[Impactful Play]]</f>
        <v>0</v>
      </c>
      <c r="AK2146" s="13" t="str">
        <f>VLOOKUP(tbl_pbp[[#This Row],[Play Saints Win % Increase]], tbl_impact[],3,TRUE)</f>
        <v>Smelly (worse than-5% -&gt; -10%)</v>
      </c>
    </row>
    <row r="2147" spans="1:37">
      <c r="A2147" s="1">
        <v>63</v>
      </c>
      <c r="B2147" s="5">
        <v>0.64200000000000002</v>
      </c>
      <c r="C2147" t="s">
        <v>13846</v>
      </c>
      <c r="D2147">
        <v>0</v>
      </c>
      <c r="E2147">
        <v>0</v>
      </c>
      <c r="F2147">
        <v>2</v>
      </c>
      <c r="G2147">
        <v>27</v>
      </c>
      <c r="H2147">
        <v>21</v>
      </c>
      <c r="I2147">
        <v>10</v>
      </c>
      <c r="J2147">
        <v>80</v>
      </c>
      <c r="K2147" t="s">
        <v>4709</v>
      </c>
      <c r="L2147">
        <v>3</v>
      </c>
      <c r="M2147">
        <v>80</v>
      </c>
      <c r="N2147" t="s">
        <v>13847</v>
      </c>
      <c r="O2147" t="s">
        <v>1711</v>
      </c>
      <c r="P2147" t="s">
        <v>30</v>
      </c>
      <c r="Q2147" t="s">
        <v>31</v>
      </c>
      <c r="R2147" t="s">
        <v>32</v>
      </c>
      <c r="S2147" t="s">
        <v>123</v>
      </c>
      <c r="T2147" t="s">
        <v>13841</v>
      </c>
      <c r="U2147" t="s">
        <v>13848</v>
      </c>
      <c r="V2147" t="s">
        <v>13698</v>
      </c>
      <c r="X2147" t="str">
        <f>VLOOKUP(pbp!V4897, games!$B$2:$R$40, 3, FALSE)</f>
        <v>2020-12-13T21:25Z</v>
      </c>
      <c r="Y2147">
        <f>VLOOKUP(1*V2147,NFLGames!$H$11:$H$555,1,FALSE)</f>
        <v>401127964</v>
      </c>
      <c r="Z2147">
        <f>VLOOKUP($Y2147, NFLGames!$H$11:$K$555,2,FALSE)</f>
        <v>2019</v>
      </c>
      <c r="AA2147">
        <f>VLOOKUP($Y2147, NFLGames!$H$11:$K$555,3,FALSE)</f>
        <v>14</v>
      </c>
      <c r="AB2147" s="6">
        <f>IF(A2148=0, 0, AH2148-tbl_pbp[[#This Row],[Saints Win %]])</f>
        <v>-4.4000000000000039E-2</v>
      </c>
      <c r="AE2147">
        <f>ABS(tbl_pbp[[#This Row],[play.homeScore]]-tbl_pbp[[#This Row],[play.awayScore]])</f>
        <v>6</v>
      </c>
      <c r="AF2147">
        <f>IF(tbl_pbp[[#This Row],[Play Saints Win % Increase]]&gt;=$AF$4,1,0)</f>
        <v>0</v>
      </c>
      <c r="AG2147" t="str">
        <f>VLOOKUP(tbl_pbp[[#This Row],[gameId]], games!$B$2:$T$40, 9, FALSE)</f>
        <v>san-francisco-49ers</v>
      </c>
      <c r="AH2147" s="5">
        <f>IF(tbl_pbp[[#This Row],[AwayTeam]] &lt;&gt; "new-orleans-saints", tbl_pbp[[#This Row],[homeWinPercentage]], 1-tbl_pbp[[#This Row],[homeWinPercentage]])</f>
        <v>0.64200000000000002</v>
      </c>
      <c r="AI2147" s="13">
        <f>tbl_pbp[[#This Row],[Kamara]]*tbl_pbp[[#This Row],[Impactful Play]]</f>
        <v>0</v>
      </c>
      <c r="AJ2147" s="13">
        <f>tbl_pbp[[#This Row],[Thomas]]*tbl_pbp[[#This Row],[Impactful Play]]</f>
        <v>0</v>
      </c>
      <c r="AK2147" s="13" t="str">
        <f>VLOOKUP(tbl_pbp[[#This Row],[Play Saints Win % Increase]], tbl_impact[],3,TRUE)</f>
        <v>Bad (0 to -5%)</v>
      </c>
    </row>
    <row r="2148" spans="1:37">
      <c r="A2148" s="1">
        <v>64</v>
      </c>
      <c r="B2148" s="5">
        <v>0.59799999999999998</v>
      </c>
      <c r="C2148" t="s">
        <v>13849</v>
      </c>
      <c r="D2148">
        <v>0</v>
      </c>
      <c r="E2148">
        <v>0</v>
      </c>
      <c r="F2148">
        <v>2</v>
      </c>
      <c r="G2148">
        <v>27</v>
      </c>
      <c r="H2148">
        <v>21</v>
      </c>
      <c r="I2148">
        <v>10</v>
      </c>
      <c r="J2148">
        <v>60</v>
      </c>
      <c r="K2148" t="s">
        <v>4709</v>
      </c>
      <c r="L2148">
        <v>1</v>
      </c>
      <c r="M2148">
        <v>60</v>
      </c>
      <c r="N2148" t="s">
        <v>13850</v>
      </c>
      <c r="O2148" t="s">
        <v>1305</v>
      </c>
      <c r="P2148" t="s">
        <v>45</v>
      </c>
      <c r="Q2148" t="s">
        <v>46</v>
      </c>
      <c r="R2148" t="s">
        <v>47</v>
      </c>
      <c r="S2148" t="s">
        <v>33</v>
      </c>
      <c r="T2148" t="s">
        <v>13851</v>
      </c>
      <c r="U2148" t="s">
        <v>13852</v>
      </c>
      <c r="V2148" t="s">
        <v>13698</v>
      </c>
      <c r="X2148" t="str">
        <f>VLOOKUP(pbp!V4898, games!$B$2:$R$40, 3, FALSE)</f>
        <v>2020-12-13T21:25Z</v>
      </c>
      <c r="Y2148">
        <f>VLOOKUP(1*V2148,NFLGames!$H$11:$H$555,1,FALSE)</f>
        <v>401127964</v>
      </c>
      <c r="Z2148">
        <f>VLOOKUP($Y2148, NFLGames!$H$11:$K$555,2,FALSE)</f>
        <v>2019</v>
      </c>
      <c r="AA2148">
        <f>VLOOKUP($Y2148, NFLGames!$H$11:$K$555,3,FALSE)</f>
        <v>14</v>
      </c>
      <c r="AB2148" s="6">
        <f>IF(A2149=0, 0, AH2149-tbl_pbp[[#This Row],[Saints Win %]])</f>
        <v>-3.0000000000000027E-3</v>
      </c>
      <c r="AE2148">
        <f>ABS(tbl_pbp[[#This Row],[play.homeScore]]-tbl_pbp[[#This Row],[play.awayScore]])</f>
        <v>6</v>
      </c>
      <c r="AF2148">
        <f>IF(tbl_pbp[[#This Row],[Play Saints Win % Increase]]&gt;=$AF$4,1,0)</f>
        <v>0</v>
      </c>
      <c r="AG2148" t="str">
        <f>VLOOKUP(tbl_pbp[[#This Row],[gameId]], games!$B$2:$T$40, 9, FALSE)</f>
        <v>san-francisco-49ers</v>
      </c>
      <c r="AH2148" s="5">
        <f>IF(tbl_pbp[[#This Row],[AwayTeam]] &lt;&gt; "new-orleans-saints", tbl_pbp[[#This Row],[homeWinPercentage]], 1-tbl_pbp[[#This Row],[homeWinPercentage]])</f>
        <v>0.59799999999999998</v>
      </c>
      <c r="AI2148" s="13">
        <f>tbl_pbp[[#This Row],[Kamara]]*tbl_pbp[[#This Row],[Impactful Play]]</f>
        <v>0</v>
      </c>
      <c r="AJ2148" s="13">
        <f>tbl_pbp[[#This Row],[Thomas]]*tbl_pbp[[#This Row],[Impactful Play]]</f>
        <v>0</v>
      </c>
      <c r="AK2148" s="13" t="str">
        <f>VLOOKUP(tbl_pbp[[#This Row],[Play Saints Win % Increase]], tbl_impact[],3,TRUE)</f>
        <v>Bad (0 to -5%)</v>
      </c>
    </row>
    <row r="2149" spans="1:37">
      <c r="A2149" s="1">
        <v>65</v>
      </c>
      <c r="B2149" s="5">
        <v>0.59499999999999997</v>
      </c>
      <c r="C2149" t="s">
        <v>13853</v>
      </c>
      <c r="D2149">
        <v>0</v>
      </c>
      <c r="E2149">
        <v>0</v>
      </c>
      <c r="F2149">
        <v>2</v>
      </c>
      <c r="G2149">
        <v>27</v>
      </c>
      <c r="H2149">
        <v>21</v>
      </c>
      <c r="I2149">
        <v>10</v>
      </c>
      <c r="J2149">
        <v>32</v>
      </c>
      <c r="K2149" t="s">
        <v>4709</v>
      </c>
      <c r="L2149">
        <v>1</v>
      </c>
      <c r="M2149">
        <v>32</v>
      </c>
      <c r="N2149" t="s">
        <v>229</v>
      </c>
      <c r="O2149" t="s">
        <v>230</v>
      </c>
      <c r="P2149" t="s">
        <v>231</v>
      </c>
      <c r="Q2149" t="s">
        <v>232</v>
      </c>
      <c r="R2149" t="s">
        <v>233</v>
      </c>
      <c r="V2149" t="s">
        <v>13698</v>
      </c>
      <c r="X2149" t="str">
        <f>VLOOKUP(pbp!V4899, games!$B$2:$R$40, 3, FALSE)</f>
        <v>2020-12-13T21:25Z</v>
      </c>
      <c r="Y2149">
        <f>VLOOKUP(1*V2149,NFLGames!$H$11:$H$555,1,FALSE)</f>
        <v>401127964</v>
      </c>
      <c r="Z2149">
        <f>VLOOKUP($Y2149, NFLGames!$H$11:$K$555,2,FALSE)</f>
        <v>2019</v>
      </c>
      <c r="AA2149">
        <f>VLOOKUP($Y2149, NFLGames!$H$11:$K$555,3,FALSE)</f>
        <v>14</v>
      </c>
      <c r="AB2149" s="6">
        <f>IF(A2150=0, 0, AH2150-tbl_pbp[[#This Row],[Saints Win %]])</f>
        <v>2.0000000000000018E-3</v>
      </c>
      <c r="AE2149">
        <f>ABS(tbl_pbp[[#This Row],[play.homeScore]]-tbl_pbp[[#This Row],[play.awayScore]])</f>
        <v>6</v>
      </c>
      <c r="AF2149">
        <f>IF(tbl_pbp[[#This Row],[Play Saints Win % Increase]]&gt;=$AF$4,1,0)</f>
        <v>0</v>
      </c>
      <c r="AG2149" t="str">
        <f>VLOOKUP(tbl_pbp[[#This Row],[gameId]], games!$B$2:$T$40, 9, FALSE)</f>
        <v>san-francisco-49ers</v>
      </c>
      <c r="AH2149" s="5">
        <f>IF(tbl_pbp[[#This Row],[AwayTeam]] &lt;&gt; "new-orleans-saints", tbl_pbp[[#This Row],[homeWinPercentage]], 1-tbl_pbp[[#This Row],[homeWinPercentage]])</f>
        <v>0.59499999999999997</v>
      </c>
      <c r="AI2149" s="13">
        <f>tbl_pbp[[#This Row],[Kamara]]*tbl_pbp[[#This Row],[Impactful Play]]</f>
        <v>0</v>
      </c>
      <c r="AJ2149" s="13">
        <f>tbl_pbp[[#This Row],[Thomas]]*tbl_pbp[[#This Row],[Impactful Play]]</f>
        <v>0</v>
      </c>
      <c r="AK2149" s="13" t="str">
        <f>VLOOKUP(tbl_pbp[[#This Row],[Play Saints Win % Increase]], tbl_impact[],3,TRUE)</f>
        <v>Scented (0 to +5%)</v>
      </c>
    </row>
    <row r="2150" spans="1:37">
      <c r="A2150" s="1">
        <v>66</v>
      </c>
      <c r="B2150" s="5">
        <v>0.59699999999999998</v>
      </c>
      <c r="C2150" t="s">
        <v>13854</v>
      </c>
      <c r="D2150">
        <v>0</v>
      </c>
      <c r="E2150">
        <v>0</v>
      </c>
      <c r="F2150">
        <v>2</v>
      </c>
      <c r="G2150">
        <v>27</v>
      </c>
      <c r="H2150">
        <v>21</v>
      </c>
      <c r="I2150">
        <v>10</v>
      </c>
      <c r="J2150">
        <v>32</v>
      </c>
      <c r="K2150" t="s">
        <v>4709</v>
      </c>
      <c r="L2150">
        <v>1</v>
      </c>
      <c r="M2150">
        <v>32</v>
      </c>
      <c r="N2150" t="s">
        <v>13855</v>
      </c>
      <c r="O2150" t="s">
        <v>230</v>
      </c>
      <c r="P2150" t="s">
        <v>45</v>
      </c>
      <c r="Q2150" t="s">
        <v>46</v>
      </c>
      <c r="R2150" t="s">
        <v>47</v>
      </c>
      <c r="S2150" t="s">
        <v>33</v>
      </c>
      <c r="T2150" t="s">
        <v>129</v>
      </c>
      <c r="U2150" t="s">
        <v>130</v>
      </c>
      <c r="V2150" t="s">
        <v>13698</v>
      </c>
      <c r="X2150" t="str">
        <f>VLOOKUP(pbp!V4900, games!$B$2:$R$40, 3, FALSE)</f>
        <v>2020-12-13T21:25Z</v>
      </c>
      <c r="Y2150">
        <f>VLOOKUP(1*V2150,NFLGames!$H$11:$H$555,1,FALSE)</f>
        <v>401127964</v>
      </c>
      <c r="Z2150">
        <f>VLOOKUP($Y2150, NFLGames!$H$11:$K$555,2,FALSE)</f>
        <v>2019</v>
      </c>
      <c r="AA2150">
        <f>VLOOKUP($Y2150, NFLGames!$H$11:$K$555,3,FALSE)</f>
        <v>14</v>
      </c>
      <c r="AB2150" s="6">
        <f>IF(A2151=0, 0, AH2151-tbl_pbp[[#This Row],[Saints Win %]])</f>
        <v>1.0000000000000009E-2</v>
      </c>
      <c r="AE2150">
        <f>ABS(tbl_pbp[[#This Row],[play.homeScore]]-tbl_pbp[[#This Row],[play.awayScore]])</f>
        <v>6</v>
      </c>
      <c r="AF2150">
        <f>IF(tbl_pbp[[#This Row],[Play Saints Win % Increase]]&gt;=$AF$4,1,0)</f>
        <v>0</v>
      </c>
      <c r="AG2150" t="str">
        <f>VLOOKUP(tbl_pbp[[#This Row],[gameId]], games!$B$2:$T$40, 9, FALSE)</f>
        <v>san-francisco-49ers</v>
      </c>
      <c r="AH2150" s="5">
        <f>IF(tbl_pbp[[#This Row],[AwayTeam]] &lt;&gt; "new-orleans-saints", tbl_pbp[[#This Row],[homeWinPercentage]], 1-tbl_pbp[[#This Row],[homeWinPercentage]])</f>
        <v>0.59699999999999998</v>
      </c>
      <c r="AI2150" s="13">
        <f>tbl_pbp[[#This Row],[Kamara]]*tbl_pbp[[#This Row],[Impactful Play]]</f>
        <v>0</v>
      </c>
      <c r="AJ2150" s="13">
        <f>tbl_pbp[[#This Row],[Thomas]]*tbl_pbp[[#This Row],[Impactful Play]]</f>
        <v>0</v>
      </c>
      <c r="AK2150" s="13" t="str">
        <f>VLOOKUP(tbl_pbp[[#This Row],[Play Saints Win % Increase]], tbl_impact[],3,TRUE)</f>
        <v>Scented (0 to +5%)</v>
      </c>
    </row>
    <row r="2151" spans="1:37">
      <c r="A2151" s="1">
        <v>67</v>
      </c>
      <c r="B2151" s="5">
        <v>0.60699999999999998</v>
      </c>
      <c r="C2151" t="s">
        <v>13856</v>
      </c>
      <c r="D2151">
        <v>0</v>
      </c>
      <c r="E2151">
        <v>0</v>
      </c>
      <c r="F2151">
        <v>2</v>
      </c>
      <c r="G2151">
        <v>27</v>
      </c>
      <c r="H2151">
        <v>21</v>
      </c>
      <c r="I2151">
        <v>13</v>
      </c>
      <c r="J2151">
        <v>35</v>
      </c>
      <c r="K2151" t="s">
        <v>4709</v>
      </c>
      <c r="L2151">
        <v>1</v>
      </c>
      <c r="M2151">
        <v>35</v>
      </c>
      <c r="N2151" t="s">
        <v>13857</v>
      </c>
      <c r="O2151" t="s">
        <v>3412</v>
      </c>
      <c r="P2151" t="s">
        <v>124</v>
      </c>
      <c r="Q2151" t="s">
        <v>125</v>
      </c>
      <c r="R2151" t="s">
        <v>126</v>
      </c>
      <c r="V2151" t="s">
        <v>13698</v>
      </c>
      <c r="X2151" t="str">
        <f>VLOOKUP(pbp!V4901, games!$B$2:$R$40, 3, FALSE)</f>
        <v>2020-12-13T21:25Z</v>
      </c>
      <c r="Y2151">
        <f>VLOOKUP(1*V2151,NFLGames!$H$11:$H$555,1,FALSE)</f>
        <v>401127964</v>
      </c>
      <c r="Z2151">
        <f>VLOOKUP($Y2151, NFLGames!$H$11:$K$555,2,FALSE)</f>
        <v>2019</v>
      </c>
      <c r="AA2151">
        <f>VLOOKUP($Y2151, NFLGames!$H$11:$K$555,3,FALSE)</f>
        <v>14</v>
      </c>
      <c r="AB2151" s="6">
        <f>IF(A2152=0, 0, AH2152-tbl_pbp[[#This Row],[Saints Win %]])</f>
        <v>1.0000000000000009E-3</v>
      </c>
      <c r="AE2151">
        <f>ABS(tbl_pbp[[#This Row],[play.homeScore]]-tbl_pbp[[#This Row],[play.awayScore]])</f>
        <v>6</v>
      </c>
      <c r="AF2151">
        <f>IF(tbl_pbp[[#This Row],[Play Saints Win % Increase]]&gt;=$AF$4,1,0)</f>
        <v>0</v>
      </c>
      <c r="AG2151" t="str">
        <f>VLOOKUP(tbl_pbp[[#This Row],[gameId]], games!$B$2:$T$40, 9, FALSE)</f>
        <v>san-francisco-49ers</v>
      </c>
      <c r="AH2151" s="5">
        <f>IF(tbl_pbp[[#This Row],[AwayTeam]] &lt;&gt; "new-orleans-saints", tbl_pbp[[#This Row],[homeWinPercentage]], 1-tbl_pbp[[#This Row],[homeWinPercentage]])</f>
        <v>0.60699999999999998</v>
      </c>
      <c r="AI2151" s="13">
        <f>tbl_pbp[[#This Row],[Kamara]]*tbl_pbp[[#This Row],[Impactful Play]]</f>
        <v>0</v>
      </c>
      <c r="AJ2151" s="13">
        <f>tbl_pbp[[#This Row],[Thomas]]*tbl_pbp[[#This Row],[Impactful Play]]</f>
        <v>0</v>
      </c>
      <c r="AK2151" s="13" t="str">
        <f>VLOOKUP(tbl_pbp[[#This Row],[Play Saints Win % Increase]], tbl_impact[],3,TRUE)</f>
        <v>Scented (0 to +5%)</v>
      </c>
    </row>
    <row r="2152" spans="1:37">
      <c r="A2152" s="1">
        <v>68</v>
      </c>
      <c r="B2152" s="5">
        <v>0.60799999999999998</v>
      </c>
      <c r="C2152" t="s">
        <v>13858</v>
      </c>
      <c r="D2152">
        <v>0</v>
      </c>
      <c r="E2152">
        <v>0</v>
      </c>
      <c r="F2152">
        <v>2</v>
      </c>
      <c r="G2152">
        <v>27</v>
      </c>
      <c r="H2152">
        <v>21</v>
      </c>
      <c r="I2152">
        <v>13</v>
      </c>
      <c r="J2152">
        <v>35</v>
      </c>
      <c r="K2152" t="s">
        <v>4709</v>
      </c>
      <c r="L2152">
        <v>1</v>
      </c>
      <c r="M2152">
        <v>35</v>
      </c>
      <c r="N2152" t="s">
        <v>13859</v>
      </c>
      <c r="O2152" t="s">
        <v>3412</v>
      </c>
      <c r="P2152" t="s">
        <v>30</v>
      </c>
      <c r="Q2152" t="s">
        <v>31</v>
      </c>
      <c r="R2152" t="s">
        <v>32</v>
      </c>
      <c r="S2152" t="s">
        <v>13561</v>
      </c>
      <c r="T2152" t="s">
        <v>202</v>
      </c>
      <c r="U2152" t="s">
        <v>13860</v>
      </c>
      <c r="V2152" t="s">
        <v>13698</v>
      </c>
      <c r="X2152" t="str">
        <f>VLOOKUP(pbp!V4902, games!$B$2:$R$40, 3, FALSE)</f>
        <v>2020-12-13T21:25Z</v>
      </c>
      <c r="Y2152">
        <f>VLOOKUP(1*V2152,NFLGames!$H$11:$H$555,1,FALSE)</f>
        <v>401127964</v>
      </c>
      <c r="Z2152">
        <f>VLOOKUP($Y2152, NFLGames!$H$11:$K$555,2,FALSE)</f>
        <v>2019</v>
      </c>
      <c r="AA2152">
        <f>VLOOKUP($Y2152, NFLGames!$H$11:$K$555,3,FALSE)</f>
        <v>14</v>
      </c>
      <c r="AB2152" s="6">
        <f>IF(A2153=0, 0, AH2153-tbl_pbp[[#This Row],[Saints Win %]])</f>
        <v>-1.0000000000000009E-2</v>
      </c>
      <c r="AE2152">
        <f>ABS(tbl_pbp[[#This Row],[play.homeScore]]-tbl_pbp[[#This Row],[play.awayScore]])</f>
        <v>6</v>
      </c>
      <c r="AF2152">
        <f>IF(tbl_pbp[[#This Row],[Play Saints Win % Increase]]&gt;=$AF$4,1,0)</f>
        <v>0</v>
      </c>
      <c r="AG2152" t="str">
        <f>VLOOKUP(tbl_pbp[[#This Row],[gameId]], games!$B$2:$T$40, 9, FALSE)</f>
        <v>san-francisco-49ers</v>
      </c>
      <c r="AH2152" s="5">
        <f>IF(tbl_pbp[[#This Row],[AwayTeam]] &lt;&gt; "new-orleans-saints", tbl_pbp[[#This Row],[homeWinPercentage]], 1-tbl_pbp[[#This Row],[homeWinPercentage]])</f>
        <v>0.60799999999999998</v>
      </c>
      <c r="AI2152" s="13">
        <f>tbl_pbp[[#This Row],[Kamara]]*tbl_pbp[[#This Row],[Impactful Play]]</f>
        <v>0</v>
      </c>
      <c r="AJ2152" s="13">
        <f>tbl_pbp[[#This Row],[Thomas]]*tbl_pbp[[#This Row],[Impactful Play]]</f>
        <v>0</v>
      </c>
      <c r="AK2152" s="13" t="str">
        <f>VLOOKUP(tbl_pbp[[#This Row],[Play Saints Win % Increase]], tbl_impact[],3,TRUE)</f>
        <v>Bad (0 to -5%)</v>
      </c>
    </row>
    <row r="2153" spans="1:37">
      <c r="A2153" s="1">
        <v>69</v>
      </c>
      <c r="B2153" s="5">
        <v>0.59799999999999998</v>
      </c>
      <c r="C2153" t="s">
        <v>13861</v>
      </c>
      <c r="D2153">
        <v>0</v>
      </c>
      <c r="E2153">
        <v>0</v>
      </c>
      <c r="F2153">
        <v>2</v>
      </c>
      <c r="G2153">
        <v>27</v>
      </c>
      <c r="H2153">
        <v>21</v>
      </c>
      <c r="I2153">
        <v>6</v>
      </c>
      <c r="J2153">
        <v>28</v>
      </c>
      <c r="K2153" t="s">
        <v>4709</v>
      </c>
      <c r="L2153">
        <v>2</v>
      </c>
      <c r="M2153">
        <v>28</v>
      </c>
      <c r="N2153" t="s">
        <v>12212</v>
      </c>
      <c r="O2153" t="s">
        <v>999</v>
      </c>
      <c r="P2153" t="s">
        <v>124</v>
      </c>
      <c r="Q2153" t="s">
        <v>125</v>
      </c>
      <c r="R2153" t="s">
        <v>126</v>
      </c>
      <c r="V2153" t="s">
        <v>13698</v>
      </c>
      <c r="X2153" t="str">
        <f>VLOOKUP(pbp!V4903, games!$B$2:$R$40, 3, FALSE)</f>
        <v>2020-12-13T21:25Z</v>
      </c>
      <c r="Y2153">
        <f>VLOOKUP(1*V2153,NFLGames!$H$11:$H$555,1,FALSE)</f>
        <v>401127964</v>
      </c>
      <c r="Z2153">
        <f>VLOOKUP($Y2153, NFLGames!$H$11:$K$555,2,FALSE)</f>
        <v>2019</v>
      </c>
      <c r="AA2153">
        <f>VLOOKUP($Y2153, NFLGames!$H$11:$K$555,3,FALSE)</f>
        <v>14</v>
      </c>
      <c r="AB2153" s="6">
        <f>IF(A2154=0, 0, AH2154-tbl_pbp[[#This Row],[Saints Win %]])</f>
        <v>-3.400000000000003E-2</v>
      </c>
      <c r="AE2153">
        <f>ABS(tbl_pbp[[#This Row],[play.homeScore]]-tbl_pbp[[#This Row],[play.awayScore]])</f>
        <v>6</v>
      </c>
      <c r="AF2153">
        <f>IF(tbl_pbp[[#This Row],[Play Saints Win % Increase]]&gt;=$AF$4,1,0)</f>
        <v>0</v>
      </c>
      <c r="AG2153" t="str">
        <f>VLOOKUP(tbl_pbp[[#This Row],[gameId]], games!$B$2:$T$40, 9, FALSE)</f>
        <v>san-francisco-49ers</v>
      </c>
      <c r="AH2153" s="5">
        <f>IF(tbl_pbp[[#This Row],[AwayTeam]] &lt;&gt; "new-orleans-saints", tbl_pbp[[#This Row],[homeWinPercentage]], 1-tbl_pbp[[#This Row],[homeWinPercentage]])</f>
        <v>0.59799999999999998</v>
      </c>
      <c r="AI2153" s="13">
        <f>tbl_pbp[[#This Row],[Kamara]]*tbl_pbp[[#This Row],[Impactful Play]]</f>
        <v>0</v>
      </c>
      <c r="AJ2153" s="13">
        <f>tbl_pbp[[#This Row],[Thomas]]*tbl_pbp[[#This Row],[Impactful Play]]</f>
        <v>0</v>
      </c>
      <c r="AK2153" s="13" t="str">
        <f>VLOOKUP(tbl_pbp[[#This Row],[Play Saints Win % Increase]], tbl_impact[],3,TRUE)</f>
        <v>Bad (0 to -5%)</v>
      </c>
    </row>
    <row r="2154" spans="1:37">
      <c r="A2154" s="1">
        <v>70</v>
      </c>
      <c r="B2154" s="5">
        <v>0.56399999999999995</v>
      </c>
      <c r="C2154" t="s">
        <v>13862</v>
      </c>
      <c r="D2154">
        <v>0</v>
      </c>
      <c r="E2154">
        <v>0</v>
      </c>
      <c r="F2154">
        <v>2</v>
      </c>
      <c r="G2154">
        <v>27</v>
      </c>
      <c r="H2154">
        <v>21</v>
      </c>
      <c r="I2154">
        <v>6</v>
      </c>
      <c r="J2154">
        <v>28</v>
      </c>
      <c r="K2154" t="s">
        <v>4709</v>
      </c>
      <c r="L2154">
        <v>2</v>
      </c>
      <c r="M2154">
        <v>28</v>
      </c>
      <c r="N2154" t="s">
        <v>13863</v>
      </c>
      <c r="O2154" t="s">
        <v>999</v>
      </c>
      <c r="P2154" t="s">
        <v>45</v>
      </c>
      <c r="Q2154" t="s">
        <v>46</v>
      </c>
      <c r="R2154" t="s">
        <v>47</v>
      </c>
      <c r="S2154" t="s">
        <v>60</v>
      </c>
      <c r="T2154" t="s">
        <v>1005</v>
      </c>
      <c r="U2154" t="s">
        <v>13864</v>
      </c>
      <c r="V2154" t="s">
        <v>13698</v>
      </c>
      <c r="X2154" t="str">
        <f>VLOOKUP(pbp!V4904, games!$B$2:$R$40, 3, FALSE)</f>
        <v>2020-12-13T21:25Z</v>
      </c>
      <c r="Y2154">
        <f>VLOOKUP(1*V2154,NFLGames!$H$11:$H$555,1,FALSE)</f>
        <v>401127964</v>
      </c>
      <c r="Z2154">
        <f>VLOOKUP($Y2154, NFLGames!$H$11:$K$555,2,FALSE)</f>
        <v>2019</v>
      </c>
      <c r="AA2154">
        <f>VLOOKUP($Y2154, NFLGames!$H$11:$K$555,3,FALSE)</f>
        <v>14</v>
      </c>
      <c r="AB2154" s="6">
        <f>IF(A2155=0, 0, AH2155-tbl_pbp[[#This Row],[Saints Win %]])</f>
        <v>-1.3999999999999901E-2</v>
      </c>
      <c r="AE2154">
        <f>ABS(tbl_pbp[[#This Row],[play.homeScore]]-tbl_pbp[[#This Row],[play.awayScore]])</f>
        <v>6</v>
      </c>
      <c r="AF2154">
        <f>IF(tbl_pbp[[#This Row],[Play Saints Win % Increase]]&gt;=$AF$4,1,0)</f>
        <v>0</v>
      </c>
      <c r="AG2154" t="str">
        <f>VLOOKUP(tbl_pbp[[#This Row],[gameId]], games!$B$2:$T$40, 9, FALSE)</f>
        <v>san-francisco-49ers</v>
      </c>
      <c r="AH2154" s="5">
        <f>IF(tbl_pbp[[#This Row],[AwayTeam]] &lt;&gt; "new-orleans-saints", tbl_pbp[[#This Row],[homeWinPercentage]], 1-tbl_pbp[[#This Row],[homeWinPercentage]])</f>
        <v>0.56399999999999995</v>
      </c>
      <c r="AI2154" s="13">
        <f>tbl_pbp[[#This Row],[Kamara]]*tbl_pbp[[#This Row],[Impactful Play]]</f>
        <v>0</v>
      </c>
      <c r="AJ2154" s="13">
        <f>tbl_pbp[[#This Row],[Thomas]]*tbl_pbp[[#This Row],[Impactful Play]]</f>
        <v>0</v>
      </c>
      <c r="AK2154" s="13" t="str">
        <f>VLOOKUP(tbl_pbp[[#This Row],[Play Saints Win % Increase]], tbl_impact[],3,TRUE)</f>
        <v>Bad (0 to -5%)</v>
      </c>
    </row>
    <row r="2155" spans="1:37">
      <c r="A2155" s="1">
        <v>71</v>
      </c>
      <c r="B2155" s="5">
        <v>0.55000000000000004</v>
      </c>
      <c r="C2155" t="s">
        <v>13865</v>
      </c>
      <c r="D2155">
        <v>0</v>
      </c>
      <c r="E2155">
        <v>0</v>
      </c>
      <c r="F2155">
        <v>2</v>
      </c>
      <c r="G2155">
        <v>27</v>
      </c>
      <c r="H2155">
        <v>21</v>
      </c>
      <c r="I2155">
        <v>1</v>
      </c>
      <c r="J2155">
        <v>23</v>
      </c>
      <c r="K2155" t="s">
        <v>4709</v>
      </c>
      <c r="L2155">
        <v>3</v>
      </c>
      <c r="M2155">
        <v>23</v>
      </c>
      <c r="N2155" t="s">
        <v>13866</v>
      </c>
      <c r="O2155" t="s">
        <v>301</v>
      </c>
      <c r="P2155" t="s">
        <v>124</v>
      </c>
      <c r="Q2155" t="s">
        <v>125</v>
      </c>
      <c r="R2155" t="s">
        <v>126</v>
      </c>
      <c r="V2155" t="s">
        <v>13698</v>
      </c>
      <c r="X2155" t="str">
        <f>VLOOKUP(pbp!V4905, games!$B$2:$R$40, 3, FALSE)</f>
        <v>2020-12-13T21:25Z</v>
      </c>
      <c r="Y2155">
        <f>VLOOKUP(1*V2155,NFLGames!$H$11:$H$555,1,FALSE)</f>
        <v>401127964</v>
      </c>
      <c r="Z2155">
        <f>VLOOKUP($Y2155, NFLGames!$H$11:$K$555,2,FALSE)</f>
        <v>2019</v>
      </c>
      <c r="AA2155">
        <f>VLOOKUP($Y2155, NFLGames!$H$11:$K$555,3,FALSE)</f>
        <v>14</v>
      </c>
      <c r="AB2155" s="6">
        <f>IF(A2156=0, 0, AH2156-tbl_pbp[[#This Row],[Saints Win %]])</f>
        <v>0.10199999999999998</v>
      </c>
      <c r="AE2155">
        <f>ABS(tbl_pbp[[#This Row],[play.homeScore]]-tbl_pbp[[#This Row],[play.awayScore]])</f>
        <v>6</v>
      </c>
      <c r="AF2155">
        <f>IF(tbl_pbp[[#This Row],[Play Saints Win % Increase]]&gt;=$AF$4,1,0)</f>
        <v>1</v>
      </c>
      <c r="AG2155" t="str">
        <f>VLOOKUP(tbl_pbp[[#This Row],[gameId]], games!$B$2:$T$40, 9, FALSE)</f>
        <v>san-francisco-49ers</v>
      </c>
      <c r="AH2155" s="5">
        <f>IF(tbl_pbp[[#This Row],[AwayTeam]] &lt;&gt; "new-orleans-saints", tbl_pbp[[#This Row],[homeWinPercentage]], 1-tbl_pbp[[#This Row],[homeWinPercentage]])</f>
        <v>0.55000000000000004</v>
      </c>
      <c r="AI2155" s="13">
        <f>tbl_pbp[[#This Row],[Kamara]]*tbl_pbp[[#This Row],[Impactful Play]]</f>
        <v>0</v>
      </c>
      <c r="AJ2155" s="13">
        <f>tbl_pbp[[#This Row],[Thomas]]*tbl_pbp[[#This Row],[Impactful Play]]</f>
        <v>0</v>
      </c>
      <c r="AK2155" s="13" t="str">
        <f>VLOOKUP(tbl_pbp[[#This Row],[Play Saints Win % Increase]], tbl_impact[],3,TRUE)</f>
        <v>Fragrant (10% to 20%)</v>
      </c>
    </row>
    <row r="2156" spans="1:37">
      <c r="A2156" s="1">
        <v>72</v>
      </c>
      <c r="B2156" s="5">
        <v>0.65200000000000002</v>
      </c>
      <c r="C2156" t="s">
        <v>13867</v>
      </c>
      <c r="D2156">
        <v>0</v>
      </c>
      <c r="E2156">
        <v>0</v>
      </c>
      <c r="F2156">
        <v>2</v>
      </c>
      <c r="G2156">
        <v>27</v>
      </c>
      <c r="H2156">
        <v>21</v>
      </c>
      <c r="I2156">
        <v>1</v>
      </c>
      <c r="J2156">
        <v>23</v>
      </c>
      <c r="K2156" t="s">
        <v>4709</v>
      </c>
      <c r="L2156">
        <v>3</v>
      </c>
      <c r="M2156">
        <v>23</v>
      </c>
      <c r="N2156" t="s">
        <v>13868</v>
      </c>
      <c r="O2156" t="s">
        <v>301</v>
      </c>
      <c r="P2156" t="s">
        <v>45</v>
      </c>
      <c r="Q2156" t="s">
        <v>46</v>
      </c>
      <c r="R2156" t="s">
        <v>47</v>
      </c>
      <c r="S2156" t="s">
        <v>54</v>
      </c>
      <c r="T2156" t="s">
        <v>217</v>
      </c>
      <c r="U2156" t="s">
        <v>13869</v>
      </c>
      <c r="V2156" t="s">
        <v>13698</v>
      </c>
      <c r="X2156" t="str">
        <f>VLOOKUP(pbp!V4906, games!$B$2:$R$40, 3, FALSE)</f>
        <v>2020-12-13T21:25Z</v>
      </c>
      <c r="Y2156">
        <f>VLOOKUP(1*V2156,NFLGames!$H$11:$H$555,1,FALSE)</f>
        <v>401127964</v>
      </c>
      <c r="Z2156">
        <f>VLOOKUP($Y2156, NFLGames!$H$11:$K$555,2,FALSE)</f>
        <v>2019</v>
      </c>
      <c r="AA2156">
        <f>VLOOKUP($Y2156, NFLGames!$H$11:$K$555,3,FALSE)</f>
        <v>14</v>
      </c>
      <c r="AB2156" s="6">
        <f>IF(A2157=0, 0, AH2157-tbl_pbp[[#This Row],[Saints Win %]])</f>
        <v>-0.128</v>
      </c>
      <c r="AE2156">
        <f>ABS(tbl_pbp[[#This Row],[play.homeScore]]-tbl_pbp[[#This Row],[play.awayScore]])</f>
        <v>6</v>
      </c>
      <c r="AF2156">
        <f>IF(tbl_pbp[[#This Row],[Play Saints Win % Increase]]&gt;=$AF$4,1,0)</f>
        <v>0</v>
      </c>
      <c r="AG2156" t="str">
        <f>VLOOKUP(tbl_pbp[[#This Row],[gameId]], games!$B$2:$T$40, 9, FALSE)</f>
        <v>san-francisco-49ers</v>
      </c>
      <c r="AH2156" s="5">
        <f>IF(tbl_pbp[[#This Row],[AwayTeam]] &lt;&gt; "new-orleans-saints", tbl_pbp[[#This Row],[homeWinPercentage]], 1-tbl_pbp[[#This Row],[homeWinPercentage]])</f>
        <v>0.65200000000000002</v>
      </c>
      <c r="AI2156" s="13">
        <f>tbl_pbp[[#This Row],[Kamara]]*tbl_pbp[[#This Row],[Impactful Play]]</f>
        <v>0</v>
      </c>
      <c r="AJ2156" s="13">
        <f>tbl_pbp[[#This Row],[Thomas]]*tbl_pbp[[#This Row],[Impactful Play]]</f>
        <v>0</v>
      </c>
      <c r="AK2156" s="13" t="str">
        <f>VLOOKUP(tbl_pbp[[#This Row],[Play Saints Win % Increase]], tbl_impact[],3,TRUE)</f>
        <v>Stinky (worse than -10% to -20%)</v>
      </c>
    </row>
    <row r="2157" spans="1:37">
      <c r="A2157" s="1">
        <v>73</v>
      </c>
      <c r="B2157" s="5">
        <v>0.52400000000000002</v>
      </c>
      <c r="C2157" t="s">
        <v>13870</v>
      </c>
      <c r="D2157">
        <v>0</v>
      </c>
      <c r="E2157">
        <v>0</v>
      </c>
      <c r="F2157">
        <v>2</v>
      </c>
      <c r="G2157">
        <v>27</v>
      </c>
      <c r="H2157">
        <v>21</v>
      </c>
      <c r="I2157">
        <v>5</v>
      </c>
      <c r="J2157">
        <v>5</v>
      </c>
      <c r="K2157" t="s">
        <v>4709</v>
      </c>
      <c r="L2157">
        <v>1</v>
      </c>
      <c r="M2157">
        <v>5</v>
      </c>
      <c r="N2157" t="s">
        <v>13871</v>
      </c>
      <c r="O2157" t="s">
        <v>1454</v>
      </c>
      <c r="P2157" t="s">
        <v>124</v>
      </c>
      <c r="Q2157" t="s">
        <v>125</v>
      </c>
      <c r="R2157" t="s">
        <v>126</v>
      </c>
      <c r="V2157" t="s">
        <v>13698</v>
      </c>
      <c r="X2157" t="str">
        <f>VLOOKUP(pbp!V4907, games!$B$2:$R$40, 3, FALSE)</f>
        <v>2020-12-13T21:25Z</v>
      </c>
      <c r="Y2157">
        <f>VLOOKUP(1*V2157,NFLGames!$H$11:$H$555,1,FALSE)</f>
        <v>401127964</v>
      </c>
      <c r="Z2157">
        <f>VLOOKUP($Y2157, NFLGames!$H$11:$K$555,2,FALSE)</f>
        <v>2019</v>
      </c>
      <c r="AA2157">
        <f>VLOOKUP($Y2157, NFLGames!$H$11:$K$555,3,FALSE)</f>
        <v>14</v>
      </c>
      <c r="AB2157" s="6">
        <f>IF(A2158=0, 0, AH2158-tbl_pbp[[#This Row],[Saints Win %]])</f>
        <v>1.7000000000000015E-2</v>
      </c>
      <c r="AE2157">
        <f>ABS(tbl_pbp[[#This Row],[play.homeScore]]-tbl_pbp[[#This Row],[play.awayScore]])</f>
        <v>6</v>
      </c>
      <c r="AF2157">
        <f>IF(tbl_pbp[[#This Row],[Play Saints Win % Increase]]&gt;=$AF$4,1,0)</f>
        <v>0</v>
      </c>
      <c r="AG2157" t="str">
        <f>VLOOKUP(tbl_pbp[[#This Row],[gameId]], games!$B$2:$T$40, 9, FALSE)</f>
        <v>san-francisco-49ers</v>
      </c>
      <c r="AH2157" s="5">
        <f>IF(tbl_pbp[[#This Row],[AwayTeam]] &lt;&gt; "new-orleans-saints", tbl_pbp[[#This Row],[homeWinPercentage]], 1-tbl_pbp[[#This Row],[homeWinPercentage]])</f>
        <v>0.52400000000000002</v>
      </c>
      <c r="AI2157" s="13">
        <f>tbl_pbp[[#This Row],[Kamara]]*tbl_pbp[[#This Row],[Impactful Play]]</f>
        <v>0</v>
      </c>
      <c r="AJ2157" s="13">
        <f>tbl_pbp[[#This Row],[Thomas]]*tbl_pbp[[#This Row],[Impactful Play]]</f>
        <v>0</v>
      </c>
      <c r="AK2157" s="13" t="str">
        <f>VLOOKUP(tbl_pbp[[#This Row],[Play Saints Win % Increase]], tbl_impact[],3,TRUE)</f>
        <v>Scented (0 to +5%)</v>
      </c>
    </row>
    <row r="2158" spans="1:37">
      <c r="A2158" s="1">
        <v>74</v>
      </c>
      <c r="B2158" s="5">
        <v>0.54100000000000004</v>
      </c>
      <c r="C2158" t="s">
        <v>13872</v>
      </c>
      <c r="D2158">
        <v>0</v>
      </c>
      <c r="E2158">
        <v>0</v>
      </c>
      <c r="F2158">
        <v>2</v>
      </c>
      <c r="G2158">
        <v>27</v>
      </c>
      <c r="H2158">
        <v>21</v>
      </c>
      <c r="I2158">
        <v>5</v>
      </c>
      <c r="J2158">
        <v>5</v>
      </c>
      <c r="K2158" t="s">
        <v>4709</v>
      </c>
      <c r="L2158">
        <v>1</v>
      </c>
      <c r="M2158">
        <v>5</v>
      </c>
      <c r="N2158" t="s">
        <v>13873</v>
      </c>
      <c r="O2158" t="s">
        <v>1454</v>
      </c>
      <c r="P2158" t="s">
        <v>94</v>
      </c>
      <c r="Q2158" t="s">
        <v>95</v>
      </c>
      <c r="R2158" t="s">
        <v>96</v>
      </c>
      <c r="S2158" t="s">
        <v>283</v>
      </c>
      <c r="T2158" t="s">
        <v>645</v>
      </c>
      <c r="U2158" t="s">
        <v>646</v>
      </c>
      <c r="V2158" t="s">
        <v>13698</v>
      </c>
      <c r="X2158" t="str">
        <f>VLOOKUP(pbp!V4908, games!$B$2:$R$40, 3, FALSE)</f>
        <v>2020-12-13T21:25Z</v>
      </c>
      <c r="Y2158">
        <f>VLOOKUP(1*V2158,NFLGames!$H$11:$H$555,1,FALSE)</f>
        <v>401127964</v>
      </c>
      <c r="Z2158">
        <f>VLOOKUP($Y2158, NFLGames!$H$11:$K$555,2,FALSE)</f>
        <v>2019</v>
      </c>
      <c r="AA2158">
        <f>VLOOKUP($Y2158, NFLGames!$H$11:$K$555,3,FALSE)</f>
        <v>14</v>
      </c>
      <c r="AB2158" s="6">
        <f>IF(A2159=0, 0, AH2159-tbl_pbp[[#This Row],[Saints Win %]])</f>
        <v>-5.7000000000000051E-2</v>
      </c>
      <c r="AE2158">
        <f>ABS(tbl_pbp[[#This Row],[play.homeScore]]-tbl_pbp[[#This Row],[play.awayScore]])</f>
        <v>6</v>
      </c>
      <c r="AF2158">
        <f>IF(tbl_pbp[[#This Row],[Play Saints Win % Increase]]&gt;=$AF$4,1,0)</f>
        <v>0</v>
      </c>
      <c r="AG2158" t="str">
        <f>VLOOKUP(tbl_pbp[[#This Row],[gameId]], games!$B$2:$T$40, 9, FALSE)</f>
        <v>san-francisco-49ers</v>
      </c>
      <c r="AH2158" s="5">
        <f>IF(tbl_pbp[[#This Row],[AwayTeam]] &lt;&gt; "new-orleans-saints", tbl_pbp[[#This Row],[homeWinPercentage]], 1-tbl_pbp[[#This Row],[homeWinPercentage]])</f>
        <v>0.54100000000000004</v>
      </c>
      <c r="AI2158" s="13">
        <f>tbl_pbp[[#This Row],[Kamara]]*tbl_pbp[[#This Row],[Impactful Play]]</f>
        <v>0</v>
      </c>
      <c r="AJ2158" s="13">
        <f>tbl_pbp[[#This Row],[Thomas]]*tbl_pbp[[#This Row],[Impactful Play]]</f>
        <v>0</v>
      </c>
      <c r="AK2158" s="13" t="str">
        <f>VLOOKUP(tbl_pbp[[#This Row],[Play Saints Win % Increase]], tbl_impact[],3,TRUE)</f>
        <v>Smelly (worse than-5% -&gt; -10%)</v>
      </c>
    </row>
    <row r="2159" spans="1:37">
      <c r="A2159" s="1">
        <v>75</v>
      </c>
      <c r="B2159" s="5">
        <v>0.48399999999999999</v>
      </c>
      <c r="C2159" t="s">
        <v>13874</v>
      </c>
      <c r="D2159">
        <v>0</v>
      </c>
      <c r="E2159">
        <v>0</v>
      </c>
      <c r="F2159">
        <v>2</v>
      </c>
      <c r="G2159">
        <v>27</v>
      </c>
      <c r="H2159">
        <v>28</v>
      </c>
      <c r="I2159">
        <v>10</v>
      </c>
      <c r="J2159">
        <v>10</v>
      </c>
      <c r="K2159" t="s">
        <v>4709</v>
      </c>
      <c r="L2159">
        <v>1</v>
      </c>
      <c r="M2159">
        <v>10</v>
      </c>
      <c r="N2159" t="s">
        <v>13875</v>
      </c>
      <c r="O2159" t="s">
        <v>1743</v>
      </c>
      <c r="P2159" t="s">
        <v>326</v>
      </c>
      <c r="Q2159" t="s">
        <v>327</v>
      </c>
      <c r="R2159" t="s">
        <v>105</v>
      </c>
      <c r="S2159" t="s">
        <v>283</v>
      </c>
      <c r="T2159" t="s">
        <v>179</v>
      </c>
      <c r="U2159" t="s">
        <v>6392</v>
      </c>
      <c r="V2159" t="s">
        <v>13698</v>
      </c>
      <c r="X2159" t="str">
        <f>VLOOKUP(pbp!V4909, games!$B$2:$R$40, 3, FALSE)</f>
        <v>2020-12-13T21:25Z</v>
      </c>
      <c r="Y2159">
        <f>VLOOKUP(1*V2159,NFLGames!$H$11:$H$555,1,FALSE)</f>
        <v>401127964</v>
      </c>
      <c r="Z2159">
        <f>VLOOKUP($Y2159, NFLGames!$H$11:$K$555,2,FALSE)</f>
        <v>2019</v>
      </c>
      <c r="AA2159">
        <f>VLOOKUP($Y2159, NFLGames!$H$11:$K$555,3,FALSE)</f>
        <v>14</v>
      </c>
      <c r="AB2159" s="6">
        <f>IF(A2160=0, 0, AH2160-tbl_pbp[[#This Row],[Saints Win %]])</f>
        <v>6.0000000000000053E-3</v>
      </c>
      <c r="AE2159">
        <f>ABS(tbl_pbp[[#This Row],[play.homeScore]]-tbl_pbp[[#This Row],[play.awayScore]])</f>
        <v>1</v>
      </c>
      <c r="AF2159">
        <f>IF(tbl_pbp[[#This Row],[Play Saints Win % Increase]]&gt;=$AF$4,1,0)</f>
        <v>0</v>
      </c>
      <c r="AG2159" t="str">
        <f>VLOOKUP(tbl_pbp[[#This Row],[gameId]], games!$B$2:$T$40, 9, FALSE)</f>
        <v>san-francisco-49ers</v>
      </c>
      <c r="AH2159" s="5">
        <f>IF(tbl_pbp[[#This Row],[AwayTeam]] &lt;&gt; "new-orleans-saints", tbl_pbp[[#This Row],[homeWinPercentage]], 1-tbl_pbp[[#This Row],[homeWinPercentage]])</f>
        <v>0.48399999999999999</v>
      </c>
      <c r="AI2159" s="13">
        <f>tbl_pbp[[#This Row],[Kamara]]*tbl_pbp[[#This Row],[Impactful Play]]</f>
        <v>0</v>
      </c>
      <c r="AJ2159" s="13">
        <f>tbl_pbp[[#This Row],[Thomas]]*tbl_pbp[[#This Row],[Impactful Play]]</f>
        <v>0</v>
      </c>
      <c r="AK2159" s="13" t="str">
        <f>VLOOKUP(tbl_pbp[[#This Row],[Play Saints Win % Increase]], tbl_impact[],3,TRUE)</f>
        <v>Scented (0 to +5%)</v>
      </c>
    </row>
    <row r="2160" spans="1:37">
      <c r="A2160" s="1">
        <v>76</v>
      </c>
      <c r="B2160" s="5">
        <v>0.49</v>
      </c>
      <c r="C2160" t="s">
        <v>13876</v>
      </c>
      <c r="D2160">
        <v>0</v>
      </c>
      <c r="E2160">
        <v>0</v>
      </c>
      <c r="F2160">
        <v>2</v>
      </c>
      <c r="G2160">
        <v>27</v>
      </c>
      <c r="H2160">
        <v>28</v>
      </c>
      <c r="I2160">
        <v>0</v>
      </c>
      <c r="J2160">
        <v>65</v>
      </c>
      <c r="K2160" t="s">
        <v>4709</v>
      </c>
      <c r="L2160">
        <v>0</v>
      </c>
      <c r="M2160">
        <v>65</v>
      </c>
      <c r="N2160" t="s">
        <v>13877</v>
      </c>
      <c r="O2160" t="s">
        <v>1743</v>
      </c>
      <c r="P2160" t="s">
        <v>25</v>
      </c>
      <c r="Q2160" t="s">
        <v>26</v>
      </c>
      <c r="R2160" t="s">
        <v>27</v>
      </c>
      <c r="V2160" t="s">
        <v>13698</v>
      </c>
      <c r="X2160" t="str">
        <f>VLOOKUP(pbp!V4910, games!$B$2:$R$40, 3, FALSE)</f>
        <v>2020-12-13T21:25Z</v>
      </c>
      <c r="Y2160">
        <f>VLOOKUP(1*V2160,NFLGames!$H$11:$H$555,1,FALSE)</f>
        <v>401127964</v>
      </c>
      <c r="Z2160">
        <f>VLOOKUP($Y2160, NFLGames!$H$11:$K$555,2,FALSE)</f>
        <v>2019</v>
      </c>
      <c r="AA2160">
        <f>VLOOKUP($Y2160, NFLGames!$H$11:$K$555,3,FALSE)</f>
        <v>14</v>
      </c>
      <c r="AB2160" s="6">
        <f>IF(A2161=0, 0, AH2161-tbl_pbp[[#This Row],[Saints Win %]])</f>
        <v>0</v>
      </c>
      <c r="AE2160">
        <f>ABS(tbl_pbp[[#This Row],[play.homeScore]]-tbl_pbp[[#This Row],[play.awayScore]])</f>
        <v>1</v>
      </c>
      <c r="AF2160">
        <f>IF(tbl_pbp[[#This Row],[Play Saints Win % Increase]]&gt;=$AF$4,1,0)</f>
        <v>0</v>
      </c>
      <c r="AG2160" t="str">
        <f>VLOOKUP(tbl_pbp[[#This Row],[gameId]], games!$B$2:$T$40, 9, FALSE)</f>
        <v>san-francisco-49ers</v>
      </c>
      <c r="AH2160" s="5">
        <f>IF(tbl_pbp[[#This Row],[AwayTeam]] &lt;&gt; "new-orleans-saints", tbl_pbp[[#This Row],[homeWinPercentage]], 1-tbl_pbp[[#This Row],[homeWinPercentage]])</f>
        <v>0.49</v>
      </c>
      <c r="AI2160" s="13">
        <f>tbl_pbp[[#This Row],[Kamara]]*tbl_pbp[[#This Row],[Impactful Play]]</f>
        <v>0</v>
      </c>
      <c r="AJ2160" s="13">
        <f>tbl_pbp[[#This Row],[Thomas]]*tbl_pbp[[#This Row],[Impactful Play]]</f>
        <v>0</v>
      </c>
      <c r="AK2160" s="13" t="str">
        <f>VLOOKUP(tbl_pbp[[#This Row],[Play Saints Win % Increase]], tbl_impact[],3,TRUE)</f>
        <v>Scented (0 to +5%)</v>
      </c>
    </row>
    <row r="2161" spans="1:37">
      <c r="A2161" s="1">
        <v>77</v>
      </c>
      <c r="B2161" s="5">
        <v>0.49</v>
      </c>
      <c r="C2161" t="s">
        <v>13878</v>
      </c>
      <c r="D2161">
        <v>0</v>
      </c>
      <c r="E2161">
        <v>0</v>
      </c>
      <c r="F2161">
        <v>2</v>
      </c>
      <c r="G2161">
        <v>27</v>
      </c>
      <c r="H2161">
        <v>28</v>
      </c>
      <c r="I2161">
        <v>10</v>
      </c>
      <c r="J2161">
        <v>28</v>
      </c>
      <c r="K2161" t="s">
        <v>29</v>
      </c>
      <c r="L2161">
        <v>1</v>
      </c>
      <c r="M2161">
        <v>72</v>
      </c>
      <c r="N2161" t="s">
        <v>13879</v>
      </c>
      <c r="O2161" t="s">
        <v>499</v>
      </c>
      <c r="P2161" t="s">
        <v>45</v>
      </c>
      <c r="Q2161" t="s">
        <v>46</v>
      </c>
      <c r="R2161" t="s">
        <v>47</v>
      </c>
      <c r="S2161" t="s">
        <v>33</v>
      </c>
      <c r="T2161" t="s">
        <v>1005</v>
      </c>
      <c r="U2161" t="s">
        <v>5784</v>
      </c>
      <c r="V2161" t="s">
        <v>13698</v>
      </c>
      <c r="X2161" t="str">
        <f>VLOOKUP(pbp!V4911, games!$B$2:$R$40, 3, FALSE)</f>
        <v>2020-12-13T21:25Z</v>
      </c>
      <c r="Y2161">
        <f>VLOOKUP(1*V2161,NFLGames!$H$11:$H$555,1,FALSE)</f>
        <v>401127964</v>
      </c>
      <c r="Z2161">
        <f>VLOOKUP($Y2161, NFLGames!$H$11:$K$555,2,FALSE)</f>
        <v>2019</v>
      </c>
      <c r="AA2161">
        <f>VLOOKUP($Y2161, NFLGames!$H$11:$K$555,3,FALSE)</f>
        <v>14</v>
      </c>
      <c r="AB2161" s="6">
        <f>IF(A2162=0, 0, AH2162-tbl_pbp[[#This Row],[Saints Win %]])</f>
        <v>-3.2999999999999974E-2</v>
      </c>
      <c r="AE2161">
        <f>ABS(tbl_pbp[[#This Row],[play.homeScore]]-tbl_pbp[[#This Row],[play.awayScore]])</f>
        <v>1</v>
      </c>
      <c r="AF2161">
        <f>IF(tbl_pbp[[#This Row],[Play Saints Win % Increase]]&gt;=$AF$4,1,0)</f>
        <v>0</v>
      </c>
      <c r="AG2161" t="str">
        <f>VLOOKUP(tbl_pbp[[#This Row],[gameId]], games!$B$2:$T$40, 9, FALSE)</f>
        <v>san-francisco-49ers</v>
      </c>
      <c r="AH2161" s="5">
        <f>IF(tbl_pbp[[#This Row],[AwayTeam]] &lt;&gt; "new-orleans-saints", tbl_pbp[[#This Row],[homeWinPercentage]], 1-tbl_pbp[[#This Row],[homeWinPercentage]])</f>
        <v>0.49</v>
      </c>
      <c r="AI2161" s="13">
        <f>tbl_pbp[[#This Row],[Kamara]]*tbl_pbp[[#This Row],[Impactful Play]]</f>
        <v>0</v>
      </c>
      <c r="AJ2161" s="13">
        <f>tbl_pbp[[#This Row],[Thomas]]*tbl_pbp[[#This Row],[Impactful Play]]</f>
        <v>0</v>
      </c>
      <c r="AK2161" s="13" t="str">
        <f>VLOOKUP(tbl_pbp[[#This Row],[Play Saints Win % Increase]], tbl_impact[],3,TRUE)</f>
        <v>Bad (0 to -5%)</v>
      </c>
    </row>
    <row r="2162" spans="1:37">
      <c r="A2162" s="1">
        <v>78</v>
      </c>
      <c r="B2162" s="5">
        <v>0.45700000000000002</v>
      </c>
      <c r="C2162" t="s">
        <v>13880</v>
      </c>
      <c r="D2162">
        <v>0</v>
      </c>
      <c r="E2162">
        <v>0</v>
      </c>
      <c r="F2162">
        <v>2</v>
      </c>
      <c r="G2162">
        <v>27</v>
      </c>
      <c r="H2162">
        <v>28</v>
      </c>
      <c r="I2162">
        <v>4</v>
      </c>
      <c r="J2162">
        <v>34</v>
      </c>
      <c r="K2162" t="s">
        <v>29</v>
      </c>
      <c r="L2162">
        <v>2</v>
      </c>
      <c r="M2162">
        <v>66</v>
      </c>
      <c r="N2162" t="s">
        <v>13881</v>
      </c>
      <c r="O2162" t="s">
        <v>140</v>
      </c>
      <c r="P2162" t="s">
        <v>30</v>
      </c>
      <c r="Q2162" t="s">
        <v>31</v>
      </c>
      <c r="R2162" t="s">
        <v>32</v>
      </c>
      <c r="S2162" t="s">
        <v>135</v>
      </c>
      <c r="T2162" t="s">
        <v>127</v>
      </c>
      <c r="U2162" t="s">
        <v>13882</v>
      </c>
      <c r="V2162" t="s">
        <v>13698</v>
      </c>
      <c r="X2162" t="str">
        <f>VLOOKUP(pbp!V4912, games!$B$2:$R$40, 3, FALSE)</f>
        <v>2020-12-13T21:25Z</v>
      </c>
      <c r="Y2162">
        <f>VLOOKUP(1*V2162,NFLGames!$H$11:$H$555,1,FALSE)</f>
        <v>401127964</v>
      </c>
      <c r="Z2162">
        <f>VLOOKUP($Y2162, NFLGames!$H$11:$K$555,2,FALSE)</f>
        <v>2019</v>
      </c>
      <c r="AA2162">
        <f>VLOOKUP($Y2162, NFLGames!$H$11:$K$555,3,FALSE)</f>
        <v>14</v>
      </c>
      <c r="AB2162" s="6">
        <f>IF(A2163=0, 0, AH2163-tbl_pbp[[#This Row],[Saints Win %]])</f>
        <v>-1.100000000000001E-2</v>
      </c>
      <c r="AE2162">
        <f>ABS(tbl_pbp[[#This Row],[play.homeScore]]-tbl_pbp[[#This Row],[play.awayScore]])</f>
        <v>1</v>
      </c>
      <c r="AF2162">
        <f>IF(tbl_pbp[[#This Row],[Play Saints Win % Increase]]&gt;=$AF$4,1,0)</f>
        <v>0</v>
      </c>
      <c r="AG2162" t="str">
        <f>VLOOKUP(tbl_pbp[[#This Row],[gameId]], games!$B$2:$T$40, 9, FALSE)</f>
        <v>san-francisco-49ers</v>
      </c>
      <c r="AH2162" s="5">
        <f>IF(tbl_pbp[[#This Row],[AwayTeam]] &lt;&gt; "new-orleans-saints", tbl_pbp[[#This Row],[homeWinPercentage]], 1-tbl_pbp[[#This Row],[homeWinPercentage]])</f>
        <v>0.45700000000000002</v>
      </c>
      <c r="AI2162" s="13">
        <f>tbl_pbp[[#This Row],[Kamara]]*tbl_pbp[[#This Row],[Impactful Play]]</f>
        <v>0</v>
      </c>
      <c r="AJ2162" s="13">
        <f>tbl_pbp[[#This Row],[Thomas]]*tbl_pbp[[#This Row],[Impactful Play]]</f>
        <v>0</v>
      </c>
      <c r="AK2162" s="13" t="str">
        <f>VLOOKUP(tbl_pbp[[#This Row],[Play Saints Win % Increase]], tbl_impact[],3,TRUE)</f>
        <v>Bad (0 to -5%)</v>
      </c>
    </row>
    <row r="2163" spans="1:37">
      <c r="A2163" s="1">
        <v>79</v>
      </c>
      <c r="B2163" s="5">
        <v>0.44600000000000001</v>
      </c>
      <c r="C2163" t="s">
        <v>13883</v>
      </c>
      <c r="D2163">
        <v>0</v>
      </c>
      <c r="E2163">
        <v>0</v>
      </c>
      <c r="F2163">
        <v>2</v>
      </c>
      <c r="G2163">
        <v>27</v>
      </c>
      <c r="H2163">
        <v>28</v>
      </c>
      <c r="I2163">
        <v>9</v>
      </c>
      <c r="J2163">
        <v>29</v>
      </c>
      <c r="K2163" t="s">
        <v>29</v>
      </c>
      <c r="L2163">
        <v>3</v>
      </c>
      <c r="M2163">
        <v>71</v>
      </c>
      <c r="N2163" t="s">
        <v>13884</v>
      </c>
      <c r="O2163" t="s">
        <v>244</v>
      </c>
      <c r="P2163" t="s">
        <v>124</v>
      </c>
      <c r="Q2163" t="s">
        <v>125</v>
      </c>
      <c r="R2163" t="s">
        <v>126</v>
      </c>
      <c r="V2163" t="s">
        <v>13698</v>
      </c>
      <c r="X2163" t="str">
        <f>VLOOKUP(pbp!V4913, games!$B$2:$R$40, 3, FALSE)</f>
        <v>2020-12-13T21:25Z</v>
      </c>
      <c r="Y2163">
        <f>VLOOKUP(1*V2163,NFLGames!$H$11:$H$555,1,FALSE)</f>
        <v>401127964</v>
      </c>
      <c r="Z2163">
        <f>VLOOKUP($Y2163, NFLGames!$H$11:$K$555,2,FALSE)</f>
        <v>2019</v>
      </c>
      <c r="AA2163">
        <f>VLOOKUP($Y2163, NFLGames!$H$11:$K$555,3,FALSE)</f>
        <v>14</v>
      </c>
      <c r="AB2163" s="6">
        <f>IF(A2164=0, 0, AH2164-tbl_pbp[[#This Row],[Saints Win %]])</f>
        <v>4.0000000000000036E-3</v>
      </c>
      <c r="AE2163">
        <f>ABS(tbl_pbp[[#This Row],[play.homeScore]]-tbl_pbp[[#This Row],[play.awayScore]])</f>
        <v>1</v>
      </c>
      <c r="AF2163">
        <f>IF(tbl_pbp[[#This Row],[Play Saints Win % Increase]]&gt;=$AF$4,1,0)</f>
        <v>0</v>
      </c>
      <c r="AG2163" t="str">
        <f>VLOOKUP(tbl_pbp[[#This Row],[gameId]], games!$B$2:$T$40, 9, FALSE)</f>
        <v>san-francisco-49ers</v>
      </c>
      <c r="AH2163" s="5">
        <f>IF(tbl_pbp[[#This Row],[AwayTeam]] &lt;&gt; "new-orleans-saints", tbl_pbp[[#This Row],[homeWinPercentage]], 1-tbl_pbp[[#This Row],[homeWinPercentage]])</f>
        <v>0.44600000000000001</v>
      </c>
      <c r="AI2163" s="13">
        <f>tbl_pbp[[#This Row],[Kamara]]*tbl_pbp[[#This Row],[Impactful Play]]</f>
        <v>0</v>
      </c>
      <c r="AJ2163" s="13">
        <f>tbl_pbp[[#This Row],[Thomas]]*tbl_pbp[[#This Row],[Impactful Play]]</f>
        <v>0</v>
      </c>
      <c r="AK2163" s="13" t="str">
        <f>VLOOKUP(tbl_pbp[[#This Row],[Play Saints Win % Increase]], tbl_impact[],3,TRUE)</f>
        <v>Scented (0 to +5%)</v>
      </c>
    </row>
    <row r="2164" spans="1:37">
      <c r="A2164" s="1">
        <v>80</v>
      </c>
      <c r="B2164" s="5">
        <v>0.45</v>
      </c>
      <c r="C2164" t="s">
        <v>13885</v>
      </c>
      <c r="D2164">
        <v>0</v>
      </c>
      <c r="E2164">
        <v>0</v>
      </c>
      <c r="F2164">
        <v>2</v>
      </c>
      <c r="G2164">
        <v>27</v>
      </c>
      <c r="H2164">
        <v>28</v>
      </c>
      <c r="I2164">
        <v>9</v>
      </c>
      <c r="J2164">
        <v>29</v>
      </c>
      <c r="K2164" t="s">
        <v>29</v>
      </c>
      <c r="L2164">
        <v>3</v>
      </c>
      <c r="M2164">
        <v>71</v>
      </c>
      <c r="N2164" t="s">
        <v>13886</v>
      </c>
      <c r="O2164" t="s">
        <v>244</v>
      </c>
      <c r="P2164" t="s">
        <v>45</v>
      </c>
      <c r="Q2164" t="s">
        <v>46</v>
      </c>
      <c r="R2164" t="s">
        <v>47</v>
      </c>
      <c r="S2164" t="s">
        <v>139</v>
      </c>
      <c r="T2164" t="s">
        <v>401</v>
      </c>
      <c r="U2164" t="s">
        <v>8576</v>
      </c>
      <c r="V2164" t="s">
        <v>13698</v>
      </c>
      <c r="X2164" t="str">
        <f>VLOOKUP(pbp!V4914, games!$B$2:$R$40, 3, FALSE)</f>
        <v>2020-12-13T21:25Z</v>
      </c>
      <c r="Y2164">
        <f>VLOOKUP(1*V2164,NFLGames!$H$11:$H$555,1,FALSE)</f>
        <v>401127964</v>
      </c>
      <c r="Z2164">
        <f>VLOOKUP($Y2164, NFLGames!$H$11:$K$555,2,FALSE)</f>
        <v>2019</v>
      </c>
      <c r="AA2164">
        <f>VLOOKUP($Y2164, NFLGames!$H$11:$K$555,3,FALSE)</f>
        <v>14</v>
      </c>
      <c r="AB2164" s="6">
        <f>IF(A2165=0, 0, AH2165-tbl_pbp[[#This Row],[Saints Win %]])</f>
        <v>9.000000000000008E-3</v>
      </c>
      <c r="AE2164">
        <f>ABS(tbl_pbp[[#This Row],[play.homeScore]]-tbl_pbp[[#This Row],[play.awayScore]])</f>
        <v>1</v>
      </c>
      <c r="AF2164">
        <f>IF(tbl_pbp[[#This Row],[Play Saints Win % Increase]]&gt;=$AF$4,1,0)</f>
        <v>0</v>
      </c>
      <c r="AG2164" t="str">
        <f>VLOOKUP(tbl_pbp[[#This Row],[gameId]], games!$B$2:$T$40, 9, FALSE)</f>
        <v>san-francisco-49ers</v>
      </c>
      <c r="AH2164" s="5">
        <f>IF(tbl_pbp[[#This Row],[AwayTeam]] &lt;&gt; "new-orleans-saints", tbl_pbp[[#This Row],[homeWinPercentage]], 1-tbl_pbp[[#This Row],[homeWinPercentage]])</f>
        <v>0.45</v>
      </c>
      <c r="AI2164" s="13">
        <f>tbl_pbp[[#This Row],[Kamara]]*tbl_pbp[[#This Row],[Impactful Play]]</f>
        <v>0</v>
      </c>
      <c r="AJ2164" s="13">
        <f>tbl_pbp[[#This Row],[Thomas]]*tbl_pbp[[#This Row],[Impactful Play]]</f>
        <v>0</v>
      </c>
      <c r="AK2164" s="13" t="str">
        <f>VLOOKUP(tbl_pbp[[#This Row],[Play Saints Win % Increase]], tbl_impact[],3,TRUE)</f>
        <v>Scented (0 to +5%)</v>
      </c>
    </row>
    <row r="2165" spans="1:37">
      <c r="A2165" s="1">
        <v>81</v>
      </c>
      <c r="B2165" s="5">
        <v>0.45900000000000002</v>
      </c>
      <c r="C2165" t="s">
        <v>13887</v>
      </c>
      <c r="D2165">
        <v>0</v>
      </c>
      <c r="E2165">
        <v>0</v>
      </c>
      <c r="F2165">
        <v>2</v>
      </c>
      <c r="G2165">
        <v>27</v>
      </c>
      <c r="H2165">
        <v>28</v>
      </c>
      <c r="I2165">
        <v>0</v>
      </c>
      <c r="J2165">
        <v>35</v>
      </c>
      <c r="L2165">
        <v>0</v>
      </c>
      <c r="M2165">
        <v>0</v>
      </c>
      <c r="N2165" t="s">
        <v>245</v>
      </c>
      <c r="O2165" t="s">
        <v>143</v>
      </c>
      <c r="P2165" t="s">
        <v>246</v>
      </c>
      <c r="Q2165" t="s">
        <v>247</v>
      </c>
      <c r="R2165" t="s">
        <v>248</v>
      </c>
      <c r="V2165" t="s">
        <v>13698</v>
      </c>
      <c r="X2165" t="str">
        <f>VLOOKUP(pbp!V4915, games!$B$2:$R$40, 3, FALSE)</f>
        <v>2020-12-13T21:25Z</v>
      </c>
      <c r="Y2165">
        <f>VLOOKUP(1*V2165,NFLGames!$H$11:$H$555,1,FALSE)</f>
        <v>401127964</v>
      </c>
      <c r="Z2165">
        <f>VLOOKUP($Y2165, NFLGames!$H$11:$K$555,2,FALSE)</f>
        <v>2019</v>
      </c>
      <c r="AA2165">
        <f>VLOOKUP($Y2165, NFLGames!$H$11:$K$555,3,FALSE)</f>
        <v>14</v>
      </c>
      <c r="AB2165" s="6">
        <f>IF(A2166=0, 0, AH2166-tbl_pbp[[#This Row],[Saints Win %]])</f>
        <v>-4.0000000000000036E-2</v>
      </c>
      <c r="AE2165">
        <f>ABS(tbl_pbp[[#This Row],[play.homeScore]]-tbl_pbp[[#This Row],[play.awayScore]])</f>
        <v>1</v>
      </c>
      <c r="AF2165">
        <f>IF(tbl_pbp[[#This Row],[Play Saints Win % Increase]]&gt;=$AF$4,1,0)</f>
        <v>0</v>
      </c>
      <c r="AG2165" t="str">
        <f>VLOOKUP(tbl_pbp[[#This Row],[gameId]], games!$B$2:$T$40, 9, FALSE)</f>
        <v>san-francisco-49ers</v>
      </c>
      <c r="AH2165" s="5">
        <f>IF(tbl_pbp[[#This Row],[AwayTeam]] &lt;&gt; "new-orleans-saints", tbl_pbp[[#This Row],[homeWinPercentage]], 1-tbl_pbp[[#This Row],[homeWinPercentage]])</f>
        <v>0.45900000000000002</v>
      </c>
      <c r="AI2165" s="13">
        <f>tbl_pbp[[#This Row],[Kamara]]*tbl_pbp[[#This Row],[Impactful Play]]</f>
        <v>0</v>
      </c>
      <c r="AJ2165" s="13">
        <f>tbl_pbp[[#This Row],[Thomas]]*tbl_pbp[[#This Row],[Impactful Play]]</f>
        <v>0</v>
      </c>
      <c r="AK2165" s="13" t="str">
        <f>VLOOKUP(tbl_pbp[[#This Row],[Play Saints Win % Increase]], tbl_impact[],3,TRUE)</f>
        <v>Bad (0 to -5%)</v>
      </c>
    </row>
    <row r="2166" spans="1:37">
      <c r="A2166" s="1">
        <v>82</v>
      </c>
      <c r="B2166" s="5">
        <v>0.41899999999999998</v>
      </c>
      <c r="C2166" t="s">
        <v>13888</v>
      </c>
      <c r="D2166">
        <v>0</v>
      </c>
      <c r="E2166">
        <v>0</v>
      </c>
      <c r="F2166">
        <v>3</v>
      </c>
      <c r="G2166">
        <v>27</v>
      </c>
      <c r="H2166">
        <v>28</v>
      </c>
      <c r="I2166">
        <v>0</v>
      </c>
      <c r="J2166">
        <v>35</v>
      </c>
      <c r="K2166" t="s">
        <v>29</v>
      </c>
      <c r="L2166">
        <v>0</v>
      </c>
      <c r="M2166">
        <v>65</v>
      </c>
      <c r="N2166" t="s">
        <v>13889</v>
      </c>
      <c r="O2166" t="s">
        <v>24</v>
      </c>
      <c r="P2166" t="s">
        <v>25</v>
      </c>
      <c r="Q2166" t="s">
        <v>26</v>
      </c>
      <c r="R2166" t="s">
        <v>27</v>
      </c>
      <c r="V2166" t="s">
        <v>13698</v>
      </c>
      <c r="X2166" t="str">
        <f>VLOOKUP(pbp!V4916, games!$B$2:$R$40, 3, FALSE)</f>
        <v>2020-12-13T21:25Z</v>
      </c>
      <c r="Y2166">
        <f>VLOOKUP(1*V2166,NFLGames!$H$11:$H$555,1,FALSE)</f>
        <v>401127964</v>
      </c>
      <c r="Z2166">
        <f>VLOOKUP($Y2166, NFLGames!$H$11:$K$555,2,FALSE)</f>
        <v>2019</v>
      </c>
      <c r="AA2166">
        <f>VLOOKUP($Y2166, NFLGames!$H$11:$K$555,3,FALSE)</f>
        <v>14</v>
      </c>
      <c r="AB2166" s="6">
        <f>IF(A2167=0, 0, AH2167-tbl_pbp[[#This Row],[Saints Win %]])</f>
        <v>1.100000000000001E-2</v>
      </c>
      <c r="AE2166">
        <f>ABS(tbl_pbp[[#This Row],[play.homeScore]]-tbl_pbp[[#This Row],[play.awayScore]])</f>
        <v>1</v>
      </c>
      <c r="AF2166">
        <f>IF(tbl_pbp[[#This Row],[Play Saints Win % Increase]]&gt;=$AF$4,1,0)</f>
        <v>0</v>
      </c>
      <c r="AG2166" t="str">
        <f>VLOOKUP(tbl_pbp[[#This Row],[gameId]], games!$B$2:$T$40, 9, FALSE)</f>
        <v>san-francisco-49ers</v>
      </c>
      <c r="AH2166" s="5">
        <f>IF(tbl_pbp[[#This Row],[AwayTeam]] &lt;&gt; "new-orleans-saints", tbl_pbp[[#This Row],[homeWinPercentage]], 1-tbl_pbp[[#This Row],[homeWinPercentage]])</f>
        <v>0.41899999999999998</v>
      </c>
      <c r="AI2166" s="13">
        <f>tbl_pbp[[#This Row],[Kamara]]*tbl_pbp[[#This Row],[Impactful Play]]</f>
        <v>0</v>
      </c>
      <c r="AJ2166" s="13">
        <f>tbl_pbp[[#This Row],[Thomas]]*tbl_pbp[[#This Row],[Impactful Play]]</f>
        <v>0</v>
      </c>
      <c r="AK2166" s="13" t="str">
        <f>VLOOKUP(tbl_pbp[[#This Row],[Play Saints Win % Increase]], tbl_impact[],3,TRUE)</f>
        <v>Scented (0 to +5%)</v>
      </c>
    </row>
    <row r="2167" spans="1:37">
      <c r="A2167" s="1">
        <v>83</v>
      </c>
      <c r="B2167" s="5">
        <v>0.43</v>
      </c>
      <c r="C2167" t="s">
        <v>13890</v>
      </c>
      <c r="D2167">
        <v>0</v>
      </c>
      <c r="E2167">
        <v>0</v>
      </c>
      <c r="F2167">
        <v>3</v>
      </c>
      <c r="G2167">
        <v>27</v>
      </c>
      <c r="H2167">
        <v>28</v>
      </c>
      <c r="I2167">
        <v>10</v>
      </c>
      <c r="J2167">
        <v>79</v>
      </c>
      <c r="K2167" t="s">
        <v>4709</v>
      </c>
      <c r="L2167">
        <v>1</v>
      </c>
      <c r="M2167">
        <v>79</v>
      </c>
      <c r="N2167" t="s">
        <v>13891</v>
      </c>
      <c r="O2167" t="s">
        <v>1758</v>
      </c>
      <c r="P2167" t="s">
        <v>30</v>
      </c>
      <c r="Q2167" t="s">
        <v>31</v>
      </c>
      <c r="R2167" t="s">
        <v>32</v>
      </c>
      <c r="S2167" t="s">
        <v>33</v>
      </c>
      <c r="T2167" t="s">
        <v>4861</v>
      </c>
      <c r="U2167" t="s">
        <v>4862</v>
      </c>
      <c r="V2167" t="s">
        <v>13698</v>
      </c>
      <c r="X2167" t="str">
        <f>VLOOKUP(pbp!V4917, games!$B$2:$R$40, 3, FALSE)</f>
        <v>2020-12-13T21:25Z</v>
      </c>
      <c r="Y2167">
        <f>VLOOKUP(1*V2167,NFLGames!$H$11:$H$555,1,FALSE)</f>
        <v>401127964</v>
      </c>
      <c r="Z2167">
        <f>VLOOKUP($Y2167, NFLGames!$H$11:$K$555,2,FALSE)</f>
        <v>2019</v>
      </c>
      <c r="AA2167">
        <f>VLOOKUP($Y2167, NFLGames!$H$11:$K$555,3,FALSE)</f>
        <v>14</v>
      </c>
      <c r="AB2167" s="6">
        <f>IF(A2168=0, 0, AH2168-tbl_pbp[[#This Row],[Saints Win %]])</f>
        <v>3.6000000000000032E-2</v>
      </c>
      <c r="AE2167">
        <f>ABS(tbl_pbp[[#This Row],[play.homeScore]]-tbl_pbp[[#This Row],[play.awayScore]])</f>
        <v>1</v>
      </c>
      <c r="AF2167">
        <f>IF(tbl_pbp[[#This Row],[Play Saints Win % Increase]]&gt;=$AF$4,1,0)</f>
        <v>0</v>
      </c>
      <c r="AG2167" t="str">
        <f>VLOOKUP(tbl_pbp[[#This Row],[gameId]], games!$B$2:$T$40, 9, FALSE)</f>
        <v>san-francisco-49ers</v>
      </c>
      <c r="AH2167" s="5">
        <f>IF(tbl_pbp[[#This Row],[AwayTeam]] &lt;&gt; "new-orleans-saints", tbl_pbp[[#This Row],[homeWinPercentage]], 1-tbl_pbp[[#This Row],[homeWinPercentage]])</f>
        <v>0.43</v>
      </c>
      <c r="AI2167" s="13">
        <f>tbl_pbp[[#This Row],[Kamara]]*tbl_pbp[[#This Row],[Impactful Play]]</f>
        <v>0</v>
      </c>
      <c r="AJ2167" s="13">
        <f>tbl_pbp[[#This Row],[Thomas]]*tbl_pbp[[#This Row],[Impactful Play]]</f>
        <v>0</v>
      </c>
      <c r="AK2167" s="13" t="str">
        <f>VLOOKUP(tbl_pbp[[#This Row],[Play Saints Win % Increase]], tbl_impact[],3,TRUE)</f>
        <v>Scented (0 to +5%)</v>
      </c>
    </row>
    <row r="2168" spans="1:37">
      <c r="A2168" s="1">
        <v>84</v>
      </c>
      <c r="B2168" s="5">
        <v>0.46600000000000003</v>
      </c>
      <c r="C2168" t="s">
        <v>13892</v>
      </c>
      <c r="D2168">
        <v>0</v>
      </c>
      <c r="E2168">
        <v>0</v>
      </c>
      <c r="F2168">
        <v>3</v>
      </c>
      <c r="G2168">
        <v>27</v>
      </c>
      <c r="H2168">
        <v>28</v>
      </c>
      <c r="I2168">
        <v>10</v>
      </c>
      <c r="J2168">
        <v>64</v>
      </c>
      <c r="K2168" t="s">
        <v>4709</v>
      </c>
      <c r="L2168">
        <v>1</v>
      </c>
      <c r="M2168">
        <v>64</v>
      </c>
      <c r="N2168" t="s">
        <v>13893</v>
      </c>
      <c r="O2168" t="s">
        <v>251</v>
      </c>
      <c r="P2168" t="s">
        <v>45</v>
      </c>
      <c r="Q2168" t="s">
        <v>46</v>
      </c>
      <c r="R2168" t="s">
        <v>47</v>
      </c>
      <c r="S2168" t="s">
        <v>33</v>
      </c>
      <c r="T2168" t="s">
        <v>4723</v>
      </c>
      <c r="U2168" t="s">
        <v>4724</v>
      </c>
      <c r="V2168" t="s">
        <v>13698</v>
      </c>
      <c r="X2168" t="str">
        <f>VLOOKUP(pbp!V4918, games!$B$2:$R$40, 3, FALSE)</f>
        <v>2020-12-13T21:25Z</v>
      </c>
      <c r="Y2168">
        <f>VLOOKUP(1*V2168,NFLGames!$H$11:$H$555,1,FALSE)</f>
        <v>401127964</v>
      </c>
      <c r="Z2168">
        <f>VLOOKUP($Y2168, NFLGames!$H$11:$K$555,2,FALSE)</f>
        <v>2019</v>
      </c>
      <c r="AA2168">
        <f>VLOOKUP($Y2168, NFLGames!$H$11:$K$555,3,FALSE)</f>
        <v>14</v>
      </c>
      <c r="AB2168" s="6">
        <f>IF(A2169=0, 0, AH2169-tbl_pbp[[#This Row],[Saints Win %]])</f>
        <v>1.1999999999999955E-2</v>
      </c>
      <c r="AE2168">
        <f>ABS(tbl_pbp[[#This Row],[play.homeScore]]-tbl_pbp[[#This Row],[play.awayScore]])</f>
        <v>1</v>
      </c>
      <c r="AF2168">
        <f>IF(tbl_pbp[[#This Row],[Play Saints Win % Increase]]&gt;=$AF$4,1,0)</f>
        <v>0</v>
      </c>
      <c r="AG2168" t="str">
        <f>VLOOKUP(tbl_pbp[[#This Row],[gameId]], games!$B$2:$T$40, 9, FALSE)</f>
        <v>san-francisco-49ers</v>
      </c>
      <c r="AH2168" s="5">
        <f>IF(tbl_pbp[[#This Row],[AwayTeam]] &lt;&gt; "new-orleans-saints", tbl_pbp[[#This Row],[homeWinPercentage]], 1-tbl_pbp[[#This Row],[homeWinPercentage]])</f>
        <v>0.46600000000000003</v>
      </c>
      <c r="AI2168" s="13">
        <f>tbl_pbp[[#This Row],[Kamara]]*tbl_pbp[[#This Row],[Impactful Play]]</f>
        <v>0</v>
      </c>
      <c r="AJ2168" s="13">
        <f>tbl_pbp[[#This Row],[Thomas]]*tbl_pbp[[#This Row],[Impactful Play]]</f>
        <v>0</v>
      </c>
      <c r="AK2168" s="13" t="str">
        <f>VLOOKUP(tbl_pbp[[#This Row],[Play Saints Win % Increase]], tbl_impact[],3,TRUE)</f>
        <v>Scented (0 to +5%)</v>
      </c>
    </row>
    <row r="2169" spans="1:37">
      <c r="A2169" s="1">
        <v>85</v>
      </c>
      <c r="B2169" s="5">
        <v>0.47799999999999998</v>
      </c>
      <c r="C2169" t="s">
        <v>13894</v>
      </c>
      <c r="D2169">
        <v>0</v>
      </c>
      <c r="E2169">
        <v>0</v>
      </c>
      <c r="F2169">
        <v>3</v>
      </c>
      <c r="G2169">
        <v>27</v>
      </c>
      <c r="H2169">
        <v>28</v>
      </c>
      <c r="I2169">
        <v>11</v>
      </c>
      <c r="J2169">
        <v>65</v>
      </c>
      <c r="K2169" t="s">
        <v>4709</v>
      </c>
      <c r="L2169">
        <v>2</v>
      </c>
      <c r="M2169">
        <v>65</v>
      </c>
      <c r="N2169" t="s">
        <v>13895</v>
      </c>
      <c r="O2169" t="s">
        <v>254</v>
      </c>
      <c r="P2169" t="s">
        <v>450</v>
      </c>
      <c r="Q2169" t="s">
        <v>451</v>
      </c>
      <c r="R2169" t="s">
        <v>452</v>
      </c>
      <c r="S2169" t="s">
        <v>147</v>
      </c>
      <c r="T2169" t="s">
        <v>13896</v>
      </c>
      <c r="U2169" t="s">
        <v>13897</v>
      </c>
      <c r="V2169" t="s">
        <v>13698</v>
      </c>
      <c r="X2169" t="str">
        <f>VLOOKUP(pbp!V4919, games!$B$2:$R$40, 3, FALSE)</f>
        <v>2020-12-13T21:25Z</v>
      </c>
      <c r="Y2169">
        <f>VLOOKUP(1*V2169,NFLGames!$H$11:$H$555,1,FALSE)</f>
        <v>401127964</v>
      </c>
      <c r="Z2169">
        <f>VLOOKUP($Y2169, NFLGames!$H$11:$K$555,2,FALSE)</f>
        <v>2019</v>
      </c>
      <c r="AA2169">
        <f>VLOOKUP($Y2169, NFLGames!$H$11:$K$555,3,FALSE)</f>
        <v>14</v>
      </c>
      <c r="AB2169" s="6">
        <f>IF(A2170=0, 0, AH2170-tbl_pbp[[#This Row],[Saints Win %]])</f>
        <v>7.4000000000000066E-2</v>
      </c>
      <c r="AE2169">
        <f>ABS(tbl_pbp[[#This Row],[play.homeScore]]-tbl_pbp[[#This Row],[play.awayScore]])</f>
        <v>1</v>
      </c>
      <c r="AF2169">
        <f>IF(tbl_pbp[[#This Row],[Play Saints Win % Increase]]&gt;=$AF$4,1,0)</f>
        <v>0</v>
      </c>
      <c r="AG2169" t="str">
        <f>VLOOKUP(tbl_pbp[[#This Row],[gameId]], games!$B$2:$T$40, 9, FALSE)</f>
        <v>san-francisco-49ers</v>
      </c>
      <c r="AH2169" s="5">
        <f>IF(tbl_pbp[[#This Row],[AwayTeam]] &lt;&gt; "new-orleans-saints", tbl_pbp[[#This Row],[homeWinPercentage]], 1-tbl_pbp[[#This Row],[homeWinPercentage]])</f>
        <v>0.47799999999999998</v>
      </c>
      <c r="AI2169" s="13">
        <f>tbl_pbp[[#This Row],[Kamara]]*tbl_pbp[[#This Row],[Impactful Play]]</f>
        <v>0</v>
      </c>
      <c r="AJ2169" s="13">
        <f>tbl_pbp[[#This Row],[Thomas]]*tbl_pbp[[#This Row],[Impactful Play]]</f>
        <v>0</v>
      </c>
      <c r="AK2169" s="13" t="str">
        <f>VLOOKUP(tbl_pbp[[#This Row],[Play Saints Win % Increase]], tbl_impact[],3,TRUE)</f>
        <v>Perfumed (5 to + 10%)</v>
      </c>
    </row>
    <row r="2170" spans="1:37">
      <c r="A2170" s="1">
        <v>86</v>
      </c>
      <c r="B2170" s="5">
        <v>0.55200000000000005</v>
      </c>
      <c r="C2170" t="s">
        <v>13898</v>
      </c>
      <c r="D2170">
        <v>0</v>
      </c>
      <c r="E2170">
        <v>0</v>
      </c>
      <c r="F2170">
        <v>3</v>
      </c>
      <c r="G2170">
        <v>27</v>
      </c>
      <c r="H2170">
        <v>28</v>
      </c>
      <c r="I2170">
        <v>10</v>
      </c>
      <c r="J2170">
        <v>60</v>
      </c>
      <c r="K2170" t="s">
        <v>29</v>
      </c>
      <c r="L2170">
        <v>1</v>
      </c>
      <c r="M2170">
        <v>40</v>
      </c>
      <c r="N2170" t="s">
        <v>13899</v>
      </c>
      <c r="O2170" t="s">
        <v>1500</v>
      </c>
      <c r="P2170" t="s">
        <v>45</v>
      </c>
      <c r="Q2170" t="s">
        <v>46</v>
      </c>
      <c r="R2170" t="s">
        <v>47</v>
      </c>
      <c r="S2170" t="s">
        <v>33</v>
      </c>
      <c r="T2170" t="s">
        <v>13851</v>
      </c>
      <c r="U2170" t="s">
        <v>13852</v>
      </c>
      <c r="V2170" t="s">
        <v>13698</v>
      </c>
      <c r="X2170" t="str">
        <f>VLOOKUP(pbp!V4920, games!$B$2:$R$40, 3, FALSE)</f>
        <v>2020-12-13T21:25Z</v>
      </c>
      <c r="Y2170">
        <f>VLOOKUP(1*V2170,NFLGames!$H$11:$H$555,1,FALSE)</f>
        <v>401127964</v>
      </c>
      <c r="Z2170">
        <f>VLOOKUP($Y2170, NFLGames!$H$11:$K$555,2,FALSE)</f>
        <v>2019</v>
      </c>
      <c r="AA2170">
        <f>VLOOKUP($Y2170, NFLGames!$H$11:$K$555,3,FALSE)</f>
        <v>14</v>
      </c>
      <c r="AB2170" s="6">
        <f>IF(A2171=0, 0, AH2171-tbl_pbp[[#This Row],[Saints Win %]])</f>
        <v>2.6999999999999913E-2</v>
      </c>
      <c r="AE2170">
        <f>ABS(tbl_pbp[[#This Row],[play.homeScore]]-tbl_pbp[[#This Row],[play.awayScore]])</f>
        <v>1</v>
      </c>
      <c r="AF2170">
        <f>IF(tbl_pbp[[#This Row],[Play Saints Win % Increase]]&gt;=$AF$4,1,0)</f>
        <v>0</v>
      </c>
      <c r="AG2170" t="str">
        <f>VLOOKUP(tbl_pbp[[#This Row],[gameId]], games!$B$2:$T$40, 9, FALSE)</f>
        <v>san-francisco-49ers</v>
      </c>
      <c r="AH2170" s="5">
        <f>IF(tbl_pbp[[#This Row],[AwayTeam]] &lt;&gt; "new-orleans-saints", tbl_pbp[[#This Row],[homeWinPercentage]], 1-tbl_pbp[[#This Row],[homeWinPercentage]])</f>
        <v>0.55200000000000005</v>
      </c>
      <c r="AI2170" s="13">
        <f>tbl_pbp[[#This Row],[Kamara]]*tbl_pbp[[#This Row],[Impactful Play]]</f>
        <v>0</v>
      </c>
      <c r="AJ2170" s="13">
        <f>tbl_pbp[[#This Row],[Thomas]]*tbl_pbp[[#This Row],[Impactful Play]]</f>
        <v>0</v>
      </c>
      <c r="AK2170" s="13" t="str">
        <f>VLOOKUP(tbl_pbp[[#This Row],[Play Saints Win % Increase]], tbl_impact[],3,TRUE)</f>
        <v>Scented (0 to +5%)</v>
      </c>
    </row>
    <row r="2171" spans="1:37">
      <c r="A2171" s="1">
        <v>87</v>
      </c>
      <c r="B2171" s="5">
        <v>0.57899999999999996</v>
      </c>
      <c r="C2171" t="s">
        <v>13900</v>
      </c>
      <c r="D2171">
        <v>0</v>
      </c>
      <c r="E2171">
        <v>0</v>
      </c>
      <c r="F2171">
        <v>3</v>
      </c>
      <c r="G2171">
        <v>27</v>
      </c>
      <c r="H2171">
        <v>28</v>
      </c>
      <c r="I2171">
        <v>7</v>
      </c>
      <c r="J2171">
        <v>63</v>
      </c>
      <c r="K2171" t="s">
        <v>29</v>
      </c>
      <c r="L2171">
        <v>2</v>
      </c>
      <c r="M2171">
        <v>65</v>
      </c>
      <c r="N2171" t="s">
        <v>13901</v>
      </c>
      <c r="O2171" t="s">
        <v>10713</v>
      </c>
      <c r="P2171" t="s">
        <v>22</v>
      </c>
      <c r="Q2171" t="s">
        <v>37</v>
      </c>
      <c r="S2171" t="s">
        <v>220</v>
      </c>
      <c r="T2171" t="s">
        <v>13902</v>
      </c>
      <c r="U2171" t="s">
        <v>13903</v>
      </c>
      <c r="V2171" t="s">
        <v>13698</v>
      </c>
      <c r="X2171" t="str">
        <f>VLOOKUP(pbp!V4921, games!$B$2:$R$40, 3, FALSE)</f>
        <v>2020-12-13T21:25Z</v>
      </c>
      <c r="Y2171">
        <f>VLOOKUP(1*V2171,NFLGames!$H$11:$H$555,1,FALSE)</f>
        <v>401127964</v>
      </c>
      <c r="Z2171">
        <f>VLOOKUP($Y2171, NFLGames!$H$11:$K$555,2,FALSE)</f>
        <v>2019</v>
      </c>
      <c r="AA2171">
        <f>VLOOKUP($Y2171, NFLGames!$H$11:$K$555,3,FALSE)</f>
        <v>14</v>
      </c>
      <c r="AB2171" s="6">
        <f>IF(A2172=0, 0, AH2172-tbl_pbp[[#This Row],[Saints Win %]])</f>
        <v>-9.9999999999999978E-2</v>
      </c>
      <c r="AE2171">
        <f>ABS(tbl_pbp[[#This Row],[play.homeScore]]-tbl_pbp[[#This Row],[play.awayScore]])</f>
        <v>1</v>
      </c>
      <c r="AF2171">
        <f>IF(tbl_pbp[[#This Row],[Play Saints Win % Increase]]&gt;=$AF$4,1,0)</f>
        <v>0</v>
      </c>
      <c r="AG2171" t="str">
        <f>VLOOKUP(tbl_pbp[[#This Row],[gameId]], games!$B$2:$T$40, 9, FALSE)</f>
        <v>san-francisco-49ers</v>
      </c>
      <c r="AH2171" s="5">
        <f>IF(tbl_pbp[[#This Row],[AwayTeam]] &lt;&gt; "new-orleans-saints", tbl_pbp[[#This Row],[homeWinPercentage]], 1-tbl_pbp[[#This Row],[homeWinPercentage]])</f>
        <v>0.57899999999999996</v>
      </c>
      <c r="AI2171" s="13">
        <f>tbl_pbp[[#This Row],[Kamara]]*tbl_pbp[[#This Row],[Impactful Play]]</f>
        <v>0</v>
      </c>
      <c r="AJ2171" s="13">
        <f>tbl_pbp[[#This Row],[Thomas]]*tbl_pbp[[#This Row],[Impactful Play]]</f>
        <v>0</v>
      </c>
      <c r="AK2171" s="13" t="str">
        <f>VLOOKUP(tbl_pbp[[#This Row],[Play Saints Win % Increase]], tbl_impact[],3,TRUE)</f>
        <v>Smelly (worse than-5% -&gt; -10%)</v>
      </c>
    </row>
    <row r="2172" spans="1:37">
      <c r="A2172" s="1">
        <v>88</v>
      </c>
      <c r="B2172" s="5">
        <v>0.47899999999999998</v>
      </c>
      <c r="C2172" t="s">
        <v>13904</v>
      </c>
      <c r="D2172">
        <v>0</v>
      </c>
      <c r="E2172">
        <v>0</v>
      </c>
      <c r="F2172">
        <v>3</v>
      </c>
      <c r="G2172">
        <v>27</v>
      </c>
      <c r="H2172">
        <v>28</v>
      </c>
      <c r="I2172">
        <v>7</v>
      </c>
      <c r="J2172">
        <v>63</v>
      </c>
      <c r="K2172" t="s">
        <v>29</v>
      </c>
      <c r="L2172">
        <v>3</v>
      </c>
      <c r="M2172">
        <v>37</v>
      </c>
      <c r="N2172" t="s">
        <v>13905</v>
      </c>
      <c r="O2172" t="s">
        <v>382</v>
      </c>
      <c r="P2172" t="s">
        <v>22</v>
      </c>
      <c r="Q2172" t="s">
        <v>37</v>
      </c>
      <c r="S2172" t="s">
        <v>212</v>
      </c>
      <c r="T2172" t="s">
        <v>13902</v>
      </c>
      <c r="U2172" t="s">
        <v>13906</v>
      </c>
      <c r="V2172" t="s">
        <v>13698</v>
      </c>
      <c r="X2172" t="str">
        <f>VLOOKUP(pbp!V4922, games!$B$2:$R$40, 3, FALSE)</f>
        <v>2020-12-13T21:25Z</v>
      </c>
      <c r="Y2172">
        <f>VLOOKUP(1*V2172,NFLGames!$H$11:$H$555,1,FALSE)</f>
        <v>401127964</v>
      </c>
      <c r="Z2172">
        <f>VLOOKUP($Y2172, NFLGames!$H$11:$K$555,2,FALSE)</f>
        <v>2019</v>
      </c>
      <c r="AA2172">
        <f>VLOOKUP($Y2172, NFLGames!$H$11:$K$555,3,FALSE)</f>
        <v>14</v>
      </c>
      <c r="AB2172" s="6">
        <f>IF(A2173=0, 0, AH2173-tbl_pbp[[#This Row],[Saints Win %]])</f>
        <v>9.5999999999999974E-2</v>
      </c>
      <c r="AE2172">
        <f>ABS(tbl_pbp[[#This Row],[play.homeScore]]-tbl_pbp[[#This Row],[play.awayScore]])</f>
        <v>1</v>
      </c>
      <c r="AF2172">
        <f>IF(tbl_pbp[[#This Row],[Play Saints Win % Increase]]&gt;=$AF$4,1,0)</f>
        <v>0</v>
      </c>
      <c r="AG2172" t="str">
        <f>VLOOKUP(tbl_pbp[[#This Row],[gameId]], games!$B$2:$T$40, 9, FALSE)</f>
        <v>san-francisco-49ers</v>
      </c>
      <c r="AH2172" s="5">
        <f>IF(tbl_pbp[[#This Row],[AwayTeam]] &lt;&gt; "new-orleans-saints", tbl_pbp[[#This Row],[homeWinPercentage]], 1-tbl_pbp[[#This Row],[homeWinPercentage]])</f>
        <v>0.47899999999999998</v>
      </c>
      <c r="AI2172" s="13">
        <f>tbl_pbp[[#This Row],[Kamara]]*tbl_pbp[[#This Row],[Impactful Play]]</f>
        <v>0</v>
      </c>
      <c r="AJ2172" s="13">
        <f>tbl_pbp[[#This Row],[Thomas]]*tbl_pbp[[#This Row],[Impactful Play]]</f>
        <v>0</v>
      </c>
      <c r="AK2172" s="13" t="str">
        <f>VLOOKUP(tbl_pbp[[#This Row],[Play Saints Win % Increase]], tbl_impact[],3,TRUE)</f>
        <v>Perfumed (5 to + 10%)</v>
      </c>
    </row>
    <row r="2173" spans="1:37">
      <c r="A2173" s="1">
        <v>89</v>
      </c>
      <c r="B2173" s="5">
        <v>0.57499999999999996</v>
      </c>
      <c r="C2173" t="s">
        <v>13907</v>
      </c>
      <c r="D2173">
        <v>0</v>
      </c>
      <c r="E2173">
        <v>0</v>
      </c>
      <c r="F2173">
        <v>3</v>
      </c>
      <c r="G2173">
        <v>30</v>
      </c>
      <c r="H2173">
        <v>28</v>
      </c>
      <c r="I2173">
        <v>7</v>
      </c>
      <c r="J2173">
        <v>63</v>
      </c>
      <c r="K2173" t="s">
        <v>29</v>
      </c>
      <c r="L2173">
        <v>4</v>
      </c>
      <c r="M2173">
        <v>37</v>
      </c>
      <c r="N2173" t="s">
        <v>13908</v>
      </c>
      <c r="O2173" t="s">
        <v>553</v>
      </c>
      <c r="P2173" t="s">
        <v>187</v>
      </c>
      <c r="Q2173" t="s">
        <v>188</v>
      </c>
      <c r="R2173" t="s">
        <v>189</v>
      </c>
      <c r="S2173" t="s">
        <v>215</v>
      </c>
      <c r="T2173" t="s">
        <v>13902</v>
      </c>
      <c r="U2173" t="s">
        <v>13909</v>
      </c>
      <c r="V2173" t="s">
        <v>13698</v>
      </c>
      <c r="X2173" t="str">
        <f>VLOOKUP(pbp!V4923, games!$B$2:$R$40, 3, FALSE)</f>
        <v>2020-12-13T21:25Z</v>
      </c>
      <c r="Y2173">
        <f>VLOOKUP(1*V2173,NFLGames!$H$11:$H$555,1,FALSE)</f>
        <v>401127964</v>
      </c>
      <c r="Z2173">
        <f>VLOOKUP($Y2173, NFLGames!$H$11:$K$555,2,FALSE)</f>
        <v>2019</v>
      </c>
      <c r="AA2173">
        <f>VLOOKUP($Y2173, NFLGames!$H$11:$K$555,3,FALSE)</f>
        <v>14</v>
      </c>
      <c r="AB2173" s="6">
        <f>IF(A2174=0, 0, AH2174-tbl_pbp[[#This Row],[Saints Win %]])</f>
        <v>-5.0000000000000044E-3</v>
      </c>
      <c r="AE2173">
        <f>ABS(tbl_pbp[[#This Row],[play.homeScore]]-tbl_pbp[[#This Row],[play.awayScore]])</f>
        <v>2</v>
      </c>
      <c r="AF2173">
        <f>IF(tbl_pbp[[#This Row],[Play Saints Win % Increase]]&gt;=$AF$4,1,0)</f>
        <v>0</v>
      </c>
      <c r="AG2173" t="str">
        <f>VLOOKUP(tbl_pbp[[#This Row],[gameId]], games!$B$2:$T$40, 9, FALSE)</f>
        <v>san-francisco-49ers</v>
      </c>
      <c r="AH2173" s="5">
        <f>IF(tbl_pbp[[#This Row],[AwayTeam]] &lt;&gt; "new-orleans-saints", tbl_pbp[[#This Row],[homeWinPercentage]], 1-tbl_pbp[[#This Row],[homeWinPercentage]])</f>
        <v>0.57499999999999996</v>
      </c>
      <c r="AI2173" s="13">
        <f>tbl_pbp[[#This Row],[Kamara]]*tbl_pbp[[#This Row],[Impactful Play]]</f>
        <v>0</v>
      </c>
      <c r="AJ2173" s="13">
        <f>tbl_pbp[[#This Row],[Thomas]]*tbl_pbp[[#This Row],[Impactful Play]]</f>
        <v>0</v>
      </c>
      <c r="AK2173" s="13" t="str">
        <f>VLOOKUP(tbl_pbp[[#This Row],[Play Saints Win % Increase]], tbl_impact[],3,TRUE)</f>
        <v>Bad (0 to -5%)</v>
      </c>
    </row>
    <row r="2174" spans="1:37">
      <c r="A2174" s="1">
        <v>90</v>
      </c>
      <c r="B2174" s="5">
        <v>0.56999999999999995</v>
      </c>
      <c r="C2174" t="s">
        <v>13910</v>
      </c>
      <c r="D2174">
        <v>0</v>
      </c>
      <c r="E2174">
        <v>0</v>
      </c>
      <c r="F2174">
        <v>3</v>
      </c>
      <c r="G2174">
        <v>30</v>
      </c>
      <c r="H2174">
        <v>28</v>
      </c>
      <c r="I2174">
        <v>0</v>
      </c>
      <c r="J2174">
        <v>35</v>
      </c>
      <c r="K2174" t="s">
        <v>29</v>
      </c>
      <c r="L2174">
        <v>0</v>
      </c>
      <c r="M2174">
        <v>65</v>
      </c>
      <c r="N2174" t="s">
        <v>288</v>
      </c>
      <c r="O2174" t="s">
        <v>553</v>
      </c>
      <c r="P2174" t="s">
        <v>25</v>
      </c>
      <c r="Q2174" t="s">
        <v>26</v>
      </c>
      <c r="R2174" t="s">
        <v>27</v>
      </c>
      <c r="V2174" t="s">
        <v>13698</v>
      </c>
      <c r="X2174" t="str">
        <f>VLOOKUP(pbp!V4924, games!$B$2:$R$40, 3, FALSE)</f>
        <v>2020-12-13T21:25Z</v>
      </c>
      <c r="Y2174">
        <f>VLOOKUP(1*V2174,NFLGames!$H$11:$H$555,1,FALSE)</f>
        <v>401127964</v>
      </c>
      <c r="Z2174">
        <f>VLOOKUP($Y2174, NFLGames!$H$11:$K$555,2,FALSE)</f>
        <v>2019</v>
      </c>
      <c r="AA2174">
        <f>VLOOKUP($Y2174, NFLGames!$H$11:$K$555,3,FALSE)</f>
        <v>14</v>
      </c>
      <c r="AB2174" s="6">
        <f>IF(A2175=0, 0, AH2175-tbl_pbp[[#This Row],[Saints Win %]])</f>
        <v>1.4000000000000012E-2</v>
      </c>
      <c r="AE2174">
        <f>ABS(tbl_pbp[[#This Row],[play.homeScore]]-tbl_pbp[[#This Row],[play.awayScore]])</f>
        <v>2</v>
      </c>
      <c r="AF2174">
        <f>IF(tbl_pbp[[#This Row],[Play Saints Win % Increase]]&gt;=$AF$4,1,0)</f>
        <v>0</v>
      </c>
      <c r="AG2174" t="str">
        <f>VLOOKUP(tbl_pbp[[#This Row],[gameId]], games!$B$2:$T$40, 9, FALSE)</f>
        <v>san-francisco-49ers</v>
      </c>
      <c r="AH2174" s="5">
        <f>IF(tbl_pbp[[#This Row],[AwayTeam]] &lt;&gt; "new-orleans-saints", tbl_pbp[[#This Row],[homeWinPercentage]], 1-tbl_pbp[[#This Row],[homeWinPercentage]])</f>
        <v>0.56999999999999995</v>
      </c>
      <c r="AI2174" s="13">
        <f>tbl_pbp[[#This Row],[Kamara]]*tbl_pbp[[#This Row],[Impactful Play]]</f>
        <v>0</v>
      </c>
      <c r="AJ2174" s="13">
        <f>tbl_pbp[[#This Row],[Thomas]]*tbl_pbp[[#This Row],[Impactful Play]]</f>
        <v>0</v>
      </c>
      <c r="AK2174" s="13" t="str">
        <f>VLOOKUP(tbl_pbp[[#This Row],[Play Saints Win % Increase]], tbl_impact[],3,TRUE)</f>
        <v>Scented (0 to +5%)</v>
      </c>
    </row>
    <row r="2175" spans="1:37">
      <c r="A2175" s="1">
        <v>91</v>
      </c>
      <c r="B2175" s="5">
        <v>0.58399999999999996</v>
      </c>
      <c r="C2175" t="s">
        <v>13911</v>
      </c>
      <c r="D2175">
        <v>0</v>
      </c>
      <c r="E2175">
        <v>0</v>
      </c>
      <c r="F2175">
        <v>3</v>
      </c>
      <c r="G2175">
        <v>30</v>
      </c>
      <c r="H2175">
        <v>28</v>
      </c>
      <c r="I2175">
        <v>10</v>
      </c>
      <c r="J2175">
        <v>75</v>
      </c>
      <c r="K2175" t="s">
        <v>4709</v>
      </c>
      <c r="L2175">
        <v>1</v>
      </c>
      <c r="M2175">
        <v>75</v>
      </c>
      <c r="N2175" t="s">
        <v>13912</v>
      </c>
      <c r="O2175" t="s">
        <v>553</v>
      </c>
      <c r="P2175" t="s">
        <v>45</v>
      </c>
      <c r="Q2175" t="s">
        <v>46</v>
      </c>
      <c r="R2175" t="s">
        <v>47</v>
      </c>
      <c r="S2175" t="s">
        <v>33</v>
      </c>
      <c r="T2175" t="s">
        <v>4711</v>
      </c>
      <c r="U2175" t="s">
        <v>4712</v>
      </c>
      <c r="V2175" t="s">
        <v>13698</v>
      </c>
      <c r="X2175" t="str">
        <f>VLOOKUP(pbp!V4925, games!$B$2:$R$40, 3, FALSE)</f>
        <v>2020-12-13T21:25Z</v>
      </c>
      <c r="Y2175">
        <f>VLOOKUP(1*V2175,NFLGames!$H$11:$H$555,1,FALSE)</f>
        <v>401127964</v>
      </c>
      <c r="Z2175">
        <f>VLOOKUP($Y2175, NFLGames!$H$11:$K$555,2,FALSE)</f>
        <v>2019</v>
      </c>
      <c r="AA2175">
        <f>VLOOKUP($Y2175, NFLGames!$H$11:$K$555,3,FALSE)</f>
        <v>14</v>
      </c>
      <c r="AB2175" s="6">
        <f>IF(A2176=0, 0, AH2176-tbl_pbp[[#This Row],[Saints Win %]])</f>
        <v>-2.7999999999999914E-2</v>
      </c>
      <c r="AE2175">
        <f>ABS(tbl_pbp[[#This Row],[play.homeScore]]-tbl_pbp[[#This Row],[play.awayScore]])</f>
        <v>2</v>
      </c>
      <c r="AF2175">
        <f>IF(tbl_pbp[[#This Row],[Play Saints Win % Increase]]&gt;=$AF$4,1,0)</f>
        <v>0</v>
      </c>
      <c r="AG2175" t="str">
        <f>VLOOKUP(tbl_pbp[[#This Row],[gameId]], games!$B$2:$T$40, 9, FALSE)</f>
        <v>san-francisco-49ers</v>
      </c>
      <c r="AH2175" s="5">
        <f>IF(tbl_pbp[[#This Row],[AwayTeam]] &lt;&gt; "new-orleans-saints", tbl_pbp[[#This Row],[homeWinPercentage]], 1-tbl_pbp[[#This Row],[homeWinPercentage]])</f>
        <v>0.58399999999999996</v>
      </c>
      <c r="AI2175" s="13">
        <f>tbl_pbp[[#This Row],[Kamara]]*tbl_pbp[[#This Row],[Impactful Play]]</f>
        <v>0</v>
      </c>
      <c r="AJ2175" s="13">
        <f>tbl_pbp[[#This Row],[Thomas]]*tbl_pbp[[#This Row],[Impactful Play]]</f>
        <v>0</v>
      </c>
      <c r="AK2175" s="13" t="str">
        <f>VLOOKUP(tbl_pbp[[#This Row],[Play Saints Win % Increase]], tbl_impact[],3,TRUE)</f>
        <v>Bad (0 to -5%)</v>
      </c>
    </row>
    <row r="2176" spans="1:37">
      <c r="A2176" s="1">
        <v>92</v>
      </c>
      <c r="B2176" s="5">
        <v>0.55600000000000005</v>
      </c>
      <c r="C2176" t="s">
        <v>13913</v>
      </c>
      <c r="D2176">
        <v>0</v>
      </c>
      <c r="E2176">
        <v>0</v>
      </c>
      <c r="F2176">
        <v>3</v>
      </c>
      <c r="G2176">
        <v>30</v>
      </c>
      <c r="H2176">
        <v>28</v>
      </c>
      <c r="I2176">
        <v>7</v>
      </c>
      <c r="J2176">
        <v>72</v>
      </c>
      <c r="K2176" t="s">
        <v>4709</v>
      </c>
      <c r="L2176">
        <v>2</v>
      </c>
      <c r="M2176">
        <v>72</v>
      </c>
      <c r="N2176" t="s">
        <v>13914</v>
      </c>
      <c r="O2176" t="s">
        <v>513</v>
      </c>
      <c r="P2176" t="s">
        <v>45</v>
      </c>
      <c r="Q2176" t="s">
        <v>46</v>
      </c>
      <c r="R2176" t="s">
        <v>47</v>
      </c>
      <c r="S2176" t="s">
        <v>220</v>
      </c>
      <c r="T2176" t="s">
        <v>13915</v>
      </c>
      <c r="U2176" t="s">
        <v>13916</v>
      </c>
      <c r="V2176" t="s">
        <v>13698</v>
      </c>
      <c r="X2176" t="str">
        <f>VLOOKUP(pbp!V4926, games!$B$2:$R$40, 3, FALSE)</f>
        <v>2020-12-13T21:25Z</v>
      </c>
      <c r="Y2176">
        <f>VLOOKUP(1*V2176,NFLGames!$H$11:$H$555,1,FALSE)</f>
        <v>401127964</v>
      </c>
      <c r="Z2176">
        <f>VLOOKUP($Y2176, NFLGames!$H$11:$K$555,2,FALSE)</f>
        <v>2019</v>
      </c>
      <c r="AA2176">
        <f>VLOOKUP($Y2176, NFLGames!$H$11:$K$555,3,FALSE)</f>
        <v>14</v>
      </c>
      <c r="AB2176" s="6">
        <f>IF(A2177=0, 0, AH2177-tbl_pbp[[#This Row],[Saints Win %]])</f>
        <v>3.0000000000000027E-3</v>
      </c>
      <c r="AE2176">
        <f>ABS(tbl_pbp[[#This Row],[play.homeScore]]-tbl_pbp[[#This Row],[play.awayScore]])</f>
        <v>2</v>
      </c>
      <c r="AF2176">
        <f>IF(tbl_pbp[[#This Row],[Play Saints Win % Increase]]&gt;=$AF$4,1,0)</f>
        <v>0</v>
      </c>
      <c r="AG2176" t="str">
        <f>VLOOKUP(tbl_pbp[[#This Row],[gameId]], games!$B$2:$T$40, 9, FALSE)</f>
        <v>san-francisco-49ers</v>
      </c>
      <c r="AH2176" s="5">
        <f>IF(tbl_pbp[[#This Row],[AwayTeam]] &lt;&gt; "new-orleans-saints", tbl_pbp[[#This Row],[homeWinPercentage]], 1-tbl_pbp[[#This Row],[homeWinPercentage]])</f>
        <v>0.55600000000000005</v>
      </c>
      <c r="AI2176" s="13">
        <f>tbl_pbp[[#This Row],[Kamara]]*tbl_pbp[[#This Row],[Impactful Play]]</f>
        <v>0</v>
      </c>
      <c r="AJ2176" s="13">
        <f>tbl_pbp[[#This Row],[Thomas]]*tbl_pbp[[#This Row],[Impactful Play]]</f>
        <v>0</v>
      </c>
      <c r="AK2176" s="13" t="str">
        <f>VLOOKUP(tbl_pbp[[#This Row],[Play Saints Win % Increase]], tbl_impact[],3,TRUE)</f>
        <v>Scented (0 to +5%)</v>
      </c>
    </row>
    <row r="2177" spans="1:37">
      <c r="A2177" s="1">
        <v>93</v>
      </c>
      <c r="B2177" s="5">
        <v>0.55900000000000005</v>
      </c>
      <c r="C2177" t="s">
        <v>13917</v>
      </c>
      <c r="D2177">
        <v>0</v>
      </c>
      <c r="E2177">
        <v>0</v>
      </c>
      <c r="F2177">
        <v>3</v>
      </c>
      <c r="G2177">
        <v>30</v>
      </c>
      <c r="H2177">
        <v>28</v>
      </c>
      <c r="I2177">
        <v>1</v>
      </c>
      <c r="J2177">
        <v>66</v>
      </c>
      <c r="K2177" t="s">
        <v>4709</v>
      </c>
      <c r="L2177">
        <v>3</v>
      </c>
      <c r="M2177">
        <v>66</v>
      </c>
      <c r="N2177" t="s">
        <v>13918</v>
      </c>
      <c r="O2177" t="s">
        <v>5360</v>
      </c>
      <c r="P2177" t="s">
        <v>45</v>
      </c>
      <c r="Q2177" t="s">
        <v>46</v>
      </c>
      <c r="R2177" t="s">
        <v>47</v>
      </c>
      <c r="S2177" t="s">
        <v>54</v>
      </c>
      <c r="T2177" t="s">
        <v>4719</v>
      </c>
      <c r="U2177" t="s">
        <v>4720</v>
      </c>
      <c r="V2177" t="s">
        <v>13698</v>
      </c>
      <c r="X2177" t="str">
        <f>VLOOKUP(pbp!V4927, games!$B$2:$R$40, 3, FALSE)</f>
        <v>2020-12-13T21:25Z</v>
      </c>
      <c r="Y2177">
        <f>VLOOKUP(1*V2177,NFLGames!$H$11:$H$555,1,FALSE)</f>
        <v>401127964</v>
      </c>
      <c r="Z2177">
        <f>VLOOKUP($Y2177, NFLGames!$H$11:$K$555,2,FALSE)</f>
        <v>2019</v>
      </c>
      <c r="AA2177">
        <f>VLOOKUP($Y2177, NFLGames!$H$11:$K$555,3,FALSE)</f>
        <v>14</v>
      </c>
      <c r="AB2177" s="6">
        <f>IF(A2178=0, 0, AH2178-tbl_pbp[[#This Row],[Saints Win %]])</f>
        <v>4.6999999999999931E-2</v>
      </c>
      <c r="AE2177">
        <f>ABS(tbl_pbp[[#This Row],[play.homeScore]]-tbl_pbp[[#This Row],[play.awayScore]])</f>
        <v>2</v>
      </c>
      <c r="AF2177">
        <f>IF(tbl_pbp[[#This Row],[Play Saints Win % Increase]]&gt;=$AF$4,1,0)</f>
        <v>0</v>
      </c>
      <c r="AG2177" t="str">
        <f>VLOOKUP(tbl_pbp[[#This Row],[gameId]], games!$B$2:$T$40, 9, FALSE)</f>
        <v>san-francisco-49ers</v>
      </c>
      <c r="AH2177" s="5">
        <f>IF(tbl_pbp[[#This Row],[AwayTeam]] &lt;&gt; "new-orleans-saints", tbl_pbp[[#This Row],[homeWinPercentage]], 1-tbl_pbp[[#This Row],[homeWinPercentage]])</f>
        <v>0.55900000000000005</v>
      </c>
      <c r="AI2177" s="13">
        <f>tbl_pbp[[#This Row],[Kamara]]*tbl_pbp[[#This Row],[Impactful Play]]</f>
        <v>0</v>
      </c>
      <c r="AJ2177" s="13">
        <f>tbl_pbp[[#This Row],[Thomas]]*tbl_pbp[[#This Row],[Impactful Play]]</f>
        <v>0</v>
      </c>
      <c r="AK2177" s="13" t="str">
        <f>VLOOKUP(tbl_pbp[[#This Row],[Play Saints Win % Increase]], tbl_impact[],3,TRUE)</f>
        <v>Scented (0 to +5%)</v>
      </c>
    </row>
    <row r="2178" spans="1:37">
      <c r="A2178" s="1">
        <v>94</v>
      </c>
      <c r="B2178" s="5">
        <v>0.60599999999999998</v>
      </c>
      <c r="C2178" t="s">
        <v>13919</v>
      </c>
      <c r="D2178">
        <v>0</v>
      </c>
      <c r="E2178">
        <v>0</v>
      </c>
      <c r="F2178">
        <v>3</v>
      </c>
      <c r="G2178">
        <v>30</v>
      </c>
      <c r="H2178">
        <v>28</v>
      </c>
      <c r="I2178">
        <v>4</v>
      </c>
      <c r="J2178">
        <v>69</v>
      </c>
      <c r="K2178" t="s">
        <v>4709</v>
      </c>
      <c r="L2178">
        <v>4</v>
      </c>
      <c r="M2178">
        <v>69</v>
      </c>
      <c r="N2178" t="s">
        <v>13920</v>
      </c>
      <c r="O2178" t="s">
        <v>6529</v>
      </c>
      <c r="P2178" t="s">
        <v>66</v>
      </c>
      <c r="Q2178" t="s">
        <v>67</v>
      </c>
      <c r="R2178" t="s">
        <v>68</v>
      </c>
      <c r="S2178" t="s">
        <v>69</v>
      </c>
      <c r="T2178" t="s">
        <v>4815</v>
      </c>
      <c r="U2178" t="s">
        <v>13921</v>
      </c>
      <c r="V2178" t="s">
        <v>13698</v>
      </c>
      <c r="X2178" t="str">
        <f>VLOOKUP(pbp!V4928, games!$B$2:$R$40, 3, FALSE)</f>
        <v>2020-12-13T21:25Z</v>
      </c>
      <c r="Y2178">
        <f>VLOOKUP(1*V2178,NFLGames!$H$11:$H$555,1,FALSE)</f>
        <v>401127964</v>
      </c>
      <c r="Z2178">
        <f>VLOOKUP($Y2178, NFLGames!$H$11:$K$555,2,FALSE)</f>
        <v>2019</v>
      </c>
      <c r="AA2178">
        <f>VLOOKUP($Y2178, NFLGames!$H$11:$K$555,3,FALSE)</f>
        <v>14</v>
      </c>
      <c r="AB2178" s="6">
        <f>IF(A2179=0, 0, AH2179-tbl_pbp[[#This Row],[Saints Win %]])</f>
        <v>1.5000000000000013E-2</v>
      </c>
      <c r="AE2178">
        <f>ABS(tbl_pbp[[#This Row],[play.homeScore]]-tbl_pbp[[#This Row],[play.awayScore]])</f>
        <v>2</v>
      </c>
      <c r="AF2178">
        <f>IF(tbl_pbp[[#This Row],[Play Saints Win % Increase]]&gt;=$AF$4,1,0)</f>
        <v>0</v>
      </c>
      <c r="AG2178" t="str">
        <f>VLOOKUP(tbl_pbp[[#This Row],[gameId]], games!$B$2:$T$40, 9, FALSE)</f>
        <v>san-francisco-49ers</v>
      </c>
      <c r="AH2178" s="5">
        <f>IF(tbl_pbp[[#This Row],[AwayTeam]] &lt;&gt; "new-orleans-saints", tbl_pbp[[#This Row],[homeWinPercentage]], 1-tbl_pbp[[#This Row],[homeWinPercentage]])</f>
        <v>0.60599999999999998</v>
      </c>
      <c r="AI2178" s="13">
        <f>tbl_pbp[[#This Row],[Kamara]]*tbl_pbp[[#This Row],[Impactful Play]]</f>
        <v>0</v>
      </c>
      <c r="AJ2178" s="13">
        <f>tbl_pbp[[#This Row],[Thomas]]*tbl_pbp[[#This Row],[Impactful Play]]</f>
        <v>0</v>
      </c>
      <c r="AK2178" s="13" t="str">
        <f>VLOOKUP(tbl_pbp[[#This Row],[Play Saints Win % Increase]], tbl_impact[],3,TRUE)</f>
        <v>Scented (0 to +5%)</v>
      </c>
    </row>
    <row r="2179" spans="1:37">
      <c r="A2179" s="1">
        <v>95</v>
      </c>
      <c r="B2179" s="5">
        <v>0.621</v>
      </c>
      <c r="C2179" t="s">
        <v>13922</v>
      </c>
      <c r="D2179">
        <v>0</v>
      </c>
      <c r="E2179">
        <v>0</v>
      </c>
      <c r="F2179">
        <v>3</v>
      </c>
      <c r="G2179">
        <v>30</v>
      </c>
      <c r="H2179">
        <v>28</v>
      </c>
      <c r="I2179">
        <v>10</v>
      </c>
      <c r="J2179">
        <v>20</v>
      </c>
      <c r="K2179" t="s">
        <v>29</v>
      </c>
      <c r="L2179">
        <v>1</v>
      </c>
      <c r="M2179">
        <v>80</v>
      </c>
      <c r="N2179" t="s">
        <v>13923</v>
      </c>
      <c r="O2179" t="s">
        <v>5371</v>
      </c>
      <c r="P2179" t="s">
        <v>533</v>
      </c>
      <c r="Q2179" t="s">
        <v>534</v>
      </c>
      <c r="S2179" t="s">
        <v>33</v>
      </c>
      <c r="T2179" t="s">
        <v>165</v>
      </c>
      <c r="U2179" t="s">
        <v>571</v>
      </c>
      <c r="V2179" t="s">
        <v>13698</v>
      </c>
      <c r="X2179" t="str">
        <f>VLOOKUP(pbp!V4929, games!$B$2:$R$40, 3, FALSE)</f>
        <v>2020-12-13T21:25Z</v>
      </c>
      <c r="Y2179">
        <f>VLOOKUP(1*V2179,NFLGames!$H$11:$H$555,1,FALSE)</f>
        <v>401127964</v>
      </c>
      <c r="Z2179">
        <f>VLOOKUP($Y2179, NFLGames!$H$11:$K$555,2,FALSE)</f>
        <v>2019</v>
      </c>
      <c r="AA2179">
        <f>VLOOKUP($Y2179, NFLGames!$H$11:$K$555,3,FALSE)</f>
        <v>14</v>
      </c>
      <c r="AB2179" s="6">
        <f>IF(A2180=0, 0, AH2180-tbl_pbp[[#This Row],[Saints Win %]])</f>
        <v>-0.23699999999999999</v>
      </c>
      <c r="AE2179">
        <f>ABS(tbl_pbp[[#This Row],[play.homeScore]]-tbl_pbp[[#This Row],[play.awayScore]])</f>
        <v>2</v>
      </c>
      <c r="AF2179">
        <f>IF(tbl_pbp[[#This Row],[Play Saints Win % Increase]]&gt;=$AF$4,1,0)</f>
        <v>0</v>
      </c>
      <c r="AG2179" t="str">
        <f>VLOOKUP(tbl_pbp[[#This Row],[gameId]], games!$B$2:$T$40, 9, FALSE)</f>
        <v>san-francisco-49ers</v>
      </c>
      <c r="AH2179" s="5">
        <f>IF(tbl_pbp[[#This Row],[AwayTeam]] &lt;&gt; "new-orleans-saints", tbl_pbp[[#This Row],[homeWinPercentage]], 1-tbl_pbp[[#This Row],[homeWinPercentage]])</f>
        <v>0.621</v>
      </c>
      <c r="AI2179" s="13">
        <f>tbl_pbp[[#This Row],[Kamara]]*tbl_pbp[[#This Row],[Impactful Play]]</f>
        <v>0</v>
      </c>
      <c r="AJ2179" s="13">
        <f>tbl_pbp[[#This Row],[Thomas]]*tbl_pbp[[#This Row],[Impactful Play]]</f>
        <v>0</v>
      </c>
      <c r="AK2179" s="13" t="str">
        <f>VLOOKUP(tbl_pbp[[#This Row],[Play Saints Win % Increase]], tbl_impact[],3,TRUE)</f>
        <v>Wretched (-worse than -20%)</v>
      </c>
    </row>
    <row r="2180" spans="1:37">
      <c r="A2180" s="1">
        <v>96</v>
      </c>
      <c r="B2180" s="5">
        <v>0.38400000000000001</v>
      </c>
      <c r="C2180" t="s">
        <v>13924</v>
      </c>
      <c r="D2180">
        <v>0</v>
      </c>
      <c r="E2180">
        <v>0</v>
      </c>
      <c r="F2180">
        <v>3</v>
      </c>
      <c r="G2180">
        <v>30</v>
      </c>
      <c r="H2180">
        <v>28</v>
      </c>
      <c r="I2180">
        <v>10</v>
      </c>
      <c r="J2180">
        <v>20</v>
      </c>
      <c r="K2180" t="s">
        <v>4709</v>
      </c>
      <c r="L2180">
        <v>1</v>
      </c>
      <c r="M2180">
        <v>20</v>
      </c>
      <c r="N2180" t="s">
        <v>13925</v>
      </c>
      <c r="O2180" t="s">
        <v>13926</v>
      </c>
      <c r="P2180" t="s">
        <v>30</v>
      </c>
      <c r="Q2180" t="s">
        <v>31</v>
      </c>
      <c r="R2180" t="s">
        <v>32</v>
      </c>
      <c r="S2180" t="s">
        <v>33</v>
      </c>
      <c r="T2180" t="s">
        <v>165</v>
      </c>
      <c r="U2180" t="s">
        <v>571</v>
      </c>
      <c r="V2180" t="s">
        <v>13698</v>
      </c>
      <c r="X2180" t="str">
        <f>VLOOKUP(pbp!V4930, games!$B$2:$R$40, 3, FALSE)</f>
        <v>2020-12-13T21:25Z</v>
      </c>
      <c r="Y2180">
        <f>VLOOKUP(1*V2180,NFLGames!$H$11:$H$555,1,FALSE)</f>
        <v>401127964</v>
      </c>
      <c r="Z2180">
        <f>VLOOKUP($Y2180, NFLGames!$H$11:$K$555,2,FALSE)</f>
        <v>2019</v>
      </c>
      <c r="AA2180">
        <f>VLOOKUP($Y2180, NFLGames!$H$11:$K$555,3,FALSE)</f>
        <v>14</v>
      </c>
      <c r="AB2180" s="6">
        <f>IF(A2181=0, 0, AH2181-tbl_pbp[[#This Row],[Saints Win %]])</f>
        <v>-4.5999999999999985E-2</v>
      </c>
      <c r="AE2180">
        <f>ABS(tbl_pbp[[#This Row],[play.homeScore]]-tbl_pbp[[#This Row],[play.awayScore]])</f>
        <v>2</v>
      </c>
      <c r="AF2180">
        <f>IF(tbl_pbp[[#This Row],[Play Saints Win % Increase]]&gt;=$AF$4,1,0)</f>
        <v>0</v>
      </c>
      <c r="AG2180" t="str">
        <f>VLOOKUP(tbl_pbp[[#This Row],[gameId]], games!$B$2:$T$40, 9, FALSE)</f>
        <v>san-francisco-49ers</v>
      </c>
      <c r="AH2180" s="5">
        <f>IF(tbl_pbp[[#This Row],[AwayTeam]] &lt;&gt; "new-orleans-saints", tbl_pbp[[#This Row],[homeWinPercentage]], 1-tbl_pbp[[#This Row],[homeWinPercentage]])</f>
        <v>0.38400000000000001</v>
      </c>
      <c r="AI2180" s="13">
        <f>tbl_pbp[[#This Row],[Kamara]]*tbl_pbp[[#This Row],[Impactful Play]]</f>
        <v>0</v>
      </c>
      <c r="AJ2180" s="13">
        <f>tbl_pbp[[#This Row],[Thomas]]*tbl_pbp[[#This Row],[Impactful Play]]</f>
        <v>0</v>
      </c>
      <c r="AK2180" s="13" t="str">
        <f>VLOOKUP(tbl_pbp[[#This Row],[Play Saints Win % Increase]], tbl_impact[],3,TRUE)</f>
        <v>Bad (0 to -5%)</v>
      </c>
    </row>
    <row r="2181" spans="1:37">
      <c r="A2181" s="1">
        <v>97</v>
      </c>
      <c r="B2181" s="5">
        <v>0.33800000000000002</v>
      </c>
      <c r="C2181" t="s">
        <v>13927</v>
      </c>
      <c r="D2181">
        <v>0</v>
      </c>
      <c r="E2181">
        <v>0</v>
      </c>
      <c r="F2181">
        <v>3</v>
      </c>
      <c r="G2181">
        <v>30</v>
      </c>
      <c r="H2181">
        <v>35</v>
      </c>
      <c r="I2181">
        <v>5</v>
      </c>
      <c r="J2181">
        <v>5</v>
      </c>
      <c r="K2181" t="s">
        <v>4709</v>
      </c>
      <c r="L2181">
        <v>1</v>
      </c>
      <c r="M2181">
        <v>5</v>
      </c>
      <c r="N2181" t="s">
        <v>13928</v>
      </c>
      <c r="O2181" t="s">
        <v>178</v>
      </c>
      <c r="P2181" t="s">
        <v>103</v>
      </c>
      <c r="Q2181" t="s">
        <v>104</v>
      </c>
      <c r="R2181" t="s">
        <v>105</v>
      </c>
      <c r="S2181" t="s">
        <v>283</v>
      </c>
      <c r="T2181" t="s">
        <v>645</v>
      </c>
      <c r="U2181" t="s">
        <v>646</v>
      </c>
      <c r="V2181" t="s">
        <v>13698</v>
      </c>
      <c r="X2181" t="str">
        <f>VLOOKUP(pbp!V4931, games!$B$2:$R$40, 3, FALSE)</f>
        <v>2020-12-13T21:25Z</v>
      </c>
      <c r="Y2181">
        <f>VLOOKUP(1*V2181,NFLGames!$H$11:$H$555,1,FALSE)</f>
        <v>401127964</v>
      </c>
      <c r="Z2181">
        <f>VLOOKUP($Y2181, NFLGames!$H$11:$K$555,2,FALSE)</f>
        <v>2019</v>
      </c>
      <c r="AA2181">
        <f>VLOOKUP($Y2181, NFLGames!$H$11:$K$555,3,FALSE)</f>
        <v>14</v>
      </c>
      <c r="AB2181" s="6">
        <f>IF(A2182=0, 0, AH2182-tbl_pbp[[#This Row],[Saints Win %]])</f>
        <v>5.9999999999999498E-3</v>
      </c>
      <c r="AE2181">
        <f>ABS(tbl_pbp[[#This Row],[play.homeScore]]-tbl_pbp[[#This Row],[play.awayScore]])</f>
        <v>5</v>
      </c>
      <c r="AF2181">
        <f>IF(tbl_pbp[[#This Row],[Play Saints Win % Increase]]&gt;=$AF$4,1,0)</f>
        <v>0</v>
      </c>
      <c r="AG2181" t="str">
        <f>VLOOKUP(tbl_pbp[[#This Row],[gameId]], games!$B$2:$T$40, 9, FALSE)</f>
        <v>san-francisco-49ers</v>
      </c>
      <c r="AH2181" s="5">
        <f>IF(tbl_pbp[[#This Row],[AwayTeam]] &lt;&gt; "new-orleans-saints", tbl_pbp[[#This Row],[homeWinPercentage]], 1-tbl_pbp[[#This Row],[homeWinPercentage]])</f>
        <v>0.33800000000000002</v>
      </c>
      <c r="AI2181" s="13">
        <f>tbl_pbp[[#This Row],[Kamara]]*tbl_pbp[[#This Row],[Impactful Play]]</f>
        <v>0</v>
      </c>
      <c r="AJ2181" s="13">
        <f>tbl_pbp[[#This Row],[Thomas]]*tbl_pbp[[#This Row],[Impactful Play]]</f>
        <v>0</v>
      </c>
      <c r="AK2181" s="13" t="str">
        <f>VLOOKUP(tbl_pbp[[#This Row],[Play Saints Win % Increase]], tbl_impact[],3,TRUE)</f>
        <v>Scented (0 to +5%)</v>
      </c>
    </row>
    <row r="2182" spans="1:37">
      <c r="A2182" s="1">
        <v>98</v>
      </c>
      <c r="B2182" s="5">
        <v>0.34399999999999997</v>
      </c>
      <c r="C2182" t="s">
        <v>13929</v>
      </c>
      <c r="D2182">
        <v>0</v>
      </c>
      <c r="E2182">
        <v>0</v>
      </c>
      <c r="F2182">
        <v>3</v>
      </c>
      <c r="G2182">
        <v>30</v>
      </c>
      <c r="H2182">
        <v>35</v>
      </c>
      <c r="I2182">
        <v>0</v>
      </c>
      <c r="J2182">
        <v>65</v>
      </c>
      <c r="K2182" t="s">
        <v>4709</v>
      </c>
      <c r="L2182">
        <v>0</v>
      </c>
      <c r="M2182">
        <v>65</v>
      </c>
      <c r="N2182" t="s">
        <v>5157</v>
      </c>
      <c r="O2182" t="s">
        <v>178</v>
      </c>
      <c r="P2182" t="s">
        <v>25</v>
      </c>
      <c r="Q2182" t="s">
        <v>26</v>
      </c>
      <c r="R2182" t="s">
        <v>27</v>
      </c>
      <c r="V2182" t="s">
        <v>13698</v>
      </c>
      <c r="X2182" t="str">
        <f>VLOOKUP(pbp!V4932, games!$B$2:$R$40, 3, FALSE)</f>
        <v>2020-12-13T21:25Z</v>
      </c>
      <c r="Y2182">
        <f>VLOOKUP(1*V2182,NFLGames!$H$11:$H$555,1,FALSE)</f>
        <v>401127964</v>
      </c>
      <c r="Z2182">
        <f>VLOOKUP($Y2182, NFLGames!$H$11:$K$555,2,FALSE)</f>
        <v>2019</v>
      </c>
      <c r="AA2182">
        <f>VLOOKUP($Y2182, NFLGames!$H$11:$K$555,3,FALSE)</f>
        <v>14</v>
      </c>
      <c r="AB2182" s="6">
        <f>IF(A2183=0, 0, AH2183-tbl_pbp[[#This Row],[Saints Win %]])</f>
        <v>3.0000000000000027E-2</v>
      </c>
      <c r="AE2182">
        <f>ABS(tbl_pbp[[#This Row],[play.homeScore]]-tbl_pbp[[#This Row],[play.awayScore]])</f>
        <v>5</v>
      </c>
      <c r="AF2182">
        <f>IF(tbl_pbp[[#This Row],[Play Saints Win % Increase]]&gt;=$AF$4,1,0)</f>
        <v>0</v>
      </c>
      <c r="AG2182" t="str">
        <f>VLOOKUP(tbl_pbp[[#This Row],[gameId]], games!$B$2:$T$40, 9, FALSE)</f>
        <v>san-francisco-49ers</v>
      </c>
      <c r="AH2182" s="5">
        <f>IF(tbl_pbp[[#This Row],[AwayTeam]] &lt;&gt; "new-orleans-saints", tbl_pbp[[#This Row],[homeWinPercentage]], 1-tbl_pbp[[#This Row],[homeWinPercentage]])</f>
        <v>0.34399999999999997</v>
      </c>
      <c r="AI2182" s="13">
        <f>tbl_pbp[[#This Row],[Kamara]]*tbl_pbp[[#This Row],[Impactful Play]]</f>
        <v>0</v>
      </c>
      <c r="AJ2182" s="13">
        <f>tbl_pbp[[#This Row],[Thomas]]*tbl_pbp[[#This Row],[Impactful Play]]</f>
        <v>0</v>
      </c>
      <c r="AK2182" s="13" t="str">
        <f>VLOOKUP(tbl_pbp[[#This Row],[Play Saints Win % Increase]], tbl_impact[],3,TRUE)</f>
        <v>Scented (0 to +5%)</v>
      </c>
    </row>
    <row r="2183" spans="1:37">
      <c r="A2183" s="1">
        <v>99</v>
      </c>
      <c r="B2183" s="5">
        <v>0.374</v>
      </c>
      <c r="C2183" t="s">
        <v>13930</v>
      </c>
      <c r="D2183">
        <v>0</v>
      </c>
      <c r="E2183">
        <v>0</v>
      </c>
      <c r="F2183">
        <v>3</v>
      </c>
      <c r="G2183">
        <v>30</v>
      </c>
      <c r="H2183">
        <v>35</v>
      </c>
      <c r="I2183">
        <v>10</v>
      </c>
      <c r="J2183">
        <v>25</v>
      </c>
      <c r="K2183" t="s">
        <v>29</v>
      </c>
      <c r="L2183">
        <v>1</v>
      </c>
      <c r="M2183">
        <v>75</v>
      </c>
      <c r="N2183" t="s">
        <v>13931</v>
      </c>
      <c r="O2183" t="s">
        <v>178</v>
      </c>
      <c r="P2183" t="s">
        <v>30</v>
      </c>
      <c r="Q2183" t="s">
        <v>31</v>
      </c>
      <c r="R2183" t="s">
        <v>32</v>
      </c>
      <c r="S2183" t="s">
        <v>33</v>
      </c>
      <c r="T2183" t="s">
        <v>34</v>
      </c>
      <c r="U2183" t="s">
        <v>35</v>
      </c>
      <c r="V2183" t="s">
        <v>13698</v>
      </c>
      <c r="X2183" t="str">
        <f>VLOOKUP(pbp!V4933, games!$B$2:$R$40, 3, FALSE)</f>
        <v>2020-12-13T21:25Z</v>
      </c>
      <c r="Y2183">
        <f>VLOOKUP(1*V2183,NFLGames!$H$11:$H$555,1,FALSE)</f>
        <v>401127964</v>
      </c>
      <c r="Z2183">
        <f>VLOOKUP($Y2183, NFLGames!$H$11:$K$555,2,FALSE)</f>
        <v>2019</v>
      </c>
      <c r="AA2183">
        <f>VLOOKUP($Y2183, NFLGames!$H$11:$K$555,3,FALSE)</f>
        <v>14</v>
      </c>
      <c r="AB2183" s="6">
        <f>IF(A2184=0, 0, AH2184-tbl_pbp[[#This Row],[Saints Win %]])</f>
        <v>2.0000000000000018E-2</v>
      </c>
      <c r="AD2183">
        <v>1</v>
      </c>
      <c r="AE2183">
        <f>ABS(tbl_pbp[[#This Row],[play.homeScore]]-tbl_pbp[[#This Row],[play.awayScore]])</f>
        <v>5</v>
      </c>
      <c r="AF2183">
        <f>IF(tbl_pbp[[#This Row],[Play Saints Win % Increase]]&gt;=$AF$4,1,0)</f>
        <v>0</v>
      </c>
      <c r="AG2183" t="str">
        <f>VLOOKUP(tbl_pbp[[#This Row],[gameId]], games!$B$2:$T$40, 9, FALSE)</f>
        <v>san-francisco-49ers</v>
      </c>
      <c r="AH2183" s="5">
        <f>IF(tbl_pbp[[#This Row],[AwayTeam]] &lt;&gt; "new-orleans-saints", tbl_pbp[[#This Row],[homeWinPercentage]], 1-tbl_pbp[[#This Row],[homeWinPercentage]])</f>
        <v>0.374</v>
      </c>
      <c r="AI2183" s="13">
        <f>tbl_pbp[[#This Row],[Kamara]]*tbl_pbp[[#This Row],[Impactful Play]]</f>
        <v>0</v>
      </c>
      <c r="AJ2183" s="13">
        <f>tbl_pbp[[#This Row],[Thomas]]*tbl_pbp[[#This Row],[Impactful Play]]</f>
        <v>0</v>
      </c>
      <c r="AK2183" s="13" t="str">
        <f>VLOOKUP(tbl_pbp[[#This Row],[Play Saints Win % Increase]], tbl_impact[],3,TRUE)</f>
        <v>Scented (0 to +5%)</v>
      </c>
    </row>
    <row r="2184" spans="1:37">
      <c r="A2184" s="1">
        <v>100</v>
      </c>
      <c r="B2184" s="5">
        <v>0.39400000000000002</v>
      </c>
      <c r="C2184" t="s">
        <v>13932</v>
      </c>
      <c r="D2184">
        <v>0</v>
      </c>
      <c r="E2184">
        <v>0</v>
      </c>
      <c r="F2184">
        <v>3</v>
      </c>
      <c r="G2184">
        <v>30</v>
      </c>
      <c r="H2184">
        <v>35</v>
      </c>
      <c r="I2184">
        <v>1</v>
      </c>
      <c r="J2184">
        <v>34</v>
      </c>
      <c r="K2184" t="s">
        <v>29</v>
      </c>
      <c r="L2184">
        <v>2</v>
      </c>
      <c r="M2184">
        <v>66</v>
      </c>
      <c r="N2184" t="s">
        <v>13933</v>
      </c>
      <c r="O2184" t="s">
        <v>11885</v>
      </c>
      <c r="P2184" t="s">
        <v>45</v>
      </c>
      <c r="Q2184" t="s">
        <v>46</v>
      </c>
      <c r="R2184" t="s">
        <v>47</v>
      </c>
      <c r="S2184" t="s">
        <v>83</v>
      </c>
      <c r="T2184" t="s">
        <v>127</v>
      </c>
      <c r="U2184" t="s">
        <v>656</v>
      </c>
      <c r="V2184" t="s">
        <v>13698</v>
      </c>
      <c r="X2184" t="str">
        <f>VLOOKUP(pbp!V4934, games!$B$2:$R$40, 3, FALSE)</f>
        <v>2020-12-13T21:25Z</v>
      </c>
      <c r="Y2184">
        <f>VLOOKUP(1*V2184,NFLGames!$H$11:$H$555,1,FALSE)</f>
        <v>401127964</v>
      </c>
      <c r="Z2184">
        <f>VLOOKUP($Y2184, NFLGames!$H$11:$K$555,2,FALSE)</f>
        <v>2019</v>
      </c>
      <c r="AA2184">
        <f>VLOOKUP($Y2184, NFLGames!$H$11:$K$555,3,FALSE)</f>
        <v>14</v>
      </c>
      <c r="AB2184" s="6">
        <f>IF(A2185=0, 0, AH2185-tbl_pbp[[#This Row],[Saints Win %]])</f>
        <v>8.0000000000000071E-3</v>
      </c>
      <c r="AE2184">
        <f>ABS(tbl_pbp[[#This Row],[play.homeScore]]-tbl_pbp[[#This Row],[play.awayScore]])</f>
        <v>5</v>
      </c>
      <c r="AF2184">
        <f>IF(tbl_pbp[[#This Row],[Play Saints Win % Increase]]&gt;=$AF$4,1,0)</f>
        <v>0</v>
      </c>
      <c r="AG2184" t="str">
        <f>VLOOKUP(tbl_pbp[[#This Row],[gameId]], games!$B$2:$T$40, 9, FALSE)</f>
        <v>san-francisco-49ers</v>
      </c>
      <c r="AH2184" s="5">
        <f>IF(tbl_pbp[[#This Row],[AwayTeam]] &lt;&gt; "new-orleans-saints", tbl_pbp[[#This Row],[homeWinPercentage]], 1-tbl_pbp[[#This Row],[homeWinPercentage]])</f>
        <v>0.39400000000000002</v>
      </c>
      <c r="AI2184" s="13">
        <f>tbl_pbp[[#This Row],[Kamara]]*tbl_pbp[[#This Row],[Impactful Play]]</f>
        <v>0</v>
      </c>
      <c r="AJ2184" s="13">
        <f>tbl_pbp[[#This Row],[Thomas]]*tbl_pbp[[#This Row],[Impactful Play]]</f>
        <v>0</v>
      </c>
      <c r="AK2184" s="13" t="str">
        <f>VLOOKUP(tbl_pbp[[#This Row],[Play Saints Win % Increase]], tbl_impact[],3,TRUE)</f>
        <v>Scented (0 to +5%)</v>
      </c>
    </row>
    <row r="2185" spans="1:37">
      <c r="A2185" s="1">
        <v>101</v>
      </c>
      <c r="B2185" s="5">
        <v>0.40200000000000002</v>
      </c>
      <c r="C2185" t="s">
        <v>13934</v>
      </c>
      <c r="D2185">
        <v>0</v>
      </c>
      <c r="E2185">
        <v>0</v>
      </c>
      <c r="F2185">
        <v>3</v>
      </c>
      <c r="G2185">
        <v>30</v>
      </c>
      <c r="H2185">
        <v>35</v>
      </c>
      <c r="I2185">
        <v>10</v>
      </c>
      <c r="J2185">
        <v>50</v>
      </c>
      <c r="K2185" t="s">
        <v>29</v>
      </c>
      <c r="L2185">
        <v>1</v>
      </c>
      <c r="M2185">
        <v>50</v>
      </c>
      <c r="N2185" t="s">
        <v>13935</v>
      </c>
      <c r="O2185" t="s">
        <v>4239</v>
      </c>
      <c r="P2185" t="s">
        <v>30</v>
      </c>
      <c r="Q2185" t="s">
        <v>31</v>
      </c>
      <c r="R2185" t="s">
        <v>32</v>
      </c>
      <c r="S2185" t="s">
        <v>33</v>
      </c>
      <c r="T2185" t="s">
        <v>226</v>
      </c>
      <c r="U2185" t="s">
        <v>227</v>
      </c>
      <c r="V2185" t="s">
        <v>13698</v>
      </c>
      <c r="X2185" t="str">
        <f>VLOOKUP(pbp!V4935, games!$B$2:$R$40, 3, FALSE)</f>
        <v>2020-12-13T21:25Z</v>
      </c>
      <c r="Y2185">
        <f>VLOOKUP(1*V2185,NFLGames!$H$11:$H$555,1,FALSE)</f>
        <v>401127964</v>
      </c>
      <c r="Z2185">
        <f>VLOOKUP($Y2185, NFLGames!$H$11:$K$555,2,FALSE)</f>
        <v>2019</v>
      </c>
      <c r="AA2185">
        <f>VLOOKUP($Y2185, NFLGames!$H$11:$K$555,3,FALSE)</f>
        <v>14</v>
      </c>
      <c r="AB2185" s="6">
        <f>IF(A2186=0, 0, AH2186-tbl_pbp[[#This Row],[Saints Win %]])</f>
        <v>-5.0000000000000044E-2</v>
      </c>
      <c r="AD2185">
        <v>1</v>
      </c>
      <c r="AE2185">
        <f>ABS(tbl_pbp[[#This Row],[play.homeScore]]-tbl_pbp[[#This Row],[play.awayScore]])</f>
        <v>5</v>
      </c>
      <c r="AF2185">
        <f>IF(tbl_pbp[[#This Row],[Play Saints Win % Increase]]&gt;=$AF$4,1,0)</f>
        <v>0</v>
      </c>
      <c r="AG2185" t="str">
        <f>VLOOKUP(tbl_pbp[[#This Row],[gameId]], games!$B$2:$T$40, 9, FALSE)</f>
        <v>san-francisco-49ers</v>
      </c>
      <c r="AH2185" s="5">
        <f>IF(tbl_pbp[[#This Row],[AwayTeam]] &lt;&gt; "new-orleans-saints", tbl_pbp[[#This Row],[homeWinPercentage]], 1-tbl_pbp[[#This Row],[homeWinPercentage]])</f>
        <v>0.40200000000000002</v>
      </c>
      <c r="AI2185" s="13">
        <f>tbl_pbp[[#This Row],[Kamara]]*tbl_pbp[[#This Row],[Impactful Play]]</f>
        <v>0</v>
      </c>
      <c r="AJ2185" s="13">
        <f>tbl_pbp[[#This Row],[Thomas]]*tbl_pbp[[#This Row],[Impactful Play]]</f>
        <v>0</v>
      </c>
      <c r="AK2185" s="13" t="str">
        <f>VLOOKUP(tbl_pbp[[#This Row],[Play Saints Win % Increase]], tbl_impact[],3,TRUE)</f>
        <v>Smelly (worse than-5% -&gt; -10%)</v>
      </c>
    </row>
    <row r="2186" spans="1:37">
      <c r="A2186" s="1">
        <v>102</v>
      </c>
      <c r="B2186" s="5">
        <v>0.35199999999999998</v>
      </c>
      <c r="C2186" t="s">
        <v>13936</v>
      </c>
      <c r="D2186">
        <v>0</v>
      </c>
      <c r="E2186">
        <v>0</v>
      </c>
      <c r="F2186">
        <v>3</v>
      </c>
      <c r="G2186">
        <v>30</v>
      </c>
      <c r="H2186">
        <v>35</v>
      </c>
      <c r="I2186">
        <v>4</v>
      </c>
      <c r="J2186">
        <v>56</v>
      </c>
      <c r="K2186" t="s">
        <v>29</v>
      </c>
      <c r="L2186">
        <v>2</v>
      </c>
      <c r="M2186">
        <v>44</v>
      </c>
      <c r="N2186" t="s">
        <v>13937</v>
      </c>
      <c r="O2186" t="s">
        <v>330</v>
      </c>
      <c r="P2186" t="s">
        <v>45</v>
      </c>
      <c r="Q2186" t="s">
        <v>46</v>
      </c>
      <c r="R2186" t="s">
        <v>47</v>
      </c>
      <c r="S2186" t="s">
        <v>135</v>
      </c>
      <c r="T2186" t="s">
        <v>4993</v>
      </c>
      <c r="U2186" t="s">
        <v>13938</v>
      </c>
      <c r="V2186" t="s">
        <v>13698</v>
      </c>
      <c r="X2186" t="str">
        <f>VLOOKUP(pbp!V4936, games!$B$2:$R$40, 3, FALSE)</f>
        <v>2020-12-13T21:25Z</v>
      </c>
      <c r="Y2186">
        <f>VLOOKUP(1*V2186,NFLGames!$H$11:$H$555,1,FALSE)</f>
        <v>401127964</v>
      </c>
      <c r="Z2186">
        <f>VLOOKUP($Y2186, NFLGames!$H$11:$K$555,2,FALSE)</f>
        <v>2019</v>
      </c>
      <c r="AA2186">
        <f>VLOOKUP($Y2186, NFLGames!$H$11:$K$555,3,FALSE)</f>
        <v>14</v>
      </c>
      <c r="AB2186" s="6">
        <f>IF(A2187=0, 0, AH2187-tbl_pbp[[#This Row],[Saints Win %]])</f>
        <v>-4.5999999999999985E-2</v>
      </c>
      <c r="AE2186">
        <f>ABS(tbl_pbp[[#This Row],[play.homeScore]]-tbl_pbp[[#This Row],[play.awayScore]])</f>
        <v>5</v>
      </c>
      <c r="AF2186">
        <f>IF(tbl_pbp[[#This Row],[Play Saints Win % Increase]]&gt;=$AF$4,1,0)</f>
        <v>0</v>
      </c>
      <c r="AG2186" t="str">
        <f>VLOOKUP(tbl_pbp[[#This Row],[gameId]], games!$B$2:$T$40, 9, FALSE)</f>
        <v>san-francisco-49ers</v>
      </c>
      <c r="AH2186" s="5">
        <f>IF(tbl_pbp[[#This Row],[AwayTeam]] &lt;&gt; "new-orleans-saints", tbl_pbp[[#This Row],[homeWinPercentage]], 1-tbl_pbp[[#This Row],[homeWinPercentage]])</f>
        <v>0.35199999999999998</v>
      </c>
      <c r="AI2186" s="13">
        <f>tbl_pbp[[#This Row],[Kamara]]*tbl_pbp[[#This Row],[Impactful Play]]</f>
        <v>0</v>
      </c>
      <c r="AJ2186" s="13">
        <f>tbl_pbp[[#This Row],[Thomas]]*tbl_pbp[[#This Row],[Impactful Play]]</f>
        <v>0</v>
      </c>
      <c r="AK2186" s="13" t="str">
        <f>VLOOKUP(tbl_pbp[[#This Row],[Play Saints Win % Increase]], tbl_impact[],3,TRUE)</f>
        <v>Bad (0 to -5%)</v>
      </c>
    </row>
    <row r="2187" spans="1:37">
      <c r="A2187" s="1">
        <v>103</v>
      </c>
      <c r="B2187" s="5">
        <v>0.30599999999999999</v>
      </c>
      <c r="C2187" t="s">
        <v>13939</v>
      </c>
      <c r="D2187">
        <v>0</v>
      </c>
      <c r="E2187">
        <v>0</v>
      </c>
      <c r="F2187">
        <v>3</v>
      </c>
      <c r="G2187">
        <v>30</v>
      </c>
      <c r="H2187">
        <v>35</v>
      </c>
      <c r="I2187">
        <v>7</v>
      </c>
      <c r="J2187">
        <v>53</v>
      </c>
      <c r="K2187" t="s">
        <v>29</v>
      </c>
      <c r="L2187">
        <v>3</v>
      </c>
      <c r="M2187">
        <v>47</v>
      </c>
      <c r="N2187" t="s">
        <v>13940</v>
      </c>
      <c r="O2187" t="s">
        <v>7280</v>
      </c>
      <c r="P2187" t="s">
        <v>30</v>
      </c>
      <c r="Q2187" t="s">
        <v>31</v>
      </c>
      <c r="R2187" t="s">
        <v>32</v>
      </c>
      <c r="S2187" t="s">
        <v>212</v>
      </c>
      <c r="T2187" t="s">
        <v>4734</v>
      </c>
      <c r="U2187" t="s">
        <v>5001</v>
      </c>
      <c r="V2187" t="s">
        <v>13698</v>
      </c>
      <c r="X2187" t="str">
        <f>VLOOKUP(pbp!V4937, games!$B$2:$R$40, 3, FALSE)</f>
        <v>2020-12-13T21:25Z</v>
      </c>
      <c r="Y2187">
        <f>VLOOKUP(1*V2187,NFLGames!$H$11:$H$555,1,FALSE)</f>
        <v>401127964</v>
      </c>
      <c r="Z2187">
        <f>VLOOKUP($Y2187, NFLGames!$H$11:$K$555,2,FALSE)</f>
        <v>2019</v>
      </c>
      <c r="AA2187">
        <f>VLOOKUP($Y2187, NFLGames!$H$11:$K$555,3,FALSE)</f>
        <v>14</v>
      </c>
      <c r="AB2187" s="6">
        <f>IF(A2188=0, 0, AH2188-tbl_pbp[[#This Row],[Saints Win %]])</f>
        <v>0.11599999999999999</v>
      </c>
      <c r="AD2187">
        <v>1</v>
      </c>
      <c r="AE2187">
        <f>ABS(tbl_pbp[[#This Row],[play.homeScore]]-tbl_pbp[[#This Row],[play.awayScore]])</f>
        <v>5</v>
      </c>
      <c r="AF2187">
        <f>IF(tbl_pbp[[#This Row],[Play Saints Win % Increase]]&gt;=$AF$4,1,0)</f>
        <v>1</v>
      </c>
      <c r="AG2187" t="str">
        <f>VLOOKUP(tbl_pbp[[#This Row],[gameId]], games!$B$2:$T$40, 9, FALSE)</f>
        <v>san-francisco-49ers</v>
      </c>
      <c r="AH2187" s="5">
        <f>IF(tbl_pbp[[#This Row],[AwayTeam]] &lt;&gt; "new-orleans-saints", tbl_pbp[[#This Row],[homeWinPercentage]], 1-tbl_pbp[[#This Row],[homeWinPercentage]])</f>
        <v>0.30599999999999999</v>
      </c>
      <c r="AI2187" s="13">
        <f>tbl_pbp[[#This Row],[Kamara]]*tbl_pbp[[#This Row],[Impactful Play]]</f>
        <v>0</v>
      </c>
      <c r="AJ2187" s="13">
        <f>tbl_pbp[[#This Row],[Thomas]]*tbl_pbp[[#This Row],[Impactful Play]]</f>
        <v>1</v>
      </c>
      <c r="AK2187" s="13" t="str">
        <f>VLOOKUP(tbl_pbp[[#This Row],[Play Saints Win % Increase]], tbl_impact[],3,TRUE)</f>
        <v>Fragrant (10% to 20%)</v>
      </c>
    </row>
    <row r="2188" spans="1:37">
      <c r="A2188" s="1">
        <v>104</v>
      </c>
      <c r="B2188" s="5">
        <v>0.42199999999999999</v>
      </c>
      <c r="C2188" t="s">
        <v>13941</v>
      </c>
      <c r="D2188">
        <v>0</v>
      </c>
      <c r="E2188">
        <v>0</v>
      </c>
      <c r="F2188">
        <v>3</v>
      </c>
      <c r="G2188">
        <v>30</v>
      </c>
      <c r="H2188">
        <v>35</v>
      </c>
      <c r="I2188">
        <v>1</v>
      </c>
      <c r="J2188">
        <v>59</v>
      </c>
      <c r="K2188" t="s">
        <v>29</v>
      </c>
      <c r="L2188">
        <v>4</v>
      </c>
      <c r="M2188">
        <v>41</v>
      </c>
      <c r="N2188" t="s">
        <v>13942</v>
      </c>
      <c r="O2188" t="s">
        <v>3297</v>
      </c>
      <c r="P2188" t="s">
        <v>45</v>
      </c>
      <c r="Q2188" t="s">
        <v>46</v>
      </c>
      <c r="R2188" t="s">
        <v>47</v>
      </c>
      <c r="S2188" t="s">
        <v>424</v>
      </c>
      <c r="T2188" t="s">
        <v>13749</v>
      </c>
      <c r="U2188" t="s">
        <v>13943</v>
      </c>
      <c r="V2188" t="s">
        <v>13698</v>
      </c>
      <c r="X2188" t="str">
        <f>VLOOKUP(pbp!V4938, games!$B$2:$R$40, 3, FALSE)</f>
        <v>2020-12-13T21:25Z</v>
      </c>
      <c r="Y2188">
        <f>VLOOKUP(1*V2188,NFLGames!$H$11:$H$555,1,FALSE)</f>
        <v>401127964</v>
      </c>
      <c r="Z2188">
        <f>VLOOKUP($Y2188, NFLGames!$H$11:$K$555,2,FALSE)</f>
        <v>2019</v>
      </c>
      <c r="AA2188">
        <f>VLOOKUP($Y2188, NFLGames!$H$11:$K$555,3,FALSE)</f>
        <v>14</v>
      </c>
      <c r="AB2188" s="6">
        <f>IF(A2189=0, 0, AH2189-tbl_pbp[[#This Row],[Saints Win %]])</f>
        <v>-4.7999999999999987E-2</v>
      </c>
      <c r="AE2188">
        <f>ABS(tbl_pbp[[#This Row],[play.homeScore]]-tbl_pbp[[#This Row],[play.awayScore]])</f>
        <v>5</v>
      </c>
      <c r="AF2188">
        <f>IF(tbl_pbp[[#This Row],[Play Saints Win % Increase]]&gt;=$AF$4,1,0)</f>
        <v>0</v>
      </c>
      <c r="AG2188" t="str">
        <f>VLOOKUP(tbl_pbp[[#This Row],[gameId]], games!$B$2:$T$40, 9, FALSE)</f>
        <v>san-francisco-49ers</v>
      </c>
      <c r="AH2188" s="5">
        <f>IF(tbl_pbp[[#This Row],[AwayTeam]] &lt;&gt; "new-orleans-saints", tbl_pbp[[#This Row],[homeWinPercentage]], 1-tbl_pbp[[#This Row],[homeWinPercentage]])</f>
        <v>0.42199999999999999</v>
      </c>
      <c r="AI2188" s="13">
        <f>tbl_pbp[[#This Row],[Kamara]]*tbl_pbp[[#This Row],[Impactful Play]]</f>
        <v>0</v>
      </c>
      <c r="AJ2188" s="13">
        <f>tbl_pbp[[#This Row],[Thomas]]*tbl_pbp[[#This Row],[Impactful Play]]</f>
        <v>0</v>
      </c>
      <c r="AK2188" s="13" t="str">
        <f>VLOOKUP(tbl_pbp[[#This Row],[Play Saints Win % Increase]], tbl_impact[],3,TRUE)</f>
        <v>Bad (0 to -5%)</v>
      </c>
    </row>
    <row r="2189" spans="1:37">
      <c r="A2189" s="1">
        <v>105</v>
      </c>
      <c r="B2189" s="5">
        <v>0.374</v>
      </c>
      <c r="C2189" t="s">
        <v>13944</v>
      </c>
      <c r="D2189">
        <v>0</v>
      </c>
      <c r="E2189">
        <v>0</v>
      </c>
      <c r="F2189">
        <v>3</v>
      </c>
      <c r="G2189">
        <v>30</v>
      </c>
      <c r="H2189">
        <v>35</v>
      </c>
      <c r="I2189">
        <v>10</v>
      </c>
      <c r="J2189">
        <v>64</v>
      </c>
      <c r="K2189" t="s">
        <v>29</v>
      </c>
      <c r="L2189">
        <v>1</v>
      </c>
      <c r="M2189">
        <v>36</v>
      </c>
      <c r="N2189" t="s">
        <v>13945</v>
      </c>
      <c r="O2189" t="s">
        <v>5897</v>
      </c>
      <c r="P2189" t="s">
        <v>45</v>
      </c>
      <c r="Q2189" t="s">
        <v>46</v>
      </c>
      <c r="R2189" t="s">
        <v>47</v>
      </c>
      <c r="S2189" t="s">
        <v>33</v>
      </c>
      <c r="T2189" t="s">
        <v>4723</v>
      </c>
      <c r="U2189" t="s">
        <v>4724</v>
      </c>
      <c r="V2189" t="s">
        <v>13698</v>
      </c>
      <c r="X2189" t="str">
        <f>VLOOKUP(pbp!V4939, games!$B$2:$R$40, 3, FALSE)</f>
        <v>2020-12-13T21:25Z</v>
      </c>
      <c r="Y2189">
        <f>VLOOKUP(1*V2189,NFLGames!$H$11:$H$555,1,FALSE)</f>
        <v>401127964</v>
      </c>
      <c r="Z2189">
        <f>VLOOKUP($Y2189, NFLGames!$H$11:$K$555,2,FALSE)</f>
        <v>2019</v>
      </c>
      <c r="AA2189">
        <f>VLOOKUP($Y2189, NFLGames!$H$11:$K$555,3,FALSE)</f>
        <v>14</v>
      </c>
      <c r="AB2189" s="6">
        <f>IF(A2190=0, 0, AH2190-tbl_pbp[[#This Row],[Saints Win %]])</f>
        <v>4.8999999999999988E-2</v>
      </c>
      <c r="AE2189">
        <f>ABS(tbl_pbp[[#This Row],[play.homeScore]]-tbl_pbp[[#This Row],[play.awayScore]])</f>
        <v>5</v>
      </c>
      <c r="AF2189">
        <f>IF(tbl_pbp[[#This Row],[Play Saints Win % Increase]]&gt;=$AF$4,1,0)</f>
        <v>0</v>
      </c>
      <c r="AG2189" t="str">
        <f>VLOOKUP(tbl_pbp[[#This Row],[gameId]], games!$B$2:$T$40, 9, FALSE)</f>
        <v>san-francisco-49ers</v>
      </c>
      <c r="AH2189" s="5">
        <f>IF(tbl_pbp[[#This Row],[AwayTeam]] &lt;&gt; "new-orleans-saints", tbl_pbp[[#This Row],[homeWinPercentage]], 1-tbl_pbp[[#This Row],[homeWinPercentage]])</f>
        <v>0.374</v>
      </c>
      <c r="AI2189" s="13">
        <f>tbl_pbp[[#This Row],[Kamara]]*tbl_pbp[[#This Row],[Impactful Play]]</f>
        <v>0</v>
      </c>
      <c r="AJ2189" s="13">
        <f>tbl_pbp[[#This Row],[Thomas]]*tbl_pbp[[#This Row],[Impactful Play]]</f>
        <v>0</v>
      </c>
      <c r="AK2189" s="13" t="str">
        <f>VLOOKUP(tbl_pbp[[#This Row],[Play Saints Win % Increase]], tbl_impact[],3,TRUE)</f>
        <v>Scented (0 to +5%)</v>
      </c>
    </row>
    <row r="2190" spans="1:37">
      <c r="A2190" s="1">
        <v>106</v>
      </c>
      <c r="B2190" s="5">
        <v>0.42299999999999999</v>
      </c>
      <c r="C2190" t="s">
        <v>13946</v>
      </c>
      <c r="D2190">
        <v>0</v>
      </c>
      <c r="E2190">
        <v>0</v>
      </c>
      <c r="F2190">
        <v>3</v>
      </c>
      <c r="G2190">
        <v>30</v>
      </c>
      <c r="H2190">
        <v>35</v>
      </c>
      <c r="I2190">
        <v>4</v>
      </c>
      <c r="J2190">
        <v>70</v>
      </c>
      <c r="K2190" t="s">
        <v>29</v>
      </c>
      <c r="L2190">
        <v>2</v>
      </c>
      <c r="M2190">
        <v>30</v>
      </c>
      <c r="N2190" t="s">
        <v>13947</v>
      </c>
      <c r="O2190" t="s">
        <v>1827</v>
      </c>
      <c r="P2190" t="s">
        <v>22</v>
      </c>
      <c r="Q2190" t="s">
        <v>37</v>
      </c>
      <c r="S2190" t="s">
        <v>135</v>
      </c>
      <c r="T2190" t="s">
        <v>4960</v>
      </c>
      <c r="U2190" t="s">
        <v>13948</v>
      </c>
      <c r="V2190" t="s">
        <v>13698</v>
      </c>
      <c r="X2190" t="str">
        <f>VLOOKUP(pbp!V4940, games!$B$2:$R$40, 3, FALSE)</f>
        <v>2020-12-13T21:25Z</v>
      </c>
      <c r="Y2190">
        <f>VLOOKUP(1*V2190,NFLGames!$H$11:$H$555,1,FALSE)</f>
        <v>401127964</v>
      </c>
      <c r="Z2190">
        <f>VLOOKUP($Y2190, NFLGames!$H$11:$K$555,2,FALSE)</f>
        <v>2019</v>
      </c>
      <c r="AA2190">
        <f>VLOOKUP($Y2190, NFLGames!$H$11:$K$555,3,FALSE)</f>
        <v>14</v>
      </c>
      <c r="AB2190" s="6">
        <f>IF(A2191=0, 0, AH2191-tbl_pbp[[#This Row],[Saints Win %]])</f>
        <v>-5.1999999999999991E-2</v>
      </c>
      <c r="AE2190">
        <f>ABS(tbl_pbp[[#This Row],[play.homeScore]]-tbl_pbp[[#This Row],[play.awayScore]])</f>
        <v>5</v>
      </c>
      <c r="AF2190">
        <f>IF(tbl_pbp[[#This Row],[Play Saints Win % Increase]]&gt;=$AF$4,1,0)</f>
        <v>0</v>
      </c>
      <c r="AG2190" t="str">
        <f>VLOOKUP(tbl_pbp[[#This Row],[gameId]], games!$B$2:$T$40, 9, FALSE)</f>
        <v>san-francisco-49ers</v>
      </c>
      <c r="AH2190" s="5">
        <f>IF(tbl_pbp[[#This Row],[AwayTeam]] &lt;&gt; "new-orleans-saints", tbl_pbp[[#This Row],[homeWinPercentage]], 1-tbl_pbp[[#This Row],[homeWinPercentage]])</f>
        <v>0.42299999999999999</v>
      </c>
      <c r="AI2190" s="13">
        <f>tbl_pbp[[#This Row],[Kamara]]*tbl_pbp[[#This Row],[Impactful Play]]</f>
        <v>0</v>
      </c>
      <c r="AJ2190" s="13">
        <f>tbl_pbp[[#This Row],[Thomas]]*tbl_pbp[[#This Row],[Impactful Play]]</f>
        <v>0</v>
      </c>
      <c r="AK2190" s="13" t="str">
        <f>VLOOKUP(tbl_pbp[[#This Row],[Play Saints Win % Increase]], tbl_impact[],3,TRUE)</f>
        <v>Smelly (worse than-5% -&gt; -10%)</v>
      </c>
    </row>
    <row r="2191" spans="1:37">
      <c r="A2191" s="1">
        <v>107</v>
      </c>
      <c r="B2191" s="5">
        <v>0.371</v>
      </c>
      <c r="C2191" t="s">
        <v>13949</v>
      </c>
      <c r="D2191">
        <v>0</v>
      </c>
      <c r="E2191">
        <v>0</v>
      </c>
      <c r="F2191">
        <v>3</v>
      </c>
      <c r="G2191">
        <v>30</v>
      </c>
      <c r="H2191">
        <v>35</v>
      </c>
      <c r="I2191">
        <v>4</v>
      </c>
      <c r="J2191">
        <v>70</v>
      </c>
      <c r="K2191" t="s">
        <v>29</v>
      </c>
      <c r="L2191">
        <v>3</v>
      </c>
      <c r="M2191">
        <v>30</v>
      </c>
      <c r="N2191" t="s">
        <v>13950</v>
      </c>
      <c r="O2191" t="s">
        <v>337</v>
      </c>
      <c r="P2191" t="s">
        <v>22</v>
      </c>
      <c r="Q2191" t="s">
        <v>37</v>
      </c>
      <c r="S2191" t="s">
        <v>63</v>
      </c>
      <c r="T2191" t="s">
        <v>4960</v>
      </c>
      <c r="U2191" t="s">
        <v>13951</v>
      </c>
      <c r="V2191" t="s">
        <v>13698</v>
      </c>
      <c r="X2191" t="str">
        <f>VLOOKUP(pbp!V4941, games!$B$2:$R$40, 3, FALSE)</f>
        <v>2020-12-13T21:25Z</v>
      </c>
      <c r="Y2191">
        <f>VLOOKUP(1*V2191,NFLGames!$H$11:$H$555,1,FALSE)</f>
        <v>401127964</v>
      </c>
      <c r="Z2191">
        <f>VLOOKUP($Y2191, NFLGames!$H$11:$K$555,2,FALSE)</f>
        <v>2019</v>
      </c>
      <c r="AA2191">
        <f>VLOOKUP($Y2191, NFLGames!$H$11:$K$555,3,FALSE)</f>
        <v>14</v>
      </c>
      <c r="AB2191" s="6">
        <f>IF(A2192=0, 0, AH2192-tbl_pbp[[#This Row],[Saints Win %]])</f>
        <v>3.7999999999999978E-2</v>
      </c>
      <c r="AD2191">
        <v>1</v>
      </c>
      <c r="AE2191">
        <f>ABS(tbl_pbp[[#This Row],[play.homeScore]]-tbl_pbp[[#This Row],[play.awayScore]])</f>
        <v>5</v>
      </c>
      <c r="AF2191">
        <f>IF(tbl_pbp[[#This Row],[Play Saints Win % Increase]]&gt;=$AF$4,1,0)</f>
        <v>0</v>
      </c>
      <c r="AG2191" t="str">
        <f>VLOOKUP(tbl_pbp[[#This Row],[gameId]], games!$B$2:$T$40, 9, FALSE)</f>
        <v>san-francisco-49ers</v>
      </c>
      <c r="AH2191" s="5">
        <f>IF(tbl_pbp[[#This Row],[AwayTeam]] &lt;&gt; "new-orleans-saints", tbl_pbp[[#This Row],[homeWinPercentage]], 1-tbl_pbp[[#This Row],[homeWinPercentage]])</f>
        <v>0.371</v>
      </c>
      <c r="AI2191" s="13">
        <f>tbl_pbp[[#This Row],[Kamara]]*tbl_pbp[[#This Row],[Impactful Play]]</f>
        <v>0</v>
      </c>
      <c r="AJ2191" s="13">
        <f>tbl_pbp[[#This Row],[Thomas]]*tbl_pbp[[#This Row],[Impactful Play]]</f>
        <v>0</v>
      </c>
      <c r="AK2191" s="13" t="str">
        <f>VLOOKUP(tbl_pbp[[#This Row],[Play Saints Win % Increase]], tbl_impact[],3,TRUE)</f>
        <v>Scented (0 to +5%)</v>
      </c>
    </row>
    <row r="2192" spans="1:37">
      <c r="A2192" s="1">
        <v>108</v>
      </c>
      <c r="B2192" s="5">
        <v>0.40899999999999997</v>
      </c>
      <c r="C2192" t="s">
        <v>13952</v>
      </c>
      <c r="D2192">
        <v>0</v>
      </c>
      <c r="E2192">
        <v>0</v>
      </c>
      <c r="F2192">
        <v>3</v>
      </c>
      <c r="G2192">
        <v>33</v>
      </c>
      <c r="H2192">
        <v>35</v>
      </c>
      <c r="I2192">
        <v>4</v>
      </c>
      <c r="J2192">
        <v>70</v>
      </c>
      <c r="K2192" t="s">
        <v>29</v>
      </c>
      <c r="L2192">
        <v>4</v>
      </c>
      <c r="M2192">
        <v>30</v>
      </c>
      <c r="N2192" t="s">
        <v>8273</v>
      </c>
      <c r="O2192" t="s">
        <v>209</v>
      </c>
      <c r="P2192" t="s">
        <v>187</v>
      </c>
      <c r="Q2192" t="s">
        <v>188</v>
      </c>
      <c r="R2192" t="s">
        <v>189</v>
      </c>
      <c r="S2192" t="s">
        <v>69</v>
      </c>
      <c r="T2192" t="s">
        <v>4960</v>
      </c>
      <c r="U2192" t="s">
        <v>13953</v>
      </c>
      <c r="V2192" t="s">
        <v>13698</v>
      </c>
      <c r="X2192" t="str">
        <f>VLOOKUP(pbp!V4942, games!$B$2:$R$40, 3, FALSE)</f>
        <v>2020-12-13T21:25Z</v>
      </c>
      <c r="Y2192">
        <f>VLOOKUP(1*V2192,NFLGames!$H$11:$H$555,1,FALSE)</f>
        <v>401127964</v>
      </c>
      <c r="Z2192">
        <f>VLOOKUP($Y2192, NFLGames!$H$11:$K$555,2,FALSE)</f>
        <v>2019</v>
      </c>
      <c r="AA2192">
        <f>VLOOKUP($Y2192, NFLGames!$H$11:$K$555,3,FALSE)</f>
        <v>14</v>
      </c>
      <c r="AB2192" s="6">
        <f>IF(A2193=0, 0, AH2193-tbl_pbp[[#This Row],[Saints Win %]])</f>
        <v>-6.9999999999999507E-3</v>
      </c>
      <c r="AE2192">
        <f>ABS(tbl_pbp[[#This Row],[play.homeScore]]-tbl_pbp[[#This Row],[play.awayScore]])</f>
        <v>2</v>
      </c>
      <c r="AF2192">
        <f>IF(tbl_pbp[[#This Row],[Play Saints Win % Increase]]&gt;=$AF$4,1,0)</f>
        <v>0</v>
      </c>
      <c r="AG2192" t="str">
        <f>VLOOKUP(tbl_pbp[[#This Row],[gameId]], games!$B$2:$T$40, 9, FALSE)</f>
        <v>san-francisco-49ers</v>
      </c>
      <c r="AH2192" s="5">
        <f>IF(tbl_pbp[[#This Row],[AwayTeam]] &lt;&gt; "new-orleans-saints", tbl_pbp[[#This Row],[homeWinPercentage]], 1-tbl_pbp[[#This Row],[homeWinPercentage]])</f>
        <v>0.40899999999999997</v>
      </c>
      <c r="AI2192" s="13">
        <f>tbl_pbp[[#This Row],[Kamara]]*tbl_pbp[[#This Row],[Impactful Play]]</f>
        <v>0</v>
      </c>
      <c r="AJ2192" s="13">
        <f>tbl_pbp[[#This Row],[Thomas]]*tbl_pbp[[#This Row],[Impactful Play]]</f>
        <v>0</v>
      </c>
      <c r="AK2192" s="13" t="str">
        <f>VLOOKUP(tbl_pbp[[#This Row],[Play Saints Win % Increase]], tbl_impact[],3,TRUE)</f>
        <v>Bad (0 to -5%)</v>
      </c>
    </row>
    <row r="2193" spans="1:37">
      <c r="A2193" s="1">
        <v>109</v>
      </c>
      <c r="B2193" s="5">
        <v>0.40200000000000002</v>
      </c>
      <c r="C2193" t="s">
        <v>13954</v>
      </c>
      <c r="D2193">
        <v>0</v>
      </c>
      <c r="E2193">
        <v>0</v>
      </c>
      <c r="F2193">
        <v>3</v>
      </c>
      <c r="G2193">
        <v>33</v>
      </c>
      <c r="H2193">
        <v>35</v>
      </c>
      <c r="I2193">
        <v>0</v>
      </c>
      <c r="J2193">
        <v>35</v>
      </c>
      <c r="K2193" t="s">
        <v>29</v>
      </c>
      <c r="L2193">
        <v>0</v>
      </c>
      <c r="M2193">
        <v>65</v>
      </c>
      <c r="N2193" t="s">
        <v>288</v>
      </c>
      <c r="O2193" t="s">
        <v>209</v>
      </c>
      <c r="P2193" t="s">
        <v>25</v>
      </c>
      <c r="Q2193" t="s">
        <v>26</v>
      </c>
      <c r="R2193" t="s">
        <v>27</v>
      </c>
      <c r="V2193" t="s">
        <v>13698</v>
      </c>
      <c r="X2193" t="str">
        <f>VLOOKUP(pbp!V4943, games!$B$2:$R$40, 3, FALSE)</f>
        <v>2020-12-13T21:25Z</v>
      </c>
      <c r="Y2193">
        <f>VLOOKUP(1*V2193,NFLGames!$H$11:$H$555,1,FALSE)</f>
        <v>401127964</v>
      </c>
      <c r="Z2193">
        <f>VLOOKUP($Y2193, NFLGames!$H$11:$K$555,2,FALSE)</f>
        <v>2019</v>
      </c>
      <c r="AA2193">
        <f>VLOOKUP($Y2193, NFLGames!$H$11:$K$555,3,FALSE)</f>
        <v>14</v>
      </c>
      <c r="AB2193" s="6">
        <f>IF(A2194=0, 0, AH2194-tbl_pbp[[#This Row],[Saints Win %]])</f>
        <v>0.11299999999999999</v>
      </c>
      <c r="AE2193">
        <f>ABS(tbl_pbp[[#This Row],[play.homeScore]]-tbl_pbp[[#This Row],[play.awayScore]])</f>
        <v>2</v>
      </c>
      <c r="AF2193">
        <f>IF(tbl_pbp[[#This Row],[Play Saints Win % Increase]]&gt;=$AF$4,1,0)</f>
        <v>1</v>
      </c>
      <c r="AG2193" t="str">
        <f>VLOOKUP(tbl_pbp[[#This Row],[gameId]], games!$B$2:$T$40, 9, FALSE)</f>
        <v>san-francisco-49ers</v>
      </c>
      <c r="AH2193" s="5">
        <f>IF(tbl_pbp[[#This Row],[AwayTeam]] &lt;&gt; "new-orleans-saints", tbl_pbp[[#This Row],[homeWinPercentage]], 1-tbl_pbp[[#This Row],[homeWinPercentage]])</f>
        <v>0.40200000000000002</v>
      </c>
      <c r="AI2193" s="13">
        <f>tbl_pbp[[#This Row],[Kamara]]*tbl_pbp[[#This Row],[Impactful Play]]</f>
        <v>0</v>
      </c>
      <c r="AJ2193" s="13">
        <f>tbl_pbp[[#This Row],[Thomas]]*tbl_pbp[[#This Row],[Impactful Play]]</f>
        <v>0</v>
      </c>
      <c r="AK2193" s="13" t="str">
        <f>VLOOKUP(tbl_pbp[[#This Row],[Play Saints Win % Increase]], tbl_impact[],3,TRUE)</f>
        <v>Fragrant (10% to 20%)</v>
      </c>
    </row>
    <row r="2194" spans="1:37">
      <c r="A2194" s="1">
        <v>110</v>
      </c>
      <c r="B2194" s="5">
        <v>0.51500000000000001</v>
      </c>
      <c r="C2194" t="s">
        <v>13955</v>
      </c>
      <c r="D2194">
        <v>0</v>
      </c>
      <c r="E2194">
        <v>0</v>
      </c>
      <c r="F2194">
        <v>3</v>
      </c>
      <c r="G2194">
        <v>33</v>
      </c>
      <c r="H2194">
        <v>35</v>
      </c>
      <c r="I2194">
        <v>10</v>
      </c>
      <c r="J2194">
        <v>75</v>
      </c>
      <c r="K2194" t="s">
        <v>4709</v>
      </c>
      <c r="L2194">
        <v>1</v>
      </c>
      <c r="M2194">
        <v>45</v>
      </c>
      <c r="N2194" t="s">
        <v>13956</v>
      </c>
      <c r="O2194" t="s">
        <v>1120</v>
      </c>
      <c r="P2194" t="s">
        <v>22</v>
      </c>
      <c r="Q2194" t="s">
        <v>37</v>
      </c>
      <c r="S2194" t="s">
        <v>33</v>
      </c>
      <c r="T2194" t="s">
        <v>4711</v>
      </c>
      <c r="U2194" t="s">
        <v>4712</v>
      </c>
      <c r="V2194" t="s">
        <v>13698</v>
      </c>
      <c r="X2194" t="str">
        <f>VLOOKUP(pbp!V4944, games!$B$2:$R$40, 3, FALSE)</f>
        <v>2020-12-13T21:25Z</v>
      </c>
      <c r="Y2194">
        <f>VLOOKUP(1*V2194,NFLGames!$H$11:$H$555,1,FALSE)</f>
        <v>401127964</v>
      </c>
      <c r="Z2194">
        <f>VLOOKUP($Y2194, NFLGames!$H$11:$K$555,2,FALSE)</f>
        <v>2019</v>
      </c>
      <c r="AA2194">
        <f>VLOOKUP($Y2194, NFLGames!$H$11:$K$555,3,FALSE)</f>
        <v>14</v>
      </c>
      <c r="AB2194" s="6">
        <f>IF(A2195=0, 0, AH2195-tbl_pbp[[#This Row],[Saints Win %]])</f>
        <v>-1.7000000000000015E-2</v>
      </c>
      <c r="AE2194">
        <f>ABS(tbl_pbp[[#This Row],[play.homeScore]]-tbl_pbp[[#This Row],[play.awayScore]])</f>
        <v>2</v>
      </c>
      <c r="AF2194">
        <f>IF(tbl_pbp[[#This Row],[Play Saints Win % Increase]]&gt;=$AF$4,1,0)</f>
        <v>0</v>
      </c>
      <c r="AG2194" t="str">
        <f>VLOOKUP(tbl_pbp[[#This Row],[gameId]], games!$B$2:$T$40, 9, FALSE)</f>
        <v>san-francisco-49ers</v>
      </c>
      <c r="AH2194" s="5">
        <f>IF(tbl_pbp[[#This Row],[AwayTeam]] &lt;&gt; "new-orleans-saints", tbl_pbp[[#This Row],[homeWinPercentage]], 1-tbl_pbp[[#This Row],[homeWinPercentage]])</f>
        <v>0.51500000000000001</v>
      </c>
      <c r="AI2194" s="13">
        <f>tbl_pbp[[#This Row],[Kamara]]*tbl_pbp[[#This Row],[Impactful Play]]</f>
        <v>0</v>
      </c>
      <c r="AJ2194" s="13">
        <f>tbl_pbp[[#This Row],[Thomas]]*tbl_pbp[[#This Row],[Impactful Play]]</f>
        <v>0</v>
      </c>
      <c r="AK2194" s="13" t="str">
        <f>VLOOKUP(tbl_pbp[[#This Row],[Play Saints Win % Increase]], tbl_impact[],3,TRUE)</f>
        <v>Bad (0 to -5%)</v>
      </c>
    </row>
    <row r="2195" spans="1:37">
      <c r="A2195" s="1">
        <v>111</v>
      </c>
      <c r="B2195" s="5">
        <v>0.498</v>
      </c>
      <c r="C2195" t="s">
        <v>13957</v>
      </c>
      <c r="D2195">
        <v>0</v>
      </c>
      <c r="E2195">
        <v>0</v>
      </c>
      <c r="F2195">
        <v>3</v>
      </c>
      <c r="G2195">
        <v>33</v>
      </c>
      <c r="H2195">
        <v>35</v>
      </c>
      <c r="I2195">
        <v>10</v>
      </c>
      <c r="J2195">
        <v>75</v>
      </c>
      <c r="K2195" t="s">
        <v>4709</v>
      </c>
      <c r="L2195">
        <v>2</v>
      </c>
      <c r="M2195">
        <v>75</v>
      </c>
      <c r="N2195" t="s">
        <v>13958</v>
      </c>
      <c r="O2195" t="s">
        <v>6336</v>
      </c>
      <c r="P2195" t="s">
        <v>167</v>
      </c>
      <c r="Q2195" t="s">
        <v>168</v>
      </c>
      <c r="S2195" t="s">
        <v>120</v>
      </c>
      <c r="T2195" t="s">
        <v>4711</v>
      </c>
      <c r="U2195" t="s">
        <v>5090</v>
      </c>
      <c r="V2195" t="s">
        <v>13698</v>
      </c>
      <c r="X2195" t="str">
        <f>VLOOKUP(pbp!V4945, games!$B$2:$R$40, 3, FALSE)</f>
        <v>2020-12-13T21:25Z</v>
      </c>
      <c r="Y2195">
        <f>VLOOKUP(1*V2195,NFLGames!$H$11:$H$555,1,FALSE)</f>
        <v>401127964</v>
      </c>
      <c r="Z2195">
        <f>VLOOKUP($Y2195, NFLGames!$H$11:$K$555,2,FALSE)</f>
        <v>2019</v>
      </c>
      <c r="AA2195">
        <f>VLOOKUP($Y2195, NFLGames!$H$11:$K$555,3,FALSE)</f>
        <v>14</v>
      </c>
      <c r="AB2195" s="6">
        <f>IF(A2196=0, 0, AH2196-tbl_pbp[[#This Row],[Saints Win %]])</f>
        <v>-1.9000000000000017E-2</v>
      </c>
      <c r="AE2195">
        <f>ABS(tbl_pbp[[#This Row],[play.homeScore]]-tbl_pbp[[#This Row],[play.awayScore]])</f>
        <v>2</v>
      </c>
      <c r="AF2195">
        <f>IF(tbl_pbp[[#This Row],[Play Saints Win % Increase]]&gt;=$AF$4,1,0)</f>
        <v>0</v>
      </c>
      <c r="AG2195" t="str">
        <f>VLOOKUP(tbl_pbp[[#This Row],[gameId]], games!$B$2:$T$40, 9, FALSE)</f>
        <v>san-francisco-49ers</v>
      </c>
      <c r="AH2195" s="5">
        <f>IF(tbl_pbp[[#This Row],[AwayTeam]] &lt;&gt; "new-orleans-saints", tbl_pbp[[#This Row],[homeWinPercentage]], 1-tbl_pbp[[#This Row],[homeWinPercentage]])</f>
        <v>0.498</v>
      </c>
      <c r="AI2195" s="13">
        <f>tbl_pbp[[#This Row],[Kamara]]*tbl_pbp[[#This Row],[Impactful Play]]</f>
        <v>0</v>
      </c>
      <c r="AJ2195" s="13">
        <f>tbl_pbp[[#This Row],[Thomas]]*tbl_pbp[[#This Row],[Impactful Play]]</f>
        <v>0</v>
      </c>
      <c r="AK2195" s="13" t="str">
        <f>VLOOKUP(tbl_pbp[[#This Row],[Play Saints Win % Increase]], tbl_impact[],3,TRUE)</f>
        <v>Bad (0 to -5%)</v>
      </c>
    </row>
    <row r="2196" spans="1:37">
      <c r="A2196" s="1">
        <v>112</v>
      </c>
      <c r="B2196" s="5">
        <v>0.47899999999999998</v>
      </c>
      <c r="C2196" t="s">
        <v>13959</v>
      </c>
      <c r="D2196">
        <v>0</v>
      </c>
      <c r="E2196">
        <v>0</v>
      </c>
      <c r="F2196">
        <v>3</v>
      </c>
      <c r="G2196">
        <v>33</v>
      </c>
      <c r="H2196">
        <v>35</v>
      </c>
      <c r="I2196">
        <v>20</v>
      </c>
      <c r="J2196">
        <v>85</v>
      </c>
      <c r="K2196" t="s">
        <v>4709</v>
      </c>
      <c r="L2196">
        <v>3</v>
      </c>
      <c r="M2196">
        <v>85</v>
      </c>
      <c r="N2196" t="s">
        <v>13960</v>
      </c>
      <c r="O2196" t="s">
        <v>983</v>
      </c>
      <c r="P2196" t="s">
        <v>45</v>
      </c>
      <c r="Q2196" t="s">
        <v>46</v>
      </c>
      <c r="R2196" t="s">
        <v>47</v>
      </c>
      <c r="S2196" t="s">
        <v>181</v>
      </c>
      <c r="T2196" t="s">
        <v>4930</v>
      </c>
      <c r="U2196" t="s">
        <v>13961</v>
      </c>
      <c r="V2196" t="s">
        <v>13698</v>
      </c>
      <c r="X2196" t="str">
        <f>VLOOKUP(pbp!V4946, games!$B$2:$R$40, 3, FALSE)</f>
        <v>2020-12-13T21:25Z</v>
      </c>
      <c r="Y2196">
        <f>VLOOKUP(1*V2196,NFLGames!$H$11:$H$555,1,FALSE)</f>
        <v>401127964</v>
      </c>
      <c r="Z2196">
        <f>VLOOKUP($Y2196, NFLGames!$H$11:$K$555,2,FALSE)</f>
        <v>2019</v>
      </c>
      <c r="AA2196">
        <f>VLOOKUP($Y2196, NFLGames!$H$11:$K$555,3,FALSE)</f>
        <v>14</v>
      </c>
      <c r="AB2196" s="6">
        <f>IF(A2197=0, 0, AH2197-tbl_pbp[[#This Row],[Saints Win %]])</f>
        <v>2.0000000000000018E-2</v>
      </c>
      <c r="AE2196">
        <f>ABS(tbl_pbp[[#This Row],[play.homeScore]]-tbl_pbp[[#This Row],[play.awayScore]])</f>
        <v>2</v>
      </c>
      <c r="AF2196">
        <f>IF(tbl_pbp[[#This Row],[Play Saints Win % Increase]]&gt;=$AF$4,1,0)</f>
        <v>0</v>
      </c>
      <c r="AG2196" t="str">
        <f>VLOOKUP(tbl_pbp[[#This Row],[gameId]], games!$B$2:$T$40, 9, FALSE)</f>
        <v>san-francisco-49ers</v>
      </c>
      <c r="AH2196" s="5">
        <f>IF(tbl_pbp[[#This Row],[AwayTeam]] &lt;&gt; "new-orleans-saints", tbl_pbp[[#This Row],[homeWinPercentage]], 1-tbl_pbp[[#This Row],[homeWinPercentage]])</f>
        <v>0.47899999999999998</v>
      </c>
      <c r="AI2196" s="13">
        <f>tbl_pbp[[#This Row],[Kamara]]*tbl_pbp[[#This Row],[Impactful Play]]</f>
        <v>0</v>
      </c>
      <c r="AJ2196" s="13">
        <f>tbl_pbp[[#This Row],[Thomas]]*tbl_pbp[[#This Row],[Impactful Play]]</f>
        <v>0</v>
      </c>
      <c r="AK2196" s="13" t="str">
        <f>VLOOKUP(tbl_pbp[[#This Row],[Play Saints Win % Increase]], tbl_impact[],3,TRUE)</f>
        <v>Scented (0 to +5%)</v>
      </c>
    </row>
    <row r="2197" spans="1:37">
      <c r="A2197" s="1">
        <v>113</v>
      </c>
      <c r="B2197" s="5">
        <v>0.499</v>
      </c>
      <c r="C2197" t="s">
        <v>13962</v>
      </c>
      <c r="D2197">
        <v>0</v>
      </c>
      <c r="E2197">
        <v>0</v>
      </c>
      <c r="F2197">
        <v>3</v>
      </c>
      <c r="G2197">
        <v>33</v>
      </c>
      <c r="H2197">
        <v>35</v>
      </c>
      <c r="I2197">
        <v>8</v>
      </c>
      <c r="J2197">
        <v>73</v>
      </c>
      <c r="K2197" t="s">
        <v>4709</v>
      </c>
      <c r="L2197">
        <v>4</v>
      </c>
      <c r="M2197">
        <v>73</v>
      </c>
      <c r="N2197" t="s">
        <v>13963</v>
      </c>
      <c r="O2197" t="s">
        <v>343</v>
      </c>
      <c r="P2197" t="s">
        <v>94</v>
      </c>
      <c r="Q2197" t="s">
        <v>95</v>
      </c>
      <c r="R2197" t="s">
        <v>96</v>
      </c>
      <c r="S2197" t="s">
        <v>160</v>
      </c>
      <c r="T2197" t="s">
        <v>13777</v>
      </c>
      <c r="U2197" t="s">
        <v>13964</v>
      </c>
      <c r="V2197" t="s">
        <v>13698</v>
      </c>
      <c r="X2197" t="str">
        <f>VLOOKUP(pbp!V4947, games!$B$2:$R$40, 3, FALSE)</f>
        <v>2020-12-13T21:25Z</v>
      </c>
      <c r="Y2197">
        <f>VLOOKUP(1*V2197,NFLGames!$H$11:$H$555,1,FALSE)</f>
        <v>401127964</v>
      </c>
      <c r="Z2197">
        <f>VLOOKUP($Y2197, NFLGames!$H$11:$K$555,2,FALSE)</f>
        <v>2019</v>
      </c>
      <c r="AA2197">
        <f>VLOOKUP($Y2197, NFLGames!$H$11:$K$555,3,FALSE)</f>
        <v>14</v>
      </c>
      <c r="AB2197" s="6">
        <f>IF(A2198=0, 0, AH2198-tbl_pbp[[#This Row],[Saints Win %]])</f>
        <v>-0.14200000000000002</v>
      </c>
      <c r="AE2197">
        <f>ABS(tbl_pbp[[#This Row],[play.homeScore]]-tbl_pbp[[#This Row],[play.awayScore]])</f>
        <v>2</v>
      </c>
      <c r="AF2197">
        <f>IF(tbl_pbp[[#This Row],[Play Saints Win % Increase]]&gt;=$AF$4,1,0)</f>
        <v>0</v>
      </c>
      <c r="AG2197" t="str">
        <f>VLOOKUP(tbl_pbp[[#This Row],[gameId]], games!$B$2:$T$40, 9, FALSE)</f>
        <v>san-francisco-49ers</v>
      </c>
      <c r="AH2197" s="5">
        <f>IF(tbl_pbp[[#This Row],[AwayTeam]] &lt;&gt; "new-orleans-saints", tbl_pbp[[#This Row],[homeWinPercentage]], 1-tbl_pbp[[#This Row],[homeWinPercentage]])</f>
        <v>0.499</v>
      </c>
      <c r="AI2197" s="13">
        <f>tbl_pbp[[#This Row],[Kamara]]*tbl_pbp[[#This Row],[Impactful Play]]</f>
        <v>0</v>
      </c>
      <c r="AJ2197" s="13">
        <f>tbl_pbp[[#This Row],[Thomas]]*tbl_pbp[[#This Row],[Impactful Play]]</f>
        <v>0</v>
      </c>
      <c r="AK2197" s="13" t="str">
        <f>VLOOKUP(tbl_pbp[[#This Row],[Play Saints Win % Increase]], tbl_impact[],3,TRUE)</f>
        <v>Stinky (worse than -10% to -20%)</v>
      </c>
    </row>
    <row r="2198" spans="1:37">
      <c r="A2198" s="1">
        <v>114</v>
      </c>
      <c r="B2198" s="5">
        <v>0.35699999999999998</v>
      </c>
      <c r="C2198" t="s">
        <v>13965</v>
      </c>
      <c r="D2198">
        <v>0</v>
      </c>
      <c r="E2198">
        <v>0</v>
      </c>
      <c r="F2198">
        <v>3</v>
      </c>
      <c r="G2198">
        <v>33</v>
      </c>
      <c r="H2198">
        <v>35</v>
      </c>
      <c r="I2198">
        <v>18</v>
      </c>
      <c r="J2198">
        <v>83</v>
      </c>
      <c r="K2198" t="s">
        <v>4709</v>
      </c>
      <c r="L2198">
        <v>4</v>
      </c>
      <c r="M2198">
        <v>83</v>
      </c>
      <c r="N2198" t="s">
        <v>13966</v>
      </c>
      <c r="O2198" t="s">
        <v>6802</v>
      </c>
      <c r="P2198" t="s">
        <v>66</v>
      </c>
      <c r="Q2198" t="s">
        <v>67</v>
      </c>
      <c r="R2198" t="s">
        <v>68</v>
      </c>
      <c r="S2198" t="s">
        <v>4004</v>
      </c>
      <c r="T2198" t="s">
        <v>4769</v>
      </c>
      <c r="U2198" t="s">
        <v>13967</v>
      </c>
      <c r="V2198" t="s">
        <v>13698</v>
      </c>
      <c r="X2198" t="str">
        <f>VLOOKUP(pbp!V4948, games!$B$2:$R$40, 3, FALSE)</f>
        <v>2020-12-13T21:25Z</v>
      </c>
      <c r="Y2198">
        <f>VLOOKUP(1*V2198,NFLGames!$H$11:$H$555,1,FALSE)</f>
        <v>401127964</v>
      </c>
      <c r="Z2198">
        <f>VLOOKUP($Y2198, NFLGames!$H$11:$K$555,2,FALSE)</f>
        <v>2019</v>
      </c>
      <c r="AA2198">
        <f>VLOOKUP($Y2198, NFLGames!$H$11:$K$555,3,FALSE)</f>
        <v>14</v>
      </c>
      <c r="AB2198" s="6">
        <f>IF(A2199=0, 0, AH2199-tbl_pbp[[#This Row],[Saints Win %]])</f>
        <v>0.19500000000000006</v>
      </c>
      <c r="AE2198">
        <f>ABS(tbl_pbp[[#This Row],[play.homeScore]]-tbl_pbp[[#This Row],[play.awayScore]])</f>
        <v>2</v>
      </c>
      <c r="AF2198">
        <f>IF(tbl_pbp[[#This Row],[Play Saints Win % Increase]]&gt;=$AF$4,1,0)</f>
        <v>1</v>
      </c>
      <c r="AG2198" t="str">
        <f>VLOOKUP(tbl_pbp[[#This Row],[gameId]], games!$B$2:$T$40, 9, FALSE)</f>
        <v>san-francisco-49ers</v>
      </c>
      <c r="AH2198" s="5">
        <f>IF(tbl_pbp[[#This Row],[AwayTeam]] &lt;&gt; "new-orleans-saints", tbl_pbp[[#This Row],[homeWinPercentage]], 1-tbl_pbp[[#This Row],[homeWinPercentage]])</f>
        <v>0.35699999999999998</v>
      </c>
      <c r="AI2198" s="13">
        <f>tbl_pbp[[#This Row],[Kamara]]*tbl_pbp[[#This Row],[Impactful Play]]</f>
        <v>0</v>
      </c>
      <c r="AJ2198" s="13">
        <f>tbl_pbp[[#This Row],[Thomas]]*tbl_pbp[[#This Row],[Impactful Play]]</f>
        <v>0</v>
      </c>
      <c r="AK2198" s="13" t="str">
        <f>VLOOKUP(tbl_pbp[[#This Row],[Play Saints Win % Increase]], tbl_impact[],3,TRUE)</f>
        <v>Fragrant (10% to 20%)</v>
      </c>
    </row>
    <row r="2199" spans="1:37">
      <c r="A2199" s="1">
        <v>115</v>
      </c>
      <c r="B2199" s="5">
        <v>0.55200000000000005</v>
      </c>
      <c r="C2199" t="s">
        <v>13968</v>
      </c>
      <c r="D2199">
        <v>0</v>
      </c>
      <c r="E2199">
        <v>0</v>
      </c>
      <c r="F2199">
        <v>3</v>
      </c>
      <c r="G2199">
        <v>33</v>
      </c>
      <c r="H2199">
        <v>35</v>
      </c>
      <c r="I2199">
        <v>10</v>
      </c>
      <c r="J2199">
        <v>50</v>
      </c>
      <c r="K2199" t="s">
        <v>29</v>
      </c>
      <c r="L2199">
        <v>1</v>
      </c>
      <c r="M2199">
        <v>50</v>
      </c>
      <c r="N2199" t="s">
        <v>13969</v>
      </c>
      <c r="O2199" t="s">
        <v>122</v>
      </c>
      <c r="P2199" t="s">
        <v>30</v>
      </c>
      <c r="Q2199" t="s">
        <v>31</v>
      </c>
      <c r="R2199" t="s">
        <v>32</v>
      </c>
      <c r="S2199" t="s">
        <v>33</v>
      </c>
      <c r="T2199" t="s">
        <v>226</v>
      </c>
      <c r="U2199" t="s">
        <v>227</v>
      </c>
      <c r="V2199" t="s">
        <v>13698</v>
      </c>
      <c r="X2199" t="str">
        <f>VLOOKUP(pbp!V4949, games!$B$2:$R$40, 3, FALSE)</f>
        <v>2020-12-13T21:25Z</v>
      </c>
      <c r="Y2199">
        <f>VLOOKUP(1*V2199,NFLGames!$H$11:$H$555,1,FALSE)</f>
        <v>401127964</v>
      </c>
      <c r="Z2199">
        <f>VLOOKUP($Y2199, NFLGames!$H$11:$K$555,2,FALSE)</f>
        <v>2019</v>
      </c>
      <c r="AA2199">
        <f>VLOOKUP($Y2199, NFLGames!$H$11:$K$555,3,FALSE)</f>
        <v>14</v>
      </c>
      <c r="AB2199" s="6">
        <f>IF(A2200=0, 0, AH2200-tbl_pbp[[#This Row],[Saints Win %]])</f>
        <v>-0.18300000000000005</v>
      </c>
      <c r="AE2199">
        <f>ABS(tbl_pbp[[#This Row],[play.homeScore]]-tbl_pbp[[#This Row],[play.awayScore]])</f>
        <v>2</v>
      </c>
      <c r="AF2199">
        <f>IF(tbl_pbp[[#This Row],[Play Saints Win % Increase]]&gt;=$AF$4,1,0)</f>
        <v>0</v>
      </c>
      <c r="AG2199" t="str">
        <f>VLOOKUP(tbl_pbp[[#This Row],[gameId]], games!$B$2:$T$40, 9, FALSE)</f>
        <v>san-francisco-49ers</v>
      </c>
      <c r="AH2199" s="5">
        <f>IF(tbl_pbp[[#This Row],[AwayTeam]] &lt;&gt; "new-orleans-saints", tbl_pbp[[#This Row],[homeWinPercentage]], 1-tbl_pbp[[#This Row],[homeWinPercentage]])</f>
        <v>0.55200000000000005</v>
      </c>
      <c r="AI2199" s="13">
        <f>tbl_pbp[[#This Row],[Kamara]]*tbl_pbp[[#This Row],[Impactful Play]]</f>
        <v>0</v>
      </c>
      <c r="AJ2199" s="13">
        <f>tbl_pbp[[#This Row],[Thomas]]*tbl_pbp[[#This Row],[Impactful Play]]</f>
        <v>0</v>
      </c>
      <c r="AK2199" s="13" t="str">
        <f>VLOOKUP(tbl_pbp[[#This Row],[Play Saints Win % Increase]], tbl_impact[],3,TRUE)</f>
        <v>Stinky (worse than -10% to -20%)</v>
      </c>
    </row>
    <row r="2200" spans="1:37">
      <c r="A2200" s="1">
        <v>116</v>
      </c>
      <c r="B2200" s="5">
        <v>0.36899999999999999</v>
      </c>
      <c r="C2200" t="s">
        <v>13970</v>
      </c>
      <c r="D2200">
        <v>0</v>
      </c>
      <c r="E2200">
        <v>0</v>
      </c>
      <c r="F2200">
        <v>3</v>
      </c>
      <c r="G2200">
        <v>33</v>
      </c>
      <c r="H2200">
        <v>35</v>
      </c>
      <c r="I2200">
        <v>10</v>
      </c>
      <c r="J2200">
        <v>63</v>
      </c>
      <c r="K2200" t="s">
        <v>29</v>
      </c>
      <c r="L2200">
        <v>1</v>
      </c>
      <c r="M2200">
        <v>37</v>
      </c>
      <c r="N2200" t="s">
        <v>13971</v>
      </c>
      <c r="O2200" t="s">
        <v>350</v>
      </c>
      <c r="P2200" t="s">
        <v>45</v>
      </c>
      <c r="Q2200" t="s">
        <v>46</v>
      </c>
      <c r="R2200" t="s">
        <v>47</v>
      </c>
      <c r="S2200" t="s">
        <v>33</v>
      </c>
      <c r="T2200" t="s">
        <v>13902</v>
      </c>
      <c r="U2200" t="s">
        <v>13972</v>
      </c>
      <c r="V2200" t="s">
        <v>13698</v>
      </c>
      <c r="X2200" t="str">
        <f>VLOOKUP(pbp!V4950, games!$B$2:$R$40, 3, FALSE)</f>
        <v>2020-12-13T21:25Z</v>
      </c>
      <c r="Y2200">
        <f>VLOOKUP(1*V2200,NFLGames!$H$11:$H$555,1,FALSE)</f>
        <v>401127964</v>
      </c>
      <c r="Z2200">
        <f>VLOOKUP($Y2200, NFLGames!$H$11:$K$555,2,FALSE)</f>
        <v>2019</v>
      </c>
      <c r="AA2200">
        <f>VLOOKUP($Y2200, NFLGames!$H$11:$K$555,3,FALSE)</f>
        <v>14</v>
      </c>
      <c r="AB2200" s="6">
        <f>IF(A2201=0, 0, AH2201-tbl_pbp[[#This Row],[Saints Win %]])</f>
        <v>4.8999999999999988E-2</v>
      </c>
      <c r="AE2200">
        <f>ABS(tbl_pbp[[#This Row],[play.homeScore]]-tbl_pbp[[#This Row],[play.awayScore]])</f>
        <v>2</v>
      </c>
      <c r="AF2200">
        <f>IF(tbl_pbp[[#This Row],[Play Saints Win % Increase]]&gt;=$AF$4,1,0)</f>
        <v>0</v>
      </c>
      <c r="AG2200" t="str">
        <f>VLOOKUP(tbl_pbp[[#This Row],[gameId]], games!$B$2:$T$40, 9, FALSE)</f>
        <v>san-francisco-49ers</v>
      </c>
      <c r="AH2200" s="5">
        <f>IF(tbl_pbp[[#This Row],[AwayTeam]] &lt;&gt; "new-orleans-saints", tbl_pbp[[#This Row],[homeWinPercentage]], 1-tbl_pbp[[#This Row],[homeWinPercentage]])</f>
        <v>0.36899999999999999</v>
      </c>
      <c r="AI2200" s="13">
        <f>tbl_pbp[[#This Row],[Kamara]]*tbl_pbp[[#This Row],[Impactful Play]]</f>
        <v>0</v>
      </c>
      <c r="AJ2200" s="13">
        <f>tbl_pbp[[#This Row],[Thomas]]*tbl_pbp[[#This Row],[Impactful Play]]</f>
        <v>0</v>
      </c>
      <c r="AK2200" s="13" t="str">
        <f>VLOOKUP(tbl_pbp[[#This Row],[Play Saints Win % Increase]], tbl_impact[],3,TRUE)</f>
        <v>Scented (0 to +5%)</v>
      </c>
    </row>
    <row r="2201" spans="1:37">
      <c r="A2201" s="1">
        <v>117</v>
      </c>
      <c r="B2201" s="5">
        <v>0.41799999999999998</v>
      </c>
      <c r="C2201" t="s">
        <v>13973</v>
      </c>
      <c r="D2201">
        <v>0</v>
      </c>
      <c r="E2201">
        <v>0</v>
      </c>
      <c r="F2201">
        <v>3</v>
      </c>
      <c r="G2201">
        <v>33</v>
      </c>
      <c r="H2201">
        <v>35</v>
      </c>
      <c r="I2201">
        <v>8</v>
      </c>
      <c r="J2201">
        <v>65</v>
      </c>
      <c r="K2201" t="s">
        <v>29</v>
      </c>
      <c r="L2201">
        <v>2</v>
      </c>
      <c r="M2201">
        <v>14</v>
      </c>
      <c r="N2201" t="s">
        <v>13974</v>
      </c>
      <c r="O2201" t="s">
        <v>3938</v>
      </c>
      <c r="P2201" t="s">
        <v>22</v>
      </c>
      <c r="Q2201" t="s">
        <v>37</v>
      </c>
      <c r="S2201" t="s">
        <v>73</v>
      </c>
      <c r="T2201" t="s">
        <v>13896</v>
      </c>
      <c r="U2201" t="s">
        <v>13975</v>
      </c>
      <c r="V2201" t="s">
        <v>13698</v>
      </c>
      <c r="X2201" t="str">
        <f>VLOOKUP(pbp!V4951, games!$B$2:$R$40, 3, FALSE)</f>
        <v>2020-12-13T21:25Z</v>
      </c>
      <c r="Y2201">
        <f>VLOOKUP(1*V2201,NFLGames!$H$11:$H$555,1,FALSE)</f>
        <v>401127964</v>
      </c>
      <c r="Z2201">
        <f>VLOOKUP($Y2201, NFLGames!$H$11:$K$555,2,FALSE)</f>
        <v>2019</v>
      </c>
      <c r="AA2201">
        <f>VLOOKUP($Y2201, NFLGames!$H$11:$K$555,3,FALSE)</f>
        <v>14</v>
      </c>
      <c r="AB2201" s="6">
        <f>IF(A2202=0, 0, AH2202-tbl_pbp[[#This Row],[Saints Win %]])</f>
        <v>1.7000000000000015E-2</v>
      </c>
      <c r="AD2201">
        <v>1</v>
      </c>
      <c r="AE2201">
        <f>ABS(tbl_pbp[[#This Row],[play.homeScore]]-tbl_pbp[[#This Row],[play.awayScore]])</f>
        <v>2</v>
      </c>
      <c r="AF2201">
        <f>IF(tbl_pbp[[#This Row],[Play Saints Win % Increase]]&gt;=$AF$4,1,0)</f>
        <v>0</v>
      </c>
      <c r="AG2201" t="str">
        <f>VLOOKUP(tbl_pbp[[#This Row],[gameId]], games!$B$2:$T$40, 9, FALSE)</f>
        <v>san-francisco-49ers</v>
      </c>
      <c r="AH2201" s="5">
        <f>IF(tbl_pbp[[#This Row],[AwayTeam]] &lt;&gt; "new-orleans-saints", tbl_pbp[[#This Row],[homeWinPercentage]], 1-tbl_pbp[[#This Row],[homeWinPercentage]])</f>
        <v>0.41799999999999998</v>
      </c>
      <c r="AI2201" s="13">
        <f>tbl_pbp[[#This Row],[Kamara]]*tbl_pbp[[#This Row],[Impactful Play]]</f>
        <v>0</v>
      </c>
      <c r="AJ2201" s="13">
        <f>tbl_pbp[[#This Row],[Thomas]]*tbl_pbp[[#This Row],[Impactful Play]]</f>
        <v>0</v>
      </c>
      <c r="AK2201" s="13" t="str">
        <f>VLOOKUP(tbl_pbp[[#This Row],[Play Saints Win % Increase]], tbl_impact[],3,TRUE)</f>
        <v>Scented (0 to +5%)</v>
      </c>
    </row>
    <row r="2202" spans="1:37">
      <c r="A2202" s="1">
        <v>118</v>
      </c>
      <c r="B2202" s="5">
        <v>0.435</v>
      </c>
      <c r="C2202" t="s">
        <v>13976</v>
      </c>
      <c r="D2202">
        <v>0</v>
      </c>
      <c r="E2202">
        <v>0</v>
      </c>
      <c r="F2202">
        <v>3</v>
      </c>
      <c r="G2202">
        <v>33</v>
      </c>
      <c r="H2202">
        <v>35</v>
      </c>
      <c r="I2202">
        <v>8</v>
      </c>
      <c r="J2202">
        <v>65</v>
      </c>
      <c r="K2202" t="s">
        <v>29</v>
      </c>
      <c r="L2202">
        <v>3</v>
      </c>
      <c r="M2202">
        <v>35</v>
      </c>
      <c r="N2202" t="s">
        <v>13977</v>
      </c>
      <c r="O2202" t="s">
        <v>238</v>
      </c>
      <c r="P2202" t="s">
        <v>94</v>
      </c>
      <c r="Q2202" t="s">
        <v>95</v>
      </c>
      <c r="R2202" t="s">
        <v>96</v>
      </c>
      <c r="S2202" t="s">
        <v>92</v>
      </c>
      <c r="T2202" t="s">
        <v>13896</v>
      </c>
      <c r="U2202" t="s">
        <v>13978</v>
      </c>
      <c r="V2202" t="s">
        <v>13698</v>
      </c>
      <c r="X2202" t="str">
        <f>VLOOKUP(pbp!V4952, games!$B$2:$R$40, 3, FALSE)</f>
        <v>2020-12-13T21:25Z</v>
      </c>
      <c r="Y2202">
        <f>VLOOKUP(1*V2202,NFLGames!$H$11:$H$555,1,FALSE)</f>
        <v>401127964</v>
      </c>
      <c r="Z2202">
        <f>VLOOKUP($Y2202, NFLGames!$H$11:$K$555,2,FALSE)</f>
        <v>2019</v>
      </c>
      <c r="AA2202">
        <f>VLOOKUP($Y2202, NFLGames!$H$11:$K$555,3,FALSE)</f>
        <v>14</v>
      </c>
      <c r="AB2202" s="6">
        <f>IF(A2203=0, 0, AH2203-tbl_pbp[[#This Row],[Saints Win %]])</f>
        <v>-1.9000000000000017E-2</v>
      </c>
      <c r="AD2202">
        <v>1</v>
      </c>
      <c r="AE2202">
        <f>ABS(tbl_pbp[[#This Row],[play.homeScore]]-tbl_pbp[[#This Row],[play.awayScore]])</f>
        <v>2</v>
      </c>
      <c r="AF2202">
        <f>IF(tbl_pbp[[#This Row],[Play Saints Win % Increase]]&gt;=$AF$4,1,0)</f>
        <v>0</v>
      </c>
      <c r="AG2202" t="str">
        <f>VLOOKUP(tbl_pbp[[#This Row],[gameId]], games!$B$2:$T$40, 9, FALSE)</f>
        <v>san-francisco-49ers</v>
      </c>
      <c r="AH2202" s="5">
        <f>IF(tbl_pbp[[#This Row],[AwayTeam]] &lt;&gt; "new-orleans-saints", tbl_pbp[[#This Row],[homeWinPercentage]], 1-tbl_pbp[[#This Row],[homeWinPercentage]])</f>
        <v>0.435</v>
      </c>
      <c r="AI2202" s="13">
        <f>tbl_pbp[[#This Row],[Kamara]]*tbl_pbp[[#This Row],[Impactful Play]]</f>
        <v>0</v>
      </c>
      <c r="AJ2202" s="13">
        <f>tbl_pbp[[#This Row],[Thomas]]*tbl_pbp[[#This Row],[Impactful Play]]</f>
        <v>0</v>
      </c>
      <c r="AK2202" s="13" t="str">
        <f>VLOOKUP(tbl_pbp[[#This Row],[Play Saints Win % Increase]], tbl_impact[],3,TRUE)</f>
        <v>Bad (0 to -5%)</v>
      </c>
    </row>
    <row r="2203" spans="1:37">
      <c r="A2203" s="1">
        <v>119</v>
      </c>
      <c r="B2203" s="5">
        <v>0.41599999999999998</v>
      </c>
      <c r="C2203" t="s">
        <v>13979</v>
      </c>
      <c r="D2203">
        <v>0</v>
      </c>
      <c r="E2203">
        <v>0</v>
      </c>
      <c r="F2203">
        <v>3</v>
      </c>
      <c r="G2203">
        <v>33</v>
      </c>
      <c r="H2203">
        <v>35</v>
      </c>
      <c r="I2203">
        <v>18</v>
      </c>
      <c r="J2203">
        <v>55</v>
      </c>
      <c r="K2203" t="s">
        <v>29</v>
      </c>
      <c r="L2203">
        <v>3</v>
      </c>
      <c r="M2203">
        <v>45</v>
      </c>
      <c r="N2203" t="s">
        <v>13980</v>
      </c>
      <c r="O2203" t="s">
        <v>1732</v>
      </c>
      <c r="P2203" t="s">
        <v>22</v>
      </c>
      <c r="Q2203" t="s">
        <v>37</v>
      </c>
      <c r="S2203" t="s">
        <v>4217</v>
      </c>
      <c r="T2203" t="s">
        <v>4997</v>
      </c>
      <c r="U2203" t="s">
        <v>13981</v>
      </c>
      <c r="V2203" t="s">
        <v>13698</v>
      </c>
      <c r="X2203" t="str">
        <f>VLOOKUP(pbp!V4953, games!$B$2:$R$40, 3, FALSE)</f>
        <v>2020-12-13T21:25Z</v>
      </c>
      <c r="Y2203">
        <f>VLOOKUP(1*V2203,NFLGames!$H$11:$H$555,1,FALSE)</f>
        <v>401127964</v>
      </c>
      <c r="Z2203">
        <f>VLOOKUP($Y2203, NFLGames!$H$11:$K$555,2,FALSE)</f>
        <v>2019</v>
      </c>
      <c r="AA2203">
        <f>VLOOKUP($Y2203, NFLGames!$H$11:$K$555,3,FALSE)</f>
        <v>14</v>
      </c>
      <c r="AB2203" s="6">
        <f>IF(A2204=0, 0, AH2204-tbl_pbp[[#This Row],[Saints Win %]])</f>
        <v>-7.2999999999999954E-2</v>
      </c>
      <c r="AE2203">
        <f>ABS(tbl_pbp[[#This Row],[play.homeScore]]-tbl_pbp[[#This Row],[play.awayScore]])</f>
        <v>2</v>
      </c>
      <c r="AF2203">
        <f>IF(tbl_pbp[[#This Row],[Play Saints Win % Increase]]&gt;=$AF$4,1,0)</f>
        <v>0</v>
      </c>
      <c r="AG2203" t="str">
        <f>VLOOKUP(tbl_pbp[[#This Row],[gameId]], games!$B$2:$T$40, 9, FALSE)</f>
        <v>san-francisco-49ers</v>
      </c>
      <c r="AH2203" s="5">
        <f>IF(tbl_pbp[[#This Row],[AwayTeam]] &lt;&gt; "new-orleans-saints", tbl_pbp[[#This Row],[homeWinPercentage]], 1-tbl_pbp[[#This Row],[homeWinPercentage]])</f>
        <v>0.41599999999999998</v>
      </c>
      <c r="AI2203" s="13">
        <f>tbl_pbp[[#This Row],[Kamara]]*tbl_pbp[[#This Row],[Impactful Play]]</f>
        <v>0</v>
      </c>
      <c r="AJ2203" s="13">
        <f>tbl_pbp[[#This Row],[Thomas]]*tbl_pbp[[#This Row],[Impactful Play]]</f>
        <v>0</v>
      </c>
      <c r="AK2203" s="13" t="str">
        <f>VLOOKUP(tbl_pbp[[#This Row],[Play Saints Win % Increase]], tbl_impact[],3,TRUE)</f>
        <v>Smelly (worse than-5% -&gt; -10%)</v>
      </c>
    </row>
    <row r="2204" spans="1:37">
      <c r="A2204" s="1">
        <v>120</v>
      </c>
      <c r="B2204" s="5">
        <v>0.34300000000000003</v>
      </c>
      <c r="C2204" t="s">
        <v>13982</v>
      </c>
      <c r="D2204">
        <v>0</v>
      </c>
      <c r="E2204">
        <v>0</v>
      </c>
      <c r="F2204">
        <v>3</v>
      </c>
      <c r="G2204">
        <v>33</v>
      </c>
      <c r="H2204">
        <v>35</v>
      </c>
      <c r="I2204">
        <v>18</v>
      </c>
      <c r="J2204">
        <v>55</v>
      </c>
      <c r="K2204" t="s">
        <v>29</v>
      </c>
      <c r="L2204">
        <v>4</v>
      </c>
      <c r="M2204">
        <v>50</v>
      </c>
      <c r="N2204" t="s">
        <v>13983</v>
      </c>
      <c r="O2204" t="s">
        <v>2222</v>
      </c>
      <c r="P2204" t="s">
        <v>22</v>
      </c>
      <c r="Q2204" t="s">
        <v>37</v>
      </c>
      <c r="S2204" t="s">
        <v>4004</v>
      </c>
      <c r="T2204" t="s">
        <v>4997</v>
      </c>
      <c r="U2204" t="s">
        <v>13984</v>
      </c>
      <c r="V2204" t="s">
        <v>13698</v>
      </c>
      <c r="X2204" t="str">
        <f>VLOOKUP(pbp!V4954, games!$B$2:$R$40, 3, FALSE)</f>
        <v>2020-12-13T21:25Z</v>
      </c>
      <c r="Y2204">
        <f>VLOOKUP(1*V2204,NFLGames!$H$11:$H$555,1,FALSE)</f>
        <v>401127964</v>
      </c>
      <c r="Z2204">
        <f>VLOOKUP($Y2204, NFLGames!$H$11:$K$555,2,FALSE)</f>
        <v>2019</v>
      </c>
      <c r="AA2204">
        <f>VLOOKUP($Y2204, NFLGames!$H$11:$K$555,3,FALSE)</f>
        <v>14</v>
      </c>
      <c r="AB2204" s="6">
        <f>IF(A2205=0, 0, AH2205-tbl_pbp[[#This Row],[Saints Win %]])</f>
        <v>-1.0000000000000009E-2</v>
      </c>
      <c r="AE2204">
        <f>ABS(tbl_pbp[[#This Row],[play.homeScore]]-tbl_pbp[[#This Row],[play.awayScore]])</f>
        <v>2</v>
      </c>
      <c r="AF2204">
        <f>IF(tbl_pbp[[#This Row],[Play Saints Win % Increase]]&gt;=$AF$4,1,0)</f>
        <v>0</v>
      </c>
      <c r="AG2204" t="str">
        <f>VLOOKUP(tbl_pbp[[#This Row],[gameId]], games!$B$2:$T$40, 9, FALSE)</f>
        <v>san-francisco-49ers</v>
      </c>
      <c r="AH2204" s="5">
        <f>IF(tbl_pbp[[#This Row],[AwayTeam]] &lt;&gt; "new-orleans-saints", tbl_pbp[[#This Row],[homeWinPercentage]], 1-tbl_pbp[[#This Row],[homeWinPercentage]])</f>
        <v>0.34300000000000003</v>
      </c>
      <c r="AI2204" s="13">
        <f>tbl_pbp[[#This Row],[Kamara]]*tbl_pbp[[#This Row],[Impactful Play]]</f>
        <v>0</v>
      </c>
      <c r="AJ2204" s="13">
        <f>tbl_pbp[[#This Row],[Thomas]]*tbl_pbp[[#This Row],[Impactful Play]]</f>
        <v>0</v>
      </c>
      <c r="AK2204" s="13" t="str">
        <f>VLOOKUP(tbl_pbp[[#This Row],[Play Saints Win % Increase]], tbl_impact[],3,TRUE)</f>
        <v>Bad (0 to -5%)</v>
      </c>
    </row>
    <row r="2205" spans="1:37">
      <c r="A2205" s="1">
        <v>121</v>
      </c>
      <c r="B2205" s="5">
        <v>0.33300000000000002</v>
      </c>
      <c r="C2205" t="s">
        <v>13985</v>
      </c>
      <c r="D2205">
        <v>0</v>
      </c>
      <c r="E2205">
        <v>0</v>
      </c>
      <c r="F2205">
        <v>3</v>
      </c>
      <c r="G2205">
        <v>33</v>
      </c>
      <c r="H2205">
        <v>35</v>
      </c>
      <c r="I2205">
        <v>10</v>
      </c>
      <c r="J2205">
        <v>55</v>
      </c>
      <c r="K2205" t="s">
        <v>4709</v>
      </c>
      <c r="L2205">
        <v>1</v>
      </c>
      <c r="M2205">
        <v>55</v>
      </c>
      <c r="N2205" t="s">
        <v>13986</v>
      </c>
      <c r="O2205" t="s">
        <v>134</v>
      </c>
      <c r="P2205" t="s">
        <v>30</v>
      </c>
      <c r="Q2205" t="s">
        <v>31</v>
      </c>
      <c r="R2205" t="s">
        <v>32</v>
      </c>
      <c r="S2205" t="s">
        <v>33</v>
      </c>
      <c r="T2205" t="s">
        <v>4997</v>
      </c>
      <c r="U2205" t="s">
        <v>5046</v>
      </c>
      <c r="V2205" t="s">
        <v>13698</v>
      </c>
      <c r="X2205" t="str">
        <f>VLOOKUP(pbp!V4955, games!$B$2:$R$40, 3, FALSE)</f>
        <v>2020-12-13T21:25Z</v>
      </c>
      <c r="Y2205">
        <f>VLOOKUP(1*V2205,NFLGames!$H$11:$H$555,1,FALSE)</f>
        <v>401127964</v>
      </c>
      <c r="Z2205">
        <f>VLOOKUP($Y2205, NFLGames!$H$11:$K$555,2,FALSE)</f>
        <v>2019</v>
      </c>
      <c r="AA2205">
        <f>VLOOKUP($Y2205, NFLGames!$H$11:$K$555,3,FALSE)</f>
        <v>14</v>
      </c>
      <c r="AB2205" s="6">
        <f>IF(A2206=0, 0, AH2206-tbl_pbp[[#This Row],[Saints Win %]])</f>
        <v>5.2999999999999992E-2</v>
      </c>
      <c r="AE2205">
        <f>ABS(tbl_pbp[[#This Row],[play.homeScore]]-tbl_pbp[[#This Row],[play.awayScore]])</f>
        <v>2</v>
      </c>
      <c r="AF2205">
        <f>IF(tbl_pbp[[#This Row],[Play Saints Win % Increase]]&gt;=$AF$4,1,0)</f>
        <v>0</v>
      </c>
      <c r="AG2205" t="str">
        <f>VLOOKUP(tbl_pbp[[#This Row],[gameId]], games!$B$2:$T$40, 9, FALSE)</f>
        <v>san-francisco-49ers</v>
      </c>
      <c r="AH2205" s="5">
        <f>IF(tbl_pbp[[#This Row],[AwayTeam]] &lt;&gt; "new-orleans-saints", tbl_pbp[[#This Row],[homeWinPercentage]], 1-tbl_pbp[[#This Row],[homeWinPercentage]])</f>
        <v>0.33300000000000002</v>
      </c>
      <c r="AI2205" s="13">
        <f>tbl_pbp[[#This Row],[Kamara]]*tbl_pbp[[#This Row],[Impactful Play]]</f>
        <v>0</v>
      </c>
      <c r="AJ2205" s="13">
        <f>tbl_pbp[[#This Row],[Thomas]]*tbl_pbp[[#This Row],[Impactful Play]]</f>
        <v>0</v>
      </c>
      <c r="AK2205" s="13" t="str">
        <f>VLOOKUP(tbl_pbp[[#This Row],[Play Saints Win % Increase]], tbl_impact[],3,TRUE)</f>
        <v>Perfumed (5 to + 10%)</v>
      </c>
    </row>
    <row r="2206" spans="1:37">
      <c r="A2206" s="1">
        <v>122</v>
      </c>
      <c r="B2206" s="5">
        <v>0.38600000000000001</v>
      </c>
      <c r="C2206" t="s">
        <v>13987</v>
      </c>
      <c r="D2206">
        <v>0</v>
      </c>
      <c r="E2206">
        <v>0</v>
      </c>
      <c r="F2206">
        <v>3</v>
      </c>
      <c r="G2206">
        <v>33</v>
      </c>
      <c r="H2206">
        <v>35</v>
      </c>
      <c r="I2206">
        <v>5</v>
      </c>
      <c r="J2206">
        <v>50</v>
      </c>
      <c r="K2206" t="s">
        <v>4709</v>
      </c>
      <c r="L2206">
        <v>2</v>
      </c>
      <c r="M2206">
        <v>50</v>
      </c>
      <c r="N2206" t="s">
        <v>13988</v>
      </c>
      <c r="O2206" t="s">
        <v>2494</v>
      </c>
      <c r="P2206" t="s">
        <v>45</v>
      </c>
      <c r="Q2206" t="s">
        <v>46</v>
      </c>
      <c r="R2206" t="s">
        <v>47</v>
      </c>
      <c r="S2206" t="s">
        <v>38</v>
      </c>
      <c r="T2206" t="s">
        <v>226</v>
      </c>
      <c r="U2206" t="s">
        <v>11537</v>
      </c>
      <c r="V2206" t="s">
        <v>13698</v>
      </c>
      <c r="X2206" t="str">
        <f>VLOOKUP(pbp!V4956, games!$B$2:$R$40, 3, FALSE)</f>
        <v>2020-12-13T21:25Z</v>
      </c>
      <c r="Y2206">
        <f>VLOOKUP(1*V2206,NFLGames!$H$11:$H$555,1,FALSE)</f>
        <v>401127964</v>
      </c>
      <c r="Z2206">
        <f>VLOOKUP($Y2206, NFLGames!$H$11:$K$555,2,FALSE)</f>
        <v>2019</v>
      </c>
      <c r="AA2206">
        <f>VLOOKUP($Y2206, NFLGames!$H$11:$K$555,3,FALSE)</f>
        <v>14</v>
      </c>
      <c r="AB2206" s="6">
        <f>IF(A2207=0, 0, AH2207-tbl_pbp[[#This Row],[Saints Win %]])</f>
        <v>-1.0000000000000009E-3</v>
      </c>
      <c r="AE2206">
        <f>ABS(tbl_pbp[[#This Row],[play.homeScore]]-tbl_pbp[[#This Row],[play.awayScore]])</f>
        <v>2</v>
      </c>
      <c r="AF2206">
        <f>IF(tbl_pbp[[#This Row],[Play Saints Win % Increase]]&gt;=$AF$4,1,0)</f>
        <v>0</v>
      </c>
      <c r="AG2206" t="str">
        <f>VLOOKUP(tbl_pbp[[#This Row],[gameId]], games!$B$2:$T$40, 9, FALSE)</f>
        <v>san-francisco-49ers</v>
      </c>
      <c r="AH2206" s="5">
        <f>IF(tbl_pbp[[#This Row],[AwayTeam]] &lt;&gt; "new-orleans-saints", tbl_pbp[[#This Row],[homeWinPercentage]], 1-tbl_pbp[[#This Row],[homeWinPercentage]])</f>
        <v>0.38600000000000001</v>
      </c>
      <c r="AI2206" s="13">
        <f>tbl_pbp[[#This Row],[Kamara]]*tbl_pbp[[#This Row],[Impactful Play]]</f>
        <v>0</v>
      </c>
      <c r="AJ2206" s="13">
        <f>tbl_pbp[[#This Row],[Thomas]]*tbl_pbp[[#This Row],[Impactful Play]]</f>
        <v>0</v>
      </c>
      <c r="AK2206" s="13" t="str">
        <f>VLOOKUP(tbl_pbp[[#This Row],[Play Saints Win % Increase]], tbl_impact[],3,TRUE)</f>
        <v>Bad (0 to -5%)</v>
      </c>
    </row>
    <row r="2207" spans="1:37">
      <c r="A2207" s="1">
        <v>123</v>
      </c>
      <c r="B2207" s="5">
        <v>0.38500000000000001</v>
      </c>
      <c r="C2207" t="s">
        <v>13989</v>
      </c>
      <c r="D2207">
        <v>0</v>
      </c>
      <c r="E2207">
        <v>0</v>
      </c>
      <c r="F2207">
        <v>3</v>
      </c>
      <c r="G2207">
        <v>33</v>
      </c>
      <c r="H2207">
        <v>35</v>
      </c>
      <c r="I2207">
        <v>0</v>
      </c>
      <c r="J2207">
        <v>56</v>
      </c>
      <c r="L2207">
        <v>2</v>
      </c>
      <c r="M2207">
        <v>56</v>
      </c>
      <c r="N2207" t="s">
        <v>306</v>
      </c>
      <c r="O2207" t="s">
        <v>143</v>
      </c>
      <c r="P2207" t="s">
        <v>144</v>
      </c>
      <c r="Q2207" t="s">
        <v>145</v>
      </c>
      <c r="R2207" t="s">
        <v>146</v>
      </c>
      <c r="V2207" t="s">
        <v>13698</v>
      </c>
      <c r="X2207" t="str">
        <f>VLOOKUP(pbp!V4957, games!$B$2:$R$40, 3, FALSE)</f>
        <v>2020-12-13T21:25Z</v>
      </c>
      <c r="Y2207">
        <f>VLOOKUP(1*V2207,NFLGames!$H$11:$H$555,1,FALSE)</f>
        <v>401127964</v>
      </c>
      <c r="Z2207">
        <f>VLOOKUP($Y2207, NFLGames!$H$11:$K$555,2,FALSE)</f>
        <v>2019</v>
      </c>
      <c r="AA2207">
        <f>VLOOKUP($Y2207, NFLGames!$H$11:$K$555,3,FALSE)</f>
        <v>14</v>
      </c>
      <c r="AB2207" s="6">
        <f>IF(A2208=0, 0, AH2208-tbl_pbp[[#This Row],[Saints Win %]])</f>
        <v>-2.0000000000000018E-3</v>
      </c>
      <c r="AE2207">
        <f>ABS(tbl_pbp[[#This Row],[play.homeScore]]-tbl_pbp[[#This Row],[play.awayScore]])</f>
        <v>2</v>
      </c>
      <c r="AF2207">
        <f>IF(tbl_pbp[[#This Row],[Play Saints Win % Increase]]&gt;=$AF$4,1,0)</f>
        <v>0</v>
      </c>
      <c r="AG2207" t="str">
        <f>VLOOKUP(tbl_pbp[[#This Row],[gameId]], games!$B$2:$T$40, 9, FALSE)</f>
        <v>san-francisco-49ers</v>
      </c>
      <c r="AH2207" s="5">
        <f>IF(tbl_pbp[[#This Row],[AwayTeam]] &lt;&gt; "new-orleans-saints", tbl_pbp[[#This Row],[homeWinPercentage]], 1-tbl_pbp[[#This Row],[homeWinPercentage]])</f>
        <v>0.38500000000000001</v>
      </c>
      <c r="AI2207" s="13">
        <f>tbl_pbp[[#This Row],[Kamara]]*tbl_pbp[[#This Row],[Impactful Play]]</f>
        <v>0</v>
      </c>
      <c r="AJ2207" s="13">
        <f>tbl_pbp[[#This Row],[Thomas]]*tbl_pbp[[#This Row],[Impactful Play]]</f>
        <v>0</v>
      </c>
      <c r="AK2207" s="13" t="str">
        <f>VLOOKUP(tbl_pbp[[#This Row],[Play Saints Win % Increase]], tbl_impact[],3,TRUE)</f>
        <v>Bad (0 to -5%)</v>
      </c>
    </row>
    <row r="2208" spans="1:37">
      <c r="A2208" s="1">
        <v>124</v>
      </c>
      <c r="B2208" s="5">
        <v>0.38300000000000001</v>
      </c>
      <c r="C2208" t="s">
        <v>13990</v>
      </c>
      <c r="D2208">
        <v>0</v>
      </c>
      <c r="E2208">
        <v>0</v>
      </c>
      <c r="F2208">
        <v>4</v>
      </c>
      <c r="G2208">
        <v>33</v>
      </c>
      <c r="H2208">
        <v>35</v>
      </c>
      <c r="I2208">
        <v>11</v>
      </c>
      <c r="J2208">
        <v>56</v>
      </c>
      <c r="K2208" t="s">
        <v>4709</v>
      </c>
      <c r="L2208">
        <v>2</v>
      </c>
      <c r="M2208">
        <v>56</v>
      </c>
      <c r="N2208" t="s">
        <v>13991</v>
      </c>
      <c r="O2208" t="s">
        <v>24</v>
      </c>
      <c r="P2208" t="s">
        <v>30</v>
      </c>
      <c r="Q2208" t="s">
        <v>31</v>
      </c>
      <c r="R2208" t="s">
        <v>32</v>
      </c>
      <c r="S2208" t="s">
        <v>147</v>
      </c>
      <c r="T2208" t="s">
        <v>4993</v>
      </c>
      <c r="U2208" t="s">
        <v>13992</v>
      </c>
      <c r="V2208" t="s">
        <v>13698</v>
      </c>
      <c r="X2208" t="str">
        <f>VLOOKUP(pbp!V4958, games!$B$2:$R$40, 3, FALSE)</f>
        <v>2020-12-13T21:25Z</v>
      </c>
      <c r="Y2208">
        <f>VLOOKUP(1*V2208,NFLGames!$H$11:$H$555,1,FALSE)</f>
        <v>401127964</v>
      </c>
      <c r="Z2208">
        <f>VLOOKUP($Y2208, NFLGames!$H$11:$K$555,2,FALSE)</f>
        <v>2019</v>
      </c>
      <c r="AA2208">
        <f>VLOOKUP($Y2208, NFLGames!$H$11:$K$555,3,FALSE)</f>
        <v>14</v>
      </c>
      <c r="AB2208" s="6">
        <f>IF(A2209=0, 0, AH2209-tbl_pbp[[#This Row],[Saints Win %]])</f>
        <v>0.06</v>
      </c>
      <c r="AE2208">
        <f>ABS(tbl_pbp[[#This Row],[play.homeScore]]-tbl_pbp[[#This Row],[play.awayScore]])</f>
        <v>2</v>
      </c>
      <c r="AF2208">
        <f>IF(tbl_pbp[[#This Row],[Play Saints Win % Increase]]&gt;=$AF$4,1,0)</f>
        <v>0</v>
      </c>
      <c r="AG2208" t="str">
        <f>VLOOKUP(tbl_pbp[[#This Row],[gameId]], games!$B$2:$T$40, 9, FALSE)</f>
        <v>san-francisco-49ers</v>
      </c>
      <c r="AH2208" s="5">
        <f>IF(tbl_pbp[[#This Row],[AwayTeam]] &lt;&gt; "new-orleans-saints", tbl_pbp[[#This Row],[homeWinPercentage]], 1-tbl_pbp[[#This Row],[homeWinPercentage]])</f>
        <v>0.38300000000000001</v>
      </c>
      <c r="AI2208" s="13">
        <f>tbl_pbp[[#This Row],[Kamara]]*tbl_pbp[[#This Row],[Impactful Play]]</f>
        <v>0</v>
      </c>
      <c r="AJ2208" s="13">
        <f>tbl_pbp[[#This Row],[Thomas]]*tbl_pbp[[#This Row],[Impactful Play]]</f>
        <v>0</v>
      </c>
      <c r="AK2208" s="13" t="str">
        <f>VLOOKUP(tbl_pbp[[#This Row],[Play Saints Win % Increase]], tbl_impact[],3,TRUE)</f>
        <v>Perfumed (5 to + 10%)</v>
      </c>
    </row>
    <row r="2209" spans="1:37">
      <c r="A2209" s="1">
        <v>125</v>
      </c>
      <c r="B2209" s="5">
        <v>0.443</v>
      </c>
      <c r="C2209" t="s">
        <v>13993</v>
      </c>
      <c r="D2209">
        <v>0</v>
      </c>
      <c r="E2209">
        <v>0</v>
      </c>
      <c r="F2209">
        <v>4</v>
      </c>
      <c r="G2209">
        <v>33</v>
      </c>
      <c r="H2209">
        <v>35</v>
      </c>
      <c r="I2209">
        <v>7</v>
      </c>
      <c r="J2209">
        <v>52</v>
      </c>
      <c r="K2209" t="s">
        <v>4709</v>
      </c>
      <c r="L2209">
        <v>3</v>
      </c>
      <c r="M2209">
        <v>52</v>
      </c>
      <c r="N2209" t="s">
        <v>13994</v>
      </c>
      <c r="O2209" t="s">
        <v>307</v>
      </c>
      <c r="P2209" t="s">
        <v>94</v>
      </c>
      <c r="Q2209" t="s">
        <v>95</v>
      </c>
      <c r="R2209" t="s">
        <v>96</v>
      </c>
      <c r="S2209" t="s">
        <v>212</v>
      </c>
      <c r="T2209" t="s">
        <v>4911</v>
      </c>
      <c r="U2209" t="s">
        <v>13995</v>
      </c>
      <c r="V2209" t="s">
        <v>13698</v>
      </c>
      <c r="X2209" t="str">
        <f>VLOOKUP(pbp!V4959, games!$B$2:$R$40, 3, FALSE)</f>
        <v>2020-12-13T21:25Z</v>
      </c>
      <c r="Y2209">
        <f>VLOOKUP(1*V2209,NFLGames!$H$11:$H$555,1,FALSE)</f>
        <v>401127964</v>
      </c>
      <c r="Z2209">
        <f>VLOOKUP($Y2209, NFLGames!$H$11:$K$555,2,FALSE)</f>
        <v>2019</v>
      </c>
      <c r="AA2209">
        <f>VLOOKUP($Y2209, NFLGames!$H$11:$K$555,3,FALSE)</f>
        <v>14</v>
      </c>
      <c r="AB2209" s="6">
        <f>IF(A2210=0, 0, AH2210-tbl_pbp[[#This Row],[Saints Win %]])</f>
        <v>7.0000000000000007E-2</v>
      </c>
      <c r="AE2209">
        <f>ABS(tbl_pbp[[#This Row],[play.homeScore]]-tbl_pbp[[#This Row],[play.awayScore]])</f>
        <v>2</v>
      </c>
      <c r="AF2209">
        <f>IF(tbl_pbp[[#This Row],[Play Saints Win % Increase]]&gt;=$AF$4,1,0)</f>
        <v>0</v>
      </c>
      <c r="AG2209" t="str">
        <f>VLOOKUP(tbl_pbp[[#This Row],[gameId]], games!$B$2:$T$40, 9, FALSE)</f>
        <v>san-francisco-49ers</v>
      </c>
      <c r="AH2209" s="5">
        <f>IF(tbl_pbp[[#This Row],[AwayTeam]] &lt;&gt; "new-orleans-saints", tbl_pbp[[#This Row],[homeWinPercentage]], 1-tbl_pbp[[#This Row],[homeWinPercentage]])</f>
        <v>0.443</v>
      </c>
      <c r="AI2209" s="13">
        <f>tbl_pbp[[#This Row],[Kamara]]*tbl_pbp[[#This Row],[Impactful Play]]</f>
        <v>0</v>
      </c>
      <c r="AJ2209" s="13">
        <f>tbl_pbp[[#This Row],[Thomas]]*tbl_pbp[[#This Row],[Impactful Play]]</f>
        <v>0</v>
      </c>
      <c r="AK2209" s="13" t="str">
        <f>VLOOKUP(tbl_pbp[[#This Row],[Play Saints Win % Increase]], tbl_impact[],3,TRUE)</f>
        <v>Perfumed (5 to + 10%)</v>
      </c>
    </row>
    <row r="2210" spans="1:37">
      <c r="A2210" s="1">
        <v>126</v>
      </c>
      <c r="B2210" s="5">
        <v>0.51300000000000001</v>
      </c>
      <c r="C2210" t="s">
        <v>13996</v>
      </c>
      <c r="D2210">
        <v>0</v>
      </c>
      <c r="E2210">
        <v>0</v>
      </c>
      <c r="F2210">
        <v>4</v>
      </c>
      <c r="G2210">
        <v>33</v>
      </c>
      <c r="H2210">
        <v>35</v>
      </c>
      <c r="I2210">
        <v>10</v>
      </c>
      <c r="J2210">
        <v>47</v>
      </c>
      <c r="K2210" t="s">
        <v>4709</v>
      </c>
      <c r="L2210">
        <v>1</v>
      </c>
      <c r="M2210">
        <v>47</v>
      </c>
      <c r="N2210" t="s">
        <v>13997</v>
      </c>
      <c r="O2210" t="s">
        <v>1346</v>
      </c>
      <c r="P2210" t="s">
        <v>45</v>
      </c>
      <c r="Q2210" t="s">
        <v>46</v>
      </c>
      <c r="R2210" t="s">
        <v>47</v>
      </c>
      <c r="S2210" t="s">
        <v>33</v>
      </c>
      <c r="T2210" t="s">
        <v>2150</v>
      </c>
      <c r="U2210" t="s">
        <v>2151</v>
      </c>
      <c r="V2210" t="s">
        <v>13698</v>
      </c>
      <c r="X2210" t="str">
        <f>VLOOKUP(pbp!V4960, games!$B$2:$R$40, 3, FALSE)</f>
        <v>2020-12-13T21:25Z</v>
      </c>
      <c r="Y2210">
        <f>VLOOKUP(1*V2210,NFLGames!$H$11:$H$555,1,FALSE)</f>
        <v>401127964</v>
      </c>
      <c r="Z2210">
        <f>VLOOKUP($Y2210, NFLGames!$H$11:$K$555,2,FALSE)</f>
        <v>2019</v>
      </c>
      <c r="AA2210">
        <f>VLOOKUP($Y2210, NFLGames!$H$11:$K$555,3,FALSE)</f>
        <v>14</v>
      </c>
      <c r="AB2210" s="6">
        <f>IF(A2211=0, 0, AH2211-tbl_pbp[[#This Row],[Saints Win %]])</f>
        <v>-0.16300000000000003</v>
      </c>
      <c r="AE2210">
        <f>ABS(tbl_pbp[[#This Row],[play.homeScore]]-tbl_pbp[[#This Row],[play.awayScore]])</f>
        <v>2</v>
      </c>
      <c r="AF2210">
        <f>IF(tbl_pbp[[#This Row],[Play Saints Win % Increase]]&gt;=$AF$4,1,0)</f>
        <v>0</v>
      </c>
      <c r="AG2210" t="str">
        <f>VLOOKUP(tbl_pbp[[#This Row],[gameId]], games!$B$2:$T$40, 9, FALSE)</f>
        <v>san-francisco-49ers</v>
      </c>
      <c r="AH2210" s="5">
        <f>IF(tbl_pbp[[#This Row],[AwayTeam]] &lt;&gt; "new-orleans-saints", tbl_pbp[[#This Row],[homeWinPercentage]], 1-tbl_pbp[[#This Row],[homeWinPercentage]])</f>
        <v>0.51300000000000001</v>
      </c>
      <c r="AI2210" s="13">
        <f>tbl_pbp[[#This Row],[Kamara]]*tbl_pbp[[#This Row],[Impactful Play]]</f>
        <v>0</v>
      </c>
      <c r="AJ2210" s="13">
        <f>tbl_pbp[[#This Row],[Thomas]]*tbl_pbp[[#This Row],[Impactful Play]]</f>
        <v>0</v>
      </c>
      <c r="AK2210" s="13" t="str">
        <f>VLOOKUP(tbl_pbp[[#This Row],[Play Saints Win % Increase]], tbl_impact[],3,TRUE)</f>
        <v>Stinky (worse than -10% to -20%)</v>
      </c>
    </row>
    <row r="2211" spans="1:37">
      <c r="A2211" s="1">
        <v>127</v>
      </c>
      <c r="B2211" s="5">
        <v>0.35</v>
      </c>
      <c r="C2211" t="s">
        <v>13998</v>
      </c>
      <c r="D2211">
        <v>0</v>
      </c>
      <c r="E2211">
        <v>0</v>
      </c>
      <c r="F2211">
        <v>4</v>
      </c>
      <c r="G2211">
        <v>33</v>
      </c>
      <c r="H2211">
        <v>35</v>
      </c>
      <c r="I2211">
        <v>11</v>
      </c>
      <c r="J2211">
        <v>48</v>
      </c>
      <c r="K2211" t="s">
        <v>4709</v>
      </c>
      <c r="L2211">
        <v>2</v>
      </c>
      <c r="M2211">
        <v>48</v>
      </c>
      <c r="N2211" t="s">
        <v>13999</v>
      </c>
      <c r="O2211" t="s">
        <v>893</v>
      </c>
      <c r="P2211" t="s">
        <v>30</v>
      </c>
      <c r="Q2211" t="s">
        <v>31</v>
      </c>
      <c r="R2211" t="s">
        <v>32</v>
      </c>
      <c r="S2211" t="s">
        <v>147</v>
      </c>
      <c r="T2211" t="s">
        <v>136</v>
      </c>
      <c r="U2211" t="s">
        <v>3121</v>
      </c>
      <c r="V2211" t="s">
        <v>13698</v>
      </c>
      <c r="X2211" t="str">
        <f>VLOOKUP(pbp!V4961, games!$B$2:$R$40, 3, FALSE)</f>
        <v>2020-12-13T21:25Z</v>
      </c>
      <c r="Y2211">
        <f>VLOOKUP(1*V2211,NFLGames!$H$11:$H$555,1,FALSE)</f>
        <v>401127964</v>
      </c>
      <c r="Z2211">
        <f>VLOOKUP($Y2211, NFLGames!$H$11:$K$555,2,FALSE)</f>
        <v>2019</v>
      </c>
      <c r="AA2211">
        <f>VLOOKUP($Y2211, NFLGames!$H$11:$K$555,3,FALSE)</f>
        <v>14</v>
      </c>
      <c r="AB2211" s="6">
        <f>IF(A2212=0, 0, AH2212-tbl_pbp[[#This Row],[Saints Win %]])</f>
        <v>-7.3999999999999955E-2</v>
      </c>
      <c r="AE2211">
        <f>ABS(tbl_pbp[[#This Row],[play.homeScore]]-tbl_pbp[[#This Row],[play.awayScore]])</f>
        <v>2</v>
      </c>
      <c r="AF2211">
        <f>IF(tbl_pbp[[#This Row],[Play Saints Win % Increase]]&gt;=$AF$4,1,0)</f>
        <v>0</v>
      </c>
      <c r="AG2211" t="str">
        <f>VLOOKUP(tbl_pbp[[#This Row],[gameId]], games!$B$2:$T$40, 9, FALSE)</f>
        <v>san-francisco-49ers</v>
      </c>
      <c r="AH2211" s="5">
        <f>IF(tbl_pbp[[#This Row],[AwayTeam]] &lt;&gt; "new-orleans-saints", tbl_pbp[[#This Row],[homeWinPercentage]], 1-tbl_pbp[[#This Row],[homeWinPercentage]])</f>
        <v>0.35</v>
      </c>
      <c r="AI2211" s="13">
        <f>tbl_pbp[[#This Row],[Kamara]]*tbl_pbp[[#This Row],[Impactful Play]]</f>
        <v>0</v>
      </c>
      <c r="AJ2211" s="13">
        <f>tbl_pbp[[#This Row],[Thomas]]*tbl_pbp[[#This Row],[Impactful Play]]</f>
        <v>0</v>
      </c>
      <c r="AK2211" s="13" t="str">
        <f>VLOOKUP(tbl_pbp[[#This Row],[Play Saints Win % Increase]], tbl_impact[],3,TRUE)</f>
        <v>Smelly (worse than-5% -&gt; -10%)</v>
      </c>
    </row>
    <row r="2212" spans="1:37">
      <c r="A2212" s="1">
        <v>128</v>
      </c>
      <c r="B2212" s="5">
        <v>0.27600000000000002</v>
      </c>
      <c r="C2212" t="s">
        <v>14000</v>
      </c>
      <c r="D2212">
        <v>0</v>
      </c>
      <c r="E2212">
        <v>0</v>
      </c>
      <c r="F2212">
        <v>4</v>
      </c>
      <c r="G2212">
        <v>33</v>
      </c>
      <c r="H2212">
        <v>35</v>
      </c>
      <c r="I2212">
        <v>6</v>
      </c>
      <c r="J2212">
        <v>43</v>
      </c>
      <c r="K2212" t="s">
        <v>4709</v>
      </c>
      <c r="L2212">
        <v>3</v>
      </c>
      <c r="M2212">
        <v>43</v>
      </c>
      <c r="N2212" t="s">
        <v>14001</v>
      </c>
      <c r="O2212" t="s">
        <v>2898</v>
      </c>
      <c r="P2212" t="s">
        <v>30</v>
      </c>
      <c r="Q2212" t="s">
        <v>31</v>
      </c>
      <c r="R2212" t="s">
        <v>32</v>
      </c>
      <c r="S2212" t="s">
        <v>302</v>
      </c>
      <c r="T2212" t="s">
        <v>48</v>
      </c>
      <c r="U2212" t="s">
        <v>10240</v>
      </c>
      <c r="V2212" t="s">
        <v>13698</v>
      </c>
      <c r="X2212" t="str">
        <f>VLOOKUP(pbp!V4962, games!$B$2:$R$40, 3, FALSE)</f>
        <v>2020-12-13T21:25Z</v>
      </c>
      <c r="Y2212">
        <f>VLOOKUP(1*V2212,NFLGames!$H$11:$H$555,1,FALSE)</f>
        <v>401127964</v>
      </c>
      <c r="Z2212">
        <f>VLOOKUP($Y2212, NFLGames!$H$11:$K$555,2,FALSE)</f>
        <v>2019</v>
      </c>
      <c r="AA2212">
        <f>VLOOKUP($Y2212, NFLGames!$H$11:$K$555,3,FALSE)</f>
        <v>14</v>
      </c>
      <c r="AB2212" s="6">
        <f>IF(A2213=0, 0, AH2213-tbl_pbp[[#This Row],[Saints Win %]])</f>
        <v>5.1999999999999991E-2</v>
      </c>
      <c r="AE2212">
        <f>ABS(tbl_pbp[[#This Row],[play.homeScore]]-tbl_pbp[[#This Row],[play.awayScore]])</f>
        <v>2</v>
      </c>
      <c r="AF2212">
        <f>IF(tbl_pbp[[#This Row],[Play Saints Win % Increase]]&gt;=$AF$4,1,0)</f>
        <v>0</v>
      </c>
      <c r="AG2212" t="str">
        <f>VLOOKUP(tbl_pbp[[#This Row],[gameId]], games!$B$2:$T$40, 9, FALSE)</f>
        <v>san-francisco-49ers</v>
      </c>
      <c r="AH2212" s="5">
        <f>IF(tbl_pbp[[#This Row],[AwayTeam]] &lt;&gt; "new-orleans-saints", tbl_pbp[[#This Row],[homeWinPercentage]], 1-tbl_pbp[[#This Row],[homeWinPercentage]])</f>
        <v>0.27600000000000002</v>
      </c>
      <c r="AI2212" s="13">
        <f>tbl_pbp[[#This Row],[Kamara]]*tbl_pbp[[#This Row],[Impactful Play]]</f>
        <v>0</v>
      </c>
      <c r="AJ2212" s="13">
        <f>tbl_pbp[[#This Row],[Thomas]]*tbl_pbp[[#This Row],[Impactful Play]]</f>
        <v>0</v>
      </c>
      <c r="AK2212" s="13" t="str">
        <f>VLOOKUP(tbl_pbp[[#This Row],[Play Saints Win % Increase]], tbl_impact[],3,TRUE)</f>
        <v>Perfumed (5 to + 10%)</v>
      </c>
    </row>
    <row r="2213" spans="1:37">
      <c r="A2213" s="1">
        <v>129</v>
      </c>
      <c r="B2213" s="5">
        <v>0.32800000000000001</v>
      </c>
      <c r="C2213" t="s">
        <v>14002</v>
      </c>
      <c r="D2213">
        <v>0</v>
      </c>
      <c r="E2213">
        <v>0</v>
      </c>
      <c r="F2213">
        <v>4</v>
      </c>
      <c r="G2213">
        <v>33</v>
      </c>
      <c r="H2213">
        <v>35</v>
      </c>
      <c r="I2213">
        <v>10</v>
      </c>
      <c r="J2213">
        <v>37</v>
      </c>
      <c r="K2213" t="s">
        <v>4709</v>
      </c>
      <c r="L2213">
        <v>1</v>
      </c>
      <c r="M2213">
        <v>65</v>
      </c>
      <c r="N2213" t="s">
        <v>14003</v>
      </c>
      <c r="O2213" t="s">
        <v>902</v>
      </c>
      <c r="P2213" t="s">
        <v>22</v>
      </c>
      <c r="Q2213" t="s">
        <v>37</v>
      </c>
      <c r="S2213" t="s">
        <v>33</v>
      </c>
      <c r="T2213" t="s">
        <v>196</v>
      </c>
      <c r="U2213" t="s">
        <v>197</v>
      </c>
      <c r="V2213" t="s">
        <v>13698</v>
      </c>
      <c r="X2213" t="str">
        <f>VLOOKUP(pbp!V4963, games!$B$2:$R$40, 3, FALSE)</f>
        <v>2020-12-13T21:25Z</v>
      </c>
      <c r="Y2213">
        <f>VLOOKUP(1*V2213,NFLGames!$H$11:$H$555,1,FALSE)</f>
        <v>401127964</v>
      </c>
      <c r="Z2213">
        <f>VLOOKUP($Y2213, NFLGames!$H$11:$K$555,2,FALSE)</f>
        <v>2019</v>
      </c>
      <c r="AA2213">
        <f>VLOOKUP($Y2213, NFLGames!$H$11:$K$555,3,FALSE)</f>
        <v>14</v>
      </c>
      <c r="AB2213" s="6">
        <f>IF(A2214=0, 0, AH2214-tbl_pbp[[#This Row],[Saints Win %]])</f>
        <v>-4.0000000000000036E-2</v>
      </c>
      <c r="AE2213">
        <f>ABS(tbl_pbp[[#This Row],[play.homeScore]]-tbl_pbp[[#This Row],[play.awayScore]])</f>
        <v>2</v>
      </c>
      <c r="AF2213">
        <f>IF(tbl_pbp[[#This Row],[Play Saints Win % Increase]]&gt;=$AF$4,1,0)</f>
        <v>0</v>
      </c>
      <c r="AG2213" t="str">
        <f>VLOOKUP(tbl_pbp[[#This Row],[gameId]], games!$B$2:$T$40, 9, FALSE)</f>
        <v>san-francisco-49ers</v>
      </c>
      <c r="AH2213" s="5">
        <f>IF(tbl_pbp[[#This Row],[AwayTeam]] &lt;&gt; "new-orleans-saints", tbl_pbp[[#This Row],[homeWinPercentage]], 1-tbl_pbp[[#This Row],[homeWinPercentage]])</f>
        <v>0.32800000000000001</v>
      </c>
      <c r="AI2213" s="13">
        <f>tbl_pbp[[#This Row],[Kamara]]*tbl_pbp[[#This Row],[Impactful Play]]</f>
        <v>0</v>
      </c>
      <c r="AJ2213" s="13">
        <f>tbl_pbp[[#This Row],[Thomas]]*tbl_pbp[[#This Row],[Impactful Play]]</f>
        <v>0</v>
      </c>
      <c r="AK2213" s="13" t="str">
        <f>VLOOKUP(tbl_pbp[[#This Row],[Play Saints Win % Increase]], tbl_impact[],3,TRUE)</f>
        <v>Bad (0 to -5%)</v>
      </c>
    </row>
    <row r="2214" spans="1:37">
      <c r="A2214" s="1">
        <v>130</v>
      </c>
      <c r="B2214" s="5">
        <v>0.28799999999999998</v>
      </c>
      <c r="C2214" t="s">
        <v>14004</v>
      </c>
      <c r="D2214">
        <v>0</v>
      </c>
      <c r="E2214">
        <v>0</v>
      </c>
      <c r="F2214">
        <v>4</v>
      </c>
      <c r="G2214">
        <v>33</v>
      </c>
      <c r="H2214">
        <v>35</v>
      </c>
      <c r="I2214">
        <v>10</v>
      </c>
      <c r="J2214">
        <v>37</v>
      </c>
      <c r="K2214" t="s">
        <v>4709</v>
      </c>
      <c r="L2214">
        <v>2</v>
      </c>
      <c r="M2214">
        <v>37</v>
      </c>
      <c r="N2214" t="s">
        <v>14005</v>
      </c>
      <c r="O2214" t="s">
        <v>2146</v>
      </c>
      <c r="P2214" t="s">
        <v>30</v>
      </c>
      <c r="Q2214" t="s">
        <v>31</v>
      </c>
      <c r="R2214" t="s">
        <v>32</v>
      </c>
      <c r="S2214" t="s">
        <v>120</v>
      </c>
      <c r="T2214" t="s">
        <v>196</v>
      </c>
      <c r="U2214" t="s">
        <v>199</v>
      </c>
      <c r="V2214" t="s">
        <v>13698</v>
      </c>
      <c r="X2214" t="str">
        <f>VLOOKUP(pbp!V4964, games!$B$2:$R$40, 3, FALSE)</f>
        <v>2020-12-13T21:25Z</v>
      </c>
      <c r="Y2214">
        <f>VLOOKUP(1*V2214,NFLGames!$H$11:$H$555,1,FALSE)</f>
        <v>401127964</v>
      </c>
      <c r="Z2214">
        <f>VLOOKUP($Y2214, NFLGames!$H$11:$K$555,2,FALSE)</f>
        <v>2019</v>
      </c>
      <c r="AA2214">
        <f>VLOOKUP($Y2214, NFLGames!$H$11:$K$555,3,FALSE)</f>
        <v>14</v>
      </c>
      <c r="AB2214" s="6">
        <f>IF(A2215=0, 0, AH2215-tbl_pbp[[#This Row],[Saints Win %]])</f>
        <v>-8.0999999999999989E-2</v>
      </c>
      <c r="AE2214">
        <f>ABS(tbl_pbp[[#This Row],[play.homeScore]]-tbl_pbp[[#This Row],[play.awayScore]])</f>
        <v>2</v>
      </c>
      <c r="AF2214">
        <f>IF(tbl_pbp[[#This Row],[Play Saints Win % Increase]]&gt;=$AF$4,1,0)</f>
        <v>0</v>
      </c>
      <c r="AG2214" t="str">
        <f>VLOOKUP(tbl_pbp[[#This Row],[gameId]], games!$B$2:$T$40, 9, FALSE)</f>
        <v>san-francisco-49ers</v>
      </c>
      <c r="AH2214" s="5">
        <f>IF(tbl_pbp[[#This Row],[AwayTeam]] &lt;&gt; "new-orleans-saints", tbl_pbp[[#This Row],[homeWinPercentage]], 1-tbl_pbp[[#This Row],[homeWinPercentage]])</f>
        <v>0.28799999999999998</v>
      </c>
      <c r="AI2214" s="13">
        <f>tbl_pbp[[#This Row],[Kamara]]*tbl_pbp[[#This Row],[Impactful Play]]</f>
        <v>0</v>
      </c>
      <c r="AJ2214" s="13">
        <f>tbl_pbp[[#This Row],[Thomas]]*tbl_pbp[[#This Row],[Impactful Play]]</f>
        <v>0</v>
      </c>
      <c r="AK2214" s="13" t="str">
        <f>VLOOKUP(tbl_pbp[[#This Row],[Play Saints Win % Increase]], tbl_impact[],3,TRUE)</f>
        <v>Smelly (worse than-5% -&gt; -10%)</v>
      </c>
    </row>
    <row r="2215" spans="1:37">
      <c r="A2215" s="1">
        <v>131</v>
      </c>
      <c r="B2215" s="5">
        <v>0.20699999999999999</v>
      </c>
      <c r="C2215" t="s">
        <v>14006</v>
      </c>
      <c r="D2215">
        <v>0</v>
      </c>
      <c r="E2215">
        <v>0</v>
      </c>
      <c r="F2215">
        <v>4</v>
      </c>
      <c r="G2215">
        <v>33</v>
      </c>
      <c r="H2215">
        <v>35</v>
      </c>
      <c r="I2215">
        <v>5</v>
      </c>
      <c r="J2215">
        <v>32</v>
      </c>
      <c r="K2215" t="s">
        <v>4709</v>
      </c>
      <c r="L2215">
        <v>3</v>
      </c>
      <c r="M2215">
        <v>32</v>
      </c>
      <c r="N2215" t="s">
        <v>14007</v>
      </c>
      <c r="O2215" t="s">
        <v>1220</v>
      </c>
      <c r="P2215" t="s">
        <v>30</v>
      </c>
      <c r="Q2215" t="s">
        <v>31</v>
      </c>
      <c r="R2215" t="s">
        <v>32</v>
      </c>
      <c r="S2215" t="s">
        <v>42</v>
      </c>
      <c r="T2215" t="s">
        <v>129</v>
      </c>
      <c r="U2215" t="s">
        <v>8449</v>
      </c>
      <c r="V2215" t="s">
        <v>13698</v>
      </c>
      <c r="X2215" t="str">
        <f>VLOOKUP(pbp!V4965, games!$B$2:$R$40, 3, FALSE)</f>
        <v>2020-12-13T21:25Z</v>
      </c>
      <c r="Y2215">
        <f>VLOOKUP(1*V2215,NFLGames!$H$11:$H$555,1,FALSE)</f>
        <v>401127964</v>
      </c>
      <c r="Z2215">
        <f>VLOOKUP($Y2215, NFLGames!$H$11:$K$555,2,FALSE)</f>
        <v>2019</v>
      </c>
      <c r="AA2215">
        <f>VLOOKUP($Y2215, NFLGames!$H$11:$K$555,3,FALSE)</f>
        <v>14</v>
      </c>
      <c r="AB2215" s="6">
        <f>IF(A2216=0, 0, AH2216-tbl_pbp[[#This Row],[Saints Win %]])</f>
        <v>2.0000000000000018E-2</v>
      </c>
      <c r="AE2215">
        <f>ABS(tbl_pbp[[#This Row],[play.homeScore]]-tbl_pbp[[#This Row],[play.awayScore]])</f>
        <v>2</v>
      </c>
      <c r="AF2215">
        <f>IF(tbl_pbp[[#This Row],[Play Saints Win % Increase]]&gt;=$AF$4,1,0)</f>
        <v>0</v>
      </c>
      <c r="AG2215" t="str">
        <f>VLOOKUP(tbl_pbp[[#This Row],[gameId]], games!$B$2:$T$40, 9, FALSE)</f>
        <v>san-francisco-49ers</v>
      </c>
      <c r="AH2215" s="5">
        <f>IF(tbl_pbp[[#This Row],[AwayTeam]] &lt;&gt; "new-orleans-saints", tbl_pbp[[#This Row],[homeWinPercentage]], 1-tbl_pbp[[#This Row],[homeWinPercentage]])</f>
        <v>0.20699999999999999</v>
      </c>
      <c r="AI2215" s="13">
        <f>tbl_pbp[[#This Row],[Kamara]]*tbl_pbp[[#This Row],[Impactful Play]]</f>
        <v>0</v>
      </c>
      <c r="AJ2215" s="13">
        <f>tbl_pbp[[#This Row],[Thomas]]*tbl_pbp[[#This Row],[Impactful Play]]</f>
        <v>0</v>
      </c>
      <c r="AK2215" s="13" t="str">
        <f>VLOOKUP(tbl_pbp[[#This Row],[Play Saints Win % Increase]], tbl_impact[],3,TRUE)</f>
        <v>Scented (0 to +5%)</v>
      </c>
    </row>
    <row r="2216" spans="1:37">
      <c r="A2216" s="1">
        <v>132</v>
      </c>
      <c r="B2216" s="5">
        <v>0.22700000000000001</v>
      </c>
      <c r="C2216" t="s">
        <v>14008</v>
      </c>
      <c r="D2216">
        <v>0</v>
      </c>
      <c r="E2216">
        <v>0</v>
      </c>
      <c r="F2216">
        <v>4</v>
      </c>
      <c r="G2216">
        <v>33</v>
      </c>
      <c r="H2216">
        <v>35</v>
      </c>
      <c r="I2216">
        <v>10</v>
      </c>
      <c r="J2216">
        <v>16</v>
      </c>
      <c r="K2216" t="s">
        <v>4709</v>
      </c>
      <c r="L2216">
        <v>1</v>
      </c>
      <c r="M2216">
        <v>16</v>
      </c>
      <c r="N2216" t="s">
        <v>14009</v>
      </c>
      <c r="O2216" t="s">
        <v>5371</v>
      </c>
      <c r="P2216" t="s">
        <v>45</v>
      </c>
      <c r="Q2216" t="s">
        <v>46</v>
      </c>
      <c r="R2216" t="s">
        <v>47</v>
      </c>
      <c r="S2216" t="s">
        <v>33</v>
      </c>
      <c r="T2216" t="s">
        <v>162</v>
      </c>
      <c r="U2216" t="s">
        <v>163</v>
      </c>
      <c r="V2216" t="s">
        <v>13698</v>
      </c>
      <c r="X2216" t="str">
        <f>VLOOKUP(pbp!V4966, games!$B$2:$R$40, 3, FALSE)</f>
        <v>2020-12-13T21:25Z</v>
      </c>
      <c r="Y2216">
        <f>VLOOKUP(1*V2216,NFLGames!$H$11:$H$555,1,FALSE)</f>
        <v>401127964</v>
      </c>
      <c r="Z2216">
        <f>VLOOKUP($Y2216, NFLGames!$H$11:$K$555,2,FALSE)</f>
        <v>2019</v>
      </c>
      <c r="AA2216">
        <f>VLOOKUP($Y2216, NFLGames!$H$11:$K$555,3,FALSE)</f>
        <v>14</v>
      </c>
      <c r="AB2216" s="6">
        <f>IF(A2217=0, 0, AH2217-tbl_pbp[[#This Row],[Saints Win %]])</f>
        <v>1.6999999999999987E-2</v>
      </c>
      <c r="AE2216">
        <f>ABS(tbl_pbp[[#This Row],[play.homeScore]]-tbl_pbp[[#This Row],[play.awayScore]])</f>
        <v>2</v>
      </c>
      <c r="AF2216">
        <f>IF(tbl_pbp[[#This Row],[Play Saints Win % Increase]]&gt;=$AF$4,1,0)</f>
        <v>0</v>
      </c>
      <c r="AG2216" t="str">
        <f>VLOOKUP(tbl_pbp[[#This Row],[gameId]], games!$B$2:$T$40, 9, FALSE)</f>
        <v>san-francisco-49ers</v>
      </c>
      <c r="AH2216" s="5">
        <f>IF(tbl_pbp[[#This Row],[AwayTeam]] &lt;&gt; "new-orleans-saints", tbl_pbp[[#This Row],[homeWinPercentage]], 1-tbl_pbp[[#This Row],[homeWinPercentage]])</f>
        <v>0.22700000000000001</v>
      </c>
      <c r="AI2216" s="13">
        <f>tbl_pbp[[#This Row],[Kamara]]*tbl_pbp[[#This Row],[Impactful Play]]</f>
        <v>0</v>
      </c>
      <c r="AJ2216" s="13">
        <f>tbl_pbp[[#This Row],[Thomas]]*tbl_pbp[[#This Row],[Impactful Play]]</f>
        <v>0</v>
      </c>
      <c r="AK2216" s="13" t="str">
        <f>VLOOKUP(tbl_pbp[[#This Row],[Play Saints Win % Increase]], tbl_impact[],3,TRUE)</f>
        <v>Scented (0 to +5%)</v>
      </c>
    </row>
    <row r="2217" spans="1:37">
      <c r="A2217" s="1">
        <v>133</v>
      </c>
      <c r="B2217" s="5">
        <v>0.24399999999999999</v>
      </c>
      <c r="C2217" t="s">
        <v>14010</v>
      </c>
      <c r="D2217">
        <v>0</v>
      </c>
      <c r="E2217">
        <v>0</v>
      </c>
      <c r="F2217">
        <v>4</v>
      </c>
      <c r="G2217">
        <v>33</v>
      </c>
      <c r="H2217">
        <v>35</v>
      </c>
      <c r="I2217">
        <v>8</v>
      </c>
      <c r="J2217">
        <v>14</v>
      </c>
      <c r="K2217" t="s">
        <v>4709</v>
      </c>
      <c r="L2217">
        <v>2</v>
      </c>
      <c r="M2217">
        <v>14</v>
      </c>
      <c r="N2217" t="s">
        <v>14011</v>
      </c>
      <c r="O2217" t="s">
        <v>563</v>
      </c>
      <c r="P2217" t="s">
        <v>22</v>
      </c>
      <c r="Q2217" t="s">
        <v>37</v>
      </c>
      <c r="S2217" t="s">
        <v>73</v>
      </c>
      <c r="T2217" t="s">
        <v>176</v>
      </c>
      <c r="U2217" t="s">
        <v>3844</v>
      </c>
      <c r="V2217" t="s">
        <v>13698</v>
      </c>
      <c r="X2217" t="str">
        <f>VLOOKUP(pbp!V4967, games!$B$2:$R$40, 3, FALSE)</f>
        <v>2020-12-13T21:25Z</v>
      </c>
      <c r="Y2217">
        <f>VLOOKUP(1*V2217,NFLGames!$H$11:$H$555,1,FALSE)</f>
        <v>401127964</v>
      </c>
      <c r="Z2217">
        <f>VLOOKUP($Y2217, NFLGames!$H$11:$K$555,2,FALSE)</f>
        <v>2019</v>
      </c>
      <c r="AA2217">
        <f>VLOOKUP($Y2217, NFLGames!$H$11:$K$555,3,FALSE)</f>
        <v>14</v>
      </c>
      <c r="AB2217" s="6">
        <f>IF(A2218=0, 0, AH2218-tbl_pbp[[#This Row],[Saints Win %]])</f>
        <v>-6.0999999999999999E-2</v>
      </c>
      <c r="AE2217">
        <f>ABS(tbl_pbp[[#This Row],[play.homeScore]]-tbl_pbp[[#This Row],[play.awayScore]])</f>
        <v>2</v>
      </c>
      <c r="AF2217">
        <f>IF(tbl_pbp[[#This Row],[Play Saints Win % Increase]]&gt;=$AF$4,1,0)</f>
        <v>0</v>
      </c>
      <c r="AG2217" t="str">
        <f>VLOOKUP(tbl_pbp[[#This Row],[gameId]], games!$B$2:$T$40, 9, FALSE)</f>
        <v>san-francisco-49ers</v>
      </c>
      <c r="AH2217" s="5">
        <f>IF(tbl_pbp[[#This Row],[AwayTeam]] &lt;&gt; "new-orleans-saints", tbl_pbp[[#This Row],[homeWinPercentage]], 1-tbl_pbp[[#This Row],[homeWinPercentage]])</f>
        <v>0.24399999999999999</v>
      </c>
      <c r="AI2217" s="13">
        <f>tbl_pbp[[#This Row],[Kamara]]*tbl_pbp[[#This Row],[Impactful Play]]</f>
        <v>0</v>
      </c>
      <c r="AJ2217" s="13">
        <f>tbl_pbp[[#This Row],[Thomas]]*tbl_pbp[[#This Row],[Impactful Play]]</f>
        <v>0</v>
      </c>
      <c r="AK2217" s="13" t="str">
        <f>VLOOKUP(tbl_pbp[[#This Row],[Play Saints Win % Increase]], tbl_impact[],3,TRUE)</f>
        <v>Smelly (worse than-5% -&gt; -10%)</v>
      </c>
    </row>
    <row r="2218" spans="1:37">
      <c r="A2218" s="1">
        <v>134</v>
      </c>
      <c r="B2218" s="5">
        <v>0.183</v>
      </c>
      <c r="C2218" t="s">
        <v>14012</v>
      </c>
      <c r="D2218">
        <v>0</v>
      </c>
      <c r="E2218">
        <v>0</v>
      </c>
      <c r="F2218">
        <v>4</v>
      </c>
      <c r="G2218">
        <v>33</v>
      </c>
      <c r="H2218">
        <v>35</v>
      </c>
      <c r="I2218">
        <v>8</v>
      </c>
      <c r="J2218">
        <v>14</v>
      </c>
      <c r="K2218" t="s">
        <v>4709</v>
      </c>
      <c r="L2218">
        <v>3</v>
      </c>
      <c r="M2218">
        <v>14</v>
      </c>
      <c r="N2218" t="s">
        <v>14013</v>
      </c>
      <c r="O2218" t="s">
        <v>6296</v>
      </c>
      <c r="P2218" t="s">
        <v>30</v>
      </c>
      <c r="Q2218" t="s">
        <v>31</v>
      </c>
      <c r="R2218" t="s">
        <v>32</v>
      </c>
      <c r="S2218" t="s">
        <v>92</v>
      </c>
      <c r="T2218" t="s">
        <v>176</v>
      </c>
      <c r="U2218" t="s">
        <v>14014</v>
      </c>
      <c r="V2218" t="s">
        <v>13698</v>
      </c>
      <c r="X2218" t="str">
        <f>VLOOKUP(pbp!V4968, games!$B$2:$R$40, 3, FALSE)</f>
        <v>2020-12-13T21:25Z</v>
      </c>
      <c r="Y2218">
        <f>VLOOKUP(1*V2218,NFLGames!$H$11:$H$555,1,FALSE)</f>
        <v>401127964</v>
      </c>
      <c r="Z2218">
        <f>VLOOKUP($Y2218, NFLGames!$H$11:$K$555,2,FALSE)</f>
        <v>2019</v>
      </c>
      <c r="AA2218">
        <f>VLOOKUP($Y2218, NFLGames!$H$11:$K$555,3,FALSE)</f>
        <v>14</v>
      </c>
      <c r="AB2218" s="6">
        <f>IF(A2219=0, 0, AH2219-tbl_pbp[[#This Row],[Saints Win %]])</f>
        <v>-3.8000000000000006E-2</v>
      </c>
      <c r="AE2218">
        <f>ABS(tbl_pbp[[#This Row],[play.homeScore]]-tbl_pbp[[#This Row],[play.awayScore]])</f>
        <v>2</v>
      </c>
      <c r="AF2218">
        <f>IF(tbl_pbp[[#This Row],[Play Saints Win % Increase]]&gt;=$AF$4,1,0)</f>
        <v>0</v>
      </c>
      <c r="AG2218" t="str">
        <f>VLOOKUP(tbl_pbp[[#This Row],[gameId]], games!$B$2:$T$40, 9, FALSE)</f>
        <v>san-francisco-49ers</v>
      </c>
      <c r="AH2218" s="5">
        <f>IF(tbl_pbp[[#This Row],[AwayTeam]] &lt;&gt; "new-orleans-saints", tbl_pbp[[#This Row],[homeWinPercentage]], 1-tbl_pbp[[#This Row],[homeWinPercentage]])</f>
        <v>0.183</v>
      </c>
      <c r="AI2218" s="13">
        <f>tbl_pbp[[#This Row],[Kamara]]*tbl_pbp[[#This Row],[Impactful Play]]</f>
        <v>0</v>
      </c>
      <c r="AJ2218" s="13">
        <f>tbl_pbp[[#This Row],[Thomas]]*tbl_pbp[[#This Row],[Impactful Play]]</f>
        <v>0</v>
      </c>
      <c r="AK2218" s="13" t="str">
        <f>VLOOKUP(tbl_pbp[[#This Row],[Play Saints Win % Increase]], tbl_impact[],3,TRUE)</f>
        <v>Bad (0 to -5%)</v>
      </c>
    </row>
    <row r="2219" spans="1:37">
      <c r="A2219" s="1">
        <v>135</v>
      </c>
      <c r="B2219" s="5">
        <v>0.14499999999999999</v>
      </c>
      <c r="C2219" t="s">
        <v>14015</v>
      </c>
      <c r="D2219">
        <v>0</v>
      </c>
      <c r="E2219">
        <v>0</v>
      </c>
      <c r="F2219">
        <v>4</v>
      </c>
      <c r="G2219">
        <v>33</v>
      </c>
      <c r="H2219">
        <v>35</v>
      </c>
      <c r="I2219">
        <v>6</v>
      </c>
      <c r="J2219">
        <v>6</v>
      </c>
      <c r="K2219" t="s">
        <v>4709</v>
      </c>
      <c r="L2219">
        <v>1</v>
      </c>
      <c r="M2219">
        <v>65</v>
      </c>
      <c r="N2219" t="s">
        <v>14016</v>
      </c>
      <c r="O2219" t="s">
        <v>4639</v>
      </c>
      <c r="P2219" t="s">
        <v>22</v>
      </c>
      <c r="Q2219" t="s">
        <v>37</v>
      </c>
      <c r="S2219" t="s">
        <v>14017</v>
      </c>
      <c r="T2219" t="s">
        <v>542</v>
      </c>
      <c r="U2219" t="s">
        <v>14018</v>
      </c>
      <c r="V2219" t="s">
        <v>13698</v>
      </c>
      <c r="X2219" t="str">
        <f>VLOOKUP(pbp!V4969, games!$B$2:$R$40, 3, FALSE)</f>
        <v>2020-12-13T21:25Z</v>
      </c>
      <c r="Y2219">
        <f>VLOOKUP(1*V2219,NFLGames!$H$11:$H$555,1,FALSE)</f>
        <v>401127964</v>
      </c>
      <c r="Z2219">
        <f>VLOOKUP($Y2219, NFLGames!$H$11:$K$555,2,FALSE)</f>
        <v>2019</v>
      </c>
      <c r="AA2219">
        <f>VLOOKUP($Y2219, NFLGames!$H$11:$K$555,3,FALSE)</f>
        <v>14</v>
      </c>
      <c r="AB2219" s="6">
        <f>IF(A2220=0, 0, AH2220-tbl_pbp[[#This Row],[Saints Win %]])</f>
        <v>-5.099999999999999E-2</v>
      </c>
      <c r="AE2219">
        <f>ABS(tbl_pbp[[#This Row],[play.homeScore]]-tbl_pbp[[#This Row],[play.awayScore]])</f>
        <v>2</v>
      </c>
      <c r="AF2219">
        <f>IF(tbl_pbp[[#This Row],[Play Saints Win % Increase]]&gt;=$AF$4,1,0)</f>
        <v>0</v>
      </c>
      <c r="AG2219" t="str">
        <f>VLOOKUP(tbl_pbp[[#This Row],[gameId]], games!$B$2:$T$40, 9, FALSE)</f>
        <v>san-francisco-49ers</v>
      </c>
      <c r="AH2219" s="5">
        <f>IF(tbl_pbp[[#This Row],[AwayTeam]] &lt;&gt; "new-orleans-saints", tbl_pbp[[#This Row],[homeWinPercentage]], 1-tbl_pbp[[#This Row],[homeWinPercentage]])</f>
        <v>0.14499999999999999</v>
      </c>
      <c r="AI2219" s="13">
        <f>tbl_pbp[[#This Row],[Kamara]]*tbl_pbp[[#This Row],[Impactful Play]]</f>
        <v>0</v>
      </c>
      <c r="AJ2219" s="13">
        <f>tbl_pbp[[#This Row],[Thomas]]*tbl_pbp[[#This Row],[Impactful Play]]</f>
        <v>0</v>
      </c>
      <c r="AK2219" s="13" t="str">
        <f>VLOOKUP(tbl_pbp[[#This Row],[Play Saints Win % Increase]], tbl_impact[],3,TRUE)</f>
        <v>Smelly (worse than-5% -&gt; -10%)</v>
      </c>
    </row>
    <row r="2220" spans="1:37">
      <c r="A2220" s="1">
        <v>136</v>
      </c>
      <c r="B2220" s="5">
        <v>9.4E-2</v>
      </c>
      <c r="C2220" t="s">
        <v>14019</v>
      </c>
      <c r="D2220">
        <v>0</v>
      </c>
      <c r="E2220">
        <v>0</v>
      </c>
      <c r="F2220">
        <v>4</v>
      </c>
      <c r="G2220">
        <v>33</v>
      </c>
      <c r="H2220">
        <v>42</v>
      </c>
      <c r="I2220">
        <v>6</v>
      </c>
      <c r="J2220">
        <v>6</v>
      </c>
      <c r="K2220" t="s">
        <v>4709</v>
      </c>
      <c r="L2220">
        <v>2</v>
      </c>
      <c r="M2220">
        <v>6</v>
      </c>
      <c r="N2220" t="s">
        <v>14020</v>
      </c>
      <c r="O2220" t="s">
        <v>5127</v>
      </c>
      <c r="P2220" t="s">
        <v>103</v>
      </c>
      <c r="Q2220" t="s">
        <v>104</v>
      </c>
      <c r="R2220" t="s">
        <v>105</v>
      </c>
      <c r="S2220" t="s">
        <v>286</v>
      </c>
      <c r="T2220" t="s">
        <v>542</v>
      </c>
      <c r="U2220" t="s">
        <v>14021</v>
      </c>
      <c r="V2220" t="s">
        <v>13698</v>
      </c>
      <c r="X2220" t="str">
        <f>VLOOKUP(pbp!V4970, games!$B$2:$R$40, 3, FALSE)</f>
        <v>2020-12-13T21:25Z</v>
      </c>
      <c r="Y2220">
        <f>VLOOKUP(1*V2220,NFLGames!$H$11:$H$555,1,FALSE)</f>
        <v>401127964</v>
      </c>
      <c r="Z2220">
        <f>VLOOKUP($Y2220, NFLGames!$H$11:$K$555,2,FALSE)</f>
        <v>2019</v>
      </c>
      <c r="AA2220">
        <f>VLOOKUP($Y2220, NFLGames!$H$11:$K$555,3,FALSE)</f>
        <v>14</v>
      </c>
      <c r="AB2220" s="6">
        <f>IF(A2221=0, 0, AH2221-tbl_pbp[[#This Row],[Saints Win %]])</f>
        <v>5.0000000000000044E-3</v>
      </c>
      <c r="AE2220">
        <f>ABS(tbl_pbp[[#This Row],[play.homeScore]]-tbl_pbp[[#This Row],[play.awayScore]])</f>
        <v>9</v>
      </c>
      <c r="AF2220">
        <f>IF(tbl_pbp[[#This Row],[Play Saints Win % Increase]]&gt;=$AF$4,1,0)</f>
        <v>0</v>
      </c>
      <c r="AG2220" t="str">
        <f>VLOOKUP(tbl_pbp[[#This Row],[gameId]], games!$B$2:$T$40, 9, FALSE)</f>
        <v>san-francisco-49ers</v>
      </c>
      <c r="AH2220" s="5">
        <f>IF(tbl_pbp[[#This Row],[AwayTeam]] &lt;&gt; "new-orleans-saints", tbl_pbp[[#This Row],[homeWinPercentage]], 1-tbl_pbp[[#This Row],[homeWinPercentage]])</f>
        <v>9.4E-2</v>
      </c>
      <c r="AI2220" s="13">
        <f>tbl_pbp[[#This Row],[Kamara]]*tbl_pbp[[#This Row],[Impactful Play]]</f>
        <v>0</v>
      </c>
      <c r="AJ2220" s="13">
        <f>tbl_pbp[[#This Row],[Thomas]]*tbl_pbp[[#This Row],[Impactful Play]]</f>
        <v>0</v>
      </c>
      <c r="AK2220" s="13" t="str">
        <f>VLOOKUP(tbl_pbp[[#This Row],[Play Saints Win % Increase]], tbl_impact[],3,TRUE)</f>
        <v>Scented (0 to +5%)</v>
      </c>
    </row>
    <row r="2221" spans="1:37">
      <c r="A2221" s="1">
        <v>137</v>
      </c>
      <c r="B2221" s="5">
        <v>9.9000000000000005E-2</v>
      </c>
      <c r="C2221" t="s">
        <v>14022</v>
      </c>
      <c r="D2221">
        <v>0</v>
      </c>
      <c r="E2221">
        <v>0</v>
      </c>
      <c r="F2221">
        <v>4</v>
      </c>
      <c r="G2221">
        <v>33</v>
      </c>
      <c r="H2221">
        <v>42</v>
      </c>
      <c r="I2221">
        <v>0</v>
      </c>
      <c r="J2221">
        <v>50</v>
      </c>
      <c r="K2221" t="s">
        <v>4709</v>
      </c>
      <c r="L2221">
        <v>0</v>
      </c>
      <c r="M2221">
        <v>50</v>
      </c>
      <c r="N2221" t="s">
        <v>14023</v>
      </c>
      <c r="O2221" t="s">
        <v>5127</v>
      </c>
      <c r="P2221" t="s">
        <v>25</v>
      </c>
      <c r="Q2221" t="s">
        <v>26</v>
      </c>
      <c r="R2221" t="s">
        <v>27</v>
      </c>
      <c r="V2221" t="s">
        <v>13698</v>
      </c>
      <c r="X2221" t="str">
        <f>VLOOKUP(pbp!V4971, games!$B$2:$R$40, 3, FALSE)</f>
        <v>2020-12-13T21:25Z</v>
      </c>
      <c r="Y2221">
        <f>VLOOKUP(1*V2221,NFLGames!$H$11:$H$555,1,FALSE)</f>
        <v>401127964</v>
      </c>
      <c r="Z2221">
        <f>VLOOKUP($Y2221, NFLGames!$H$11:$K$555,2,FALSE)</f>
        <v>2019</v>
      </c>
      <c r="AA2221">
        <f>VLOOKUP($Y2221, NFLGames!$H$11:$K$555,3,FALSE)</f>
        <v>14</v>
      </c>
      <c r="AB2221" s="6">
        <f>IF(A2222=0, 0, AH2222-tbl_pbp[[#This Row],[Saints Win %]])</f>
        <v>1.3999999999999999E-2</v>
      </c>
      <c r="AE2221">
        <f>ABS(tbl_pbp[[#This Row],[play.homeScore]]-tbl_pbp[[#This Row],[play.awayScore]])</f>
        <v>9</v>
      </c>
      <c r="AF2221">
        <f>IF(tbl_pbp[[#This Row],[Play Saints Win % Increase]]&gt;=$AF$4,1,0)</f>
        <v>0</v>
      </c>
      <c r="AG2221" t="str">
        <f>VLOOKUP(tbl_pbp[[#This Row],[gameId]], games!$B$2:$T$40, 9, FALSE)</f>
        <v>san-francisco-49ers</v>
      </c>
      <c r="AH2221" s="5">
        <f>IF(tbl_pbp[[#This Row],[AwayTeam]] &lt;&gt; "new-orleans-saints", tbl_pbp[[#This Row],[homeWinPercentage]], 1-tbl_pbp[[#This Row],[homeWinPercentage]])</f>
        <v>9.9000000000000005E-2</v>
      </c>
      <c r="AI2221" s="13">
        <f>tbl_pbp[[#This Row],[Kamara]]*tbl_pbp[[#This Row],[Impactful Play]]</f>
        <v>0</v>
      </c>
      <c r="AJ2221" s="13">
        <f>tbl_pbp[[#This Row],[Thomas]]*tbl_pbp[[#This Row],[Impactful Play]]</f>
        <v>0</v>
      </c>
      <c r="AK2221" s="13" t="str">
        <f>VLOOKUP(tbl_pbp[[#This Row],[Play Saints Win % Increase]], tbl_impact[],3,TRUE)</f>
        <v>Scented (0 to +5%)</v>
      </c>
    </row>
    <row r="2222" spans="1:37">
      <c r="A2222" s="1">
        <v>138</v>
      </c>
      <c r="B2222" s="5">
        <v>0.113</v>
      </c>
      <c r="C2222" t="s">
        <v>14024</v>
      </c>
      <c r="D2222">
        <v>0</v>
      </c>
      <c r="E2222">
        <v>0</v>
      </c>
      <c r="F2222">
        <v>4</v>
      </c>
      <c r="G2222">
        <v>33</v>
      </c>
      <c r="H2222">
        <v>42</v>
      </c>
      <c r="I2222">
        <v>10</v>
      </c>
      <c r="J2222">
        <v>25</v>
      </c>
      <c r="K2222" t="s">
        <v>29</v>
      </c>
      <c r="L2222">
        <v>1</v>
      </c>
      <c r="M2222">
        <v>75</v>
      </c>
      <c r="N2222" t="s">
        <v>14025</v>
      </c>
      <c r="O2222" t="s">
        <v>5127</v>
      </c>
      <c r="P2222" t="s">
        <v>30</v>
      </c>
      <c r="Q2222" t="s">
        <v>31</v>
      </c>
      <c r="R2222" t="s">
        <v>32</v>
      </c>
      <c r="S2222" t="s">
        <v>33</v>
      </c>
      <c r="T2222" t="s">
        <v>34</v>
      </c>
      <c r="U2222" t="s">
        <v>35</v>
      </c>
      <c r="V2222" t="s">
        <v>13698</v>
      </c>
      <c r="X2222" t="str">
        <f>VLOOKUP(pbp!V4972, games!$B$2:$R$40, 3, FALSE)</f>
        <v>2020-12-13T21:25Z</v>
      </c>
      <c r="Y2222">
        <f>VLOOKUP(1*V2222,NFLGames!$H$11:$H$555,1,FALSE)</f>
        <v>401127964</v>
      </c>
      <c r="Z2222">
        <f>VLOOKUP($Y2222, NFLGames!$H$11:$K$555,2,FALSE)</f>
        <v>2019</v>
      </c>
      <c r="AA2222">
        <f>VLOOKUP($Y2222, NFLGames!$H$11:$K$555,3,FALSE)</f>
        <v>14</v>
      </c>
      <c r="AB2222" s="6">
        <f>IF(A2223=0, 0, AH2223-tbl_pbp[[#This Row],[Saints Win %]])</f>
        <v>-2.700000000000001E-2</v>
      </c>
      <c r="AD2222">
        <v>1</v>
      </c>
      <c r="AE2222">
        <f>ABS(tbl_pbp[[#This Row],[play.homeScore]]-tbl_pbp[[#This Row],[play.awayScore]])</f>
        <v>9</v>
      </c>
      <c r="AF2222">
        <f>IF(tbl_pbp[[#This Row],[Play Saints Win % Increase]]&gt;=$AF$4,1,0)</f>
        <v>0</v>
      </c>
      <c r="AG2222" t="str">
        <f>VLOOKUP(tbl_pbp[[#This Row],[gameId]], games!$B$2:$T$40, 9, FALSE)</f>
        <v>san-francisco-49ers</v>
      </c>
      <c r="AH2222" s="5">
        <f>IF(tbl_pbp[[#This Row],[AwayTeam]] &lt;&gt; "new-orleans-saints", tbl_pbp[[#This Row],[homeWinPercentage]], 1-tbl_pbp[[#This Row],[homeWinPercentage]])</f>
        <v>0.113</v>
      </c>
      <c r="AI2222" s="13">
        <f>tbl_pbp[[#This Row],[Kamara]]*tbl_pbp[[#This Row],[Impactful Play]]</f>
        <v>0</v>
      </c>
      <c r="AJ2222" s="13">
        <f>tbl_pbp[[#This Row],[Thomas]]*tbl_pbp[[#This Row],[Impactful Play]]</f>
        <v>0</v>
      </c>
      <c r="AK2222" s="13" t="str">
        <f>VLOOKUP(tbl_pbp[[#This Row],[Play Saints Win % Increase]], tbl_impact[],3,TRUE)</f>
        <v>Bad (0 to -5%)</v>
      </c>
    </row>
    <row r="2223" spans="1:37">
      <c r="A2223" s="1">
        <v>139</v>
      </c>
      <c r="B2223" s="5">
        <v>8.5999999999999993E-2</v>
      </c>
      <c r="C2223" t="s">
        <v>14026</v>
      </c>
      <c r="D2223">
        <v>0</v>
      </c>
      <c r="E2223">
        <v>0</v>
      </c>
      <c r="F2223">
        <v>4</v>
      </c>
      <c r="G2223">
        <v>33</v>
      </c>
      <c r="H2223">
        <v>42</v>
      </c>
      <c r="I2223">
        <v>4</v>
      </c>
      <c r="J2223">
        <v>31</v>
      </c>
      <c r="K2223" t="s">
        <v>29</v>
      </c>
      <c r="L2223">
        <v>2</v>
      </c>
      <c r="M2223">
        <v>69</v>
      </c>
      <c r="N2223" t="s">
        <v>14027</v>
      </c>
      <c r="O2223" t="s">
        <v>2419</v>
      </c>
      <c r="P2223" t="s">
        <v>45</v>
      </c>
      <c r="Q2223" t="s">
        <v>46</v>
      </c>
      <c r="R2223" t="s">
        <v>47</v>
      </c>
      <c r="S2223" t="s">
        <v>135</v>
      </c>
      <c r="T2223" t="s">
        <v>361</v>
      </c>
      <c r="U2223" t="s">
        <v>9695</v>
      </c>
      <c r="V2223" t="s">
        <v>13698</v>
      </c>
      <c r="X2223" t="str">
        <f>VLOOKUP(pbp!V4973, games!$B$2:$R$40, 3, FALSE)</f>
        <v>2020-12-13T21:25Z</v>
      </c>
      <c r="Y2223">
        <f>VLOOKUP(1*V2223,NFLGames!$H$11:$H$555,1,FALSE)</f>
        <v>401127964</v>
      </c>
      <c r="Z2223">
        <f>VLOOKUP($Y2223, NFLGames!$H$11:$K$555,2,FALSE)</f>
        <v>2019</v>
      </c>
      <c r="AA2223">
        <f>VLOOKUP($Y2223, NFLGames!$H$11:$K$555,3,FALSE)</f>
        <v>14</v>
      </c>
      <c r="AB2223" s="6">
        <f>IF(A2224=0, 0, AH2224-tbl_pbp[[#This Row],[Saints Win %]])</f>
        <v>1.9000000000000003E-2</v>
      </c>
      <c r="AE2223">
        <f>ABS(tbl_pbp[[#This Row],[play.homeScore]]-tbl_pbp[[#This Row],[play.awayScore]])</f>
        <v>9</v>
      </c>
      <c r="AF2223">
        <f>IF(tbl_pbp[[#This Row],[Play Saints Win % Increase]]&gt;=$AF$4,1,0)</f>
        <v>0</v>
      </c>
      <c r="AG2223" t="str">
        <f>VLOOKUP(tbl_pbp[[#This Row],[gameId]], games!$B$2:$T$40, 9, FALSE)</f>
        <v>san-francisco-49ers</v>
      </c>
      <c r="AH2223" s="5">
        <f>IF(tbl_pbp[[#This Row],[AwayTeam]] &lt;&gt; "new-orleans-saints", tbl_pbp[[#This Row],[homeWinPercentage]], 1-tbl_pbp[[#This Row],[homeWinPercentage]])</f>
        <v>8.5999999999999993E-2</v>
      </c>
      <c r="AI2223" s="13">
        <f>tbl_pbp[[#This Row],[Kamara]]*tbl_pbp[[#This Row],[Impactful Play]]</f>
        <v>0</v>
      </c>
      <c r="AJ2223" s="13">
        <f>tbl_pbp[[#This Row],[Thomas]]*tbl_pbp[[#This Row],[Impactful Play]]</f>
        <v>0</v>
      </c>
      <c r="AK2223" s="13" t="str">
        <f>VLOOKUP(tbl_pbp[[#This Row],[Play Saints Win % Increase]], tbl_impact[],3,TRUE)</f>
        <v>Scented (0 to +5%)</v>
      </c>
    </row>
    <row r="2224" spans="1:37">
      <c r="A2224" s="1">
        <v>140</v>
      </c>
      <c r="B2224" s="5">
        <v>0.105</v>
      </c>
      <c r="C2224" t="s">
        <v>14028</v>
      </c>
      <c r="D2224">
        <v>0</v>
      </c>
      <c r="E2224">
        <v>0</v>
      </c>
      <c r="F2224">
        <v>4</v>
      </c>
      <c r="G2224">
        <v>33</v>
      </c>
      <c r="H2224">
        <v>42</v>
      </c>
      <c r="I2224">
        <v>5</v>
      </c>
      <c r="J2224">
        <v>30</v>
      </c>
      <c r="K2224" t="s">
        <v>29</v>
      </c>
      <c r="L2224">
        <v>3</v>
      </c>
      <c r="M2224">
        <v>70</v>
      </c>
      <c r="N2224" t="s">
        <v>14029</v>
      </c>
      <c r="O2224" t="s">
        <v>4247</v>
      </c>
      <c r="P2224" t="s">
        <v>94</v>
      </c>
      <c r="Q2224" t="s">
        <v>95</v>
      </c>
      <c r="R2224" t="s">
        <v>96</v>
      </c>
      <c r="S2224" t="s">
        <v>42</v>
      </c>
      <c r="T2224" t="s">
        <v>39</v>
      </c>
      <c r="U2224" t="s">
        <v>43</v>
      </c>
      <c r="V2224" t="s">
        <v>13698</v>
      </c>
      <c r="X2224" t="str">
        <f>VLOOKUP(pbp!V4974, games!$B$2:$R$40, 3, FALSE)</f>
        <v>2020-12-13T21:25Z</v>
      </c>
      <c r="Y2224">
        <f>VLOOKUP(1*V2224,NFLGames!$H$11:$H$555,1,FALSE)</f>
        <v>401127964</v>
      </c>
      <c r="Z2224">
        <f>VLOOKUP($Y2224, NFLGames!$H$11:$K$555,2,FALSE)</f>
        <v>2019</v>
      </c>
      <c r="AA2224">
        <f>VLOOKUP($Y2224, NFLGames!$H$11:$K$555,3,FALSE)</f>
        <v>14</v>
      </c>
      <c r="AB2224" s="6">
        <f>IF(A2225=0, 0, AH2225-tbl_pbp[[#This Row],[Saints Win %]])</f>
        <v>0.15200000000000002</v>
      </c>
      <c r="AE2224">
        <f>ABS(tbl_pbp[[#This Row],[play.homeScore]]-tbl_pbp[[#This Row],[play.awayScore]])</f>
        <v>9</v>
      </c>
      <c r="AF2224">
        <f>IF(tbl_pbp[[#This Row],[Play Saints Win % Increase]]&gt;=$AF$4,1,0)</f>
        <v>1</v>
      </c>
      <c r="AG2224" t="str">
        <f>VLOOKUP(tbl_pbp[[#This Row],[gameId]], games!$B$2:$T$40, 9, FALSE)</f>
        <v>san-francisco-49ers</v>
      </c>
      <c r="AH2224" s="5">
        <f>IF(tbl_pbp[[#This Row],[AwayTeam]] &lt;&gt; "new-orleans-saints", tbl_pbp[[#This Row],[homeWinPercentage]], 1-tbl_pbp[[#This Row],[homeWinPercentage]])</f>
        <v>0.105</v>
      </c>
      <c r="AI2224" s="13">
        <f>tbl_pbp[[#This Row],[Kamara]]*tbl_pbp[[#This Row],[Impactful Play]]</f>
        <v>0</v>
      </c>
      <c r="AJ2224" s="13">
        <f>tbl_pbp[[#This Row],[Thomas]]*tbl_pbp[[#This Row],[Impactful Play]]</f>
        <v>0</v>
      </c>
      <c r="AK2224" s="13" t="str">
        <f>VLOOKUP(tbl_pbp[[#This Row],[Play Saints Win % Increase]], tbl_impact[],3,TRUE)</f>
        <v>Fragrant (10% to 20%)</v>
      </c>
    </row>
    <row r="2225" spans="1:37">
      <c r="A2225" s="1">
        <v>141</v>
      </c>
      <c r="B2225" s="5">
        <v>0.25700000000000001</v>
      </c>
      <c r="C2225" t="s">
        <v>14030</v>
      </c>
      <c r="D2225">
        <v>0</v>
      </c>
      <c r="E2225">
        <v>0</v>
      </c>
      <c r="F2225">
        <v>4</v>
      </c>
      <c r="G2225">
        <v>33</v>
      </c>
      <c r="H2225">
        <v>42</v>
      </c>
      <c r="I2225">
        <v>10</v>
      </c>
      <c r="J2225">
        <v>35</v>
      </c>
      <c r="K2225" t="s">
        <v>29</v>
      </c>
      <c r="L2225">
        <v>1</v>
      </c>
      <c r="M2225">
        <v>65</v>
      </c>
      <c r="N2225" t="s">
        <v>14031</v>
      </c>
      <c r="O2225" t="s">
        <v>192</v>
      </c>
      <c r="P2225" t="s">
        <v>30</v>
      </c>
      <c r="Q2225" t="s">
        <v>31</v>
      </c>
      <c r="R2225" t="s">
        <v>32</v>
      </c>
      <c r="S2225" t="s">
        <v>33</v>
      </c>
      <c r="T2225" t="s">
        <v>202</v>
      </c>
      <c r="U2225" t="s">
        <v>255</v>
      </c>
      <c r="V2225" t="s">
        <v>13698</v>
      </c>
      <c r="X2225" t="str">
        <f>VLOOKUP(pbp!V4975, games!$B$2:$R$40, 3, FALSE)</f>
        <v>2020-12-13T21:25Z</v>
      </c>
      <c r="Y2225">
        <f>VLOOKUP(1*V2225,NFLGames!$H$11:$H$555,1,FALSE)</f>
        <v>401127964</v>
      </c>
      <c r="Z2225">
        <f>VLOOKUP($Y2225, NFLGames!$H$11:$K$555,2,FALSE)</f>
        <v>2019</v>
      </c>
      <c r="AA2225">
        <f>VLOOKUP($Y2225, NFLGames!$H$11:$K$555,3,FALSE)</f>
        <v>14</v>
      </c>
      <c r="AB2225" s="6">
        <f>IF(A2226=0, 0, AH2226-tbl_pbp[[#This Row],[Saints Win %]])</f>
        <v>-7.9000000000000015E-2</v>
      </c>
      <c r="AD2225">
        <v>1</v>
      </c>
      <c r="AE2225">
        <f>ABS(tbl_pbp[[#This Row],[play.homeScore]]-tbl_pbp[[#This Row],[play.awayScore]])</f>
        <v>9</v>
      </c>
      <c r="AF2225">
        <f>IF(tbl_pbp[[#This Row],[Play Saints Win % Increase]]&gt;=$AF$4,1,0)</f>
        <v>0</v>
      </c>
      <c r="AG2225" t="str">
        <f>VLOOKUP(tbl_pbp[[#This Row],[gameId]], games!$B$2:$T$40, 9, FALSE)</f>
        <v>san-francisco-49ers</v>
      </c>
      <c r="AH2225" s="5">
        <f>IF(tbl_pbp[[#This Row],[AwayTeam]] &lt;&gt; "new-orleans-saints", tbl_pbp[[#This Row],[homeWinPercentage]], 1-tbl_pbp[[#This Row],[homeWinPercentage]])</f>
        <v>0.25700000000000001</v>
      </c>
      <c r="AI2225" s="13">
        <f>tbl_pbp[[#This Row],[Kamara]]*tbl_pbp[[#This Row],[Impactful Play]]</f>
        <v>0</v>
      </c>
      <c r="AJ2225" s="13">
        <f>tbl_pbp[[#This Row],[Thomas]]*tbl_pbp[[#This Row],[Impactful Play]]</f>
        <v>0</v>
      </c>
      <c r="AK2225" s="13" t="str">
        <f>VLOOKUP(tbl_pbp[[#This Row],[Play Saints Win % Increase]], tbl_impact[],3,TRUE)</f>
        <v>Smelly (worse than-5% -&gt; -10%)</v>
      </c>
    </row>
    <row r="2226" spans="1:37">
      <c r="A2226" s="1">
        <v>142</v>
      </c>
      <c r="B2226" s="5">
        <v>0.17799999999999999</v>
      </c>
      <c r="C2226" t="s">
        <v>14032</v>
      </c>
      <c r="D2226">
        <v>0</v>
      </c>
      <c r="E2226">
        <v>0</v>
      </c>
      <c r="F2226">
        <v>4</v>
      </c>
      <c r="G2226">
        <v>33</v>
      </c>
      <c r="H2226">
        <v>42</v>
      </c>
      <c r="I2226">
        <v>10</v>
      </c>
      <c r="J2226">
        <v>84</v>
      </c>
      <c r="K2226" t="s">
        <v>29</v>
      </c>
      <c r="L2226">
        <v>1</v>
      </c>
      <c r="M2226">
        <v>16</v>
      </c>
      <c r="N2226" t="s">
        <v>14033</v>
      </c>
      <c r="O2226" t="s">
        <v>2179</v>
      </c>
      <c r="P2226" t="s">
        <v>30</v>
      </c>
      <c r="Q2226" t="s">
        <v>31</v>
      </c>
      <c r="R2226" t="s">
        <v>32</v>
      </c>
      <c r="S2226" t="s">
        <v>33</v>
      </c>
      <c r="T2226" t="s">
        <v>14034</v>
      </c>
      <c r="U2226" t="s">
        <v>14035</v>
      </c>
      <c r="V2226" t="s">
        <v>13698</v>
      </c>
      <c r="X2226" t="str">
        <f>VLOOKUP(pbp!V4976, games!$B$2:$R$40, 3, FALSE)</f>
        <v>2020-12-13T21:25Z</v>
      </c>
      <c r="Y2226">
        <f>VLOOKUP(1*V2226,NFLGames!$H$11:$H$555,1,FALSE)</f>
        <v>401127964</v>
      </c>
      <c r="Z2226">
        <f>VLOOKUP($Y2226, NFLGames!$H$11:$K$555,2,FALSE)</f>
        <v>2019</v>
      </c>
      <c r="AA2226">
        <f>VLOOKUP($Y2226, NFLGames!$H$11:$K$555,3,FALSE)</f>
        <v>14</v>
      </c>
      <c r="AB2226" s="6">
        <f>IF(A2227=0, 0, AH2227-tbl_pbp[[#This Row],[Saints Win %]])</f>
        <v>0.186</v>
      </c>
      <c r="AE2226">
        <f>ABS(tbl_pbp[[#This Row],[play.homeScore]]-tbl_pbp[[#This Row],[play.awayScore]])</f>
        <v>9</v>
      </c>
      <c r="AF2226">
        <f>IF(tbl_pbp[[#This Row],[Play Saints Win % Increase]]&gt;=$AF$4,1,0)</f>
        <v>1</v>
      </c>
      <c r="AG2226" t="str">
        <f>VLOOKUP(tbl_pbp[[#This Row],[gameId]], games!$B$2:$T$40, 9, FALSE)</f>
        <v>san-francisco-49ers</v>
      </c>
      <c r="AH2226" s="5">
        <f>IF(tbl_pbp[[#This Row],[AwayTeam]] &lt;&gt; "new-orleans-saints", tbl_pbp[[#This Row],[homeWinPercentage]], 1-tbl_pbp[[#This Row],[homeWinPercentage]])</f>
        <v>0.17799999999999999</v>
      </c>
      <c r="AI2226" s="13">
        <f>tbl_pbp[[#This Row],[Kamara]]*tbl_pbp[[#This Row],[Impactful Play]]</f>
        <v>0</v>
      </c>
      <c r="AJ2226" s="13">
        <f>tbl_pbp[[#This Row],[Thomas]]*tbl_pbp[[#This Row],[Impactful Play]]</f>
        <v>0</v>
      </c>
      <c r="AK2226" s="13" t="str">
        <f>VLOOKUP(tbl_pbp[[#This Row],[Play Saints Win % Increase]], tbl_impact[],3,TRUE)</f>
        <v>Fragrant (10% to 20%)</v>
      </c>
    </row>
    <row r="2227" spans="1:37">
      <c r="A2227" s="1">
        <v>143</v>
      </c>
      <c r="B2227" s="5">
        <v>0.36399999999999999</v>
      </c>
      <c r="C2227" t="s">
        <v>14036</v>
      </c>
      <c r="D2227">
        <v>0</v>
      </c>
      <c r="E2227">
        <v>0</v>
      </c>
      <c r="F2227">
        <v>4</v>
      </c>
      <c r="G2227">
        <v>40</v>
      </c>
      <c r="H2227">
        <v>42</v>
      </c>
      <c r="I2227">
        <v>15</v>
      </c>
      <c r="J2227">
        <v>79</v>
      </c>
      <c r="K2227" t="s">
        <v>29</v>
      </c>
      <c r="L2227">
        <v>2</v>
      </c>
      <c r="M2227">
        <v>21</v>
      </c>
      <c r="N2227" t="s">
        <v>14037</v>
      </c>
      <c r="O2227" t="s">
        <v>1096</v>
      </c>
      <c r="P2227" t="s">
        <v>103</v>
      </c>
      <c r="Q2227" t="s">
        <v>104</v>
      </c>
      <c r="R2227" t="s">
        <v>105</v>
      </c>
      <c r="S2227" t="s">
        <v>252</v>
      </c>
      <c r="T2227" t="s">
        <v>4861</v>
      </c>
      <c r="U2227" t="s">
        <v>14038</v>
      </c>
      <c r="V2227" t="s">
        <v>13698</v>
      </c>
      <c r="X2227" t="str">
        <f>VLOOKUP(pbp!V4977, games!$B$2:$R$40, 3, FALSE)</f>
        <v>2020-12-13T21:25Z</v>
      </c>
      <c r="Y2227">
        <f>VLOOKUP(1*V2227,NFLGames!$H$11:$H$555,1,FALSE)</f>
        <v>401127964</v>
      </c>
      <c r="Z2227">
        <f>VLOOKUP($Y2227, NFLGames!$H$11:$K$555,2,FALSE)</f>
        <v>2019</v>
      </c>
      <c r="AA2227">
        <f>VLOOKUP($Y2227, NFLGames!$H$11:$K$555,3,FALSE)</f>
        <v>14</v>
      </c>
      <c r="AB2227" s="6">
        <f>IF(A2228=0, 0, AH2228-tbl_pbp[[#This Row],[Saints Win %]])</f>
        <v>-9.000000000000008E-3</v>
      </c>
      <c r="AD2227">
        <v>1</v>
      </c>
      <c r="AE2227">
        <f>ABS(tbl_pbp[[#This Row],[play.homeScore]]-tbl_pbp[[#This Row],[play.awayScore]])</f>
        <v>2</v>
      </c>
      <c r="AF2227">
        <f>IF(tbl_pbp[[#This Row],[Play Saints Win % Increase]]&gt;=$AF$4,1,0)</f>
        <v>0</v>
      </c>
      <c r="AG2227" t="str">
        <f>VLOOKUP(tbl_pbp[[#This Row],[gameId]], games!$B$2:$T$40, 9, FALSE)</f>
        <v>san-francisco-49ers</v>
      </c>
      <c r="AH2227" s="5">
        <f>IF(tbl_pbp[[#This Row],[AwayTeam]] &lt;&gt; "new-orleans-saints", tbl_pbp[[#This Row],[homeWinPercentage]], 1-tbl_pbp[[#This Row],[homeWinPercentage]])</f>
        <v>0.36399999999999999</v>
      </c>
      <c r="AI2227" s="13">
        <f>tbl_pbp[[#This Row],[Kamara]]*tbl_pbp[[#This Row],[Impactful Play]]</f>
        <v>0</v>
      </c>
      <c r="AJ2227" s="13">
        <f>tbl_pbp[[#This Row],[Thomas]]*tbl_pbp[[#This Row],[Impactful Play]]</f>
        <v>0</v>
      </c>
      <c r="AK2227" s="13" t="str">
        <f>VLOOKUP(tbl_pbp[[#This Row],[Play Saints Win % Increase]], tbl_impact[],3,TRUE)</f>
        <v>Bad (0 to -5%)</v>
      </c>
    </row>
    <row r="2228" spans="1:37">
      <c r="A2228" s="1">
        <v>144</v>
      </c>
      <c r="B2228" s="5">
        <v>0.35499999999999998</v>
      </c>
      <c r="C2228" t="s">
        <v>14039</v>
      </c>
      <c r="D2228">
        <v>0</v>
      </c>
      <c r="E2228">
        <v>0</v>
      </c>
      <c r="F2228">
        <v>4</v>
      </c>
      <c r="G2228">
        <v>40</v>
      </c>
      <c r="H2228">
        <v>42</v>
      </c>
      <c r="I2228">
        <v>0</v>
      </c>
      <c r="J2228">
        <v>35</v>
      </c>
      <c r="K2228" t="s">
        <v>29</v>
      </c>
      <c r="L2228">
        <v>0</v>
      </c>
      <c r="M2228">
        <v>65</v>
      </c>
      <c r="N2228" t="s">
        <v>288</v>
      </c>
      <c r="O2228" t="s">
        <v>1096</v>
      </c>
      <c r="P2228" t="s">
        <v>25</v>
      </c>
      <c r="Q2228" t="s">
        <v>26</v>
      </c>
      <c r="R2228" t="s">
        <v>27</v>
      </c>
      <c r="V2228" t="s">
        <v>13698</v>
      </c>
      <c r="X2228" t="str">
        <f>VLOOKUP(pbp!V4978, games!$B$2:$R$40, 3, FALSE)</f>
        <v>2020-12-13T21:25Z</v>
      </c>
      <c r="Y2228">
        <f>VLOOKUP(1*V2228,NFLGames!$H$11:$H$555,1,FALSE)</f>
        <v>401127964</v>
      </c>
      <c r="Z2228">
        <f>VLOOKUP($Y2228, NFLGames!$H$11:$K$555,2,FALSE)</f>
        <v>2019</v>
      </c>
      <c r="AA2228">
        <f>VLOOKUP($Y2228, NFLGames!$H$11:$K$555,3,FALSE)</f>
        <v>14</v>
      </c>
      <c r="AB2228" s="6">
        <f>IF(A2229=0, 0, AH2229-tbl_pbp[[#This Row],[Saints Win %]])</f>
        <v>-1.3999999999999957E-2</v>
      </c>
      <c r="AE2228">
        <f>ABS(tbl_pbp[[#This Row],[play.homeScore]]-tbl_pbp[[#This Row],[play.awayScore]])</f>
        <v>2</v>
      </c>
      <c r="AF2228">
        <f>IF(tbl_pbp[[#This Row],[Play Saints Win % Increase]]&gt;=$AF$4,1,0)</f>
        <v>0</v>
      </c>
      <c r="AG2228" t="str">
        <f>VLOOKUP(tbl_pbp[[#This Row],[gameId]], games!$B$2:$T$40, 9, FALSE)</f>
        <v>san-francisco-49ers</v>
      </c>
      <c r="AH2228" s="5">
        <f>IF(tbl_pbp[[#This Row],[AwayTeam]] &lt;&gt; "new-orleans-saints", tbl_pbp[[#This Row],[homeWinPercentage]], 1-tbl_pbp[[#This Row],[homeWinPercentage]])</f>
        <v>0.35499999999999998</v>
      </c>
      <c r="AI2228" s="13">
        <f>tbl_pbp[[#This Row],[Kamara]]*tbl_pbp[[#This Row],[Impactful Play]]</f>
        <v>0</v>
      </c>
      <c r="AJ2228" s="13">
        <f>tbl_pbp[[#This Row],[Thomas]]*tbl_pbp[[#This Row],[Impactful Play]]</f>
        <v>0</v>
      </c>
      <c r="AK2228" s="13" t="str">
        <f>VLOOKUP(tbl_pbp[[#This Row],[Play Saints Win % Increase]], tbl_impact[],3,TRUE)</f>
        <v>Bad (0 to -5%)</v>
      </c>
    </row>
    <row r="2229" spans="1:37">
      <c r="A2229" s="1">
        <v>145</v>
      </c>
      <c r="B2229" s="5">
        <v>0.34100000000000003</v>
      </c>
      <c r="C2229" t="s">
        <v>14040</v>
      </c>
      <c r="D2229">
        <v>0</v>
      </c>
      <c r="E2229">
        <v>0</v>
      </c>
      <c r="F2229">
        <v>4</v>
      </c>
      <c r="G2229">
        <v>40</v>
      </c>
      <c r="H2229">
        <v>42</v>
      </c>
      <c r="I2229">
        <v>10</v>
      </c>
      <c r="J2229">
        <v>75</v>
      </c>
      <c r="K2229" t="s">
        <v>4709</v>
      </c>
      <c r="L2229">
        <v>1</v>
      </c>
      <c r="M2229">
        <v>75</v>
      </c>
      <c r="N2229" t="s">
        <v>14041</v>
      </c>
      <c r="O2229" t="s">
        <v>1096</v>
      </c>
      <c r="P2229" t="s">
        <v>30</v>
      </c>
      <c r="Q2229" t="s">
        <v>31</v>
      </c>
      <c r="R2229" t="s">
        <v>32</v>
      </c>
      <c r="S2229" t="s">
        <v>33</v>
      </c>
      <c r="T2229" t="s">
        <v>4711</v>
      </c>
      <c r="U2229" t="s">
        <v>4712</v>
      </c>
      <c r="V2229" t="s">
        <v>13698</v>
      </c>
      <c r="X2229" t="str">
        <f>VLOOKUP(pbp!V4979, games!$B$2:$R$40, 3, FALSE)</f>
        <v>2020-12-13T21:25Z</v>
      </c>
      <c r="Y2229">
        <f>VLOOKUP(1*V2229,NFLGames!$H$11:$H$555,1,FALSE)</f>
        <v>401127964</v>
      </c>
      <c r="Z2229">
        <f>VLOOKUP($Y2229, NFLGames!$H$11:$K$555,2,FALSE)</f>
        <v>2019</v>
      </c>
      <c r="AA2229">
        <f>VLOOKUP($Y2229, NFLGames!$H$11:$K$555,3,FALSE)</f>
        <v>14</v>
      </c>
      <c r="AB2229" s="6">
        <f>IF(A2230=0, 0, AH2230-tbl_pbp[[#This Row],[Saints Win %]])</f>
        <v>5.9999999999999498E-3</v>
      </c>
      <c r="AE2229">
        <f>ABS(tbl_pbp[[#This Row],[play.homeScore]]-tbl_pbp[[#This Row],[play.awayScore]])</f>
        <v>2</v>
      </c>
      <c r="AF2229">
        <f>IF(tbl_pbp[[#This Row],[Play Saints Win % Increase]]&gt;=$AF$4,1,0)</f>
        <v>0</v>
      </c>
      <c r="AG2229" t="str">
        <f>VLOOKUP(tbl_pbp[[#This Row],[gameId]], games!$B$2:$T$40, 9, FALSE)</f>
        <v>san-francisco-49ers</v>
      </c>
      <c r="AH2229" s="5">
        <f>IF(tbl_pbp[[#This Row],[AwayTeam]] &lt;&gt; "new-orleans-saints", tbl_pbp[[#This Row],[homeWinPercentage]], 1-tbl_pbp[[#This Row],[homeWinPercentage]])</f>
        <v>0.34100000000000003</v>
      </c>
      <c r="AI2229" s="13">
        <f>tbl_pbp[[#This Row],[Kamara]]*tbl_pbp[[#This Row],[Impactful Play]]</f>
        <v>0</v>
      </c>
      <c r="AJ2229" s="13">
        <f>tbl_pbp[[#This Row],[Thomas]]*tbl_pbp[[#This Row],[Impactful Play]]</f>
        <v>0</v>
      </c>
      <c r="AK2229" s="13" t="str">
        <f>VLOOKUP(tbl_pbp[[#This Row],[Play Saints Win % Increase]], tbl_impact[],3,TRUE)</f>
        <v>Scented (0 to +5%)</v>
      </c>
    </row>
    <row r="2230" spans="1:37">
      <c r="A2230" s="1">
        <v>146</v>
      </c>
      <c r="B2230" s="5">
        <v>0.34699999999999998</v>
      </c>
      <c r="C2230" t="s">
        <v>14042</v>
      </c>
      <c r="D2230">
        <v>0</v>
      </c>
      <c r="E2230">
        <v>0</v>
      </c>
      <c r="F2230">
        <v>4</v>
      </c>
      <c r="G2230">
        <v>40</v>
      </c>
      <c r="H2230">
        <v>42</v>
      </c>
      <c r="I2230">
        <v>5</v>
      </c>
      <c r="J2230">
        <v>70</v>
      </c>
      <c r="K2230" t="s">
        <v>4709</v>
      </c>
      <c r="L2230">
        <v>2</v>
      </c>
      <c r="M2230">
        <v>70</v>
      </c>
      <c r="N2230" t="s">
        <v>14043</v>
      </c>
      <c r="O2230" t="s">
        <v>1399</v>
      </c>
      <c r="P2230" t="s">
        <v>45</v>
      </c>
      <c r="Q2230" t="s">
        <v>46</v>
      </c>
      <c r="R2230" t="s">
        <v>47</v>
      </c>
      <c r="S2230" t="s">
        <v>38</v>
      </c>
      <c r="T2230" t="s">
        <v>4960</v>
      </c>
      <c r="U2230" t="s">
        <v>14044</v>
      </c>
      <c r="V2230" t="s">
        <v>13698</v>
      </c>
      <c r="X2230" t="str">
        <f>VLOOKUP(pbp!V4980, games!$B$2:$R$40, 3, FALSE)</f>
        <v>2020-12-13T21:25Z</v>
      </c>
      <c r="Y2230">
        <f>VLOOKUP(1*V2230,NFLGames!$H$11:$H$555,1,FALSE)</f>
        <v>401127964</v>
      </c>
      <c r="Z2230">
        <f>VLOOKUP($Y2230, NFLGames!$H$11:$K$555,2,FALSE)</f>
        <v>2019</v>
      </c>
      <c r="AA2230">
        <f>VLOOKUP($Y2230, NFLGames!$H$11:$K$555,3,FALSE)</f>
        <v>14</v>
      </c>
      <c r="AB2230" s="6">
        <f>IF(A2231=0, 0, AH2231-tbl_pbp[[#This Row],[Saints Win %]])</f>
        <v>-4.0999999999999981E-2</v>
      </c>
      <c r="AE2230">
        <f>ABS(tbl_pbp[[#This Row],[play.homeScore]]-tbl_pbp[[#This Row],[play.awayScore]])</f>
        <v>2</v>
      </c>
      <c r="AF2230">
        <f>IF(tbl_pbp[[#This Row],[Play Saints Win % Increase]]&gt;=$AF$4,1,0)</f>
        <v>0</v>
      </c>
      <c r="AG2230" t="str">
        <f>VLOOKUP(tbl_pbp[[#This Row],[gameId]], games!$B$2:$T$40, 9, FALSE)</f>
        <v>san-francisco-49ers</v>
      </c>
      <c r="AH2230" s="5">
        <f>IF(tbl_pbp[[#This Row],[AwayTeam]] &lt;&gt; "new-orleans-saints", tbl_pbp[[#This Row],[homeWinPercentage]], 1-tbl_pbp[[#This Row],[homeWinPercentage]])</f>
        <v>0.34699999999999998</v>
      </c>
      <c r="AI2230" s="13">
        <f>tbl_pbp[[#This Row],[Kamara]]*tbl_pbp[[#This Row],[Impactful Play]]</f>
        <v>0</v>
      </c>
      <c r="AJ2230" s="13">
        <f>tbl_pbp[[#This Row],[Thomas]]*tbl_pbp[[#This Row],[Impactful Play]]</f>
        <v>0</v>
      </c>
      <c r="AK2230" s="13" t="str">
        <f>VLOOKUP(tbl_pbp[[#This Row],[Play Saints Win % Increase]], tbl_impact[],3,TRUE)</f>
        <v>Bad (0 to -5%)</v>
      </c>
    </row>
    <row r="2231" spans="1:37">
      <c r="A2231" s="1">
        <v>147</v>
      </c>
      <c r="B2231" s="5">
        <v>0.30599999999999999</v>
      </c>
      <c r="C2231" t="s">
        <v>14045</v>
      </c>
      <c r="D2231">
        <v>0</v>
      </c>
      <c r="E2231">
        <v>0</v>
      </c>
      <c r="F2231">
        <v>4</v>
      </c>
      <c r="G2231">
        <v>40</v>
      </c>
      <c r="H2231">
        <v>42</v>
      </c>
      <c r="I2231">
        <v>2</v>
      </c>
      <c r="J2231">
        <v>67</v>
      </c>
      <c r="K2231" t="s">
        <v>4709</v>
      </c>
      <c r="L2231">
        <v>3</v>
      </c>
      <c r="M2231">
        <v>67</v>
      </c>
      <c r="N2231" t="s">
        <v>14046</v>
      </c>
      <c r="O2231" t="s">
        <v>11792</v>
      </c>
      <c r="P2231" t="s">
        <v>45</v>
      </c>
      <c r="Q2231" t="s">
        <v>46</v>
      </c>
      <c r="R2231" t="s">
        <v>47</v>
      </c>
      <c r="S2231" t="s">
        <v>241</v>
      </c>
      <c r="T2231" t="s">
        <v>5049</v>
      </c>
      <c r="U2231" t="s">
        <v>14047</v>
      </c>
      <c r="V2231" t="s">
        <v>13698</v>
      </c>
      <c r="X2231" t="str">
        <f>VLOOKUP(pbp!V4981, games!$B$2:$R$40, 3, FALSE)</f>
        <v>2020-12-13T21:25Z</v>
      </c>
      <c r="Y2231">
        <f>VLOOKUP(1*V2231,NFLGames!$H$11:$H$555,1,FALSE)</f>
        <v>401127964</v>
      </c>
      <c r="Z2231">
        <f>VLOOKUP($Y2231, NFLGames!$H$11:$K$555,2,FALSE)</f>
        <v>2019</v>
      </c>
      <c r="AA2231">
        <f>VLOOKUP($Y2231, NFLGames!$H$11:$K$555,3,FALSE)</f>
        <v>14</v>
      </c>
      <c r="AB2231" s="6">
        <f>IF(A2232=0, 0, AH2232-tbl_pbp[[#This Row],[Saints Win %]])</f>
        <v>5.3999999999999992E-2</v>
      </c>
      <c r="AE2231">
        <f>ABS(tbl_pbp[[#This Row],[play.homeScore]]-tbl_pbp[[#This Row],[play.awayScore]])</f>
        <v>2</v>
      </c>
      <c r="AF2231">
        <f>IF(tbl_pbp[[#This Row],[Play Saints Win % Increase]]&gt;=$AF$4,1,0)</f>
        <v>0</v>
      </c>
      <c r="AG2231" t="str">
        <f>VLOOKUP(tbl_pbp[[#This Row],[gameId]], games!$B$2:$T$40, 9, FALSE)</f>
        <v>san-francisco-49ers</v>
      </c>
      <c r="AH2231" s="5">
        <f>IF(tbl_pbp[[#This Row],[AwayTeam]] &lt;&gt; "new-orleans-saints", tbl_pbp[[#This Row],[homeWinPercentage]], 1-tbl_pbp[[#This Row],[homeWinPercentage]])</f>
        <v>0.30599999999999999</v>
      </c>
      <c r="AI2231" s="13">
        <f>tbl_pbp[[#This Row],[Kamara]]*tbl_pbp[[#This Row],[Impactful Play]]</f>
        <v>0</v>
      </c>
      <c r="AJ2231" s="13">
        <f>tbl_pbp[[#This Row],[Thomas]]*tbl_pbp[[#This Row],[Impactful Play]]</f>
        <v>0</v>
      </c>
      <c r="AK2231" s="13" t="str">
        <f>VLOOKUP(tbl_pbp[[#This Row],[Play Saints Win % Increase]], tbl_impact[],3,TRUE)</f>
        <v>Perfumed (5 to + 10%)</v>
      </c>
    </row>
    <row r="2232" spans="1:37">
      <c r="A2232" s="1">
        <v>148</v>
      </c>
      <c r="B2232" s="5">
        <v>0.36</v>
      </c>
      <c r="C2232" t="s">
        <v>14048</v>
      </c>
      <c r="D2232">
        <v>0</v>
      </c>
      <c r="E2232">
        <v>0</v>
      </c>
      <c r="F2232">
        <v>4</v>
      </c>
      <c r="G2232">
        <v>40</v>
      </c>
      <c r="H2232">
        <v>42</v>
      </c>
      <c r="I2232">
        <v>10</v>
      </c>
      <c r="J2232">
        <v>65</v>
      </c>
      <c r="K2232" t="s">
        <v>4709</v>
      </c>
      <c r="L2232">
        <v>1</v>
      </c>
      <c r="M2232">
        <v>65</v>
      </c>
      <c r="N2232" t="s">
        <v>14049</v>
      </c>
      <c r="O2232" t="s">
        <v>1942</v>
      </c>
      <c r="P2232" t="s">
        <v>22</v>
      </c>
      <c r="Q2232" t="s">
        <v>37</v>
      </c>
      <c r="S2232" t="s">
        <v>33</v>
      </c>
      <c r="T2232" t="s">
        <v>13896</v>
      </c>
      <c r="U2232" t="s">
        <v>14050</v>
      </c>
      <c r="V2232" t="s">
        <v>13698</v>
      </c>
      <c r="X2232" t="str">
        <f>VLOOKUP(pbp!V4982, games!$B$2:$R$40, 3, FALSE)</f>
        <v>2020-12-13T21:25Z</v>
      </c>
      <c r="Y2232">
        <f>VLOOKUP(1*V2232,NFLGames!$H$11:$H$555,1,FALSE)</f>
        <v>401127964</v>
      </c>
      <c r="Z2232">
        <f>VLOOKUP($Y2232, NFLGames!$H$11:$K$555,2,FALSE)</f>
        <v>2019</v>
      </c>
      <c r="AA2232">
        <f>VLOOKUP($Y2232, NFLGames!$H$11:$K$555,3,FALSE)</f>
        <v>14</v>
      </c>
      <c r="AB2232" s="6">
        <f>IF(A2233=0, 0, AH2233-tbl_pbp[[#This Row],[Saints Win %]])</f>
        <v>-0.14199999999999999</v>
      </c>
      <c r="AE2232">
        <f>ABS(tbl_pbp[[#This Row],[play.homeScore]]-tbl_pbp[[#This Row],[play.awayScore]])</f>
        <v>2</v>
      </c>
      <c r="AF2232">
        <f>IF(tbl_pbp[[#This Row],[Play Saints Win % Increase]]&gt;=$AF$4,1,0)</f>
        <v>0</v>
      </c>
      <c r="AG2232" t="str">
        <f>VLOOKUP(tbl_pbp[[#This Row],[gameId]], games!$B$2:$T$40, 9, FALSE)</f>
        <v>san-francisco-49ers</v>
      </c>
      <c r="AH2232" s="5">
        <f>IF(tbl_pbp[[#This Row],[AwayTeam]] &lt;&gt; "new-orleans-saints", tbl_pbp[[#This Row],[homeWinPercentage]], 1-tbl_pbp[[#This Row],[homeWinPercentage]])</f>
        <v>0.36</v>
      </c>
      <c r="AI2232" s="13">
        <f>tbl_pbp[[#This Row],[Kamara]]*tbl_pbp[[#This Row],[Impactful Play]]</f>
        <v>0</v>
      </c>
      <c r="AJ2232" s="13">
        <f>tbl_pbp[[#This Row],[Thomas]]*tbl_pbp[[#This Row],[Impactful Play]]</f>
        <v>0</v>
      </c>
      <c r="AK2232" s="13" t="str">
        <f>VLOOKUP(tbl_pbp[[#This Row],[Play Saints Win % Increase]], tbl_impact[],3,TRUE)</f>
        <v>Stinky (worse than -10% to -20%)</v>
      </c>
    </row>
    <row r="2233" spans="1:37">
      <c r="A2233" s="1">
        <v>149</v>
      </c>
      <c r="B2233" s="5">
        <v>0.218</v>
      </c>
      <c r="C2233" t="s">
        <v>14051</v>
      </c>
      <c r="D2233">
        <v>0</v>
      </c>
      <c r="E2233">
        <v>0</v>
      </c>
      <c r="F2233">
        <v>4</v>
      </c>
      <c r="G2233">
        <v>40</v>
      </c>
      <c r="H2233">
        <v>42</v>
      </c>
      <c r="I2233">
        <v>10</v>
      </c>
      <c r="J2233">
        <v>65</v>
      </c>
      <c r="K2233" t="s">
        <v>4709</v>
      </c>
      <c r="L2233">
        <v>2</v>
      </c>
      <c r="M2233">
        <v>65</v>
      </c>
      <c r="N2233" t="s">
        <v>14052</v>
      </c>
      <c r="O2233" t="s">
        <v>4679</v>
      </c>
      <c r="P2233" t="s">
        <v>45</v>
      </c>
      <c r="Q2233" t="s">
        <v>46</v>
      </c>
      <c r="R2233" t="s">
        <v>47</v>
      </c>
      <c r="S2233" t="s">
        <v>120</v>
      </c>
      <c r="T2233" t="s">
        <v>13896</v>
      </c>
      <c r="U2233" t="s">
        <v>14053</v>
      </c>
      <c r="V2233" t="s">
        <v>13698</v>
      </c>
      <c r="X2233" t="str">
        <f>VLOOKUP(pbp!V4983, games!$B$2:$R$40, 3, FALSE)</f>
        <v>2020-12-13T21:25Z</v>
      </c>
      <c r="Y2233">
        <f>VLOOKUP(1*V2233,NFLGames!$H$11:$H$555,1,FALSE)</f>
        <v>401127964</v>
      </c>
      <c r="Z2233">
        <f>VLOOKUP($Y2233, NFLGames!$H$11:$K$555,2,FALSE)</f>
        <v>2019</v>
      </c>
      <c r="AA2233">
        <f>VLOOKUP($Y2233, NFLGames!$H$11:$K$555,3,FALSE)</f>
        <v>14</v>
      </c>
      <c r="AB2233" s="6">
        <f>IF(A2234=0, 0, AH2234-tbl_pbp[[#This Row],[Saints Win %]])</f>
        <v>0.23200000000000001</v>
      </c>
      <c r="AE2233">
        <f>ABS(tbl_pbp[[#This Row],[play.homeScore]]-tbl_pbp[[#This Row],[play.awayScore]])</f>
        <v>2</v>
      </c>
      <c r="AF2233">
        <f>IF(tbl_pbp[[#This Row],[Play Saints Win % Increase]]&gt;=$AF$4,1,0)</f>
        <v>1</v>
      </c>
      <c r="AG2233" t="str">
        <f>VLOOKUP(tbl_pbp[[#This Row],[gameId]], games!$B$2:$T$40, 9, FALSE)</f>
        <v>san-francisco-49ers</v>
      </c>
      <c r="AH2233" s="5">
        <f>IF(tbl_pbp[[#This Row],[AwayTeam]] &lt;&gt; "new-orleans-saints", tbl_pbp[[#This Row],[homeWinPercentage]], 1-tbl_pbp[[#This Row],[homeWinPercentage]])</f>
        <v>0.218</v>
      </c>
      <c r="AI2233" s="13">
        <f>tbl_pbp[[#This Row],[Kamara]]*tbl_pbp[[#This Row],[Impactful Play]]</f>
        <v>0</v>
      </c>
      <c r="AJ2233" s="13">
        <f>tbl_pbp[[#This Row],[Thomas]]*tbl_pbp[[#This Row],[Impactful Play]]</f>
        <v>0</v>
      </c>
      <c r="AK2233" s="13" t="str">
        <f>VLOOKUP(tbl_pbp[[#This Row],[Play Saints Win % Increase]], tbl_impact[],3,TRUE)</f>
        <v>Ambrosial (20% +)</v>
      </c>
    </row>
    <row r="2234" spans="1:37">
      <c r="A2234" s="1">
        <v>150</v>
      </c>
      <c r="B2234" s="5">
        <v>0.45</v>
      </c>
      <c r="C2234" t="s">
        <v>14054</v>
      </c>
      <c r="D2234">
        <v>0</v>
      </c>
      <c r="E2234">
        <v>0</v>
      </c>
      <c r="F2234">
        <v>4</v>
      </c>
      <c r="G2234">
        <v>40</v>
      </c>
      <c r="H2234">
        <v>42</v>
      </c>
      <c r="I2234">
        <v>10</v>
      </c>
      <c r="J2234">
        <v>34</v>
      </c>
      <c r="K2234" t="s">
        <v>4709</v>
      </c>
      <c r="L2234">
        <v>1</v>
      </c>
      <c r="M2234">
        <v>34</v>
      </c>
      <c r="N2234" t="s">
        <v>14055</v>
      </c>
      <c r="O2234" t="s">
        <v>583</v>
      </c>
      <c r="P2234" t="s">
        <v>45</v>
      </c>
      <c r="Q2234" t="s">
        <v>46</v>
      </c>
      <c r="R2234" t="s">
        <v>47</v>
      </c>
      <c r="S2234" t="s">
        <v>33</v>
      </c>
      <c r="T2234" t="s">
        <v>127</v>
      </c>
      <c r="U2234" t="s">
        <v>462</v>
      </c>
      <c r="V2234" t="s">
        <v>13698</v>
      </c>
      <c r="X2234" t="str">
        <f>VLOOKUP(pbp!V4984, games!$B$2:$R$40, 3, FALSE)</f>
        <v>2020-12-13T21:25Z</v>
      </c>
      <c r="Y2234">
        <f>VLOOKUP(1*V2234,NFLGames!$H$11:$H$555,1,FALSE)</f>
        <v>401127964</v>
      </c>
      <c r="Z2234">
        <f>VLOOKUP($Y2234, NFLGames!$H$11:$K$555,2,FALSE)</f>
        <v>2019</v>
      </c>
      <c r="AA2234">
        <f>VLOOKUP($Y2234, NFLGames!$H$11:$K$555,3,FALSE)</f>
        <v>14</v>
      </c>
      <c r="AB2234" s="6">
        <f>IF(A2235=0, 0, AH2235-tbl_pbp[[#This Row],[Saints Win %]])</f>
        <v>-0.28200000000000003</v>
      </c>
      <c r="AE2234">
        <f>ABS(tbl_pbp[[#This Row],[play.homeScore]]-tbl_pbp[[#This Row],[play.awayScore]])</f>
        <v>2</v>
      </c>
      <c r="AF2234">
        <f>IF(tbl_pbp[[#This Row],[Play Saints Win % Increase]]&gt;=$AF$4,1,0)</f>
        <v>0</v>
      </c>
      <c r="AG2234" t="str">
        <f>VLOOKUP(tbl_pbp[[#This Row],[gameId]], games!$B$2:$T$40, 9, FALSE)</f>
        <v>san-francisco-49ers</v>
      </c>
      <c r="AH2234" s="5">
        <f>IF(tbl_pbp[[#This Row],[AwayTeam]] &lt;&gt; "new-orleans-saints", tbl_pbp[[#This Row],[homeWinPercentage]], 1-tbl_pbp[[#This Row],[homeWinPercentage]])</f>
        <v>0.45</v>
      </c>
      <c r="AI2234" s="13">
        <f>tbl_pbp[[#This Row],[Kamara]]*tbl_pbp[[#This Row],[Impactful Play]]</f>
        <v>0</v>
      </c>
      <c r="AJ2234" s="13">
        <f>tbl_pbp[[#This Row],[Thomas]]*tbl_pbp[[#This Row],[Impactful Play]]</f>
        <v>0</v>
      </c>
      <c r="AK2234" s="13" t="str">
        <f>VLOOKUP(tbl_pbp[[#This Row],[Play Saints Win % Increase]], tbl_impact[],3,TRUE)</f>
        <v>Wretched (-worse than -20%)</v>
      </c>
    </row>
    <row r="2235" spans="1:37">
      <c r="A2235" s="1">
        <v>151</v>
      </c>
      <c r="B2235" s="5">
        <v>0.16800000000000001</v>
      </c>
      <c r="C2235" t="s">
        <v>14056</v>
      </c>
      <c r="D2235">
        <v>0</v>
      </c>
      <c r="E2235">
        <v>0</v>
      </c>
      <c r="F2235">
        <v>4</v>
      </c>
      <c r="G2235">
        <v>40</v>
      </c>
      <c r="H2235">
        <v>42</v>
      </c>
      <c r="I2235">
        <v>6</v>
      </c>
      <c r="J2235">
        <v>30</v>
      </c>
      <c r="K2235" t="s">
        <v>4709</v>
      </c>
      <c r="L2235">
        <v>2</v>
      </c>
      <c r="M2235">
        <v>30</v>
      </c>
      <c r="N2235" t="s">
        <v>14057</v>
      </c>
      <c r="O2235" t="s">
        <v>5303</v>
      </c>
      <c r="P2235" t="s">
        <v>45</v>
      </c>
      <c r="Q2235" t="s">
        <v>46</v>
      </c>
      <c r="R2235" t="s">
        <v>47</v>
      </c>
      <c r="S2235" t="s">
        <v>60</v>
      </c>
      <c r="T2235" t="s">
        <v>39</v>
      </c>
      <c r="U2235" t="s">
        <v>14058</v>
      </c>
      <c r="V2235" t="s">
        <v>13698</v>
      </c>
      <c r="X2235" t="str">
        <f>VLOOKUP(pbp!V4985, games!$B$2:$R$40, 3, FALSE)</f>
        <v>2020-12-13T21:25Z</v>
      </c>
      <c r="Y2235">
        <f>VLOOKUP(1*V2235,NFLGames!$H$11:$H$555,1,FALSE)</f>
        <v>401127964</v>
      </c>
      <c r="Z2235">
        <f>VLOOKUP($Y2235, NFLGames!$H$11:$K$555,2,FALSE)</f>
        <v>2019</v>
      </c>
      <c r="AA2235">
        <f>VLOOKUP($Y2235, NFLGames!$H$11:$K$555,3,FALSE)</f>
        <v>14</v>
      </c>
      <c r="AB2235" s="6">
        <f>IF(A2236=0, 0, AH2236-tbl_pbp[[#This Row],[Saints Win %]])</f>
        <v>0.24599999999999997</v>
      </c>
      <c r="AE2235">
        <f>ABS(tbl_pbp[[#This Row],[play.homeScore]]-tbl_pbp[[#This Row],[play.awayScore]])</f>
        <v>2</v>
      </c>
      <c r="AF2235">
        <f>IF(tbl_pbp[[#This Row],[Play Saints Win % Increase]]&gt;=$AF$4,1,0)</f>
        <v>1</v>
      </c>
      <c r="AG2235" t="str">
        <f>VLOOKUP(tbl_pbp[[#This Row],[gameId]], games!$B$2:$T$40, 9, FALSE)</f>
        <v>san-francisco-49ers</v>
      </c>
      <c r="AH2235" s="5">
        <f>IF(tbl_pbp[[#This Row],[AwayTeam]] &lt;&gt; "new-orleans-saints", tbl_pbp[[#This Row],[homeWinPercentage]], 1-tbl_pbp[[#This Row],[homeWinPercentage]])</f>
        <v>0.16800000000000001</v>
      </c>
      <c r="AI2235" s="13">
        <f>tbl_pbp[[#This Row],[Kamara]]*tbl_pbp[[#This Row],[Impactful Play]]</f>
        <v>0</v>
      </c>
      <c r="AJ2235" s="13">
        <f>tbl_pbp[[#This Row],[Thomas]]*tbl_pbp[[#This Row],[Impactful Play]]</f>
        <v>0</v>
      </c>
      <c r="AK2235" s="13" t="str">
        <f>VLOOKUP(tbl_pbp[[#This Row],[Play Saints Win % Increase]], tbl_impact[],3,TRUE)</f>
        <v>Ambrosial (20% +)</v>
      </c>
    </row>
    <row r="2236" spans="1:37">
      <c r="A2236" s="1">
        <v>152</v>
      </c>
      <c r="B2236" s="5">
        <v>0.41399999999999998</v>
      </c>
      <c r="C2236" t="s">
        <v>14059</v>
      </c>
      <c r="D2236">
        <v>0</v>
      </c>
      <c r="E2236">
        <v>0</v>
      </c>
      <c r="F2236">
        <v>4</v>
      </c>
      <c r="G2236">
        <v>40</v>
      </c>
      <c r="H2236">
        <v>42</v>
      </c>
      <c r="I2236">
        <v>10</v>
      </c>
      <c r="J2236">
        <v>24</v>
      </c>
      <c r="K2236" t="s">
        <v>4709</v>
      </c>
      <c r="L2236">
        <v>1</v>
      </c>
      <c r="M2236">
        <v>24</v>
      </c>
      <c r="N2236" t="s">
        <v>14060</v>
      </c>
      <c r="O2236" t="s">
        <v>225</v>
      </c>
      <c r="P2236" t="s">
        <v>45</v>
      </c>
      <c r="Q2236" t="s">
        <v>46</v>
      </c>
      <c r="R2236" t="s">
        <v>47</v>
      </c>
      <c r="S2236" t="s">
        <v>33</v>
      </c>
      <c r="T2236" t="s">
        <v>172</v>
      </c>
      <c r="U2236" t="s">
        <v>173</v>
      </c>
      <c r="V2236" t="s">
        <v>13698</v>
      </c>
      <c r="X2236" t="str">
        <f>VLOOKUP(pbp!V4986, games!$B$2:$R$40, 3, FALSE)</f>
        <v>2020-12-13T21:25Z</v>
      </c>
      <c r="Y2236">
        <f>VLOOKUP(1*V2236,NFLGames!$H$11:$H$555,1,FALSE)</f>
        <v>401127964</v>
      </c>
      <c r="Z2236">
        <f>VLOOKUP($Y2236, NFLGames!$H$11:$K$555,2,FALSE)</f>
        <v>2019</v>
      </c>
      <c r="AA2236">
        <f>VLOOKUP($Y2236, NFLGames!$H$11:$K$555,3,FALSE)</f>
        <v>14</v>
      </c>
      <c r="AB2236" s="6">
        <f>IF(A2237=0, 0, AH2237-tbl_pbp[[#This Row],[Saints Win %]])</f>
        <v>-0.311</v>
      </c>
      <c r="AE2236">
        <f>ABS(tbl_pbp[[#This Row],[play.homeScore]]-tbl_pbp[[#This Row],[play.awayScore]])</f>
        <v>2</v>
      </c>
      <c r="AF2236">
        <f>IF(tbl_pbp[[#This Row],[Play Saints Win % Increase]]&gt;=$AF$4,1,0)</f>
        <v>0</v>
      </c>
      <c r="AG2236" t="str">
        <f>VLOOKUP(tbl_pbp[[#This Row],[gameId]], games!$B$2:$T$40, 9, FALSE)</f>
        <v>san-francisco-49ers</v>
      </c>
      <c r="AH2236" s="5">
        <f>IF(tbl_pbp[[#This Row],[AwayTeam]] &lt;&gt; "new-orleans-saints", tbl_pbp[[#This Row],[homeWinPercentage]], 1-tbl_pbp[[#This Row],[homeWinPercentage]])</f>
        <v>0.41399999999999998</v>
      </c>
      <c r="AI2236" s="13">
        <f>tbl_pbp[[#This Row],[Kamara]]*tbl_pbp[[#This Row],[Impactful Play]]</f>
        <v>0</v>
      </c>
      <c r="AJ2236" s="13">
        <f>tbl_pbp[[#This Row],[Thomas]]*tbl_pbp[[#This Row],[Impactful Play]]</f>
        <v>0</v>
      </c>
      <c r="AK2236" s="13" t="str">
        <f>VLOOKUP(tbl_pbp[[#This Row],[Play Saints Win % Increase]], tbl_impact[],3,TRUE)</f>
        <v>Wretched (-worse than -20%)</v>
      </c>
    </row>
    <row r="2237" spans="1:37">
      <c r="A2237" s="1">
        <v>153</v>
      </c>
      <c r="B2237" s="5">
        <v>0.10299999999999999</v>
      </c>
      <c r="C2237" t="s">
        <v>14061</v>
      </c>
      <c r="D2237">
        <v>0</v>
      </c>
      <c r="E2237">
        <v>0</v>
      </c>
      <c r="F2237">
        <v>4</v>
      </c>
      <c r="G2237">
        <v>40</v>
      </c>
      <c r="H2237">
        <v>42</v>
      </c>
      <c r="I2237">
        <v>5</v>
      </c>
      <c r="J2237">
        <v>19</v>
      </c>
      <c r="K2237" t="s">
        <v>4709</v>
      </c>
      <c r="L2237">
        <v>2</v>
      </c>
      <c r="M2237">
        <v>19</v>
      </c>
      <c r="N2237" t="s">
        <v>14062</v>
      </c>
      <c r="O2237" t="s">
        <v>2715</v>
      </c>
      <c r="P2237" t="s">
        <v>124</v>
      </c>
      <c r="Q2237" t="s">
        <v>125</v>
      </c>
      <c r="R2237" t="s">
        <v>126</v>
      </c>
      <c r="V2237" t="s">
        <v>13698</v>
      </c>
      <c r="X2237" t="str">
        <f>VLOOKUP(pbp!V4987, games!$B$2:$R$40, 3, FALSE)</f>
        <v>2020-12-13T21:25Z</v>
      </c>
      <c r="Y2237">
        <f>VLOOKUP(1*V2237,NFLGames!$H$11:$H$555,1,FALSE)</f>
        <v>401127964</v>
      </c>
      <c r="Z2237">
        <f>VLOOKUP($Y2237, NFLGames!$H$11:$K$555,2,FALSE)</f>
        <v>2019</v>
      </c>
      <c r="AA2237">
        <f>VLOOKUP($Y2237, NFLGames!$H$11:$K$555,3,FALSE)</f>
        <v>14</v>
      </c>
      <c r="AB2237" s="6">
        <f>IF(A2238=0, 0, AH2238-tbl_pbp[[#This Row],[Saints Win %]])</f>
        <v>0.12400000000000001</v>
      </c>
      <c r="AE2237">
        <f>ABS(tbl_pbp[[#This Row],[play.homeScore]]-tbl_pbp[[#This Row],[play.awayScore]])</f>
        <v>2</v>
      </c>
      <c r="AF2237">
        <f>IF(tbl_pbp[[#This Row],[Play Saints Win % Increase]]&gt;=$AF$4,1,0)</f>
        <v>1</v>
      </c>
      <c r="AG2237" t="str">
        <f>VLOOKUP(tbl_pbp[[#This Row],[gameId]], games!$B$2:$T$40, 9, FALSE)</f>
        <v>san-francisco-49ers</v>
      </c>
      <c r="AH2237" s="5">
        <f>IF(tbl_pbp[[#This Row],[AwayTeam]] &lt;&gt; "new-orleans-saints", tbl_pbp[[#This Row],[homeWinPercentage]], 1-tbl_pbp[[#This Row],[homeWinPercentage]])</f>
        <v>0.10299999999999999</v>
      </c>
      <c r="AI2237" s="13">
        <f>tbl_pbp[[#This Row],[Kamara]]*tbl_pbp[[#This Row],[Impactful Play]]</f>
        <v>0</v>
      </c>
      <c r="AJ2237" s="13">
        <f>tbl_pbp[[#This Row],[Thomas]]*tbl_pbp[[#This Row],[Impactful Play]]</f>
        <v>0</v>
      </c>
      <c r="AK2237" s="13" t="str">
        <f>VLOOKUP(tbl_pbp[[#This Row],[Play Saints Win % Increase]], tbl_impact[],3,TRUE)</f>
        <v>Fragrant (10% to 20%)</v>
      </c>
    </row>
    <row r="2238" spans="1:37">
      <c r="A2238" s="1">
        <v>154</v>
      </c>
      <c r="B2238" s="5">
        <v>0.22700000000000001</v>
      </c>
      <c r="C2238" t="s">
        <v>14063</v>
      </c>
      <c r="D2238">
        <v>0</v>
      </c>
      <c r="E2238">
        <v>0</v>
      </c>
      <c r="F2238">
        <v>4</v>
      </c>
      <c r="G2238">
        <v>40</v>
      </c>
      <c r="H2238">
        <v>42</v>
      </c>
      <c r="I2238">
        <v>5</v>
      </c>
      <c r="J2238">
        <v>19</v>
      </c>
      <c r="K2238" t="s">
        <v>4709</v>
      </c>
      <c r="L2238">
        <v>2</v>
      </c>
      <c r="M2238">
        <v>19</v>
      </c>
      <c r="N2238" t="s">
        <v>14064</v>
      </c>
      <c r="O2238" t="s">
        <v>2715</v>
      </c>
      <c r="P2238" t="s">
        <v>167</v>
      </c>
      <c r="Q2238" t="s">
        <v>168</v>
      </c>
      <c r="S2238" t="s">
        <v>38</v>
      </c>
      <c r="T2238" t="s">
        <v>363</v>
      </c>
      <c r="U2238" t="s">
        <v>14065</v>
      </c>
      <c r="V2238" t="s">
        <v>13698</v>
      </c>
      <c r="X2238" t="str">
        <f>VLOOKUP(pbp!V4988, games!$B$2:$R$40, 3, FALSE)</f>
        <v>2020-12-13T21:25Z</v>
      </c>
      <c r="Y2238">
        <f>VLOOKUP(1*V2238,NFLGames!$H$11:$H$555,1,FALSE)</f>
        <v>401127964</v>
      </c>
      <c r="Z2238">
        <f>VLOOKUP($Y2238, NFLGames!$H$11:$K$555,2,FALSE)</f>
        <v>2019</v>
      </c>
      <c r="AA2238">
        <f>VLOOKUP($Y2238, NFLGames!$H$11:$K$555,3,FALSE)</f>
        <v>14</v>
      </c>
      <c r="AB2238" s="6">
        <f>IF(A2239=0, 0, AH2239-tbl_pbp[[#This Row],[Saints Win %]])</f>
        <v>-4.0000000000000008E-2</v>
      </c>
      <c r="AE2238">
        <f>ABS(tbl_pbp[[#This Row],[play.homeScore]]-tbl_pbp[[#This Row],[play.awayScore]])</f>
        <v>2</v>
      </c>
      <c r="AF2238">
        <f>IF(tbl_pbp[[#This Row],[Play Saints Win % Increase]]&gt;=$AF$4,1,0)</f>
        <v>0</v>
      </c>
      <c r="AG2238" t="str">
        <f>VLOOKUP(tbl_pbp[[#This Row],[gameId]], games!$B$2:$T$40, 9, FALSE)</f>
        <v>san-francisco-49ers</v>
      </c>
      <c r="AH2238" s="5">
        <f>IF(tbl_pbp[[#This Row],[AwayTeam]] &lt;&gt; "new-orleans-saints", tbl_pbp[[#This Row],[homeWinPercentage]], 1-tbl_pbp[[#This Row],[homeWinPercentage]])</f>
        <v>0.22700000000000001</v>
      </c>
      <c r="AI2238" s="13">
        <f>tbl_pbp[[#This Row],[Kamara]]*tbl_pbp[[#This Row],[Impactful Play]]</f>
        <v>0</v>
      </c>
      <c r="AJ2238" s="13">
        <f>tbl_pbp[[#This Row],[Thomas]]*tbl_pbp[[#This Row],[Impactful Play]]</f>
        <v>0</v>
      </c>
      <c r="AK2238" s="13" t="str">
        <f>VLOOKUP(tbl_pbp[[#This Row],[Play Saints Win % Increase]], tbl_impact[],3,TRUE)</f>
        <v>Bad (0 to -5%)</v>
      </c>
    </row>
    <row r="2239" spans="1:37">
      <c r="A2239" s="1">
        <v>155</v>
      </c>
      <c r="B2239" s="5">
        <v>0.187</v>
      </c>
      <c r="C2239" t="s">
        <v>14066</v>
      </c>
      <c r="D2239">
        <v>0</v>
      </c>
      <c r="E2239">
        <v>0</v>
      </c>
      <c r="F2239">
        <v>4</v>
      </c>
      <c r="G2239">
        <v>40</v>
      </c>
      <c r="H2239">
        <v>42</v>
      </c>
      <c r="I2239">
        <v>16</v>
      </c>
      <c r="J2239">
        <v>30</v>
      </c>
      <c r="K2239" t="s">
        <v>4709</v>
      </c>
      <c r="L2239">
        <v>3</v>
      </c>
      <c r="M2239">
        <v>30</v>
      </c>
      <c r="N2239" t="s">
        <v>14067</v>
      </c>
      <c r="O2239" t="s">
        <v>1849</v>
      </c>
      <c r="P2239" t="s">
        <v>124</v>
      </c>
      <c r="Q2239" t="s">
        <v>125</v>
      </c>
      <c r="R2239" t="s">
        <v>126</v>
      </c>
      <c r="V2239" t="s">
        <v>13698</v>
      </c>
      <c r="X2239" t="str">
        <f>VLOOKUP(pbp!V4989, games!$B$2:$R$40, 3, FALSE)</f>
        <v>2020-12-13T21:25Z</v>
      </c>
      <c r="Y2239">
        <f>VLOOKUP(1*V2239,NFLGames!$H$11:$H$555,1,FALSE)</f>
        <v>401127964</v>
      </c>
      <c r="Z2239">
        <f>VLOOKUP($Y2239, NFLGames!$H$11:$K$555,2,FALSE)</f>
        <v>2019</v>
      </c>
      <c r="AA2239">
        <f>VLOOKUP($Y2239, NFLGames!$H$11:$K$555,3,FALSE)</f>
        <v>14</v>
      </c>
      <c r="AB2239" s="6">
        <f>IF(A2240=0, 0, AH2240-tbl_pbp[[#This Row],[Saints Win %]])</f>
        <v>-0.128</v>
      </c>
      <c r="AE2239">
        <f>ABS(tbl_pbp[[#This Row],[play.homeScore]]-tbl_pbp[[#This Row],[play.awayScore]])</f>
        <v>2</v>
      </c>
      <c r="AF2239">
        <f>IF(tbl_pbp[[#This Row],[Play Saints Win % Increase]]&gt;=$AF$4,1,0)</f>
        <v>0</v>
      </c>
      <c r="AG2239" t="str">
        <f>VLOOKUP(tbl_pbp[[#This Row],[gameId]], games!$B$2:$T$40, 9, FALSE)</f>
        <v>san-francisco-49ers</v>
      </c>
      <c r="AH2239" s="5">
        <f>IF(tbl_pbp[[#This Row],[AwayTeam]] &lt;&gt; "new-orleans-saints", tbl_pbp[[#This Row],[homeWinPercentage]], 1-tbl_pbp[[#This Row],[homeWinPercentage]])</f>
        <v>0.187</v>
      </c>
      <c r="AI2239" s="13">
        <f>tbl_pbp[[#This Row],[Kamara]]*tbl_pbp[[#This Row],[Impactful Play]]</f>
        <v>0</v>
      </c>
      <c r="AJ2239" s="13">
        <f>tbl_pbp[[#This Row],[Thomas]]*tbl_pbp[[#This Row],[Impactful Play]]</f>
        <v>0</v>
      </c>
      <c r="AK2239" s="13" t="str">
        <f>VLOOKUP(tbl_pbp[[#This Row],[Play Saints Win % Increase]], tbl_impact[],3,TRUE)</f>
        <v>Stinky (worse than -10% to -20%)</v>
      </c>
    </row>
    <row r="2240" spans="1:37">
      <c r="A2240" s="1">
        <v>156</v>
      </c>
      <c r="B2240" s="5">
        <v>5.8999999999999997E-2</v>
      </c>
      <c r="C2240" t="s">
        <v>14068</v>
      </c>
      <c r="D2240">
        <v>0</v>
      </c>
      <c r="E2240">
        <v>0</v>
      </c>
      <c r="F2240">
        <v>4</v>
      </c>
      <c r="G2240">
        <v>40</v>
      </c>
      <c r="H2240">
        <v>42</v>
      </c>
      <c r="I2240">
        <v>16</v>
      </c>
      <c r="J2240">
        <v>30</v>
      </c>
      <c r="K2240" t="s">
        <v>4709</v>
      </c>
      <c r="L2240">
        <v>3</v>
      </c>
      <c r="M2240">
        <v>30</v>
      </c>
      <c r="N2240" t="s">
        <v>14069</v>
      </c>
      <c r="O2240" t="s">
        <v>1849</v>
      </c>
      <c r="P2240" t="s">
        <v>30</v>
      </c>
      <c r="Q2240" t="s">
        <v>31</v>
      </c>
      <c r="R2240" t="s">
        <v>32</v>
      </c>
      <c r="S2240" t="s">
        <v>4820</v>
      </c>
      <c r="T2240" t="s">
        <v>39</v>
      </c>
      <c r="U2240" t="s">
        <v>14070</v>
      </c>
      <c r="V2240" t="s">
        <v>13698</v>
      </c>
      <c r="X2240" t="str">
        <f>VLOOKUP(pbp!V4990, games!$B$2:$R$40, 3, FALSE)</f>
        <v>2020-12-13T21:25Z</v>
      </c>
      <c r="Y2240">
        <f>VLOOKUP(1*V2240,NFLGames!$H$11:$H$555,1,FALSE)</f>
        <v>401127964</v>
      </c>
      <c r="Z2240">
        <f>VLOOKUP($Y2240, NFLGames!$H$11:$K$555,2,FALSE)</f>
        <v>2019</v>
      </c>
      <c r="AA2240">
        <f>VLOOKUP($Y2240, NFLGames!$H$11:$K$555,3,FALSE)</f>
        <v>14</v>
      </c>
      <c r="AB2240" s="6">
        <f>IF(A2241=0, 0, AH2241-tbl_pbp[[#This Row],[Saints Win %]])</f>
        <v>0.11299999999999999</v>
      </c>
      <c r="AE2240">
        <f>ABS(tbl_pbp[[#This Row],[play.homeScore]]-tbl_pbp[[#This Row],[play.awayScore]])</f>
        <v>2</v>
      </c>
      <c r="AF2240">
        <f>IF(tbl_pbp[[#This Row],[Play Saints Win % Increase]]&gt;=$AF$4,1,0)</f>
        <v>1</v>
      </c>
      <c r="AG2240" t="str">
        <f>VLOOKUP(tbl_pbp[[#This Row],[gameId]], games!$B$2:$T$40, 9, FALSE)</f>
        <v>san-francisco-49ers</v>
      </c>
      <c r="AH2240" s="5">
        <f>IF(tbl_pbp[[#This Row],[AwayTeam]] &lt;&gt; "new-orleans-saints", tbl_pbp[[#This Row],[homeWinPercentage]], 1-tbl_pbp[[#This Row],[homeWinPercentage]])</f>
        <v>5.8999999999999997E-2</v>
      </c>
      <c r="AI2240" s="13">
        <f>tbl_pbp[[#This Row],[Kamara]]*tbl_pbp[[#This Row],[Impactful Play]]</f>
        <v>0</v>
      </c>
      <c r="AJ2240" s="13">
        <f>tbl_pbp[[#This Row],[Thomas]]*tbl_pbp[[#This Row],[Impactful Play]]</f>
        <v>0</v>
      </c>
      <c r="AK2240" s="13" t="str">
        <f>VLOOKUP(tbl_pbp[[#This Row],[Play Saints Win % Increase]], tbl_impact[],3,TRUE)</f>
        <v>Fragrant (10% to 20%)</v>
      </c>
    </row>
    <row r="2241" spans="1:37">
      <c r="A2241" s="1">
        <v>157</v>
      </c>
      <c r="B2241" s="5">
        <v>0.17199999999999999</v>
      </c>
      <c r="C2241" t="s">
        <v>14071</v>
      </c>
      <c r="D2241">
        <v>0</v>
      </c>
      <c r="E2241">
        <v>0</v>
      </c>
      <c r="F2241">
        <v>4</v>
      </c>
      <c r="G2241">
        <v>40</v>
      </c>
      <c r="H2241">
        <v>45</v>
      </c>
      <c r="I2241">
        <v>9</v>
      </c>
      <c r="J2241">
        <v>23</v>
      </c>
      <c r="K2241" t="s">
        <v>4709</v>
      </c>
      <c r="L2241">
        <v>4</v>
      </c>
      <c r="M2241">
        <v>23</v>
      </c>
      <c r="N2241" t="s">
        <v>14072</v>
      </c>
      <c r="O2241" t="s">
        <v>4500</v>
      </c>
      <c r="P2241" t="s">
        <v>187</v>
      </c>
      <c r="Q2241" t="s">
        <v>188</v>
      </c>
      <c r="R2241" t="s">
        <v>189</v>
      </c>
      <c r="S2241" t="s">
        <v>183</v>
      </c>
      <c r="T2241" t="s">
        <v>217</v>
      </c>
      <c r="U2241" t="s">
        <v>14073</v>
      </c>
      <c r="V2241" t="s">
        <v>13698</v>
      </c>
      <c r="X2241" t="str">
        <f>VLOOKUP(pbp!V4991, games!$B$2:$R$40, 3, FALSE)</f>
        <v>2020-12-13T21:25Z</v>
      </c>
      <c r="Y2241">
        <f>VLOOKUP(1*V2241,NFLGames!$H$11:$H$555,1,FALSE)</f>
        <v>401127964</v>
      </c>
      <c r="Z2241">
        <f>VLOOKUP($Y2241, NFLGames!$H$11:$K$555,2,FALSE)</f>
        <v>2019</v>
      </c>
      <c r="AA2241">
        <f>VLOOKUP($Y2241, NFLGames!$H$11:$K$555,3,FALSE)</f>
        <v>14</v>
      </c>
      <c r="AB2241" s="6">
        <f>IF(A2242=0, 0, AH2242-tbl_pbp[[#This Row],[Saints Win %]])</f>
        <v>-0.15899999999999997</v>
      </c>
      <c r="AE2241">
        <f>ABS(tbl_pbp[[#This Row],[play.homeScore]]-tbl_pbp[[#This Row],[play.awayScore]])</f>
        <v>5</v>
      </c>
      <c r="AF2241">
        <f>IF(tbl_pbp[[#This Row],[Play Saints Win % Increase]]&gt;=$AF$4,1,0)</f>
        <v>0</v>
      </c>
      <c r="AG2241" t="str">
        <f>VLOOKUP(tbl_pbp[[#This Row],[gameId]], games!$B$2:$T$40, 9, FALSE)</f>
        <v>san-francisco-49ers</v>
      </c>
      <c r="AH2241" s="5">
        <f>IF(tbl_pbp[[#This Row],[AwayTeam]] &lt;&gt; "new-orleans-saints", tbl_pbp[[#This Row],[homeWinPercentage]], 1-tbl_pbp[[#This Row],[homeWinPercentage]])</f>
        <v>0.17199999999999999</v>
      </c>
      <c r="AI2241" s="13">
        <f>tbl_pbp[[#This Row],[Kamara]]*tbl_pbp[[#This Row],[Impactful Play]]</f>
        <v>0</v>
      </c>
      <c r="AJ2241" s="13">
        <f>tbl_pbp[[#This Row],[Thomas]]*tbl_pbp[[#This Row],[Impactful Play]]</f>
        <v>0</v>
      </c>
      <c r="AK2241" s="13" t="str">
        <f>VLOOKUP(tbl_pbp[[#This Row],[Play Saints Win % Increase]], tbl_impact[],3,TRUE)</f>
        <v>Stinky (worse than -10% to -20%)</v>
      </c>
    </row>
    <row r="2242" spans="1:37">
      <c r="A2242" s="1">
        <v>158</v>
      </c>
      <c r="B2242" s="5">
        <v>1.2999999999999999E-2</v>
      </c>
      <c r="C2242" t="s">
        <v>14074</v>
      </c>
      <c r="D2242">
        <v>0</v>
      </c>
      <c r="E2242">
        <v>0</v>
      </c>
      <c r="F2242">
        <v>4</v>
      </c>
      <c r="G2242">
        <v>40</v>
      </c>
      <c r="H2242">
        <v>45</v>
      </c>
      <c r="I2242">
        <v>0</v>
      </c>
      <c r="J2242">
        <v>65</v>
      </c>
      <c r="K2242" t="s">
        <v>4709</v>
      </c>
      <c r="L2242">
        <v>0</v>
      </c>
      <c r="M2242">
        <v>65</v>
      </c>
      <c r="N2242" t="s">
        <v>14075</v>
      </c>
      <c r="O2242" t="s">
        <v>4500</v>
      </c>
      <c r="P2242" t="s">
        <v>25</v>
      </c>
      <c r="Q2242" t="s">
        <v>26</v>
      </c>
      <c r="R2242" t="s">
        <v>27</v>
      </c>
      <c r="V2242" t="s">
        <v>13698</v>
      </c>
      <c r="X2242" t="str">
        <f>VLOOKUP(pbp!V4992, games!$B$2:$R$40, 3, FALSE)</f>
        <v>2020-12-13T21:25Z</v>
      </c>
      <c r="Y2242">
        <f>VLOOKUP(1*V2242,NFLGames!$H$11:$H$555,1,FALSE)</f>
        <v>401127964</v>
      </c>
      <c r="Z2242">
        <f>VLOOKUP($Y2242, NFLGames!$H$11:$K$555,2,FALSE)</f>
        <v>2019</v>
      </c>
      <c r="AA2242">
        <f>VLOOKUP($Y2242, NFLGames!$H$11:$K$555,3,FALSE)</f>
        <v>14</v>
      </c>
      <c r="AB2242" s="6">
        <f>IF(A2243=0, 0, AH2243-tbl_pbp[[#This Row],[Saints Win %]])</f>
        <v>0.20199999999999999</v>
      </c>
      <c r="AE2242">
        <f>ABS(tbl_pbp[[#This Row],[play.homeScore]]-tbl_pbp[[#This Row],[play.awayScore]])</f>
        <v>5</v>
      </c>
      <c r="AF2242">
        <f>IF(tbl_pbp[[#This Row],[Play Saints Win % Increase]]&gt;=$AF$4,1,0)</f>
        <v>1</v>
      </c>
      <c r="AG2242" t="str">
        <f>VLOOKUP(tbl_pbp[[#This Row],[gameId]], games!$B$2:$T$40, 9, FALSE)</f>
        <v>san-francisco-49ers</v>
      </c>
      <c r="AH2242" s="5">
        <f>IF(tbl_pbp[[#This Row],[AwayTeam]] &lt;&gt; "new-orleans-saints", tbl_pbp[[#This Row],[homeWinPercentage]], 1-tbl_pbp[[#This Row],[homeWinPercentage]])</f>
        <v>1.2999999999999999E-2</v>
      </c>
      <c r="AI2242" s="13">
        <f>tbl_pbp[[#This Row],[Kamara]]*tbl_pbp[[#This Row],[Impactful Play]]</f>
        <v>0</v>
      </c>
      <c r="AJ2242" s="13">
        <f>tbl_pbp[[#This Row],[Thomas]]*tbl_pbp[[#This Row],[Impactful Play]]</f>
        <v>0</v>
      </c>
      <c r="AK2242" s="13" t="str">
        <f>VLOOKUP(tbl_pbp[[#This Row],[Play Saints Win % Increase]], tbl_impact[],3,TRUE)</f>
        <v>Ambrosial (20% +)</v>
      </c>
    </row>
    <row r="2243" spans="1:37">
      <c r="A2243" s="1">
        <v>159</v>
      </c>
      <c r="B2243" s="5">
        <v>0.215</v>
      </c>
      <c r="C2243" t="s">
        <v>14076</v>
      </c>
      <c r="D2243">
        <v>0</v>
      </c>
      <c r="E2243">
        <v>0</v>
      </c>
      <c r="F2243">
        <v>4</v>
      </c>
      <c r="G2243">
        <v>40</v>
      </c>
      <c r="H2243">
        <v>45</v>
      </c>
      <c r="I2243">
        <v>10</v>
      </c>
      <c r="J2243">
        <v>24</v>
      </c>
      <c r="K2243" t="s">
        <v>29</v>
      </c>
      <c r="L2243">
        <v>1</v>
      </c>
      <c r="M2243">
        <v>76</v>
      </c>
      <c r="N2243" t="s">
        <v>14077</v>
      </c>
      <c r="O2243" t="s">
        <v>350</v>
      </c>
      <c r="P2243" t="s">
        <v>30</v>
      </c>
      <c r="Q2243" t="s">
        <v>31</v>
      </c>
      <c r="R2243" t="s">
        <v>32</v>
      </c>
      <c r="S2243" t="s">
        <v>33</v>
      </c>
      <c r="T2243" t="s">
        <v>172</v>
      </c>
      <c r="U2243" t="s">
        <v>173</v>
      </c>
      <c r="V2243" t="s">
        <v>13698</v>
      </c>
      <c r="X2243" t="str">
        <f>VLOOKUP(pbp!V4993, games!$B$2:$R$40, 3, FALSE)</f>
        <v>2020-12-13T21:25Z</v>
      </c>
      <c r="Y2243">
        <f>VLOOKUP(1*V2243,NFLGames!$H$11:$H$555,1,FALSE)</f>
        <v>401127964</v>
      </c>
      <c r="Z2243">
        <f>VLOOKUP($Y2243, NFLGames!$H$11:$K$555,2,FALSE)</f>
        <v>2019</v>
      </c>
      <c r="AA2243">
        <f>VLOOKUP($Y2243, NFLGames!$H$11:$K$555,3,FALSE)</f>
        <v>14</v>
      </c>
      <c r="AB2243" s="6">
        <f>IF(A2244=0, 0, AH2244-tbl_pbp[[#This Row],[Saints Win %]])</f>
        <v>-2.4999999999999994E-2</v>
      </c>
      <c r="AE2243">
        <f>ABS(tbl_pbp[[#This Row],[play.homeScore]]-tbl_pbp[[#This Row],[play.awayScore]])</f>
        <v>5</v>
      </c>
      <c r="AF2243">
        <f>IF(tbl_pbp[[#This Row],[Play Saints Win % Increase]]&gt;=$AF$4,1,0)</f>
        <v>0</v>
      </c>
      <c r="AG2243" t="str">
        <f>VLOOKUP(tbl_pbp[[#This Row],[gameId]], games!$B$2:$T$40, 9, FALSE)</f>
        <v>san-francisco-49ers</v>
      </c>
      <c r="AH2243" s="5">
        <f>IF(tbl_pbp[[#This Row],[AwayTeam]] &lt;&gt; "new-orleans-saints", tbl_pbp[[#This Row],[homeWinPercentage]], 1-tbl_pbp[[#This Row],[homeWinPercentage]])</f>
        <v>0.215</v>
      </c>
      <c r="AI2243" s="13">
        <f>tbl_pbp[[#This Row],[Kamara]]*tbl_pbp[[#This Row],[Impactful Play]]</f>
        <v>0</v>
      </c>
      <c r="AJ2243" s="13">
        <f>tbl_pbp[[#This Row],[Thomas]]*tbl_pbp[[#This Row],[Impactful Play]]</f>
        <v>0</v>
      </c>
      <c r="AK2243" s="13" t="str">
        <f>VLOOKUP(tbl_pbp[[#This Row],[Play Saints Win % Increase]], tbl_impact[],3,TRUE)</f>
        <v>Bad (0 to -5%)</v>
      </c>
    </row>
    <row r="2244" spans="1:37">
      <c r="A2244" s="1">
        <v>160</v>
      </c>
      <c r="B2244" s="5">
        <v>0.19</v>
      </c>
      <c r="C2244" t="s">
        <v>14078</v>
      </c>
      <c r="D2244">
        <v>0</v>
      </c>
      <c r="E2244">
        <v>0</v>
      </c>
      <c r="F2244">
        <v>4</v>
      </c>
      <c r="G2244">
        <v>40</v>
      </c>
      <c r="H2244">
        <v>45</v>
      </c>
      <c r="I2244">
        <v>10</v>
      </c>
      <c r="J2244">
        <v>35</v>
      </c>
      <c r="K2244" t="s">
        <v>29</v>
      </c>
      <c r="L2244">
        <v>1</v>
      </c>
      <c r="M2244">
        <v>65</v>
      </c>
      <c r="N2244" t="s">
        <v>229</v>
      </c>
      <c r="O2244" t="s">
        <v>230</v>
      </c>
      <c r="P2244" t="s">
        <v>231</v>
      </c>
      <c r="Q2244" t="s">
        <v>232</v>
      </c>
      <c r="R2244" t="s">
        <v>233</v>
      </c>
      <c r="V2244" t="s">
        <v>13698</v>
      </c>
      <c r="X2244" t="str">
        <f>VLOOKUP(pbp!V4994, games!$B$2:$R$40, 3, FALSE)</f>
        <v>2020-12-13T21:25Z</v>
      </c>
      <c r="Y2244">
        <f>VLOOKUP(1*V2244,NFLGames!$H$11:$H$555,1,FALSE)</f>
        <v>401127964</v>
      </c>
      <c r="Z2244">
        <f>VLOOKUP($Y2244, NFLGames!$H$11:$K$555,2,FALSE)</f>
        <v>2019</v>
      </c>
      <c r="AA2244">
        <f>VLOOKUP($Y2244, NFLGames!$H$11:$K$555,3,FALSE)</f>
        <v>14</v>
      </c>
      <c r="AB2244" s="6">
        <f>IF(A2245=0, 0, AH2245-tbl_pbp[[#This Row],[Saints Win %]])</f>
        <v>-3.2000000000000001E-2</v>
      </c>
      <c r="AE2244">
        <f>ABS(tbl_pbp[[#This Row],[play.homeScore]]-tbl_pbp[[#This Row],[play.awayScore]])</f>
        <v>5</v>
      </c>
      <c r="AF2244">
        <f>IF(tbl_pbp[[#This Row],[Play Saints Win % Increase]]&gt;=$AF$4,1,0)</f>
        <v>0</v>
      </c>
      <c r="AG2244" t="str">
        <f>VLOOKUP(tbl_pbp[[#This Row],[gameId]], games!$B$2:$T$40, 9, FALSE)</f>
        <v>san-francisco-49ers</v>
      </c>
      <c r="AH2244" s="5">
        <f>IF(tbl_pbp[[#This Row],[AwayTeam]] &lt;&gt; "new-orleans-saints", tbl_pbp[[#This Row],[homeWinPercentage]], 1-tbl_pbp[[#This Row],[homeWinPercentage]])</f>
        <v>0.19</v>
      </c>
      <c r="AI2244" s="13">
        <f>tbl_pbp[[#This Row],[Kamara]]*tbl_pbp[[#This Row],[Impactful Play]]</f>
        <v>0</v>
      </c>
      <c r="AJ2244" s="13">
        <f>tbl_pbp[[#This Row],[Thomas]]*tbl_pbp[[#This Row],[Impactful Play]]</f>
        <v>0</v>
      </c>
      <c r="AK2244" s="13" t="str">
        <f>VLOOKUP(tbl_pbp[[#This Row],[Play Saints Win % Increase]], tbl_impact[],3,TRUE)</f>
        <v>Bad (0 to -5%)</v>
      </c>
    </row>
    <row r="2245" spans="1:37">
      <c r="A2245" s="1">
        <v>161</v>
      </c>
      <c r="B2245" s="5">
        <v>0.158</v>
      </c>
      <c r="C2245" t="s">
        <v>14079</v>
      </c>
      <c r="D2245">
        <v>0</v>
      </c>
      <c r="E2245">
        <v>0</v>
      </c>
      <c r="F2245">
        <v>4</v>
      </c>
      <c r="G2245">
        <v>40</v>
      </c>
      <c r="H2245">
        <v>45</v>
      </c>
      <c r="I2245">
        <v>10</v>
      </c>
      <c r="J2245">
        <v>35</v>
      </c>
      <c r="K2245" t="s">
        <v>29</v>
      </c>
      <c r="L2245">
        <v>1</v>
      </c>
      <c r="M2245">
        <v>65</v>
      </c>
      <c r="N2245" t="s">
        <v>14080</v>
      </c>
      <c r="O2245" t="s">
        <v>230</v>
      </c>
      <c r="P2245" t="s">
        <v>22</v>
      </c>
      <c r="Q2245" t="s">
        <v>37</v>
      </c>
      <c r="S2245" t="s">
        <v>33</v>
      </c>
      <c r="T2245" t="s">
        <v>202</v>
      </c>
      <c r="U2245" t="s">
        <v>255</v>
      </c>
      <c r="V2245" t="s">
        <v>13698</v>
      </c>
      <c r="X2245" t="str">
        <f>VLOOKUP(pbp!V4995, games!$B$2:$R$40, 3, FALSE)</f>
        <v>2020-12-13T21:25Z</v>
      </c>
      <c r="Y2245">
        <f>VLOOKUP(1*V2245,NFLGames!$H$11:$H$555,1,FALSE)</f>
        <v>401127964</v>
      </c>
      <c r="Z2245">
        <f>VLOOKUP($Y2245, NFLGames!$H$11:$K$555,2,FALSE)</f>
        <v>2019</v>
      </c>
      <c r="AA2245">
        <f>VLOOKUP($Y2245, NFLGames!$H$11:$K$555,3,FALSE)</f>
        <v>14</v>
      </c>
      <c r="AB2245" s="6">
        <f>IF(A2246=0, 0, AH2246-tbl_pbp[[#This Row],[Saints Win %]])</f>
        <v>-0.13200000000000001</v>
      </c>
      <c r="AD2245">
        <v>1</v>
      </c>
      <c r="AE2245">
        <f>ABS(tbl_pbp[[#This Row],[play.homeScore]]-tbl_pbp[[#This Row],[play.awayScore]])</f>
        <v>5</v>
      </c>
      <c r="AF2245">
        <f>IF(tbl_pbp[[#This Row],[Play Saints Win % Increase]]&gt;=$AF$4,1,0)</f>
        <v>0</v>
      </c>
      <c r="AG2245" t="str">
        <f>VLOOKUP(tbl_pbp[[#This Row],[gameId]], games!$B$2:$T$40, 9, FALSE)</f>
        <v>san-francisco-49ers</v>
      </c>
      <c r="AH2245" s="5">
        <f>IF(tbl_pbp[[#This Row],[AwayTeam]] &lt;&gt; "new-orleans-saints", tbl_pbp[[#This Row],[homeWinPercentage]], 1-tbl_pbp[[#This Row],[homeWinPercentage]])</f>
        <v>0.158</v>
      </c>
      <c r="AI2245" s="13">
        <f>tbl_pbp[[#This Row],[Kamara]]*tbl_pbp[[#This Row],[Impactful Play]]</f>
        <v>0</v>
      </c>
      <c r="AJ2245" s="13">
        <f>tbl_pbp[[#This Row],[Thomas]]*tbl_pbp[[#This Row],[Impactful Play]]</f>
        <v>0</v>
      </c>
      <c r="AK2245" s="13" t="str">
        <f>VLOOKUP(tbl_pbp[[#This Row],[Play Saints Win % Increase]], tbl_impact[],3,TRUE)</f>
        <v>Stinky (worse than -10% to -20%)</v>
      </c>
    </row>
    <row r="2246" spans="1:37">
      <c r="A2246" s="1">
        <v>162</v>
      </c>
      <c r="B2246" s="5">
        <v>2.5999999999999999E-2</v>
      </c>
      <c r="C2246" t="s">
        <v>14081</v>
      </c>
      <c r="D2246">
        <v>0</v>
      </c>
      <c r="E2246">
        <v>0</v>
      </c>
      <c r="F2246">
        <v>4</v>
      </c>
      <c r="G2246">
        <v>40</v>
      </c>
      <c r="H2246">
        <v>45</v>
      </c>
      <c r="I2246">
        <v>10</v>
      </c>
      <c r="J2246">
        <v>35</v>
      </c>
      <c r="K2246" t="s">
        <v>29</v>
      </c>
      <c r="L2246">
        <v>2</v>
      </c>
      <c r="M2246">
        <v>65</v>
      </c>
      <c r="N2246" t="s">
        <v>14082</v>
      </c>
      <c r="O2246" t="s">
        <v>3412</v>
      </c>
      <c r="P2246" t="s">
        <v>30</v>
      </c>
      <c r="Q2246" t="s">
        <v>31</v>
      </c>
      <c r="R2246" t="s">
        <v>32</v>
      </c>
      <c r="S2246" t="s">
        <v>120</v>
      </c>
      <c r="T2246" t="s">
        <v>202</v>
      </c>
      <c r="U2246" t="s">
        <v>6234</v>
      </c>
      <c r="V2246" t="s">
        <v>13698</v>
      </c>
      <c r="X2246" t="str">
        <f>VLOOKUP(pbp!V4996, games!$B$2:$R$40, 3, FALSE)</f>
        <v>2020-12-13T21:25Z</v>
      </c>
      <c r="Y2246">
        <f>VLOOKUP(1*V2246,NFLGames!$H$11:$H$555,1,FALSE)</f>
        <v>401127964</v>
      </c>
      <c r="Z2246">
        <f>VLOOKUP($Y2246, NFLGames!$H$11:$K$555,2,FALSE)</f>
        <v>2019</v>
      </c>
      <c r="AA2246">
        <f>VLOOKUP($Y2246, NFLGames!$H$11:$K$555,3,FALSE)</f>
        <v>14</v>
      </c>
      <c r="AB2246" s="6">
        <f>IF(A2247=0, 0, AH2247-tbl_pbp[[#This Row],[Saints Win %]])</f>
        <v>0.33999999999999997</v>
      </c>
      <c r="AD2246">
        <v>1</v>
      </c>
      <c r="AE2246">
        <f>ABS(tbl_pbp[[#This Row],[play.homeScore]]-tbl_pbp[[#This Row],[play.awayScore]])</f>
        <v>5</v>
      </c>
      <c r="AF2246">
        <f>IF(tbl_pbp[[#This Row],[Play Saints Win % Increase]]&gt;=$AF$4,1,0)</f>
        <v>1</v>
      </c>
      <c r="AG2246" t="str">
        <f>VLOOKUP(tbl_pbp[[#This Row],[gameId]], games!$B$2:$T$40, 9, FALSE)</f>
        <v>san-francisco-49ers</v>
      </c>
      <c r="AH2246" s="5">
        <f>IF(tbl_pbp[[#This Row],[AwayTeam]] &lt;&gt; "new-orleans-saints", tbl_pbp[[#This Row],[homeWinPercentage]], 1-tbl_pbp[[#This Row],[homeWinPercentage]])</f>
        <v>2.5999999999999999E-2</v>
      </c>
      <c r="AI2246" s="13">
        <f>tbl_pbp[[#This Row],[Kamara]]*tbl_pbp[[#This Row],[Impactful Play]]</f>
        <v>0</v>
      </c>
      <c r="AJ2246" s="13">
        <f>tbl_pbp[[#This Row],[Thomas]]*tbl_pbp[[#This Row],[Impactful Play]]</f>
        <v>1</v>
      </c>
      <c r="AK2246" s="13" t="str">
        <f>VLOOKUP(tbl_pbp[[#This Row],[Play Saints Win % Increase]], tbl_impact[],3,TRUE)</f>
        <v>Ambrosial (20% +)</v>
      </c>
    </row>
    <row r="2247" spans="1:37">
      <c r="A2247" s="1">
        <v>163</v>
      </c>
      <c r="B2247" s="5">
        <v>0.36599999999999999</v>
      </c>
      <c r="C2247" t="s">
        <v>14083</v>
      </c>
      <c r="D2247">
        <v>0</v>
      </c>
      <c r="E2247">
        <v>0</v>
      </c>
      <c r="F2247">
        <v>4</v>
      </c>
      <c r="G2247">
        <v>40</v>
      </c>
      <c r="H2247">
        <v>45</v>
      </c>
      <c r="I2247">
        <v>10</v>
      </c>
      <c r="J2247">
        <v>46</v>
      </c>
      <c r="K2247" t="s">
        <v>29</v>
      </c>
      <c r="L2247">
        <v>1</v>
      </c>
      <c r="M2247">
        <v>54</v>
      </c>
      <c r="N2247" t="s">
        <v>14084</v>
      </c>
      <c r="O2247" t="s">
        <v>2211</v>
      </c>
      <c r="P2247" t="s">
        <v>30</v>
      </c>
      <c r="Q2247" t="s">
        <v>31</v>
      </c>
      <c r="R2247" t="s">
        <v>32</v>
      </c>
      <c r="S2247" t="s">
        <v>33</v>
      </c>
      <c r="T2247" t="s">
        <v>435</v>
      </c>
      <c r="U2247" t="s">
        <v>623</v>
      </c>
      <c r="V2247" t="s">
        <v>13698</v>
      </c>
      <c r="X2247" t="str">
        <f>VLOOKUP(pbp!V4997, games!$B$2:$R$40, 3, FALSE)</f>
        <v>2020-12-13T21:25Z</v>
      </c>
      <c r="Y2247">
        <f>VLOOKUP(1*V2247,NFLGames!$H$11:$H$555,1,FALSE)</f>
        <v>401127964</v>
      </c>
      <c r="Z2247">
        <f>VLOOKUP($Y2247, NFLGames!$H$11:$K$555,2,FALSE)</f>
        <v>2019</v>
      </c>
      <c r="AA2247">
        <f>VLOOKUP($Y2247, NFLGames!$H$11:$K$555,3,FALSE)</f>
        <v>14</v>
      </c>
      <c r="AB2247" s="6">
        <f>IF(A2248=0, 0, AH2248-tbl_pbp[[#This Row],[Saints Win %]])</f>
        <v>4.0999999999999981E-2</v>
      </c>
      <c r="AE2247">
        <f>ABS(tbl_pbp[[#This Row],[play.homeScore]]-tbl_pbp[[#This Row],[play.awayScore]])</f>
        <v>5</v>
      </c>
      <c r="AF2247">
        <f>IF(tbl_pbp[[#This Row],[Play Saints Win % Increase]]&gt;=$AF$4,1,0)</f>
        <v>0</v>
      </c>
      <c r="AG2247" t="str">
        <f>VLOOKUP(tbl_pbp[[#This Row],[gameId]], games!$B$2:$T$40, 9, FALSE)</f>
        <v>san-francisco-49ers</v>
      </c>
      <c r="AH2247" s="5">
        <f>IF(tbl_pbp[[#This Row],[AwayTeam]] &lt;&gt; "new-orleans-saints", tbl_pbp[[#This Row],[homeWinPercentage]], 1-tbl_pbp[[#This Row],[homeWinPercentage]])</f>
        <v>0.36599999999999999</v>
      </c>
      <c r="AI2247" s="13">
        <f>tbl_pbp[[#This Row],[Kamara]]*tbl_pbp[[#This Row],[Impactful Play]]</f>
        <v>0</v>
      </c>
      <c r="AJ2247" s="13">
        <f>tbl_pbp[[#This Row],[Thomas]]*tbl_pbp[[#This Row],[Impactful Play]]</f>
        <v>0</v>
      </c>
      <c r="AK2247" s="13" t="str">
        <f>VLOOKUP(tbl_pbp[[#This Row],[Play Saints Win % Increase]], tbl_impact[],3,TRUE)</f>
        <v>Scented (0 to +5%)</v>
      </c>
    </row>
    <row r="2248" spans="1:37">
      <c r="A2248" s="1">
        <v>164</v>
      </c>
      <c r="B2248" s="5">
        <v>0.40699999999999997</v>
      </c>
      <c r="C2248" t="s">
        <v>14085</v>
      </c>
      <c r="D2248">
        <v>0</v>
      </c>
      <c r="E2248">
        <v>0</v>
      </c>
      <c r="F2248">
        <v>4</v>
      </c>
      <c r="G2248">
        <v>40</v>
      </c>
      <c r="H2248">
        <v>45</v>
      </c>
      <c r="I2248">
        <v>10</v>
      </c>
      <c r="J2248">
        <v>71</v>
      </c>
      <c r="K2248" t="s">
        <v>29</v>
      </c>
      <c r="L2248">
        <v>1</v>
      </c>
      <c r="M2248">
        <v>29</v>
      </c>
      <c r="N2248" t="s">
        <v>14086</v>
      </c>
      <c r="O2248" t="s">
        <v>3127</v>
      </c>
      <c r="P2248" t="s">
        <v>30</v>
      </c>
      <c r="Q2248" t="s">
        <v>31</v>
      </c>
      <c r="R2248" t="s">
        <v>32</v>
      </c>
      <c r="S2248" t="s">
        <v>33</v>
      </c>
      <c r="T2248" t="s">
        <v>4897</v>
      </c>
      <c r="U2248" t="s">
        <v>13774</v>
      </c>
      <c r="V2248" t="s">
        <v>13698</v>
      </c>
      <c r="X2248" t="str">
        <f>VLOOKUP(pbp!V4998, games!$B$2:$R$40, 3, FALSE)</f>
        <v>2020-12-13T21:25Z</v>
      </c>
      <c r="Y2248">
        <f>VLOOKUP(1*V2248,NFLGames!$H$11:$H$555,1,FALSE)</f>
        <v>401127964</v>
      </c>
      <c r="Z2248">
        <f>VLOOKUP($Y2248, NFLGames!$H$11:$K$555,2,FALSE)</f>
        <v>2019</v>
      </c>
      <c r="AA2248">
        <f>VLOOKUP($Y2248, NFLGames!$H$11:$K$555,3,FALSE)</f>
        <v>14</v>
      </c>
      <c r="AB2248" s="6">
        <f>IF(A2249=0, 0, AH2249-tbl_pbp[[#This Row],[Saints Win %]])</f>
        <v>-0.29299999999999998</v>
      </c>
      <c r="AD2248">
        <v>1</v>
      </c>
      <c r="AE2248">
        <f>ABS(tbl_pbp[[#This Row],[play.homeScore]]-tbl_pbp[[#This Row],[play.awayScore]])</f>
        <v>5</v>
      </c>
      <c r="AF2248">
        <f>IF(tbl_pbp[[#This Row],[Play Saints Win % Increase]]&gt;=$AF$4,1,0)</f>
        <v>0</v>
      </c>
      <c r="AG2248" t="str">
        <f>VLOOKUP(tbl_pbp[[#This Row],[gameId]], games!$B$2:$T$40, 9, FALSE)</f>
        <v>san-francisco-49ers</v>
      </c>
      <c r="AH2248" s="5">
        <f>IF(tbl_pbp[[#This Row],[AwayTeam]] &lt;&gt; "new-orleans-saints", tbl_pbp[[#This Row],[homeWinPercentage]], 1-tbl_pbp[[#This Row],[homeWinPercentage]])</f>
        <v>0.40699999999999997</v>
      </c>
      <c r="AI2248" s="13">
        <f>tbl_pbp[[#This Row],[Kamara]]*tbl_pbp[[#This Row],[Impactful Play]]</f>
        <v>0</v>
      </c>
      <c r="AJ2248" s="13">
        <f>tbl_pbp[[#This Row],[Thomas]]*tbl_pbp[[#This Row],[Impactful Play]]</f>
        <v>0</v>
      </c>
      <c r="AK2248" s="13" t="str">
        <f>VLOOKUP(tbl_pbp[[#This Row],[Play Saints Win % Increase]], tbl_impact[],3,TRUE)</f>
        <v>Wretched (-worse than -20%)</v>
      </c>
    </row>
    <row r="2249" spans="1:37">
      <c r="A2249" s="1">
        <v>165</v>
      </c>
      <c r="B2249" s="5">
        <v>0.114</v>
      </c>
      <c r="C2249" t="s">
        <v>14087</v>
      </c>
      <c r="D2249">
        <v>0</v>
      </c>
      <c r="E2249">
        <v>0</v>
      </c>
      <c r="F2249">
        <v>4</v>
      </c>
      <c r="G2249">
        <v>40</v>
      </c>
      <c r="H2249">
        <v>45</v>
      </c>
      <c r="I2249">
        <v>5</v>
      </c>
      <c r="J2249">
        <v>76</v>
      </c>
      <c r="K2249" t="s">
        <v>29</v>
      </c>
      <c r="L2249">
        <v>2</v>
      </c>
      <c r="M2249">
        <v>67</v>
      </c>
      <c r="N2249" t="s">
        <v>14088</v>
      </c>
      <c r="O2249" t="s">
        <v>1732</v>
      </c>
      <c r="P2249" t="s">
        <v>22</v>
      </c>
      <c r="Q2249" t="s">
        <v>37</v>
      </c>
      <c r="S2249" t="s">
        <v>38</v>
      </c>
      <c r="T2249" t="s">
        <v>4954</v>
      </c>
      <c r="U2249" t="s">
        <v>14089</v>
      </c>
      <c r="V2249" t="s">
        <v>13698</v>
      </c>
      <c r="X2249" t="str">
        <f>VLOOKUP(pbp!V4999, games!$B$2:$R$40, 3, FALSE)</f>
        <v>2020-12-20T21:25Z</v>
      </c>
      <c r="Y2249">
        <f>VLOOKUP(1*V2249,NFLGames!$H$11:$H$555,1,FALSE)</f>
        <v>401127964</v>
      </c>
      <c r="Z2249">
        <f>VLOOKUP($Y2249, NFLGames!$H$11:$K$555,2,FALSE)</f>
        <v>2019</v>
      </c>
      <c r="AA2249">
        <f>VLOOKUP($Y2249, NFLGames!$H$11:$K$555,3,FALSE)</f>
        <v>14</v>
      </c>
      <c r="AB2249" s="6">
        <f>IF(A2250=0, 0, AH2250-tbl_pbp[[#This Row],[Saints Win %]])</f>
        <v>0.32900000000000001</v>
      </c>
      <c r="AD2249">
        <v>1</v>
      </c>
      <c r="AE2249">
        <f>ABS(tbl_pbp[[#This Row],[play.homeScore]]-tbl_pbp[[#This Row],[play.awayScore]])</f>
        <v>5</v>
      </c>
      <c r="AF2249">
        <f>IF(tbl_pbp[[#This Row],[Play Saints Win % Increase]]&gt;=$AF$4,1,0)</f>
        <v>1</v>
      </c>
      <c r="AG2249" t="str">
        <f>VLOOKUP(tbl_pbp[[#This Row],[gameId]], games!$B$2:$T$40, 9, FALSE)</f>
        <v>san-francisco-49ers</v>
      </c>
      <c r="AH2249" s="5">
        <f>IF(tbl_pbp[[#This Row],[AwayTeam]] &lt;&gt; "new-orleans-saints", tbl_pbp[[#This Row],[homeWinPercentage]], 1-tbl_pbp[[#This Row],[homeWinPercentage]])</f>
        <v>0.114</v>
      </c>
      <c r="AI2249" s="13">
        <f>tbl_pbp[[#This Row],[Kamara]]*tbl_pbp[[#This Row],[Impactful Play]]</f>
        <v>0</v>
      </c>
      <c r="AJ2249" s="13">
        <f>tbl_pbp[[#This Row],[Thomas]]*tbl_pbp[[#This Row],[Impactful Play]]</f>
        <v>1</v>
      </c>
      <c r="AK2249" s="13" t="str">
        <f>VLOOKUP(tbl_pbp[[#This Row],[Play Saints Win % Increase]], tbl_impact[],3,TRUE)</f>
        <v>Ambrosial (20% +)</v>
      </c>
    </row>
    <row r="2250" spans="1:37">
      <c r="A2250" s="1">
        <v>166</v>
      </c>
      <c r="B2250" s="5">
        <v>0.443</v>
      </c>
      <c r="C2250" t="s">
        <v>14090</v>
      </c>
      <c r="D2250">
        <v>0</v>
      </c>
      <c r="E2250">
        <v>0</v>
      </c>
      <c r="F2250">
        <v>4</v>
      </c>
      <c r="G2250">
        <v>40</v>
      </c>
      <c r="H2250">
        <v>45</v>
      </c>
      <c r="I2250">
        <v>5</v>
      </c>
      <c r="J2250">
        <v>76</v>
      </c>
      <c r="K2250" t="s">
        <v>29</v>
      </c>
      <c r="L2250">
        <v>3</v>
      </c>
      <c r="M2250">
        <v>24</v>
      </c>
      <c r="N2250" t="s">
        <v>14091</v>
      </c>
      <c r="O2250" t="s">
        <v>823</v>
      </c>
      <c r="P2250" t="s">
        <v>94</v>
      </c>
      <c r="Q2250" t="s">
        <v>95</v>
      </c>
      <c r="R2250" t="s">
        <v>96</v>
      </c>
      <c r="S2250" t="s">
        <v>42</v>
      </c>
      <c r="T2250" t="s">
        <v>4954</v>
      </c>
      <c r="U2250" t="s">
        <v>14092</v>
      </c>
      <c r="V2250" t="s">
        <v>13698</v>
      </c>
      <c r="X2250" t="str">
        <f>VLOOKUP(pbp!V5000, games!$B$2:$R$40, 3, FALSE)</f>
        <v>2020-12-20T21:25Z</v>
      </c>
      <c r="Y2250">
        <f>VLOOKUP(1*V2250,NFLGames!$H$11:$H$555,1,FALSE)</f>
        <v>401127964</v>
      </c>
      <c r="Z2250">
        <f>VLOOKUP($Y2250, NFLGames!$H$11:$K$555,2,FALSE)</f>
        <v>2019</v>
      </c>
      <c r="AA2250">
        <f>VLOOKUP($Y2250, NFLGames!$H$11:$K$555,3,FALSE)</f>
        <v>14</v>
      </c>
      <c r="AB2250" s="6">
        <f>IF(A2251=0, 0, AH2251-tbl_pbp[[#This Row],[Saints Win %]])</f>
        <v>0.311</v>
      </c>
      <c r="AE2250">
        <f>ABS(tbl_pbp[[#This Row],[play.homeScore]]-tbl_pbp[[#This Row],[play.awayScore]])</f>
        <v>5</v>
      </c>
      <c r="AF2250">
        <f>IF(tbl_pbp[[#This Row],[Play Saints Win % Increase]]&gt;=$AF$4,1,0)</f>
        <v>1</v>
      </c>
      <c r="AG2250" t="str">
        <f>VLOOKUP(tbl_pbp[[#This Row],[gameId]], games!$B$2:$T$40, 9, FALSE)</f>
        <v>san-francisco-49ers</v>
      </c>
      <c r="AH2250" s="5">
        <f>IF(tbl_pbp[[#This Row],[AwayTeam]] &lt;&gt; "new-orleans-saints", tbl_pbp[[#This Row],[homeWinPercentage]], 1-tbl_pbp[[#This Row],[homeWinPercentage]])</f>
        <v>0.443</v>
      </c>
      <c r="AI2250" s="13">
        <f>tbl_pbp[[#This Row],[Kamara]]*tbl_pbp[[#This Row],[Impactful Play]]</f>
        <v>0</v>
      </c>
      <c r="AJ2250" s="13">
        <f>tbl_pbp[[#This Row],[Thomas]]*tbl_pbp[[#This Row],[Impactful Play]]</f>
        <v>0</v>
      </c>
      <c r="AK2250" s="13" t="str">
        <f>VLOOKUP(tbl_pbp[[#This Row],[Play Saints Win % Increase]], tbl_impact[],3,TRUE)</f>
        <v>Ambrosial (20% +)</v>
      </c>
    </row>
    <row r="2251" spans="1:37">
      <c r="A2251" s="1">
        <v>167</v>
      </c>
      <c r="B2251" s="5">
        <v>0.754</v>
      </c>
      <c r="C2251" t="s">
        <v>14093</v>
      </c>
      <c r="D2251">
        <v>0</v>
      </c>
      <c r="E2251">
        <v>0</v>
      </c>
      <c r="F2251">
        <v>4</v>
      </c>
      <c r="G2251">
        <v>46</v>
      </c>
      <c r="H2251">
        <v>45</v>
      </c>
      <c r="I2251">
        <v>10</v>
      </c>
      <c r="J2251">
        <v>82</v>
      </c>
      <c r="K2251" t="s">
        <v>29</v>
      </c>
      <c r="L2251">
        <v>1</v>
      </c>
      <c r="M2251">
        <v>18</v>
      </c>
      <c r="N2251" t="s">
        <v>14094</v>
      </c>
      <c r="O2251" t="s">
        <v>2593</v>
      </c>
      <c r="P2251" t="s">
        <v>103</v>
      </c>
      <c r="Q2251" t="s">
        <v>104</v>
      </c>
      <c r="R2251" t="s">
        <v>105</v>
      </c>
      <c r="S2251" t="s">
        <v>33</v>
      </c>
      <c r="T2251" t="s">
        <v>14095</v>
      </c>
      <c r="U2251" t="s">
        <v>14096</v>
      </c>
      <c r="V2251" t="s">
        <v>13698</v>
      </c>
      <c r="X2251" t="str">
        <f>VLOOKUP(pbp!V5001, games!$B$2:$R$40, 3, FALSE)</f>
        <v>2020-12-20T21:25Z</v>
      </c>
      <c r="Y2251">
        <f>VLOOKUP(1*V2251,NFLGames!$H$11:$H$555,1,FALSE)</f>
        <v>401127964</v>
      </c>
      <c r="Z2251">
        <f>VLOOKUP($Y2251, NFLGames!$H$11:$K$555,2,FALSE)</f>
        <v>2019</v>
      </c>
      <c r="AA2251">
        <f>VLOOKUP($Y2251, NFLGames!$H$11:$K$555,3,FALSE)</f>
        <v>14</v>
      </c>
      <c r="AB2251" s="6">
        <f>IF(A2252=0, 0, AH2252-tbl_pbp[[#This Row],[Saints Win %]])</f>
        <v>-2.300000000000002E-2</v>
      </c>
      <c r="AE2251">
        <f>ABS(tbl_pbp[[#This Row],[play.homeScore]]-tbl_pbp[[#This Row],[play.awayScore]])</f>
        <v>1</v>
      </c>
      <c r="AF2251">
        <f>IF(tbl_pbp[[#This Row],[Play Saints Win % Increase]]&gt;=$AF$4,1,0)</f>
        <v>0</v>
      </c>
      <c r="AG2251" t="str">
        <f>VLOOKUP(tbl_pbp[[#This Row],[gameId]], games!$B$2:$T$40, 9, FALSE)</f>
        <v>san-francisco-49ers</v>
      </c>
      <c r="AH2251" s="5">
        <f>IF(tbl_pbp[[#This Row],[AwayTeam]] &lt;&gt; "new-orleans-saints", tbl_pbp[[#This Row],[homeWinPercentage]], 1-tbl_pbp[[#This Row],[homeWinPercentage]])</f>
        <v>0.754</v>
      </c>
      <c r="AI2251" s="13">
        <f>tbl_pbp[[#This Row],[Kamara]]*tbl_pbp[[#This Row],[Impactful Play]]</f>
        <v>0</v>
      </c>
      <c r="AJ2251" s="13">
        <f>tbl_pbp[[#This Row],[Thomas]]*tbl_pbp[[#This Row],[Impactful Play]]</f>
        <v>0</v>
      </c>
      <c r="AK2251" s="13" t="str">
        <f>VLOOKUP(tbl_pbp[[#This Row],[Play Saints Win % Increase]], tbl_impact[],3,TRUE)</f>
        <v>Bad (0 to -5%)</v>
      </c>
    </row>
    <row r="2252" spans="1:37">
      <c r="A2252" s="1">
        <v>168</v>
      </c>
      <c r="B2252" s="5">
        <v>0.73099999999999998</v>
      </c>
      <c r="C2252" t="s">
        <v>14097</v>
      </c>
      <c r="D2252">
        <v>0</v>
      </c>
      <c r="E2252">
        <v>0</v>
      </c>
      <c r="F2252">
        <v>4</v>
      </c>
      <c r="G2252">
        <v>46</v>
      </c>
      <c r="H2252">
        <v>45</v>
      </c>
      <c r="I2252">
        <v>0</v>
      </c>
      <c r="J2252">
        <v>35</v>
      </c>
      <c r="K2252" t="s">
        <v>29</v>
      </c>
      <c r="L2252">
        <v>0</v>
      </c>
      <c r="M2252">
        <v>65</v>
      </c>
      <c r="N2252" t="s">
        <v>288</v>
      </c>
      <c r="O2252" t="s">
        <v>2593</v>
      </c>
      <c r="P2252" t="s">
        <v>25</v>
      </c>
      <c r="Q2252" t="s">
        <v>26</v>
      </c>
      <c r="R2252" t="s">
        <v>27</v>
      </c>
      <c r="V2252" t="s">
        <v>13698</v>
      </c>
      <c r="X2252" t="str">
        <f>VLOOKUP(pbp!V5002, games!$B$2:$R$40, 3, FALSE)</f>
        <v>2020-12-20T21:25Z</v>
      </c>
      <c r="Y2252">
        <f>VLOOKUP(1*V2252,NFLGames!$H$11:$H$555,1,FALSE)</f>
        <v>401127964</v>
      </c>
      <c r="Z2252">
        <f>VLOOKUP($Y2252, NFLGames!$H$11:$K$555,2,FALSE)</f>
        <v>2019</v>
      </c>
      <c r="AA2252">
        <f>VLOOKUP($Y2252, NFLGames!$H$11:$K$555,3,FALSE)</f>
        <v>14</v>
      </c>
      <c r="AB2252" s="6">
        <f>IF(A2253=0, 0, AH2253-tbl_pbp[[#This Row],[Saints Win %]])</f>
        <v>-0.14900000000000002</v>
      </c>
      <c r="AE2252">
        <f>ABS(tbl_pbp[[#This Row],[play.homeScore]]-tbl_pbp[[#This Row],[play.awayScore]])</f>
        <v>1</v>
      </c>
      <c r="AF2252">
        <f>IF(tbl_pbp[[#This Row],[Play Saints Win % Increase]]&gt;=$AF$4,1,0)</f>
        <v>0</v>
      </c>
      <c r="AG2252" t="str">
        <f>VLOOKUP(tbl_pbp[[#This Row],[gameId]], games!$B$2:$T$40, 9, FALSE)</f>
        <v>san-francisco-49ers</v>
      </c>
      <c r="AH2252" s="5">
        <f>IF(tbl_pbp[[#This Row],[AwayTeam]] &lt;&gt; "new-orleans-saints", tbl_pbp[[#This Row],[homeWinPercentage]], 1-tbl_pbp[[#This Row],[homeWinPercentage]])</f>
        <v>0.73099999999999998</v>
      </c>
      <c r="AI2252" s="13">
        <f>tbl_pbp[[#This Row],[Kamara]]*tbl_pbp[[#This Row],[Impactful Play]]</f>
        <v>0</v>
      </c>
      <c r="AJ2252" s="13">
        <f>tbl_pbp[[#This Row],[Thomas]]*tbl_pbp[[#This Row],[Impactful Play]]</f>
        <v>0</v>
      </c>
      <c r="AK2252" s="13" t="str">
        <f>VLOOKUP(tbl_pbp[[#This Row],[Play Saints Win % Increase]], tbl_impact[],3,TRUE)</f>
        <v>Stinky (worse than -10% to -20%)</v>
      </c>
    </row>
    <row r="2253" spans="1:37">
      <c r="A2253" s="1">
        <v>169</v>
      </c>
      <c r="B2253" s="5">
        <v>0.58199999999999996</v>
      </c>
      <c r="C2253" t="s">
        <v>14098</v>
      </c>
      <c r="D2253">
        <v>0</v>
      </c>
      <c r="E2253">
        <v>0</v>
      </c>
      <c r="F2253">
        <v>4</v>
      </c>
      <c r="G2253">
        <v>46</v>
      </c>
      <c r="H2253">
        <v>45</v>
      </c>
      <c r="I2253">
        <v>10</v>
      </c>
      <c r="J2253">
        <v>75</v>
      </c>
      <c r="K2253" t="s">
        <v>4709</v>
      </c>
      <c r="L2253">
        <v>1</v>
      </c>
      <c r="M2253">
        <v>75</v>
      </c>
      <c r="N2253" t="s">
        <v>14099</v>
      </c>
      <c r="O2253" t="s">
        <v>2593</v>
      </c>
      <c r="P2253" t="s">
        <v>30</v>
      </c>
      <c r="Q2253" t="s">
        <v>31</v>
      </c>
      <c r="R2253" t="s">
        <v>32</v>
      </c>
      <c r="S2253" t="s">
        <v>33</v>
      </c>
      <c r="T2253" t="s">
        <v>4711</v>
      </c>
      <c r="U2253" t="s">
        <v>4712</v>
      </c>
      <c r="V2253" t="s">
        <v>13698</v>
      </c>
      <c r="X2253" t="str">
        <f>VLOOKUP(pbp!V5003, games!$B$2:$R$40, 3, FALSE)</f>
        <v>2020-12-20T21:25Z</v>
      </c>
      <c r="Y2253">
        <f>VLOOKUP(1*V2253,NFLGames!$H$11:$H$555,1,FALSE)</f>
        <v>401127964</v>
      </c>
      <c r="Z2253">
        <f>VLOOKUP($Y2253, NFLGames!$H$11:$K$555,2,FALSE)</f>
        <v>2019</v>
      </c>
      <c r="AA2253">
        <f>VLOOKUP($Y2253, NFLGames!$H$11:$K$555,3,FALSE)</f>
        <v>14</v>
      </c>
      <c r="AB2253" s="6">
        <f>IF(A2254=0, 0, AH2254-tbl_pbp[[#This Row],[Saints Win %]])</f>
        <v>6.5000000000000058E-2</v>
      </c>
      <c r="AE2253">
        <f>ABS(tbl_pbp[[#This Row],[play.homeScore]]-tbl_pbp[[#This Row],[play.awayScore]])</f>
        <v>1</v>
      </c>
      <c r="AF2253">
        <f>IF(tbl_pbp[[#This Row],[Play Saints Win % Increase]]&gt;=$AF$4,1,0)</f>
        <v>0</v>
      </c>
      <c r="AG2253" t="str">
        <f>VLOOKUP(tbl_pbp[[#This Row],[gameId]], games!$B$2:$T$40, 9, FALSE)</f>
        <v>san-francisco-49ers</v>
      </c>
      <c r="AH2253" s="5">
        <f>IF(tbl_pbp[[#This Row],[AwayTeam]] &lt;&gt; "new-orleans-saints", tbl_pbp[[#This Row],[homeWinPercentage]], 1-tbl_pbp[[#This Row],[homeWinPercentage]])</f>
        <v>0.58199999999999996</v>
      </c>
      <c r="AI2253" s="13">
        <f>tbl_pbp[[#This Row],[Kamara]]*tbl_pbp[[#This Row],[Impactful Play]]</f>
        <v>0</v>
      </c>
      <c r="AJ2253" s="13">
        <f>tbl_pbp[[#This Row],[Thomas]]*tbl_pbp[[#This Row],[Impactful Play]]</f>
        <v>0</v>
      </c>
      <c r="AK2253" s="13" t="str">
        <f>VLOOKUP(tbl_pbp[[#This Row],[Play Saints Win % Increase]], tbl_impact[],3,TRUE)</f>
        <v>Perfumed (5 to + 10%)</v>
      </c>
    </row>
    <row r="2254" spans="1:37">
      <c r="A2254" s="1">
        <v>170</v>
      </c>
      <c r="B2254" s="5">
        <v>0.64700000000000002</v>
      </c>
      <c r="C2254" t="s">
        <v>14100</v>
      </c>
      <c r="D2254">
        <v>0</v>
      </c>
      <c r="E2254">
        <v>0</v>
      </c>
      <c r="F2254">
        <v>4</v>
      </c>
      <c r="G2254">
        <v>46</v>
      </c>
      <c r="H2254">
        <v>45</v>
      </c>
      <c r="I2254">
        <v>2</v>
      </c>
      <c r="J2254">
        <v>67</v>
      </c>
      <c r="K2254" t="s">
        <v>4709</v>
      </c>
      <c r="L2254">
        <v>2</v>
      </c>
      <c r="M2254">
        <v>67</v>
      </c>
      <c r="N2254" t="s">
        <v>14101</v>
      </c>
      <c r="O2254" t="s">
        <v>1454</v>
      </c>
      <c r="P2254" t="s">
        <v>124</v>
      </c>
      <c r="Q2254" t="s">
        <v>125</v>
      </c>
      <c r="R2254" t="s">
        <v>126</v>
      </c>
      <c r="V2254" t="s">
        <v>13698</v>
      </c>
      <c r="X2254" t="str">
        <f>VLOOKUP(pbp!V5004, games!$B$2:$R$40, 3, FALSE)</f>
        <v>2020-12-20T21:25Z</v>
      </c>
      <c r="Y2254">
        <f>VLOOKUP(1*V2254,NFLGames!$H$11:$H$555,1,FALSE)</f>
        <v>401127964</v>
      </c>
      <c r="Z2254">
        <f>VLOOKUP($Y2254, NFLGames!$H$11:$K$555,2,FALSE)</f>
        <v>2019</v>
      </c>
      <c r="AA2254">
        <f>VLOOKUP($Y2254, NFLGames!$H$11:$K$555,3,FALSE)</f>
        <v>14</v>
      </c>
      <c r="AB2254" s="6">
        <f>IF(A2255=0, 0, AH2255-tbl_pbp[[#This Row],[Saints Win %]])</f>
        <v>4.9999999999999933E-2</v>
      </c>
      <c r="AE2254">
        <f>ABS(tbl_pbp[[#This Row],[play.homeScore]]-tbl_pbp[[#This Row],[play.awayScore]])</f>
        <v>1</v>
      </c>
      <c r="AF2254">
        <f>IF(tbl_pbp[[#This Row],[Play Saints Win % Increase]]&gt;=$AF$4,1,0)</f>
        <v>0</v>
      </c>
      <c r="AG2254" t="str">
        <f>VLOOKUP(tbl_pbp[[#This Row],[gameId]], games!$B$2:$T$40, 9, FALSE)</f>
        <v>san-francisco-49ers</v>
      </c>
      <c r="AH2254" s="5">
        <f>IF(tbl_pbp[[#This Row],[AwayTeam]] &lt;&gt; "new-orleans-saints", tbl_pbp[[#This Row],[homeWinPercentage]], 1-tbl_pbp[[#This Row],[homeWinPercentage]])</f>
        <v>0.64700000000000002</v>
      </c>
      <c r="AI2254" s="13">
        <f>tbl_pbp[[#This Row],[Kamara]]*tbl_pbp[[#This Row],[Impactful Play]]</f>
        <v>0</v>
      </c>
      <c r="AJ2254" s="13">
        <f>tbl_pbp[[#This Row],[Thomas]]*tbl_pbp[[#This Row],[Impactful Play]]</f>
        <v>0</v>
      </c>
      <c r="AK2254" s="13" t="str">
        <f>VLOOKUP(tbl_pbp[[#This Row],[Play Saints Win % Increase]], tbl_impact[],3,TRUE)</f>
        <v>Scented (0 to +5%)</v>
      </c>
    </row>
    <row r="2255" spans="1:37">
      <c r="A2255" s="1">
        <v>171</v>
      </c>
      <c r="B2255" s="5">
        <v>0.69699999999999995</v>
      </c>
      <c r="C2255" t="s">
        <v>14102</v>
      </c>
      <c r="D2255">
        <v>0</v>
      </c>
      <c r="E2255">
        <v>0</v>
      </c>
      <c r="F2255">
        <v>4</v>
      </c>
      <c r="G2255">
        <v>46</v>
      </c>
      <c r="H2255">
        <v>45</v>
      </c>
      <c r="I2255">
        <v>2</v>
      </c>
      <c r="J2255">
        <v>67</v>
      </c>
      <c r="K2255" t="s">
        <v>4709</v>
      </c>
      <c r="L2255">
        <v>2</v>
      </c>
      <c r="M2255">
        <v>67</v>
      </c>
      <c r="N2255" t="s">
        <v>14103</v>
      </c>
      <c r="O2255" t="s">
        <v>1454</v>
      </c>
      <c r="P2255" t="s">
        <v>22</v>
      </c>
      <c r="Q2255" t="s">
        <v>37</v>
      </c>
      <c r="S2255" t="s">
        <v>51</v>
      </c>
      <c r="T2255" t="s">
        <v>5049</v>
      </c>
      <c r="U2255" t="s">
        <v>14104</v>
      </c>
      <c r="V2255" t="s">
        <v>13698</v>
      </c>
      <c r="X2255" t="str">
        <f>VLOOKUP(pbp!V5005, games!$B$2:$R$40, 3, FALSE)</f>
        <v>2020-12-20T21:25Z</v>
      </c>
      <c r="Y2255">
        <f>VLOOKUP(1*V2255,NFLGames!$H$11:$H$555,1,FALSE)</f>
        <v>401127964</v>
      </c>
      <c r="Z2255">
        <f>VLOOKUP($Y2255, NFLGames!$H$11:$K$555,2,FALSE)</f>
        <v>2019</v>
      </c>
      <c r="AA2255">
        <f>VLOOKUP($Y2255, NFLGames!$H$11:$K$555,3,FALSE)</f>
        <v>14</v>
      </c>
      <c r="AB2255" s="6">
        <f>IF(A2256=0, 0, AH2256-tbl_pbp[[#This Row],[Saints Win %]])</f>
        <v>0.14000000000000001</v>
      </c>
      <c r="AE2255">
        <f>ABS(tbl_pbp[[#This Row],[play.homeScore]]-tbl_pbp[[#This Row],[play.awayScore]])</f>
        <v>1</v>
      </c>
      <c r="AF2255">
        <f>IF(tbl_pbp[[#This Row],[Play Saints Win % Increase]]&gt;=$AF$4,1,0)</f>
        <v>1</v>
      </c>
      <c r="AG2255" t="str">
        <f>VLOOKUP(tbl_pbp[[#This Row],[gameId]], games!$B$2:$T$40, 9, FALSE)</f>
        <v>san-francisco-49ers</v>
      </c>
      <c r="AH2255" s="5">
        <f>IF(tbl_pbp[[#This Row],[AwayTeam]] &lt;&gt; "new-orleans-saints", tbl_pbp[[#This Row],[homeWinPercentage]], 1-tbl_pbp[[#This Row],[homeWinPercentage]])</f>
        <v>0.69699999999999995</v>
      </c>
      <c r="AI2255" s="13">
        <f>tbl_pbp[[#This Row],[Kamara]]*tbl_pbp[[#This Row],[Impactful Play]]</f>
        <v>0</v>
      </c>
      <c r="AJ2255" s="13">
        <f>tbl_pbp[[#This Row],[Thomas]]*tbl_pbp[[#This Row],[Impactful Play]]</f>
        <v>0</v>
      </c>
      <c r="AK2255" s="13" t="str">
        <f>VLOOKUP(tbl_pbp[[#This Row],[Play Saints Win % Increase]], tbl_impact[],3,TRUE)</f>
        <v>Fragrant (10% to 20%)</v>
      </c>
    </row>
    <row r="2256" spans="1:37">
      <c r="A2256" s="1">
        <v>172</v>
      </c>
      <c r="B2256" s="5">
        <v>0.83699999999999997</v>
      </c>
      <c r="C2256" t="s">
        <v>14105</v>
      </c>
      <c r="D2256">
        <v>0</v>
      </c>
      <c r="E2256">
        <v>0</v>
      </c>
      <c r="F2256">
        <v>4</v>
      </c>
      <c r="G2256">
        <v>46</v>
      </c>
      <c r="H2256">
        <v>45</v>
      </c>
      <c r="I2256">
        <v>2</v>
      </c>
      <c r="J2256">
        <v>67</v>
      </c>
      <c r="K2256" t="s">
        <v>4709</v>
      </c>
      <c r="L2256">
        <v>3</v>
      </c>
      <c r="M2256">
        <v>67</v>
      </c>
      <c r="N2256" t="s">
        <v>14106</v>
      </c>
      <c r="O2256" t="s">
        <v>1743</v>
      </c>
      <c r="P2256" t="s">
        <v>22</v>
      </c>
      <c r="Q2256" t="s">
        <v>37</v>
      </c>
      <c r="S2256" t="s">
        <v>241</v>
      </c>
      <c r="T2256" t="s">
        <v>5049</v>
      </c>
      <c r="U2256" t="s">
        <v>14047</v>
      </c>
      <c r="V2256" t="s">
        <v>13698</v>
      </c>
      <c r="X2256" t="str">
        <f>VLOOKUP(pbp!V5006, games!$B$2:$R$40, 3, FALSE)</f>
        <v>2020-12-20T21:25Z</v>
      </c>
      <c r="Y2256">
        <f>VLOOKUP(1*V2256,NFLGames!$H$11:$H$555,1,FALSE)</f>
        <v>401127964</v>
      </c>
      <c r="Z2256">
        <f>VLOOKUP($Y2256, NFLGames!$H$11:$K$555,2,FALSE)</f>
        <v>2019</v>
      </c>
      <c r="AA2256">
        <f>VLOOKUP($Y2256, NFLGames!$H$11:$K$555,3,FALSE)</f>
        <v>14</v>
      </c>
      <c r="AB2256" s="6">
        <f>IF(A2257=0, 0, AH2257-tbl_pbp[[#This Row],[Saints Win %]])</f>
        <v>5.4000000000000048E-2</v>
      </c>
      <c r="AE2256">
        <f>ABS(tbl_pbp[[#This Row],[play.homeScore]]-tbl_pbp[[#This Row],[play.awayScore]])</f>
        <v>1</v>
      </c>
      <c r="AF2256">
        <f>IF(tbl_pbp[[#This Row],[Play Saints Win % Increase]]&gt;=$AF$4,1,0)</f>
        <v>0</v>
      </c>
      <c r="AG2256" t="str">
        <f>VLOOKUP(tbl_pbp[[#This Row],[gameId]], games!$B$2:$T$40, 9, FALSE)</f>
        <v>san-francisco-49ers</v>
      </c>
      <c r="AH2256" s="5">
        <f>IF(tbl_pbp[[#This Row],[AwayTeam]] &lt;&gt; "new-orleans-saints", tbl_pbp[[#This Row],[homeWinPercentage]], 1-tbl_pbp[[#This Row],[homeWinPercentage]])</f>
        <v>0.83699999999999997</v>
      </c>
      <c r="AI2256" s="13">
        <f>tbl_pbp[[#This Row],[Kamara]]*tbl_pbp[[#This Row],[Impactful Play]]</f>
        <v>0</v>
      </c>
      <c r="AJ2256" s="13">
        <f>tbl_pbp[[#This Row],[Thomas]]*tbl_pbp[[#This Row],[Impactful Play]]</f>
        <v>0</v>
      </c>
      <c r="AK2256" s="13" t="str">
        <f>VLOOKUP(tbl_pbp[[#This Row],[Play Saints Win % Increase]], tbl_impact[],3,TRUE)</f>
        <v>Perfumed (5 to + 10%)</v>
      </c>
    </row>
    <row r="2257" spans="1:37">
      <c r="A2257" s="1">
        <v>173</v>
      </c>
      <c r="B2257" s="5">
        <v>0.89100000000000001</v>
      </c>
      <c r="C2257" t="s">
        <v>14107</v>
      </c>
      <c r="D2257">
        <v>0</v>
      </c>
      <c r="E2257">
        <v>0</v>
      </c>
      <c r="F2257">
        <v>4</v>
      </c>
      <c r="G2257">
        <v>46</v>
      </c>
      <c r="H2257">
        <v>45</v>
      </c>
      <c r="I2257">
        <v>2</v>
      </c>
      <c r="J2257">
        <v>67</v>
      </c>
      <c r="K2257" t="s">
        <v>4709</v>
      </c>
      <c r="L2257">
        <v>4</v>
      </c>
      <c r="M2257">
        <v>67</v>
      </c>
      <c r="N2257" t="s">
        <v>14108</v>
      </c>
      <c r="O2257" t="s">
        <v>841</v>
      </c>
      <c r="P2257" t="s">
        <v>124</v>
      </c>
      <c r="Q2257" t="s">
        <v>125</v>
      </c>
      <c r="R2257" t="s">
        <v>126</v>
      </c>
      <c r="V2257" t="s">
        <v>13698</v>
      </c>
      <c r="X2257" t="str">
        <f>VLOOKUP(pbp!V5007, games!$B$2:$R$40, 3, FALSE)</f>
        <v>2020-12-20T21:25Z</v>
      </c>
      <c r="Y2257">
        <f>VLOOKUP(1*V2257,NFLGames!$H$11:$H$555,1,FALSE)</f>
        <v>401127964</v>
      </c>
      <c r="Z2257">
        <f>VLOOKUP($Y2257, NFLGames!$H$11:$K$555,2,FALSE)</f>
        <v>2019</v>
      </c>
      <c r="AA2257">
        <f>VLOOKUP($Y2257, NFLGames!$H$11:$K$555,3,FALSE)</f>
        <v>14</v>
      </c>
      <c r="AB2257" s="6">
        <f>IF(A2258=0, 0, AH2258-tbl_pbp[[#This Row],[Saints Win %]])</f>
        <v>-0.627</v>
      </c>
      <c r="AE2257">
        <f>ABS(tbl_pbp[[#This Row],[play.homeScore]]-tbl_pbp[[#This Row],[play.awayScore]])</f>
        <v>1</v>
      </c>
      <c r="AF2257">
        <f>IF(tbl_pbp[[#This Row],[Play Saints Win % Increase]]&gt;=$AF$4,1,0)</f>
        <v>0</v>
      </c>
      <c r="AG2257" t="str">
        <f>VLOOKUP(tbl_pbp[[#This Row],[gameId]], games!$B$2:$T$40, 9, FALSE)</f>
        <v>san-francisco-49ers</v>
      </c>
      <c r="AH2257" s="5">
        <f>IF(tbl_pbp[[#This Row],[AwayTeam]] &lt;&gt; "new-orleans-saints", tbl_pbp[[#This Row],[homeWinPercentage]], 1-tbl_pbp[[#This Row],[homeWinPercentage]])</f>
        <v>0.89100000000000001</v>
      </c>
      <c r="AI2257" s="13">
        <f>tbl_pbp[[#This Row],[Kamara]]*tbl_pbp[[#This Row],[Impactful Play]]</f>
        <v>0</v>
      </c>
      <c r="AJ2257" s="13">
        <f>tbl_pbp[[#This Row],[Thomas]]*tbl_pbp[[#This Row],[Impactful Play]]</f>
        <v>0</v>
      </c>
      <c r="AK2257" s="13" t="str">
        <f>VLOOKUP(tbl_pbp[[#This Row],[Play Saints Win % Increase]], tbl_impact[],3,TRUE)</f>
        <v>Wretched (-worse than -20%)</v>
      </c>
    </row>
    <row r="2258" spans="1:37">
      <c r="A2258" s="1">
        <v>174</v>
      </c>
      <c r="B2258" s="5">
        <v>0.26400000000000001</v>
      </c>
      <c r="C2258" t="s">
        <v>14109</v>
      </c>
      <c r="D2258">
        <v>0</v>
      </c>
      <c r="E2258">
        <v>0</v>
      </c>
      <c r="F2258">
        <v>4</v>
      </c>
      <c r="G2258">
        <v>46</v>
      </c>
      <c r="H2258">
        <v>45</v>
      </c>
      <c r="I2258">
        <v>2</v>
      </c>
      <c r="J2258">
        <v>67</v>
      </c>
      <c r="K2258" t="s">
        <v>4709</v>
      </c>
      <c r="L2258">
        <v>4</v>
      </c>
      <c r="M2258">
        <v>67</v>
      </c>
      <c r="N2258" t="s">
        <v>14110</v>
      </c>
      <c r="O2258" t="s">
        <v>841</v>
      </c>
      <c r="P2258" t="s">
        <v>30</v>
      </c>
      <c r="Q2258" t="s">
        <v>31</v>
      </c>
      <c r="R2258" t="s">
        <v>32</v>
      </c>
      <c r="S2258" t="s">
        <v>154</v>
      </c>
      <c r="T2258" t="s">
        <v>5049</v>
      </c>
      <c r="U2258" t="s">
        <v>14111</v>
      </c>
      <c r="V2258" t="s">
        <v>13698</v>
      </c>
      <c r="X2258" t="str">
        <f>VLOOKUP(pbp!V5008, games!$B$2:$R$40, 3, FALSE)</f>
        <v>2020-12-20T21:25Z</v>
      </c>
      <c r="Y2258">
        <f>VLOOKUP(1*V2258,NFLGames!$H$11:$H$555,1,FALSE)</f>
        <v>401127964</v>
      </c>
      <c r="Z2258">
        <f>VLOOKUP($Y2258, NFLGames!$H$11:$K$555,2,FALSE)</f>
        <v>2019</v>
      </c>
      <c r="AA2258">
        <f>VLOOKUP($Y2258, NFLGames!$H$11:$K$555,3,FALSE)</f>
        <v>14</v>
      </c>
      <c r="AB2258" s="6">
        <f>IF(A2259=0, 0, AH2259-tbl_pbp[[#This Row],[Saints Win %]])</f>
        <v>-8.500000000000002E-2</v>
      </c>
      <c r="AE2258">
        <f>ABS(tbl_pbp[[#This Row],[play.homeScore]]-tbl_pbp[[#This Row],[play.awayScore]])</f>
        <v>1</v>
      </c>
      <c r="AF2258">
        <f>IF(tbl_pbp[[#This Row],[Play Saints Win % Increase]]&gt;=$AF$4,1,0)</f>
        <v>0</v>
      </c>
      <c r="AG2258" t="str">
        <f>VLOOKUP(tbl_pbp[[#This Row],[gameId]], games!$B$2:$T$40, 9, FALSE)</f>
        <v>san-francisco-49ers</v>
      </c>
      <c r="AH2258" s="5">
        <f>IF(tbl_pbp[[#This Row],[AwayTeam]] &lt;&gt; "new-orleans-saints", tbl_pbp[[#This Row],[homeWinPercentage]], 1-tbl_pbp[[#This Row],[homeWinPercentage]])</f>
        <v>0.26400000000000001</v>
      </c>
      <c r="AI2258" s="13">
        <f>tbl_pbp[[#This Row],[Kamara]]*tbl_pbp[[#This Row],[Impactful Play]]</f>
        <v>0</v>
      </c>
      <c r="AJ2258" s="13">
        <f>tbl_pbp[[#This Row],[Thomas]]*tbl_pbp[[#This Row],[Impactful Play]]</f>
        <v>0</v>
      </c>
      <c r="AK2258" s="13" t="str">
        <f>VLOOKUP(tbl_pbp[[#This Row],[Play Saints Win % Increase]], tbl_impact[],3,TRUE)</f>
        <v>Smelly (worse than-5% -&gt; -10%)</v>
      </c>
    </row>
    <row r="2259" spans="1:37">
      <c r="A2259" s="1">
        <v>175</v>
      </c>
      <c r="B2259" s="5">
        <v>0.17899999999999999</v>
      </c>
      <c r="C2259" t="s">
        <v>14112</v>
      </c>
      <c r="D2259">
        <v>0</v>
      </c>
      <c r="E2259">
        <v>0</v>
      </c>
      <c r="F2259">
        <v>4</v>
      </c>
      <c r="G2259">
        <v>46</v>
      </c>
      <c r="H2259">
        <v>45</v>
      </c>
      <c r="I2259">
        <v>10</v>
      </c>
      <c r="J2259">
        <v>14</v>
      </c>
      <c r="K2259" t="s">
        <v>4709</v>
      </c>
      <c r="L2259">
        <v>1</v>
      </c>
      <c r="M2259">
        <v>14</v>
      </c>
      <c r="N2259" t="s">
        <v>14113</v>
      </c>
      <c r="O2259" t="s">
        <v>851</v>
      </c>
      <c r="P2259" t="s">
        <v>45</v>
      </c>
      <c r="Q2259" t="s">
        <v>46</v>
      </c>
      <c r="R2259" t="s">
        <v>47</v>
      </c>
      <c r="S2259" t="s">
        <v>33</v>
      </c>
      <c r="T2259" t="s">
        <v>176</v>
      </c>
      <c r="U2259" t="s">
        <v>177</v>
      </c>
      <c r="V2259" t="s">
        <v>13698</v>
      </c>
      <c r="X2259" t="str">
        <f>VLOOKUP(pbp!V5009, games!$B$2:$R$40, 3, FALSE)</f>
        <v>2020-12-20T21:25Z</v>
      </c>
      <c r="Y2259">
        <f>VLOOKUP(1*V2259,NFLGames!$H$11:$H$555,1,FALSE)</f>
        <v>401127964</v>
      </c>
      <c r="Z2259">
        <f>VLOOKUP($Y2259, NFLGames!$H$11:$K$555,2,FALSE)</f>
        <v>2019</v>
      </c>
      <c r="AA2259">
        <f>VLOOKUP($Y2259, NFLGames!$H$11:$K$555,3,FALSE)</f>
        <v>14</v>
      </c>
      <c r="AB2259" s="6">
        <f>IF(A2260=0, 0, AH2260-tbl_pbp[[#This Row],[Saints Win %]])</f>
        <v>-1.3999999999999985E-2</v>
      </c>
      <c r="AE2259">
        <f>ABS(tbl_pbp[[#This Row],[play.homeScore]]-tbl_pbp[[#This Row],[play.awayScore]])</f>
        <v>1</v>
      </c>
      <c r="AF2259">
        <f>IF(tbl_pbp[[#This Row],[Play Saints Win % Increase]]&gt;=$AF$4,1,0)</f>
        <v>0</v>
      </c>
      <c r="AG2259" t="str">
        <f>VLOOKUP(tbl_pbp[[#This Row],[gameId]], games!$B$2:$T$40, 9, FALSE)</f>
        <v>san-francisco-49ers</v>
      </c>
      <c r="AH2259" s="5">
        <f>IF(tbl_pbp[[#This Row],[AwayTeam]] &lt;&gt; "new-orleans-saints", tbl_pbp[[#This Row],[homeWinPercentage]], 1-tbl_pbp[[#This Row],[homeWinPercentage]])</f>
        <v>0.17899999999999999</v>
      </c>
      <c r="AI2259" s="13">
        <f>tbl_pbp[[#This Row],[Kamara]]*tbl_pbp[[#This Row],[Impactful Play]]</f>
        <v>0</v>
      </c>
      <c r="AJ2259" s="13">
        <f>tbl_pbp[[#This Row],[Thomas]]*tbl_pbp[[#This Row],[Impactful Play]]</f>
        <v>0</v>
      </c>
      <c r="AK2259" s="13" t="str">
        <f>VLOOKUP(tbl_pbp[[#This Row],[Play Saints Win % Increase]], tbl_impact[],3,TRUE)</f>
        <v>Bad (0 to -5%)</v>
      </c>
    </row>
    <row r="2260" spans="1:37">
      <c r="A2260" s="1">
        <v>176</v>
      </c>
      <c r="B2260" s="5">
        <v>0.16500000000000001</v>
      </c>
      <c r="C2260" t="s">
        <v>14114</v>
      </c>
      <c r="D2260">
        <v>0</v>
      </c>
      <c r="E2260">
        <v>0</v>
      </c>
      <c r="F2260">
        <v>4</v>
      </c>
      <c r="G2260">
        <v>46</v>
      </c>
      <c r="H2260">
        <v>45</v>
      </c>
      <c r="I2260">
        <v>7</v>
      </c>
      <c r="J2260">
        <v>11</v>
      </c>
      <c r="K2260" t="s">
        <v>4709</v>
      </c>
      <c r="L2260">
        <v>2</v>
      </c>
      <c r="M2260">
        <v>11</v>
      </c>
      <c r="N2260" t="s">
        <v>14115</v>
      </c>
      <c r="O2260" t="s">
        <v>1174</v>
      </c>
      <c r="P2260" t="s">
        <v>124</v>
      </c>
      <c r="Q2260" t="s">
        <v>125</v>
      </c>
      <c r="R2260" t="s">
        <v>126</v>
      </c>
      <c r="V2260" t="s">
        <v>13698</v>
      </c>
      <c r="X2260" t="str">
        <f>VLOOKUP(pbp!V5010, games!$B$2:$R$40, 3, FALSE)</f>
        <v>2020-12-20T21:25Z</v>
      </c>
      <c r="Y2260">
        <f>VLOOKUP(1*V2260,NFLGames!$H$11:$H$555,1,FALSE)</f>
        <v>401127964</v>
      </c>
      <c r="Z2260">
        <f>VLOOKUP($Y2260, NFLGames!$H$11:$K$555,2,FALSE)</f>
        <v>2019</v>
      </c>
      <c r="AA2260">
        <f>VLOOKUP($Y2260, NFLGames!$H$11:$K$555,3,FALSE)</f>
        <v>14</v>
      </c>
      <c r="AB2260" s="6">
        <f>IF(A2261=0, 0, AH2261-tbl_pbp[[#This Row],[Saints Win %]])</f>
        <v>2.6999999999999996E-2</v>
      </c>
      <c r="AE2260">
        <f>ABS(tbl_pbp[[#This Row],[play.homeScore]]-tbl_pbp[[#This Row],[play.awayScore]])</f>
        <v>1</v>
      </c>
      <c r="AF2260">
        <f>IF(tbl_pbp[[#This Row],[Play Saints Win % Increase]]&gt;=$AF$4,1,0)</f>
        <v>0</v>
      </c>
      <c r="AG2260" t="str">
        <f>VLOOKUP(tbl_pbp[[#This Row],[gameId]], games!$B$2:$T$40, 9, FALSE)</f>
        <v>san-francisco-49ers</v>
      </c>
      <c r="AH2260" s="5">
        <f>IF(tbl_pbp[[#This Row],[AwayTeam]] &lt;&gt; "new-orleans-saints", tbl_pbp[[#This Row],[homeWinPercentage]], 1-tbl_pbp[[#This Row],[homeWinPercentage]])</f>
        <v>0.16500000000000001</v>
      </c>
      <c r="AI2260" s="13">
        <f>tbl_pbp[[#This Row],[Kamara]]*tbl_pbp[[#This Row],[Impactful Play]]</f>
        <v>0</v>
      </c>
      <c r="AJ2260" s="13">
        <f>tbl_pbp[[#This Row],[Thomas]]*tbl_pbp[[#This Row],[Impactful Play]]</f>
        <v>0</v>
      </c>
      <c r="AK2260" s="13" t="str">
        <f>VLOOKUP(tbl_pbp[[#This Row],[Play Saints Win % Increase]], tbl_impact[],3,TRUE)</f>
        <v>Scented (0 to +5%)</v>
      </c>
    </row>
    <row r="2261" spans="1:37">
      <c r="A2261" s="1">
        <v>177</v>
      </c>
      <c r="B2261" s="5">
        <v>0.192</v>
      </c>
      <c r="C2261" t="s">
        <v>14116</v>
      </c>
      <c r="D2261">
        <v>0</v>
      </c>
      <c r="E2261">
        <v>0</v>
      </c>
      <c r="F2261">
        <v>4</v>
      </c>
      <c r="G2261">
        <v>46</v>
      </c>
      <c r="H2261">
        <v>45</v>
      </c>
      <c r="I2261">
        <v>7</v>
      </c>
      <c r="J2261">
        <v>11</v>
      </c>
      <c r="K2261" t="s">
        <v>4709</v>
      </c>
      <c r="L2261">
        <v>2</v>
      </c>
      <c r="M2261">
        <v>11</v>
      </c>
      <c r="N2261" t="s">
        <v>14117</v>
      </c>
      <c r="O2261" t="s">
        <v>304</v>
      </c>
      <c r="P2261" t="s">
        <v>45</v>
      </c>
      <c r="Q2261" t="s">
        <v>46</v>
      </c>
      <c r="R2261" t="s">
        <v>47</v>
      </c>
      <c r="S2261" t="s">
        <v>220</v>
      </c>
      <c r="T2261" t="s">
        <v>442</v>
      </c>
      <c r="U2261" t="s">
        <v>14118</v>
      </c>
      <c r="V2261" t="s">
        <v>13698</v>
      </c>
      <c r="X2261" t="str">
        <f>VLOOKUP(pbp!V5011, games!$B$2:$R$40, 3, FALSE)</f>
        <v>2020-12-20T21:25Z</v>
      </c>
      <c r="Y2261">
        <f>VLOOKUP(1*V2261,NFLGames!$H$11:$H$555,1,FALSE)</f>
        <v>401127964</v>
      </c>
      <c r="Z2261">
        <f>VLOOKUP($Y2261, NFLGames!$H$11:$K$555,2,FALSE)</f>
        <v>2019</v>
      </c>
      <c r="AA2261">
        <f>VLOOKUP($Y2261, NFLGames!$H$11:$K$555,3,FALSE)</f>
        <v>14</v>
      </c>
      <c r="AB2261" s="6">
        <f>IF(A2262=0, 0, AH2262-tbl_pbp[[#This Row],[Saints Win %]])</f>
        <v>-0.124</v>
      </c>
      <c r="AE2261">
        <f>ABS(tbl_pbp[[#This Row],[play.homeScore]]-tbl_pbp[[#This Row],[play.awayScore]])</f>
        <v>1</v>
      </c>
      <c r="AF2261">
        <f>IF(tbl_pbp[[#This Row],[Play Saints Win % Increase]]&gt;=$AF$4,1,0)</f>
        <v>0</v>
      </c>
      <c r="AG2261" t="str">
        <f>VLOOKUP(tbl_pbp[[#This Row],[gameId]], games!$B$2:$T$40, 9, FALSE)</f>
        <v>san-francisco-49ers</v>
      </c>
      <c r="AH2261" s="5">
        <f>IF(tbl_pbp[[#This Row],[AwayTeam]] &lt;&gt; "new-orleans-saints", tbl_pbp[[#This Row],[homeWinPercentage]], 1-tbl_pbp[[#This Row],[homeWinPercentage]])</f>
        <v>0.192</v>
      </c>
      <c r="AI2261" s="13">
        <f>tbl_pbp[[#This Row],[Kamara]]*tbl_pbp[[#This Row],[Impactful Play]]</f>
        <v>0</v>
      </c>
      <c r="AJ2261" s="13">
        <f>tbl_pbp[[#This Row],[Thomas]]*tbl_pbp[[#This Row],[Impactful Play]]</f>
        <v>0</v>
      </c>
      <c r="AK2261" s="13" t="str">
        <f>VLOOKUP(tbl_pbp[[#This Row],[Play Saints Win % Increase]], tbl_impact[],3,TRUE)</f>
        <v>Stinky (worse than -10% to -20%)</v>
      </c>
    </row>
    <row r="2262" spans="1:37">
      <c r="A2262" s="1">
        <v>178</v>
      </c>
      <c r="B2262" s="5">
        <v>6.8000000000000005E-2</v>
      </c>
      <c r="C2262" t="s">
        <v>14119</v>
      </c>
      <c r="D2262">
        <v>0</v>
      </c>
      <c r="E2262">
        <v>0</v>
      </c>
      <c r="F2262">
        <v>4</v>
      </c>
      <c r="G2262">
        <v>46</v>
      </c>
      <c r="H2262">
        <v>45</v>
      </c>
      <c r="I2262">
        <v>8</v>
      </c>
      <c r="J2262">
        <v>12</v>
      </c>
      <c r="K2262" t="s">
        <v>4709</v>
      </c>
      <c r="L2262">
        <v>3</v>
      </c>
      <c r="M2262">
        <v>12</v>
      </c>
      <c r="N2262" t="s">
        <v>14120</v>
      </c>
      <c r="O2262" t="s">
        <v>3544</v>
      </c>
      <c r="P2262" t="s">
        <v>124</v>
      </c>
      <c r="Q2262" t="s">
        <v>125</v>
      </c>
      <c r="R2262" t="s">
        <v>126</v>
      </c>
      <c r="V2262" t="s">
        <v>13698</v>
      </c>
      <c r="X2262" t="str">
        <f>VLOOKUP(pbp!V5012, games!$B$2:$R$40, 3, FALSE)</f>
        <v>2020-12-20T21:25Z</v>
      </c>
      <c r="Y2262">
        <f>VLOOKUP(1*V2262,NFLGames!$H$11:$H$555,1,FALSE)</f>
        <v>401127964</v>
      </c>
      <c r="Z2262">
        <f>VLOOKUP($Y2262, NFLGames!$H$11:$K$555,2,FALSE)</f>
        <v>2019</v>
      </c>
      <c r="AA2262">
        <f>VLOOKUP($Y2262, NFLGames!$H$11:$K$555,3,FALSE)</f>
        <v>14</v>
      </c>
      <c r="AB2262" s="6">
        <f>IF(A2263=0, 0, AH2263-tbl_pbp[[#This Row],[Saints Win %]])</f>
        <v>-6.7000000000000004E-2</v>
      </c>
      <c r="AE2262">
        <f>ABS(tbl_pbp[[#This Row],[play.homeScore]]-tbl_pbp[[#This Row],[play.awayScore]])</f>
        <v>1</v>
      </c>
      <c r="AF2262">
        <f>IF(tbl_pbp[[#This Row],[Play Saints Win % Increase]]&gt;=$AF$4,1,0)</f>
        <v>0</v>
      </c>
      <c r="AG2262" t="str">
        <f>VLOOKUP(tbl_pbp[[#This Row],[gameId]], games!$B$2:$T$40, 9, FALSE)</f>
        <v>san-francisco-49ers</v>
      </c>
      <c r="AH2262" s="5">
        <f>IF(tbl_pbp[[#This Row],[AwayTeam]] &lt;&gt; "new-orleans-saints", tbl_pbp[[#This Row],[homeWinPercentage]], 1-tbl_pbp[[#This Row],[homeWinPercentage]])</f>
        <v>6.8000000000000005E-2</v>
      </c>
      <c r="AI2262" s="13">
        <f>tbl_pbp[[#This Row],[Kamara]]*tbl_pbp[[#This Row],[Impactful Play]]</f>
        <v>0</v>
      </c>
      <c r="AJ2262" s="13">
        <f>tbl_pbp[[#This Row],[Thomas]]*tbl_pbp[[#This Row],[Impactful Play]]</f>
        <v>0</v>
      </c>
      <c r="AK2262" s="13" t="str">
        <f>VLOOKUP(tbl_pbp[[#This Row],[Play Saints Win % Increase]], tbl_impact[],3,TRUE)</f>
        <v>Smelly (worse than-5% -&gt; -10%)</v>
      </c>
    </row>
    <row r="2263" spans="1:37">
      <c r="A2263" s="1">
        <v>179</v>
      </c>
      <c r="B2263" s="5">
        <v>1E-3</v>
      </c>
      <c r="C2263" t="s">
        <v>14121</v>
      </c>
      <c r="D2263">
        <v>0</v>
      </c>
      <c r="E2263">
        <v>0</v>
      </c>
      <c r="F2263">
        <v>4</v>
      </c>
      <c r="G2263">
        <v>46</v>
      </c>
      <c r="H2263">
        <v>48</v>
      </c>
      <c r="I2263">
        <v>8</v>
      </c>
      <c r="J2263">
        <v>12</v>
      </c>
      <c r="K2263" t="s">
        <v>4709</v>
      </c>
      <c r="L2263">
        <v>3</v>
      </c>
      <c r="M2263">
        <v>12</v>
      </c>
      <c r="N2263" t="s">
        <v>14122</v>
      </c>
      <c r="O2263" t="s">
        <v>143</v>
      </c>
      <c r="P2263" t="s">
        <v>187</v>
      </c>
      <c r="Q2263" t="s">
        <v>188</v>
      </c>
      <c r="R2263" t="s">
        <v>189</v>
      </c>
      <c r="S2263" t="s">
        <v>92</v>
      </c>
      <c r="T2263" t="s">
        <v>3840</v>
      </c>
      <c r="U2263" t="s">
        <v>9442</v>
      </c>
      <c r="V2263" t="s">
        <v>13698</v>
      </c>
      <c r="X2263" t="str">
        <f>VLOOKUP(pbp!V5013, games!$B$2:$R$40, 3, FALSE)</f>
        <v>2020-12-20T21:25Z</v>
      </c>
      <c r="Y2263">
        <f>VLOOKUP(1*V2263,NFLGames!$H$11:$H$555,1,FALSE)</f>
        <v>401127964</v>
      </c>
      <c r="Z2263">
        <f>VLOOKUP($Y2263, NFLGames!$H$11:$K$555,2,FALSE)</f>
        <v>2019</v>
      </c>
      <c r="AA2263">
        <f>VLOOKUP($Y2263, NFLGames!$H$11:$K$555,3,FALSE)</f>
        <v>14</v>
      </c>
      <c r="AB2263" s="6">
        <f>IF(A2264=0, 0, AH2264-tbl_pbp[[#This Row],[Saints Win %]])</f>
        <v>-1E-3</v>
      </c>
      <c r="AE2263">
        <f>ABS(tbl_pbp[[#This Row],[play.homeScore]]-tbl_pbp[[#This Row],[play.awayScore]])</f>
        <v>2</v>
      </c>
      <c r="AF2263">
        <f>IF(tbl_pbp[[#This Row],[Play Saints Win % Increase]]&gt;=$AF$4,1,0)</f>
        <v>0</v>
      </c>
      <c r="AG2263" t="str">
        <f>VLOOKUP(tbl_pbp[[#This Row],[gameId]], games!$B$2:$T$40, 9, FALSE)</f>
        <v>san-francisco-49ers</v>
      </c>
      <c r="AH2263" s="5">
        <f>IF(tbl_pbp[[#This Row],[AwayTeam]] &lt;&gt; "new-orleans-saints", tbl_pbp[[#This Row],[homeWinPercentage]], 1-tbl_pbp[[#This Row],[homeWinPercentage]])</f>
        <v>1E-3</v>
      </c>
      <c r="AI2263" s="13">
        <f>tbl_pbp[[#This Row],[Kamara]]*tbl_pbp[[#This Row],[Impactful Play]]</f>
        <v>0</v>
      </c>
      <c r="AJ2263" s="13">
        <f>tbl_pbp[[#This Row],[Thomas]]*tbl_pbp[[#This Row],[Impactful Play]]</f>
        <v>0</v>
      </c>
      <c r="AK2263" s="13" t="str">
        <f>VLOOKUP(tbl_pbp[[#This Row],[Play Saints Win % Increase]], tbl_impact[],3,TRUE)</f>
        <v>Bad (0 to -5%)</v>
      </c>
    </row>
    <row r="2264" spans="1:37">
      <c r="A2264" s="1">
        <v>180</v>
      </c>
      <c r="B2264" s="5">
        <v>0</v>
      </c>
      <c r="C2264" t="s">
        <v>14123</v>
      </c>
      <c r="D2264">
        <v>0</v>
      </c>
      <c r="E2264">
        <v>0</v>
      </c>
      <c r="F2264">
        <v>4</v>
      </c>
      <c r="G2264">
        <v>46</v>
      </c>
      <c r="H2264">
        <v>48</v>
      </c>
      <c r="I2264">
        <v>0</v>
      </c>
      <c r="J2264">
        <v>65</v>
      </c>
      <c r="L2264">
        <v>0</v>
      </c>
      <c r="M2264">
        <v>0</v>
      </c>
      <c r="N2264" t="s">
        <v>364</v>
      </c>
      <c r="O2264" t="s">
        <v>143</v>
      </c>
      <c r="P2264" t="s">
        <v>365</v>
      </c>
      <c r="Q2264" t="s">
        <v>366</v>
      </c>
      <c r="R2264" t="s">
        <v>367</v>
      </c>
      <c r="V2264" t="s">
        <v>13698</v>
      </c>
      <c r="X2264" t="str">
        <f>VLOOKUP(pbp!V5014, games!$B$2:$R$40, 3, FALSE)</f>
        <v>2020-12-20T21:25Z</v>
      </c>
      <c r="Y2264">
        <f>VLOOKUP(1*V2264,NFLGames!$H$11:$H$555,1,FALSE)</f>
        <v>401127964</v>
      </c>
      <c r="Z2264">
        <f>VLOOKUP($Y2264, NFLGames!$H$11:$K$555,2,FALSE)</f>
        <v>2019</v>
      </c>
      <c r="AA2264">
        <f>VLOOKUP($Y2264, NFLGames!$H$11:$K$555,3,FALSE)</f>
        <v>14</v>
      </c>
      <c r="AB2264" s="6">
        <f>IF(A2265=0, 0, AH2265-tbl_pbp[[#This Row],[Saints Win %]])</f>
        <v>0</v>
      </c>
      <c r="AE2264">
        <f>ABS(tbl_pbp[[#This Row],[play.homeScore]]-tbl_pbp[[#This Row],[play.awayScore]])</f>
        <v>2</v>
      </c>
      <c r="AF2264">
        <f>IF(tbl_pbp[[#This Row],[Play Saints Win % Increase]]&gt;=$AF$4,1,0)</f>
        <v>0</v>
      </c>
      <c r="AG2264" t="str">
        <f>VLOOKUP(tbl_pbp[[#This Row],[gameId]], games!$B$2:$T$40, 9, FALSE)</f>
        <v>san-francisco-49ers</v>
      </c>
      <c r="AH2264" s="5">
        <f>IF(tbl_pbp[[#This Row],[AwayTeam]] &lt;&gt; "new-orleans-saints", tbl_pbp[[#This Row],[homeWinPercentage]], 1-tbl_pbp[[#This Row],[homeWinPercentage]])</f>
        <v>0</v>
      </c>
      <c r="AI2264" s="13">
        <f>tbl_pbp[[#This Row],[Kamara]]*tbl_pbp[[#This Row],[Impactful Play]]</f>
        <v>0</v>
      </c>
      <c r="AJ2264" s="13">
        <f>tbl_pbp[[#This Row],[Thomas]]*tbl_pbp[[#This Row],[Impactful Play]]</f>
        <v>0</v>
      </c>
      <c r="AK2264" s="13" t="str">
        <f>VLOOKUP(tbl_pbp[[#This Row],[Play Saints Win % Increase]], tbl_impact[],3,TRUE)</f>
        <v>Scented (0 to +5%)</v>
      </c>
    </row>
    <row r="2265" spans="1:37">
      <c r="A2265" s="1">
        <v>0</v>
      </c>
      <c r="B2265" s="5">
        <v>0.78</v>
      </c>
      <c r="C2265" t="s">
        <v>14124</v>
      </c>
      <c r="D2265">
        <v>0</v>
      </c>
      <c r="E2265">
        <v>0</v>
      </c>
      <c r="F2265">
        <v>1</v>
      </c>
      <c r="G2265">
        <v>0</v>
      </c>
      <c r="H2265">
        <v>0</v>
      </c>
      <c r="I2265">
        <v>0</v>
      </c>
      <c r="J2265">
        <v>35</v>
      </c>
      <c r="K2265" t="s">
        <v>29</v>
      </c>
      <c r="L2265">
        <v>0</v>
      </c>
      <c r="M2265">
        <v>65</v>
      </c>
      <c r="N2265" t="s">
        <v>14125</v>
      </c>
      <c r="O2265" t="s">
        <v>24</v>
      </c>
      <c r="P2265" t="s">
        <v>25</v>
      </c>
      <c r="Q2265" t="s">
        <v>26</v>
      </c>
      <c r="R2265" t="s">
        <v>27</v>
      </c>
      <c r="V2265" t="s">
        <v>14126</v>
      </c>
      <c r="X2265" t="str">
        <f>VLOOKUP(pbp!V5015, games!$B$2:$R$40, 3, FALSE)</f>
        <v>2020-12-20T21:25Z</v>
      </c>
      <c r="Y2265">
        <f>VLOOKUP(1*V2265,NFLGames!$H$11:$H$555,1,FALSE)</f>
        <v>401128117</v>
      </c>
      <c r="Z2265">
        <f>VLOOKUP($Y2265, NFLGames!$H$11:$K$555,2,FALSE)</f>
        <v>2019</v>
      </c>
      <c r="AA2265">
        <f>VLOOKUP($Y2265, NFLGames!$H$11:$K$555,3,FALSE)</f>
        <v>15</v>
      </c>
      <c r="AB2265" s="6">
        <f>IF(A2266=0, 0, AH2266-tbl_pbp[[#This Row],[Saints Win %]])</f>
        <v>-2.7000000000000024E-2</v>
      </c>
      <c r="AE2265">
        <f>ABS(tbl_pbp[[#This Row],[play.homeScore]]-tbl_pbp[[#This Row],[play.awayScore]])</f>
        <v>0</v>
      </c>
      <c r="AF2265">
        <f>IF(tbl_pbp[[#This Row],[Play Saints Win % Increase]]&gt;=$AF$4,1,0)</f>
        <v>0</v>
      </c>
      <c r="AG2265" t="str">
        <f>VLOOKUP(tbl_pbp[[#This Row],[gameId]], games!$B$2:$T$40, 9, FALSE)</f>
        <v>indianapolis-colts</v>
      </c>
      <c r="AH2265" s="5">
        <f>IF(tbl_pbp[[#This Row],[AwayTeam]] &lt;&gt; "new-orleans-saints", tbl_pbp[[#This Row],[homeWinPercentage]], 1-tbl_pbp[[#This Row],[homeWinPercentage]])</f>
        <v>0.78</v>
      </c>
      <c r="AI2265" s="13">
        <f>tbl_pbp[[#This Row],[Kamara]]*tbl_pbp[[#This Row],[Impactful Play]]</f>
        <v>0</v>
      </c>
      <c r="AJ2265" s="13">
        <f>tbl_pbp[[#This Row],[Thomas]]*tbl_pbp[[#This Row],[Impactful Play]]</f>
        <v>0</v>
      </c>
      <c r="AK2265" s="13" t="str">
        <f>VLOOKUP(tbl_pbp[[#This Row],[Play Saints Win % Increase]], tbl_impact[],3,TRUE)</f>
        <v>Bad (0 to -5%)</v>
      </c>
    </row>
    <row r="2266" spans="1:37">
      <c r="A2266" s="1">
        <v>1</v>
      </c>
      <c r="B2266" s="5">
        <v>0.753</v>
      </c>
      <c r="C2266" t="s">
        <v>14127</v>
      </c>
      <c r="D2266">
        <v>0</v>
      </c>
      <c r="E2266">
        <v>0</v>
      </c>
      <c r="F2266">
        <v>1</v>
      </c>
      <c r="G2266">
        <v>0</v>
      </c>
      <c r="H2266">
        <v>0</v>
      </c>
      <c r="I2266">
        <v>10</v>
      </c>
      <c r="J2266">
        <v>84</v>
      </c>
      <c r="K2266" t="s">
        <v>14128</v>
      </c>
      <c r="L2266">
        <v>1</v>
      </c>
      <c r="M2266">
        <v>84</v>
      </c>
      <c r="N2266" t="s">
        <v>14129</v>
      </c>
      <c r="O2266" t="s">
        <v>2744</v>
      </c>
      <c r="P2266" t="s">
        <v>22</v>
      </c>
      <c r="Q2266" t="s">
        <v>37</v>
      </c>
      <c r="S2266" t="s">
        <v>33</v>
      </c>
      <c r="T2266" t="s">
        <v>14130</v>
      </c>
      <c r="U2266" t="s">
        <v>14131</v>
      </c>
      <c r="V2266" t="s">
        <v>14126</v>
      </c>
      <c r="X2266" t="str">
        <f>VLOOKUP(pbp!V5016, games!$B$2:$R$40, 3, FALSE)</f>
        <v>2020-12-20T21:25Z</v>
      </c>
      <c r="Y2266">
        <f>VLOOKUP(1*V2266,NFLGames!$H$11:$H$555,1,FALSE)</f>
        <v>401128117</v>
      </c>
      <c r="Z2266">
        <f>VLOOKUP($Y2266, NFLGames!$H$11:$K$555,2,FALSE)</f>
        <v>2019</v>
      </c>
      <c r="AA2266">
        <f>VLOOKUP($Y2266, NFLGames!$H$11:$K$555,3,FALSE)</f>
        <v>15</v>
      </c>
      <c r="AB2266" s="6">
        <f>IF(A2267=0, 0, AH2267-tbl_pbp[[#This Row],[Saints Win %]])</f>
        <v>-7.0000000000000062E-3</v>
      </c>
      <c r="AE2266">
        <f>ABS(tbl_pbp[[#This Row],[play.homeScore]]-tbl_pbp[[#This Row],[play.awayScore]])</f>
        <v>0</v>
      </c>
      <c r="AF2266">
        <f>IF(tbl_pbp[[#This Row],[Play Saints Win % Increase]]&gt;=$AF$4,1,0)</f>
        <v>0</v>
      </c>
      <c r="AG2266" t="str">
        <f>VLOOKUP(tbl_pbp[[#This Row],[gameId]], games!$B$2:$T$40, 9, FALSE)</f>
        <v>indianapolis-colts</v>
      </c>
      <c r="AH2266" s="5">
        <f>IF(tbl_pbp[[#This Row],[AwayTeam]] &lt;&gt; "new-orleans-saints", tbl_pbp[[#This Row],[homeWinPercentage]], 1-tbl_pbp[[#This Row],[homeWinPercentage]])</f>
        <v>0.753</v>
      </c>
      <c r="AI2266" s="13">
        <f>tbl_pbp[[#This Row],[Kamara]]*tbl_pbp[[#This Row],[Impactful Play]]</f>
        <v>0</v>
      </c>
      <c r="AJ2266" s="13">
        <f>tbl_pbp[[#This Row],[Thomas]]*tbl_pbp[[#This Row],[Impactful Play]]</f>
        <v>0</v>
      </c>
      <c r="AK2266" s="13" t="str">
        <f>VLOOKUP(tbl_pbp[[#This Row],[Play Saints Win % Increase]], tbl_impact[],3,TRUE)</f>
        <v>Bad (0 to -5%)</v>
      </c>
    </row>
    <row r="2267" spans="1:37">
      <c r="A2267" s="1">
        <v>2</v>
      </c>
      <c r="B2267" s="5">
        <v>0.746</v>
      </c>
      <c r="C2267" t="s">
        <v>14132</v>
      </c>
      <c r="D2267">
        <v>0</v>
      </c>
      <c r="E2267">
        <v>0</v>
      </c>
      <c r="F2267">
        <v>1</v>
      </c>
      <c r="G2267">
        <v>0</v>
      </c>
      <c r="H2267">
        <v>0</v>
      </c>
      <c r="I2267">
        <v>10</v>
      </c>
      <c r="J2267">
        <v>84</v>
      </c>
      <c r="K2267" t="s">
        <v>14128</v>
      </c>
      <c r="L2267">
        <v>2</v>
      </c>
      <c r="M2267">
        <v>84</v>
      </c>
      <c r="N2267" t="s">
        <v>14133</v>
      </c>
      <c r="O2267" t="s">
        <v>13471</v>
      </c>
      <c r="P2267" t="s">
        <v>45</v>
      </c>
      <c r="Q2267" t="s">
        <v>46</v>
      </c>
      <c r="R2267" t="s">
        <v>47</v>
      </c>
      <c r="S2267" t="s">
        <v>120</v>
      </c>
      <c r="T2267" t="s">
        <v>14130</v>
      </c>
      <c r="U2267" t="s">
        <v>14134</v>
      </c>
      <c r="V2267" t="s">
        <v>14126</v>
      </c>
      <c r="X2267" t="str">
        <f>VLOOKUP(pbp!V5017, games!$B$2:$R$40, 3, FALSE)</f>
        <v>2020-12-20T21:25Z</v>
      </c>
      <c r="Y2267">
        <f>VLOOKUP(1*V2267,NFLGames!$H$11:$H$555,1,FALSE)</f>
        <v>401128117</v>
      </c>
      <c r="Z2267">
        <f>VLOOKUP($Y2267, NFLGames!$H$11:$K$555,2,FALSE)</f>
        <v>2019</v>
      </c>
      <c r="AA2267">
        <f>VLOOKUP($Y2267, NFLGames!$H$11:$K$555,3,FALSE)</f>
        <v>15</v>
      </c>
      <c r="AB2267" s="6">
        <f>IF(A2268=0, 0, AH2268-tbl_pbp[[#This Row],[Saints Win %]])</f>
        <v>-3.400000000000003E-2</v>
      </c>
      <c r="AE2267">
        <f>ABS(tbl_pbp[[#This Row],[play.homeScore]]-tbl_pbp[[#This Row],[play.awayScore]])</f>
        <v>0</v>
      </c>
      <c r="AF2267">
        <f>IF(tbl_pbp[[#This Row],[Play Saints Win % Increase]]&gt;=$AF$4,1,0)</f>
        <v>0</v>
      </c>
      <c r="AG2267" t="str">
        <f>VLOOKUP(tbl_pbp[[#This Row],[gameId]], games!$B$2:$T$40, 9, FALSE)</f>
        <v>indianapolis-colts</v>
      </c>
      <c r="AH2267" s="5">
        <f>IF(tbl_pbp[[#This Row],[AwayTeam]] &lt;&gt; "new-orleans-saints", tbl_pbp[[#This Row],[homeWinPercentage]], 1-tbl_pbp[[#This Row],[homeWinPercentage]])</f>
        <v>0.746</v>
      </c>
      <c r="AI2267" s="13">
        <f>tbl_pbp[[#This Row],[Kamara]]*tbl_pbp[[#This Row],[Impactful Play]]</f>
        <v>0</v>
      </c>
      <c r="AJ2267" s="13">
        <f>tbl_pbp[[#This Row],[Thomas]]*tbl_pbp[[#This Row],[Impactful Play]]</f>
        <v>0</v>
      </c>
      <c r="AK2267" s="13" t="str">
        <f>VLOOKUP(tbl_pbp[[#This Row],[Play Saints Win % Increase]], tbl_impact[],3,TRUE)</f>
        <v>Bad (0 to -5%)</v>
      </c>
    </row>
    <row r="2268" spans="1:37">
      <c r="A2268" s="1">
        <v>3</v>
      </c>
      <c r="B2268" s="5">
        <v>0.71199999999999997</v>
      </c>
      <c r="C2268" t="s">
        <v>14135</v>
      </c>
      <c r="D2268">
        <v>0</v>
      </c>
      <c r="E2268">
        <v>0</v>
      </c>
      <c r="F2268">
        <v>1</v>
      </c>
      <c r="G2268">
        <v>0</v>
      </c>
      <c r="H2268">
        <v>0</v>
      </c>
      <c r="I2268">
        <v>5</v>
      </c>
      <c r="J2268">
        <v>79</v>
      </c>
      <c r="K2268" t="s">
        <v>14128</v>
      </c>
      <c r="L2268">
        <v>3</v>
      </c>
      <c r="M2268">
        <v>79</v>
      </c>
      <c r="N2268" t="s">
        <v>14136</v>
      </c>
      <c r="O2268" t="s">
        <v>1189</v>
      </c>
      <c r="P2268" t="s">
        <v>45</v>
      </c>
      <c r="Q2268" t="s">
        <v>46</v>
      </c>
      <c r="R2268" t="s">
        <v>47</v>
      </c>
      <c r="S2268" t="s">
        <v>42</v>
      </c>
      <c r="T2268" t="s">
        <v>14137</v>
      </c>
      <c r="U2268" t="s">
        <v>14138</v>
      </c>
      <c r="V2268" t="s">
        <v>14126</v>
      </c>
      <c r="X2268" t="str">
        <f>VLOOKUP(pbp!V5018, games!$B$2:$R$40, 3, FALSE)</f>
        <v>2020-12-20T21:25Z</v>
      </c>
      <c r="Y2268">
        <f>VLOOKUP(1*V2268,NFLGames!$H$11:$H$555,1,FALSE)</f>
        <v>401128117</v>
      </c>
      <c r="Z2268">
        <f>VLOOKUP($Y2268, NFLGames!$H$11:$K$555,2,FALSE)</f>
        <v>2019</v>
      </c>
      <c r="AA2268">
        <f>VLOOKUP($Y2268, NFLGames!$H$11:$K$555,3,FALSE)</f>
        <v>15</v>
      </c>
      <c r="AB2268" s="6">
        <f>IF(A2269=0, 0, AH2269-tbl_pbp[[#This Row],[Saints Win %]])</f>
        <v>-2.7999999999999914E-2</v>
      </c>
      <c r="AE2268">
        <f>ABS(tbl_pbp[[#This Row],[play.homeScore]]-tbl_pbp[[#This Row],[play.awayScore]])</f>
        <v>0</v>
      </c>
      <c r="AF2268">
        <f>IF(tbl_pbp[[#This Row],[Play Saints Win % Increase]]&gt;=$AF$4,1,0)</f>
        <v>0</v>
      </c>
      <c r="AG2268" t="str">
        <f>VLOOKUP(tbl_pbp[[#This Row],[gameId]], games!$B$2:$T$40, 9, FALSE)</f>
        <v>indianapolis-colts</v>
      </c>
      <c r="AH2268" s="5">
        <f>IF(tbl_pbp[[#This Row],[AwayTeam]] &lt;&gt; "new-orleans-saints", tbl_pbp[[#This Row],[homeWinPercentage]], 1-tbl_pbp[[#This Row],[homeWinPercentage]])</f>
        <v>0.71199999999999997</v>
      </c>
      <c r="AI2268" s="13">
        <f>tbl_pbp[[#This Row],[Kamara]]*tbl_pbp[[#This Row],[Impactful Play]]</f>
        <v>0</v>
      </c>
      <c r="AJ2268" s="13">
        <f>tbl_pbp[[#This Row],[Thomas]]*tbl_pbp[[#This Row],[Impactful Play]]</f>
        <v>0</v>
      </c>
      <c r="AK2268" s="13" t="str">
        <f>VLOOKUP(tbl_pbp[[#This Row],[Play Saints Win % Increase]], tbl_impact[],3,TRUE)</f>
        <v>Bad (0 to -5%)</v>
      </c>
    </row>
    <row r="2269" spans="1:37">
      <c r="A2269" s="1">
        <v>4</v>
      </c>
      <c r="B2269" s="5">
        <v>0.68400000000000005</v>
      </c>
      <c r="C2269" t="s">
        <v>14139</v>
      </c>
      <c r="D2269">
        <v>0</v>
      </c>
      <c r="E2269">
        <v>0</v>
      </c>
      <c r="F2269">
        <v>1</v>
      </c>
      <c r="G2269">
        <v>0</v>
      </c>
      <c r="H2269">
        <v>0</v>
      </c>
      <c r="I2269">
        <v>10</v>
      </c>
      <c r="J2269">
        <v>72</v>
      </c>
      <c r="K2269" t="s">
        <v>14128</v>
      </c>
      <c r="L2269">
        <v>1</v>
      </c>
      <c r="M2269">
        <v>72</v>
      </c>
      <c r="N2269" t="s">
        <v>14140</v>
      </c>
      <c r="O2269" t="s">
        <v>1030</v>
      </c>
      <c r="P2269" t="s">
        <v>30</v>
      </c>
      <c r="Q2269" t="s">
        <v>31</v>
      </c>
      <c r="R2269" t="s">
        <v>32</v>
      </c>
      <c r="S2269" t="s">
        <v>33</v>
      </c>
      <c r="T2269" t="s">
        <v>14141</v>
      </c>
      <c r="U2269" t="s">
        <v>14142</v>
      </c>
      <c r="V2269" t="s">
        <v>14126</v>
      </c>
      <c r="X2269" t="str">
        <f>VLOOKUP(pbp!V5019, games!$B$2:$R$40, 3, FALSE)</f>
        <v>2020-12-20T21:25Z</v>
      </c>
      <c r="Y2269">
        <f>VLOOKUP(1*V2269,NFLGames!$H$11:$H$555,1,FALSE)</f>
        <v>401128117</v>
      </c>
      <c r="Z2269">
        <f>VLOOKUP($Y2269, NFLGames!$H$11:$K$555,2,FALSE)</f>
        <v>2019</v>
      </c>
      <c r="AA2269">
        <f>VLOOKUP($Y2269, NFLGames!$H$11:$K$555,3,FALSE)</f>
        <v>15</v>
      </c>
      <c r="AB2269" s="6">
        <f>IF(A2270=0, 0, AH2270-tbl_pbp[[#This Row],[Saints Win %]])</f>
        <v>2.0000000000000018E-3</v>
      </c>
      <c r="AE2269">
        <f>ABS(tbl_pbp[[#This Row],[play.homeScore]]-tbl_pbp[[#This Row],[play.awayScore]])</f>
        <v>0</v>
      </c>
      <c r="AF2269">
        <f>IF(tbl_pbp[[#This Row],[Play Saints Win % Increase]]&gt;=$AF$4,1,0)</f>
        <v>0</v>
      </c>
      <c r="AG2269" t="str">
        <f>VLOOKUP(tbl_pbp[[#This Row],[gameId]], games!$B$2:$T$40, 9, FALSE)</f>
        <v>indianapolis-colts</v>
      </c>
      <c r="AH2269" s="5">
        <f>IF(tbl_pbp[[#This Row],[AwayTeam]] &lt;&gt; "new-orleans-saints", tbl_pbp[[#This Row],[homeWinPercentage]], 1-tbl_pbp[[#This Row],[homeWinPercentage]])</f>
        <v>0.68400000000000005</v>
      </c>
      <c r="AI2269" s="13">
        <f>tbl_pbp[[#This Row],[Kamara]]*tbl_pbp[[#This Row],[Impactful Play]]</f>
        <v>0</v>
      </c>
      <c r="AJ2269" s="13">
        <f>tbl_pbp[[#This Row],[Thomas]]*tbl_pbp[[#This Row],[Impactful Play]]</f>
        <v>0</v>
      </c>
      <c r="AK2269" s="13" t="str">
        <f>VLOOKUP(tbl_pbp[[#This Row],[Play Saints Win % Increase]], tbl_impact[],3,TRUE)</f>
        <v>Scented (0 to +5%)</v>
      </c>
    </row>
    <row r="2270" spans="1:37">
      <c r="A2270" s="1">
        <v>5</v>
      </c>
      <c r="B2270" s="5">
        <v>0.68600000000000005</v>
      </c>
      <c r="C2270" t="s">
        <v>14143</v>
      </c>
      <c r="D2270">
        <v>0</v>
      </c>
      <c r="E2270">
        <v>0</v>
      </c>
      <c r="F2270">
        <v>1</v>
      </c>
      <c r="G2270">
        <v>0</v>
      </c>
      <c r="H2270">
        <v>0</v>
      </c>
      <c r="I2270">
        <v>10</v>
      </c>
      <c r="J2270">
        <v>52</v>
      </c>
      <c r="K2270" t="s">
        <v>14128</v>
      </c>
      <c r="L2270">
        <v>1</v>
      </c>
      <c r="M2270">
        <v>52</v>
      </c>
      <c r="N2270" t="s">
        <v>14144</v>
      </c>
      <c r="O2270" t="s">
        <v>1623</v>
      </c>
      <c r="P2270" t="s">
        <v>124</v>
      </c>
      <c r="Q2270" t="s">
        <v>125</v>
      </c>
      <c r="R2270" t="s">
        <v>126</v>
      </c>
      <c r="V2270" t="s">
        <v>14126</v>
      </c>
      <c r="X2270" t="str">
        <f>VLOOKUP(pbp!V5020, games!$B$2:$R$40, 3, FALSE)</f>
        <v>2020-12-20T21:25Z</v>
      </c>
      <c r="Y2270">
        <f>VLOOKUP(1*V2270,NFLGames!$H$11:$H$555,1,FALSE)</f>
        <v>401128117</v>
      </c>
      <c r="Z2270">
        <f>VLOOKUP($Y2270, NFLGames!$H$11:$K$555,2,FALSE)</f>
        <v>2019</v>
      </c>
      <c r="AA2270">
        <f>VLOOKUP($Y2270, NFLGames!$H$11:$K$555,3,FALSE)</f>
        <v>15</v>
      </c>
      <c r="AB2270" s="6">
        <f>IF(A2271=0, 0, AH2271-tbl_pbp[[#This Row],[Saints Win %]])</f>
        <v>3.9999999999999925E-2</v>
      </c>
      <c r="AE2270">
        <f>ABS(tbl_pbp[[#This Row],[play.homeScore]]-tbl_pbp[[#This Row],[play.awayScore]])</f>
        <v>0</v>
      </c>
      <c r="AF2270">
        <f>IF(tbl_pbp[[#This Row],[Play Saints Win % Increase]]&gt;=$AF$4,1,0)</f>
        <v>0</v>
      </c>
      <c r="AG2270" t="str">
        <f>VLOOKUP(tbl_pbp[[#This Row],[gameId]], games!$B$2:$T$40, 9, FALSE)</f>
        <v>indianapolis-colts</v>
      </c>
      <c r="AH2270" s="5">
        <f>IF(tbl_pbp[[#This Row],[AwayTeam]] &lt;&gt; "new-orleans-saints", tbl_pbp[[#This Row],[homeWinPercentage]], 1-tbl_pbp[[#This Row],[homeWinPercentage]])</f>
        <v>0.68600000000000005</v>
      </c>
      <c r="AI2270" s="13">
        <f>tbl_pbp[[#This Row],[Kamara]]*tbl_pbp[[#This Row],[Impactful Play]]</f>
        <v>0</v>
      </c>
      <c r="AJ2270" s="13">
        <f>tbl_pbp[[#This Row],[Thomas]]*tbl_pbp[[#This Row],[Impactful Play]]</f>
        <v>0</v>
      </c>
      <c r="AK2270" s="13" t="str">
        <f>VLOOKUP(tbl_pbp[[#This Row],[Play Saints Win % Increase]], tbl_impact[],3,TRUE)</f>
        <v>Scented (0 to +5%)</v>
      </c>
    </row>
    <row r="2271" spans="1:37">
      <c r="A2271" s="1">
        <v>6</v>
      </c>
      <c r="B2271" s="5">
        <v>0.72599999999999998</v>
      </c>
      <c r="C2271" t="s">
        <v>14145</v>
      </c>
      <c r="D2271">
        <v>0</v>
      </c>
      <c r="E2271">
        <v>0</v>
      </c>
      <c r="F2271">
        <v>1</v>
      </c>
      <c r="G2271">
        <v>0</v>
      </c>
      <c r="H2271">
        <v>0</v>
      </c>
      <c r="I2271">
        <v>10</v>
      </c>
      <c r="J2271">
        <v>52</v>
      </c>
      <c r="K2271" t="s">
        <v>14128</v>
      </c>
      <c r="L2271">
        <v>1</v>
      </c>
      <c r="M2271">
        <v>52</v>
      </c>
      <c r="N2271" t="s">
        <v>14146</v>
      </c>
      <c r="O2271" t="s">
        <v>1623</v>
      </c>
      <c r="P2271" t="s">
        <v>45</v>
      </c>
      <c r="Q2271" t="s">
        <v>46</v>
      </c>
      <c r="R2271" t="s">
        <v>47</v>
      </c>
      <c r="S2271" t="s">
        <v>33</v>
      </c>
      <c r="T2271" t="s">
        <v>14147</v>
      </c>
      <c r="U2271" t="s">
        <v>14148</v>
      </c>
      <c r="V2271" t="s">
        <v>14126</v>
      </c>
      <c r="X2271" t="str">
        <f>VLOOKUP(pbp!V5021, games!$B$2:$R$40, 3, FALSE)</f>
        <v>2020-12-20T21:25Z</v>
      </c>
      <c r="Y2271">
        <f>VLOOKUP(1*V2271,NFLGames!$H$11:$H$555,1,FALSE)</f>
        <v>401128117</v>
      </c>
      <c r="Z2271">
        <f>VLOOKUP($Y2271, NFLGames!$H$11:$K$555,2,FALSE)</f>
        <v>2019</v>
      </c>
      <c r="AA2271">
        <f>VLOOKUP($Y2271, NFLGames!$H$11:$K$555,3,FALSE)</f>
        <v>15</v>
      </c>
      <c r="AB2271" s="6">
        <f>IF(A2272=0, 0, AH2272-tbl_pbp[[#This Row],[Saints Win %]])</f>
        <v>-2.0000000000000018E-3</v>
      </c>
      <c r="AE2271">
        <f>ABS(tbl_pbp[[#This Row],[play.homeScore]]-tbl_pbp[[#This Row],[play.awayScore]])</f>
        <v>0</v>
      </c>
      <c r="AF2271">
        <f>IF(tbl_pbp[[#This Row],[Play Saints Win % Increase]]&gt;=$AF$4,1,0)</f>
        <v>0</v>
      </c>
      <c r="AG2271" t="str">
        <f>VLOOKUP(tbl_pbp[[#This Row],[gameId]], games!$B$2:$T$40, 9, FALSE)</f>
        <v>indianapolis-colts</v>
      </c>
      <c r="AH2271" s="5">
        <f>IF(tbl_pbp[[#This Row],[AwayTeam]] &lt;&gt; "new-orleans-saints", tbl_pbp[[#This Row],[homeWinPercentage]], 1-tbl_pbp[[#This Row],[homeWinPercentage]])</f>
        <v>0.72599999999999998</v>
      </c>
      <c r="AI2271" s="13">
        <f>tbl_pbp[[#This Row],[Kamara]]*tbl_pbp[[#This Row],[Impactful Play]]</f>
        <v>0</v>
      </c>
      <c r="AJ2271" s="13">
        <f>tbl_pbp[[#This Row],[Thomas]]*tbl_pbp[[#This Row],[Impactful Play]]</f>
        <v>0</v>
      </c>
      <c r="AK2271" s="13" t="str">
        <f>VLOOKUP(tbl_pbp[[#This Row],[Play Saints Win % Increase]], tbl_impact[],3,TRUE)</f>
        <v>Bad (0 to -5%)</v>
      </c>
    </row>
    <row r="2272" spans="1:37">
      <c r="A2272" s="1">
        <v>7</v>
      </c>
      <c r="B2272" s="5">
        <v>0.72399999999999998</v>
      </c>
      <c r="C2272" t="s">
        <v>14149</v>
      </c>
      <c r="D2272">
        <v>0</v>
      </c>
      <c r="E2272">
        <v>0</v>
      </c>
      <c r="F2272">
        <v>1</v>
      </c>
      <c r="G2272">
        <v>0</v>
      </c>
      <c r="H2272">
        <v>0</v>
      </c>
      <c r="I2272">
        <v>13</v>
      </c>
      <c r="J2272">
        <v>55</v>
      </c>
      <c r="K2272" t="s">
        <v>14128</v>
      </c>
      <c r="L2272">
        <v>2</v>
      </c>
      <c r="M2272">
        <v>55</v>
      </c>
      <c r="N2272" t="s">
        <v>14150</v>
      </c>
      <c r="O2272" t="s">
        <v>6997</v>
      </c>
      <c r="P2272" t="s">
        <v>45</v>
      </c>
      <c r="Q2272" t="s">
        <v>46</v>
      </c>
      <c r="R2272" t="s">
        <v>47</v>
      </c>
      <c r="S2272" t="s">
        <v>939</v>
      </c>
      <c r="T2272" t="s">
        <v>14151</v>
      </c>
      <c r="U2272" t="s">
        <v>14152</v>
      </c>
      <c r="V2272" t="s">
        <v>14126</v>
      </c>
      <c r="X2272" t="str">
        <f>VLOOKUP(pbp!V5022, games!$B$2:$R$40, 3, FALSE)</f>
        <v>2020-12-20T21:25Z</v>
      </c>
      <c r="Y2272">
        <f>VLOOKUP(1*V2272,NFLGames!$H$11:$H$555,1,FALSE)</f>
        <v>401128117</v>
      </c>
      <c r="Z2272">
        <f>VLOOKUP($Y2272, NFLGames!$H$11:$K$555,2,FALSE)</f>
        <v>2019</v>
      </c>
      <c r="AA2272">
        <f>VLOOKUP($Y2272, NFLGames!$H$11:$K$555,3,FALSE)</f>
        <v>15</v>
      </c>
      <c r="AB2272" s="6">
        <f>IF(A2273=0, 0, AH2273-tbl_pbp[[#This Row],[Saints Win %]])</f>
        <v>2.5000000000000022E-2</v>
      </c>
      <c r="AE2272">
        <f>ABS(tbl_pbp[[#This Row],[play.homeScore]]-tbl_pbp[[#This Row],[play.awayScore]])</f>
        <v>0</v>
      </c>
      <c r="AF2272">
        <f>IF(tbl_pbp[[#This Row],[Play Saints Win % Increase]]&gt;=$AF$4,1,0)</f>
        <v>0</v>
      </c>
      <c r="AG2272" t="str">
        <f>VLOOKUP(tbl_pbp[[#This Row],[gameId]], games!$B$2:$T$40, 9, FALSE)</f>
        <v>indianapolis-colts</v>
      </c>
      <c r="AH2272" s="5">
        <f>IF(tbl_pbp[[#This Row],[AwayTeam]] &lt;&gt; "new-orleans-saints", tbl_pbp[[#This Row],[homeWinPercentage]], 1-tbl_pbp[[#This Row],[homeWinPercentage]])</f>
        <v>0.72399999999999998</v>
      </c>
      <c r="AI2272" s="13">
        <f>tbl_pbp[[#This Row],[Kamara]]*tbl_pbp[[#This Row],[Impactful Play]]</f>
        <v>0</v>
      </c>
      <c r="AJ2272" s="13">
        <f>tbl_pbp[[#This Row],[Thomas]]*tbl_pbp[[#This Row],[Impactful Play]]</f>
        <v>0</v>
      </c>
      <c r="AK2272" s="13" t="str">
        <f>VLOOKUP(tbl_pbp[[#This Row],[Play Saints Win % Increase]], tbl_impact[],3,TRUE)</f>
        <v>Scented (0 to +5%)</v>
      </c>
    </row>
    <row r="2273" spans="1:37">
      <c r="A2273" s="1">
        <v>8</v>
      </c>
      <c r="B2273" s="5">
        <v>0.749</v>
      </c>
      <c r="C2273" t="s">
        <v>14153</v>
      </c>
      <c r="D2273">
        <v>0</v>
      </c>
      <c r="E2273">
        <v>0</v>
      </c>
      <c r="F2273">
        <v>1</v>
      </c>
      <c r="G2273">
        <v>0</v>
      </c>
      <c r="H2273">
        <v>0</v>
      </c>
      <c r="I2273">
        <v>9</v>
      </c>
      <c r="J2273">
        <v>51</v>
      </c>
      <c r="K2273" t="s">
        <v>14128</v>
      </c>
      <c r="L2273">
        <v>3</v>
      </c>
      <c r="M2273">
        <v>51</v>
      </c>
      <c r="N2273" t="s">
        <v>14154</v>
      </c>
      <c r="O2273" t="s">
        <v>10729</v>
      </c>
      <c r="P2273" t="s">
        <v>22</v>
      </c>
      <c r="Q2273" t="s">
        <v>37</v>
      </c>
      <c r="S2273" t="s">
        <v>139</v>
      </c>
      <c r="T2273" t="s">
        <v>14155</v>
      </c>
      <c r="U2273" t="s">
        <v>14156</v>
      </c>
      <c r="V2273" t="s">
        <v>14126</v>
      </c>
      <c r="X2273" t="str">
        <f>VLOOKUP(pbp!V5023, games!$B$2:$R$40, 3, FALSE)</f>
        <v>2020-12-20T21:25Z</v>
      </c>
      <c r="Y2273">
        <f>VLOOKUP(1*V2273,NFLGames!$H$11:$H$555,1,FALSE)</f>
        <v>401128117</v>
      </c>
      <c r="Z2273">
        <f>VLOOKUP($Y2273, NFLGames!$H$11:$K$555,2,FALSE)</f>
        <v>2019</v>
      </c>
      <c r="AA2273">
        <f>VLOOKUP($Y2273, NFLGames!$H$11:$K$555,3,FALSE)</f>
        <v>15</v>
      </c>
      <c r="AB2273" s="6">
        <f>IF(A2274=0, 0, AH2274-tbl_pbp[[#This Row],[Saints Win %]])</f>
        <v>4.6000000000000041E-2</v>
      </c>
      <c r="AE2273">
        <f>ABS(tbl_pbp[[#This Row],[play.homeScore]]-tbl_pbp[[#This Row],[play.awayScore]])</f>
        <v>0</v>
      </c>
      <c r="AF2273">
        <f>IF(tbl_pbp[[#This Row],[Play Saints Win % Increase]]&gt;=$AF$4,1,0)</f>
        <v>0</v>
      </c>
      <c r="AG2273" t="str">
        <f>VLOOKUP(tbl_pbp[[#This Row],[gameId]], games!$B$2:$T$40, 9, FALSE)</f>
        <v>indianapolis-colts</v>
      </c>
      <c r="AH2273" s="5">
        <f>IF(tbl_pbp[[#This Row],[AwayTeam]] &lt;&gt; "new-orleans-saints", tbl_pbp[[#This Row],[homeWinPercentage]], 1-tbl_pbp[[#This Row],[homeWinPercentage]])</f>
        <v>0.749</v>
      </c>
      <c r="AI2273" s="13">
        <f>tbl_pbp[[#This Row],[Kamara]]*tbl_pbp[[#This Row],[Impactful Play]]</f>
        <v>0</v>
      </c>
      <c r="AJ2273" s="13">
        <f>tbl_pbp[[#This Row],[Thomas]]*tbl_pbp[[#This Row],[Impactful Play]]</f>
        <v>0</v>
      </c>
      <c r="AK2273" s="13" t="str">
        <f>VLOOKUP(tbl_pbp[[#This Row],[Play Saints Win % Increase]], tbl_impact[],3,TRUE)</f>
        <v>Scented (0 to +5%)</v>
      </c>
    </row>
    <row r="2274" spans="1:37">
      <c r="A2274" s="1">
        <v>9</v>
      </c>
      <c r="B2274" s="5">
        <v>0.79500000000000004</v>
      </c>
      <c r="C2274" t="s">
        <v>14157</v>
      </c>
      <c r="D2274">
        <v>0</v>
      </c>
      <c r="E2274">
        <v>0</v>
      </c>
      <c r="F2274">
        <v>1</v>
      </c>
      <c r="G2274">
        <v>2</v>
      </c>
      <c r="H2274">
        <v>0</v>
      </c>
      <c r="I2274">
        <v>9</v>
      </c>
      <c r="J2274">
        <v>51</v>
      </c>
      <c r="K2274" t="s">
        <v>14128</v>
      </c>
      <c r="L2274">
        <v>4</v>
      </c>
      <c r="M2274">
        <v>51</v>
      </c>
      <c r="N2274" t="s">
        <v>14158</v>
      </c>
      <c r="O2274" t="s">
        <v>2393</v>
      </c>
      <c r="P2274" t="s">
        <v>94</v>
      </c>
      <c r="Q2274" t="s">
        <v>95</v>
      </c>
      <c r="R2274" t="s">
        <v>96</v>
      </c>
      <c r="S2274" t="s">
        <v>183</v>
      </c>
      <c r="T2274" t="s">
        <v>14155</v>
      </c>
      <c r="U2274" t="s">
        <v>14159</v>
      </c>
      <c r="V2274" t="s">
        <v>14126</v>
      </c>
      <c r="X2274" t="str">
        <f>VLOOKUP(pbp!V5024, games!$B$2:$R$40, 3, FALSE)</f>
        <v>2020-12-20T21:25Z</v>
      </c>
      <c r="Y2274">
        <f>VLOOKUP(1*V2274,NFLGames!$H$11:$H$555,1,FALSE)</f>
        <v>401128117</v>
      </c>
      <c r="Z2274">
        <f>VLOOKUP($Y2274, NFLGames!$H$11:$K$555,2,FALSE)</f>
        <v>2019</v>
      </c>
      <c r="AA2274">
        <f>VLOOKUP($Y2274, NFLGames!$H$11:$K$555,3,FALSE)</f>
        <v>15</v>
      </c>
      <c r="AB2274" s="6">
        <f>IF(A2275=0, 0, AH2275-tbl_pbp[[#This Row],[Saints Win %]])</f>
        <v>2.0000000000000018E-3</v>
      </c>
      <c r="AE2274">
        <f>ABS(tbl_pbp[[#This Row],[play.homeScore]]-tbl_pbp[[#This Row],[play.awayScore]])</f>
        <v>2</v>
      </c>
      <c r="AF2274">
        <f>IF(tbl_pbp[[#This Row],[Play Saints Win % Increase]]&gt;=$AF$4,1,0)</f>
        <v>0</v>
      </c>
      <c r="AG2274" t="str">
        <f>VLOOKUP(tbl_pbp[[#This Row],[gameId]], games!$B$2:$T$40, 9, FALSE)</f>
        <v>indianapolis-colts</v>
      </c>
      <c r="AH2274" s="5">
        <f>IF(tbl_pbp[[#This Row],[AwayTeam]] &lt;&gt; "new-orleans-saints", tbl_pbp[[#This Row],[homeWinPercentage]], 1-tbl_pbp[[#This Row],[homeWinPercentage]])</f>
        <v>0.79500000000000004</v>
      </c>
      <c r="AI2274" s="13">
        <f>tbl_pbp[[#This Row],[Kamara]]*tbl_pbp[[#This Row],[Impactful Play]]</f>
        <v>0</v>
      </c>
      <c r="AJ2274" s="13">
        <f>tbl_pbp[[#This Row],[Thomas]]*tbl_pbp[[#This Row],[Impactful Play]]</f>
        <v>0</v>
      </c>
      <c r="AK2274" s="13" t="str">
        <f>VLOOKUP(tbl_pbp[[#This Row],[Play Saints Win % Increase]], tbl_impact[],3,TRUE)</f>
        <v>Scented (0 to +5%)</v>
      </c>
    </row>
    <row r="2275" spans="1:37">
      <c r="A2275" s="1">
        <v>10</v>
      </c>
      <c r="B2275" s="5">
        <v>0.79700000000000004</v>
      </c>
      <c r="C2275" t="s">
        <v>14160</v>
      </c>
      <c r="D2275">
        <v>0</v>
      </c>
      <c r="E2275">
        <v>0</v>
      </c>
      <c r="F2275">
        <v>1</v>
      </c>
      <c r="G2275">
        <v>0</v>
      </c>
      <c r="H2275">
        <v>0</v>
      </c>
      <c r="I2275">
        <v>10</v>
      </c>
      <c r="J2275">
        <v>67</v>
      </c>
      <c r="K2275" t="s">
        <v>29</v>
      </c>
      <c r="L2275">
        <v>1</v>
      </c>
      <c r="M2275">
        <v>33</v>
      </c>
      <c r="N2275" t="s">
        <v>14161</v>
      </c>
      <c r="O2275" t="s">
        <v>8822</v>
      </c>
      <c r="P2275" t="s">
        <v>45</v>
      </c>
      <c r="Q2275" t="s">
        <v>46</v>
      </c>
      <c r="R2275" t="s">
        <v>47</v>
      </c>
      <c r="S2275" t="s">
        <v>33</v>
      </c>
      <c r="T2275" t="s">
        <v>14162</v>
      </c>
      <c r="U2275" t="s">
        <v>14163</v>
      </c>
      <c r="V2275" t="s">
        <v>14126</v>
      </c>
      <c r="X2275" t="str">
        <f>VLOOKUP(pbp!V5025, games!$B$2:$R$40, 3, FALSE)</f>
        <v>2020-12-20T21:25Z</v>
      </c>
      <c r="Y2275">
        <f>VLOOKUP(1*V2275,NFLGames!$H$11:$H$555,1,FALSE)</f>
        <v>401128117</v>
      </c>
      <c r="Z2275">
        <f>VLOOKUP($Y2275, NFLGames!$H$11:$K$555,2,FALSE)</f>
        <v>2019</v>
      </c>
      <c r="AA2275">
        <f>VLOOKUP($Y2275, NFLGames!$H$11:$K$555,3,FALSE)</f>
        <v>15</v>
      </c>
      <c r="AB2275" s="6">
        <f>IF(A2276=0, 0, AH2276-tbl_pbp[[#This Row],[Saints Win %]])</f>
        <v>-1.0000000000000009E-3</v>
      </c>
      <c r="AE2275">
        <f>ABS(tbl_pbp[[#This Row],[play.homeScore]]-tbl_pbp[[#This Row],[play.awayScore]])</f>
        <v>0</v>
      </c>
      <c r="AF2275">
        <f>IF(tbl_pbp[[#This Row],[Play Saints Win % Increase]]&gt;=$AF$4,1,0)</f>
        <v>0</v>
      </c>
      <c r="AG2275" t="str">
        <f>VLOOKUP(tbl_pbp[[#This Row],[gameId]], games!$B$2:$T$40, 9, FALSE)</f>
        <v>indianapolis-colts</v>
      </c>
      <c r="AH2275" s="5">
        <f>IF(tbl_pbp[[#This Row],[AwayTeam]] &lt;&gt; "new-orleans-saints", tbl_pbp[[#This Row],[homeWinPercentage]], 1-tbl_pbp[[#This Row],[homeWinPercentage]])</f>
        <v>0.79700000000000004</v>
      </c>
      <c r="AI2275" s="13">
        <f>tbl_pbp[[#This Row],[Kamara]]*tbl_pbp[[#This Row],[Impactful Play]]</f>
        <v>0</v>
      </c>
      <c r="AJ2275" s="13">
        <f>tbl_pbp[[#This Row],[Thomas]]*tbl_pbp[[#This Row],[Impactful Play]]</f>
        <v>0</v>
      </c>
      <c r="AK2275" s="13" t="str">
        <f>VLOOKUP(tbl_pbp[[#This Row],[Play Saints Win % Increase]], tbl_impact[],3,TRUE)</f>
        <v>Bad (0 to -5%)</v>
      </c>
    </row>
    <row r="2276" spans="1:37">
      <c r="A2276" s="1">
        <v>11</v>
      </c>
      <c r="B2276" s="5">
        <v>0.79600000000000004</v>
      </c>
      <c r="C2276" t="s">
        <v>14164</v>
      </c>
      <c r="D2276">
        <v>0</v>
      </c>
      <c r="E2276">
        <v>0</v>
      </c>
      <c r="F2276">
        <v>1</v>
      </c>
      <c r="G2276">
        <v>0</v>
      </c>
      <c r="H2276">
        <v>0</v>
      </c>
      <c r="I2276">
        <v>6</v>
      </c>
      <c r="J2276">
        <v>71</v>
      </c>
      <c r="K2276" t="s">
        <v>29</v>
      </c>
      <c r="L2276">
        <v>2</v>
      </c>
      <c r="M2276">
        <v>29</v>
      </c>
      <c r="N2276" t="s">
        <v>14165</v>
      </c>
      <c r="O2276" t="s">
        <v>3172</v>
      </c>
      <c r="P2276" t="s">
        <v>30</v>
      </c>
      <c r="Q2276" t="s">
        <v>31</v>
      </c>
      <c r="R2276" t="s">
        <v>32</v>
      </c>
      <c r="S2276" t="s">
        <v>60</v>
      </c>
      <c r="T2276" t="s">
        <v>14166</v>
      </c>
      <c r="U2276" t="s">
        <v>14167</v>
      </c>
      <c r="V2276" t="s">
        <v>14126</v>
      </c>
      <c r="X2276" t="str">
        <f>VLOOKUP(pbp!V5026, games!$B$2:$R$40, 3, FALSE)</f>
        <v>2020-12-20T21:25Z</v>
      </c>
      <c r="Y2276">
        <f>VLOOKUP(1*V2276,NFLGames!$H$11:$H$555,1,FALSE)</f>
        <v>401128117</v>
      </c>
      <c r="Z2276">
        <f>VLOOKUP($Y2276, NFLGames!$H$11:$K$555,2,FALSE)</f>
        <v>2019</v>
      </c>
      <c r="AA2276">
        <f>VLOOKUP($Y2276, NFLGames!$H$11:$K$555,3,FALSE)</f>
        <v>15</v>
      </c>
      <c r="AB2276" s="6">
        <f>IF(A2277=0, 0, AH2277-tbl_pbp[[#This Row],[Saints Win %]])</f>
        <v>2.4999999999999911E-2</v>
      </c>
      <c r="AD2276">
        <v>1</v>
      </c>
      <c r="AE2276">
        <f>ABS(tbl_pbp[[#This Row],[play.homeScore]]-tbl_pbp[[#This Row],[play.awayScore]])</f>
        <v>0</v>
      </c>
      <c r="AF2276">
        <f>IF(tbl_pbp[[#This Row],[Play Saints Win % Increase]]&gt;=$AF$4,1,0)</f>
        <v>0</v>
      </c>
      <c r="AG2276" t="str">
        <f>VLOOKUP(tbl_pbp[[#This Row],[gameId]], games!$B$2:$T$40, 9, FALSE)</f>
        <v>indianapolis-colts</v>
      </c>
      <c r="AH2276" s="5">
        <f>IF(tbl_pbp[[#This Row],[AwayTeam]] &lt;&gt; "new-orleans-saints", tbl_pbp[[#This Row],[homeWinPercentage]], 1-tbl_pbp[[#This Row],[homeWinPercentage]])</f>
        <v>0.79600000000000004</v>
      </c>
      <c r="AI2276" s="13">
        <f>tbl_pbp[[#This Row],[Kamara]]*tbl_pbp[[#This Row],[Impactful Play]]</f>
        <v>0</v>
      </c>
      <c r="AJ2276" s="13">
        <f>tbl_pbp[[#This Row],[Thomas]]*tbl_pbp[[#This Row],[Impactful Play]]</f>
        <v>0</v>
      </c>
      <c r="AK2276" s="13" t="str">
        <f>VLOOKUP(tbl_pbp[[#This Row],[Play Saints Win % Increase]], tbl_impact[],3,TRUE)</f>
        <v>Scented (0 to +5%)</v>
      </c>
    </row>
    <row r="2277" spans="1:37">
      <c r="A2277" s="1">
        <v>12</v>
      </c>
      <c r="B2277" s="5">
        <v>0.82099999999999995</v>
      </c>
      <c r="C2277" t="s">
        <v>14168</v>
      </c>
      <c r="D2277">
        <v>0</v>
      </c>
      <c r="E2277">
        <v>0</v>
      </c>
      <c r="F2277">
        <v>1</v>
      </c>
      <c r="G2277">
        <v>0</v>
      </c>
      <c r="H2277">
        <v>0</v>
      </c>
      <c r="I2277">
        <v>10</v>
      </c>
      <c r="J2277">
        <v>77</v>
      </c>
      <c r="K2277" t="s">
        <v>29</v>
      </c>
      <c r="L2277">
        <v>1</v>
      </c>
      <c r="M2277">
        <v>23</v>
      </c>
      <c r="N2277" t="s">
        <v>14169</v>
      </c>
      <c r="O2277" t="s">
        <v>1903</v>
      </c>
      <c r="P2277" t="s">
        <v>45</v>
      </c>
      <c r="Q2277" t="s">
        <v>46</v>
      </c>
      <c r="R2277" t="s">
        <v>47</v>
      </c>
      <c r="S2277" t="s">
        <v>33</v>
      </c>
      <c r="T2277" t="s">
        <v>14170</v>
      </c>
      <c r="U2277" t="s">
        <v>14171</v>
      </c>
      <c r="V2277" t="s">
        <v>14126</v>
      </c>
      <c r="X2277" t="str">
        <f>VLOOKUP(pbp!V5027, games!$B$2:$R$40, 3, FALSE)</f>
        <v>2020-12-20T21:25Z</v>
      </c>
      <c r="Y2277">
        <f>VLOOKUP(1*V2277,NFLGames!$H$11:$H$555,1,FALSE)</f>
        <v>401128117</v>
      </c>
      <c r="Z2277">
        <f>VLOOKUP($Y2277, NFLGames!$H$11:$K$555,2,FALSE)</f>
        <v>2019</v>
      </c>
      <c r="AA2277">
        <f>VLOOKUP($Y2277, NFLGames!$H$11:$K$555,3,FALSE)</f>
        <v>15</v>
      </c>
      <c r="AB2277" s="6">
        <f>IF(A2278=0, 0, AH2278-tbl_pbp[[#This Row],[Saints Win %]])</f>
        <v>-2.5999999999999912E-2</v>
      </c>
      <c r="AE2277">
        <f>ABS(tbl_pbp[[#This Row],[play.homeScore]]-tbl_pbp[[#This Row],[play.awayScore]])</f>
        <v>0</v>
      </c>
      <c r="AF2277">
        <f>IF(tbl_pbp[[#This Row],[Play Saints Win % Increase]]&gt;=$AF$4,1,0)</f>
        <v>0</v>
      </c>
      <c r="AG2277" t="str">
        <f>VLOOKUP(tbl_pbp[[#This Row],[gameId]], games!$B$2:$T$40, 9, FALSE)</f>
        <v>indianapolis-colts</v>
      </c>
      <c r="AH2277" s="5">
        <f>IF(tbl_pbp[[#This Row],[AwayTeam]] &lt;&gt; "new-orleans-saints", tbl_pbp[[#This Row],[homeWinPercentage]], 1-tbl_pbp[[#This Row],[homeWinPercentage]])</f>
        <v>0.82099999999999995</v>
      </c>
      <c r="AI2277" s="13">
        <f>tbl_pbp[[#This Row],[Kamara]]*tbl_pbp[[#This Row],[Impactful Play]]</f>
        <v>0</v>
      </c>
      <c r="AJ2277" s="13">
        <f>tbl_pbp[[#This Row],[Thomas]]*tbl_pbp[[#This Row],[Impactful Play]]</f>
        <v>0</v>
      </c>
      <c r="AK2277" s="13" t="str">
        <f>VLOOKUP(tbl_pbp[[#This Row],[Play Saints Win % Increase]], tbl_impact[],3,TRUE)</f>
        <v>Bad (0 to -5%)</v>
      </c>
    </row>
    <row r="2278" spans="1:37">
      <c r="A2278" s="1">
        <v>13</v>
      </c>
      <c r="B2278" s="5">
        <v>0.79500000000000004</v>
      </c>
      <c r="C2278" t="s">
        <v>14172</v>
      </c>
      <c r="D2278">
        <v>0</v>
      </c>
      <c r="E2278">
        <v>0</v>
      </c>
      <c r="F2278">
        <v>1</v>
      </c>
      <c r="G2278">
        <v>0</v>
      </c>
      <c r="H2278">
        <v>0</v>
      </c>
      <c r="I2278">
        <v>3</v>
      </c>
      <c r="J2278">
        <v>84</v>
      </c>
      <c r="K2278" t="s">
        <v>29</v>
      </c>
      <c r="L2278">
        <v>2</v>
      </c>
      <c r="M2278">
        <v>16</v>
      </c>
      <c r="N2278" t="s">
        <v>14173</v>
      </c>
      <c r="O2278" t="s">
        <v>4745</v>
      </c>
      <c r="P2278" t="s">
        <v>94</v>
      </c>
      <c r="Q2278" t="s">
        <v>95</v>
      </c>
      <c r="R2278" t="s">
        <v>96</v>
      </c>
      <c r="S2278" t="s">
        <v>193</v>
      </c>
      <c r="T2278" t="s">
        <v>14130</v>
      </c>
      <c r="U2278" t="s">
        <v>14174</v>
      </c>
      <c r="V2278" t="s">
        <v>14126</v>
      </c>
      <c r="X2278" t="str">
        <f>VLOOKUP(pbp!V5028, games!$B$2:$R$40, 3, FALSE)</f>
        <v>2020-12-20T21:25Z</v>
      </c>
      <c r="Y2278">
        <f>VLOOKUP(1*V2278,NFLGames!$H$11:$H$555,1,FALSE)</f>
        <v>401128117</v>
      </c>
      <c r="Z2278">
        <f>VLOOKUP($Y2278, NFLGames!$H$11:$K$555,2,FALSE)</f>
        <v>2019</v>
      </c>
      <c r="AA2278">
        <f>VLOOKUP($Y2278, NFLGames!$H$11:$K$555,3,FALSE)</f>
        <v>15</v>
      </c>
      <c r="AB2278" s="6">
        <f>IF(A2279=0, 0, AH2279-tbl_pbp[[#This Row],[Saints Win %]])</f>
        <v>-2.4000000000000021E-2</v>
      </c>
      <c r="AE2278">
        <f>ABS(tbl_pbp[[#This Row],[play.homeScore]]-tbl_pbp[[#This Row],[play.awayScore]])</f>
        <v>0</v>
      </c>
      <c r="AF2278">
        <f>IF(tbl_pbp[[#This Row],[Play Saints Win % Increase]]&gt;=$AF$4,1,0)</f>
        <v>0</v>
      </c>
      <c r="AG2278" t="str">
        <f>VLOOKUP(tbl_pbp[[#This Row],[gameId]], games!$B$2:$T$40, 9, FALSE)</f>
        <v>indianapolis-colts</v>
      </c>
      <c r="AH2278" s="5">
        <f>IF(tbl_pbp[[#This Row],[AwayTeam]] &lt;&gt; "new-orleans-saints", tbl_pbp[[#This Row],[homeWinPercentage]], 1-tbl_pbp[[#This Row],[homeWinPercentage]])</f>
        <v>0.79500000000000004</v>
      </c>
      <c r="AI2278" s="13">
        <f>tbl_pbp[[#This Row],[Kamara]]*tbl_pbp[[#This Row],[Impactful Play]]</f>
        <v>0</v>
      </c>
      <c r="AJ2278" s="13">
        <f>tbl_pbp[[#This Row],[Thomas]]*tbl_pbp[[#This Row],[Impactful Play]]</f>
        <v>0</v>
      </c>
      <c r="AK2278" s="13" t="str">
        <f>VLOOKUP(tbl_pbp[[#This Row],[Play Saints Win % Increase]], tbl_impact[],3,TRUE)</f>
        <v>Bad (0 to -5%)</v>
      </c>
    </row>
    <row r="2279" spans="1:37">
      <c r="A2279" s="1">
        <v>14</v>
      </c>
      <c r="B2279" s="5">
        <v>0.77100000000000002</v>
      </c>
      <c r="C2279" t="s">
        <v>14175</v>
      </c>
      <c r="D2279">
        <v>0</v>
      </c>
      <c r="E2279">
        <v>0</v>
      </c>
      <c r="F2279">
        <v>1</v>
      </c>
      <c r="G2279">
        <v>0</v>
      </c>
      <c r="H2279">
        <v>0</v>
      </c>
      <c r="I2279">
        <v>19</v>
      </c>
      <c r="J2279">
        <v>61</v>
      </c>
      <c r="K2279" t="s">
        <v>14128</v>
      </c>
      <c r="L2279">
        <v>4</v>
      </c>
      <c r="M2279">
        <v>61</v>
      </c>
      <c r="N2279" t="s">
        <v>14176</v>
      </c>
      <c r="O2279" t="s">
        <v>5004</v>
      </c>
      <c r="P2279" t="s">
        <v>66</v>
      </c>
      <c r="Q2279" t="s">
        <v>67</v>
      </c>
      <c r="R2279" t="s">
        <v>68</v>
      </c>
      <c r="S2279" t="s">
        <v>790</v>
      </c>
      <c r="T2279" t="s">
        <v>14177</v>
      </c>
      <c r="U2279" t="s">
        <v>14178</v>
      </c>
      <c r="V2279" t="s">
        <v>14126</v>
      </c>
      <c r="X2279" t="str">
        <f>VLOOKUP(pbp!V5029, games!$B$2:$R$40, 3, FALSE)</f>
        <v>2020-12-20T21:25Z</v>
      </c>
      <c r="Y2279">
        <f>VLOOKUP(1*V2279,NFLGames!$H$11:$H$555,1,FALSE)</f>
        <v>401128117</v>
      </c>
      <c r="Z2279">
        <f>VLOOKUP($Y2279, NFLGames!$H$11:$K$555,2,FALSE)</f>
        <v>2019</v>
      </c>
      <c r="AA2279">
        <f>VLOOKUP($Y2279, NFLGames!$H$11:$K$555,3,FALSE)</f>
        <v>15</v>
      </c>
      <c r="AB2279" s="6">
        <f>IF(A2280=0, 0, AH2280-tbl_pbp[[#This Row],[Saints Win %]])</f>
        <v>-3.5000000000000031E-2</v>
      </c>
      <c r="AE2279">
        <f>ABS(tbl_pbp[[#This Row],[play.homeScore]]-tbl_pbp[[#This Row],[play.awayScore]])</f>
        <v>0</v>
      </c>
      <c r="AF2279">
        <f>IF(tbl_pbp[[#This Row],[Play Saints Win % Increase]]&gt;=$AF$4,1,0)</f>
        <v>0</v>
      </c>
      <c r="AG2279" t="str">
        <f>VLOOKUP(tbl_pbp[[#This Row],[gameId]], games!$B$2:$T$40, 9, FALSE)</f>
        <v>indianapolis-colts</v>
      </c>
      <c r="AH2279" s="5">
        <f>IF(tbl_pbp[[#This Row],[AwayTeam]] &lt;&gt; "new-orleans-saints", tbl_pbp[[#This Row],[homeWinPercentage]], 1-tbl_pbp[[#This Row],[homeWinPercentage]])</f>
        <v>0.77100000000000002</v>
      </c>
      <c r="AI2279" s="13">
        <f>tbl_pbp[[#This Row],[Kamara]]*tbl_pbp[[#This Row],[Impactful Play]]</f>
        <v>0</v>
      </c>
      <c r="AJ2279" s="13">
        <f>tbl_pbp[[#This Row],[Thomas]]*tbl_pbp[[#This Row],[Impactful Play]]</f>
        <v>0</v>
      </c>
      <c r="AK2279" s="13" t="str">
        <f>VLOOKUP(tbl_pbp[[#This Row],[Play Saints Win % Increase]], tbl_impact[],3,TRUE)</f>
        <v>Bad (0 to -5%)</v>
      </c>
    </row>
    <row r="2280" spans="1:37">
      <c r="A2280" s="1">
        <v>15</v>
      </c>
      <c r="B2280" s="5">
        <v>0.73599999999999999</v>
      </c>
      <c r="C2280" t="s">
        <v>14179</v>
      </c>
      <c r="D2280">
        <v>0</v>
      </c>
      <c r="E2280">
        <v>0</v>
      </c>
      <c r="F2280">
        <v>1</v>
      </c>
      <c r="G2280">
        <v>0</v>
      </c>
      <c r="H2280">
        <v>0</v>
      </c>
      <c r="I2280">
        <v>8</v>
      </c>
      <c r="J2280">
        <v>79</v>
      </c>
      <c r="K2280" t="s">
        <v>29</v>
      </c>
      <c r="L2280">
        <v>2</v>
      </c>
      <c r="M2280">
        <v>21</v>
      </c>
      <c r="N2280" t="s">
        <v>14180</v>
      </c>
      <c r="O2280" t="s">
        <v>5004</v>
      </c>
      <c r="P2280" t="s">
        <v>30</v>
      </c>
      <c r="Q2280" t="s">
        <v>31</v>
      </c>
      <c r="R2280" t="s">
        <v>32</v>
      </c>
      <c r="S2280" t="s">
        <v>73</v>
      </c>
      <c r="T2280" t="s">
        <v>14137</v>
      </c>
      <c r="U2280" t="s">
        <v>14181</v>
      </c>
      <c r="V2280" t="s">
        <v>14126</v>
      </c>
      <c r="X2280" t="str">
        <f>VLOOKUP(pbp!V5030, games!$B$2:$R$40, 3, FALSE)</f>
        <v>2020-12-20T21:25Z</v>
      </c>
      <c r="Y2280">
        <f>VLOOKUP(1*V2280,NFLGames!$H$11:$H$555,1,FALSE)</f>
        <v>401128117</v>
      </c>
      <c r="Z2280">
        <f>VLOOKUP($Y2280, NFLGames!$H$11:$K$555,2,FALSE)</f>
        <v>2019</v>
      </c>
      <c r="AA2280">
        <f>VLOOKUP($Y2280, NFLGames!$H$11:$K$555,3,FALSE)</f>
        <v>15</v>
      </c>
      <c r="AB2280" s="6">
        <f>IF(A2281=0, 0, AH2281-tbl_pbp[[#This Row],[Saints Win %]])</f>
        <v>8.3999999999999964E-2</v>
      </c>
      <c r="AE2280">
        <f>ABS(tbl_pbp[[#This Row],[play.homeScore]]-tbl_pbp[[#This Row],[play.awayScore]])</f>
        <v>0</v>
      </c>
      <c r="AF2280">
        <f>IF(tbl_pbp[[#This Row],[Play Saints Win % Increase]]&gt;=$AF$4,1,0)</f>
        <v>0</v>
      </c>
      <c r="AG2280" t="str">
        <f>VLOOKUP(tbl_pbp[[#This Row],[gameId]], games!$B$2:$T$40, 9, FALSE)</f>
        <v>indianapolis-colts</v>
      </c>
      <c r="AH2280" s="5">
        <f>IF(tbl_pbp[[#This Row],[AwayTeam]] &lt;&gt; "new-orleans-saints", tbl_pbp[[#This Row],[homeWinPercentage]], 1-tbl_pbp[[#This Row],[homeWinPercentage]])</f>
        <v>0.73599999999999999</v>
      </c>
      <c r="AI2280" s="13">
        <f>tbl_pbp[[#This Row],[Kamara]]*tbl_pbp[[#This Row],[Impactful Play]]</f>
        <v>0</v>
      </c>
      <c r="AJ2280" s="13">
        <f>tbl_pbp[[#This Row],[Thomas]]*tbl_pbp[[#This Row],[Impactful Play]]</f>
        <v>0</v>
      </c>
      <c r="AK2280" s="13" t="str">
        <f>VLOOKUP(tbl_pbp[[#This Row],[Play Saints Win % Increase]], tbl_impact[],3,TRUE)</f>
        <v>Perfumed (5 to + 10%)</v>
      </c>
    </row>
    <row r="2281" spans="1:37">
      <c r="A2281" s="1">
        <v>16</v>
      </c>
      <c r="B2281" s="5">
        <v>0.82</v>
      </c>
      <c r="C2281" t="s">
        <v>14182</v>
      </c>
      <c r="D2281">
        <v>0</v>
      </c>
      <c r="E2281">
        <v>0</v>
      </c>
      <c r="F2281">
        <v>1</v>
      </c>
      <c r="G2281">
        <v>0</v>
      </c>
      <c r="H2281">
        <v>0</v>
      </c>
      <c r="I2281">
        <v>7</v>
      </c>
      <c r="J2281">
        <v>80</v>
      </c>
      <c r="K2281" t="s">
        <v>29</v>
      </c>
      <c r="L2281">
        <v>3</v>
      </c>
      <c r="M2281">
        <v>20</v>
      </c>
      <c r="N2281" t="s">
        <v>14183</v>
      </c>
      <c r="O2281" t="s">
        <v>5391</v>
      </c>
      <c r="P2281" t="s">
        <v>30</v>
      </c>
      <c r="Q2281" t="s">
        <v>31</v>
      </c>
      <c r="R2281" t="s">
        <v>32</v>
      </c>
      <c r="S2281" t="s">
        <v>212</v>
      </c>
      <c r="T2281" t="s">
        <v>14184</v>
      </c>
      <c r="U2281" t="s">
        <v>14185</v>
      </c>
      <c r="V2281" t="s">
        <v>14126</v>
      </c>
      <c r="X2281" t="str">
        <f>VLOOKUP(pbp!V5031, games!$B$2:$R$40, 3, FALSE)</f>
        <v>2020-12-20T21:25Z</v>
      </c>
      <c r="Y2281">
        <f>VLOOKUP(1*V2281,NFLGames!$H$11:$H$555,1,FALSE)</f>
        <v>401128117</v>
      </c>
      <c r="Z2281">
        <f>VLOOKUP($Y2281, NFLGames!$H$11:$K$555,2,FALSE)</f>
        <v>2019</v>
      </c>
      <c r="AA2281">
        <f>VLOOKUP($Y2281, NFLGames!$H$11:$K$555,3,FALSE)</f>
        <v>15</v>
      </c>
      <c r="AB2281" s="6">
        <f>IF(A2282=0, 0, AH2282-tbl_pbp[[#This Row],[Saints Win %]])</f>
        <v>-5.1999999999999935E-2</v>
      </c>
      <c r="AD2281">
        <v>1</v>
      </c>
      <c r="AE2281">
        <f>ABS(tbl_pbp[[#This Row],[play.homeScore]]-tbl_pbp[[#This Row],[play.awayScore]])</f>
        <v>0</v>
      </c>
      <c r="AF2281">
        <f>IF(tbl_pbp[[#This Row],[Play Saints Win % Increase]]&gt;=$AF$4,1,0)</f>
        <v>0</v>
      </c>
      <c r="AG2281" t="str">
        <f>VLOOKUP(tbl_pbp[[#This Row],[gameId]], games!$B$2:$T$40, 9, FALSE)</f>
        <v>indianapolis-colts</v>
      </c>
      <c r="AH2281" s="5">
        <f>IF(tbl_pbp[[#This Row],[AwayTeam]] &lt;&gt; "new-orleans-saints", tbl_pbp[[#This Row],[homeWinPercentage]], 1-tbl_pbp[[#This Row],[homeWinPercentage]])</f>
        <v>0.82</v>
      </c>
      <c r="AI2281" s="13">
        <f>tbl_pbp[[#This Row],[Kamara]]*tbl_pbp[[#This Row],[Impactful Play]]</f>
        <v>0</v>
      </c>
      <c r="AJ2281" s="13">
        <f>tbl_pbp[[#This Row],[Thomas]]*tbl_pbp[[#This Row],[Impactful Play]]</f>
        <v>0</v>
      </c>
      <c r="AK2281" s="13" t="str">
        <f>VLOOKUP(tbl_pbp[[#This Row],[Play Saints Win % Increase]], tbl_impact[],3,TRUE)</f>
        <v>Smelly (worse than-5% -&gt; -10%)</v>
      </c>
    </row>
    <row r="2282" spans="1:37">
      <c r="A2282" s="1">
        <v>17</v>
      </c>
      <c r="B2282" s="5">
        <v>0.76800000000000002</v>
      </c>
      <c r="C2282" t="s">
        <v>14186</v>
      </c>
      <c r="D2282">
        <v>0</v>
      </c>
      <c r="E2282">
        <v>0</v>
      </c>
      <c r="F2282">
        <v>1</v>
      </c>
      <c r="G2282">
        <v>3</v>
      </c>
      <c r="H2282">
        <v>0</v>
      </c>
      <c r="I2282">
        <v>2</v>
      </c>
      <c r="J2282">
        <v>85</v>
      </c>
      <c r="K2282" t="s">
        <v>29</v>
      </c>
      <c r="L2282">
        <v>4</v>
      </c>
      <c r="M2282">
        <v>15</v>
      </c>
      <c r="N2282" t="s">
        <v>8249</v>
      </c>
      <c r="O2282" t="s">
        <v>3189</v>
      </c>
      <c r="P2282" t="s">
        <v>187</v>
      </c>
      <c r="Q2282" t="s">
        <v>188</v>
      </c>
      <c r="R2282" t="s">
        <v>189</v>
      </c>
      <c r="S2282" t="s">
        <v>154</v>
      </c>
      <c r="T2282" t="s">
        <v>14187</v>
      </c>
      <c r="U2282" t="s">
        <v>14188</v>
      </c>
      <c r="V2282" t="s">
        <v>14126</v>
      </c>
      <c r="X2282" t="str">
        <f>VLOOKUP(pbp!V5032, games!$B$2:$R$40, 3, FALSE)</f>
        <v>2020-12-20T21:25Z</v>
      </c>
      <c r="Y2282">
        <f>VLOOKUP(1*V2282,NFLGames!$H$11:$H$555,1,FALSE)</f>
        <v>401128117</v>
      </c>
      <c r="Z2282">
        <f>VLOOKUP($Y2282, NFLGames!$H$11:$K$555,2,FALSE)</f>
        <v>2019</v>
      </c>
      <c r="AA2282">
        <f>VLOOKUP($Y2282, NFLGames!$H$11:$K$555,3,FALSE)</f>
        <v>15</v>
      </c>
      <c r="AB2282" s="6">
        <f>IF(A2283=0, 0, AH2283-tbl_pbp[[#This Row],[Saints Win %]])</f>
        <v>-4.0000000000000036E-3</v>
      </c>
      <c r="AE2282">
        <f>ABS(tbl_pbp[[#This Row],[play.homeScore]]-tbl_pbp[[#This Row],[play.awayScore]])</f>
        <v>3</v>
      </c>
      <c r="AF2282">
        <f>IF(tbl_pbp[[#This Row],[Play Saints Win % Increase]]&gt;=$AF$4,1,0)</f>
        <v>0</v>
      </c>
      <c r="AG2282" t="str">
        <f>VLOOKUP(tbl_pbp[[#This Row],[gameId]], games!$B$2:$T$40, 9, FALSE)</f>
        <v>indianapolis-colts</v>
      </c>
      <c r="AH2282" s="5">
        <f>IF(tbl_pbp[[#This Row],[AwayTeam]] &lt;&gt; "new-orleans-saints", tbl_pbp[[#This Row],[homeWinPercentage]], 1-tbl_pbp[[#This Row],[homeWinPercentage]])</f>
        <v>0.76800000000000002</v>
      </c>
      <c r="AI2282" s="13">
        <f>tbl_pbp[[#This Row],[Kamara]]*tbl_pbp[[#This Row],[Impactful Play]]</f>
        <v>0</v>
      </c>
      <c r="AJ2282" s="13">
        <f>tbl_pbp[[#This Row],[Thomas]]*tbl_pbp[[#This Row],[Impactful Play]]</f>
        <v>0</v>
      </c>
      <c r="AK2282" s="13" t="str">
        <f>VLOOKUP(tbl_pbp[[#This Row],[Play Saints Win % Increase]], tbl_impact[],3,TRUE)</f>
        <v>Bad (0 to -5%)</v>
      </c>
    </row>
    <row r="2283" spans="1:37">
      <c r="A2283" s="1">
        <v>18</v>
      </c>
      <c r="B2283" s="5">
        <v>0.76400000000000001</v>
      </c>
      <c r="C2283" t="s">
        <v>14189</v>
      </c>
      <c r="D2283">
        <v>0</v>
      </c>
      <c r="E2283">
        <v>0</v>
      </c>
      <c r="F2283">
        <v>1</v>
      </c>
      <c r="G2283">
        <v>3</v>
      </c>
      <c r="H2283">
        <v>0</v>
      </c>
      <c r="I2283">
        <v>0</v>
      </c>
      <c r="J2283">
        <v>35</v>
      </c>
      <c r="K2283" t="s">
        <v>29</v>
      </c>
      <c r="L2283">
        <v>0</v>
      </c>
      <c r="M2283">
        <v>65</v>
      </c>
      <c r="N2283" t="s">
        <v>288</v>
      </c>
      <c r="O2283" t="s">
        <v>3189</v>
      </c>
      <c r="P2283" t="s">
        <v>25</v>
      </c>
      <c r="Q2283" t="s">
        <v>26</v>
      </c>
      <c r="R2283" t="s">
        <v>27</v>
      </c>
      <c r="V2283" t="s">
        <v>14126</v>
      </c>
      <c r="X2283" t="str">
        <f>VLOOKUP(pbp!V5033, games!$B$2:$R$40, 3, FALSE)</f>
        <v>2020-12-20T21:25Z</v>
      </c>
      <c r="Y2283">
        <f>VLOOKUP(1*V2283,NFLGames!$H$11:$H$555,1,FALSE)</f>
        <v>401128117</v>
      </c>
      <c r="Z2283">
        <f>VLOOKUP($Y2283, NFLGames!$H$11:$K$555,2,FALSE)</f>
        <v>2019</v>
      </c>
      <c r="AA2283">
        <f>VLOOKUP($Y2283, NFLGames!$H$11:$K$555,3,FALSE)</f>
        <v>15</v>
      </c>
      <c r="AB2283" s="6">
        <f>IF(A2284=0, 0, AH2284-tbl_pbp[[#This Row],[Saints Win %]])</f>
        <v>-2.4000000000000021E-2</v>
      </c>
      <c r="AE2283">
        <f>ABS(tbl_pbp[[#This Row],[play.homeScore]]-tbl_pbp[[#This Row],[play.awayScore]])</f>
        <v>3</v>
      </c>
      <c r="AF2283">
        <f>IF(tbl_pbp[[#This Row],[Play Saints Win % Increase]]&gt;=$AF$4,1,0)</f>
        <v>0</v>
      </c>
      <c r="AG2283" t="str">
        <f>VLOOKUP(tbl_pbp[[#This Row],[gameId]], games!$B$2:$T$40, 9, FALSE)</f>
        <v>indianapolis-colts</v>
      </c>
      <c r="AH2283" s="5">
        <f>IF(tbl_pbp[[#This Row],[AwayTeam]] &lt;&gt; "new-orleans-saints", tbl_pbp[[#This Row],[homeWinPercentage]], 1-tbl_pbp[[#This Row],[homeWinPercentage]])</f>
        <v>0.76400000000000001</v>
      </c>
      <c r="AI2283" s="13">
        <f>tbl_pbp[[#This Row],[Kamara]]*tbl_pbp[[#This Row],[Impactful Play]]</f>
        <v>0</v>
      </c>
      <c r="AJ2283" s="13">
        <f>tbl_pbp[[#This Row],[Thomas]]*tbl_pbp[[#This Row],[Impactful Play]]</f>
        <v>0</v>
      </c>
      <c r="AK2283" s="13" t="str">
        <f>VLOOKUP(tbl_pbp[[#This Row],[Play Saints Win % Increase]], tbl_impact[],3,TRUE)</f>
        <v>Bad (0 to -5%)</v>
      </c>
    </row>
    <row r="2284" spans="1:37">
      <c r="A2284" s="1">
        <v>19</v>
      </c>
      <c r="B2284" s="5">
        <v>0.74</v>
      </c>
      <c r="C2284" t="s">
        <v>14190</v>
      </c>
      <c r="D2284">
        <v>0</v>
      </c>
      <c r="E2284">
        <v>0</v>
      </c>
      <c r="F2284">
        <v>1</v>
      </c>
      <c r="G2284">
        <v>3</v>
      </c>
      <c r="H2284">
        <v>0</v>
      </c>
      <c r="I2284">
        <v>10</v>
      </c>
      <c r="J2284">
        <v>75</v>
      </c>
      <c r="K2284" t="s">
        <v>14128</v>
      </c>
      <c r="L2284">
        <v>1</v>
      </c>
      <c r="M2284">
        <v>75</v>
      </c>
      <c r="N2284" t="s">
        <v>14191</v>
      </c>
      <c r="O2284" t="s">
        <v>3189</v>
      </c>
      <c r="P2284" t="s">
        <v>30</v>
      </c>
      <c r="Q2284" t="s">
        <v>31</v>
      </c>
      <c r="R2284" t="s">
        <v>32</v>
      </c>
      <c r="S2284" t="s">
        <v>33</v>
      </c>
      <c r="T2284" t="s">
        <v>14192</v>
      </c>
      <c r="U2284" t="s">
        <v>14193</v>
      </c>
      <c r="V2284" t="s">
        <v>14126</v>
      </c>
      <c r="X2284" t="str">
        <f>VLOOKUP(pbp!V5034, games!$B$2:$R$40, 3, FALSE)</f>
        <v>2020-12-20T21:25Z</v>
      </c>
      <c r="Y2284">
        <f>VLOOKUP(1*V2284,NFLGames!$H$11:$H$555,1,FALSE)</f>
        <v>401128117</v>
      </c>
      <c r="Z2284">
        <f>VLOOKUP($Y2284, NFLGames!$H$11:$K$555,2,FALSE)</f>
        <v>2019</v>
      </c>
      <c r="AA2284">
        <f>VLOOKUP($Y2284, NFLGames!$H$11:$K$555,3,FALSE)</f>
        <v>15</v>
      </c>
      <c r="AB2284" s="6">
        <f>IF(A2285=0, 0, AH2285-tbl_pbp[[#This Row],[Saints Win %]])</f>
        <v>2.5000000000000022E-2</v>
      </c>
      <c r="AE2284">
        <f>ABS(tbl_pbp[[#This Row],[play.homeScore]]-tbl_pbp[[#This Row],[play.awayScore]])</f>
        <v>3</v>
      </c>
      <c r="AF2284">
        <f>IF(tbl_pbp[[#This Row],[Play Saints Win % Increase]]&gt;=$AF$4,1,0)</f>
        <v>0</v>
      </c>
      <c r="AG2284" t="str">
        <f>VLOOKUP(tbl_pbp[[#This Row],[gameId]], games!$B$2:$T$40, 9, FALSE)</f>
        <v>indianapolis-colts</v>
      </c>
      <c r="AH2284" s="5">
        <f>IF(tbl_pbp[[#This Row],[AwayTeam]] &lt;&gt; "new-orleans-saints", tbl_pbp[[#This Row],[homeWinPercentage]], 1-tbl_pbp[[#This Row],[homeWinPercentage]])</f>
        <v>0.74</v>
      </c>
      <c r="AI2284" s="13">
        <f>tbl_pbp[[#This Row],[Kamara]]*tbl_pbp[[#This Row],[Impactful Play]]</f>
        <v>0</v>
      </c>
      <c r="AJ2284" s="13">
        <f>tbl_pbp[[#This Row],[Thomas]]*tbl_pbp[[#This Row],[Impactful Play]]</f>
        <v>0</v>
      </c>
      <c r="AK2284" s="13" t="str">
        <f>VLOOKUP(tbl_pbp[[#This Row],[Play Saints Win % Increase]], tbl_impact[],3,TRUE)</f>
        <v>Scented (0 to +5%)</v>
      </c>
    </row>
    <row r="2285" spans="1:37">
      <c r="A2285" s="1">
        <v>20</v>
      </c>
      <c r="B2285" s="5">
        <v>0.76500000000000001</v>
      </c>
      <c r="C2285" t="s">
        <v>14194</v>
      </c>
      <c r="D2285">
        <v>0</v>
      </c>
      <c r="E2285">
        <v>0</v>
      </c>
      <c r="F2285">
        <v>1</v>
      </c>
      <c r="G2285">
        <v>3</v>
      </c>
      <c r="H2285">
        <v>0</v>
      </c>
      <c r="I2285">
        <v>10</v>
      </c>
      <c r="J2285">
        <v>53</v>
      </c>
      <c r="K2285" t="s">
        <v>14128</v>
      </c>
      <c r="L2285">
        <v>1</v>
      </c>
      <c r="M2285">
        <v>53</v>
      </c>
      <c r="N2285" t="s">
        <v>14195</v>
      </c>
      <c r="O2285" t="s">
        <v>4878</v>
      </c>
      <c r="P2285" t="s">
        <v>45</v>
      </c>
      <c r="Q2285" t="s">
        <v>46</v>
      </c>
      <c r="R2285" t="s">
        <v>47</v>
      </c>
      <c r="S2285" t="s">
        <v>33</v>
      </c>
      <c r="T2285" t="s">
        <v>14196</v>
      </c>
      <c r="U2285" t="s">
        <v>14197</v>
      </c>
      <c r="V2285" t="s">
        <v>14126</v>
      </c>
      <c r="X2285" t="str">
        <f>VLOOKUP(pbp!V5035, games!$B$2:$R$40, 3, FALSE)</f>
        <v>2020-12-20T21:25Z</v>
      </c>
      <c r="Y2285">
        <f>VLOOKUP(1*V2285,NFLGames!$H$11:$H$555,1,FALSE)</f>
        <v>401128117</v>
      </c>
      <c r="Z2285">
        <f>VLOOKUP($Y2285, NFLGames!$H$11:$K$555,2,FALSE)</f>
        <v>2019</v>
      </c>
      <c r="AA2285">
        <f>VLOOKUP($Y2285, NFLGames!$H$11:$K$555,3,FALSE)</f>
        <v>15</v>
      </c>
      <c r="AB2285" s="6">
        <f>IF(A2286=0, 0, AH2286-tbl_pbp[[#This Row],[Saints Win %]])</f>
        <v>5.8999999999999941E-2</v>
      </c>
      <c r="AE2285">
        <f>ABS(tbl_pbp[[#This Row],[play.homeScore]]-tbl_pbp[[#This Row],[play.awayScore]])</f>
        <v>3</v>
      </c>
      <c r="AF2285">
        <f>IF(tbl_pbp[[#This Row],[Play Saints Win % Increase]]&gt;=$AF$4,1,0)</f>
        <v>0</v>
      </c>
      <c r="AG2285" t="str">
        <f>VLOOKUP(tbl_pbp[[#This Row],[gameId]], games!$B$2:$T$40, 9, FALSE)</f>
        <v>indianapolis-colts</v>
      </c>
      <c r="AH2285" s="5">
        <f>IF(tbl_pbp[[#This Row],[AwayTeam]] &lt;&gt; "new-orleans-saints", tbl_pbp[[#This Row],[homeWinPercentage]], 1-tbl_pbp[[#This Row],[homeWinPercentage]])</f>
        <v>0.76500000000000001</v>
      </c>
      <c r="AI2285" s="13">
        <f>tbl_pbp[[#This Row],[Kamara]]*tbl_pbp[[#This Row],[Impactful Play]]</f>
        <v>0</v>
      </c>
      <c r="AJ2285" s="13">
        <f>tbl_pbp[[#This Row],[Thomas]]*tbl_pbp[[#This Row],[Impactful Play]]</f>
        <v>0</v>
      </c>
      <c r="AK2285" s="13" t="str">
        <f>VLOOKUP(tbl_pbp[[#This Row],[Play Saints Win % Increase]], tbl_impact[],3,TRUE)</f>
        <v>Perfumed (5 to + 10%)</v>
      </c>
    </row>
    <row r="2286" spans="1:37">
      <c r="A2286" s="1">
        <v>21</v>
      </c>
      <c r="B2286" s="5">
        <v>0.82399999999999995</v>
      </c>
      <c r="C2286" t="s">
        <v>14198</v>
      </c>
      <c r="D2286">
        <v>0</v>
      </c>
      <c r="E2286">
        <v>0</v>
      </c>
      <c r="F2286">
        <v>1</v>
      </c>
      <c r="G2286">
        <v>3</v>
      </c>
      <c r="H2286">
        <v>0</v>
      </c>
      <c r="I2286">
        <v>10</v>
      </c>
      <c r="J2286">
        <v>53</v>
      </c>
      <c r="K2286" t="s">
        <v>14128</v>
      </c>
      <c r="L2286">
        <v>2</v>
      </c>
      <c r="M2286">
        <v>53</v>
      </c>
      <c r="N2286" t="s">
        <v>14199</v>
      </c>
      <c r="O2286" t="s">
        <v>6677</v>
      </c>
      <c r="P2286" t="s">
        <v>45</v>
      </c>
      <c r="Q2286" t="s">
        <v>46</v>
      </c>
      <c r="R2286" t="s">
        <v>47</v>
      </c>
      <c r="S2286" t="s">
        <v>120</v>
      </c>
      <c r="T2286" t="s">
        <v>14196</v>
      </c>
      <c r="U2286" t="s">
        <v>14200</v>
      </c>
      <c r="V2286" t="s">
        <v>14126</v>
      </c>
      <c r="X2286" t="str">
        <f>VLOOKUP(pbp!V5036, games!$B$2:$R$40, 3, FALSE)</f>
        <v>2020-12-20T21:25Z</v>
      </c>
      <c r="Y2286">
        <f>VLOOKUP(1*V2286,NFLGames!$H$11:$H$555,1,FALSE)</f>
        <v>401128117</v>
      </c>
      <c r="Z2286">
        <f>VLOOKUP($Y2286, NFLGames!$H$11:$K$555,2,FALSE)</f>
        <v>2019</v>
      </c>
      <c r="AA2286">
        <f>VLOOKUP($Y2286, NFLGames!$H$11:$K$555,3,FALSE)</f>
        <v>15</v>
      </c>
      <c r="AB2286" s="6">
        <f>IF(A2287=0, 0, AH2287-tbl_pbp[[#This Row],[Saints Win %]])</f>
        <v>-6.1999999999999944E-2</v>
      </c>
      <c r="AE2286">
        <f>ABS(tbl_pbp[[#This Row],[play.homeScore]]-tbl_pbp[[#This Row],[play.awayScore]])</f>
        <v>3</v>
      </c>
      <c r="AF2286">
        <f>IF(tbl_pbp[[#This Row],[Play Saints Win % Increase]]&gt;=$AF$4,1,0)</f>
        <v>0</v>
      </c>
      <c r="AG2286" t="str">
        <f>VLOOKUP(tbl_pbp[[#This Row],[gameId]], games!$B$2:$T$40, 9, FALSE)</f>
        <v>indianapolis-colts</v>
      </c>
      <c r="AH2286" s="5">
        <f>IF(tbl_pbp[[#This Row],[AwayTeam]] &lt;&gt; "new-orleans-saints", tbl_pbp[[#This Row],[homeWinPercentage]], 1-tbl_pbp[[#This Row],[homeWinPercentage]])</f>
        <v>0.82399999999999995</v>
      </c>
      <c r="AI2286" s="13">
        <f>tbl_pbp[[#This Row],[Kamara]]*tbl_pbp[[#This Row],[Impactful Play]]</f>
        <v>0</v>
      </c>
      <c r="AJ2286" s="13">
        <f>tbl_pbp[[#This Row],[Thomas]]*tbl_pbp[[#This Row],[Impactful Play]]</f>
        <v>0</v>
      </c>
      <c r="AK2286" s="13" t="str">
        <f>VLOOKUP(tbl_pbp[[#This Row],[Play Saints Win % Increase]], tbl_impact[],3,TRUE)</f>
        <v>Smelly (worse than-5% -&gt; -10%)</v>
      </c>
    </row>
    <row r="2287" spans="1:37">
      <c r="A2287" s="1">
        <v>22</v>
      </c>
      <c r="B2287" s="5">
        <v>0.76200000000000001</v>
      </c>
      <c r="C2287" t="s">
        <v>14201</v>
      </c>
      <c r="D2287">
        <v>0</v>
      </c>
      <c r="E2287">
        <v>0</v>
      </c>
      <c r="F2287">
        <v>1</v>
      </c>
      <c r="G2287">
        <v>3</v>
      </c>
      <c r="H2287">
        <v>0</v>
      </c>
      <c r="I2287">
        <v>5</v>
      </c>
      <c r="J2287">
        <v>48</v>
      </c>
      <c r="K2287" t="s">
        <v>14128</v>
      </c>
      <c r="L2287">
        <v>3</v>
      </c>
      <c r="M2287">
        <v>48</v>
      </c>
      <c r="N2287" t="s">
        <v>14202</v>
      </c>
      <c r="O2287" t="s">
        <v>1567</v>
      </c>
      <c r="P2287" t="s">
        <v>30</v>
      </c>
      <c r="Q2287" t="s">
        <v>31</v>
      </c>
      <c r="R2287" t="s">
        <v>32</v>
      </c>
      <c r="S2287" t="s">
        <v>42</v>
      </c>
      <c r="T2287" t="s">
        <v>136</v>
      </c>
      <c r="U2287" t="s">
        <v>14203</v>
      </c>
      <c r="V2287" t="s">
        <v>14126</v>
      </c>
      <c r="X2287" t="str">
        <f>VLOOKUP(pbp!V5037, games!$B$2:$R$40, 3, FALSE)</f>
        <v>2020-12-20T21:25Z</v>
      </c>
      <c r="Y2287">
        <f>VLOOKUP(1*V2287,NFLGames!$H$11:$H$555,1,FALSE)</f>
        <v>401128117</v>
      </c>
      <c r="Z2287">
        <f>VLOOKUP($Y2287, NFLGames!$H$11:$K$555,2,FALSE)</f>
        <v>2019</v>
      </c>
      <c r="AA2287">
        <f>VLOOKUP($Y2287, NFLGames!$H$11:$K$555,3,FALSE)</f>
        <v>15</v>
      </c>
      <c r="AB2287" s="6">
        <f>IF(A2288=0, 0, AH2288-tbl_pbp[[#This Row],[Saints Win %]])</f>
        <v>5.1999999999999935E-2</v>
      </c>
      <c r="AE2287">
        <f>ABS(tbl_pbp[[#This Row],[play.homeScore]]-tbl_pbp[[#This Row],[play.awayScore]])</f>
        <v>3</v>
      </c>
      <c r="AF2287">
        <f>IF(tbl_pbp[[#This Row],[Play Saints Win % Increase]]&gt;=$AF$4,1,0)</f>
        <v>0</v>
      </c>
      <c r="AG2287" t="str">
        <f>VLOOKUP(tbl_pbp[[#This Row],[gameId]], games!$B$2:$T$40, 9, FALSE)</f>
        <v>indianapolis-colts</v>
      </c>
      <c r="AH2287" s="5">
        <f>IF(tbl_pbp[[#This Row],[AwayTeam]] &lt;&gt; "new-orleans-saints", tbl_pbp[[#This Row],[homeWinPercentage]], 1-tbl_pbp[[#This Row],[homeWinPercentage]])</f>
        <v>0.76200000000000001</v>
      </c>
      <c r="AI2287" s="13">
        <f>tbl_pbp[[#This Row],[Kamara]]*tbl_pbp[[#This Row],[Impactful Play]]</f>
        <v>0</v>
      </c>
      <c r="AJ2287" s="13">
        <f>tbl_pbp[[#This Row],[Thomas]]*tbl_pbp[[#This Row],[Impactful Play]]</f>
        <v>0</v>
      </c>
      <c r="AK2287" s="13" t="str">
        <f>VLOOKUP(tbl_pbp[[#This Row],[Play Saints Win % Increase]], tbl_impact[],3,TRUE)</f>
        <v>Perfumed (5 to + 10%)</v>
      </c>
    </row>
    <row r="2288" spans="1:37">
      <c r="A2288" s="1">
        <v>23</v>
      </c>
      <c r="B2288" s="5">
        <v>0.81399999999999995</v>
      </c>
      <c r="C2288" t="s">
        <v>14204</v>
      </c>
      <c r="D2288">
        <v>0</v>
      </c>
      <c r="E2288">
        <v>0</v>
      </c>
      <c r="F2288">
        <v>1</v>
      </c>
      <c r="G2288">
        <v>3</v>
      </c>
      <c r="H2288">
        <v>0</v>
      </c>
      <c r="I2288">
        <v>10</v>
      </c>
      <c r="J2288">
        <v>41</v>
      </c>
      <c r="K2288" t="s">
        <v>14128</v>
      </c>
      <c r="L2288">
        <v>1</v>
      </c>
      <c r="M2288">
        <v>41</v>
      </c>
      <c r="N2288" t="s">
        <v>14205</v>
      </c>
      <c r="O2288" t="s">
        <v>209</v>
      </c>
      <c r="P2288" t="s">
        <v>45</v>
      </c>
      <c r="Q2288" t="s">
        <v>46</v>
      </c>
      <c r="R2288" t="s">
        <v>47</v>
      </c>
      <c r="S2288" t="s">
        <v>33</v>
      </c>
      <c r="T2288" t="s">
        <v>299</v>
      </c>
      <c r="U2288" t="s">
        <v>1913</v>
      </c>
      <c r="V2288" t="s">
        <v>14126</v>
      </c>
      <c r="X2288" t="str">
        <f>VLOOKUP(pbp!V5038, games!$B$2:$R$40, 3, FALSE)</f>
        <v>2020-12-20T21:25Z</v>
      </c>
      <c r="Y2288">
        <f>VLOOKUP(1*V2288,NFLGames!$H$11:$H$555,1,FALSE)</f>
        <v>401128117</v>
      </c>
      <c r="Z2288">
        <f>VLOOKUP($Y2288, NFLGames!$H$11:$K$555,2,FALSE)</f>
        <v>2019</v>
      </c>
      <c r="AA2288">
        <f>VLOOKUP($Y2288, NFLGames!$H$11:$K$555,3,FALSE)</f>
        <v>15</v>
      </c>
      <c r="AB2288" s="6">
        <f>IF(A2289=0, 0, AH2289-tbl_pbp[[#This Row],[Saints Win %]])</f>
        <v>-5.799999999999994E-2</v>
      </c>
      <c r="AE2288">
        <f>ABS(tbl_pbp[[#This Row],[play.homeScore]]-tbl_pbp[[#This Row],[play.awayScore]])</f>
        <v>3</v>
      </c>
      <c r="AF2288">
        <f>IF(tbl_pbp[[#This Row],[Play Saints Win % Increase]]&gt;=$AF$4,1,0)</f>
        <v>0</v>
      </c>
      <c r="AG2288" t="str">
        <f>VLOOKUP(tbl_pbp[[#This Row],[gameId]], games!$B$2:$T$40, 9, FALSE)</f>
        <v>indianapolis-colts</v>
      </c>
      <c r="AH2288" s="5">
        <f>IF(tbl_pbp[[#This Row],[AwayTeam]] &lt;&gt; "new-orleans-saints", tbl_pbp[[#This Row],[homeWinPercentage]], 1-tbl_pbp[[#This Row],[homeWinPercentage]])</f>
        <v>0.81399999999999995</v>
      </c>
      <c r="AI2288" s="13">
        <f>tbl_pbp[[#This Row],[Kamara]]*tbl_pbp[[#This Row],[Impactful Play]]</f>
        <v>0</v>
      </c>
      <c r="AJ2288" s="13">
        <f>tbl_pbp[[#This Row],[Thomas]]*tbl_pbp[[#This Row],[Impactful Play]]</f>
        <v>0</v>
      </c>
      <c r="AK2288" s="13" t="str">
        <f>VLOOKUP(tbl_pbp[[#This Row],[Play Saints Win % Increase]], tbl_impact[],3,TRUE)</f>
        <v>Smelly (worse than-5% -&gt; -10%)</v>
      </c>
    </row>
    <row r="2289" spans="1:37">
      <c r="A2289" s="1">
        <v>24</v>
      </c>
      <c r="B2289" s="5">
        <v>0.75600000000000001</v>
      </c>
      <c r="C2289" t="s">
        <v>14206</v>
      </c>
      <c r="D2289">
        <v>0</v>
      </c>
      <c r="E2289">
        <v>0</v>
      </c>
      <c r="F2289">
        <v>1</v>
      </c>
      <c r="G2289">
        <v>3</v>
      </c>
      <c r="H2289">
        <v>0</v>
      </c>
      <c r="I2289">
        <v>8</v>
      </c>
      <c r="J2289">
        <v>39</v>
      </c>
      <c r="K2289" t="s">
        <v>14128</v>
      </c>
      <c r="L2289">
        <v>2</v>
      </c>
      <c r="M2289">
        <v>39</v>
      </c>
      <c r="N2289" t="s">
        <v>14207</v>
      </c>
      <c r="O2289" t="s">
        <v>8766</v>
      </c>
      <c r="P2289" t="s">
        <v>22</v>
      </c>
      <c r="Q2289" t="s">
        <v>37</v>
      </c>
      <c r="S2289" t="s">
        <v>73</v>
      </c>
      <c r="T2289" t="s">
        <v>463</v>
      </c>
      <c r="U2289" t="s">
        <v>3658</v>
      </c>
      <c r="V2289" t="s">
        <v>14126</v>
      </c>
      <c r="X2289" t="str">
        <f>VLOOKUP(pbp!V5039, games!$B$2:$R$40, 3, FALSE)</f>
        <v>2020-12-20T21:25Z</v>
      </c>
      <c r="Y2289">
        <f>VLOOKUP(1*V2289,NFLGames!$H$11:$H$555,1,FALSE)</f>
        <v>401128117</v>
      </c>
      <c r="Z2289">
        <f>VLOOKUP($Y2289, NFLGames!$H$11:$K$555,2,FALSE)</f>
        <v>2019</v>
      </c>
      <c r="AA2289">
        <f>VLOOKUP($Y2289, NFLGames!$H$11:$K$555,3,FALSE)</f>
        <v>15</v>
      </c>
      <c r="AB2289" s="6">
        <f>IF(A2290=0, 0, AH2290-tbl_pbp[[#This Row],[Saints Win %]])</f>
        <v>3.8000000000000034E-2</v>
      </c>
      <c r="AE2289">
        <f>ABS(tbl_pbp[[#This Row],[play.homeScore]]-tbl_pbp[[#This Row],[play.awayScore]])</f>
        <v>3</v>
      </c>
      <c r="AF2289">
        <f>IF(tbl_pbp[[#This Row],[Play Saints Win % Increase]]&gt;=$AF$4,1,0)</f>
        <v>0</v>
      </c>
      <c r="AG2289" t="str">
        <f>VLOOKUP(tbl_pbp[[#This Row],[gameId]], games!$B$2:$T$40, 9, FALSE)</f>
        <v>indianapolis-colts</v>
      </c>
      <c r="AH2289" s="5">
        <f>IF(tbl_pbp[[#This Row],[AwayTeam]] &lt;&gt; "new-orleans-saints", tbl_pbp[[#This Row],[homeWinPercentage]], 1-tbl_pbp[[#This Row],[homeWinPercentage]])</f>
        <v>0.75600000000000001</v>
      </c>
      <c r="AI2289" s="13">
        <f>tbl_pbp[[#This Row],[Kamara]]*tbl_pbp[[#This Row],[Impactful Play]]</f>
        <v>0</v>
      </c>
      <c r="AJ2289" s="13">
        <f>tbl_pbp[[#This Row],[Thomas]]*tbl_pbp[[#This Row],[Impactful Play]]</f>
        <v>0</v>
      </c>
      <c r="AK2289" s="13" t="str">
        <f>VLOOKUP(tbl_pbp[[#This Row],[Play Saints Win % Increase]], tbl_impact[],3,TRUE)</f>
        <v>Scented (0 to +5%)</v>
      </c>
    </row>
    <row r="2290" spans="1:37">
      <c r="A2290" s="1">
        <v>25</v>
      </c>
      <c r="B2290" s="5">
        <v>0.79400000000000004</v>
      </c>
      <c r="C2290" t="s">
        <v>14208</v>
      </c>
      <c r="D2290">
        <v>0</v>
      </c>
      <c r="E2290">
        <v>0</v>
      </c>
      <c r="F2290">
        <v>1</v>
      </c>
      <c r="G2290">
        <v>3</v>
      </c>
      <c r="H2290">
        <v>0</v>
      </c>
      <c r="I2290">
        <v>8</v>
      </c>
      <c r="J2290">
        <v>39</v>
      </c>
      <c r="K2290" t="s">
        <v>14128</v>
      </c>
      <c r="L2290">
        <v>3</v>
      </c>
      <c r="M2290">
        <v>88</v>
      </c>
      <c r="N2290" t="s">
        <v>14209</v>
      </c>
      <c r="O2290" t="s">
        <v>1575</v>
      </c>
      <c r="P2290" t="s">
        <v>22</v>
      </c>
      <c r="Q2290" t="s">
        <v>37</v>
      </c>
      <c r="S2290" t="s">
        <v>92</v>
      </c>
      <c r="T2290" t="s">
        <v>463</v>
      </c>
      <c r="U2290" t="s">
        <v>3663</v>
      </c>
      <c r="V2290" t="s">
        <v>14126</v>
      </c>
      <c r="X2290" t="str">
        <f>VLOOKUP(pbp!V5040, games!$B$2:$R$40, 3, FALSE)</f>
        <v>2020-12-20T21:25Z</v>
      </c>
      <c r="Y2290">
        <f>VLOOKUP(1*V2290,NFLGames!$H$11:$H$555,1,FALSE)</f>
        <v>401128117</v>
      </c>
      <c r="Z2290">
        <f>VLOOKUP($Y2290, NFLGames!$H$11:$K$555,2,FALSE)</f>
        <v>2019</v>
      </c>
      <c r="AA2290">
        <f>VLOOKUP($Y2290, NFLGames!$H$11:$K$555,3,FALSE)</f>
        <v>15</v>
      </c>
      <c r="AB2290" s="6">
        <f>IF(A2291=0, 0, AH2291-tbl_pbp[[#This Row],[Saints Win %]])</f>
        <v>-1.4000000000000012E-2</v>
      </c>
      <c r="AE2290">
        <f>ABS(tbl_pbp[[#This Row],[play.homeScore]]-tbl_pbp[[#This Row],[play.awayScore]])</f>
        <v>3</v>
      </c>
      <c r="AF2290">
        <f>IF(tbl_pbp[[#This Row],[Play Saints Win % Increase]]&gt;=$AF$4,1,0)</f>
        <v>0</v>
      </c>
      <c r="AG2290" t="str">
        <f>VLOOKUP(tbl_pbp[[#This Row],[gameId]], games!$B$2:$T$40, 9, FALSE)</f>
        <v>indianapolis-colts</v>
      </c>
      <c r="AH2290" s="5">
        <f>IF(tbl_pbp[[#This Row],[AwayTeam]] &lt;&gt; "new-orleans-saints", tbl_pbp[[#This Row],[homeWinPercentage]], 1-tbl_pbp[[#This Row],[homeWinPercentage]])</f>
        <v>0.79400000000000004</v>
      </c>
      <c r="AI2290" s="13">
        <f>tbl_pbp[[#This Row],[Kamara]]*tbl_pbp[[#This Row],[Impactful Play]]</f>
        <v>0</v>
      </c>
      <c r="AJ2290" s="13">
        <f>tbl_pbp[[#This Row],[Thomas]]*tbl_pbp[[#This Row],[Impactful Play]]</f>
        <v>0</v>
      </c>
      <c r="AK2290" s="13" t="str">
        <f>VLOOKUP(tbl_pbp[[#This Row],[Play Saints Win % Increase]], tbl_impact[],3,TRUE)</f>
        <v>Bad (0 to -5%)</v>
      </c>
    </row>
    <row r="2291" spans="1:37">
      <c r="A2291" s="1">
        <v>26</v>
      </c>
      <c r="B2291" s="5">
        <v>0.78</v>
      </c>
      <c r="C2291" t="s">
        <v>14210</v>
      </c>
      <c r="D2291">
        <v>0</v>
      </c>
      <c r="E2291">
        <v>0</v>
      </c>
      <c r="F2291">
        <v>1</v>
      </c>
      <c r="G2291">
        <v>3</v>
      </c>
      <c r="H2291">
        <v>0</v>
      </c>
      <c r="I2291">
        <v>8</v>
      </c>
      <c r="J2291">
        <v>39</v>
      </c>
      <c r="K2291" t="s">
        <v>14128</v>
      </c>
      <c r="L2291">
        <v>4</v>
      </c>
      <c r="M2291">
        <v>39</v>
      </c>
      <c r="N2291" t="s">
        <v>14211</v>
      </c>
      <c r="O2291" t="s">
        <v>9801</v>
      </c>
      <c r="P2291" t="s">
        <v>66</v>
      </c>
      <c r="Q2291" t="s">
        <v>67</v>
      </c>
      <c r="R2291" t="s">
        <v>68</v>
      </c>
      <c r="S2291" t="s">
        <v>160</v>
      </c>
      <c r="T2291" t="s">
        <v>463</v>
      </c>
      <c r="U2291" t="s">
        <v>14212</v>
      </c>
      <c r="V2291" t="s">
        <v>14126</v>
      </c>
      <c r="X2291" t="str">
        <f>VLOOKUP(pbp!V5041, games!$B$2:$R$40, 3, FALSE)</f>
        <v>2020-12-20T21:25Z</v>
      </c>
      <c r="Y2291">
        <f>VLOOKUP(1*V2291,NFLGames!$H$11:$H$555,1,FALSE)</f>
        <v>401128117</v>
      </c>
      <c r="Z2291">
        <f>VLOOKUP($Y2291, NFLGames!$H$11:$K$555,2,FALSE)</f>
        <v>2019</v>
      </c>
      <c r="AA2291">
        <f>VLOOKUP($Y2291, NFLGames!$H$11:$K$555,3,FALSE)</f>
        <v>15</v>
      </c>
      <c r="AB2291" s="6">
        <f>IF(A2292=0, 0, AH2292-tbl_pbp[[#This Row],[Saints Win %]])</f>
        <v>-1.8000000000000016E-2</v>
      </c>
      <c r="AE2291">
        <f>ABS(tbl_pbp[[#This Row],[play.homeScore]]-tbl_pbp[[#This Row],[play.awayScore]])</f>
        <v>3</v>
      </c>
      <c r="AF2291">
        <f>IF(tbl_pbp[[#This Row],[Play Saints Win % Increase]]&gt;=$AF$4,1,0)</f>
        <v>0</v>
      </c>
      <c r="AG2291" t="str">
        <f>VLOOKUP(tbl_pbp[[#This Row],[gameId]], games!$B$2:$T$40, 9, FALSE)</f>
        <v>indianapolis-colts</v>
      </c>
      <c r="AH2291" s="5">
        <f>IF(tbl_pbp[[#This Row],[AwayTeam]] &lt;&gt; "new-orleans-saints", tbl_pbp[[#This Row],[homeWinPercentage]], 1-tbl_pbp[[#This Row],[homeWinPercentage]])</f>
        <v>0.78</v>
      </c>
      <c r="AI2291" s="13">
        <f>tbl_pbp[[#This Row],[Kamara]]*tbl_pbp[[#This Row],[Impactful Play]]</f>
        <v>0</v>
      </c>
      <c r="AJ2291" s="13">
        <f>tbl_pbp[[#This Row],[Thomas]]*tbl_pbp[[#This Row],[Impactful Play]]</f>
        <v>0</v>
      </c>
      <c r="AK2291" s="13" t="str">
        <f>VLOOKUP(tbl_pbp[[#This Row],[Play Saints Win % Increase]], tbl_impact[],3,TRUE)</f>
        <v>Bad (0 to -5%)</v>
      </c>
    </row>
    <row r="2292" spans="1:37">
      <c r="A2292" s="1">
        <v>27</v>
      </c>
      <c r="B2292" s="5">
        <v>0.76200000000000001</v>
      </c>
      <c r="C2292" t="s">
        <v>14213</v>
      </c>
      <c r="D2292">
        <v>0</v>
      </c>
      <c r="E2292">
        <v>0</v>
      </c>
      <c r="F2292">
        <v>1</v>
      </c>
      <c r="G2292">
        <v>3</v>
      </c>
      <c r="H2292">
        <v>0</v>
      </c>
      <c r="I2292">
        <v>10</v>
      </c>
      <c r="J2292">
        <v>10</v>
      </c>
      <c r="K2292" t="s">
        <v>29</v>
      </c>
      <c r="L2292">
        <v>1</v>
      </c>
      <c r="M2292">
        <v>90</v>
      </c>
      <c r="N2292" t="s">
        <v>14214</v>
      </c>
      <c r="O2292" t="s">
        <v>3628</v>
      </c>
      <c r="P2292" t="s">
        <v>45</v>
      </c>
      <c r="Q2292" t="s">
        <v>46</v>
      </c>
      <c r="R2292" t="s">
        <v>47</v>
      </c>
      <c r="S2292" t="s">
        <v>33</v>
      </c>
      <c r="T2292" t="s">
        <v>179</v>
      </c>
      <c r="U2292" t="s">
        <v>6452</v>
      </c>
      <c r="V2292" t="s">
        <v>14126</v>
      </c>
      <c r="X2292" t="str">
        <f>VLOOKUP(pbp!V5042, games!$B$2:$R$40, 3, FALSE)</f>
        <v>2020-12-20T21:25Z</v>
      </c>
      <c r="Y2292">
        <f>VLOOKUP(1*V2292,NFLGames!$H$11:$H$555,1,FALSE)</f>
        <v>401128117</v>
      </c>
      <c r="Z2292">
        <f>VLOOKUP($Y2292, NFLGames!$H$11:$K$555,2,FALSE)</f>
        <v>2019</v>
      </c>
      <c r="AA2292">
        <f>VLOOKUP($Y2292, NFLGames!$H$11:$K$555,3,FALSE)</f>
        <v>15</v>
      </c>
      <c r="AB2292" s="6">
        <f>IF(A2293=0, 0, AH2293-tbl_pbp[[#This Row],[Saints Win %]])</f>
        <v>4.6000000000000041E-2</v>
      </c>
      <c r="AE2292">
        <f>ABS(tbl_pbp[[#This Row],[play.homeScore]]-tbl_pbp[[#This Row],[play.awayScore]])</f>
        <v>3</v>
      </c>
      <c r="AF2292">
        <f>IF(tbl_pbp[[#This Row],[Play Saints Win % Increase]]&gt;=$AF$4,1,0)</f>
        <v>0</v>
      </c>
      <c r="AG2292" t="str">
        <f>VLOOKUP(tbl_pbp[[#This Row],[gameId]], games!$B$2:$T$40, 9, FALSE)</f>
        <v>indianapolis-colts</v>
      </c>
      <c r="AH2292" s="5">
        <f>IF(tbl_pbp[[#This Row],[AwayTeam]] &lt;&gt; "new-orleans-saints", tbl_pbp[[#This Row],[homeWinPercentage]], 1-tbl_pbp[[#This Row],[homeWinPercentage]])</f>
        <v>0.76200000000000001</v>
      </c>
      <c r="AI2292" s="13">
        <f>tbl_pbp[[#This Row],[Kamara]]*tbl_pbp[[#This Row],[Impactful Play]]</f>
        <v>0</v>
      </c>
      <c r="AJ2292" s="13">
        <f>tbl_pbp[[#This Row],[Thomas]]*tbl_pbp[[#This Row],[Impactful Play]]</f>
        <v>0</v>
      </c>
      <c r="AK2292" s="13" t="str">
        <f>VLOOKUP(tbl_pbp[[#This Row],[Play Saints Win % Increase]], tbl_impact[],3,TRUE)</f>
        <v>Scented (0 to +5%)</v>
      </c>
    </row>
    <row r="2293" spans="1:37">
      <c r="A2293" s="1">
        <v>28</v>
      </c>
      <c r="B2293" s="5">
        <v>0.80800000000000005</v>
      </c>
      <c r="C2293" t="s">
        <v>14215</v>
      </c>
      <c r="D2293">
        <v>0</v>
      </c>
      <c r="E2293">
        <v>0</v>
      </c>
      <c r="F2293">
        <v>1</v>
      </c>
      <c r="G2293">
        <v>3</v>
      </c>
      <c r="H2293">
        <v>0</v>
      </c>
      <c r="I2293">
        <v>8</v>
      </c>
      <c r="J2293">
        <v>12</v>
      </c>
      <c r="K2293" t="s">
        <v>29</v>
      </c>
      <c r="L2293">
        <v>2</v>
      </c>
      <c r="M2293">
        <v>88</v>
      </c>
      <c r="N2293" t="s">
        <v>14216</v>
      </c>
      <c r="O2293" t="s">
        <v>4171</v>
      </c>
      <c r="P2293" t="s">
        <v>30</v>
      </c>
      <c r="Q2293" t="s">
        <v>31</v>
      </c>
      <c r="R2293" t="s">
        <v>32</v>
      </c>
      <c r="S2293" t="s">
        <v>73</v>
      </c>
      <c r="T2293" t="s">
        <v>3840</v>
      </c>
      <c r="U2293" t="s">
        <v>9258</v>
      </c>
      <c r="V2293" t="s">
        <v>14126</v>
      </c>
      <c r="X2293" t="str">
        <f>VLOOKUP(pbp!V5043, games!$B$2:$R$40, 3, FALSE)</f>
        <v>2020-12-20T21:25Z</v>
      </c>
      <c r="Y2293">
        <f>VLOOKUP(1*V2293,NFLGames!$H$11:$H$555,1,FALSE)</f>
        <v>401128117</v>
      </c>
      <c r="Z2293">
        <f>VLOOKUP($Y2293, NFLGames!$H$11:$K$555,2,FALSE)</f>
        <v>2019</v>
      </c>
      <c r="AA2293">
        <f>VLOOKUP($Y2293, NFLGames!$H$11:$K$555,3,FALSE)</f>
        <v>15</v>
      </c>
      <c r="AB2293" s="6">
        <f>IF(A2294=0, 0, AH2294-tbl_pbp[[#This Row],[Saints Win %]])</f>
        <v>-1.100000000000001E-2</v>
      </c>
      <c r="AD2293">
        <v>1</v>
      </c>
      <c r="AE2293">
        <f>ABS(tbl_pbp[[#This Row],[play.homeScore]]-tbl_pbp[[#This Row],[play.awayScore]])</f>
        <v>3</v>
      </c>
      <c r="AF2293">
        <f>IF(tbl_pbp[[#This Row],[Play Saints Win % Increase]]&gt;=$AF$4,1,0)</f>
        <v>0</v>
      </c>
      <c r="AG2293" t="str">
        <f>VLOOKUP(tbl_pbp[[#This Row],[gameId]], games!$B$2:$T$40, 9, FALSE)</f>
        <v>indianapolis-colts</v>
      </c>
      <c r="AH2293" s="5">
        <f>IF(tbl_pbp[[#This Row],[AwayTeam]] &lt;&gt; "new-orleans-saints", tbl_pbp[[#This Row],[homeWinPercentage]], 1-tbl_pbp[[#This Row],[homeWinPercentage]])</f>
        <v>0.80800000000000005</v>
      </c>
      <c r="AI2293" s="13">
        <f>tbl_pbp[[#This Row],[Kamara]]*tbl_pbp[[#This Row],[Impactful Play]]</f>
        <v>0</v>
      </c>
      <c r="AJ2293" s="13">
        <f>tbl_pbp[[#This Row],[Thomas]]*tbl_pbp[[#This Row],[Impactful Play]]</f>
        <v>0</v>
      </c>
      <c r="AK2293" s="13" t="str">
        <f>VLOOKUP(tbl_pbp[[#This Row],[Play Saints Win % Increase]], tbl_impact[],3,TRUE)</f>
        <v>Bad (0 to -5%)</v>
      </c>
    </row>
    <row r="2294" spans="1:37">
      <c r="A2294" s="1">
        <v>29</v>
      </c>
      <c r="B2294" s="5">
        <v>0.79700000000000004</v>
      </c>
      <c r="C2294" t="s">
        <v>14217</v>
      </c>
      <c r="D2294">
        <v>0</v>
      </c>
      <c r="E2294">
        <v>0</v>
      </c>
      <c r="F2294">
        <v>1</v>
      </c>
      <c r="G2294">
        <v>3</v>
      </c>
      <c r="H2294">
        <v>0</v>
      </c>
      <c r="I2294">
        <v>10</v>
      </c>
      <c r="J2294">
        <v>35</v>
      </c>
      <c r="K2294" t="s">
        <v>29</v>
      </c>
      <c r="L2294">
        <v>1</v>
      </c>
      <c r="M2294">
        <v>65</v>
      </c>
      <c r="N2294" t="s">
        <v>14218</v>
      </c>
      <c r="O2294" t="s">
        <v>1591</v>
      </c>
      <c r="P2294" t="s">
        <v>30</v>
      </c>
      <c r="Q2294" t="s">
        <v>31</v>
      </c>
      <c r="R2294" t="s">
        <v>32</v>
      </c>
      <c r="S2294" t="s">
        <v>33</v>
      </c>
      <c r="T2294" t="s">
        <v>202</v>
      </c>
      <c r="U2294" t="s">
        <v>255</v>
      </c>
      <c r="V2294" t="s">
        <v>14126</v>
      </c>
      <c r="X2294" t="str">
        <f>VLOOKUP(pbp!V5044, games!$B$2:$R$40, 3, FALSE)</f>
        <v>2020-12-20T21:25Z</v>
      </c>
      <c r="Y2294">
        <f>VLOOKUP(1*V2294,NFLGames!$H$11:$H$555,1,FALSE)</f>
        <v>401128117</v>
      </c>
      <c r="Z2294">
        <f>VLOOKUP($Y2294, NFLGames!$H$11:$K$555,2,FALSE)</f>
        <v>2019</v>
      </c>
      <c r="AA2294">
        <f>VLOOKUP($Y2294, NFLGames!$H$11:$K$555,3,FALSE)</f>
        <v>15</v>
      </c>
      <c r="AB2294" s="6">
        <f>IF(A2295=0, 0, AH2295-tbl_pbp[[#This Row],[Saints Win %]])</f>
        <v>1.6999999999999904E-2</v>
      </c>
      <c r="AE2294">
        <f>ABS(tbl_pbp[[#This Row],[play.homeScore]]-tbl_pbp[[#This Row],[play.awayScore]])</f>
        <v>3</v>
      </c>
      <c r="AF2294">
        <f>IF(tbl_pbp[[#This Row],[Play Saints Win % Increase]]&gt;=$AF$4,1,0)</f>
        <v>0</v>
      </c>
      <c r="AG2294" t="str">
        <f>VLOOKUP(tbl_pbp[[#This Row],[gameId]], games!$B$2:$T$40, 9, FALSE)</f>
        <v>indianapolis-colts</v>
      </c>
      <c r="AH2294" s="5">
        <f>IF(tbl_pbp[[#This Row],[AwayTeam]] &lt;&gt; "new-orleans-saints", tbl_pbp[[#This Row],[homeWinPercentage]], 1-tbl_pbp[[#This Row],[homeWinPercentage]])</f>
        <v>0.79700000000000004</v>
      </c>
      <c r="AI2294" s="13">
        <f>tbl_pbp[[#This Row],[Kamara]]*tbl_pbp[[#This Row],[Impactful Play]]</f>
        <v>0</v>
      </c>
      <c r="AJ2294" s="13">
        <f>tbl_pbp[[#This Row],[Thomas]]*tbl_pbp[[#This Row],[Impactful Play]]</f>
        <v>0</v>
      </c>
      <c r="AK2294" s="13" t="str">
        <f>VLOOKUP(tbl_pbp[[#This Row],[Play Saints Win % Increase]], tbl_impact[],3,TRUE)</f>
        <v>Scented (0 to +5%)</v>
      </c>
    </row>
    <row r="2295" spans="1:37">
      <c r="A2295" s="1">
        <v>30</v>
      </c>
      <c r="B2295" s="5">
        <v>0.81399999999999995</v>
      </c>
      <c r="C2295" t="s">
        <v>14219</v>
      </c>
      <c r="D2295">
        <v>0</v>
      </c>
      <c r="E2295">
        <v>0</v>
      </c>
      <c r="F2295">
        <v>1</v>
      </c>
      <c r="G2295">
        <v>3</v>
      </c>
      <c r="H2295">
        <v>0</v>
      </c>
      <c r="I2295">
        <v>10</v>
      </c>
      <c r="J2295">
        <v>45</v>
      </c>
      <c r="K2295" t="s">
        <v>29</v>
      </c>
      <c r="L2295">
        <v>1</v>
      </c>
      <c r="M2295">
        <v>55</v>
      </c>
      <c r="N2295" t="s">
        <v>14220</v>
      </c>
      <c r="O2295" t="s">
        <v>230</v>
      </c>
      <c r="P2295" t="s">
        <v>45</v>
      </c>
      <c r="Q2295" t="s">
        <v>46</v>
      </c>
      <c r="R2295" t="s">
        <v>47</v>
      </c>
      <c r="S2295" t="s">
        <v>33</v>
      </c>
      <c r="T2295" t="s">
        <v>80</v>
      </c>
      <c r="U2295" t="s">
        <v>81</v>
      </c>
      <c r="V2295" t="s">
        <v>14126</v>
      </c>
      <c r="X2295" t="str">
        <f>VLOOKUP(pbp!V5045, games!$B$2:$R$40, 3, FALSE)</f>
        <v>2020-12-20T21:25Z</v>
      </c>
      <c r="Y2295">
        <f>VLOOKUP(1*V2295,NFLGames!$H$11:$H$555,1,FALSE)</f>
        <v>401128117</v>
      </c>
      <c r="Z2295">
        <f>VLOOKUP($Y2295, NFLGames!$H$11:$K$555,2,FALSE)</f>
        <v>2019</v>
      </c>
      <c r="AA2295">
        <f>VLOOKUP($Y2295, NFLGames!$H$11:$K$555,3,FALSE)</f>
        <v>15</v>
      </c>
      <c r="AB2295" s="6">
        <f>IF(A2296=0, 0, AH2296-tbl_pbp[[#This Row],[Saints Win %]])</f>
        <v>1.100000000000001E-2</v>
      </c>
      <c r="AE2295">
        <f>ABS(tbl_pbp[[#This Row],[play.homeScore]]-tbl_pbp[[#This Row],[play.awayScore]])</f>
        <v>3</v>
      </c>
      <c r="AF2295">
        <f>IF(tbl_pbp[[#This Row],[Play Saints Win % Increase]]&gt;=$AF$4,1,0)</f>
        <v>0</v>
      </c>
      <c r="AG2295" t="str">
        <f>VLOOKUP(tbl_pbp[[#This Row],[gameId]], games!$B$2:$T$40, 9, FALSE)</f>
        <v>indianapolis-colts</v>
      </c>
      <c r="AH2295" s="5">
        <f>IF(tbl_pbp[[#This Row],[AwayTeam]] &lt;&gt; "new-orleans-saints", tbl_pbp[[#This Row],[homeWinPercentage]], 1-tbl_pbp[[#This Row],[homeWinPercentage]])</f>
        <v>0.81399999999999995</v>
      </c>
      <c r="AI2295" s="13">
        <f>tbl_pbp[[#This Row],[Kamara]]*tbl_pbp[[#This Row],[Impactful Play]]</f>
        <v>0</v>
      </c>
      <c r="AJ2295" s="13">
        <f>tbl_pbp[[#This Row],[Thomas]]*tbl_pbp[[#This Row],[Impactful Play]]</f>
        <v>0</v>
      </c>
      <c r="AK2295" s="13" t="str">
        <f>VLOOKUP(tbl_pbp[[#This Row],[Play Saints Win % Increase]], tbl_impact[],3,TRUE)</f>
        <v>Scented (0 to +5%)</v>
      </c>
    </row>
    <row r="2296" spans="1:37">
      <c r="A2296" s="1">
        <v>31</v>
      </c>
      <c r="B2296" s="5">
        <v>0.82499999999999996</v>
      </c>
      <c r="C2296" t="s">
        <v>14221</v>
      </c>
      <c r="D2296">
        <v>0</v>
      </c>
      <c r="E2296">
        <v>0</v>
      </c>
      <c r="F2296">
        <v>1</v>
      </c>
      <c r="G2296">
        <v>3</v>
      </c>
      <c r="H2296">
        <v>0</v>
      </c>
      <c r="I2296">
        <v>4</v>
      </c>
      <c r="J2296">
        <v>51</v>
      </c>
      <c r="K2296" t="s">
        <v>29</v>
      </c>
      <c r="L2296">
        <v>2</v>
      </c>
      <c r="M2296">
        <v>49</v>
      </c>
      <c r="N2296" t="s">
        <v>14222</v>
      </c>
      <c r="O2296" t="s">
        <v>1448</v>
      </c>
      <c r="P2296" t="s">
        <v>30</v>
      </c>
      <c r="Q2296" t="s">
        <v>31</v>
      </c>
      <c r="R2296" t="s">
        <v>32</v>
      </c>
      <c r="S2296" t="s">
        <v>135</v>
      </c>
      <c r="T2296" t="s">
        <v>14155</v>
      </c>
      <c r="U2296" t="s">
        <v>14223</v>
      </c>
      <c r="V2296" t="s">
        <v>14126</v>
      </c>
      <c r="X2296" t="str">
        <f>VLOOKUP(pbp!V5046, games!$B$2:$R$40, 3, FALSE)</f>
        <v>2020-12-20T21:25Z</v>
      </c>
      <c r="Y2296">
        <f>VLOOKUP(1*V2296,NFLGames!$H$11:$H$555,1,FALSE)</f>
        <v>401128117</v>
      </c>
      <c r="Z2296">
        <f>VLOOKUP($Y2296, NFLGames!$H$11:$K$555,2,FALSE)</f>
        <v>2019</v>
      </c>
      <c r="AA2296">
        <f>VLOOKUP($Y2296, NFLGames!$H$11:$K$555,3,FALSE)</f>
        <v>15</v>
      </c>
      <c r="AB2296" s="6">
        <f>IF(A2297=0, 0, AH2297-tbl_pbp[[#This Row],[Saints Win %]])</f>
        <v>-1.2000000000000011E-2</v>
      </c>
      <c r="AD2296">
        <v>1</v>
      </c>
      <c r="AE2296">
        <f>ABS(tbl_pbp[[#This Row],[play.homeScore]]-tbl_pbp[[#This Row],[play.awayScore]])</f>
        <v>3</v>
      </c>
      <c r="AF2296">
        <f>IF(tbl_pbp[[#This Row],[Play Saints Win % Increase]]&gt;=$AF$4,1,0)</f>
        <v>0</v>
      </c>
      <c r="AG2296" t="str">
        <f>VLOOKUP(tbl_pbp[[#This Row],[gameId]], games!$B$2:$T$40, 9, FALSE)</f>
        <v>indianapolis-colts</v>
      </c>
      <c r="AH2296" s="5">
        <f>IF(tbl_pbp[[#This Row],[AwayTeam]] &lt;&gt; "new-orleans-saints", tbl_pbp[[#This Row],[homeWinPercentage]], 1-tbl_pbp[[#This Row],[homeWinPercentage]])</f>
        <v>0.82499999999999996</v>
      </c>
      <c r="AI2296" s="13">
        <f>tbl_pbp[[#This Row],[Kamara]]*tbl_pbp[[#This Row],[Impactful Play]]</f>
        <v>0</v>
      </c>
      <c r="AJ2296" s="13">
        <f>tbl_pbp[[#This Row],[Thomas]]*tbl_pbp[[#This Row],[Impactful Play]]</f>
        <v>0</v>
      </c>
      <c r="AK2296" s="13" t="str">
        <f>VLOOKUP(tbl_pbp[[#This Row],[Play Saints Win % Increase]], tbl_impact[],3,TRUE)</f>
        <v>Bad (0 to -5%)</v>
      </c>
    </row>
    <row r="2297" spans="1:37">
      <c r="A2297" s="1">
        <v>32</v>
      </c>
      <c r="B2297" s="5">
        <v>0.81299999999999994</v>
      </c>
      <c r="C2297" t="s">
        <v>14224</v>
      </c>
      <c r="D2297">
        <v>0</v>
      </c>
      <c r="E2297">
        <v>0</v>
      </c>
      <c r="F2297">
        <v>1</v>
      </c>
      <c r="G2297">
        <v>3</v>
      </c>
      <c r="H2297">
        <v>0</v>
      </c>
      <c r="I2297">
        <v>10</v>
      </c>
      <c r="J2297">
        <v>55</v>
      </c>
      <c r="K2297" t="s">
        <v>29</v>
      </c>
      <c r="L2297">
        <v>1</v>
      </c>
      <c r="M2297">
        <v>45</v>
      </c>
      <c r="N2297" t="s">
        <v>14225</v>
      </c>
      <c r="O2297" t="s">
        <v>1448</v>
      </c>
      <c r="P2297" t="s">
        <v>45</v>
      </c>
      <c r="Q2297" t="s">
        <v>46</v>
      </c>
      <c r="R2297" t="s">
        <v>47</v>
      </c>
      <c r="S2297" t="s">
        <v>33</v>
      </c>
      <c r="T2297" t="s">
        <v>14151</v>
      </c>
      <c r="U2297" t="s">
        <v>14226</v>
      </c>
      <c r="V2297" t="s">
        <v>14126</v>
      </c>
      <c r="X2297" t="str">
        <f>VLOOKUP(pbp!V5047, games!$B$2:$R$40, 3, FALSE)</f>
        <v>2020-12-20T21:25Z</v>
      </c>
      <c r="Y2297">
        <f>VLOOKUP(1*V2297,NFLGames!$H$11:$H$555,1,FALSE)</f>
        <v>401128117</v>
      </c>
      <c r="Z2297">
        <f>VLOOKUP($Y2297, NFLGames!$H$11:$K$555,2,FALSE)</f>
        <v>2019</v>
      </c>
      <c r="AA2297">
        <f>VLOOKUP($Y2297, NFLGames!$H$11:$K$555,3,FALSE)</f>
        <v>15</v>
      </c>
      <c r="AB2297" s="6">
        <f>IF(A2298=0, 0, AH2298-tbl_pbp[[#This Row],[Saints Win %]])</f>
        <v>4.0000000000000036E-3</v>
      </c>
      <c r="AE2297">
        <f>ABS(tbl_pbp[[#This Row],[play.homeScore]]-tbl_pbp[[#This Row],[play.awayScore]])</f>
        <v>3</v>
      </c>
      <c r="AF2297">
        <f>IF(tbl_pbp[[#This Row],[Play Saints Win % Increase]]&gt;=$AF$4,1,0)</f>
        <v>0</v>
      </c>
      <c r="AG2297" t="str">
        <f>VLOOKUP(tbl_pbp[[#This Row],[gameId]], games!$B$2:$T$40, 9, FALSE)</f>
        <v>indianapolis-colts</v>
      </c>
      <c r="AH2297" s="5">
        <f>IF(tbl_pbp[[#This Row],[AwayTeam]] &lt;&gt; "new-orleans-saints", tbl_pbp[[#This Row],[homeWinPercentage]], 1-tbl_pbp[[#This Row],[homeWinPercentage]])</f>
        <v>0.81299999999999994</v>
      </c>
      <c r="AI2297" s="13">
        <f>tbl_pbp[[#This Row],[Kamara]]*tbl_pbp[[#This Row],[Impactful Play]]</f>
        <v>0</v>
      </c>
      <c r="AJ2297" s="13">
        <f>tbl_pbp[[#This Row],[Thomas]]*tbl_pbp[[#This Row],[Impactful Play]]</f>
        <v>0</v>
      </c>
      <c r="AK2297" s="13" t="str">
        <f>VLOOKUP(tbl_pbp[[#This Row],[Play Saints Win % Increase]], tbl_impact[],3,TRUE)</f>
        <v>Scented (0 to +5%)</v>
      </c>
    </row>
    <row r="2298" spans="1:37">
      <c r="A2298" s="1">
        <v>33</v>
      </c>
      <c r="B2298" s="5">
        <v>0.81699999999999995</v>
      </c>
      <c r="C2298" t="s">
        <v>14227</v>
      </c>
      <c r="D2298">
        <v>0</v>
      </c>
      <c r="E2298">
        <v>0</v>
      </c>
      <c r="F2298">
        <v>1</v>
      </c>
      <c r="G2298">
        <v>3</v>
      </c>
      <c r="H2298">
        <v>0</v>
      </c>
      <c r="I2298">
        <v>8</v>
      </c>
      <c r="J2298">
        <v>57</v>
      </c>
      <c r="K2298" t="s">
        <v>29</v>
      </c>
      <c r="L2298">
        <v>2</v>
      </c>
      <c r="M2298">
        <v>43</v>
      </c>
      <c r="N2298" t="s">
        <v>14228</v>
      </c>
      <c r="O2298" t="s">
        <v>140</v>
      </c>
      <c r="P2298" t="s">
        <v>30</v>
      </c>
      <c r="Q2298" t="s">
        <v>31</v>
      </c>
      <c r="R2298" t="s">
        <v>32</v>
      </c>
      <c r="S2298" t="s">
        <v>73</v>
      </c>
      <c r="T2298" t="s">
        <v>14229</v>
      </c>
      <c r="U2298" t="s">
        <v>14230</v>
      </c>
      <c r="V2298" t="s">
        <v>14126</v>
      </c>
      <c r="X2298" t="str">
        <f>VLOOKUP(pbp!V5048, games!$B$2:$R$40, 3, FALSE)</f>
        <v>2020-12-20T21:25Z</v>
      </c>
      <c r="Y2298">
        <f>VLOOKUP(1*V2298,NFLGames!$H$11:$H$555,1,FALSE)</f>
        <v>401128117</v>
      </c>
      <c r="Z2298">
        <f>VLOOKUP($Y2298, NFLGames!$H$11:$K$555,2,FALSE)</f>
        <v>2019</v>
      </c>
      <c r="AA2298">
        <f>VLOOKUP($Y2298, NFLGames!$H$11:$K$555,3,FALSE)</f>
        <v>15</v>
      </c>
      <c r="AB2298" s="6">
        <f>IF(A2299=0, 0, AH2299-tbl_pbp[[#This Row],[Saints Win %]])</f>
        <v>0</v>
      </c>
      <c r="AE2298">
        <f>ABS(tbl_pbp[[#This Row],[play.homeScore]]-tbl_pbp[[#This Row],[play.awayScore]])</f>
        <v>3</v>
      </c>
      <c r="AF2298">
        <f>IF(tbl_pbp[[#This Row],[Play Saints Win % Increase]]&gt;=$AF$4,1,0)</f>
        <v>0</v>
      </c>
      <c r="AG2298" t="str">
        <f>VLOOKUP(tbl_pbp[[#This Row],[gameId]], games!$B$2:$T$40, 9, FALSE)</f>
        <v>indianapolis-colts</v>
      </c>
      <c r="AH2298" s="5">
        <f>IF(tbl_pbp[[#This Row],[AwayTeam]] &lt;&gt; "new-orleans-saints", tbl_pbp[[#This Row],[homeWinPercentage]], 1-tbl_pbp[[#This Row],[homeWinPercentage]])</f>
        <v>0.81699999999999995</v>
      </c>
      <c r="AI2298" s="13">
        <f>tbl_pbp[[#This Row],[Kamara]]*tbl_pbp[[#This Row],[Impactful Play]]</f>
        <v>0</v>
      </c>
      <c r="AJ2298" s="13">
        <f>tbl_pbp[[#This Row],[Thomas]]*tbl_pbp[[#This Row],[Impactful Play]]</f>
        <v>0</v>
      </c>
      <c r="AK2298" s="13" t="str">
        <f>VLOOKUP(tbl_pbp[[#This Row],[Play Saints Win % Increase]], tbl_impact[],3,TRUE)</f>
        <v>Scented (0 to +5%)</v>
      </c>
    </row>
    <row r="2299" spans="1:37">
      <c r="A2299" s="1">
        <v>34</v>
      </c>
      <c r="B2299" s="5">
        <v>0.81699999999999995</v>
      </c>
      <c r="C2299" t="s">
        <v>14231</v>
      </c>
      <c r="D2299">
        <v>0</v>
      </c>
      <c r="E2299">
        <v>0</v>
      </c>
      <c r="F2299">
        <v>1</v>
      </c>
      <c r="G2299">
        <v>3</v>
      </c>
      <c r="H2299">
        <v>0</v>
      </c>
      <c r="I2299">
        <v>0</v>
      </c>
      <c r="J2299">
        <v>63</v>
      </c>
      <c r="L2299">
        <v>3</v>
      </c>
      <c r="M2299">
        <v>37</v>
      </c>
      <c r="N2299" t="s">
        <v>142</v>
      </c>
      <c r="O2299" t="s">
        <v>143</v>
      </c>
      <c r="P2299" t="s">
        <v>144</v>
      </c>
      <c r="Q2299" t="s">
        <v>145</v>
      </c>
      <c r="R2299" t="s">
        <v>146</v>
      </c>
      <c r="V2299" t="s">
        <v>14126</v>
      </c>
      <c r="X2299" t="str">
        <f>VLOOKUP(pbp!V5049, games!$B$2:$R$40, 3, FALSE)</f>
        <v>2020-12-20T21:25Z</v>
      </c>
      <c r="Y2299">
        <f>VLOOKUP(1*V2299,NFLGames!$H$11:$H$555,1,FALSE)</f>
        <v>401128117</v>
      </c>
      <c r="Z2299">
        <f>VLOOKUP($Y2299, NFLGames!$H$11:$K$555,2,FALSE)</f>
        <v>2019</v>
      </c>
      <c r="AA2299">
        <f>VLOOKUP($Y2299, NFLGames!$H$11:$K$555,3,FALSE)</f>
        <v>15</v>
      </c>
      <c r="AB2299" s="6">
        <f>IF(A2300=0, 0, AH2300-tbl_pbp[[#This Row],[Saints Win %]])</f>
        <v>1.9000000000000017E-2</v>
      </c>
      <c r="AE2299">
        <f>ABS(tbl_pbp[[#This Row],[play.homeScore]]-tbl_pbp[[#This Row],[play.awayScore]])</f>
        <v>3</v>
      </c>
      <c r="AF2299">
        <f>IF(tbl_pbp[[#This Row],[Play Saints Win % Increase]]&gt;=$AF$4,1,0)</f>
        <v>0</v>
      </c>
      <c r="AG2299" t="str">
        <f>VLOOKUP(tbl_pbp[[#This Row],[gameId]], games!$B$2:$T$40, 9, FALSE)</f>
        <v>indianapolis-colts</v>
      </c>
      <c r="AH2299" s="5">
        <f>IF(tbl_pbp[[#This Row],[AwayTeam]] &lt;&gt; "new-orleans-saints", tbl_pbp[[#This Row],[homeWinPercentage]], 1-tbl_pbp[[#This Row],[homeWinPercentage]])</f>
        <v>0.81699999999999995</v>
      </c>
      <c r="AI2299" s="13">
        <f>tbl_pbp[[#This Row],[Kamara]]*tbl_pbp[[#This Row],[Impactful Play]]</f>
        <v>0</v>
      </c>
      <c r="AJ2299" s="13">
        <f>tbl_pbp[[#This Row],[Thomas]]*tbl_pbp[[#This Row],[Impactful Play]]</f>
        <v>0</v>
      </c>
      <c r="AK2299" s="13" t="str">
        <f>VLOOKUP(tbl_pbp[[#This Row],[Play Saints Win % Increase]], tbl_impact[],3,TRUE)</f>
        <v>Scented (0 to +5%)</v>
      </c>
    </row>
    <row r="2300" spans="1:37">
      <c r="A2300" s="1">
        <v>35</v>
      </c>
      <c r="B2300" s="5">
        <v>0.83599999999999997</v>
      </c>
      <c r="C2300" t="s">
        <v>14232</v>
      </c>
      <c r="D2300">
        <v>0</v>
      </c>
      <c r="E2300">
        <v>0</v>
      </c>
      <c r="F2300">
        <v>2</v>
      </c>
      <c r="G2300">
        <v>3</v>
      </c>
      <c r="H2300">
        <v>0</v>
      </c>
      <c r="I2300">
        <v>2</v>
      </c>
      <c r="J2300">
        <v>63</v>
      </c>
      <c r="K2300" t="s">
        <v>29</v>
      </c>
      <c r="L2300">
        <v>3</v>
      </c>
      <c r="M2300">
        <v>37</v>
      </c>
      <c r="N2300" t="s">
        <v>14233</v>
      </c>
      <c r="O2300" t="s">
        <v>24</v>
      </c>
      <c r="P2300" t="s">
        <v>94</v>
      </c>
      <c r="Q2300" t="s">
        <v>95</v>
      </c>
      <c r="R2300" t="s">
        <v>96</v>
      </c>
      <c r="S2300" t="s">
        <v>241</v>
      </c>
      <c r="T2300" t="s">
        <v>14234</v>
      </c>
      <c r="U2300" t="s">
        <v>14235</v>
      </c>
      <c r="V2300" t="s">
        <v>14126</v>
      </c>
      <c r="X2300" t="str">
        <f>VLOOKUP(pbp!V5050, games!$B$2:$R$40, 3, FALSE)</f>
        <v>2020-12-20T21:25Z</v>
      </c>
      <c r="Y2300">
        <f>VLOOKUP(1*V2300,NFLGames!$H$11:$H$555,1,FALSE)</f>
        <v>401128117</v>
      </c>
      <c r="Z2300">
        <f>VLOOKUP($Y2300, NFLGames!$H$11:$K$555,2,FALSE)</f>
        <v>2019</v>
      </c>
      <c r="AA2300">
        <f>VLOOKUP($Y2300, NFLGames!$H$11:$K$555,3,FALSE)</f>
        <v>15</v>
      </c>
      <c r="AB2300" s="6">
        <f>IF(A2301=0, 0, AH2301-tbl_pbp[[#This Row],[Saints Win %]])</f>
        <v>-2.399999999999991E-2</v>
      </c>
      <c r="AD2300">
        <v>1</v>
      </c>
      <c r="AE2300">
        <f>ABS(tbl_pbp[[#This Row],[play.homeScore]]-tbl_pbp[[#This Row],[play.awayScore]])</f>
        <v>3</v>
      </c>
      <c r="AF2300">
        <f>IF(tbl_pbp[[#This Row],[Play Saints Win % Increase]]&gt;=$AF$4,1,0)</f>
        <v>0</v>
      </c>
      <c r="AG2300" t="str">
        <f>VLOOKUP(tbl_pbp[[#This Row],[gameId]], games!$B$2:$T$40, 9, FALSE)</f>
        <v>indianapolis-colts</v>
      </c>
      <c r="AH2300" s="5">
        <f>IF(tbl_pbp[[#This Row],[AwayTeam]] &lt;&gt; "new-orleans-saints", tbl_pbp[[#This Row],[homeWinPercentage]], 1-tbl_pbp[[#This Row],[homeWinPercentage]])</f>
        <v>0.83599999999999997</v>
      </c>
      <c r="AI2300" s="13">
        <f>tbl_pbp[[#This Row],[Kamara]]*tbl_pbp[[#This Row],[Impactful Play]]</f>
        <v>0</v>
      </c>
      <c r="AJ2300" s="13">
        <f>tbl_pbp[[#This Row],[Thomas]]*tbl_pbp[[#This Row],[Impactful Play]]</f>
        <v>0</v>
      </c>
      <c r="AK2300" s="13" t="str">
        <f>VLOOKUP(tbl_pbp[[#This Row],[Play Saints Win % Increase]], tbl_impact[],3,TRUE)</f>
        <v>Bad (0 to -5%)</v>
      </c>
    </row>
    <row r="2301" spans="1:37">
      <c r="A2301" s="1">
        <v>36</v>
      </c>
      <c r="B2301" s="5">
        <v>0.81200000000000006</v>
      </c>
      <c r="C2301" t="s">
        <v>14236</v>
      </c>
      <c r="D2301">
        <v>0</v>
      </c>
      <c r="E2301">
        <v>0</v>
      </c>
      <c r="F2301">
        <v>2</v>
      </c>
      <c r="G2301">
        <v>3</v>
      </c>
      <c r="H2301">
        <v>0</v>
      </c>
      <c r="I2301">
        <v>10</v>
      </c>
      <c r="J2301">
        <v>68</v>
      </c>
      <c r="K2301" t="s">
        <v>29</v>
      </c>
      <c r="L2301">
        <v>1</v>
      </c>
      <c r="M2301">
        <v>32</v>
      </c>
      <c r="N2301" t="s">
        <v>14237</v>
      </c>
      <c r="O2301" t="s">
        <v>1758</v>
      </c>
      <c r="P2301" t="s">
        <v>45</v>
      </c>
      <c r="Q2301" t="s">
        <v>46</v>
      </c>
      <c r="R2301" t="s">
        <v>47</v>
      </c>
      <c r="S2301" t="s">
        <v>33</v>
      </c>
      <c r="T2301" t="s">
        <v>14238</v>
      </c>
      <c r="U2301" t="s">
        <v>14239</v>
      </c>
      <c r="V2301" t="s">
        <v>14126</v>
      </c>
      <c r="X2301" t="str">
        <f>VLOOKUP(pbp!V5051, games!$B$2:$R$40, 3, FALSE)</f>
        <v>2020-12-20T21:25Z</v>
      </c>
      <c r="Y2301">
        <f>VLOOKUP(1*V2301,NFLGames!$H$11:$H$555,1,FALSE)</f>
        <v>401128117</v>
      </c>
      <c r="Z2301">
        <f>VLOOKUP($Y2301, NFLGames!$H$11:$K$555,2,FALSE)</f>
        <v>2019</v>
      </c>
      <c r="AA2301">
        <f>VLOOKUP($Y2301, NFLGames!$H$11:$K$555,3,FALSE)</f>
        <v>15</v>
      </c>
      <c r="AB2301" s="6">
        <f>IF(A2302=0, 0, AH2302-tbl_pbp[[#This Row],[Saints Win %]])</f>
        <v>-1.0000000000000009E-2</v>
      </c>
      <c r="AE2301">
        <f>ABS(tbl_pbp[[#This Row],[play.homeScore]]-tbl_pbp[[#This Row],[play.awayScore]])</f>
        <v>3</v>
      </c>
      <c r="AF2301">
        <f>IF(tbl_pbp[[#This Row],[Play Saints Win % Increase]]&gt;=$AF$4,1,0)</f>
        <v>0</v>
      </c>
      <c r="AG2301" t="str">
        <f>VLOOKUP(tbl_pbp[[#This Row],[gameId]], games!$B$2:$T$40, 9, FALSE)</f>
        <v>indianapolis-colts</v>
      </c>
      <c r="AH2301" s="5">
        <f>IF(tbl_pbp[[#This Row],[AwayTeam]] &lt;&gt; "new-orleans-saints", tbl_pbp[[#This Row],[homeWinPercentage]], 1-tbl_pbp[[#This Row],[homeWinPercentage]])</f>
        <v>0.81200000000000006</v>
      </c>
      <c r="AI2301" s="13">
        <f>tbl_pbp[[#This Row],[Kamara]]*tbl_pbp[[#This Row],[Impactful Play]]</f>
        <v>0</v>
      </c>
      <c r="AJ2301" s="13">
        <f>tbl_pbp[[#This Row],[Thomas]]*tbl_pbp[[#This Row],[Impactful Play]]</f>
        <v>0</v>
      </c>
      <c r="AK2301" s="13" t="str">
        <f>VLOOKUP(tbl_pbp[[#This Row],[Play Saints Win % Increase]], tbl_impact[],3,TRUE)</f>
        <v>Bad (0 to -5%)</v>
      </c>
    </row>
    <row r="2302" spans="1:37">
      <c r="A2302" s="1">
        <v>37</v>
      </c>
      <c r="B2302" s="5">
        <v>0.80200000000000005</v>
      </c>
      <c r="C2302" t="s">
        <v>14240</v>
      </c>
      <c r="D2302">
        <v>0</v>
      </c>
      <c r="E2302">
        <v>0</v>
      </c>
      <c r="F2302">
        <v>2</v>
      </c>
      <c r="G2302">
        <v>3</v>
      </c>
      <c r="H2302">
        <v>0</v>
      </c>
      <c r="I2302">
        <v>11</v>
      </c>
      <c r="J2302">
        <v>67</v>
      </c>
      <c r="K2302" t="s">
        <v>29</v>
      </c>
      <c r="L2302">
        <v>2</v>
      </c>
      <c r="M2302">
        <v>33</v>
      </c>
      <c r="N2302" t="s">
        <v>14241</v>
      </c>
      <c r="O2302" t="s">
        <v>2508</v>
      </c>
      <c r="P2302" t="s">
        <v>22</v>
      </c>
      <c r="Q2302" t="s">
        <v>37</v>
      </c>
      <c r="S2302" t="s">
        <v>147</v>
      </c>
      <c r="T2302" t="s">
        <v>14162</v>
      </c>
      <c r="U2302" t="s">
        <v>14242</v>
      </c>
      <c r="V2302" t="s">
        <v>14126</v>
      </c>
      <c r="X2302" t="str">
        <f>VLOOKUP(pbp!V5052, games!$B$2:$R$40, 3, FALSE)</f>
        <v>2020-12-20T21:25Z</v>
      </c>
      <c r="Y2302">
        <f>VLOOKUP(1*V2302,NFLGames!$H$11:$H$555,1,FALSE)</f>
        <v>401128117</v>
      </c>
      <c r="Z2302">
        <f>VLOOKUP($Y2302, NFLGames!$H$11:$K$555,2,FALSE)</f>
        <v>2019</v>
      </c>
      <c r="AA2302">
        <f>VLOOKUP($Y2302, NFLGames!$H$11:$K$555,3,FALSE)</f>
        <v>15</v>
      </c>
      <c r="AB2302" s="6">
        <f>IF(A2303=0, 0, AH2303-tbl_pbp[[#This Row],[Saints Win %]])</f>
        <v>5.4999999999999938E-2</v>
      </c>
      <c r="AE2302">
        <f>ABS(tbl_pbp[[#This Row],[play.homeScore]]-tbl_pbp[[#This Row],[play.awayScore]])</f>
        <v>3</v>
      </c>
      <c r="AF2302">
        <f>IF(tbl_pbp[[#This Row],[Play Saints Win % Increase]]&gt;=$AF$4,1,0)</f>
        <v>0</v>
      </c>
      <c r="AG2302" t="str">
        <f>VLOOKUP(tbl_pbp[[#This Row],[gameId]], games!$B$2:$T$40, 9, FALSE)</f>
        <v>indianapolis-colts</v>
      </c>
      <c r="AH2302" s="5">
        <f>IF(tbl_pbp[[#This Row],[AwayTeam]] &lt;&gt; "new-orleans-saints", tbl_pbp[[#This Row],[homeWinPercentage]], 1-tbl_pbp[[#This Row],[homeWinPercentage]])</f>
        <v>0.80200000000000005</v>
      </c>
      <c r="AI2302" s="13">
        <f>tbl_pbp[[#This Row],[Kamara]]*tbl_pbp[[#This Row],[Impactful Play]]</f>
        <v>0</v>
      </c>
      <c r="AJ2302" s="13">
        <f>tbl_pbp[[#This Row],[Thomas]]*tbl_pbp[[#This Row],[Impactful Play]]</f>
        <v>0</v>
      </c>
      <c r="AK2302" s="13" t="str">
        <f>VLOOKUP(tbl_pbp[[#This Row],[Play Saints Win % Increase]], tbl_impact[],3,TRUE)</f>
        <v>Perfumed (5 to + 10%)</v>
      </c>
    </row>
    <row r="2303" spans="1:37">
      <c r="A2303" s="1">
        <v>38</v>
      </c>
      <c r="B2303" s="5">
        <v>0.85699999999999998</v>
      </c>
      <c r="C2303" t="s">
        <v>14243</v>
      </c>
      <c r="D2303">
        <v>0</v>
      </c>
      <c r="E2303">
        <v>0</v>
      </c>
      <c r="F2303">
        <v>2</v>
      </c>
      <c r="G2303">
        <v>3</v>
      </c>
      <c r="H2303">
        <v>0</v>
      </c>
      <c r="I2303">
        <v>11</v>
      </c>
      <c r="J2303">
        <v>67</v>
      </c>
      <c r="K2303" t="s">
        <v>29</v>
      </c>
      <c r="L2303">
        <v>3</v>
      </c>
      <c r="M2303">
        <v>33</v>
      </c>
      <c r="N2303" t="s">
        <v>14244</v>
      </c>
      <c r="O2303" t="s">
        <v>1873</v>
      </c>
      <c r="P2303" t="s">
        <v>30</v>
      </c>
      <c r="Q2303" t="s">
        <v>31</v>
      </c>
      <c r="R2303" t="s">
        <v>32</v>
      </c>
      <c r="S2303" t="s">
        <v>149</v>
      </c>
      <c r="T2303" t="s">
        <v>14162</v>
      </c>
      <c r="U2303" t="s">
        <v>14245</v>
      </c>
      <c r="V2303" t="s">
        <v>14126</v>
      </c>
      <c r="X2303" t="str">
        <f>VLOOKUP(pbp!V5053, games!$B$2:$R$40, 3, FALSE)</f>
        <v>2020-12-20T21:25Z</v>
      </c>
      <c r="Y2303">
        <f>VLOOKUP(1*V2303,NFLGames!$H$11:$H$555,1,FALSE)</f>
        <v>401128117</v>
      </c>
      <c r="Z2303">
        <f>VLOOKUP($Y2303, NFLGames!$H$11:$K$555,2,FALSE)</f>
        <v>2019</v>
      </c>
      <c r="AA2303">
        <f>VLOOKUP($Y2303, NFLGames!$H$11:$K$555,3,FALSE)</f>
        <v>15</v>
      </c>
      <c r="AB2303" s="6">
        <f>IF(A2304=0, 0, AH2304-tbl_pbp[[#This Row],[Saints Win %]])</f>
        <v>-2.5000000000000022E-2</v>
      </c>
      <c r="AE2303">
        <f>ABS(tbl_pbp[[#This Row],[play.homeScore]]-tbl_pbp[[#This Row],[play.awayScore]])</f>
        <v>3</v>
      </c>
      <c r="AF2303">
        <f>IF(tbl_pbp[[#This Row],[Play Saints Win % Increase]]&gt;=$AF$4,1,0)</f>
        <v>0</v>
      </c>
      <c r="AG2303" t="str">
        <f>VLOOKUP(tbl_pbp[[#This Row],[gameId]], games!$B$2:$T$40, 9, FALSE)</f>
        <v>indianapolis-colts</v>
      </c>
      <c r="AH2303" s="5">
        <f>IF(tbl_pbp[[#This Row],[AwayTeam]] &lt;&gt; "new-orleans-saints", tbl_pbp[[#This Row],[homeWinPercentage]], 1-tbl_pbp[[#This Row],[homeWinPercentage]])</f>
        <v>0.85699999999999998</v>
      </c>
      <c r="AI2303" s="13">
        <f>tbl_pbp[[#This Row],[Kamara]]*tbl_pbp[[#This Row],[Impactful Play]]</f>
        <v>0</v>
      </c>
      <c r="AJ2303" s="13">
        <f>tbl_pbp[[#This Row],[Thomas]]*tbl_pbp[[#This Row],[Impactful Play]]</f>
        <v>0</v>
      </c>
      <c r="AK2303" s="13" t="str">
        <f>VLOOKUP(tbl_pbp[[#This Row],[Play Saints Win % Increase]], tbl_impact[],3,TRUE)</f>
        <v>Bad (0 to -5%)</v>
      </c>
    </row>
    <row r="2304" spans="1:37">
      <c r="A2304" s="1">
        <v>39</v>
      </c>
      <c r="B2304" s="5">
        <v>0.83199999999999996</v>
      </c>
      <c r="C2304" t="s">
        <v>14246</v>
      </c>
      <c r="D2304">
        <v>0</v>
      </c>
      <c r="E2304">
        <v>0</v>
      </c>
      <c r="F2304">
        <v>2</v>
      </c>
      <c r="G2304">
        <v>3</v>
      </c>
      <c r="H2304">
        <v>0</v>
      </c>
      <c r="I2304">
        <v>10</v>
      </c>
      <c r="J2304">
        <v>85</v>
      </c>
      <c r="K2304" t="s">
        <v>29</v>
      </c>
      <c r="L2304">
        <v>1</v>
      </c>
      <c r="M2304">
        <v>15</v>
      </c>
      <c r="N2304" t="s">
        <v>14247</v>
      </c>
      <c r="O2304" t="s">
        <v>9190</v>
      </c>
      <c r="P2304" t="s">
        <v>45</v>
      </c>
      <c r="Q2304" t="s">
        <v>46</v>
      </c>
      <c r="R2304" t="s">
        <v>47</v>
      </c>
      <c r="S2304" t="s">
        <v>33</v>
      </c>
      <c r="T2304" t="s">
        <v>14187</v>
      </c>
      <c r="U2304" t="s">
        <v>14248</v>
      </c>
      <c r="V2304" t="s">
        <v>14126</v>
      </c>
      <c r="X2304" t="str">
        <f>VLOOKUP(pbp!V5054, games!$B$2:$R$40, 3, FALSE)</f>
        <v>2020-12-20T21:25Z</v>
      </c>
      <c r="Y2304">
        <f>VLOOKUP(1*V2304,NFLGames!$H$11:$H$555,1,FALSE)</f>
        <v>401128117</v>
      </c>
      <c r="Z2304">
        <f>VLOOKUP($Y2304, NFLGames!$H$11:$K$555,2,FALSE)</f>
        <v>2019</v>
      </c>
      <c r="AA2304">
        <f>VLOOKUP($Y2304, NFLGames!$H$11:$K$555,3,FALSE)</f>
        <v>15</v>
      </c>
      <c r="AB2304" s="6">
        <f>IF(A2305=0, 0, AH2305-tbl_pbp[[#This Row],[Saints Win %]])</f>
        <v>4.9000000000000044E-2</v>
      </c>
      <c r="AE2304">
        <f>ABS(tbl_pbp[[#This Row],[play.homeScore]]-tbl_pbp[[#This Row],[play.awayScore]])</f>
        <v>3</v>
      </c>
      <c r="AF2304">
        <f>IF(tbl_pbp[[#This Row],[Play Saints Win % Increase]]&gt;=$AF$4,1,0)</f>
        <v>0</v>
      </c>
      <c r="AG2304" t="str">
        <f>VLOOKUP(tbl_pbp[[#This Row],[gameId]], games!$B$2:$T$40, 9, FALSE)</f>
        <v>indianapolis-colts</v>
      </c>
      <c r="AH2304" s="5">
        <f>IF(tbl_pbp[[#This Row],[AwayTeam]] &lt;&gt; "new-orleans-saints", tbl_pbp[[#This Row],[homeWinPercentage]], 1-tbl_pbp[[#This Row],[homeWinPercentage]])</f>
        <v>0.83199999999999996</v>
      </c>
      <c r="AI2304" s="13">
        <f>tbl_pbp[[#This Row],[Kamara]]*tbl_pbp[[#This Row],[Impactful Play]]</f>
        <v>0</v>
      </c>
      <c r="AJ2304" s="13">
        <f>tbl_pbp[[#This Row],[Thomas]]*tbl_pbp[[#This Row],[Impactful Play]]</f>
        <v>0</v>
      </c>
      <c r="AK2304" s="13" t="str">
        <f>VLOOKUP(tbl_pbp[[#This Row],[Play Saints Win % Increase]], tbl_impact[],3,TRUE)</f>
        <v>Scented (0 to +5%)</v>
      </c>
    </row>
    <row r="2305" spans="1:37">
      <c r="A2305" s="1">
        <v>40</v>
      </c>
      <c r="B2305" s="5">
        <v>0.88100000000000001</v>
      </c>
      <c r="C2305" t="s">
        <v>14249</v>
      </c>
      <c r="D2305">
        <v>0</v>
      </c>
      <c r="E2305">
        <v>0</v>
      </c>
      <c r="F2305">
        <v>2</v>
      </c>
      <c r="G2305">
        <v>10</v>
      </c>
      <c r="H2305">
        <v>0</v>
      </c>
      <c r="I2305">
        <v>10</v>
      </c>
      <c r="J2305">
        <v>85</v>
      </c>
      <c r="K2305" t="s">
        <v>29</v>
      </c>
      <c r="L2305">
        <v>2</v>
      </c>
      <c r="M2305">
        <v>15</v>
      </c>
      <c r="N2305" t="s">
        <v>14250</v>
      </c>
      <c r="O2305" t="s">
        <v>5603</v>
      </c>
      <c r="P2305" t="s">
        <v>103</v>
      </c>
      <c r="Q2305" t="s">
        <v>104</v>
      </c>
      <c r="R2305" t="s">
        <v>105</v>
      </c>
      <c r="S2305" t="s">
        <v>120</v>
      </c>
      <c r="T2305" t="s">
        <v>14187</v>
      </c>
      <c r="U2305" t="s">
        <v>14251</v>
      </c>
      <c r="V2305" t="s">
        <v>14126</v>
      </c>
      <c r="X2305" t="str">
        <f>VLOOKUP(pbp!V5055, games!$B$2:$R$40, 3, FALSE)</f>
        <v>2020-12-20T21:25Z</v>
      </c>
      <c r="Y2305">
        <f>VLOOKUP(1*V2305,NFLGames!$H$11:$H$555,1,FALSE)</f>
        <v>401128117</v>
      </c>
      <c r="Z2305">
        <f>VLOOKUP($Y2305, NFLGames!$H$11:$K$555,2,FALSE)</f>
        <v>2019</v>
      </c>
      <c r="AA2305">
        <f>VLOOKUP($Y2305, NFLGames!$H$11:$K$555,3,FALSE)</f>
        <v>15</v>
      </c>
      <c r="AB2305" s="6">
        <f>IF(A2306=0, 0, AH2306-tbl_pbp[[#This Row],[Saints Win %]])</f>
        <v>-2.0000000000000018E-3</v>
      </c>
      <c r="AE2305">
        <f>ABS(tbl_pbp[[#This Row],[play.homeScore]]-tbl_pbp[[#This Row],[play.awayScore]])</f>
        <v>10</v>
      </c>
      <c r="AF2305">
        <f>IF(tbl_pbp[[#This Row],[Play Saints Win % Increase]]&gt;=$AF$4,1,0)</f>
        <v>0</v>
      </c>
      <c r="AG2305" t="str">
        <f>VLOOKUP(tbl_pbp[[#This Row],[gameId]], games!$B$2:$T$40, 9, FALSE)</f>
        <v>indianapolis-colts</v>
      </c>
      <c r="AH2305" s="5">
        <f>IF(tbl_pbp[[#This Row],[AwayTeam]] &lt;&gt; "new-orleans-saints", tbl_pbp[[#This Row],[homeWinPercentage]], 1-tbl_pbp[[#This Row],[homeWinPercentage]])</f>
        <v>0.88100000000000001</v>
      </c>
      <c r="AI2305" s="13">
        <f>tbl_pbp[[#This Row],[Kamara]]*tbl_pbp[[#This Row],[Impactful Play]]</f>
        <v>0</v>
      </c>
      <c r="AJ2305" s="13">
        <f>tbl_pbp[[#This Row],[Thomas]]*tbl_pbp[[#This Row],[Impactful Play]]</f>
        <v>0</v>
      </c>
      <c r="AK2305" s="13" t="str">
        <f>VLOOKUP(tbl_pbp[[#This Row],[Play Saints Win % Increase]], tbl_impact[],3,TRUE)</f>
        <v>Bad (0 to -5%)</v>
      </c>
    </row>
    <row r="2306" spans="1:37">
      <c r="A2306" s="1">
        <v>41</v>
      </c>
      <c r="B2306" s="5">
        <v>0.879</v>
      </c>
      <c r="C2306" t="s">
        <v>14252</v>
      </c>
      <c r="D2306">
        <v>0</v>
      </c>
      <c r="E2306">
        <v>0</v>
      </c>
      <c r="F2306">
        <v>2</v>
      </c>
      <c r="G2306">
        <v>10</v>
      </c>
      <c r="H2306">
        <v>0</v>
      </c>
      <c r="I2306">
        <v>0</v>
      </c>
      <c r="J2306">
        <v>35</v>
      </c>
      <c r="K2306" t="s">
        <v>29</v>
      </c>
      <c r="L2306">
        <v>0</v>
      </c>
      <c r="M2306">
        <v>65</v>
      </c>
      <c r="N2306" t="s">
        <v>288</v>
      </c>
      <c r="O2306" t="s">
        <v>5603</v>
      </c>
      <c r="P2306" t="s">
        <v>25</v>
      </c>
      <c r="Q2306" t="s">
        <v>26</v>
      </c>
      <c r="R2306" t="s">
        <v>27</v>
      </c>
      <c r="V2306" t="s">
        <v>14126</v>
      </c>
      <c r="X2306" t="str">
        <f>VLOOKUP(pbp!V5056, games!$B$2:$R$40, 3, FALSE)</f>
        <v>2020-12-20T21:25Z</v>
      </c>
      <c r="Y2306">
        <f>VLOOKUP(1*V2306,NFLGames!$H$11:$H$555,1,FALSE)</f>
        <v>401128117</v>
      </c>
      <c r="Z2306">
        <f>VLOOKUP($Y2306, NFLGames!$H$11:$K$555,2,FALSE)</f>
        <v>2019</v>
      </c>
      <c r="AA2306">
        <f>VLOOKUP($Y2306, NFLGames!$H$11:$K$555,3,FALSE)</f>
        <v>15</v>
      </c>
      <c r="AB2306" s="6">
        <f>IF(A2307=0, 0, AH2307-tbl_pbp[[#This Row],[Saints Win %]])</f>
        <v>1.4000000000000012E-2</v>
      </c>
      <c r="AE2306">
        <f>ABS(tbl_pbp[[#This Row],[play.homeScore]]-tbl_pbp[[#This Row],[play.awayScore]])</f>
        <v>10</v>
      </c>
      <c r="AF2306">
        <f>IF(tbl_pbp[[#This Row],[Play Saints Win % Increase]]&gt;=$AF$4,1,0)</f>
        <v>0</v>
      </c>
      <c r="AG2306" t="str">
        <f>VLOOKUP(tbl_pbp[[#This Row],[gameId]], games!$B$2:$T$40, 9, FALSE)</f>
        <v>indianapolis-colts</v>
      </c>
      <c r="AH2306" s="5">
        <f>IF(tbl_pbp[[#This Row],[AwayTeam]] &lt;&gt; "new-orleans-saints", tbl_pbp[[#This Row],[homeWinPercentage]], 1-tbl_pbp[[#This Row],[homeWinPercentage]])</f>
        <v>0.879</v>
      </c>
      <c r="AI2306" s="13">
        <f>tbl_pbp[[#This Row],[Kamara]]*tbl_pbp[[#This Row],[Impactful Play]]</f>
        <v>0</v>
      </c>
      <c r="AJ2306" s="13">
        <f>tbl_pbp[[#This Row],[Thomas]]*tbl_pbp[[#This Row],[Impactful Play]]</f>
        <v>0</v>
      </c>
      <c r="AK2306" s="13" t="str">
        <f>VLOOKUP(tbl_pbp[[#This Row],[Play Saints Win % Increase]], tbl_impact[],3,TRUE)</f>
        <v>Scented (0 to +5%)</v>
      </c>
    </row>
    <row r="2307" spans="1:37">
      <c r="A2307" s="1">
        <v>42</v>
      </c>
      <c r="B2307" s="5">
        <v>0.89300000000000002</v>
      </c>
      <c r="C2307" t="s">
        <v>14253</v>
      </c>
      <c r="D2307">
        <v>0</v>
      </c>
      <c r="E2307">
        <v>0</v>
      </c>
      <c r="F2307">
        <v>2</v>
      </c>
      <c r="G2307">
        <v>10</v>
      </c>
      <c r="H2307">
        <v>0</v>
      </c>
      <c r="I2307">
        <v>10</v>
      </c>
      <c r="J2307">
        <v>75</v>
      </c>
      <c r="K2307" t="s">
        <v>14128</v>
      </c>
      <c r="L2307">
        <v>1</v>
      </c>
      <c r="M2307">
        <v>75</v>
      </c>
      <c r="N2307" t="s">
        <v>14254</v>
      </c>
      <c r="O2307" t="s">
        <v>5603</v>
      </c>
      <c r="P2307" t="s">
        <v>22</v>
      </c>
      <c r="Q2307" t="s">
        <v>37</v>
      </c>
      <c r="S2307" t="s">
        <v>33</v>
      </c>
      <c r="T2307" t="s">
        <v>14192</v>
      </c>
      <c r="U2307" t="s">
        <v>14193</v>
      </c>
      <c r="V2307" t="s">
        <v>14126</v>
      </c>
      <c r="X2307" t="str">
        <f>VLOOKUP(pbp!V5057, games!$B$2:$R$40, 3, FALSE)</f>
        <v>2020-12-20T21:25Z</v>
      </c>
      <c r="Y2307">
        <f>VLOOKUP(1*V2307,NFLGames!$H$11:$H$555,1,FALSE)</f>
        <v>401128117</v>
      </c>
      <c r="Z2307">
        <f>VLOOKUP($Y2307, NFLGames!$H$11:$K$555,2,FALSE)</f>
        <v>2019</v>
      </c>
      <c r="AA2307">
        <f>VLOOKUP($Y2307, NFLGames!$H$11:$K$555,3,FALSE)</f>
        <v>15</v>
      </c>
      <c r="AB2307" s="6">
        <f>IF(A2308=0, 0, AH2308-tbl_pbp[[#This Row],[Saints Win %]])</f>
        <v>5.0000000000000044E-3</v>
      </c>
      <c r="AE2307">
        <f>ABS(tbl_pbp[[#This Row],[play.homeScore]]-tbl_pbp[[#This Row],[play.awayScore]])</f>
        <v>10</v>
      </c>
      <c r="AF2307">
        <f>IF(tbl_pbp[[#This Row],[Play Saints Win % Increase]]&gt;=$AF$4,1,0)</f>
        <v>0</v>
      </c>
      <c r="AG2307" t="str">
        <f>VLOOKUP(tbl_pbp[[#This Row],[gameId]], games!$B$2:$T$40, 9, FALSE)</f>
        <v>indianapolis-colts</v>
      </c>
      <c r="AH2307" s="5">
        <f>IF(tbl_pbp[[#This Row],[AwayTeam]] &lt;&gt; "new-orleans-saints", tbl_pbp[[#This Row],[homeWinPercentage]], 1-tbl_pbp[[#This Row],[homeWinPercentage]])</f>
        <v>0.89300000000000002</v>
      </c>
      <c r="AI2307" s="13">
        <f>tbl_pbp[[#This Row],[Kamara]]*tbl_pbp[[#This Row],[Impactful Play]]</f>
        <v>0</v>
      </c>
      <c r="AJ2307" s="13">
        <f>tbl_pbp[[#This Row],[Thomas]]*tbl_pbp[[#This Row],[Impactful Play]]</f>
        <v>0</v>
      </c>
      <c r="AK2307" s="13" t="str">
        <f>VLOOKUP(tbl_pbp[[#This Row],[Play Saints Win % Increase]], tbl_impact[],3,TRUE)</f>
        <v>Scented (0 to +5%)</v>
      </c>
    </row>
    <row r="2308" spans="1:37">
      <c r="A2308" s="1">
        <v>43</v>
      </c>
      <c r="B2308" s="5">
        <v>0.89800000000000002</v>
      </c>
      <c r="C2308" t="s">
        <v>14255</v>
      </c>
      <c r="D2308">
        <v>0</v>
      </c>
      <c r="E2308">
        <v>0</v>
      </c>
      <c r="F2308">
        <v>2</v>
      </c>
      <c r="G2308">
        <v>10</v>
      </c>
      <c r="H2308">
        <v>0</v>
      </c>
      <c r="I2308">
        <v>10</v>
      </c>
      <c r="J2308">
        <v>75</v>
      </c>
      <c r="K2308" t="s">
        <v>14128</v>
      </c>
      <c r="L2308">
        <v>2</v>
      </c>
      <c r="M2308">
        <v>75</v>
      </c>
      <c r="N2308" t="s">
        <v>14256</v>
      </c>
      <c r="O2308" t="s">
        <v>53</v>
      </c>
      <c r="P2308" t="s">
        <v>22</v>
      </c>
      <c r="Q2308" t="s">
        <v>37</v>
      </c>
      <c r="S2308" t="s">
        <v>120</v>
      </c>
      <c r="T2308" t="s">
        <v>14192</v>
      </c>
      <c r="U2308" t="s">
        <v>14257</v>
      </c>
      <c r="V2308" t="s">
        <v>14126</v>
      </c>
      <c r="X2308" t="str">
        <f>VLOOKUP(pbp!V5058, games!$B$2:$R$40, 3, FALSE)</f>
        <v>2020-12-20T21:25Z</v>
      </c>
      <c r="Y2308">
        <f>VLOOKUP(1*V2308,NFLGames!$H$11:$H$555,1,FALSE)</f>
        <v>401128117</v>
      </c>
      <c r="Z2308">
        <f>VLOOKUP($Y2308, NFLGames!$H$11:$K$555,2,FALSE)</f>
        <v>2019</v>
      </c>
      <c r="AA2308">
        <f>VLOOKUP($Y2308, NFLGames!$H$11:$K$555,3,FALSE)</f>
        <v>15</v>
      </c>
      <c r="AB2308" s="6">
        <f>IF(A2309=0, 0, AH2309-tbl_pbp[[#This Row],[Saints Win %]])</f>
        <v>3.5000000000000031E-2</v>
      </c>
      <c r="AE2308">
        <f>ABS(tbl_pbp[[#This Row],[play.homeScore]]-tbl_pbp[[#This Row],[play.awayScore]])</f>
        <v>10</v>
      </c>
      <c r="AF2308">
        <f>IF(tbl_pbp[[#This Row],[Play Saints Win % Increase]]&gt;=$AF$4,1,0)</f>
        <v>0</v>
      </c>
      <c r="AG2308" t="str">
        <f>VLOOKUP(tbl_pbp[[#This Row],[gameId]], games!$B$2:$T$40, 9, FALSE)</f>
        <v>indianapolis-colts</v>
      </c>
      <c r="AH2308" s="5">
        <f>IF(tbl_pbp[[#This Row],[AwayTeam]] &lt;&gt; "new-orleans-saints", tbl_pbp[[#This Row],[homeWinPercentage]], 1-tbl_pbp[[#This Row],[homeWinPercentage]])</f>
        <v>0.89800000000000002</v>
      </c>
      <c r="AI2308" s="13">
        <f>tbl_pbp[[#This Row],[Kamara]]*tbl_pbp[[#This Row],[Impactful Play]]</f>
        <v>0</v>
      </c>
      <c r="AJ2308" s="13">
        <f>tbl_pbp[[#This Row],[Thomas]]*tbl_pbp[[#This Row],[Impactful Play]]</f>
        <v>0</v>
      </c>
      <c r="AK2308" s="13" t="str">
        <f>VLOOKUP(tbl_pbp[[#This Row],[Play Saints Win % Increase]], tbl_impact[],3,TRUE)</f>
        <v>Scented (0 to +5%)</v>
      </c>
    </row>
    <row r="2309" spans="1:37">
      <c r="A2309" s="1">
        <v>44</v>
      </c>
      <c r="B2309" s="5">
        <v>0.93300000000000005</v>
      </c>
      <c r="C2309" t="s">
        <v>14258</v>
      </c>
      <c r="D2309">
        <v>0</v>
      </c>
      <c r="E2309">
        <v>0</v>
      </c>
      <c r="F2309">
        <v>2</v>
      </c>
      <c r="G2309">
        <v>10</v>
      </c>
      <c r="H2309">
        <v>0</v>
      </c>
      <c r="I2309">
        <v>10</v>
      </c>
      <c r="J2309">
        <v>75</v>
      </c>
      <c r="K2309" t="s">
        <v>14128</v>
      </c>
      <c r="L2309">
        <v>3</v>
      </c>
      <c r="M2309">
        <v>85</v>
      </c>
      <c r="N2309" t="s">
        <v>14259</v>
      </c>
      <c r="O2309" t="s">
        <v>6516</v>
      </c>
      <c r="P2309" t="s">
        <v>22</v>
      </c>
      <c r="Q2309" t="s">
        <v>37</v>
      </c>
      <c r="S2309" t="s">
        <v>123</v>
      </c>
      <c r="T2309" t="s">
        <v>14192</v>
      </c>
      <c r="U2309" t="s">
        <v>14260</v>
      </c>
      <c r="V2309" t="s">
        <v>14126</v>
      </c>
      <c r="X2309" t="str">
        <f>VLOOKUP(pbp!V5059, games!$B$2:$R$40, 3, FALSE)</f>
        <v>2020-12-20T21:25Z</v>
      </c>
      <c r="Y2309">
        <f>VLOOKUP(1*V2309,NFLGames!$H$11:$H$555,1,FALSE)</f>
        <v>401128117</v>
      </c>
      <c r="Z2309">
        <f>VLOOKUP($Y2309, NFLGames!$H$11:$K$555,2,FALSE)</f>
        <v>2019</v>
      </c>
      <c r="AA2309">
        <f>VLOOKUP($Y2309, NFLGames!$H$11:$K$555,3,FALSE)</f>
        <v>15</v>
      </c>
      <c r="AB2309" s="6">
        <f>IF(A2310=0, 0, AH2310-tbl_pbp[[#This Row],[Saints Win %]])</f>
        <v>-3.7000000000000033E-2</v>
      </c>
      <c r="AE2309">
        <f>ABS(tbl_pbp[[#This Row],[play.homeScore]]-tbl_pbp[[#This Row],[play.awayScore]])</f>
        <v>10</v>
      </c>
      <c r="AF2309">
        <f>IF(tbl_pbp[[#This Row],[Play Saints Win % Increase]]&gt;=$AF$4,1,0)</f>
        <v>0</v>
      </c>
      <c r="AG2309" t="str">
        <f>VLOOKUP(tbl_pbp[[#This Row],[gameId]], games!$B$2:$T$40, 9, FALSE)</f>
        <v>indianapolis-colts</v>
      </c>
      <c r="AH2309" s="5">
        <f>IF(tbl_pbp[[#This Row],[AwayTeam]] &lt;&gt; "new-orleans-saints", tbl_pbp[[#This Row],[homeWinPercentage]], 1-tbl_pbp[[#This Row],[homeWinPercentage]])</f>
        <v>0.93300000000000005</v>
      </c>
      <c r="AI2309" s="13">
        <f>tbl_pbp[[#This Row],[Kamara]]*tbl_pbp[[#This Row],[Impactful Play]]</f>
        <v>0</v>
      </c>
      <c r="AJ2309" s="13">
        <f>tbl_pbp[[#This Row],[Thomas]]*tbl_pbp[[#This Row],[Impactful Play]]</f>
        <v>0</v>
      </c>
      <c r="AK2309" s="13" t="str">
        <f>VLOOKUP(tbl_pbp[[#This Row],[Play Saints Win % Increase]], tbl_impact[],3,TRUE)</f>
        <v>Bad (0 to -5%)</v>
      </c>
    </row>
    <row r="2310" spans="1:37">
      <c r="A2310" s="1">
        <v>45</v>
      </c>
      <c r="B2310" s="5">
        <v>0.89600000000000002</v>
      </c>
      <c r="C2310" t="s">
        <v>14261</v>
      </c>
      <c r="D2310">
        <v>0</v>
      </c>
      <c r="E2310">
        <v>0</v>
      </c>
      <c r="F2310">
        <v>2</v>
      </c>
      <c r="G2310">
        <v>10</v>
      </c>
      <c r="H2310">
        <v>0</v>
      </c>
      <c r="I2310">
        <v>10</v>
      </c>
      <c r="J2310">
        <v>75</v>
      </c>
      <c r="K2310" t="s">
        <v>14128</v>
      </c>
      <c r="L2310">
        <v>4</v>
      </c>
      <c r="M2310">
        <v>75</v>
      </c>
      <c r="N2310" t="s">
        <v>14262</v>
      </c>
      <c r="O2310" t="s">
        <v>6267</v>
      </c>
      <c r="P2310" t="s">
        <v>66</v>
      </c>
      <c r="Q2310" t="s">
        <v>67</v>
      </c>
      <c r="R2310" t="s">
        <v>68</v>
      </c>
      <c r="S2310" t="s">
        <v>1081</v>
      </c>
      <c r="T2310" t="s">
        <v>14192</v>
      </c>
      <c r="U2310" t="s">
        <v>14263</v>
      </c>
      <c r="V2310" t="s">
        <v>14126</v>
      </c>
      <c r="X2310" t="str">
        <f>VLOOKUP(pbp!V5060, games!$B$2:$R$40, 3, FALSE)</f>
        <v>2020-12-20T21:25Z</v>
      </c>
      <c r="Y2310">
        <f>VLOOKUP(1*V2310,NFLGames!$H$11:$H$555,1,FALSE)</f>
        <v>401128117</v>
      </c>
      <c r="Z2310">
        <f>VLOOKUP($Y2310, NFLGames!$H$11:$K$555,2,FALSE)</f>
        <v>2019</v>
      </c>
      <c r="AA2310">
        <f>VLOOKUP($Y2310, NFLGames!$H$11:$K$555,3,FALSE)</f>
        <v>15</v>
      </c>
      <c r="AB2310" s="6">
        <f>IF(A2311=0, 0, AH2311-tbl_pbp[[#This Row],[Saints Win %]])</f>
        <v>-6.0000000000000053E-3</v>
      </c>
      <c r="AE2310">
        <f>ABS(tbl_pbp[[#This Row],[play.homeScore]]-tbl_pbp[[#This Row],[play.awayScore]])</f>
        <v>10</v>
      </c>
      <c r="AF2310">
        <f>IF(tbl_pbp[[#This Row],[Play Saints Win % Increase]]&gt;=$AF$4,1,0)</f>
        <v>0</v>
      </c>
      <c r="AG2310" t="str">
        <f>VLOOKUP(tbl_pbp[[#This Row],[gameId]], games!$B$2:$T$40, 9, FALSE)</f>
        <v>indianapolis-colts</v>
      </c>
      <c r="AH2310" s="5">
        <f>IF(tbl_pbp[[#This Row],[AwayTeam]] &lt;&gt; "new-orleans-saints", tbl_pbp[[#This Row],[homeWinPercentage]], 1-tbl_pbp[[#This Row],[homeWinPercentage]])</f>
        <v>0.89600000000000002</v>
      </c>
      <c r="AI2310" s="13">
        <f>tbl_pbp[[#This Row],[Kamara]]*tbl_pbp[[#This Row],[Impactful Play]]</f>
        <v>0</v>
      </c>
      <c r="AJ2310" s="13">
        <f>tbl_pbp[[#This Row],[Thomas]]*tbl_pbp[[#This Row],[Impactful Play]]</f>
        <v>0</v>
      </c>
      <c r="AK2310" s="13" t="str">
        <f>VLOOKUP(tbl_pbp[[#This Row],[Play Saints Win % Increase]], tbl_impact[],3,TRUE)</f>
        <v>Bad (0 to -5%)</v>
      </c>
    </row>
    <row r="2311" spans="1:37">
      <c r="A2311" s="1">
        <v>46</v>
      </c>
      <c r="B2311" s="5">
        <v>0.89</v>
      </c>
      <c r="C2311" t="s">
        <v>14264</v>
      </c>
      <c r="D2311">
        <v>0</v>
      </c>
      <c r="E2311">
        <v>0</v>
      </c>
      <c r="F2311">
        <v>2</v>
      </c>
      <c r="G2311">
        <v>10</v>
      </c>
      <c r="H2311">
        <v>0</v>
      </c>
      <c r="I2311">
        <v>10</v>
      </c>
      <c r="J2311">
        <v>15</v>
      </c>
      <c r="K2311" t="s">
        <v>29</v>
      </c>
      <c r="L2311">
        <v>1</v>
      </c>
      <c r="M2311">
        <v>85</v>
      </c>
      <c r="N2311" t="s">
        <v>14265</v>
      </c>
      <c r="O2311" t="s">
        <v>164</v>
      </c>
      <c r="P2311" t="s">
        <v>45</v>
      </c>
      <c r="Q2311" t="s">
        <v>46</v>
      </c>
      <c r="R2311" t="s">
        <v>47</v>
      </c>
      <c r="S2311" t="s">
        <v>33</v>
      </c>
      <c r="T2311" t="s">
        <v>263</v>
      </c>
      <c r="U2311" t="s">
        <v>264</v>
      </c>
      <c r="V2311" t="s">
        <v>14126</v>
      </c>
      <c r="X2311" t="str">
        <f>VLOOKUP(pbp!V5061, games!$B$2:$R$40, 3, FALSE)</f>
        <v>2020-12-20T21:25Z</v>
      </c>
      <c r="Y2311">
        <f>VLOOKUP(1*V2311,NFLGames!$H$11:$H$555,1,FALSE)</f>
        <v>401128117</v>
      </c>
      <c r="Z2311">
        <f>VLOOKUP($Y2311, NFLGames!$H$11:$K$555,2,FALSE)</f>
        <v>2019</v>
      </c>
      <c r="AA2311">
        <f>VLOOKUP($Y2311, NFLGames!$H$11:$K$555,3,FALSE)</f>
        <v>15</v>
      </c>
      <c r="AB2311" s="6">
        <f>IF(A2312=0, 0, AH2312-tbl_pbp[[#This Row],[Saints Win %]])</f>
        <v>-1.0000000000000009E-3</v>
      </c>
      <c r="AE2311">
        <f>ABS(tbl_pbp[[#This Row],[play.homeScore]]-tbl_pbp[[#This Row],[play.awayScore]])</f>
        <v>10</v>
      </c>
      <c r="AF2311">
        <f>IF(tbl_pbp[[#This Row],[Play Saints Win % Increase]]&gt;=$AF$4,1,0)</f>
        <v>0</v>
      </c>
      <c r="AG2311" t="str">
        <f>VLOOKUP(tbl_pbp[[#This Row],[gameId]], games!$B$2:$T$40, 9, FALSE)</f>
        <v>indianapolis-colts</v>
      </c>
      <c r="AH2311" s="5">
        <f>IF(tbl_pbp[[#This Row],[AwayTeam]] &lt;&gt; "new-orleans-saints", tbl_pbp[[#This Row],[homeWinPercentage]], 1-tbl_pbp[[#This Row],[homeWinPercentage]])</f>
        <v>0.89</v>
      </c>
      <c r="AI2311" s="13">
        <f>tbl_pbp[[#This Row],[Kamara]]*tbl_pbp[[#This Row],[Impactful Play]]</f>
        <v>0</v>
      </c>
      <c r="AJ2311" s="13">
        <f>tbl_pbp[[#This Row],[Thomas]]*tbl_pbp[[#This Row],[Impactful Play]]</f>
        <v>0</v>
      </c>
      <c r="AK2311" s="13" t="str">
        <f>VLOOKUP(tbl_pbp[[#This Row],[Play Saints Win % Increase]], tbl_impact[],3,TRUE)</f>
        <v>Bad (0 to -5%)</v>
      </c>
    </row>
    <row r="2312" spans="1:37">
      <c r="A2312" s="1">
        <v>47</v>
      </c>
      <c r="B2312" s="5">
        <v>0.88900000000000001</v>
      </c>
      <c r="C2312" t="s">
        <v>14266</v>
      </c>
      <c r="D2312">
        <v>0</v>
      </c>
      <c r="E2312">
        <v>0</v>
      </c>
      <c r="F2312">
        <v>2</v>
      </c>
      <c r="G2312">
        <v>10</v>
      </c>
      <c r="H2312">
        <v>0</v>
      </c>
      <c r="I2312">
        <v>6</v>
      </c>
      <c r="J2312">
        <v>19</v>
      </c>
      <c r="K2312" t="s">
        <v>29</v>
      </c>
      <c r="L2312">
        <v>2</v>
      </c>
      <c r="M2312">
        <v>81</v>
      </c>
      <c r="N2312" t="s">
        <v>14267</v>
      </c>
      <c r="O2312" t="s">
        <v>388</v>
      </c>
      <c r="P2312" t="s">
        <v>30</v>
      </c>
      <c r="Q2312" t="s">
        <v>31</v>
      </c>
      <c r="R2312" t="s">
        <v>32</v>
      </c>
      <c r="S2312" t="s">
        <v>60</v>
      </c>
      <c r="T2312" t="s">
        <v>363</v>
      </c>
      <c r="U2312" t="s">
        <v>14268</v>
      </c>
      <c r="V2312" t="s">
        <v>14126</v>
      </c>
      <c r="X2312" t="str">
        <f>VLOOKUP(pbp!V5062, games!$B$2:$R$40, 3, FALSE)</f>
        <v>2020-12-20T21:25Z</v>
      </c>
      <c r="Y2312">
        <f>VLOOKUP(1*V2312,NFLGames!$H$11:$H$555,1,FALSE)</f>
        <v>401128117</v>
      </c>
      <c r="Z2312">
        <f>VLOOKUP($Y2312, NFLGames!$H$11:$K$555,2,FALSE)</f>
        <v>2019</v>
      </c>
      <c r="AA2312">
        <f>VLOOKUP($Y2312, NFLGames!$H$11:$K$555,3,FALSE)</f>
        <v>15</v>
      </c>
      <c r="AB2312" s="6">
        <f>IF(A2313=0, 0, AH2313-tbl_pbp[[#This Row],[Saints Win %]])</f>
        <v>1.3000000000000012E-2</v>
      </c>
      <c r="AE2312">
        <f>ABS(tbl_pbp[[#This Row],[play.homeScore]]-tbl_pbp[[#This Row],[play.awayScore]])</f>
        <v>10</v>
      </c>
      <c r="AF2312">
        <f>IF(tbl_pbp[[#This Row],[Play Saints Win % Increase]]&gt;=$AF$4,1,0)</f>
        <v>0</v>
      </c>
      <c r="AG2312" t="str">
        <f>VLOOKUP(tbl_pbp[[#This Row],[gameId]], games!$B$2:$T$40, 9, FALSE)</f>
        <v>indianapolis-colts</v>
      </c>
      <c r="AH2312" s="5">
        <f>IF(tbl_pbp[[#This Row],[AwayTeam]] &lt;&gt; "new-orleans-saints", tbl_pbp[[#This Row],[homeWinPercentage]], 1-tbl_pbp[[#This Row],[homeWinPercentage]])</f>
        <v>0.88900000000000001</v>
      </c>
      <c r="AI2312" s="13">
        <f>tbl_pbp[[#This Row],[Kamara]]*tbl_pbp[[#This Row],[Impactful Play]]</f>
        <v>0</v>
      </c>
      <c r="AJ2312" s="13">
        <f>tbl_pbp[[#This Row],[Thomas]]*tbl_pbp[[#This Row],[Impactful Play]]</f>
        <v>0</v>
      </c>
      <c r="AK2312" s="13" t="str">
        <f>VLOOKUP(tbl_pbp[[#This Row],[Play Saints Win % Increase]], tbl_impact[],3,TRUE)</f>
        <v>Scented (0 to +5%)</v>
      </c>
    </row>
    <row r="2313" spans="1:37">
      <c r="A2313" s="1">
        <v>48</v>
      </c>
      <c r="B2313" s="5">
        <v>0.90200000000000002</v>
      </c>
      <c r="C2313" t="s">
        <v>14269</v>
      </c>
      <c r="D2313">
        <v>0</v>
      </c>
      <c r="E2313">
        <v>0</v>
      </c>
      <c r="F2313">
        <v>2</v>
      </c>
      <c r="G2313">
        <v>10</v>
      </c>
      <c r="H2313">
        <v>0</v>
      </c>
      <c r="I2313">
        <v>1</v>
      </c>
      <c r="J2313">
        <v>24</v>
      </c>
      <c r="K2313" t="s">
        <v>29</v>
      </c>
      <c r="L2313">
        <v>3</v>
      </c>
      <c r="M2313">
        <v>76</v>
      </c>
      <c r="N2313" t="s">
        <v>14270</v>
      </c>
      <c r="O2313" t="s">
        <v>1047</v>
      </c>
      <c r="P2313" t="s">
        <v>45</v>
      </c>
      <c r="Q2313" t="s">
        <v>46</v>
      </c>
      <c r="R2313" t="s">
        <v>47</v>
      </c>
      <c r="S2313" t="s">
        <v>54</v>
      </c>
      <c r="T2313" t="s">
        <v>172</v>
      </c>
      <c r="U2313" t="s">
        <v>14271</v>
      </c>
      <c r="V2313" t="s">
        <v>14126</v>
      </c>
      <c r="X2313" t="str">
        <f>VLOOKUP(pbp!V5063, games!$B$2:$R$40, 3, FALSE)</f>
        <v>2020-12-20T21:25Z</v>
      </c>
      <c r="Y2313">
        <f>VLOOKUP(1*V2313,NFLGames!$H$11:$H$555,1,FALSE)</f>
        <v>401128117</v>
      </c>
      <c r="Z2313">
        <f>VLOOKUP($Y2313, NFLGames!$H$11:$K$555,2,FALSE)</f>
        <v>2019</v>
      </c>
      <c r="AA2313">
        <f>VLOOKUP($Y2313, NFLGames!$H$11:$K$555,3,FALSE)</f>
        <v>15</v>
      </c>
      <c r="AB2313" s="6">
        <f>IF(A2314=0, 0, AH2314-tbl_pbp[[#This Row],[Saints Win %]])</f>
        <v>3.0000000000000027E-3</v>
      </c>
      <c r="AE2313">
        <f>ABS(tbl_pbp[[#This Row],[play.homeScore]]-tbl_pbp[[#This Row],[play.awayScore]])</f>
        <v>10</v>
      </c>
      <c r="AF2313">
        <f>IF(tbl_pbp[[#This Row],[Play Saints Win % Increase]]&gt;=$AF$4,1,0)</f>
        <v>0</v>
      </c>
      <c r="AG2313" t="str">
        <f>VLOOKUP(tbl_pbp[[#This Row],[gameId]], games!$B$2:$T$40, 9, FALSE)</f>
        <v>indianapolis-colts</v>
      </c>
      <c r="AH2313" s="5">
        <f>IF(tbl_pbp[[#This Row],[AwayTeam]] &lt;&gt; "new-orleans-saints", tbl_pbp[[#This Row],[homeWinPercentage]], 1-tbl_pbp[[#This Row],[homeWinPercentage]])</f>
        <v>0.90200000000000002</v>
      </c>
      <c r="AI2313" s="13">
        <f>tbl_pbp[[#This Row],[Kamara]]*tbl_pbp[[#This Row],[Impactful Play]]</f>
        <v>0</v>
      </c>
      <c r="AJ2313" s="13">
        <f>tbl_pbp[[#This Row],[Thomas]]*tbl_pbp[[#This Row],[Impactful Play]]</f>
        <v>0</v>
      </c>
      <c r="AK2313" s="13" t="str">
        <f>VLOOKUP(tbl_pbp[[#This Row],[Play Saints Win % Increase]], tbl_impact[],3,TRUE)</f>
        <v>Scented (0 to +5%)</v>
      </c>
    </row>
    <row r="2314" spans="1:37">
      <c r="A2314" s="1">
        <v>49</v>
      </c>
      <c r="B2314" s="5">
        <v>0.90500000000000003</v>
      </c>
      <c r="C2314" t="s">
        <v>14272</v>
      </c>
      <c r="D2314">
        <v>0</v>
      </c>
      <c r="E2314">
        <v>0</v>
      </c>
      <c r="F2314">
        <v>2</v>
      </c>
      <c r="G2314">
        <v>10</v>
      </c>
      <c r="H2314">
        <v>0</v>
      </c>
      <c r="I2314">
        <v>10</v>
      </c>
      <c r="J2314">
        <v>25</v>
      </c>
      <c r="K2314" t="s">
        <v>29</v>
      </c>
      <c r="L2314">
        <v>1</v>
      </c>
      <c r="M2314">
        <v>75</v>
      </c>
      <c r="N2314" t="s">
        <v>14273</v>
      </c>
      <c r="O2314" t="s">
        <v>1649</v>
      </c>
      <c r="P2314" t="s">
        <v>30</v>
      </c>
      <c r="Q2314" t="s">
        <v>31</v>
      </c>
      <c r="R2314" t="s">
        <v>32</v>
      </c>
      <c r="S2314" t="s">
        <v>33</v>
      </c>
      <c r="T2314" t="s">
        <v>34</v>
      </c>
      <c r="U2314" t="s">
        <v>35</v>
      </c>
      <c r="V2314" t="s">
        <v>14126</v>
      </c>
      <c r="X2314" t="str">
        <f>VLOOKUP(pbp!V5064, games!$B$2:$R$40, 3, FALSE)</f>
        <v>2020-12-20T21:25Z</v>
      </c>
      <c r="Y2314">
        <f>VLOOKUP(1*V2314,NFLGames!$H$11:$H$555,1,FALSE)</f>
        <v>401128117</v>
      </c>
      <c r="Z2314">
        <f>VLOOKUP($Y2314, NFLGames!$H$11:$K$555,2,FALSE)</f>
        <v>2019</v>
      </c>
      <c r="AA2314">
        <f>VLOOKUP($Y2314, NFLGames!$H$11:$K$555,3,FALSE)</f>
        <v>15</v>
      </c>
      <c r="AB2314" s="6">
        <f>IF(A2315=0, 0, AH2315-tbl_pbp[[#This Row],[Saints Win %]])</f>
        <v>5.0000000000000044E-3</v>
      </c>
      <c r="AD2314">
        <v>1</v>
      </c>
      <c r="AE2314">
        <f>ABS(tbl_pbp[[#This Row],[play.homeScore]]-tbl_pbp[[#This Row],[play.awayScore]])</f>
        <v>10</v>
      </c>
      <c r="AF2314">
        <f>IF(tbl_pbp[[#This Row],[Play Saints Win % Increase]]&gt;=$AF$4,1,0)</f>
        <v>0</v>
      </c>
      <c r="AG2314" t="str">
        <f>VLOOKUP(tbl_pbp[[#This Row],[gameId]], games!$B$2:$T$40, 9, FALSE)</f>
        <v>indianapolis-colts</v>
      </c>
      <c r="AH2314" s="5">
        <f>IF(tbl_pbp[[#This Row],[AwayTeam]] &lt;&gt; "new-orleans-saints", tbl_pbp[[#This Row],[homeWinPercentage]], 1-tbl_pbp[[#This Row],[homeWinPercentage]])</f>
        <v>0.90500000000000003</v>
      </c>
      <c r="AI2314" s="13">
        <f>tbl_pbp[[#This Row],[Kamara]]*tbl_pbp[[#This Row],[Impactful Play]]</f>
        <v>0</v>
      </c>
      <c r="AJ2314" s="13">
        <f>tbl_pbp[[#This Row],[Thomas]]*tbl_pbp[[#This Row],[Impactful Play]]</f>
        <v>0</v>
      </c>
      <c r="AK2314" s="13" t="str">
        <f>VLOOKUP(tbl_pbp[[#This Row],[Play Saints Win % Increase]], tbl_impact[],3,TRUE)</f>
        <v>Scented (0 to +5%)</v>
      </c>
    </row>
    <row r="2315" spans="1:37">
      <c r="A2315" s="1">
        <v>50</v>
      </c>
      <c r="B2315" s="5">
        <v>0.91</v>
      </c>
      <c r="C2315" t="s">
        <v>14274</v>
      </c>
      <c r="D2315">
        <v>0</v>
      </c>
      <c r="E2315">
        <v>0</v>
      </c>
      <c r="F2315">
        <v>2</v>
      </c>
      <c r="G2315">
        <v>10</v>
      </c>
      <c r="H2315">
        <v>0</v>
      </c>
      <c r="I2315">
        <v>10</v>
      </c>
      <c r="J2315">
        <v>49</v>
      </c>
      <c r="K2315" t="s">
        <v>29</v>
      </c>
      <c r="L2315">
        <v>1</v>
      </c>
      <c r="M2315">
        <v>51</v>
      </c>
      <c r="N2315" t="s">
        <v>14275</v>
      </c>
      <c r="O2315" t="s">
        <v>12598</v>
      </c>
      <c r="P2315" t="s">
        <v>30</v>
      </c>
      <c r="Q2315" t="s">
        <v>31</v>
      </c>
      <c r="R2315" t="s">
        <v>32</v>
      </c>
      <c r="S2315" t="s">
        <v>33</v>
      </c>
      <c r="T2315" t="s">
        <v>493</v>
      </c>
      <c r="U2315" t="s">
        <v>494</v>
      </c>
      <c r="V2315" t="s">
        <v>14126</v>
      </c>
      <c r="X2315" t="str">
        <f>VLOOKUP(pbp!V5065, games!$B$2:$R$40, 3, FALSE)</f>
        <v>2020-12-20T21:25Z</v>
      </c>
      <c r="Y2315">
        <f>VLOOKUP(1*V2315,NFLGames!$H$11:$H$555,1,FALSE)</f>
        <v>401128117</v>
      </c>
      <c r="Z2315">
        <f>VLOOKUP($Y2315, NFLGames!$H$11:$K$555,2,FALSE)</f>
        <v>2019</v>
      </c>
      <c r="AA2315">
        <f>VLOOKUP($Y2315, NFLGames!$H$11:$K$555,3,FALSE)</f>
        <v>15</v>
      </c>
      <c r="AB2315" s="6">
        <f>IF(A2316=0, 0, AH2316-tbl_pbp[[#This Row],[Saints Win %]])</f>
        <v>8.0000000000000071E-3</v>
      </c>
      <c r="AE2315">
        <f>ABS(tbl_pbp[[#This Row],[play.homeScore]]-tbl_pbp[[#This Row],[play.awayScore]])</f>
        <v>10</v>
      </c>
      <c r="AF2315">
        <f>IF(tbl_pbp[[#This Row],[Play Saints Win % Increase]]&gt;=$AF$4,1,0)</f>
        <v>0</v>
      </c>
      <c r="AG2315" t="str">
        <f>VLOOKUP(tbl_pbp[[#This Row],[gameId]], games!$B$2:$T$40, 9, FALSE)</f>
        <v>indianapolis-colts</v>
      </c>
      <c r="AH2315" s="5">
        <f>IF(tbl_pbp[[#This Row],[AwayTeam]] &lt;&gt; "new-orleans-saints", tbl_pbp[[#This Row],[homeWinPercentage]], 1-tbl_pbp[[#This Row],[homeWinPercentage]])</f>
        <v>0.91</v>
      </c>
      <c r="AI2315" s="13">
        <f>tbl_pbp[[#This Row],[Kamara]]*tbl_pbp[[#This Row],[Impactful Play]]</f>
        <v>0</v>
      </c>
      <c r="AJ2315" s="13">
        <f>tbl_pbp[[#This Row],[Thomas]]*tbl_pbp[[#This Row],[Impactful Play]]</f>
        <v>0</v>
      </c>
      <c r="AK2315" s="13" t="str">
        <f>VLOOKUP(tbl_pbp[[#This Row],[Play Saints Win % Increase]], tbl_impact[],3,TRUE)</f>
        <v>Scented (0 to +5%)</v>
      </c>
    </row>
    <row r="2316" spans="1:37">
      <c r="A2316" s="1">
        <v>51</v>
      </c>
      <c r="B2316" s="5">
        <v>0.91800000000000004</v>
      </c>
      <c r="C2316" t="s">
        <v>14276</v>
      </c>
      <c r="D2316">
        <v>0</v>
      </c>
      <c r="E2316">
        <v>0</v>
      </c>
      <c r="F2316">
        <v>2</v>
      </c>
      <c r="G2316">
        <v>10</v>
      </c>
      <c r="H2316">
        <v>0</v>
      </c>
      <c r="I2316">
        <v>10</v>
      </c>
      <c r="J2316">
        <v>59</v>
      </c>
      <c r="K2316" t="s">
        <v>29</v>
      </c>
      <c r="L2316">
        <v>1</v>
      </c>
      <c r="M2316">
        <v>41</v>
      </c>
      <c r="N2316" t="s">
        <v>14277</v>
      </c>
      <c r="O2316" t="s">
        <v>8509</v>
      </c>
      <c r="P2316" t="s">
        <v>45</v>
      </c>
      <c r="Q2316" t="s">
        <v>46</v>
      </c>
      <c r="R2316" t="s">
        <v>47</v>
      </c>
      <c r="S2316" t="s">
        <v>33</v>
      </c>
      <c r="T2316" t="s">
        <v>14278</v>
      </c>
      <c r="U2316" t="s">
        <v>14279</v>
      </c>
      <c r="V2316" t="s">
        <v>14126</v>
      </c>
      <c r="X2316" t="str">
        <f>VLOOKUP(pbp!V5066, games!$B$2:$R$40, 3, FALSE)</f>
        <v>2020-12-20T21:25Z</v>
      </c>
      <c r="Y2316">
        <f>VLOOKUP(1*V2316,NFLGames!$H$11:$H$555,1,FALSE)</f>
        <v>401128117</v>
      </c>
      <c r="Z2316">
        <f>VLOOKUP($Y2316, NFLGames!$H$11:$K$555,2,FALSE)</f>
        <v>2019</v>
      </c>
      <c r="AA2316">
        <f>VLOOKUP($Y2316, NFLGames!$H$11:$K$555,3,FALSE)</f>
        <v>15</v>
      </c>
      <c r="AB2316" s="6">
        <f>IF(A2317=0, 0, AH2317-tbl_pbp[[#This Row],[Saints Win %]])</f>
        <v>1.6000000000000014E-2</v>
      </c>
      <c r="AE2316">
        <f>ABS(tbl_pbp[[#This Row],[play.homeScore]]-tbl_pbp[[#This Row],[play.awayScore]])</f>
        <v>10</v>
      </c>
      <c r="AF2316">
        <f>IF(tbl_pbp[[#This Row],[Play Saints Win % Increase]]&gt;=$AF$4,1,0)</f>
        <v>0</v>
      </c>
      <c r="AG2316" t="str">
        <f>VLOOKUP(tbl_pbp[[#This Row],[gameId]], games!$B$2:$T$40, 9, FALSE)</f>
        <v>indianapolis-colts</v>
      </c>
      <c r="AH2316" s="5">
        <f>IF(tbl_pbp[[#This Row],[AwayTeam]] &lt;&gt; "new-orleans-saints", tbl_pbp[[#This Row],[homeWinPercentage]], 1-tbl_pbp[[#This Row],[homeWinPercentage]])</f>
        <v>0.91800000000000004</v>
      </c>
      <c r="AI2316" s="13">
        <f>tbl_pbp[[#This Row],[Kamara]]*tbl_pbp[[#This Row],[Impactful Play]]</f>
        <v>0</v>
      </c>
      <c r="AJ2316" s="13">
        <f>tbl_pbp[[#This Row],[Thomas]]*tbl_pbp[[#This Row],[Impactful Play]]</f>
        <v>0</v>
      </c>
      <c r="AK2316" s="13" t="str">
        <f>VLOOKUP(tbl_pbp[[#This Row],[Play Saints Win % Increase]], tbl_impact[],3,TRUE)</f>
        <v>Scented (0 to +5%)</v>
      </c>
    </row>
    <row r="2317" spans="1:37">
      <c r="A2317" s="1">
        <v>52</v>
      </c>
      <c r="B2317" s="5">
        <v>0.93400000000000005</v>
      </c>
      <c r="C2317" t="s">
        <v>14280</v>
      </c>
      <c r="D2317">
        <v>0</v>
      </c>
      <c r="E2317">
        <v>0</v>
      </c>
      <c r="F2317">
        <v>2</v>
      </c>
      <c r="G2317">
        <v>10</v>
      </c>
      <c r="H2317">
        <v>0</v>
      </c>
      <c r="I2317">
        <v>6</v>
      </c>
      <c r="J2317">
        <v>63</v>
      </c>
      <c r="K2317" t="s">
        <v>29</v>
      </c>
      <c r="L2317">
        <v>2</v>
      </c>
      <c r="M2317">
        <v>37</v>
      </c>
      <c r="N2317" t="s">
        <v>14281</v>
      </c>
      <c r="O2317" t="s">
        <v>2419</v>
      </c>
      <c r="P2317" t="s">
        <v>94</v>
      </c>
      <c r="Q2317" t="s">
        <v>95</v>
      </c>
      <c r="R2317" t="s">
        <v>96</v>
      </c>
      <c r="S2317" t="s">
        <v>60</v>
      </c>
      <c r="T2317" t="s">
        <v>14234</v>
      </c>
      <c r="U2317" t="s">
        <v>14282</v>
      </c>
      <c r="V2317" t="s">
        <v>14126</v>
      </c>
      <c r="X2317" t="str">
        <f>VLOOKUP(pbp!V5067, games!$B$2:$R$40, 3, FALSE)</f>
        <v>2020-12-20T21:25Z</v>
      </c>
      <c r="Y2317">
        <f>VLOOKUP(1*V2317,NFLGames!$H$11:$H$555,1,FALSE)</f>
        <v>401128117</v>
      </c>
      <c r="Z2317">
        <f>VLOOKUP($Y2317, NFLGames!$H$11:$K$555,2,FALSE)</f>
        <v>2019</v>
      </c>
      <c r="AA2317">
        <f>VLOOKUP($Y2317, NFLGames!$H$11:$K$555,3,FALSE)</f>
        <v>15</v>
      </c>
      <c r="AB2317" s="6">
        <f>IF(A2318=0, 0, AH2318-tbl_pbp[[#This Row],[Saints Win %]])</f>
        <v>-3.0000000000000027E-3</v>
      </c>
      <c r="AE2317">
        <f>ABS(tbl_pbp[[#This Row],[play.homeScore]]-tbl_pbp[[#This Row],[play.awayScore]])</f>
        <v>10</v>
      </c>
      <c r="AF2317">
        <f>IF(tbl_pbp[[#This Row],[Play Saints Win % Increase]]&gt;=$AF$4,1,0)</f>
        <v>0</v>
      </c>
      <c r="AG2317" t="str">
        <f>VLOOKUP(tbl_pbp[[#This Row],[gameId]], games!$B$2:$T$40, 9, FALSE)</f>
        <v>indianapolis-colts</v>
      </c>
      <c r="AH2317" s="5">
        <f>IF(tbl_pbp[[#This Row],[AwayTeam]] &lt;&gt; "new-orleans-saints", tbl_pbp[[#This Row],[homeWinPercentage]], 1-tbl_pbp[[#This Row],[homeWinPercentage]])</f>
        <v>0.93400000000000005</v>
      </c>
      <c r="AI2317" s="13">
        <f>tbl_pbp[[#This Row],[Kamara]]*tbl_pbp[[#This Row],[Impactful Play]]</f>
        <v>0</v>
      </c>
      <c r="AJ2317" s="13">
        <f>tbl_pbp[[#This Row],[Thomas]]*tbl_pbp[[#This Row],[Impactful Play]]</f>
        <v>0</v>
      </c>
      <c r="AK2317" s="13" t="str">
        <f>VLOOKUP(tbl_pbp[[#This Row],[Play Saints Win % Increase]], tbl_impact[],3,TRUE)</f>
        <v>Bad (0 to -5%)</v>
      </c>
    </row>
    <row r="2318" spans="1:37">
      <c r="A2318" s="1">
        <v>53</v>
      </c>
      <c r="B2318" s="5">
        <v>0.93100000000000005</v>
      </c>
      <c r="C2318" t="s">
        <v>14283</v>
      </c>
      <c r="D2318">
        <v>0</v>
      </c>
      <c r="E2318">
        <v>0</v>
      </c>
      <c r="F2318">
        <v>2</v>
      </c>
      <c r="G2318">
        <v>10</v>
      </c>
      <c r="H2318">
        <v>0</v>
      </c>
      <c r="I2318">
        <v>1</v>
      </c>
      <c r="J2318">
        <v>68</v>
      </c>
      <c r="K2318" t="s">
        <v>29</v>
      </c>
      <c r="L2318">
        <v>2</v>
      </c>
      <c r="M2318">
        <v>32</v>
      </c>
      <c r="N2318" t="s">
        <v>14284</v>
      </c>
      <c r="O2318" t="s">
        <v>1380</v>
      </c>
      <c r="P2318" t="s">
        <v>45</v>
      </c>
      <c r="Q2318" t="s">
        <v>46</v>
      </c>
      <c r="R2318" t="s">
        <v>47</v>
      </c>
      <c r="S2318" t="s">
        <v>83</v>
      </c>
      <c r="T2318" t="s">
        <v>14238</v>
      </c>
      <c r="U2318" t="s">
        <v>14285</v>
      </c>
      <c r="V2318" t="s">
        <v>14126</v>
      </c>
      <c r="X2318" t="str">
        <f>VLOOKUP(pbp!V5068, games!$B$2:$R$40, 3, FALSE)</f>
        <v>2020-12-20T21:25Z</v>
      </c>
      <c r="Y2318">
        <f>VLOOKUP(1*V2318,NFLGames!$H$11:$H$555,1,FALSE)</f>
        <v>401128117</v>
      </c>
      <c r="Z2318">
        <f>VLOOKUP($Y2318, NFLGames!$H$11:$K$555,2,FALSE)</f>
        <v>2019</v>
      </c>
      <c r="AA2318">
        <f>VLOOKUP($Y2318, NFLGames!$H$11:$K$555,3,FALSE)</f>
        <v>15</v>
      </c>
      <c r="AB2318" s="6">
        <f>IF(A2319=0, 0, AH2319-tbl_pbp[[#This Row],[Saints Win %]])</f>
        <v>-7.0000000000000062E-3</v>
      </c>
      <c r="AE2318">
        <f>ABS(tbl_pbp[[#This Row],[play.homeScore]]-tbl_pbp[[#This Row],[play.awayScore]])</f>
        <v>10</v>
      </c>
      <c r="AF2318">
        <f>IF(tbl_pbp[[#This Row],[Play Saints Win % Increase]]&gt;=$AF$4,1,0)</f>
        <v>0</v>
      </c>
      <c r="AG2318" t="str">
        <f>VLOOKUP(tbl_pbp[[#This Row],[gameId]], games!$B$2:$T$40, 9, FALSE)</f>
        <v>indianapolis-colts</v>
      </c>
      <c r="AH2318" s="5">
        <f>IF(tbl_pbp[[#This Row],[AwayTeam]] &lt;&gt; "new-orleans-saints", tbl_pbp[[#This Row],[homeWinPercentage]], 1-tbl_pbp[[#This Row],[homeWinPercentage]])</f>
        <v>0.93100000000000005</v>
      </c>
      <c r="AI2318" s="13">
        <f>tbl_pbp[[#This Row],[Kamara]]*tbl_pbp[[#This Row],[Impactful Play]]</f>
        <v>0</v>
      </c>
      <c r="AJ2318" s="13">
        <f>tbl_pbp[[#This Row],[Thomas]]*tbl_pbp[[#This Row],[Impactful Play]]</f>
        <v>0</v>
      </c>
      <c r="AK2318" s="13" t="str">
        <f>VLOOKUP(tbl_pbp[[#This Row],[Play Saints Win % Increase]], tbl_impact[],3,TRUE)</f>
        <v>Bad (0 to -5%)</v>
      </c>
    </row>
    <row r="2319" spans="1:37">
      <c r="A2319" s="1">
        <v>54</v>
      </c>
      <c r="B2319" s="5">
        <v>0.92400000000000004</v>
      </c>
      <c r="C2319" t="s">
        <v>14286</v>
      </c>
      <c r="D2319">
        <v>0</v>
      </c>
      <c r="E2319">
        <v>0</v>
      </c>
      <c r="F2319">
        <v>2</v>
      </c>
      <c r="G2319">
        <v>10</v>
      </c>
      <c r="H2319">
        <v>0</v>
      </c>
      <c r="I2319">
        <v>10</v>
      </c>
      <c r="J2319">
        <v>71</v>
      </c>
      <c r="K2319" t="s">
        <v>29</v>
      </c>
      <c r="L2319">
        <v>1</v>
      </c>
      <c r="M2319">
        <v>29</v>
      </c>
      <c r="N2319" t="s">
        <v>14287</v>
      </c>
      <c r="O2319" t="s">
        <v>331</v>
      </c>
      <c r="P2319" t="s">
        <v>45</v>
      </c>
      <c r="Q2319" t="s">
        <v>46</v>
      </c>
      <c r="R2319" t="s">
        <v>47</v>
      </c>
      <c r="S2319" t="s">
        <v>33</v>
      </c>
      <c r="T2319" t="s">
        <v>14166</v>
      </c>
      <c r="U2319" t="s">
        <v>14288</v>
      </c>
      <c r="V2319" t="s">
        <v>14126</v>
      </c>
      <c r="X2319" t="str">
        <f>VLOOKUP(pbp!V5069, games!$B$2:$R$40, 3, FALSE)</f>
        <v>2020-12-20T21:25Z</v>
      </c>
      <c r="Y2319">
        <f>VLOOKUP(1*V2319,NFLGames!$H$11:$H$555,1,FALSE)</f>
        <v>401128117</v>
      </c>
      <c r="Z2319">
        <f>VLOOKUP($Y2319, NFLGames!$H$11:$K$555,2,FALSE)</f>
        <v>2019</v>
      </c>
      <c r="AA2319">
        <f>VLOOKUP($Y2319, NFLGames!$H$11:$K$555,3,FALSE)</f>
        <v>15</v>
      </c>
      <c r="AB2319" s="6">
        <f>IF(A2320=0, 0, AH2320-tbl_pbp[[#This Row],[Saints Win %]])</f>
        <v>1.2000000000000011E-2</v>
      </c>
      <c r="AE2319">
        <f>ABS(tbl_pbp[[#This Row],[play.homeScore]]-tbl_pbp[[#This Row],[play.awayScore]])</f>
        <v>10</v>
      </c>
      <c r="AF2319">
        <f>IF(tbl_pbp[[#This Row],[Play Saints Win % Increase]]&gt;=$AF$4,1,0)</f>
        <v>0</v>
      </c>
      <c r="AG2319" t="str">
        <f>VLOOKUP(tbl_pbp[[#This Row],[gameId]], games!$B$2:$T$40, 9, FALSE)</f>
        <v>indianapolis-colts</v>
      </c>
      <c r="AH2319" s="5">
        <f>IF(tbl_pbp[[#This Row],[AwayTeam]] &lt;&gt; "new-orleans-saints", tbl_pbp[[#This Row],[homeWinPercentage]], 1-tbl_pbp[[#This Row],[homeWinPercentage]])</f>
        <v>0.92400000000000004</v>
      </c>
      <c r="AI2319" s="13">
        <f>tbl_pbp[[#This Row],[Kamara]]*tbl_pbp[[#This Row],[Impactful Play]]</f>
        <v>0</v>
      </c>
      <c r="AJ2319" s="13">
        <f>tbl_pbp[[#This Row],[Thomas]]*tbl_pbp[[#This Row],[Impactful Play]]</f>
        <v>0</v>
      </c>
      <c r="AK2319" s="13" t="str">
        <f>VLOOKUP(tbl_pbp[[#This Row],[Play Saints Win % Increase]], tbl_impact[],3,TRUE)</f>
        <v>Scented (0 to +5%)</v>
      </c>
    </row>
    <row r="2320" spans="1:37">
      <c r="A2320" s="1">
        <v>55</v>
      </c>
      <c r="B2320" s="5">
        <v>0.93600000000000005</v>
      </c>
      <c r="C2320" t="s">
        <v>14289</v>
      </c>
      <c r="D2320">
        <v>0</v>
      </c>
      <c r="E2320">
        <v>0</v>
      </c>
      <c r="F2320">
        <v>2</v>
      </c>
      <c r="G2320">
        <v>10</v>
      </c>
      <c r="H2320">
        <v>0</v>
      </c>
      <c r="I2320">
        <v>9</v>
      </c>
      <c r="J2320">
        <v>72</v>
      </c>
      <c r="K2320" t="s">
        <v>29</v>
      </c>
      <c r="L2320">
        <v>2</v>
      </c>
      <c r="M2320">
        <v>28</v>
      </c>
      <c r="N2320" t="s">
        <v>14290</v>
      </c>
      <c r="O2320" t="s">
        <v>5648</v>
      </c>
      <c r="P2320" t="s">
        <v>94</v>
      </c>
      <c r="Q2320" t="s">
        <v>95</v>
      </c>
      <c r="R2320" t="s">
        <v>96</v>
      </c>
      <c r="S2320" t="s">
        <v>210</v>
      </c>
      <c r="T2320" t="s">
        <v>14141</v>
      </c>
      <c r="U2320" t="s">
        <v>14291</v>
      </c>
      <c r="V2320" t="s">
        <v>14126</v>
      </c>
      <c r="X2320" t="str">
        <f>VLOOKUP(pbp!V5070, games!$B$2:$R$40, 3, FALSE)</f>
        <v>2020-12-20T21:25Z</v>
      </c>
      <c r="Y2320">
        <f>VLOOKUP(1*V2320,NFLGames!$H$11:$H$555,1,FALSE)</f>
        <v>401128117</v>
      </c>
      <c r="Z2320">
        <f>VLOOKUP($Y2320, NFLGames!$H$11:$K$555,2,FALSE)</f>
        <v>2019</v>
      </c>
      <c r="AA2320">
        <f>VLOOKUP($Y2320, NFLGames!$H$11:$K$555,3,FALSE)</f>
        <v>15</v>
      </c>
      <c r="AB2320" s="6">
        <f>IF(A2321=0, 0, AH2321-tbl_pbp[[#This Row],[Saints Win %]])</f>
        <v>-7.0000000000000062E-3</v>
      </c>
      <c r="AE2320">
        <f>ABS(tbl_pbp[[#This Row],[play.homeScore]]-tbl_pbp[[#This Row],[play.awayScore]])</f>
        <v>10</v>
      </c>
      <c r="AF2320">
        <f>IF(tbl_pbp[[#This Row],[Play Saints Win % Increase]]&gt;=$AF$4,1,0)</f>
        <v>0</v>
      </c>
      <c r="AG2320" t="str">
        <f>VLOOKUP(tbl_pbp[[#This Row],[gameId]], games!$B$2:$T$40, 9, FALSE)</f>
        <v>indianapolis-colts</v>
      </c>
      <c r="AH2320" s="5">
        <f>IF(tbl_pbp[[#This Row],[AwayTeam]] &lt;&gt; "new-orleans-saints", tbl_pbp[[#This Row],[homeWinPercentage]], 1-tbl_pbp[[#This Row],[homeWinPercentage]])</f>
        <v>0.93600000000000005</v>
      </c>
      <c r="AI2320" s="13">
        <f>tbl_pbp[[#This Row],[Kamara]]*tbl_pbp[[#This Row],[Impactful Play]]</f>
        <v>0</v>
      </c>
      <c r="AJ2320" s="13">
        <f>tbl_pbp[[#This Row],[Thomas]]*tbl_pbp[[#This Row],[Impactful Play]]</f>
        <v>0</v>
      </c>
      <c r="AK2320" s="13" t="str">
        <f>VLOOKUP(tbl_pbp[[#This Row],[Play Saints Win % Increase]], tbl_impact[],3,TRUE)</f>
        <v>Bad (0 to -5%)</v>
      </c>
    </row>
    <row r="2321" spans="1:37">
      <c r="A2321" s="1">
        <v>56</v>
      </c>
      <c r="B2321" s="5">
        <v>0.92900000000000005</v>
      </c>
      <c r="C2321" t="s">
        <v>14292</v>
      </c>
      <c r="D2321">
        <v>0</v>
      </c>
      <c r="E2321">
        <v>0</v>
      </c>
      <c r="F2321">
        <v>2</v>
      </c>
      <c r="G2321">
        <v>10</v>
      </c>
      <c r="H2321">
        <v>0</v>
      </c>
      <c r="I2321">
        <v>10</v>
      </c>
      <c r="J2321">
        <v>77</v>
      </c>
      <c r="K2321" t="s">
        <v>29</v>
      </c>
      <c r="L2321">
        <v>1</v>
      </c>
      <c r="M2321">
        <v>23</v>
      </c>
      <c r="N2321" t="s">
        <v>14293</v>
      </c>
      <c r="O2321" t="s">
        <v>6555</v>
      </c>
      <c r="P2321" t="s">
        <v>45</v>
      </c>
      <c r="Q2321" t="s">
        <v>46</v>
      </c>
      <c r="R2321" t="s">
        <v>47</v>
      </c>
      <c r="S2321" t="s">
        <v>33</v>
      </c>
      <c r="T2321" t="s">
        <v>14170</v>
      </c>
      <c r="U2321" t="s">
        <v>14171</v>
      </c>
      <c r="V2321" t="s">
        <v>14126</v>
      </c>
      <c r="X2321" t="str">
        <f>VLOOKUP(pbp!V5071, games!$B$2:$R$40, 3, FALSE)</f>
        <v>2020-12-20T21:25Z</v>
      </c>
      <c r="Y2321">
        <f>VLOOKUP(1*V2321,NFLGames!$H$11:$H$555,1,FALSE)</f>
        <v>401128117</v>
      </c>
      <c r="Z2321">
        <f>VLOOKUP($Y2321, NFLGames!$H$11:$K$555,2,FALSE)</f>
        <v>2019</v>
      </c>
      <c r="AA2321">
        <f>VLOOKUP($Y2321, NFLGames!$H$11:$K$555,3,FALSE)</f>
        <v>15</v>
      </c>
      <c r="AB2321" s="6">
        <f>IF(A2322=0, 0, AH2322-tbl_pbp[[#This Row],[Saints Win %]])</f>
        <v>2.9999999999999916E-2</v>
      </c>
      <c r="AE2321">
        <f>ABS(tbl_pbp[[#This Row],[play.homeScore]]-tbl_pbp[[#This Row],[play.awayScore]])</f>
        <v>10</v>
      </c>
      <c r="AF2321">
        <f>IF(tbl_pbp[[#This Row],[Play Saints Win % Increase]]&gt;=$AF$4,1,0)</f>
        <v>0</v>
      </c>
      <c r="AG2321" t="str">
        <f>VLOOKUP(tbl_pbp[[#This Row],[gameId]], games!$B$2:$T$40, 9, FALSE)</f>
        <v>indianapolis-colts</v>
      </c>
      <c r="AH2321" s="5">
        <f>IF(tbl_pbp[[#This Row],[AwayTeam]] &lt;&gt; "new-orleans-saints", tbl_pbp[[#This Row],[homeWinPercentage]], 1-tbl_pbp[[#This Row],[homeWinPercentage]])</f>
        <v>0.92900000000000005</v>
      </c>
      <c r="AI2321" s="13">
        <f>tbl_pbp[[#This Row],[Kamara]]*tbl_pbp[[#This Row],[Impactful Play]]</f>
        <v>0</v>
      </c>
      <c r="AJ2321" s="13">
        <f>tbl_pbp[[#This Row],[Thomas]]*tbl_pbp[[#This Row],[Impactful Play]]</f>
        <v>0</v>
      </c>
      <c r="AK2321" s="13" t="str">
        <f>VLOOKUP(tbl_pbp[[#This Row],[Play Saints Win % Increase]], tbl_impact[],3,TRUE)</f>
        <v>Scented (0 to +5%)</v>
      </c>
    </row>
    <row r="2322" spans="1:37">
      <c r="A2322" s="1">
        <v>57</v>
      </c>
      <c r="B2322" s="5">
        <v>0.95899999999999996</v>
      </c>
      <c r="C2322" t="s">
        <v>14294</v>
      </c>
      <c r="D2322">
        <v>0</v>
      </c>
      <c r="E2322">
        <v>0</v>
      </c>
      <c r="F2322">
        <v>2</v>
      </c>
      <c r="G2322">
        <v>17</v>
      </c>
      <c r="H2322">
        <v>0</v>
      </c>
      <c r="I2322">
        <v>8</v>
      </c>
      <c r="J2322">
        <v>79</v>
      </c>
      <c r="K2322" t="s">
        <v>29</v>
      </c>
      <c r="L2322">
        <v>2</v>
      </c>
      <c r="M2322">
        <v>21</v>
      </c>
      <c r="N2322" t="s">
        <v>14295</v>
      </c>
      <c r="O2322" t="s">
        <v>3807</v>
      </c>
      <c r="P2322" t="s">
        <v>103</v>
      </c>
      <c r="Q2322" t="s">
        <v>104</v>
      </c>
      <c r="R2322" t="s">
        <v>105</v>
      </c>
      <c r="S2322" t="s">
        <v>73</v>
      </c>
      <c r="T2322" t="s">
        <v>14137</v>
      </c>
      <c r="U2322" t="s">
        <v>14181</v>
      </c>
      <c r="V2322" t="s">
        <v>14126</v>
      </c>
      <c r="X2322" t="str">
        <f>VLOOKUP(pbp!V5072, games!$B$2:$R$40, 3, FALSE)</f>
        <v>2020-12-20T21:25Z</v>
      </c>
      <c r="Y2322">
        <f>VLOOKUP(1*V2322,NFLGames!$H$11:$H$555,1,FALSE)</f>
        <v>401128117</v>
      </c>
      <c r="Z2322">
        <f>VLOOKUP($Y2322, NFLGames!$H$11:$K$555,2,FALSE)</f>
        <v>2019</v>
      </c>
      <c r="AA2322">
        <f>VLOOKUP($Y2322, NFLGames!$H$11:$K$555,3,FALSE)</f>
        <v>15</v>
      </c>
      <c r="AB2322" s="6">
        <f>IF(A2323=0, 0, AH2323-tbl_pbp[[#This Row],[Saints Win %]])</f>
        <v>-1.0000000000000009E-3</v>
      </c>
      <c r="AE2322">
        <f>ABS(tbl_pbp[[#This Row],[play.homeScore]]-tbl_pbp[[#This Row],[play.awayScore]])</f>
        <v>17</v>
      </c>
      <c r="AF2322">
        <f>IF(tbl_pbp[[#This Row],[Play Saints Win % Increase]]&gt;=$AF$4,1,0)</f>
        <v>0</v>
      </c>
      <c r="AG2322" t="str">
        <f>VLOOKUP(tbl_pbp[[#This Row],[gameId]], games!$B$2:$T$40, 9, FALSE)</f>
        <v>indianapolis-colts</v>
      </c>
      <c r="AH2322" s="5">
        <f>IF(tbl_pbp[[#This Row],[AwayTeam]] &lt;&gt; "new-orleans-saints", tbl_pbp[[#This Row],[homeWinPercentage]], 1-tbl_pbp[[#This Row],[homeWinPercentage]])</f>
        <v>0.95899999999999996</v>
      </c>
      <c r="AI2322" s="13">
        <f>tbl_pbp[[#This Row],[Kamara]]*tbl_pbp[[#This Row],[Impactful Play]]</f>
        <v>0</v>
      </c>
      <c r="AJ2322" s="13">
        <f>tbl_pbp[[#This Row],[Thomas]]*tbl_pbp[[#This Row],[Impactful Play]]</f>
        <v>0</v>
      </c>
      <c r="AK2322" s="13" t="str">
        <f>VLOOKUP(tbl_pbp[[#This Row],[Play Saints Win % Increase]], tbl_impact[],3,TRUE)</f>
        <v>Bad (0 to -5%)</v>
      </c>
    </row>
    <row r="2323" spans="1:37">
      <c r="A2323" s="1">
        <v>58</v>
      </c>
      <c r="B2323" s="5">
        <v>0.95799999999999996</v>
      </c>
      <c r="C2323" t="s">
        <v>14296</v>
      </c>
      <c r="D2323">
        <v>0</v>
      </c>
      <c r="E2323">
        <v>0</v>
      </c>
      <c r="F2323">
        <v>2</v>
      </c>
      <c r="G2323">
        <v>17</v>
      </c>
      <c r="H2323">
        <v>0</v>
      </c>
      <c r="I2323">
        <v>0</v>
      </c>
      <c r="J2323">
        <v>35</v>
      </c>
      <c r="K2323" t="s">
        <v>29</v>
      </c>
      <c r="L2323">
        <v>0</v>
      </c>
      <c r="M2323">
        <v>65</v>
      </c>
      <c r="N2323" t="s">
        <v>288</v>
      </c>
      <c r="O2323" t="s">
        <v>3807</v>
      </c>
      <c r="P2323" t="s">
        <v>25</v>
      </c>
      <c r="Q2323" t="s">
        <v>26</v>
      </c>
      <c r="R2323" t="s">
        <v>27</v>
      </c>
      <c r="V2323" t="s">
        <v>14126</v>
      </c>
      <c r="X2323" t="str">
        <f>VLOOKUP(pbp!V5073, games!$B$2:$R$40, 3, FALSE)</f>
        <v>2020-12-20T21:25Z</v>
      </c>
      <c r="Y2323">
        <f>VLOOKUP(1*V2323,NFLGames!$H$11:$H$555,1,FALSE)</f>
        <v>401128117</v>
      </c>
      <c r="Z2323">
        <f>VLOOKUP($Y2323, NFLGames!$H$11:$K$555,2,FALSE)</f>
        <v>2019</v>
      </c>
      <c r="AA2323">
        <f>VLOOKUP($Y2323, NFLGames!$H$11:$K$555,3,FALSE)</f>
        <v>15</v>
      </c>
      <c r="AB2323" s="6">
        <f>IF(A2324=0, 0, AH2324-tbl_pbp[[#This Row],[Saints Win %]])</f>
        <v>6.0000000000000053E-3</v>
      </c>
      <c r="AE2323">
        <f>ABS(tbl_pbp[[#This Row],[play.homeScore]]-tbl_pbp[[#This Row],[play.awayScore]])</f>
        <v>17</v>
      </c>
      <c r="AF2323">
        <f>IF(tbl_pbp[[#This Row],[Play Saints Win % Increase]]&gt;=$AF$4,1,0)</f>
        <v>0</v>
      </c>
      <c r="AG2323" t="str">
        <f>VLOOKUP(tbl_pbp[[#This Row],[gameId]], games!$B$2:$T$40, 9, FALSE)</f>
        <v>indianapolis-colts</v>
      </c>
      <c r="AH2323" s="5">
        <f>IF(tbl_pbp[[#This Row],[AwayTeam]] &lt;&gt; "new-orleans-saints", tbl_pbp[[#This Row],[homeWinPercentage]], 1-tbl_pbp[[#This Row],[homeWinPercentage]])</f>
        <v>0.95799999999999996</v>
      </c>
      <c r="AI2323" s="13">
        <f>tbl_pbp[[#This Row],[Kamara]]*tbl_pbp[[#This Row],[Impactful Play]]</f>
        <v>0</v>
      </c>
      <c r="AJ2323" s="13">
        <f>tbl_pbp[[#This Row],[Thomas]]*tbl_pbp[[#This Row],[Impactful Play]]</f>
        <v>0</v>
      </c>
      <c r="AK2323" s="13" t="str">
        <f>VLOOKUP(tbl_pbp[[#This Row],[Play Saints Win % Increase]], tbl_impact[],3,TRUE)</f>
        <v>Scented (0 to +5%)</v>
      </c>
    </row>
    <row r="2324" spans="1:37">
      <c r="A2324" s="1">
        <v>59</v>
      </c>
      <c r="B2324" s="5">
        <v>0.96399999999999997</v>
      </c>
      <c r="C2324" t="s">
        <v>14297</v>
      </c>
      <c r="D2324">
        <v>0</v>
      </c>
      <c r="E2324">
        <v>0</v>
      </c>
      <c r="F2324">
        <v>2</v>
      </c>
      <c r="G2324">
        <v>17</v>
      </c>
      <c r="H2324">
        <v>0</v>
      </c>
      <c r="I2324">
        <v>10</v>
      </c>
      <c r="J2324">
        <v>75</v>
      </c>
      <c r="K2324" t="s">
        <v>14128</v>
      </c>
      <c r="L2324">
        <v>1</v>
      </c>
      <c r="M2324">
        <v>75</v>
      </c>
      <c r="N2324" t="s">
        <v>14298</v>
      </c>
      <c r="O2324" t="s">
        <v>3807</v>
      </c>
      <c r="P2324" t="s">
        <v>45</v>
      </c>
      <c r="Q2324" t="s">
        <v>46</v>
      </c>
      <c r="R2324" t="s">
        <v>47</v>
      </c>
      <c r="S2324" t="s">
        <v>33</v>
      </c>
      <c r="T2324" t="s">
        <v>14192</v>
      </c>
      <c r="U2324" t="s">
        <v>14193</v>
      </c>
      <c r="V2324" t="s">
        <v>14126</v>
      </c>
      <c r="X2324" t="str">
        <f>VLOOKUP(pbp!V5074, games!$B$2:$R$40, 3, FALSE)</f>
        <v>2020-12-20T21:25Z</v>
      </c>
      <c r="Y2324">
        <f>VLOOKUP(1*V2324,NFLGames!$H$11:$H$555,1,FALSE)</f>
        <v>401128117</v>
      </c>
      <c r="Z2324">
        <f>VLOOKUP($Y2324, NFLGames!$H$11:$K$555,2,FALSE)</f>
        <v>2019</v>
      </c>
      <c r="AA2324">
        <f>VLOOKUP($Y2324, NFLGames!$H$11:$K$555,3,FALSE)</f>
        <v>15</v>
      </c>
      <c r="AB2324" s="6">
        <f>IF(A2325=0, 0, AH2325-tbl_pbp[[#This Row],[Saints Win %]])</f>
        <v>3.0000000000000027E-3</v>
      </c>
      <c r="AE2324">
        <f>ABS(tbl_pbp[[#This Row],[play.homeScore]]-tbl_pbp[[#This Row],[play.awayScore]])</f>
        <v>17</v>
      </c>
      <c r="AF2324">
        <f>IF(tbl_pbp[[#This Row],[Play Saints Win % Increase]]&gt;=$AF$4,1,0)</f>
        <v>0</v>
      </c>
      <c r="AG2324" t="str">
        <f>VLOOKUP(tbl_pbp[[#This Row],[gameId]], games!$B$2:$T$40, 9, FALSE)</f>
        <v>indianapolis-colts</v>
      </c>
      <c r="AH2324" s="5">
        <f>IF(tbl_pbp[[#This Row],[AwayTeam]] &lt;&gt; "new-orleans-saints", tbl_pbp[[#This Row],[homeWinPercentage]], 1-tbl_pbp[[#This Row],[homeWinPercentage]])</f>
        <v>0.96399999999999997</v>
      </c>
      <c r="AI2324" s="13">
        <f>tbl_pbp[[#This Row],[Kamara]]*tbl_pbp[[#This Row],[Impactful Play]]</f>
        <v>0</v>
      </c>
      <c r="AJ2324" s="13">
        <f>tbl_pbp[[#This Row],[Thomas]]*tbl_pbp[[#This Row],[Impactful Play]]</f>
        <v>0</v>
      </c>
      <c r="AK2324" s="13" t="str">
        <f>VLOOKUP(tbl_pbp[[#This Row],[Play Saints Win % Increase]], tbl_impact[],3,TRUE)</f>
        <v>Scented (0 to +5%)</v>
      </c>
    </row>
    <row r="2325" spans="1:37">
      <c r="A2325" s="1">
        <v>60</v>
      </c>
      <c r="B2325" s="5">
        <v>0.96699999999999997</v>
      </c>
      <c r="C2325" t="s">
        <v>14299</v>
      </c>
      <c r="D2325">
        <v>0</v>
      </c>
      <c r="E2325">
        <v>0</v>
      </c>
      <c r="F2325">
        <v>2</v>
      </c>
      <c r="G2325">
        <v>17</v>
      </c>
      <c r="H2325">
        <v>0</v>
      </c>
      <c r="I2325">
        <v>10</v>
      </c>
      <c r="J2325">
        <v>75</v>
      </c>
      <c r="K2325" t="s">
        <v>14128</v>
      </c>
      <c r="L2325">
        <v>2</v>
      </c>
      <c r="M2325">
        <v>75</v>
      </c>
      <c r="N2325" t="s">
        <v>14300</v>
      </c>
      <c r="O2325" t="s">
        <v>6563</v>
      </c>
      <c r="P2325" t="s">
        <v>22</v>
      </c>
      <c r="Q2325" t="s">
        <v>37</v>
      </c>
      <c r="S2325" t="s">
        <v>120</v>
      </c>
      <c r="T2325" t="s">
        <v>14192</v>
      </c>
      <c r="U2325" t="s">
        <v>14257</v>
      </c>
      <c r="V2325" t="s">
        <v>14126</v>
      </c>
      <c r="X2325" t="str">
        <f>VLOOKUP(pbp!V5075, games!$B$2:$R$40, 3, FALSE)</f>
        <v>2020-12-20T21:25Z</v>
      </c>
      <c r="Y2325">
        <f>VLOOKUP(1*V2325,NFLGames!$H$11:$H$555,1,FALSE)</f>
        <v>401128117</v>
      </c>
      <c r="Z2325">
        <f>VLOOKUP($Y2325, NFLGames!$H$11:$K$555,2,FALSE)</f>
        <v>2019</v>
      </c>
      <c r="AA2325">
        <f>VLOOKUP($Y2325, NFLGames!$H$11:$K$555,3,FALSE)</f>
        <v>15</v>
      </c>
      <c r="AB2325" s="6">
        <f>IF(A2326=0, 0, AH2326-tbl_pbp[[#This Row],[Saints Win %]])</f>
        <v>-1.3000000000000012E-2</v>
      </c>
      <c r="AE2325">
        <f>ABS(tbl_pbp[[#This Row],[play.homeScore]]-tbl_pbp[[#This Row],[play.awayScore]])</f>
        <v>17</v>
      </c>
      <c r="AF2325">
        <f>IF(tbl_pbp[[#This Row],[Play Saints Win % Increase]]&gt;=$AF$4,1,0)</f>
        <v>0</v>
      </c>
      <c r="AG2325" t="str">
        <f>VLOOKUP(tbl_pbp[[#This Row],[gameId]], games!$B$2:$T$40, 9, FALSE)</f>
        <v>indianapolis-colts</v>
      </c>
      <c r="AH2325" s="5">
        <f>IF(tbl_pbp[[#This Row],[AwayTeam]] &lt;&gt; "new-orleans-saints", tbl_pbp[[#This Row],[homeWinPercentage]], 1-tbl_pbp[[#This Row],[homeWinPercentage]])</f>
        <v>0.96699999999999997</v>
      </c>
      <c r="AI2325" s="13">
        <f>tbl_pbp[[#This Row],[Kamara]]*tbl_pbp[[#This Row],[Impactful Play]]</f>
        <v>0</v>
      </c>
      <c r="AJ2325" s="13">
        <f>tbl_pbp[[#This Row],[Thomas]]*tbl_pbp[[#This Row],[Impactful Play]]</f>
        <v>0</v>
      </c>
      <c r="AK2325" s="13" t="str">
        <f>VLOOKUP(tbl_pbp[[#This Row],[Play Saints Win % Increase]], tbl_impact[],3,TRUE)</f>
        <v>Bad (0 to -5%)</v>
      </c>
    </row>
    <row r="2326" spans="1:37">
      <c r="A2326" s="1">
        <v>61</v>
      </c>
      <c r="B2326" s="5">
        <v>0.95399999999999996</v>
      </c>
      <c r="C2326" t="s">
        <v>14301</v>
      </c>
      <c r="D2326">
        <v>0</v>
      </c>
      <c r="E2326">
        <v>0</v>
      </c>
      <c r="F2326">
        <v>2</v>
      </c>
      <c r="G2326">
        <v>17</v>
      </c>
      <c r="H2326">
        <v>0</v>
      </c>
      <c r="I2326">
        <v>10</v>
      </c>
      <c r="J2326">
        <v>75</v>
      </c>
      <c r="K2326" t="s">
        <v>14128</v>
      </c>
      <c r="L2326">
        <v>3</v>
      </c>
      <c r="M2326">
        <v>75</v>
      </c>
      <c r="N2326" t="s">
        <v>14302</v>
      </c>
      <c r="O2326" t="s">
        <v>8759</v>
      </c>
      <c r="P2326" t="s">
        <v>30</v>
      </c>
      <c r="Q2326" t="s">
        <v>31</v>
      </c>
      <c r="R2326" t="s">
        <v>32</v>
      </c>
      <c r="S2326" t="s">
        <v>123</v>
      </c>
      <c r="T2326" t="s">
        <v>14192</v>
      </c>
      <c r="U2326" t="s">
        <v>14260</v>
      </c>
      <c r="V2326" t="s">
        <v>14126</v>
      </c>
      <c r="X2326" t="str">
        <f>VLOOKUP(pbp!V5076, games!$B$2:$R$40, 3, FALSE)</f>
        <v>2020-12-20T21:25Z</v>
      </c>
      <c r="Y2326">
        <f>VLOOKUP(1*V2326,NFLGames!$H$11:$H$555,1,FALSE)</f>
        <v>401128117</v>
      </c>
      <c r="Z2326">
        <f>VLOOKUP($Y2326, NFLGames!$H$11:$K$555,2,FALSE)</f>
        <v>2019</v>
      </c>
      <c r="AA2326">
        <f>VLOOKUP($Y2326, NFLGames!$H$11:$K$555,3,FALSE)</f>
        <v>15</v>
      </c>
      <c r="AB2326" s="6">
        <f>IF(A2327=0, 0, AH2327-tbl_pbp[[#This Row],[Saints Win %]])</f>
        <v>-2.0000000000000018E-3</v>
      </c>
      <c r="AE2326">
        <f>ABS(tbl_pbp[[#This Row],[play.homeScore]]-tbl_pbp[[#This Row],[play.awayScore]])</f>
        <v>17</v>
      </c>
      <c r="AF2326">
        <f>IF(tbl_pbp[[#This Row],[Play Saints Win % Increase]]&gt;=$AF$4,1,0)</f>
        <v>0</v>
      </c>
      <c r="AG2326" t="str">
        <f>VLOOKUP(tbl_pbp[[#This Row],[gameId]], games!$B$2:$T$40, 9, FALSE)</f>
        <v>indianapolis-colts</v>
      </c>
      <c r="AH2326" s="5">
        <f>IF(tbl_pbp[[#This Row],[AwayTeam]] &lt;&gt; "new-orleans-saints", tbl_pbp[[#This Row],[homeWinPercentage]], 1-tbl_pbp[[#This Row],[homeWinPercentage]])</f>
        <v>0.95399999999999996</v>
      </c>
      <c r="AI2326" s="13">
        <f>tbl_pbp[[#This Row],[Kamara]]*tbl_pbp[[#This Row],[Impactful Play]]</f>
        <v>0</v>
      </c>
      <c r="AJ2326" s="13">
        <f>tbl_pbp[[#This Row],[Thomas]]*tbl_pbp[[#This Row],[Impactful Play]]</f>
        <v>0</v>
      </c>
      <c r="AK2326" s="13" t="str">
        <f>VLOOKUP(tbl_pbp[[#This Row],[Play Saints Win % Increase]], tbl_impact[],3,TRUE)</f>
        <v>Bad (0 to -5%)</v>
      </c>
    </row>
    <row r="2327" spans="1:37">
      <c r="A2327" s="1">
        <v>62</v>
      </c>
      <c r="B2327" s="5">
        <v>0.95199999999999996</v>
      </c>
      <c r="C2327" t="s">
        <v>14303</v>
      </c>
      <c r="D2327">
        <v>0</v>
      </c>
      <c r="E2327">
        <v>0</v>
      </c>
      <c r="F2327">
        <v>2</v>
      </c>
      <c r="G2327">
        <v>17</v>
      </c>
      <c r="H2327">
        <v>0</v>
      </c>
      <c r="I2327">
        <v>10</v>
      </c>
      <c r="J2327">
        <v>64</v>
      </c>
      <c r="K2327" t="s">
        <v>14128</v>
      </c>
      <c r="L2327">
        <v>1</v>
      </c>
      <c r="M2327">
        <v>64</v>
      </c>
      <c r="N2327" t="s">
        <v>14304</v>
      </c>
      <c r="O2327" t="s">
        <v>2091</v>
      </c>
      <c r="P2327" t="s">
        <v>30</v>
      </c>
      <c r="Q2327" t="s">
        <v>31</v>
      </c>
      <c r="R2327" t="s">
        <v>32</v>
      </c>
      <c r="S2327" t="s">
        <v>33</v>
      </c>
      <c r="T2327" t="s">
        <v>14305</v>
      </c>
      <c r="U2327" t="s">
        <v>14306</v>
      </c>
      <c r="V2327" t="s">
        <v>14126</v>
      </c>
      <c r="X2327" t="str">
        <f>VLOOKUP(pbp!V5077, games!$B$2:$R$40, 3, FALSE)</f>
        <v>2020-12-20T21:25Z</v>
      </c>
      <c r="Y2327">
        <f>VLOOKUP(1*V2327,NFLGames!$H$11:$H$555,1,FALSE)</f>
        <v>401128117</v>
      </c>
      <c r="Z2327">
        <f>VLOOKUP($Y2327, NFLGames!$H$11:$K$555,2,FALSE)</f>
        <v>2019</v>
      </c>
      <c r="AA2327">
        <f>VLOOKUP($Y2327, NFLGames!$H$11:$K$555,3,FALSE)</f>
        <v>15</v>
      </c>
      <c r="AB2327" s="6">
        <f>IF(A2328=0, 0, AH2328-tbl_pbp[[#This Row],[Saints Win %]])</f>
        <v>0</v>
      </c>
      <c r="AE2327">
        <f>ABS(tbl_pbp[[#This Row],[play.homeScore]]-tbl_pbp[[#This Row],[play.awayScore]])</f>
        <v>17</v>
      </c>
      <c r="AF2327">
        <f>IF(tbl_pbp[[#This Row],[Play Saints Win % Increase]]&gt;=$AF$4,1,0)</f>
        <v>0</v>
      </c>
      <c r="AG2327" t="str">
        <f>VLOOKUP(tbl_pbp[[#This Row],[gameId]], games!$B$2:$T$40, 9, FALSE)</f>
        <v>indianapolis-colts</v>
      </c>
      <c r="AH2327" s="5">
        <f>IF(tbl_pbp[[#This Row],[AwayTeam]] &lt;&gt; "new-orleans-saints", tbl_pbp[[#This Row],[homeWinPercentage]], 1-tbl_pbp[[#This Row],[homeWinPercentage]])</f>
        <v>0.95199999999999996</v>
      </c>
      <c r="AI2327" s="13">
        <f>tbl_pbp[[#This Row],[Kamara]]*tbl_pbp[[#This Row],[Impactful Play]]</f>
        <v>0</v>
      </c>
      <c r="AJ2327" s="13">
        <f>tbl_pbp[[#This Row],[Thomas]]*tbl_pbp[[#This Row],[Impactful Play]]</f>
        <v>0</v>
      </c>
      <c r="AK2327" s="13" t="str">
        <f>VLOOKUP(tbl_pbp[[#This Row],[Play Saints Win % Increase]], tbl_impact[],3,TRUE)</f>
        <v>Scented (0 to +5%)</v>
      </c>
    </row>
    <row r="2328" spans="1:37">
      <c r="A2328" s="1">
        <v>63</v>
      </c>
      <c r="B2328" s="5">
        <v>0.95199999999999996</v>
      </c>
      <c r="C2328" t="s">
        <v>14307</v>
      </c>
      <c r="D2328">
        <v>0</v>
      </c>
      <c r="E2328">
        <v>0</v>
      </c>
      <c r="F2328">
        <v>2</v>
      </c>
      <c r="G2328">
        <v>17</v>
      </c>
      <c r="H2328">
        <v>0</v>
      </c>
      <c r="I2328">
        <v>1</v>
      </c>
      <c r="J2328">
        <v>55</v>
      </c>
      <c r="K2328" t="s">
        <v>14128</v>
      </c>
      <c r="L2328">
        <v>2</v>
      </c>
      <c r="M2328">
        <v>55</v>
      </c>
      <c r="N2328" t="s">
        <v>14308</v>
      </c>
      <c r="O2328" t="s">
        <v>5035</v>
      </c>
      <c r="P2328" t="s">
        <v>45</v>
      </c>
      <c r="Q2328" t="s">
        <v>46</v>
      </c>
      <c r="R2328" t="s">
        <v>47</v>
      </c>
      <c r="S2328" t="s">
        <v>83</v>
      </c>
      <c r="T2328" t="s">
        <v>14151</v>
      </c>
      <c r="U2328" t="s">
        <v>14309</v>
      </c>
      <c r="V2328" t="s">
        <v>14126</v>
      </c>
      <c r="X2328" t="str">
        <f>VLOOKUP(pbp!V5078, games!$B$2:$R$40, 3, FALSE)</f>
        <v>2020-12-20T21:25Z</v>
      </c>
      <c r="Y2328">
        <f>VLOOKUP(1*V2328,NFLGames!$H$11:$H$555,1,FALSE)</f>
        <v>401128117</v>
      </c>
      <c r="Z2328">
        <f>VLOOKUP($Y2328, NFLGames!$H$11:$K$555,2,FALSE)</f>
        <v>2019</v>
      </c>
      <c r="AA2328">
        <f>VLOOKUP($Y2328, NFLGames!$H$11:$K$555,3,FALSE)</f>
        <v>15</v>
      </c>
      <c r="AB2328" s="6">
        <f>IF(A2329=0, 0, AH2329-tbl_pbp[[#This Row],[Saints Win %]])</f>
        <v>1.100000000000001E-2</v>
      </c>
      <c r="AE2328">
        <f>ABS(tbl_pbp[[#This Row],[play.homeScore]]-tbl_pbp[[#This Row],[play.awayScore]])</f>
        <v>17</v>
      </c>
      <c r="AF2328">
        <f>IF(tbl_pbp[[#This Row],[Play Saints Win % Increase]]&gt;=$AF$4,1,0)</f>
        <v>0</v>
      </c>
      <c r="AG2328" t="str">
        <f>VLOOKUP(tbl_pbp[[#This Row],[gameId]], games!$B$2:$T$40, 9, FALSE)</f>
        <v>indianapolis-colts</v>
      </c>
      <c r="AH2328" s="5">
        <f>IF(tbl_pbp[[#This Row],[AwayTeam]] &lt;&gt; "new-orleans-saints", tbl_pbp[[#This Row],[homeWinPercentage]], 1-tbl_pbp[[#This Row],[homeWinPercentage]])</f>
        <v>0.95199999999999996</v>
      </c>
      <c r="AI2328" s="13">
        <f>tbl_pbp[[#This Row],[Kamara]]*tbl_pbp[[#This Row],[Impactful Play]]</f>
        <v>0</v>
      </c>
      <c r="AJ2328" s="13">
        <f>tbl_pbp[[#This Row],[Thomas]]*tbl_pbp[[#This Row],[Impactful Play]]</f>
        <v>0</v>
      </c>
      <c r="AK2328" s="13" t="str">
        <f>VLOOKUP(tbl_pbp[[#This Row],[Play Saints Win % Increase]], tbl_impact[],3,TRUE)</f>
        <v>Scented (0 to +5%)</v>
      </c>
    </row>
    <row r="2329" spans="1:37">
      <c r="A2329" s="1">
        <v>64</v>
      </c>
      <c r="B2329" s="5">
        <v>0.96299999999999997</v>
      </c>
      <c r="C2329" t="s">
        <v>14310</v>
      </c>
      <c r="D2329">
        <v>0</v>
      </c>
      <c r="E2329">
        <v>0</v>
      </c>
      <c r="F2329">
        <v>2</v>
      </c>
      <c r="G2329">
        <v>17</v>
      </c>
      <c r="H2329">
        <v>0</v>
      </c>
      <c r="I2329">
        <v>10</v>
      </c>
      <c r="J2329">
        <v>53</v>
      </c>
      <c r="K2329" t="s">
        <v>14128</v>
      </c>
      <c r="L2329">
        <v>1</v>
      </c>
      <c r="M2329">
        <v>53</v>
      </c>
      <c r="N2329" t="s">
        <v>14311</v>
      </c>
      <c r="O2329" t="s">
        <v>2711</v>
      </c>
      <c r="P2329" t="s">
        <v>45</v>
      </c>
      <c r="Q2329" t="s">
        <v>46</v>
      </c>
      <c r="R2329" t="s">
        <v>47</v>
      </c>
      <c r="S2329" t="s">
        <v>33</v>
      </c>
      <c r="T2329" t="s">
        <v>14196</v>
      </c>
      <c r="U2329" t="s">
        <v>14197</v>
      </c>
      <c r="V2329" t="s">
        <v>14126</v>
      </c>
      <c r="X2329" t="str">
        <f>VLOOKUP(pbp!V5079, games!$B$2:$R$40, 3, FALSE)</f>
        <v>2020-12-20T21:25Z</v>
      </c>
      <c r="Y2329">
        <f>VLOOKUP(1*V2329,NFLGames!$H$11:$H$555,1,FALSE)</f>
        <v>401128117</v>
      </c>
      <c r="Z2329">
        <f>VLOOKUP($Y2329, NFLGames!$H$11:$K$555,2,FALSE)</f>
        <v>2019</v>
      </c>
      <c r="AA2329">
        <f>VLOOKUP($Y2329, NFLGames!$H$11:$K$555,3,FALSE)</f>
        <v>15</v>
      </c>
      <c r="AB2329" s="6">
        <f>IF(A2330=0, 0, AH2330-tbl_pbp[[#This Row],[Saints Win %]])</f>
        <v>-2.0000000000000018E-3</v>
      </c>
      <c r="AE2329">
        <f>ABS(tbl_pbp[[#This Row],[play.homeScore]]-tbl_pbp[[#This Row],[play.awayScore]])</f>
        <v>17</v>
      </c>
      <c r="AF2329">
        <f>IF(tbl_pbp[[#This Row],[Play Saints Win % Increase]]&gt;=$AF$4,1,0)</f>
        <v>0</v>
      </c>
      <c r="AG2329" t="str">
        <f>VLOOKUP(tbl_pbp[[#This Row],[gameId]], games!$B$2:$T$40, 9, FALSE)</f>
        <v>indianapolis-colts</v>
      </c>
      <c r="AH2329" s="5">
        <f>IF(tbl_pbp[[#This Row],[AwayTeam]] &lt;&gt; "new-orleans-saints", tbl_pbp[[#This Row],[homeWinPercentage]], 1-tbl_pbp[[#This Row],[homeWinPercentage]])</f>
        <v>0.96299999999999997</v>
      </c>
      <c r="AI2329" s="13">
        <f>tbl_pbp[[#This Row],[Kamara]]*tbl_pbp[[#This Row],[Impactful Play]]</f>
        <v>0</v>
      </c>
      <c r="AJ2329" s="13">
        <f>tbl_pbp[[#This Row],[Thomas]]*tbl_pbp[[#This Row],[Impactful Play]]</f>
        <v>0</v>
      </c>
      <c r="AK2329" s="13" t="str">
        <f>VLOOKUP(tbl_pbp[[#This Row],[Play Saints Win % Increase]], tbl_impact[],3,TRUE)</f>
        <v>Bad (0 to -5%)</v>
      </c>
    </row>
    <row r="2330" spans="1:37">
      <c r="A2330" s="1">
        <v>65</v>
      </c>
      <c r="B2330" s="5">
        <v>0.96099999999999997</v>
      </c>
      <c r="C2330" t="s">
        <v>14312</v>
      </c>
      <c r="D2330">
        <v>0</v>
      </c>
      <c r="E2330">
        <v>0</v>
      </c>
      <c r="F2330">
        <v>2</v>
      </c>
      <c r="G2330">
        <v>17</v>
      </c>
      <c r="H2330">
        <v>0</v>
      </c>
      <c r="I2330">
        <v>15</v>
      </c>
      <c r="J2330">
        <v>58</v>
      </c>
      <c r="K2330" t="s">
        <v>14128</v>
      </c>
      <c r="L2330">
        <v>2</v>
      </c>
      <c r="M2330">
        <v>58</v>
      </c>
      <c r="N2330" t="s">
        <v>14313</v>
      </c>
      <c r="O2330" t="s">
        <v>5043</v>
      </c>
      <c r="P2330" t="s">
        <v>124</v>
      </c>
      <c r="Q2330" t="s">
        <v>125</v>
      </c>
      <c r="R2330" t="s">
        <v>126</v>
      </c>
      <c r="V2330" t="s">
        <v>14126</v>
      </c>
      <c r="X2330" t="str">
        <f>VLOOKUP(pbp!V5080, games!$B$2:$R$40, 3, FALSE)</f>
        <v>2020-12-20T21:25Z</v>
      </c>
      <c r="Y2330">
        <f>VLOOKUP(1*V2330,NFLGames!$H$11:$H$555,1,FALSE)</f>
        <v>401128117</v>
      </c>
      <c r="Z2330">
        <f>VLOOKUP($Y2330, NFLGames!$H$11:$K$555,2,FALSE)</f>
        <v>2019</v>
      </c>
      <c r="AA2330">
        <f>VLOOKUP($Y2330, NFLGames!$H$11:$K$555,3,FALSE)</f>
        <v>15</v>
      </c>
      <c r="AB2330" s="6">
        <f>IF(A2331=0, 0, AH2331-tbl_pbp[[#This Row],[Saints Win %]])</f>
        <v>3.0000000000000027E-3</v>
      </c>
      <c r="AE2330">
        <f>ABS(tbl_pbp[[#This Row],[play.homeScore]]-tbl_pbp[[#This Row],[play.awayScore]])</f>
        <v>17</v>
      </c>
      <c r="AF2330">
        <f>IF(tbl_pbp[[#This Row],[Play Saints Win % Increase]]&gt;=$AF$4,1,0)</f>
        <v>0</v>
      </c>
      <c r="AG2330" t="str">
        <f>VLOOKUP(tbl_pbp[[#This Row],[gameId]], games!$B$2:$T$40, 9, FALSE)</f>
        <v>indianapolis-colts</v>
      </c>
      <c r="AH2330" s="5">
        <f>IF(tbl_pbp[[#This Row],[AwayTeam]] &lt;&gt; "new-orleans-saints", tbl_pbp[[#This Row],[homeWinPercentage]], 1-tbl_pbp[[#This Row],[homeWinPercentage]])</f>
        <v>0.96099999999999997</v>
      </c>
      <c r="AI2330" s="13">
        <f>tbl_pbp[[#This Row],[Kamara]]*tbl_pbp[[#This Row],[Impactful Play]]</f>
        <v>0</v>
      </c>
      <c r="AJ2330" s="13">
        <f>tbl_pbp[[#This Row],[Thomas]]*tbl_pbp[[#This Row],[Impactful Play]]</f>
        <v>0</v>
      </c>
      <c r="AK2330" s="13" t="str">
        <f>VLOOKUP(tbl_pbp[[#This Row],[Play Saints Win % Increase]], tbl_impact[],3,TRUE)</f>
        <v>Scented (0 to +5%)</v>
      </c>
    </row>
    <row r="2331" spans="1:37">
      <c r="A2331" s="1">
        <v>66</v>
      </c>
      <c r="B2331" s="5">
        <v>0.96399999999999997</v>
      </c>
      <c r="C2331" t="s">
        <v>14314</v>
      </c>
      <c r="D2331">
        <v>0</v>
      </c>
      <c r="E2331">
        <v>0</v>
      </c>
      <c r="F2331">
        <v>2</v>
      </c>
      <c r="G2331">
        <v>17</v>
      </c>
      <c r="H2331">
        <v>0</v>
      </c>
      <c r="I2331">
        <v>15</v>
      </c>
      <c r="J2331">
        <v>58</v>
      </c>
      <c r="K2331" t="s">
        <v>14128</v>
      </c>
      <c r="L2331">
        <v>2</v>
      </c>
      <c r="M2331">
        <v>58</v>
      </c>
      <c r="N2331" t="s">
        <v>14315</v>
      </c>
      <c r="O2331" t="s">
        <v>5043</v>
      </c>
      <c r="P2331" t="s">
        <v>22</v>
      </c>
      <c r="Q2331" t="s">
        <v>37</v>
      </c>
      <c r="S2331" t="s">
        <v>252</v>
      </c>
      <c r="T2331" t="s">
        <v>14316</v>
      </c>
      <c r="U2331" t="s">
        <v>14317</v>
      </c>
      <c r="V2331" t="s">
        <v>14126</v>
      </c>
      <c r="X2331" t="str">
        <f>VLOOKUP(pbp!V5081, games!$B$2:$R$40, 3, FALSE)</f>
        <v>2020-12-20T21:25Z</v>
      </c>
      <c r="Y2331">
        <f>VLOOKUP(1*V2331,NFLGames!$H$11:$H$555,1,FALSE)</f>
        <v>401128117</v>
      </c>
      <c r="Z2331">
        <f>VLOOKUP($Y2331, NFLGames!$H$11:$K$555,2,FALSE)</f>
        <v>2019</v>
      </c>
      <c r="AA2331">
        <f>VLOOKUP($Y2331, NFLGames!$H$11:$K$555,3,FALSE)</f>
        <v>15</v>
      </c>
      <c r="AB2331" s="6">
        <f>IF(A2332=0, 0, AH2332-tbl_pbp[[#This Row],[Saints Win %]])</f>
        <v>2.0000000000000018E-3</v>
      </c>
      <c r="AE2331">
        <f>ABS(tbl_pbp[[#This Row],[play.homeScore]]-tbl_pbp[[#This Row],[play.awayScore]])</f>
        <v>17</v>
      </c>
      <c r="AF2331">
        <f>IF(tbl_pbp[[#This Row],[Play Saints Win % Increase]]&gt;=$AF$4,1,0)</f>
        <v>0</v>
      </c>
      <c r="AG2331" t="str">
        <f>VLOOKUP(tbl_pbp[[#This Row],[gameId]], games!$B$2:$T$40, 9, FALSE)</f>
        <v>indianapolis-colts</v>
      </c>
      <c r="AH2331" s="5">
        <f>IF(tbl_pbp[[#This Row],[AwayTeam]] &lt;&gt; "new-orleans-saints", tbl_pbp[[#This Row],[homeWinPercentage]], 1-tbl_pbp[[#This Row],[homeWinPercentage]])</f>
        <v>0.96399999999999997</v>
      </c>
      <c r="AI2331" s="13">
        <f>tbl_pbp[[#This Row],[Kamara]]*tbl_pbp[[#This Row],[Impactful Play]]</f>
        <v>0</v>
      </c>
      <c r="AJ2331" s="13">
        <f>tbl_pbp[[#This Row],[Thomas]]*tbl_pbp[[#This Row],[Impactful Play]]</f>
        <v>0</v>
      </c>
      <c r="AK2331" s="13" t="str">
        <f>VLOOKUP(tbl_pbp[[#This Row],[Play Saints Win % Increase]], tbl_impact[],3,TRUE)</f>
        <v>Scented (0 to +5%)</v>
      </c>
    </row>
    <row r="2332" spans="1:37">
      <c r="A2332" s="1">
        <v>67</v>
      </c>
      <c r="B2332" s="5">
        <v>0.96599999999999997</v>
      </c>
      <c r="C2332" t="s">
        <v>14318</v>
      </c>
      <c r="D2332">
        <v>0</v>
      </c>
      <c r="E2332">
        <v>0</v>
      </c>
      <c r="F2332">
        <v>2</v>
      </c>
      <c r="G2332">
        <v>17</v>
      </c>
      <c r="H2332">
        <v>0</v>
      </c>
      <c r="I2332">
        <v>15</v>
      </c>
      <c r="J2332">
        <v>58</v>
      </c>
      <c r="K2332" t="s">
        <v>14128</v>
      </c>
      <c r="L2332">
        <v>3</v>
      </c>
      <c r="M2332">
        <v>58</v>
      </c>
      <c r="N2332" t="s">
        <v>14319</v>
      </c>
      <c r="O2332" t="s">
        <v>343</v>
      </c>
      <c r="P2332" t="s">
        <v>22</v>
      </c>
      <c r="Q2332" t="s">
        <v>37</v>
      </c>
      <c r="S2332" t="s">
        <v>259</v>
      </c>
      <c r="T2332" t="s">
        <v>14316</v>
      </c>
      <c r="U2332" t="s">
        <v>14320</v>
      </c>
      <c r="V2332" t="s">
        <v>14126</v>
      </c>
      <c r="X2332" t="str">
        <f>VLOOKUP(pbp!V5082, games!$B$2:$R$40, 3, FALSE)</f>
        <v>2020-12-20T21:25Z</v>
      </c>
      <c r="Y2332">
        <f>VLOOKUP(1*V2332,NFLGames!$H$11:$H$555,1,FALSE)</f>
        <v>401128117</v>
      </c>
      <c r="Z2332">
        <f>VLOOKUP($Y2332, NFLGames!$H$11:$K$555,2,FALSE)</f>
        <v>2019</v>
      </c>
      <c r="AA2332">
        <f>VLOOKUP($Y2332, NFLGames!$H$11:$K$555,3,FALSE)</f>
        <v>15</v>
      </c>
      <c r="AB2332" s="6">
        <f>IF(A2333=0, 0, AH2333-tbl_pbp[[#This Row],[Saints Win %]])</f>
        <v>-4.0000000000000036E-3</v>
      </c>
      <c r="AE2332">
        <f>ABS(tbl_pbp[[#This Row],[play.homeScore]]-tbl_pbp[[#This Row],[play.awayScore]])</f>
        <v>17</v>
      </c>
      <c r="AF2332">
        <f>IF(tbl_pbp[[#This Row],[Play Saints Win % Increase]]&gt;=$AF$4,1,0)</f>
        <v>0</v>
      </c>
      <c r="AG2332" t="str">
        <f>VLOOKUP(tbl_pbp[[#This Row],[gameId]], games!$B$2:$T$40, 9, FALSE)</f>
        <v>indianapolis-colts</v>
      </c>
      <c r="AH2332" s="5">
        <f>IF(tbl_pbp[[#This Row],[AwayTeam]] &lt;&gt; "new-orleans-saints", tbl_pbp[[#This Row],[homeWinPercentage]], 1-tbl_pbp[[#This Row],[homeWinPercentage]])</f>
        <v>0.96599999999999997</v>
      </c>
      <c r="AI2332" s="13">
        <f>tbl_pbp[[#This Row],[Kamara]]*tbl_pbp[[#This Row],[Impactful Play]]</f>
        <v>0</v>
      </c>
      <c r="AJ2332" s="13">
        <f>tbl_pbp[[#This Row],[Thomas]]*tbl_pbp[[#This Row],[Impactful Play]]</f>
        <v>0</v>
      </c>
      <c r="AK2332" s="13" t="str">
        <f>VLOOKUP(tbl_pbp[[#This Row],[Play Saints Win % Increase]], tbl_impact[],3,TRUE)</f>
        <v>Bad (0 to -5%)</v>
      </c>
    </row>
    <row r="2333" spans="1:37">
      <c r="A2333" s="1">
        <v>68</v>
      </c>
      <c r="B2333" s="5">
        <v>0.96199999999999997</v>
      </c>
      <c r="C2333" t="s">
        <v>14321</v>
      </c>
      <c r="D2333">
        <v>0</v>
      </c>
      <c r="E2333">
        <v>0</v>
      </c>
      <c r="F2333">
        <v>2</v>
      </c>
      <c r="G2333">
        <v>17</v>
      </c>
      <c r="H2333">
        <v>0</v>
      </c>
      <c r="I2333">
        <v>15</v>
      </c>
      <c r="J2333">
        <v>58</v>
      </c>
      <c r="K2333" t="s">
        <v>14128</v>
      </c>
      <c r="L2333">
        <v>4</v>
      </c>
      <c r="M2333">
        <v>58</v>
      </c>
      <c r="N2333" t="s">
        <v>14322</v>
      </c>
      <c r="O2333" t="s">
        <v>539</v>
      </c>
      <c r="P2333" t="s">
        <v>66</v>
      </c>
      <c r="Q2333" t="s">
        <v>67</v>
      </c>
      <c r="R2333" t="s">
        <v>68</v>
      </c>
      <c r="S2333" t="s">
        <v>261</v>
      </c>
      <c r="T2333" t="s">
        <v>14316</v>
      </c>
      <c r="U2333" t="s">
        <v>14323</v>
      </c>
      <c r="V2333" t="s">
        <v>14126</v>
      </c>
      <c r="X2333" t="str">
        <f>VLOOKUP(pbp!V5083, games!$B$2:$R$40, 3, FALSE)</f>
        <v>2020-12-20T21:25Z</v>
      </c>
      <c r="Y2333">
        <f>VLOOKUP(1*V2333,NFLGames!$H$11:$H$555,1,FALSE)</f>
        <v>401128117</v>
      </c>
      <c r="Z2333">
        <f>VLOOKUP($Y2333, NFLGames!$H$11:$K$555,2,FALSE)</f>
        <v>2019</v>
      </c>
      <c r="AA2333">
        <f>VLOOKUP($Y2333, NFLGames!$H$11:$K$555,3,FALSE)</f>
        <v>15</v>
      </c>
      <c r="AB2333" s="6">
        <f>IF(A2334=0, 0, AH2334-tbl_pbp[[#This Row],[Saints Win %]])</f>
        <v>2.0000000000000018E-3</v>
      </c>
      <c r="AE2333">
        <f>ABS(tbl_pbp[[#This Row],[play.homeScore]]-tbl_pbp[[#This Row],[play.awayScore]])</f>
        <v>17</v>
      </c>
      <c r="AF2333">
        <f>IF(tbl_pbp[[#This Row],[Play Saints Win % Increase]]&gt;=$AF$4,1,0)</f>
        <v>0</v>
      </c>
      <c r="AG2333" t="str">
        <f>VLOOKUP(tbl_pbp[[#This Row],[gameId]], games!$B$2:$T$40, 9, FALSE)</f>
        <v>indianapolis-colts</v>
      </c>
      <c r="AH2333" s="5">
        <f>IF(tbl_pbp[[#This Row],[AwayTeam]] &lt;&gt; "new-orleans-saints", tbl_pbp[[#This Row],[homeWinPercentage]], 1-tbl_pbp[[#This Row],[homeWinPercentage]])</f>
        <v>0.96199999999999997</v>
      </c>
      <c r="AI2333" s="13">
        <f>tbl_pbp[[#This Row],[Kamara]]*tbl_pbp[[#This Row],[Impactful Play]]</f>
        <v>0</v>
      </c>
      <c r="AJ2333" s="13">
        <f>tbl_pbp[[#This Row],[Thomas]]*tbl_pbp[[#This Row],[Impactful Play]]</f>
        <v>0</v>
      </c>
      <c r="AK2333" s="13" t="str">
        <f>VLOOKUP(tbl_pbp[[#This Row],[Play Saints Win % Increase]], tbl_impact[],3,TRUE)</f>
        <v>Scented (0 to +5%)</v>
      </c>
    </row>
    <row r="2334" spans="1:37">
      <c r="A2334" s="1">
        <v>69</v>
      </c>
      <c r="B2334" s="5">
        <v>0.96399999999999997</v>
      </c>
      <c r="C2334" t="s">
        <v>14324</v>
      </c>
      <c r="D2334">
        <v>0</v>
      </c>
      <c r="E2334">
        <v>0</v>
      </c>
      <c r="F2334">
        <v>2</v>
      </c>
      <c r="G2334">
        <v>17</v>
      </c>
      <c r="H2334">
        <v>0</v>
      </c>
      <c r="I2334">
        <v>10</v>
      </c>
      <c r="J2334">
        <v>12</v>
      </c>
      <c r="K2334" t="s">
        <v>29</v>
      </c>
      <c r="L2334">
        <v>1</v>
      </c>
      <c r="M2334">
        <v>88</v>
      </c>
      <c r="N2334" t="s">
        <v>14325</v>
      </c>
      <c r="O2334" t="s">
        <v>2584</v>
      </c>
      <c r="P2334" t="s">
        <v>45</v>
      </c>
      <c r="Q2334" t="s">
        <v>46</v>
      </c>
      <c r="R2334" t="s">
        <v>47</v>
      </c>
      <c r="S2334" t="s">
        <v>33</v>
      </c>
      <c r="T2334" t="s">
        <v>3840</v>
      </c>
      <c r="U2334" t="s">
        <v>3841</v>
      </c>
      <c r="V2334" t="s">
        <v>14126</v>
      </c>
      <c r="X2334" t="str">
        <f>VLOOKUP(pbp!V5084, games!$B$2:$R$40, 3, FALSE)</f>
        <v>2020-12-20T21:25Z</v>
      </c>
      <c r="Y2334">
        <f>VLOOKUP(1*V2334,NFLGames!$H$11:$H$555,1,FALSE)</f>
        <v>401128117</v>
      </c>
      <c r="Z2334">
        <f>VLOOKUP($Y2334, NFLGames!$H$11:$K$555,2,FALSE)</f>
        <v>2019</v>
      </c>
      <c r="AA2334">
        <f>VLOOKUP($Y2334, NFLGames!$H$11:$K$555,3,FALSE)</f>
        <v>15</v>
      </c>
      <c r="AB2334" s="6">
        <f>IF(A2335=0, 0, AH2335-tbl_pbp[[#This Row],[Saints Win %]])</f>
        <v>6.0000000000000053E-3</v>
      </c>
      <c r="AE2334">
        <f>ABS(tbl_pbp[[#This Row],[play.homeScore]]-tbl_pbp[[#This Row],[play.awayScore]])</f>
        <v>17</v>
      </c>
      <c r="AF2334">
        <f>IF(tbl_pbp[[#This Row],[Play Saints Win % Increase]]&gt;=$AF$4,1,0)</f>
        <v>0</v>
      </c>
      <c r="AG2334" t="str">
        <f>VLOOKUP(tbl_pbp[[#This Row],[gameId]], games!$B$2:$T$40, 9, FALSE)</f>
        <v>indianapolis-colts</v>
      </c>
      <c r="AH2334" s="5">
        <f>IF(tbl_pbp[[#This Row],[AwayTeam]] &lt;&gt; "new-orleans-saints", tbl_pbp[[#This Row],[homeWinPercentage]], 1-tbl_pbp[[#This Row],[homeWinPercentage]])</f>
        <v>0.96399999999999997</v>
      </c>
      <c r="AI2334" s="13">
        <f>tbl_pbp[[#This Row],[Kamara]]*tbl_pbp[[#This Row],[Impactful Play]]</f>
        <v>0</v>
      </c>
      <c r="AJ2334" s="13">
        <f>tbl_pbp[[#This Row],[Thomas]]*tbl_pbp[[#This Row],[Impactful Play]]</f>
        <v>0</v>
      </c>
      <c r="AK2334" s="13" t="str">
        <f>VLOOKUP(tbl_pbp[[#This Row],[Play Saints Win % Increase]], tbl_impact[],3,TRUE)</f>
        <v>Scented (0 to +5%)</v>
      </c>
    </row>
    <row r="2335" spans="1:37">
      <c r="A2335" s="1">
        <v>70</v>
      </c>
      <c r="B2335" s="5">
        <v>0.97</v>
      </c>
      <c r="C2335" t="s">
        <v>14326</v>
      </c>
      <c r="D2335">
        <v>0</v>
      </c>
      <c r="E2335">
        <v>0</v>
      </c>
      <c r="F2335">
        <v>2</v>
      </c>
      <c r="G2335">
        <v>17</v>
      </c>
      <c r="H2335">
        <v>0</v>
      </c>
      <c r="I2335">
        <v>3</v>
      </c>
      <c r="J2335">
        <v>19</v>
      </c>
      <c r="K2335" t="s">
        <v>29</v>
      </c>
      <c r="L2335">
        <v>2</v>
      </c>
      <c r="M2335">
        <v>81</v>
      </c>
      <c r="N2335" t="s">
        <v>14327</v>
      </c>
      <c r="O2335" t="s">
        <v>989</v>
      </c>
      <c r="P2335" t="s">
        <v>30</v>
      </c>
      <c r="Q2335" t="s">
        <v>31</v>
      </c>
      <c r="R2335" t="s">
        <v>32</v>
      </c>
      <c r="S2335" t="s">
        <v>193</v>
      </c>
      <c r="T2335" t="s">
        <v>363</v>
      </c>
      <c r="U2335" t="s">
        <v>14328</v>
      </c>
      <c r="V2335" t="s">
        <v>14126</v>
      </c>
      <c r="X2335" t="str">
        <f>VLOOKUP(pbp!V5085, games!$B$2:$R$40, 3, FALSE)</f>
        <v>2020-12-20T21:25Z</v>
      </c>
      <c r="Y2335">
        <f>VLOOKUP(1*V2335,NFLGames!$H$11:$H$555,1,FALSE)</f>
        <v>401128117</v>
      </c>
      <c r="Z2335">
        <f>VLOOKUP($Y2335, NFLGames!$H$11:$K$555,2,FALSE)</f>
        <v>2019</v>
      </c>
      <c r="AA2335">
        <f>VLOOKUP($Y2335, NFLGames!$H$11:$K$555,3,FALSE)</f>
        <v>15</v>
      </c>
      <c r="AB2335" s="6">
        <f>IF(A2336=0, 0, AH2336-tbl_pbp[[#This Row],[Saints Win %]])</f>
        <v>5.0000000000000044E-3</v>
      </c>
      <c r="AE2335">
        <f>ABS(tbl_pbp[[#This Row],[play.homeScore]]-tbl_pbp[[#This Row],[play.awayScore]])</f>
        <v>17</v>
      </c>
      <c r="AF2335">
        <f>IF(tbl_pbp[[#This Row],[Play Saints Win % Increase]]&gt;=$AF$4,1,0)</f>
        <v>0</v>
      </c>
      <c r="AG2335" t="str">
        <f>VLOOKUP(tbl_pbp[[#This Row],[gameId]], games!$B$2:$T$40, 9, FALSE)</f>
        <v>indianapolis-colts</v>
      </c>
      <c r="AH2335" s="5">
        <f>IF(tbl_pbp[[#This Row],[AwayTeam]] &lt;&gt; "new-orleans-saints", tbl_pbp[[#This Row],[homeWinPercentage]], 1-tbl_pbp[[#This Row],[homeWinPercentage]])</f>
        <v>0.97</v>
      </c>
      <c r="AI2335" s="13">
        <f>tbl_pbp[[#This Row],[Kamara]]*tbl_pbp[[#This Row],[Impactful Play]]</f>
        <v>0</v>
      </c>
      <c r="AJ2335" s="13">
        <f>tbl_pbp[[#This Row],[Thomas]]*tbl_pbp[[#This Row],[Impactful Play]]</f>
        <v>0</v>
      </c>
      <c r="AK2335" s="13" t="str">
        <f>VLOOKUP(tbl_pbp[[#This Row],[Play Saints Win % Increase]], tbl_impact[],3,TRUE)</f>
        <v>Scented (0 to +5%)</v>
      </c>
    </row>
    <row r="2336" spans="1:37">
      <c r="A2336" s="1">
        <v>71</v>
      </c>
      <c r="B2336" s="5">
        <v>0.97499999999999998</v>
      </c>
      <c r="C2336" t="s">
        <v>14329</v>
      </c>
      <c r="D2336">
        <v>0</v>
      </c>
      <c r="E2336">
        <v>0</v>
      </c>
      <c r="F2336">
        <v>2</v>
      </c>
      <c r="G2336">
        <v>17</v>
      </c>
      <c r="H2336">
        <v>0</v>
      </c>
      <c r="I2336">
        <v>10</v>
      </c>
      <c r="J2336">
        <v>32</v>
      </c>
      <c r="K2336" t="s">
        <v>29</v>
      </c>
      <c r="L2336">
        <v>1</v>
      </c>
      <c r="M2336">
        <v>68</v>
      </c>
      <c r="N2336" t="s">
        <v>14330</v>
      </c>
      <c r="O2336" t="s">
        <v>2111</v>
      </c>
      <c r="P2336" t="s">
        <v>30</v>
      </c>
      <c r="Q2336" t="s">
        <v>31</v>
      </c>
      <c r="R2336" t="s">
        <v>32</v>
      </c>
      <c r="S2336" t="s">
        <v>33</v>
      </c>
      <c r="T2336" t="s">
        <v>129</v>
      </c>
      <c r="U2336" t="s">
        <v>130</v>
      </c>
      <c r="V2336" t="s">
        <v>14126</v>
      </c>
      <c r="X2336" t="str">
        <f>VLOOKUP(pbp!V5086, games!$B$2:$R$40, 3, FALSE)</f>
        <v>2020-12-20T21:25Z</v>
      </c>
      <c r="Y2336">
        <f>VLOOKUP(1*V2336,NFLGames!$H$11:$H$555,1,FALSE)</f>
        <v>401128117</v>
      </c>
      <c r="Z2336">
        <f>VLOOKUP($Y2336, NFLGames!$H$11:$K$555,2,FALSE)</f>
        <v>2019</v>
      </c>
      <c r="AA2336">
        <f>VLOOKUP($Y2336, NFLGames!$H$11:$K$555,3,FALSE)</f>
        <v>15</v>
      </c>
      <c r="AB2336" s="6">
        <f>IF(A2337=0, 0, AH2337-tbl_pbp[[#This Row],[Saints Win %]])</f>
        <v>0</v>
      </c>
      <c r="AD2336">
        <v>1</v>
      </c>
      <c r="AE2336">
        <f>ABS(tbl_pbp[[#This Row],[play.homeScore]]-tbl_pbp[[#This Row],[play.awayScore]])</f>
        <v>17</v>
      </c>
      <c r="AF2336">
        <f>IF(tbl_pbp[[#This Row],[Play Saints Win % Increase]]&gt;=$AF$4,1,0)</f>
        <v>0</v>
      </c>
      <c r="AG2336" t="str">
        <f>VLOOKUP(tbl_pbp[[#This Row],[gameId]], games!$B$2:$T$40, 9, FALSE)</f>
        <v>indianapolis-colts</v>
      </c>
      <c r="AH2336" s="5">
        <f>IF(tbl_pbp[[#This Row],[AwayTeam]] &lt;&gt; "new-orleans-saints", tbl_pbp[[#This Row],[homeWinPercentage]], 1-tbl_pbp[[#This Row],[homeWinPercentage]])</f>
        <v>0.97499999999999998</v>
      </c>
      <c r="AI2336" s="13">
        <f>tbl_pbp[[#This Row],[Kamara]]*tbl_pbp[[#This Row],[Impactful Play]]</f>
        <v>0</v>
      </c>
      <c r="AJ2336" s="13">
        <f>tbl_pbp[[#This Row],[Thomas]]*tbl_pbp[[#This Row],[Impactful Play]]</f>
        <v>0</v>
      </c>
      <c r="AK2336" s="13" t="str">
        <f>VLOOKUP(tbl_pbp[[#This Row],[Play Saints Win % Increase]], tbl_impact[],3,TRUE)</f>
        <v>Scented (0 to +5%)</v>
      </c>
    </row>
    <row r="2337" spans="1:37">
      <c r="A2337" s="1">
        <v>72</v>
      </c>
      <c r="B2337" s="5">
        <v>0.97499999999999998</v>
      </c>
      <c r="C2337" t="s">
        <v>14331</v>
      </c>
      <c r="D2337">
        <v>0</v>
      </c>
      <c r="E2337">
        <v>0</v>
      </c>
      <c r="F2337">
        <v>2</v>
      </c>
      <c r="G2337">
        <v>17</v>
      </c>
      <c r="H2337">
        <v>0</v>
      </c>
      <c r="I2337">
        <v>10</v>
      </c>
      <c r="J2337">
        <v>47</v>
      </c>
      <c r="K2337" t="s">
        <v>29</v>
      </c>
      <c r="L2337">
        <v>1</v>
      </c>
      <c r="M2337">
        <v>53</v>
      </c>
      <c r="N2337" t="s">
        <v>229</v>
      </c>
      <c r="O2337" t="s">
        <v>1311</v>
      </c>
      <c r="P2337" t="s">
        <v>231</v>
      </c>
      <c r="Q2337" t="s">
        <v>232</v>
      </c>
      <c r="R2337" t="s">
        <v>233</v>
      </c>
      <c r="V2337" t="s">
        <v>14126</v>
      </c>
      <c r="X2337" t="str">
        <f>VLOOKUP(pbp!V5087, games!$B$2:$R$40, 3, FALSE)</f>
        <v>2020-12-20T21:25Z</v>
      </c>
      <c r="Y2337">
        <f>VLOOKUP(1*V2337,NFLGames!$H$11:$H$555,1,FALSE)</f>
        <v>401128117</v>
      </c>
      <c r="Z2337">
        <f>VLOOKUP($Y2337, NFLGames!$H$11:$K$555,2,FALSE)</f>
        <v>2019</v>
      </c>
      <c r="AA2337">
        <f>VLOOKUP($Y2337, NFLGames!$H$11:$K$555,3,FALSE)</f>
        <v>15</v>
      </c>
      <c r="AB2337" s="6">
        <f>IF(A2338=0, 0, AH2338-tbl_pbp[[#This Row],[Saints Win %]])</f>
        <v>5.0000000000000044E-3</v>
      </c>
      <c r="AE2337">
        <f>ABS(tbl_pbp[[#This Row],[play.homeScore]]-tbl_pbp[[#This Row],[play.awayScore]])</f>
        <v>17</v>
      </c>
      <c r="AF2337">
        <f>IF(tbl_pbp[[#This Row],[Play Saints Win % Increase]]&gt;=$AF$4,1,0)</f>
        <v>0</v>
      </c>
      <c r="AG2337" t="str">
        <f>VLOOKUP(tbl_pbp[[#This Row],[gameId]], games!$B$2:$T$40, 9, FALSE)</f>
        <v>indianapolis-colts</v>
      </c>
      <c r="AH2337" s="5">
        <f>IF(tbl_pbp[[#This Row],[AwayTeam]] &lt;&gt; "new-orleans-saints", tbl_pbp[[#This Row],[homeWinPercentage]], 1-tbl_pbp[[#This Row],[homeWinPercentage]])</f>
        <v>0.97499999999999998</v>
      </c>
      <c r="AI2337" s="13">
        <f>tbl_pbp[[#This Row],[Kamara]]*tbl_pbp[[#This Row],[Impactful Play]]</f>
        <v>0</v>
      </c>
      <c r="AJ2337" s="13">
        <f>tbl_pbp[[#This Row],[Thomas]]*tbl_pbp[[#This Row],[Impactful Play]]</f>
        <v>0</v>
      </c>
      <c r="AK2337" s="13" t="str">
        <f>VLOOKUP(tbl_pbp[[#This Row],[Play Saints Win % Increase]], tbl_impact[],3,TRUE)</f>
        <v>Scented (0 to +5%)</v>
      </c>
    </row>
    <row r="2338" spans="1:37">
      <c r="A2338" s="1">
        <v>73</v>
      </c>
      <c r="B2338" s="5">
        <v>0.98</v>
      </c>
      <c r="C2338" t="s">
        <v>14332</v>
      </c>
      <c r="D2338">
        <v>0</v>
      </c>
      <c r="E2338">
        <v>0</v>
      </c>
      <c r="F2338">
        <v>2</v>
      </c>
      <c r="G2338">
        <v>17</v>
      </c>
      <c r="H2338">
        <v>0</v>
      </c>
      <c r="I2338">
        <v>10</v>
      </c>
      <c r="J2338">
        <v>47</v>
      </c>
      <c r="K2338" t="s">
        <v>29</v>
      </c>
      <c r="L2338">
        <v>1</v>
      </c>
      <c r="M2338">
        <v>53</v>
      </c>
      <c r="N2338" t="s">
        <v>14333</v>
      </c>
      <c r="O2338" t="s">
        <v>1311</v>
      </c>
      <c r="P2338" t="s">
        <v>30</v>
      </c>
      <c r="Q2338" t="s">
        <v>31</v>
      </c>
      <c r="R2338" t="s">
        <v>32</v>
      </c>
      <c r="S2338" t="s">
        <v>33</v>
      </c>
      <c r="T2338" t="s">
        <v>2150</v>
      </c>
      <c r="U2338" t="s">
        <v>2151</v>
      </c>
      <c r="V2338" t="s">
        <v>14126</v>
      </c>
      <c r="X2338" t="str">
        <f>VLOOKUP(pbp!V5088, games!$B$2:$R$40, 3, FALSE)</f>
        <v>2020-12-20T21:25Z</v>
      </c>
      <c r="Y2338">
        <f>VLOOKUP(1*V2338,NFLGames!$H$11:$H$555,1,FALSE)</f>
        <v>401128117</v>
      </c>
      <c r="Z2338">
        <f>VLOOKUP($Y2338, NFLGames!$H$11:$K$555,2,FALSE)</f>
        <v>2019</v>
      </c>
      <c r="AA2338">
        <f>VLOOKUP($Y2338, NFLGames!$H$11:$K$555,3,FALSE)</f>
        <v>15</v>
      </c>
      <c r="AB2338" s="6">
        <f>IF(A2339=0, 0, AH2339-tbl_pbp[[#This Row],[Saints Win %]])</f>
        <v>2.0000000000000018E-3</v>
      </c>
      <c r="AE2338">
        <f>ABS(tbl_pbp[[#This Row],[play.homeScore]]-tbl_pbp[[#This Row],[play.awayScore]])</f>
        <v>17</v>
      </c>
      <c r="AF2338">
        <f>IF(tbl_pbp[[#This Row],[Play Saints Win % Increase]]&gt;=$AF$4,1,0)</f>
        <v>0</v>
      </c>
      <c r="AG2338" t="str">
        <f>VLOOKUP(tbl_pbp[[#This Row],[gameId]], games!$B$2:$T$40, 9, FALSE)</f>
        <v>indianapolis-colts</v>
      </c>
      <c r="AH2338" s="5">
        <f>IF(tbl_pbp[[#This Row],[AwayTeam]] &lt;&gt; "new-orleans-saints", tbl_pbp[[#This Row],[homeWinPercentage]], 1-tbl_pbp[[#This Row],[homeWinPercentage]])</f>
        <v>0.98</v>
      </c>
      <c r="AI2338" s="13">
        <f>tbl_pbp[[#This Row],[Kamara]]*tbl_pbp[[#This Row],[Impactful Play]]</f>
        <v>0</v>
      </c>
      <c r="AJ2338" s="13">
        <f>tbl_pbp[[#This Row],[Thomas]]*tbl_pbp[[#This Row],[Impactful Play]]</f>
        <v>0</v>
      </c>
      <c r="AK2338" s="13" t="str">
        <f>VLOOKUP(tbl_pbp[[#This Row],[Play Saints Win % Increase]], tbl_impact[],3,TRUE)</f>
        <v>Scented (0 to +5%)</v>
      </c>
    </row>
    <row r="2339" spans="1:37">
      <c r="A2339" s="1">
        <v>74</v>
      </c>
      <c r="B2339" s="5">
        <v>0.98199999999999998</v>
      </c>
      <c r="C2339" t="s">
        <v>14334</v>
      </c>
      <c r="D2339">
        <v>0</v>
      </c>
      <c r="E2339">
        <v>0</v>
      </c>
      <c r="F2339">
        <v>2</v>
      </c>
      <c r="G2339">
        <v>17</v>
      </c>
      <c r="H2339">
        <v>0</v>
      </c>
      <c r="I2339">
        <v>10</v>
      </c>
      <c r="J2339">
        <v>67</v>
      </c>
      <c r="K2339" t="s">
        <v>29</v>
      </c>
      <c r="L2339">
        <v>1</v>
      </c>
      <c r="M2339">
        <v>33</v>
      </c>
      <c r="N2339" t="s">
        <v>14335</v>
      </c>
      <c r="O2339" t="s">
        <v>4922</v>
      </c>
      <c r="P2339" t="s">
        <v>124</v>
      </c>
      <c r="Q2339" t="s">
        <v>125</v>
      </c>
      <c r="R2339" t="s">
        <v>126</v>
      </c>
      <c r="V2339" t="s">
        <v>14126</v>
      </c>
      <c r="X2339" t="str">
        <f>VLOOKUP(pbp!V5089, games!$B$2:$R$40, 3, FALSE)</f>
        <v>2020-12-20T21:25Z</v>
      </c>
      <c r="Y2339">
        <f>VLOOKUP(1*V2339,NFLGames!$H$11:$H$555,1,FALSE)</f>
        <v>401128117</v>
      </c>
      <c r="Z2339">
        <f>VLOOKUP($Y2339, NFLGames!$H$11:$K$555,2,FALSE)</f>
        <v>2019</v>
      </c>
      <c r="AA2339">
        <f>VLOOKUP($Y2339, NFLGames!$H$11:$K$555,3,FALSE)</f>
        <v>15</v>
      </c>
      <c r="AB2339" s="6">
        <f>IF(A2340=0, 0, AH2340-tbl_pbp[[#This Row],[Saints Win %]])</f>
        <v>3.0000000000000027E-3</v>
      </c>
      <c r="AE2339">
        <f>ABS(tbl_pbp[[#This Row],[play.homeScore]]-tbl_pbp[[#This Row],[play.awayScore]])</f>
        <v>17</v>
      </c>
      <c r="AF2339">
        <f>IF(tbl_pbp[[#This Row],[Play Saints Win % Increase]]&gt;=$AF$4,1,0)</f>
        <v>0</v>
      </c>
      <c r="AG2339" t="str">
        <f>VLOOKUP(tbl_pbp[[#This Row],[gameId]], games!$B$2:$T$40, 9, FALSE)</f>
        <v>indianapolis-colts</v>
      </c>
      <c r="AH2339" s="5">
        <f>IF(tbl_pbp[[#This Row],[AwayTeam]] &lt;&gt; "new-orleans-saints", tbl_pbp[[#This Row],[homeWinPercentage]], 1-tbl_pbp[[#This Row],[homeWinPercentage]])</f>
        <v>0.98199999999999998</v>
      </c>
      <c r="AI2339" s="13">
        <f>tbl_pbp[[#This Row],[Kamara]]*tbl_pbp[[#This Row],[Impactful Play]]</f>
        <v>0</v>
      </c>
      <c r="AJ2339" s="13">
        <f>tbl_pbp[[#This Row],[Thomas]]*tbl_pbp[[#This Row],[Impactful Play]]</f>
        <v>0</v>
      </c>
      <c r="AK2339" s="13" t="str">
        <f>VLOOKUP(tbl_pbp[[#This Row],[Play Saints Win % Increase]], tbl_impact[],3,TRUE)</f>
        <v>Scented (0 to +5%)</v>
      </c>
    </row>
    <row r="2340" spans="1:37">
      <c r="A2340" s="1">
        <v>75</v>
      </c>
      <c r="B2340" s="5">
        <v>0.98499999999999999</v>
      </c>
      <c r="C2340" t="s">
        <v>14336</v>
      </c>
      <c r="D2340">
        <v>0</v>
      </c>
      <c r="E2340">
        <v>0</v>
      </c>
      <c r="F2340">
        <v>2</v>
      </c>
      <c r="G2340">
        <v>17</v>
      </c>
      <c r="H2340">
        <v>0</v>
      </c>
      <c r="I2340">
        <v>10</v>
      </c>
      <c r="J2340">
        <v>67</v>
      </c>
      <c r="K2340" t="s">
        <v>29</v>
      </c>
      <c r="L2340">
        <v>1</v>
      </c>
      <c r="M2340">
        <v>33</v>
      </c>
      <c r="N2340" t="s">
        <v>14337</v>
      </c>
      <c r="O2340" t="s">
        <v>4922</v>
      </c>
      <c r="P2340" t="s">
        <v>30</v>
      </c>
      <c r="Q2340" t="s">
        <v>31</v>
      </c>
      <c r="R2340" t="s">
        <v>32</v>
      </c>
      <c r="S2340" t="s">
        <v>33</v>
      </c>
      <c r="T2340" t="s">
        <v>14162</v>
      </c>
      <c r="U2340" t="s">
        <v>14163</v>
      </c>
      <c r="V2340" t="s">
        <v>14126</v>
      </c>
      <c r="X2340" t="str">
        <f>VLOOKUP(pbp!V5090, games!$B$2:$R$40, 3, FALSE)</f>
        <v>2020-12-20T21:25Z</v>
      </c>
      <c r="Y2340">
        <f>VLOOKUP(1*V2340,NFLGames!$H$11:$H$555,1,FALSE)</f>
        <v>401128117</v>
      </c>
      <c r="Z2340">
        <f>VLOOKUP($Y2340, NFLGames!$H$11:$K$555,2,FALSE)</f>
        <v>2019</v>
      </c>
      <c r="AA2340">
        <f>VLOOKUP($Y2340, NFLGames!$H$11:$K$555,3,FALSE)</f>
        <v>15</v>
      </c>
      <c r="AB2340" s="6">
        <f>IF(A2341=0, 0, AH2341-tbl_pbp[[#This Row],[Saints Win %]])</f>
        <v>7.0000000000000062E-3</v>
      </c>
      <c r="AE2340">
        <f>ABS(tbl_pbp[[#This Row],[play.homeScore]]-tbl_pbp[[#This Row],[play.awayScore]])</f>
        <v>17</v>
      </c>
      <c r="AF2340">
        <f>IF(tbl_pbp[[#This Row],[Play Saints Win % Increase]]&gt;=$AF$4,1,0)</f>
        <v>0</v>
      </c>
      <c r="AG2340" t="str">
        <f>VLOOKUP(tbl_pbp[[#This Row],[gameId]], games!$B$2:$T$40, 9, FALSE)</f>
        <v>indianapolis-colts</v>
      </c>
      <c r="AH2340" s="5">
        <f>IF(tbl_pbp[[#This Row],[AwayTeam]] &lt;&gt; "new-orleans-saints", tbl_pbp[[#This Row],[homeWinPercentage]], 1-tbl_pbp[[#This Row],[homeWinPercentage]])</f>
        <v>0.98499999999999999</v>
      </c>
      <c r="AI2340" s="13">
        <f>tbl_pbp[[#This Row],[Kamara]]*tbl_pbp[[#This Row],[Impactful Play]]</f>
        <v>0</v>
      </c>
      <c r="AJ2340" s="13">
        <f>tbl_pbp[[#This Row],[Thomas]]*tbl_pbp[[#This Row],[Impactful Play]]</f>
        <v>0</v>
      </c>
      <c r="AK2340" s="13" t="str">
        <f>VLOOKUP(tbl_pbp[[#This Row],[Play Saints Win % Increase]], tbl_impact[],3,TRUE)</f>
        <v>Scented (0 to +5%)</v>
      </c>
    </row>
    <row r="2341" spans="1:37">
      <c r="A2341" s="1">
        <v>76</v>
      </c>
      <c r="B2341" s="5">
        <v>0.99199999999999999</v>
      </c>
      <c r="C2341" t="s">
        <v>14338</v>
      </c>
      <c r="D2341">
        <v>0</v>
      </c>
      <c r="E2341">
        <v>0</v>
      </c>
      <c r="F2341">
        <v>2</v>
      </c>
      <c r="G2341">
        <v>17</v>
      </c>
      <c r="H2341">
        <v>0</v>
      </c>
      <c r="I2341">
        <v>10</v>
      </c>
      <c r="J2341">
        <v>78</v>
      </c>
      <c r="K2341" t="s">
        <v>29</v>
      </c>
      <c r="L2341">
        <v>1</v>
      </c>
      <c r="M2341">
        <v>22</v>
      </c>
      <c r="N2341" t="s">
        <v>14339</v>
      </c>
      <c r="O2341" t="s">
        <v>1316</v>
      </c>
      <c r="P2341" t="s">
        <v>30</v>
      </c>
      <c r="Q2341" t="s">
        <v>31</v>
      </c>
      <c r="R2341" t="s">
        <v>32</v>
      </c>
      <c r="S2341" t="s">
        <v>33</v>
      </c>
      <c r="T2341" t="s">
        <v>14340</v>
      </c>
      <c r="U2341" t="s">
        <v>14341</v>
      </c>
      <c r="V2341" t="s">
        <v>14126</v>
      </c>
      <c r="X2341" t="str">
        <f>VLOOKUP(pbp!V5091, games!$B$2:$R$40, 3, FALSE)</f>
        <v>2020-12-20T21:25Z</v>
      </c>
      <c r="Y2341">
        <f>VLOOKUP(1*V2341,NFLGames!$H$11:$H$555,1,FALSE)</f>
        <v>401128117</v>
      </c>
      <c r="Z2341">
        <f>VLOOKUP($Y2341, NFLGames!$H$11:$K$555,2,FALSE)</f>
        <v>2019</v>
      </c>
      <c r="AA2341">
        <f>VLOOKUP($Y2341, NFLGames!$H$11:$K$555,3,FALSE)</f>
        <v>15</v>
      </c>
      <c r="AB2341" s="6">
        <f>IF(A2342=0, 0, AH2342-tbl_pbp[[#This Row],[Saints Win %]])</f>
        <v>3.0000000000000027E-3</v>
      </c>
      <c r="AD2341">
        <v>1</v>
      </c>
      <c r="AE2341">
        <f>ABS(tbl_pbp[[#This Row],[play.homeScore]]-tbl_pbp[[#This Row],[play.awayScore]])</f>
        <v>17</v>
      </c>
      <c r="AF2341">
        <f>IF(tbl_pbp[[#This Row],[Play Saints Win % Increase]]&gt;=$AF$4,1,0)</f>
        <v>0</v>
      </c>
      <c r="AG2341" t="str">
        <f>VLOOKUP(tbl_pbp[[#This Row],[gameId]], games!$B$2:$T$40, 9, FALSE)</f>
        <v>indianapolis-colts</v>
      </c>
      <c r="AH2341" s="5">
        <f>IF(tbl_pbp[[#This Row],[AwayTeam]] &lt;&gt; "new-orleans-saints", tbl_pbp[[#This Row],[homeWinPercentage]], 1-tbl_pbp[[#This Row],[homeWinPercentage]])</f>
        <v>0.99199999999999999</v>
      </c>
      <c r="AI2341" s="13">
        <f>tbl_pbp[[#This Row],[Kamara]]*tbl_pbp[[#This Row],[Impactful Play]]</f>
        <v>0</v>
      </c>
      <c r="AJ2341" s="13">
        <f>tbl_pbp[[#This Row],[Thomas]]*tbl_pbp[[#This Row],[Impactful Play]]</f>
        <v>0</v>
      </c>
      <c r="AK2341" s="13" t="str">
        <f>VLOOKUP(tbl_pbp[[#This Row],[Play Saints Win % Increase]], tbl_impact[],3,TRUE)</f>
        <v>Scented (0 to +5%)</v>
      </c>
    </row>
    <row r="2342" spans="1:37">
      <c r="A2342" s="1">
        <v>77</v>
      </c>
      <c r="B2342" s="5">
        <v>0.995</v>
      </c>
      <c r="C2342" t="s">
        <v>14342</v>
      </c>
      <c r="D2342">
        <v>0</v>
      </c>
      <c r="E2342">
        <v>0</v>
      </c>
      <c r="F2342">
        <v>2</v>
      </c>
      <c r="G2342">
        <v>17</v>
      </c>
      <c r="H2342">
        <v>0</v>
      </c>
      <c r="I2342">
        <v>1</v>
      </c>
      <c r="J2342">
        <v>87</v>
      </c>
      <c r="K2342" t="s">
        <v>29</v>
      </c>
      <c r="L2342">
        <v>2</v>
      </c>
      <c r="M2342">
        <v>13</v>
      </c>
      <c r="N2342" t="s">
        <v>14343</v>
      </c>
      <c r="O2342" t="s">
        <v>1322</v>
      </c>
      <c r="P2342" t="s">
        <v>124</v>
      </c>
      <c r="Q2342" t="s">
        <v>125</v>
      </c>
      <c r="R2342" t="s">
        <v>126</v>
      </c>
      <c r="V2342" t="s">
        <v>14126</v>
      </c>
      <c r="X2342" t="str">
        <f>VLOOKUP(pbp!V5092, games!$B$2:$R$40, 3, FALSE)</f>
        <v>2020-12-20T21:25Z</v>
      </c>
      <c r="Y2342">
        <f>VLOOKUP(1*V2342,NFLGames!$H$11:$H$555,1,FALSE)</f>
        <v>401128117</v>
      </c>
      <c r="Z2342">
        <f>VLOOKUP($Y2342, NFLGames!$H$11:$K$555,2,FALSE)</f>
        <v>2019</v>
      </c>
      <c r="AA2342">
        <f>VLOOKUP($Y2342, NFLGames!$H$11:$K$555,3,FALSE)</f>
        <v>15</v>
      </c>
      <c r="AB2342" s="6">
        <f>IF(A2343=0, 0, AH2343-tbl_pbp[[#This Row],[Saints Win %]])</f>
        <v>-2.0000000000000018E-3</v>
      </c>
      <c r="AE2342">
        <f>ABS(tbl_pbp[[#This Row],[play.homeScore]]-tbl_pbp[[#This Row],[play.awayScore]])</f>
        <v>17</v>
      </c>
      <c r="AF2342">
        <f>IF(tbl_pbp[[#This Row],[Play Saints Win % Increase]]&gt;=$AF$4,1,0)</f>
        <v>0</v>
      </c>
      <c r="AG2342" t="str">
        <f>VLOOKUP(tbl_pbp[[#This Row],[gameId]], games!$B$2:$T$40, 9, FALSE)</f>
        <v>indianapolis-colts</v>
      </c>
      <c r="AH2342" s="5">
        <f>IF(tbl_pbp[[#This Row],[AwayTeam]] &lt;&gt; "new-orleans-saints", tbl_pbp[[#This Row],[homeWinPercentage]], 1-tbl_pbp[[#This Row],[homeWinPercentage]])</f>
        <v>0.995</v>
      </c>
      <c r="AI2342" s="13">
        <f>tbl_pbp[[#This Row],[Kamara]]*tbl_pbp[[#This Row],[Impactful Play]]</f>
        <v>0</v>
      </c>
      <c r="AJ2342" s="13">
        <f>tbl_pbp[[#This Row],[Thomas]]*tbl_pbp[[#This Row],[Impactful Play]]</f>
        <v>0</v>
      </c>
      <c r="AK2342" s="13" t="str">
        <f>VLOOKUP(tbl_pbp[[#This Row],[Play Saints Win % Increase]], tbl_impact[],3,TRUE)</f>
        <v>Bad (0 to -5%)</v>
      </c>
    </row>
    <row r="2343" spans="1:37">
      <c r="A2343" s="1">
        <v>78</v>
      </c>
      <c r="B2343" s="5">
        <v>0.99299999999999999</v>
      </c>
      <c r="C2343" t="s">
        <v>14344</v>
      </c>
      <c r="D2343">
        <v>0</v>
      </c>
      <c r="E2343">
        <v>0</v>
      </c>
      <c r="F2343">
        <v>2</v>
      </c>
      <c r="G2343">
        <v>17</v>
      </c>
      <c r="H2343">
        <v>0</v>
      </c>
      <c r="I2343">
        <v>1</v>
      </c>
      <c r="J2343">
        <v>87</v>
      </c>
      <c r="K2343" t="s">
        <v>29</v>
      </c>
      <c r="L2343">
        <v>2</v>
      </c>
      <c r="M2343">
        <v>13</v>
      </c>
      <c r="N2343" t="s">
        <v>14345</v>
      </c>
      <c r="O2343" t="s">
        <v>1322</v>
      </c>
      <c r="P2343" t="s">
        <v>30</v>
      </c>
      <c r="Q2343" t="s">
        <v>31</v>
      </c>
      <c r="R2343" t="s">
        <v>32</v>
      </c>
      <c r="S2343" t="s">
        <v>83</v>
      </c>
      <c r="T2343" t="s">
        <v>14346</v>
      </c>
      <c r="U2343" t="s">
        <v>14347</v>
      </c>
      <c r="V2343" t="s">
        <v>14126</v>
      </c>
      <c r="X2343" t="str">
        <f>VLOOKUP(pbp!V5093, games!$B$2:$R$40, 3, FALSE)</f>
        <v>2020-12-20T21:25Z</v>
      </c>
      <c r="Y2343">
        <f>VLOOKUP(1*V2343,NFLGames!$H$11:$H$555,1,FALSE)</f>
        <v>401128117</v>
      </c>
      <c r="Z2343">
        <f>VLOOKUP($Y2343, NFLGames!$H$11:$K$555,2,FALSE)</f>
        <v>2019</v>
      </c>
      <c r="AA2343">
        <f>VLOOKUP($Y2343, NFLGames!$H$11:$K$555,3,FALSE)</f>
        <v>15</v>
      </c>
      <c r="AB2343" s="6">
        <f>IF(A2344=0, 0, AH2344-tbl_pbp[[#This Row],[Saints Win %]])</f>
        <v>-1.0000000000000009E-3</v>
      </c>
      <c r="AD2343">
        <v>1</v>
      </c>
      <c r="AE2343">
        <f>ABS(tbl_pbp[[#This Row],[play.homeScore]]-tbl_pbp[[#This Row],[play.awayScore]])</f>
        <v>17</v>
      </c>
      <c r="AF2343">
        <f>IF(tbl_pbp[[#This Row],[Play Saints Win % Increase]]&gt;=$AF$4,1,0)</f>
        <v>0</v>
      </c>
      <c r="AG2343" t="str">
        <f>VLOOKUP(tbl_pbp[[#This Row],[gameId]], games!$B$2:$T$40, 9, FALSE)</f>
        <v>indianapolis-colts</v>
      </c>
      <c r="AH2343" s="5">
        <f>IF(tbl_pbp[[#This Row],[AwayTeam]] &lt;&gt; "new-orleans-saints", tbl_pbp[[#This Row],[homeWinPercentage]], 1-tbl_pbp[[#This Row],[homeWinPercentage]])</f>
        <v>0.99299999999999999</v>
      </c>
      <c r="AI2343" s="13">
        <f>tbl_pbp[[#This Row],[Kamara]]*tbl_pbp[[#This Row],[Impactful Play]]</f>
        <v>0</v>
      </c>
      <c r="AJ2343" s="13">
        <f>tbl_pbp[[#This Row],[Thomas]]*tbl_pbp[[#This Row],[Impactful Play]]</f>
        <v>0</v>
      </c>
      <c r="AK2343" s="13" t="str">
        <f>VLOOKUP(tbl_pbp[[#This Row],[Play Saints Win % Increase]], tbl_impact[],3,TRUE)</f>
        <v>Bad (0 to -5%)</v>
      </c>
    </row>
    <row r="2344" spans="1:37">
      <c r="A2344" s="1">
        <v>79</v>
      </c>
      <c r="B2344" s="5">
        <v>0.99199999999999999</v>
      </c>
      <c r="C2344" t="s">
        <v>14348</v>
      </c>
      <c r="D2344">
        <v>0</v>
      </c>
      <c r="E2344">
        <v>0</v>
      </c>
      <c r="F2344">
        <v>2</v>
      </c>
      <c r="G2344">
        <v>17</v>
      </c>
      <c r="H2344">
        <v>0</v>
      </c>
      <c r="I2344">
        <v>6</v>
      </c>
      <c r="J2344">
        <v>94</v>
      </c>
      <c r="K2344" t="s">
        <v>29</v>
      </c>
      <c r="L2344">
        <v>1</v>
      </c>
      <c r="M2344">
        <v>6</v>
      </c>
      <c r="N2344" t="s">
        <v>14349</v>
      </c>
      <c r="O2344" t="s">
        <v>6852</v>
      </c>
      <c r="P2344" t="s">
        <v>45</v>
      </c>
      <c r="Q2344" t="s">
        <v>46</v>
      </c>
      <c r="R2344" t="s">
        <v>47</v>
      </c>
      <c r="S2344" t="s">
        <v>283</v>
      </c>
      <c r="T2344" t="s">
        <v>14350</v>
      </c>
      <c r="U2344" t="s">
        <v>14351</v>
      </c>
      <c r="V2344" t="s">
        <v>14126</v>
      </c>
      <c r="X2344" t="str">
        <f>VLOOKUP(pbp!V5094, games!$B$2:$R$40, 3, FALSE)</f>
        <v>2020-12-20T21:25Z</v>
      </c>
      <c r="Y2344">
        <f>VLOOKUP(1*V2344,NFLGames!$H$11:$H$555,1,FALSE)</f>
        <v>401128117</v>
      </c>
      <c r="Z2344">
        <f>VLOOKUP($Y2344, NFLGames!$H$11:$K$555,2,FALSE)</f>
        <v>2019</v>
      </c>
      <c r="AA2344">
        <f>VLOOKUP($Y2344, NFLGames!$H$11:$K$555,3,FALSE)</f>
        <v>15</v>
      </c>
      <c r="AB2344" s="6">
        <f>IF(A2345=0, 0, AH2345-tbl_pbp[[#This Row],[Saints Win %]])</f>
        <v>-1.0000000000000009E-2</v>
      </c>
      <c r="AE2344">
        <f>ABS(tbl_pbp[[#This Row],[play.homeScore]]-tbl_pbp[[#This Row],[play.awayScore]])</f>
        <v>17</v>
      </c>
      <c r="AF2344">
        <f>IF(tbl_pbp[[#This Row],[Play Saints Win % Increase]]&gt;=$AF$4,1,0)</f>
        <v>0</v>
      </c>
      <c r="AG2344" t="str">
        <f>VLOOKUP(tbl_pbp[[#This Row],[gameId]], games!$B$2:$T$40, 9, FALSE)</f>
        <v>indianapolis-colts</v>
      </c>
      <c r="AH2344" s="5">
        <f>IF(tbl_pbp[[#This Row],[AwayTeam]] &lt;&gt; "new-orleans-saints", tbl_pbp[[#This Row],[homeWinPercentage]], 1-tbl_pbp[[#This Row],[homeWinPercentage]])</f>
        <v>0.99199999999999999</v>
      </c>
      <c r="AI2344" s="13">
        <f>tbl_pbp[[#This Row],[Kamara]]*tbl_pbp[[#This Row],[Impactful Play]]</f>
        <v>0</v>
      </c>
      <c r="AJ2344" s="13">
        <f>tbl_pbp[[#This Row],[Thomas]]*tbl_pbp[[#This Row],[Impactful Play]]</f>
        <v>0</v>
      </c>
      <c r="AK2344" s="13" t="str">
        <f>VLOOKUP(tbl_pbp[[#This Row],[Play Saints Win % Increase]], tbl_impact[],3,TRUE)</f>
        <v>Bad (0 to -5%)</v>
      </c>
    </row>
    <row r="2345" spans="1:37">
      <c r="A2345" s="1">
        <v>80</v>
      </c>
      <c r="B2345" s="5">
        <v>0.98199999999999998</v>
      </c>
      <c r="C2345" t="s">
        <v>14352</v>
      </c>
      <c r="D2345">
        <v>0</v>
      </c>
      <c r="E2345">
        <v>0</v>
      </c>
      <c r="F2345">
        <v>2</v>
      </c>
      <c r="G2345">
        <v>17</v>
      </c>
      <c r="H2345">
        <v>0</v>
      </c>
      <c r="I2345">
        <v>5</v>
      </c>
      <c r="J2345">
        <v>95</v>
      </c>
      <c r="K2345" t="s">
        <v>29</v>
      </c>
      <c r="L2345">
        <v>2</v>
      </c>
      <c r="M2345">
        <v>5</v>
      </c>
      <c r="N2345" t="s">
        <v>14353</v>
      </c>
      <c r="O2345" t="s">
        <v>243</v>
      </c>
      <c r="P2345" t="s">
        <v>94</v>
      </c>
      <c r="Q2345" t="s">
        <v>95</v>
      </c>
      <c r="R2345" t="s">
        <v>96</v>
      </c>
      <c r="S2345" t="s">
        <v>286</v>
      </c>
      <c r="T2345" t="s">
        <v>14354</v>
      </c>
      <c r="U2345" t="s">
        <v>14355</v>
      </c>
      <c r="V2345" t="s">
        <v>14126</v>
      </c>
      <c r="X2345" t="str">
        <f>VLOOKUP(pbp!V5095, games!$B$2:$R$40, 3, FALSE)</f>
        <v>2020-12-20T21:25Z</v>
      </c>
      <c r="Y2345">
        <f>VLOOKUP(1*V2345,NFLGames!$H$11:$H$555,1,FALSE)</f>
        <v>401128117</v>
      </c>
      <c r="Z2345">
        <f>VLOOKUP($Y2345, NFLGames!$H$11:$K$555,2,FALSE)</f>
        <v>2019</v>
      </c>
      <c r="AA2345">
        <f>VLOOKUP($Y2345, NFLGames!$H$11:$K$555,3,FALSE)</f>
        <v>15</v>
      </c>
      <c r="AB2345" s="6">
        <f>IF(A2346=0, 0, AH2346-tbl_pbp[[#This Row],[Saints Win %]])</f>
        <v>0</v>
      </c>
      <c r="AE2345">
        <f>ABS(tbl_pbp[[#This Row],[play.homeScore]]-tbl_pbp[[#This Row],[play.awayScore]])</f>
        <v>17</v>
      </c>
      <c r="AF2345">
        <f>IF(tbl_pbp[[#This Row],[Play Saints Win % Increase]]&gt;=$AF$4,1,0)</f>
        <v>0</v>
      </c>
      <c r="AG2345" t="str">
        <f>VLOOKUP(tbl_pbp[[#This Row],[gameId]], games!$B$2:$T$40, 9, FALSE)</f>
        <v>indianapolis-colts</v>
      </c>
      <c r="AH2345" s="5">
        <f>IF(tbl_pbp[[#This Row],[AwayTeam]] &lt;&gt; "new-orleans-saints", tbl_pbp[[#This Row],[homeWinPercentage]], 1-tbl_pbp[[#This Row],[homeWinPercentage]])</f>
        <v>0.98199999999999998</v>
      </c>
      <c r="AI2345" s="13">
        <f>tbl_pbp[[#This Row],[Kamara]]*tbl_pbp[[#This Row],[Impactful Play]]</f>
        <v>0</v>
      </c>
      <c r="AJ2345" s="13">
        <f>tbl_pbp[[#This Row],[Thomas]]*tbl_pbp[[#This Row],[Impactful Play]]</f>
        <v>0</v>
      </c>
      <c r="AK2345" s="13" t="str">
        <f>VLOOKUP(tbl_pbp[[#This Row],[Play Saints Win % Increase]], tbl_impact[],3,TRUE)</f>
        <v>Scented (0 to +5%)</v>
      </c>
    </row>
    <row r="2346" spans="1:37">
      <c r="A2346" s="1">
        <v>81</v>
      </c>
      <c r="B2346" s="5">
        <v>0.98199999999999998</v>
      </c>
      <c r="C2346" t="s">
        <v>14356</v>
      </c>
      <c r="D2346">
        <v>0</v>
      </c>
      <c r="E2346">
        <v>0</v>
      </c>
      <c r="F2346">
        <v>2</v>
      </c>
      <c r="G2346">
        <v>17</v>
      </c>
      <c r="H2346">
        <v>0</v>
      </c>
      <c r="I2346">
        <v>15</v>
      </c>
      <c r="J2346">
        <v>85</v>
      </c>
      <c r="K2346" t="s">
        <v>29</v>
      </c>
      <c r="L2346">
        <v>2</v>
      </c>
      <c r="M2346">
        <v>15</v>
      </c>
      <c r="N2346" t="s">
        <v>14357</v>
      </c>
      <c r="O2346" t="s">
        <v>1009</v>
      </c>
      <c r="P2346" t="s">
        <v>30</v>
      </c>
      <c r="Q2346" t="s">
        <v>31</v>
      </c>
      <c r="R2346" t="s">
        <v>32</v>
      </c>
      <c r="S2346" t="s">
        <v>286</v>
      </c>
      <c r="T2346" t="s">
        <v>14187</v>
      </c>
      <c r="U2346" t="s">
        <v>14358</v>
      </c>
      <c r="V2346" t="s">
        <v>14126</v>
      </c>
      <c r="X2346" t="str">
        <f>VLOOKUP(pbp!V5096, games!$B$2:$R$40, 3, FALSE)</f>
        <v>2020-12-20T21:25Z</v>
      </c>
      <c r="Y2346">
        <f>VLOOKUP(1*V2346,NFLGames!$H$11:$H$555,1,FALSE)</f>
        <v>401128117</v>
      </c>
      <c r="Z2346">
        <f>VLOOKUP($Y2346, NFLGames!$H$11:$K$555,2,FALSE)</f>
        <v>2019</v>
      </c>
      <c r="AA2346">
        <f>VLOOKUP($Y2346, NFLGames!$H$11:$K$555,3,FALSE)</f>
        <v>15</v>
      </c>
      <c r="AB2346" s="6">
        <f>IF(A2347=0, 0, AH2347-tbl_pbp[[#This Row],[Saints Win %]])</f>
        <v>-7.0000000000000062E-3</v>
      </c>
      <c r="AE2346">
        <f>ABS(tbl_pbp[[#This Row],[play.homeScore]]-tbl_pbp[[#This Row],[play.awayScore]])</f>
        <v>17</v>
      </c>
      <c r="AF2346">
        <f>IF(tbl_pbp[[#This Row],[Play Saints Win % Increase]]&gt;=$AF$4,1,0)</f>
        <v>0</v>
      </c>
      <c r="AG2346" t="str">
        <f>VLOOKUP(tbl_pbp[[#This Row],[gameId]], games!$B$2:$T$40, 9, FALSE)</f>
        <v>indianapolis-colts</v>
      </c>
      <c r="AH2346" s="5">
        <f>IF(tbl_pbp[[#This Row],[AwayTeam]] &lt;&gt; "new-orleans-saints", tbl_pbp[[#This Row],[homeWinPercentage]], 1-tbl_pbp[[#This Row],[homeWinPercentage]])</f>
        <v>0.98199999999999998</v>
      </c>
      <c r="AI2346" s="13">
        <f>tbl_pbp[[#This Row],[Kamara]]*tbl_pbp[[#This Row],[Impactful Play]]</f>
        <v>0</v>
      </c>
      <c r="AJ2346" s="13">
        <f>tbl_pbp[[#This Row],[Thomas]]*tbl_pbp[[#This Row],[Impactful Play]]</f>
        <v>0</v>
      </c>
      <c r="AK2346" s="13" t="str">
        <f>VLOOKUP(tbl_pbp[[#This Row],[Play Saints Win % Increase]], tbl_impact[],3,TRUE)</f>
        <v>Bad (0 to -5%)</v>
      </c>
    </row>
    <row r="2347" spans="1:37">
      <c r="A2347" s="1">
        <v>82</v>
      </c>
      <c r="B2347" s="5">
        <v>0.97499999999999998</v>
      </c>
      <c r="C2347" t="s">
        <v>14359</v>
      </c>
      <c r="D2347">
        <v>0</v>
      </c>
      <c r="E2347">
        <v>0</v>
      </c>
      <c r="F2347">
        <v>2</v>
      </c>
      <c r="G2347">
        <v>20</v>
      </c>
      <c r="H2347">
        <v>0</v>
      </c>
      <c r="I2347">
        <v>8</v>
      </c>
      <c r="J2347">
        <v>92</v>
      </c>
      <c r="K2347" t="s">
        <v>29</v>
      </c>
      <c r="L2347">
        <v>3</v>
      </c>
      <c r="M2347">
        <v>8</v>
      </c>
      <c r="N2347" t="s">
        <v>10197</v>
      </c>
      <c r="O2347" t="s">
        <v>143</v>
      </c>
      <c r="P2347" t="s">
        <v>187</v>
      </c>
      <c r="Q2347" t="s">
        <v>188</v>
      </c>
      <c r="R2347" t="s">
        <v>189</v>
      </c>
      <c r="S2347" t="s">
        <v>347</v>
      </c>
      <c r="T2347" t="s">
        <v>14360</v>
      </c>
      <c r="U2347" t="s">
        <v>14361</v>
      </c>
      <c r="V2347" t="s">
        <v>14126</v>
      </c>
      <c r="X2347" t="str">
        <f>VLOOKUP(pbp!V5097, games!$B$2:$R$40, 3, FALSE)</f>
        <v>2020-12-20T21:25Z</v>
      </c>
      <c r="Y2347">
        <f>VLOOKUP(1*V2347,NFLGames!$H$11:$H$555,1,FALSE)</f>
        <v>401128117</v>
      </c>
      <c r="Z2347">
        <f>VLOOKUP($Y2347, NFLGames!$H$11:$K$555,2,FALSE)</f>
        <v>2019</v>
      </c>
      <c r="AA2347">
        <f>VLOOKUP($Y2347, NFLGames!$H$11:$K$555,3,FALSE)</f>
        <v>15</v>
      </c>
      <c r="AB2347" s="6">
        <f>IF(A2348=0, 0, AH2348-tbl_pbp[[#This Row],[Saints Win %]])</f>
        <v>1.100000000000001E-2</v>
      </c>
      <c r="AE2347">
        <f>ABS(tbl_pbp[[#This Row],[play.homeScore]]-tbl_pbp[[#This Row],[play.awayScore]])</f>
        <v>20</v>
      </c>
      <c r="AF2347">
        <f>IF(tbl_pbp[[#This Row],[Play Saints Win % Increase]]&gt;=$AF$4,1,0)</f>
        <v>0</v>
      </c>
      <c r="AG2347" t="str">
        <f>VLOOKUP(tbl_pbp[[#This Row],[gameId]], games!$B$2:$T$40, 9, FALSE)</f>
        <v>indianapolis-colts</v>
      </c>
      <c r="AH2347" s="5">
        <f>IF(tbl_pbp[[#This Row],[AwayTeam]] &lt;&gt; "new-orleans-saints", tbl_pbp[[#This Row],[homeWinPercentage]], 1-tbl_pbp[[#This Row],[homeWinPercentage]])</f>
        <v>0.97499999999999998</v>
      </c>
      <c r="AI2347" s="13">
        <f>tbl_pbp[[#This Row],[Kamara]]*tbl_pbp[[#This Row],[Impactful Play]]</f>
        <v>0</v>
      </c>
      <c r="AJ2347" s="13">
        <f>tbl_pbp[[#This Row],[Thomas]]*tbl_pbp[[#This Row],[Impactful Play]]</f>
        <v>0</v>
      </c>
      <c r="AK2347" s="13" t="str">
        <f>VLOOKUP(tbl_pbp[[#This Row],[Play Saints Win % Increase]], tbl_impact[],3,TRUE)</f>
        <v>Scented (0 to +5%)</v>
      </c>
    </row>
    <row r="2348" spans="1:37">
      <c r="A2348" s="1">
        <v>83</v>
      </c>
      <c r="B2348" s="5">
        <v>0.98599999999999999</v>
      </c>
      <c r="C2348" t="s">
        <v>14362</v>
      </c>
      <c r="D2348">
        <v>0</v>
      </c>
      <c r="E2348">
        <v>0</v>
      </c>
      <c r="F2348">
        <v>2</v>
      </c>
      <c r="G2348">
        <v>20</v>
      </c>
      <c r="H2348">
        <v>0</v>
      </c>
      <c r="I2348">
        <v>0</v>
      </c>
      <c r="J2348">
        <v>65</v>
      </c>
      <c r="L2348">
        <v>0</v>
      </c>
      <c r="M2348">
        <v>0</v>
      </c>
      <c r="N2348" t="s">
        <v>245</v>
      </c>
      <c r="O2348" t="s">
        <v>143</v>
      </c>
      <c r="P2348" t="s">
        <v>246</v>
      </c>
      <c r="Q2348" t="s">
        <v>247</v>
      </c>
      <c r="R2348" t="s">
        <v>248</v>
      </c>
      <c r="V2348" t="s">
        <v>14126</v>
      </c>
      <c r="X2348" t="str">
        <f>VLOOKUP(pbp!V5098, games!$B$2:$R$40, 3, FALSE)</f>
        <v>2020-12-20T21:25Z</v>
      </c>
      <c r="Y2348">
        <f>VLOOKUP(1*V2348,NFLGames!$H$11:$H$555,1,FALSE)</f>
        <v>401128117</v>
      </c>
      <c r="Z2348">
        <f>VLOOKUP($Y2348, NFLGames!$H$11:$K$555,2,FALSE)</f>
        <v>2019</v>
      </c>
      <c r="AA2348">
        <f>VLOOKUP($Y2348, NFLGames!$H$11:$K$555,3,FALSE)</f>
        <v>15</v>
      </c>
      <c r="AB2348" s="6">
        <f>IF(A2349=0, 0, AH2349-tbl_pbp[[#This Row],[Saints Win %]])</f>
        <v>1.0000000000000009E-3</v>
      </c>
      <c r="AE2348">
        <f>ABS(tbl_pbp[[#This Row],[play.homeScore]]-tbl_pbp[[#This Row],[play.awayScore]])</f>
        <v>20</v>
      </c>
      <c r="AF2348">
        <f>IF(tbl_pbp[[#This Row],[Play Saints Win % Increase]]&gt;=$AF$4,1,0)</f>
        <v>0</v>
      </c>
      <c r="AG2348" t="str">
        <f>VLOOKUP(tbl_pbp[[#This Row],[gameId]], games!$B$2:$T$40, 9, FALSE)</f>
        <v>indianapolis-colts</v>
      </c>
      <c r="AH2348" s="5">
        <f>IF(tbl_pbp[[#This Row],[AwayTeam]] &lt;&gt; "new-orleans-saints", tbl_pbp[[#This Row],[homeWinPercentage]], 1-tbl_pbp[[#This Row],[homeWinPercentage]])</f>
        <v>0.98599999999999999</v>
      </c>
      <c r="AI2348" s="13">
        <f>tbl_pbp[[#This Row],[Kamara]]*tbl_pbp[[#This Row],[Impactful Play]]</f>
        <v>0</v>
      </c>
      <c r="AJ2348" s="13">
        <f>tbl_pbp[[#This Row],[Thomas]]*tbl_pbp[[#This Row],[Impactful Play]]</f>
        <v>0</v>
      </c>
      <c r="AK2348" s="13" t="str">
        <f>VLOOKUP(tbl_pbp[[#This Row],[Play Saints Win % Increase]], tbl_impact[],3,TRUE)</f>
        <v>Scented (0 to +5%)</v>
      </c>
    </row>
    <row r="2349" spans="1:37">
      <c r="A2349" s="1">
        <v>84</v>
      </c>
      <c r="B2349" s="5">
        <v>0.98699999999999999</v>
      </c>
      <c r="C2349" t="s">
        <v>14363</v>
      </c>
      <c r="D2349">
        <v>0</v>
      </c>
      <c r="E2349">
        <v>0</v>
      </c>
      <c r="F2349">
        <v>3</v>
      </c>
      <c r="G2349">
        <v>20</v>
      </c>
      <c r="H2349">
        <v>0</v>
      </c>
      <c r="I2349">
        <v>0</v>
      </c>
      <c r="J2349">
        <v>65</v>
      </c>
      <c r="K2349" t="s">
        <v>14128</v>
      </c>
      <c r="L2349">
        <v>0</v>
      </c>
      <c r="M2349">
        <v>65</v>
      </c>
      <c r="N2349" t="s">
        <v>14364</v>
      </c>
      <c r="O2349" t="s">
        <v>24</v>
      </c>
      <c r="P2349" t="s">
        <v>25</v>
      </c>
      <c r="Q2349" t="s">
        <v>26</v>
      </c>
      <c r="R2349" t="s">
        <v>27</v>
      </c>
      <c r="V2349" t="s">
        <v>14126</v>
      </c>
      <c r="X2349" t="str">
        <f>VLOOKUP(pbp!V5099, games!$B$2:$R$40, 3, FALSE)</f>
        <v>2020-12-20T21:25Z</v>
      </c>
      <c r="Y2349">
        <f>VLOOKUP(1*V2349,NFLGames!$H$11:$H$555,1,FALSE)</f>
        <v>401128117</v>
      </c>
      <c r="Z2349">
        <f>VLOOKUP($Y2349, NFLGames!$H$11:$K$555,2,FALSE)</f>
        <v>2019</v>
      </c>
      <c r="AA2349">
        <f>VLOOKUP($Y2349, NFLGames!$H$11:$K$555,3,FALSE)</f>
        <v>15</v>
      </c>
      <c r="AB2349" s="6">
        <f>IF(A2350=0, 0, AH2350-tbl_pbp[[#This Row],[Saints Win %]])</f>
        <v>-3.0000000000000027E-3</v>
      </c>
      <c r="AE2349">
        <f>ABS(tbl_pbp[[#This Row],[play.homeScore]]-tbl_pbp[[#This Row],[play.awayScore]])</f>
        <v>20</v>
      </c>
      <c r="AF2349">
        <f>IF(tbl_pbp[[#This Row],[Play Saints Win % Increase]]&gt;=$AF$4,1,0)</f>
        <v>0</v>
      </c>
      <c r="AG2349" t="str">
        <f>VLOOKUP(tbl_pbp[[#This Row],[gameId]], games!$B$2:$T$40, 9, FALSE)</f>
        <v>indianapolis-colts</v>
      </c>
      <c r="AH2349" s="5">
        <f>IF(tbl_pbp[[#This Row],[AwayTeam]] &lt;&gt; "new-orleans-saints", tbl_pbp[[#This Row],[homeWinPercentage]], 1-tbl_pbp[[#This Row],[homeWinPercentage]])</f>
        <v>0.98699999999999999</v>
      </c>
      <c r="AI2349" s="13">
        <f>tbl_pbp[[#This Row],[Kamara]]*tbl_pbp[[#This Row],[Impactful Play]]</f>
        <v>0</v>
      </c>
      <c r="AJ2349" s="13">
        <f>tbl_pbp[[#This Row],[Thomas]]*tbl_pbp[[#This Row],[Impactful Play]]</f>
        <v>0</v>
      </c>
      <c r="AK2349" s="13" t="str">
        <f>VLOOKUP(tbl_pbp[[#This Row],[Play Saints Win % Increase]], tbl_impact[],3,TRUE)</f>
        <v>Bad (0 to -5%)</v>
      </c>
    </row>
    <row r="2350" spans="1:37">
      <c r="A2350" s="1">
        <v>85</v>
      </c>
      <c r="B2350" s="5">
        <v>0.98399999999999999</v>
      </c>
      <c r="C2350" t="s">
        <v>14365</v>
      </c>
      <c r="D2350">
        <v>0</v>
      </c>
      <c r="E2350">
        <v>0</v>
      </c>
      <c r="F2350">
        <v>3</v>
      </c>
      <c r="G2350">
        <v>20</v>
      </c>
      <c r="H2350">
        <v>0</v>
      </c>
      <c r="I2350">
        <v>10</v>
      </c>
      <c r="J2350">
        <v>25</v>
      </c>
      <c r="K2350" t="s">
        <v>29</v>
      </c>
      <c r="L2350">
        <v>1</v>
      </c>
      <c r="M2350">
        <v>75</v>
      </c>
      <c r="N2350" t="s">
        <v>14366</v>
      </c>
      <c r="O2350" t="s">
        <v>24</v>
      </c>
      <c r="P2350" t="s">
        <v>45</v>
      </c>
      <c r="Q2350" t="s">
        <v>46</v>
      </c>
      <c r="R2350" t="s">
        <v>47</v>
      </c>
      <c r="S2350" t="s">
        <v>33</v>
      </c>
      <c r="T2350" t="s">
        <v>34</v>
      </c>
      <c r="U2350" t="s">
        <v>35</v>
      </c>
      <c r="V2350" t="s">
        <v>14126</v>
      </c>
      <c r="X2350" t="str">
        <f>VLOOKUP(pbp!V5100, games!$B$2:$R$40, 3, FALSE)</f>
        <v>2020-12-20T21:25Z</v>
      </c>
      <c r="Y2350">
        <f>VLOOKUP(1*V2350,NFLGames!$H$11:$H$555,1,FALSE)</f>
        <v>401128117</v>
      </c>
      <c r="Z2350">
        <f>VLOOKUP($Y2350, NFLGames!$H$11:$K$555,2,FALSE)</f>
        <v>2019</v>
      </c>
      <c r="AA2350">
        <f>VLOOKUP($Y2350, NFLGames!$H$11:$K$555,3,FALSE)</f>
        <v>15</v>
      </c>
      <c r="AB2350" s="6">
        <f>IF(A2351=0, 0, AH2351-tbl_pbp[[#This Row],[Saints Win %]])</f>
        <v>1.0000000000000009E-3</v>
      </c>
      <c r="AE2350">
        <f>ABS(tbl_pbp[[#This Row],[play.homeScore]]-tbl_pbp[[#This Row],[play.awayScore]])</f>
        <v>20</v>
      </c>
      <c r="AF2350">
        <f>IF(tbl_pbp[[#This Row],[Play Saints Win % Increase]]&gt;=$AF$4,1,0)</f>
        <v>0</v>
      </c>
      <c r="AG2350" t="str">
        <f>VLOOKUP(tbl_pbp[[#This Row],[gameId]], games!$B$2:$T$40, 9, FALSE)</f>
        <v>indianapolis-colts</v>
      </c>
      <c r="AH2350" s="5">
        <f>IF(tbl_pbp[[#This Row],[AwayTeam]] &lt;&gt; "new-orleans-saints", tbl_pbp[[#This Row],[homeWinPercentage]], 1-tbl_pbp[[#This Row],[homeWinPercentage]])</f>
        <v>0.98399999999999999</v>
      </c>
      <c r="AI2350" s="13">
        <f>tbl_pbp[[#This Row],[Kamara]]*tbl_pbp[[#This Row],[Impactful Play]]</f>
        <v>0</v>
      </c>
      <c r="AJ2350" s="13">
        <f>tbl_pbp[[#This Row],[Thomas]]*tbl_pbp[[#This Row],[Impactful Play]]</f>
        <v>0</v>
      </c>
      <c r="AK2350" s="13" t="str">
        <f>VLOOKUP(tbl_pbp[[#This Row],[Play Saints Win % Increase]], tbl_impact[],3,TRUE)</f>
        <v>Scented (0 to +5%)</v>
      </c>
    </row>
    <row r="2351" spans="1:37">
      <c r="A2351" s="1">
        <v>86</v>
      </c>
      <c r="B2351" s="5">
        <v>0.98499999999999999</v>
      </c>
      <c r="C2351" t="s">
        <v>14367</v>
      </c>
      <c r="D2351">
        <v>0</v>
      </c>
      <c r="E2351">
        <v>0</v>
      </c>
      <c r="F2351">
        <v>3</v>
      </c>
      <c r="G2351">
        <v>20</v>
      </c>
      <c r="H2351">
        <v>0</v>
      </c>
      <c r="I2351">
        <v>6</v>
      </c>
      <c r="J2351">
        <v>29</v>
      </c>
      <c r="K2351" t="s">
        <v>29</v>
      </c>
      <c r="L2351">
        <v>2</v>
      </c>
      <c r="M2351">
        <v>71</v>
      </c>
      <c r="N2351" t="s">
        <v>14368</v>
      </c>
      <c r="O2351" t="s">
        <v>439</v>
      </c>
      <c r="P2351" t="s">
        <v>30</v>
      </c>
      <c r="Q2351" t="s">
        <v>31</v>
      </c>
      <c r="R2351" t="s">
        <v>32</v>
      </c>
      <c r="S2351" t="s">
        <v>60</v>
      </c>
      <c r="T2351" t="s">
        <v>401</v>
      </c>
      <c r="U2351" t="s">
        <v>1761</v>
      </c>
      <c r="V2351" t="s">
        <v>14126</v>
      </c>
      <c r="X2351" t="str">
        <f>VLOOKUP(pbp!V5101, games!$B$2:$R$40, 3, FALSE)</f>
        <v>2020-12-20T21:25Z</v>
      </c>
      <c r="Y2351">
        <f>VLOOKUP(1*V2351,NFLGames!$H$11:$H$555,1,FALSE)</f>
        <v>401128117</v>
      </c>
      <c r="Z2351">
        <f>VLOOKUP($Y2351, NFLGames!$H$11:$K$555,2,FALSE)</f>
        <v>2019</v>
      </c>
      <c r="AA2351">
        <f>VLOOKUP($Y2351, NFLGames!$H$11:$K$555,3,FALSE)</f>
        <v>15</v>
      </c>
      <c r="AB2351" s="6">
        <f>IF(A2352=0, 0, AH2352-tbl_pbp[[#This Row],[Saints Win %]])</f>
        <v>1.0000000000000009E-3</v>
      </c>
      <c r="AE2351">
        <f>ABS(tbl_pbp[[#This Row],[play.homeScore]]-tbl_pbp[[#This Row],[play.awayScore]])</f>
        <v>20</v>
      </c>
      <c r="AF2351">
        <f>IF(tbl_pbp[[#This Row],[Play Saints Win % Increase]]&gt;=$AF$4,1,0)</f>
        <v>0</v>
      </c>
      <c r="AG2351" t="str">
        <f>VLOOKUP(tbl_pbp[[#This Row],[gameId]], games!$B$2:$T$40, 9, FALSE)</f>
        <v>indianapolis-colts</v>
      </c>
      <c r="AH2351" s="5">
        <f>IF(tbl_pbp[[#This Row],[AwayTeam]] &lt;&gt; "new-orleans-saints", tbl_pbp[[#This Row],[homeWinPercentage]], 1-tbl_pbp[[#This Row],[homeWinPercentage]])</f>
        <v>0.98499999999999999</v>
      </c>
      <c r="AI2351" s="13">
        <f>tbl_pbp[[#This Row],[Kamara]]*tbl_pbp[[#This Row],[Impactful Play]]</f>
        <v>0</v>
      </c>
      <c r="AJ2351" s="13">
        <f>tbl_pbp[[#This Row],[Thomas]]*tbl_pbp[[#This Row],[Impactful Play]]</f>
        <v>0</v>
      </c>
      <c r="AK2351" s="13" t="str">
        <f>VLOOKUP(tbl_pbp[[#This Row],[Play Saints Win % Increase]], tbl_impact[],3,TRUE)</f>
        <v>Scented (0 to +5%)</v>
      </c>
    </row>
    <row r="2352" spans="1:37">
      <c r="A2352" s="1">
        <v>87</v>
      </c>
      <c r="B2352" s="5">
        <v>0.98599999999999999</v>
      </c>
      <c r="C2352" t="s">
        <v>14369</v>
      </c>
      <c r="D2352">
        <v>0</v>
      </c>
      <c r="E2352">
        <v>0</v>
      </c>
      <c r="F2352">
        <v>3</v>
      </c>
      <c r="G2352">
        <v>20</v>
      </c>
      <c r="H2352">
        <v>0</v>
      </c>
      <c r="I2352">
        <v>1</v>
      </c>
      <c r="J2352">
        <v>34</v>
      </c>
      <c r="K2352" t="s">
        <v>29</v>
      </c>
      <c r="L2352">
        <v>3</v>
      </c>
      <c r="M2352">
        <v>66</v>
      </c>
      <c r="N2352" t="s">
        <v>14370</v>
      </c>
      <c r="O2352" t="s">
        <v>253</v>
      </c>
      <c r="P2352" t="s">
        <v>45</v>
      </c>
      <c r="Q2352" t="s">
        <v>46</v>
      </c>
      <c r="R2352" t="s">
        <v>47</v>
      </c>
      <c r="S2352" t="s">
        <v>54</v>
      </c>
      <c r="T2352" t="s">
        <v>127</v>
      </c>
      <c r="U2352" t="s">
        <v>2916</v>
      </c>
      <c r="V2352" t="s">
        <v>14126</v>
      </c>
      <c r="X2352" t="str">
        <f>VLOOKUP(pbp!V5102, games!$B$2:$R$40, 3, FALSE)</f>
        <v>2020-12-20T21:25Z</v>
      </c>
      <c r="Y2352">
        <f>VLOOKUP(1*V2352,NFLGames!$H$11:$H$555,1,FALSE)</f>
        <v>401128117</v>
      </c>
      <c r="Z2352">
        <f>VLOOKUP($Y2352, NFLGames!$H$11:$K$555,2,FALSE)</f>
        <v>2019</v>
      </c>
      <c r="AA2352">
        <f>VLOOKUP($Y2352, NFLGames!$H$11:$K$555,3,FALSE)</f>
        <v>15</v>
      </c>
      <c r="AB2352" s="6">
        <f>IF(A2353=0, 0, AH2353-tbl_pbp[[#This Row],[Saints Win %]])</f>
        <v>3.0000000000000027E-3</v>
      </c>
      <c r="AE2352">
        <f>ABS(tbl_pbp[[#This Row],[play.homeScore]]-tbl_pbp[[#This Row],[play.awayScore]])</f>
        <v>20</v>
      </c>
      <c r="AF2352">
        <f>IF(tbl_pbp[[#This Row],[Play Saints Win % Increase]]&gt;=$AF$4,1,0)</f>
        <v>0</v>
      </c>
      <c r="AG2352" t="str">
        <f>VLOOKUP(tbl_pbp[[#This Row],[gameId]], games!$B$2:$T$40, 9, FALSE)</f>
        <v>indianapolis-colts</v>
      </c>
      <c r="AH2352" s="5">
        <f>IF(tbl_pbp[[#This Row],[AwayTeam]] &lt;&gt; "new-orleans-saints", tbl_pbp[[#This Row],[homeWinPercentage]], 1-tbl_pbp[[#This Row],[homeWinPercentage]])</f>
        <v>0.98599999999999999</v>
      </c>
      <c r="AI2352" s="13">
        <f>tbl_pbp[[#This Row],[Kamara]]*tbl_pbp[[#This Row],[Impactful Play]]</f>
        <v>0</v>
      </c>
      <c r="AJ2352" s="13">
        <f>tbl_pbp[[#This Row],[Thomas]]*tbl_pbp[[#This Row],[Impactful Play]]</f>
        <v>0</v>
      </c>
      <c r="AK2352" s="13" t="str">
        <f>VLOOKUP(tbl_pbp[[#This Row],[Play Saints Win % Increase]], tbl_impact[],3,TRUE)</f>
        <v>Scented (0 to +5%)</v>
      </c>
    </row>
    <row r="2353" spans="1:37">
      <c r="A2353" s="1">
        <v>88</v>
      </c>
      <c r="B2353" s="5">
        <v>0.98899999999999999</v>
      </c>
      <c r="C2353" t="s">
        <v>14371</v>
      </c>
      <c r="D2353">
        <v>0</v>
      </c>
      <c r="E2353">
        <v>0</v>
      </c>
      <c r="F2353">
        <v>3</v>
      </c>
      <c r="G2353">
        <v>20</v>
      </c>
      <c r="H2353">
        <v>0</v>
      </c>
      <c r="I2353">
        <v>10</v>
      </c>
      <c r="J2353">
        <v>39</v>
      </c>
      <c r="K2353" t="s">
        <v>29</v>
      </c>
      <c r="L2353">
        <v>1</v>
      </c>
      <c r="M2353">
        <v>61</v>
      </c>
      <c r="N2353" t="s">
        <v>14372</v>
      </c>
      <c r="O2353" t="s">
        <v>3155</v>
      </c>
      <c r="P2353" t="s">
        <v>45</v>
      </c>
      <c r="Q2353" t="s">
        <v>46</v>
      </c>
      <c r="R2353" t="s">
        <v>47</v>
      </c>
      <c r="S2353" t="s">
        <v>33</v>
      </c>
      <c r="T2353" t="s">
        <v>463</v>
      </c>
      <c r="U2353" t="s">
        <v>596</v>
      </c>
      <c r="V2353" t="s">
        <v>14126</v>
      </c>
      <c r="X2353" t="str">
        <f>VLOOKUP(pbp!V5103, games!$B$2:$R$40, 3, FALSE)</f>
        <v>2020-12-20T21:25Z</v>
      </c>
      <c r="Y2353">
        <f>VLOOKUP(1*V2353,NFLGames!$H$11:$H$555,1,FALSE)</f>
        <v>401128117</v>
      </c>
      <c r="Z2353">
        <f>VLOOKUP($Y2353, NFLGames!$H$11:$K$555,2,FALSE)</f>
        <v>2019</v>
      </c>
      <c r="AA2353">
        <f>VLOOKUP($Y2353, NFLGames!$H$11:$K$555,3,FALSE)</f>
        <v>15</v>
      </c>
      <c r="AB2353" s="6">
        <f>IF(A2354=0, 0, AH2354-tbl_pbp[[#This Row],[Saints Win %]])</f>
        <v>2.0000000000000018E-3</v>
      </c>
      <c r="AE2353">
        <f>ABS(tbl_pbp[[#This Row],[play.homeScore]]-tbl_pbp[[#This Row],[play.awayScore]])</f>
        <v>20</v>
      </c>
      <c r="AF2353">
        <f>IF(tbl_pbp[[#This Row],[Play Saints Win % Increase]]&gt;=$AF$4,1,0)</f>
        <v>0</v>
      </c>
      <c r="AG2353" t="str">
        <f>VLOOKUP(tbl_pbp[[#This Row],[gameId]], games!$B$2:$T$40, 9, FALSE)</f>
        <v>indianapolis-colts</v>
      </c>
      <c r="AH2353" s="5">
        <f>IF(tbl_pbp[[#This Row],[AwayTeam]] &lt;&gt; "new-orleans-saints", tbl_pbp[[#This Row],[homeWinPercentage]], 1-tbl_pbp[[#This Row],[homeWinPercentage]])</f>
        <v>0.98899999999999999</v>
      </c>
      <c r="AI2353" s="13">
        <f>tbl_pbp[[#This Row],[Kamara]]*tbl_pbp[[#This Row],[Impactful Play]]</f>
        <v>0</v>
      </c>
      <c r="AJ2353" s="13">
        <f>tbl_pbp[[#This Row],[Thomas]]*tbl_pbp[[#This Row],[Impactful Play]]</f>
        <v>0</v>
      </c>
      <c r="AK2353" s="13" t="str">
        <f>VLOOKUP(tbl_pbp[[#This Row],[Play Saints Win % Increase]], tbl_impact[],3,TRUE)</f>
        <v>Scented (0 to +5%)</v>
      </c>
    </row>
    <row r="2354" spans="1:37">
      <c r="A2354" s="1">
        <v>89</v>
      </c>
      <c r="B2354" s="5">
        <v>0.99099999999999999</v>
      </c>
      <c r="C2354" t="s">
        <v>14373</v>
      </c>
      <c r="D2354">
        <v>0</v>
      </c>
      <c r="E2354">
        <v>0</v>
      </c>
      <c r="F2354">
        <v>3</v>
      </c>
      <c r="G2354">
        <v>20</v>
      </c>
      <c r="H2354">
        <v>0</v>
      </c>
      <c r="I2354">
        <v>10</v>
      </c>
      <c r="J2354">
        <v>50</v>
      </c>
      <c r="K2354" t="s">
        <v>29</v>
      </c>
      <c r="L2354">
        <v>1</v>
      </c>
      <c r="M2354">
        <v>50</v>
      </c>
      <c r="N2354" t="s">
        <v>14374</v>
      </c>
      <c r="O2354" t="s">
        <v>5083</v>
      </c>
      <c r="P2354" t="s">
        <v>30</v>
      </c>
      <c r="Q2354" t="s">
        <v>31</v>
      </c>
      <c r="R2354" t="s">
        <v>32</v>
      </c>
      <c r="S2354" t="s">
        <v>33</v>
      </c>
      <c r="T2354" t="s">
        <v>226</v>
      </c>
      <c r="U2354" t="s">
        <v>227</v>
      </c>
      <c r="V2354" t="s">
        <v>14126</v>
      </c>
      <c r="X2354" t="str">
        <f>VLOOKUP(pbp!V5104, games!$B$2:$R$40, 3, FALSE)</f>
        <v>2020-12-20T21:25Z</v>
      </c>
      <c r="Y2354">
        <f>VLOOKUP(1*V2354,NFLGames!$H$11:$H$555,1,FALSE)</f>
        <v>401128117</v>
      </c>
      <c r="Z2354">
        <f>VLOOKUP($Y2354, NFLGames!$H$11:$K$555,2,FALSE)</f>
        <v>2019</v>
      </c>
      <c r="AA2354">
        <f>VLOOKUP($Y2354, NFLGames!$H$11:$K$555,3,FALSE)</f>
        <v>15</v>
      </c>
      <c r="AB2354" s="6">
        <f>IF(A2355=0, 0, AH2355-tbl_pbp[[#This Row],[Saints Win %]])</f>
        <v>0</v>
      </c>
      <c r="AD2354">
        <v>1</v>
      </c>
      <c r="AE2354">
        <f>ABS(tbl_pbp[[#This Row],[play.homeScore]]-tbl_pbp[[#This Row],[play.awayScore]])</f>
        <v>20</v>
      </c>
      <c r="AF2354">
        <f>IF(tbl_pbp[[#This Row],[Play Saints Win % Increase]]&gt;=$AF$4,1,0)</f>
        <v>0</v>
      </c>
      <c r="AG2354" t="str">
        <f>VLOOKUP(tbl_pbp[[#This Row],[gameId]], games!$B$2:$T$40, 9, FALSE)</f>
        <v>indianapolis-colts</v>
      </c>
      <c r="AH2354" s="5">
        <f>IF(tbl_pbp[[#This Row],[AwayTeam]] &lt;&gt; "new-orleans-saints", tbl_pbp[[#This Row],[homeWinPercentage]], 1-tbl_pbp[[#This Row],[homeWinPercentage]])</f>
        <v>0.99099999999999999</v>
      </c>
      <c r="AI2354" s="13">
        <f>tbl_pbp[[#This Row],[Kamara]]*tbl_pbp[[#This Row],[Impactful Play]]</f>
        <v>0</v>
      </c>
      <c r="AJ2354" s="13">
        <f>tbl_pbp[[#This Row],[Thomas]]*tbl_pbp[[#This Row],[Impactful Play]]</f>
        <v>0</v>
      </c>
      <c r="AK2354" s="13" t="str">
        <f>VLOOKUP(tbl_pbp[[#This Row],[Play Saints Win % Increase]], tbl_impact[],3,TRUE)</f>
        <v>Scented (0 to +5%)</v>
      </c>
    </row>
    <row r="2355" spans="1:37">
      <c r="A2355" s="1">
        <v>90</v>
      </c>
      <c r="B2355" s="5">
        <v>0.99099999999999999</v>
      </c>
      <c r="C2355" t="s">
        <v>14375</v>
      </c>
      <c r="D2355">
        <v>0</v>
      </c>
      <c r="E2355">
        <v>0</v>
      </c>
      <c r="F2355">
        <v>3</v>
      </c>
      <c r="G2355">
        <v>20</v>
      </c>
      <c r="H2355">
        <v>0</v>
      </c>
      <c r="I2355">
        <v>1</v>
      </c>
      <c r="J2355">
        <v>59</v>
      </c>
      <c r="K2355" t="s">
        <v>29</v>
      </c>
      <c r="L2355">
        <v>2</v>
      </c>
      <c r="M2355">
        <v>41</v>
      </c>
      <c r="N2355" t="s">
        <v>14376</v>
      </c>
      <c r="O2355" t="s">
        <v>171</v>
      </c>
      <c r="P2355" t="s">
        <v>45</v>
      </c>
      <c r="Q2355" t="s">
        <v>46</v>
      </c>
      <c r="R2355" t="s">
        <v>47</v>
      </c>
      <c r="S2355" t="s">
        <v>83</v>
      </c>
      <c r="T2355" t="s">
        <v>14278</v>
      </c>
      <c r="U2355" t="s">
        <v>14377</v>
      </c>
      <c r="V2355" t="s">
        <v>14126</v>
      </c>
      <c r="X2355" t="str">
        <f>VLOOKUP(pbp!V5105, games!$B$2:$R$40, 3, FALSE)</f>
        <v>2020-12-20T21:25Z</v>
      </c>
      <c r="Y2355">
        <f>VLOOKUP(1*V2355,NFLGames!$H$11:$H$555,1,FALSE)</f>
        <v>401128117</v>
      </c>
      <c r="Z2355">
        <f>VLOOKUP($Y2355, NFLGames!$H$11:$K$555,2,FALSE)</f>
        <v>2019</v>
      </c>
      <c r="AA2355">
        <f>VLOOKUP($Y2355, NFLGames!$H$11:$K$555,3,FALSE)</f>
        <v>15</v>
      </c>
      <c r="AB2355" s="6">
        <f>IF(A2356=0, 0, AH2356-tbl_pbp[[#This Row],[Saints Win %]])</f>
        <v>-2.0000000000000018E-3</v>
      </c>
      <c r="AE2355">
        <f>ABS(tbl_pbp[[#This Row],[play.homeScore]]-tbl_pbp[[#This Row],[play.awayScore]])</f>
        <v>20</v>
      </c>
      <c r="AF2355">
        <f>IF(tbl_pbp[[#This Row],[Play Saints Win % Increase]]&gt;=$AF$4,1,0)</f>
        <v>0</v>
      </c>
      <c r="AG2355" t="str">
        <f>VLOOKUP(tbl_pbp[[#This Row],[gameId]], games!$B$2:$T$40, 9, FALSE)</f>
        <v>indianapolis-colts</v>
      </c>
      <c r="AH2355" s="5">
        <f>IF(tbl_pbp[[#This Row],[AwayTeam]] &lt;&gt; "new-orleans-saints", tbl_pbp[[#This Row],[homeWinPercentage]], 1-tbl_pbp[[#This Row],[homeWinPercentage]])</f>
        <v>0.99099999999999999</v>
      </c>
      <c r="AI2355" s="13">
        <f>tbl_pbp[[#This Row],[Kamara]]*tbl_pbp[[#This Row],[Impactful Play]]</f>
        <v>0</v>
      </c>
      <c r="AJ2355" s="13">
        <f>tbl_pbp[[#This Row],[Thomas]]*tbl_pbp[[#This Row],[Impactful Play]]</f>
        <v>0</v>
      </c>
      <c r="AK2355" s="13" t="str">
        <f>VLOOKUP(tbl_pbp[[#This Row],[Play Saints Win % Increase]], tbl_impact[],3,TRUE)</f>
        <v>Bad (0 to -5%)</v>
      </c>
    </row>
    <row r="2356" spans="1:37">
      <c r="A2356" s="1">
        <v>91</v>
      </c>
      <c r="B2356" s="5">
        <v>0.98899999999999999</v>
      </c>
      <c r="C2356" t="s">
        <v>14378</v>
      </c>
      <c r="D2356">
        <v>0</v>
      </c>
      <c r="E2356">
        <v>0</v>
      </c>
      <c r="F2356">
        <v>3</v>
      </c>
      <c r="G2356">
        <v>20</v>
      </c>
      <c r="H2356">
        <v>0</v>
      </c>
      <c r="I2356">
        <v>10</v>
      </c>
      <c r="J2356">
        <v>60</v>
      </c>
      <c r="K2356" t="s">
        <v>29</v>
      </c>
      <c r="L2356">
        <v>1</v>
      </c>
      <c r="M2356">
        <v>40</v>
      </c>
      <c r="N2356" t="s">
        <v>14379</v>
      </c>
      <c r="O2356" t="s">
        <v>558</v>
      </c>
      <c r="P2356" t="s">
        <v>45</v>
      </c>
      <c r="Q2356" t="s">
        <v>46</v>
      </c>
      <c r="R2356" t="s">
        <v>47</v>
      </c>
      <c r="S2356" t="s">
        <v>33</v>
      </c>
      <c r="T2356" t="s">
        <v>14380</v>
      </c>
      <c r="U2356" t="s">
        <v>14381</v>
      </c>
      <c r="V2356" t="s">
        <v>14126</v>
      </c>
      <c r="X2356" t="str">
        <f>VLOOKUP(pbp!V5106, games!$B$2:$R$40, 3, FALSE)</f>
        <v>2020-12-20T21:25Z</v>
      </c>
      <c r="Y2356">
        <f>VLOOKUP(1*V2356,NFLGames!$H$11:$H$555,1,FALSE)</f>
        <v>401128117</v>
      </c>
      <c r="Z2356">
        <f>VLOOKUP($Y2356, NFLGames!$H$11:$K$555,2,FALSE)</f>
        <v>2019</v>
      </c>
      <c r="AA2356">
        <f>VLOOKUP($Y2356, NFLGames!$H$11:$K$555,3,FALSE)</f>
        <v>15</v>
      </c>
      <c r="AB2356" s="6">
        <f>IF(A2357=0, 0, AH2357-tbl_pbp[[#This Row],[Saints Win %]])</f>
        <v>4.0000000000000036E-3</v>
      </c>
      <c r="AE2356">
        <f>ABS(tbl_pbp[[#This Row],[play.homeScore]]-tbl_pbp[[#This Row],[play.awayScore]])</f>
        <v>20</v>
      </c>
      <c r="AF2356">
        <f>IF(tbl_pbp[[#This Row],[Play Saints Win % Increase]]&gt;=$AF$4,1,0)</f>
        <v>0</v>
      </c>
      <c r="AG2356" t="str">
        <f>VLOOKUP(tbl_pbp[[#This Row],[gameId]], games!$B$2:$T$40, 9, FALSE)</f>
        <v>indianapolis-colts</v>
      </c>
      <c r="AH2356" s="5">
        <f>IF(tbl_pbp[[#This Row],[AwayTeam]] &lt;&gt; "new-orleans-saints", tbl_pbp[[#This Row],[homeWinPercentage]], 1-tbl_pbp[[#This Row],[homeWinPercentage]])</f>
        <v>0.98899999999999999</v>
      </c>
      <c r="AI2356" s="13">
        <f>tbl_pbp[[#This Row],[Kamara]]*tbl_pbp[[#This Row],[Impactful Play]]</f>
        <v>0</v>
      </c>
      <c r="AJ2356" s="13">
        <f>tbl_pbp[[#This Row],[Thomas]]*tbl_pbp[[#This Row],[Impactful Play]]</f>
        <v>0</v>
      </c>
      <c r="AK2356" s="13" t="str">
        <f>VLOOKUP(tbl_pbp[[#This Row],[Play Saints Win % Increase]], tbl_impact[],3,TRUE)</f>
        <v>Scented (0 to +5%)</v>
      </c>
    </row>
    <row r="2357" spans="1:37">
      <c r="A2357" s="1">
        <v>92</v>
      </c>
      <c r="B2357" s="5">
        <v>0.99299999999999999</v>
      </c>
      <c r="C2357" t="s">
        <v>14382</v>
      </c>
      <c r="D2357">
        <v>0</v>
      </c>
      <c r="E2357">
        <v>0</v>
      </c>
      <c r="F2357">
        <v>3</v>
      </c>
      <c r="G2357">
        <v>20</v>
      </c>
      <c r="H2357">
        <v>0</v>
      </c>
      <c r="I2357">
        <v>7</v>
      </c>
      <c r="J2357">
        <v>63</v>
      </c>
      <c r="K2357" t="s">
        <v>29</v>
      </c>
      <c r="L2357">
        <v>2</v>
      </c>
      <c r="M2357">
        <v>37</v>
      </c>
      <c r="N2357" t="s">
        <v>14383</v>
      </c>
      <c r="O2357" t="s">
        <v>749</v>
      </c>
      <c r="P2357" t="s">
        <v>30</v>
      </c>
      <c r="Q2357" t="s">
        <v>31</v>
      </c>
      <c r="R2357" t="s">
        <v>32</v>
      </c>
      <c r="S2357" t="s">
        <v>220</v>
      </c>
      <c r="T2357" t="s">
        <v>14234</v>
      </c>
      <c r="U2357" t="s">
        <v>14384</v>
      </c>
      <c r="V2357" t="s">
        <v>14126</v>
      </c>
      <c r="X2357" t="str">
        <f>VLOOKUP(pbp!V5107, games!$B$2:$R$40, 3, FALSE)</f>
        <v>2020-12-20T21:25Z</v>
      </c>
      <c r="Y2357">
        <f>VLOOKUP(1*V2357,NFLGames!$H$11:$H$555,1,FALSE)</f>
        <v>401128117</v>
      </c>
      <c r="Z2357">
        <f>VLOOKUP($Y2357, NFLGames!$H$11:$K$555,2,FALSE)</f>
        <v>2019</v>
      </c>
      <c r="AA2357">
        <f>VLOOKUP($Y2357, NFLGames!$H$11:$K$555,3,FALSE)</f>
        <v>15</v>
      </c>
      <c r="AB2357" s="6">
        <f>IF(A2358=0, 0, AH2358-tbl_pbp[[#This Row],[Saints Win %]])</f>
        <v>0</v>
      </c>
      <c r="AD2357">
        <v>1</v>
      </c>
      <c r="AE2357">
        <f>ABS(tbl_pbp[[#This Row],[play.homeScore]]-tbl_pbp[[#This Row],[play.awayScore]])</f>
        <v>20</v>
      </c>
      <c r="AF2357">
        <f>IF(tbl_pbp[[#This Row],[Play Saints Win % Increase]]&gt;=$AF$4,1,0)</f>
        <v>0</v>
      </c>
      <c r="AG2357" t="str">
        <f>VLOOKUP(tbl_pbp[[#This Row],[gameId]], games!$B$2:$T$40, 9, FALSE)</f>
        <v>indianapolis-colts</v>
      </c>
      <c r="AH2357" s="5">
        <f>IF(tbl_pbp[[#This Row],[AwayTeam]] &lt;&gt; "new-orleans-saints", tbl_pbp[[#This Row],[homeWinPercentage]], 1-tbl_pbp[[#This Row],[homeWinPercentage]])</f>
        <v>0.99299999999999999</v>
      </c>
      <c r="AI2357" s="13">
        <f>tbl_pbp[[#This Row],[Kamara]]*tbl_pbp[[#This Row],[Impactful Play]]</f>
        <v>0</v>
      </c>
      <c r="AJ2357" s="13">
        <f>tbl_pbp[[#This Row],[Thomas]]*tbl_pbp[[#This Row],[Impactful Play]]</f>
        <v>0</v>
      </c>
      <c r="AK2357" s="13" t="str">
        <f>VLOOKUP(tbl_pbp[[#This Row],[Play Saints Win % Increase]], tbl_impact[],3,TRUE)</f>
        <v>Scented (0 to +5%)</v>
      </c>
    </row>
    <row r="2358" spans="1:37">
      <c r="A2358" s="1">
        <v>93</v>
      </c>
      <c r="B2358" s="5">
        <v>0.99299999999999999</v>
      </c>
      <c r="C2358" t="s">
        <v>14385</v>
      </c>
      <c r="D2358">
        <v>0</v>
      </c>
      <c r="E2358">
        <v>0</v>
      </c>
      <c r="F2358">
        <v>3</v>
      </c>
      <c r="G2358">
        <v>20</v>
      </c>
      <c r="H2358">
        <v>0</v>
      </c>
      <c r="I2358">
        <v>10</v>
      </c>
      <c r="J2358">
        <v>76</v>
      </c>
      <c r="K2358" t="s">
        <v>29</v>
      </c>
      <c r="L2358">
        <v>1</v>
      </c>
      <c r="M2358">
        <v>24</v>
      </c>
      <c r="N2358" t="s">
        <v>14386</v>
      </c>
      <c r="O2358" t="s">
        <v>79</v>
      </c>
      <c r="P2358" t="s">
        <v>30</v>
      </c>
      <c r="Q2358" t="s">
        <v>31</v>
      </c>
      <c r="R2358" t="s">
        <v>32</v>
      </c>
      <c r="S2358" t="s">
        <v>33</v>
      </c>
      <c r="T2358" t="s">
        <v>14387</v>
      </c>
      <c r="U2358" t="s">
        <v>14388</v>
      </c>
      <c r="V2358" t="s">
        <v>14126</v>
      </c>
      <c r="X2358" t="str">
        <f>VLOOKUP(pbp!V5108, games!$B$2:$R$40, 3, FALSE)</f>
        <v>2020-12-20T21:25Z</v>
      </c>
      <c r="Y2358">
        <f>VLOOKUP(1*V2358,NFLGames!$H$11:$H$555,1,FALSE)</f>
        <v>401128117</v>
      </c>
      <c r="Z2358">
        <f>VLOOKUP($Y2358, NFLGames!$H$11:$K$555,2,FALSE)</f>
        <v>2019</v>
      </c>
      <c r="AA2358">
        <f>VLOOKUP($Y2358, NFLGames!$H$11:$K$555,3,FALSE)</f>
        <v>15</v>
      </c>
      <c r="AB2358" s="6">
        <f>IF(A2359=0, 0, AH2359-tbl_pbp[[#This Row],[Saints Win %]])</f>
        <v>1.0000000000000009E-3</v>
      </c>
      <c r="AE2358">
        <f>ABS(tbl_pbp[[#This Row],[play.homeScore]]-tbl_pbp[[#This Row],[play.awayScore]])</f>
        <v>20</v>
      </c>
      <c r="AF2358">
        <f>IF(tbl_pbp[[#This Row],[Play Saints Win % Increase]]&gt;=$AF$4,1,0)</f>
        <v>0</v>
      </c>
      <c r="AG2358" t="str">
        <f>VLOOKUP(tbl_pbp[[#This Row],[gameId]], games!$B$2:$T$40, 9, FALSE)</f>
        <v>indianapolis-colts</v>
      </c>
      <c r="AH2358" s="5">
        <f>IF(tbl_pbp[[#This Row],[AwayTeam]] &lt;&gt; "new-orleans-saints", tbl_pbp[[#This Row],[homeWinPercentage]], 1-tbl_pbp[[#This Row],[homeWinPercentage]])</f>
        <v>0.99299999999999999</v>
      </c>
      <c r="AI2358" s="13">
        <f>tbl_pbp[[#This Row],[Kamara]]*tbl_pbp[[#This Row],[Impactful Play]]</f>
        <v>0</v>
      </c>
      <c r="AJ2358" s="13">
        <f>tbl_pbp[[#This Row],[Thomas]]*tbl_pbp[[#This Row],[Impactful Play]]</f>
        <v>0</v>
      </c>
      <c r="AK2358" s="13" t="str">
        <f>VLOOKUP(tbl_pbp[[#This Row],[Play Saints Win % Increase]], tbl_impact[],3,TRUE)</f>
        <v>Scented (0 to +5%)</v>
      </c>
    </row>
    <row r="2359" spans="1:37">
      <c r="A2359" s="1">
        <v>94</v>
      </c>
      <c r="B2359" s="5">
        <v>0.99399999999999999</v>
      </c>
      <c r="C2359" t="s">
        <v>14389</v>
      </c>
      <c r="D2359">
        <v>0</v>
      </c>
      <c r="E2359">
        <v>0</v>
      </c>
      <c r="F2359">
        <v>3</v>
      </c>
      <c r="G2359">
        <v>20</v>
      </c>
      <c r="H2359">
        <v>0</v>
      </c>
      <c r="I2359">
        <v>9</v>
      </c>
      <c r="J2359">
        <v>77</v>
      </c>
      <c r="K2359" t="s">
        <v>29</v>
      </c>
      <c r="L2359">
        <v>2</v>
      </c>
      <c r="M2359">
        <v>23</v>
      </c>
      <c r="N2359" t="s">
        <v>14390</v>
      </c>
      <c r="O2359" t="s">
        <v>3287</v>
      </c>
      <c r="P2359" t="s">
        <v>30</v>
      </c>
      <c r="Q2359" t="s">
        <v>31</v>
      </c>
      <c r="R2359" t="s">
        <v>32</v>
      </c>
      <c r="S2359" t="s">
        <v>210</v>
      </c>
      <c r="T2359" t="s">
        <v>14170</v>
      </c>
      <c r="U2359" t="s">
        <v>14391</v>
      </c>
      <c r="V2359" t="s">
        <v>14126</v>
      </c>
      <c r="X2359" t="str">
        <f>VLOOKUP(pbp!V5109, games!$B$2:$R$40, 3, FALSE)</f>
        <v>2020-12-20T21:25Z</v>
      </c>
      <c r="Y2359">
        <f>VLOOKUP(1*V2359,NFLGames!$H$11:$H$555,1,FALSE)</f>
        <v>401128117</v>
      </c>
      <c r="Z2359">
        <f>VLOOKUP($Y2359, NFLGames!$H$11:$K$555,2,FALSE)</f>
        <v>2019</v>
      </c>
      <c r="AA2359">
        <f>VLOOKUP($Y2359, NFLGames!$H$11:$K$555,3,FALSE)</f>
        <v>15</v>
      </c>
      <c r="AB2359" s="6">
        <f>IF(A2360=0, 0, AH2360-tbl_pbp[[#This Row],[Saints Win %]])</f>
        <v>3.0000000000000027E-3</v>
      </c>
      <c r="AE2359">
        <f>ABS(tbl_pbp[[#This Row],[play.homeScore]]-tbl_pbp[[#This Row],[play.awayScore]])</f>
        <v>20</v>
      </c>
      <c r="AF2359">
        <f>IF(tbl_pbp[[#This Row],[Play Saints Win % Increase]]&gt;=$AF$4,1,0)</f>
        <v>0</v>
      </c>
      <c r="AG2359" t="str">
        <f>VLOOKUP(tbl_pbp[[#This Row],[gameId]], games!$B$2:$T$40, 9, FALSE)</f>
        <v>indianapolis-colts</v>
      </c>
      <c r="AH2359" s="5">
        <f>IF(tbl_pbp[[#This Row],[AwayTeam]] &lt;&gt; "new-orleans-saints", tbl_pbp[[#This Row],[homeWinPercentage]], 1-tbl_pbp[[#This Row],[homeWinPercentage]])</f>
        <v>0.99399999999999999</v>
      </c>
      <c r="AI2359" s="13">
        <f>tbl_pbp[[#This Row],[Kamara]]*tbl_pbp[[#This Row],[Impactful Play]]</f>
        <v>0</v>
      </c>
      <c r="AJ2359" s="13">
        <f>tbl_pbp[[#This Row],[Thomas]]*tbl_pbp[[#This Row],[Impactful Play]]</f>
        <v>0</v>
      </c>
      <c r="AK2359" s="13" t="str">
        <f>VLOOKUP(tbl_pbp[[#This Row],[Play Saints Win % Increase]], tbl_impact[],3,TRUE)</f>
        <v>Scented (0 to +5%)</v>
      </c>
    </row>
    <row r="2360" spans="1:37">
      <c r="A2360" s="1">
        <v>95</v>
      </c>
      <c r="B2360" s="5">
        <v>0.997</v>
      </c>
      <c r="C2360" t="s">
        <v>14392</v>
      </c>
      <c r="D2360">
        <v>0</v>
      </c>
      <c r="E2360">
        <v>0</v>
      </c>
      <c r="F2360">
        <v>3</v>
      </c>
      <c r="G2360">
        <v>20</v>
      </c>
      <c r="H2360">
        <v>0</v>
      </c>
      <c r="I2360">
        <v>5</v>
      </c>
      <c r="J2360">
        <v>81</v>
      </c>
      <c r="K2360" t="s">
        <v>29</v>
      </c>
      <c r="L2360">
        <v>3</v>
      </c>
      <c r="M2360">
        <v>19</v>
      </c>
      <c r="N2360" t="s">
        <v>14393</v>
      </c>
      <c r="O2360" t="s">
        <v>273</v>
      </c>
      <c r="P2360" t="s">
        <v>30</v>
      </c>
      <c r="Q2360" t="s">
        <v>31</v>
      </c>
      <c r="R2360" t="s">
        <v>32</v>
      </c>
      <c r="S2360" t="s">
        <v>42</v>
      </c>
      <c r="T2360" t="s">
        <v>14394</v>
      </c>
      <c r="U2360" t="s">
        <v>14395</v>
      </c>
      <c r="V2360" t="s">
        <v>14126</v>
      </c>
      <c r="X2360" t="str">
        <f>VLOOKUP(pbp!V5110, games!$B$2:$R$40, 3, FALSE)</f>
        <v>2020-12-20T21:25Z</v>
      </c>
      <c r="Y2360">
        <f>VLOOKUP(1*V2360,NFLGames!$H$11:$H$555,1,FALSE)</f>
        <v>401128117</v>
      </c>
      <c r="Z2360">
        <f>VLOOKUP($Y2360, NFLGames!$H$11:$K$555,2,FALSE)</f>
        <v>2019</v>
      </c>
      <c r="AA2360">
        <f>VLOOKUP($Y2360, NFLGames!$H$11:$K$555,3,FALSE)</f>
        <v>15</v>
      </c>
      <c r="AB2360" s="6">
        <f>IF(A2361=0, 0, AH2361-tbl_pbp[[#This Row],[Saints Win %]])</f>
        <v>2.0000000000000018E-3</v>
      </c>
      <c r="AE2360">
        <f>ABS(tbl_pbp[[#This Row],[play.homeScore]]-tbl_pbp[[#This Row],[play.awayScore]])</f>
        <v>20</v>
      </c>
      <c r="AF2360">
        <f>IF(tbl_pbp[[#This Row],[Play Saints Win % Increase]]&gt;=$AF$4,1,0)</f>
        <v>0</v>
      </c>
      <c r="AG2360" t="str">
        <f>VLOOKUP(tbl_pbp[[#This Row],[gameId]], games!$B$2:$T$40, 9, FALSE)</f>
        <v>indianapolis-colts</v>
      </c>
      <c r="AH2360" s="5">
        <f>IF(tbl_pbp[[#This Row],[AwayTeam]] &lt;&gt; "new-orleans-saints", tbl_pbp[[#This Row],[homeWinPercentage]], 1-tbl_pbp[[#This Row],[homeWinPercentage]])</f>
        <v>0.997</v>
      </c>
      <c r="AI2360" s="13">
        <f>tbl_pbp[[#This Row],[Kamara]]*tbl_pbp[[#This Row],[Impactful Play]]</f>
        <v>0</v>
      </c>
      <c r="AJ2360" s="13">
        <f>tbl_pbp[[#This Row],[Thomas]]*tbl_pbp[[#This Row],[Impactful Play]]</f>
        <v>0</v>
      </c>
      <c r="AK2360" s="13" t="str">
        <f>VLOOKUP(tbl_pbp[[#This Row],[Play Saints Win % Increase]], tbl_impact[],3,TRUE)</f>
        <v>Scented (0 to +5%)</v>
      </c>
    </row>
    <row r="2361" spans="1:37">
      <c r="A2361" s="1">
        <v>96</v>
      </c>
      <c r="B2361" s="5">
        <v>0.999</v>
      </c>
      <c r="C2361" t="s">
        <v>14396</v>
      </c>
      <c r="D2361">
        <v>0</v>
      </c>
      <c r="E2361">
        <v>0</v>
      </c>
      <c r="F2361">
        <v>3</v>
      </c>
      <c r="G2361">
        <v>27</v>
      </c>
      <c r="H2361">
        <v>0</v>
      </c>
      <c r="I2361">
        <v>5</v>
      </c>
      <c r="J2361">
        <v>95</v>
      </c>
      <c r="K2361" t="s">
        <v>29</v>
      </c>
      <c r="L2361">
        <v>1</v>
      </c>
      <c r="M2361">
        <v>5</v>
      </c>
      <c r="N2361" t="s">
        <v>14397</v>
      </c>
      <c r="O2361" t="s">
        <v>570</v>
      </c>
      <c r="P2361" t="s">
        <v>103</v>
      </c>
      <c r="Q2361" t="s">
        <v>104</v>
      </c>
      <c r="R2361" t="s">
        <v>105</v>
      </c>
      <c r="S2361" t="s">
        <v>283</v>
      </c>
      <c r="T2361" t="s">
        <v>14354</v>
      </c>
      <c r="U2361" t="s">
        <v>14398</v>
      </c>
      <c r="V2361" t="s">
        <v>14126</v>
      </c>
      <c r="X2361" t="str">
        <f>VLOOKUP(pbp!V5111, games!$B$2:$R$40, 3, FALSE)</f>
        <v>2020-12-20T21:25Z</v>
      </c>
      <c r="Y2361">
        <f>VLOOKUP(1*V2361,NFLGames!$H$11:$H$555,1,FALSE)</f>
        <v>401128117</v>
      </c>
      <c r="Z2361">
        <f>VLOOKUP($Y2361, NFLGames!$H$11:$K$555,2,FALSE)</f>
        <v>2019</v>
      </c>
      <c r="AA2361">
        <f>VLOOKUP($Y2361, NFLGames!$H$11:$K$555,3,FALSE)</f>
        <v>15</v>
      </c>
      <c r="AB2361" s="6">
        <f>IF(A2362=0, 0, AH2362-tbl_pbp[[#This Row],[Saints Win %]])</f>
        <v>-1.0000000000000009E-3</v>
      </c>
      <c r="AE2361">
        <f>ABS(tbl_pbp[[#This Row],[play.homeScore]]-tbl_pbp[[#This Row],[play.awayScore]])</f>
        <v>27</v>
      </c>
      <c r="AF2361">
        <f>IF(tbl_pbp[[#This Row],[Play Saints Win % Increase]]&gt;=$AF$4,1,0)</f>
        <v>0</v>
      </c>
      <c r="AG2361" t="str">
        <f>VLOOKUP(tbl_pbp[[#This Row],[gameId]], games!$B$2:$T$40, 9, FALSE)</f>
        <v>indianapolis-colts</v>
      </c>
      <c r="AH2361" s="5">
        <f>IF(tbl_pbp[[#This Row],[AwayTeam]] &lt;&gt; "new-orleans-saints", tbl_pbp[[#This Row],[homeWinPercentage]], 1-tbl_pbp[[#This Row],[homeWinPercentage]])</f>
        <v>0.999</v>
      </c>
      <c r="AI2361" s="13">
        <f>tbl_pbp[[#This Row],[Kamara]]*tbl_pbp[[#This Row],[Impactful Play]]</f>
        <v>0</v>
      </c>
      <c r="AJ2361" s="13">
        <f>tbl_pbp[[#This Row],[Thomas]]*tbl_pbp[[#This Row],[Impactful Play]]</f>
        <v>0</v>
      </c>
      <c r="AK2361" s="13" t="str">
        <f>VLOOKUP(tbl_pbp[[#This Row],[Play Saints Win % Increase]], tbl_impact[],3,TRUE)</f>
        <v>Bad (0 to -5%)</v>
      </c>
    </row>
    <row r="2362" spans="1:37">
      <c r="A2362" s="1">
        <v>97</v>
      </c>
      <c r="B2362" s="5">
        <v>0.998</v>
      </c>
      <c r="C2362" t="s">
        <v>14399</v>
      </c>
      <c r="D2362">
        <v>0</v>
      </c>
      <c r="E2362">
        <v>0</v>
      </c>
      <c r="F2362">
        <v>3</v>
      </c>
      <c r="G2362">
        <v>27</v>
      </c>
      <c r="H2362">
        <v>0</v>
      </c>
      <c r="I2362">
        <v>0</v>
      </c>
      <c r="J2362">
        <v>35</v>
      </c>
      <c r="K2362" t="s">
        <v>29</v>
      </c>
      <c r="L2362">
        <v>0</v>
      </c>
      <c r="M2362">
        <v>65</v>
      </c>
      <c r="N2362" t="s">
        <v>288</v>
      </c>
      <c r="O2362" t="s">
        <v>570</v>
      </c>
      <c r="P2362" t="s">
        <v>25</v>
      </c>
      <c r="Q2362" t="s">
        <v>26</v>
      </c>
      <c r="R2362" t="s">
        <v>27</v>
      </c>
      <c r="V2362" t="s">
        <v>14126</v>
      </c>
      <c r="X2362" t="str">
        <f>VLOOKUP(pbp!V5112, games!$B$2:$R$40, 3, FALSE)</f>
        <v>2020-12-20T21:25Z</v>
      </c>
      <c r="Y2362">
        <f>VLOOKUP(1*V2362,NFLGames!$H$11:$H$555,1,FALSE)</f>
        <v>401128117</v>
      </c>
      <c r="Z2362">
        <f>VLOOKUP($Y2362, NFLGames!$H$11:$K$555,2,FALSE)</f>
        <v>2019</v>
      </c>
      <c r="AA2362">
        <f>VLOOKUP($Y2362, NFLGames!$H$11:$K$555,3,FALSE)</f>
        <v>15</v>
      </c>
      <c r="AB2362" s="6">
        <f>IF(A2363=0, 0, AH2363-tbl_pbp[[#This Row],[Saints Win %]])</f>
        <v>0</v>
      </c>
      <c r="AE2362">
        <f>ABS(tbl_pbp[[#This Row],[play.homeScore]]-tbl_pbp[[#This Row],[play.awayScore]])</f>
        <v>27</v>
      </c>
      <c r="AF2362">
        <f>IF(tbl_pbp[[#This Row],[Play Saints Win % Increase]]&gt;=$AF$4,1,0)</f>
        <v>0</v>
      </c>
      <c r="AG2362" t="str">
        <f>VLOOKUP(tbl_pbp[[#This Row],[gameId]], games!$B$2:$T$40, 9, FALSE)</f>
        <v>indianapolis-colts</v>
      </c>
      <c r="AH2362" s="5">
        <f>IF(tbl_pbp[[#This Row],[AwayTeam]] &lt;&gt; "new-orleans-saints", tbl_pbp[[#This Row],[homeWinPercentage]], 1-tbl_pbp[[#This Row],[homeWinPercentage]])</f>
        <v>0.998</v>
      </c>
      <c r="AI2362" s="13">
        <f>tbl_pbp[[#This Row],[Kamara]]*tbl_pbp[[#This Row],[Impactful Play]]</f>
        <v>0</v>
      </c>
      <c r="AJ2362" s="13">
        <f>tbl_pbp[[#This Row],[Thomas]]*tbl_pbp[[#This Row],[Impactful Play]]</f>
        <v>0</v>
      </c>
      <c r="AK2362" s="13" t="str">
        <f>VLOOKUP(tbl_pbp[[#This Row],[Play Saints Win % Increase]], tbl_impact[],3,TRUE)</f>
        <v>Scented (0 to +5%)</v>
      </c>
    </row>
    <row r="2363" spans="1:37">
      <c r="A2363" s="1">
        <v>98</v>
      </c>
      <c r="B2363" s="5">
        <v>0.998</v>
      </c>
      <c r="C2363" t="s">
        <v>14400</v>
      </c>
      <c r="D2363">
        <v>0</v>
      </c>
      <c r="E2363">
        <v>0</v>
      </c>
      <c r="F2363">
        <v>3</v>
      </c>
      <c r="G2363">
        <v>27</v>
      </c>
      <c r="H2363">
        <v>0</v>
      </c>
      <c r="I2363">
        <v>10</v>
      </c>
      <c r="J2363">
        <v>75</v>
      </c>
      <c r="K2363" t="s">
        <v>14128</v>
      </c>
      <c r="L2363">
        <v>1</v>
      </c>
      <c r="M2363">
        <v>75</v>
      </c>
      <c r="N2363" t="s">
        <v>14401</v>
      </c>
      <c r="O2363" t="s">
        <v>570</v>
      </c>
      <c r="P2363" t="s">
        <v>30</v>
      </c>
      <c r="Q2363" t="s">
        <v>31</v>
      </c>
      <c r="R2363" t="s">
        <v>32</v>
      </c>
      <c r="S2363" t="s">
        <v>33</v>
      </c>
      <c r="T2363" t="s">
        <v>14192</v>
      </c>
      <c r="U2363" t="s">
        <v>14193</v>
      </c>
      <c r="V2363" t="s">
        <v>14126</v>
      </c>
      <c r="X2363" t="str">
        <f>VLOOKUP(pbp!V5113, games!$B$2:$R$40, 3, FALSE)</f>
        <v>2020-12-20T21:25Z</v>
      </c>
      <c r="Y2363">
        <f>VLOOKUP(1*V2363,NFLGames!$H$11:$H$555,1,FALSE)</f>
        <v>401128117</v>
      </c>
      <c r="Z2363">
        <f>VLOOKUP($Y2363, NFLGames!$H$11:$K$555,2,FALSE)</f>
        <v>2019</v>
      </c>
      <c r="AA2363">
        <f>VLOOKUP($Y2363, NFLGames!$H$11:$K$555,3,FALSE)</f>
        <v>15</v>
      </c>
      <c r="AB2363" s="6">
        <f>IF(A2364=0, 0, AH2364-tbl_pbp[[#This Row],[Saints Win %]])</f>
        <v>0</v>
      </c>
      <c r="AE2363">
        <f>ABS(tbl_pbp[[#This Row],[play.homeScore]]-tbl_pbp[[#This Row],[play.awayScore]])</f>
        <v>27</v>
      </c>
      <c r="AF2363">
        <f>IF(tbl_pbp[[#This Row],[Play Saints Win % Increase]]&gt;=$AF$4,1,0)</f>
        <v>0</v>
      </c>
      <c r="AG2363" t="str">
        <f>VLOOKUP(tbl_pbp[[#This Row],[gameId]], games!$B$2:$T$40, 9, FALSE)</f>
        <v>indianapolis-colts</v>
      </c>
      <c r="AH2363" s="5">
        <f>IF(tbl_pbp[[#This Row],[AwayTeam]] &lt;&gt; "new-orleans-saints", tbl_pbp[[#This Row],[homeWinPercentage]], 1-tbl_pbp[[#This Row],[homeWinPercentage]])</f>
        <v>0.998</v>
      </c>
      <c r="AI2363" s="13">
        <f>tbl_pbp[[#This Row],[Kamara]]*tbl_pbp[[#This Row],[Impactful Play]]</f>
        <v>0</v>
      </c>
      <c r="AJ2363" s="13">
        <f>tbl_pbp[[#This Row],[Thomas]]*tbl_pbp[[#This Row],[Impactful Play]]</f>
        <v>0</v>
      </c>
      <c r="AK2363" s="13" t="str">
        <f>VLOOKUP(tbl_pbp[[#This Row],[Play Saints Win % Increase]], tbl_impact[],3,TRUE)</f>
        <v>Scented (0 to +5%)</v>
      </c>
    </row>
    <row r="2364" spans="1:37">
      <c r="A2364" s="1">
        <v>99</v>
      </c>
      <c r="B2364" s="5">
        <v>0.998</v>
      </c>
      <c r="C2364" t="s">
        <v>14402</v>
      </c>
      <c r="D2364">
        <v>0</v>
      </c>
      <c r="E2364">
        <v>0</v>
      </c>
      <c r="F2364">
        <v>3</v>
      </c>
      <c r="G2364">
        <v>27</v>
      </c>
      <c r="H2364">
        <v>0</v>
      </c>
      <c r="I2364">
        <v>6</v>
      </c>
      <c r="J2364">
        <v>71</v>
      </c>
      <c r="K2364" t="s">
        <v>14128</v>
      </c>
      <c r="L2364">
        <v>2</v>
      </c>
      <c r="M2364">
        <v>71</v>
      </c>
      <c r="N2364" t="s">
        <v>14403</v>
      </c>
      <c r="O2364" t="s">
        <v>1553</v>
      </c>
      <c r="P2364" t="s">
        <v>30</v>
      </c>
      <c r="Q2364" t="s">
        <v>31</v>
      </c>
      <c r="R2364" t="s">
        <v>32</v>
      </c>
      <c r="S2364" t="s">
        <v>60</v>
      </c>
      <c r="T2364" t="s">
        <v>14166</v>
      </c>
      <c r="U2364" t="s">
        <v>14167</v>
      </c>
      <c r="V2364" t="s">
        <v>14126</v>
      </c>
      <c r="X2364" t="str">
        <f>VLOOKUP(pbp!V5114, games!$B$2:$R$40, 3, FALSE)</f>
        <v>2020-12-20T21:25Z</v>
      </c>
      <c r="Y2364">
        <f>VLOOKUP(1*V2364,NFLGames!$H$11:$H$555,1,FALSE)</f>
        <v>401128117</v>
      </c>
      <c r="Z2364">
        <f>VLOOKUP($Y2364, NFLGames!$H$11:$K$555,2,FALSE)</f>
        <v>2019</v>
      </c>
      <c r="AA2364">
        <f>VLOOKUP($Y2364, NFLGames!$H$11:$K$555,3,FALSE)</f>
        <v>15</v>
      </c>
      <c r="AB2364" s="6">
        <f>IF(A2365=0, 0, AH2365-tbl_pbp[[#This Row],[Saints Win %]])</f>
        <v>1.0000000000000009E-3</v>
      </c>
      <c r="AE2364">
        <f>ABS(tbl_pbp[[#This Row],[play.homeScore]]-tbl_pbp[[#This Row],[play.awayScore]])</f>
        <v>27</v>
      </c>
      <c r="AF2364">
        <f>IF(tbl_pbp[[#This Row],[Play Saints Win % Increase]]&gt;=$AF$4,1,0)</f>
        <v>0</v>
      </c>
      <c r="AG2364" t="str">
        <f>VLOOKUP(tbl_pbp[[#This Row],[gameId]], games!$B$2:$T$40, 9, FALSE)</f>
        <v>indianapolis-colts</v>
      </c>
      <c r="AH2364" s="5">
        <f>IF(tbl_pbp[[#This Row],[AwayTeam]] &lt;&gt; "new-orleans-saints", tbl_pbp[[#This Row],[homeWinPercentage]], 1-tbl_pbp[[#This Row],[homeWinPercentage]])</f>
        <v>0.998</v>
      </c>
      <c r="AI2364" s="13">
        <f>tbl_pbp[[#This Row],[Kamara]]*tbl_pbp[[#This Row],[Impactful Play]]</f>
        <v>0</v>
      </c>
      <c r="AJ2364" s="13">
        <f>tbl_pbp[[#This Row],[Thomas]]*tbl_pbp[[#This Row],[Impactful Play]]</f>
        <v>0</v>
      </c>
      <c r="AK2364" s="13" t="str">
        <f>VLOOKUP(tbl_pbp[[#This Row],[Play Saints Win % Increase]], tbl_impact[],3,TRUE)</f>
        <v>Scented (0 to +5%)</v>
      </c>
    </row>
    <row r="2365" spans="1:37">
      <c r="A2365" s="1">
        <v>100</v>
      </c>
      <c r="B2365" s="5">
        <v>0.999</v>
      </c>
      <c r="C2365" t="s">
        <v>14404</v>
      </c>
      <c r="D2365">
        <v>0</v>
      </c>
      <c r="E2365">
        <v>0</v>
      </c>
      <c r="F2365">
        <v>3</v>
      </c>
      <c r="G2365">
        <v>27</v>
      </c>
      <c r="H2365">
        <v>0</v>
      </c>
      <c r="I2365">
        <v>2</v>
      </c>
      <c r="J2365">
        <v>67</v>
      </c>
      <c r="K2365" t="s">
        <v>14128</v>
      </c>
      <c r="L2365">
        <v>3</v>
      </c>
      <c r="M2365">
        <v>67</v>
      </c>
      <c r="N2365" t="s">
        <v>14405</v>
      </c>
      <c r="O2365" t="s">
        <v>1563</v>
      </c>
      <c r="P2365" t="s">
        <v>30</v>
      </c>
      <c r="Q2365" t="s">
        <v>31</v>
      </c>
      <c r="R2365" t="s">
        <v>32</v>
      </c>
      <c r="S2365" t="s">
        <v>241</v>
      </c>
      <c r="T2365" t="s">
        <v>14162</v>
      </c>
      <c r="U2365" t="s">
        <v>14406</v>
      </c>
      <c r="V2365" t="s">
        <v>14126</v>
      </c>
      <c r="X2365" t="str">
        <f>VLOOKUP(pbp!V5115, games!$B$2:$R$40, 3, FALSE)</f>
        <v>2020-12-20T21:25Z</v>
      </c>
      <c r="Y2365">
        <f>VLOOKUP(1*V2365,NFLGames!$H$11:$H$555,1,FALSE)</f>
        <v>401128117</v>
      </c>
      <c r="Z2365">
        <f>VLOOKUP($Y2365, NFLGames!$H$11:$K$555,2,FALSE)</f>
        <v>2019</v>
      </c>
      <c r="AA2365">
        <f>VLOOKUP($Y2365, NFLGames!$H$11:$K$555,3,FALSE)</f>
        <v>15</v>
      </c>
      <c r="AB2365" s="6">
        <f>IF(A2366=0, 0, AH2366-tbl_pbp[[#This Row],[Saints Win %]])</f>
        <v>-1.0000000000000009E-3</v>
      </c>
      <c r="AE2365">
        <f>ABS(tbl_pbp[[#This Row],[play.homeScore]]-tbl_pbp[[#This Row],[play.awayScore]])</f>
        <v>27</v>
      </c>
      <c r="AF2365">
        <f>IF(tbl_pbp[[#This Row],[Play Saints Win % Increase]]&gt;=$AF$4,1,0)</f>
        <v>0</v>
      </c>
      <c r="AG2365" t="str">
        <f>VLOOKUP(tbl_pbp[[#This Row],[gameId]], games!$B$2:$T$40, 9, FALSE)</f>
        <v>indianapolis-colts</v>
      </c>
      <c r="AH2365" s="5">
        <f>IF(tbl_pbp[[#This Row],[AwayTeam]] &lt;&gt; "new-orleans-saints", tbl_pbp[[#This Row],[homeWinPercentage]], 1-tbl_pbp[[#This Row],[homeWinPercentage]])</f>
        <v>0.999</v>
      </c>
      <c r="AI2365" s="13">
        <f>tbl_pbp[[#This Row],[Kamara]]*tbl_pbp[[#This Row],[Impactful Play]]</f>
        <v>0</v>
      </c>
      <c r="AJ2365" s="13">
        <f>tbl_pbp[[#This Row],[Thomas]]*tbl_pbp[[#This Row],[Impactful Play]]</f>
        <v>0</v>
      </c>
      <c r="AK2365" s="13" t="str">
        <f>VLOOKUP(tbl_pbp[[#This Row],[Play Saints Win % Increase]], tbl_impact[],3,TRUE)</f>
        <v>Bad (0 to -5%)</v>
      </c>
    </row>
    <row r="2366" spans="1:37">
      <c r="A2366" s="1">
        <v>101</v>
      </c>
      <c r="B2366" s="5">
        <v>0.998</v>
      </c>
      <c r="C2366" t="s">
        <v>14407</v>
      </c>
      <c r="D2366">
        <v>0</v>
      </c>
      <c r="E2366">
        <v>0</v>
      </c>
      <c r="F2366">
        <v>3</v>
      </c>
      <c r="G2366">
        <v>27</v>
      </c>
      <c r="H2366">
        <v>0</v>
      </c>
      <c r="I2366">
        <v>1</v>
      </c>
      <c r="J2366">
        <v>66</v>
      </c>
      <c r="K2366" t="s">
        <v>14128</v>
      </c>
      <c r="L2366">
        <v>4</v>
      </c>
      <c r="M2366">
        <v>66</v>
      </c>
      <c r="N2366" t="s">
        <v>14408</v>
      </c>
      <c r="O2366" t="s">
        <v>664</v>
      </c>
      <c r="P2366" t="s">
        <v>94</v>
      </c>
      <c r="Q2366" t="s">
        <v>95</v>
      </c>
      <c r="R2366" t="s">
        <v>96</v>
      </c>
      <c r="S2366" t="s">
        <v>424</v>
      </c>
      <c r="T2366" t="s">
        <v>14409</v>
      </c>
      <c r="U2366" t="s">
        <v>14410</v>
      </c>
      <c r="V2366" t="s">
        <v>14126</v>
      </c>
      <c r="X2366" t="str">
        <f>VLOOKUP(pbp!V5116, games!$B$2:$R$40, 3, FALSE)</f>
        <v>2020-12-20T21:25Z</v>
      </c>
      <c r="Y2366">
        <f>VLOOKUP(1*V2366,NFLGames!$H$11:$H$555,1,FALSE)</f>
        <v>401128117</v>
      </c>
      <c r="Z2366">
        <f>VLOOKUP($Y2366, NFLGames!$H$11:$K$555,2,FALSE)</f>
        <v>2019</v>
      </c>
      <c r="AA2366">
        <f>VLOOKUP($Y2366, NFLGames!$H$11:$K$555,3,FALSE)</f>
        <v>15</v>
      </c>
      <c r="AB2366" s="6">
        <f>IF(A2367=0, 0, AH2367-tbl_pbp[[#This Row],[Saints Win %]])</f>
        <v>0</v>
      </c>
      <c r="AE2366">
        <f>ABS(tbl_pbp[[#This Row],[play.homeScore]]-tbl_pbp[[#This Row],[play.awayScore]])</f>
        <v>27</v>
      </c>
      <c r="AF2366">
        <f>IF(tbl_pbp[[#This Row],[Play Saints Win % Increase]]&gt;=$AF$4,1,0)</f>
        <v>0</v>
      </c>
      <c r="AG2366" t="str">
        <f>VLOOKUP(tbl_pbp[[#This Row],[gameId]], games!$B$2:$T$40, 9, FALSE)</f>
        <v>indianapolis-colts</v>
      </c>
      <c r="AH2366" s="5">
        <f>IF(tbl_pbp[[#This Row],[AwayTeam]] &lt;&gt; "new-orleans-saints", tbl_pbp[[#This Row],[homeWinPercentage]], 1-tbl_pbp[[#This Row],[homeWinPercentage]])</f>
        <v>0.998</v>
      </c>
      <c r="AI2366" s="13">
        <f>tbl_pbp[[#This Row],[Kamara]]*tbl_pbp[[#This Row],[Impactful Play]]</f>
        <v>0</v>
      </c>
      <c r="AJ2366" s="13">
        <f>tbl_pbp[[#This Row],[Thomas]]*tbl_pbp[[#This Row],[Impactful Play]]</f>
        <v>0</v>
      </c>
      <c r="AK2366" s="13" t="str">
        <f>VLOOKUP(tbl_pbp[[#This Row],[Play Saints Win % Increase]], tbl_impact[],3,TRUE)</f>
        <v>Scented (0 to +5%)</v>
      </c>
    </row>
    <row r="2367" spans="1:37">
      <c r="A2367" s="1">
        <v>102</v>
      </c>
      <c r="B2367" s="5">
        <v>0.998</v>
      </c>
      <c r="C2367" t="s">
        <v>14411</v>
      </c>
      <c r="D2367">
        <v>0</v>
      </c>
      <c r="E2367">
        <v>0</v>
      </c>
      <c r="F2367">
        <v>3</v>
      </c>
      <c r="G2367">
        <v>27</v>
      </c>
      <c r="H2367">
        <v>0</v>
      </c>
      <c r="I2367">
        <v>10</v>
      </c>
      <c r="J2367">
        <v>61</v>
      </c>
      <c r="K2367" t="s">
        <v>14128</v>
      </c>
      <c r="L2367">
        <v>1</v>
      </c>
      <c r="M2367">
        <v>61</v>
      </c>
      <c r="N2367" t="s">
        <v>14412</v>
      </c>
      <c r="O2367" t="s">
        <v>3211</v>
      </c>
      <c r="P2367" t="s">
        <v>45</v>
      </c>
      <c r="Q2367" t="s">
        <v>46</v>
      </c>
      <c r="R2367" t="s">
        <v>47</v>
      </c>
      <c r="S2367" t="s">
        <v>33</v>
      </c>
      <c r="T2367" t="s">
        <v>14177</v>
      </c>
      <c r="U2367" t="s">
        <v>14413</v>
      </c>
      <c r="V2367" t="s">
        <v>14126</v>
      </c>
      <c r="X2367" t="str">
        <f>VLOOKUP(pbp!V5117, games!$B$2:$R$40, 3, FALSE)</f>
        <v>2020-12-20T21:25Z</v>
      </c>
      <c r="Y2367">
        <f>VLOOKUP(1*V2367,NFLGames!$H$11:$H$555,1,FALSE)</f>
        <v>401128117</v>
      </c>
      <c r="Z2367">
        <f>VLOOKUP($Y2367, NFLGames!$H$11:$K$555,2,FALSE)</f>
        <v>2019</v>
      </c>
      <c r="AA2367">
        <f>VLOOKUP($Y2367, NFLGames!$H$11:$K$555,3,FALSE)</f>
        <v>15</v>
      </c>
      <c r="AB2367" s="6">
        <f>IF(A2368=0, 0, AH2368-tbl_pbp[[#This Row],[Saints Win %]])</f>
        <v>0</v>
      </c>
      <c r="AE2367">
        <f>ABS(tbl_pbp[[#This Row],[play.homeScore]]-tbl_pbp[[#This Row],[play.awayScore]])</f>
        <v>27</v>
      </c>
      <c r="AF2367">
        <f>IF(tbl_pbp[[#This Row],[Play Saints Win % Increase]]&gt;=$AF$4,1,0)</f>
        <v>0</v>
      </c>
      <c r="AG2367" t="str">
        <f>VLOOKUP(tbl_pbp[[#This Row],[gameId]], games!$B$2:$T$40, 9, FALSE)</f>
        <v>indianapolis-colts</v>
      </c>
      <c r="AH2367" s="5">
        <f>IF(tbl_pbp[[#This Row],[AwayTeam]] &lt;&gt; "new-orleans-saints", tbl_pbp[[#This Row],[homeWinPercentage]], 1-tbl_pbp[[#This Row],[homeWinPercentage]])</f>
        <v>0.998</v>
      </c>
      <c r="AI2367" s="13">
        <f>tbl_pbp[[#This Row],[Kamara]]*tbl_pbp[[#This Row],[Impactful Play]]</f>
        <v>0</v>
      </c>
      <c r="AJ2367" s="13">
        <f>tbl_pbp[[#This Row],[Thomas]]*tbl_pbp[[#This Row],[Impactful Play]]</f>
        <v>0</v>
      </c>
      <c r="AK2367" s="13" t="str">
        <f>VLOOKUP(tbl_pbp[[#This Row],[Play Saints Win % Increase]], tbl_impact[],3,TRUE)</f>
        <v>Scented (0 to +5%)</v>
      </c>
    </row>
    <row r="2368" spans="1:37">
      <c r="A2368" s="1">
        <v>103</v>
      </c>
      <c r="B2368" s="5">
        <v>0.998</v>
      </c>
      <c r="C2368" t="s">
        <v>14414</v>
      </c>
      <c r="D2368">
        <v>0</v>
      </c>
      <c r="E2368">
        <v>0</v>
      </c>
      <c r="F2368">
        <v>3</v>
      </c>
      <c r="G2368">
        <v>27</v>
      </c>
      <c r="H2368">
        <v>0</v>
      </c>
      <c r="I2368">
        <v>7</v>
      </c>
      <c r="J2368">
        <v>58</v>
      </c>
      <c r="K2368" t="s">
        <v>14128</v>
      </c>
      <c r="L2368">
        <v>2</v>
      </c>
      <c r="M2368">
        <v>58</v>
      </c>
      <c r="N2368" t="s">
        <v>14415</v>
      </c>
      <c r="O2368" t="s">
        <v>211</v>
      </c>
      <c r="P2368" t="s">
        <v>45</v>
      </c>
      <c r="Q2368" t="s">
        <v>46</v>
      </c>
      <c r="R2368" t="s">
        <v>47</v>
      </c>
      <c r="S2368" t="s">
        <v>220</v>
      </c>
      <c r="T2368" t="s">
        <v>14316</v>
      </c>
      <c r="U2368" t="s">
        <v>14416</v>
      </c>
      <c r="V2368" t="s">
        <v>14126</v>
      </c>
      <c r="X2368" t="str">
        <f>VLOOKUP(pbp!V5118, games!$B$2:$R$40, 3, FALSE)</f>
        <v>2020-12-20T21:25Z</v>
      </c>
      <c r="Y2368">
        <f>VLOOKUP(1*V2368,NFLGames!$H$11:$H$555,1,FALSE)</f>
        <v>401128117</v>
      </c>
      <c r="Z2368">
        <f>VLOOKUP($Y2368, NFLGames!$H$11:$K$555,2,FALSE)</f>
        <v>2019</v>
      </c>
      <c r="AA2368">
        <f>VLOOKUP($Y2368, NFLGames!$H$11:$K$555,3,FALSE)</f>
        <v>15</v>
      </c>
      <c r="AB2368" s="6">
        <f>IF(A2369=0, 0, AH2369-tbl_pbp[[#This Row],[Saints Win %]])</f>
        <v>0</v>
      </c>
      <c r="AE2368">
        <f>ABS(tbl_pbp[[#This Row],[play.homeScore]]-tbl_pbp[[#This Row],[play.awayScore]])</f>
        <v>27</v>
      </c>
      <c r="AF2368">
        <f>IF(tbl_pbp[[#This Row],[Play Saints Win % Increase]]&gt;=$AF$4,1,0)</f>
        <v>0</v>
      </c>
      <c r="AG2368" t="str">
        <f>VLOOKUP(tbl_pbp[[#This Row],[gameId]], games!$B$2:$T$40, 9, FALSE)</f>
        <v>indianapolis-colts</v>
      </c>
      <c r="AH2368" s="5">
        <f>IF(tbl_pbp[[#This Row],[AwayTeam]] &lt;&gt; "new-orleans-saints", tbl_pbp[[#This Row],[homeWinPercentage]], 1-tbl_pbp[[#This Row],[homeWinPercentage]])</f>
        <v>0.998</v>
      </c>
      <c r="AI2368" s="13">
        <f>tbl_pbp[[#This Row],[Kamara]]*tbl_pbp[[#This Row],[Impactful Play]]</f>
        <v>0</v>
      </c>
      <c r="AJ2368" s="13">
        <f>tbl_pbp[[#This Row],[Thomas]]*tbl_pbp[[#This Row],[Impactful Play]]</f>
        <v>0</v>
      </c>
      <c r="AK2368" s="13" t="str">
        <f>VLOOKUP(tbl_pbp[[#This Row],[Play Saints Win % Increase]], tbl_impact[],3,TRUE)</f>
        <v>Scented (0 to +5%)</v>
      </c>
    </row>
    <row r="2369" spans="1:37">
      <c r="A2369" s="1">
        <v>104</v>
      </c>
      <c r="B2369" s="5">
        <v>0.998</v>
      </c>
      <c r="C2369" t="s">
        <v>14417</v>
      </c>
      <c r="D2369">
        <v>0</v>
      </c>
      <c r="E2369">
        <v>0</v>
      </c>
      <c r="F2369">
        <v>3</v>
      </c>
      <c r="G2369">
        <v>27</v>
      </c>
      <c r="H2369">
        <v>0</v>
      </c>
      <c r="I2369">
        <v>10</v>
      </c>
      <c r="J2369">
        <v>51</v>
      </c>
      <c r="K2369" t="s">
        <v>14128</v>
      </c>
      <c r="L2369">
        <v>1</v>
      </c>
      <c r="M2369">
        <v>51</v>
      </c>
      <c r="N2369" t="s">
        <v>14418</v>
      </c>
      <c r="O2369" t="s">
        <v>584</v>
      </c>
      <c r="P2369" t="s">
        <v>45</v>
      </c>
      <c r="Q2369" t="s">
        <v>46</v>
      </c>
      <c r="R2369" t="s">
        <v>47</v>
      </c>
      <c r="S2369" t="s">
        <v>33</v>
      </c>
      <c r="T2369" t="s">
        <v>14155</v>
      </c>
      <c r="U2369" t="s">
        <v>14419</v>
      </c>
      <c r="V2369" t="s">
        <v>14126</v>
      </c>
      <c r="X2369" t="str">
        <f>VLOOKUP(pbp!V5119, games!$B$2:$R$40, 3, FALSE)</f>
        <v>2020-12-20T21:25Z</v>
      </c>
      <c r="Y2369">
        <f>VLOOKUP(1*V2369,NFLGames!$H$11:$H$555,1,FALSE)</f>
        <v>401128117</v>
      </c>
      <c r="Z2369">
        <f>VLOOKUP($Y2369, NFLGames!$H$11:$K$555,2,FALSE)</f>
        <v>2019</v>
      </c>
      <c r="AA2369">
        <f>VLOOKUP($Y2369, NFLGames!$H$11:$K$555,3,FALSE)</f>
        <v>15</v>
      </c>
      <c r="AB2369" s="6">
        <f>IF(A2370=0, 0, AH2370-tbl_pbp[[#This Row],[Saints Win %]])</f>
        <v>1.0000000000000009E-3</v>
      </c>
      <c r="AE2369">
        <f>ABS(tbl_pbp[[#This Row],[play.homeScore]]-tbl_pbp[[#This Row],[play.awayScore]])</f>
        <v>27</v>
      </c>
      <c r="AF2369">
        <f>IF(tbl_pbp[[#This Row],[Play Saints Win % Increase]]&gt;=$AF$4,1,0)</f>
        <v>0</v>
      </c>
      <c r="AG2369" t="str">
        <f>VLOOKUP(tbl_pbp[[#This Row],[gameId]], games!$B$2:$T$40, 9, FALSE)</f>
        <v>indianapolis-colts</v>
      </c>
      <c r="AH2369" s="5">
        <f>IF(tbl_pbp[[#This Row],[AwayTeam]] &lt;&gt; "new-orleans-saints", tbl_pbp[[#This Row],[homeWinPercentage]], 1-tbl_pbp[[#This Row],[homeWinPercentage]])</f>
        <v>0.998</v>
      </c>
      <c r="AI2369" s="13">
        <f>tbl_pbp[[#This Row],[Kamara]]*tbl_pbp[[#This Row],[Impactful Play]]</f>
        <v>0</v>
      </c>
      <c r="AJ2369" s="13">
        <f>tbl_pbp[[#This Row],[Thomas]]*tbl_pbp[[#This Row],[Impactful Play]]</f>
        <v>0</v>
      </c>
      <c r="AK2369" s="13" t="str">
        <f>VLOOKUP(tbl_pbp[[#This Row],[Play Saints Win % Increase]], tbl_impact[],3,TRUE)</f>
        <v>Scented (0 to +5%)</v>
      </c>
    </row>
    <row r="2370" spans="1:37">
      <c r="A2370" s="1">
        <v>105</v>
      </c>
      <c r="B2370" s="5">
        <v>0.999</v>
      </c>
      <c r="C2370" t="s">
        <v>14420</v>
      </c>
      <c r="D2370">
        <v>0</v>
      </c>
      <c r="E2370">
        <v>0</v>
      </c>
      <c r="F2370">
        <v>3</v>
      </c>
      <c r="G2370">
        <v>27</v>
      </c>
      <c r="H2370">
        <v>0</v>
      </c>
      <c r="I2370">
        <v>5</v>
      </c>
      <c r="J2370">
        <v>46</v>
      </c>
      <c r="K2370" t="s">
        <v>14128</v>
      </c>
      <c r="L2370">
        <v>2</v>
      </c>
      <c r="M2370">
        <v>46</v>
      </c>
      <c r="N2370" t="s">
        <v>14421</v>
      </c>
      <c r="O2370" t="s">
        <v>5043</v>
      </c>
      <c r="P2370" t="s">
        <v>94</v>
      </c>
      <c r="Q2370" t="s">
        <v>95</v>
      </c>
      <c r="R2370" t="s">
        <v>96</v>
      </c>
      <c r="S2370" t="s">
        <v>38</v>
      </c>
      <c r="T2370" t="s">
        <v>435</v>
      </c>
      <c r="U2370" t="s">
        <v>10355</v>
      </c>
      <c r="V2370" t="s">
        <v>14126</v>
      </c>
      <c r="X2370" t="str">
        <f>VLOOKUP(pbp!V5120, games!$B$2:$R$40, 3, FALSE)</f>
        <v>2020-12-20T21:25Z</v>
      </c>
      <c r="Y2370">
        <f>VLOOKUP(1*V2370,NFLGames!$H$11:$H$555,1,FALSE)</f>
        <v>401128117</v>
      </c>
      <c r="Z2370">
        <f>VLOOKUP($Y2370, NFLGames!$H$11:$K$555,2,FALSE)</f>
        <v>2019</v>
      </c>
      <c r="AA2370">
        <f>VLOOKUP($Y2370, NFLGames!$H$11:$K$555,3,FALSE)</f>
        <v>15</v>
      </c>
      <c r="AB2370" s="6">
        <f>IF(A2371=0, 0, AH2371-tbl_pbp[[#This Row],[Saints Win %]])</f>
        <v>0</v>
      </c>
      <c r="AE2370">
        <f>ABS(tbl_pbp[[#This Row],[play.homeScore]]-tbl_pbp[[#This Row],[play.awayScore]])</f>
        <v>27</v>
      </c>
      <c r="AF2370">
        <f>IF(tbl_pbp[[#This Row],[Play Saints Win % Increase]]&gt;=$AF$4,1,0)</f>
        <v>0</v>
      </c>
      <c r="AG2370" t="str">
        <f>VLOOKUP(tbl_pbp[[#This Row],[gameId]], games!$B$2:$T$40, 9, FALSE)</f>
        <v>indianapolis-colts</v>
      </c>
      <c r="AH2370" s="5">
        <f>IF(tbl_pbp[[#This Row],[AwayTeam]] &lt;&gt; "new-orleans-saints", tbl_pbp[[#This Row],[homeWinPercentage]], 1-tbl_pbp[[#This Row],[homeWinPercentage]])</f>
        <v>0.999</v>
      </c>
      <c r="AI2370" s="13">
        <f>tbl_pbp[[#This Row],[Kamara]]*tbl_pbp[[#This Row],[Impactful Play]]</f>
        <v>0</v>
      </c>
      <c r="AJ2370" s="13">
        <f>tbl_pbp[[#This Row],[Thomas]]*tbl_pbp[[#This Row],[Impactful Play]]</f>
        <v>0</v>
      </c>
      <c r="AK2370" s="13" t="str">
        <f>VLOOKUP(tbl_pbp[[#This Row],[Play Saints Win % Increase]], tbl_impact[],3,TRUE)</f>
        <v>Scented (0 to +5%)</v>
      </c>
    </row>
    <row r="2371" spans="1:37">
      <c r="A2371" s="1">
        <v>106</v>
      </c>
      <c r="B2371" s="5">
        <v>0.999</v>
      </c>
      <c r="C2371" t="s">
        <v>14422</v>
      </c>
      <c r="D2371">
        <v>0</v>
      </c>
      <c r="E2371">
        <v>0</v>
      </c>
      <c r="F2371">
        <v>3</v>
      </c>
      <c r="G2371">
        <v>27</v>
      </c>
      <c r="H2371">
        <v>0</v>
      </c>
      <c r="I2371">
        <v>15</v>
      </c>
      <c r="J2371">
        <v>56</v>
      </c>
      <c r="K2371" t="s">
        <v>14128</v>
      </c>
      <c r="L2371">
        <v>2</v>
      </c>
      <c r="M2371">
        <v>56</v>
      </c>
      <c r="N2371" t="s">
        <v>14423</v>
      </c>
      <c r="O2371" t="s">
        <v>293</v>
      </c>
      <c r="P2371" t="s">
        <v>124</v>
      </c>
      <c r="Q2371" t="s">
        <v>125</v>
      </c>
      <c r="R2371" t="s">
        <v>126</v>
      </c>
      <c r="V2371" t="s">
        <v>14126</v>
      </c>
      <c r="X2371" t="str">
        <f>VLOOKUP(pbp!V5121, games!$B$2:$R$40, 3, FALSE)</f>
        <v>2020-12-20T21:25Z</v>
      </c>
      <c r="Y2371">
        <f>VLOOKUP(1*V2371,NFLGames!$H$11:$H$555,1,FALSE)</f>
        <v>401128117</v>
      </c>
      <c r="Z2371">
        <f>VLOOKUP($Y2371, NFLGames!$H$11:$K$555,2,FALSE)</f>
        <v>2019</v>
      </c>
      <c r="AA2371">
        <f>VLOOKUP($Y2371, NFLGames!$H$11:$K$555,3,FALSE)</f>
        <v>15</v>
      </c>
      <c r="AB2371" s="6">
        <f>IF(A2372=0, 0, AH2372-tbl_pbp[[#This Row],[Saints Win %]])</f>
        <v>0</v>
      </c>
      <c r="AE2371">
        <f>ABS(tbl_pbp[[#This Row],[play.homeScore]]-tbl_pbp[[#This Row],[play.awayScore]])</f>
        <v>27</v>
      </c>
      <c r="AF2371">
        <f>IF(tbl_pbp[[#This Row],[Play Saints Win % Increase]]&gt;=$AF$4,1,0)</f>
        <v>0</v>
      </c>
      <c r="AG2371" t="str">
        <f>VLOOKUP(tbl_pbp[[#This Row],[gameId]], games!$B$2:$T$40, 9, FALSE)</f>
        <v>indianapolis-colts</v>
      </c>
      <c r="AH2371" s="5">
        <f>IF(tbl_pbp[[#This Row],[AwayTeam]] &lt;&gt; "new-orleans-saints", tbl_pbp[[#This Row],[homeWinPercentage]], 1-tbl_pbp[[#This Row],[homeWinPercentage]])</f>
        <v>0.999</v>
      </c>
      <c r="AI2371" s="13">
        <f>tbl_pbp[[#This Row],[Kamara]]*tbl_pbp[[#This Row],[Impactful Play]]</f>
        <v>0</v>
      </c>
      <c r="AJ2371" s="13">
        <f>tbl_pbp[[#This Row],[Thomas]]*tbl_pbp[[#This Row],[Impactful Play]]</f>
        <v>0</v>
      </c>
      <c r="AK2371" s="13" t="str">
        <f>VLOOKUP(tbl_pbp[[#This Row],[Play Saints Win % Increase]], tbl_impact[],3,TRUE)</f>
        <v>Scented (0 to +5%)</v>
      </c>
    </row>
    <row r="2372" spans="1:37">
      <c r="A2372" s="1">
        <v>107</v>
      </c>
      <c r="B2372" s="5">
        <v>0.999</v>
      </c>
      <c r="C2372" t="s">
        <v>14424</v>
      </c>
      <c r="D2372">
        <v>0</v>
      </c>
      <c r="E2372">
        <v>0</v>
      </c>
      <c r="F2372">
        <v>3</v>
      </c>
      <c r="G2372">
        <v>27</v>
      </c>
      <c r="H2372">
        <v>0</v>
      </c>
      <c r="I2372">
        <v>15</v>
      </c>
      <c r="J2372">
        <v>56</v>
      </c>
      <c r="K2372" t="s">
        <v>14128</v>
      </c>
      <c r="L2372">
        <v>2</v>
      </c>
      <c r="M2372">
        <v>56</v>
      </c>
      <c r="N2372" t="s">
        <v>14425</v>
      </c>
      <c r="O2372" t="s">
        <v>293</v>
      </c>
      <c r="P2372" t="s">
        <v>30</v>
      </c>
      <c r="Q2372" t="s">
        <v>31</v>
      </c>
      <c r="R2372" t="s">
        <v>32</v>
      </c>
      <c r="S2372" t="s">
        <v>252</v>
      </c>
      <c r="T2372" t="s">
        <v>14426</v>
      </c>
      <c r="U2372" t="s">
        <v>14427</v>
      </c>
      <c r="V2372" t="s">
        <v>14126</v>
      </c>
      <c r="X2372" t="str">
        <f>VLOOKUP(pbp!V5122, games!$B$2:$R$40, 3, FALSE)</f>
        <v>2020-12-20T21:25Z</v>
      </c>
      <c r="Y2372">
        <f>VLOOKUP(1*V2372,NFLGames!$H$11:$H$555,1,FALSE)</f>
        <v>401128117</v>
      </c>
      <c r="Z2372">
        <f>VLOOKUP($Y2372, NFLGames!$H$11:$K$555,2,FALSE)</f>
        <v>2019</v>
      </c>
      <c r="AA2372">
        <f>VLOOKUP($Y2372, NFLGames!$H$11:$K$555,3,FALSE)</f>
        <v>15</v>
      </c>
      <c r="AB2372" s="6">
        <f>IF(A2373=0, 0, AH2373-tbl_pbp[[#This Row],[Saints Win %]])</f>
        <v>0</v>
      </c>
      <c r="AE2372">
        <f>ABS(tbl_pbp[[#This Row],[play.homeScore]]-tbl_pbp[[#This Row],[play.awayScore]])</f>
        <v>27</v>
      </c>
      <c r="AF2372">
        <f>IF(tbl_pbp[[#This Row],[Play Saints Win % Increase]]&gt;=$AF$4,1,0)</f>
        <v>0</v>
      </c>
      <c r="AG2372" t="str">
        <f>VLOOKUP(tbl_pbp[[#This Row],[gameId]], games!$B$2:$T$40, 9, FALSE)</f>
        <v>indianapolis-colts</v>
      </c>
      <c r="AH2372" s="5">
        <f>IF(tbl_pbp[[#This Row],[AwayTeam]] &lt;&gt; "new-orleans-saints", tbl_pbp[[#This Row],[homeWinPercentage]], 1-tbl_pbp[[#This Row],[homeWinPercentage]])</f>
        <v>0.999</v>
      </c>
      <c r="AI2372" s="13">
        <f>tbl_pbp[[#This Row],[Kamara]]*tbl_pbp[[#This Row],[Impactful Play]]</f>
        <v>0</v>
      </c>
      <c r="AJ2372" s="13">
        <f>tbl_pbp[[#This Row],[Thomas]]*tbl_pbp[[#This Row],[Impactful Play]]</f>
        <v>0</v>
      </c>
      <c r="AK2372" s="13" t="str">
        <f>VLOOKUP(tbl_pbp[[#This Row],[Play Saints Win % Increase]], tbl_impact[],3,TRUE)</f>
        <v>Scented (0 to +5%)</v>
      </c>
    </row>
    <row r="2373" spans="1:37">
      <c r="A2373" s="1">
        <v>108</v>
      </c>
      <c r="B2373" s="5">
        <v>0.999</v>
      </c>
      <c r="C2373" t="s">
        <v>14428</v>
      </c>
      <c r="D2373">
        <v>0</v>
      </c>
      <c r="E2373">
        <v>0</v>
      </c>
      <c r="F2373">
        <v>3</v>
      </c>
      <c r="G2373">
        <v>27</v>
      </c>
      <c r="H2373">
        <v>0</v>
      </c>
      <c r="I2373">
        <v>8</v>
      </c>
      <c r="J2373">
        <v>49</v>
      </c>
      <c r="K2373" t="s">
        <v>14128</v>
      </c>
      <c r="L2373">
        <v>3</v>
      </c>
      <c r="M2373">
        <v>49</v>
      </c>
      <c r="N2373" t="s">
        <v>14429</v>
      </c>
      <c r="O2373" t="s">
        <v>298</v>
      </c>
      <c r="P2373" t="s">
        <v>22</v>
      </c>
      <c r="Q2373" t="s">
        <v>37</v>
      </c>
      <c r="S2373" t="s">
        <v>92</v>
      </c>
      <c r="T2373" t="s">
        <v>493</v>
      </c>
      <c r="U2373" t="s">
        <v>14430</v>
      </c>
      <c r="V2373" t="s">
        <v>14126</v>
      </c>
      <c r="X2373" t="str">
        <f>VLOOKUP(pbp!V5123, games!$B$2:$R$40, 3, FALSE)</f>
        <v>2020-12-20T21:25Z</v>
      </c>
      <c r="Y2373">
        <f>VLOOKUP(1*V2373,NFLGames!$H$11:$H$555,1,FALSE)</f>
        <v>401128117</v>
      </c>
      <c r="Z2373">
        <f>VLOOKUP($Y2373, NFLGames!$H$11:$K$555,2,FALSE)</f>
        <v>2019</v>
      </c>
      <c r="AA2373">
        <f>VLOOKUP($Y2373, NFLGames!$H$11:$K$555,3,FALSE)</f>
        <v>15</v>
      </c>
      <c r="AB2373" s="6">
        <f>IF(A2374=0, 0, AH2374-tbl_pbp[[#This Row],[Saints Win %]])</f>
        <v>0</v>
      </c>
      <c r="AE2373">
        <f>ABS(tbl_pbp[[#This Row],[play.homeScore]]-tbl_pbp[[#This Row],[play.awayScore]])</f>
        <v>27</v>
      </c>
      <c r="AF2373">
        <f>IF(tbl_pbp[[#This Row],[Play Saints Win % Increase]]&gt;=$AF$4,1,0)</f>
        <v>0</v>
      </c>
      <c r="AG2373" t="str">
        <f>VLOOKUP(tbl_pbp[[#This Row],[gameId]], games!$B$2:$T$40, 9, FALSE)</f>
        <v>indianapolis-colts</v>
      </c>
      <c r="AH2373" s="5">
        <f>IF(tbl_pbp[[#This Row],[AwayTeam]] &lt;&gt; "new-orleans-saints", tbl_pbp[[#This Row],[homeWinPercentage]], 1-tbl_pbp[[#This Row],[homeWinPercentage]])</f>
        <v>0.999</v>
      </c>
      <c r="AI2373" s="13">
        <f>tbl_pbp[[#This Row],[Kamara]]*tbl_pbp[[#This Row],[Impactful Play]]</f>
        <v>0</v>
      </c>
      <c r="AJ2373" s="13">
        <f>tbl_pbp[[#This Row],[Thomas]]*tbl_pbp[[#This Row],[Impactful Play]]</f>
        <v>0</v>
      </c>
      <c r="AK2373" s="13" t="str">
        <f>VLOOKUP(tbl_pbp[[#This Row],[Play Saints Win % Increase]], tbl_impact[],3,TRUE)</f>
        <v>Scented (0 to +5%)</v>
      </c>
    </row>
    <row r="2374" spans="1:37">
      <c r="A2374" s="1">
        <v>109</v>
      </c>
      <c r="B2374" s="5">
        <v>0.999</v>
      </c>
      <c r="C2374" t="s">
        <v>14431</v>
      </c>
      <c r="D2374">
        <v>0</v>
      </c>
      <c r="E2374">
        <v>0</v>
      </c>
      <c r="F2374">
        <v>3</v>
      </c>
      <c r="G2374">
        <v>27</v>
      </c>
      <c r="H2374">
        <v>0</v>
      </c>
      <c r="I2374">
        <v>8</v>
      </c>
      <c r="J2374">
        <v>49</v>
      </c>
      <c r="K2374" t="s">
        <v>14128</v>
      </c>
      <c r="L2374">
        <v>4</v>
      </c>
      <c r="M2374">
        <v>51</v>
      </c>
      <c r="N2374" t="s">
        <v>14432</v>
      </c>
      <c r="O2374" t="s">
        <v>2111</v>
      </c>
      <c r="P2374" t="s">
        <v>22</v>
      </c>
      <c r="Q2374" t="s">
        <v>37</v>
      </c>
      <c r="S2374" t="s">
        <v>160</v>
      </c>
      <c r="T2374" t="s">
        <v>493</v>
      </c>
      <c r="U2374" t="s">
        <v>14433</v>
      </c>
      <c r="V2374" t="s">
        <v>14126</v>
      </c>
      <c r="X2374" t="str">
        <f>VLOOKUP(pbp!V5124, games!$B$2:$R$40, 3, FALSE)</f>
        <v>2020-12-20T21:25Z</v>
      </c>
      <c r="Y2374">
        <f>VLOOKUP(1*V2374,NFLGames!$H$11:$H$555,1,FALSE)</f>
        <v>401128117</v>
      </c>
      <c r="Z2374">
        <f>VLOOKUP($Y2374, NFLGames!$H$11:$K$555,2,FALSE)</f>
        <v>2019</v>
      </c>
      <c r="AA2374">
        <f>VLOOKUP($Y2374, NFLGames!$H$11:$K$555,3,FALSE)</f>
        <v>15</v>
      </c>
      <c r="AB2374" s="6">
        <f>IF(A2375=0, 0, AH2375-tbl_pbp[[#This Row],[Saints Win %]])</f>
        <v>0</v>
      </c>
      <c r="AE2374">
        <f>ABS(tbl_pbp[[#This Row],[play.homeScore]]-tbl_pbp[[#This Row],[play.awayScore]])</f>
        <v>27</v>
      </c>
      <c r="AF2374">
        <f>IF(tbl_pbp[[#This Row],[Play Saints Win % Increase]]&gt;=$AF$4,1,0)</f>
        <v>0</v>
      </c>
      <c r="AG2374" t="str">
        <f>VLOOKUP(tbl_pbp[[#This Row],[gameId]], games!$B$2:$T$40, 9, FALSE)</f>
        <v>indianapolis-colts</v>
      </c>
      <c r="AH2374" s="5">
        <f>IF(tbl_pbp[[#This Row],[AwayTeam]] &lt;&gt; "new-orleans-saints", tbl_pbp[[#This Row],[homeWinPercentage]], 1-tbl_pbp[[#This Row],[homeWinPercentage]])</f>
        <v>0.999</v>
      </c>
      <c r="AI2374" s="13">
        <f>tbl_pbp[[#This Row],[Kamara]]*tbl_pbp[[#This Row],[Impactful Play]]</f>
        <v>0</v>
      </c>
      <c r="AJ2374" s="13">
        <f>tbl_pbp[[#This Row],[Thomas]]*tbl_pbp[[#This Row],[Impactful Play]]</f>
        <v>0</v>
      </c>
      <c r="AK2374" s="13" t="str">
        <f>VLOOKUP(tbl_pbp[[#This Row],[Play Saints Win % Increase]], tbl_impact[],3,TRUE)</f>
        <v>Scented (0 to +5%)</v>
      </c>
    </row>
    <row r="2375" spans="1:37">
      <c r="A2375" s="1">
        <v>110</v>
      </c>
      <c r="B2375" s="5">
        <v>0.999</v>
      </c>
      <c r="C2375" t="s">
        <v>14434</v>
      </c>
      <c r="D2375">
        <v>0</v>
      </c>
      <c r="E2375">
        <v>0</v>
      </c>
      <c r="F2375">
        <v>3</v>
      </c>
      <c r="G2375">
        <v>27</v>
      </c>
      <c r="H2375">
        <v>0</v>
      </c>
      <c r="I2375">
        <v>10</v>
      </c>
      <c r="J2375">
        <v>49</v>
      </c>
      <c r="K2375" t="s">
        <v>29</v>
      </c>
      <c r="L2375">
        <v>1</v>
      </c>
      <c r="M2375">
        <v>51</v>
      </c>
      <c r="N2375" t="s">
        <v>14435</v>
      </c>
      <c r="O2375" t="s">
        <v>1311</v>
      </c>
      <c r="P2375" t="s">
        <v>45</v>
      </c>
      <c r="Q2375" t="s">
        <v>46</v>
      </c>
      <c r="R2375" t="s">
        <v>47</v>
      </c>
      <c r="S2375" t="s">
        <v>33</v>
      </c>
      <c r="T2375" t="s">
        <v>493</v>
      </c>
      <c r="U2375" t="s">
        <v>494</v>
      </c>
      <c r="V2375" t="s">
        <v>14126</v>
      </c>
      <c r="X2375" t="str">
        <f>VLOOKUP(pbp!V5125, games!$B$2:$R$40, 3, FALSE)</f>
        <v>2020-12-20T21:25Z</v>
      </c>
      <c r="Y2375">
        <f>VLOOKUP(1*V2375,NFLGames!$H$11:$H$555,1,FALSE)</f>
        <v>401128117</v>
      </c>
      <c r="Z2375">
        <f>VLOOKUP($Y2375, NFLGames!$H$11:$K$555,2,FALSE)</f>
        <v>2019</v>
      </c>
      <c r="AA2375">
        <f>VLOOKUP($Y2375, NFLGames!$H$11:$K$555,3,FALSE)</f>
        <v>15</v>
      </c>
      <c r="AB2375" s="6">
        <f>IF(A2376=0, 0, AH2376-tbl_pbp[[#This Row],[Saints Win %]])</f>
        <v>0</v>
      </c>
      <c r="AE2375">
        <f>ABS(tbl_pbp[[#This Row],[play.homeScore]]-tbl_pbp[[#This Row],[play.awayScore]])</f>
        <v>27</v>
      </c>
      <c r="AF2375">
        <f>IF(tbl_pbp[[#This Row],[Play Saints Win % Increase]]&gt;=$AF$4,1,0)</f>
        <v>0</v>
      </c>
      <c r="AG2375" t="str">
        <f>VLOOKUP(tbl_pbp[[#This Row],[gameId]], games!$B$2:$T$40, 9, FALSE)</f>
        <v>indianapolis-colts</v>
      </c>
      <c r="AH2375" s="5">
        <f>IF(tbl_pbp[[#This Row],[AwayTeam]] &lt;&gt; "new-orleans-saints", tbl_pbp[[#This Row],[homeWinPercentage]], 1-tbl_pbp[[#This Row],[homeWinPercentage]])</f>
        <v>0.999</v>
      </c>
      <c r="AI2375" s="13">
        <f>tbl_pbp[[#This Row],[Kamara]]*tbl_pbp[[#This Row],[Impactful Play]]</f>
        <v>0</v>
      </c>
      <c r="AJ2375" s="13">
        <f>tbl_pbp[[#This Row],[Thomas]]*tbl_pbp[[#This Row],[Impactful Play]]</f>
        <v>0</v>
      </c>
      <c r="AK2375" s="13" t="str">
        <f>VLOOKUP(tbl_pbp[[#This Row],[Play Saints Win % Increase]], tbl_impact[],3,TRUE)</f>
        <v>Scented (0 to +5%)</v>
      </c>
    </row>
    <row r="2376" spans="1:37">
      <c r="A2376" s="1">
        <v>111</v>
      </c>
      <c r="B2376" s="5">
        <v>0.999</v>
      </c>
      <c r="C2376" t="s">
        <v>14436</v>
      </c>
      <c r="D2376">
        <v>0</v>
      </c>
      <c r="E2376">
        <v>0</v>
      </c>
      <c r="F2376">
        <v>3</v>
      </c>
      <c r="G2376">
        <v>27</v>
      </c>
      <c r="H2376">
        <v>0</v>
      </c>
      <c r="I2376">
        <v>10</v>
      </c>
      <c r="J2376">
        <v>64</v>
      </c>
      <c r="K2376" t="s">
        <v>29</v>
      </c>
      <c r="L2376">
        <v>1</v>
      </c>
      <c r="M2376">
        <v>36</v>
      </c>
      <c r="N2376" t="s">
        <v>14437</v>
      </c>
      <c r="O2376" t="s">
        <v>7083</v>
      </c>
      <c r="P2376" t="s">
        <v>45</v>
      </c>
      <c r="Q2376" t="s">
        <v>46</v>
      </c>
      <c r="R2376" t="s">
        <v>47</v>
      </c>
      <c r="S2376" t="s">
        <v>33</v>
      </c>
      <c r="T2376" t="s">
        <v>14305</v>
      </c>
      <c r="U2376" t="s">
        <v>14306</v>
      </c>
      <c r="V2376" t="s">
        <v>14126</v>
      </c>
      <c r="X2376" t="str">
        <f>VLOOKUP(pbp!V5126, games!$B$2:$R$40, 3, FALSE)</f>
        <v>2020-12-20T21:25Z</v>
      </c>
      <c r="Y2376">
        <f>VLOOKUP(1*V2376,NFLGames!$H$11:$H$555,1,FALSE)</f>
        <v>401128117</v>
      </c>
      <c r="Z2376">
        <f>VLOOKUP($Y2376, NFLGames!$H$11:$K$555,2,FALSE)</f>
        <v>2019</v>
      </c>
      <c r="AA2376">
        <f>VLOOKUP($Y2376, NFLGames!$H$11:$K$555,3,FALSE)</f>
        <v>15</v>
      </c>
      <c r="AB2376" s="6">
        <f>IF(A2377=0, 0, AH2377-tbl_pbp[[#This Row],[Saints Win %]])</f>
        <v>0</v>
      </c>
      <c r="AE2376">
        <f>ABS(tbl_pbp[[#This Row],[play.homeScore]]-tbl_pbp[[#This Row],[play.awayScore]])</f>
        <v>27</v>
      </c>
      <c r="AF2376">
        <f>IF(tbl_pbp[[#This Row],[Play Saints Win % Increase]]&gt;=$AF$4,1,0)</f>
        <v>0</v>
      </c>
      <c r="AG2376" t="str">
        <f>VLOOKUP(tbl_pbp[[#This Row],[gameId]], games!$B$2:$T$40, 9, FALSE)</f>
        <v>indianapolis-colts</v>
      </c>
      <c r="AH2376" s="5">
        <f>IF(tbl_pbp[[#This Row],[AwayTeam]] &lt;&gt; "new-orleans-saints", tbl_pbp[[#This Row],[homeWinPercentage]], 1-tbl_pbp[[#This Row],[homeWinPercentage]])</f>
        <v>0.999</v>
      </c>
      <c r="AI2376" s="13">
        <f>tbl_pbp[[#This Row],[Kamara]]*tbl_pbp[[#This Row],[Impactful Play]]</f>
        <v>0</v>
      </c>
      <c r="AJ2376" s="13">
        <f>tbl_pbp[[#This Row],[Thomas]]*tbl_pbp[[#This Row],[Impactful Play]]</f>
        <v>0</v>
      </c>
      <c r="AK2376" s="13" t="str">
        <f>VLOOKUP(tbl_pbp[[#This Row],[Play Saints Win % Increase]], tbl_impact[],3,TRUE)</f>
        <v>Scented (0 to +5%)</v>
      </c>
    </row>
    <row r="2377" spans="1:37">
      <c r="A2377" s="1">
        <v>112</v>
      </c>
      <c r="B2377" s="5">
        <v>0.999</v>
      </c>
      <c r="C2377" t="s">
        <v>14438</v>
      </c>
      <c r="D2377">
        <v>0</v>
      </c>
      <c r="E2377">
        <v>0</v>
      </c>
      <c r="F2377">
        <v>3</v>
      </c>
      <c r="G2377">
        <v>34</v>
      </c>
      <c r="H2377">
        <v>0</v>
      </c>
      <c r="I2377">
        <v>2</v>
      </c>
      <c r="J2377">
        <v>72</v>
      </c>
      <c r="K2377" t="s">
        <v>29</v>
      </c>
      <c r="L2377">
        <v>2</v>
      </c>
      <c r="M2377">
        <v>28</v>
      </c>
      <c r="N2377" t="s">
        <v>14439</v>
      </c>
      <c r="O2377" t="s">
        <v>844</v>
      </c>
      <c r="P2377" t="s">
        <v>103</v>
      </c>
      <c r="Q2377" t="s">
        <v>104</v>
      </c>
      <c r="R2377" t="s">
        <v>105</v>
      </c>
      <c r="S2377" t="s">
        <v>51</v>
      </c>
      <c r="T2377" t="s">
        <v>14141</v>
      </c>
      <c r="U2377" t="s">
        <v>14440</v>
      </c>
      <c r="V2377" t="s">
        <v>14126</v>
      </c>
      <c r="X2377" t="str">
        <f>VLOOKUP(pbp!V5127, games!$B$2:$R$40, 3, FALSE)</f>
        <v>2020-12-20T21:25Z</v>
      </c>
      <c r="Y2377">
        <f>VLOOKUP(1*V2377,NFLGames!$H$11:$H$555,1,FALSE)</f>
        <v>401128117</v>
      </c>
      <c r="Z2377">
        <f>VLOOKUP($Y2377, NFLGames!$H$11:$K$555,2,FALSE)</f>
        <v>2019</v>
      </c>
      <c r="AA2377">
        <f>VLOOKUP($Y2377, NFLGames!$H$11:$K$555,3,FALSE)</f>
        <v>15</v>
      </c>
      <c r="AB2377" s="6">
        <f>IF(A2378=0, 0, AH2378-tbl_pbp[[#This Row],[Saints Win %]])</f>
        <v>0</v>
      </c>
      <c r="AE2377">
        <f>ABS(tbl_pbp[[#This Row],[play.homeScore]]-tbl_pbp[[#This Row],[play.awayScore]])</f>
        <v>34</v>
      </c>
      <c r="AF2377">
        <f>IF(tbl_pbp[[#This Row],[Play Saints Win % Increase]]&gt;=$AF$4,1,0)</f>
        <v>0</v>
      </c>
      <c r="AG2377" t="str">
        <f>VLOOKUP(tbl_pbp[[#This Row],[gameId]], games!$B$2:$T$40, 9, FALSE)</f>
        <v>indianapolis-colts</v>
      </c>
      <c r="AH2377" s="5">
        <f>IF(tbl_pbp[[#This Row],[AwayTeam]] &lt;&gt; "new-orleans-saints", tbl_pbp[[#This Row],[homeWinPercentage]], 1-tbl_pbp[[#This Row],[homeWinPercentage]])</f>
        <v>0.999</v>
      </c>
      <c r="AI2377" s="13">
        <f>tbl_pbp[[#This Row],[Kamara]]*tbl_pbp[[#This Row],[Impactful Play]]</f>
        <v>0</v>
      </c>
      <c r="AJ2377" s="13">
        <f>tbl_pbp[[#This Row],[Thomas]]*tbl_pbp[[#This Row],[Impactful Play]]</f>
        <v>0</v>
      </c>
      <c r="AK2377" s="13" t="str">
        <f>VLOOKUP(tbl_pbp[[#This Row],[Play Saints Win % Increase]], tbl_impact[],3,TRUE)</f>
        <v>Scented (0 to +5%)</v>
      </c>
    </row>
    <row r="2378" spans="1:37">
      <c r="A2378" s="1">
        <v>113</v>
      </c>
      <c r="B2378" s="5">
        <v>0.999</v>
      </c>
      <c r="C2378" t="s">
        <v>14441</v>
      </c>
      <c r="D2378">
        <v>0</v>
      </c>
      <c r="E2378">
        <v>0</v>
      </c>
      <c r="F2378">
        <v>3</v>
      </c>
      <c r="G2378">
        <v>34</v>
      </c>
      <c r="H2378">
        <v>0</v>
      </c>
      <c r="I2378">
        <v>0</v>
      </c>
      <c r="J2378">
        <v>35</v>
      </c>
      <c r="K2378" t="s">
        <v>29</v>
      </c>
      <c r="L2378">
        <v>0</v>
      </c>
      <c r="M2378">
        <v>65</v>
      </c>
      <c r="N2378" t="s">
        <v>288</v>
      </c>
      <c r="O2378" t="s">
        <v>844</v>
      </c>
      <c r="P2378" t="s">
        <v>25</v>
      </c>
      <c r="Q2378" t="s">
        <v>26</v>
      </c>
      <c r="R2378" t="s">
        <v>27</v>
      </c>
      <c r="V2378" t="s">
        <v>14126</v>
      </c>
      <c r="X2378" t="str">
        <f>VLOOKUP(pbp!V5128, games!$B$2:$R$40, 3, FALSE)</f>
        <v>2020-12-20T21:25Z</v>
      </c>
      <c r="Y2378">
        <f>VLOOKUP(1*V2378,NFLGames!$H$11:$H$555,1,FALSE)</f>
        <v>401128117</v>
      </c>
      <c r="Z2378">
        <f>VLOOKUP($Y2378, NFLGames!$H$11:$K$555,2,FALSE)</f>
        <v>2019</v>
      </c>
      <c r="AA2378">
        <f>VLOOKUP($Y2378, NFLGames!$H$11:$K$555,3,FALSE)</f>
        <v>15</v>
      </c>
      <c r="AB2378" s="6">
        <f>IF(A2379=0, 0, AH2379-tbl_pbp[[#This Row],[Saints Win %]])</f>
        <v>0</v>
      </c>
      <c r="AE2378">
        <f>ABS(tbl_pbp[[#This Row],[play.homeScore]]-tbl_pbp[[#This Row],[play.awayScore]])</f>
        <v>34</v>
      </c>
      <c r="AF2378">
        <f>IF(tbl_pbp[[#This Row],[Play Saints Win % Increase]]&gt;=$AF$4,1,0)</f>
        <v>0</v>
      </c>
      <c r="AG2378" t="str">
        <f>VLOOKUP(tbl_pbp[[#This Row],[gameId]], games!$B$2:$T$40, 9, FALSE)</f>
        <v>indianapolis-colts</v>
      </c>
      <c r="AH2378" s="5">
        <f>IF(tbl_pbp[[#This Row],[AwayTeam]] &lt;&gt; "new-orleans-saints", tbl_pbp[[#This Row],[homeWinPercentage]], 1-tbl_pbp[[#This Row],[homeWinPercentage]])</f>
        <v>0.999</v>
      </c>
      <c r="AI2378" s="13">
        <f>tbl_pbp[[#This Row],[Kamara]]*tbl_pbp[[#This Row],[Impactful Play]]</f>
        <v>0</v>
      </c>
      <c r="AJ2378" s="13">
        <f>tbl_pbp[[#This Row],[Thomas]]*tbl_pbp[[#This Row],[Impactful Play]]</f>
        <v>0</v>
      </c>
      <c r="AK2378" s="13" t="str">
        <f>VLOOKUP(tbl_pbp[[#This Row],[Play Saints Win % Increase]], tbl_impact[],3,TRUE)</f>
        <v>Scented (0 to +5%)</v>
      </c>
    </row>
    <row r="2379" spans="1:37">
      <c r="A2379" s="1">
        <v>114</v>
      </c>
      <c r="B2379" s="5">
        <v>0.999</v>
      </c>
      <c r="C2379" t="s">
        <v>14442</v>
      </c>
      <c r="D2379">
        <v>0</v>
      </c>
      <c r="E2379">
        <v>0</v>
      </c>
      <c r="F2379">
        <v>3</v>
      </c>
      <c r="G2379">
        <v>34</v>
      </c>
      <c r="H2379">
        <v>0</v>
      </c>
      <c r="I2379">
        <v>10</v>
      </c>
      <c r="J2379">
        <v>75</v>
      </c>
      <c r="K2379" t="s">
        <v>14128</v>
      </c>
      <c r="L2379">
        <v>1</v>
      </c>
      <c r="M2379">
        <v>75</v>
      </c>
      <c r="N2379" t="s">
        <v>14443</v>
      </c>
      <c r="O2379" t="s">
        <v>844</v>
      </c>
      <c r="P2379" t="s">
        <v>30</v>
      </c>
      <c r="Q2379" t="s">
        <v>31</v>
      </c>
      <c r="R2379" t="s">
        <v>32</v>
      </c>
      <c r="S2379" t="s">
        <v>33</v>
      </c>
      <c r="T2379" t="s">
        <v>14192</v>
      </c>
      <c r="U2379" t="s">
        <v>14193</v>
      </c>
      <c r="V2379" t="s">
        <v>14126</v>
      </c>
      <c r="X2379" t="str">
        <f>VLOOKUP(pbp!V5129, games!$B$2:$R$40, 3, FALSE)</f>
        <v>2020-12-20T21:25Z</v>
      </c>
      <c r="Y2379">
        <f>VLOOKUP(1*V2379,NFLGames!$H$11:$H$555,1,FALSE)</f>
        <v>401128117</v>
      </c>
      <c r="Z2379">
        <f>VLOOKUP($Y2379, NFLGames!$H$11:$K$555,2,FALSE)</f>
        <v>2019</v>
      </c>
      <c r="AA2379">
        <f>VLOOKUP($Y2379, NFLGames!$H$11:$K$555,3,FALSE)</f>
        <v>15</v>
      </c>
      <c r="AB2379" s="6">
        <f>IF(A2380=0, 0, AH2380-tbl_pbp[[#This Row],[Saints Win %]])</f>
        <v>0</v>
      </c>
      <c r="AE2379">
        <f>ABS(tbl_pbp[[#This Row],[play.homeScore]]-tbl_pbp[[#This Row],[play.awayScore]])</f>
        <v>34</v>
      </c>
      <c r="AF2379">
        <f>IF(tbl_pbp[[#This Row],[Play Saints Win % Increase]]&gt;=$AF$4,1,0)</f>
        <v>0</v>
      </c>
      <c r="AG2379" t="str">
        <f>VLOOKUP(tbl_pbp[[#This Row],[gameId]], games!$B$2:$T$40, 9, FALSE)</f>
        <v>indianapolis-colts</v>
      </c>
      <c r="AH2379" s="5">
        <f>IF(tbl_pbp[[#This Row],[AwayTeam]] &lt;&gt; "new-orleans-saints", tbl_pbp[[#This Row],[homeWinPercentage]], 1-tbl_pbp[[#This Row],[homeWinPercentage]])</f>
        <v>0.999</v>
      </c>
      <c r="AI2379" s="13">
        <f>tbl_pbp[[#This Row],[Kamara]]*tbl_pbp[[#This Row],[Impactful Play]]</f>
        <v>0</v>
      </c>
      <c r="AJ2379" s="13">
        <f>tbl_pbp[[#This Row],[Thomas]]*tbl_pbp[[#This Row],[Impactful Play]]</f>
        <v>0</v>
      </c>
      <c r="AK2379" s="13" t="str">
        <f>VLOOKUP(tbl_pbp[[#This Row],[Play Saints Win % Increase]], tbl_impact[],3,TRUE)</f>
        <v>Scented (0 to +5%)</v>
      </c>
    </row>
    <row r="2380" spans="1:37">
      <c r="A2380" s="1">
        <v>115</v>
      </c>
      <c r="B2380" s="5">
        <v>0.999</v>
      </c>
      <c r="C2380" t="s">
        <v>14444</v>
      </c>
      <c r="D2380">
        <v>0</v>
      </c>
      <c r="E2380">
        <v>0</v>
      </c>
      <c r="F2380">
        <v>3</v>
      </c>
      <c r="G2380">
        <v>34</v>
      </c>
      <c r="H2380">
        <v>0</v>
      </c>
      <c r="I2380">
        <v>9</v>
      </c>
      <c r="J2380">
        <v>74</v>
      </c>
      <c r="K2380" t="s">
        <v>14128</v>
      </c>
      <c r="L2380">
        <v>2</v>
      </c>
      <c r="M2380">
        <v>74</v>
      </c>
      <c r="N2380" t="s">
        <v>14445</v>
      </c>
      <c r="O2380" t="s">
        <v>2500</v>
      </c>
      <c r="P2380" t="s">
        <v>45</v>
      </c>
      <c r="Q2380" t="s">
        <v>46</v>
      </c>
      <c r="R2380" t="s">
        <v>47</v>
      </c>
      <c r="S2380" t="s">
        <v>210</v>
      </c>
      <c r="T2380" t="s">
        <v>14446</v>
      </c>
      <c r="U2380" t="s">
        <v>14447</v>
      </c>
      <c r="V2380" t="s">
        <v>14126</v>
      </c>
      <c r="X2380" t="str">
        <f>VLOOKUP(pbp!V5130, games!$B$2:$R$40, 3, FALSE)</f>
        <v>2020-12-20T21:25Z</v>
      </c>
      <c r="Y2380">
        <f>VLOOKUP(1*V2380,NFLGames!$H$11:$H$555,1,FALSE)</f>
        <v>401128117</v>
      </c>
      <c r="Z2380">
        <f>VLOOKUP($Y2380, NFLGames!$H$11:$K$555,2,FALSE)</f>
        <v>2019</v>
      </c>
      <c r="AA2380">
        <f>VLOOKUP($Y2380, NFLGames!$H$11:$K$555,3,FALSE)</f>
        <v>15</v>
      </c>
      <c r="AB2380" s="6">
        <f>IF(A2381=0, 0, AH2381-tbl_pbp[[#This Row],[Saints Win %]])</f>
        <v>0</v>
      </c>
      <c r="AE2380">
        <f>ABS(tbl_pbp[[#This Row],[play.homeScore]]-tbl_pbp[[#This Row],[play.awayScore]])</f>
        <v>34</v>
      </c>
      <c r="AF2380">
        <f>IF(tbl_pbp[[#This Row],[Play Saints Win % Increase]]&gt;=$AF$4,1,0)</f>
        <v>0</v>
      </c>
      <c r="AG2380" t="str">
        <f>VLOOKUP(tbl_pbp[[#This Row],[gameId]], games!$B$2:$T$40, 9, FALSE)</f>
        <v>indianapolis-colts</v>
      </c>
      <c r="AH2380" s="5">
        <f>IF(tbl_pbp[[#This Row],[AwayTeam]] &lt;&gt; "new-orleans-saints", tbl_pbp[[#This Row],[homeWinPercentage]], 1-tbl_pbp[[#This Row],[homeWinPercentage]])</f>
        <v>0.999</v>
      </c>
      <c r="AI2380" s="13">
        <f>tbl_pbp[[#This Row],[Kamara]]*tbl_pbp[[#This Row],[Impactful Play]]</f>
        <v>0</v>
      </c>
      <c r="AJ2380" s="13">
        <f>tbl_pbp[[#This Row],[Thomas]]*tbl_pbp[[#This Row],[Impactful Play]]</f>
        <v>0</v>
      </c>
      <c r="AK2380" s="13" t="str">
        <f>VLOOKUP(tbl_pbp[[#This Row],[Play Saints Win % Increase]], tbl_impact[],3,TRUE)</f>
        <v>Scented (0 to +5%)</v>
      </c>
    </row>
    <row r="2381" spans="1:37">
      <c r="A2381" s="1">
        <v>116</v>
      </c>
      <c r="B2381" s="5">
        <v>0.999</v>
      </c>
      <c r="C2381" t="s">
        <v>14448</v>
      </c>
      <c r="D2381">
        <v>0</v>
      </c>
      <c r="E2381">
        <v>0</v>
      </c>
      <c r="F2381">
        <v>3</v>
      </c>
      <c r="G2381">
        <v>34</v>
      </c>
      <c r="H2381">
        <v>0</v>
      </c>
      <c r="I2381">
        <v>0</v>
      </c>
      <c r="J2381">
        <v>69</v>
      </c>
      <c r="L2381">
        <v>3</v>
      </c>
      <c r="M2381">
        <v>69</v>
      </c>
      <c r="N2381" t="s">
        <v>306</v>
      </c>
      <c r="O2381" t="s">
        <v>143</v>
      </c>
      <c r="P2381" t="s">
        <v>144</v>
      </c>
      <c r="Q2381" t="s">
        <v>145</v>
      </c>
      <c r="R2381" t="s">
        <v>146</v>
      </c>
      <c r="V2381" t="s">
        <v>14126</v>
      </c>
      <c r="X2381" t="str">
        <f>VLOOKUP(pbp!V5131, games!$B$2:$R$40, 3, FALSE)</f>
        <v>2020-12-20T21:25Z</v>
      </c>
      <c r="Y2381">
        <f>VLOOKUP(1*V2381,NFLGames!$H$11:$H$555,1,FALSE)</f>
        <v>401128117</v>
      </c>
      <c r="Z2381">
        <f>VLOOKUP($Y2381, NFLGames!$H$11:$K$555,2,FALSE)</f>
        <v>2019</v>
      </c>
      <c r="AA2381">
        <f>VLOOKUP($Y2381, NFLGames!$H$11:$K$555,3,FALSE)</f>
        <v>15</v>
      </c>
      <c r="AB2381" s="6">
        <f>IF(A2382=0, 0, AH2382-tbl_pbp[[#This Row],[Saints Win %]])</f>
        <v>0</v>
      </c>
      <c r="AE2381">
        <f>ABS(tbl_pbp[[#This Row],[play.homeScore]]-tbl_pbp[[#This Row],[play.awayScore]])</f>
        <v>34</v>
      </c>
      <c r="AF2381">
        <f>IF(tbl_pbp[[#This Row],[Play Saints Win % Increase]]&gt;=$AF$4,1,0)</f>
        <v>0</v>
      </c>
      <c r="AG2381" t="str">
        <f>VLOOKUP(tbl_pbp[[#This Row],[gameId]], games!$B$2:$T$40, 9, FALSE)</f>
        <v>indianapolis-colts</v>
      </c>
      <c r="AH2381" s="5">
        <f>IF(tbl_pbp[[#This Row],[AwayTeam]] &lt;&gt; "new-orleans-saints", tbl_pbp[[#This Row],[homeWinPercentage]], 1-tbl_pbp[[#This Row],[homeWinPercentage]])</f>
        <v>0.999</v>
      </c>
      <c r="AI2381" s="13">
        <f>tbl_pbp[[#This Row],[Kamara]]*tbl_pbp[[#This Row],[Impactful Play]]</f>
        <v>0</v>
      </c>
      <c r="AJ2381" s="13">
        <f>tbl_pbp[[#This Row],[Thomas]]*tbl_pbp[[#This Row],[Impactful Play]]</f>
        <v>0</v>
      </c>
      <c r="AK2381" s="13" t="str">
        <f>VLOOKUP(tbl_pbp[[#This Row],[Play Saints Win % Increase]], tbl_impact[],3,TRUE)</f>
        <v>Scented (0 to +5%)</v>
      </c>
    </row>
    <row r="2382" spans="1:37">
      <c r="A2382" s="1">
        <v>117</v>
      </c>
      <c r="B2382" s="5">
        <v>0.999</v>
      </c>
      <c r="C2382" t="s">
        <v>14449</v>
      </c>
      <c r="D2382">
        <v>0</v>
      </c>
      <c r="E2382">
        <v>0</v>
      </c>
      <c r="F2382">
        <v>4</v>
      </c>
      <c r="G2382">
        <v>34</v>
      </c>
      <c r="H2382">
        <v>0</v>
      </c>
      <c r="I2382">
        <v>4</v>
      </c>
      <c r="J2382">
        <v>69</v>
      </c>
      <c r="K2382" t="s">
        <v>14128</v>
      </c>
      <c r="L2382">
        <v>3</v>
      </c>
      <c r="M2382">
        <v>69</v>
      </c>
      <c r="N2382" t="s">
        <v>14450</v>
      </c>
      <c r="O2382" t="s">
        <v>24</v>
      </c>
      <c r="P2382" t="s">
        <v>30</v>
      </c>
      <c r="Q2382" t="s">
        <v>31</v>
      </c>
      <c r="R2382" t="s">
        <v>32</v>
      </c>
      <c r="S2382" t="s">
        <v>63</v>
      </c>
      <c r="T2382" t="s">
        <v>14451</v>
      </c>
      <c r="U2382" t="s">
        <v>14452</v>
      </c>
      <c r="V2382" t="s">
        <v>14126</v>
      </c>
      <c r="X2382" t="str">
        <f>VLOOKUP(pbp!V5132, games!$B$2:$R$40, 3, FALSE)</f>
        <v>2020-12-20T21:25Z</v>
      </c>
      <c r="Y2382">
        <f>VLOOKUP(1*V2382,NFLGames!$H$11:$H$555,1,FALSE)</f>
        <v>401128117</v>
      </c>
      <c r="Z2382">
        <f>VLOOKUP($Y2382, NFLGames!$H$11:$K$555,2,FALSE)</f>
        <v>2019</v>
      </c>
      <c r="AA2382">
        <f>VLOOKUP($Y2382, NFLGames!$H$11:$K$555,3,FALSE)</f>
        <v>15</v>
      </c>
      <c r="AB2382" s="6">
        <f>IF(A2383=0, 0, AH2383-tbl_pbp[[#This Row],[Saints Win %]])</f>
        <v>0</v>
      </c>
      <c r="AE2382">
        <f>ABS(tbl_pbp[[#This Row],[play.homeScore]]-tbl_pbp[[#This Row],[play.awayScore]])</f>
        <v>34</v>
      </c>
      <c r="AF2382">
        <f>IF(tbl_pbp[[#This Row],[Play Saints Win % Increase]]&gt;=$AF$4,1,0)</f>
        <v>0</v>
      </c>
      <c r="AG2382" t="str">
        <f>VLOOKUP(tbl_pbp[[#This Row],[gameId]], games!$B$2:$T$40, 9, FALSE)</f>
        <v>indianapolis-colts</v>
      </c>
      <c r="AH2382" s="5">
        <f>IF(tbl_pbp[[#This Row],[AwayTeam]] &lt;&gt; "new-orleans-saints", tbl_pbp[[#This Row],[homeWinPercentage]], 1-tbl_pbp[[#This Row],[homeWinPercentage]])</f>
        <v>0.999</v>
      </c>
      <c r="AI2382" s="13">
        <f>tbl_pbp[[#This Row],[Kamara]]*tbl_pbp[[#This Row],[Impactful Play]]</f>
        <v>0</v>
      </c>
      <c r="AJ2382" s="13">
        <f>tbl_pbp[[#This Row],[Thomas]]*tbl_pbp[[#This Row],[Impactful Play]]</f>
        <v>0</v>
      </c>
      <c r="AK2382" s="13" t="str">
        <f>VLOOKUP(tbl_pbp[[#This Row],[Play Saints Win % Increase]], tbl_impact[],3,TRUE)</f>
        <v>Scented (0 to +5%)</v>
      </c>
    </row>
    <row r="2383" spans="1:37">
      <c r="A2383" s="1">
        <v>118</v>
      </c>
      <c r="B2383" s="5">
        <v>0.999</v>
      </c>
      <c r="C2383" t="s">
        <v>14453</v>
      </c>
      <c r="D2383">
        <v>0</v>
      </c>
      <c r="E2383">
        <v>0</v>
      </c>
      <c r="F2383">
        <v>4</v>
      </c>
      <c r="G2383">
        <v>34</v>
      </c>
      <c r="H2383">
        <v>0</v>
      </c>
      <c r="I2383">
        <v>1</v>
      </c>
      <c r="J2383">
        <v>66</v>
      </c>
      <c r="K2383" t="s">
        <v>14128</v>
      </c>
      <c r="L2383">
        <v>4</v>
      </c>
      <c r="M2383">
        <v>66</v>
      </c>
      <c r="N2383" t="s">
        <v>14454</v>
      </c>
      <c r="O2383" t="s">
        <v>2753</v>
      </c>
      <c r="P2383" t="s">
        <v>124</v>
      </c>
      <c r="Q2383" t="s">
        <v>125</v>
      </c>
      <c r="R2383" t="s">
        <v>126</v>
      </c>
      <c r="V2383" t="s">
        <v>14126</v>
      </c>
      <c r="X2383" t="str">
        <f>VLOOKUP(pbp!V5133, games!$B$2:$R$40, 3, FALSE)</f>
        <v>2020-12-20T21:25Z</v>
      </c>
      <c r="Y2383">
        <f>VLOOKUP(1*V2383,NFLGames!$H$11:$H$555,1,FALSE)</f>
        <v>401128117</v>
      </c>
      <c r="Z2383">
        <f>VLOOKUP($Y2383, NFLGames!$H$11:$K$555,2,FALSE)</f>
        <v>2019</v>
      </c>
      <c r="AA2383">
        <f>VLOOKUP($Y2383, NFLGames!$H$11:$K$555,3,FALSE)</f>
        <v>15</v>
      </c>
      <c r="AB2383" s="6">
        <f>IF(A2384=0, 0, AH2384-tbl_pbp[[#This Row],[Saints Win %]])</f>
        <v>0</v>
      </c>
      <c r="AE2383">
        <f>ABS(tbl_pbp[[#This Row],[play.homeScore]]-tbl_pbp[[#This Row],[play.awayScore]])</f>
        <v>34</v>
      </c>
      <c r="AF2383">
        <f>IF(tbl_pbp[[#This Row],[Play Saints Win % Increase]]&gt;=$AF$4,1,0)</f>
        <v>0</v>
      </c>
      <c r="AG2383" t="str">
        <f>VLOOKUP(tbl_pbp[[#This Row],[gameId]], games!$B$2:$T$40, 9, FALSE)</f>
        <v>indianapolis-colts</v>
      </c>
      <c r="AH2383" s="5">
        <f>IF(tbl_pbp[[#This Row],[AwayTeam]] &lt;&gt; "new-orleans-saints", tbl_pbp[[#This Row],[homeWinPercentage]], 1-tbl_pbp[[#This Row],[homeWinPercentage]])</f>
        <v>0.999</v>
      </c>
      <c r="AI2383" s="13">
        <f>tbl_pbp[[#This Row],[Kamara]]*tbl_pbp[[#This Row],[Impactful Play]]</f>
        <v>0</v>
      </c>
      <c r="AJ2383" s="13">
        <f>tbl_pbp[[#This Row],[Thomas]]*tbl_pbp[[#This Row],[Impactful Play]]</f>
        <v>0</v>
      </c>
      <c r="AK2383" s="13" t="str">
        <f>VLOOKUP(tbl_pbp[[#This Row],[Play Saints Win % Increase]], tbl_impact[],3,TRUE)</f>
        <v>Scented (0 to +5%)</v>
      </c>
    </row>
    <row r="2384" spans="1:37">
      <c r="A2384" s="1">
        <v>119</v>
      </c>
      <c r="B2384" s="5">
        <v>0.999</v>
      </c>
      <c r="C2384" t="s">
        <v>14455</v>
      </c>
      <c r="D2384">
        <v>0</v>
      </c>
      <c r="E2384">
        <v>0</v>
      </c>
      <c r="F2384">
        <v>4</v>
      </c>
      <c r="G2384">
        <v>34</v>
      </c>
      <c r="H2384">
        <v>0</v>
      </c>
      <c r="I2384">
        <v>1</v>
      </c>
      <c r="J2384">
        <v>66</v>
      </c>
      <c r="K2384" t="s">
        <v>14128</v>
      </c>
      <c r="L2384">
        <v>4</v>
      </c>
      <c r="M2384">
        <v>66</v>
      </c>
      <c r="N2384" t="s">
        <v>14456</v>
      </c>
      <c r="O2384" t="s">
        <v>2753</v>
      </c>
      <c r="P2384" t="s">
        <v>94</v>
      </c>
      <c r="Q2384" t="s">
        <v>95</v>
      </c>
      <c r="R2384" t="s">
        <v>96</v>
      </c>
      <c r="S2384" t="s">
        <v>424</v>
      </c>
      <c r="T2384" t="s">
        <v>14409</v>
      </c>
      <c r="U2384" t="s">
        <v>14410</v>
      </c>
      <c r="V2384" t="s">
        <v>14126</v>
      </c>
      <c r="X2384" t="str">
        <f>VLOOKUP(pbp!V5134, games!$B$2:$R$40, 3, FALSE)</f>
        <v>2020-12-20T21:25Z</v>
      </c>
      <c r="Y2384">
        <f>VLOOKUP(1*V2384,NFLGames!$H$11:$H$555,1,FALSE)</f>
        <v>401128117</v>
      </c>
      <c r="Z2384">
        <f>VLOOKUP($Y2384, NFLGames!$H$11:$K$555,2,FALSE)</f>
        <v>2019</v>
      </c>
      <c r="AA2384">
        <f>VLOOKUP($Y2384, NFLGames!$H$11:$K$555,3,FALSE)</f>
        <v>15</v>
      </c>
      <c r="AB2384" s="6">
        <f>IF(A2385=0, 0, AH2385-tbl_pbp[[#This Row],[Saints Win %]])</f>
        <v>0</v>
      </c>
      <c r="AE2384">
        <f>ABS(tbl_pbp[[#This Row],[play.homeScore]]-tbl_pbp[[#This Row],[play.awayScore]])</f>
        <v>34</v>
      </c>
      <c r="AF2384">
        <f>IF(tbl_pbp[[#This Row],[Play Saints Win % Increase]]&gt;=$AF$4,1,0)</f>
        <v>0</v>
      </c>
      <c r="AG2384" t="str">
        <f>VLOOKUP(tbl_pbp[[#This Row],[gameId]], games!$B$2:$T$40, 9, FALSE)</f>
        <v>indianapolis-colts</v>
      </c>
      <c r="AH2384" s="5">
        <f>IF(tbl_pbp[[#This Row],[AwayTeam]] &lt;&gt; "new-orleans-saints", tbl_pbp[[#This Row],[homeWinPercentage]], 1-tbl_pbp[[#This Row],[homeWinPercentage]])</f>
        <v>0.999</v>
      </c>
      <c r="AI2384" s="13">
        <f>tbl_pbp[[#This Row],[Kamara]]*tbl_pbp[[#This Row],[Impactful Play]]</f>
        <v>0</v>
      </c>
      <c r="AJ2384" s="13">
        <f>tbl_pbp[[#This Row],[Thomas]]*tbl_pbp[[#This Row],[Impactful Play]]</f>
        <v>0</v>
      </c>
      <c r="AK2384" s="13" t="str">
        <f>VLOOKUP(tbl_pbp[[#This Row],[Play Saints Win % Increase]], tbl_impact[],3,TRUE)</f>
        <v>Scented (0 to +5%)</v>
      </c>
    </row>
    <row r="2385" spans="1:37">
      <c r="A2385" s="1">
        <v>120</v>
      </c>
      <c r="B2385" s="5">
        <v>0.999</v>
      </c>
      <c r="C2385" t="s">
        <v>14457</v>
      </c>
      <c r="D2385">
        <v>0</v>
      </c>
      <c r="E2385">
        <v>0</v>
      </c>
      <c r="F2385">
        <v>4</v>
      </c>
      <c r="G2385">
        <v>34</v>
      </c>
      <c r="H2385">
        <v>0</v>
      </c>
      <c r="I2385">
        <v>5</v>
      </c>
      <c r="J2385">
        <v>70</v>
      </c>
      <c r="K2385" t="s">
        <v>14128</v>
      </c>
      <c r="L2385">
        <v>4</v>
      </c>
      <c r="M2385">
        <v>70</v>
      </c>
      <c r="N2385" t="s">
        <v>14458</v>
      </c>
      <c r="O2385" t="s">
        <v>2753</v>
      </c>
      <c r="P2385" t="s">
        <v>66</v>
      </c>
      <c r="Q2385" t="s">
        <v>67</v>
      </c>
      <c r="R2385" t="s">
        <v>68</v>
      </c>
      <c r="S2385" t="s">
        <v>78</v>
      </c>
      <c r="T2385" t="s">
        <v>14459</v>
      </c>
      <c r="U2385" t="s">
        <v>14460</v>
      </c>
      <c r="V2385" t="s">
        <v>14126</v>
      </c>
      <c r="X2385" t="str">
        <f>VLOOKUP(pbp!V5135, games!$B$2:$R$40, 3, FALSE)</f>
        <v>2020-12-20T21:25Z</v>
      </c>
      <c r="Y2385">
        <f>VLOOKUP(1*V2385,NFLGames!$H$11:$H$555,1,FALSE)</f>
        <v>401128117</v>
      </c>
      <c r="Z2385">
        <f>VLOOKUP($Y2385, NFLGames!$H$11:$K$555,2,FALSE)</f>
        <v>2019</v>
      </c>
      <c r="AA2385">
        <f>VLOOKUP($Y2385, NFLGames!$H$11:$K$555,3,FALSE)</f>
        <v>15</v>
      </c>
      <c r="AB2385" s="6">
        <f>IF(A2386=0, 0, AH2386-tbl_pbp[[#This Row],[Saints Win %]])</f>
        <v>0</v>
      </c>
      <c r="AE2385">
        <f>ABS(tbl_pbp[[#This Row],[play.homeScore]]-tbl_pbp[[#This Row],[play.awayScore]])</f>
        <v>34</v>
      </c>
      <c r="AF2385">
        <f>IF(tbl_pbp[[#This Row],[Play Saints Win % Increase]]&gt;=$AF$4,1,0)</f>
        <v>0</v>
      </c>
      <c r="AG2385" t="str">
        <f>VLOOKUP(tbl_pbp[[#This Row],[gameId]], games!$B$2:$T$40, 9, FALSE)</f>
        <v>indianapolis-colts</v>
      </c>
      <c r="AH2385" s="5">
        <f>IF(tbl_pbp[[#This Row],[AwayTeam]] &lt;&gt; "new-orleans-saints", tbl_pbp[[#This Row],[homeWinPercentage]], 1-tbl_pbp[[#This Row],[homeWinPercentage]])</f>
        <v>0.999</v>
      </c>
      <c r="AI2385" s="13">
        <f>tbl_pbp[[#This Row],[Kamara]]*tbl_pbp[[#This Row],[Impactful Play]]</f>
        <v>0</v>
      </c>
      <c r="AJ2385" s="13">
        <f>tbl_pbp[[#This Row],[Thomas]]*tbl_pbp[[#This Row],[Impactful Play]]</f>
        <v>0</v>
      </c>
      <c r="AK2385" s="13" t="str">
        <f>VLOOKUP(tbl_pbp[[#This Row],[Play Saints Win % Increase]], tbl_impact[],3,TRUE)</f>
        <v>Scented (0 to +5%)</v>
      </c>
    </row>
    <row r="2386" spans="1:37">
      <c r="A2386" s="1">
        <v>121</v>
      </c>
      <c r="B2386" s="5">
        <v>0.999</v>
      </c>
      <c r="C2386" t="s">
        <v>14461</v>
      </c>
      <c r="D2386">
        <v>0</v>
      </c>
      <c r="E2386">
        <v>0</v>
      </c>
      <c r="F2386">
        <v>4</v>
      </c>
      <c r="G2386">
        <v>34</v>
      </c>
      <c r="H2386">
        <v>0</v>
      </c>
      <c r="I2386">
        <v>10</v>
      </c>
      <c r="J2386">
        <v>38</v>
      </c>
      <c r="K2386" t="s">
        <v>29</v>
      </c>
      <c r="L2386">
        <v>1</v>
      </c>
      <c r="M2386">
        <v>62</v>
      </c>
      <c r="N2386" t="s">
        <v>14462</v>
      </c>
      <c r="O2386" t="s">
        <v>4114</v>
      </c>
      <c r="P2386" t="s">
        <v>45</v>
      </c>
      <c r="Q2386" t="s">
        <v>46</v>
      </c>
      <c r="R2386" t="s">
        <v>47</v>
      </c>
      <c r="S2386" t="s">
        <v>33</v>
      </c>
      <c r="T2386" t="s">
        <v>358</v>
      </c>
      <c r="U2386" t="s">
        <v>359</v>
      </c>
      <c r="V2386" t="s">
        <v>14126</v>
      </c>
      <c r="X2386" t="str">
        <f>VLOOKUP(pbp!V5136, games!$B$2:$R$40, 3, FALSE)</f>
        <v>2020-12-20T21:25Z</v>
      </c>
      <c r="Y2386">
        <f>VLOOKUP(1*V2386,NFLGames!$H$11:$H$555,1,FALSE)</f>
        <v>401128117</v>
      </c>
      <c r="Z2386">
        <f>VLOOKUP($Y2386, NFLGames!$H$11:$K$555,2,FALSE)</f>
        <v>2019</v>
      </c>
      <c r="AA2386">
        <f>VLOOKUP($Y2386, NFLGames!$H$11:$K$555,3,FALSE)</f>
        <v>15</v>
      </c>
      <c r="AB2386" s="6">
        <f>IF(A2387=0, 0, AH2387-tbl_pbp[[#This Row],[Saints Win %]])</f>
        <v>0</v>
      </c>
      <c r="AE2386">
        <f>ABS(tbl_pbp[[#This Row],[play.homeScore]]-tbl_pbp[[#This Row],[play.awayScore]])</f>
        <v>34</v>
      </c>
      <c r="AF2386">
        <f>IF(tbl_pbp[[#This Row],[Play Saints Win % Increase]]&gt;=$AF$4,1,0)</f>
        <v>0</v>
      </c>
      <c r="AG2386" t="str">
        <f>VLOOKUP(tbl_pbp[[#This Row],[gameId]], games!$B$2:$T$40, 9, FALSE)</f>
        <v>indianapolis-colts</v>
      </c>
      <c r="AH2386" s="5">
        <f>IF(tbl_pbp[[#This Row],[AwayTeam]] &lt;&gt; "new-orleans-saints", tbl_pbp[[#This Row],[homeWinPercentage]], 1-tbl_pbp[[#This Row],[homeWinPercentage]])</f>
        <v>0.999</v>
      </c>
      <c r="AI2386" s="13">
        <f>tbl_pbp[[#This Row],[Kamara]]*tbl_pbp[[#This Row],[Impactful Play]]</f>
        <v>0</v>
      </c>
      <c r="AJ2386" s="13">
        <f>tbl_pbp[[#This Row],[Thomas]]*tbl_pbp[[#This Row],[Impactful Play]]</f>
        <v>0</v>
      </c>
      <c r="AK2386" s="13" t="str">
        <f>VLOOKUP(tbl_pbp[[#This Row],[Play Saints Win % Increase]], tbl_impact[],3,TRUE)</f>
        <v>Scented (0 to +5%)</v>
      </c>
    </row>
    <row r="2387" spans="1:37">
      <c r="A2387" s="1">
        <v>122</v>
      </c>
      <c r="B2387" s="5">
        <v>0.999</v>
      </c>
      <c r="C2387" t="s">
        <v>14463</v>
      </c>
      <c r="D2387">
        <v>0</v>
      </c>
      <c r="E2387">
        <v>0</v>
      </c>
      <c r="F2387">
        <v>4</v>
      </c>
      <c r="G2387">
        <v>34</v>
      </c>
      <c r="H2387">
        <v>0</v>
      </c>
      <c r="I2387">
        <v>7</v>
      </c>
      <c r="J2387">
        <v>41</v>
      </c>
      <c r="K2387" t="s">
        <v>29</v>
      </c>
      <c r="L2387">
        <v>2</v>
      </c>
      <c r="M2387">
        <v>59</v>
      </c>
      <c r="N2387" t="s">
        <v>14464</v>
      </c>
      <c r="O2387" t="s">
        <v>5975</v>
      </c>
      <c r="P2387" t="s">
        <v>45</v>
      </c>
      <c r="Q2387" t="s">
        <v>46</v>
      </c>
      <c r="R2387" t="s">
        <v>47</v>
      </c>
      <c r="S2387" t="s">
        <v>220</v>
      </c>
      <c r="T2387" t="s">
        <v>299</v>
      </c>
      <c r="U2387" t="s">
        <v>14465</v>
      </c>
      <c r="V2387" t="s">
        <v>14126</v>
      </c>
      <c r="X2387" t="str">
        <f>VLOOKUP(pbp!V5137, games!$B$2:$R$40, 3, FALSE)</f>
        <v>2020-12-20T21:25Z</v>
      </c>
      <c r="Y2387">
        <f>VLOOKUP(1*V2387,NFLGames!$H$11:$H$555,1,FALSE)</f>
        <v>401128117</v>
      </c>
      <c r="Z2387">
        <f>VLOOKUP($Y2387, NFLGames!$H$11:$K$555,2,FALSE)</f>
        <v>2019</v>
      </c>
      <c r="AA2387">
        <f>VLOOKUP($Y2387, NFLGames!$H$11:$K$555,3,FALSE)</f>
        <v>15</v>
      </c>
      <c r="AB2387" s="6">
        <f>IF(A2388=0, 0, AH2388-tbl_pbp[[#This Row],[Saints Win %]])</f>
        <v>0</v>
      </c>
      <c r="AE2387">
        <f>ABS(tbl_pbp[[#This Row],[play.homeScore]]-tbl_pbp[[#This Row],[play.awayScore]])</f>
        <v>34</v>
      </c>
      <c r="AF2387">
        <f>IF(tbl_pbp[[#This Row],[Play Saints Win % Increase]]&gt;=$AF$4,1,0)</f>
        <v>0</v>
      </c>
      <c r="AG2387" t="str">
        <f>VLOOKUP(tbl_pbp[[#This Row],[gameId]], games!$B$2:$T$40, 9, FALSE)</f>
        <v>indianapolis-colts</v>
      </c>
      <c r="AH2387" s="5">
        <f>IF(tbl_pbp[[#This Row],[AwayTeam]] &lt;&gt; "new-orleans-saints", tbl_pbp[[#This Row],[homeWinPercentage]], 1-tbl_pbp[[#This Row],[homeWinPercentage]])</f>
        <v>0.999</v>
      </c>
      <c r="AI2387" s="13">
        <f>tbl_pbp[[#This Row],[Kamara]]*tbl_pbp[[#This Row],[Impactful Play]]</f>
        <v>0</v>
      </c>
      <c r="AJ2387" s="13">
        <f>tbl_pbp[[#This Row],[Thomas]]*tbl_pbp[[#This Row],[Impactful Play]]</f>
        <v>0</v>
      </c>
      <c r="AK2387" s="13" t="str">
        <f>VLOOKUP(tbl_pbp[[#This Row],[Play Saints Win % Increase]], tbl_impact[],3,TRUE)</f>
        <v>Scented (0 to +5%)</v>
      </c>
    </row>
    <row r="2388" spans="1:37">
      <c r="A2388" s="1">
        <v>123</v>
      </c>
      <c r="B2388" s="5">
        <v>0.999</v>
      </c>
      <c r="C2388" t="s">
        <v>14466</v>
      </c>
      <c r="D2388">
        <v>0</v>
      </c>
      <c r="E2388">
        <v>0</v>
      </c>
      <c r="F2388">
        <v>4</v>
      </c>
      <c r="G2388">
        <v>34</v>
      </c>
      <c r="H2388">
        <v>0</v>
      </c>
      <c r="I2388">
        <v>8</v>
      </c>
      <c r="J2388">
        <v>40</v>
      </c>
      <c r="K2388" t="s">
        <v>29</v>
      </c>
      <c r="L2388">
        <v>3</v>
      </c>
      <c r="M2388">
        <v>60</v>
      </c>
      <c r="N2388" t="s">
        <v>14467</v>
      </c>
      <c r="O2388" t="s">
        <v>509</v>
      </c>
      <c r="P2388" t="s">
        <v>30</v>
      </c>
      <c r="Q2388" t="s">
        <v>31</v>
      </c>
      <c r="R2388" t="s">
        <v>32</v>
      </c>
      <c r="S2388" t="s">
        <v>92</v>
      </c>
      <c r="T2388" t="s">
        <v>117</v>
      </c>
      <c r="U2388" t="s">
        <v>6564</v>
      </c>
      <c r="V2388" t="s">
        <v>14126</v>
      </c>
      <c r="X2388" t="str">
        <f>VLOOKUP(pbp!V5138, games!$B$2:$R$40, 3, FALSE)</f>
        <v>2020-12-20T21:25Z</v>
      </c>
      <c r="Y2388">
        <f>VLOOKUP(1*V2388,NFLGames!$H$11:$H$555,1,FALSE)</f>
        <v>401128117</v>
      </c>
      <c r="Z2388">
        <f>VLOOKUP($Y2388, NFLGames!$H$11:$K$555,2,FALSE)</f>
        <v>2019</v>
      </c>
      <c r="AA2388">
        <f>VLOOKUP($Y2388, NFLGames!$H$11:$K$555,3,FALSE)</f>
        <v>15</v>
      </c>
      <c r="AB2388" s="6">
        <f>IF(A2389=0, 0, AH2389-tbl_pbp[[#This Row],[Saints Win %]])</f>
        <v>0</v>
      </c>
      <c r="AD2388">
        <v>1</v>
      </c>
      <c r="AE2388">
        <f>ABS(tbl_pbp[[#This Row],[play.homeScore]]-tbl_pbp[[#This Row],[play.awayScore]])</f>
        <v>34</v>
      </c>
      <c r="AF2388">
        <f>IF(tbl_pbp[[#This Row],[Play Saints Win % Increase]]&gt;=$AF$4,1,0)</f>
        <v>0</v>
      </c>
      <c r="AG2388" t="str">
        <f>VLOOKUP(tbl_pbp[[#This Row],[gameId]], games!$B$2:$T$40, 9, FALSE)</f>
        <v>indianapolis-colts</v>
      </c>
      <c r="AH2388" s="5">
        <f>IF(tbl_pbp[[#This Row],[AwayTeam]] &lt;&gt; "new-orleans-saints", tbl_pbp[[#This Row],[homeWinPercentage]], 1-tbl_pbp[[#This Row],[homeWinPercentage]])</f>
        <v>0.999</v>
      </c>
      <c r="AI2388" s="13">
        <f>tbl_pbp[[#This Row],[Kamara]]*tbl_pbp[[#This Row],[Impactful Play]]</f>
        <v>0</v>
      </c>
      <c r="AJ2388" s="13">
        <f>tbl_pbp[[#This Row],[Thomas]]*tbl_pbp[[#This Row],[Impactful Play]]</f>
        <v>0</v>
      </c>
      <c r="AK2388" s="13" t="str">
        <f>VLOOKUP(tbl_pbp[[#This Row],[Play Saints Win % Increase]], tbl_impact[],3,TRUE)</f>
        <v>Scented (0 to +5%)</v>
      </c>
    </row>
    <row r="2389" spans="1:37">
      <c r="A2389" s="1">
        <v>124</v>
      </c>
      <c r="B2389" s="5">
        <v>0.999</v>
      </c>
      <c r="C2389" t="s">
        <v>14468</v>
      </c>
      <c r="D2389">
        <v>0</v>
      </c>
      <c r="E2389">
        <v>0</v>
      </c>
      <c r="F2389">
        <v>4</v>
      </c>
      <c r="G2389">
        <v>34</v>
      </c>
      <c r="H2389">
        <v>0</v>
      </c>
      <c r="I2389">
        <v>10</v>
      </c>
      <c r="J2389">
        <v>38</v>
      </c>
      <c r="K2389" t="s">
        <v>29</v>
      </c>
      <c r="L2389">
        <v>4</v>
      </c>
      <c r="M2389">
        <v>62</v>
      </c>
      <c r="N2389" t="s">
        <v>14469</v>
      </c>
      <c r="O2389" t="s">
        <v>607</v>
      </c>
      <c r="P2389" t="s">
        <v>66</v>
      </c>
      <c r="Q2389" t="s">
        <v>67</v>
      </c>
      <c r="R2389" t="s">
        <v>68</v>
      </c>
      <c r="S2389" t="s">
        <v>1081</v>
      </c>
      <c r="T2389" t="s">
        <v>358</v>
      </c>
      <c r="U2389" t="s">
        <v>14470</v>
      </c>
      <c r="V2389" t="s">
        <v>14126</v>
      </c>
      <c r="X2389" t="str">
        <f>VLOOKUP(pbp!V5139, games!$B$2:$R$40, 3, FALSE)</f>
        <v>2020-12-20T21:25Z</v>
      </c>
      <c r="Y2389">
        <f>VLOOKUP(1*V2389,NFLGames!$H$11:$H$555,1,FALSE)</f>
        <v>401128117</v>
      </c>
      <c r="Z2389">
        <f>VLOOKUP($Y2389, NFLGames!$H$11:$K$555,2,FALSE)</f>
        <v>2019</v>
      </c>
      <c r="AA2389">
        <f>VLOOKUP($Y2389, NFLGames!$H$11:$K$555,3,FALSE)</f>
        <v>15</v>
      </c>
      <c r="AB2389" s="6">
        <f>IF(A2390=0, 0, AH2390-tbl_pbp[[#This Row],[Saints Win %]])</f>
        <v>0</v>
      </c>
      <c r="AE2389">
        <f>ABS(tbl_pbp[[#This Row],[play.homeScore]]-tbl_pbp[[#This Row],[play.awayScore]])</f>
        <v>34</v>
      </c>
      <c r="AF2389">
        <f>IF(tbl_pbp[[#This Row],[Play Saints Win % Increase]]&gt;=$AF$4,1,0)</f>
        <v>0</v>
      </c>
      <c r="AG2389" t="str">
        <f>VLOOKUP(tbl_pbp[[#This Row],[gameId]], games!$B$2:$T$40, 9, FALSE)</f>
        <v>indianapolis-colts</v>
      </c>
      <c r="AH2389" s="5">
        <f>IF(tbl_pbp[[#This Row],[AwayTeam]] &lt;&gt; "new-orleans-saints", tbl_pbp[[#This Row],[homeWinPercentage]], 1-tbl_pbp[[#This Row],[homeWinPercentage]])</f>
        <v>0.999</v>
      </c>
      <c r="AI2389" s="13">
        <f>tbl_pbp[[#This Row],[Kamara]]*tbl_pbp[[#This Row],[Impactful Play]]</f>
        <v>0</v>
      </c>
      <c r="AJ2389" s="13">
        <f>tbl_pbp[[#This Row],[Thomas]]*tbl_pbp[[#This Row],[Impactful Play]]</f>
        <v>0</v>
      </c>
      <c r="AK2389" s="13" t="str">
        <f>VLOOKUP(tbl_pbp[[#This Row],[Play Saints Win % Increase]], tbl_impact[],3,TRUE)</f>
        <v>Scented (0 to +5%)</v>
      </c>
    </row>
    <row r="2390" spans="1:37">
      <c r="A2390" s="1">
        <v>125</v>
      </c>
      <c r="B2390" s="5">
        <v>0.999</v>
      </c>
      <c r="C2390" t="s">
        <v>14471</v>
      </c>
      <c r="D2390">
        <v>0</v>
      </c>
      <c r="E2390">
        <v>0</v>
      </c>
      <c r="F2390">
        <v>4</v>
      </c>
      <c r="G2390">
        <v>34</v>
      </c>
      <c r="H2390">
        <v>0</v>
      </c>
      <c r="I2390">
        <v>10</v>
      </c>
      <c r="J2390">
        <v>85</v>
      </c>
      <c r="K2390" t="s">
        <v>14128</v>
      </c>
      <c r="L2390">
        <v>1</v>
      </c>
      <c r="M2390">
        <v>85</v>
      </c>
      <c r="N2390" t="s">
        <v>14472</v>
      </c>
      <c r="O2390" t="s">
        <v>164</v>
      </c>
      <c r="P2390" t="s">
        <v>30</v>
      </c>
      <c r="Q2390" t="s">
        <v>31</v>
      </c>
      <c r="R2390" t="s">
        <v>32</v>
      </c>
      <c r="S2390" t="s">
        <v>33</v>
      </c>
      <c r="T2390" t="s">
        <v>14187</v>
      </c>
      <c r="U2390" t="s">
        <v>14248</v>
      </c>
      <c r="V2390" t="s">
        <v>14126</v>
      </c>
      <c r="X2390" t="str">
        <f>VLOOKUP(pbp!V5140, games!$B$2:$R$40, 3, FALSE)</f>
        <v>2020-12-20T21:25Z</v>
      </c>
      <c r="Y2390">
        <f>VLOOKUP(1*V2390,NFLGames!$H$11:$H$555,1,FALSE)</f>
        <v>401128117</v>
      </c>
      <c r="Z2390">
        <f>VLOOKUP($Y2390, NFLGames!$H$11:$K$555,2,FALSE)</f>
        <v>2019</v>
      </c>
      <c r="AA2390">
        <f>VLOOKUP($Y2390, NFLGames!$H$11:$K$555,3,FALSE)</f>
        <v>15</v>
      </c>
      <c r="AB2390" s="6">
        <f>IF(A2391=0, 0, AH2391-tbl_pbp[[#This Row],[Saints Win %]])</f>
        <v>0</v>
      </c>
      <c r="AE2390">
        <f>ABS(tbl_pbp[[#This Row],[play.homeScore]]-tbl_pbp[[#This Row],[play.awayScore]])</f>
        <v>34</v>
      </c>
      <c r="AF2390">
        <f>IF(tbl_pbp[[#This Row],[Play Saints Win % Increase]]&gt;=$AF$4,1,0)</f>
        <v>0</v>
      </c>
      <c r="AG2390" t="str">
        <f>VLOOKUP(tbl_pbp[[#This Row],[gameId]], games!$B$2:$T$40, 9, FALSE)</f>
        <v>indianapolis-colts</v>
      </c>
      <c r="AH2390" s="5">
        <f>IF(tbl_pbp[[#This Row],[AwayTeam]] &lt;&gt; "new-orleans-saints", tbl_pbp[[#This Row],[homeWinPercentage]], 1-tbl_pbp[[#This Row],[homeWinPercentage]])</f>
        <v>0.999</v>
      </c>
      <c r="AI2390" s="13">
        <f>tbl_pbp[[#This Row],[Kamara]]*tbl_pbp[[#This Row],[Impactful Play]]</f>
        <v>0</v>
      </c>
      <c r="AJ2390" s="13">
        <f>tbl_pbp[[#This Row],[Thomas]]*tbl_pbp[[#This Row],[Impactful Play]]</f>
        <v>0</v>
      </c>
      <c r="AK2390" s="13" t="str">
        <f>VLOOKUP(tbl_pbp[[#This Row],[Play Saints Win % Increase]], tbl_impact[],3,TRUE)</f>
        <v>Scented (0 to +5%)</v>
      </c>
    </row>
    <row r="2391" spans="1:37">
      <c r="A2391" s="1">
        <v>126</v>
      </c>
      <c r="B2391" s="5">
        <v>0.999</v>
      </c>
      <c r="C2391" t="s">
        <v>14473</v>
      </c>
      <c r="D2391">
        <v>0</v>
      </c>
      <c r="E2391">
        <v>0</v>
      </c>
      <c r="F2391">
        <v>4</v>
      </c>
      <c r="G2391">
        <v>34</v>
      </c>
      <c r="H2391">
        <v>0</v>
      </c>
      <c r="I2391">
        <v>10</v>
      </c>
      <c r="J2391">
        <v>61</v>
      </c>
      <c r="K2391" t="s">
        <v>14128</v>
      </c>
      <c r="L2391">
        <v>1</v>
      </c>
      <c r="M2391">
        <v>61</v>
      </c>
      <c r="N2391" t="s">
        <v>14474</v>
      </c>
      <c r="O2391" t="s">
        <v>6277</v>
      </c>
      <c r="P2391" t="s">
        <v>30</v>
      </c>
      <c r="Q2391" t="s">
        <v>31</v>
      </c>
      <c r="R2391" t="s">
        <v>32</v>
      </c>
      <c r="S2391" t="s">
        <v>33</v>
      </c>
      <c r="T2391" t="s">
        <v>14177</v>
      </c>
      <c r="U2391" t="s">
        <v>14413</v>
      </c>
      <c r="V2391" t="s">
        <v>14126</v>
      </c>
      <c r="X2391" t="str">
        <f>VLOOKUP(pbp!V5141, games!$B$2:$R$40, 3, FALSE)</f>
        <v>2020-12-20T21:25Z</v>
      </c>
      <c r="Y2391">
        <f>VLOOKUP(1*V2391,NFLGames!$H$11:$H$555,1,FALSE)</f>
        <v>401128117</v>
      </c>
      <c r="Z2391">
        <f>VLOOKUP($Y2391, NFLGames!$H$11:$K$555,2,FALSE)</f>
        <v>2019</v>
      </c>
      <c r="AA2391">
        <f>VLOOKUP($Y2391, NFLGames!$H$11:$K$555,3,FALSE)</f>
        <v>15</v>
      </c>
      <c r="AB2391" s="6">
        <f>IF(A2392=0, 0, AH2392-tbl_pbp[[#This Row],[Saints Win %]])</f>
        <v>0</v>
      </c>
      <c r="AE2391">
        <f>ABS(tbl_pbp[[#This Row],[play.homeScore]]-tbl_pbp[[#This Row],[play.awayScore]])</f>
        <v>34</v>
      </c>
      <c r="AF2391">
        <f>IF(tbl_pbp[[#This Row],[Play Saints Win % Increase]]&gt;=$AF$4,1,0)</f>
        <v>0</v>
      </c>
      <c r="AG2391" t="str">
        <f>VLOOKUP(tbl_pbp[[#This Row],[gameId]], games!$B$2:$T$40, 9, FALSE)</f>
        <v>indianapolis-colts</v>
      </c>
      <c r="AH2391" s="5">
        <f>IF(tbl_pbp[[#This Row],[AwayTeam]] &lt;&gt; "new-orleans-saints", tbl_pbp[[#This Row],[homeWinPercentage]], 1-tbl_pbp[[#This Row],[homeWinPercentage]])</f>
        <v>0.999</v>
      </c>
      <c r="AI2391" s="13">
        <f>tbl_pbp[[#This Row],[Kamara]]*tbl_pbp[[#This Row],[Impactful Play]]</f>
        <v>0</v>
      </c>
      <c r="AJ2391" s="13">
        <f>tbl_pbp[[#This Row],[Thomas]]*tbl_pbp[[#This Row],[Impactful Play]]</f>
        <v>0</v>
      </c>
      <c r="AK2391" s="13" t="str">
        <f>VLOOKUP(tbl_pbp[[#This Row],[Play Saints Win % Increase]], tbl_impact[],3,TRUE)</f>
        <v>Scented (0 to +5%)</v>
      </c>
    </row>
    <row r="2392" spans="1:37">
      <c r="A2392" s="1">
        <v>127</v>
      </c>
      <c r="B2392" s="5">
        <v>0.999</v>
      </c>
      <c r="C2392" t="s">
        <v>14475</v>
      </c>
      <c r="D2392">
        <v>0</v>
      </c>
      <c r="E2392">
        <v>0</v>
      </c>
      <c r="F2392">
        <v>4</v>
      </c>
      <c r="G2392">
        <v>34</v>
      </c>
      <c r="H2392">
        <v>0</v>
      </c>
      <c r="I2392">
        <v>11</v>
      </c>
      <c r="J2392">
        <v>62</v>
      </c>
      <c r="K2392" t="s">
        <v>14128</v>
      </c>
      <c r="L2392">
        <v>2</v>
      </c>
      <c r="M2392">
        <v>62</v>
      </c>
      <c r="N2392" t="s">
        <v>14476</v>
      </c>
      <c r="O2392" t="s">
        <v>4003</v>
      </c>
      <c r="P2392" t="s">
        <v>45</v>
      </c>
      <c r="Q2392" t="s">
        <v>46</v>
      </c>
      <c r="R2392" t="s">
        <v>47</v>
      </c>
      <c r="S2392" t="s">
        <v>147</v>
      </c>
      <c r="T2392" t="s">
        <v>14477</v>
      </c>
      <c r="U2392" t="s">
        <v>14478</v>
      </c>
      <c r="V2392" t="s">
        <v>14126</v>
      </c>
      <c r="X2392" t="str">
        <f>VLOOKUP(pbp!V5142, games!$B$2:$R$40, 3, FALSE)</f>
        <v>2020-12-20T21:25Z</v>
      </c>
      <c r="Y2392">
        <f>VLOOKUP(1*V2392,NFLGames!$H$11:$H$555,1,FALSE)</f>
        <v>401128117</v>
      </c>
      <c r="Z2392">
        <f>VLOOKUP($Y2392, NFLGames!$H$11:$K$555,2,FALSE)</f>
        <v>2019</v>
      </c>
      <c r="AA2392">
        <f>VLOOKUP($Y2392, NFLGames!$H$11:$K$555,3,FALSE)</f>
        <v>15</v>
      </c>
      <c r="AB2392" s="6">
        <f>IF(A2393=0, 0, AH2393-tbl_pbp[[#This Row],[Saints Win %]])</f>
        <v>0</v>
      </c>
      <c r="AE2392">
        <f>ABS(tbl_pbp[[#This Row],[play.homeScore]]-tbl_pbp[[#This Row],[play.awayScore]])</f>
        <v>34</v>
      </c>
      <c r="AF2392">
        <f>IF(tbl_pbp[[#This Row],[Play Saints Win % Increase]]&gt;=$AF$4,1,0)</f>
        <v>0</v>
      </c>
      <c r="AG2392" t="str">
        <f>VLOOKUP(tbl_pbp[[#This Row],[gameId]], games!$B$2:$T$40, 9, FALSE)</f>
        <v>indianapolis-colts</v>
      </c>
      <c r="AH2392" s="5">
        <f>IF(tbl_pbp[[#This Row],[AwayTeam]] &lt;&gt; "new-orleans-saints", tbl_pbp[[#This Row],[homeWinPercentage]], 1-tbl_pbp[[#This Row],[homeWinPercentage]])</f>
        <v>0.999</v>
      </c>
      <c r="AI2392" s="13">
        <f>tbl_pbp[[#This Row],[Kamara]]*tbl_pbp[[#This Row],[Impactful Play]]</f>
        <v>0</v>
      </c>
      <c r="AJ2392" s="13">
        <f>tbl_pbp[[#This Row],[Thomas]]*tbl_pbp[[#This Row],[Impactful Play]]</f>
        <v>0</v>
      </c>
      <c r="AK2392" s="13" t="str">
        <f>VLOOKUP(tbl_pbp[[#This Row],[Play Saints Win % Increase]], tbl_impact[],3,TRUE)</f>
        <v>Scented (0 to +5%)</v>
      </c>
    </row>
    <row r="2393" spans="1:37">
      <c r="A2393" s="1">
        <v>128</v>
      </c>
      <c r="B2393" s="5">
        <v>0.999</v>
      </c>
      <c r="C2393" t="s">
        <v>14479</v>
      </c>
      <c r="D2393">
        <v>0</v>
      </c>
      <c r="E2393">
        <v>0</v>
      </c>
      <c r="F2393">
        <v>4</v>
      </c>
      <c r="G2393">
        <v>34</v>
      </c>
      <c r="H2393">
        <v>0</v>
      </c>
      <c r="I2393">
        <v>7</v>
      </c>
      <c r="J2393">
        <v>58</v>
      </c>
      <c r="K2393" t="s">
        <v>14128</v>
      </c>
      <c r="L2393">
        <v>3</v>
      </c>
      <c r="M2393">
        <v>58</v>
      </c>
      <c r="N2393" t="s">
        <v>14480</v>
      </c>
      <c r="O2393" t="s">
        <v>5371</v>
      </c>
      <c r="P2393" t="s">
        <v>167</v>
      </c>
      <c r="Q2393" t="s">
        <v>168</v>
      </c>
      <c r="S2393" t="s">
        <v>212</v>
      </c>
      <c r="T2393" t="s">
        <v>14316</v>
      </c>
      <c r="U2393" t="s">
        <v>14481</v>
      </c>
      <c r="V2393" t="s">
        <v>14126</v>
      </c>
      <c r="X2393" t="str">
        <f>VLOOKUP(pbp!V5143, games!$B$2:$R$40, 3, FALSE)</f>
        <v>2020-12-20T21:25Z</v>
      </c>
      <c r="Y2393">
        <f>VLOOKUP(1*V2393,NFLGames!$H$11:$H$555,1,FALSE)</f>
        <v>401128117</v>
      </c>
      <c r="Z2393">
        <f>VLOOKUP($Y2393, NFLGames!$H$11:$K$555,2,FALSE)</f>
        <v>2019</v>
      </c>
      <c r="AA2393">
        <f>VLOOKUP($Y2393, NFLGames!$H$11:$K$555,3,FALSE)</f>
        <v>15</v>
      </c>
      <c r="AB2393" s="6">
        <f>IF(A2394=0, 0, AH2394-tbl_pbp[[#This Row],[Saints Win %]])</f>
        <v>0</v>
      </c>
      <c r="AE2393">
        <f>ABS(tbl_pbp[[#This Row],[play.homeScore]]-tbl_pbp[[#This Row],[play.awayScore]])</f>
        <v>34</v>
      </c>
      <c r="AF2393">
        <f>IF(tbl_pbp[[#This Row],[Play Saints Win % Increase]]&gt;=$AF$4,1,0)</f>
        <v>0</v>
      </c>
      <c r="AG2393" t="str">
        <f>VLOOKUP(tbl_pbp[[#This Row],[gameId]], games!$B$2:$T$40, 9, FALSE)</f>
        <v>indianapolis-colts</v>
      </c>
      <c r="AH2393" s="5">
        <f>IF(tbl_pbp[[#This Row],[AwayTeam]] &lt;&gt; "new-orleans-saints", tbl_pbp[[#This Row],[homeWinPercentage]], 1-tbl_pbp[[#This Row],[homeWinPercentage]])</f>
        <v>0.999</v>
      </c>
      <c r="AI2393" s="13">
        <f>tbl_pbp[[#This Row],[Kamara]]*tbl_pbp[[#This Row],[Impactful Play]]</f>
        <v>0</v>
      </c>
      <c r="AJ2393" s="13">
        <f>tbl_pbp[[#This Row],[Thomas]]*tbl_pbp[[#This Row],[Impactful Play]]</f>
        <v>0</v>
      </c>
      <c r="AK2393" s="13" t="str">
        <f>VLOOKUP(tbl_pbp[[#This Row],[Play Saints Win % Increase]], tbl_impact[],3,TRUE)</f>
        <v>Scented (0 to +5%)</v>
      </c>
    </row>
    <row r="2394" spans="1:37">
      <c r="A2394" s="1">
        <v>129</v>
      </c>
      <c r="B2394" s="5">
        <v>0.999</v>
      </c>
      <c r="C2394" t="s">
        <v>14482</v>
      </c>
      <c r="D2394">
        <v>0</v>
      </c>
      <c r="E2394">
        <v>0</v>
      </c>
      <c r="F2394">
        <v>4</v>
      </c>
      <c r="G2394">
        <v>34</v>
      </c>
      <c r="H2394">
        <v>0</v>
      </c>
      <c r="I2394">
        <v>13</v>
      </c>
      <c r="J2394">
        <v>64</v>
      </c>
      <c r="K2394" t="s">
        <v>14128</v>
      </c>
      <c r="L2394">
        <v>4</v>
      </c>
      <c r="M2394">
        <v>64</v>
      </c>
      <c r="N2394" t="s">
        <v>14483</v>
      </c>
      <c r="O2394" t="s">
        <v>6187</v>
      </c>
      <c r="P2394" t="s">
        <v>66</v>
      </c>
      <c r="Q2394" t="s">
        <v>67</v>
      </c>
      <c r="R2394" t="s">
        <v>68</v>
      </c>
      <c r="S2394" t="s">
        <v>948</v>
      </c>
      <c r="T2394" t="s">
        <v>14305</v>
      </c>
      <c r="U2394" t="s">
        <v>14484</v>
      </c>
      <c r="V2394" t="s">
        <v>14126</v>
      </c>
      <c r="X2394" t="str">
        <f>VLOOKUP(pbp!V5144, games!$B$2:$R$40, 3, FALSE)</f>
        <v>2020-12-20T21:25Z</v>
      </c>
      <c r="Y2394">
        <f>VLOOKUP(1*V2394,NFLGames!$H$11:$H$555,1,FALSE)</f>
        <v>401128117</v>
      </c>
      <c r="Z2394">
        <f>VLOOKUP($Y2394, NFLGames!$H$11:$K$555,2,FALSE)</f>
        <v>2019</v>
      </c>
      <c r="AA2394">
        <f>VLOOKUP($Y2394, NFLGames!$H$11:$K$555,3,FALSE)</f>
        <v>15</v>
      </c>
      <c r="AB2394" s="6">
        <f>IF(A2395=0, 0, AH2395-tbl_pbp[[#This Row],[Saints Win %]])</f>
        <v>0</v>
      </c>
      <c r="AE2394">
        <f>ABS(tbl_pbp[[#This Row],[play.homeScore]]-tbl_pbp[[#This Row],[play.awayScore]])</f>
        <v>34</v>
      </c>
      <c r="AF2394">
        <f>IF(tbl_pbp[[#This Row],[Play Saints Win % Increase]]&gt;=$AF$4,1,0)</f>
        <v>0</v>
      </c>
      <c r="AG2394" t="str">
        <f>VLOOKUP(tbl_pbp[[#This Row],[gameId]], games!$B$2:$T$40, 9, FALSE)</f>
        <v>indianapolis-colts</v>
      </c>
      <c r="AH2394" s="5">
        <f>IF(tbl_pbp[[#This Row],[AwayTeam]] &lt;&gt; "new-orleans-saints", tbl_pbp[[#This Row],[homeWinPercentage]], 1-tbl_pbp[[#This Row],[homeWinPercentage]])</f>
        <v>0.999</v>
      </c>
      <c r="AI2394" s="13">
        <f>tbl_pbp[[#This Row],[Kamara]]*tbl_pbp[[#This Row],[Impactful Play]]</f>
        <v>0</v>
      </c>
      <c r="AJ2394" s="13">
        <f>tbl_pbp[[#This Row],[Thomas]]*tbl_pbp[[#This Row],[Impactful Play]]</f>
        <v>0</v>
      </c>
      <c r="AK2394" s="13" t="str">
        <f>VLOOKUP(tbl_pbp[[#This Row],[Play Saints Win % Increase]], tbl_impact[],3,TRUE)</f>
        <v>Scented (0 to +5%)</v>
      </c>
    </row>
    <row r="2395" spans="1:37">
      <c r="A2395" s="1">
        <v>130</v>
      </c>
      <c r="B2395" s="5">
        <v>0.999</v>
      </c>
      <c r="C2395" t="s">
        <v>14485</v>
      </c>
      <c r="D2395">
        <v>0</v>
      </c>
      <c r="E2395">
        <v>0</v>
      </c>
      <c r="F2395">
        <v>4</v>
      </c>
      <c r="G2395">
        <v>34</v>
      </c>
      <c r="H2395">
        <v>0</v>
      </c>
      <c r="I2395">
        <v>10</v>
      </c>
      <c r="J2395">
        <v>32</v>
      </c>
      <c r="K2395" t="s">
        <v>29</v>
      </c>
      <c r="L2395">
        <v>1</v>
      </c>
      <c r="M2395">
        <v>68</v>
      </c>
      <c r="N2395" t="s">
        <v>14486</v>
      </c>
      <c r="O2395" t="s">
        <v>8292</v>
      </c>
      <c r="P2395" t="s">
        <v>45</v>
      </c>
      <c r="Q2395" t="s">
        <v>46</v>
      </c>
      <c r="R2395" t="s">
        <v>47</v>
      </c>
      <c r="S2395" t="s">
        <v>33</v>
      </c>
      <c r="T2395" t="s">
        <v>129</v>
      </c>
      <c r="U2395" t="s">
        <v>130</v>
      </c>
      <c r="V2395" t="s">
        <v>14126</v>
      </c>
      <c r="X2395" t="str">
        <f>VLOOKUP(pbp!V5145, games!$B$2:$R$40, 3, FALSE)</f>
        <v>2020-12-20T21:25Z</v>
      </c>
      <c r="Y2395">
        <f>VLOOKUP(1*V2395,NFLGames!$H$11:$H$555,1,FALSE)</f>
        <v>401128117</v>
      </c>
      <c r="Z2395">
        <f>VLOOKUP($Y2395, NFLGames!$H$11:$K$555,2,FALSE)</f>
        <v>2019</v>
      </c>
      <c r="AA2395">
        <f>VLOOKUP($Y2395, NFLGames!$H$11:$K$555,3,FALSE)</f>
        <v>15</v>
      </c>
      <c r="AB2395" s="6">
        <f>IF(A2396=0, 0, AH2396-tbl_pbp[[#This Row],[Saints Win %]])</f>
        <v>0</v>
      </c>
      <c r="AE2395">
        <f>ABS(tbl_pbp[[#This Row],[play.homeScore]]-tbl_pbp[[#This Row],[play.awayScore]])</f>
        <v>34</v>
      </c>
      <c r="AF2395">
        <f>IF(tbl_pbp[[#This Row],[Play Saints Win % Increase]]&gt;=$AF$4,1,0)</f>
        <v>0</v>
      </c>
      <c r="AG2395" t="str">
        <f>VLOOKUP(tbl_pbp[[#This Row],[gameId]], games!$B$2:$T$40, 9, FALSE)</f>
        <v>indianapolis-colts</v>
      </c>
      <c r="AH2395" s="5">
        <f>IF(tbl_pbp[[#This Row],[AwayTeam]] &lt;&gt; "new-orleans-saints", tbl_pbp[[#This Row],[homeWinPercentage]], 1-tbl_pbp[[#This Row],[homeWinPercentage]])</f>
        <v>0.999</v>
      </c>
      <c r="AI2395" s="13">
        <f>tbl_pbp[[#This Row],[Kamara]]*tbl_pbp[[#This Row],[Impactful Play]]</f>
        <v>0</v>
      </c>
      <c r="AJ2395" s="13">
        <f>tbl_pbp[[#This Row],[Thomas]]*tbl_pbp[[#This Row],[Impactful Play]]</f>
        <v>0</v>
      </c>
      <c r="AK2395" s="13" t="str">
        <f>VLOOKUP(tbl_pbp[[#This Row],[Play Saints Win % Increase]], tbl_impact[],3,TRUE)</f>
        <v>Scented (0 to +5%)</v>
      </c>
    </row>
    <row r="2396" spans="1:37">
      <c r="A2396" s="1">
        <v>131</v>
      </c>
      <c r="B2396" s="5">
        <v>0.999</v>
      </c>
      <c r="C2396" t="s">
        <v>14487</v>
      </c>
      <c r="D2396">
        <v>0</v>
      </c>
      <c r="E2396">
        <v>0</v>
      </c>
      <c r="F2396">
        <v>4</v>
      </c>
      <c r="G2396">
        <v>34</v>
      </c>
      <c r="H2396">
        <v>0</v>
      </c>
      <c r="I2396">
        <v>6</v>
      </c>
      <c r="J2396">
        <v>36</v>
      </c>
      <c r="K2396" t="s">
        <v>29</v>
      </c>
      <c r="L2396">
        <v>2</v>
      </c>
      <c r="M2396">
        <v>64</v>
      </c>
      <c r="N2396" t="s">
        <v>14488</v>
      </c>
      <c r="O2396" t="s">
        <v>1802</v>
      </c>
      <c r="P2396" t="s">
        <v>45</v>
      </c>
      <c r="Q2396" t="s">
        <v>46</v>
      </c>
      <c r="R2396" t="s">
        <v>47</v>
      </c>
      <c r="S2396" t="s">
        <v>60</v>
      </c>
      <c r="T2396" t="s">
        <v>296</v>
      </c>
      <c r="U2396" t="s">
        <v>6012</v>
      </c>
      <c r="V2396" t="s">
        <v>14126</v>
      </c>
      <c r="X2396" t="str">
        <f>VLOOKUP(pbp!V5146, games!$B$2:$R$40, 3, FALSE)</f>
        <v>2020-12-20T21:25Z</v>
      </c>
      <c r="Y2396">
        <f>VLOOKUP(1*V2396,NFLGames!$H$11:$H$555,1,FALSE)</f>
        <v>401128117</v>
      </c>
      <c r="Z2396">
        <f>VLOOKUP($Y2396, NFLGames!$H$11:$K$555,2,FALSE)</f>
        <v>2019</v>
      </c>
      <c r="AA2396">
        <f>VLOOKUP($Y2396, NFLGames!$H$11:$K$555,3,FALSE)</f>
        <v>15</v>
      </c>
      <c r="AB2396" s="6">
        <f>IF(A2397=0, 0, AH2397-tbl_pbp[[#This Row],[Saints Win %]])</f>
        <v>0</v>
      </c>
      <c r="AE2396">
        <f>ABS(tbl_pbp[[#This Row],[play.homeScore]]-tbl_pbp[[#This Row],[play.awayScore]])</f>
        <v>34</v>
      </c>
      <c r="AF2396">
        <f>IF(tbl_pbp[[#This Row],[Play Saints Win % Increase]]&gt;=$AF$4,1,0)</f>
        <v>0</v>
      </c>
      <c r="AG2396" t="str">
        <f>VLOOKUP(tbl_pbp[[#This Row],[gameId]], games!$B$2:$T$40, 9, FALSE)</f>
        <v>indianapolis-colts</v>
      </c>
      <c r="AH2396" s="5">
        <f>IF(tbl_pbp[[#This Row],[AwayTeam]] &lt;&gt; "new-orleans-saints", tbl_pbp[[#This Row],[homeWinPercentage]], 1-tbl_pbp[[#This Row],[homeWinPercentage]])</f>
        <v>0.999</v>
      </c>
      <c r="AI2396" s="13">
        <f>tbl_pbp[[#This Row],[Kamara]]*tbl_pbp[[#This Row],[Impactful Play]]</f>
        <v>0</v>
      </c>
      <c r="AJ2396" s="13">
        <f>tbl_pbp[[#This Row],[Thomas]]*tbl_pbp[[#This Row],[Impactful Play]]</f>
        <v>0</v>
      </c>
      <c r="AK2396" s="13" t="str">
        <f>VLOOKUP(tbl_pbp[[#This Row],[Play Saints Win % Increase]], tbl_impact[],3,TRUE)</f>
        <v>Scented (0 to +5%)</v>
      </c>
    </row>
    <row r="2397" spans="1:37">
      <c r="A2397" s="1">
        <v>132</v>
      </c>
      <c r="B2397" s="5">
        <v>0.999</v>
      </c>
      <c r="C2397" t="s">
        <v>14489</v>
      </c>
      <c r="D2397">
        <v>0</v>
      </c>
      <c r="E2397">
        <v>0</v>
      </c>
      <c r="F2397">
        <v>4</v>
      </c>
      <c r="G2397">
        <v>34</v>
      </c>
      <c r="H2397">
        <v>0</v>
      </c>
      <c r="I2397">
        <v>10</v>
      </c>
      <c r="J2397">
        <v>32</v>
      </c>
      <c r="K2397" t="s">
        <v>29</v>
      </c>
      <c r="L2397">
        <v>3</v>
      </c>
      <c r="M2397">
        <v>68</v>
      </c>
      <c r="N2397" t="s">
        <v>14490</v>
      </c>
      <c r="O2397" t="s">
        <v>402</v>
      </c>
      <c r="P2397" t="s">
        <v>45</v>
      </c>
      <c r="Q2397" t="s">
        <v>46</v>
      </c>
      <c r="R2397" t="s">
        <v>47</v>
      </c>
      <c r="S2397" t="s">
        <v>123</v>
      </c>
      <c r="T2397" t="s">
        <v>129</v>
      </c>
      <c r="U2397" t="s">
        <v>10554</v>
      </c>
      <c r="V2397" t="s">
        <v>14126</v>
      </c>
      <c r="X2397" t="str">
        <f>VLOOKUP(pbp!V5147, games!$B$2:$R$40, 3, FALSE)</f>
        <v>2020-12-20T21:25Z</v>
      </c>
      <c r="Y2397">
        <f>VLOOKUP(1*V2397,NFLGames!$H$11:$H$555,1,FALSE)</f>
        <v>401128117</v>
      </c>
      <c r="Z2397">
        <f>VLOOKUP($Y2397, NFLGames!$H$11:$K$555,2,FALSE)</f>
        <v>2019</v>
      </c>
      <c r="AA2397">
        <f>VLOOKUP($Y2397, NFLGames!$H$11:$K$555,3,FALSE)</f>
        <v>15</v>
      </c>
      <c r="AB2397" s="6">
        <f>IF(A2398=0, 0, AH2398-tbl_pbp[[#This Row],[Saints Win %]])</f>
        <v>0</v>
      </c>
      <c r="AE2397">
        <f>ABS(tbl_pbp[[#This Row],[play.homeScore]]-tbl_pbp[[#This Row],[play.awayScore]])</f>
        <v>34</v>
      </c>
      <c r="AF2397">
        <f>IF(tbl_pbp[[#This Row],[Play Saints Win % Increase]]&gt;=$AF$4,1,0)</f>
        <v>0</v>
      </c>
      <c r="AG2397" t="str">
        <f>VLOOKUP(tbl_pbp[[#This Row],[gameId]], games!$B$2:$T$40, 9, FALSE)</f>
        <v>indianapolis-colts</v>
      </c>
      <c r="AH2397" s="5">
        <f>IF(tbl_pbp[[#This Row],[AwayTeam]] &lt;&gt; "new-orleans-saints", tbl_pbp[[#This Row],[homeWinPercentage]], 1-tbl_pbp[[#This Row],[homeWinPercentage]])</f>
        <v>0.999</v>
      </c>
      <c r="AI2397" s="13">
        <f>tbl_pbp[[#This Row],[Kamara]]*tbl_pbp[[#This Row],[Impactful Play]]</f>
        <v>0</v>
      </c>
      <c r="AJ2397" s="13">
        <f>tbl_pbp[[#This Row],[Thomas]]*tbl_pbp[[#This Row],[Impactful Play]]</f>
        <v>0</v>
      </c>
      <c r="AK2397" s="13" t="str">
        <f>VLOOKUP(tbl_pbp[[#This Row],[Play Saints Win % Increase]], tbl_impact[],3,TRUE)</f>
        <v>Scented (0 to +5%)</v>
      </c>
    </row>
    <row r="2398" spans="1:37">
      <c r="A2398" s="1">
        <v>133</v>
      </c>
      <c r="B2398" s="5">
        <v>0.999</v>
      </c>
      <c r="C2398" t="s">
        <v>14491</v>
      </c>
      <c r="D2398">
        <v>0</v>
      </c>
      <c r="E2398">
        <v>0</v>
      </c>
      <c r="F2398">
        <v>4</v>
      </c>
      <c r="G2398">
        <v>34</v>
      </c>
      <c r="H2398">
        <v>0</v>
      </c>
      <c r="I2398">
        <v>2</v>
      </c>
      <c r="J2398">
        <v>40</v>
      </c>
      <c r="K2398" t="s">
        <v>29</v>
      </c>
      <c r="L2398">
        <v>4</v>
      </c>
      <c r="M2398">
        <v>60</v>
      </c>
      <c r="N2398" t="s">
        <v>14492</v>
      </c>
      <c r="O2398" t="s">
        <v>469</v>
      </c>
      <c r="P2398" t="s">
        <v>124</v>
      </c>
      <c r="Q2398" t="s">
        <v>125</v>
      </c>
      <c r="R2398" t="s">
        <v>126</v>
      </c>
      <c r="V2398" t="s">
        <v>14126</v>
      </c>
      <c r="X2398" t="str">
        <f>VLOOKUP(pbp!V5148, games!$B$2:$R$40, 3, FALSE)</f>
        <v>2020-12-20T21:25Z</v>
      </c>
      <c r="Y2398">
        <f>VLOOKUP(1*V2398,NFLGames!$H$11:$H$555,1,FALSE)</f>
        <v>401128117</v>
      </c>
      <c r="Z2398">
        <f>VLOOKUP($Y2398, NFLGames!$H$11:$K$555,2,FALSE)</f>
        <v>2019</v>
      </c>
      <c r="AA2398">
        <f>VLOOKUP($Y2398, NFLGames!$H$11:$K$555,3,FALSE)</f>
        <v>15</v>
      </c>
      <c r="AB2398" s="6">
        <f>IF(A2399=0, 0, AH2399-tbl_pbp[[#This Row],[Saints Win %]])</f>
        <v>0</v>
      </c>
      <c r="AE2398">
        <f>ABS(tbl_pbp[[#This Row],[play.homeScore]]-tbl_pbp[[#This Row],[play.awayScore]])</f>
        <v>34</v>
      </c>
      <c r="AF2398">
        <f>IF(tbl_pbp[[#This Row],[Play Saints Win % Increase]]&gt;=$AF$4,1,0)</f>
        <v>0</v>
      </c>
      <c r="AG2398" t="str">
        <f>VLOOKUP(tbl_pbp[[#This Row],[gameId]], games!$B$2:$T$40, 9, FALSE)</f>
        <v>indianapolis-colts</v>
      </c>
      <c r="AH2398" s="5">
        <f>IF(tbl_pbp[[#This Row],[AwayTeam]] &lt;&gt; "new-orleans-saints", tbl_pbp[[#This Row],[homeWinPercentage]], 1-tbl_pbp[[#This Row],[homeWinPercentage]])</f>
        <v>0.999</v>
      </c>
      <c r="AI2398" s="13">
        <f>tbl_pbp[[#This Row],[Kamara]]*tbl_pbp[[#This Row],[Impactful Play]]</f>
        <v>0</v>
      </c>
      <c r="AJ2398" s="13">
        <f>tbl_pbp[[#This Row],[Thomas]]*tbl_pbp[[#This Row],[Impactful Play]]</f>
        <v>0</v>
      </c>
      <c r="AK2398" s="13" t="str">
        <f>VLOOKUP(tbl_pbp[[#This Row],[Play Saints Win % Increase]], tbl_impact[],3,TRUE)</f>
        <v>Scented (0 to +5%)</v>
      </c>
    </row>
    <row r="2399" spans="1:37">
      <c r="A2399" s="1">
        <v>134</v>
      </c>
      <c r="B2399" s="5">
        <v>0.999</v>
      </c>
      <c r="C2399" t="s">
        <v>14493</v>
      </c>
      <c r="D2399">
        <v>0</v>
      </c>
      <c r="E2399">
        <v>0</v>
      </c>
      <c r="F2399">
        <v>4</v>
      </c>
      <c r="G2399">
        <v>34</v>
      </c>
      <c r="H2399">
        <v>0</v>
      </c>
      <c r="I2399">
        <v>2</v>
      </c>
      <c r="J2399">
        <v>40</v>
      </c>
      <c r="K2399" t="s">
        <v>29</v>
      </c>
      <c r="L2399">
        <v>4</v>
      </c>
      <c r="M2399">
        <v>60</v>
      </c>
      <c r="N2399" t="s">
        <v>14494</v>
      </c>
      <c r="O2399" t="s">
        <v>469</v>
      </c>
      <c r="P2399" t="s">
        <v>66</v>
      </c>
      <c r="Q2399" t="s">
        <v>67</v>
      </c>
      <c r="R2399" t="s">
        <v>68</v>
      </c>
      <c r="S2399" t="s">
        <v>154</v>
      </c>
      <c r="T2399" t="s">
        <v>117</v>
      </c>
      <c r="U2399" t="s">
        <v>11085</v>
      </c>
      <c r="V2399" t="s">
        <v>14126</v>
      </c>
      <c r="X2399" t="str">
        <f>VLOOKUP(pbp!V5149, games!$B$2:$R$40, 3, FALSE)</f>
        <v>2020-12-20T21:25Z</v>
      </c>
      <c r="Y2399">
        <f>VLOOKUP(1*V2399,NFLGames!$H$11:$H$555,1,FALSE)</f>
        <v>401128117</v>
      </c>
      <c r="Z2399">
        <f>VLOOKUP($Y2399, NFLGames!$H$11:$K$555,2,FALSE)</f>
        <v>2019</v>
      </c>
      <c r="AA2399">
        <f>VLOOKUP($Y2399, NFLGames!$H$11:$K$555,3,FALSE)</f>
        <v>15</v>
      </c>
      <c r="AB2399" s="6">
        <f>IF(A2400=0, 0, AH2400-tbl_pbp[[#This Row],[Saints Win %]])</f>
        <v>0</v>
      </c>
      <c r="AE2399">
        <f>ABS(tbl_pbp[[#This Row],[play.homeScore]]-tbl_pbp[[#This Row],[play.awayScore]])</f>
        <v>34</v>
      </c>
      <c r="AF2399">
        <f>IF(tbl_pbp[[#This Row],[Play Saints Win % Increase]]&gt;=$AF$4,1,0)</f>
        <v>0</v>
      </c>
      <c r="AG2399" t="str">
        <f>VLOOKUP(tbl_pbp[[#This Row],[gameId]], games!$B$2:$T$40, 9, FALSE)</f>
        <v>indianapolis-colts</v>
      </c>
      <c r="AH2399" s="5">
        <f>IF(tbl_pbp[[#This Row],[AwayTeam]] &lt;&gt; "new-orleans-saints", tbl_pbp[[#This Row],[homeWinPercentage]], 1-tbl_pbp[[#This Row],[homeWinPercentage]])</f>
        <v>0.999</v>
      </c>
      <c r="AI2399" s="13">
        <f>tbl_pbp[[#This Row],[Kamara]]*tbl_pbp[[#This Row],[Impactful Play]]</f>
        <v>0</v>
      </c>
      <c r="AJ2399" s="13">
        <f>tbl_pbp[[#This Row],[Thomas]]*tbl_pbp[[#This Row],[Impactful Play]]</f>
        <v>0</v>
      </c>
      <c r="AK2399" s="13" t="str">
        <f>VLOOKUP(tbl_pbp[[#This Row],[Play Saints Win % Increase]], tbl_impact[],3,TRUE)</f>
        <v>Scented (0 to +5%)</v>
      </c>
    </row>
    <row r="2400" spans="1:37">
      <c r="A2400" s="1">
        <v>135</v>
      </c>
      <c r="B2400" s="5">
        <v>0.999</v>
      </c>
      <c r="C2400" t="s">
        <v>14495</v>
      </c>
      <c r="D2400">
        <v>0</v>
      </c>
      <c r="E2400">
        <v>0</v>
      </c>
      <c r="F2400">
        <v>4</v>
      </c>
      <c r="G2400">
        <v>34</v>
      </c>
      <c r="H2400">
        <v>0</v>
      </c>
      <c r="I2400">
        <v>10</v>
      </c>
      <c r="J2400">
        <v>80</v>
      </c>
      <c r="K2400" t="s">
        <v>14128</v>
      </c>
      <c r="L2400">
        <v>1</v>
      </c>
      <c r="M2400">
        <v>80</v>
      </c>
      <c r="N2400" t="s">
        <v>14496</v>
      </c>
      <c r="O2400" t="s">
        <v>405</v>
      </c>
      <c r="P2400" t="s">
        <v>94</v>
      </c>
      <c r="Q2400" t="s">
        <v>95</v>
      </c>
      <c r="R2400" t="s">
        <v>96</v>
      </c>
      <c r="S2400" t="s">
        <v>33</v>
      </c>
      <c r="T2400" t="s">
        <v>14184</v>
      </c>
      <c r="U2400" t="s">
        <v>14497</v>
      </c>
      <c r="V2400" t="s">
        <v>14126</v>
      </c>
      <c r="X2400" t="str">
        <f>VLOOKUP(pbp!V5150, games!$B$2:$R$40, 3, FALSE)</f>
        <v>2020-12-20T21:25Z</v>
      </c>
      <c r="Y2400">
        <f>VLOOKUP(1*V2400,NFLGames!$H$11:$H$555,1,FALSE)</f>
        <v>401128117</v>
      </c>
      <c r="Z2400">
        <f>VLOOKUP($Y2400, NFLGames!$H$11:$K$555,2,FALSE)</f>
        <v>2019</v>
      </c>
      <c r="AA2400">
        <f>VLOOKUP($Y2400, NFLGames!$H$11:$K$555,3,FALSE)</f>
        <v>15</v>
      </c>
      <c r="AB2400" s="6">
        <f>IF(A2401=0, 0, AH2401-tbl_pbp[[#This Row],[Saints Win %]])</f>
        <v>0</v>
      </c>
      <c r="AE2400">
        <f>ABS(tbl_pbp[[#This Row],[play.homeScore]]-tbl_pbp[[#This Row],[play.awayScore]])</f>
        <v>34</v>
      </c>
      <c r="AF2400">
        <f>IF(tbl_pbp[[#This Row],[Play Saints Win % Increase]]&gt;=$AF$4,1,0)</f>
        <v>0</v>
      </c>
      <c r="AG2400" t="str">
        <f>VLOOKUP(tbl_pbp[[#This Row],[gameId]], games!$B$2:$T$40, 9, FALSE)</f>
        <v>indianapolis-colts</v>
      </c>
      <c r="AH2400" s="5">
        <f>IF(tbl_pbp[[#This Row],[AwayTeam]] &lt;&gt; "new-orleans-saints", tbl_pbp[[#This Row],[homeWinPercentage]], 1-tbl_pbp[[#This Row],[homeWinPercentage]])</f>
        <v>0.999</v>
      </c>
      <c r="AI2400" s="13">
        <f>tbl_pbp[[#This Row],[Kamara]]*tbl_pbp[[#This Row],[Impactful Play]]</f>
        <v>0</v>
      </c>
      <c r="AJ2400" s="13">
        <f>tbl_pbp[[#This Row],[Thomas]]*tbl_pbp[[#This Row],[Impactful Play]]</f>
        <v>0</v>
      </c>
      <c r="AK2400" s="13" t="str">
        <f>VLOOKUP(tbl_pbp[[#This Row],[Play Saints Win % Increase]], tbl_impact[],3,TRUE)</f>
        <v>Scented (0 to +5%)</v>
      </c>
    </row>
    <row r="2401" spans="1:37">
      <c r="A2401" s="1">
        <v>136</v>
      </c>
      <c r="B2401" s="5">
        <v>0.999</v>
      </c>
      <c r="C2401" t="s">
        <v>14498</v>
      </c>
      <c r="D2401">
        <v>0</v>
      </c>
      <c r="E2401">
        <v>0</v>
      </c>
      <c r="F2401">
        <v>4</v>
      </c>
      <c r="G2401">
        <v>34</v>
      </c>
      <c r="H2401">
        <v>0</v>
      </c>
      <c r="I2401">
        <v>10</v>
      </c>
      <c r="J2401">
        <v>73</v>
      </c>
      <c r="K2401" t="s">
        <v>14128</v>
      </c>
      <c r="L2401">
        <v>1</v>
      </c>
      <c r="M2401">
        <v>73</v>
      </c>
      <c r="N2401" t="s">
        <v>14499</v>
      </c>
      <c r="O2401" t="s">
        <v>275</v>
      </c>
      <c r="P2401" t="s">
        <v>22</v>
      </c>
      <c r="Q2401" t="s">
        <v>37</v>
      </c>
      <c r="S2401" t="s">
        <v>33</v>
      </c>
      <c r="T2401" t="s">
        <v>14500</v>
      </c>
      <c r="U2401" t="s">
        <v>14501</v>
      </c>
      <c r="V2401" t="s">
        <v>14126</v>
      </c>
      <c r="X2401" t="str">
        <f>VLOOKUP(pbp!V5151, games!$B$2:$R$40, 3, FALSE)</f>
        <v>2020-12-20T21:25Z</v>
      </c>
      <c r="Y2401">
        <f>VLOOKUP(1*V2401,NFLGames!$H$11:$H$555,1,FALSE)</f>
        <v>401128117</v>
      </c>
      <c r="Z2401">
        <f>VLOOKUP($Y2401, NFLGames!$H$11:$K$555,2,FALSE)</f>
        <v>2019</v>
      </c>
      <c r="AA2401">
        <f>VLOOKUP($Y2401, NFLGames!$H$11:$K$555,3,FALSE)</f>
        <v>15</v>
      </c>
      <c r="AB2401" s="6">
        <f>IF(A2402=0, 0, AH2402-tbl_pbp[[#This Row],[Saints Win %]])</f>
        <v>0</v>
      </c>
      <c r="AE2401">
        <f>ABS(tbl_pbp[[#This Row],[play.homeScore]]-tbl_pbp[[#This Row],[play.awayScore]])</f>
        <v>34</v>
      </c>
      <c r="AF2401">
        <f>IF(tbl_pbp[[#This Row],[Play Saints Win % Increase]]&gt;=$AF$4,1,0)</f>
        <v>0</v>
      </c>
      <c r="AG2401" t="str">
        <f>VLOOKUP(tbl_pbp[[#This Row],[gameId]], games!$B$2:$T$40, 9, FALSE)</f>
        <v>indianapolis-colts</v>
      </c>
      <c r="AH2401" s="5">
        <f>IF(tbl_pbp[[#This Row],[AwayTeam]] &lt;&gt; "new-orleans-saints", tbl_pbp[[#This Row],[homeWinPercentage]], 1-tbl_pbp[[#This Row],[homeWinPercentage]])</f>
        <v>0.999</v>
      </c>
      <c r="AI2401" s="13">
        <f>tbl_pbp[[#This Row],[Kamara]]*tbl_pbp[[#This Row],[Impactful Play]]</f>
        <v>0</v>
      </c>
      <c r="AJ2401" s="13">
        <f>tbl_pbp[[#This Row],[Thomas]]*tbl_pbp[[#This Row],[Impactful Play]]</f>
        <v>0</v>
      </c>
      <c r="AK2401" s="13" t="str">
        <f>VLOOKUP(tbl_pbp[[#This Row],[Play Saints Win % Increase]], tbl_impact[],3,TRUE)</f>
        <v>Scented (0 to +5%)</v>
      </c>
    </row>
    <row r="2402" spans="1:37">
      <c r="A2402" s="1">
        <v>137</v>
      </c>
      <c r="B2402" s="5">
        <v>0.999</v>
      </c>
      <c r="C2402" t="s">
        <v>14502</v>
      </c>
      <c r="D2402">
        <v>0</v>
      </c>
      <c r="E2402">
        <v>0</v>
      </c>
      <c r="F2402">
        <v>4</v>
      </c>
      <c r="G2402">
        <v>34</v>
      </c>
      <c r="H2402">
        <v>0</v>
      </c>
      <c r="I2402">
        <v>10</v>
      </c>
      <c r="J2402">
        <v>73</v>
      </c>
      <c r="K2402" t="s">
        <v>14128</v>
      </c>
      <c r="L2402">
        <v>2</v>
      </c>
      <c r="M2402">
        <v>73</v>
      </c>
      <c r="N2402" t="s">
        <v>14503</v>
      </c>
      <c r="O2402" t="s">
        <v>2557</v>
      </c>
      <c r="P2402" t="s">
        <v>30</v>
      </c>
      <c r="Q2402" t="s">
        <v>31</v>
      </c>
      <c r="R2402" t="s">
        <v>32</v>
      </c>
      <c r="S2402" t="s">
        <v>120</v>
      </c>
      <c r="T2402" t="s">
        <v>14500</v>
      </c>
      <c r="U2402" t="s">
        <v>14504</v>
      </c>
      <c r="V2402" t="s">
        <v>14126</v>
      </c>
      <c r="X2402" t="str">
        <f>VLOOKUP(pbp!V5152, games!$B$2:$R$40, 3, FALSE)</f>
        <v>2020-12-20T21:25Z</v>
      </c>
      <c r="Y2402">
        <f>VLOOKUP(1*V2402,NFLGames!$H$11:$H$555,1,FALSE)</f>
        <v>401128117</v>
      </c>
      <c r="Z2402">
        <f>VLOOKUP($Y2402, NFLGames!$H$11:$K$555,2,FALSE)</f>
        <v>2019</v>
      </c>
      <c r="AA2402">
        <f>VLOOKUP($Y2402, NFLGames!$H$11:$K$555,3,FALSE)</f>
        <v>15</v>
      </c>
      <c r="AB2402" s="6">
        <f>IF(A2403=0, 0, AH2403-tbl_pbp[[#This Row],[Saints Win %]])</f>
        <v>0</v>
      </c>
      <c r="AE2402">
        <f>ABS(tbl_pbp[[#This Row],[play.homeScore]]-tbl_pbp[[#This Row],[play.awayScore]])</f>
        <v>34</v>
      </c>
      <c r="AF2402">
        <f>IF(tbl_pbp[[#This Row],[Play Saints Win % Increase]]&gt;=$AF$4,1,0)</f>
        <v>0</v>
      </c>
      <c r="AG2402" t="str">
        <f>VLOOKUP(tbl_pbp[[#This Row],[gameId]], games!$B$2:$T$40, 9, FALSE)</f>
        <v>indianapolis-colts</v>
      </c>
      <c r="AH2402" s="5">
        <f>IF(tbl_pbp[[#This Row],[AwayTeam]] &lt;&gt; "new-orleans-saints", tbl_pbp[[#This Row],[homeWinPercentage]], 1-tbl_pbp[[#This Row],[homeWinPercentage]])</f>
        <v>0.999</v>
      </c>
      <c r="AI2402" s="13">
        <f>tbl_pbp[[#This Row],[Kamara]]*tbl_pbp[[#This Row],[Impactful Play]]</f>
        <v>0</v>
      </c>
      <c r="AJ2402" s="13">
        <f>tbl_pbp[[#This Row],[Thomas]]*tbl_pbp[[#This Row],[Impactful Play]]</f>
        <v>0</v>
      </c>
      <c r="AK2402" s="13" t="str">
        <f>VLOOKUP(tbl_pbp[[#This Row],[Play Saints Win % Increase]], tbl_impact[],3,TRUE)</f>
        <v>Scented (0 to +5%)</v>
      </c>
    </row>
    <row r="2403" spans="1:37">
      <c r="A2403" s="1">
        <v>138</v>
      </c>
      <c r="B2403" s="5">
        <v>0.999</v>
      </c>
      <c r="C2403" t="s">
        <v>14505</v>
      </c>
      <c r="D2403">
        <v>0</v>
      </c>
      <c r="E2403">
        <v>0</v>
      </c>
      <c r="F2403">
        <v>4</v>
      </c>
      <c r="G2403">
        <v>34</v>
      </c>
      <c r="H2403">
        <v>0</v>
      </c>
      <c r="I2403">
        <v>10</v>
      </c>
      <c r="J2403">
        <v>63</v>
      </c>
      <c r="K2403" t="s">
        <v>14128</v>
      </c>
      <c r="L2403">
        <v>1</v>
      </c>
      <c r="M2403">
        <v>63</v>
      </c>
      <c r="N2403" t="s">
        <v>14506</v>
      </c>
      <c r="O2403" t="s">
        <v>3297</v>
      </c>
      <c r="P2403" t="s">
        <v>30</v>
      </c>
      <c r="Q2403" t="s">
        <v>31</v>
      </c>
      <c r="R2403" t="s">
        <v>32</v>
      </c>
      <c r="S2403" t="s">
        <v>33</v>
      </c>
      <c r="T2403" t="s">
        <v>14234</v>
      </c>
      <c r="U2403" t="s">
        <v>14507</v>
      </c>
      <c r="V2403" t="s">
        <v>14126</v>
      </c>
      <c r="X2403" t="str">
        <f>VLOOKUP(pbp!V5153, games!$B$2:$R$40, 3, FALSE)</f>
        <v>2020-12-20T21:25Z</v>
      </c>
      <c r="Y2403">
        <f>VLOOKUP(1*V2403,NFLGames!$H$11:$H$555,1,FALSE)</f>
        <v>401128117</v>
      </c>
      <c r="Z2403">
        <f>VLOOKUP($Y2403, NFLGames!$H$11:$K$555,2,FALSE)</f>
        <v>2019</v>
      </c>
      <c r="AA2403">
        <f>VLOOKUP($Y2403, NFLGames!$H$11:$K$555,3,FALSE)</f>
        <v>15</v>
      </c>
      <c r="AB2403" s="6">
        <f>IF(A2404=0, 0, AH2404-tbl_pbp[[#This Row],[Saints Win %]])</f>
        <v>0</v>
      </c>
      <c r="AE2403">
        <f>ABS(tbl_pbp[[#This Row],[play.homeScore]]-tbl_pbp[[#This Row],[play.awayScore]])</f>
        <v>34</v>
      </c>
      <c r="AF2403">
        <f>IF(tbl_pbp[[#This Row],[Play Saints Win % Increase]]&gt;=$AF$4,1,0)</f>
        <v>0</v>
      </c>
      <c r="AG2403" t="str">
        <f>VLOOKUP(tbl_pbp[[#This Row],[gameId]], games!$B$2:$T$40, 9, FALSE)</f>
        <v>indianapolis-colts</v>
      </c>
      <c r="AH2403" s="5">
        <f>IF(tbl_pbp[[#This Row],[AwayTeam]] &lt;&gt; "new-orleans-saints", tbl_pbp[[#This Row],[homeWinPercentage]], 1-tbl_pbp[[#This Row],[homeWinPercentage]])</f>
        <v>0.999</v>
      </c>
      <c r="AI2403" s="13">
        <f>tbl_pbp[[#This Row],[Kamara]]*tbl_pbp[[#This Row],[Impactful Play]]</f>
        <v>0</v>
      </c>
      <c r="AJ2403" s="13">
        <f>tbl_pbp[[#This Row],[Thomas]]*tbl_pbp[[#This Row],[Impactful Play]]</f>
        <v>0</v>
      </c>
      <c r="AK2403" s="13" t="str">
        <f>VLOOKUP(tbl_pbp[[#This Row],[Play Saints Win % Increase]], tbl_impact[],3,TRUE)</f>
        <v>Scented (0 to +5%)</v>
      </c>
    </row>
    <row r="2404" spans="1:37">
      <c r="A2404" s="1">
        <v>139</v>
      </c>
      <c r="B2404" s="5">
        <v>0.999</v>
      </c>
      <c r="C2404" t="s">
        <v>14508</v>
      </c>
      <c r="D2404">
        <v>0</v>
      </c>
      <c r="E2404">
        <v>0</v>
      </c>
      <c r="F2404">
        <v>4</v>
      </c>
      <c r="G2404">
        <v>34</v>
      </c>
      <c r="H2404">
        <v>0</v>
      </c>
      <c r="I2404">
        <v>10</v>
      </c>
      <c r="J2404">
        <v>46</v>
      </c>
      <c r="K2404" t="s">
        <v>14128</v>
      </c>
      <c r="L2404">
        <v>1</v>
      </c>
      <c r="M2404">
        <v>46</v>
      </c>
      <c r="N2404" t="s">
        <v>14509</v>
      </c>
      <c r="O2404" t="s">
        <v>279</v>
      </c>
      <c r="P2404" t="s">
        <v>22</v>
      </c>
      <c r="Q2404" t="s">
        <v>37</v>
      </c>
      <c r="S2404" t="s">
        <v>33</v>
      </c>
      <c r="T2404" t="s">
        <v>435</v>
      </c>
      <c r="U2404" t="s">
        <v>623</v>
      </c>
      <c r="V2404" t="s">
        <v>14126</v>
      </c>
      <c r="X2404" t="str">
        <f>VLOOKUP(pbp!V5154, games!$B$2:$R$40, 3, FALSE)</f>
        <v>2020-12-20T21:25Z</v>
      </c>
      <c r="Y2404">
        <f>VLOOKUP(1*V2404,NFLGames!$H$11:$H$555,1,FALSE)</f>
        <v>401128117</v>
      </c>
      <c r="Z2404">
        <f>VLOOKUP($Y2404, NFLGames!$H$11:$K$555,2,FALSE)</f>
        <v>2019</v>
      </c>
      <c r="AA2404">
        <f>VLOOKUP($Y2404, NFLGames!$H$11:$K$555,3,FALSE)</f>
        <v>15</v>
      </c>
      <c r="AB2404" s="6">
        <f>IF(A2405=0, 0, AH2405-tbl_pbp[[#This Row],[Saints Win %]])</f>
        <v>0</v>
      </c>
      <c r="AE2404">
        <f>ABS(tbl_pbp[[#This Row],[play.homeScore]]-tbl_pbp[[#This Row],[play.awayScore]])</f>
        <v>34</v>
      </c>
      <c r="AF2404">
        <f>IF(tbl_pbp[[#This Row],[Play Saints Win % Increase]]&gt;=$AF$4,1,0)</f>
        <v>0</v>
      </c>
      <c r="AG2404" t="str">
        <f>VLOOKUP(tbl_pbp[[#This Row],[gameId]], games!$B$2:$T$40, 9, FALSE)</f>
        <v>indianapolis-colts</v>
      </c>
      <c r="AH2404" s="5">
        <f>IF(tbl_pbp[[#This Row],[AwayTeam]] &lt;&gt; "new-orleans-saints", tbl_pbp[[#This Row],[homeWinPercentage]], 1-tbl_pbp[[#This Row],[homeWinPercentage]])</f>
        <v>0.999</v>
      </c>
      <c r="AI2404" s="13">
        <f>tbl_pbp[[#This Row],[Kamara]]*tbl_pbp[[#This Row],[Impactful Play]]</f>
        <v>0</v>
      </c>
      <c r="AJ2404" s="13">
        <f>tbl_pbp[[#This Row],[Thomas]]*tbl_pbp[[#This Row],[Impactful Play]]</f>
        <v>0</v>
      </c>
      <c r="AK2404" s="13" t="str">
        <f>VLOOKUP(tbl_pbp[[#This Row],[Play Saints Win % Increase]], tbl_impact[],3,TRUE)</f>
        <v>Scented (0 to +5%)</v>
      </c>
    </row>
    <row r="2405" spans="1:37">
      <c r="A2405" s="1">
        <v>140</v>
      </c>
      <c r="B2405" s="5">
        <v>0.999</v>
      </c>
      <c r="C2405" t="s">
        <v>14510</v>
      </c>
      <c r="D2405">
        <v>0</v>
      </c>
      <c r="E2405">
        <v>0</v>
      </c>
      <c r="F2405">
        <v>4</v>
      </c>
      <c r="G2405">
        <v>34</v>
      </c>
      <c r="H2405">
        <v>0</v>
      </c>
      <c r="I2405">
        <v>10</v>
      </c>
      <c r="J2405">
        <v>46</v>
      </c>
      <c r="K2405" t="s">
        <v>14128</v>
      </c>
      <c r="L2405">
        <v>2</v>
      </c>
      <c r="M2405">
        <v>46</v>
      </c>
      <c r="N2405" t="s">
        <v>14511</v>
      </c>
      <c r="O2405" t="s">
        <v>7039</v>
      </c>
      <c r="P2405" t="s">
        <v>30</v>
      </c>
      <c r="Q2405" t="s">
        <v>31</v>
      </c>
      <c r="R2405" t="s">
        <v>32</v>
      </c>
      <c r="S2405" t="s">
        <v>120</v>
      </c>
      <c r="T2405" t="s">
        <v>435</v>
      </c>
      <c r="U2405" t="s">
        <v>626</v>
      </c>
      <c r="V2405" t="s">
        <v>14126</v>
      </c>
      <c r="X2405" t="str">
        <f>VLOOKUP(pbp!V5155, games!$B$2:$R$40, 3, FALSE)</f>
        <v>2020-12-20T21:25Z</v>
      </c>
      <c r="Y2405">
        <f>VLOOKUP(1*V2405,NFLGames!$H$11:$H$555,1,FALSE)</f>
        <v>401128117</v>
      </c>
      <c r="Z2405">
        <f>VLOOKUP($Y2405, NFLGames!$H$11:$K$555,2,FALSE)</f>
        <v>2019</v>
      </c>
      <c r="AA2405">
        <f>VLOOKUP($Y2405, NFLGames!$H$11:$K$555,3,FALSE)</f>
        <v>15</v>
      </c>
      <c r="AB2405" s="6">
        <f>IF(A2406=0, 0, AH2406-tbl_pbp[[#This Row],[Saints Win %]])</f>
        <v>0</v>
      </c>
      <c r="AE2405">
        <f>ABS(tbl_pbp[[#This Row],[play.homeScore]]-tbl_pbp[[#This Row],[play.awayScore]])</f>
        <v>34</v>
      </c>
      <c r="AF2405">
        <f>IF(tbl_pbp[[#This Row],[Play Saints Win % Increase]]&gt;=$AF$4,1,0)</f>
        <v>0</v>
      </c>
      <c r="AG2405" t="str">
        <f>VLOOKUP(tbl_pbp[[#This Row],[gameId]], games!$B$2:$T$40, 9, FALSE)</f>
        <v>indianapolis-colts</v>
      </c>
      <c r="AH2405" s="5">
        <f>IF(tbl_pbp[[#This Row],[AwayTeam]] &lt;&gt; "new-orleans-saints", tbl_pbp[[#This Row],[homeWinPercentage]], 1-tbl_pbp[[#This Row],[homeWinPercentage]])</f>
        <v>0.999</v>
      </c>
      <c r="AI2405" s="13">
        <f>tbl_pbp[[#This Row],[Kamara]]*tbl_pbp[[#This Row],[Impactful Play]]</f>
        <v>0</v>
      </c>
      <c r="AJ2405" s="13">
        <f>tbl_pbp[[#This Row],[Thomas]]*tbl_pbp[[#This Row],[Impactful Play]]</f>
        <v>0</v>
      </c>
      <c r="AK2405" s="13" t="str">
        <f>VLOOKUP(tbl_pbp[[#This Row],[Play Saints Win % Increase]], tbl_impact[],3,TRUE)</f>
        <v>Scented (0 to +5%)</v>
      </c>
    </row>
    <row r="2406" spans="1:37">
      <c r="A2406" s="1">
        <v>141</v>
      </c>
      <c r="B2406" s="5">
        <v>0.999</v>
      </c>
      <c r="C2406" t="s">
        <v>14512</v>
      </c>
      <c r="D2406">
        <v>0</v>
      </c>
      <c r="E2406">
        <v>0</v>
      </c>
      <c r="F2406">
        <v>4</v>
      </c>
      <c r="G2406">
        <v>34</v>
      </c>
      <c r="H2406">
        <v>0</v>
      </c>
      <c r="I2406">
        <v>4</v>
      </c>
      <c r="J2406">
        <v>40</v>
      </c>
      <c r="K2406" t="s">
        <v>14128</v>
      </c>
      <c r="L2406">
        <v>3</v>
      </c>
      <c r="M2406">
        <v>40</v>
      </c>
      <c r="N2406" t="s">
        <v>14513</v>
      </c>
      <c r="O2406" t="s">
        <v>102</v>
      </c>
      <c r="P2406" t="s">
        <v>22</v>
      </c>
      <c r="Q2406" t="s">
        <v>37</v>
      </c>
      <c r="S2406" t="s">
        <v>63</v>
      </c>
      <c r="T2406" t="s">
        <v>117</v>
      </c>
      <c r="U2406" t="s">
        <v>4177</v>
      </c>
      <c r="V2406" t="s">
        <v>14126</v>
      </c>
      <c r="X2406" t="str">
        <f>VLOOKUP(pbp!V5156, games!$B$2:$R$40, 3, FALSE)</f>
        <v>2020-12-20T21:25Z</v>
      </c>
      <c r="Y2406">
        <f>VLOOKUP(1*V2406,NFLGames!$H$11:$H$555,1,FALSE)</f>
        <v>401128117</v>
      </c>
      <c r="Z2406">
        <f>VLOOKUP($Y2406, NFLGames!$H$11:$K$555,2,FALSE)</f>
        <v>2019</v>
      </c>
      <c r="AA2406">
        <f>VLOOKUP($Y2406, NFLGames!$H$11:$K$555,3,FALSE)</f>
        <v>15</v>
      </c>
      <c r="AB2406" s="6">
        <f>IF(A2407=0, 0, AH2407-tbl_pbp[[#This Row],[Saints Win %]])</f>
        <v>0</v>
      </c>
      <c r="AE2406">
        <f>ABS(tbl_pbp[[#This Row],[play.homeScore]]-tbl_pbp[[#This Row],[play.awayScore]])</f>
        <v>34</v>
      </c>
      <c r="AF2406">
        <f>IF(tbl_pbp[[#This Row],[Play Saints Win % Increase]]&gt;=$AF$4,1,0)</f>
        <v>0</v>
      </c>
      <c r="AG2406" t="str">
        <f>VLOOKUP(tbl_pbp[[#This Row],[gameId]], games!$B$2:$T$40, 9, FALSE)</f>
        <v>indianapolis-colts</v>
      </c>
      <c r="AH2406" s="5">
        <f>IF(tbl_pbp[[#This Row],[AwayTeam]] &lt;&gt; "new-orleans-saints", tbl_pbp[[#This Row],[homeWinPercentage]], 1-tbl_pbp[[#This Row],[homeWinPercentage]])</f>
        <v>0.999</v>
      </c>
      <c r="AI2406" s="13">
        <f>tbl_pbp[[#This Row],[Kamara]]*tbl_pbp[[#This Row],[Impactful Play]]</f>
        <v>0</v>
      </c>
      <c r="AJ2406" s="13">
        <f>tbl_pbp[[#This Row],[Thomas]]*tbl_pbp[[#This Row],[Impactful Play]]</f>
        <v>0</v>
      </c>
      <c r="AK2406" s="13" t="str">
        <f>VLOOKUP(tbl_pbp[[#This Row],[Play Saints Win % Increase]], tbl_impact[],3,TRUE)</f>
        <v>Scented (0 to +5%)</v>
      </c>
    </row>
    <row r="2407" spans="1:37">
      <c r="A2407" s="1">
        <v>142</v>
      </c>
      <c r="B2407" s="5">
        <v>0.999</v>
      </c>
      <c r="C2407" t="s">
        <v>14514</v>
      </c>
      <c r="D2407">
        <v>0</v>
      </c>
      <c r="E2407">
        <v>0</v>
      </c>
      <c r="F2407">
        <v>4</v>
      </c>
      <c r="G2407">
        <v>34</v>
      </c>
      <c r="H2407">
        <v>0</v>
      </c>
      <c r="I2407">
        <v>4</v>
      </c>
      <c r="J2407">
        <v>40</v>
      </c>
      <c r="K2407" t="s">
        <v>14128</v>
      </c>
      <c r="L2407">
        <v>4</v>
      </c>
      <c r="M2407">
        <v>40</v>
      </c>
      <c r="N2407" t="s">
        <v>14515</v>
      </c>
      <c r="O2407" t="s">
        <v>3211</v>
      </c>
      <c r="P2407" t="s">
        <v>124</v>
      </c>
      <c r="Q2407" t="s">
        <v>125</v>
      </c>
      <c r="R2407" t="s">
        <v>126</v>
      </c>
      <c r="V2407" t="s">
        <v>14126</v>
      </c>
      <c r="X2407" t="str">
        <f>VLOOKUP(pbp!V5157, games!$B$2:$R$40, 3, FALSE)</f>
        <v>2020-12-20T21:25Z</v>
      </c>
      <c r="Y2407">
        <f>VLOOKUP(1*V2407,NFLGames!$H$11:$H$555,1,FALSE)</f>
        <v>401128117</v>
      </c>
      <c r="Z2407">
        <f>VLOOKUP($Y2407, NFLGames!$H$11:$K$555,2,FALSE)</f>
        <v>2019</v>
      </c>
      <c r="AA2407">
        <f>VLOOKUP($Y2407, NFLGames!$H$11:$K$555,3,FALSE)</f>
        <v>15</v>
      </c>
      <c r="AB2407" s="6">
        <f>IF(A2408=0, 0, AH2408-tbl_pbp[[#This Row],[Saints Win %]])</f>
        <v>0</v>
      </c>
      <c r="AE2407">
        <f>ABS(tbl_pbp[[#This Row],[play.homeScore]]-tbl_pbp[[#This Row],[play.awayScore]])</f>
        <v>34</v>
      </c>
      <c r="AF2407">
        <f>IF(tbl_pbp[[#This Row],[Play Saints Win % Increase]]&gt;=$AF$4,1,0)</f>
        <v>0</v>
      </c>
      <c r="AG2407" t="str">
        <f>VLOOKUP(tbl_pbp[[#This Row],[gameId]], games!$B$2:$T$40, 9, FALSE)</f>
        <v>indianapolis-colts</v>
      </c>
      <c r="AH2407" s="5">
        <f>IF(tbl_pbp[[#This Row],[AwayTeam]] &lt;&gt; "new-orleans-saints", tbl_pbp[[#This Row],[homeWinPercentage]], 1-tbl_pbp[[#This Row],[homeWinPercentage]])</f>
        <v>0.999</v>
      </c>
      <c r="AI2407" s="13">
        <f>tbl_pbp[[#This Row],[Kamara]]*tbl_pbp[[#This Row],[Impactful Play]]</f>
        <v>0</v>
      </c>
      <c r="AJ2407" s="13">
        <f>tbl_pbp[[#This Row],[Thomas]]*tbl_pbp[[#This Row],[Impactful Play]]</f>
        <v>0</v>
      </c>
      <c r="AK2407" s="13" t="str">
        <f>VLOOKUP(tbl_pbp[[#This Row],[Play Saints Win % Increase]], tbl_impact[],3,TRUE)</f>
        <v>Scented (0 to +5%)</v>
      </c>
    </row>
    <row r="2408" spans="1:37">
      <c r="A2408" s="1">
        <v>143</v>
      </c>
      <c r="B2408" s="5">
        <v>0.999</v>
      </c>
      <c r="C2408" t="s">
        <v>14516</v>
      </c>
      <c r="D2408">
        <v>0</v>
      </c>
      <c r="E2408">
        <v>0</v>
      </c>
      <c r="F2408">
        <v>4</v>
      </c>
      <c r="G2408">
        <v>34</v>
      </c>
      <c r="H2408">
        <v>0</v>
      </c>
      <c r="I2408">
        <v>4</v>
      </c>
      <c r="J2408">
        <v>40</v>
      </c>
      <c r="K2408" t="s">
        <v>14128</v>
      </c>
      <c r="L2408">
        <v>4</v>
      </c>
      <c r="M2408">
        <v>40</v>
      </c>
      <c r="N2408" t="s">
        <v>14517</v>
      </c>
      <c r="O2408" t="s">
        <v>3211</v>
      </c>
      <c r="P2408" t="s">
        <v>30</v>
      </c>
      <c r="Q2408" t="s">
        <v>31</v>
      </c>
      <c r="R2408" t="s">
        <v>32</v>
      </c>
      <c r="S2408" t="s">
        <v>69</v>
      </c>
      <c r="T2408" t="s">
        <v>117</v>
      </c>
      <c r="U2408" t="s">
        <v>14518</v>
      </c>
      <c r="V2408" t="s">
        <v>14126</v>
      </c>
      <c r="X2408" t="str">
        <f>VLOOKUP(pbp!V5158, games!$B$2:$R$40, 3, FALSE)</f>
        <v>2020-12-20T21:25Z</v>
      </c>
      <c r="Y2408">
        <f>VLOOKUP(1*V2408,NFLGames!$H$11:$H$555,1,FALSE)</f>
        <v>401128117</v>
      </c>
      <c r="Z2408">
        <f>VLOOKUP($Y2408, NFLGames!$H$11:$K$555,2,FALSE)</f>
        <v>2019</v>
      </c>
      <c r="AA2408">
        <f>VLOOKUP($Y2408, NFLGames!$H$11:$K$555,3,FALSE)</f>
        <v>15</v>
      </c>
      <c r="AB2408" s="6">
        <f>IF(A2409=0, 0, AH2409-tbl_pbp[[#This Row],[Saints Win %]])</f>
        <v>0</v>
      </c>
      <c r="AE2408">
        <f>ABS(tbl_pbp[[#This Row],[play.homeScore]]-tbl_pbp[[#This Row],[play.awayScore]])</f>
        <v>34</v>
      </c>
      <c r="AF2408">
        <f>IF(tbl_pbp[[#This Row],[Play Saints Win % Increase]]&gt;=$AF$4,1,0)</f>
        <v>0</v>
      </c>
      <c r="AG2408" t="str">
        <f>VLOOKUP(tbl_pbp[[#This Row],[gameId]], games!$B$2:$T$40, 9, FALSE)</f>
        <v>indianapolis-colts</v>
      </c>
      <c r="AH2408" s="5">
        <f>IF(tbl_pbp[[#This Row],[AwayTeam]] &lt;&gt; "new-orleans-saints", tbl_pbp[[#This Row],[homeWinPercentage]], 1-tbl_pbp[[#This Row],[homeWinPercentage]])</f>
        <v>0.999</v>
      </c>
      <c r="AI2408" s="13">
        <f>tbl_pbp[[#This Row],[Kamara]]*tbl_pbp[[#This Row],[Impactful Play]]</f>
        <v>0</v>
      </c>
      <c r="AJ2408" s="13">
        <f>tbl_pbp[[#This Row],[Thomas]]*tbl_pbp[[#This Row],[Impactful Play]]</f>
        <v>0</v>
      </c>
      <c r="AK2408" s="13" t="str">
        <f>VLOOKUP(tbl_pbp[[#This Row],[Play Saints Win % Increase]], tbl_impact[],3,TRUE)</f>
        <v>Scented (0 to +5%)</v>
      </c>
    </row>
    <row r="2409" spans="1:37">
      <c r="A2409" s="1">
        <v>144</v>
      </c>
      <c r="B2409" s="5">
        <v>0.999</v>
      </c>
      <c r="C2409" t="s">
        <v>14519</v>
      </c>
      <c r="D2409">
        <v>0</v>
      </c>
      <c r="E2409">
        <v>0</v>
      </c>
      <c r="F2409">
        <v>4</v>
      </c>
      <c r="G2409">
        <v>34</v>
      </c>
      <c r="H2409">
        <v>0</v>
      </c>
      <c r="I2409">
        <v>10</v>
      </c>
      <c r="J2409">
        <v>29</v>
      </c>
      <c r="K2409" t="s">
        <v>14128</v>
      </c>
      <c r="L2409">
        <v>1</v>
      </c>
      <c r="M2409">
        <v>29</v>
      </c>
      <c r="N2409" t="s">
        <v>14520</v>
      </c>
      <c r="O2409" t="s">
        <v>4575</v>
      </c>
      <c r="P2409" t="s">
        <v>30</v>
      </c>
      <c r="Q2409" t="s">
        <v>31</v>
      </c>
      <c r="R2409" t="s">
        <v>32</v>
      </c>
      <c r="S2409" t="s">
        <v>33</v>
      </c>
      <c r="T2409" t="s">
        <v>401</v>
      </c>
      <c r="U2409" t="s">
        <v>1467</v>
      </c>
      <c r="V2409" t="s">
        <v>14126</v>
      </c>
      <c r="X2409" t="str">
        <f>VLOOKUP(pbp!V5159, games!$B$2:$R$40, 3, FALSE)</f>
        <v>2020-12-20T21:25Z</v>
      </c>
      <c r="Y2409">
        <f>VLOOKUP(1*V2409,NFLGames!$H$11:$H$555,1,FALSE)</f>
        <v>401128117</v>
      </c>
      <c r="Z2409">
        <f>VLOOKUP($Y2409, NFLGames!$H$11:$K$555,2,FALSE)</f>
        <v>2019</v>
      </c>
      <c r="AA2409">
        <f>VLOOKUP($Y2409, NFLGames!$H$11:$K$555,3,FALSE)</f>
        <v>15</v>
      </c>
      <c r="AB2409" s="6">
        <f>IF(A2410=0, 0, AH2410-tbl_pbp[[#This Row],[Saints Win %]])</f>
        <v>0</v>
      </c>
      <c r="AE2409">
        <f>ABS(tbl_pbp[[#This Row],[play.homeScore]]-tbl_pbp[[#This Row],[play.awayScore]])</f>
        <v>34</v>
      </c>
      <c r="AF2409">
        <f>IF(tbl_pbp[[#This Row],[Play Saints Win % Increase]]&gt;=$AF$4,1,0)</f>
        <v>0</v>
      </c>
      <c r="AG2409" t="str">
        <f>VLOOKUP(tbl_pbp[[#This Row],[gameId]], games!$B$2:$T$40, 9, FALSE)</f>
        <v>indianapolis-colts</v>
      </c>
      <c r="AH2409" s="5">
        <f>IF(tbl_pbp[[#This Row],[AwayTeam]] &lt;&gt; "new-orleans-saints", tbl_pbp[[#This Row],[homeWinPercentage]], 1-tbl_pbp[[#This Row],[homeWinPercentage]])</f>
        <v>0.999</v>
      </c>
      <c r="AI2409" s="13">
        <f>tbl_pbp[[#This Row],[Kamara]]*tbl_pbp[[#This Row],[Impactful Play]]</f>
        <v>0</v>
      </c>
      <c r="AJ2409" s="13">
        <f>tbl_pbp[[#This Row],[Thomas]]*tbl_pbp[[#This Row],[Impactful Play]]</f>
        <v>0</v>
      </c>
      <c r="AK2409" s="13" t="str">
        <f>VLOOKUP(tbl_pbp[[#This Row],[Play Saints Win % Increase]], tbl_impact[],3,TRUE)</f>
        <v>Scented (0 to +5%)</v>
      </c>
    </row>
    <row r="2410" spans="1:37">
      <c r="A2410" s="1">
        <v>145</v>
      </c>
      <c r="B2410" s="5">
        <v>0.999</v>
      </c>
      <c r="C2410" t="s">
        <v>14521</v>
      </c>
      <c r="D2410">
        <v>0</v>
      </c>
      <c r="E2410">
        <v>0</v>
      </c>
      <c r="F2410">
        <v>4</v>
      </c>
      <c r="G2410">
        <v>34</v>
      </c>
      <c r="H2410">
        <v>0</v>
      </c>
      <c r="I2410">
        <v>1</v>
      </c>
      <c r="J2410">
        <v>20</v>
      </c>
      <c r="K2410" t="s">
        <v>14128</v>
      </c>
      <c r="L2410">
        <v>2</v>
      </c>
      <c r="M2410">
        <v>20</v>
      </c>
      <c r="N2410" t="s">
        <v>14522</v>
      </c>
      <c r="O2410" t="s">
        <v>577</v>
      </c>
      <c r="P2410" t="s">
        <v>45</v>
      </c>
      <c r="Q2410" t="s">
        <v>46</v>
      </c>
      <c r="R2410" t="s">
        <v>47</v>
      </c>
      <c r="S2410" t="s">
        <v>83</v>
      </c>
      <c r="T2410" t="s">
        <v>165</v>
      </c>
      <c r="U2410" t="s">
        <v>14523</v>
      </c>
      <c r="V2410" t="s">
        <v>14126</v>
      </c>
      <c r="X2410" t="str">
        <f>VLOOKUP(pbp!V5160, games!$B$2:$R$40, 3, FALSE)</f>
        <v>2020-12-20T21:25Z</v>
      </c>
      <c r="Y2410">
        <f>VLOOKUP(1*V2410,NFLGames!$H$11:$H$555,1,FALSE)</f>
        <v>401128117</v>
      </c>
      <c r="Z2410">
        <f>VLOOKUP($Y2410, NFLGames!$H$11:$K$555,2,FALSE)</f>
        <v>2019</v>
      </c>
      <c r="AA2410">
        <f>VLOOKUP($Y2410, NFLGames!$H$11:$K$555,3,FALSE)</f>
        <v>15</v>
      </c>
      <c r="AB2410" s="6">
        <f>IF(A2411=0, 0, AH2411-tbl_pbp[[#This Row],[Saints Win %]])</f>
        <v>0</v>
      </c>
      <c r="AE2410">
        <f>ABS(tbl_pbp[[#This Row],[play.homeScore]]-tbl_pbp[[#This Row],[play.awayScore]])</f>
        <v>34</v>
      </c>
      <c r="AF2410">
        <f>IF(tbl_pbp[[#This Row],[Play Saints Win % Increase]]&gt;=$AF$4,1,0)</f>
        <v>0</v>
      </c>
      <c r="AG2410" t="str">
        <f>VLOOKUP(tbl_pbp[[#This Row],[gameId]], games!$B$2:$T$40, 9, FALSE)</f>
        <v>indianapolis-colts</v>
      </c>
      <c r="AH2410" s="5">
        <f>IF(tbl_pbp[[#This Row],[AwayTeam]] &lt;&gt; "new-orleans-saints", tbl_pbp[[#This Row],[homeWinPercentage]], 1-tbl_pbp[[#This Row],[homeWinPercentage]])</f>
        <v>0.999</v>
      </c>
      <c r="AI2410" s="13">
        <f>tbl_pbp[[#This Row],[Kamara]]*tbl_pbp[[#This Row],[Impactful Play]]</f>
        <v>0</v>
      </c>
      <c r="AJ2410" s="13">
        <f>tbl_pbp[[#This Row],[Thomas]]*tbl_pbp[[#This Row],[Impactful Play]]</f>
        <v>0</v>
      </c>
      <c r="AK2410" s="13" t="str">
        <f>VLOOKUP(tbl_pbp[[#This Row],[Play Saints Win % Increase]], tbl_impact[],3,TRUE)</f>
        <v>Scented (0 to +5%)</v>
      </c>
    </row>
    <row r="2411" spans="1:37">
      <c r="A2411" s="1">
        <v>146</v>
      </c>
      <c r="B2411" s="5">
        <v>0.999</v>
      </c>
      <c r="C2411" t="s">
        <v>14524</v>
      </c>
      <c r="D2411">
        <v>0</v>
      </c>
      <c r="E2411">
        <v>0</v>
      </c>
      <c r="F2411">
        <v>4</v>
      </c>
      <c r="G2411">
        <v>34</v>
      </c>
      <c r="H2411">
        <v>0</v>
      </c>
      <c r="I2411">
        <v>10</v>
      </c>
      <c r="J2411">
        <v>16</v>
      </c>
      <c r="K2411" t="s">
        <v>14128</v>
      </c>
      <c r="L2411">
        <v>1</v>
      </c>
      <c r="M2411">
        <v>16</v>
      </c>
      <c r="N2411" t="s">
        <v>14525</v>
      </c>
      <c r="O2411" t="s">
        <v>340</v>
      </c>
      <c r="P2411" t="s">
        <v>94</v>
      </c>
      <c r="Q2411" t="s">
        <v>95</v>
      </c>
      <c r="R2411" t="s">
        <v>96</v>
      </c>
      <c r="S2411" t="s">
        <v>33</v>
      </c>
      <c r="T2411" t="s">
        <v>162</v>
      </c>
      <c r="U2411" t="s">
        <v>163</v>
      </c>
      <c r="V2411" t="s">
        <v>14126</v>
      </c>
      <c r="X2411" t="str">
        <f>VLOOKUP(pbp!V5161, games!$B$2:$R$40, 3, FALSE)</f>
        <v>2020-12-20T21:25Z</v>
      </c>
      <c r="Y2411">
        <f>VLOOKUP(1*V2411,NFLGames!$H$11:$H$555,1,FALSE)</f>
        <v>401128117</v>
      </c>
      <c r="Z2411">
        <f>VLOOKUP($Y2411, NFLGames!$H$11:$K$555,2,FALSE)</f>
        <v>2019</v>
      </c>
      <c r="AA2411">
        <f>VLOOKUP($Y2411, NFLGames!$H$11:$K$555,3,FALSE)</f>
        <v>15</v>
      </c>
      <c r="AB2411" s="6">
        <f>IF(A2412=0, 0, AH2412-tbl_pbp[[#This Row],[Saints Win %]])</f>
        <v>0</v>
      </c>
      <c r="AE2411">
        <f>ABS(tbl_pbp[[#This Row],[play.homeScore]]-tbl_pbp[[#This Row],[play.awayScore]])</f>
        <v>34</v>
      </c>
      <c r="AF2411">
        <f>IF(tbl_pbp[[#This Row],[Play Saints Win % Increase]]&gt;=$AF$4,1,0)</f>
        <v>0</v>
      </c>
      <c r="AG2411" t="str">
        <f>VLOOKUP(tbl_pbp[[#This Row],[gameId]], games!$B$2:$T$40, 9, FALSE)</f>
        <v>indianapolis-colts</v>
      </c>
      <c r="AH2411" s="5">
        <f>IF(tbl_pbp[[#This Row],[AwayTeam]] &lt;&gt; "new-orleans-saints", tbl_pbp[[#This Row],[homeWinPercentage]], 1-tbl_pbp[[#This Row],[homeWinPercentage]])</f>
        <v>0.999</v>
      </c>
      <c r="AI2411" s="13">
        <f>tbl_pbp[[#This Row],[Kamara]]*tbl_pbp[[#This Row],[Impactful Play]]</f>
        <v>0</v>
      </c>
      <c r="AJ2411" s="13">
        <f>tbl_pbp[[#This Row],[Thomas]]*tbl_pbp[[#This Row],[Impactful Play]]</f>
        <v>0</v>
      </c>
      <c r="AK2411" s="13" t="str">
        <f>VLOOKUP(tbl_pbp[[#This Row],[Play Saints Win % Increase]], tbl_impact[],3,TRUE)</f>
        <v>Scented (0 to +5%)</v>
      </c>
    </row>
    <row r="2412" spans="1:37">
      <c r="A2412" s="1">
        <v>147</v>
      </c>
      <c r="B2412" s="5">
        <v>0.999</v>
      </c>
      <c r="C2412" t="s">
        <v>14526</v>
      </c>
      <c r="D2412">
        <v>0</v>
      </c>
      <c r="E2412">
        <v>0</v>
      </c>
      <c r="F2412">
        <v>4</v>
      </c>
      <c r="G2412">
        <v>34</v>
      </c>
      <c r="H2412">
        <v>0</v>
      </c>
      <c r="I2412">
        <v>1</v>
      </c>
      <c r="J2412">
        <v>1</v>
      </c>
      <c r="K2412" t="s">
        <v>14128</v>
      </c>
      <c r="L2412">
        <v>1</v>
      </c>
      <c r="M2412">
        <v>15</v>
      </c>
      <c r="N2412" t="s">
        <v>14527</v>
      </c>
      <c r="O2412" t="s">
        <v>478</v>
      </c>
      <c r="P2412" t="s">
        <v>22</v>
      </c>
      <c r="Q2412" t="s">
        <v>37</v>
      </c>
      <c r="S2412" t="s">
        <v>10104</v>
      </c>
      <c r="T2412" t="s">
        <v>575</v>
      </c>
      <c r="U2412" t="s">
        <v>14528</v>
      </c>
      <c r="V2412" t="s">
        <v>14126</v>
      </c>
      <c r="X2412" t="str">
        <f>VLOOKUP(pbp!V5162, games!$B$2:$R$40, 3, FALSE)</f>
        <v>2020-12-20T21:25Z</v>
      </c>
      <c r="Y2412">
        <f>VLOOKUP(1*V2412,NFLGames!$H$11:$H$555,1,FALSE)</f>
        <v>401128117</v>
      </c>
      <c r="Z2412">
        <f>VLOOKUP($Y2412, NFLGames!$H$11:$K$555,2,FALSE)</f>
        <v>2019</v>
      </c>
      <c r="AA2412">
        <f>VLOOKUP($Y2412, NFLGames!$H$11:$K$555,3,FALSE)</f>
        <v>15</v>
      </c>
      <c r="AB2412" s="6">
        <f>IF(A2413=0, 0, AH2413-tbl_pbp[[#This Row],[Saints Win %]])</f>
        <v>0</v>
      </c>
      <c r="AE2412">
        <f>ABS(tbl_pbp[[#This Row],[play.homeScore]]-tbl_pbp[[#This Row],[play.awayScore]])</f>
        <v>34</v>
      </c>
      <c r="AF2412">
        <f>IF(tbl_pbp[[#This Row],[Play Saints Win % Increase]]&gt;=$AF$4,1,0)</f>
        <v>0</v>
      </c>
      <c r="AG2412" t="str">
        <f>VLOOKUP(tbl_pbp[[#This Row],[gameId]], games!$B$2:$T$40, 9, FALSE)</f>
        <v>indianapolis-colts</v>
      </c>
      <c r="AH2412" s="5">
        <f>IF(tbl_pbp[[#This Row],[AwayTeam]] &lt;&gt; "new-orleans-saints", tbl_pbp[[#This Row],[homeWinPercentage]], 1-tbl_pbp[[#This Row],[homeWinPercentage]])</f>
        <v>0.999</v>
      </c>
      <c r="AI2412" s="13">
        <f>tbl_pbp[[#This Row],[Kamara]]*tbl_pbp[[#This Row],[Impactful Play]]</f>
        <v>0</v>
      </c>
      <c r="AJ2412" s="13">
        <f>tbl_pbp[[#This Row],[Thomas]]*tbl_pbp[[#This Row],[Impactful Play]]</f>
        <v>0</v>
      </c>
      <c r="AK2412" s="13" t="str">
        <f>VLOOKUP(tbl_pbp[[#This Row],[Play Saints Win % Increase]], tbl_impact[],3,TRUE)</f>
        <v>Scented (0 to +5%)</v>
      </c>
    </row>
    <row r="2413" spans="1:37">
      <c r="A2413" s="1">
        <v>148</v>
      </c>
      <c r="B2413" s="5">
        <v>0.999</v>
      </c>
      <c r="C2413" t="s">
        <v>14529</v>
      </c>
      <c r="D2413">
        <v>0</v>
      </c>
      <c r="E2413">
        <v>0</v>
      </c>
      <c r="F2413">
        <v>4</v>
      </c>
      <c r="G2413">
        <v>34</v>
      </c>
      <c r="H2413">
        <v>7</v>
      </c>
      <c r="I2413">
        <v>1</v>
      </c>
      <c r="J2413">
        <v>1</v>
      </c>
      <c r="K2413" t="s">
        <v>14128</v>
      </c>
      <c r="L2413">
        <v>2</v>
      </c>
      <c r="M2413">
        <v>1</v>
      </c>
      <c r="N2413" t="s">
        <v>14530</v>
      </c>
      <c r="O2413" t="s">
        <v>676</v>
      </c>
      <c r="P2413" t="s">
        <v>326</v>
      </c>
      <c r="Q2413" t="s">
        <v>327</v>
      </c>
      <c r="R2413" t="s">
        <v>105</v>
      </c>
      <c r="S2413" t="s">
        <v>286</v>
      </c>
      <c r="T2413" t="s">
        <v>575</v>
      </c>
      <c r="U2413" t="s">
        <v>576</v>
      </c>
      <c r="V2413" t="s">
        <v>14126</v>
      </c>
      <c r="X2413" t="str">
        <f>VLOOKUP(pbp!V5163, games!$B$2:$R$40, 3, FALSE)</f>
        <v>2020-12-20T21:25Z</v>
      </c>
      <c r="Y2413">
        <f>VLOOKUP(1*V2413,NFLGames!$H$11:$H$555,1,FALSE)</f>
        <v>401128117</v>
      </c>
      <c r="Z2413">
        <f>VLOOKUP($Y2413, NFLGames!$H$11:$K$555,2,FALSE)</f>
        <v>2019</v>
      </c>
      <c r="AA2413">
        <f>VLOOKUP($Y2413, NFLGames!$H$11:$K$555,3,FALSE)</f>
        <v>15</v>
      </c>
      <c r="AB2413" s="6">
        <f>IF(A2414=0, 0, AH2414-tbl_pbp[[#This Row],[Saints Win %]])</f>
        <v>0</v>
      </c>
      <c r="AE2413">
        <f>ABS(tbl_pbp[[#This Row],[play.homeScore]]-tbl_pbp[[#This Row],[play.awayScore]])</f>
        <v>27</v>
      </c>
      <c r="AF2413">
        <f>IF(tbl_pbp[[#This Row],[Play Saints Win % Increase]]&gt;=$AF$4,1,0)</f>
        <v>0</v>
      </c>
      <c r="AG2413" t="str">
        <f>VLOOKUP(tbl_pbp[[#This Row],[gameId]], games!$B$2:$T$40, 9, FALSE)</f>
        <v>indianapolis-colts</v>
      </c>
      <c r="AH2413" s="5">
        <f>IF(tbl_pbp[[#This Row],[AwayTeam]] &lt;&gt; "new-orleans-saints", tbl_pbp[[#This Row],[homeWinPercentage]], 1-tbl_pbp[[#This Row],[homeWinPercentage]])</f>
        <v>0.999</v>
      </c>
      <c r="AI2413" s="13">
        <f>tbl_pbp[[#This Row],[Kamara]]*tbl_pbp[[#This Row],[Impactful Play]]</f>
        <v>0</v>
      </c>
      <c r="AJ2413" s="13">
        <f>tbl_pbp[[#This Row],[Thomas]]*tbl_pbp[[#This Row],[Impactful Play]]</f>
        <v>0</v>
      </c>
      <c r="AK2413" s="13" t="str">
        <f>VLOOKUP(tbl_pbp[[#This Row],[Play Saints Win % Increase]], tbl_impact[],3,TRUE)</f>
        <v>Scented (0 to +5%)</v>
      </c>
    </row>
    <row r="2414" spans="1:37">
      <c r="A2414" s="1">
        <v>149</v>
      </c>
      <c r="B2414" s="5">
        <v>0.999</v>
      </c>
      <c r="C2414" t="s">
        <v>14531</v>
      </c>
      <c r="D2414">
        <v>0</v>
      </c>
      <c r="E2414">
        <v>0</v>
      </c>
      <c r="F2414">
        <v>4</v>
      </c>
      <c r="G2414">
        <v>34</v>
      </c>
      <c r="H2414">
        <v>7</v>
      </c>
      <c r="I2414">
        <v>0</v>
      </c>
      <c r="J2414">
        <v>65</v>
      </c>
      <c r="K2414" t="s">
        <v>14128</v>
      </c>
      <c r="L2414">
        <v>0</v>
      </c>
      <c r="M2414">
        <v>65</v>
      </c>
      <c r="N2414" t="s">
        <v>14364</v>
      </c>
      <c r="O2414" t="s">
        <v>676</v>
      </c>
      <c r="P2414" t="s">
        <v>25</v>
      </c>
      <c r="Q2414" t="s">
        <v>26</v>
      </c>
      <c r="R2414" t="s">
        <v>27</v>
      </c>
      <c r="V2414" t="s">
        <v>14126</v>
      </c>
      <c r="X2414" t="str">
        <f>VLOOKUP(pbp!V5164, games!$B$2:$R$40, 3, FALSE)</f>
        <v>2020-12-20T21:25Z</v>
      </c>
      <c r="Y2414">
        <f>VLOOKUP(1*V2414,NFLGames!$H$11:$H$555,1,FALSE)</f>
        <v>401128117</v>
      </c>
      <c r="Z2414">
        <f>VLOOKUP($Y2414, NFLGames!$H$11:$K$555,2,FALSE)</f>
        <v>2019</v>
      </c>
      <c r="AA2414">
        <f>VLOOKUP($Y2414, NFLGames!$H$11:$K$555,3,FALSE)</f>
        <v>15</v>
      </c>
      <c r="AB2414" s="6">
        <f>IF(A2415=0, 0, AH2415-tbl_pbp[[#This Row],[Saints Win %]])</f>
        <v>0</v>
      </c>
      <c r="AE2414">
        <f>ABS(tbl_pbp[[#This Row],[play.homeScore]]-tbl_pbp[[#This Row],[play.awayScore]])</f>
        <v>27</v>
      </c>
      <c r="AF2414">
        <f>IF(tbl_pbp[[#This Row],[Play Saints Win % Increase]]&gt;=$AF$4,1,0)</f>
        <v>0</v>
      </c>
      <c r="AG2414" t="str">
        <f>VLOOKUP(tbl_pbp[[#This Row],[gameId]], games!$B$2:$T$40, 9, FALSE)</f>
        <v>indianapolis-colts</v>
      </c>
      <c r="AH2414" s="5">
        <f>IF(tbl_pbp[[#This Row],[AwayTeam]] &lt;&gt; "new-orleans-saints", tbl_pbp[[#This Row],[homeWinPercentage]], 1-tbl_pbp[[#This Row],[homeWinPercentage]])</f>
        <v>0.999</v>
      </c>
      <c r="AI2414" s="13">
        <f>tbl_pbp[[#This Row],[Kamara]]*tbl_pbp[[#This Row],[Impactful Play]]</f>
        <v>0</v>
      </c>
      <c r="AJ2414" s="13">
        <f>tbl_pbp[[#This Row],[Thomas]]*tbl_pbp[[#This Row],[Impactful Play]]</f>
        <v>0</v>
      </c>
      <c r="AK2414" s="13" t="str">
        <f>VLOOKUP(tbl_pbp[[#This Row],[Play Saints Win % Increase]], tbl_impact[],3,TRUE)</f>
        <v>Scented (0 to +5%)</v>
      </c>
    </row>
    <row r="2415" spans="1:37">
      <c r="A2415" s="1">
        <v>150</v>
      </c>
      <c r="B2415" s="5">
        <v>0.999</v>
      </c>
      <c r="C2415" t="s">
        <v>14532</v>
      </c>
      <c r="D2415">
        <v>0</v>
      </c>
      <c r="E2415">
        <v>0</v>
      </c>
      <c r="F2415">
        <v>4</v>
      </c>
      <c r="G2415">
        <v>34</v>
      </c>
      <c r="H2415">
        <v>7</v>
      </c>
      <c r="I2415">
        <v>10</v>
      </c>
      <c r="J2415">
        <v>25</v>
      </c>
      <c r="K2415" t="s">
        <v>29</v>
      </c>
      <c r="L2415">
        <v>1</v>
      </c>
      <c r="M2415">
        <v>75</v>
      </c>
      <c r="N2415" t="s">
        <v>14533</v>
      </c>
      <c r="O2415" t="s">
        <v>676</v>
      </c>
      <c r="P2415" t="s">
        <v>45</v>
      </c>
      <c r="Q2415" t="s">
        <v>46</v>
      </c>
      <c r="R2415" t="s">
        <v>47</v>
      </c>
      <c r="S2415" t="s">
        <v>33</v>
      </c>
      <c r="T2415" t="s">
        <v>34</v>
      </c>
      <c r="U2415" t="s">
        <v>35</v>
      </c>
      <c r="V2415" t="s">
        <v>14126</v>
      </c>
      <c r="X2415" t="str">
        <f>VLOOKUP(pbp!V5165, games!$B$2:$R$40, 3, FALSE)</f>
        <v>2020-12-20T21:25Z</v>
      </c>
      <c r="Y2415">
        <f>VLOOKUP(1*V2415,NFLGames!$H$11:$H$555,1,FALSE)</f>
        <v>401128117</v>
      </c>
      <c r="Z2415">
        <f>VLOOKUP($Y2415, NFLGames!$H$11:$K$555,2,FALSE)</f>
        <v>2019</v>
      </c>
      <c r="AA2415">
        <f>VLOOKUP($Y2415, NFLGames!$H$11:$K$555,3,FALSE)</f>
        <v>15</v>
      </c>
      <c r="AB2415" s="6">
        <f>IF(A2416=0, 0, AH2416-tbl_pbp[[#This Row],[Saints Win %]])</f>
        <v>0</v>
      </c>
      <c r="AE2415">
        <f>ABS(tbl_pbp[[#This Row],[play.homeScore]]-tbl_pbp[[#This Row],[play.awayScore]])</f>
        <v>27</v>
      </c>
      <c r="AF2415">
        <f>IF(tbl_pbp[[#This Row],[Play Saints Win % Increase]]&gt;=$AF$4,1,0)</f>
        <v>0</v>
      </c>
      <c r="AG2415" t="str">
        <f>VLOOKUP(tbl_pbp[[#This Row],[gameId]], games!$B$2:$T$40, 9, FALSE)</f>
        <v>indianapolis-colts</v>
      </c>
      <c r="AH2415" s="5">
        <f>IF(tbl_pbp[[#This Row],[AwayTeam]] &lt;&gt; "new-orleans-saints", tbl_pbp[[#This Row],[homeWinPercentage]], 1-tbl_pbp[[#This Row],[homeWinPercentage]])</f>
        <v>0.999</v>
      </c>
      <c r="AI2415" s="13">
        <f>tbl_pbp[[#This Row],[Kamara]]*tbl_pbp[[#This Row],[Impactful Play]]</f>
        <v>0</v>
      </c>
      <c r="AJ2415" s="13">
        <f>tbl_pbp[[#This Row],[Thomas]]*tbl_pbp[[#This Row],[Impactful Play]]</f>
        <v>0</v>
      </c>
      <c r="AK2415" s="13" t="str">
        <f>VLOOKUP(tbl_pbp[[#This Row],[Play Saints Win % Increase]], tbl_impact[],3,TRUE)</f>
        <v>Scented (0 to +5%)</v>
      </c>
    </row>
    <row r="2416" spans="1:37">
      <c r="A2416" s="1">
        <v>151</v>
      </c>
      <c r="B2416" s="5">
        <v>0.999</v>
      </c>
      <c r="C2416" t="s">
        <v>14534</v>
      </c>
      <c r="D2416">
        <v>0</v>
      </c>
      <c r="E2416">
        <v>0</v>
      </c>
      <c r="F2416">
        <v>4</v>
      </c>
      <c r="G2416">
        <v>34</v>
      </c>
      <c r="H2416">
        <v>7</v>
      </c>
      <c r="I2416">
        <v>7</v>
      </c>
      <c r="J2416">
        <v>28</v>
      </c>
      <c r="K2416" t="s">
        <v>29</v>
      </c>
      <c r="L2416">
        <v>2</v>
      </c>
      <c r="M2416">
        <v>72</v>
      </c>
      <c r="N2416" t="s">
        <v>14535</v>
      </c>
      <c r="O2416" t="s">
        <v>11230</v>
      </c>
      <c r="P2416" t="s">
        <v>45</v>
      </c>
      <c r="Q2416" t="s">
        <v>46</v>
      </c>
      <c r="R2416" t="s">
        <v>47</v>
      </c>
      <c r="S2416" t="s">
        <v>220</v>
      </c>
      <c r="T2416" t="s">
        <v>1005</v>
      </c>
      <c r="U2416" t="s">
        <v>2040</v>
      </c>
      <c r="V2416" t="s">
        <v>14126</v>
      </c>
      <c r="X2416" t="str">
        <f>VLOOKUP(pbp!V5166, games!$B$2:$R$40, 3, FALSE)</f>
        <v>2020-12-20T21:25Z</v>
      </c>
      <c r="Y2416">
        <f>VLOOKUP(1*V2416,NFLGames!$H$11:$H$555,1,FALSE)</f>
        <v>401128117</v>
      </c>
      <c r="Z2416">
        <f>VLOOKUP($Y2416, NFLGames!$H$11:$K$555,2,FALSE)</f>
        <v>2019</v>
      </c>
      <c r="AA2416">
        <f>VLOOKUP($Y2416, NFLGames!$H$11:$K$555,3,FALSE)</f>
        <v>15</v>
      </c>
      <c r="AB2416" s="6">
        <f>IF(A2417=0, 0, AH2417-tbl_pbp[[#This Row],[Saints Win %]])</f>
        <v>0</v>
      </c>
      <c r="AE2416">
        <f>ABS(tbl_pbp[[#This Row],[play.homeScore]]-tbl_pbp[[#This Row],[play.awayScore]])</f>
        <v>27</v>
      </c>
      <c r="AF2416">
        <f>IF(tbl_pbp[[#This Row],[Play Saints Win % Increase]]&gt;=$AF$4,1,0)</f>
        <v>0</v>
      </c>
      <c r="AG2416" t="str">
        <f>VLOOKUP(tbl_pbp[[#This Row],[gameId]], games!$B$2:$T$40, 9, FALSE)</f>
        <v>indianapolis-colts</v>
      </c>
      <c r="AH2416" s="5">
        <f>IF(tbl_pbp[[#This Row],[AwayTeam]] &lt;&gt; "new-orleans-saints", tbl_pbp[[#This Row],[homeWinPercentage]], 1-tbl_pbp[[#This Row],[homeWinPercentage]])</f>
        <v>0.999</v>
      </c>
      <c r="AI2416" s="13">
        <f>tbl_pbp[[#This Row],[Kamara]]*tbl_pbp[[#This Row],[Impactful Play]]</f>
        <v>0</v>
      </c>
      <c r="AJ2416" s="13">
        <f>tbl_pbp[[#This Row],[Thomas]]*tbl_pbp[[#This Row],[Impactful Play]]</f>
        <v>0</v>
      </c>
      <c r="AK2416" s="13" t="str">
        <f>VLOOKUP(tbl_pbp[[#This Row],[Play Saints Win % Increase]], tbl_impact[],3,TRUE)</f>
        <v>Scented (0 to +5%)</v>
      </c>
    </row>
    <row r="2417" spans="1:37">
      <c r="A2417" s="1">
        <v>152</v>
      </c>
      <c r="B2417" s="5">
        <v>0.999</v>
      </c>
      <c r="C2417" t="s">
        <v>14536</v>
      </c>
      <c r="D2417">
        <v>0</v>
      </c>
      <c r="E2417">
        <v>0</v>
      </c>
      <c r="F2417">
        <v>4</v>
      </c>
      <c r="G2417">
        <v>34</v>
      </c>
      <c r="H2417">
        <v>7</v>
      </c>
      <c r="I2417">
        <v>2</v>
      </c>
      <c r="J2417">
        <v>33</v>
      </c>
      <c r="K2417" t="s">
        <v>29</v>
      </c>
      <c r="L2417">
        <v>3</v>
      </c>
      <c r="M2417">
        <v>67</v>
      </c>
      <c r="N2417" t="s">
        <v>14537</v>
      </c>
      <c r="O2417" t="s">
        <v>2454</v>
      </c>
      <c r="P2417" t="s">
        <v>45</v>
      </c>
      <c r="Q2417" t="s">
        <v>46</v>
      </c>
      <c r="R2417" t="s">
        <v>47</v>
      </c>
      <c r="S2417" t="s">
        <v>241</v>
      </c>
      <c r="T2417" t="s">
        <v>438</v>
      </c>
      <c r="U2417" t="s">
        <v>1002</v>
      </c>
      <c r="V2417" t="s">
        <v>14126</v>
      </c>
      <c r="X2417" t="str">
        <f>VLOOKUP(pbp!V5167, games!$B$2:$R$40, 3, FALSE)</f>
        <v>2020-12-20T21:25Z</v>
      </c>
      <c r="Y2417">
        <f>VLOOKUP(1*V2417,NFLGames!$H$11:$H$555,1,FALSE)</f>
        <v>401128117</v>
      </c>
      <c r="Z2417">
        <f>VLOOKUP($Y2417, NFLGames!$H$11:$K$555,2,FALSE)</f>
        <v>2019</v>
      </c>
      <c r="AA2417">
        <f>VLOOKUP($Y2417, NFLGames!$H$11:$K$555,3,FALSE)</f>
        <v>15</v>
      </c>
      <c r="AB2417" s="6">
        <f>IF(A2418=0, 0, AH2418-tbl_pbp[[#This Row],[Saints Win %]])</f>
        <v>0</v>
      </c>
      <c r="AE2417">
        <f>ABS(tbl_pbp[[#This Row],[play.homeScore]]-tbl_pbp[[#This Row],[play.awayScore]])</f>
        <v>27</v>
      </c>
      <c r="AF2417">
        <f>IF(tbl_pbp[[#This Row],[Play Saints Win % Increase]]&gt;=$AF$4,1,0)</f>
        <v>0</v>
      </c>
      <c r="AG2417" t="str">
        <f>VLOOKUP(tbl_pbp[[#This Row],[gameId]], games!$B$2:$T$40, 9, FALSE)</f>
        <v>indianapolis-colts</v>
      </c>
      <c r="AH2417" s="5">
        <f>IF(tbl_pbp[[#This Row],[AwayTeam]] &lt;&gt; "new-orleans-saints", tbl_pbp[[#This Row],[homeWinPercentage]], 1-tbl_pbp[[#This Row],[homeWinPercentage]])</f>
        <v>0.999</v>
      </c>
      <c r="AI2417" s="13">
        <f>tbl_pbp[[#This Row],[Kamara]]*tbl_pbp[[#This Row],[Impactful Play]]</f>
        <v>0</v>
      </c>
      <c r="AJ2417" s="13">
        <f>tbl_pbp[[#This Row],[Thomas]]*tbl_pbp[[#This Row],[Impactful Play]]</f>
        <v>0</v>
      </c>
      <c r="AK2417" s="13" t="str">
        <f>VLOOKUP(tbl_pbp[[#This Row],[Play Saints Win % Increase]], tbl_impact[],3,TRUE)</f>
        <v>Scented (0 to +5%)</v>
      </c>
    </row>
    <row r="2418" spans="1:37">
      <c r="A2418" s="1">
        <v>153</v>
      </c>
      <c r="B2418" s="5">
        <v>0.999</v>
      </c>
      <c r="C2418" t="s">
        <v>14538</v>
      </c>
      <c r="D2418">
        <v>0</v>
      </c>
      <c r="E2418">
        <v>0</v>
      </c>
      <c r="F2418">
        <v>4</v>
      </c>
      <c r="G2418">
        <v>34</v>
      </c>
      <c r="H2418">
        <v>7</v>
      </c>
      <c r="I2418">
        <v>10</v>
      </c>
      <c r="J2418">
        <v>45</v>
      </c>
      <c r="K2418" t="s">
        <v>29</v>
      </c>
      <c r="L2418">
        <v>1</v>
      </c>
      <c r="M2418">
        <v>55</v>
      </c>
      <c r="N2418" t="s">
        <v>229</v>
      </c>
      <c r="O2418" t="s">
        <v>230</v>
      </c>
      <c r="P2418" t="s">
        <v>231</v>
      </c>
      <c r="Q2418" t="s">
        <v>232</v>
      </c>
      <c r="R2418" t="s">
        <v>233</v>
      </c>
      <c r="V2418" t="s">
        <v>14126</v>
      </c>
      <c r="X2418" t="str">
        <f>VLOOKUP(pbp!V5168, games!$B$2:$R$40, 3, FALSE)</f>
        <v>2020-12-20T21:25Z</v>
      </c>
      <c r="Y2418">
        <f>VLOOKUP(1*V2418,NFLGames!$H$11:$H$555,1,FALSE)</f>
        <v>401128117</v>
      </c>
      <c r="Z2418">
        <f>VLOOKUP($Y2418, NFLGames!$H$11:$K$555,2,FALSE)</f>
        <v>2019</v>
      </c>
      <c r="AA2418">
        <f>VLOOKUP($Y2418, NFLGames!$H$11:$K$555,3,FALSE)</f>
        <v>15</v>
      </c>
      <c r="AB2418" s="6">
        <f>IF(A2419=0, 0, AH2419-tbl_pbp[[#This Row],[Saints Win %]])</f>
        <v>0</v>
      </c>
      <c r="AE2418">
        <f>ABS(tbl_pbp[[#This Row],[play.homeScore]]-tbl_pbp[[#This Row],[play.awayScore]])</f>
        <v>27</v>
      </c>
      <c r="AF2418">
        <f>IF(tbl_pbp[[#This Row],[Play Saints Win % Increase]]&gt;=$AF$4,1,0)</f>
        <v>0</v>
      </c>
      <c r="AG2418" t="str">
        <f>VLOOKUP(tbl_pbp[[#This Row],[gameId]], games!$B$2:$T$40, 9, FALSE)</f>
        <v>indianapolis-colts</v>
      </c>
      <c r="AH2418" s="5">
        <f>IF(tbl_pbp[[#This Row],[AwayTeam]] &lt;&gt; "new-orleans-saints", tbl_pbp[[#This Row],[homeWinPercentage]], 1-tbl_pbp[[#This Row],[homeWinPercentage]])</f>
        <v>0.999</v>
      </c>
      <c r="AI2418" s="13">
        <f>tbl_pbp[[#This Row],[Kamara]]*tbl_pbp[[#This Row],[Impactful Play]]</f>
        <v>0</v>
      </c>
      <c r="AJ2418" s="13">
        <f>tbl_pbp[[#This Row],[Thomas]]*tbl_pbp[[#This Row],[Impactful Play]]</f>
        <v>0</v>
      </c>
      <c r="AK2418" s="13" t="str">
        <f>VLOOKUP(tbl_pbp[[#This Row],[Play Saints Win % Increase]], tbl_impact[],3,TRUE)</f>
        <v>Scented (0 to +5%)</v>
      </c>
    </row>
    <row r="2419" spans="1:37">
      <c r="A2419" s="1">
        <v>154</v>
      </c>
      <c r="B2419" s="5">
        <v>0.999</v>
      </c>
      <c r="C2419" t="s">
        <v>14539</v>
      </c>
      <c r="D2419">
        <v>0</v>
      </c>
      <c r="E2419">
        <v>0</v>
      </c>
      <c r="F2419">
        <v>4</v>
      </c>
      <c r="G2419">
        <v>34</v>
      </c>
      <c r="H2419">
        <v>7</v>
      </c>
      <c r="I2419">
        <v>10</v>
      </c>
      <c r="J2419">
        <v>45</v>
      </c>
      <c r="K2419" t="s">
        <v>29</v>
      </c>
      <c r="L2419">
        <v>1</v>
      </c>
      <c r="M2419">
        <v>55</v>
      </c>
      <c r="N2419" t="s">
        <v>14540</v>
      </c>
      <c r="O2419" t="s">
        <v>230</v>
      </c>
      <c r="P2419" t="s">
        <v>45</v>
      </c>
      <c r="Q2419" t="s">
        <v>46</v>
      </c>
      <c r="R2419" t="s">
        <v>47</v>
      </c>
      <c r="S2419" t="s">
        <v>33</v>
      </c>
      <c r="T2419" t="s">
        <v>80</v>
      </c>
      <c r="U2419" t="s">
        <v>81</v>
      </c>
      <c r="V2419" t="s">
        <v>14126</v>
      </c>
      <c r="X2419" t="str">
        <f>VLOOKUP(pbp!V5169, games!$B$2:$R$40, 3, FALSE)</f>
        <v>2020-12-20T21:25Z</v>
      </c>
      <c r="Y2419">
        <f>VLOOKUP(1*V2419,NFLGames!$H$11:$H$555,1,FALSE)</f>
        <v>401128117</v>
      </c>
      <c r="Z2419">
        <f>VLOOKUP($Y2419, NFLGames!$H$11:$K$555,2,FALSE)</f>
        <v>2019</v>
      </c>
      <c r="AA2419">
        <f>VLOOKUP($Y2419, NFLGames!$H$11:$K$555,3,FALSE)</f>
        <v>15</v>
      </c>
      <c r="AB2419" s="6">
        <f>IF(A2420=0, 0, AH2420-tbl_pbp[[#This Row],[Saints Win %]])</f>
        <v>0</v>
      </c>
      <c r="AE2419">
        <f>ABS(tbl_pbp[[#This Row],[play.homeScore]]-tbl_pbp[[#This Row],[play.awayScore]])</f>
        <v>27</v>
      </c>
      <c r="AF2419">
        <f>IF(tbl_pbp[[#This Row],[Play Saints Win % Increase]]&gt;=$AF$4,1,0)</f>
        <v>0</v>
      </c>
      <c r="AG2419" t="str">
        <f>VLOOKUP(tbl_pbp[[#This Row],[gameId]], games!$B$2:$T$40, 9, FALSE)</f>
        <v>indianapolis-colts</v>
      </c>
      <c r="AH2419" s="5">
        <f>IF(tbl_pbp[[#This Row],[AwayTeam]] &lt;&gt; "new-orleans-saints", tbl_pbp[[#This Row],[homeWinPercentage]], 1-tbl_pbp[[#This Row],[homeWinPercentage]])</f>
        <v>0.999</v>
      </c>
      <c r="AI2419" s="13">
        <f>tbl_pbp[[#This Row],[Kamara]]*tbl_pbp[[#This Row],[Impactful Play]]</f>
        <v>0</v>
      </c>
      <c r="AJ2419" s="13">
        <f>tbl_pbp[[#This Row],[Thomas]]*tbl_pbp[[#This Row],[Impactful Play]]</f>
        <v>0</v>
      </c>
      <c r="AK2419" s="13" t="str">
        <f>VLOOKUP(tbl_pbp[[#This Row],[Play Saints Win % Increase]], tbl_impact[],3,TRUE)</f>
        <v>Scented (0 to +5%)</v>
      </c>
    </row>
    <row r="2420" spans="1:37">
      <c r="A2420" s="1">
        <v>155</v>
      </c>
      <c r="B2420" s="5">
        <v>0.999</v>
      </c>
      <c r="C2420" t="s">
        <v>14541</v>
      </c>
      <c r="D2420">
        <v>0</v>
      </c>
      <c r="E2420">
        <v>0</v>
      </c>
      <c r="F2420">
        <v>4</v>
      </c>
      <c r="G2420">
        <v>34</v>
      </c>
      <c r="H2420">
        <v>7</v>
      </c>
      <c r="I2420">
        <v>11</v>
      </c>
      <c r="J2420">
        <v>44</v>
      </c>
      <c r="K2420" t="s">
        <v>29</v>
      </c>
      <c r="L2420">
        <v>2</v>
      </c>
      <c r="M2420">
        <v>56</v>
      </c>
      <c r="N2420" t="s">
        <v>14542</v>
      </c>
      <c r="O2420" t="s">
        <v>6242</v>
      </c>
      <c r="P2420" t="s">
        <v>45</v>
      </c>
      <c r="Q2420" t="s">
        <v>46</v>
      </c>
      <c r="R2420" t="s">
        <v>47</v>
      </c>
      <c r="S2420" t="s">
        <v>147</v>
      </c>
      <c r="T2420" t="s">
        <v>467</v>
      </c>
      <c r="U2420" t="s">
        <v>8867</v>
      </c>
      <c r="V2420" t="s">
        <v>14126</v>
      </c>
      <c r="X2420" t="str">
        <f>VLOOKUP(pbp!V5170, games!$B$2:$R$40, 3, FALSE)</f>
        <v>2020-12-20T21:25Z</v>
      </c>
      <c r="Y2420">
        <f>VLOOKUP(1*V2420,NFLGames!$H$11:$H$555,1,FALSE)</f>
        <v>401128117</v>
      </c>
      <c r="Z2420">
        <f>VLOOKUP($Y2420, NFLGames!$H$11:$K$555,2,FALSE)</f>
        <v>2019</v>
      </c>
      <c r="AA2420">
        <f>VLOOKUP($Y2420, NFLGames!$H$11:$K$555,3,FALSE)</f>
        <v>15</v>
      </c>
      <c r="AB2420" s="6">
        <f>IF(A2421=0, 0, AH2421-tbl_pbp[[#This Row],[Saints Win %]])</f>
        <v>0</v>
      </c>
      <c r="AE2420">
        <f>ABS(tbl_pbp[[#This Row],[play.homeScore]]-tbl_pbp[[#This Row],[play.awayScore]])</f>
        <v>27</v>
      </c>
      <c r="AF2420">
        <f>IF(tbl_pbp[[#This Row],[Play Saints Win % Increase]]&gt;=$AF$4,1,0)</f>
        <v>0</v>
      </c>
      <c r="AG2420" t="str">
        <f>VLOOKUP(tbl_pbp[[#This Row],[gameId]], games!$B$2:$T$40, 9, FALSE)</f>
        <v>indianapolis-colts</v>
      </c>
      <c r="AH2420" s="5">
        <f>IF(tbl_pbp[[#This Row],[AwayTeam]] &lt;&gt; "new-orleans-saints", tbl_pbp[[#This Row],[homeWinPercentage]], 1-tbl_pbp[[#This Row],[homeWinPercentage]])</f>
        <v>0.999</v>
      </c>
      <c r="AI2420" s="13">
        <f>tbl_pbp[[#This Row],[Kamara]]*tbl_pbp[[#This Row],[Impactful Play]]</f>
        <v>0</v>
      </c>
      <c r="AJ2420" s="13">
        <f>tbl_pbp[[#This Row],[Thomas]]*tbl_pbp[[#This Row],[Impactful Play]]</f>
        <v>0</v>
      </c>
      <c r="AK2420" s="13" t="str">
        <f>VLOOKUP(tbl_pbp[[#This Row],[Play Saints Win % Increase]], tbl_impact[],3,TRUE)</f>
        <v>Scented (0 to +5%)</v>
      </c>
    </row>
    <row r="2421" spans="1:37">
      <c r="A2421" s="1">
        <v>156</v>
      </c>
      <c r="B2421" s="5">
        <v>0.999</v>
      </c>
      <c r="C2421" t="s">
        <v>14543</v>
      </c>
      <c r="D2421">
        <v>0</v>
      </c>
      <c r="E2421">
        <v>0</v>
      </c>
      <c r="F2421">
        <v>4</v>
      </c>
      <c r="G2421">
        <v>34</v>
      </c>
      <c r="H2421">
        <v>7</v>
      </c>
      <c r="I2421">
        <v>12</v>
      </c>
      <c r="J2421">
        <v>43</v>
      </c>
      <c r="K2421" t="s">
        <v>29</v>
      </c>
      <c r="L2421">
        <v>3</v>
      </c>
      <c r="M2421">
        <v>57</v>
      </c>
      <c r="N2421" t="s">
        <v>14544</v>
      </c>
      <c r="O2421" t="s">
        <v>437</v>
      </c>
      <c r="P2421" t="s">
        <v>45</v>
      </c>
      <c r="Q2421" t="s">
        <v>46</v>
      </c>
      <c r="R2421" t="s">
        <v>47</v>
      </c>
      <c r="S2421" t="s">
        <v>201</v>
      </c>
      <c r="T2421" t="s">
        <v>48</v>
      </c>
      <c r="U2421" t="s">
        <v>14545</v>
      </c>
      <c r="V2421" t="s">
        <v>14126</v>
      </c>
      <c r="X2421" t="str">
        <f>VLOOKUP(pbp!V5171, games!$B$2:$R$40, 3, FALSE)</f>
        <v>2020-12-20T21:25Z</v>
      </c>
      <c r="Y2421">
        <f>VLOOKUP(1*V2421,NFLGames!$H$11:$H$555,1,FALSE)</f>
        <v>401128117</v>
      </c>
      <c r="Z2421">
        <f>VLOOKUP($Y2421, NFLGames!$H$11:$K$555,2,FALSE)</f>
        <v>2019</v>
      </c>
      <c r="AA2421">
        <f>VLOOKUP($Y2421, NFLGames!$H$11:$K$555,3,FALSE)</f>
        <v>15</v>
      </c>
      <c r="AB2421" s="6">
        <f>IF(A2422=0, 0, AH2422-tbl_pbp[[#This Row],[Saints Win %]])</f>
        <v>1.0000000000000009E-3</v>
      </c>
      <c r="AE2421">
        <f>ABS(tbl_pbp[[#This Row],[play.homeScore]]-tbl_pbp[[#This Row],[play.awayScore]])</f>
        <v>27</v>
      </c>
      <c r="AF2421">
        <f>IF(tbl_pbp[[#This Row],[Play Saints Win % Increase]]&gt;=$AF$4,1,0)</f>
        <v>0</v>
      </c>
      <c r="AG2421" t="str">
        <f>VLOOKUP(tbl_pbp[[#This Row],[gameId]], games!$B$2:$T$40, 9, FALSE)</f>
        <v>indianapolis-colts</v>
      </c>
      <c r="AH2421" s="5">
        <f>IF(tbl_pbp[[#This Row],[AwayTeam]] &lt;&gt; "new-orleans-saints", tbl_pbp[[#This Row],[homeWinPercentage]], 1-tbl_pbp[[#This Row],[homeWinPercentage]])</f>
        <v>0.999</v>
      </c>
      <c r="AI2421" s="13">
        <f>tbl_pbp[[#This Row],[Kamara]]*tbl_pbp[[#This Row],[Impactful Play]]</f>
        <v>0</v>
      </c>
      <c r="AJ2421" s="13">
        <f>tbl_pbp[[#This Row],[Thomas]]*tbl_pbp[[#This Row],[Impactful Play]]</f>
        <v>0</v>
      </c>
      <c r="AK2421" s="13" t="str">
        <f>VLOOKUP(tbl_pbp[[#This Row],[Play Saints Win % Increase]], tbl_impact[],3,TRUE)</f>
        <v>Scented (0 to +5%)</v>
      </c>
    </row>
    <row r="2422" spans="1:37">
      <c r="A2422" s="1">
        <v>157</v>
      </c>
      <c r="B2422" s="5">
        <v>1</v>
      </c>
      <c r="C2422" t="s">
        <v>14546</v>
      </c>
      <c r="D2422">
        <v>0</v>
      </c>
      <c r="E2422">
        <v>0</v>
      </c>
      <c r="F2422">
        <v>4</v>
      </c>
      <c r="G2422">
        <v>34</v>
      </c>
      <c r="H2422">
        <v>7</v>
      </c>
      <c r="I2422">
        <v>0</v>
      </c>
      <c r="J2422">
        <v>42</v>
      </c>
      <c r="L2422">
        <v>0</v>
      </c>
      <c r="M2422">
        <v>0</v>
      </c>
      <c r="N2422" t="s">
        <v>364</v>
      </c>
      <c r="O2422" t="s">
        <v>143</v>
      </c>
      <c r="P2422" t="s">
        <v>365</v>
      </c>
      <c r="Q2422" t="s">
        <v>366</v>
      </c>
      <c r="R2422" t="s">
        <v>367</v>
      </c>
      <c r="V2422" t="s">
        <v>14126</v>
      </c>
      <c r="X2422" t="str">
        <f>VLOOKUP(pbp!V5172, games!$B$2:$R$40, 3, FALSE)</f>
        <v>2020-12-20T21:25Z</v>
      </c>
      <c r="Y2422">
        <f>VLOOKUP(1*V2422,NFLGames!$H$11:$H$555,1,FALSE)</f>
        <v>401128117</v>
      </c>
      <c r="Z2422">
        <f>VLOOKUP($Y2422, NFLGames!$H$11:$K$555,2,FALSE)</f>
        <v>2019</v>
      </c>
      <c r="AA2422">
        <f>VLOOKUP($Y2422, NFLGames!$H$11:$K$555,3,FALSE)</f>
        <v>15</v>
      </c>
      <c r="AB2422" s="6">
        <f>IF(A2423=0, 0, AH2423-tbl_pbp[[#This Row],[Saints Win %]])</f>
        <v>0</v>
      </c>
      <c r="AE2422">
        <f>ABS(tbl_pbp[[#This Row],[play.homeScore]]-tbl_pbp[[#This Row],[play.awayScore]])</f>
        <v>27</v>
      </c>
      <c r="AF2422">
        <f>IF(tbl_pbp[[#This Row],[Play Saints Win % Increase]]&gt;=$AF$4,1,0)</f>
        <v>0</v>
      </c>
      <c r="AG2422" t="str">
        <f>VLOOKUP(tbl_pbp[[#This Row],[gameId]], games!$B$2:$T$40, 9, FALSE)</f>
        <v>indianapolis-colts</v>
      </c>
      <c r="AH2422" s="5">
        <f>IF(tbl_pbp[[#This Row],[AwayTeam]] &lt;&gt; "new-orleans-saints", tbl_pbp[[#This Row],[homeWinPercentage]], 1-tbl_pbp[[#This Row],[homeWinPercentage]])</f>
        <v>1</v>
      </c>
      <c r="AI2422" s="13">
        <f>tbl_pbp[[#This Row],[Kamara]]*tbl_pbp[[#This Row],[Impactful Play]]</f>
        <v>0</v>
      </c>
      <c r="AJ2422" s="13">
        <f>tbl_pbp[[#This Row],[Thomas]]*tbl_pbp[[#This Row],[Impactful Play]]</f>
        <v>0</v>
      </c>
      <c r="AK2422" s="13" t="str">
        <f>VLOOKUP(tbl_pbp[[#This Row],[Play Saints Win % Increase]], tbl_impact[],3,TRUE)</f>
        <v>Scented (0 to +5%)</v>
      </c>
    </row>
    <row r="2423" spans="1:37">
      <c r="A2423" s="1">
        <v>0</v>
      </c>
      <c r="B2423" s="5">
        <v>0.46500000000000002</v>
      </c>
      <c r="C2423" t="s">
        <v>14547</v>
      </c>
      <c r="D2423">
        <v>0</v>
      </c>
      <c r="E2423">
        <v>0</v>
      </c>
      <c r="F2423">
        <v>1</v>
      </c>
      <c r="G2423">
        <v>0</v>
      </c>
      <c r="H2423">
        <v>0</v>
      </c>
      <c r="I2423">
        <v>0</v>
      </c>
      <c r="J2423">
        <v>65</v>
      </c>
      <c r="K2423" t="s">
        <v>29</v>
      </c>
      <c r="L2423">
        <v>0</v>
      </c>
      <c r="M2423">
        <v>65</v>
      </c>
      <c r="N2423" t="s">
        <v>14548</v>
      </c>
      <c r="O2423" t="s">
        <v>24</v>
      </c>
      <c r="P2423" t="s">
        <v>25</v>
      </c>
      <c r="Q2423" t="s">
        <v>26</v>
      </c>
      <c r="R2423" t="s">
        <v>27</v>
      </c>
      <c r="V2423" t="s">
        <v>14549</v>
      </c>
      <c r="X2423" t="str">
        <f>VLOOKUP(pbp!V5173, games!$B$2:$R$40, 3, FALSE)</f>
        <v>2020-12-20T21:25Z</v>
      </c>
      <c r="Y2423">
        <f>VLOOKUP(1*V2423,NFLGames!$H$11:$H$555,1,FALSE)</f>
        <v>401127935</v>
      </c>
      <c r="Z2423">
        <f>VLOOKUP($Y2423, NFLGames!$H$11:$K$555,2,FALSE)</f>
        <v>2019</v>
      </c>
      <c r="AA2423">
        <f>VLOOKUP($Y2423, NFLGames!$H$11:$K$555,3,FALSE)</f>
        <v>16</v>
      </c>
      <c r="AB2423" s="6">
        <f>IF(A2424=0, 0, AH2424-tbl_pbp[[#This Row],[Saints Win %]])</f>
        <v>3.5000000000000142E-2</v>
      </c>
      <c r="AE2423">
        <f>ABS(tbl_pbp[[#This Row],[play.homeScore]]-tbl_pbp[[#This Row],[play.awayScore]])</f>
        <v>0</v>
      </c>
      <c r="AF2423">
        <f>IF(tbl_pbp[[#This Row],[Play Saints Win % Increase]]&gt;=$AF$4,1,0)</f>
        <v>0</v>
      </c>
      <c r="AG2423" t="str">
        <f>VLOOKUP(tbl_pbp[[#This Row],[gameId]], games!$B$2:$T$40, 9, FALSE)</f>
        <v>new-orleans-saints</v>
      </c>
      <c r="AH2423" s="5">
        <f>IF(tbl_pbp[[#This Row],[AwayTeam]] &lt;&gt; "new-orleans-saints", tbl_pbp[[#This Row],[homeWinPercentage]], 1-tbl_pbp[[#This Row],[homeWinPercentage]])</f>
        <v>0.53499999999999992</v>
      </c>
      <c r="AI2423" s="13">
        <f>tbl_pbp[[#This Row],[Kamara]]*tbl_pbp[[#This Row],[Impactful Play]]</f>
        <v>0</v>
      </c>
      <c r="AJ2423" s="13">
        <f>tbl_pbp[[#This Row],[Thomas]]*tbl_pbp[[#This Row],[Impactful Play]]</f>
        <v>0</v>
      </c>
      <c r="AK2423" s="13" t="str">
        <f>VLOOKUP(tbl_pbp[[#This Row],[Play Saints Win % Increase]], tbl_impact[],3,TRUE)</f>
        <v>Scented (0 to +5%)</v>
      </c>
    </row>
    <row r="2424" spans="1:37">
      <c r="A2424" s="1">
        <v>1</v>
      </c>
      <c r="B2424" s="5">
        <v>0.43</v>
      </c>
      <c r="C2424" t="s">
        <v>14550</v>
      </c>
      <c r="D2424">
        <v>0</v>
      </c>
      <c r="E2424">
        <v>0</v>
      </c>
      <c r="F2424">
        <v>1</v>
      </c>
      <c r="G2424">
        <v>0</v>
      </c>
      <c r="H2424">
        <v>0</v>
      </c>
      <c r="I2424">
        <v>10</v>
      </c>
      <c r="J2424">
        <v>28</v>
      </c>
      <c r="K2424" t="s">
        <v>14551</v>
      </c>
      <c r="L2424">
        <v>1</v>
      </c>
      <c r="M2424">
        <v>72</v>
      </c>
      <c r="N2424" t="s">
        <v>14552</v>
      </c>
      <c r="O2424" t="s">
        <v>1758</v>
      </c>
      <c r="P2424" t="s">
        <v>45</v>
      </c>
      <c r="Q2424" t="s">
        <v>46</v>
      </c>
      <c r="R2424" t="s">
        <v>47</v>
      </c>
      <c r="S2424" t="s">
        <v>33</v>
      </c>
      <c r="T2424" t="s">
        <v>14553</v>
      </c>
      <c r="U2424" t="s">
        <v>14554</v>
      </c>
      <c r="V2424" t="s">
        <v>14549</v>
      </c>
      <c r="X2424" t="str">
        <f>VLOOKUP(pbp!V5174, games!$B$2:$R$40, 3, FALSE)</f>
        <v>2020-12-20T21:25Z</v>
      </c>
      <c r="Y2424">
        <f>VLOOKUP(1*V2424,NFLGames!$H$11:$H$555,1,FALSE)</f>
        <v>401127935</v>
      </c>
      <c r="Z2424">
        <f>VLOOKUP($Y2424, NFLGames!$H$11:$K$555,2,FALSE)</f>
        <v>2019</v>
      </c>
      <c r="AA2424">
        <f>VLOOKUP($Y2424, NFLGames!$H$11:$K$555,3,FALSE)</f>
        <v>16</v>
      </c>
      <c r="AB2424" s="6">
        <f>IF(A2425=0, 0, AH2425-tbl_pbp[[#This Row],[Saints Win %]])</f>
        <v>5.5999999999999939E-2</v>
      </c>
      <c r="AE2424">
        <f>ABS(tbl_pbp[[#This Row],[play.homeScore]]-tbl_pbp[[#This Row],[play.awayScore]])</f>
        <v>0</v>
      </c>
      <c r="AF2424">
        <f>IF(tbl_pbp[[#This Row],[Play Saints Win % Increase]]&gt;=$AF$4,1,0)</f>
        <v>0</v>
      </c>
      <c r="AG2424" t="str">
        <f>VLOOKUP(tbl_pbp[[#This Row],[gameId]], games!$B$2:$T$40, 9, FALSE)</f>
        <v>new-orleans-saints</v>
      </c>
      <c r="AH2424" s="5">
        <f>IF(tbl_pbp[[#This Row],[AwayTeam]] &lt;&gt; "new-orleans-saints", tbl_pbp[[#This Row],[homeWinPercentage]], 1-tbl_pbp[[#This Row],[homeWinPercentage]])</f>
        <v>0.57000000000000006</v>
      </c>
      <c r="AI2424" s="13">
        <f>tbl_pbp[[#This Row],[Kamara]]*tbl_pbp[[#This Row],[Impactful Play]]</f>
        <v>0</v>
      </c>
      <c r="AJ2424" s="13">
        <f>tbl_pbp[[#This Row],[Thomas]]*tbl_pbp[[#This Row],[Impactful Play]]</f>
        <v>0</v>
      </c>
      <c r="AK2424" s="13" t="str">
        <f>VLOOKUP(tbl_pbp[[#This Row],[Play Saints Win % Increase]], tbl_impact[],3,TRUE)</f>
        <v>Perfumed (5 to + 10%)</v>
      </c>
    </row>
    <row r="2425" spans="1:37">
      <c r="A2425" s="1">
        <v>2</v>
      </c>
      <c r="B2425" s="5">
        <v>0.374</v>
      </c>
      <c r="C2425" t="s">
        <v>14555</v>
      </c>
      <c r="D2425">
        <v>0</v>
      </c>
      <c r="E2425">
        <v>0</v>
      </c>
      <c r="F2425">
        <v>1</v>
      </c>
      <c r="G2425">
        <v>0</v>
      </c>
      <c r="H2425">
        <v>0</v>
      </c>
      <c r="I2425">
        <v>11</v>
      </c>
      <c r="J2425">
        <v>27</v>
      </c>
      <c r="K2425" t="s">
        <v>14551</v>
      </c>
      <c r="L2425">
        <v>2</v>
      </c>
      <c r="M2425">
        <v>73</v>
      </c>
      <c r="N2425" t="s">
        <v>14556</v>
      </c>
      <c r="O2425" t="s">
        <v>2508</v>
      </c>
      <c r="P2425" t="s">
        <v>45</v>
      </c>
      <c r="Q2425" t="s">
        <v>46</v>
      </c>
      <c r="R2425" t="s">
        <v>47</v>
      </c>
      <c r="S2425" t="s">
        <v>147</v>
      </c>
      <c r="T2425" t="s">
        <v>14557</v>
      </c>
      <c r="U2425" t="s">
        <v>14558</v>
      </c>
      <c r="V2425" t="s">
        <v>14549</v>
      </c>
      <c r="X2425" t="str">
        <f>VLOOKUP(pbp!V5175, games!$B$2:$R$40, 3, FALSE)</f>
        <v>2020-12-20T21:25Z</v>
      </c>
      <c r="Y2425">
        <f>VLOOKUP(1*V2425,NFLGames!$H$11:$H$555,1,FALSE)</f>
        <v>401127935</v>
      </c>
      <c r="Z2425">
        <f>VLOOKUP($Y2425, NFLGames!$H$11:$K$555,2,FALSE)</f>
        <v>2019</v>
      </c>
      <c r="AA2425">
        <f>VLOOKUP($Y2425, NFLGames!$H$11:$K$555,3,FALSE)</f>
        <v>16</v>
      </c>
      <c r="AB2425" s="6">
        <f>IF(A2426=0, 0, AH2426-tbl_pbp[[#This Row],[Saints Win %]])</f>
        <v>-2.200000000000002E-2</v>
      </c>
      <c r="AE2425">
        <f>ABS(tbl_pbp[[#This Row],[play.homeScore]]-tbl_pbp[[#This Row],[play.awayScore]])</f>
        <v>0</v>
      </c>
      <c r="AF2425">
        <f>IF(tbl_pbp[[#This Row],[Play Saints Win % Increase]]&gt;=$AF$4,1,0)</f>
        <v>0</v>
      </c>
      <c r="AG2425" t="str">
        <f>VLOOKUP(tbl_pbp[[#This Row],[gameId]], games!$B$2:$T$40, 9, FALSE)</f>
        <v>new-orleans-saints</v>
      </c>
      <c r="AH2425" s="5">
        <f>IF(tbl_pbp[[#This Row],[AwayTeam]] &lt;&gt; "new-orleans-saints", tbl_pbp[[#This Row],[homeWinPercentage]], 1-tbl_pbp[[#This Row],[homeWinPercentage]])</f>
        <v>0.626</v>
      </c>
      <c r="AI2425" s="13">
        <f>tbl_pbp[[#This Row],[Kamara]]*tbl_pbp[[#This Row],[Impactful Play]]</f>
        <v>0</v>
      </c>
      <c r="AJ2425" s="13">
        <f>tbl_pbp[[#This Row],[Thomas]]*tbl_pbp[[#This Row],[Impactful Play]]</f>
        <v>0</v>
      </c>
      <c r="AK2425" s="13" t="str">
        <f>VLOOKUP(tbl_pbp[[#This Row],[Play Saints Win % Increase]], tbl_impact[],3,TRUE)</f>
        <v>Bad (0 to -5%)</v>
      </c>
    </row>
    <row r="2426" spans="1:37">
      <c r="A2426" s="1">
        <v>3</v>
      </c>
      <c r="B2426" s="5">
        <v>0.39600000000000002</v>
      </c>
      <c r="C2426" t="s">
        <v>14559</v>
      </c>
      <c r="D2426">
        <v>0</v>
      </c>
      <c r="E2426">
        <v>0</v>
      </c>
      <c r="F2426">
        <v>1</v>
      </c>
      <c r="G2426">
        <v>0</v>
      </c>
      <c r="H2426">
        <v>0</v>
      </c>
      <c r="I2426">
        <v>11</v>
      </c>
      <c r="J2426">
        <v>27</v>
      </c>
      <c r="K2426" t="s">
        <v>14551</v>
      </c>
      <c r="L2426">
        <v>3</v>
      </c>
      <c r="M2426">
        <v>73</v>
      </c>
      <c r="N2426" t="s">
        <v>14560</v>
      </c>
      <c r="O2426" t="s">
        <v>44</v>
      </c>
      <c r="P2426" t="s">
        <v>167</v>
      </c>
      <c r="Q2426" t="s">
        <v>168</v>
      </c>
      <c r="S2426" t="s">
        <v>149</v>
      </c>
      <c r="T2426" t="s">
        <v>14557</v>
      </c>
      <c r="U2426" t="s">
        <v>14561</v>
      </c>
      <c r="V2426" t="s">
        <v>14549</v>
      </c>
      <c r="X2426" t="str">
        <f>VLOOKUP(pbp!V5176, games!$B$2:$R$40, 3, FALSE)</f>
        <v>2020-12-20T21:25Z</v>
      </c>
      <c r="Y2426">
        <f>VLOOKUP(1*V2426,NFLGames!$H$11:$H$555,1,FALSE)</f>
        <v>401127935</v>
      </c>
      <c r="Z2426">
        <f>VLOOKUP($Y2426, NFLGames!$H$11:$K$555,2,FALSE)</f>
        <v>2019</v>
      </c>
      <c r="AA2426">
        <f>VLOOKUP($Y2426, NFLGames!$H$11:$K$555,3,FALSE)</f>
        <v>16</v>
      </c>
      <c r="AB2426" s="6">
        <f>IF(A2427=0, 0, AH2427-tbl_pbp[[#This Row],[Saints Win %]])</f>
        <v>-8.2999999999999963E-2</v>
      </c>
      <c r="AE2426">
        <f>ABS(tbl_pbp[[#This Row],[play.homeScore]]-tbl_pbp[[#This Row],[play.awayScore]])</f>
        <v>0</v>
      </c>
      <c r="AF2426">
        <f>IF(tbl_pbp[[#This Row],[Play Saints Win % Increase]]&gt;=$AF$4,1,0)</f>
        <v>0</v>
      </c>
      <c r="AG2426" t="str">
        <f>VLOOKUP(tbl_pbp[[#This Row],[gameId]], games!$B$2:$T$40, 9, FALSE)</f>
        <v>new-orleans-saints</v>
      </c>
      <c r="AH2426" s="5">
        <f>IF(tbl_pbp[[#This Row],[AwayTeam]] &lt;&gt; "new-orleans-saints", tbl_pbp[[#This Row],[homeWinPercentage]], 1-tbl_pbp[[#This Row],[homeWinPercentage]])</f>
        <v>0.60399999999999998</v>
      </c>
      <c r="AI2426" s="13">
        <f>tbl_pbp[[#This Row],[Kamara]]*tbl_pbp[[#This Row],[Impactful Play]]</f>
        <v>0</v>
      </c>
      <c r="AJ2426" s="13">
        <f>tbl_pbp[[#This Row],[Thomas]]*tbl_pbp[[#This Row],[Impactful Play]]</f>
        <v>0</v>
      </c>
      <c r="AK2426" s="13" t="str">
        <f>VLOOKUP(tbl_pbp[[#This Row],[Play Saints Win % Increase]], tbl_impact[],3,TRUE)</f>
        <v>Smelly (worse than-5% -&gt; -10%)</v>
      </c>
    </row>
    <row r="2427" spans="1:37">
      <c r="A2427" s="1">
        <v>4</v>
      </c>
      <c r="B2427" s="5">
        <v>0.47899999999999998</v>
      </c>
      <c r="C2427" t="s">
        <v>14562</v>
      </c>
      <c r="D2427">
        <v>0</v>
      </c>
      <c r="E2427">
        <v>0</v>
      </c>
      <c r="F2427">
        <v>1</v>
      </c>
      <c r="G2427">
        <v>0</v>
      </c>
      <c r="H2427">
        <v>0</v>
      </c>
      <c r="I2427">
        <v>11</v>
      </c>
      <c r="J2427">
        <v>27</v>
      </c>
      <c r="K2427" t="s">
        <v>14551</v>
      </c>
      <c r="L2427">
        <v>4</v>
      </c>
      <c r="M2427">
        <v>73</v>
      </c>
      <c r="N2427" t="s">
        <v>14563</v>
      </c>
      <c r="O2427" t="s">
        <v>893</v>
      </c>
      <c r="P2427" t="s">
        <v>66</v>
      </c>
      <c r="Q2427" t="s">
        <v>67</v>
      </c>
      <c r="R2427" t="s">
        <v>68</v>
      </c>
      <c r="S2427" t="s">
        <v>2679</v>
      </c>
      <c r="T2427" t="s">
        <v>14557</v>
      </c>
      <c r="U2427" t="s">
        <v>14564</v>
      </c>
      <c r="V2427" t="s">
        <v>14549</v>
      </c>
      <c r="X2427" t="str">
        <f>VLOOKUP(pbp!V5177, games!$B$2:$R$40, 3, FALSE)</f>
        <v>2020-12-20T21:25Z</v>
      </c>
      <c r="Y2427">
        <f>VLOOKUP(1*V2427,NFLGames!$H$11:$H$555,1,FALSE)</f>
        <v>401127935</v>
      </c>
      <c r="Z2427">
        <f>VLOOKUP($Y2427, NFLGames!$H$11:$K$555,2,FALSE)</f>
        <v>2019</v>
      </c>
      <c r="AA2427">
        <f>VLOOKUP($Y2427, NFLGames!$H$11:$K$555,3,FALSE)</f>
        <v>16</v>
      </c>
      <c r="AB2427" s="6">
        <f>IF(A2428=0, 0, AH2428-tbl_pbp[[#This Row],[Saints Win %]])</f>
        <v>6.3999999999999946E-2</v>
      </c>
      <c r="AE2427">
        <f>ABS(tbl_pbp[[#This Row],[play.homeScore]]-tbl_pbp[[#This Row],[play.awayScore]])</f>
        <v>0</v>
      </c>
      <c r="AF2427">
        <f>IF(tbl_pbp[[#This Row],[Play Saints Win % Increase]]&gt;=$AF$4,1,0)</f>
        <v>0</v>
      </c>
      <c r="AG2427" t="str">
        <f>VLOOKUP(tbl_pbp[[#This Row],[gameId]], games!$B$2:$T$40, 9, FALSE)</f>
        <v>new-orleans-saints</v>
      </c>
      <c r="AH2427" s="5">
        <f>IF(tbl_pbp[[#This Row],[AwayTeam]] &lt;&gt; "new-orleans-saints", tbl_pbp[[#This Row],[homeWinPercentage]], 1-tbl_pbp[[#This Row],[homeWinPercentage]])</f>
        <v>0.52100000000000002</v>
      </c>
      <c r="AI2427" s="13">
        <f>tbl_pbp[[#This Row],[Kamara]]*tbl_pbp[[#This Row],[Impactful Play]]</f>
        <v>0</v>
      </c>
      <c r="AJ2427" s="13">
        <f>tbl_pbp[[#This Row],[Thomas]]*tbl_pbp[[#This Row],[Impactful Play]]</f>
        <v>0</v>
      </c>
      <c r="AK2427" s="13" t="str">
        <f>VLOOKUP(tbl_pbp[[#This Row],[Play Saints Win % Increase]], tbl_impact[],3,TRUE)</f>
        <v>Perfumed (5 to + 10%)</v>
      </c>
    </row>
    <row r="2428" spans="1:37">
      <c r="A2428" s="1">
        <v>5</v>
      </c>
      <c r="B2428" s="5">
        <v>0.41499999999999998</v>
      </c>
      <c r="C2428" t="s">
        <v>14565</v>
      </c>
      <c r="D2428">
        <v>0</v>
      </c>
      <c r="E2428">
        <v>0</v>
      </c>
      <c r="F2428">
        <v>1</v>
      </c>
      <c r="G2428">
        <v>0</v>
      </c>
      <c r="H2428">
        <v>0</v>
      </c>
      <c r="I2428">
        <v>10</v>
      </c>
      <c r="J2428">
        <v>76</v>
      </c>
      <c r="K2428" t="s">
        <v>29</v>
      </c>
      <c r="L2428">
        <v>1</v>
      </c>
      <c r="M2428">
        <v>76</v>
      </c>
      <c r="N2428" t="s">
        <v>14566</v>
      </c>
      <c r="O2428" t="s">
        <v>2033</v>
      </c>
      <c r="P2428" t="s">
        <v>45</v>
      </c>
      <c r="Q2428" t="s">
        <v>46</v>
      </c>
      <c r="R2428" t="s">
        <v>47</v>
      </c>
      <c r="S2428" t="s">
        <v>33</v>
      </c>
      <c r="T2428" t="s">
        <v>172</v>
      </c>
      <c r="U2428" t="s">
        <v>173</v>
      </c>
      <c r="V2428" t="s">
        <v>14549</v>
      </c>
      <c r="X2428" t="str">
        <f>VLOOKUP(pbp!V5178, games!$B$2:$R$40, 3, FALSE)</f>
        <v>2020-12-20T21:25Z</v>
      </c>
      <c r="Y2428">
        <f>VLOOKUP(1*V2428,NFLGames!$H$11:$H$555,1,FALSE)</f>
        <v>401127935</v>
      </c>
      <c r="Z2428">
        <f>VLOOKUP($Y2428, NFLGames!$H$11:$K$555,2,FALSE)</f>
        <v>2019</v>
      </c>
      <c r="AA2428">
        <f>VLOOKUP($Y2428, NFLGames!$H$11:$K$555,3,FALSE)</f>
        <v>16</v>
      </c>
      <c r="AB2428" s="6">
        <f>IF(A2429=0, 0, AH2429-tbl_pbp[[#This Row],[Saints Win %]])</f>
        <v>2.300000000000002E-2</v>
      </c>
      <c r="AE2428">
        <f>ABS(tbl_pbp[[#This Row],[play.homeScore]]-tbl_pbp[[#This Row],[play.awayScore]])</f>
        <v>0</v>
      </c>
      <c r="AF2428">
        <f>IF(tbl_pbp[[#This Row],[Play Saints Win % Increase]]&gt;=$AF$4,1,0)</f>
        <v>0</v>
      </c>
      <c r="AG2428" t="str">
        <f>VLOOKUP(tbl_pbp[[#This Row],[gameId]], games!$B$2:$T$40, 9, FALSE)</f>
        <v>new-orleans-saints</v>
      </c>
      <c r="AH2428" s="5">
        <f>IF(tbl_pbp[[#This Row],[AwayTeam]] &lt;&gt; "new-orleans-saints", tbl_pbp[[#This Row],[homeWinPercentage]], 1-tbl_pbp[[#This Row],[homeWinPercentage]])</f>
        <v>0.58499999999999996</v>
      </c>
      <c r="AI2428" s="13">
        <f>tbl_pbp[[#This Row],[Kamara]]*tbl_pbp[[#This Row],[Impactful Play]]</f>
        <v>0</v>
      </c>
      <c r="AJ2428" s="13">
        <f>tbl_pbp[[#This Row],[Thomas]]*tbl_pbp[[#This Row],[Impactful Play]]</f>
        <v>0</v>
      </c>
      <c r="AK2428" s="13" t="str">
        <f>VLOOKUP(tbl_pbp[[#This Row],[Play Saints Win % Increase]], tbl_impact[],3,TRUE)</f>
        <v>Scented (0 to +5%)</v>
      </c>
    </row>
    <row r="2429" spans="1:37">
      <c r="A2429" s="1">
        <v>6</v>
      </c>
      <c r="B2429" s="5">
        <v>0.39200000000000002</v>
      </c>
      <c r="C2429" t="s">
        <v>14567</v>
      </c>
      <c r="D2429">
        <v>0</v>
      </c>
      <c r="E2429">
        <v>0</v>
      </c>
      <c r="F2429">
        <v>1</v>
      </c>
      <c r="G2429">
        <v>0</v>
      </c>
      <c r="H2429">
        <v>0</v>
      </c>
      <c r="I2429">
        <v>5</v>
      </c>
      <c r="J2429">
        <v>71</v>
      </c>
      <c r="K2429" t="s">
        <v>29</v>
      </c>
      <c r="L2429">
        <v>2</v>
      </c>
      <c r="M2429">
        <v>71</v>
      </c>
      <c r="N2429" t="s">
        <v>14568</v>
      </c>
      <c r="O2429" t="s">
        <v>723</v>
      </c>
      <c r="P2429" t="s">
        <v>30</v>
      </c>
      <c r="Q2429" t="s">
        <v>31</v>
      </c>
      <c r="R2429" t="s">
        <v>32</v>
      </c>
      <c r="S2429" t="s">
        <v>38</v>
      </c>
      <c r="T2429" t="s">
        <v>401</v>
      </c>
      <c r="U2429" t="s">
        <v>6463</v>
      </c>
      <c r="V2429" t="s">
        <v>14549</v>
      </c>
      <c r="X2429" t="str">
        <f>VLOOKUP(pbp!V5179, games!$B$2:$R$40, 3, FALSE)</f>
        <v>2020-12-20T21:25Z</v>
      </c>
      <c r="Y2429">
        <f>VLOOKUP(1*V2429,NFLGames!$H$11:$H$555,1,FALSE)</f>
        <v>401127935</v>
      </c>
      <c r="Z2429">
        <f>VLOOKUP($Y2429, NFLGames!$H$11:$K$555,2,FALSE)</f>
        <v>2019</v>
      </c>
      <c r="AA2429">
        <f>VLOOKUP($Y2429, NFLGames!$H$11:$K$555,3,FALSE)</f>
        <v>16</v>
      </c>
      <c r="AB2429" s="6">
        <f>IF(A2430=0, 0, AH2430-tbl_pbp[[#This Row],[Saints Win %]])</f>
        <v>-3.1000000000000028E-2</v>
      </c>
      <c r="AD2429">
        <v>1</v>
      </c>
      <c r="AE2429">
        <f>ABS(tbl_pbp[[#This Row],[play.homeScore]]-tbl_pbp[[#This Row],[play.awayScore]])</f>
        <v>0</v>
      </c>
      <c r="AF2429">
        <f>IF(tbl_pbp[[#This Row],[Play Saints Win % Increase]]&gt;=$AF$4,1,0)</f>
        <v>0</v>
      </c>
      <c r="AG2429" t="str">
        <f>VLOOKUP(tbl_pbp[[#This Row],[gameId]], games!$B$2:$T$40, 9, FALSE)</f>
        <v>new-orleans-saints</v>
      </c>
      <c r="AH2429" s="5">
        <f>IF(tbl_pbp[[#This Row],[AwayTeam]] &lt;&gt; "new-orleans-saints", tbl_pbp[[#This Row],[homeWinPercentage]], 1-tbl_pbp[[#This Row],[homeWinPercentage]])</f>
        <v>0.60799999999999998</v>
      </c>
      <c r="AI2429" s="13">
        <f>tbl_pbp[[#This Row],[Kamara]]*tbl_pbp[[#This Row],[Impactful Play]]</f>
        <v>0</v>
      </c>
      <c r="AJ2429" s="13">
        <f>tbl_pbp[[#This Row],[Thomas]]*tbl_pbp[[#This Row],[Impactful Play]]</f>
        <v>0</v>
      </c>
      <c r="AK2429" s="13" t="str">
        <f>VLOOKUP(tbl_pbp[[#This Row],[Play Saints Win % Increase]], tbl_impact[],3,TRUE)</f>
        <v>Bad (0 to -5%)</v>
      </c>
    </row>
    <row r="2430" spans="1:37">
      <c r="A2430" s="1">
        <v>7</v>
      </c>
      <c r="B2430" s="5">
        <v>0.42299999999999999</v>
      </c>
      <c r="C2430" t="s">
        <v>14569</v>
      </c>
      <c r="D2430">
        <v>0</v>
      </c>
      <c r="E2430">
        <v>0</v>
      </c>
      <c r="F2430">
        <v>1</v>
      </c>
      <c r="G2430">
        <v>0</v>
      </c>
      <c r="H2430">
        <v>0</v>
      </c>
      <c r="I2430">
        <v>10</v>
      </c>
      <c r="J2430">
        <v>64</v>
      </c>
      <c r="K2430" t="s">
        <v>29</v>
      </c>
      <c r="L2430">
        <v>1</v>
      </c>
      <c r="M2430">
        <v>64</v>
      </c>
      <c r="N2430" t="s">
        <v>14570</v>
      </c>
      <c r="O2430" t="s">
        <v>1357</v>
      </c>
      <c r="P2430" t="s">
        <v>22</v>
      </c>
      <c r="Q2430" t="s">
        <v>37</v>
      </c>
      <c r="S2430" t="s">
        <v>33</v>
      </c>
      <c r="T2430" t="s">
        <v>296</v>
      </c>
      <c r="U2430" t="s">
        <v>297</v>
      </c>
      <c r="V2430" t="s">
        <v>14549</v>
      </c>
      <c r="X2430" t="str">
        <f>VLOOKUP(pbp!V5180, games!$B$2:$R$40, 3, FALSE)</f>
        <v>2020-12-20T21:25Z</v>
      </c>
      <c r="Y2430">
        <f>VLOOKUP(1*V2430,NFLGames!$H$11:$H$555,1,FALSE)</f>
        <v>401127935</v>
      </c>
      <c r="Z2430">
        <f>VLOOKUP($Y2430, NFLGames!$H$11:$K$555,2,FALSE)</f>
        <v>2019</v>
      </c>
      <c r="AA2430">
        <f>VLOOKUP($Y2430, NFLGames!$H$11:$K$555,3,FALSE)</f>
        <v>16</v>
      </c>
      <c r="AB2430" s="6">
        <f>IF(A2431=0, 0, AH2431-tbl_pbp[[#This Row],[Saints Win %]])</f>
        <v>-1.4000000000000012E-2</v>
      </c>
      <c r="AD2430">
        <v>1</v>
      </c>
      <c r="AE2430">
        <f>ABS(tbl_pbp[[#This Row],[play.homeScore]]-tbl_pbp[[#This Row],[play.awayScore]])</f>
        <v>0</v>
      </c>
      <c r="AF2430">
        <f>IF(tbl_pbp[[#This Row],[Play Saints Win % Increase]]&gt;=$AF$4,1,0)</f>
        <v>0</v>
      </c>
      <c r="AG2430" t="str">
        <f>VLOOKUP(tbl_pbp[[#This Row],[gameId]], games!$B$2:$T$40, 9, FALSE)</f>
        <v>new-orleans-saints</v>
      </c>
      <c r="AH2430" s="5">
        <f>IF(tbl_pbp[[#This Row],[AwayTeam]] &lt;&gt; "new-orleans-saints", tbl_pbp[[#This Row],[homeWinPercentage]], 1-tbl_pbp[[#This Row],[homeWinPercentage]])</f>
        <v>0.57699999999999996</v>
      </c>
      <c r="AI2430" s="13">
        <f>tbl_pbp[[#This Row],[Kamara]]*tbl_pbp[[#This Row],[Impactful Play]]</f>
        <v>0</v>
      </c>
      <c r="AJ2430" s="13">
        <f>tbl_pbp[[#This Row],[Thomas]]*tbl_pbp[[#This Row],[Impactful Play]]</f>
        <v>0</v>
      </c>
      <c r="AK2430" s="13" t="str">
        <f>VLOOKUP(tbl_pbp[[#This Row],[Play Saints Win % Increase]], tbl_impact[],3,TRUE)</f>
        <v>Bad (0 to -5%)</v>
      </c>
    </row>
    <row r="2431" spans="1:37">
      <c r="A2431" s="1">
        <v>8</v>
      </c>
      <c r="B2431" s="5">
        <v>0.437</v>
      </c>
      <c r="C2431" t="s">
        <v>14571</v>
      </c>
      <c r="D2431">
        <v>0</v>
      </c>
      <c r="E2431">
        <v>0</v>
      </c>
      <c r="F2431">
        <v>1</v>
      </c>
      <c r="G2431">
        <v>0</v>
      </c>
      <c r="H2431">
        <v>0</v>
      </c>
      <c r="I2431">
        <v>10</v>
      </c>
      <c r="J2431">
        <v>64</v>
      </c>
      <c r="K2431" t="s">
        <v>29</v>
      </c>
      <c r="L2431">
        <v>2</v>
      </c>
      <c r="M2431">
        <v>64</v>
      </c>
      <c r="N2431" t="s">
        <v>14572</v>
      </c>
      <c r="O2431" t="s">
        <v>7250</v>
      </c>
      <c r="P2431" t="s">
        <v>45</v>
      </c>
      <c r="Q2431" t="s">
        <v>46</v>
      </c>
      <c r="R2431" t="s">
        <v>47</v>
      </c>
      <c r="S2431" t="s">
        <v>120</v>
      </c>
      <c r="T2431" t="s">
        <v>296</v>
      </c>
      <c r="U2431" t="s">
        <v>910</v>
      </c>
      <c r="V2431" t="s">
        <v>14549</v>
      </c>
      <c r="X2431" t="str">
        <f>VLOOKUP(pbp!V5181, games!$B$2:$R$40, 3, FALSE)</f>
        <v>2020-12-20T21:25Z</v>
      </c>
      <c r="Y2431">
        <f>VLOOKUP(1*V2431,NFLGames!$H$11:$H$555,1,FALSE)</f>
        <v>401127935</v>
      </c>
      <c r="Z2431">
        <f>VLOOKUP($Y2431, NFLGames!$H$11:$K$555,2,FALSE)</f>
        <v>2019</v>
      </c>
      <c r="AA2431">
        <f>VLOOKUP($Y2431, NFLGames!$H$11:$K$555,3,FALSE)</f>
        <v>16</v>
      </c>
      <c r="AB2431" s="6">
        <f>IF(A2432=0, 0, AH2432-tbl_pbp[[#This Row],[Saints Win %]])</f>
        <v>-3.0999999999999917E-2</v>
      </c>
      <c r="AE2431">
        <f>ABS(tbl_pbp[[#This Row],[play.homeScore]]-tbl_pbp[[#This Row],[play.awayScore]])</f>
        <v>0</v>
      </c>
      <c r="AF2431">
        <f>IF(tbl_pbp[[#This Row],[Play Saints Win % Increase]]&gt;=$AF$4,1,0)</f>
        <v>0</v>
      </c>
      <c r="AG2431" t="str">
        <f>VLOOKUP(tbl_pbp[[#This Row],[gameId]], games!$B$2:$T$40, 9, FALSE)</f>
        <v>new-orleans-saints</v>
      </c>
      <c r="AH2431" s="5">
        <f>IF(tbl_pbp[[#This Row],[AwayTeam]] &lt;&gt; "new-orleans-saints", tbl_pbp[[#This Row],[homeWinPercentage]], 1-tbl_pbp[[#This Row],[homeWinPercentage]])</f>
        <v>0.56299999999999994</v>
      </c>
      <c r="AI2431" s="13">
        <f>tbl_pbp[[#This Row],[Kamara]]*tbl_pbp[[#This Row],[Impactful Play]]</f>
        <v>0</v>
      </c>
      <c r="AJ2431" s="13">
        <f>tbl_pbp[[#This Row],[Thomas]]*tbl_pbp[[#This Row],[Impactful Play]]</f>
        <v>0</v>
      </c>
      <c r="AK2431" s="13" t="str">
        <f>VLOOKUP(tbl_pbp[[#This Row],[Play Saints Win % Increase]], tbl_impact[],3,TRUE)</f>
        <v>Bad (0 to -5%)</v>
      </c>
    </row>
    <row r="2432" spans="1:37">
      <c r="A2432" s="1">
        <v>9</v>
      </c>
      <c r="B2432" s="5">
        <v>0.46800000000000003</v>
      </c>
      <c r="C2432" t="s">
        <v>14573</v>
      </c>
      <c r="D2432">
        <v>0</v>
      </c>
      <c r="E2432">
        <v>0</v>
      </c>
      <c r="F2432">
        <v>1</v>
      </c>
      <c r="G2432">
        <v>0</v>
      </c>
      <c r="H2432">
        <v>0</v>
      </c>
      <c r="I2432">
        <v>10</v>
      </c>
      <c r="J2432">
        <v>64</v>
      </c>
      <c r="K2432" t="s">
        <v>29</v>
      </c>
      <c r="L2432">
        <v>3</v>
      </c>
      <c r="M2432">
        <v>64</v>
      </c>
      <c r="N2432" t="s">
        <v>14574</v>
      </c>
      <c r="O2432" t="s">
        <v>2046</v>
      </c>
      <c r="P2432" t="s">
        <v>30</v>
      </c>
      <c r="Q2432" t="s">
        <v>31</v>
      </c>
      <c r="R2432" t="s">
        <v>32</v>
      </c>
      <c r="S2432" t="s">
        <v>123</v>
      </c>
      <c r="T2432" t="s">
        <v>296</v>
      </c>
      <c r="U2432" t="s">
        <v>1423</v>
      </c>
      <c r="V2432" t="s">
        <v>14549</v>
      </c>
      <c r="X2432" t="str">
        <f>VLOOKUP(pbp!V5182, games!$B$2:$R$40, 3, FALSE)</f>
        <v>2020-12-20T21:25Z</v>
      </c>
      <c r="Y2432">
        <f>VLOOKUP(1*V2432,NFLGames!$H$11:$H$555,1,FALSE)</f>
        <v>401127935</v>
      </c>
      <c r="Z2432">
        <f>VLOOKUP($Y2432, NFLGames!$H$11:$K$555,2,FALSE)</f>
        <v>2019</v>
      </c>
      <c r="AA2432">
        <f>VLOOKUP($Y2432, NFLGames!$H$11:$K$555,3,FALSE)</f>
        <v>16</v>
      </c>
      <c r="AB2432" s="6">
        <f>IF(A2433=0, 0, AH2433-tbl_pbp[[#This Row],[Saints Win %]])</f>
        <v>-1.0000000000000009E-3</v>
      </c>
      <c r="AE2432">
        <f>ABS(tbl_pbp[[#This Row],[play.homeScore]]-tbl_pbp[[#This Row],[play.awayScore]])</f>
        <v>0</v>
      </c>
      <c r="AF2432">
        <f>IF(tbl_pbp[[#This Row],[Play Saints Win % Increase]]&gt;=$AF$4,1,0)</f>
        <v>0</v>
      </c>
      <c r="AG2432" t="str">
        <f>VLOOKUP(tbl_pbp[[#This Row],[gameId]], games!$B$2:$T$40, 9, FALSE)</f>
        <v>new-orleans-saints</v>
      </c>
      <c r="AH2432" s="5">
        <f>IF(tbl_pbp[[#This Row],[AwayTeam]] &lt;&gt; "new-orleans-saints", tbl_pbp[[#This Row],[homeWinPercentage]], 1-tbl_pbp[[#This Row],[homeWinPercentage]])</f>
        <v>0.53200000000000003</v>
      </c>
      <c r="AI2432" s="13">
        <f>tbl_pbp[[#This Row],[Kamara]]*tbl_pbp[[#This Row],[Impactful Play]]</f>
        <v>0</v>
      </c>
      <c r="AJ2432" s="13">
        <f>tbl_pbp[[#This Row],[Thomas]]*tbl_pbp[[#This Row],[Impactful Play]]</f>
        <v>0</v>
      </c>
      <c r="AK2432" s="13" t="str">
        <f>VLOOKUP(tbl_pbp[[#This Row],[Play Saints Win % Increase]], tbl_impact[],3,TRUE)</f>
        <v>Bad (0 to -5%)</v>
      </c>
    </row>
    <row r="2433" spans="1:37">
      <c r="A2433" s="1">
        <v>10</v>
      </c>
      <c r="B2433" s="5">
        <v>0.46899999999999997</v>
      </c>
      <c r="C2433" t="s">
        <v>14575</v>
      </c>
      <c r="D2433">
        <v>0</v>
      </c>
      <c r="E2433">
        <v>0</v>
      </c>
      <c r="F2433">
        <v>1</v>
      </c>
      <c r="G2433">
        <v>0</v>
      </c>
      <c r="H2433">
        <v>0</v>
      </c>
      <c r="I2433">
        <v>11</v>
      </c>
      <c r="J2433">
        <v>65</v>
      </c>
      <c r="K2433" t="s">
        <v>29</v>
      </c>
      <c r="L2433">
        <v>4</v>
      </c>
      <c r="M2433">
        <v>65</v>
      </c>
      <c r="N2433" t="s">
        <v>14576</v>
      </c>
      <c r="O2433" t="s">
        <v>2397</v>
      </c>
      <c r="P2433" t="s">
        <v>66</v>
      </c>
      <c r="Q2433" t="s">
        <v>67</v>
      </c>
      <c r="R2433" t="s">
        <v>68</v>
      </c>
      <c r="S2433" t="s">
        <v>2679</v>
      </c>
      <c r="T2433" t="s">
        <v>202</v>
      </c>
      <c r="U2433" t="s">
        <v>14577</v>
      </c>
      <c r="V2433" t="s">
        <v>14549</v>
      </c>
      <c r="X2433" t="str">
        <f>VLOOKUP(pbp!V5183, games!$B$2:$R$40, 3, FALSE)</f>
        <v>2020-12-20T21:25Z</v>
      </c>
      <c r="Y2433">
        <f>VLOOKUP(1*V2433,NFLGames!$H$11:$H$555,1,FALSE)</f>
        <v>401127935</v>
      </c>
      <c r="Z2433">
        <f>VLOOKUP($Y2433, NFLGames!$H$11:$K$555,2,FALSE)</f>
        <v>2019</v>
      </c>
      <c r="AA2433">
        <f>VLOOKUP($Y2433, NFLGames!$H$11:$K$555,3,FALSE)</f>
        <v>16</v>
      </c>
      <c r="AB2433" s="6">
        <f>IF(A2434=0, 0, AH2434-tbl_pbp[[#This Row],[Saints Win %]])</f>
        <v>-1.7000000000000015E-2</v>
      </c>
      <c r="AE2433">
        <f>ABS(tbl_pbp[[#This Row],[play.homeScore]]-tbl_pbp[[#This Row],[play.awayScore]])</f>
        <v>0</v>
      </c>
      <c r="AF2433">
        <f>IF(tbl_pbp[[#This Row],[Play Saints Win % Increase]]&gt;=$AF$4,1,0)</f>
        <v>0</v>
      </c>
      <c r="AG2433" t="str">
        <f>VLOOKUP(tbl_pbp[[#This Row],[gameId]], games!$B$2:$T$40, 9, FALSE)</f>
        <v>new-orleans-saints</v>
      </c>
      <c r="AH2433" s="5">
        <f>IF(tbl_pbp[[#This Row],[AwayTeam]] &lt;&gt; "new-orleans-saints", tbl_pbp[[#This Row],[homeWinPercentage]], 1-tbl_pbp[[#This Row],[homeWinPercentage]])</f>
        <v>0.53100000000000003</v>
      </c>
      <c r="AI2433" s="13">
        <f>tbl_pbp[[#This Row],[Kamara]]*tbl_pbp[[#This Row],[Impactful Play]]</f>
        <v>0</v>
      </c>
      <c r="AJ2433" s="13">
        <f>tbl_pbp[[#This Row],[Thomas]]*tbl_pbp[[#This Row],[Impactful Play]]</f>
        <v>0</v>
      </c>
      <c r="AK2433" s="13" t="str">
        <f>VLOOKUP(tbl_pbp[[#This Row],[Play Saints Win % Increase]], tbl_impact[],3,TRUE)</f>
        <v>Bad (0 to -5%)</v>
      </c>
    </row>
    <row r="2434" spans="1:37">
      <c r="A2434" s="1">
        <v>11</v>
      </c>
      <c r="B2434" s="5">
        <v>0.48599999999999999</v>
      </c>
      <c r="C2434" t="s">
        <v>14578</v>
      </c>
      <c r="D2434">
        <v>0</v>
      </c>
      <c r="E2434">
        <v>0</v>
      </c>
      <c r="F2434">
        <v>1</v>
      </c>
      <c r="G2434">
        <v>0</v>
      </c>
      <c r="H2434">
        <v>0</v>
      </c>
      <c r="I2434">
        <v>10</v>
      </c>
      <c r="J2434">
        <v>27</v>
      </c>
      <c r="K2434" t="s">
        <v>14551</v>
      </c>
      <c r="L2434">
        <v>1</v>
      </c>
      <c r="M2434">
        <v>73</v>
      </c>
      <c r="N2434" t="s">
        <v>14579</v>
      </c>
      <c r="O2434" t="s">
        <v>2397</v>
      </c>
      <c r="P2434" t="s">
        <v>30</v>
      </c>
      <c r="Q2434" t="s">
        <v>31</v>
      </c>
      <c r="R2434" t="s">
        <v>32</v>
      </c>
      <c r="S2434" t="s">
        <v>33</v>
      </c>
      <c r="T2434" t="s">
        <v>14557</v>
      </c>
      <c r="U2434" t="s">
        <v>14580</v>
      </c>
      <c r="V2434" t="s">
        <v>14549</v>
      </c>
      <c r="X2434" t="str">
        <f>VLOOKUP(pbp!V5184, games!$B$2:$R$40, 3, FALSE)</f>
        <v>2020-12-20T21:25Z</v>
      </c>
      <c r="Y2434">
        <f>VLOOKUP(1*V2434,NFLGames!$H$11:$H$555,1,FALSE)</f>
        <v>401127935</v>
      </c>
      <c r="Z2434">
        <f>VLOOKUP($Y2434, NFLGames!$H$11:$K$555,2,FALSE)</f>
        <v>2019</v>
      </c>
      <c r="AA2434">
        <f>VLOOKUP($Y2434, NFLGames!$H$11:$K$555,3,FALSE)</f>
        <v>16</v>
      </c>
      <c r="AB2434" s="6">
        <f>IF(A2435=0, 0, AH2435-tbl_pbp[[#This Row],[Saints Win %]])</f>
        <v>2.8000000000000025E-2</v>
      </c>
      <c r="AE2434">
        <f>ABS(tbl_pbp[[#This Row],[play.homeScore]]-tbl_pbp[[#This Row],[play.awayScore]])</f>
        <v>0</v>
      </c>
      <c r="AF2434">
        <f>IF(tbl_pbp[[#This Row],[Play Saints Win % Increase]]&gt;=$AF$4,1,0)</f>
        <v>0</v>
      </c>
      <c r="AG2434" t="str">
        <f>VLOOKUP(tbl_pbp[[#This Row],[gameId]], games!$B$2:$T$40, 9, FALSE)</f>
        <v>new-orleans-saints</v>
      </c>
      <c r="AH2434" s="5">
        <f>IF(tbl_pbp[[#This Row],[AwayTeam]] &lt;&gt; "new-orleans-saints", tbl_pbp[[#This Row],[homeWinPercentage]], 1-tbl_pbp[[#This Row],[homeWinPercentage]])</f>
        <v>0.51400000000000001</v>
      </c>
      <c r="AI2434" s="13">
        <f>tbl_pbp[[#This Row],[Kamara]]*tbl_pbp[[#This Row],[Impactful Play]]</f>
        <v>0</v>
      </c>
      <c r="AJ2434" s="13">
        <f>tbl_pbp[[#This Row],[Thomas]]*tbl_pbp[[#This Row],[Impactful Play]]</f>
        <v>0</v>
      </c>
      <c r="AK2434" s="13" t="str">
        <f>VLOOKUP(tbl_pbp[[#This Row],[Play Saints Win % Increase]], tbl_impact[],3,TRUE)</f>
        <v>Scented (0 to +5%)</v>
      </c>
    </row>
    <row r="2435" spans="1:37">
      <c r="A2435" s="1">
        <v>12</v>
      </c>
      <c r="B2435" s="5">
        <v>0.45800000000000002</v>
      </c>
      <c r="C2435" t="s">
        <v>14581</v>
      </c>
      <c r="D2435">
        <v>0</v>
      </c>
      <c r="E2435">
        <v>0</v>
      </c>
      <c r="F2435">
        <v>1</v>
      </c>
      <c r="G2435">
        <v>0</v>
      </c>
      <c r="H2435">
        <v>0</v>
      </c>
      <c r="I2435">
        <v>10</v>
      </c>
      <c r="J2435">
        <v>39</v>
      </c>
      <c r="K2435" t="s">
        <v>14551</v>
      </c>
      <c r="L2435">
        <v>1</v>
      </c>
      <c r="M2435">
        <v>61</v>
      </c>
      <c r="N2435" t="s">
        <v>14582</v>
      </c>
      <c r="O2435" t="s">
        <v>5999</v>
      </c>
      <c r="P2435" t="s">
        <v>45</v>
      </c>
      <c r="Q2435" t="s">
        <v>46</v>
      </c>
      <c r="R2435" t="s">
        <v>47</v>
      </c>
      <c r="S2435" t="s">
        <v>33</v>
      </c>
      <c r="T2435" t="s">
        <v>14583</v>
      </c>
      <c r="U2435" t="s">
        <v>14584</v>
      </c>
      <c r="V2435" t="s">
        <v>14549</v>
      </c>
      <c r="X2435" t="str">
        <f>VLOOKUP(pbp!V5185, games!$B$2:$R$40, 3, FALSE)</f>
        <v>2020-12-20T21:25Z</v>
      </c>
      <c r="Y2435">
        <f>VLOOKUP(1*V2435,NFLGames!$H$11:$H$555,1,FALSE)</f>
        <v>401127935</v>
      </c>
      <c r="Z2435">
        <f>VLOOKUP($Y2435, NFLGames!$H$11:$K$555,2,FALSE)</f>
        <v>2019</v>
      </c>
      <c r="AA2435">
        <f>VLOOKUP($Y2435, NFLGames!$H$11:$K$555,3,FALSE)</f>
        <v>16</v>
      </c>
      <c r="AB2435" s="6">
        <f>IF(A2436=0, 0, AH2436-tbl_pbp[[#This Row],[Saints Win %]])</f>
        <v>-6.0000000000000053E-2</v>
      </c>
      <c r="AE2435">
        <f>ABS(tbl_pbp[[#This Row],[play.homeScore]]-tbl_pbp[[#This Row],[play.awayScore]])</f>
        <v>0</v>
      </c>
      <c r="AF2435">
        <f>IF(tbl_pbp[[#This Row],[Play Saints Win % Increase]]&gt;=$AF$4,1,0)</f>
        <v>0</v>
      </c>
      <c r="AG2435" t="str">
        <f>VLOOKUP(tbl_pbp[[#This Row],[gameId]], games!$B$2:$T$40, 9, FALSE)</f>
        <v>new-orleans-saints</v>
      </c>
      <c r="AH2435" s="5">
        <f>IF(tbl_pbp[[#This Row],[AwayTeam]] &lt;&gt; "new-orleans-saints", tbl_pbp[[#This Row],[homeWinPercentage]], 1-tbl_pbp[[#This Row],[homeWinPercentage]])</f>
        <v>0.54200000000000004</v>
      </c>
      <c r="AI2435" s="13">
        <f>tbl_pbp[[#This Row],[Kamara]]*tbl_pbp[[#This Row],[Impactful Play]]</f>
        <v>0</v>
      </c>
      <c r="AJ2435" s="13">
        <f>tbl_pbp[[#This Row],[Thomas]]*tbl_pbp[[#This Row],[Impactful Play]]</f>
        <v>0</v>
      </c>
      <c r="AK2435" s="13" t="str">
        <f>VLOOKUP(tbl_pbp[[#This Row],[Play Saints Win % Increase]], tbl_impact[],3,TRUE)</f>
        <v>Smelly (worse than-5% -&gt; -10%)</v>
      </c>
    </row>
    <row r="2436" spans="1:37">
      <c r="A2436" s="1">
        <v>13</v>
      </c>
      <c r="B2436" s="5">
        <v>0.51800000000000002</v>
      </c>
      <c r="C2436" t="s">
        <v>14585</v>
      </c>
      <c r="D2436">
        <v>0</v>
      </c>
      <c r="E2436">
        <v>0</v>
      </c>
      <c r="F2436">
        <v>1</v>
      </c>
      <c r="G2436">
        <v>0</v>
      </c>
      <c r="H2436">
        <v>0</v>
      </c>
      <c r="I2436">
        <v>9</v>
      </c>
      <c r="J2436">
        <v>40</v>
      </c>
      <c r="K2436" t="s">
        <v>14551</v>
      </c>
      <c r="L2436">
        <v>2</v>
      </c>
      <c r="M2436">
        <v>60</v>
      </c>
      <c r="N2436" t="s">
        <v>14586</v>
      </c>
      <c r="O2436" t="s">
        <v>2159</v>
      </c>
      <c r="P2436" t="s">
        <v>30</v>
      </c>
      <c r="Q2436" t="s">
        <v>31</v>
      </c>
      <c r="R2436" t="s">
        <v>32</v>
      </c>
      <c r="S2436" t="s">
        <v>210</v>
      </c>
      <c r="T2436" t="s">
        <v>14587</v>
      </c>
      <c r="U2436" t="s">
        <v>14588</v>
      </c>
      <c r="V2436" t="s">
        <v>14549</v>
      </c>
      <c r="X2436" t="str">
        <f>VLOOKUP(pbp!V5186, games!$B$2:$R$40, 3, FALSE)</f>
        <v>2020-12-20T21:25Z</v>
      </c>
      <c r="Y2436">
        <f>VLOOKUP(1*V2436,NFLGames!$H$11:$H$555,1,FALSE)</f>
        <v>401127935</v>
      </c>
      <c r="Z2436">
        <f>VLOOKUP($Y2436, NFLGames!$H$11:$K$555,2,FALSE)</f>
        <v>2019</v>
      </c>
      <c r="AA2436">
        <f>VLOOKUP($Y2436, NFLGames!$H$11:$K$555,3,FALSE)</f>
        <v>16</v>
      </c>
      <c r="AB2436" s="6">
        <f>IF(A2437=0, 0, AH2437-tbl_pbp[[#This Row],[Saints Win %]])</f>
        <v>3.8000000000000034E-2</v>
      </c>
      <c r="AE2436">
        <f>ABS(tbl_pbp[[#This Row],[play.homeScore]]-tbl_pbp[[#This Row],[play.awayScore]])</f>
        <v>0</v>
      </c>
      <c r="AF2436">
        <f>IF(tbl_pbp[[#This Row],[Play Saints Win % Increase]]&gt;=$AF$4,1,0)</f>
        <v>0</v>
      </c>
      <c r="AG2436" t="str">
        <f>VLOOKUP(tbl_pbp[[#This Row],[gameId]], games!$B$2:$T$40, 9, FALSE)</f>
        <v>new-orleans-saints</v>
      </c>
      <c r="AH2436" s="5">
        <f>IF(tbl_pbp[[#This Row],[AwayTeam]] &lt;&gt; "new-orleans-saints", tbl_pbp[[#This Row],[homeWinPercentage]], 1-tbl_pbp[[#This Row],[homeWinPercentage]])</f>
        <v>0.48199999999999998</v>
      </c>
      <c r="AI2436" s="13">
        <f>tbl_pbp[[#This Row],[Kamara]]*tbl_pbp[[#This Row],[Impactful Play]]</f>
        <v>0</v>
      </c>
      <c r="AJ2436" s="13">
        <f>tbl_pbp[[#This Row],[Thomas]]*tbl_pbp[[#This Row],[Impactful Play]]</f>
        <v>0</v>
      </c>
      <c r="AK2436" s="13" t="str">
        <f>VLOOKUP(tbl_pbp[[#This Row],[Play Saints Win % Increase]], tbl_impact[],3,TRUE)</f>
        <v>Scented (0 to +5%)</v>
      </c>
    </row>
    <row r="2437" spans="1:37">
      <c r="A2437" s="1">
        <v>14</v>
      </c>
      <c r="B2437" s="5">
        <v>0.48</v>
      </c>
      <c r="C2437" t="s">
        <v>14589</v>
      </c>
      <c r="D2437">
        <v>0</v>
      </c>
      <c r="E2437">
        <v>0</v>
      </c>
      <c r="F2437">
        <v>1</v>
      </c>
      <c r="G2437">
        <v>0</v>
      </c>
      <c r="H2437">
        <v>0</v>
      </c>
      <c r="I2437">
        <v>10</v>
      </c>
      <c r="J2437">
        <v>59</v>
      </c>
      <c r="K2437" t="s">
        <v>14551</v>
      </c>
      <c r="L2437">
        <v>1</v>
      </c>
      <c r="M2437">
        <v>41</v>
      </c>
      <c r="N2437" t="s">
        <v>14590</v>
      </c>
      <c r="O2437" t="s">
        <v>4865</v>
      </c>
      <c r="P2437" t="s">
        <v>45</v>
      </c>
      <c r="Q2437" t="s">
        <v>46</v>
      </c>
      <c r="R2437" t="s">
        <v>47</v>
      </c>
      <c r="S2437" t="s">
        <v>33</v>
      </c>
      <c r="T2437" t="s">
        <v>299</v>
      </c>
      <c r="U2437" t="s">
        <v>1913</v>
      </c>
      <c r="V2437" t="s">
        <v>14549</v>
      </c>
      <c r="X2437" t="str">
        <f>VLOOKUP(pbp!V5187, games!$B$2:$R$40, 3, FALSE)</f>
        <v>2020-12-20T21:25Z</v>
      </c>
      <c r="Y2437">
        <f>VLOOKUP(1*V2437,NFLGames!$H$11:$H$555,1,FALSE)</f>
        <v>401127935</v>
      </c>
      <c r="Z2437">
        <f>VLOOKUP($Y2437, NFLGames!$H$11:$K$555,2,FALSE)</f>
        <v>2019</v>
      </c>
      <c r="AA2437">
        <f>VLOOKUP($Y2437, NFLGames!$H$11:$K$555,3,FALSE)</f>
        <v>16</v>
      </c>
      <c r="AB2437" s="6">
        <f>IF(A2438=0, 0, AH2438-tbl_pbp[[#This Row],[Saints Win %]])</f>
        <v>-0.13300000000000001</v>
      </c>
      <c r="AE2437">
        <f>ABS(tbl_pbp[[#This Row],[play.homeScore]]-tbl_pbp[[#This Row],[play.awayScore]])</f>
        <v>0</v>
      </c>
      <c r="AF2437">
        <f>IF(tbl_pbp[[#This Row],[Play Saints Win % Increase]]&gt;=$AF$4,1,0)</f>
        <v>0</v>
      </c>
      <c r="AG2437" t="str">
        <f>VLOOKUP(tbl_pbp[[#This Row],[gameId]], games!$B$2:$T$40, 9, FALSE)</f>
        <v>new-orleans-saints</v>
      </c>
      <c r="AH2437" s="5">
        <f>IF(tbl_pbp[[#This Row],[AwayTeam]] &lt;&gt; "new-orleans-saints", tbl_pbp[[#This Row],[homeWinPercentage]], 1-tbl_pbp[[#This Row],[homeWinPercentage]])</f>
        <v>0.52</v>
      </c>
      <c r="AI2437" s="13">
        <f>tbl_pbp[[#This Row],[Kamara]]*tbl_pbp[[#This Row],[Impactful Play]]</f>
        <v>0</v>
      </c>
      <c r="AJ2437" s="13">
        <f>tbl_pbp[[#This Row],[Thomas]]*tbl_pbp[[#This Row],[Impactful Play]]</f>
        <v>0</v>
      </c>
      <c r="AK2437" s="13" t="str">
        <f>VLOOKUP(tbl_pbp[[#This Row],[Play Saints Win % Increase]], tbl_impact[],3,TRUE)</f>
        <v>Stinky (worse than -10% to -20%)</v>
      </c>
    </row>
    <row r="2438" spans="1:37">
      <c r="A2438" s="1">
        <v>15</v>
      </c>
      <c r="B2438" s="5">
        <v>0.61299999999999999</v>
      </c>
      <c r="C2438" t="s">
        <v>14591</v>
      </c>
      <c r="D2438">
        <v>0</v>
      </c>
      <c r="E2438">
        <v>0</v>
      </c>
      <c r="F2438">
        <v>1</v>
      </c>
      <c r="G2438">
        <v>7</v>
      </c>
      <c r="H2438">
        <v>0</v>
      </c>
      <c r="I2438">
        <v>10</v>
      </c>
      <c r="J2438">
        <v>59</v>
      </c>
      <c r="K2438" t="s">
        <v>14551</v>
      </c>
      <c r="L2438">
        <v>2</v>
      </c>
      <c r="M2438">
        <v>41</v>
      </c>
      <c r="N2438" t="s">
        <v>14592</v>
      </c>
      <c r="O2438" t="s">
        <v>273</v>
      </c>
      <c r="P2438" t="s">
        <v>103</v>
      </c>
      <c r="Q2438" t="s">
        <v>104</v>
      </c>
      <c r="R2438" t="s">
        <v>105</v>
      </c>
      <c r="S2438" t="s">
        <v>120</v>
      </c>
      <c r="T2438" t="s">
        <v>299</v>
      </c>
      <c r="U2438" t="s">
        <v>7205</v>
      </c>
      <c r="V2438" t="s">
        <v>14549</v>
      </c>
      <c r="X2438" t="str">
        <f>VLOOKUP(pbp!V5188, games!$B$2:$R$40, 3, FALSE)</f>
        <v>2020-12-20T21:25Z</v>
      </c>
      <c r="Y2438">
        <f>VLOOKUP(1*V2438,NFLGames!$H$11:$H$555,1,FALSE)</f>
        <v>401127935</v>
      </c>
      <c r="Z2438">
        <f>VLOOKUP($Y2438, NFLGames!$H$11:$K$555,2,FALSE)</f>
        <v>2019</v>
      </c>
      <c r="AA2438">
        <f>VLOOKUP($Y2438, NFLGames!$H$11:$K$555,3,FALSE)</f>
        <v>16</v>
      </c>
      <c r="AB2438" s="6">
        <f>IF(A2439=0, 0, AH2439-tbl_pbp[[#This Row],[Saints Win %]])</f>
        <v>3.1000000000000028E-2</v>
      </c>
      <c r="AE2438">
        <f>ABS(tbl_pbp[[#This Row],[play.homeScore]]-tbl_pbp[[#This Row],[play.awayScore]])</f>
        <v>7</v>
      </c>
      <c r="AF2438">
        <f>IF(tbl_pbp[[#This Row],[Play Saints Win % Increase]]&gt;=$AF$4,1,0)</f>
        <v>0</v>
      </c>
      <c r="AG2438" t="str">
        <f>VLOOKUP(tbl_pbp[[#This Row],[gameId]], games!$B$2:$T$40, 9, FALSE)</f>
        <v>new-orleans-saints</v>
      </c>
      <c r="AH2438" s="5">
        <f>IF(tbl_pbp[[#This Row],[AwayTeam]] &lt;&gt; "new-orleans-saints", tbl_pbp[[#This Row],[homeWinPercentage]], 1-tbl_pbp[[#This Row],[homeWinPercentage]])</f>
        <v>0.38700000000000001</v>
      </c>
      <c r="AI2438" s="13">
        <f>tbl_pbp[[#This Row],[Kamara]]*tbl_pbp[[#This Row],[Impactful Play]]</f>
        <v>0</v>
      </c>
      <c r="AJ2438" s="13">
        <f>tbl_pbp[[#This Row],[Thomas]]*tbl_pbp[[#This Row],[Impactful Play]]</f>
        <v>0</v>
      </c>
      <c r="AK2438" s="13" t="str">
        <f>VLOOKUP(tbl_pbp[[#This Row],[Play Saints Win % Increase]], tbl_impact[],3,TRUE)</f>
        <v>Scented (0 to +5%)</v>
      </c>
    </row>
    <row r="2439" spans="1:37">
      <c r="A2439" s="1">
        <v>16</v>
      </c>
      <c r="B2439" s="5">
        <v>0.58199999999999996</v>
      </c>
      <c r="C2439" t="s">
        <v>14593</v>
      </c>
      <c r="D2439">
        <v>0</v>
      </c>
      <c r="E2439">
        <v>0</v>
      </c>
      <c r="F2439">
        <v>1</v>
      </c>
      <c r="G2439">
        <v>7</v>
      </c>
      <c r="H2439">
        <v>0</v>
      </c>
      <c r="I2439">
        <v>0</v>
      </c>
      <c r="J2439">
        <v>35</v>
      </c>
      <c r="K2439" t="s">
        <v>14551</v>
      </c>
      <c r="L2439">
        <v>0</v>
      </c>
      <c r="M2439">
        <v>65</v>
      </c>
      <c r="N2439" t="s">
        <v>14594</v>
      </c>
      <c r="O2439" t="s">
        <v>273</v>
      </c>
      <c r="P2439" t="s">
        <v>25</v>
      </c>
      <c r="Q2439" t="s">
        <v>26</v>
      </c>
      <c r="R2439" t="s">
        <v>27</v>
      </c>
      <c r="V2439" t="s">
        <v>14549</v>
      </c>
      <c r="X2439" t="str">
        <f>VLOOKUP(pbp!V5189, games!$B$2:$R$40, 3, FALSE)</f>
        <v>2020-12-20T21:25Z</v>
      </c>
      <c r="Y2439">
        <f>VLOOKUP(1*V2439,NFLGames!$H$11:$H$555,1,FALSE)</f>
        <v>401127935</v>
      </c>
      <c r="Z2439">
        <f>VLOOKUP($Y2439, NFLGames!$H$11:$K$555,2,FALSE)</f>
        <v>2019</v>
      </c>
      <c r="AA2439">
        <f>VLOOKUP($Y2439, NFLGames!$H$11:$K$555,3,FALSE)</f>
        <v>16</v>
      </c>
      <c r="AB2439" s="6">
        <f>IF(A2440=0, 0, AH2440-tbl_pbp[[#This Row],[Saints Win %]])</f>
        <v>-2.4000000000000021E-2</v>
      </c>
      <c r="AE2439">
        <f>ABS(tbl_pbp[[#This Row],[play.homeScore]]-tbl_pbp[[#This Row],[play.awayScore]])</f>
        <v>7</v>
      </c>
      <c r="AF2439">
        <f>IF(tbl_pbp[[#This Row],[Play Saints Win % Increase]]&gt;=$AF$4,1,0)</f>
        <v>0</v>
      </c>
      <c r="AG2439" t="str">
        <f>VLOOKUP(tbl_pbp[[#This Row],[gameId]], games!$B$2:$T$40, 9, FALSE)</f>
        <v>new-orleans-saints</v>
      </c>
      <c r="AH2439" s="5">
        <f>IF(tbl_pbp[[#This Row],[AwayTeam]] &lt;&gt; "new-orleans-saints", tbl_pbp[[#This Row],[homeWinPercentage]], 1-tbl_pbp[[#This Row],[homeWinPercentage]])</f>
        <v>0.41800000000000004</v>
      </c>
      <c r="AI2439" s="13">
        <f>tbl_pbp[[#This Row],[Kamara]]*tbl_pbp[[#This Row],[Impactful Play]]</f>
        <v>0</v>
      </c>
      <c r="AJ2439" s="13">
        <f>tbl_pbp[[#This Row],[Thomas]]*tbl_pbp[[#This Row],[Impactful Play]]</f>
        <v>0</v>
      </c>
      <c r="AK2439" s="13" t="str">
        <f>VLOOKUP(tbl_pbp[[#This Row],[Play Saints Win % Increase]], tbl_impact[],3,TRUE)</f>
        <v>Bad (0 to -5%)</v>
      </c>
    </row>
    <row r="2440" spans="1:37">
      <c r="A2440" s="1">
        <v>17</v>
      </c>
      <c r="B2440" s="5">
        <v>0.60599999999999998</v>
      </c>
      <c r="C2440" t="s">
        <v>14595</v>
      </c>
      <c r="D2440">
        <v>0</v>
      </c>
      <c r="E2440">
        <v>0</v>
      </c>
      <c r="F2440">
        <v>1</v>
      </c>
      <c r="G2440">
        <v>7</v>
      </c>
      <c r="H2440">
        <v>0</v>
      </c>
      <c r="I2440">
        <v>10</v>
      </c>
      <c r="J2440">
        <v>57</v>
      </c>
      <c r="K2440" t="s">
        <v>29</v>
      </c>
      <c r="L2440">
        <v>1</v>
      </c>
      <c r="M2440">
        <v>57</v>
      </c>
      <c r="N2440" t="s">
        <v>14596</v>
      </c>
      <c r="O2440" t="s">
        <v>1080</v>
      </c>
      <c r="P2440" t="s">
        <v>45</v>
      </c>
      <c r="Q2440" t="s">
        <v>46</v>
      </c>
      <c r="R2440" t="s">
        <v>47</v>
      </c>
      <c r="S2440" t="s">
        <v>33</v>
      </c>
      <c r="T2440" t="s">
        <v>48</v>
      </c>
      <c r="U2440" t="s">
        <v>49</v>
      </c>
      <c r="V2440" t="s">
        <v>14549</v>
      </c>
      <c r="X2440" t="str">
        <f>VLOOKUP(pbp!V5190, games!$B$2:$R$40, 3, FALSE)</f>
        <v>2020-12-20T21:25Z</v>
      </c>
      <c r="Y2440">
        <f>VLOOKUP(1*V2440,NFLGames!$H$11:$H$555,1,FALSE)</f>
        <v>401127935</v>
      </c>
      <c r="Z2440">
        <f>VLOOKUP($Y2440, NFLGames!$H$11:$K$555,2,FALSE)</f>
        <v>2019</v>
      </c>
      <c r="AA2440">
        <f>VLOOKUP($Y2440, NFLGames!$H$11:$K$555,3,FALSE)</f>
        <v>16</v>
      </c>
      <c r="AB2440" s="6">
        <f>IF(A2441=0, 0, AH2441-tbl_pbp[[#This Row],[Saints Win %]])</f>
        <v>-4.0000000000000036E-2</v>
      </c>
      <c r="AE2440">
        <f>ABS(tbl_pbp[[#This Row],[play.homeScore]]-tbl_pbp[[#This Row],[play.awayScore]])</f>
        <v>7</v>
      </c>
      <c r="AF2440">
        <f>IF(tbl_pbp[[#This Row],[Play Saints Win % Increase]]&gt;=$AF$4,1,0)</f>
        <v>0</v>
      </c>
      <c r="AG2440" t="str">
        <f>VLOOKUP(tbl_pbp[[#This Row],[gameId]], games!$B$2:$T$40, 9, FALSE)</f>
        <v>new-orleans-saints</v>
      </c>
      <c r="AH2440" s="5">
        <f>IF(tbl_pbp[[#This Row],[AwayTeam]] &lt;&gt; "new-orleans-saints", tbl_pbp[[#This Row],[homeWinPercentage]], 1-tbl_pbp[[#This Row],[homeWinPercentage]])</f>
        <v>0.39400000000000002</v>
      </c>
      <c r="AI2440" s="13">
        <f>tbl_pbp[[#This Row],[Kamara]]*tbl_pbp[[#This Row],[Impactful Play]]</f>
        <v>0</v>
      </c>
      <c r="AJ2440" s="13">
        <f>tbl_pbp[[#This Row],[Thomas]]*tbl_pbp[[#This Row],[Impactful Play]]</f>
        <v>0</v>
      </c>
      <c r="AK2440" s="13" t="str">
        <f>VLOOKUP(tbl_pbp[[#This Row],[Play Saints Win % Increase]], tbl_impact[],3,TRUE)</f>
        <v>Bad (0 to -5%)</v>
      </c>
    </row>
    <row r="2441" spans="1:37">
      <c r="A2441" s="1">
        <v>18</v>
      </c>
      <c r="B2441" s="5">
        <v>0.64600000000000002</v>
      </c>
      <c r="C2441" t="s">
        <v>14597</v>
      </c>
      <c r="D2441">
        <v>0</v>
      </c>
      <c r="E2441">
        <v>0</v>
      </c>
      <c r="F2441">
        <v>1</v>
      </c>
      <c r="G2441">
        <v>7</v>
      </c>
      <c r="H2441">
        <v>0</v>
      </c>
      <c r="I2441">
        <v>8</v>
      </c>
      <c r="J2441">
        <v>55</v>
      </c>
      <c r="K2441" t="s">
        <v>29</v>
      </c>
      <c r="L2441">
        <v>2</v>
      </c>
      <c r="M2441">
        <v>55</v>
      </c>
      <c r="N2441" t="s">
        <v>14598</v>
      </c>
      <c r="O2441" t="s">
        <v>568</v>
      </c>
      <c r="P2441" t="s">
        <v>94</v>
      </c>
      <c r="Q2441" t="s">
        <v>95</v>
      </c>
      <c r="R2441" t="s">
        <v>96</v>
      </c>
      <c r="S2441" t="s">
        <v>73</v>
      </c>
      <c r="T2441" t="s">
        <v>80</v>
      </c>
      <c r="U2441" t="s">
        <v>14599</v>
      </c>
      <c r="V2441" t="s">
        <v>14549</v>
      </c>
      <c r="X2441" t="str">
        <f>VLOOKUP(pbp!V5191, games!$B$2:$R$40, 3, FALSE)</f>
        <v>2020-12-25T21:30Z</v>
      </c>
      <c r="Y2441">
        <f>VLOOKUP(1*V2441,NFLGames!$H$11:$H$555,1,FALSE)</f>
        <v>401127935</v>
      </c>
      <c r="Z2441">
        <f>VLOOKUP($Y2441, NFLGames!$H$11:$K$555,2,FALSE)</f>
        <v>2019</v>
      </c>
      <c r="AA2441">
        <f>VLOOKUP($Y2441, NFLGames!$H$11:$K$555,3,FALSE)</f>
        <v>16</v>
      </c>
      <c r="AB2441" s="6">
        <f>IF(A2442=0, 0, AH2442-tbl_pbp[[#This Row],[Saints Win %]])</f>
        <v>-1.5000000000000013E-2</v>
      </c>
      <c r="AE2441">
        <f>ABS(tbl_pbp[[#This Row],[play.homeScore]]-tbl_pbp[[#This Row],[play.awayScore]])</f>
        <v>7</v>
      </c>
      <c r="AF2441">
        <f>IF(tbl_pbp[[#This Row],[Play Saints Win % Increase]]&gt;=$AF$4,1,0)</f>
        <v>0</v>
      </c>
      <c r="AG2441" t="str">
        <f>VLOOKUP(tbl_pbp[[#This Row],[gameId]], games!$B$2:$T$40, 9, FALSE)</f>
        <v>new-orleans-saints</v>
      </c>
      <c r="AH2441" s="5">
        <f>IF(tbl_pbp[[#This Row],[AwayTeam]] &lt;&gt; "new-orleans-saints", tbl_pbp[[#This Row],[homeWinPercentage]], 1-tbl_pbp[[#This Row],[homeWinPercentage]])</f>
        <v>0.35399999999999998</v>
      </c>
      <c r="AI2441" s="13">
        <f>tbl_pbp[[#This Row],[Kamara]]*tbl_pbp[[#This Row],[Impactful Play]]</f>
        <v>0</v>
      </c>
      <c r="AJ2441" s="13">
        <f>tbl_pbp[[#This Row],[Thomas]]*tbl_pbp[[#This Row],[Impactful Play]]</f>
        <v>0</v>
      </c>
      <c r="AK2441" s="13" t="str">
        <f>VLOOKUP(tbl_pbp[[#This Row],[Play Saints Win % Increase]], tbl_impact[],3,TRUE)</f>
        <v>Bad (0 to -5%)</v>
      </c>
    </row>
    <row r="2442" spans="1:37">
      <c r="A2442" s="1">
        <v>19</v>
      </c>
      <c r="B2442" s="5">
        <v>0.66100000000000003</v>
      </c>
      <c r="C2442" t="s">
        <v>14600</v>
      </c>
      <c r="D2442">
        <v>0</v>
      </c>
      <c r="E2442">
        <v>0</v>
      </c>
      <c r="F2442">
        <v>1</v>
      </c>
      <c r="G2442">
        <v>7</v>
      </c>
      <c r="H2442">
        <v>0</v>
      </c>
      <c r="I2442">
        <v>18</v>
      </c>
      <c r="J2442">
        <v>65</v>
      </c>
      <c r="K2442" t="s">
        <v>29</v>
      </c>
      <c r="L2442">
        <v>2</v>
      </c>
      <c r="M2442">
        <v>65</v>
      </c>
      <c r="N2442" t="s">
        <v>14601</v>
      </c>
      <c r="O2442" t="s">
        <v>5401</v>
      </c>
      <c r="P2442" t="s">
        <v>22</v>
      </c>
      <c r="Q2442" t="s">
        <v>37</v>
      </c>
      <c r="S2442" t="s">
        <v>1906</v>
      </c>
      <c r="T2442" t="s">
        <v>202</v>
      </c>
      <c r="U2442" t="s">
        <v>3951</v>
      </c>
      <c r="V2442" t="s">
        <v>14549</v>
      </c>
      <c r="X2442" t="str">
        <f>VLOOKUP(pbp!V5192, games!$B$2:$R$40, 3, FALSE)</f>
        <v>2020-12-25T21:30Z</v>
      </c>
      <c r="Y2442">
        <f>VLOOKUP(1*V2442,NFLGames!$H$11:$H$555,1,FALSE)</f>
        <v>401127935</v>
      </c>
      <c r="Z2442">
        <f>VLOOKUP($Y2442, NFLGames!$H$11:$K$555,2,FALSE)</f>
        <v>2019</v>
      </c>
      <c r="AA2442">
        <f>VLOOKUP($Y2442, NFLGames!$H$11:$K$555,3,FALSE)</f>
        <v>16</v>
      </c>
      <c r="AB2442" s="6">
        <f>IF(A2443=0, 0, AH2443-tbl_pbp[[#This Row],[Saints Win %]])</f>
        <v>-2.0000000000000018E-2</v>
      </c>
      <c r="AE2442">
        <f>ABS(tbl_pbp[[#This Row],[play.homeScore]]-tbl_pbp[[#This Row],[play.awayScore]])</f>
        <v>7</v>
      </c>
      <c r="AF2442">
        <f>IF(tbl_pbp[[#This Row],[Play Saints Win % Increase]]&gt;=$AF$4,1,0)</f>
        <v>0</v>
      </c>
      <c r="AG2442" t="str">
        <f>VLOOKUP(tbl_pbp[[#This Row],[gameId]], games!$B$2:$T$40, 9, FALSE)</f>
        <v>new-orleans-saints</v>
      </c>
      <c r="AH2442" s="5">
        <f>IF(tbl_pbp[[#This Row],[AwayTeam]] &lt;&gt; "new-orleans-saints", tbl_pbp[[#This Row],[homeWinPercentage]], 1-tbl_pbp[[#This Row],[homeWinPercentage]])</f>
        <v>0.33899999999999997</v>
      </c>
      <c r="AI2442" s="13">
        <f>tbl_pbp[[#This Row],[Kamara]]*tbl_pbp[[#This Row],[Impactful Play]]</f>
        <v>0</v>
      </c>
      <c r="AJ2442" s="13">
        <f>tbl_pbp[[#This Row],[Thomas]]*tbl_pbp[[#This Row],[Impactful Play]]</f>
        <v>0</v>
      </c>
      <c r="AK2442" s="13" t="str">
        <f>VLOOKUP(tbl_pbp[[#This Row],[Play Saints Win % Increase]], tbl_impact[],3,TRUE)</f>
        <v>Bad (0 to -5%)</v>
      </c>
    </row>
    <row r="2443" spans="1:37">
      <c r="A2443" s="1">
        <v>20</v>
      </c>
      <c r="B2443" s="5">
        <v>0.68100000000000005</v>
      </c>
      <c r="C2443" t="s">
        <v>14602</v>
      </c>
      <c r="D2443">
        <v>0</v>
      </c>
      <c r="E2443">
        <v>0</v>
      </c>
      <c r="F2443">
        <v>1</v>
      </c>
      <c r="G2443">
        <v>7</v>
      </c>
      <c r="H2443">
        <v>0</v>
      </c>
      <c r="I2443">
        <v>18</v>
      </c>
      <c r="J2443">
        <v>65</v>
      </c>
      <c r="K2443" t="s">
        <v>29</v>
      </c>
      <c r="L2443">
        <v>3</v>
      </c>
      <c r="M2443">
        <v>65</v>
      </c>
      <c r="N2443" t="s">
        <v>14603</v>
      </c>
      <c r="O2443" t="s">
        <v>1819</v>
      </c>
      <c r="P2443" t="s">
        <v>167</v>
      </c>
      <c r="Q2443" t="s">
        <v>168</v>
      </c>
      <c r="S2443" t="s">
        <v>4217</v>
      </c>
      <c r="T2443" t="s">
        <v>202</v>
      </c>
      <c r="U2443" t="s">
        <v>14604</v>
      </c>
      <c r="V2443" t="s">
        <v>14549</v>
      </c>
      <c r="X2443" t="str">
        <f>VLOOKUP(pbp!V5193, games!$B$2:$R$40, 3, FALSE)</f>
        <v>2020-12-25T21:30Z</v>
      </c>
      <c r="Y2443">
        <f>VLOOKUP(1*V2443,NFLGames!$H$11:$H$555,1,FALSE)</f>
        <v>401127935</v>
      </c>
      <c r="Z2443">
        <f>VLOOKUP($Y2443, NFLGames!$H$11:$K$555,2,FALSE)</f>
        <v>2019</v>
      </c>
      <c r="AA2443">
        <f>VLOOKUP($Y2443, NFLGames!$H$11:$K$555,3,FALSE)</f>
        <v>16</v>
      </c>
      <c r="AB2443" s="6">
        <f>IF(A2444=0, 0, AH2444-tbl_pbp[[#This Row],[Saints Win %]])</f>
        <v>2.0000000000000018E-3</v>
      </c>
      <c r="AE2443">
        <f>ABS(tbl_pbp[[#This Row],[play.homeScore]]-tbl_pbp[[#This Row],[play.awayScore]])</f>
        <v>7</v>
      </c>
      <c r="AF2443">
        <f>IF(tbl_pbp[[#This Row],[Play Saints Win % Increase]]&gt;=$AF$4,1,0)</f>
        <v>0</v>
      </c>
      <c r="AG2443" t="str">
        <f>VLOOKUP(tbl_pbp[[#This Row],[gameId]], games!$B$2:$T$40, 9, FALSE)</f>
        <v>new-orleans-saints</v>
      </c>
      <c r="AH2443" s="5">
        <f>IF(tbl_pbp[[#This Row],[AwayTeam]] &lt;&gt; "new-orleans-saints", tbl_pbp[[#This Row],[homeWinPercentage]], 1-tbl_pbp[[#This Row],[homeWinPercentage]])</f>
        <v>0.31899999999999995</v>
      </c>
      <c r="AI2443" s="13">
        <f>tbl_pbp[[#This Row],[Kamara]]*tbl_pbp[[#This Row],[Impactful Play]]</f>
        <v>0</v>
      </c>
      <c r="AJ2443" s="13">
        <f>tbl_pbp[[#This Row],[Thomas]]*tbl_pbp[[#This Row],[Impactful Play]]</f>
        <v>0</v>
      </c>
      <c r="AK2443" s="13" t="str">
        <f>VLOOKUP(tbl_pbp[[#This Row],[Play Saints Win % Increase]], tbl_impact[],3,TRUE)</f>
        <v>Scented (0 to +5%)</v>
      </c>
    </row>
    <row r="2444" spans="1:37">
      <c r="A2444" s="1">
        <v>21</v>
      </c>
      <c r="B2444" s="5">
        <v>0.67900000000000005</v>
      </c>
      <c r="C2444" t="s">
        <v>14605</v>
      </c>
      <c r="D2444">
        <v>0</v>
      </c>
      <c r="E2444">
        <v>0</v>
      </c>
      <c r="F2444">
        <v>1</v>
      </c>
      <c r="G2444">
        <v>7</v>
      </c>
      <c r="H2444">
        <v>0</v>
      </c>
      <c r="I2444">
        <v>25</v>
      </c>
      <c r="J2444">
        <v>72</v>
      </c>
      <c r="K2444" t="s">
        <v>29</v>
      </c>
      <c r="L2444">
        <v>4</v>
      </c>
      <c r="M2444">
        <v>72</v>
      </c>
      <c r="N2444" t="s">
        <v>14606</v>
      </c>
      <c r="O2444" t="s">
        <v>6677</v>
      </c>
      <c r="P2444" t="s">
        <v>66</v>
      </c>
      <c r="Q2444" t="s">
        <v>67</v>
      </c>
      <c r="R2444" t="s">
        <v>68</v>
      </c>
      <c r="S2444" t="s">
        <v>14607</v>
      </c>
      <c r="T2444" t="s">
        <v>1005</v>
      </c>
      <c r="U2444" t="s">
        <v>14608</v>
      </c>
      <c r="V2444" t="s">
        <v>14549</v>
      </c>
      <c r="X2444" t="str">
        <f>VLOOKUP(pbp!V5194, games!$B$2:$R$40, 3, FALSE)</f>
        <v>2020-12-25T21:30Z</v>
      </c>
      <c r="Y2444">
        <f>VLOOKUP(1*V2444,NFLGames!$H$11:$H$555,1,FALSE)</f>
        <v>401127935</v>
      </c>
      <c r="Z2444">
        <f>VLOOKUP($Y2444, NFLGames!$H$11:$K$555,2,FALSE)</f>
        <v>2019</v>
      </c>
      <c r="AA2444">
        <f>VLOOKUP($Y2444, NFLGames!$H$11:$K$555,3,FALSE)</f>
        <v>16</v>
      </c>
      <c r="AB2444" s="6">
        <f>IF(A2445=0, 0, AH2445-tbl_pbp[[#This Row],[Saints Win %]])</f>
        <v>-2.0999999999999908E-2</v>
      </c>
      <c r="AE2444">
        <f>ABS(tbl_pbp[[#This Row],[play.homeScore]]-tbl_pbp[[#This Row],[play.awayScore]])</f>
        <v>7</v>
      </c>
      <c r="AF2444">
        <f>IF(tbl_pbp[[#This Row],[Play Saints Win % Increase]]&gt;=$AF$4,1,0)</f>
        <v>0</v>
      </c>
      <c r="AG2444" t="str">
        <f>VLOOKUP(tbl_pbp[[#This Row],[gameId]], games!$B$2:$T$40, 9, FALSE)</f>
        <v>new-orleans-saints</v>
      </c>
      <c r="AH2444" s="5">
        <f>IF(tbl_pbp[[#This Row],[AwayTeam]] &lt;&gt; "new-orleans-saints", tbl_pbp[[#This Row],[homeWinPercentage]], 1-tbl_pbp[[#This Row],[homeWinPercentage]])</f>
        <v>0.32099999999999995</v>
      </c>
      <c r="AI2444" s="13">
        <f>tbl_pbp[[#This Row],[Kamara]]*tbl_pbp[[#This Row],[Impactful Play]]</f>
        <v>0</v>
      </c>
      <c r="AJ2444" s="13">
        <f>tbl_pbp[[#This Row],[Thomas]]*tbl_pbp[[#This Row],[Impactful Play]]</f>
        <v>0</v>
      </c>
      <c r="AK2444" s="13" t="str">
        <f>VLOOKUP(tbl_pbp[[#This Row],[Play Saints Win % Increase]], tbl_impact[],3,TRUE)</f>
        <v>Bad (0 to -5%)</v>
      </c>
    </row>
    <row r="2445" spans="1:37">
      <c r="A2445" s="1">
        <v>22</v>
      </c>
      <c r="B2445" s="5">
        <v>0.7</v>
      </c>
      <c r="C2445" t="s">
        <v>14609</v>
      </c>
      <c r="D2445">
        <v>0</v>
      </c>
      <c r="E2445">
        <v>0</v>
      </c>
      <c r="F2445">
        <v>1</v>
      </c>
      <c r="G2445">
        <v>7</v>
      </c>
      <c r="H2445">
        <v>0</v>
      </c>
      <c r="I2445">
        <v>10</v>
      </c>
      <c r="J2445">
        <v>30</v>
      </c>
      <c r="K2445" t="s">
        <v>14551</v>
      </c>
      <c r="L2445">
        <v>1</v>
      </c>
      <c r="M2445">
        <v>70</v>
      </c>
      <c r="N2445" t="s">
        <v>14610</v>
      </c>
      <c r="O2445" t="s">
        <v>9928</v>
      </c>
      <c r="P2445" t="s">
        <v>30</v>
      </c>
      <c r="Q2445" t="s">
        <v>31</v>
      </c>
      <c r="R2445" t="s">
        <v>32</v>
      </c>
      <c r="S2445" t="s">
        <v>33</v>
      </c>
      <c r="T2445" t="s">
        <v>14611</v>
      </c>
      <c r="U2445" t="s">
        <v>14612</v>
      </c>
      <c r="V2445" t="s">
        <v>14549</v>
      </c>
      <c r="X2445" t="str">
        <f>VLOOKUP(pbp!V5195, games!$B$2:$R$40, 3, FALSE)</f>
        <v>2020-12-25T21:30Z</v>
      </c>
      <c r="Y2445">
        <f>VLOOKUP(1*V2445,NFLGames!$H$11:$H$555,1,FALSE)</f>
        <v>401127935</v>
      </c>
      <c r="Z2445">
        <f>VLOOKUP($Y2445, NFLGames!$H$11:$K$555,2,FALSE)</f>
        <v>2019</v>
      </c>
      <c r="AA2445">
        <f>VLOOKUP($Y2445, NFLGames!$H$11:$K$555,3,FALSE)</f>
        <v>16</v>
      </c>
      <c r="AB2445" s="6">
        <f>IF(A2446=0, 0, AH2446-tbl_pbp[[#This Row],[Saints Win %]])</f>
        <v>2.0000000000000018E-3</v>
      </c>
      <c r="AE2445">
        <f>ABS(tbl_pbp[[#This Row],[play.homeScore]]-tbl_pbp[[#This Row],[play.awayScore]])</f>
        <v>7</v>
      </c>
      <c r="AF2445">
        <f>IF(tbl_pbp[[#This Row],[Play Saints Win % Increase]]&gt;=$AF$4,1,0)</f>
        <v>0</v>
      </c>
      <c r="AG2445" t="str">
        <f>VLOOKUP(tbl_pbp[[#This Row],[gameId]], games!$B$2:$T$40, 9, FALSE)</f>
        <v>new-orleans-saints</v>
      </c>
      <c r="AH2445" s="5">
        <f>IF(tbl_pbp[[#This Row],[AwayTeam]] &lt;&gt; "new-orleans-saints", tbl_pbp[[#This Row],[homeWinPercentage]], 1-tbl_pbp[[#This Row],[homeWinPercentage]])</f>
        <v>0.30000000000000004</v>
      </c>
      <c r="AI2445" s="13">
        <f>tbl_pbp[[#This Row],[Kamara]]*tbl_pbp[[#This Row],[Impactful Play]]</f>
        <v>0</v>
      </c>
      <c r="AJ2445" s="13">
        <f>tbl_pbp[[#This Row],[Thomas]]*tbl_pbp[[#This Row],[Impactful Play]]</f>
        <v>0</v>
      </c>
      <c r="AK2445" s="13" t="str">
        <f>VLOOKUP(tbl_pbp[[#This Row],[Play Saints Win % Increase]], tbl_impact[],3,TRUE)</f>
        <v>Scented (0 to +5%)</v>
      </c>
    </row>
    <row r="2446" spans="1:37">
      <c r="A2446" s="1">
        <v>23</v>
      </c>
      <c r="B2446" s="5">
        <v>0.69799999999999995</v>
      </c>
      <c r="C2446" t="s">
        <v>14613</v>
      </c>
      <c r="D2446">
        <v>0</v>
      </c>
      <c r="E2446">
        <v>0</v>
      </c>
      <c r="F2446">
        <v>1</v>
      </c>
      <c r="G2446">
        <v>7</v>
      </c>
      <c r="H2446">
        <v>0</v>
      </c>
      <c r="I2446">
        <v>10</v>
      </c>
      <c r="J2446">
        <v>45</v>
      </c>
      <c r="K2446" t="s">
        <v>14551</v>
      </c>
      <c r="L2446">
        <v>1</v>
      </c>
      <c r="M2446">
        <v>55</v>
      </c>
      <c r="N2446" t="s">
        <v>14614</v>
      </c>
      <c r="O2446" t="s">
        <v>1102</v>
      </c>
      <c r="P2446" t="s">
        <v>45</v>
      </c>
      <c r="Q2446" t="s">
        <v>46</v>
      </c>
      <c r="R2446" t="s">
        <v>47</v>
      </c>
      <c r="S2446" t="s">
        <v>33</v>
      </c>
      <c r="T2446" t="s">
        <v>14615</v>
      </c>
      <c r="U2446" t="s">
        <v>14616</v>
      </c>
      <c r="V2446" t="s">
        <v>14549</v>
      </c>
      <c r="X2446" t="str">
        <f>VLOOKUP(pbp!V5196, games!$B$2:$R$40, 3, FALSE)</f>
        <v>2020-12-25T21:30Z</v>
      </c>
      <c r="Y2446">
        <f>VLOOKUP(1*V2446,NFLGames!$H$11:$H$555,1,FALSE)</f>
        <v>401127935</v>
      </c>
      <c r="Z2446">
        <f>VLOOKUP($Y2446, NFLGames!$H$11:$K$555,2,FALSE)</f>
        <v>2019</v>
      </c>
      <c r="AA2446">
        <f>VLOOKUP($Y2446, NFLGames!$H$11:$K$555,3,FALSE)</f>
        <v>16</v>
      </c>
      <c r="AB2446" s="6">
        <f>IF(A2447=0, 0, AH2447-tbl_pbp[[#This Row],[Saints Win %]])</f>
        <v>-0.10300000000000009</v>
      </c>
      <c r="AE2446">
        <f>ABS(tbl_pbp[[#This Row],[play.homeScore]]-tbl_pbp[[#This Row],[play.awayScore]])</f>
        <v>7</v>
      </c>
      <c r="AF2446">
        <f>IF(tbl_pbp[[#This Row],[Play Saints Win % Increase]]&gt;=$AF$4,1,0)</f>
        <v>0</v>
      </c>
      <c r="AG2446" t="str">
        <f>VLOOKUP(tbl_pbp[[#This Row],[gameId]], games!$B$2:$T$40, 9, FALSE)</f>
        <v>new-orleans-saints</v>
      </c>
      <c r="AH2446" s="5">
        <f>IF(tbl_pbp[[#This Row],[AwayTeam]] &lt;&gt; "new-orleans-saints", tbl_pbp[[#This Row],[homeWinPercentage]], 1-tbl_pbp[[#This Row],[homeWinPercentage]])</f>
        <v>0.30200000000000005</v>
      </c>
      <c r="AI2446" s="13">
        <f>tbl_pbp[[#This Row],[Kamara]]*tbl_pbp[[#This Row],[Impactful Play]]</f>
        <v>0</v>
      </c>
      <c r="AJ2446" s="13">
        <f>tbl_pbp[[#This Row],[Thomas]]*tbl_pbp[[#This Row],[Impactful Play]]</f>
        <v>0</v>
      </c>
      <c r="AK2446" s="13" t="str">
        <f>VLOOKUP(tbl_pbp[[#This Row],[Play Saints Win % Increase]], tbl_impact[],3,TRUE)</f>
        <v>Stinky (worse than -10% to -20%)</v>
      </c>
    </row>
    <row r="2447" spans="1:37">
      <c r="A2447" s="1">
        <v>24</v>
      </c>
      <c r="B2447" s="5">
        <v>0.80100000000000005</v>
      </c>
      <c r="C2447" t="s">
        <v>14617</v>
      </c>
      <c r="D2447">
        <v>0</v>
      </c>
      <c r="E2447">
        <v>0</v>
      </c>
      <c r="F2447">
        <v>1</v>
      </c>
      <c r="G2447">
        <v>14</v>
      </c>
      <c r="H2447">
        <v>0</v>
      </c>
      <c r="I2447">
        <v>4</v>
      </c>
      <c r="J2447">
        <v>51</v>
      </c>
      <c r="K2447" t="s">
        <v>14551</v>
      </c>
      <c r="L2447">
        <v>2</v>
      </c>
      <c r="M2447">
        <v>49</v>
      </c>
      <c r="N2447" t="s">
        <v>14618</v>
      </c>
      <c r="O2447" t="s">
        <v>1120</v>
      </c>
      <c r="P2447" t="s">
        <v>326</v>
      </c>
      <c r="Q2447" t="s">
        <v>327</v>
      </c>
      <c r="R2447" t="s">
        <v>105</v>
      </c>
      <c r="S2447" t="s">
        <v>135</v>
      </c>
      <c r="T2447" t="s">
        <v>493</v>
      </c>
      <c r="U2447" t="s">
        <v>4200</v>
      </c>
      <c r="V2447" t="s">
        <v>14549</v>
      </c>
      <c r="X2447" t="str">
        <f>VLOOKUP(pbp!V5197, games!$B$2:$R$40, 3, FALSE)</f>
        <v>2020-12-25T21:30Z</v>
      </c>
      <c r="Y2447">
        <f>VLOOKUP(1*V2447,NFLGames!$H$11:$H$555,1,FALSE)</f>
        <v>401127935</v>
      </c>
      <c r="Z2447">
        <f>VLOOKUP($Y2447, NFLGames!$H$11:$K$555,2,FALSE)</f>
        <v>2019</v>
      </c>
      <c r="AA2447">
        <f>VLOOKUP($Y2447, NFLGames!$H$11:$K$555,3,FALSE)</f>
        <v>16</v>
      </c>
      <c r="AB2447" s="6">
        <f>IF(A2448=0, 0, AH2448-tbl_pbp[[#This Row],[Saints Win %]])</f>
        <v>1.100000000000001E-2</v>
      </c>
      <c r="AE2447">
        <f>ABS(tbl_pbp[[#This Row],[play.homeScore]]-tbl_pbp[[#This Row],[play.awayScore]])</f>
        <v>14</v>
      </c>
      <c r="AF2447">
        <f>IF(tbl_pbp[[#This Row],[Play Saints Win % Increase]]&gt;=$AF$4,1,0)</f>
        <v>0</v>
      </c>
      <c r="AG2447" t="str">
        <f>VLOOKUP(tbl_pbp[[#This Row],[gameId]], games!$B$2:$T$40, 9, FALSE)</f>
        <v>new-orleans-saints</v>
      </c>
      <c r="AH2447" s="5">
        <f>IF(tbl_pbp[[#This Row],[AwayTeam]] &lt;&gt; "new-orleans-saints", tbl_pbp[[#This Row],[homeWinPercentage]], 1-tbl_pbp[[#This Row],[homeWinPercentage]])</f>
        <v>0.19899999999999995</v>
      </c>
      <c r="AI2447" s="13">
        <f>tbl_pbp[[#This Row],[Kamara]]*tbl_pbp[[#This Row],[Impactful Play]]</f>
        <v>0</v>
      </c>
      <c r="AJ2447" s="13">
        <f>tbl_pbp[[#This Row],[Thomas]]*tbl_pbp[[#This Row],[Impactful Play]]</f>
        <v>0</v>
      </c>
      <c r="AK2447" s="13" t="str">
        <f>VLOOKUP(tbl_pbp[[#This Row],[Play Saints Win % Increase]], tbl_impact[],3,TRUE)</f>
        <v>Scented (0 to +5%)</v>
      </c>
    </row>
    <row r="2448" spans="1:37">
      <c r="A2448" s="1">
        <v>25</v>
      </c>
      <c r="B2448" s="5">
        <v>0.79</v>
      </c>
      <c r="C2448" t="s">
        <v>14619</v>
      </c>
      <c r="D2448">
        <v>0</v>
      </c>
      <c r="E2448">
        <v>0</v>
      </c>
      <c r="F2448">
        <v>1</v>
      </c>
      <c r="G2448">
        <v>14</v>
      </c>
      <c r="H2448">
        <v>0</v>
      </c>
      <c r="I2448">
        <v>0</v>
      </c>
      <c r="J2448">
        <v>35</v>
      </c>
      <c r="K2448" t="s">
        <v>14551</v>
      </c>
      <c r="L2448">
        <v>0</v>
      </c>
      <c r="M2448">
        <v>65</v>
      </c>
      <c r="N2448" t="s">
        <v>14620</v>
      </c>
      <c r="O2448" t="s">
        <v>1120</v>
      </c>
      <c r="P2448" t="s">
        <v>25</v>
      </c>
      <c r="Q2448" t="s">
        <v>26</v>
      </c>
      <c r="R2448" t="s">
        <v>27</v>
      </c>
      <c r="V2448" t="s">
        <v>14549</v>
      </c>
      <c r="X2448" t="str">
        <f>VLOOKUP(pbp!V5198, games!$B$2:$R$40, 3, FALSE)</f>
        <v>2020-12-25T21:30Z</v>
      </c>
      <c r="Y2448">
        <f>VLOOKUP(1*V2448,NFLGames!$H$11:$H$555,1,FALSE)</f>
        <v>401127935</v>
      </c>
      <c r="Z2448">
        <f>VLOOKUP($Y2448, NFLGames!$H$11:$K$555,2,FALSE)</f>
        <v>2019</v>
      </c>
      <c r="AA2448">
        <f>VLOOKUP($Y2448, NFLGames!$H$11:$K$555,3,FALSE)</f>
        <v>16</v>
      </c>
      <c r="AB2448" s="6">
        <f>IF(A2449=0, 0, AH2449-tbl_pbp[[#This Row],[Saints Win %]])</f>
        <v>-2.5999999999999912E-2</v>
      </c>
      <c r="AE2448">
        <f>ABS(tbl_pbp[[#This Row],[play.homeScore]]-tbl_pbp[[#This Row],[play.awayScore]])</f>
        <v>14</v>
      </c>
      <c r="AF2448">
        <f>IF(tbl_pbp[[#This Row],[Play Saints Win % Increase]]&gt;=$AF$4,1,0)</f>
        <v>0</v>
      </c>
      <c r="AG2448" t="str">
        <f>VLOOKUP(tbl_pbp[[#This Row],[gameId]], games!$B$2:$T$40, 9, FALSE)</f>
        <v>new-orleans-saints</v>
      </c>
      <c r="AH2448" s="5">
        <f>IF(tbl_pbp[[#This Row],[AwayTeam]] &lt;&gt; "new-orleans-saints", tbl_pbp[[#This Row],[homeWinPercentage]], 1-tbl_pbp[[#This Row],[homeWinPercentage]])</f>
        <v>0.20999999999999996</v>
      </c>
      <c r="AI2448" s="13">
        <f>tbl_pbp[[#This Row],[Kamara]]*tbl_pbp[[#This Row],[Impactful Play]]</f>
        <v>0</v>
      </c>
      <c r="AJ2448" s="13">
        <f>tbl_pbp[[#This Row],[Thomas]]*tbl_pbp[[#This Row],[Impactful Play]]</f>
        <v>0</v>
      </c>
      <c r="AK2448" s="13" t="str">
        <f>VLOOKUP(tbl_pbp[[#This Row],[Play Saints Win % Increase]], tbl_impact[],3,TRUE)</f>
        <v>Bad (0 to -5%)</v>
      </c>
    </row>
    <row r="2449" spans="1:37">
      <c r="A2449" s="1">
        <v>26</v>
      </c>
      <c r="B2449" s="5">
        <v>0.81599999999999995</v>
      </c>
      <c r="C2449" t="s">
        <v>14621</v>
      </c>
      <c r="D2449">
        <v>0</v>
      </c>
      <c r="E2449">
        <v>0</v>
      </c>
      <c r="F2449">
        <v>1</v>
      </c>
      <c r="G2449">
        <v>14</v>
      </c>
      <c r="H2449">
        <v>0</v>
      </c>
      <c r="I2449">
        <v>10</v>
      </c>
      <c r="J2449">
        <v>70</v>
      </c>
      <c r="K2449" t="s">
        <v>29</v>
      </c>
      <c r="L2449">
        <v>1</v>
      </c>
      <c r="M2449">
        <v>70</v>
      </c>
      <c r="N2449" t="s">
        <v>14622</v>
      </c>
      <c r="O2449" t="s">
        <v>1407</v>
      </c>
      <c r="P2449" t="s">
        <v>45</v>
      </c>
      <c r="Q2449" t="s">
        <v>46</v>
      </c>
      <c r="R2449" t="s">
        <v>47</v>
      </c>
      <c r="S2449" t="s">
        <v>33</v>
      </c>
      <c r="T2449" t="s">
        <v>39</v>
      </c>
      <c r="U2449" t="s">
        <v>398</v>
      </c>
      <c r="V2449" t="s">
        <v>14549</v>
      </c>
      <c r="X2449" t="str">
        <f>VLOOKUP(pbp!V5199, games!$B$2:$R$40, 3, FALSE)</f>
        <v>2020-12-25T21:30Z</v>
      </c>
      <c r="Y2449">
        <f>VLOOKUP(1*V2449,NFLGames!$H$11:$H$555,1,FALSE)</f>
        <v>401127935</v>
      </c>
      <c r="Z2449">
        <f>VLOOKUP($Y2449, NFLGames!$H$11:$K$555,2,FALSE)</f>
        <v>2019</v>
      </c>
      <c r="AA2449">
        <f>VLOOKUP($Y2449, NFLGames!$H$11:$K$555,3,FALSE)</f>
        <v>16</v>
      </c>
      <c r="AB2449" s="6">
        <f>IF(A2450=0, 0, AH2450-tbl_pbp[[#This Row],[Saints Win %]])</f>
        <v>1.0999999999999899E-2</v>
      </c>
      <c r="AE2449">
        <f>ABS(tbl_pbp[[#This Row],[play.homeScore]]-tbl_pbp[[#This Row],[play.awayScore]])</f>
        <v>14</v>
      </c>
      <c r="AF2449">
        <f>IF(tbl_pbp[[#This Row],[Play Saints Win % Increase]]&gt;=$AF$4,1,0)</f>
        <v>0</v>
      </c>
      <c r="AG2449" t="str">
        <f>VLOOKUP(tbl_pbp[[#This Row],[gameId]], games!$B$2:$T$40, 9, FALSE)</f>
        <v>new-orleans-saints</v>
      </c>
      <c r="AH2449" s="5">
        <f>IF(tbl_pbp[[#This Row],[AwayTeam]] &lt;&gt; "new-orleans-saints", tbl_pbp[[#This Row],[homeWinPercentage]], 1-tbl_pbp[[#This Row],[homeWinPercentage]])</f>
        <v>0.18400000000000005</v>
      </c>
      <c r="AI2449" s="13">
        <f>tbl_pbp[[#This Row],[Kamara]]*tbl_pbp[[#This Row],[Impactful Play]]</f>
        <v>0</v>
      </c>
      <c r="AJ2449" s="13">
        <f>tbl_pbp[[#This Row],[Thomas]]*tbl_pbp[[#This Row],[Impactful Play]]</f>
        <v>0</v>
      </c>
      <c r="AK2449" s="13" t="str">
        <f>VLOOKUP(tbl_pbp[[#This Row],[Play Saints Win % Increase]], tbl_impact[],3,TRUE)</f>
        <v>Scented (0 to +5%)</v>
      </c>
    </row>
    <row r="2450" spans="1:37">
      <c r="A2450" s="1">
        <v>27</v>
      </c>
      <c r="B2450" s="5">
        <v>0.80500000000000005</v>
      </c>
      <c r="C2450" t="s">
        <v>14623</v>
      </c>
      <c r="D2450">
        <v>0</v>
      </c>
      <c r="E2450">
        <v>0</v>
      </c>
      <c r="F2450">
        <v>1</v>
      </c>
      <c r="G2450">
        <v>14</v>
      </c>
      <c r="H2450">
        <v>0</v>
      </c>
      <c r="I2450">
        <v>11</v>
      </c>
      <c r="J2450">
        <v>71</v>
      </c>
      <c r="K2450" t="s">
        <v>29</v>
      </c>
      <c r="L2450">
        <v>2</v>
      </c>
      <c r="M2450">
        <v>71</v>
      </c>
      <c r="N2450" t="s">
        <v>14624</v>
      </c>
      <c r="O2450" t="s">
        <v>3820</v>
      </c>
      <c r="P2450" t="s">
        <v>30</v>
      </c>
      <c r="Q2450" t="s">
        <v>31</v>
      </c>
      <c r="R2450" t="s">
        <v>32</v>
      </c>
      <c r="S2450" t="s">
        <v>147</v>
      </c>
      <c r="T2450" t="s">
        <v>401</v>
      </c>
      <c r="U2450" t="s">
        <v>5203</v>
      </c>
      <c r="V2450" t="s">
        <v>14549</v>
      </c>
      <c r="X2450" t="str">
        <f>VLOOKUP(pbp!V5200, games!$B$2:$R$40, 3, FALSE)</f>
        <v>2020-12-25T21:30Z</v>
      </c>
      <c r="Y2450">
        <f>VLOOKUP(1*V2450,NFLGames!$H$11:$H$555,1,FALSE)</f>
        <v>401127935</v>
      </c>
      <c r="Z2450">
        <f>VLOOKUP($Y2450, NFLGames!$H$11:$K$555,2,FALSE)</f>
        <v>2019</v>
      </c>
      <c r="AA2450">
        <f>VLOOKUP($Y2450, NFLGames!$H$11:$K$555,3,FALSE)</f>
        <v>16</v>
      </c>
      <c r="AB2450" s="6">
        <f>IF(A2451=0, 0, AH2451-tbl_pbp[[#This Row],[Saints Win %]])</f>
        <v>2.7000000000000024E-2</v>
      </c>
      <c r="AE2450">
        <f>ABS(tbl_pbp[[#This Row],[play.homeScore]]-tbl_pbp[[#This Row],[play.awayScore]])</f>
        <v>14</v>
      </c>
      <c r="AF2450">
        <f>IF(tbl_pbp[[#This Row],[Play Saints Win % Increase]]&gt;=$AF$4,1,0)</f>
        <v>0</v>
      </c>
      <c r="AG2450" t="str">
        <f>VLOOKUP(tbl_pbp[[#This Row],[gameId]], games!$B$2:$T$40, 9, FALSE)</f>
        <v>new-orleans-saints</v>
      </c>
      <c r="AH2450" s="5">
        <f>IF(tbl_pbp[[#This Row],[AwayTeam]] &lt;&gt; "new-orleans-saints", tbl_pbp[[#This Row],[homeWinPercentage]], 1-tbl_pbp[[#This Row],[homeWinPercentage]])</f>
        <v>0.19499999999999995</v>
      </c>
      <c r="AI2450" s="13">
        <f>tbl_pbp[[#This Row],[Kamara]]*tbl_pbp[[#This Row],[Impactful Play]]</f>
        <v>0</v>
      </c>
      <c r="AJ2450" s="13">
        <f>tbl_pbp[[#This Row],[Thomas]]*tbl_pbp[[#This Row],[Impactful Play]]</f>
        <v>0</v>
      </c>
      <c r="AK2450" s="13" t="str">
        <f>VLOOKUP(tbl_pbp[[#This Row],[Play Saints Win % Increase]], tbl_impact[],3,TRUE)</f>
        <v>Scented (0 to +5%)</v>
      </c>
    </row>
    <row r="2451" spans="1:37">
      <c r="A2451" s="1">
        <v>28</v>
      </c>
      <c r="B2451" s="5">
        <v>0.77800000000000002</v>
      </c>
      <c r="C2451" t="s">
        <v>14625</v>
      </c>
      <c r="D2451">
        <v>0</v>
      </c>
      <c r="E2451">
        <v>0</v>
      </c>
      <c r="F2451">
        <v>1</v>
      </c>
      <c r="G2451">
        <v>14</v>
      </c>
      <c r="H2451">
        <v>0</v>
      </c>
      <c r="I2451">
        <v>4</v>
      </c>
      <c r="J2451">
        <v>64</v>
      </c>
      <c r="K2451" t="s">
        <v>29</v>
      </c>
      <c r="L2451">
        <v>3</v>
      </c>
      <c r="M2451">
        <v>64</v>
      </c>
      <c r="N2451" t="s">
        <v>14626</v>
      </c>
      <c r="O2451" t="s">
        <v>223</v>
      </c>
      <c r="P2451" t="s">
        <v>30</v>
      </c>
      <c r="Q2451" t="s">
        <v>31</v>
      </c>
      <c r="R2451" t="s">
        <v>32</v>
      </c>
      <c r="S2451" t="s">
        <v>63</v>
      </c>
      <c r="T2451" t="s">
        <v>296</v>
      </c>
      <c r="U2451" t="s">
        <v>4613</v>
      </c>
      <c r="V2451" t="s">
        <v>14549</v>
      </c>
      <c r="X2451" t="str">
        <f>VLOOKUP(pbp!V5201, games!$B$2:$R$40, 3, FALSE)</f>
        <v>2020-12-25T21:30Z</v>
      </c>
      <c r="Y2451">
        <f>VLOOKUP(1*V2451,NFLGames!$H$11:$H$555,1,FALSE)</f>
        <v>401127935</v>
      </c>
      <c r="Z2451">
        <f>VLOOKUP($Y2451, NFLGames!$H$11:$K$555,2,FALSE)</f>
        <v>2019</v>
      </c>
      <c r="AA2451">
        <f>VLOOKUP($Y2451, NFLGames!$H$11:$K$555,3,FALSE)</f>
        <v>16</v>
      </c>
      <c r="AB2451" s="6">
        <f>IF(A2452=0, 0, AH2452-tbl_pbp[[#This Row],[Saints Win %]])</f>
        <v>-3.400000000000003E-2</v>
      </c>
      <c r="AD2451">
        <v>1</v>
      </c>
      <c r="AE2451">
        <f>ABS(tbl_pbp[[#This Row],[play.homeScore]]-tbl_pbp[[#This Row],[play.awayScore]])</f>
        <v>14</v>
      </c>
      <c r="AF2451">
        <f>IF(tbl_pbp[[#This Row],[Play Saints Win % Increase]]&gt;=$AF$4,1,0)</f>
        <v>0</v>
      </c>
      <c r="AG2451" t="str">
        <f>VLOOKUP(tbl_pbp[[#This Row],[gameId]], games!$B$2:$T$40, 9, FALSE)</f>
        <v>new-orleans-saints</v>
      </c>
      <c r="AH2451" s="5">
        <f>IF(tbl_pbp[[#This Row],[AwayTeam]] &lt;&gt; "new-orleans-saints", tbl_pbp[[#This Row],[homeWinPercentage]], 1-tbl_pbp[[#This Row],[homeWinPercentage]])</f>
        <v>0.22199999999999998</v>
      </c>
      <c r="AI2451" s="13">
        <f>tbl_pbp[[#This Row],[Kamara]]*tbl_pbp[[#This Row],[Impactful Play]]</f>
        <v>0</v>
      </c>
      <c r="AJ2451" s="13">
        <f>tbl_pbp[[#This Row],[Thomas]]*tbl_pbp[[#This Row],[Impactful Play]]</f>
        <v>0</v>
      </c>
      <c r="AK2451" s="13" t="str">
        <f>VLOOKUP(tbl_pbp[[#This Row],[Play Saints Win % Increase]], tbl_impact[],3,TRUE)</f>
        <v>Bad (0 to -5%)</v>
      </c>
    </row>
    <row r="2452" spans="1:37">
      <c r="A2452" s="1">
        <v>29</v>
      </c>
      <c r="B2452" s="5">
        <v>0.81200000000000006</v>
      </c>
      <c r="C2452" t="s">
        <v>14627</v>
      </c>
      <c r="D2452">
        <v>0</v>
      </c>
      <c r="E2452">
        <v>0</v>
      </c>
      <c r="F2452">
        <v>1</v>
      </c>
      <c r="G2452">
        <v>14</v>
      </c>
      <c r="H2452">
        <v>0</v>
      </c>
      <c r="I2452">
        <v>10</v>
      </c>
      <c r="J2452">
        <v>57</v>
      </c>
      <c r="K2452" t="s">
        <v>29</v>
      </c>
      <c r="L2452">
        <v>1</v>
      </c>
      <c r="M2452">
        <v>57</v>
      </c>
      <c r="N2452" t="s">
        <v>14628</v>
      </c>
      <c r="O2452" t="s">
        <v>1587</v>
      </c>
      <c r="P2452" t="s">
        <v>94</v>
      </c>
      <c r="Q2452" t="s">
        <v>95</v>
      </c>
      <c r="R2452" t="s">
        <v>96</v>
      </c>
      <c r="S2452" t="s">
        <v>33</v>
      </c>
      <c r="T2452" t="s">
        <v>48</v>
      </c>
      <c r="U2452" t="s">
        <v>49</v>
      </c>
      <c r="V2452" t="s">
        <v>14549</v>
      </c>
      <c r="X2452" t="str">
        <f>VLOOKUP(pbp!V5202, games!$B$2:$R$40, 3, FALSE)</f>
        <v>2020-12-25T21:30Z</v>
      </c>
      <c r="Y2452">
        <f>VLOOKUP(1*V2452,NFLGames!$H$11:$H$555,1,FALSE)</f>
        <v>401127935</v>
      </c>
      <c r="Z2452">
        <f>VLOOKUP($Y2452, NFLGames!$H$11:$K$555,2,FALSE)</f>
        <v>2019</v>
      </c>
      <c r="AA2452">
        <f>VLOOKUP($Y2452, NFLGames!$H$11:$K$555,3,FALSE)</f>
        <v>16</v>
      </c>
      <c r="AB2452" s="6">
        <f>IF(A2453=0, 0, AH2453-tbl_pbp[[#This Row],[Saints Win %]])</f>
        <v>-8.999999999999897E-3</v>
      </c>
      <c r="AE2452">
        <f>ABS(tbl_pbp[[#This Row],[play.homeScore]]-tbl_pbp[[#This Row],[play.awayScore]])</f>
        <v>14</v>
      </c>
      <c r="AF2452">
        <f>IF(tbl_pbp[[#This Row],[Play Saints Win % Increase]]&gt;=$AF$4,1,0)</f>
        <v>0</v>
      </c>
      <c r="AG2452" t="str">
        <f>VLOOKUP(tbl_pbp[[#This Row],[gameId]], games!$B$2:$T$40, 9, FALSE)</f>
        <v>new-orleans-saints</v>
      </c>
      <c r="AH2452" s="5">
        <f>IF(tbl_pbp[[#This Row],[AwayTeam]] &lt;&gt; "new-orleans-saints", tbl_pbp[[#This Row],[homeWinPercentage]], 1-tbl_pbp[[#This Row],[homeWinPercentage]])</f>
        <v>0.18799999999999994</v>
      </c>
      <c r="AI2452" s="13">
        <f>tbl_pbp[[#This Row],[Kamara]]*tbl_pbp[[#This Row],[Impactful Play]]</f>
        <v>0</v>
      </c>
      <c r="AJ2452" s="13">
        <f>tbl_pbp[[#This Row],[Thomas]]*tbl_pbp[[#This Row],[Impactful Play]]</f>
        <v>0</v>
      </c>
      <c r="AK2452" s="13" t="str">
        <f>VLOOKUP(tbl_pbp[[#This Row],[Play Saints Win % Increase]], tbl_impact[],3,TRUE)</f>
        <v>Bad (0 to -5%)</v>
      </c>
    </row>
    <row r="2453" spans="1:37">
      <c r="A2453" s="1">
        <v>30</v>
      </c>
      <c r="B2453" s="5">
        <v>0.82099999999999995</v>
      </c>
      <c r="C2453" t="s">
        <v>14629</v>
      </c>
      <c r="D2453">
        <v>0</v>
      </c>
      <c r="E2453">
        <v>0</v>
      </c>
      <c r="F2453">
        <v>1</v>
      </c>
      <c r="G2453">
        <v>14</v>
      </c>
      <c r="H2453">
        <v>0</v>
      </c>
      <c r="I2453">
        <v>15</v>
      </c>
      <c r="J2453">
        <v>62</v>
      </c>
      <c r="K2453" t="s">
        <v>29</v>
      </c>
      <c r="L2453">
        <v>1</v>
      </c>
      <c r="M2453">
        <v>62</v>
      </c>
      <c r="N2453" t="s">
        <v>14630</v>
      </c>
      <c r="O2453" t="s">
        <v>483</v>
      </c>
      <c r="P2453" t="s">
        <v>22</v>
      </c>
      <c r="Q2453" t="s">
        <v>37</v>
      </c>
      <c r="S2453" t="s">
        <v>250</v>
      </c>
      <c r="T2453" t="s">
        <v>358</v>
      </c>
      <c r="U2453" t="s">
        <v>14631</v>
      </c>
      <c r="V2453" t="s">
        <v>14549</v>
      </c>
      <c r="X2453" t="str">
        <f>VLOOKUP(pbp!V5203, games!$B$2:$R$40, 3, FALSE)</f>
        <v>2020-12-25T21:30Z</v>
      </c>
      <c r="Y2453">
        <f>VLOOKUP(1*V2453,NFLGames!$H$11:$H$555,1,FALSE)</f>
        <v>401127935</v>
      </c>
      <c r="Z2453">
        <f>VLOOKUP($Y2453, NFLGames!$H$11:$K$555,2,FALSE)</f>
        <v>2019</v>
      </c>
      <c r="AA2453">
        <f>VLOOKUP($Y2453, NFLGames!$H$11:$K$555,3,FALSE)</f>
        <v>16</v>
      </c>
      <c r="AB2453" s="6">
        <f>IF(A2454=0, 0, AH2454-tbl_pbp[[#This Row],[Saints Win %]])</f>
        <v>5.699999999999994E-2</v>
      </c>
      <c r="AD2453">
        <v>1</v>
      </c>
      <c r="AE2453">
        <f>ABS(tbl_pbp[[#This Row],[play.homeScore]]-tbl_pbp[[#This Row],[play.awayScore]])</f>
        <v>14</v>
      </c>
      <c r="AF2453">
        <f>IF(tbl_pbp[[#This Row],[Play Saints Win % Increase]]&gt;=$AF$4,1,0)</f>
        <v>0</v>
      </c>
      <c r="AG2453" t="str">
        <f>VLOOKUP(tbl_pbp[[#This Row],[gameId]], games!$B$2:$T$40, 9, FALSE)</f>
        <v>new-orleans-saints</v>
      </c>
      <c r="AH2453" s="5">
        <f>IF(tbl_pbp[[#This Row],[AwayTeam]] &lt;&gt; "new-orleans-saints", tbl_pbp[[#This Row],[homeWinPercentage]], 1-tbl_pbp[[#This Row],[homeWinPercentage]])</f>
        <v>0.17900000000000005</v>
      </c>
      <c r="AI2453" s="13">
        <f>tbl_pbp[[#This Row],[Kamara]]*tbl_pbp[[#This Row],[Impactful Play]]</f>
        <v>0</v>
      </c>
      <c r="AJ2453" s="13">
        <f>tbl_pbp[[#This Row],[Thomas]]*tbl_pbp[[#This Row],[Impactful Play]]</f>
        <v>0</v>
      </c>
      <c r="AK2453" s="13" t="str">
        <f>VLOOKUP(tbl_pbp[[#This Row],[Play Saints Win % Increase]], tbl_impact[],3,TRUE)</f>
        <v>Perfumed (5 to + 10%)</v>
      </c>
    </row>
    <row r="2454" spans="1:37">
      <c r="A2454" s="1">
        <v>31</v>
      </c>
      <c r="B2454" s="5">
        <v>0.76400000000000001</v>
      </c>
      <c r="C2454" t="s">
        <v>14632</v>
      </c>
      <c r="D2454">
        <v>0</v>
      </c>
      <c r="E2454">
        <v>0</v>
      </c>
      <c r="F2454">
        <v>1</v>
      </c>
      <c r="G2454">
        <v>14</v>
      </c>
      <c r="H2454">
        <v>0</v>
      </c>
      <c r="I2454">
        <v>15</v>
      </c>
      <c r="J2454">
        <v>62</v>
      </c>
      <c r="K2454" t="s">
        <v>29</v>
      </c>
      <c r="L2454">
        <v>2</v>
      </c>
      <c r="M2454">
        <v>62</v>
      </c>
      <c r="N2454" t="s">
        <v>14633</v>
      </c>
      <c r="O2454" t="s">
        <v>1308</v>
      </c>
      <c r="P2454" t="s">
        <v>30</v>
      </c>
      <c r="Q2454" t="s">
        <v>31</v>
      </c>
      <c r="R2454" t="s">
        <v>32</v>
      </c>
      <c r="S2454" t="s">
        <v>252</v>
      </c>
      <c r="T2454" t="s">
        <v>358</v>
      </c>
      <c r="U2454" t="s">
        <v>14634</v>
      </c>
      <c r="V2454" t="s">
        <v>14549</v>
      </c>
      <c r="X2454" t="str">
        <f>VLOOKUP(pbp!V5204, games!$B$2:$R$40, 3, FALSE)</f>
        <v>2020-12-25T21:30Z</v>
      </c>
      <c r="Y2454">
        <f>VLOOKUP(1*V2454,NFLGames!$H$11:$H$555,1,FALSE)</f>
        <v>401127935</v>
      </c>
      <c r="Z2454">
        <f>VLOOKUP($Y2454, NFLGames!$H$11:$K$555,2,FALSE)</f>
        <v>2019</v>
      </c>
      <c r="AA2454">
        <f>VLOOKUP($Y2454, NFLGames!$H$11:$K$555,3,FALSE)</f>
        <v>16</v>
      </c>
      <c r="AB2454" s="6">
        <f>IF(A2455=0, 0, AH2455-tbl_pbp[[#This Row],[Saints Win %]])</f>
        <v>-2.200000000000002E-2</v>
      </c>
      <c r="AD2454">
        <v>1</v>
      </c>
      <c r="AE2454">
        <f>ABS(tbl_pbp[[#This Row],[play.homeScore]]-tbl_pbp[[#This Row],[play.awayScore]])</f>
        <v>14</v>
      </c>
      <c r="AF2454">
        <f>IF(tbl_pbp[[#This Row],[Play Saints Win % Increase]]&gt;=$AF$4,1,0)</f>
        <v>0</v>
      </c>
      <c r="AG2454" t="str">
        <f>VLOOKUP(tbl_pbp[[#This Row],[gameId]], games!$B$2:$T$40, 9, FALSE)</f>
        <v>new-orleans-saints</v>
      </c>
      <c r="AH2454" s="5">
        <f>IF(tbl_pbp[[#This Row],[AwayTeam]] &lt;&gt; "new-orleans-saints", tbl_pbp[[#This Row],[homeWinPercentage]], 1-tbl_pbp[[#This Row],[homeWinPercentage]])</f>
        <v>0.23599999999999999</v>
      </c>
      <c r="AI2454" s="13">
        <f>tbl_pbp[[#This Row],[Kamara]]*tbl_pbp[[#This Row],[Impactful Play]]</f>
        <v>0</v>
      </c>
      <c r="AJ2454" s="13">
        <f>tbl_pbp[[#This Row],[Thomas]]*tbl_pbp[[#This Row],[Impactful Play]]</f>
        <v>0</v>
      </c>
      <c r="AK2454" s="13" t="str">
        <f>VLOOKUP(tbl_pbp[[#This Row],[Play Saints Win % Increase]], tbl_impact[],3,TRUE)</f>
        <v>Bad (0 to -5%)</v>
      </c>
    </row>
    <row r="2455" spans="1:37">
      <c r="A2455" s="1">
        <v>32</v>
      </c>
      <c r="B2455" s="5">
        <v>0.78600000000000003</v>
      </c>
      <c r="C2455" t="s">
        <v>14635</v>
      </c>
      <c r="D2455">
        <v>0</v>
      </c>
      <c r="E2455">
        <v>0</v>
      </c>
      <c r="F2455">
        <v>1</v>
      </c>
      <c r="G2455">
        <v>14</v>
      </c>
      <c r="H2455">
        <v>0</v>
      </c>
      <c r="I2455">
        <v>10</v>
      </c>
      <c r="J2455">
        <v>43</v>
      </c>
      <c r="K2455" t="s">
        <v>29</v>
      </c>
      <c r="L2455">
        <v>1</v>
      </c>
      <c r="M2455">
        <v>43</v>
      </c>
      <c r="N2455" t="s">
        <v>14636</v>
      </c>
      <c r="O2455" t="s">
        <v>4925</v>
      </c>
      <c r="P2455" t="s">
        <v>45</v>
      </c>
      <c r="Q2455" t="s">
        <v>46</v>
      </c>
      <c r="R2455" t="s">
        <v>47</v>
      </c>
      <c r="S2455" t="s">
        <v>33</v>
      </c>
      <c r="T2455" t="s">
        <v>14637</v>
      </c>
      <c r="U2455" t="s">
        <v>14638</v>
      </c>
      <c r="V2455" t="s">
        <v>14549</v>
      </c>
      <c r="X2455" t="str">
        <f>VLOOKUP(pbp!V5205, games!$B$2:$R$40, 3, FALSE)</f>
        <v>2020-12-25T21:30Z</v>
      </c>
      <c r="Y2455">
        <f>VLOOKUP(1*V2455,NFLGames!$H$11:$H$555,1,FALSE)</f>
        <v>401127935</v>
      </c>
      <c r="Z2455">
        <f>VLOOKUP($Y2455, NFLGames!$H$11:$K$555,2,FALSE)</f>
        <v>2019</v>
      </c>
      <c r="AA2455">
        <f>VLOOKUP($Y2455, NFLGames!$H$11:$K$555,3,FALSE)</f>
        <v>16</v>
      </c>
      <c r="AB2455" s="6">
        <f>IF(A2456=0, 0, AH2456-tbl_pbp[[#This Row],[Saints Win %]])</f>
        <v>3.3000000000000029E-2</v>
      </c>
      <c r="AE2455">
        <f>ABS(tbl_pbp[[#This Row],[play.homeScore]]-tbl_pbp[[#This Row],[play.awayScore]])</f>
        <v>14</v>
      </c>
      <c r="AF2455">
        <f>IF(tbl_pbp[[#This Row],[Play Saints Win % Increase]]&gt;=$AF$4,1,0)</f>
        <v>0</v>
      </c>
      <c r="AG2455" t="str">
        <f>VLOOKUP(tbl_pbp[[#This Row],[gameId]], games!$B$2:$T$40, 9, FALSE)</f>
        <v>new-orleans-saints</v>
      </c>
      <c r="AH2455" s="5">
        <f>IF(tbl_pbp[[#This Row],[AwayTeam]] &lt;&gt; "new-orleans-saints", tbl_pbp[[#This Row],[homeWinPercentage]], 1-tbl_pbp[[#This Row],[homeWinPercentage]])</f>
        <v>0.21399999999999997</v>
      </c>
      <c r="AI2455" s="13">
        <f>tbl_pbp[[#This Row],[Kamara]]*tbl_pbp[[#This Row],[Impactful Play]]</f>
        <v>0</v>
      </c>
      <c r="AJ2455" s="13">
        <f>tbl_pbp[[#This Row],[Thomas]]*tbl_pbp[[#This Row],[Impactful Play]]</f>
        <v>0</v>
      </c>
      <c r="AK2455" s="13" t="str">
        <f>VLOOKUP(tbl_pbp[[#This Row],[Play Saints Win % Increase]], tbl_impact[],3,TRUE)</f>
        <v>Scented (0 to +5%)</v>
      </c>
    </row>
    <row r="2456" spans="1:37">
      <c r="A2456" s="1">
        <v>33</v>
      </c>
      <c r="B2456" s="5">
        <v>0.753</v>
      </c>
      <c r="C2456" t="s">
        <v>14639</v>
      </c>
      <c r="D2456">
        <v>0</v>
      </c>
      <c r="E2456">
        <v>0</v>
      </c>
      <c r="F2456">
        <v>1</v>
      </c>
      <c r="G2456">
        <v>14</v>
      </c>
      <c r="H2456">
        <v>0</v>
      </c>
      <c r="I2456">
        <v>8</v>
      </c>
      <c r="J2456">
        <v>41</v>
      </c>
      <c r="K2456" t="s">
        <v>29</v>
      </c>
      <c r="L2456">
        <v>2</v>
      </c>
      <c r="M2456">
        <v>41</v>
      </c>
      <c r="N2456" t="s">
        <v>14640</v>
      </c>
      <c r="O2456" t="s">
        <v>1982</v>
      </c>
      <c r="P2456" t="s">
        <v>45</v>
      </c>
      <c r="Q2456" t="s">
        <v>46</v>
      </c>
      <c r="R2456" t="s">
        <v>47</v>
      </c>
      <c r="S2456" t="s">
        <v>73</v>
      </c>
      <c r="T2456" t="s">
        <v>14641</v>
      </c>
      <c r="U2456" t="s">
        <v>14642</v>
      </c>
      <c r="V2456" t="s">
        <v>14549</v>
      </c>
      <c r="X2456" t="str">
        <f>VLOOKUP(pbp!V5206, games!$B$2:$R$40, 3, FALSE)</f>
        <v>2020-12-25T21:30Z</v>
      </c>
      <c r="Y2456">
        <f>VLOOKUP(1*V2456,NFLGames!$H$11:$H$555,1,FALSE)</f>
        <v>401127935</v>
      </c>
      <c r="Z2456">
        <f>VLOOKUP($Y2456, NFLGames!$H$11:$K$555,2,FALSE)</f>
        <v>2019</v>
      </c>
      <c r="AA2456">
        <f>VLOOKUP($Y2456, NFLGames!$H$11:$K$555,3,FALSE)</f>
        <v>16</v>
      </c>
      <c r="AB2456" s="6">
        <f>IF(A2457=0, 0, AH2457-tbl_pbp[[#This Row],[Saints Win %]])</f>
        <v>-2.0000000000000018E-3</v>
      </c>
      <c r="AE2456">
        <f>ABS(tbl_pbp[[#This Row],[play.homeScore]]-tbl_pbp[[#This Row],[play.awayScore]])</f>
        <v>14</v>
      </c>
      <c r="AF2456">
        <f>IF(tbl_pbp[[#This Row],[Play Saints Win % Increase]]&gt;=$AF$4,1,0)</f>
        <v>0</v>
      </c>
      <c r="AG2456" t="str">
        <f>VLOOKUP(tbl_pbp[[#This Row],[gameId]], games!$B$2:$T$40, 9, FALSE)</f>
        <v>new-orleans-saints</v>
      </c>
      <c r="AH2456" s="5">
        <f>IF(tbl_pbp[[#This Row],[AwayTeam]] &lt;&gt; "new-orleans-saints", tbl_pbp[[#This Row],[homeWinPercentage]], 1-tbl_pbp[[#This Row],[homeWinPercentage]])</f>
        <v>0.247</v>
      </c>
      <c r="AI2456" s="13">
        <f>tbl_pbp[[#This Row],[Kamara]]*tbl_pbp[[#This Row],[Impactful Play]]</f>
        <v>0</v>
      </c>
      <c r="AJ2456" s="13">
        <f>tbl_pbp[[#This Row],[Thomas]]*tbl_pbp[[#This Row],[Impactful Play]]</f>
        <v>0</v>
      </c>
      <c r="AK2456" s="13" t="str">
        <f>VLOOKUP(tbl_pbp[[#This Row],[Play Saints Win % Increase]], tbl_impact[],3,TRUE)</f>
        <v>Bad (0 to -5%)</v>
      </c>
    </row>
    <row r="2457" spans="1:37">
      <c r="A2457" s="1">
        <v>34</v>
      </c>
      <c r="B2457" s="5">
        <v>0.755</v>
      </c>
      <c r="C2457" t="s">
        <v>14643</v>
      </c>
      <c r="D2457">
        <v>0</v>
      </c>
      <c r="E2457">
        <v>0</v>
      </c>
      <c r="F2457">
        <v>1</v>
      </c>
      <c r="G2457">
        <v>14</v>
      </c>
      <c r="H2457">
        <v>0</v>
      </c>
      <c r="I2457">
        <v>1</v>
      </c>
      <c r="J2457">
        <v>34</v>
      </c>
      <c r="K2457" t="s">
        <v>29</v>
      </c>
      <c r="L2457">
        <v>3</v>
      </c>
      <c r="M2457">
        <v>34</v>
      </c>
      <c r="N2457" t="s">
        <v>14644</v>
      </c>
      <c r="O2457" t="s">
        <v>3134</v>
      </c>
      <c r="P2457" t="s">
        <v>45</v>
      </c>
      <c r="Q2457" t="s">
        <v>46</v>
      </c>
      <c r="R2457" t="s">
        <v>47</v>
      </c>
      <c r="S2457" t="s">
        <v>54</v>
      </c>
      <c r="T2457" t="s">
        <v>14645</v>
      </c>
      <c r="U2457" t="s">
        <v>14646</v>
      </c>
      <c r="V2457" t="s">
        <v>14549</v>
      </c>
      <c r="X2457" t="str">
        <f>VLOOKUP(pbp!V5207, games!$B$2:$R$40, 3, FALSE)</f>
        <v>2020-12-25T21:30Z</v>
      </c>
      <c r="Y2457">
        <f>VLOOKUP(1*V2457,NFLGames!$H$11:$H$555,1,FALSE)</f>
        <v>401127935</v>
      </c>
      <c r="Z2457">
        <f>VLOOKUP($Y2457, NFLGames!$H$11:$K$555,2,FALSE)</f>
        <v>2019</v>
      </c>
      <c r="AA2457">
        <f>VLOOKUP($Y2457, NFLGames!$H$11:$K$555,3,FALSE)</f>
        <v>16</v>
      </c>
      <c r="AB2457" s="6">
        <f>IF(A2458=0, 0, AH2458-tbl_pbp[[#This Row],[Saints Win %]])</f>
        <v>-2.0000000000000018E-3</v>
      </c>
      <c r="AE2457">
        <f>ABS(tbl_pbp[[#This Row],[play.homeScore]]-tbl_pbp[[#This Row],[play.awayScore]])</f>
        <v>14</v>
      </c>
      <c r="AF2457">
        <f>IF(tbl_pbp[[#This Row],[Play Saints Win % Increase]]&gt;=$AF$4,1,0)</f>
        <v>0</v>
      </c>
      <c r="AG2457" t="str">
        <f>VLOOKUP(tbl_pbp[[#This Row],[gameId]], games!$B$2:$T$40, 9, FALSE)</f>
        <v>new-orleans-saints</v>
      </c>
      <c r="AH2457" s="5">
        <f>IF(tbl_pbp[[#This Row],[AwayTeam]] &lt;&gt; "new-orleans-saints", tbl_pbp[[#This Row],[homeWinPercentage]], 1-tbl_pbp[[#This Row],[homeWinPercentage]])</f>
        <v>0.245</v>
      </c>
      <c r="AI2457" s="13">
        <f>tbl_pbp[[#This Row],[Kamara]]*tbl_pbp[[#This Row],[Impactful Play]]</f>
        <v>0</v>
      </c>
      <c r="AJ2457" s="13">
        <f>tbl_pbp[[#This Row],[Thomas]]*tbl_pbp[[#This Row],[Impactful Play]]</f>
        <v>0</v>
      </c>
      <c r="AK2457" s="13" t="str">
        <f>VLOOKUP(tbl_pbp[[#This Row],[Play Saints Win % Increase]], tbl_impact[],3,TRUE)</f>
        <v>Bad (0 to -5%)</v>
      </c>
    </row>
    <row r="2458" spans="1:37">
      <c r="A2458" s="1">
        <v>35</v>
      </c>
      <c r="B2458" s="5">
        <v>0.75700000000000001</v>
      </c>
      <c r="C2458" t="s">
        <v>14647</v>
      </c>
      <c r="D2458">
        <v>0</v>
      </c>
      <c r="E2458">
        <v>0</v>
      </c>
      <c r="F2458">
        <v>1</v>
      </c>
      <c r="G2458">
        <v>14</v>
      </c>
      <c r="H2458">
        <v>0</v>
      </c>
      <c r="I2458">
        <v>10</v>
      </c>
      <c r="J2458">
        <v>32</v>
      </c>
      <c r="K2458" t="s">
        <v>29</v>
      </c>
      <c r="L2458">
        <v>1</v>
      </c>
      <c r="M2458">
        <v>32</v>
      </c>
      <c r="N2458" t="s">
        <v>14648</v>
      </c>
      <c r="O2458" t="s">
        <v>140</v>
      </c>
      <c r="P2458" t="s">
        <v>30</v>
      </c>
      <c r="Q2458" t="s">
        <v>31</v>
      </c>
      <c r="R2458" t="s">
        <v>32</v>
      </c>
      <c r="S2458" t="s">
        <v>33</v>
      </c>
      <c r="T2458" t="s">
        <v>14649</v>
      </c>
      <c r="U2458" t="s">
        <v>14650</v>
      </c>
      <c r="V2458" t="s">
        <v>14549</v>
      </c>
      <c r="X2458" t="str">
        <f>VLOOKUP(pbp!V5208, games!$B$2:$R$40, 3, FALSE)</f>
        <v>2020-12-25T21:30Z</v>
      </c>
      <c r="Y2458">
        <f>VLOOKUP(1*V2458,NFLGames!$H$11:$H$555,1,FALSE)</f>
        <v>401127935</v>
      </c>
      <c r="Z2458">
        <f>VLOOKUP($Y2458, NFLGames!$H$11:$K$555,2,FALSE)</f>
        <v>2019</v>
      </c>
      <c r="AA2458">
        <f>VLOOKUP($Y2458, NFLGames!$H$11:$K$555,3,FALSE)</f>
        <v>16</v>
      </c>
      <c r="AB2458" s="6">
        <f>IF(A2459=0, 0, AH2459-tbl_pbp[[#This Row],[Saints Win %]])</f>
        <v>-1.0000000000000009E-3</v>
      </c>
      <c r="AE2458">
        <f>ABS(tbl_pbp[[#This Row],[play.homeScore]]-tbl_pbp[[#This Row],[play.awayScore]])</f>
        <v>14</v>
      </c>
      <c r="AF2458">
        <f>IF(tbl_pbp[[#This Row],[Play Saints Win % Increase]]&gt;=$AF$4,1,0)</f>
        <v>0</v>
      </c>
      <c r="AG2458" t="str">
        <f>VLOOKUP(tbl_pbp[[#This Row],[gameId]], games!$B$2:$T$40, 9, FALSE)</f>
        <v>new-orleans-saints</v>
      </c>
      <c r="AH2458" s="5">
        <f>IF(tbl_pbp[[#This Row],[AwayTeam]] &lt;&gt; "new-orleans-saints", tbl_pbp[[#This Row],[homeWinPercentage]], 1-tbl_pbp[[#This Row],[homeWinPercentage]])</f>
        <v>0.24299999999999999</v>
      </c>
      <c r="AI2458" s="13">
        <f>tbl_pbp[[#This Row],[Kamara]]*tbl_pbp[[#This Row],[Impactful Play]]</f>
        <v>0</v>
      </c>
      <c r="AJ2458" s="13">
        <f>tbl_pbp[[#This Row],[Thomas]]*tbl_pbp[[#This Row],[Impactful Play]]</f>
        <v>0</v>
      </c>
      <c r="AK2458" s="13" t="str">
        <f>VLOOKUP(tbl_pbp[[#This Row],[Play Saints Win % Increase]], tbl_impact[],3,TRUE)</f>
        <v>Bad (0 to -5%)</v>
      </c>
    </row>
    <row r="2459" spans="1:37">
      <c r="A2459" s="1">
        <v>36</v>
      </c>
      <c r="B2459" s="5">
        <v>0.75800000000000001</v>
      </c>
      <c r="C2459" t="s">
        <v>14651</v>
      </c>
      <c r="D2459">
        <v>0</v>
      </c>
      <c r="E2459">
        <v>0</v>
      </c>
      <c r="F2459">
        <v>1</v>
      </c>
      <c r="G2459">
        <v>14</v>
      </c>
      <c r="H2459">
        <v>0</v>
      </c>
      <c r="I2459">
        <v>0</v>
      </c>
      <c r="J2459">
        <v>28</v>
      </c>
      <c r="L2459">
        <v>2</v>
      </c>
      <c r="M2459">
        <v>28</v>
      </c>
      <c r="N2459" t="s">
        <v>142</v>
      </c>
      <c r="O2459" t="s">
        <v>143</v>
      </c>
      <c r="P2459" t="s">
        <v>144</v>
      </c>
      <c r="Q2459" t="s">
        <v>145</v>
      </c>
      <c r="R2459" t="s">
        <v>146</v>
      </c>
      <c r="V2459" t="s">
        <v>14549</v>
      </c>
      <c r="X2459" t="str">
        <f>VLOOKUP(pbp!V5209, games!$B$2:$R$40, 3, FALSE)</f>
        <v>2020-12-25T21:30Z</v>
      </c>
      <c r="Y2459">
        <f>VLOOKUP(1*V2459,NFLGames!$H$11:$H$555,1,FALSE)</f>
        <v>401127935</v>
      </c>
      <c r="Z2459">
        <f>VLOOKUP($Y2459, NFLGames!$H$11:$K$555,2,FALSE)</f>
        <v>2019</v>
      </c>
      <c r="AA2459">
        <f>VLOOKUP($Y2459, NFLGames!$H$11:$K$555,3,FALSE)</f>
        <v>16</v>
      </c>
      <c r="AB2459" s="6">
        <f>IF(A2460=0, 0, AH2460-tbl_pbp[[#This Row],[Saints Win %]])</f>
        <v>-2.5000000000000022E-2</v>
      </c>
      <c r="AE2459">
        <f>ABS(tbl_pbp[[#This Row],[play.homeScore]]-tbl_pbp[[#This Row],[play.awayScore]])</f>
        <v>14</v>
      </c>
      <c r="AF2459">
        <f>IF(tbl_pbp[[#This Row],[Play Saints Win % Increase]]&gt;=$AF$4,1,0)</f>
        <v>0</v>
      </c>
      <c r="AG2459" t="str">
        <f>VLOOKUP(tbl_pbp[[#This Row],[gameId]], games!$B$2:$T$40, 9, FALSE)</f>
        <v>new-orleans-saints</v>
      </c>
      <c r="AH2459" s="5">
        <f>IF(tbl_pbp[[#This Row],[AwayTeam]] &lt;&gt; "new-orleans-saints", tbl_pbp[[#This Row],[homeWinPercentage]], 1-tbl_pbp[[#This Row],[homeWinPercentage]])</f>
        <v>0.24199999999999999</v>
      </c>
      <c r="AI2459" s="13">
        <f>tbl_pbp[[#This Row],[Kamara]]*tbl_pbp[[#This Row],[Impactful Play]]</f>
        <v>0</v>
      </c>
      <c r="AJ2459" s="13">
        <f>tbl_pbp[[#This Row],[Thomas]]*tbl_pbp[[#This Row],[Impactful Play]]</f>
        <v>0</v>
      </c>
      <c r="AK2459" s="13" t="str">
        <f>VLOOKUP(tbl_pbp[[#This Row],[Play Saints Win % Increase]], tbl_impact[],3,TRUE)</f>
        <v>Bad (0 to -5%)</v>
      </c>
    </row>
    <row r="2460" spans="1:37">
      <c r="A2460" s="1">
        <v>37</v>
      </c>
      <c r="B2460" s="5">
        <v>0.78300000000000003</v>
      </c>
      <c r="C2460" t="s">
        <v>14652</v>
      </c>
      <c r="D2460">
        <v>0</v>
      </c>
      <c r="E2460">
        <v>0</v>
      </c>
      <c r="F2460">
        <v>2</v>
      </c>
      <c r="G2460">
        <v>14</v>
      </c>
      <c r="H2460">
        <v>0</v>
      </c>
      <c r="I2460">
        <v>6</v>
      </c>
      <c r="J2460">
        <v>28</v>
      </c>
      <c r="K2460" t="s">
        <v>29</v>
      </c>
      <c r="L2460">
        <v>2</v>
      </c>
      <c r="M2460">
        <v>28</v>
      </c>
      <c r="N2460" t="s">
        <v>14653</v>
      </c>
      <c r="O2460" t="s">
        <v>24</v>
      </c>
      <c r="P2460" t="s">
        <v>94</v>
      </c>
      <c r="Q2460" t="s">
        <v>95</v>
      </c>
      <c r="R2460" t="s">
        <v>96</v>
      </c>
      <c r="S2460" t="s">
        <v>60</v>
      </c>
      <c r="T2460" t="s">
        <v>14553</v>
      </c>
      <c r="U2460" t="s">
        <v>14654</v>
      </c>
      <c r="V2460" t="s">
        <v>14549</v>
      </c>
      <c r="X2460" t="str">
        <f>VLOOKUP(pbp!V5210, games!$B$2:$R$40, 3, FALSE)</f>
        <v>2020-12-25T21:30Z</v>
      </c>
      <c r="Y2460">
        <f>VLOOKUP(1*V2460,NFLGames!$H$11:$H$555,1,FALSE)</f>
        <v>401127935</v>
      </c>
      <c r="Z2460">
        <f>VLOOKUP($Y2460, NFLGames!$H$11:$K$555,2,FALSE)</f>
        <v>2019</v>
      </c>
      <c r="AA2460">
        <f>VLOOKUP($Y2460, NFLGames!$H$11:$K$555,3,FALSE)</f>
        <v>16</v>
      </c>
      <c r="AB2460" s="6">
        <f>IF(A2461=0, 0, AH2461-tbl_pbp[[#This Row],[Saints Win %]])</f>
        <v>4.3000000000000038E-2</v>
      </c>
      <c r="AE2460">
        <f>ABS(tbl_pbp[[#This Row],[play.homeScore]]-tbl_pbp[[#This Row],[play.awayScore]])</f>
        <v>14</v>
      </c>
      <c r="AF2460">
        <f>IF(tbl_pbp[[#This Row],[Play Saints Win % Increase]]&gt;=$AF$4,1,0)</f>
        <v>0</v>
      </c>
      <c r="AG2460" t="str">
        <f>VLOOKUP(tbl_pbp[[#This Row],[gameId]], games!$B$2:$T$40, 9, FALSE)</f>
        <v>new-orleans-saints</v>
      </c>
      <c r="AH2460" s="5">
        <f>IF(tbl_pbp[[#This Row],[AwayTeam]] &lt;&gt; "new-orleans-saints", tbl_pbp[[#This Row],[homeWinPercentage]], 1-tbl_pbp[[#This Row],[homeWinPercentage]])</f>
        <v>0.21699999999999997</v>
      </c>
      <c r="AI2460" s="13">
        <f>tbl_pbp[[#This Row],[Kamara]]*tbl_pbp[[#This Row],[Impactful Play]]</f>
        <v>0</v>
      </c>
      <c r="AJ2460" s="13">
        <f>tbl_pbp[[#This Row],[Thomas]]*tbl_pbp[[#This Row],[Impactful Play]]</f>
        <v>0</v>
      </c>
      <c r="AK2460" s="13" t="str">
        <f>VLOOKUP(tbl_pbp[[#This Row],[Play Saints Win % Increase]], tbl_impact[],3,TRUE)</f>
        <v>Scented (0 to +5%)</v>
      </c>
    </row>
    <row r="2461" spans="1:37">
      <c r="A2461" s="1">
        <v>38</v>
      </c>
      <c r="B2461" s="5">
        <v>0.74</v>
      </c>
      <c r="C2461" t="s">
        <v>14655</v>
      </c>
      <c r="D2461">
        <v>0</v>
      </c>
      <c r="E2461">
        <v>0</v>
      </c>
      <c r="F2461">
        <v>2</v>
      </c>
      <c r="G2461">
        <v>14</v>
      </c>
      <c r="H2461">
        <v>0</v>
      </c>
      <c r="I2461">
        <v>11</v>
      </c>
      <c r="J2461">
        <v>33</v>
      </c>
      <c r="K2461" t="s">
        <v>29</v>
      </c>
      <c r="L2461">
        <v>2</v>
      </c>
      <c r="M2461">
        <v>33</v>
      </c>
      <c r="N2461" t="s">
        <v>14656</v>
      </c>
      <c r="O2461" t="s">
        <v>24</v>
      </c>
      <c r="P2461" t="s">
        <v>94</v>
      </c>
      <c r="Q2461" t="s">
        <v>95</v>
      </c>
      <c r="R2461" t="s">
        <v>96</v>
      </c>
      <c r="S2461" t="s">
        <v>147</v>
      </c>
      <c r="T2461" t="s">
        <v>14657</v>
      </c>
      <c r="U2461" t="s">
        <v>14658</v>
      </c>
      <c r="V2461" t="s">
        <v>14549</v>
      </c>
      <c r="X2461" t="str">
        <f>VLOOKUP(pbp!V5211, games!$B$2:$R$40, 3, FALSE)</f>
        <v>2020-12-25T21:30Z</v>
      </c>
      <c r="Y2461">
        <f>VLOOKUP(1*V2461,NFLGames!$H$11:$H$555,1,FALSE)</f>
        <v>401127935</v>
      </c>
      <c r="Z2461">
        <f>VLOOKUP($Y2461, NFLGames!$H$11:$K$555,2,FALSE)</f>
        <v>2019</v>
      </c>
      <c r="AA2461">
        <f>VLOOKUP($Y2461, NFLGames!$H$11:$K$555,3,FALSE)</f>
        <v>16</v>
      </c>
      <c r="AB2461" s="6">
        <f>IF(A2462=0, 0, AH2462-tbl_pbp[[#This Row],[Saints Win %]])</f>
        <v>-3.5000000000000031E-2</v>
      </c>
      <c r="AE2461">
        <f>ABS(tbl_pbp[[#This Row],[play.homeScore]]-tbl_pbp[[#This Row],[play.awayScore]])</f>
        <v>14</v>
      </c>
      <c r="AF2461">
        <f>IF(tbl_pbp[[#This Row],[Play Saints Win % Increase]]&gt;=$AF$4,1,0)</f>
        <v>0</v>
      </c>
      <c r="AG2461" t="str">
        <f>VLOOKUP(tbl_pbp[[#This Row],[gameId]], games!$B$2:$T$40, 9, FALSE)</f>
        <v>new-orleans-saints</v>
      </c>
      <c r="AH2461" s="5">
        <f>IF(tbl_pbp[[#This Row],[AwayTeam]] &lt;&gt; "new-orleans-saints", tbl_pbp[[#This Row],[homeWinPercentage]], 1-tbl_pbp[[#This Row],[homeWinPercentage]])</f>
        <v>0.26</v>
      </c>
      <c r="AI2461" s="13">
        <f>tbl_pbp[[#This Row],[Kamara]]*tbl_pbp[[#This Row],[Impactful Play]]</f>
        <v>0</v>
      </c>
      <c r="AJ2461" s="13">
        <f>tbl_pbp[[#This Row],[Thomas]]*tbl_pbp[[#This Row],[Impactful Play]]</f>
        <v>0</v>
      </c>
      <c r="AK2461" s="13" t="str">
        <f>VLOOKUP(tbl_pbp[[#This Row],[Play Saints Win % Increase]], tbl_impact[],3,TRUE)</f>
        <v>Bad (0 to -5%)</v>
      </c>
    </row>
    <row r="2462" spans="1:37">
      <c r="A2462" s="1">
        <v>39</v>
      </c>
      <c r="B2462" s="5">
        <v>0.77500000000000002</v>
      </c>
      <c r="C2462" t="s">
        <v>14659</v>
      </c>
      <c r="D2462">
        <v>0</v>
      </c>
      <c r="E2462">
        <v>0</v>
      </c>
      <c r="F2462">
        <v>2</v>
      </c>
      <c r="G2462">
        <v>14</v>
      </c>
      <c r="H2462">
        <v>0</v>
      </c>
      <c r="I2462">
        <v>10</v>
      </c>
      <c r="J2462">
        <v>22</v>
      </c>
      <c r="K2462" t="s">
        <v>29</v>
      </c>
      <c r="L2462">
        <v>1</v>
      </c>
      <c r="M2462">
        <v>22</v>
      </c>
      <c r="N2462" t="s">
        <v>14660</v>
      </c>
      <c r="O2462" t="s">
        <v>148</v>
      </c>
      <c r="P2462" t="s">
        <v>94</v>
      </c>
      <c r="Q2462" t="s">
        <v>95</v>
      </c>
      <c r="R2462" t="s">
        <v>96</v>
      </c>
      <c r="S2462" t="s">
        <v>33</v>
      </c>
      <c r="T2462" t="s">
        <v>14661</v>
      </c>
      <c r="U2462" t="s">
        <v>14662</v>
      </c>
      <c r="V2462" t="s">
        <v>14549</v>
      </c>
      <c r="X2462" t="str">
        <f>VLOOKUP(pbp!V5212, games!$B$2:$R$40, 3, FALSE)</f>
        <v>2020-12-25T21:30Z</v>
      </c>
      <c r="Y2462">
        <f>VLOOKUP(1*V2462,NFLGames!$H$11:$H$555,1,FALSE)</f>
        <v>401127935</v>
      </c>
      <c r="Z2462">
        <f>VLOOKUP($Y2462, NFLGames!$H$11:$K$555,2,FALSE)</f>
        <v>2019</v>
      </c>
      <c r="AA2462">
        <f>VLOOKUP($Y2462, NFLGames!$H$11:$K$555,3,FALSE)</f>
        <v>16</v>
      </c>
      <c r="AB2462" s="6">
        <f>IF(A2463=0, 0, AH2463-tbl_pbp[[#This Row],[Saints Win %]])</f>
        <v>-8.0000000000000071E-3</v>
      </c>
      <c r="AE2462">
        <f>ABS(tbl_pbp[[#This Row],[play.homeScore]]-tbl_pbp[[#This Row],[play.awayScore]])</f>
        <v>14</v>
      </c>
      <c r="AF2462">
        <f>IF(tbl_pbp[[#This Row],[Play Saints Win % Increase]]&gt;=$AF$4,1,0)</f>
        <v>0</v>
      </c>
      <c r="AG2462" t="str">
        <f>VLOOKUP(tbl_pbp[[#This Row],[gameId]], games!$B$2:$T$40, 9, FALSE)</f>
        <v>new-orleans-saints</v>
      </c>
      <c r="AH2462" s="5">
        <f>IF(tbl_pbp[[#This Row],[AwayTeam]] &lt;&gt; "new-orleans-saints", tbl_pbp[[#This Row],[homeWinPercentage]], 1-tbl_pbp[[#This Row],[homeWinPercentage]])</f>
        <v>0.22499999999999998</v>
      </c>
      <c r="AI2462" s="13">
        <f>tbl_pbp[[#This Row],[Kamara]]*tbl_pbp[[#This Row],[Impactful Play]]</f>
        <v>0</v>
      </c>
      <c r="AJ2462" s="13">
        <f>tbl_pbp[[#This Row],[Thomas]]*tbl_pbp[[#This Row],[Impactful Play]]</f>
        <v>0</v>
      </c>
      <c r="AK2462" s="13" t="str">
        <f>VLOOKUP(tbl_pbp[[#This Row],[Play Saints Win % Increase]], tbl_impact[],3,TRUE)</f>
        <v>Bad (0 to -5%)</v>
      </c>
    </row>
    <row r="2463" spans="1:37">
      <c r="A2463" s="1">
        <v>40</v>
      </c>
      <c r="B2463" s="5">
        <v>0.78300000000000003</v>
      </c>
      <c r="C2463" t="s">
        <v>14663</v>
      </c>
      <c r="D2463">
        <v>0</v>
      </c>
      <c r="E2463">
        <v>0</v>
      </c>
      <c r="F2463">
        <v>2</v>
      </c>
      <c r="G2463">
        <v>14</v>
      </c>
      <c r="H2463">
        <v>0</v>
      </c>
      <c r="I2463">
        <v>15</v>
      </c>
      <c r="J2463">
        <v>27</v>
      </c>
      <c r="K2463" t="s">
        <v>29</v>
      </c>
      <c r="L2463">
        <v>1</v>
      </c>
      <c r="M2463">
        <v>27</v>
      </c>
      <c r="N2463" t="s">
        <v>14664</v>
      </c>
      <c r="O2463" t="s">
        <v>148</v>
      </c>
      <c r="P2463" t="s">
        <v>22</v>
      </c>
      <c r="Q2463" t="s">
        <v>37</v>
      </c>
      <c r="S2463" t="s">
        <v>250</v>
      </c>
      <c r="T2463" t="s">
        <v>14557</v>
      </c>
      <c r="U2463" t="s">
        <v>14665</v>
      </c>
      <c r="V2463" t="s">
        <v>14549</v>
      </c>
      <c r="X2463" t="str">
        <f>VLOOKUP(pbp!V5213, games!$B$2:$R$40, 3, FALSE)</f>
        <v>2020-12-25T21:30Z</v>
      </c>
      <c r="Y2463">
        <f>VLOOKUP(1*V2463,NFLGames!$H$11:$H$555,1,FALSE)</f>
        <v>401127935</v>
      </c>
      <c r="Z2463">
        <f>VLOOKUP($Y2463, NFLGames!$H$11:$K$555,2,FALSE)</f>
        <v>2019</v>
      </c>
      <c r="AA2463">
        <f>VLOOKUP($Y2463, NFLGames!$H$11:$K$555,3,FALSE)</f>
        <v>16</v>
      </c>
      <c r="AB2463" s="6">
        <f>IF(A2464=0, 0, AH2464-tbl_pbp[[#This Row],[Saints Win %]])</f>
        <v>1.4000000000000012E-2</v>
      </c>
      <c r="AE2463">
        <f>ABS(tbl_pbp[[#This Row],[play.homeScore]]-tbl_pbp[[#This Row],[play.awayScore]])</f>
        <v>14</v>
      </c>
      <c r="AF2463">
        <f>IF(tbl_pbp[[#This Row],[Play Saints Win % Increase]]&gt;=$AF$4,1,0)</f>
        <v>0</v>
      </c>
      <c r="AG2463" t="str">
        <f>VLOOKUP(tbl_pbp[[#This Row],[gameId]], games!$B$2:$T$40, 9, FALSE)</f>
        <v>new-orleans-saints</v>
      </c>
      <c r="AH2463" s="5">
        <f>IF(tbl_pbp[[#This Row],[AwayTeam]] &lt;&gt; "new-orleans-saints", tbl_pbp[[#This Row],[homeWinPercentage]], 1-tbl_pbp[[#This Row],[homeWinPercentage]])</f>
        <v>0.21699999999999997</v>
      </c>
      <c r="AI2463" s="13">
        <f>tbl_pbp[[#This Row],[Kamara]]*tbl_pbp[[#This Row],[Impactful Play]]</f>
        <v>0</v>
      </c>
      <c r="AJ2463" s="13">
        <f>tbl_pbp[[#This Row],[Thomas]]*tbl_pbp[[#This Row],[Impactful Play]]</f>
        <v>0</v>
      </c>
      <c r="AK2463" s="13" t="str">
        <f>VLOOKUP(tbl_pbp[[#This Row],[Play Saints Win % Increase]], tbl_impact[],3,TRUE)</f>
        <v>Scented (0 to +5%)</v>
      </c>
    </row>
    <row r="2464" spans="1:37">
      <c r="A2464" s="1">
        <v>41</v>
      </c>
      <c r="B2464" s="5">
        <v>0.76900000000000002</v>
      </c>
      <c r="C2464" t="s">
        <v>14666</v>
      </c>
      <c r="D2464">
        <v>0</v>
      </c>
      <c r="E2464">
        <v>0</v>
      </c>
      <c r="F2464">
        <v>2</v>
      </c>
      <c r="G2464">
        <v>14</v>
      </c>
      <c r="H2464">
        <v>0</v>
      </c>
      <c r="I2464">
        <v>15</v>
      </c>
      <c r="J2464">
        <v>27</v>
      </c>
      <c r="K2464" t="s">
        <v>29</v>
      </c>
      <c r="L2464">
        <v>2</v>
      </c>
      <c r="M2464">
        <v>27</v>
      </c>
      <c r="N2464" t="s">
        <v>14667</v>
      </c>
      <c r="O2464" t="s">
        <v>2021</v>
      </c>
      <c r="P2464" t="s">
        <v>30</v>
      </c>
      <c r="Q2464" t="s">
        <v>31</v>
      </c>
      <c r="R2464" t="s">
        <v>32</v>
      </c>
      <c r="S2464" t="s">
        <v>252</v>
      </c>
      <c r="T2464" t="s">
        <v>14557</v>
      </c>
      <c r="U2464" t="s">
        <v>14668</v>
      </c>
      <c r="V2464" t="s">
        <v>14549</v>
      </c>
      <c r="X2464" t="str">
        <f>VLOOKUP(pbp!V5214, games!$B$2:$R$40, 3, FALSE)</f>
        <v>2020-12-25T21:30Z</v>
      </c>
      <c r="Y2464">
        <f>VLOOKUP(1*V2464,NFLGames!$H$11:$H$555,1,FALSE)</f>
        <v>401127935</v>
      </c>
      <c r="Z2464">
        <f>VLOOKUP($Y2464, NFLGames!$H$11:$K$555,2,FALSE)</f>
        <v>2019</v>
      </c>
      <c r="AA2464">
        <f>VLOOKUP($Y2464, NFLGames!$H$11:$K$555,3,FALSE)</f>
        <v>16</v>
      </c>
      <c r="AB2464" s="6">
        <f>IF(A2465=0, 0, AH2465-tbl_pbp[[#This Row],[Saints Win %]])</f>
        <v>-7.0000000000000062E-3</v>
      </c>
      <c r="AE2464">
        <f>ABS(tbl_pbp[[#This Row],[play.homeScore]]-tbl_pbp[[#This Row],[play.awayScore]])</f>
        <v>14</v>
      </c>
      <c r="AF2464">
        <f>IF(tbl_pbp[[#This Row],[Play Saints Win % Increase]]&gt;=$AF$4,1,0)</f>
        <v>0</v>
      </c>
      <c r="AG2464" t="str">
        <f>VLOOKUP(tbl_pbp[[#This Row],[gameId]], games!$B$2:$T$40, 9, FALSE)</f>
        <v>new-orleans-saints</v>
      </c>
      <c r="AH2464" s="5">
        <f>IF(tbl_pbp[[#This Row],[AwayTeam]] &lt;&gt; "new-orleans-saints", tbl_pbp[[#This Row],[homeWinPercentage]], 1-tbl_pbp[[#This Row],[homeWinPercentage]])</f>
        <v>0.23099999999999998</v>
      </c>
      <c r="AI2464" s="13">
        <f>tbl_pbp[[#This Row],[Kamara]]*tbl_pbp[[#This Row],[Impactful Play]]</f>
        <v>0</v>
      </c>
      <c r="AJ2464" s="13">
        <f>tbl_pbp[[#This Row],[Thomas]]*tbl_pbp[[#This Row],[Impactful Play]]</f>
        <v>0</v>
      </c>
      <c r="AK2464" s="13" t="str">
        <f>VLOOKUP(tbl_pbp[[#This Row],[Play Saints Win % Increase]], tbl_impact[],3,TRUE)</f>
        <v>Bad (0 to -5%)</v>
      </c>
    </row>
    <row r="2465" spans="1:37">
      <c r="A2465" s="1">
        <v>42</v>
      </c>
      <c r="B2465" s="5">
        <v>0.77600000000000002</v>
      </c>
      <c r="C2465" t="s">
        <v>14669</v>
      </c>
      <c r="D2465">
        <v>0</v>
      </c>
      <c r="E2465">
        <v>0</v>
      </c>
      <c r="F2465">
        <v>2</v>
      </c>
      <c r="G2465">
        <v>14</v>
      </c>
      <c r="H2465">
        <v>0</v>
      </c>
      <c r="I2465">
        <v>8</v>
      </c>
      <c r="J2465">
        <v>20</v>
      </c>
      <c r="K2465" t="s">
        <v>29</v>
      </c>
      <c r="L2465">
        <v>3</v>
      </c>
      <c r="M2465">
        <v>20</v>
      </c>
      <c r="N2465" t="s">
        <v>14670</v>
      </c>
      <c r="O2465" t="s">
        <v>1189</v>
      </c>
      <c r="P2465" t="s">
        <v>124</v>
      </c>
      <c r="Q2465" t="s">
        <v>125</v>
      </c>
      <c r="R2465" t="s">
        <v>126</v>
      </c>
      <c r="V2465" t="s">
        <v>14549</v>
      </c>
      <c r="X2465" t="str">
        <f>VLOOKUP(pbp!V5215, games!$B$2:$R$40, 3, FALSE)</f>
        <v>2020-12-25T21:30Z</v>
      </c>
      <c r="Y2465">
        <f>VLOOKUP(1*V2465,NFLGames!$H$11:$H$555,1,FALSE)</f>
        <v>401127935</v>
      </c>
      <c r="Z2465">
        <f>VLOOKUP($Y2465, NFLGames!$H$11:$K$555,2,FALSE)</f>
        <v>2019</v>
      </c>
      <c r="AA2465">
        <f>VLOOKUP($Y2465, NFLGames!$H$11:$K$555,3,FALSE)</f>
        <v>16</v>
      </c>
      <c r="AB2465" s="6">
        <f>IF(A2466=0, 0, AH2466-tbl_pbp[[#This Row],[Saints Win %]])</f>
        <v>1.5000000000000013E-2</v>
      </c>
      <c r="AE2465">
        <f>ABS(tbl_pbp[[#This Row],[play.homeScore]]-tbl_pbp[[#This Row],[play.awayScore]])</f>
        <v>14</v>
      </c>
      <c r="AF2465">
        <f>IF(tbl_pbp[[#This Row],[Play Saints Win % Increase]]&gt;=$AF$4,1,0)</f>
        <v>0</v>
      </c>
      <c r="AG2465" t="str">
        <f>VLOOKUP(tbl_pbp[[#This Row],[gameId]], games!$B$2:$T$40, 9, FALSE)</f>
        <v>new-orleans-saints</v>
      </c>
      <c r="AH2465" s="5">
        <f>IF(tbl_pbp[[#This Row],[AwayTeam]] &lt;&gt; "new-orleans-saints", tbl_pbp[[#This Row],[homeWinPercentage]], 1-tbl_pbp[[#This Row],[homeWinPercentage]])</f>
        <v>0.22399999999999998</v>
      </c>
      <c r="AI2465" s="13">
        <f>tbl_pbp[[#This Row],[Kamara]]*tbl_pbp[[#This Row],[Impactful Play]]</f>
        <v>0</v>
      </c>
      <c r="AJ2465" s="13">
        <f>tbl_pbp[[#This Row],[Thomas]]*tbl_pbp[[#This Row],[Impactful Play]]</f>
        <v>0</v>
      </c>
      <c r="AK2465" s="13" t="str">
        <f>VLOOKUP(tbl_pbp[[#This Row],[Play Saints Win % Increase]], tbl_impact[],3,TRUE)</f>
        <v>Scented (0 to +5%)</v>
      </c>
    </row>
    <row r="2466" spans="1:37">
      <c r="A2466" s="1">
        <v>43</v>
      </c>
      <c r="B2466" s="5">
        <v>0.76100000000000001</v>
      </c>
      <c r="C2466" t="s">
        <v>14671</v>
      </c>
      <c r="D2466">
        <v>0</v>
      </c>
      <c r="E2466">
        <v>0</v>
      </c>
      <c r="F2466">
        <v>2</v>
      </c>
      <c r="G2466">
        <v>14</v>
      </c>
      <c r="H2466">
        <v>0</v>
      </c>
      <c r="I2466">
        <v>8</v>
      </c>
      <c r="J2466">
        <v>20</v>
      </c>
      <c r="K2466" t="s">
        <v>29</v>
      </c>
      <c r="L2466">
        <v>3</v>
      </c>
      <c r="M2466">
        <v>20</v>
      </c>
      <c r="N2466" t="s">
        <v>14672</v>
      </c>
      <c r="O2466" t="s">
        <v>1189</v>
      </c>
      <c r="P2466" t="s">
        <v>167</v>
      </c>
      <c r="Q2466" t="s">
        <v>168</v>
      </c>
      <c r="S2466" t="s">
        <v>92</v>
      </c>
      <c r="T2466" t="s">
        <v>14673</v>
      </c>
      <c r="U2466" t="s">
        <v>14674</v>
      </c>
      <c r="V2466" t="s">
        <v>14549</v>
      </c>
      <c r="X2466" t="str">
        <f>VLOOKUP(pbp!V5216, games!$B$2:$R$40, 3, FALSE)</f>
        <v>2020-12-25T21:30Z</v>
      </c>
      <c r="Y2466">
        <f>VLOOKUP(1*V2466,NFLGames!$H$11:$H$555,1,FALSE)</f>
        <v>401127935</v>
      </c>
      <c r="Z2466">
        <f>VLOOKUP($Y2466, NFLGames!$H$11:$K$555,2,FALSE)</f>
        <v>2019</v>
      </c>
      <c r="AA2466">
        <f>VLOOKUP($Y2466, NFLGames!$H$11:$K$555,3,FALSE)</f>
        <v>16</v>
      </c>
      <c r="AB2466" s="6">
        <f>IF(A2467=0, 0, AH2467-tbl_pbp[[#This Row],[Saints Win %]])</f>
        <v>-3.3000000000000029E-2</v>
      </c>
      <c r="AE2466">
        <f>ABS(tbl_pbp[[#This Row],[play.homeScore]]-tbl_pbp[[#This Row],[play.awayScore]])</f>
        <v>14</v>
      </c>
      <c r="AF2466">
        <f>IF(tbl_pbp[[#This Row],[Play Saints Win % Increase]]&gt;=$AF$4,1,0)</f>
        <v>0</v>
      </c>
      <c r="AG2466" t="str">
        <f>VLOOKUP(tbl_pbp[[#This Row],[gameId]], games!$B$2:$T$40, 9, FALSE)</f>
        <v>new-orleans-saints</v>
      </c>
      <c r="AH2466" s="5">
        <f>IF(tbl_pbp[[#This Row],[AwayTeam]] &lt;&gt; "new-orleans-saints", tbl_pbp[[#This Row],[homeWinPercentage]], 1-tbl_pbp[[#This Row],[homeWinPercentage]])</f>
        <v>0.23899999999999999</v>
      </c>
      <c r="AI2466" s="13">
        <f>tbl_pbp[[#This Row],[Kamara]]*tbl_pbp[[#This Row],[Impactful Play]]</f>
        <v>0</v>
      </c>
      <c r="AJ2466" s="13">
        <f>tbl_pbp[[#This Row],[Thomas]]*tbl_pbp[[#This Row],[Impactful Play]]</f>
        <v>0</v>
      </c>
      <c r="AK2466" s="13" t="str">
        <f>VLOOKUP(tbl_pbp[[#This Row],[Play Saints Win % Increase]], tbl_impact[],3,TRUE)</f>
        <v>Bad (0 to -5%)</v>
      </c>
    </row>
    <row r="2467" spans="1:37">
      <c r="A2467" s="1">
        <v>44</v>
      </c>
      <c r="B2467" s="5">
        <v>0.79400000000000004</v>
      </c>
      <c r="C2467" t="s">
        <v>14675</v>
      </c>
      <c r="D2467">
        <v>0</v>
      </c>
      <c r="E2467">
        <v>0</v>
      </c>
      <c r="F2467">
        <v>2</v>
      </c>
      <c r="G2467">
        <v>14</v>
      </c>
      <c r="H2467">
        <v>3</v>
      </c>
      <c r="I2467">
        <v>17</v>
      </c>
      <c r="J2467">
        <v>29</v>
      </c>
      <c r="K2467" t="s">
        <v>29</v>
      </c>
      <c r="L2467">
        <v>4</v>
      </c>
      <c r="M2467">
        <v>29</v>
      </c>
      <c r="N2467" t="s">
        <v>8905</v>
      </c>
      <c r="O2467" t="s">
        <v>254</v>
      </c>
      <c r="P2467" t="s">
        <v>187</v>
      </c>
      <c r="Q2467" t="s">
        <v>188</v>
      </c>
      <c r="R2467" t="s">
        <v>189</v>
      </c>
      <c r="S2467" t="s">
        <v>12771</v>
      </c>
      <c r="T2467" t="s">
        <v>14676</v>
      </c>
      <c r="U2467" t="s">
        <v>14677</v>
      </c>
      <c r="V2467" t="s">
        <v>14549</v>
      </c>
      <c r="X2467" t="str">
        <f>VLOOKUP(pbp!V5217, games!$B$2:$R$40, 3, FALSE)</f>
        <v>2020-12-25T21:30Z</v>
      </c>
      <c r="Y2467">
        <f>VLOOKUP(1*V2467,NFLGames!$H$11:$H$555,1,FALSE)</f>
        <v>401127935</v>
      </c>
      <c r="Z2467">
        <f>VLOOKUP($Y2467, NFLGames!$H$11:$K$555,2,FALSE)</f>
        <v>2019</v>
      </c>
      <c r="AA2467">
        <f>VLOOKUP($Y2467, NFLGames!$H$11:$K$555,3,FALSE)</f>
        <v>16</v>
      </c>
      <c r="AB2467" s="6">
        <f>IF(A2468=0, 0, AH2468-tbl_pbp[[#This Row],[Saints Win %]])</f>
        <v>-4.0000000000000036E-3</v>
      </c>
      <c r="AE2467">
        <f>ABS(tbl_pbp[[#This Row],[play.homeScore]]-tbl_pbp[[#This Row],[play.awayScore]])</f>
        <v>11</v>
      </c>
      <c r="AF2467">
        <f>IF(tbl_pbp[[#This Row],[Play Saints Win % Increase]]&gt;=$AF$4,1,0)</f>
        <v>0</v>
      </c>
      <c r="AG2467" t="str">
        <f>VLOOKUP(tbl_pbp[[#This Row],[gameId]], games!$B$2:$T$40, 9, FALSE)</f>
        <v>new-orleans-saints</v>
      </c>
      <c r="AH2467" s="5">
        <f>IF(tbl_pbp[[#This Row],[AwayTeam]] &lt;&gt; "new-orleans-saints", tbl_pbp[[#This Row],[homeWinPercentage]], 1-tbl_pbp[[#This Row],[homeWinPercentage]])</f>
        <v>0.20599999999999996</v>
      </c>
      <c r="AI2467" s="13">
        <f>tbl_pbp[[#This Row],[Kamara]]*tbl_pbp[[#This Row],[Impactful Play]]</f>
        <v>0</v>
      </c>
      <c r="AJ2467" s="13">
        <f>tbl_pbp[[#This Row],[Thomas]]*tbl_pbp[[#This Row],[Impactful Play]]</f>
        <v>0</v>
      </c>
      <c r="AK2467" s="13" t="str">
        <f>VLOOKUP(tbl_pbp[[#This Row],[Play Saints Win % Increase]], tbl_impact[],3,TRUE)</f>
        <v>Bad (0 to -5%)</v>
      </c>
    </row>
    <row r="2468" spans="1:37">
      <c r="A2468" s="1">
        <v>45</v>
      </c>
      <c r="B2468" s="5">
        <v>0.79800000000000004</v>
      </c>
      <c r="C2468" t="s">
        <v>14678</v>
      </c>
      <c r="D2468">
        <v>0</v>
      </c>
      <c r="E2468">
        <v>0</v>
      </c>
      <c r="F2468">
        <v>2</v>
      </c>
      <c r="G2468">
        <v>14</v>
      </c>
      <c r="H2468">
        <v>3</v>
      </c>
      <c r="I2468">
        <v>0</v>
      </c>
      <c r="J2468">
        <v>65</v>
      </c>
      <c r="K2468" t="s">
        <v>29</v>
      </c>
      <c r="L2468">
        <v>0</v>
      </c>
      <c r="M2468">
        <v>65</v>
      </c>
      <c r="N2468" t="s">
        <v>288</v>
      </c>
      <c r="O2468" t="s">
        <v>254</v>
      </c>
      <c r="P2468" t="s">
        <v>25</v>
      </c>
      <c r="Q2468" t="s">
        <v>26</v>
      </c>
      <c r="R2468" t="s">
        <v>27</v>
      </c>
      <c r="V2468" t="s">
        <v>14549</v>
      </c>
      <c r="X2468" t="str">
        <f>VLOOKUP(pbp!V5218, games!$B$2:$R$40, 3, FALSE)</f>
        <v>2020-12-25T21:30Z</v>
      </c>
      <c r="Y2468">
        <f>VLOOKUP(1*V2468,NFLGames!$H$11:$H$555,1,FALSE)</f>
        <v>401127935</v>
      </c>
      <c r="Z2468">
        <f>VLOOKUP($Y2468, NFLGames!$H$11:$K$555,2,FALSE)</f>
        <v>2019</v>
      </c>
      <c r="AA2468">
        <f>VLOOKUP($Y2468, NFLGames!$H$11:$K$555,3,FALSE)</f>
        <v>16</v>
      </c>
      <c r="AB2468" s="6">
        <f>IF(A2469=0, 0, AH2469-tbl_pbp[[#This Row],[Saints Win %]])</f>
        <v>3.6000000000000032E-2</v>
      </c>
      <c r="AE2468">
        <f>ABS(tbl_pbp[[#This Row],[play.homeScore]]-tbl_pbp[[#This Row],[play.awayScore]])</f>
        <v>11</v>
      </c>
      <c r="AF2468">
        <f>IF(tbl_pbp[[#This Row],[Play Saints Win % Increase]]&gt;=$AF$4,1,0)</f>
        <v>0</v>
      </c>
      <c r="AG2468" t="str">
        <f>VLOOKUP(tbl_pbp[[#This Row],[gameId]], games!$B$2:$T$40, 9, FALSE)</f>
        <v>new-orleans-saints</v>
      </c>
      <c r="AH2468" s="5">
        <f>IF(tbl_pbp[[#This Row],[AwayTeam]] &lt;&gt; "new-orleans-saints", tbl_pbp[[#This Row],[homeWinPercentage]], 1-tbl_pbp[[#This Row],[homeWinPercentage]])</f>
        <v>0.20199999999999996</v>
      </c>
      <c r="AI2468" s="13">
        <f>tbl_pbp[[#This Row],[Kamara]]*tbl_pbp[[#This Row],[Impactful Play]]</f>
        <v>0</v>
      </c>
      <c r="AJ2468" s="13">
        <f>tbl_pbp[[#This Row],[Thomas]]*tbl_pbp[[#This Row],[Impactful Play]]</f>
        <v>0</v>
      </c>
      <c r="AK2468" s="13" t="str">
        <f>VLOOKUP(tbl_pbp[[#This Row],[Play Saints Win % Increase]], tbl_impact[],3,TRUE)</f>
        <v>Scented (0 to +5%)</v>
      </c>
    </row>
    <row r="2469" spans="1:37">
      <c r="A2469" s="1">
        <v>46</v>
      </c>
      <c r="B2469" s="5">
        <v>0.76200000000000001</v>
      </c>
      <c r="C2469" t="s">
        <v>14679</v>
      </c>
      <c r="D2469">
        <v>0</v>
      </c>
      <c r="E2469">
        <v>0</v>
      </c>
      <c r="F2469">
        <v>2</v>
      </c>
      <c r="G2469">
        <v>14</v>
      </c>
      <c r="H2469">
        <v>3</v>
      </c>
      <c r="I2469">
        <v>10</v>
      </c>
      <c r="J2469">
        <v>25</v>
      </c>
      <c r="K2469" t="s">
        <v>14551</v>
      </c>
      <c r="L2469">
        <v>1</v>
      </c>
      <c r="M2469">
        <v>75</v>
      </c>
      <c r="N2469" t="s">
        <v>14680</v>
      </c>
      <c r="O2469" t="s">
        <v>254</v>
      </c>
      <c r="P2469" t="s">
        <v>94</v>
      </c>
      <c r="Q2469" t="s">
        <v>95</v>
      </c>
      <c r="R2469" t="s">
        <v>96</v>
      </c>
      <c r="S2469" t="s">
        <v>33</v>
      </c>
      <c r="T2469" t="s">
        <v>14681</v>
      </c>
      <c r="U2469" t="s">
        <v>14682</v>
      </c>
      <c r="V2469" t="s">
        <v>14549</v>
      </c>
      <c r="X2469" t="str">
        <f>VLOOKUP(pbp!V5219, games!$B$2:$R$40, 3, FALSE)</f>
        <v>2020-12-25T21:30Z</v>
      </c>
      <c r="Y2469">
        <f>VLOOKUP(1*V2469,NFLGames!$H$11:$H$555,1,FALSE)</f>
        <v>401127935</v>
      </c>
      <c r="Z2469">
        <f>VLOOKUP($Y2469, NFLGames!$H$11:$K$555,2,FALSE)</f>
        <v>2019</v>
      </c>
      <c r="AA2469">
        <f>VLOOKUP($Y2469, NFLGames!$H$11:$K$555,3,FALSE)</f>
        <v>16</v>
      </c>
      <c r="AB2469" s="6">
        <f>IF(A2470=0, 0, AH2470-tbl_pbp[[#This Row],[Saints Win %]])</f>
        <v>-6.0000000000000053E-3</v>
      </c>
      <c r="AE2469">
        <f>ABS(tbl_pbp[[#This Row],[play.homeScore]]-tbl_pbp[[#This Row],[play.awayScore]])</f>
        <v>11</v>
      </c>
      <c r="AF2469">
        <f>IF(tbl_pbp[[#This Row],[Play Saints Win % Increase]]&gt;=$AF$4,1,0)</f>
        <v>0</v>
      </c>
      <c r="AG2469" t="str">
        <f>VLOOKUP(tbl_pbp[[#This Row],[gameId]], games!$B$2:$T$40, 9, FALSE)</f>
        <v>new-orleans-saints</v>
      </c>
      <c r="AH2469" s="5">
        <f>IF(tbl_pbp[[#This Row],[AwayTeam]] &lt;&gt; "new-orleans-saints", tbl_pbp[[#This Row],[homeWinPercentage]], 1-tbl_pbp[[#This Row],[homeWinPercentage]])</f>
        <v>0.23799999999999999</v>
      </c>
      <c r="AI2469" s="13">
        <f>tbl_pbp[[#This Row],[Kamara]]*tbl_pbp[[#This Row],[Impactful Play]]</f>
        <v>0</v>
      </c>
      <c r="AJ2469" s="13">
        <f>tbl_pbp[[#This Row],[Thomas]]*tbl_pbp[[#This Row],[Impactful Play]]</f>
        <v>0</v>
      </c>
      <c r="AK2469" s="13" t="str">
        <f>VLOOKUP(tbl_pbp[[#This Row],[Play Saints Win % Increase]], tbl_impact[],3,TRUE)</f>
        <v>Bad (0 to -5%)</v>
      </c>
    </row>
    <row r="2470" spans="1:37">
      <c r="A2470" s="1">
        <v>47</v>
      </c>
      <c r="B2470" s="5">
        <v>0.76800000000000002</v>
      </c>
      <c r="C2470" t="s">
        <v>14683</v>
      </c>
      <c r="D2470">
        <v>0</v>
      </c>
      <c r="E2470">
        <v>0</v>
      </c>
      <c r="F2470">
        <v>2</v>
      </c>
      <c r="G2470">
        <v>14</v>
      </c>
      <c r="H2470">
        <v>3</v>
      </c>
      <c r="I2470">
        <v>15</v>
      </c>
      <c r="J2470">
        <v>20</v>
      </c>
      <c r="K2470" t="s">
        <v>14551</v>
      </c>
      <c r="L2470">
        <v>1</v>
      </c>
      <c r="M2470">
        <v>80</v>
      </c>
      <c r="N2470" t="s">
        <v>14684</v>
      </c>
      <c r="O2470" t="s">
        <v>8448</v>
      </c>
      <c r="P2470" t="s">
        <v>45</v>
      </c>
      <c r="Q2470" t="s">
        <v>46</v>
      </c>
      <c r="R2470" t="s">
        <v>47</v>
      </c>
      <c r="S2470" t="s">
        <v>250</v>
      </c>
      <c r="T2470" t="s">
        <v>14673</v>
      </c>
      <c r="U2470" t="s">
        <v>14685</v>
      </c>
      <c r="V2470" t="s">
        <v>14549</v>
      </c>
      <c r="X2470" t="str">
        <f>VLOOKUP(pbp!V5220, games!$B$2:$R$40, 3, FALSE)</f>
        <v>2020-12-25T21:30Z</v>
      </c>
      <c r="Y2470">
        <f>VLOOKUP(1*V2470,NFLGames!$H$11:$H$555,1,FALSE)</f>
        <v>401127935</v>
      </c>
      <c r="Z2470">
        <f>VLOOKUP($Y2470, NFLGames!$H$11:$K$555,2,FALSE)</f>
        <v>2019</v>
      </c>
      <c r="AA2470">
        <f>VLOOKUP($Y2470, NFLGames!$H$11:$K$555,3,FALSE)</f>
        <v>16</v>
      </c>
      <c r="AB2470" s="6">
        <f>IF(A2471=0, 0, AH2471-tbl_pbp[[#This Row],[Saints Win %]])</f>
        <v>1.0000000000000009E-2</v>
      </c>
      <c r="AE2470">
        <f>ABS(tbl_pbp[[#This Row],[play.homeScore]]-tbl_pbp[[#This Row],[play.awayScore]])</f>
        <v>11</v>
      </c>
      <c r="AF2470">
        <f>IF(tbl_pbp[[#This Row],[Play Saints Win % Increase]]&gt;=$AF$4,1,0)</f>
        <v>0</v>
      </c>
      <c r="AG2470" t="str">
        <f>VLOOKUP(tbl_pbp[[#This Row],[gameId]], games!$B$2:$T$40, 9, FALSE)</f>
        <v>new-orleans-saints</v>
      </c>
      <c r="AH2470" s="5">
        <f>IF(tbl_pbp[[#This Row],[AwayTeam]] &lt;&gt; "new-orleans-saints", tbl_pbp[[#This Row],[homeWinPercentage]], 1-tbl_pbp[[#This Row],[homeWinPercentage]])</f>
        <v>0.23199999999999998</v>
      </c>
      <c r="AI2470" s="13">
        <f>tbl_pbp[[#This Row],[Kamara]]*tbl_pbp[[#This Row],[Impactful Play]]</f>
        <v>0</v>
      </c>
      <c r="AJ2470" s="13">
        <f>tbl_pbp[[#This Row],[Thomas]]*tbl_pbp[[#This Row],[Impactful Play]]</f>
        <v>0</v>
      </c>
      <c r="AK2470" s="13" t="str">
        <f>VLOOKUP(tbl_pbp[[#This Row],[Play Saints Win % Increase]], tbl_impact[],3,TRUE)</f>
        <v>Scented (0 to +5%)</v>
      </c>
    </row>
    <row r="2471" spans="1:37">
      <c r="A2471" s="1">
        <v>48</v>
      </c>
      <c r="B2471" s="5">
        <v>0.75800000000000001</v>
      </c>
      <c r="C2471" t="s">
        <v>14686</v>
      </c>
      <c r="D2471">
        <v>0</v>
      </c>
      <c r="E2471">
        <v>0</v>
      </c>
      <c r="F2471">
        <v>2</v>
      </c>
      <c r="G2471">
        <v>14</v>
      </c>
      <c r="H2471">
        <v>3</v>
      </c>
      <c r="I2471">
        <v>11</v>
      </c>
      <c r="J2471">
        <v>24</v>
      </c>
      <c r="K2471" t="s">
        <v>14551</v>
      </c>
      <c r="L2471">
        <v>2</v>
      </c>
      <c r="M2471">
        <v>76</v>
      </c>
      <c r="N2471" t="s">
        <v>14687</v>
      </c>
      <c r="O2471" t="s">
        <v>8458</v>
      </c>
      <c r="P2471" t="s">
        <v>22</v>
      </c>
      <c r="Q2471" t="s">
        <v>37</v>
      </c>
      <c r="S2471" t="s">
        <v>147</v>
      </c>
      <c r="T2471" t="s">
        <v>14688</v>
      </c>
      <c r="U2471" t="s">
        <v>14689</v>
      </c>
      <c r="V2471" t="s">
        <v>14549</v>
      </c>
      <c r="X2471" t="str">
        <f>VLOOKUP(pbp!V5221, games!$B$2:$R$40, 3, FALSE)</f>
        <v>2020-12-25T21:30Z</v>
      </c>
      <c r="Y2471">
        <f>VLOOKUP(1*V2471,NFLGames!$H$11:$H$555,1,FALSE)</f>
        <v>401127935</v>
      </c>
      <c r="Z2471">
        <f>VLOOKUP($Y2471, NFLGames!$H$11:$K$555,2,FALSE)</f>
        <v>2019</v>
      </c>
      <c r="AA2471">
        <f>VLOOKUP($Y2471, NFLGames!$H$11:$K$555,3,FALSE)</f>
        <v>16</v>
      </c>
      <c r="AB2471" s="6">
        <f>IF(A2472=0, 0, AH2472-tbl_pbp[[#This Row],[Saints Win %]])</f>
        <v>9.000000000000008E-3</v>
      </c>
      <c r="AE2471">
        <f>ABS(tbl_pbp[[#This Row],[play.homeScore]]-tbl_pbp[[#This Row],[play.awayScore]])</f>
        <v>11</v>
      </c>
      <c r="AF2471">
        <f>IF(tbl_pbp[[#This Row],[Play Saints Win % Increase]]&gt;=$AF$4,1,0)</f>
        <v>0</v>
      </c>
      <c r="AG2471" t="str">
        <f>VLOOKUP(tbl_pbp[[#This Row],[gameId]], games!$B$2:$T$40, 9, FALSE)</f>
        <v>new-orleans-saints</v>
      </c>
      <c r="AH2471" s="5">
        <f>IF(tbl_pbp[[#This Row],[AwayTeam]] &lt;&gt; "new-orleans-saints", tbl_pbp[[#This Row],[homeWinPercentage]], 1-tbl_pbp[[#This Row],[homeWinPercentage]])</f>
        <v>0.24199999999999999</v>
      </c>
      <c r="AI2471" s="13">
        <f>tbl_pbp[[#This Row],[Kamara]]*tbl_pbp[[#This Row],[Impactful Play]]</f>
        <v>0</v>
      </c>
      <c r="AJ2471" s="13">
        <f>tbl_pbp[[#This Row],[Thomas]]*tbl_pbp[[#This Row],[Impactful Play]]</f>
        <v>0</v>
      </c>
      <c r="AK2471" s="13" t="str">
        <f>VLOOKUP(tbl_pbp[[#This Row],[Play Saints Win % Increase]], tbl_impact[],3,TRUE)</f>
        <v>Scented (0 to +5%)</v>
      </c>
    </row>
    <row r="2472" spans="1:37">
      <c r="A2472" s="1">
        <v>49</v>
      </c>
      <c r="B2472" s="5">
        <v>0.749</v>
      </c>
      <c r="C2472" t="s">
        <v>14690</v>
      </c>
      <c r="D2472">
        <v>0</v>
      </c>
      <c r="E2472">
        <v>0</v>
      </c>
      <c r="F2472">
        <v>2</v>
      </c>
      <c r="G2472">
        <v>14</v>
      </c>
      <c r="H2472">
        <v>3</v>
      </c>
      <c r="I2472">
        <v>11</v>
      </c>
      <c r="J2472">
        <v>24</v>
      </c>
      <c r="K2472" t="s">
        <v>14551</v>
      </c>
      <c r="L2472">
        <v>3</v>
      </c>
      <c r="M2472">
        <v>76</v>
      </c>
      <c r="N2472" t="s">
        <v>14691</v>
      </c>
      <c r="O2472" t="s">
        <v>53</v>
      </c>
      <c r="P2472" t="s">
        <v>30</v>
      </c>
      <c r="Q2472" t="s">
        <v>31</v>
      </c>
      <c r="R2472" t="s">
        <v>32</v>
      </c>
      <c r="S2472" t="s">
        <v>149</v>
      </c>
      <c r="T2472" t="s">
        <v>14688</v>
      </c>
      <c r="U2472" t="s">
        <v>14692</v>
      </c>
      <c r="V2472" t="s">
        <v>14549</v>
      </c>
      <c r="X2472" t="str">
        <f>VLOOKUP(pbp!V5222, games!$B$2:$R$40, 3, FALSE)</f>
        <v>2020-12-25T21:30Z</v>
      </c>
      <c r="Y2472">
        <f>VLOOKUP(1*V2472,NFLGames!$H$11:$H$555,1,FALSE)</f>
        <v>401127935</v>
      </c>
      <c r="Z2472">
        <f>VLOOKUP($Y2472, NFLGames!$H$11:$K$555,2,FALSE)</f>
        <v>2019</v>
      </c>
      <c r="AA2472">
        <f>VLOOKUP($Y2472, NFLGames!$H$11:$K$555,3,FALSE)</f>
        <v>16</v>
      </c>
      <c r="AB2472" s="6">
        <f>IF(A2473=0, 0, AH2473-tbl_pbp[[#This Row],[Saints Win %]])</f>
        <v>-1.100000000000001E-2</v>
      </c>
      <c r="AE2472">
        <f>ABS(tbl_pbp[[#This Row],[play.homeScore]]-tbl_pbp[[#This Row],[play.awayScore]])</f>
        <v>11</v>
      </c>
      <c r="AF2472">
        <f>IF(tbl_pbp[[#This Row],[Play Saints Win % Increase]]&gt;=$AF$4,1,0)</f>
        <v>0</v>
      </c>
      <c r="AG2472" t="str">
        <f>VLOOKUP(tbl_pbp[[#This Row],[gameId]], games!$B$2:$T$40, 9, FALSE)</f>
        <v>new-orleans-saints</v>
      </c>
      <c r="AH2472" s="5">
        <f>IF(tbl_pbp[[#This Row],[AwayTeam]] &lt;&gt; "new-orleans-saints", tbl_pbp[[#This Row],[homeWinPercentage]], 1-tbl_pbp[[#This Row],[homeWinPercentage]])</f>
        <v>0.251</v>
      </c>
      <c r="AI2472" s="13">
        <f>tbl_pbp[[#This Row],[Kamara]]*tbl_pbp[[#This Row],[Impactful Play]]</f>
        <v>0</v>
      </c>
      <c r="AJ2472" s="13">
        <f>tbl_pbp[[#This Row],[Thomas]]*tbl_pbp[[#This Row],[Impactful Play]]</f>
        <v>0</v>
      </c>
      <c r="AK2472" s="13" t="str">
        <f>VLOOKUP(tbl_pbp[[#This Row],[Play Saints Win % Increase]], tbl_impact[],3,TRUE)</f>
        <v>Bad (0 to -5%)</v>
      </c>
    </row>
    <row r="2473" spans="1:37">
      <c r="A2473" s="1">
        <v>50</v>
      </c>
      <c r="B2473" s="5">
        <v>0.76</v>
      </c>
      <c r="C2473" t="s">
        <v>14693</v>
      </c>
      <c r="D2473">
        <v>0</v>
      </c>
      <c r="E2473">
        <v>0</v>
      </c>
      <c r="F2473">
        <v>2</v>
      </c>
      <c r="G2473">
        <v>14</v>
      </c>
      <c r="H2473">
        <v>3</v>
      </c>
      <c r="I2473">
        <v>4</v>
      </c>
      <c r="J2473">
        <v>31</v>
      </c>
      <c r="K2473" t="s">
        <v>14551</v>
      </c>
      <c r="L2473">
        <v>4</v>
      </c>
      <c r="M2473">
        <v>69</v>
      </c>
      <c r="N2473" t="s">
        <v>14694</v>
      </c>
      <c r="O2473" t="s">
        <v>4436</v>
      </c>
      <c r="P2473" t="s">
        <v>66</v>
      </c>
      <c r="Q2473" t="s">
        <v>67</v>
      </c>
      <c r="R2473" t="s">
        <v>68</v>
      </c>
      <c r="S2473" t="s">
        <v>69</v>
      </c>
      <c r="T2473" t="s">
        <v>14695</v>
      </c>
      <c r="U2473" t="s">
        <v>14696</v>
      </c>
      <c r="V2473" t="s">
        <v>14549</v>
      </c>
      <c r="X2473" t="str">
        <f>VLOOKUP(pbp!V5223, games!$B$2:$R$40, 3, FALSE)</f>
        <v>2020-12-25T21:30Z</v>
      </c>
      <c r="Y2473">
        <f>VLOOKUP(1*V2473,NFLGames!$H$11:$H$555,1,FALSE)</f>
        <v>401127935</v>
      </c>
      <c r="Z2473">
        <f>VLOOKUP($Y2473, NFLGames!$H$11:$K$555,2,FALSE)</f>
        <v>2019</v>
      </c>
      <c r="AA2473">
        <f>VLOOKUP($Y2473, NFLGames!$H$11:$K$555,3,FALSE)</f>
        <v>16</v>
      </c>
      <c r="AB2473" s="6">
        <f>IF(A2474=0, 0, AH2474-tbl_pbp[[#This Row],[Saints Win %]])</f>
        <v>-2.4000000000000021E-2</v>
      </c>
      <c r="AE2473">
        <f>ABS(tbl_pbp[[#This Row],[play.homeScore]]-tbl_pbp[[#This Row],[play.awayScore]])</f>
        <v>11</v>
      </c>
      <c r="AF2473">
        <f>IF(tbl_pbp[[#This Row],[Play Saints Win % Increase]]&gt;=$AF$4,1,0)</f>
        <v>0</v>
      </c>
      <c r="AG2473" t="str">
        <f>VLOOKUP(tbl_pbp[[#This Row],[gameId]], games!$B$2:$T$40, 9, FALSE)</f>
        <v>new-orleans-saints</v>
      </c>
      <c r="AH2473" s="5">
        <f>IF(tbl_pbp[[#This Row],[AwayTeam]] &lt;&gt; "new-orleans-saints", tbl_pbp[[#This Row],[homeWinPercentage]], 1-tbl_pbp[[#This Row],[homeWinPercentage]])</f>
        <v>0.24</v>
      </c>
      <c r="AI2473" s="13">
        <f>tbl_pbp[[#This Row],[Kamara]]*tbl_pbp[[#This Row],[Impactful Play]]</f>
        <v>0</v>
      </c>
      <c r="AJ2473" s="13">
        <f>tbl_pbp[[#This Row],[Thomas]]*tbl_pbp[[#This Row],[Impactful Play]]</f>
        <v>0</v>
      </c>
      <c r="AK2473" s="13" t="str">
        <f>VLOOKUP(tbl_pbp[[#This Row],[Play Saints Win % Increase]], tbl_impact[],3,TRUE)</f>
        <v>Bad (0 to -5%)</v>
      </c>
    </row>
    <row r="2474" spans="1:37">
      <c r="A2474" s="1">
        <v>51</v>
      </c>
      <c r="B2474" s="5">
        <v>0.78400000000000003</v>
      </c>
      <c r="C2474" t="s">
        <v>14697</v>
      </c>
      <c r="D2474">
        <v>0</v>
      </c>
      <c r="E2474">
        <v>0</v>
      </c>
      <c r="F2474">
        <v>2</v>
      </c>
      <c r="G2474">
        <v>14</v>
      </c>
      <c r="H2474">
        <v>3</v>
      </c>
      <c r="I2474">
        <v>10</v>
      </c>
      <c r="J2474">
        <v>75</v>
      </c>
      <c r="K2474" t="s">
        <v>29</v>
      </c>
      <c r="L2474">
        <v>1</v>
      </c>
      <c r="M2474">
        <v>75</v>
      </c>
      <c r="N2474" t="s">
        <v>4435</v>
      </c>
      <c r="O2474" t="s">
        <v>4436</v>
      </c>
      <c r="P2474" t="s">
        <v>22</v>
      </c>
      <c r="Q2474" t="s">
        <v>37</v>
      </c>
      <c r="S2474" t="s">
        <v>33</v>
      </c>
      <c r="T2474" t="s">
        <v>34</v>
      </c>
      <c r="U2474" t="s">
        <v>35</v>
      </c>
      <c r="V2474" t="s">
        <v>14549</v>
      </c>
      <c r="X2474" t="str">
        <f>VLOOKUP(pbp!V5224, games!$B$2:$R$40, 3, FALSE)</f>
        <v>2020-12-25T21:30Z</v>
      </c>
      <c r="Y2474">
        <f>VLOOKUP(1*V2474,NFLGames!$H$11:$H$555,1,FALSE)</f>
        <v>401127935</v>
      </c>
      <c r="Z2474">
        <f>VLOOKUP($Y2474, NFLGames!$H$11:$K$555,2,FALSE)</f>
        <v>2019</v>
      </c>
      <c r="AA2474">
        <f>VLOOKUP($Y2474, NFLGames!$H$11:$K$555,3,FALSE)</f>
        <v>16</v>
      </c>
      <c r="AB2474" s="6">
        <f>IF(A2475=0, 0, AH2475-tbl_pbp[[#This Row],[Saints Win %]])</f>
        <v>4.6000000000000041E-2</v>
      </c>
      <c r="AE2474">
        <f>ABS(tbl_pbp[[#This Row],[play.homeScore]]-tbl_pbp[[#This Row],[play.awayScore]])</f>
        <v>11</v>
      </c>
      <c r="AF2474">
        <f>IF(tbl_pbp[[#This Row],[Play Saints Win % Increase]]&gt;=$AF$4,1,0)</f>
        <v>0</v>
      </c>
      <c r="AG2474" t="str">
        <f>VLOOKUP(tbl_pbp[[#This Row],[gameId]], games!$B$2:$T$40, 9, FALSE)</f>
        <v>new-orleans-saints</v>
      </c>
      <c r="AH2474" s="5">
        <f>IF(tbl_pbp[[#This Row],[AwayTeam]] &lt;&gt; "new-orleans-saints", tbl_pbp[[#This Row],[homeWinPercentage]], 1-tbl_pbp[[#This Row],[homeWinPercentage]])</f>
        <v>0.21599999999999997</v>
      </c>
      <c r="AI2474" s="13">
        <f>tbl_pbp[[#This Row],[Kamara]]*tbl_pbp[[#This Row],[Impactful Play]]</f>
        <v>0</v>
      </c>
      <c r="AJ2474" s="13">
        <f>tbl_pbp[[#This Row],[Thomas]]*tbl_pbp[[#This Row],[Impactful Play]]</f>
        <v>0</v>
      </c>
      <c r="AK2474" s="13" t="str">
        <f>VLOOKUP(tbl_pbp[[#This Row],[Play Saints Win % Increase]], tbl_impact[],3,TRUE)</f>
        <v>Scented (0 to +5%)</v>
      </c>
    </row>
    <row r="2475" spans="1:37">
      <c r="A2475" s="1">
        <v>52</v>
      </c>
      <c r="B2475" s="5">
        <v>0.73799999999999999</v>
      </c>
      <c r="C2475" t="s">
        <v>14698</v>
      </c>
      <c r="D2475">
        <v>0</v>
      </c>
      <c r="E2475">
        <v>0</v>
      </c>
      <c r="F2475">
        <v>2</v>
      </c>
      <c r="G2475">
        <v>14</v>
      </c>
      <c r="H2475">
        <v>3</v>
      </c>
      <c r="I2475">
        <v>10</v>
      </c>
      <c r="J2475">
        <v>75</v>
      </c>
      <c r="K2475" t="s">
        <v>29</v>
      </c>
      <c r="L2475">
        <v>2</v>
      </c>
      <c r="M2475">
        <v>75</v>
      </c>
      <c r="N2475" t="s">
        <v>14699</v>
      </c>
      <c r="O2475" t="s">
        <v>902</v>
      </c>
      <c r="P2475" t="s">
        <v>30</v>
      </c>
      <c r="Q2475" t="s">
        <v>31</v>
      </c>
      <c r="R2475" t="s">
        <v>32</v>
      </c>
      <c r="S2475" t="s">
        <v>120</v>
      </c>
      <c r="T2475" t="s">
        <v>34</v>
      </c>
      <c r="U2475" t="s">
        <v>458</v>
      </c>
      <c r="V2475" t="s">
        <v>14549</v>
      </c>
      <c r="X2475" t="str">
        <f>VLOOKUP(pbp!V5225, games!$B$2:$R$40, 3, FALSE)</f>
        <v>2020-12-25T21:30Z</v>
      </c>
      <c r="Y2475">
        <f>VLOOKUP(1*V2475,NFLGames!$H$11:$H$555,1,FALSE)</f>
        <v>401127935</v>
      </c>
      <c r="Z2475">
        <f>VLOOKUP($Y2475, NFLGames!$H$11:$K$555,2,FALSE)</f>
        <v>2019</v>
      </c>
      <c r="AA2475">
        <f>VLOOKUP($Y2475, NFLGames!$H$11:$K$555,3,FALSE)</f>
        <v>16</v>
      </c>
      <c r="AB2475" s="6">
        <f>IF(A2476=0, 0, AH2476-tbl_pbp[[#This Row],[Saints Win %]])</f>
        <v>-5.3000000000000047E-2</v>
      </c>
      <c r="AD2475">
        <v>1</v>
      </c>
      <c r="AE2475">
        <f>ABS(tbl_pbp[[#This Row],[play.homeScore]]-tbl_pbp[[#This Row],[play.awayScore]])</f>
        <v>11</v>
      </c>
      <c r="AF2475">
        <f>IF(tbl_pbp[[#This Row],[Play Saints Win % Increase]]&gt;=$AF$4,1,0)</f>
        <v>0</v>
      </c>
      <c r="AG2475" t="str">
        <f>VLOOKUP(tbl_pbp[[#This Row],[gameId]], games!$B$2:$T$40, 9, FALSE)</f>
        <v>new-orleans-saints</v>
      </c>
      <c r="AH2475" s="5">
        <f>IF(tbl_pbp[[#This Row],[AwayTeam]] &lt;&gt; "new-orleans-saints", tbl_pbp[[#This Row],[homeWinPercentage]], 1-tbl_pbp[[#This Row],[homeWinPercentage]])</f>
        <v>0.26200000000000001</v>
      </c>
      <c r="AI2475" s="13">
        <f>tbl_pbp[[#This Row],[Kamara]]*tbl_pbp[[#This Row],[Impactful Play]]</f>
        <v>0</v>
      </c>
      <c r="AJ2475" s="13">
        <f>tbl_pbp[[#This Row],[Thomas]]*tbl_pbp[[#This Row],[Impactful Play]]</f>
        <v>0</v>
      </c>
      <c r="AK2475" s="13" t="str">
        <f>VLOOKUP(tbl_pbp[[#This Row],[Play Saints Win % Increase]], tbl_impact[],3,TRUE)</f>
        <v>Smelly (worse than-5% -&gt; -10%)</v>
      </c>
    </row>
    <row r="2476" spans="1:37">
      <c r="A2476" s="1">
        <v>53</v>
      </c>
      <c r="B2476" s="5">
        <v>0.79100000000000004</v>
      </c>
      <c r="C2476" t="s">
        <v>14700</v>
      </c>
      <c r="D2476">
        <v>0</v>
      </c>
      <c r="E2476">
        <v>0</v>
      </c>
      <c r="F2476">
        <v>2</v>
      </c>
      <c r="G2476">
        <v>14</v>
      </c>
      <c r="H2476">
        <v>3</v>
      </c>
      <c r="I2476">
        <v>10</v>
      </c>
      <c r="J2476">
        <v>60</v>
      </c>
      <c r="K2476" t="s">
        <v>29</v>
      </c>
      <c r="L2476">
        <v>1</v>
      </c>
      <c r="M2476">
        <v>60</v>
      </c>
      <c r="N2476" t="s">
        <v>14701</v>
      </c>
      <c r="O2476" t="s">
        <v>3048</v>
      </c>
      <c r="P2476" t="s">
        <v>94</v>
      </c>
      <c r="Q2476" t="s">
        <v>95</v>
      </c>
      <c r="R2476" t="s">
        <v>96</v>
      </c>
      <c r="S2476" t="s">
        <v>33</v>
      </c>
      <c r="T2476" t="s">
        <v>117</v>
      </c>
      <c r="U2476" t="s">
        <v>118</v>
      </c>
      <c r="V2476" t="s">
        <v>14549</v>
      </c>
      <c r="X2476" t="str">
        <f>VLOOKUP(pbp!V5226, games!$B$2:$R$40, 3, FALSE)</f>
        <v>2020-12-25T21:30Z</v>
      </c>
      <c r="Y2476">
        <f>VLOOKUP(1*V2476,NFLGames!$H$11:$H$555,1,FALSE)</f>
        <v>401127935</v>
      </c>
      <c r="Z2476">
        <f>VLOOKUP($Y2476, NFLGames!$H$11:$K$555,2,FALSE)</f>
        <v>2019</v>
      </c>
      <c r="AA2476">
        <f>VLOOKUP($Y2476, NFLGames!$H$11:$K$555,3,FALSE)</f>
        <v>16</v>
      </c>
      <c r="AB2476" s="6">
        <f>IF(A2477=0, 0, AH2477-tbl_pbp[[#This Row],[Saints Win %]])</f>
        <v>1.2000000000000011E-2</v>
      </c>
      <c r="AE2476">
        <f>ABS(tbl_pbp[[#This Row],[play.homeScore]]-tbl_pbp[[#This Row],[play.awayScore]])</f>
        <v>11</v>
      </c>
      <c r="AF2476">
        <f>IF(tbl_pbp[[#This Row],[Play Saints Win % Increase]]&gt;=$AF$4,1,0)</f>
        <v>0</v>
      </c>
      <c r="AG2476" t="str">
        <f>VLOOKUP(tbl_pbp[[#This Row],[gameId]], games!$B$2:$T$40, 9, FALSE)</f>
        <v>new-orleans-saints</v>
      </c>
      <c r="AH2476" s="5">
        <f>IF(tbl_pbp[[#This Row],[AwayTeam]] &lt;&gt; "new-orleans-saints", tbl_pbp[[#This Row],[homeWinPercentage]], 1-tbl_pbp[[#This Row],[homeWinPercentage]])</f>
        <v>0.20899999999999996</v>
      </c>
      <c r="AI2476" s="13">
        <f>tbl_pbp[[#This Row],[Kamara]]*tbl_pbp[[#This Row],[Impactful Play]]</f>
        <v>0</v>
      </c>
      <c r="AJ2476" s="13">
        <f>tbl_pbp[[#This Row],[Thomas]]*tbl_pbp[[#This Row],[Impactful Play]]</f>
        <v>0</v>
      </c>
      <c r="AK2476" s="13" t="str">
        <f>VLOOKUP(tbl_pbp[[#This Row],[Play Saints Win % Increase]], tbl_impact[],3,TRUE)</f>
        <v>Scented (0 to +5%)</v>
      </c>
    </row>
    <row r="2477" spans="1:37">
      <c r="A2477" s="1">
        <v>54</v>
      </c>
      <c r="B2477" s="5">
        <v>0.77900000000000003</v>
      </c>
      <c r="C2477" t="s">
        <v>14702</v>
      </c>
      <c r="D2477">
        <v>0</v>
      </c>
      <c r="E2477">
        <v>0</v>
      </c>
      <c r="F2477">
        <v>2</v>
      </c>
      <c r="G2477">
        <v>14</v>
      </c>
      <c r="H2477">
        <v>3</v>
      </c>
      <c r="I2477">
        <v>20</v>
      </c>
      <c r="J2477">
        <v>70</v>
      </c>
      <c r="K2477" t="s">
        <v>29</v>
      </c>
      <c r="L2477">
        <v>1</v>
      </c>
      <c r="M2477">
        <v>70</v>
      </c>
      <c r="N2477" t="s">
        <v>14703</v>
      </c>
      <c r="O2477" t="s">
        <v>6078</v>
      </c>
      <c r="P2477" t="s">
        <v>30</v>
      </c>
      <c r="Q2477" t="s">
        <v>31</v>
      </c>
      <c r="R2477" t="s">
        <v>32</v>
      </c>
      <c r="S2477" t="s">
        <v>1533</v>
      </c>
      <c r="T2477" t="s">
        <v>39</v>
      </c>
      <c r="U2477" t="s">
        <v>14704</v>
      </c>
      <c r="V2477" t="s">
        <v>14549</v>
      </c>
      <c r="X2477" t="str">
        <f>VLOOKUP(pbp!V5227, games!$B$2:$R$40, 3, FALSE)</f>
        <v>2020-12-25T21:30Z</v>
      </c>
      <c r="Y2477">
        <f>VLOOKUP(1*V2477,NFLGames!$H$11:$H$555,1,FALSE)</f>
        <v>401127935</v>
      </c>
      <c r="Z2477">
        <f>VLOOKUP($Y2477, NFLGames!$H$11:$K$555,2,FALSE)</f>
        <v>2019</v>
      </c>
      <c r="AA2477">
        <f>VLOOKUP($Y2477, NFLGames!$H$11:$K$555,3,FALSE)</f>
        <v>16</v>
      </c>
      <c r="AB2477" s="6">
        <f>IF(A2478=0, 0, AH2478-tbl_pbp[[#This Row],[Saints Win %]])</f>
        <v>8.0000000000000071E-3</v>
      </c>
      <c r="AE2477">
        <f>ABS(tbl_pbp[[#This Row],[play.homeScore]]-tbl_pbp[[#This Row],[play.awayScore]])</f>
        <v>11</v>
      </c>
      <c r="AF2477">
        <f>IF(tbl_pbp[[#This Row],[Play Saints Win % Increase]]&gt;=$AF$4,1,0)</f>
        <v>0</v>
      </c>
      <c r="AG2477" t="str">
        <f>VLOOKUP(tbl_pbp[[#This Row],[gameId]], games!$B$2:$T$40, 9, FALSE)</f>
        <v>new-orleans-saints</v>
      </c>
      <c r="AH2477" s="5">
        <f>IF(tbl_pbp[[#This Row],[AwayTeam]] &lt;&gt; "new-orleans-saints", tbl_pbp[[#This Row],[homeWinPercentage]], 1-tbl_pbp[[#This Row],[homeWinPercentage]])</f>
        <v>0.22099999999999997</v>
      </c>
      <c r="AI2477" s="13">
        <f>tbl_pbp[[#This Row],[Kamara]]*tbl_pbp[[#This Row],[Impactful Play]]</f>
        <v>0</v>
      </c>
      <c r="AJ2477" s="13">
        <f>tbl_pbp[[#This Row],[Thomas]]*tbl_pbp[[#This Row],[Impactful Play]]</f>
        <v>0</v>
      </c>
      <c r="AK2477" s="13" t="str">
        <f>VLOOKUP(tbl_pbp[[#This Row],[Play Saints Win % Increase]], tbl_impact[],3,TRUE)</f>
        <v>Scented (0 to +5%)</v>
      </c>
    </row>
    <row r="2478" spans="1:37">
      <c r="A2478" s="1">
        <v>55</v>
      </c>
      <c r="B2478" s="5">
        <v>0.77100000000000002</v>
      </c>
      <c r="C2478" t="s">
        <v>14705</v>
      </c>
      <c r="D2478">
        <v>0</v>
      </c>
      <c r="E2478">
        <v>0</v>
      </c>
      <c r="F2478">
        <v>2</v>
      </c>
      <c r="G2478">
        <v>14</v>
      </c>
      <c r="H2478">
        <v>3</v>
      </c>
      <c r="I2478">
        <v>13</v>
      </c>
      <c r="J2478">
        <v>63</v>
      </c>
      <c r="K2478" t="s">
        <v>29</v>
      </c>
      <c r="L2478">
        <v>2</v>
      </c>
      <c r="M2478">
        <v>63</v>
      </c>
      <c r="N2478" t="s">
        <v>14706</v>
      </c>
      <c r="O2478" t="s">
        <v>3055</v>
      </c>
      <c r="P2478" t="s">
        <v>30</v>
      </c>
      <c r="Q2478" t="s">
        <v>31</v>
      </c>
      <c r="R2478" t="s">
        <v>32</v>
      </c>
      <c r="S2478" t="s">
        <v>939</v>
      </c>
      <c r="T2478" t="s">
        <v>196</v>
      </c>
      <c r="U2478" t="s">
        <v>14707</v>
      </c>
      <c r="V2478" t="s">
        <v>14549</v>
      </c>
      <c r="X2478" t="str">
        <f>VLOOKUP(pbp!V5228, games!$B$2:$R$40, 3, FALSE)</f>
        <v>2020-12-25T21:30Z</v>
      </c>
      <c r="Y2478">
        <f>VLOOKUP(1*V2478,NFLGames!$H$11:$H$555,1,FALSE)</f>
        <v>401127935</v>
      </c>
      <c r="Z2478">
        <f>VLOOKUP($Y2478, NFLGames!$H$11:$K$555,2,FALSE)</f>
        <v>2019</v>
      </c>
      <c r="AA2478">
        <f>VLOOKUP($Y2478, NFLGames!$H$11:$K$555,3,FALSE)</f>
        <v>16</v>
      </c>
      <c r="AB2478" s="6">
        <f>IF(A2479=0, 0, AH2479-tbl_pbp[[#This Row],[Saints Win %]])</f>
        <v>-3.1000000000000028E-2</v>
      </c>
      <c r="AD2478">
        <v>1</v>
      </c>
      <c r="AE2478">
        <f>ABS(tbl_pbp[[#This Row],[play.homeScore]]-tbl_pbp[[#This Row],[play.awayScore]])</f>
        <v>11</v>
      </c>
      <c r="AF2478">
        <f>IF(tbl_pbp[[#This Row],[Play Saints Win % Increase]]&gt;=$AF$4,1,0)</f>
        <v>0</v>
      </c>
      <c r="AG2478" t="str">
        <f>VLOOKUP(tbl_pbp[[#This Row],[gameId]], games!$B$2:$T$40, 9, FALSE)</f>
        <v>new-orleans-saints</v>
      </c>
      <c r="AH2478" s="5">
        <f>IF(tbl_pbp[[#This Row],[AwayTeam]] &lt;&gt; "new-orleans-saints", tbl_pbp[[#This Row],[homeWinPercentage]], 1-tbl_pbp[[#This Row],[homeWinPercentage]])</f>
        <v>0.22899999999999998</v>
      </c>
      <c r="AI2478" s="13">
        <f>tbl_pbp[[#This Row],[Kamara]]*tbl_pbp[[#This Row],[Impactful Play]]</f>
        <v>0</v>
      </c>
      <c r="AJ2478" s="13">
        <f>tbl_pbp[[#This Row],[Thomas]]*tbl_pbp[[#This Row],[Impactful Play]]</f>
        <v>0</v>
      </c>
      <c r="AK2478" s="13" t="str">
        <f>VLOOKUP(tbl_pbp[[#This Row],[Play Saints Win % Increase]], tbl_impact[],3,TRUE)</f>
        <v>Bad (0 to -5%)</v>
      </c>
    </row>
    <row r="2479" spans="1:37">
      <c r="A2479" s="1">
        <v>56</v>
      </c>
      <c r="B2479" s="5">
        <v>0.80200000000000005</v>
      </c>
      <c r="C2479" t="s">
        <v>14708</v>
      </c>
      <c r="D2479">
        <v>0</v>
      </c>
      <c r="E2479">
        <v>0</v>
      </c>
      <c r="F2479">
        <v>2</v>
      </c>
      <c r="G2479">
        <v>14</v>
      </c>
      <c r="H2479">
        <v>3</v>
      </c>
      <c r="I2479">
        <v>7</v>
      </c>
      <c r="J2479">
        <v>57</v>
      </c>
      <c r="K2479" t="s">
        <v>29</v>
      </c>
      <c r="L2479">
        <v>3</v>
      </c>
      <c r="M2479">
        <v>57</v>
      </c>
      <c r="N2479" t="s">
        <v>14709</v>
      </c>
      <c r="O2479" t="s">
        <v>5760</v>
      </c>
      <c r="P2479" t="s">
        <v>30</v>
      </c>
      <c r="Q2479" t="s">
        <v>31</v>
      </c>
      <c r="R2479" t="s">
        <v>32</v>
      </c>
      <c r="S2479" t="s">
        <v>212</v>
      </c>
      <c r="T2479" t="s">
        <v>48</v>
      </c>
      <c r="U2479" t="s">
        <v>4676</v>
      </c>
      <c r="V2479" t="s">
        <v>14549</v>
      </c>
      <c r="X2479" t="str">
        <f>VLOOKUP(pbp!V5229, games!$B$2:$R$40, 3, FALSE)</f>
        <v>2020-12-25T21:30Z</v>
      </c>
      <c r="Y2479">
        <f>VLOOKUP(1*V2479,NFLGames!$H$11:$H$555,1,FALSE)</f>
        <v>401127935</v>
      </c>
      <c r="Z2479">
        <f>VLOOKUP($Y2479, NFLGames!$H$11:$K$555,2,FALSE)</f>
        <v>2019</v>
      </c>
      <c r="AA2479">
        <f>VLOOKUP($Y2479, NFLGames!$H$11:$K$555,3,FALSE)</f>
        <v>16</v>
      </c>
      <c r="AB2479" s="6">
        <f>IF(A2480=0, 0, AH2480-tbl_pbp[[#This Row],[Saints Win %]])</f>
        <v>1.100000000000001E-2</v>
      </c>
      <c r="AE2479">
        <f>ABS(tbl_pbp[[#This Row],[play.homeScore]]-tbl_pbp[[#This Row],[play.awayScore]])</f>
        <v>11</v>
      </c>
      <c r="AF2479">
        <f>IF(tbl_pbp[[#This Row],[Play Saints Win % Increase]]&gt;=$AF$4,1,0)</f>
        <v>0</v>
      </c>
      <c r="AG2479" t="str">
        <f>VLOOKUP(tbl_pbp[[#This Row],[gameId]], games!$B$2:$T$40, 9, FALSE)</f>
        <v>new-orleans-saints</v>
      </c>
      <c r="AH2479" s="5">
        <f>IF(tbl_pbp[[#This Row],[AwayTeam]] &lt;&gt; "new-orleans-saints", tbl_pbp[[#This Row],[homeWinPercentage]], 1-tbl_pbp[[#This Row],[homeWinPercentage]])</f>
        <v>0.19799999999999995</v>
      </c>
      <c r="AI2479" s="13">
        <f>tbl_pbp[[#This Row],[Kamara]]*tbl_pbp[[#This Row],[Impactful Play]]</f>
        <v>0</v>
      </c>
      <c r="AJ2479" s="13">
        <f>tbl_pbp[[#This Row],[Thomas]]*tbl_pbp[[#This Row],[Impactful Play]]</f>
        <v>0</v>
      </c>
      <c r="AK2479" s="13" t="str">
        <f>VLOOKUP(tbl_pbp[[#This Row],[Play Saints Win % Increase]], tbl_impact[],3,TRUE)</f>
        <v>Scented (0 to +5%)</v>
      </c>
    </row>
    <row r="2480" spans="1:37">
      <c r="A2480" s="1">
        <v>57</v>
      </c>
      <c r="B2480" s="5">
        <v>0.79100000000000004</v>
      </c>
      <c r="C2480" t="s">
        <v>14710</v>
      </c>
      <c r="D2480">
        <v>0</v>
      </c>
      <c r="E2480">
        <v>0</v>
      </c>
      <c r="F2480">
        <v>2</v>
      </c>
      <c r="G2480">
        <v>14</v>
      </c>
      <c r="H2480">
        <v>3</v>
      </c>
      <c r="I2480">
        <v>3</v>
      </c>
      <c r="J2480">
        <v>53</v>
      </c>
      <c r="K2480" t="s">
        <v>29</v>
      </c>
      <c r="L2480">
        <v>4</v>
      </c>
      <c r="M2480">
        <v>53</v>
      </c>
      <c r="N2480" t="s">
        <v>14711</v>
      </c>
      <c r="O2480" t="s">
        <v>178</v>
      </c>
      <c r="P2480" t="s">
        <v>66</v>
      </c>
      <c r="Q2480" t="s">
        <v>67</v>
      </c>
      <c r="R2480" t="s">
        <v>68</v>
      </c>
      <c r="S2480" t="s">
        <v>281</v>
      </c>
      <c r="T2480" t="s">
        <v>2150</v>
      </c>
      <c r="U2480" t="s">
        <v>12266</v>
      </c>
      <c r="V2480" t="s">
        <v>14549</v>
      </c>
      <c r="X2480" t="str">
        <f>VLOOKUP(pbp!V5230, games!$B$2:$R$40, 3, FALSE)</f>
        <v>2020-12-25T21:30Z</v>
      </c>
      <c r="Y2480">
        <f>VLOOKUP(1*V2480,NFLGames!$H$11:$H$555,1,FALSE)</f>
        <v>401127935</v>
      </c>
      <c r="Z2480">
        <f>VLOOKUP($Y2480, NFLGames!$H$11:$K$555,2,FALSE)</f>
        <v>2019</v>
      </c>
      <c r="AA2480">
        <f>VLOOKUP($Y2480, NFLGames!$H$11:$K$555,3,FALSE)</f>
        <v>16</v>
      </c>
      <c r="AB2480" s="6">
        <f>IF(A2481=0, 0, AH2481-tbl_pbp[[#This Row],[Saints Win %]])</f>
        <v>7.0000000000000062E-3</v>
      </c>
      <c r="AE2480">
        <f>ABS(tbl_pbp[[#This Row],[play.homeScore]]-tbl_pbp[[#This Row],[play.awayScore]])</f>
        <v>11</v>
      </c>
      <c r="AF2480">
        <f>IF(tbl_pbp[[#This Row],[Play Saints Win % Increase]]&gt;=$AF$4,1,0)</f>
        <v>0</v>
      </c>
      <c r="AG2480" t="str">
        <f>VLOOKUP(tbl_pbp[[#This Row],[gameId]], games!$B$2:$T$40, 9, FALSE)</f>
        <v>new-orleans-saints</v>
      </c>
      <c r="AH2480" s="5">
        <f>IF(tbl_pbp[[#This Row],[AwayTeam]] &lt;&gt; "new-orleans-saints", tbl_pbp[[#This Row],[homeWinPercentage]], 1-tbl_pbp[[#This Row],[homeWinPercentage]])</f>
        <v>0.20899999999999996</v>
      </c>
      <c r="AI2480" s="13">
        <f>tbl_pbp[[#This Row],[Kamara]]*tbl_pbp[[#This Row],[Impactful Play]]</f>
        <v>0</v>
      </c>
      <c r="AJ2480" s="13">
        <f>tbl_pbp[[#This Row],[Thomas]]*tbl_pbp[[#This Row],[Impactful Play]]</f>
        <v>0</v>
      </c>
      <c r="AK2480" s="13" t="str">
        <f>VLOOKUP(tbl_pbp[[#This Row],[Play Saints Win % Increase]], tbl_impact[],3,TRUE)</f>
        <v>Scented (0 to +5%)</v>
      </c>
    </row>
    <row r="2481" spans="1:37">
      <c r="A2481" s="1">
        <v>58</v>
      </c>
      <c r="B2481" s="5">
        <v>0.78400000000000003</v>
      </c>
      <c r="C2481" t="s">
        <v>14712</v>
      </c>
      <c r="D2481">
        <v>0</v>
      </c>
      <c r="E2481">
        <v>0</v>
      </c>
      <c r="F2481">
        <v>2</v>
      </c>
      <c r="G2481">
        <v>14</v>
      </c>
      <c r="H2481">
        <v>3</v>
      </c>
      <c r="I2481">
        <v>10</v>
      </c>
      <c r="J2481">
        <v>11</v>
      </c>
      <c r="K2481" t="s">
        <v>14551</v>
      </c>
      <c r="L2481">
        <v>1</v>
      </c>
      <c r="M2481">
        <v>89</v>
      </c>
      <c r="N2481" t="s">
        <v>14713</v>
      </c>
      <c r="O2481" t="s">
        <v>2156</v>
      </c>
      <c r="P2481" t="s">
        <v>94</v>
      </c>
      <c r="Q2481" t="s">
        <v>95</v>
      </c>
      <c r="R2481" t="s">
        <v>96</v>
      </c>
      <c r="S2481" t="s">
        <v>33</v>
      </c>
      <c r="T2481" t="s">
        <v>14714</v>
      </c>
      <c r="U2481" t="s">
        <v>14715</v>
      </c>
      <c r="V2481" t="s">
        <v>14549</v>
      </c>
      <c r="X2481" t="str">
        <f>VLOOKUP(pbp!V5231, games!$B$2:$R$40, 3, FALSE)</f>
        <v>2020-12-25T21:30Z</v>
      </c>
      <c r="Y2481">
        <f>VLOOKUP(1*V2481,NFLGames!$H$11:$H$555,1,FALSE)</f>
        <v>401127935</v>
      </c>
      <c r="Z2481">
        <f>VLOOKUP($Y2481, NFLGames!$H$11:$K$555,2,FALSE)</f>
        <v>2019</v>
      </c>
      <c r="AA2481">
        <f>VLOOKUP($Y2481, NFLGames!$H$11:$K$555,3,FALSE)</f>
        <v>16</v>
      </c>
      <c r="AB2481" s="6">
        <f>IF(A2482=0, 0, AH2482-tbl_pbp[[#This Row],[Saints Win %]])</f>
        <v>-8.0000000000000071E-3</v>
      </c>
      <c r="AE2481">
        <f>ABS(tbl_pbp[[#This Row],[play.homeScore]]-tbl_pbp[[#This Row],[play.awayScore]])</f>
        <v>11</v>
      </c>
      <c r="AF2481">
        <f>IF(tbl_pbp[[#This Row],[Play Saints Win % Increase]]&gt;=$AF$4,1,0)</f>
        <v>0</v>
      </c>
      <c r="AG2481" t="str">
        <f>VLOOKUP(tbl_pbp[[#This Row],[gameId]], games!$B$2:$T$40, 9, FALSE)</f>
        <v>new-orleans-saints</v>
      </c>
      <c r="AH2481" s="5">
        <f>IF(tbl_pbp[[#This Row],[AwayTeam]] &lt;&gt; "new-orleans-saints", tbl_pbp[[#This Row],[homeWinPercentage]], 1-tbl_pbp[[#This Row],[homeWinPercentage]])</f>
        <v>0.21599999999999997</v>
      </c>
      <c r="AI2481" s="13">
        <f>tbl_pbp[[#This Row],[Kamara]]*tbl_pbp[[#This Row],[Impactful Play]]</f>
        <v>0</v>
      </c>
      <c r="AJ2481" s="13">
        <f>tbl_pbp[[#This Row],[Thomas]]*tbl_pbp[[#This Row],[Impactful Play]]</f>
        <v>0</v>
      </c>
      <c r="AK2481" s="13" t="str">
        <f>VLOOKUP(tbl_pbp[[#This Row],[Play Saints Win % Increase]], tbl_impact[],3,TRUE)</f>
        <v>Bad (0 to -5%)</v>
      </c>
    </row>
    <row r="2482" spans="1:37">
      <c r="A2482" s="1">
        <v>59</v>
      </c>
      <c r="B2482" s="5">
        <v>0.79200000000000004</v>
      </c>
      <c r="C2482" t="s">
        <v>14716</v>
      </c>
      <c r="D2482">
        <v>0</v>
      </c>
      <c r="E2482">
        <v>0</v>
      </c>
      <c r="F2482">
        <v>2</v>
      </c>
      <c r="G2482">
        <v>14</v>
      </c>
      <c r="H2482">
        <v>3</v>
      </c>
      <c r="I2482">
        <v>10</v>
      </c>
      <c r="J2482">
        <v>16</v>
      </c>
      <c r="K2482" t="s">
        <v>14551</v>
      </c>
      <c r="L2482">
        <v>1</v>
      </c>
      <c r="M2482">
        <v>84</v>
      </c>
      <c r="N2482" t="s">
        <v>14717</v>
      </c>
      <c r="O2482" t="s">
        <v>564</v>
      </c>
      <c r="P2482" t="s">
        <v>45</v>
      </c>
      <c r="Q2482" t="s">
        <v>46</v>
      </c>
      <c r="R2482" t="s">
        <v>47</v>
      </c>
      <c r="S2482" t="s">
        <v>33</v>
      </c>
      <c r="T2482" t="s">
        <v>14718</v>
      </c>
      <c r="U2482" t="s">
        <v>14719</v>
      </c>
      <c r="V2482" t="s">
        <v>14549</v>
      </c>
      <c r="X2482" t="str">
        <f>VLOOKUP(pbp!V5232, games!$B$2:$R$40, 3, FALSE)</f>
        <v>2020-12-25T21:30Z</v>
      </c>
      <c r="Y2482">
        <f>VLOOKUP(1*V2482,NFLGames!$H$11:$H$555,1,FALSE)</f>
        <v>401127935</v>
      </c>
      <c r="Z2482">
        <f>VLOOKUP($Y2482, NFLGames!$H$11:$K$555,2,FALSE)</f>
        <v>2019</v>
      </c>
      <c r="AA2482">
        <f>VLOOKUP($Y2482, NFLGames!$H$11:$K$555,3,FALSE)</f>
        <v>16</v>
      </c>
      <c r="AB2482" s="6">
        <f>IF(A2483=0, 0, AH2483-tbl_pbp[[#This Row],[Saints Win %]])</f>
        <v>1.2000000000000011E-2</v>
      </c>
      <c r="AE2482">
        <f>ABS(tbl_pbp[[#This Row],[play.homeScore]]-tbl_pbp[[#This Row],[play.awayScore]])</f>
        <v>11</v>
      </c>
      <c r="AF2482">
        <f>IF(tbl_pbp[[#This Row],[Play Saints Win % Increase]]&gt;=$AF$4,1,0)</f>
        <v>0</v>
      </c>
      <c r="AG2482" t="str">
        <f>VLOOKUP(tbl_pbp[[#This Row],[gameId]], games!$B$2:$T$40, 9, FALSE)</f>
        <v>new-orleans-saints</v>
      </c>
      <c r="AH2482" s="5">
        <f>IF(tbl_pbp[[#This Row],[AwayTeam]] &lt;&gt; "new-orleans-saints", tbl_pbp[[#This Row],[homeWinPercentage]], 1-tbl_pbp[[#This Row],[homeWinPercentage]])</f>
        <v>0.20799999999999996</v>
      </c>
      <c r="AI2482" s="13">
        <f>tbl_pbp[[#This Row],[Kamara]]*tbl_pbp[[#This Row],[Impactful Play]]</f>
        <v>0</v>
      </c>
      <c r="AJ2482" s="13">
        <f>tbl_pbp[[#This Row],[Thomas]]*tbl_pbp[[#This Row],[Impactful Play]]</f>
        <v>0</v>
      </c>
      <c r="AK2482" s="13" t="str">
        <f>VLOOKUP(tbl_pbp[[#This Row],[Play Saints Win % Increase]], tbl_impact[],3,TRUE)</f>
        <v>Scented (0 to +5%)</v>
      </c>
    </row>
    <row r="2483" spans="1:37">
      <c r="A2483" s="1">
        <v>60</v>
      </c>
      <c r="B2483" s="5">
        <v>0.78</v>
      </c>
      <c r="C2483" t="s">
        <v>14720</v>
      </c>
      <c r="D2483">
        <v>0</v>
      </c>
      <c r="E2483">
        <v>0</v>
      </c>
      <c r="F2483">
        <v>2</v>
      </c>
      <c r="G2483">
        <v>14</v>
      </c>
      <c r="H2483">
        <v>3</v>
      </c>
      <c r="I2483">
        <v>5</v>
      </c>
      <c r="J2483">
        <v>21</v>
      </c>
      <c r="K2483" t="s">
        <v>14551</v>
      </c>
      <c r="L2483">
        <v>2</v>
      </c>
      <c r="M2483">
        <v>79</v>
      </c>
      <c r="N2483" t="s">
        <v>14721</v>
      </c>
      <c r="O2483" t="s">
        <v>566</v>
      </c>
      <c r="P2483" t="s">
        <v>22</v>
      </c>
      <c r="Q2483" t="s">
        <v>37</v>
      </c>
      <c r="S2483" t="s">
        <v>38</v>
      </c>
      <c r="T2483" t="s">
        <v>14722</v>
      </c>
      <c r="U2483" t="s">
        <v>14723</v>
      </c>
      <c r="V2483" t="s">
        <v>14549</v>
      </c>
      <c r="X2483" t="str">
        <f>VLOOKUP(pbp!V5233, games!$B$2:$R$40, 3, FALSE)</f>
        <v>2020-12-25T21:30Z</v>
      </c>
      <c r="Y2483">
        <f>VLOOKUP(1*V2483,NFLGames!$H$11:$H$555,1,FALSE)</f>
        <v>401127935</v>
      </c>
      <c r="Z2483">
        <f>VLOOKUP($Y2483, NFLGames!$H$11:$K$555,2,FALSE)</f>
        <v>2019</v>
      </c>
      <c r="AA2483">
        <f>VLOOKUP($Y2483, NFLGames!$H$11:$K$555,3,FALSE)</f>
        <v>16</v>
      </c>
      <c r="AB2483" s="6">
        <f>IF(A2484=0, 0, AH2484-tbl_pbp[[#This Row],[Saints Win %]])</f>
        <v>1.9000000000000017E-2</v>
      </c>
      <c r="AE2483">
        <f>ABS(tbl_pbp[[#This Row],[play.homeScore]]-tbl_pbp[[#This Row],[play.awayScore]])</f>
        <v>11</v>
      </c>
      <c r="AF2483">
        <f>IF(tbl_pbp[[#This Row],[Play Saints Win % Increase]]&gt;=$AF$4,1,0)</f>
        <v>0</v>
      </c>
      <c r="AG2483" t="str">
        <f>VLOOKUP(tbl_pbp[[#This Row],[gameId]], games!$B$2:$T$40, 9, FALSE)</f>
        <v>new-orleans-saints</v>
      </c>
      <c r="AH2483" s="5">
        <f>IF(tbl_pbp[[#This Row],[AwayTeam]] &lt;&gt; "new-orleans-saints", tbl_pbp[[#This Row],[homeWinPercentage]], 1-tbl_pbp[[#This Row],[homeWinPercentage]])</f>
        <v>0.21999999999999997</v>
      </c>
      <c r="AI2483" s="13">
        <f>tbl_pbp[[#This Row],[Kamara]]*tbl_pbp[[#This Row],[Impactful Play]]</f>
        <v>0</v>
      </c>
      <c r="AJ2483" s="13">
        <f>tbl_pbp[[#This Row],[Thomas]]*tbl_pbp[[#This Row],[Impactful Play]]</f>
        <v>0</v>
      </c>
      <c r="AK2483" s="13" t="str">
        <f>VLOOKUP(tbl_pbp[[#This Row],[Play Saints Win % Increase]], tbl_impact[],3,TRUE)</f>
        <v>Scented (0 to +5%)</v>
      </c>
    </row>
    <row r="2484" spans="1:37">
      <c r="A2484" s="1">
        <v>61</v>
      </c>
      <c r="B2484" s="5">
        <v>0.76100000000000001</v>
      </c>
      <c r="C2484" t="s">
        <v>14724</v>
      </c>
      <c r="D2484">
        <v>0</v>
      </c>
      <c r="E2484">
        <v>0</v>
      </c>
      <c r="F2484">
        <v>2</v>
      </c>
      <c r="G2484">
        <v>14</v>
      </c>
      <c r="H2484">
        <v>3</v>
      </c>
      <c r="I2484">
        <v>5</v>
      </c>
      <c r="J2484">
        <v>21</v>
      </c>
      <c r="K2484" t="s">
        <v>14551</v>
      </c>
      <c r="L2484">
        <v>3</v>
      </c>
      <c r="M2484">
        <v>79</v>
      </c>
      <c r="N2484" t="s">
        <v>14725</v>
      </c>
      <c r="O2484" t="s">
        <v>566</v>
      </c>
      <c r="P2484" t="s">
        <v>94</v>
      </c>
      <c r="Q2484" t="s">
        <v>95</v>
      </c>
      <c r="R2484" t="s">
        <v>96</v>
      </c>
      <c r="S2484" t="s">
        <v>42</v>
      </c>
      <c r="T2484" t="s">
        <v>14722</v>
      </c>
      <c r="U2484" t="s">
        <v>14726</v>
      </c>
      <c r="V2484" t="s">
        <v>14549</v>
      </c>
      <c r="X2484" t="str">
        <f>VLOOKUP(pbp!V5234, games!$B$2:$R$40, 3, FALSE)</f>
        <v>2020-12-25T21:30Z</v>
      </c>
      <c r="Y2484">
        <f>VLOOKUP(1*V2484,NFLGames!$H$11:$H$555,1,FALSE)</f>
        <v>401127935</v>
      </c>
      <c r="Z2484">
        <f>VLOOKUP($Y2484, NFLGames!$H$11:$K$555,2,FALSE)</f>
        <v>2019</v>
      </c>
      <c r="AA2484">
        <f>VLOOKUP($Y2484, NFLGames!$H$11:$K$555,3,FALSE)</f>
        <v>16</v>
      </c>
      <c r="AB2484" s="6">
        <f>IF(A2485=0, 0, AH2485-tbl_pbp[[#This Row],[Saints Win %]])</f>
        <v>3.7000000000000033E-2</v>
      </c>
      <c r="AE2484">
        <f>ABS(tbl_pbp[[#This Row],[play.homeScore]]-tbl_pbp[[#This Row],[play.awayScore]])</f>
        <v>11</v>
      </c>
      <c r="AF2484">
        <f>IF(tbl_pbp[[#This Row],[Play Saints Win % Increase]]&gt;=$AF$4,1,0)</f>
        <v>0</v>
      </c>
      <c r="AG2484" t="str">
        <f>VLOOKUP(tbl_pbp[[#This Row],[gameId]], games!$B$2:$T$40, 9, FALSE)</f>
        <v>new-orleans-saints</v>
      </c>
      <c r="AH2484" s="5">
        <f>IF(tbl_pbp[[#This Row],[AwayTeam]] &lt;&gt; "new-orleans-saints", tbl_pbp[[#This Row],[homeWinPercentage]], 1-tbl_pbp[[#This Row],[homeWinPercentage]])</f>
        <v>0.23899999999999999</v>
      </c>
      <c r="AI2484" s="13">
        <f>tbl_pbp[[#This Row],[Kamara]]*tbl_pbp[[#This Row],[Impactful Play]]</f>
        <v>0</v>
      </c>
      <c r="AJ2484" s="13">
        <f>tbl_pbp[[#This Row],[Thomas]]*tbl_pbp[[#This Row],[Impactful Play]]</f>
        <v>0</v>
      </c>
      <c r="AK2484" s="13" t="str">
        <f>VLOOKUP(tbl_pbp[[#This Row],[Play Saints Win % Increase]], tbl_impact[],3,TRUE)</f>
        <v>Scented (0 to +5%)</v>
      </c>
    </row>
    <row r="2485" spans="1:37">
      <c r="A2485" s="1">
        <v>62</v>
      </c>
      <c r="B2485" s="5">
        <v>0.72399999999999998</v>
      </c>
      <c r="C2485" t="s">
        <v>14727</v>
      </c>
      <c r="D2485">
        <v>0</v>
      </c>
      <c r="E2485">
        <v>0</v>
      </c>
      <c r="F2485">
        <v>2</v>
      </c>
      <c r="G2485">
        <v>14</v>
      </c>
      <c r="H2485">
        <v>3</v>
      </c>
      <c r="I2485">
        <v>10</v>
      </c>
      <c r="J2485">
        <v>16</v>
      </c>
      <c r="K2485" t="s">
        <v>14551</v>
      </c>
      <c r="L2485">
        <v>3</v>
      </c>
      <c r="M2485">
        <v>84</v>
      </c>
      <c r="N2485" t="s">
        <v>14728</v>
      </c>
      <c r="O2485" t="s">
        <v>2541</v>
      </c>
      <c r="P2485" t="s">
        <v>167</v>
      </c>
      <c r="Q2485" t="s">
        <v>168</v>
      </c>
      <c r="S2485" t="s">
        <v>123</v>
      </c>
      <c r="T2485" t="s">
        <v>14718</v>
      </c>
      <c r="U2485" t="s">
        <v>14729</v>
      </c>
      <c r="V2485" t="s">
        <v>14549</v>
      </c>
      <c r="X2485" t="str">
        <f>VLOOKUP(pbp!V5235, games!$B$2:$R$40, 3, FALSE)</f>
        <v>2020-12-25T21:30Z</v>
      </c>
      <c r="Y2485">
        <f>VLOOKUP(1*V2485,NFLGames!$H$11:$H$555,1,FALSE)</f>
        <v>401127935</v>
      </c>
      <c r="Z2485">
        <f>VLOOKUP($Y2485, NFLGames!$H$11:$K$555,2,FALSE)</f>
        <v>2019</v>
      </c>
      <c r="AA2485">
        <f>VLOOKUP($Y2485, NFLGames!$H$11:$K$555,3,FALSE)</f>
        <v>16</v>
      </c>
      <c r="AB2485" s="6">
        <f>IF(A2486=0, 0, AH2486-tbl_pbp[[#This Row],[Saints Win %]])</f>
        <v>-1.0000000000000009E-2</v>
      </c>
      <c r="AE2485">
        <f>ABS(tbl_pbp[[#This Row],[play.homeScore]]-tbl_pbp[[#This Row],[play.awayScore]])</f>
        <v>11</v>
      </c>
      <c r="AF2485">
        <f>IF(tbl_pbp[[#This Row],[Play Saints Win % Increase]]&gt;=$AF$4,1,0)</f>
        <v>0</v>
      </c>
      <c r="AG2485" t="str">
        <f>VLOOKUP(tbl_pbp[[#This Row],[gameId]], games!$B$2:$T$40, 9, FALSE)</f>
        <v>new-orleans-saints</v>
      </c>
      <c r="AH2485" s="5">
        <f>IF(tbl_pbp[[#This Row],[AwayTeam]] &lt;&gt; "new-orleans-saints", tbl_pbp[[#This Row],[homeWinPercentage]], 1-tbl_pbp[[#This Row],[homeWinPercentage]])</f>
        <v>0.27600000000000002</v>
      </c>
      <c r="AI2485" s="13">
        <f>tbl_pbp[[#This Row],[Kamara]]*tbl_pbp[[#This Row],[Impactful Play]]</f>
        <v>0</v>
      </c>
      <c r="AJ2485" s="13">
        <f>tbl_pbp[[#This Row],[Thomas]]*tbl_pbp[[#This Row],[Impactful Play]]</f>
        <v>0</v>
      </c>
      <c r="AK2485" s="13" t="str">
        <f>VLOOKUP(tbl_pbp[[#This Row],[Play Saints Win % Increase]], tbl_impact[],3,TRUE)</f>
        <v>Bad (0 to -5%)</v>
      </c>
    </row>
    <row r="2486" spans="1:37">
      <c r="A2486" s="1">
        <v>63</v>
      </c>
      <c r="B2486" s="5">
        <v>0.73399999999999999</v>
      </c>
      <c r="C2486" t="s">
        <v>14730</v>
      </c>
      <c r="D2486">
        <v>0</v>
      </c>
      <c r="E2486">
        <v>0</v>
      </c>
      <c r="F2486">
        <v>2</v>
      </c>
      <c r="G2486">
        <v>14</v>
      </c>
      <c r="H2486">
        <v>3</v>
      </c>
      <c r="I2486">
        <v>19</v>
      </c>
      <c r="J2486">
        <v>7</v>
      </c>
      <c r="K2486" t="s">
        <v>14551</v>
      </c>
      <c r="L2486">
        <v>4</v>
      </c>
      <c r="M2486">
        <v>93</v>
      </c>
      <c r="N2486" t="s">
        <v>14731</v>
      </c>
      <c r="O2486" t="s">
        <v>332</v>
      </c>
      <c r="P2486" t="s">
        <v>66</v>
      </c>
      <c r="Q2486" t="s">
        <v>67</v>
      </c>
      <c r="R2486" t="s">
        <v>68</v>
      </c>
      <c r="S2486" t="s">
        <v>790</v>
      </c>
      <c r="T2486" t="s">
        <v>14732</v>
      </c>
      <c r="U2486" t="s">
        <v>14733</v>
      </c>
      <c r="V2486" t="s">
        <v>14549</v>
      </c>
      <c r="X2486" t="str">
        <f>VLOOKUP(pbp!V5236, games!$B$2:$R$40, 3, FALSE)</f>
        <v>2020-12-25T21:30Z</v>
      </c>
      <c r="Y2486">
        <f>VLOOKUP(1*V2486,NFLGames!$H$11:$H$555,1,FALSE)</f>
        <v>401127935</v>
      </c>
      <c r="Z2486">
        <f>VLOOKUP($Y2486, NFLGames!$H$11:$K$555,2,FALSE)</f>
        <v>2019</v>
      </c>
      <c r="AA2486">
        <f>VLOOKUP($Y2486, NFLGames!$H$11:$K$555,3,FALSE)</f>
        <v>16</v>
      </c>
      <c r="AB2486" s="6">
        <f>IF(A2487=0, 0, AH2487-tbl_pbp[[#This Row],[Saints Win %]])</f>
        <v>-3.0000000000000027E-2</v>
      </c>
      <c r="AE2486">
        <f>ABS(tbl_pbp[[#This Row],[play.homeScore]]-tbl_pbp[[#This Row],[play.awayScore]])</f>
        <v>11</v>
      </c>
      <c r="AF2486">
        <f>IF(tbl_pbp[[#This Row],[Play Saints Win % Increase]]&gt;=$AF$4,1,0)</f>
        <v>0</v>
      </c>
      <c r="AG2486" t="str">
        <f>VLOOKUP(tbl_pbp[[#This Row],[gameId]], games!$B$2:$T$40, 9, FALSE)</f>
        <v>new-orleans-saints</v>
      </c>
      <c r="AH2486" s="5">
        <f>IF(tbl_pbp[[#This Row],[AwayTeam]] &lt;&gt; "new-orleans-saints", tbl_pbp[[#This Row],[homeWinPercentage]], 1-tbl_pbp[[#This Row],[homeWinPercentage]])</f>
        <v>0.26600000000000001</v>
      </c>
      <c r="AI2486" s="13">
        <f>tbl_pbp[[#This Row],[Kamara]]*tbl_pbp[[#This Row],[Impactful Play]]</f>
        <v>0</v>
      </c>
      <c r="AJ2486" s="13">
        <f>tbl_pbp[[#This Row],[Thomas]]*tbl_pbp[[#This Row],[Impactful Play]]</f>
        <v>0</v>
      </c>
      <c r="AK2486" s="13" t="str">
        <f>VLOOKUP(tbl_pbp[[#This Row],[Play Saints Win % Increase]], tbl_impact[],3,TRUE)</f>
        <v>Bad (0 to -5%)</v>
      </c>
    </row>
    <row r="2487" spans="1:37">
      <c r="A2487" s="1">
        <v>64</v>
      </c>
      <c r="B2487" s="5">
        <v>0.76400000000000001</v>
      </c>
      <c r="C2487" t="s">
        <v>14734</v>
      </c>
      <c r="D2487">
        <v>0</v>
      </c>
      <c r="E2487">
        <v>0</v>
      </c>
      <c r="F2487">
        <v>2</v>
      </c>
      <c r="G2487">
        <v>14</v>
      </c>
      <c r="H2487">
        <v>3</v>
      </c>
      <c r="I2487">
        <v>10</v>
      </c>
      <c r="J2487">
        <v>48</v>
      </c>
      <c r="K2487" t="s">
        <v>29</v>
      </c>
      <c r="L2487">
        <v>1</v>
      </c>
      <c r="M2487">
        <v>48</v>
      </c>
      <c r="N2487" t="s">
        <v>14735</v>
      </c>
      <c r="O2487" t="s">
        <v>332</v>
      </c>
      <c r="P2487" t="s">
        <v>22</v>
      </c>
      <c r="Q2487" t="s">
        <v>37</v>
      </c>
      <c r="S2487" t="s">
        <v>33</v>
      </c>
      <c r="T2487" t="s">
        <v>14736</v>
      </c>
      <c r="U2487" t="s">
        <v>14737</v>
      </c>
      <c r="V2487" t="s">
        <v>14549</v>
      </c>
      <c r="X2487" t="str">
        <f>VLOOKUP(pbp!V5237, games!$B$2:$R$40, 3, FALSE)</f>
        <v>2020-12-25T21:30Z</v>
      </c>
      <c r="Y2487">
        <f>VLOOKUP(1*V2487,NFLGames!$H$11:$H$555,1,FALSE)</f>
        <v>401127935</v>
      </c>
      <c r="Z2487">
        <f>VLOOKUP($Y2487, NFLGames!$H$11:$K$555,2,FALSE)</f>
        <v>2019</v>
      </c>
      <c r="AA2487">
        <f>VLOOKUP($Y2487, NFLGames!$H$11:$K$555,3,FALSE)</f>
        <v>16</v>
      </c>
      <c r="AB2487" s="6">
        <f>IF(A2488=0, 0, AH2488-tbl_pbp[[#This Row],[Saints Win %]])</f>
        <v>-3.3000000000000029E-2</v>
      </c>
      <c r="AE2487">
        <f>ABS(tbl_pbp[[#This Row],[play.homeScore]]-tbl_pbp[[#This Row],[play.awayScore]])</f>
        <v>11</v>
      </c>
      <c r="AF2487">
        <f>IF(tbl_pbp[[#This Row],[Play Saints Win % Increase]]&gt;=$AF$4,1,0)</f>
        <v>0</v>
      </c>
      <c r="AG2487" t="str">
        <f>VLOOKUP(tbl_pbp[[#This Row],[gameId]], games!$B$2:$T$40, 9, FALSE)</f>
        <v>new-orleans-saints</v>
      </c>
      <c r="AH2487" s="5">
        <f>IF(tbl_pbp[[#This Row],[AwayTeam]] &lt;&gt; "new-orleans-saints", tbl_pbp[[#This Row],[homeWinPercentage]], 1-tbl_pbp[[#This Row],[homeWinPercentage]])</f>
        <v>0.23599999999999999</v>
      </c>
      <c r="AI2487" s="13">
        <f>tbl_pbp[[#This Row],[Kamara]]*tbl_pbp[[#This Row],[Impactful Play]]</f>
        <v>0</v>
      </c>
      <c r="AJ2487" s="13">
        <f>tbl_pbp[[#This Row],[Thomas]]*tbl_pbp[[#This Row],[Impactful Play]]</f>
        <v>0</v>
      </c>
      <c r="AK2487" s="13" t="str">
        <f>VLOOKUP(tbl_pbp[[#This Row],[Play Saints Win % Increase]], tbl_impact[],3,TRUE)</f>
        <v>Bad (0 to -5%)</v>
      </c>
    </row>
    <row r="2488" spans="1:37">
      <c r="A2488" s="1">
        <v>65</v>
      </c>
      <c r="B2488" s="5">
        <v>0.79700000000000004</v>
      </c>
      <c r="C2488" t="s">
        <v>14738</v>
      </c>
      <c r="D2488">
        <v>0</v>
      </c>
      <c r="E2488">
        <v>0</v>
      </c>
      <c r="F2488">
        <v>2</v>
      </c>
      <c r="G2488">
        <v>14</v>
      </c>
      <c r="H2488">
        <v>3</v>
      </c>
      <c r="I2488">
        <v>10</v>
      </c>
      <c r="J2488">
        <v>48</v>
      </c>
      <c r="K2488" t="s">
        <v>29</v>
      </c>
      <c r="L2488">
        <v>2</v>
      </c>
      <c r="M2488">
        <v>48</v>
      </c>
      <c r="N2488" t="s">
        <v>14739</v>
      </c>
      <c r="O2488" t="s">
        <v>1383</v>
      </c>
      <c r="P2488" t="s">
        <v>94</v>
      </c>
      <c r="Q2488" t="s">
        <v>95</v>
      </c>
      <c r="R2488" t="s">
        <v>96</v>
      </c>
      <c r="S2488" t="s">
        <v>120</v>
      </c>
      <c r="T2488" t="s">
        <v>14736</v>
      </c>
      <c r="U2488" t="s">
        <v>14740</v>
      </c>
      <c r="V2488" t="s">
        <v>14549</v>
      </c>
      <c r="X2488" t="str">
        <f>VLOOKUP(pbp!V5238, games!$B$2:$R$40, 3, FALSE)</f>
        <v>2020-12-25T21:30Z</v>
      </c>
      <c r="Y2488">
        <f>VLOOKUP(1*V2488,NFLGames!$H$11:$H$555,1,FALSE)</f>
        <v>401127935</v>
      </c>
      <c r="Z2488">
        <f>VLOOKUP($Y2488, NFLGames!$H$11:$K$555,2,FALSE)</f>
        <v>2019</v>
      </c>
      <c r="AA2488">
        <f>VLOOKUP($Y2488, NFLGames!$H$11:$K$555,3,FALSE)</f>
        <v>16</v>
      </c>
      <c r="AB2488" s="6">
        <f>IF(A2489=0, 0, AH2489-tbl_pbp[[#This Row],[Saints Win %]])</f>
        <v>6.0000000000000053E-3</v>
      </c>
      <c r="AE2488">
        <f>ABS(tbl_pbp[[#This Row],[play.homeScore]]-tbl_pbp[[#This Row],[play.awayScore]])</f>
        <v>11</v>
      </c>
      <c r="AF2488">
        <f>IF(tbl_pbp[[#This Row],[Play Saints Win % Increase]]&gt;=$AF$4,1,0)</f>
        <v>0</v>
      </c>
      <c r="AG2488" t="str">
        <f>VLOOKUP(tbl_pbp[[#This Row],[gameId]], games!$B$2:$T$40, 9, FALSE)</f>
        <v>new-orleans-saints</v>
      </c>
      <c r="AH2488" s="5">
        <f>IF(tbl_pbp[[#This Row],[AwayTeam]] &lt;&gt; "new-orleans-saints", tbl_pbp[[#This Row],[homeWinPercentage]], 1-tbl_pbp[[#This Row],[homeWinPercentage]])</f>
        <v>0.20299999999999996</v>
      </c>
      <c r="AI2488" s="13">
        <f>tbl_pbp[[#This Row],[Kamara]]*tbl_pbp[[#This Row],[Impactful Play]]</f>
        <v>0</v>
      </c>
      <c r="AJ2488" s="13">
        <f>tbl_pbp[[#This Row],[Thomas]]*tbl_pbp[[#This Row],[Impactful Play]]</f>
        <v>0</v>
      </c>
      <c r="AK2488" s="13" t="str">
        <f>VLOOKUP(tbl_pbp[[#This Row],[Play Saints Win % Increase]], tbl_impact[],3,TRUE)</f>
        <v>Scented (0 to +5%)</v>
      </c>
    </row>
    <row r="2489" spans="1:37">
      <c r="A2489" s="1">
        <v>66</v>
      </c>
      <c r="B2489" s="5">
        <v>0.79100000000000004</v>
      </c>
      <c r="C2489" t="s">
        <v>14741</v>
      </c>
      <c r="D2489">
        <v>0</v>
      </c>
      <c r="E2489">
        <v>0</v>
      </c>
      <c r="F2489">
        <v>2</v>
      </c>
      <c r="G2489">
        <v>14</v>
      </c>
      <c r="H2489">
        <v>3</v>
      </c>
      <c r="I2489">
        <v>20</v>
      </c>
      <c r="J2489">
        <v>58</v>
      </c>
      <c r="K2489" t="s">
        <v>29</v>
      </c>
      <c r="L2489">
        <v>2</v>
      </c>
      <c r="M2489">
        <v>58</v>
      </c>
      <c r="N2489" t="s">
        <v>14742</v>
      </c>
      <c r="O2489" t="s">
        <v>3189</v>
      </c>
      <c r="P2489" t="s">
        <v>30</v>
      </c>
      <c r="Q2489" t="s">
        <v>31</v>
      </c>
      <c r="R2489" t="s">
        <v>32</v>
      </c>
      <c r="S2489" t="s">
        <v>847</v>
      </c>
      <c r="T2489" t="s">
        <v>132</v>
      </c>
      <c r="U2489" t="s">
        <v>14743</v>
      </c>
      <c r="V2489" t="s">
        <v>14549</v>
      </c>
      <c r="X2489" t="str">
        <f>VLOOKUP(pbp!V5239, games!$B$2:$R$40, 3, FALSE)</f>
        <v>2020-12-25T21:30Z</v>
      </c>
      <c r="Y2489">
        <f>VLOOKUP(1*V2489,NFLGames!$H$11:$H$555,1,FALSE)</f>
        <v>401127935</v>
      </c>
      <c r="Z2489">
        <f>VLOOKUP($Y2489, NFLGames!$H$11:$K$555,2,FALSE)</f>
        <v>2019</v>
      </c>
      <c r="AA2489">
        <f>VLOOKUP($Y2489, NFLGames!$H$11:$K$555,3,FALSE)</f>
        <v>16</v>
      </c>
      <c r="AB2489" s="6">
        <f>IF(A2490=0, 0, AH2490-tbl_pbp[[#This Row],[Saints Win %]])</f>
        <v>-2.2999999999999909E-2</v>
      </c>
      <c r="AE2489">
        <f>ABS(tbl_pbp[[#This Row],[play.homeScore]]-tbl_pbp[[#This Row],[play.awayScore]])</f>
        <v>11</v>
      </c>
      <c r="AF2489">
        <f>IF(tbl_pbp[[#This Row],[Play Saints Win % Increase]]&gt;=$AF$4,1,0)</f>
        <v>0</v>
      </c>
      <c r="AG2489" t="str">
        <f>VLOOKUP(tbl_pbp[[#This Row],[gameId]], games!$B$2:$T$40, 9, FALSE)</f>
        <v>new-orleans-saints</v>
      </c>
      <c r="AH2489" s="5">
        <f>IF(tbl_pbp[[#This Row],[AwayTeam]] &lt;&gt; "new-orleans-saints", tbl_pbp[[#This Row],[homeWinPercentage]], 1-tbl_pbp[[#This Row],[homeWinPercentage]])</f>
        <v>0.20899999999999996</v>
      </c>
      <c r="AI2489" s="13">
        <f>tbl_pbp[[#This Row],[Kamara]]*tbl_pbp[[#This Row],[Impactful Play]]</f>
        <v>0</v>
      </c>
      <c r="AJ2489" s="13">
        <f>tbl_pbp[[#This Row],[Thomas]]*tbl_pbp[[#This Row],[Impactful Play]]</f>
        <v>0</v>
      </c>
      <c r="AK2489" s="13" t="str">
        <f>VLOOKUP(tbl_pbp[[#This Row],[Play Saints Win % Increase]], tbl_impact[],3,TRUE)</f>
        <v>Bad (0 to -5%)</v>
      </c>
    </row>
    <row r="2490" spans="1:37">
      <c r="A2490" s="1">
        <v>67</v>
      </c>
      <c r="B2490" s="5">
        <v>0.81399999999999995</v>
      </c>
      <c r="C2490" t="s">
        <v>14744</v>
      </c>
      <c r="D2490">
        <v>0</v>
      </c>
      <c r="E2490">
        <v>0</v>
      </c>
      <c r="F2490">
        <v>2</v>
      </c>
      <c r="G2490">
        <v>14</v>
      </c>
      <c r="H2490">
        <v>3</v>
      </c>
      <c r="I2490">
        <v>13</v>
      </c>
      <c r="J2490">
        <v>51</v>
      </c>
      <c r="K2490" t="s">
        <v>29</v>
      </c>
      <c r="L2490">
        <v>3</v>
      </c>
      <c r="M2490">
        <v>51</v>
      </c>
      <c r="N2490" t="s">
        <v>14745</v>
      </c>
      <c r="O2490" t="s">
        <v>471</v>
      </c>
      <c r="P2490" t="s">
        <v>22</v>
      </c>
      <c r="Q2490" t="s">
        <v>37</v>
      </c>
      <c r="S2490" t="s">
        <v>943</v>
      </c>
      <c r="T2490" t="s">
        <v>493</v>
      </c>
      <c r="U2490" t="s">
        <v>14746</v>
      </c>
      <c r="V2490" t="s">
        <v>14549</v>
      </c>
      <c r="X2490" t="str">
        <f>VLOOKUP(pbp!V5240, games!$B$2:$R$40, 3, FALSE)</f>
        <v>2020-12-25T21:30Z</v>
      </c>
      <c r="Y2490">
        <f>VLOOKUP(1*V2490,NFLGames!$H$11:$H$555,1,FALSE)</f>
        <v>401127935</v>
      </c>
      <c r="Z2490">
        <f>VLOOKUP($Y2490, NFLGames!$H$11:$K$555,2,FALSE)</f>
        <v>2019</v>
      </c>
      <c r="AA2490">
        <f>VLOOKUP($Y2490, NFLGames!$H$11:$K$555,3,FALSE)</f>
        <v>16</v>
      </c>
      <c r="AB2490" s="6">
        <f>IF(A2491=0, 0, AH2491-tbl_pbp[[#This Row],[Saints Win %]])</f>
        <v>1.0999999999999899E-2</v>
      </c>
      <c r="AD2490">
        <v>1</v>
      </c>
      <c r="AE2490">
        <f>ABS(tbl_pbp[[#This Row],[play.homeScore]]-tbl_pbp[[#This Row],[play.awayScore]])</f>
        <v>11</v>
      </c>
      <c r="AF2490">
        <f>IF(tbl_pbp[[#This Row],[Play Saints Win % Increase]]&gt;=$AF$4,1,0)</f>
        <v>0</v>
      </c>
      <c r="AG2490" t="str">
        <f>VLOOKUP(tbl_pbp[[#This Row],[gameId]], games!$B$2:$T$40, 9, FALSE)</f>
        <v>new-orleans-saints</v>
      </c>
      <c r="AH2490" s="5">
        <f>IF(tbl_pbp[[#This Row],[AwayTeam]] &lt;&gt; "new-orleans-saints", tbl_pbp[[#This Row],[homeWinPercentage]], 1-tbl_pbp[[#This Row],[homeWinPercentage]])</f>
        <v>0.18600000000000005</v>
      </c>
      <c r="AI2490" s="13">
        <f>tbl_pbp[[#This Row],[Kamara]]*tbl_pbp[[#This Row],[Impactful Play]]</f>
        <v>0</v>
      </c>
      <c r="AJ2490" s="13">
        <f>tbl_pbp[[#This Row],[Thomas]]*tbl_pbp[[#This Row],[Impactful Play]]</f>
        <v>0</v>
      </c>
      <c r="AK2490" s="13" t="str">
        <f>VLOOKUP(tbl_pbp[[#This Row],[Play Saints Win % Increase]], tbl_impact[],3,TRUE)</f>
        <v>Scented (0 to +5%)</v>
      </c>
    </row>
    <row r="2491" spans="1:37">
      <c r="A2491" s="1">
        <v>68</v>
      </c>
      <c r="B2491" s="5">
        <v>0.80300000000000005</v>
      </c>
      <c r="C2491" t="s">
        <v>14747</v>
      </c>
      <c r="D2491">
        <v>0</v>
      </c>
      <c r="E2491">
        <v>0</v>
      </c>
      <c r="F2491">
        <v>2</v>
      </c>
      <c r="G2491">
        <v>14</v>
      </c>
      <c r="H2491">
        <v>3</v>
      </c>
      <c r="I2491">
        <v>13</v>
      </c>
      <c r="J2491">
        <v>51</v>
      </c>
      <c r="K2491" t="s">
        <v>29</v>
      </c>
      <c r="L2491">
        <v>4</v>
      </c>
      <c r="M2491">
        <v>51</v>
      </c>
      <c r="N2491" t="s">
        <v>14748</v>
      </c>
      <c r="O2491" t="s">
        <v>276</v>
      </c>
      <c r="P2491" t="s">
        <v>66</v>
      </c>
      <c r="Q2491" t="s">
        <v>67</v>
      </c>
      <c r="R2491" t="s">
        <v>68</v>
      </c>
      <c r="S2491" t="s">
        <v>948</v>
      </c>
      <c r="T2491" t="s">
        <v>493</v>
      </c>
      <c r="U2491" t="s">
        <v>14749</v>
      </c>
      <c r="V2491" t="s">
        <v>14549</v>
      </c>
      <c r="X2491" t="str">
        <f>VLOOKUP(pbp!V5241, games!$B$2:$R$40, 3, FALSE)</f>
        <v>2020-12-25T21:30Z</v>
      </c>
      <c r="Y2491">
        <f>VLOOKUP(1*V2491,NFLGames!$H$11:$H$555,1,FALSE)</f>
        <v>401127935</v>
      </c>
      <c r="Z2491">
        <f>VLOOKUP($Y2491, NFLGames!$H$11:$K$555,2,FALSE)</f>
        <v>2019</v>
      </c>
      <c r="AA2491">
        <f>VLOOKUP($Y2491, NFLGames!$H$11:$K$555,3,FALSE)</f>
        <v>16</v>
      </c>
      <c r="AB2491" s="6">
        <f>IF(A2492=0, 0, AH2492-tbl_pbp[[#This Row],[Saints Win %]])</f>
        <v>-1.0999999999999899E-2</v>
      </c>
      <c r="AE2491">
        <f>ABS(tbl_pbp[[#This Row],[play.homeScore]]-tbl_pbp[[#This Row],[play.awayScore]])</f>
        <v>11</v>
      </c>
      <c r="AF2491">
        <f>IF(tbl_pbp[[#This Row],[Play Saints Win % Increase]]&gt;=$AF$4,1,0)</f>
        <v>0</v>
      </c>
      <c r="AG2491" t="str">
        <f>VLOOKUP(tbl_pbp[[#This Row],[gameId]], games!$B$2:$T$40, 9, FALSE)</f>
        <v>new-orleans-saints</v>
      </c>
      <c r="AH2491" s="5">
        <f>IF(tbl_pbp[[#This Row],[AwayTeam]] &lt;&gt; "new-orleans-saints", tbl_pbp[[#This Row],[homeWinPercentage]], 1-tbl_pbp[[#This Row],[homeWinPercentage]])</f>
        <v>0.19699999999999995</v>
      </c>
      <c r="AI2491" s="13">
        <f>tbl_pbp[[#This Row],[Kamara]]*tbl_pbp[[#This Row],[Impactful Play]]</f>
        <v>0</v>
      </c>
      <c r="AJ2491" s="13">
        <f>tbl_pbp[[#This Row],[Thomas]]*tbl_pbp[[#This Row],[Impactful Play]]</f>
        <v>0</v>
      </c>
      <c r="AK2491" s="13" t="str">
        <f>VLOOKUP(tbl_pbp[[#This Row],[Play Saints Win % Increase]], tbl_impact[],3,TRUE)</f>
        <v>Bad (0 to -5%)</v>
      </c>
    </row>
    <row r="2492" spans="1:37">
      <c r="A2492" s="1">
        <v>69</v>
      </c>
      <c r="B2492" s="5">
        <v>0.81399999999999995</v>
      </c>
      <c r="C2492" t="s">
        <v>14750</v>
      </c>
      <c r="D2492">
        <v>0</v>
      </c>
      <c r="E2492">
        <v>0</v>
      </c>
      <c r="F2492">
        <v>2</v>
      </c>
      <c r="G2492">
        <v>14</v>
      </c>
      <c r="H2492">
        <v>3</v>
      </c>
      <c r="I2492">
        <v>10</v>
      </c>
      <c r="J2492">
        <v>12</v>
      </c>
      <c r="K2492" t="s">
        <v>14551</v>
      </c>
      <c r="L2492">
        <v>1</v>
      </c>
      <c r="M2492">
        <v>88</v>
      </c>
      <c r="N2492" t="s">
        <v>14751</v>
      </c>
      <c r="O2492" t="s">
        <v>1553</v>
      </c>
      <c r="P2492" t="s">
        <v>45</v>
      </c>
      <c r="Q2492" t="s">
        <v>46</v>
      </c>
      <c r="R2492" t="s">
        <v>47</v>
      </c>
      <c r="S2492" t="s">
        <v>33</v>
      </c>
      <c r="T2492" t="s">
        <v>14752</v>
      </c>
      <c r="U2492" t="s">
        <v>14753</v>
      </c>
      <c r="V2492" t="s">
        <v>14549</v>
      </c>
      <c r="X2492" t="str">
        <f>VLOOKUP(pbp!V5242, games!$B$2:$R$40, 3, FALSE)</f>
        <v>2020-12-25T21:30Z</v>
      </c>
      <c r="Y2492">
        <f>VLOOKUP(1*V2492,NFLGames!$H$11:$H$555,1,FALSE)</f>
        <v>401127935</v>
      </c>
      <c r="Z2492">
        <f>VLOOKUP($Y2492, NFLGames!$H$11:$K$555,2,FALSE)</f>
        <v>2019</v>
      </c>
      <c r="AA2492">
        <f>VLOOKUP($Y2492, NFLGames!$H$11:$K$555,3,FALSE)</f>
        <v>16</v>
      </c>
      <c r="AB2492" s="6">
        <f>IF(A2493=0, 0, AH2493-tbl_pbp[[#This Row],[Saints Win %]])</f>
        <v>4.9999999999998934E-3</v>
      </c>
      <c r="AE2492">
        <f>ABS(tbl_pbp[[#This Row],[play.homeScore]]-tbl_pbp[[#This Row],[play.awayScore]])</f>
        <v>11</v>
      </c>
      <c r="AF2492">
        <f>IF(tbl_pbp[[#This Row],[Play Saints Win % Increase]]&gt;=$AF$4,1,0)</f>
        <v>0</v>
      </c>
      <c r="AG2492" t="str">
        <f>VLOOKUP(tbl_pbp[[#This Row],[gameId]], games!$B$2:$T$40, 9, FALSE)</f>
        <v>new-orleans-saints</v>
      </c>
      <c r="AH2492" s="5">
        <f>IF(tbl_pbp[[#This Row],[AwayTeam]] &lt;&gt; "new-orleans-saints", tbl_pbp[[#This Row],[homeWinPercentage]], 1-tbl_pbp[[#This Row],[homeWinPercentage]])</f>
        <v>0.18600000000000005</v>
      </c>
      <c r="AI2492" s="13">
        <f>tbl_pbp[[#This Row],[Kamara]]*tbl_pbp[[#This Row],[Impactful Play]]</f>
        <v>0</v>
      </c>
      <c r="AJ2492" s="13">
        <f>tbl_pbp[[#This Row],[Thomas]]*tbl_pbp[[#This Row],[Impactful Play]]</f>
        <v>0</v>
      </c>
      <c r="AK2492" s="13" t="str">
        <f>VLOOKUP(tbl_pbp[[#This Row],[Play Saints Win % Increase]], tbl_impact[],3,TRUE)</f>
        <v>Scented (0 to +5%)</v>
      </c>
    </row>
    <row r="2493" spans="1:37">
      <c r="A2493" s="1">
        <v>70</v>
      </c>
      <c r="B2493" s="5">
        <v>0.80900000000000005</v>
      </c>
      <c r="C2493" t="s">
        <v>14754</v>
      </c>
      <c r="D2493">
        <v>0</v>
      </c>
      <c r="E2493">
        <v>0</v>
      </c>
      <c r="F2493">
        <v>2</v>
      </c>
      <c r="G2493">
        <v>14</v>
      </c>
      <c r="H2493">
        <v>3</v>
      </c>
      <c r="I2493">
        <v>2</v>
      </c>
      <c r="J2493">
        <v>20</v>
      </c>
      <c r="K2493" t="s">
        <v>14551</v>
      </c>
      <c r="L2493">
        <v>2</v>
      </c>
      <c r="M2493">
        <v>80</v>
      </c>
      <c r="N2493" t="s">
        <v>14755</v>
      </c>
      <c r="O2493" t="s">
        <v>1822</v>
      </c>
      <c r="P2493" t="s">
        <v>45</v>
      </c>
      <c r="Q2493" t="s">
        <v>46</v>
      </c>
      <c r="R2493" t="s">
        <v>47</v>
      </c>
      <c r="S2493" t="s">
        <v>51</v>
      </c>
      <c r="T2493" t="s">
        <v>14673</v>
      </c>
      <c r="U2493" t="s">
        <v>14756</v>
      </c>
      <c r="V2493" t="s">
        <v>14549</v>
      </c>
      <c r="X2493" t="str">
        <f>VLOOKUP(pbp!V5243, games!$B$2:$R$40, 3, FALSE)</f>
        <v>2020-12-25T21:30Z</v>
      </c>
      <c r="Y2493">
        <f>VLOOKUP(1*V2493,NFLGames!$H$11:$H$555,1,FALSE)</f>
        <v>401127935</v>
      </c>
      <c r="Z2493">
        <f>VLOOKUP($Y2493, NFLGames!$H$11:$K$555,2,FALSE)</f>
        <v>2019</v>
      </c>
      <c r="AA2493">
        <f>VLOOKUP($Y2493, NFLGames!$H$11:$K$555,3,FALSE)</f>
        <v>16</v>
      </c>
      <c r="AB2493" s="6">
        <f>IF(A2494=0, 0, AH2494-tbl_pbp[[#This Row],[Saints Win %]])</f>
        <v>-1.6999999999999904E-2</v>
      </c>
      <c r="AE2493">
        <f>ABS(tbl_pbp[[#This Row],[play.homeScore]]-tbl_pbp[[#This Row],[play.awayScore]])</f>
        <v>11</v>
      </c>
      <c r="AF2493">
        <f>IF(tbl_pbp[[#This Row],[Play Saints Win % Increase]]&gt;=$AF$4,1,0)</f>
        <v>0</v>
      </c>
      <c r="AG2493" t="str">
        <f>VLOOKUP(tbl_pbp[[#This Row],[gameId]], games!$B$2:$T$40, 9, FALSE)</f>
        <v>new-orleans-saints</v>
      </c>
      <c r="AH2493" s="5">
        <f>IF(tbl_pbp[[#This Row],[AwayTeam]] &lt;&gt; "new-orleans-saints", tbl_pbp[[#This Row],[homeWinPercentage]], 1-tbl_pbp[[#This Row],[homeWinPercentage]])</f>
        <v>0.19099999999999995</v>
      </c>
      <c r="AI2493" s="13">
        <f>tbl_pbp[[#This Row],[Kamara]]*tbl_pbp[[#This Row],[Impactful Play]]</f>
        <v>0</v>
      </c>
      <c r="AJ2493" s="13">
        <f>tbl_pbp[[#This Row],[Thomas]]*tbl_pbp[[#This Row],[Impactful Play]]</f>
        <v>0</v>
      </c>
      <c r="AK2493" s="13" t="str">
        <f>VLOOKUP(tbl_pbp[[#This Row],[Play Saints Win % Increase]], tbl_impact[],3,TRUE)</f>
        <v>Bad (0 to -5%)</v>
      </c>
    </row>
    <row r="2494" spans="1:37">
      <c r="A2494" s="1">
        <v>71</v>
      </c>
      <c r="B2494" s="5">
        <v>0.82599999999999996</v>
      </c>
      <c r="C2494" t="s">
        <v>14757</v>
      </c>
      <c r="D2494">
        <v>0</v>
      </c>
      <c r="E2494">
        <v>0</v>
      </c>
      <c r="F2494">
        <v>2</v>
      </c>
      <c r="G2494">
        <v>14</v>
      </c>
      <c r="H2494">
        <v>3</v>
      </c>
      <c r="I2494">
        <v>1</v>
      </c>
      <c r="J2494">
        <v>21</v>
      </c>
      <c r="K2494" t="s">
        <v>14551</v>
      </c>
      <c r="L2494">
        <v>3</v>
      </c>
      <c r="M2494">
        <v>79</v>
      </c>
      <c r="N2494" t="s">
        <v>14758</v>
      </c>
      <c r="O2494" t="s">
        <v>12539</v>
      </c>
      <c r="P2494" t="s">
        <v>30</v>
      </c>
      <c r="Q2494" t="s">
        <v>31</v>
      </c>
      <c r="R2494" t="s">
        <v>32</v>
      </c>
      <c r="S2494" t="s">
        <v>54</v>
      </c>
      <c r="T2494" t="s">
        <v>14722</v>
      </c>
      <c r="U2494" t="s">
        <v>14759</v>
      </c>
      <c r="V2494" t="s">
        <v>14549</v>
      </c>
      <c r="X2494" t="str">
        <f>VLOOKUP(pbp!V5244, games!$B$2:$R$40, 3, FALSE)</f>
        <v>2020-12-25T21:30Z</v>
      </c>
      <c r="Y2494">
        <f>VLOOKUP(1*V2494,NFLGames!$H$11:$H$555,1,FALSE)</f>
        <v>401127935</v>
      </c>
      <c r="Z2494">
        <f>VLOOKUP($Y2494, NFLGames!$H$11:$K$555,2,FALSE)</f>
        <v>2019</v>
      </c>
      <c r="AA2494">
        <f>VLOOKUP($Y2494, NFLGames!$H$11:$K$555,3,FALSE)</f>
        <v>16</v>
      </c>
      <c r="AB2494" s="6">
        <f>IF(A2495=0, 0, AH2495-tbl_pbp[[#This Row],[Saints Win %]])</f>
        <v>3.1999999999999917E-2</v>
      </c>
      <c r="AE2494">
        <f>ABS(tbl_pbp[[#This Row],[play.homeScore]]-tbl_pbp[[#This Row],[play.awayScore]])</f>
        <v>11</v>
      </c>
      <c r="AF2494">
        <f>IF(tbl_pbp[[#This Row],[Play Saints Win % Increase]]&gt;=$AF$4,1,0)</f>
        <v>0</v>
      </c>
      <c r="AG2494" t="str">
        <f>VLOOKUP(tbl_pbp[[#This Row],[gameId]], games!$B$2:$T$40, 9, FALSE)</f>
        <v>new-orleans-saints</v>
      </c>
      <c r="AH2494" s="5">
        <f>IF(tbl_pbp[[#This Row],[AwayTeam]] &lt;&gt; "new-orleans-saints", tbl_pbp[[#This Row],[homeWinPercentage]], 1-tbl_pbp[[#This Row],[homeWinPercentage]])</f>
        <v>0.17400000000000004</v>
      </c>
      <c r="AI2494" s="13">
        <f>tbl_pbp[[#This Row],[Kamara]]*tbl_pbp[[#This Row],[Impactful Play]]</f>
        <v>0</v>
      </c>
      <c r="AJ2494" s="13">
        <f>tbl_pbp[[#This Row],[Thomas]]*tbl_pbp[[#This Row],[Impactful Play]]</f>
        <v>0</v>
      </c>
      <c r="AK2494" s="13" t="str">
        <f>VLOOKUP(tbl_pbp[[#This Row],[Play Saints Win % Increase]], tbl_impact[],3,TRUE)</f>
        <v>Scented (0 to +5%)</v>
      </c>
    </row>
    <row r="2495" spans="1:37">
      <c r="A2495" s="1">
        <v>72</v>
      </c>
      <c r="B2495" s="5">
        <v>0.79400000000000004</v>
      </c>
      <c r="C2495" t="s">
        <v>14760</v>
      </c>
      <c r="D2495">
        <v>0</v>
      </c>
      <c r="E2495">
        <v>0</v>
      </c>
      <c r="F2495">
        <v>2</v>
      </c>
      <c r="G2495">
        <v>14</v>
      </c>
      <c r="H2495">
        <v>3</v>
      </c>
      <c r="I2495">
        <v>10</v>
      </c>
      <c r="J2495">
        <v>27</v>
      </c>
      <c r="K2495" t="s">
        <v>14551</v>
      </c>
      <c r="L2495">
        <v>1</v>
      </c>
      <c r="M2495">
        <v>73</v>
      </c>
      <c r="N2495" t="s">
        <v>14761</v>
      </c>
      <c r="O2495" t="s">
        <v>3497</v>
      </c>
      <c r="P2495" t="s">
        <v>167</v>
      </c>
      <c r="Q2495" t="s">
        <v>168</v>
      </c>
      <c r="S2495" t="s">
        <v>33</v>
      </c>
      <c r="T2495" t="s">
        <v>14557</v>
      </c>
      <c r="U2495" t="s">
        <v>14580</v>
      </c>
      <c r="V2495" t="s">
        <v>14549</v>
      </c>
      <c r="X2495" t="str">
        <f>VLOOKUP(pbp!V5245, games!$B$2:$R$40, 3, FALSE)</f>
        <v>2020-12-25T21:30Z</v>
      </c>
      <c r="Y2495">
        <f>VLOOKUP(1*V2495,NFLGames!$H$11:$H$555,1,FALSE)</f>
        <v>401127935</v>
      </c>
      <c r="Z2495">
        <f>VLOOKUP($Y2495, NFLGames!$H$11:$K$555,2,FALSE)</f>
        <v>2019</v>
      </c>
      <c r="AA2495">
        <f>VLOOKUP($Y2495, NFLGames!$H$11:$K$555,3,FALSE)</f>
        <v>16</v>
      </c>
      <c r="AB2495" s="6">
        <f>IF(A2496=0, 0, AH2496-tbl_pbp[[#This Row],[Saints Win %]])</f>
        <v>-3.9999999999999925E-2</v>
      </c>
      <c r="AE2495">
        <f>ABS(tbl_pbp[[#This Row],[play.homeScore]]-tbl_pbp[[#This Row],[play.awayScore]])</f>
        <v>11</v>
      </c>
      <c r="AF2495">
        <f>IF(tbl_pbp[[#This Row],[Play Saints Win % Increase]]&gt;=$AF$4,1,0)</f>
        <v>0</v>
      </c>
      <c r="AG2495" t="str">
        <f>VLOOKUP(tbl_pbp[[#This Row],[gameId]], games!$B$2:$T$40, 9, FALSE)</f>
        <v>new-orleans-saints</v>
      </c>
      <c r="AH2495" s="5">
        <f>IF(tbl_pbp[[#This Row],[AwayTeam]] &lt;&gt; "new-orleans-saints", tbl_pbp[[#This Row],[homeWinPercentage]], 1-tbl_pbp[[#This Row],[homeWinPercentage]])</f>
        <v>0.20599999999999996</v>
      </c>
      <c r="AI2495" s="13">
        <f>tbl_pbp[[#This Row],[Kamara]]*tbl_pbp[[#This Row],[Impactful Play]]</f>
        <v>0</v>
      </c>
      <c r="AJ2495" s="13">
        <f>tbl_pbp[[#This Row],[Thomas]]*tbl_pbp[[#This Row],[Impactful Play]]</f>
        <v>0</v>
      </c>
      <c r="AK2495" s="13" t="str">
        <f>VLOOKUP(tbl_pbp[[#This Row],[Play Saints Win % Increase]], tbl_impact[],3,TRUE)</f>
        <v>Bad (0 to -5%)</v>
      </c>
    </row>
    <row r="2496" spans="1:37">
      <c r="A2496" s="1">
        <v>73</v>
      </c>
      <c r="B2496" s="5">
        <v>0.83399999999999996</v>
      </c>
      <c r="C2496" t="s">
        <v>14762</v>
      </c>
      <c r="D2496">
        <v>0</v>
      </c>
      <c r="E2496">
        <v>0</v>
      </c>
      <c r="F2496">
        <v>2</v>
      </c>
      <c r="G2496">
        <v>14</v>
      </c>
      <c r="H2496">
        <v>3</v>
      </c>
      <c r="I2496">
        <v>13</v>
      </c>
      <c r="J2496">
        <v>24</v>
      </c>
      <c r="K2496" t="s">
        <v>14551</v>
      </c>
      <c r="L2496">
        <v>2</v>
      </c>
      <c r="M2496">
        <v>76</v>
      </c>
      <c r="N2496" t="s">
        <v>14763</v>
      </c>
      <c r="O2496" t="s">
        <v>4162</v>
      </c>
      <c r="P2496" t="s">
        <v>45</v>
      </c>
      <c r="Q2496" t="s">
        <v>46</v>
      </c>
      <c r="R2496" t="s">
        <v>47</v>
      </c>
      <c r="S2496" t="s">
        <v>939</v>
      </c>
      <c r="T2496" t="s">
        <v>14688</v>
      </c>
      <c r="U2496" t="s">
        <v>14764</v>
      </c>
      <c r="V2496" t="s">
        <v>14549</v>
      </c>
      <c r="X2496" t="str">
        <f>VLOOKUP(pbp!V5246, games!$B$2:$R$40, 3, FALSE)</f>
        <v>2020-12-25T21:30Z</v>
      </c>
      <c r="Y2496">
        <f>VLOOKUP(1*V2496,NFLGames!$H$11:$H$555,1,FALSE)</f>
        <v>401127935</v>
      </c>
      <c r="Z2496">
        <f>VLOOKUP($Y2496, NFLGames!$H$11:$K$555,2,FALSE)</f>
        <v>2019</v>
      </c>
      <c r="AA2496">
        <f>VLOOKUP($Y2496, NFLGames!$H$11:$K$555,3,FALSE)</f>
        <v>16</v>
      </c>
      <c r="AB2496" s="6">
        <f>IF(A2497=0, 0, AH2497-tbl_pbp[[#This Row],[Saints Win %]])</f>
        <v>0.124</v>
      </c>
      <c r="AE2496">
        <f>ABS(tbl_pbp[[#This Row],[play.homeScore]]-tbl_pbp[[#This Row],[play.awayScore]])</f>
        <v>11</v>
      </c>
      <c r="AF2496">
        <f>IF(tbl_pbp[[#This Row],[Play Saints Win % Increase]]&gt;=$AF$4,1,0)</f>
        <v>1</v>
      </c>
      <c r="AG2496" t="str">
        <f>VLOOKUP(tbl_pbp[[#This Row],[gameId]], games!$B$2:$T$40, 9, FALSE)</f>
        <v>new-orleans-saints</v>
      </c>
      <c r="AH2496" s="5">
        <f>IF(tbl_pbp[[#This Row],[AwayTeam]] &lt;&gt; "new-orleans-saints", tbl_pbp[[#This Row],[homeWinPercentage]], 1-tbl_pbp[[#This Row],[homeWinPercentage]])</f>
        <v>0.16600000000000004</v>
      </c>
      <c r="AI2496" s="13">
        <f>tbl_pbp[[#This Row],[Kamara]]*tbl_pbp[[#This Row],[Impactful Play]]</f>
        <v>0</v>
      </c>
      <c r="AJ2496" s="13">
        <f>tbl_pbp[[#This Row],[Thomas]]*tbl_pbp[[#This Row],[Impactful Play]]</f>
        <v>0</v>
      </c>
      <c r="AK2496" s="13" t="str">
        <f>VLOOKUP(tbl_pbp[[#This Row],[Play Saints Win % Increase]], tbl_impact[],3,TRUE)</f>
        <v>Fragrant (10% to 20%)</v>
      </c>
    </row>
    <row r="2497" spans="1:37">
      <c r="A2497" s="1">
        <v>74</v>
      </c>
      <c r="B2497" s="5">
        <v>0.71</v>
      </c>
      <c r="C2497" t="s">
        <v>14765</v>
      </c>
      <c r="D2497">
        <v>0</v>
      </c>
      <c r="E2497">
        <v>0</v>
      </c>
      <c r="F2497">
        <v>2</v>
      </c>
      <c r="G2497">
        <v>14</v>
      </c>
      <c r="H2497">
        <v>3</v>
      </c>
      <c r="I2497">
        <v>1</v>
      </c>
      <c r="J2497">
        <v>36</v>
      </c>
      <c r="K2497" t="s">
        <v>14551</v>
      </c>
      <c r="L2497">
        <v>3</v>
      </c>
      <c r="M2497">
        <v>64</v>
      </c>
      <c r="N2497" t="s">
        <v>14766</v>
      </c>
      <c r="O2497" t="s">
        <v>341</v>
      </c>
      <c r="P2497" t="s">
        <v>167</v>
      </c>
      <c r="Q2497" t="s">
        <v>168</v>
      </c>
      <c r="S2497" t="s">
        <v>54</v>
      </c>
      <c r="T2497" t="s">
        <v>14767</v>
      </c>
      <c r="U2497" t="s">
        <v>14768</v>
      </c>
      <c r="V2497" t="s">
        <v>14549</v>
      </c>
      <c r="X2497" t="str">
        <f>VLOOKUP(pbp!V5247, games!$B$2:$R$40, 3, FALSE)</f>
        <v>2020-12-25T21:30Z</v>
      </c>
      <c r="Y2497">
        <f>VLOOKUP(1*V2497,NFLGames!$H$11:$H$555,1,FALSE)</f>
        <v>401127935</v>
      </c>
      <c r="Z2497">
        <f>VLOOKUP($Y2497, NFLGames!$H$11:$K$555,2,FALSE)</f>
        <v>2019</v>
      </c>
      <c r="AA2497">
        <f>VLOOKUP($Y2497, NFLGames!$H$11:$K$555,3,FALSE)</f>
        <v>16</v>
      </c>
      <c r="AB2497" s="6">
        <f>IF(A2498=0, 0, AH2498-tbl_pbp[[#This Row],[Saints Win %]])</f>
        <v>-6.700000000000006E-2</v>
      </c>
      <c r="AE2497">
        <f>ABS(tbl_pbp[[#This Row],[play.homeScore]]-tbl_pbp[[#This Row],[play.awayScore]])</f>
        <v>11</v>
      </c>
      <c r="AF2497">
        <f>IF(tbl_pbp[[#This Row],[Play Saints Win % Increase]]&gt;=$AF$4,1,0)</f>
        <v>0</v>
      </c>
      <c r="AG2497" t="str">
        <f>VLOOKUP(tbl_pbp[[#This Row],[gameId]], games!$B$2:$T$40, 9, FALSE)</f>
        <v>new-orleans-saints</v>
      </c>
      <c r="AH2497" s="5">
        <f>IF(tbl_pbp[[#This Row],[AwayTeam]] &lt;&gt; "new-orleans-saints", tbl_pbp[[#This Row],[homeWinPercentage]], 1-tbl_pbp[[#This Row],[homeWinPercentage]])</f>
        <v>0.29000000000000004</v>
      </c>
      <c r="AI2497" s="13">
        <f>tbl_pbp[[#This Row],[Kamara]]*tbl_pbp[[#This Row],[Impactful Play]]</f>
        <v>0</v>
      </c>
      <c r="AJ2497" s="13">
        <f>tbl_pbp[[#This Row],[Thomas]]*tbl_pbp[[#This Row],[Impactful Play]]</f>
        <v>0</v>
      </c>
      <c r="AK2497" s="13" t="str">
        <f>VLOOKUP(tbl_pbp[[#This Row],[Play Saints Win % Increase]], tbl_impact[],3,TRUE)</f>
        <v>Smelly (worse than-5% -&gt; -10%)</v>
      </c>
    </row>
    <row r="2498" spans="1:37">
      <c r="A2498" s="1">
        <v>75</v>
      </c>
      <c r="B2498" s="5">
        <v>0.77700000000000002</v>
      </c>
      <c r="C2498" t="s">
        <v>14769</v>
      </c>
      <c r="D2498">
        <v>0</v>
      </c>
      <c r="E2498">
        <v>0</v>
      </c>
      <c r="F2498">
        <v>2</v>
      </c>
      <c r="G2498">
        <v>14</v>
      </c>
      <c r="H2498">
        <v>3</v>
      </c>
      <c r="I2498">
        <v>11</v>
      </c>
      <c r="J2498">
        <v>26</v>
      </c>
      <c r="K2498" t="s">
        <v>14551</v>
      </c>
      <c r="L2498">
        <v>4</v>
      </c>
      <c r="M2498">
        <v>74</v>
      </c>
      <c r="N2498" t="s">
        <v>14770</v>
      </c>
      <c r="O2498" t="s">
        <v>1147</v>
      </c>
      <c r="P2498" t="s">
        <v>66</v>
      </c>
      <c r="Q2498" t="s">
        <v>67</v>
      </c>
      <c r="R2498" t="s">
        <v>68</v>
      </c>
      <c r="S2498" t="s">
        <v>2679</v>
      </c>
      <c r="T2498" t="s">
        <v>14771</v>
      </c>
      <c r="U2498" t="s">
        <v>14772</v>
      </c>
      <c r="V2498" t="s">
        <v>14549</v>
      </c>
      <c r="X2498" t="str">
        <f>VLOOKUP(pbp!V5248, games!$B$2:$R$40, 3, FALSE)</f>
        <v>2020-12-25T21:30Z</v>
      </c>
      <c r="Y2498">
        <f>VLOOKUP(1*V2498,NFLGames!$H$11:$H$555,1,FALSE)</f>
        <v>401127935</v>
      </c>
      <c r="Z2498">
        <f>VLOOKUP($Y2498, NFLGames!$H$11:$K$555,2,FALSE)</f>
        <v>2019</v>
      </c>
      <c r="AA2498">
        <f>VLOOKUP($Y2498, NFLGames!$H$11:$K$555,3,FALSE)</f>
        <v>16</v>
      </c>
      <c r="AB2498" s="6">
        <f>IF(A2499=0, 0, AH2499-tbl_pbp[[#This Row],[Saints Win %]])</f>
        <v>0.14000000000000001</v>
      </c>
      <c r="AE2498">
        <f>ABS(tbl_pbp[[#This Row],[play.homeScore]]-tbl_pbp[[#This Row],[play.awayScore]])</f>
        <v>11</v>
      </c>
      <c r="AF2498">
        <f>IF(tbl_pbp[[#This Row],[Play Saints Win % Increase]]&gt;=$AF$4,1,0)</f>
        <v>1</v>
      </c>
      <c r="AG2498" t="str">
        <f>VLOOKUP(tbl_pbp[[#This Row],[gameId]], games!$B$2:$T$40, 9, FALSE)</f>
        <v>new-orleans-saints</v>
      </c>
      <c r="AH2498" s="5">
        <f>IF(tbl_pbp[[#This Row],[AwayTeam]] &lt;&gt; "new-orleans-saints", tbl_pbp[[#This Row],[homeWinPercentage]], 1-tbl_pbp[[#This Row],[homeWinPercentage]])</f>
        <v>0.22299999999999998</v>
      </c>
      <c r="AI2498" s="13">
        <f>tbl_pbp[[#This Row],[Kamara]]*tbl_pbp[[#This Row],[Impactful Play]]</f>
        <v>0</v>
      </c>
      <c r="AJ2498" s="13">
        <f>tbl_pbp[[#This Row],[Thomas]]*tbl_pbp[[#This Row],[Impactful Play]]</f>
        <v>0</v>
      </c>
      <c r="AK2498" s="13" t="str">
        <f>VLOOKUP(tbl_pbp[[#This Row],[Play Saints Win % Increase]], tbl_impact[],3,TRUE)</f>
        <v>Fragrant (10% to 20%)</v>
      </c>
    </row>
    <row r="2499" spans="1:37">
      <c r="A2499" s="1">
        <v>76</v>
      </c>
      <c r="B2499" s="5">
        <v>0.63700000000000001</v>
      </c>
      <c r="C2499" t="s">
        <v>14773</v>
      </c>
      <c r="D2499">
        <v>0</v>
      </c>
      <c r="E2499">
        <v>0</v>
      </c>
      <c r="F2499">
        <v>2</v>
      </c>
      <c r="G2499">
        <v>14</v>
      </c>
      <c r="H2499">
        <v>10</v>
      </c>
      <c r="I2499">
        <v>10</v>
      </c>
      <c r="J2499">
        <v>61</v>
      </c>
      <c r="K2499" t="s">
        <v>29</v>
      </c>
      <c r="L2499">
        <v>1</v>
      </c>
      <c r="M2499">
        <v>61</v>
      </c>
      <c r="N2499" t="s">
        <v>14774</v>
      </c>
      <c r="O2499" t="s">
        <v>4500</v>
      </c>
      <c r="P2499" t="s">
        <v>103</v>
      </c>
      <c r="Q2499" t="s">
        <v>104</v>
      </c>
      <c r="R2499" t="s">
        <v>105</v>
      </c>
      <c r="S2499" t="s">
        <v>33</v>
      </c>
      <c r="T2499" t="s">
        <v>463</v>
      </c>
      <c r="U2499" t="s">
        <v>596</v>
      </c>
      <c r="V2499" t="s">
        <v>14549</v>
      </c>
      <c r="X2499" t="str">
        <f>VLOOKUP(pbp!V5249, games!$B$2:$R$40, 3, FALSE)</f>
        <v>2020-12-25T21:30Z</v>
      </c>
      <c r="Y2499">
        <f>VLOOKUP(1*V2499,NFLGames!$H$11:$H$555,1,FALSE)</f>
        <v>401127935</v>
      </c>
      <c r="Z2499">
        <f>VLOOKUP($Y2499, NFLGames!$H$11:$K$555,2,FALSE)</f>
        <v>2019</v>
      </c>
      <c r="AA2499">
        <f>VLOOKUP($Y2499, NFLGames!$H$11:$K$555,3,FALSE)</f>
        <v>16</v>
      </c>
      <c r="AB2499" s="6">
        <f>IF(A2500=0, 0, AH2500-tbl_pbp[[#This Row],[Saints Win %]])</f>
        <v>2.5000000000000022E-2</v>
      </c>
      <c r="AE2499">
        <f>ABS(tbl_pbp[[#This Row],[play.homeScore]]-tbl_pbp[[#This Row],[play.awayScore]])</f>
        <v>4</v>
      </c>
      <c r="AF2499">
        <f>IF(tbl_pbp[[#This Row],[Play Saints Win % Increase]]&gt;=$AF$4,1,0)</f>
        <v>0</v>
      </c>
      <c r="AG2499" t="str">
        <f>VLOOKUP(tbl_pbp[[#This Row],[gameId]], games!$B$2:$T$40, 9, FALSE)</f>
        <v>new-orleans-saints</v>
      </c>
      <c r="AH2499" s="5">
        <f>IF(tbl_pbp[[#This Row],[AwayTeam]] &lt;&gt; "new-orleans-saints", tbl_pbp[[#This Row],[homeWinPercentage]], 1-tbl_pbp[[#This Row],[homeWinPercentage]])</f>
        <v>0.36299999999999999</v>
      </c>
      <c r="AI2499" s="13">
        <f>tbl_pbp[[#This Row],[Kamara]]*tbl_pbp[[#This Row],[Impactful Play]]</f>
        <v>0</v>
      </c>
      <c r="AJ2499" s="13">
        <f>tbl_pbp[[#This Row],[Thomas]]*tbl_pbp[[#This Row],[Impactful Play]]</f>
        <v>0</v>
      </c>
      <c r="AK2499" s="13" t="str">
        <f>VLOOKUP(tbl_pbp[[#This Row],[Play Saints Win % Increase]], tbl_impact[],3,TRUE)</f>
        <v>Scented (0 to +5%)</v>
      </c>
    </row>
    <row r="2500" spans="1:37">
      <c r="A2500" s="1">
        <v>77</v>
      </c>
      <c r="B2500" s="5">
        <v>0.61199999999999999</v>
      </c>
      <c r="C2500" t="s">
        <v>14775</v>
      </c>
      <c r="D2500">
        <v>0</v>
      </c>
      <c r="E2500">
        <v>0</v>
      </c>
      <c r="F2500">
        <v>2</v>
      </c>
      <c r="G2500">
        <v>14</v>
      </c>
      <c r="H2500">
        <v>10</v>
      </c>
      <c r="I2500">
        <v>0</v>
      </c>
      <c r="J2500">
        <v>65</v>
      </c>
      <c r="K2500" t="s">
        <v>29</v>
      </c>
      <c r="L2500">
        <v>0</v>
      </c>
      <c r="M2500">
        <v>65</v>
      </c>
      <c r="N2500" t="s">
        <v>14776</v>
      </c>
      <c r="O2500" t="s">
        <v>4500</v>
      </c>
      <c r="P2500" t="s">
        <v>25</v>
      </c>
      <c r="Q2500" t="s">
        <v>26</v>
      </c>
      <c r="R2500" t="s">
        <v>27</v>
      </c>
      <c r="V2500" t="s">
        <v>14549</v>
      </c>
      <c r="X2500" t="str">
        <f>VLOOKUP(pbp!V5250, games!$B$2:$R$40, 3, FALSE)</f>
        <v>2020-12-25T21:30Z</v>
      </c>
      <c r="Y2500">
        <f>VLOOKUP(1*V2500,NFLGames!$H$11:$H$555,1,FALSE)</f>
        <v>401127935</v>
      </c>
      <c r="Z2500">
        <f>VLOOKUP($Y2500, NFLGames!$H$11:$K$555,2,FALSE)</f>
        <v>2019</v>
      </c>
      <c r="AA2500">
        <f>VLOOKUP($Y2500, NFLGames!$H$11:$K$555,3,FALSE)</f>
        <v>16</v>
      </c>
      <c r="AB2500" s="6">
        <f>IF(A2501=0, 0, AH2501-tbl_pbp[[#This Row],[Saints Win %]])</f>
        <v>-1.3000000000000012E-2</v>
      </c>
      <c r="AE2500">
        <f>ABS(tbl_pbp[[#This Row],[play.homeScore]]-tbl_pbp[[#This Row],[play.awayScore]])</f>
        <v>4</v>
      </c>
      <c r="AF2500">
        <f>IF(tbl_pbp[[#This Row],[Play Saints Win % Increase]]&gt;=$AF$4,1,0)</f>
        <v>0</v>
      </c>
      <c r="AG2500" t="str">
        <f>VLOOKUP(tbl_pbp[[#This Row],[gameId]], games!$B$2:$T$40, 9, FALSE)</f>
        <v>new-orleans-saints</v>
      </c>
      <c r="AH2500" s="5">
        <f>IF(tbl_pbp[[#This Row],[AwayTeam]] &lt;&gt; "new-orleans-saints", tbl_pbp[[#This Row],[homeWinPercentage]], 1-tbl_pbp[[#This Row],[homeWinPercentage]])</f>
        <v>0.38800000000000001</v>
      </c>
      <c r="AI2500" s="13">
        <f>tbl_pbp[[#This Row],[Kamara]]*tbl_pbp[[#This Row],[Impactful Play]]</f>
        <v>0</v>
      </c>
      <c r="AJ2500" s="13">
        <f>tbl_pbp[[#This Row],[Thomas]]*tbl_pbp[[#This Row],[Impactful Play]]</f>
        <v>0</v>
      </c>
      <c r="AK2500" s="13" t="str">
        <f>VLOOKUP(tbl_pbp[[#This Row],[Play Saints Win % Increase]], tbl_impact[],3,TRUE)</f>
        <v>Bad (0 to -5%)</v>
      </c>
    </row>
    <row r="2501" spans="1:37">
      <c r="A2501" s="1">
        <v>78</v>
      </c>
      <c r="B2501" s="5">
        <v>0.625</v>
      </c>
      <c r="C2501" t="s">
        <v>14777</v>
      </c>
      <c r="D2501">
        <v>0</v>
      </c>
      <c r="E2501">
        <v>0</v>
      </c>
      <c r="F2501">
        <v>2</v>
      </c>
      <c r="G2501">
        <v>14</v>
      </c>
      <c r="H2501">
        <v>10</v>
      </c>
      <c r="I2501">
        <v>10</v>
      </c>
      <c r="J2501">
        <v>9</v>
      </c>
      <c r="K2501" t="s">
        <v>14551</v>
      </c>
      <c r="L2501">
        <v>1</v>
      </c>
      <c r="M2501">
        <v>91</v>
      </c>
      <c r="N2501" t="s">
        <v>14778</v>
      </c>
      <c r="O2501" t="s">
        <v>1715</v>
      </c>
      <c r="P2501" t="s">
        <v>124</v>
      </c>
      <c r="Q2501" t="s">
        <v>125</v>
      </c>
      <c r="R2501" t="s">
        <v>126</v>
      </c>
      <c r="S2501" t="s">
        <v>33</v>
      </c>
      <c r="T2501" t="s">
        <v>14779</v>
      </c>
      <c r="U2501" t="s">
        <v>14780</v>
      </c>
      <c r="V2501" t="s">
        <v>14549</v>
      </c>
      <c r="X2501" t="str">
        <f>VLOOKUP(pbp!V5251, games!$B$2:$R$40, 3, FALSE)</f>
        <v>2020-12-25T21:30Z</v>
      </c>
      <c r="Y2501">
        <f>VLOOKUP(1*V2501,NFLGames!$H$11:$H$555,1,FALSE)</f>
        <v>401127935</v>
      </c>
      <c r="Z2501">
        <f>VLOOKUP($Y2501, NFLGames!$H$11:$K$555,2,FALSE)</f>
        <v>2019</v>
      </c>
      <c r="AA2501">
        <f>VLOOKUP($Y2501, NFLGames!$H$11:$K$555,3,FALSE)</f>
        <v>16</v>
      </c>
      <c r="AB2501" s="6">
        <f>IF(A2502=0, 0, AH2502-tbl_pbp[[#This Row],[Saints Win %]])</f>
        <v>-8.0000000000000071E-3</v>
      </c>
      <c r="AE2501">
        <f>ABS(tbl_pbp[[#This Row],[play.homeScore]]-tbl_pbp[[#This Row],[play.awayScore]])</f>
        <v>4</v>
      </c>
      <c r="AF2501">
        <f>IF(tbl_pbp[[#This Row],[Play Saints Win % Increase]]&gt;=$AF$4,1,0)</f>
        <v>0</v>
      </c>
      <c r="AG2501" t="str">
        <f>VLOOKUP(tbl_pbp[[#This Row],[gameId]], games!$B$2:$T$40, 9, FALSE)</f>
        <v>new-orleans-saints</v>
      </c>
      <c r="AH2501" s="5">
        <f>IF(tbl_pbp[[#This Row],[AwayTeam]] &lt;&gt; "new-orleans-saints", tbl_pbp[[#This Row],[homeWinPercentage]], 1-tbl_pbp[[#This Row],[homeWinPercentage]])</f>
        <v>0.375</v>
      </c>
      <c r="AI2501" s="13">
        <f>tbl_pbp[[#This Row],[Kamara]]*tbl_pbp[[#This Row],[Impactful Play]]</f>
        <v>0</v>
      </c>
      <c r="AJ2501" s="13">
        <f>tbl_pbp[[#This Row],[Thomas]]*tbl_pbp[[#This Row],[Impactful Play]]</f>
        <v>0</v>
      </c>
      <c r="AK2501" s="13" t="str">
        <f>VLOOKUP(tbl_pbp[[#This Row],[Play Saints Win % Increase]], tbl_impact[],3,TRUE)</f>
        <v>Bad (0 to -5%)</v>
      </c>
    </row>
    <row r="2502" spans="1:37">
      <c r="A2502" s="1">
        <v>79</v>
      </c>
      <c r="B2502" s="5">
        <v>0.63300000000000001</v>
      </c>
      <c r="C2502" t="s">
        <v>14781</v>
      </c>
      <c r="D2502">
        <v>0</v>
      </c>
      <c r="E2502">
        <v>0</v>
      </c>
      <c r="F2502">
        <v>2</v>
      </c>
      <c r="G2502">
        <v>14</v>
      </c>
      <c r="H2502">
        <v>10</v>
      </c>
      <c r="I2502">
        <v>10</v>
      </c>
      <c r="J2502">
        <v>9</v>
      </c>
      <c r="K2502" t="s">
        <v>14551</v>
      </c>
      <c r="L2502">
        <v>1</v>
      </c>
      <c r="M2502">
        <v>91</v>
      </c>
      <c r="N2502" t="s">
        <v>14782</v>
      </c>
      <c r="O2502" t="s">
        <v>4088</v>
      </c>
      <c r="P2502" t="s">
        <v>45</v>
      </c>
      <c r="Q2502" t="s">
        <v>46</v>
      </c>
      <c r="R2502" t="s">
        <v>47</v>
      </c>
      <c r="S2502" t="s">
        <v>33</v>
      </c>
      <c r="T2502" t="s">
        <v>14779</v>
      </c>
      <c r="U2502" t="s">
        <v>14780</v>
      </c>
      <c r="V2502" t="s">
        <v>14549</v>
      </c>
      <c r="X2502" t="str">
        <f>VLOOKUP(pbp!V5252, games!$B$2:$R$40, 3, FALSE)</f>
        <v>2020-12-25T21:30Z</v>
      </c>
      <c r="Y2502">
        <f>VLOOKUP(1*V2502,NFLGames!$H$11:$H$555,1,FALSE)</f>
        <v>401127935</v>
      </c>
      <c r="Z2502">
        <f>VLOOKUP($Y2502, NFLGames!$H$11:$K$555,2,FALSE)</f>
        <v>2019</v>
      </c>
      <c r="AA2502">
        <f>VLOOKUP($Y2502, NFLGames!$H$11:$K$555,3,FALSE)</f>
        <v>16</v>
      </c>
      <c r="AB2502" s="6">
        <f>IF(A2503=0, 0, AH2503-tbl_pbp[[#This Row],[Saints Win %]])</f>
        <v>3.0000000000000027E-2</v>
      </c>
      <c r="AE2502">
        <f>ABS(tbl_pbp[[#This Row],[play.homeScore]]-tbl_pbp[[#This Row],[play.awayScore]])</f>
        <v>4</v>
      </c>
      <c r="AF2502">
        <f>IF(tbl_pbp[[#This Row],[Play Saints Win % Increase]]&gt;=$AF$4,1,0)</f>
        <v>0</v>
      </c>
      <c r="AG2502" t="str">
        <f>VLOOKUP(tbl_pbp[[#This Row],[gameId]], games!$B$2:$T$40, 9, FALSE)</f>
        <v>new-orleans-saints</v>
      </c>
      <c r="AH2502" s="5">
        <f>IF(tbl_pbp[[#This Row],[AwayTeam]] &lt;&gt; "new-orleans-saints", tbl_pbp[[#This Row],[homeWinPercentage]], 1-tbl_pbp[[#This Row],[homeWinPercentage]])</f>
        <v>0.36699999999999999</v>
      </c>
      <c r="AI2502" s="13">
        <f>tbl_pbp[[#This Row],[Kamara]]*tbl_pbp[[#This Row],[Impactful Play]]</f>
        <v>0</v>
      </c>
      <c r="AJ2502" s="13">
        <f>tbl_pbp[[#This Row],[Thomas]]*tbl_pbp[[#This Row],[Impactful Play]]</f>
        <v>0</v>
      </c>
      <c r="AK2502" s="13" t="str">
        <f>VLOOKUP(tbl_pbp[[#This Row],[Play Saints Win % Increase]], tbl_impact[],3,TRUE)</f>
        <v>Scented (0 to +5%)</v>
      </c>
    </row>
    <row r="2503" spans="1:37">
      <c r="A2503" s="1">
        <v>80</v>
      </c>
      <c r="B2503" s="5">
        <v>0.60299999999999998</v>
      </c>
      <c r="C2503" t="s">
        <v>14783</v>
      </c>
      <c r="D2503">
        <v>0</v>
      </c>
      <c r="E2503">
        <v>0</v>
      </c>
      <c r="F2503">
        <v>2</v>
      </c>
      <c r="G2503">
        <v>14</v>
      </c>
      <c r="H2503">
        <v>10</v>
      </c>
      <c r="I2503">
        <v>7</v>
      </c>
      <c r="J2503">
        <v>12</v>
      </c>
      <c r="K2503" t="s">
        <v>14551</v>
      </c>
      <c r="L2503">
        <v>2</v>
      </c>
      <c r="M2503">
        <v>73</v>
      </c>
      <c r="N2503" t="s">
        <v>14784</v>
      </c>
      <c r="O2503" t="s">
        <v>4088</v>
      </c>
      <c r="P2503" t="s">
        <v>22</v>
      </c>
      <c r="Q2503" t="s">
        <v>37</v>
      </c>
      <c r="S2503" t="s">
        <v>220</v>
      </c>
      <c r="T2503" t="s">
        <v>14752</v>
      </c>
      <c r="U2503" t="s">
        <v>14785</v>
      </c>
      <c r="V2503" t="s">
        <v>14549</v>
      </c>
      <c r="X2503" t="str">
        <f>VLOOKUP(pbp!V5253, games!$B$2:$R$40, 3, FALSE)</f>
        <v>2020-12-25T21:30Z</v>
      </c>
      <c r="Y2503">
        <f>VLOOKUP(1*V2503,NFLGames!$H$11:$H$555,1,FALSE)</f>
        <v>401127935</v>
      </c>
      <c r="Z2503">
        <f>VLOOKUP($Y2503, NFLGames!$H$11:$K$555,2,FALSE)</f>
        <v>2019</v>
      </c>
      <c r="AA2503">
        <f>VLOOKUP($Y2503, NFLGames!$H$11:$K$555,3,FALSE)</f>
        <v>16</v>
      </c>
      <c r="AB2503" s="6">
        <f>IF(A2504=0, 0, AH2504-tbl_pbp[[#This Row],[Saints Win %]])</f>
        <v>-5.1000000000000045E-2</v>
      </c>
      <c r="AE2503">
        <f>ABS(tbl_pbp[[#This Row],[play.homeScore]]-tbl_pbp[[#This Row],[play.awayScore]])</f>
        <v>4</v>
      </c>
      <c r="AF2503">
        <f>IF(tbl_pbp[[#This Row],[Play Saints Win % Increase]]&gt;=$AF$4,1,0)</f>
        <v>0</v>
      </c>
      <c r="AG2503" t="str">
        <f>VLOOKUP(tbl_pbp[[#This Row],[gameId]], games!$B$2:$T$40, 9, FALSE)</f>
        <v>new-orleans-saints</v>
      </c>
      <c r="AH2503" s="5">
        <f>IF(tbl_pbp[[#This Row],[AwayTeam]] &lt;&gt; "new-orleans-saints", tbl_pbp[[#This Row],[homeWinPercentage]], 1-tbl_pbp[[#This Row],[homeWinPercentage]])</f>
        <v>0.39700000000000002</v>
      </c>
      <c r="AI2503" s="13">
        <f>tbl_pbp[[#This Row],[Kamara]]*tbl_pbp[[#This Row],[Impactful Play]]</f>
        <v>0</v>
      </c>
      <c r="AJ2503" s="13">
        <f>tbl_pbp[[#This Row],[Thomas]]*tbl_pbp[[#This Row],[Impactful Play]]</f>
        <v>0</v>
      </c>
      <c r="AK2503" s="13" t="str">
        <f>VLOOKUP(tbl_pbp[[#This Row],[Play Saints Win % Increase]], tbl_impact[],3,TRUE)</f>
        <v>Smelly (worse than-5% -&gt; -10%)</v>
      </c>
    </row>
    <row r="2504" spans="1:37">
      <c r="A2504" s="1">
        <v>81</v>
      </c>
      <c r="B2504" s="5">
        <v>0.65400000000000003</v>
      </c>
      <c r="C2504" t="s">
        <v>14786</v>
      </c>
      <c r="D2504">
        <v>0</v>
      </c>
      <c r="E2504">
        <v>0</v>
      </c>
      <c r="F2504">
        <v>2</v>
      </c>
      <c r="G2504">
        <v>14</v>
      </c>
      <c r="H2504">
        <v>10</v>
      </c>
      <c r="I2504">
        <v>7</v>
      </c>
      <c r="J2504">
        <v>12</v>
      </c>
      <c r="K2504" t="s">
        <v>14551</v>
      </c>
      <c r="L2504">
        <v>3</v>
      </c>
      <c r="M2504">
        <v>88</v>
      </c>
      <c r="N2504" t="s">
        <v>14787</v>
      </c>
      <c r="O2504" t="s">
        <v>428</v>
      </c>
      <c r="P2504" t="s">
        <v>30</v>
      </c>
      <c r="Q2504" t="s">
        <v>31</v>
      </c>
      <c r="R2504" t="s">
        <v>32</v>
      </c>
      <c r="S2504" t="s">
        <v>212</v>
      </c>
      <c r="T2504" t="s">
        <v>14752</v>
      </c>
      <c r="U2504" t="s">
        <v>14788</v>
      </c>
      <c r="V2504" t="s">
        <v>14549</v>
      </c>
      <c r="X2504" t="str">
        <f>VLOOKUP(pbp!V5254, games!$B$2:$R$40, 3, FALSE)</f>
        <v>2020-12-25T21:30Z</v>
      </c>
      <c r="Y2504">
        <f>VLOOKUP(1*V2504,NFLGames!$H$11:$H$555,1,FALSE)</f>
        <v>401127935</v>
      </c>
      <c r="Z2504">
        <f>VLOOKUP($Y2504, NFLGames!$H$11:$K$555,2,FALSE)</f>
        <v>2019</v>
      </c>
      <c r="AA2504">
        <f>VLOOKUP($Y2504, NFLGames!$H$11:$K$555,3,FALSE)</f>
        <v>16</v>
      </c>
      <c r="AB2504" s="6">
        <f>IF(A2505=0, 0, AH2505-tbl_pbp[[#This Row],[Saints Win %]])</f>
        <v>-1.0000000000000009E-3</v>
      </c>
      <c r="AE2504">
        <f>ABS(tbl_pbp[[#This Row],[play.homeScore]]-tbl_pbp[[#This Row],[play.awayScore]])</f>
        <v>4</v>
      </c>
      <c r="AF2504">
        <f>IF(tbl_pbp[[#This Row],[Play Saints Win % Increase]]&gt;=$AF$4,1,0)</f>
        <v>0</v>
      </c>
      <c r="AG2504" t="str">
        <f>VLOOKUP(tbl_pbp[[#This Row],[gameId]], games!$B$2:$T$40, 9, FALSE)</f>
        <v>new-orleans-saints</v>
      </c>
      <c r="AH2504" s="5">
        <f>IF(tbl_pbp[[#This Row],[AwayTeam]] &lt;&gt; "new-orleans-saints", tbl_pbp[[#This Row],[homeWinPercentage]], 1-tbl_pbp[[#This Row],[homeWinPercentage]])</f>
        <v>0.34599999999999997</v>
      </c>
      <c r="AI2504" s="13">
        <f>tbl_pbp[[#This Row],[Kamara]]*tbl_pbp[[#This Row],[Impactful Play]]</f>
        <v>0</v>
      </c>
      <c r="AJ2504" s="13">
        <f>tbl_pbp[[#This Row],[Thomas]]*tbl_pbp[[#This Row],[Impactful Play]]</f>
        <v>0</v>
      </c>
      <c r="AK2504" s="13" t="str">
        <f>VLOOKUP(tbl_pbp[[#This Row],[Play Saints Win % Increase]], tbl_impact[],3,TRUE)</f>
        <v>Bad (0 to -5%)</v>
      </c>
    </row>
    <row r="2505" spans="1:37">
      <c r="A2505" s="1">
        <v>82</v>
      </c>
      <c r="B2505" s="5">
        <v>0.65500000000000003</v>
      </c>
      <c r="C2505" t="s">
        <v>14789</v>
      </c>
      <c r="D2505">
        <v>0</v>
      </c>
      <c r="E2505">
        <v>0</v>
      </c>
      <c r="F2505">
        <v>2</v>
      </c>
      <c r="G2505">
        <v>14</v>
      </c>
      <c r="H2505">
        <v>10</v>
      </c>
      <c r="I2505">
        <v>10</v>
      </c>
      <c r="J2505">
        <v>24</v>
      </c>
      <c r="K2505" t="s">
        <v>14551</v>
      </c>
      <c r="L2505">
        <v>1</v>
      </c>
      <c r="M2505">
        <v>76</v>
      </c>
      <c r="N2505" t="s">
        <v>229</v>
      </c>
      <c r="O2505" t="s">
        <v>230</v>
      </c>
      <c r="P2505" t="s">
        <v>231</v>
      </c>
      <c r="Q2505" t="s">
        <v>232</v>
      </c>
      <c r="R2505" t="s">
        <v>233</v>
      </c>
      <c r="V2505" t="s">
        <v>14549</v>
      </c>
      <c r="X2505" t="str">
        <f>VLOOKUP(pbp!V5255, games!$B$2:$R$40, 3, FALSE)</f>
        <v>2020-12-25T21:30Z</v>
      </c>
      <c r="Y2505">
        <f>VLOOKUP(1*V2505,NFLGames!$H$11:$H$555,1,FALSE)</f>
        <v>401127935</v>
      </c>
      <c r="Z2505">
        <f>VLOOKUP($Y2505, NFLGames!$H$11:$K$555,2,FALSE)</f>
        <v>2019</v>
      </c>
      <c r="AA2505">
        <f>VLOOKUP($Y2505, NFLGames!$H$11:$K$555,3,FALSE)</f>
        <v>16</v>
      </c>
      <c r="AB2505" s="6">
        <f>IF(A2506=0, 0, AH2506-tbl_pbp[[#This Row],[Saints Win %]])</f>
        <v>2.6000000000000023E-2</v>
      </c>
      <c r="AE2505">
        <f>ABS(tbl_pbp[[#This Row],[play.homeScore]]-tbl_pbp[[#This Row],[play.awayScore]])</f>
        <v>4</v>
      </c>
      <c r="AF2505">
        <f>IF(tbl_pbp[[#This Row],[Play Saints Win % Increase]]&gt;=$AF$4,1,0)</f>
        <v>0</v>
      </c>
      <c r="AG2505" t="str">
        <f>VLOOKUP(tbl_pbp[[#This Row],[gameId]], games!$B$2:$T$40, 9, FALSE)</f>
        <v>new-orleans-saints</v>
      </c>
      <c r="AH2505" s="5">
        <f>IF(tbl_pbp[[#This Row],[AwayTeam]] &lt;&gt; "new-orleans-saints", tbl_pbp[[#This Row],[homeWinPercentage]], 1-tbl_pbp[[#This Row],[homeWinPercentage]])</f>
        <v>0.34499999999999997</v>
      </c>
      <c r="AI2505" s="13">
        <f>tbl_pbp[[#This Row],[Kamara]]*tbl_pbp[[#This Row],[Impactful Play]]</f>
        <v>0</v>
      </c>
      <c r="AJ2505" s="13">
        <f>tbl_pbp[[#This Row],[Thomas]]*tbl_pbp[[#This Row],[Impactful Play]]</f>
        <v>0</v>
      </c>
      <c r="AK2505" s="13" t="str">
        <f>VLOOKUP(tbl_pbp[[#This Row],[Play Saints Win % Increase]], tbl_impact[],3,TRUE)</f>
        <v>Scented (0 to +5%)</v>
      </c>
    </row>
    <row r="2506" spans="1:37">
      <c r="A2506" s="1">
        <v>83</v>
      </c>
      <c r="B2506" s="5">
        <v>0.629</v>
      </c>
      <c r="C2506" t="s">
        <v>14790</v>
      </c>
      <c r="D2506">
        <v>0</v>
      </c>
      <c r="E2506">
        <v>0</v>
      </c>
      <c r="F2506">
        <v>2</v>
      </c>
      <c r="G2506">
        <v>14</v>
      </c>
      <c r="H2506">
        <v>10</v>
      </c>
      <c r="I2506">
        <v>10</v>
      </c>
      <c r="J2506">
        <v>24</v>
      </c>
      <c r="K2506" t="s">
        <v>14551</v>
      </c>
      <c r="L2506">
        <v>1</v>
      </c>
      <c r="M2506">
        <v>76</v>
      </c>
      <c r="N2506" t="s">
        <v>14791</v>
      </c>
      <c r="O2506" t="s">
        <v>230</v>
      </c>
      <c r="P2506" t="s">
        <v>45</v>
      </c>
      <c r="Q2506" t="s">
        <v>46</v>
      </c>
      <c r="R2506" t="s">
        <v>47</v>
      </c>
      <c r="S2506" t="s">
        <v>33</v>
      </c>
      <c r="T2506" t="s">
        <v>14688</v>
      </c>
      <c r="U2506" t="s">
        <v>14792</v>
      </c>
      <c r="V2506" t="s">
        <v>14549</v>
      </c>
      <c r="X2506" t="str">
        <f>VLOOKUP(pbp!V5256, games!$B$2:$R$40, 3, FALSE)</f>
        <v>2020-12-25T21:30Z</v>
      </c>
      <c r="Y2506">
        <f>VLOOKUP(1*V2506,NFLGames!$H$11:$H$555,1,FALSE)</f>
        <v>401127935</v>
      </c>
      <c r="Z2506">
        <f>VLOOKUP($Y2506, NFLGames!$H$11:$K$555,2,FALSE)</f>
        <v>2019</v>
      </c>
      <c r="AA2506">
        <f>VLOOKUP($Y2506, NFLGames!$H$11:$K$555,3,FALSE)</f>
        <v>16</v>
      </c>
      <c r="AB2506" s="6">
        <f>IF(A2507=0, 0, AH2507-tbl_pbp[[#This Row],[Saints Win %]])</f>
        <v>-1.2000000000000011E-2</v>
      </c>
      <c r="AE2506">
        <f>ABS(tbl_pbp[[#This Row],[play.homeScore]]-tbl_pbp[[#This Row],[play.awayScore]])</f>
        <v>4</v>
      </c>
      <c r="AF2506">
        <f>IF(tbl_pbp[[#This Row],[Play Saints Win % Increase]]&gt;=$AF$4,1,0)</f>
        <v>0</v>
      </c>
      <c r="AG2506" t="str">
        <f>VLOOKUP(tbl_pbp[[#This Row],[gameId]], games!$B$2:$T$40, 9, FALSE)</f>
        <v>new-orleans-saints</v>
      </c>
      <c r="AH2506" s="5">
        <f>IF(tbl_pbp[[#This Row],[AwayTeam]] &lt;&gt; "new-orleans-saints", tbl_pbp[[#This Row],[homeWinPercentage]], 1-tbl_pbp[[#This Row],[homeWinPercentage]])</f>
        <v>0.371</v>
      </c>
      <c r="AI2506" s="13">
        <f>tbl_pbp[[#This Row],[Kamara]]*tbl_pbp[[#This Row],[Impactful Play]]</f>
        <v>0</v>
      </c>
      <c r="AJ2506" s="13">
        <f>tbl_pbp[[#This Row],[Thomas]]*tbl_pbp[[#This Row],[Impactful Play]]</f>
        <v>0</v>
      </c>
      <c r="AK2506" s="13" t="str">
        <f>VLOOKUP(tbl_pbp[[#This Row],[Play Saints Win % Increase]], tbl_impact[],3,TRUE)</f>
        <v>Bad (0 to -5%)</v>
      </c>
    </row>
    <row r="2507" spans="1:37">
      <c r="A2507" s="1">
        <v>84</v>
      </c>
      <c r="B2507" s="5">
        <v>0.64100000000000001</v>
      </c>
      <c r="C2507" t="s">
        <v>14793</v>
      </c>
      <c r="D2507">
        <v>0</v>
      </c>
      <c r="E2507">
        <v>0</v>
      </c>
      <c r="F2507">
        <v>2</v>
      </c>
      <c r="G2507">
        <v>14</v>
      </c>
      <c r="H2507">
        <v>10</v>
      </c>
      <c r="I2507">
        <v>7</v>
      </c>
      <c r="J2507">
        <v>27</v>
      </c>
      <c r="K2507" t="s">
        <v>14551</v>
      </c>
      <c r="L2507">
        <v>2</v>
      </c>
      <c r="M2507">
        <v>73</v>
      </c>
      <c r="N2507" t="s">
        <v>14794</v>
      </c>
      <c r="O2507" t="s">
        <v>234</v>
      </c>
      <c r="P2507" t="s">
        <v>124</v>
      </c>
      <c r="Q2507" t="s">
        <v>125</v>
      </c>
      <c r="R2507" t="s">
        <v>126</v>
      </c>
      <c r="V2507" t="s">
        <v>14549</v>
      </c>
      <c r="X2507" t="str">
        <f>VLOOKUP(pbp!V5257, games!$B$2:$R$40, 3, FALSE)</f>
        <v>2020-12-25T21:30Z</v>
      </c>
      <c r="Y2507">
        <f>VLOOKUP(1*V2507,NFLGames!$H$11:$H$555,1,FALSE)</f>
        <v>401127935</v>
      </c>
      <c r="Z2507">
        <f>VLOOKUP($Y2507, NFLGames!$H$11:$K$555,2,FALSE)</f>
        <v>2019</v>
      </c>
      <c r="AA2507">
        <f>VLOOKUP($Y2507, NFLGames!$H$11:$K$555,3,FALSE)</f>
        <v>16</v>
      </c>
      <c r="AB2507" s="6">
        <f>IF(A2508=0, 0, AH2508-tbl_pbp[[#This Row],[Saints Win %]])</f>
        <v>-1.2000000000000011E-2</v>
      </c>
      <c r="AE2507">
        <f>ABS(tbl_pbp[[#This Row],[play.homeScore]]-tbl_pbp[[#This Row],[play.awayScore]])</f>
        <v>4</v>
      </c>
      <c r="AF2507">
        <f>IF(tbl_pbp[[#This Row],[Play Saints Win % Increase]]&gt;=$AF$4,1,0)</f>
        <v>0</v>
      </c>
      <c r="AG2507" t="str">
        <f>VLOOKUP(tbl_pbp[[#This Row],[gameId]], games!$B$2:$T$40, 9, FALSE)</f>
        <v>new-orleans-saints</v>
      </c>
      <c r="AH2507" s="5">
        <f>IF(tbl_pbp[[#This Row],[AwayTeam]] &lt;&gt; "new-orleans-saints", tbl_pbp[[#This Row],[homeWinPercentage]], 1-tbl_pbp[[#This Row],[homeWinPercentage]])</f>
        <v>0.35899999999999999</v>
      </c>
      <c r="AI2507" s="13">
        <f>tbl_pbp[[#This Row],[Kamara]]*tbl_pbp[[#This Row],[Impactful Play]]</f>
        <v>0</v>
      </c>
      <c r="AJ2507" s="13">
        <f>tbl_pbp[[#This Row],[Thomas]]*tbl_pbp[[#This Row],[Impactful Play]]</f>
        <v>0</v>
      </c>
      <c r="AK2507" s="13" t="str">
        <f>VLOOKUP(tbl_pbp[[#This Row],[Play Saints Win % Increase]], tbl_impact[],3,TRUE)</f>
        <v>Bad (0 to -5%)</v>
      </c>
    </row>
    <row r="2508" spans="1:37">
      <c r="A2508" s="1">
        <v>85</v>
      </c>
      <c r="B2508" s="5">
        <v>0.65300000000000002</v>
      </c>
      <c r="C2508" t="s">
        <v>14795</v>
      </c>
      <c r="D2508">
        <v>0</v>
      </c>
      <c r="E2508">
        <v>0</v>
      </c>
      <c r="F2508">
        <v>2</v>
      </c>
      <c r="G2508">
        <v>14</v>
      </c>
      <c r="H2508">
        <v>10</v>
      </c>
      <c r="I2508">
        <v>7</v>
      </c>
      <c r="J2508">
        <v>27</v>
      </c>
      <c r="K2508" t="s">
        <v>14551</v>
      </c>
      <c r="L2508">
        <v>2</v>
      </c>
      <c r="M2508">
        <v>73</v>
      </c>
      <c r="N2508" t="s">
        <v>14796</v>
      </c>
      <c r="O2508" t="s">
        <v>234</v>
      </c>
      <c r="P2508" t="s">
        <v>45</v>
      </c>
      <c r="Q2508" t="s">
        <v>46</v>
      </c>
      <c r="R2508" t="s">
        <v>47</v>
      </c>
      <c r="S2508" t="s">
        <v>220</v>
      </c>
      <c r="T2508" t="s">
        <v>14557</v>
      </c>
      <c r="U2508" t="s">
        <v>14797</v>
      </c>
      <c r="V2508" t="s">
        <v>14549</v>
      </c>
      <c r="X2508" t="str">
        <f>VLOOKUP(pbp!V5258, games!$B$2:$R$40, 3, FALSE)</f>
        <v>2020-12-25T21:30Z</v>
      </c>
      <c r="Y2508">
        <f>VLOOKUP(1*V2508,NFLGames!$H$11:$H$555,1,FALSE)</f>
        <v>401127935</v>
      </c>
      <c r="Z2508">
        <f>VLOOKUP($Y2508, NFLGames!$H$11:$K$555,2,FALSE)</f>
        <v>2019</v>
      </c>
      <c r="AA2508">
        <f>VLOOKUP($Y2508, NFLGames!$H$11:$K$555,3,FALSE)</f>
        <v>16</v>
      </c>
      <c r="AB2508" s="6">
        <f>IF(A2509=0, 0, AH2509-tbl_pbp[[#This Row],[Saints Win %]])</f>
        <v>5.2000000000000046E-2</v>
      </c>
      <c r="AE2508">
        <f>ABS(tbl_pbp[[#This Row],[play.homeScore]]-tbl_pbp[[#This Row],[play.awayScore]])</f>
        <v>4</v>
      </c>
      <c r="AF2508">
        <f>IF(tbl_pbp[[#This Row],[Play Saints Win % Increase]]&gt;=$AF$4,1,0)</f>
        <v>0</v>
      </c>
      <c r="AG2508" t="str">
        <f>VLOOKUP(tbl_pbp[[#This Row],[gameId]], games!$B$2:$T$40, 9, FALSE)</f>
        <v>new-orleans-saints</v>
      </c>
      <c r="AH2508" s="5">
        <f>IF(tbl_pbp[[#This Row],[AwayTeam]] &lt;&gt; "new-orleans-saints", tbl_pbp[[#This Row],[homeWinPercentage]], 1-tbl_pbp[[#This Row],[homeWinPercentage]])</f>
        <v>0.34699999999999998</v>
      </c>
      <c r="AI2508" s="13">
        <f>tbl_pbp[[#This Row],[Kamara]]*tbl_pbp[[#This Row],[Impactful Play]]</f>
        <v>0</v>
      </c>
      <c r="AJ2508" s="13">
        <f>tbl_pbp[[#This Row],[Thomas]]*tbl_pbp[[#This Row],[Impactful Play]]</f>
        <v>0</v>
      </c>
      <c r="AK2508" s="13" t="str">
        <f>VLOOKUP(tbl_pbp[[#This Row],[Play Saints Win % Increase]], tbl_impact[],3,TRUE)</f>
        <v>Perfumed (5 to + 10%)</v>
      </c>
    </row>
    <row r="2509" spans="1:37">
      <c r="A2509" s="1">
        <v>86</v>
      </c>
      <c r="B2509" s="5">
        <v>0.60099999999999998</v>
      </c>
      <c r="C2509" t="s">
        <v>14798</v>
      </c>
      <c r="D2509">
        <v>0</v>
      </c>
      <c r="E2509">
        <v>0</v>
      </c>
      <c r="F2509">
        <v>2</v>
      </c>
      <c r="G2509">
        <v>14</v>
      </c>
      <c r="H2509">
        <v>10</v>
      </c>
      <c r="I2509">
        <v>2</v>
      </c>
      <c r="J2509">
        <v>32</v>
      </c>
      <c r="K2509" t="s">
        <v>14551</v>
      </c>
      <c r="L2509">
        <v>3</v>
      </c>
      <c r="M2509">
        <v>68</v>
      </c>
      <c r="N2509" t="s">
        <v>14799</v>
      </c>
      <c r="O2509" t="s">
        <v>1322</v>
      </c>
      <c r="P2509" t="s">
        <v>45</v>
      </c>
      <c r="Q2509" t="s">
        <v>46</v>
      </c>
      <c r="R2509" t="s">
        <v>47</v>
      </c>
      <c r="S2509" t="s">
        <v>241</v>
      </c>
      <c r="T2509" t="s">
        <v>14649</v>
      </c>
      <c r="U2509" t="s">
        <v>14800</v>
      </c>
      <c r="V2509" t="s">
        <v>14549</v>
      </c>
      <c r="X2509" t="str">
        <f>VLOOKUP(pbp!V5259, games!$B$2:$R$40, 3, FALSE)</f>
        <v>2020-12-25T21:30Z</v>
      </c>
      <c r="Y2509">
        <f>VLOOKUP(1*V2509,NFLGames!$H$11:$H$555,1,FALSE)</f>
        <v>401127935</v>
      </c>
      <c r="Z2509">
        <f>VLOOKUP($Y2509, NFLGames!$H$11:$K$555,2,FALSE)</f>
        <v>2019</v>
      </c>
      <c r="AA2509">
        <f>VLOOKUP($Y2509, NFLGames!$H$11:$K$555,3,FALSE)</f>
        <v>16</v>
      </c>
      <c r="AB2509" s="6">
        <f>IF(A2510=0, 0, AH2510-tbl_pbp[[#This Row],[Saints Win %]])</f>
        <v>0</v>
      </c>
      <c r="AE2509">
        <f>ABS(tbl_pbp[[#This Row],[play.homeScore]]-tbl_pbp[[#This Row],[play.awayScore]])</f>
        <v>4</v>
      </c>
      <c r="AF2509">
        <f>IF(tbl_pbp[[#This Row],[Play Saints Win % Increase]]&gt;=$AF$4,1,0)</f>
        <v>0</v>
      </c>
      <c r="AG2509" t="str">
        <f>VLOOKUP(tbl_pbp[[#This Row],[gameId]], games!$B$2:$T$40, 9, FALSE)</f>
        <v>new-orleans-saints</v>
      </c>
      <c r="AH2509" s="5">
        <f>IF(tbl_pbp[[#This Row],[AwayTeam]] &lt;&gt; "new-orleans-saints", tbl_pbp[[#This Row],[homeWinPercentage]], 1-tbl_pbp[[#This Row],[homeWinPercentage]])</f>
        <v>0.39900000000000002</v>
      </c>
      <c r="AI2509" s="13">
        <f>tbl_pbp[[#This Row],[Kamara]]*tbl_pbp[[#This Row],[Impactful Play]]</f>
        <v>0</v>
      </c>
      <c r="AJ2509" s="13">
        <f>tbl_pbp[[#This Row],[Thomas]]*tbl_pbp[[#This Row],[Impactful Play]]</f>
        <v>0</v>
      </c>
      <c r="AK2509" s="13" t="str">
        <f>VLOOKUP(tbl_pbp[[#This Row],[Play Saints Win % Increase]], tbl_impact[],3,TRUE)</f>
        <v>Scented (0 to +5%)</v>
      </c>
    </row>
    <row r="2510" spans="1:37">
      <c r="A2510" s="1">
        <v>87</v>
      </c>
      <c r="B2510" s="5">
        <v>0.60099999999999998</v>
      </c>
      <c r="C2510" t="s">
        <v>14801</v>
      </c>
      <c r="D2510">
        <v>0</v>
      </c>
      <c r="E2510">
        <v>0</v>
      </c>
      <c r="F2510">
        <v>2</v>
      </c>
      <c r="G2510">
        <v>14</v>
      </c>
      <c r="H2510">
        <v>10</v>
      </c>
      <c r="I2510">
        <v>7</v>
      </c>
      <c r="J2510">
        <v>27</v>
      </c>
      <c r="K2510" t="s">
        <v>14551</v>
      </c>
      <c r="L2510">
        <v>4</v>
      </c>
      <c r="M2510">
        <v>73</v>
      </c>
      <c r="N2510" t="s">
        <v>14802</v>
      </c>
      <c r="O2510" t="s">
        <v>851</v>
      </c>
      <c r="P2510" t="s">
        <v>66</v>
      </c>
      <c r="Q2510" t="s">
        <v>67</v>
      </c>
      <c r="R2510" t="s">
        <v>68</v>
      </c>
      <c r="S2510" t="s">
        <v>215</v>
      </c>
      <c r="T2510" t="s">
        <v>14557</v>
      </c>
      <c r="U2510" t="s">
        <v>14803</v>
      </c>
      <c r="V2510" t="s">
        <v>14549</v>
      </c>
      <c r="X2510" t="str">
        <f>VLOOKUP(pbp!V5260, games!$B$2:$R$40, 3, FALSE)</f>
        <v>2020-12-25T21:30Z</v>
      </c>
      <c r="Y2510">
        <f>VLOOKUP(1*V2510,NFLGames!$H$11:$H$555,1,FALSE)</f>
        <v>401127935</v>
      </c>
      <c r="Z2510">
        <f>VLOOKUP($Y2510, NFLGames!$H$11:$K$555,2,FALSE)</f>
        <v>2019</v>
      </c>
      <c r="AA2510">
        <f>VLOOKUP($Y2510, NFLGames!$H$11:$K$555,3,FALSE)</f>
        <v>16</v>
      </c>
      <c r="AB2510" s="6">
        <f>IF(A2511=0, 0, AH2511-tbl_pbp[[#This Row],[Saints Win %]])</f>
        <v>-1.8000000000000016E-2</v>
      </c>
      <c r="AE2510">
        <f>ABS(tbl_pbp[[#This Row],[play.homeScore]]-tbl_pbp[[#This Row],[play.awayScore]])</f>
        <v>4</v>
      </c>
      <c r="AF2510">
        <f>IF(tbl_pbp[[#This Row],[Play Saints Win % Increase]]&gt;=$AF$4,1,0)</f>
        <v>0</v>
      </c>
      <c r="AG2510" t="str">
        <f>VLOOKUP(tbl_pbp[[#This Row],[gameId]], games!$B$2:$T$40, 9, FALSE)</f>
        <v>new-orleans-saints</v>
      </c>
      <c r="AH2510" s="5">
        <f>IF(tbl_pbp[[#This Row],[AwayTeam]] &lt;&gt; "new-orleans-saints", tbl_pbp[[#This Row],[homeWinPercentage]], 1-tbl_pbp[[#This Row],[homeWinPercentage]])</f>
        <v>0.39900000000000002</v>
      </c>
      <c r="AI2510" s="13">
        <f>tbl_pbp[[#This Row],[Kamara]]*tbl_pbp[[#This Row],[Impactful Play]]</f>
        <v>0</v>
      </c>
      <c r="AJ2510" s="13">
        <f>tbl_pbp[[#This Row],[Thomas]]*tbl_pbp[[#This Row],[Impactful Play]]</f>
        <v>0</v>
      </c>
      <c r="AK2510" s="13" t="str">
        <f>VLOOKUP(tbl_pbp[[#This Row],[Play Saints Win % Increase]], tbl_impact[],3,TRUE)</f>
        <v>Bad (0 to -5%)</v>
      </c>
    </row>
    <row r="2511" spans="1:37">
      <c r="A2511" s="1">
        <v>88</v>
      </c>
      <c r="B2511" s="5">
        <v>0.61899999999999999</v>
      </c>
      <c r="C2511" t="s">
        <v>14804</v>
      </c>
      <c r="D2511">
        <v>0</v>
      </c>
      <c r="E2511">
        <v>0</v>
      </c>
      <c r="F2511">
        <v>2</v>
      </c>
      <c r="G2511">
        <v>14</v>
      </c>
      <c r="H2511">
        <v>10</v>
      </c>
      <c r="I2511">
        <v>10</v>
      </c>
      <c r="J2511">
        <v>62</v>
      </c>
      <c r="K2511" t="s">
        <v>29</v>
      </c>
      <c r="L2511">
        <v>1</v>
      </c>
      <c r="M2511">
        <v>62</v>
      </c>
      <c r="N2511" t="s">
        <v>14805</v>
      </c>
      <c r="O2511" t="s">
        <v>505</v>
      </c>
      <c r="P2511" t="s">
        <v>30</v>
      </c>
      <c r="Q2511" t="s">
        <v>31</v>
      </c>
      <c r="R2511" t="s">
        <v>32</v>
      </c>
      <c r="S2511" t="s">
        <v>33</v>
      </c>
      <c r="T2511" t="s">
        <v>358</v>
      </c>
      <c r="U2511" t="s">
        <v>359</v>
      </c>
      <c r="V2511" t="s">
        <v>14549</v>
      </c>
      <c r="X2511" t="str">
        <f>VLOOKUP(pbp!V5261, games!$B$2:$R$40, 3, FALSE)</f>
        <v>2020-12-25T21:30Z</v>
      </c>
      <c r="Y2511">
        <f>VLOOKUP(1*V2511,NFLGames!$H$11:$H$555,1,FALSE)</f>
        <v>401127935</v>
      </c>
      <c r="Z2511">
        <f>VLOOKUP($Y2511, NFLGames!$H$11:$K$555,2,FALSE)</f>
        <v>2019</v>
      </c>
      <c r="AA2511">
        <f>VLOOKUP($Y2511, NFLGames!$H$11:$K$555,3,FALSE)</f>
        <v>16</v>
      </c>
      <c r="AB2511" s="6">
        <f>IF(A2512=0, 0, AH2512-tbl_pbp[[#This Row],[Saints Win %]])</f>
        <v>6.0000000000000053E-3</v>
      </c>
      <c r="AE2511">
        <f>ABS(tbl_pbp[[#This Row],[play.homeScore]]-tbl_pbp[[#This Row],[play.awayScore]])</f>
        <v>4</v>
      </c>
      <c r="AF2511">
        <f>IF(tbl_pbp[[#This Row],[Play Saints Win % Increase]]&gt;=$AF$4,1,0)</f>
        <v>0</v>
      </c>
      <c r="AG2511" t="str">
        <f>VLOOKUP(tbl_pbp[[#This Row],[gameId]], games!$B$2:$T$40, 9, FALSE)</f>
        <v>new-orleans-saints</v>
      </c>
      <c r="AH2511" s="5">
        <f>IF(tbl_pbp[[#This Row],[AwayTeam]] &lt;&gt; "new-orleans-saints", tbl_pbp[[#This Row],[homeWinPercentage]], 1-tbl_pbp[[#This Row],[homeWinPercentage]])</f>
        <v>0.38100000000000001</v>
      </c>
      <c r="AI2511" s="13">
        <f>tbl_pbp[[#This Row],[Kamara]]*tbl_pbp[[#This Row],[Impactful Play]]</f>
        <v>0</v>
      </c>
      <c r="AJ2511" s="13">
        <f>tbl_pbp[[#This Row],[Thomas]]*tbl_pbp[[#This Row],[Impactful Play]]</f>
        <v>0</v>
      </c>
      <c r="AK2511" s="13" t="str">
        <f>VLOOKUP(tbl_pbp[[#This Row],[Play Saints Win % Increase]], tbl_impact[],3,TRUE)</f>
        <v>Scented (0 to +5%)</v>
      </c>
    </row>
    <row r="2512" spans="1:37">
      <c r="A2512" s="1">
        <v>89</v>
      </c>
      <c r="B2512" s="5">
        <v>0.61299999999999999</v>
      </c>
      <c r="C2512" t="s">
        <v>14806</v>
      </c>
      <c r="D2512">
        <v>0</v>
      </c>
      <c r="E2512">
        <v>0</v>
      </c>
      <c r="F2512">
        <v>2</v>
      </c>
      <c r="G2512">
        <v>14</v>
      </c>
      <c r="H2512">
        <v>10</v>
      </c>
      <c r="I2512">
        <v>12</v>
      </c>
      <c r="J2512">
        <v>64</v>
      </c>
      <c r="K2512" t="s">
        <v>29</v>
      </c>
      <c r="L2512">
        <v>2</v>
      </c>
      <c r="M2512">
        <v>64</v>
      </c>
      <c r="N2512" t="s">
        <v>14807</v>
      </c>
      <c r="O2512" t="s">
        <v>140</v>
      </c>
      <c r="P2512" t="s">
        <v>45</v>
      </c>
      <c r="Q2512" t="s">
        <v>46</v>
      </c>
      <c r="R2512" t="s">
        <v>47</v>
      </c>
      <c r="S2512" t="s">
        <v>871</v>
      </c>
      <c r="T2512" t="s">
        <v>296</v>
      </c>
      <c r="U2512" t="s">
        <v>14808</v>
      </c>
      <c r="V2512" t="s">
        <v>14549</v>
      </c>
      <c r="X2512" t="str">
        <f>VLOOKUP(pbp!V5262, games!$B$2:$R$40, 3, FALSE)</f>
        <v>2020-12-25T21:30Z</v>
      </c>
      <c r="Y2512">
        <f>VLOOKUP(1*V2512,NFLGames!$H$11:$H$555,1,FALSE)</f>
        <v>401127935</v>
      </c>
      <c r="Z2512">
        <f>VLOOKUP($Y2512, NFLGames!$H$11:$K$555,2,FALSE)</f>
        <v>2019</v>
      </c>
      <c r="AA2512">
        <f>VLOOKUP($Y2512, NFLGames!$H$11:$K$555,3,FALSE)</f>
        <v>16</v>
      </c>
      <c r="AB2512" s="6">
        <f>IF(A2513=0, 0, AH2513-tbl_pbp[[#This Row],[Saints Win %]])</f>
        <v>-3.0000000000000027E-3</v>
      </c>
      <c r="AE2512">
        <f>ABS(tbl_pbp[[#This Row],[play.homeScore]]-tbl_pbp[[#This Row],[play.awayScore]])</f>
        <v>4</v>
      </c>
      <c r="AF2512">
        <f>IF(tbl_pbp[[#This Row],[Play Saints Win % Increase]]&gt;=$AF$4,1,0)</f>
        <v>0</v>
      </c>
      <c r="AG2512" t="str">
        <f>VLOOKUP(tbl_pbp[[#This Row],[gameId]], games!$B$2:$T$40, 9, FALSE)</f>
        <v>new-orleans-saints</v>
      </c>
      <c r="AH2512" s="5">
        <f>IF(tbl_pbp[[#This Row],[AwayTeam]] &lt;&gt; "new-orleans-saints", tbl_pbp[[#This Row],[homeWinPercentage]], 1-tbl_pbp[[#This Row],[homeWinPercentage]])</f>
        <v>0.38700000000000001</v>
      </c>
      <c r="AI2512" s="13">
        <f>tbl_pbp[[#This Row],[Kamara]]*tbl_pbp[[#This Row],[Impactful Play]]</f>
        <v>0</v>
      </c>
      <c r="AJ2512" s="13">
        <f>tbl_pbp[[#This Row],[Thomas]]*tbl_pbp[[#This Row],[Impactful Play]]</f>
        <v>0</v>
      </c>
      <c r="AK2512" s="13" t="str">
        <f>VLOOKUP(tbl_pbp[[#This Row],[Play Saints Win % Increase]], tbl_impact[],3,TRUE)</f>
        <v>Bad (0 to -5%)</v>
      </c>
    </row>
    <row r="2513" spans="1:37">
      <c r="A2513" s="1">
        <v>90</v>
      </c>
      <c r="B2513" s="5">
        <v>0.61599999999999999</v>
      </c>
      <c r="C2513" t="s">
        <v>14809</v>
      </c>
      <c r="D2513">
        <v>0</v>
      </c>
      <c r="E2513">
        <v>0</v>
      </c>
      <c r="F2513">
        <v>2</v>
      </c>
      <c r="G2513">
        <v>14</v>
      </c>
      <c r="H2513">
        <v>10</v>
      </c>
      <c r="I2513">
        <v>0</v>
      </c>
      <c r="J2513">
        <v>35</v>
      </c>
      <c r="L2513">
        <v>0</v>
      </c>
      <c r="M2513">
        <v>0</v>
      </c>
      <c r="N2513" t="s">
        <v>245</v>
      </c>
      <c r="O2513" t="s">
        <v>143</v>
      </c>
      <c r="P2513" t="s">
        <v>246</v>
      </c>
      <c r="Q2513" t="s">
        <v>247</v>
      </c>
      <c r="R2513" t="s">
        <v>248</v>
      </c>
      <c r="V2513" t="s">
        <v>14549</v>
      </c>
      <c r="X2513" t="str">
        <f>VLOOKUP(pbp!V5263, games!$B$2:$R$40, 3, FALSE)</f>
        <v>2020-12-25T21:30Z</v>
      </c>
      <c r="Y2513">
        <f>VLOOKUP(1*V2513,NFLGames!$H$11:$H$555,1,FALSE)</f>
        <v>401127935</v>
      </c>
      <c r="Z2513">
        <f>VLOOKUP($Y2513, NFLGames!$H$11:$K$555,2,FALSE)</f>
        <v>2019</v>
      </c>
      <c r="AA2513">
        <f>VLOOKUP($Y2513, NFLGames!$H$11:$K$555,3,FALSE)</f>
        <v>16</v>
      </c>
      <c r="AB2513" s="6">
        <f>IF(A2514=0, 0, AH2514-tbl_pbp[[#This Row],[Saints Win %]])</f>
        <v>7.3999999999999955E-2</v>
      </c>
      <c r="AE2513">
        <f>ABS(tbl_pbp[[#This Row],[play.homeScore]]-tbl_pbp[[#This Row],[play.awayScore]])</f>
        <v>4</v>
      </c>
      <c r="AF2513">
        <f>IF(tbl_pbp[[#This Row],[Play Saints Win % Increase]]&gt;=$AF$4,1,0)</f>
        <v>0</v>
      </c>
      <c r="AG2513" t="str">
        <f>VLOOKUP(tbl_pbp[[#This Row],[gameId]], games!$B$2:$T$40, 9, FALSE)</f>
        <v>new-orleans-saints</v>
      </c>
      <c r="AH2513" s="5">
        <f>IF(tbl_pbp[[#This Row],[AwayTeam]] &lt;&gt; "new-orleans-saints", tbl_pbp[[#This Row],[homeWinPercentage]], 1-tbl_pbp[[#This Row],[homeWinPercentage]])</f>
        <v>0.38400000000000001</v>
      </c>
      <c r="AI2513" s="13">
        <f>tbl_pbp[[#This Row],[Kamara]]*tbl_pbp[[#This Row],[Impactful Play]]</f>
        <v>0</v>
      </c>
      <c r="AJ2513" s="13">
        <f>tbl_pbp[[#This Row],[Thomas]]*tbl_pbp[[#This Row],[Impactful Play]]</f>
        <v>0</v>
      </c>
      <c r="AK2513" s="13" t="str">
        <f>VLOOKUP(tbl_pbp[[#This Row],[Play Saints Win % Increase]], tbl_impact[],3,TRUE)</f>
        <v>Perfumed (5 to + 10%)</v>
      </c>
    </row>
    <row r="2514" spans="1:37">
      <c r="A2514" s="1">
        <v>91</v>
      </c>
      <c r="B2514" s="5">
        <v>0.54200000000000004</v>
      </c>
      <c r="C2514" t="s">
        <v>14810</v>
      </c>
      <c r="D2514">
        <v>0</v>
      </c>
      <c r="E2514">
        <v>0</v>
      </c>
      <c r="F2514">
        <v>3</v>
      </c>
      <c r="G2514">
        <v>14</v>
      </c>
      <c r="H2514">
        <v>10</v>
      </c>
      <c r="I2514">
        <v>0</v>
      </c>
      <c r="J2514">
        <v>35</v>
      </c>
      <c r="K2514" t="s">
        <v>14551</v>
      </c>
      <c r="L2514">
        <v>0</v>
      </c>
      <c r="M2514">
        <v>65</v>
      </c>
      <c r="N2514" t="s">
        <v>14811</v>
      </c>
      <c r="O2514" t="s">
        <v>24</v>
      </c>
      <c r="P2514" t="s">
        <v>25</v>
      </c>
      <c r="Q2514" t="s">
        <v>26</v>
      </c>
      <c r="R2514" t="s">
        <v>27</v>
      </c>
      <c r="V2514" t="s">
        <v>14549</v>
      </c>
      <c r="X2514" t="str">
        <f>VLOOKUP(pbp!V5264, games!$B$2:$R$40, 3, FALSE)</f>
        <v>2020-12-25T21:30Z</v>
      </c>
      <c r="Y2514">
        <f>VLOOKUP(1*V2514,NFLGames!$H$11:$H$555,1,FALSE)</f>
        <v>401127935</v>
      </c>
      <c r="Z2514">
        <f>VLOOKUP($Y2514, NFLGames!$H$11:$K$555,2,FALSE)</f>
        <v>2019</v>
      </c>
      <c r="AA2514">
        <f>VLOOKUP($Y2514, NFLGames!$H$11:$K$555,3,FALSE)</f>
        <v>16</v>
      </c>
      <c r="AB2514" s="6">
        <f>IF(A2515=0, 0, AH2515-tbl_pbp[[#This Row],[Saints Win %]])</f>
        <v>-4.599999999999993E-2</v>
      </c>
      <c r="AE2514">
        <f>ABS(tbl_pbp[[#This Row],[play.homeScore]]-tbl_pbp[[#This Row],[play.awayScore]])</f>
        <v>4</v>
      </c>
      <c r="AF2514">
        <f>IF(tbl_pbp[[#This Row],[Play Saints Win % Increase]]&gt;=$AF$4,1,0)</f>
        <v>0</v>
      </c>
      <c r="AG2514" t="str">
        <f>VLOOKUP(tbl_pbp[[#This Row],[gameId]], games!$B$2:$T$40, 9, FALSE)</f>
        <v>new-orleans-saints</v>
      </c>
      <c r="AH2514" s="5">
        <f>IF(tbl_pbp[[#This Row],[AwayTeam]] &lt;&gt; "new-orleans-saints", tbl_pbp[[#This Row],[homeWinPercentage]], 1-tbl_pbp[[#This Row],[homeWinPercentage]])</f>
        <v>0.45799999999999996</v>
      </c>
      <c r="AI2514" s="13">
        <f>tbl_pbp[[#This Row],[Kamara]]*tbl_pbp[[#This Row],[Impactful Play]]</f>
        <v>0</v>
      </c>
      <c r="AJ2514" s="13">
        <f>tbl_pbp[[#This Row],[Thomas]]*tbl_pbp[[#This Row],[Impactful Play]]</f>
        <v>0</v>
      </c>
      <c r="AK2514" s="13" t="str">
        <f>VLOOKUP(tbl_pbp[[#This Row],[Play Saints Win % Increase]], tbl_impact[],3,TRUE)</f>
        <v>Bad (0 to -5%)</v>
      </c>
    </row>
    <row r="2515" spans="1:37">
      <c r="A2515" s="1">
        <v>92</v>
      </c>
      <c r="B2515" s="5">
        <v>0.58799999999999997</v>
      </c>
      <c r="C2515" t="s">
        <v>14812</v>
      </c>
      <c r="D2515">
        <v>0</v>
      </c>
      <c r="E2515">
        <v>0</v>
      </c>
      <c r="F2515">
        <v>3</v>
      </c>
      <c r="G2515">
        <v>14</v>
      </c>
      <c r="H2515">
        <v>10</v>
      </c>
      <c r="I2515">
        <v>10</v>
      </c>
      <c r="J2515">
        <v>61</v>
      </c>
      <c r="K2515" t="s">
        <v>29</v>
      </c>
      <c r="L2515">
        <v>1</v>
      </c>
      <c r="M2515">
        <v>61</v>
      </c>
      <c r="N2515" t="s">
        <v>14813</v>
      </c>
      <c r="O2515" t="s">
        <v>6492</v>
      </c>
      <c r="P2515" t="s">
        <v>45</v>
      </c>
      <c r="Q2515" t="s">
        <v>46</v>
      </c>
      <c r="R2515" t="s">
        <v>47</v>
      </c>
      <c r="S2515" t="s">
        <v>33</v>
      </c>
      <c r="T2515" t="s">
        <v>463</v>
      </c>
      <c r="U2515" t="s">
        <v>596</v>
      </c>
      <c r="V2515" t="s">
        <v>14549</v>
      </c>
      <c r="X2515" t="str">
        <f>VLOOKUP(pbp!V5265, games!$B$2:$R$40, 3, FALSE)</f>
        <v>2020-12-25T21:30Z</v>
      </c>
      <c r="Y2515">
        <f>VLOOKUP(1*V2515,NFLGames!$H$11:$H$555,1,FALSE)</f>
        <v>401127935</v>
      </c>
      <c r="Z2515">
        <f>VLOOKUP($Y2515, NFLGames!$H$11:$K$555,2,FALSE)</f>
        <v>2019</v>
      </c>
      <c r="AA2515">
        <f>VLOOKUP($Y2515, NFLGames!$H$11:$K$555,3,FALSE)</f>
        <v>16</v>
      </c>
      <c r="AB2515" s="6">
        <f>IF(A2516=0, 0, AH2516-tbl_pbp[[#This Row],[Saints Win %]])</f>
        <v>5.0999999999999934E-2</v>
      </c>
      <c r="AE2515">
        <f>ABS(tbl_pbp[[#This Row],[play.homeScore]]-tbl_pbp[[#This Row],[play.awayScore]])</f>
        <v>4</v>
      </c>
      <c r="AF2515">
        <f>IF(tbl_pbp[[#This Row],[Play Saints Win % Increase]]&gt;=$AF$4,1,0)</f>
        <v>0</v>
      </c>
      <c r="AG2515" t="str">
        <f>VLOOKUP(tbl_pbp[[#This Row],[gameId]], games!$B$2:$T$40, 9, FALSE)</f>
        <v>new-orleans-saints</v>
      </c>
      <c r="AH2515" s="5">
        <f>IF(tbl_pbp[[#This Row],[AwayTeam]] &lt;&gt; "new-orleans-saints", tbl_pbp[[#This Row],[homeWinPercentage]], 1-tbl_pbp[[#This Row],[homeWinPercentage]])</f>
        <v>0.41200000000000003</v>
      </c>
      <c r="AI2515" s="13">
        <f>tbl_pbp[[#This Row],[Kamara]]*tbl_pbp[[#This Row],[Impactful Play]]</f>
        <v>0</v>
      </c>
      <c r="AJ2515" s="13">
        <f>tbl_pbp[[#This Row],[Thomas]]*tbl_pbp[[#This Row],[Impactful Play]]</f>
        <v>0</v>
      </c>
      <c r="AK2515" s="13" t="str">
        <f>VLOOKUP(tbl_pbp[[#This Row],[Play Saints Win % Increase]], tbl_impact[],3,TRUE)</f>
        <v>Perfumed (5 to + 10%)</v>
      </c>
    </row>
    <row r="2516" spans="1:37">
      <c r="A2516" s="1">
        <v>93</v>
      </c>
      <c r="B2516" s="5">
        <v>0.53700000000000003</v>
      </c>
      <c r="C2516" t="s">
        <v>14814</v>
      </c>
      <c r="D2516">
        <v>0</v>
      </c>
      <c r="E2516">
        <v>0</v>
      </c>
      <c r="F2516">
        <v>3</v>
      </c>
      <c r="G2516">
        <v>14</v>
      </c>
      <c r="H2516">
        <v>10</v>
      </c>
      <c r="I2516">
        <v>6</v>
      </c>
      <c r="J2516">
        <v>57</v>
      </c>
      <c r="K2516" t="s">
        <v>29</v>
      </c>
      <c r="L2516">
        <v>2</v>
      </c>
      <c r="M2516">
        <v>57</v>
      </c>
      <c r="N2516" t="s">
        <v>14815</v>
      </c>
      <c r="O2516" t="s">
        <v>876</v>
      </c>
      <c r="P2516" t="s">
        <v>94</v>
      </c>
      <c r="Q2516" t="s">
        <v>95</v>
      </c>
      <c r="R2516" t="s">
        <v>96</v>
      </c>
      <c r="S2516" t="s">
        <v>60</v>
      </c>
      <c r="T2516" t="s">
        <v>48</v>
      </c>
      <c r="U2516" t="s">
        <v>600</v>
      </c>
      <c r="V2516" t="s">
        <v>14549</v>
      </c>
      <c r="X2516" t="str">
        <f>VLOOKUP(pbp!V5266, games!$B$2:$R$40, 3, FALSE)</f>
        <v>2020-12-25T21:30Z</v>
      </c>
      <c r="Y2516">
        <f>VLOOKUP(1*V2516,NFLGames!$H$11:$H$555,1,FALSE)</f>
        <v>401127935</v>
      </c>
      <c r="Z2516">
        <f>VLOOKUP($Y2516, NFLGames!$H$11:$K$555,2,FALSE)</f>
        <v>2019</v>
      </c>
      <c r="AA2516">
        <f>VLOOKUP($Y2516, NFLGames!$H$11:$K$555,3,FALSE)</f>
        <v>16</v>
      </c>
      <c r="AB2516" s="6">
        <f>IF(A2517=0, 0, AH2517-tbl_pbp[[#This Row],[Saints Win %]])</f>
        <v>0.15100000000000002</v>
      </c>
      <c r="AD2516">
        <v>1</v>
      </c>
      <c r="AE2516">
        <f>ABS(tbl_pbp[[#This Row],[play.homeScore]]-tbl_pbp[[#This Row],[play.awayScore]])</f>
        <v>4</v>
      </c>
      <c r="AF2516">
        <f>IF(tbl_pbp[[#This Row],[Play Saints Win % Increase]]&gt;=$AF$4,1,0)</f>
        <v>1</v>
      </c>
      <c r="AG2516" t="str">
        <f>VLOOKUP(tbl_pbp[[#This Row],[gameId]], games!$B$2:$T$40, 9, FALSE)</f>
        <v>new-orleans-saints</v>
      </c>
      <c r="AH2516" s="5">
        <f>IF(tbl_pbp[[#This Row],[AwayTeam]] &lt;&gt; "new-orleans-saints", tbl_pbp[[#This Row],[homeWinPercentage]], 1-tbl_pbp[[#This Row],[homeWinPercentage]])</f>
        <v>0.46299999999999997</v>
      </c>
      <c r="AI2516" s="13">
        <f>tbl_pbp[[#This Row],[Kamara]]*tbl_pbp[[#This Row],[Impactful Play]]</f>
        <v>0</v>
      </c>
      <c r="AJ2516" s="13">
        <f>tbl_pbp[[#This Row],[Thomas]]*tbl_pbp[[#This Row],[Impactful Play]]</f>
        <v>1</v>
      </c>
      <c r="AK2516" s="13" t="str">
        <f>VLOOKUP(tbl_pbp[[#This Row],[Play Saints Win % Increase]], tbl_impact[],3,TRUE)</f>
        <v>Fragrant (10% to 20%)</v>
      </c>
    </row>
    <row r="2517" spans="1:37">
      <c r="A2517" s="1">
        <v>94</v>
      </c>
      <c r="B2517" s="5">
        <v>0.38600000000000001</v>
      </c>
      <c r="C2517" t="s">
        <v>14816</v>
      </c>
      <c r="D2517">
        <v>0</v>
      </c>
      <c r="E2517">
        <v>0</v>
      </c>
      <c r="F2517">
        <v>3</v>
      </c>
      <c r="G2517">
        <v>14</v>
      </c>
      <c r="H2517">
        <v>17</v>
      </c>
      <c r="I2517">
        <v>10</v>
      </c>
      <c r="J2517">
        <v>40</v>
      </c>
      <c r="K2517" t="s">
        <v>29</v>
      </c>
      <c r="L2517">
        <v>1</v>
      </c>
      <c r="M2517">
        <v>40</v>
      </c>
      <c r="N2517" t="s">
        <v>7614</v>
      </c>
      <c r="O2517" t="s">
        <v>156</v>
      </c>
      <c r="P2517" t="s">
        <v>326</v>
      </c>
      <c r="Q2517" t="s">
        <v>327</v>
      </c>
      <c r="R2517" t="s">
        <v>105</v>
      </c>
      <c r="S2517" t="s">
        <v>33</v>
      </c>
      <c r="T2517" t="s">
        <v>14587</v>
      </c>
      <c r="U2517" t="s">
        <v>14817</v>
      </c>
      <c r="V2517" t="s">
        <v>14549</v>
      </c>
      <c r="X2517" t="str">
        <f>VLOOKUP(pbp!V5267, games!$B$2:$R$40, 3, FALSE)</f>
        <v>2020-12-25T21:30Z</v>
      </c>
      <c r="Y2517">
        <f>VLOOKUP(1*V2517,NFLGames!$H$11:$H$555,1,FALSE)</f>
        <v>401127935</v>
      </c>
      <c r="Z2517">
        <f>VLOOKUP($Y2517, NFLGames!$H$11:$K$555,2,FALSE)</f>
        <v>2019</v>
      </c>
      <c r="AA2517">
        <f>VLOOKUP($Y2517, NFLGames!$H$11:$K$555,3,FALSE)</f>
        <v>16</v>
      </c>
      <c r="AB2517" s="6">
        <f>IF(A2518=0, 0, AH2518-tbl_pbp[[#This Row],[Saints Win %]])</f>
        <v>5.0000000000000044E-3</v>
      </c>
      <c r="AE2517">
        <f>ABS(tbl_pbp[[#This Row],[play.homeScore]]-tbl_pbp[[#This Row],[play.awayScore]])</f>
        <v>3</v>
      </c>
      <c r="AF2517">
        <f>IF(tbl_pbp[[#This Row],[Play Saints Win % Increase]]&gt;=$AF$4,1,0)</f>
        <v>0</v>
      </c>
      <c r="AG2517" t="str">
        <f>VLOOKUP(tbl_pbp[[#This Row],[gameId]], games!$B$2:$T$40, 9, FALSE)</f>
        <v>new-orleans-saints</v>
      </c>
      <c r="AH2517" s="5">
        <f>IF(tbl_pbp[[#This Row],[AwayTeam]] &lt;&gt; "new-orleans-saints", tbl_pbp[[#This Row],[homeWinPercentage]], 1-tbl_pbp[[#This Row],[homeWinPercentage]])</f>
        <v>0.61399999999999999</v>
      </c>
      <c r="AI2517" s="13">
        <f>tbl_pbp[[#This Row],[Kamara]]*tbl_pbp[[#This Row],[Impactful Play]]</f>
        <v>0</v>
      </c>
      <c r="AJ2517" s="13">
        <f>tbl_pbp[[#This Row],[Thomas]]*tbl_pbp[[#This Row],[Impactful Play]]</f>
        <v>0</v>
      </c>
      <c r="AK2517" s="13" t="str">
        <f>VLOOKUP(tbl_pbp[[#This Row],[Play Saints Win % Increase]], tbl_impact[],3,TRUE)</f>
        <v>Scented (0 to +5%)</v>
      </c>
    </row>
    <row r="2518" spans="1:37">
      <c r="A2518" s="1">
        <v>95</v>
      </c>
      <c r="B2518" s="5">
        <v>0.38100000000000001</v>
      </c>
      <c r="C2518" t="s">
        <v>14818</v>
      </c>
      <c r="D2518">
        <v>0</v>
      </c>
      <c r="E2518">
        <v>0</v>
      </c>
      <c r="F2518">
        <v>3</v>
      </c>
      <c r="G2518">
        <v>14</v>
      </c>
      <c r="H2518">
        <v>17</v>
      </c>
      <c r="I2518">
        <v>0</v>
      </c>
      <c r="J2518">
        <v>65</v>
      </c>
      <c r="K2518" t="s">
        <v>29</v>
      </c>
      <c r="L2518">
        <v>0</v>
      </c>
      <c r="M2518">
        <v>65</v>
      </c>
      <c r="N2518" t="s">
        <v>14819</v>
      </c>
      <c r="O2518" t="s">
        <v>156</v>
      </c>
      <c r="P2518" t="s">
        <v>25</v>
      </c>
      <c r="Q2518" t="s">
        <v>26</v>
      </c>
      <c r="R2518" t="s">
        <v>27</v>
      </c>
      <c r="V2518" t="s">
        <v>14549</v>
      </c>
      <c r="X2518" t="str">
        <f>VLOOKUP(pbp!V5268, games!$B$2:$R$40, 3, FALSE)</f>
        <v>2020-12-25T21:30Z</v>
      </c>
      <c r="Y2518">
        <f>VLOOKUP(1*V2518,NFLGames!$H$11:$H$555,1,FALSE)</f>
        <v>401127935</v>
      </c>
      <c r="Z2518">
        <f>VLOOKUP($Y2518, NFLGames!$H$11:$K$555,2,FALSE)</f>
        <v>2019</v>
      </c>
      <c r="AA2518">
        <f>VLOOKUP($Y2518, NFLGames!$H$11:$K$555,3,FALSE)</f>
        <v>16</v>
      </c>
      <c r="AB2518" s="6">
        <f>IF(A2519=0, 0, AH2519-tbl_pbp[[#This Row],[Saints Win %]])</f>
        <v>1.4000000000000012E-2</v>
      </c>
      <c r="AE2518">
        <f>ABS(tbl_pbp[[#This Row],[play.homeScore]]-tbl_pbp[[#This Row],[play.awayScore]])</f>
        <v>3</v>
      </c>
      <c r="AF2518">
        <f>IF(tbl_pbp[[#This Row],[Play Saints Win % Increase]]&gt;=$AF$4,1,0)</f>
        <v>0</v>
      </c>
      <c r="AG2518" t="str">
        <f>VLOOKUP(tbl_pbp[[#This Row],[gameId]], games!$B$2:$T$40, 9, FALSE)</f>
        <v>new-orleans-saints</v>
      </c>
      <c r="AH2518" s="5">
        <f>IF(tbl_pbp[[#This Row],[AwayTeam]] &lt;&gt; "new-orleans-saints", tbl_pbp[[#This Row],[homeWinPercentage]], 1-tbl_pbp[[#This Row],[homeWinPercentage]])</f>
        <v>0.61899999999999999</v>
      </c>
      <c r="AI2518" s="13">
        <f>tbl_pbp[[#This Row],[Kamara]]*tbl_pbp[[#This Row],[Impactful Play]]</f>
        <v>0</v>
      </c>
      <c r="AJ2518" s="13">
        <f>tbl_pbp[[#This Row],[Thomas]]*tbl_pbp[[#This Row],[Impactful Play]]</f>
        <v>0</v>
      </c>
      <c r="AK2518" s="13" t="str">
        <f>VLOOKUP(tbl_pbp[[#This Row],[Play Saints Win % Increase]], tbl_impact[],3,TRUE)</f>
        <v>Scented (0 to +5%)</v>
      </c>
    </row>
    <row r="2519" spans="1:37">
      <c r="A2519" s="1">
        <v>96</v>
      </c>
      <c r="B2519" s="5">
        <v>0.36699999999999999</v>
      </c>
      <c r="C2519" t="s">
        <v>14820</v>
      </c>
      <c r="D2519">
        <v>0</v>
      </c>
      <c r="E2519">
        <v>0</v>
      </c>
      <c r="F2519">
        <v>3</v>
      </c>
      <c r="G2519">
        <v>14</v>
      </c>
      <c r="H2519">
        <v>17</v>
      </c>
      <c r="I2519">
        <v>10</v>
      </c>
      <c r="J2519">
        <v>19</v>
      </c>
      <c r="K2519" t="s">
        <v>14551</v>
      </c>
      <c r="L2519">
        <v>1</v>
      </c>
      <c r="M2519">
        <v>81</v>
      </c>
      <c r="N2519" t="s">
        <v>14821</v>
      </c>
      <c r="O2519" t="s">
        <v>599</v>
      </c>
      <c r="P2519" t="s">
        <v>45</v>
      </c>
      <c r="Q2519" t="s">
        <v>46</v>
      </c>
      <c r="R2519" t="s">
        <v>47</v>
      </c>
      <c r="S2519" t="s">
        <v>33</v>
      </c>
      <c r="T2519" t="s">
        <v>14822</v>
      </c>
      <c r="U2519" t="s">
        <v>14823</v>
      </c>
      <c r="V2519" t="s">
        <v>14549</v>
      </c>
      <c r="X2519" t="str">
        <f>VLOOKUP(pbp!V5269, games!$B$2:$R$40, 3, FALSE)</f>
        <v>2020-12-25T21:30Z</v>
      </c>
      <c r="Y2519">
        <f>VLOOKUP(1*V2519,NFLGames!$H$11:$H$555,1,FALSE)</f>
        <v>401127935</v>
      </c>
      <c r="Z2519">
        <f>VLOOKUP($Y2519, NFLGames!$H$11:$K$555,2,FALSE)</f>
        <v>2019</v>
      </c>
      <c r="AA2519">
        <f>VLOOKUP($Y2519, NFLGames!$H$11:$K$555,3,FALSE)</f>
        <v>16</v>
      </c>
      <c r="AB2519" s="6">
        <f>IF(A2520=0, 0, AH2520-tbl_pbp[[#This Row],[Saints Win %]])</f>
        <v>-5.0000000000000044E-2</v>
      </c>
      <c r="AE2519">
        <f>ABS(tbl_pbp[[#This Row],[play.homeScore]]-tbl_pbp[[#This Row],[play.awayScore]])</f>
        <v>3</v>
      </c>
      <c r="AF2519">
        <f>IF(tbl_pbp[[#This Row],[Play Saints Win % Increase]]&gt;=$AF$4,1,0)</f>
        <v>0</v>
      </c>
      <c r="AG2519" t="str">
        <f>VLOOKUP(tbl_pbp[[#This Row],[gameId]], games!$B$2:$T$40, 9, FALSE)</f>
        <v>new-orleans-saints</v>
      </c>
      <c r="AH2519" s="5">
        <f>IF(tbl_pbp[[#This Row],[AwayTeam]] &lt;&gt; "new-orleans-saints", tbl_pbp[[#This Row],[homeWinPercentage]], 1-tbl_pbp[[#This Row],[homeWinPercentage]])</f>
        <v>0.63300000000000001</v>
      </c>
      <c r="AI2519" s="13">
        <f>tbl_pbp[[#This Row],[Kamara]]*tbl_pbp[[#This Row],[Impactful Play]]</f>
        <v>0</v>
      </c>
      <c r="AJ2519" s="13">
        <f>tbl_pbp[[#This Row],[Thomas]]*tbl_pbp[[#This Row],[Impactful Play]]</f>
        <v>0</v>
      </c>
      <c r="AK2519" s="13" t="str">
        <f>VLOOKUP(tbl_pbp[[#This Row],[Play Saints Win % Increase]], tbl_impact[],3,TRUE)</f>
        <v>Smelly (worse than-5% -&gt; -10%)</v>
      </c>
    </row>
    <row r="2520" spans="1:37">
      <c r="A2520" s="1">
        <v>97</v>
      </c>
      <c r="B2520" s="5">
        <v>0.41699999999999998</v>
      </c>
      <c r="C2520" t="s">
        <v>14824</v>
      </c>
      <c r="D2520">
        <v>0</v>
      </c>
      <c r="E2520">
        <v>0</v>
      </c>
      <c r="F2520">
        <v>3</v>
      </c>
      <c r="G2520">
        <v>14</v>
      </c>
      <c r="H2520">
        <v>17</v>
      </c>
      <c r="I2520">
        <v>7</v>
      </c>
      <c r="J2520">
        <v>22</v>
      </c>
      <c r="K2520" t="s">
        <v>14551</v>
      </c>
      <c r="L2520">
        <v>2</v>
      </c>
      <c r="M2520">
        <v>78</v>
      </c>
      <c r="N2520" t="s">
        <v>14825</v>
      </c>
      <c r="O2520" t="s">
        <v>509</v>
      </c>
      <c r="P2520" t="s">
        <v>45</v>
      </c>
      <c r="Q2520" t="s">
        <v>46</v>
      </c>
      <c r="R2520" t="s">
        <v>47</v>
      </c>
      <c r="S2520" t="s">
        <v>220</v>
      </c>
      <c r="T2520" t="s">
        <v>14661</v>
      </c>
      <c r="U2520" t="s">
        <v>14826</v>
      </c>
      <c r="V2520" t="s">
        <v>14549</v>
      </c>
      <c r="X2520" t="str">
        <f>VLOOKUP(pbp!V5270, games!$B$2:$R$40, 3, FALSE)</f>
        <v>2020-12-25T21:30Z</v>
      </c>
      <c r="Y2520">
        <f>VLOOKUP(1*V2520,NFLGames!$H$11:$H$555,1,FALSE)</f>
        <v>401127935</v>
      </c>
      <c r="Z2520">
        <f>VLOOKUP($Y2520, NFLGames!$H$11:$K$555,2,FALSE)</f>
        <v>2019</v>
      </c>
      <c r="AA2520">
        <f>VLOOKUP($Y2520, NFLGames!$H$11:$K$555,3,FALSE)</f>
        <v>16</v>
      </c>
      <c r="AB2520" s="6">
        <f>IF(A2521=0, 0, AH2521-tbl_pbp[[#This Row],[Saints Win %]])</f>
        <v>6.2000000000000055E-2</v>
      </c>
      <c r="AE2520">
        <f>ABS(tbl_pbp[[#This Row],[play.homeScore]]-tbl_pbp[[#This Row],[play.awayScore]])</f>
        <v>3</v>
      </c>
      <c r="AF2520">
        <f>IF(tbl_pbp[[#This Row],[Play Saints Win % Increase]]&gt;=$AF$4,1,0)</f>
        <v>0</v>
      </c>
      <c r="AG2520" t="str">
        <f>VLOOKUP(tbl_pbp[[#This Row],[gameId]], games!$B$2:$T$40, 9, FALSE)</f>
        <v>new-orleans-saints</v>
      </c>
      <c r="AH2520" s="5">
        <f>IF(tbl_pbp[[#This Row],[AwayTeam]] &lt;&gt; "new-orleans-saints", tbl_pbp[[#This Row],[homeWinPercentage]], 1-tbl_pbp[[#This Row],[homeWinPercentage]])</f>
        <v>0.58299999999999996</v>
      </c>
      <c r="AI2520" s="13">
        <f>tbl_pbp[[#This Row],[Kamara]]*tbl_pbp[[#This Row],[Impactful Play]]</f>
        <v>0</v>
      </c>
      <c r="AJ2520" s="13">
        <f>tbl_pbp[[#This Row],[Thomas]]*tbl_pbp[[#This Row],[Impactful Play]]</f>
        <v>0</v>
      </c>
      <c r="AK2520" s="13" t="str">
        <f>VLOOKUP(tbl_pbp[[#This Row],[Play Saints Win % Increase]], tbl_impact[],3,TRUE)</f>
        <v>Perfumed (5 to + 10%)</v>
      </c>
    </row>
    <row r="2521" spans="1:37">
      <c r="A2521" s="1">
        <v>98</v>
      </c>
      <c r="B2521" s="5">
        <v>0.35499999999999998</v>
      </c>
      <c r="C2521" t="s">
        <v>14827</v>
      </c>
      <c r="D2521">
        <v>0</v>
      </c>
      <c r="E2521">
        <v>0</v>
      </c>
      <c r="F2521">
        <v>3</v>
      </c>
      <c r="G2521">
        <v>14</v>
      </c>
      <c r="H2521">
        <v>17</v>
      </c>
      <c r="I2521">
        <v>10</v>
      </c>
      <c r="J2521">
        <v>39</v>
      </c>
      <c r="K2521" t="s">
        <v>14551</v>
      </c>
      <c r="L2521">
        <v>1</v>
      </c>
      <c r="M2521">
        <v>61</v>
      </c>
      <c r="N2521" t="s">
        <v>14828</v>
      </c>
      <c r="O2521" t="s">
        <v>53</v>
      </c>
      <c r="P2521" t="s">
        <v>94</v>
      </c>
      <c r="Q2521" t="s">
        <v>95</v>
      </c>
      <c r="R2521" t="s">
        <v>96</v>
      </c>
      <c r="S2521" t="s">
        <v>33</v>
      </c>
      <c r="T2521" t="s">
        <v>14583</v>
      </c>
      <c r="U2521" t="s">
        <v>14584</v>
      </c>
      <c r="V2521" t="s">
        <v>14549</v>
      </c>
      <c r="X2521" t="str">
        <f>VLOOKUP(pbp!V5271, games!$B$2:$R$40, 3, FALSE)</f>
        <v>2020-12-25T21:30Z</v>
      </c>
      <c r="Y2521">
        <f>VLOOKUP(1*V2521,NFLGames!$H$11:$H$555,1,FALSE)</f>
        <v>401127935</v>
      </c>
      <c r="Z2521">
        <f>VLOOKUP($Y2521, NFLGames!$H$11:$K$555,2,FALSE)</f>
        <v>2019</v>
      </c>
      <c r="AA2521">
        <f>VLOOKUP($Y2521, NFLGames!$H$11:$K$555,3,FALSE)</f>
        <v>16</v>
      </c>
      <c r="AB2521" s="6">
        <f>IF(A2522=0, 0, AH2522-tbl_pbp[[#This Row],[Saints Win %]])</f>
        <v>1.2000000000000011E-2</v>
      </c>
      <c r="AE2521">
        <f>ABS(tbl_pbp[[#This Row],[play.homeScore]]-tbl_pbp[[#This Row],[play.awayScore]])</f>
        <v>3</v>
      </c>
      <c r="AF2521">
        <f>IF(tbl_pbp[[#This Row],[Play Saints Win % Increase]]&gt;=$AF$4,1,0)</f>
        <v>0</v>
      </c>
      <c r="AG2521" t="str">
        <f>VLOOKUP(tbl_pbp[[#This Row],[gameId]], games!$B$2:$T$40, 9, FALSE)</f>
        <v>new-orleans-saints</v>
      </c>
      <c r="AH2521" s="5">
        <f>IF(tbl_pbp[[#This Row],[AwayTeam]] &lt;&gt; "new-orleans-saints", tbl_pbp[[#This Row],[homeWinPercentage]], 1-tbl_pbp[[#This Row],[homeWinPercentage]])</f>
        <v>0.64500000000000002</v>
      </c>
      <c r="AI2521" s="13">
        <f>tbl_pbp[[#This Row],[Kamara]]*tbl_pbp[[#This Row],[Impactful Play]]</f>
        <v>0</v>
      </c>
      <c r="AJ2521" s="13">
        <f>tbl_pbp[[#This Row],[Thomas]]*tbl_pbp[[#This Row],[Impactful Play]]</f>
        <v>0</v>
      </c>
      <c r="AK2521" s="13" t="str">
        <f>VLOOKUP(tbl_pbp[[#This Row],[Play Saints Win % Increase]], tbl_impact[],3,TRUE)</f>
        <v>Scented (0 to +5%)</v>
      </c>
    </row>
    <row r="2522" spans="1:37">
      <c r="A2522" s="1">
        <v>99</v>
      </c>
      <c r="B2522" s="5">
        <v>0.34300000000000003</v>
      </c>
      <c r="C2522" t="s">
        <v>14829</v>
      </c>
      <c r="D2522">
        <v>0</v>
      </c>
      <c r="E2522">
        <v>0</v>
      </c>
      <c r="F2522">
        <v>3</v>
      </c>
      <c r="G2522">
        <v>14</v>
      </c>
      <c r="H2522">
        <v>17</v>
      </c>
      <c r="I2522">
        <v>20</v>
      </c>
      <c r="J2522">
        <v>29</v>
      </c>
      <c r="K2522" t="s">
        <v>14551</v>
      </c>
      <c r="L2522">
        <v>1</v>
      </c>
      <c r="M2522">
        <v>71</v>
      </c>
      <c r="N2522" t="s">
        <v>14830</v>
      </c>
      <c r="O2522" t="s">
        <v>14831</v>
      </c>
      <c r="P2522" t="s">
        <v>167</v>
      </c>
      <c r="Q2522" t="s">
        <v>168</v>
      </c>
      <c r="S2522" t="s">
        <v>1533</v>
      </c>
      <c r="T2522" t="s">
        <v>14676</v>
      </c>
      <c r="U2522" t="s">
        <v>14832</v>
      </c>
      <c r="V2522" t="s">
        <v>14549</v>
      </c>
      <c r="X2522" t="str">
        <f>VLOOKUP(pbp!V5272, games!$B$2:$R$40, 3, FALSE)</f>
        <v>2020-12-25T21:30Z</v>
      </c>
      <c r="Y2522">
        <f>VLOOKUP(1*V2522,NFLGames!$H$11:$H$555,1,FALSE)</f>
        <v>401127935</v>
      </c>
      <c r="Z2522">
        <f>VLOOKUP($Y2522, NFLGames!$H$11:$K$555,2,FALSE)</f>
        <v>2019</v>
      </c>
      <c r="AA2522">
        <f>VLOOKUP($Y2522, NFLGames!$H$11:$K$555,3,FALSE)</f>
        <v>16</v>
      </c>
      <c r="AB2522" s="6">
        <f>IF(A2523=0, 0, AH2523-tbl_pbp[[#This Row],[Saints Win %]])</f>
        <v>8.999999999999897E-3</v>
      </c>
      <c r="AE2522">
        <f>ABS(tbl_pbp[[#This Row],[play.homeScore]]-tbl_pbp[[#This Row],[play.awayScore]])</f>
        <v>3</v>
      </c>
      <c r="AF2522">
        <f>IF(tbl_pbp[[#This Row],[Play Saints Win % Increase]]&gt;=$AF$4,1,0)</f>
        <v>0</v>
      </c>
      <c r="AG2522" t="str">
        <f>VLOOKUP(tbl_pbp[[#This Row],[gameId]], games!$B$2:$T$40, 9, FALSE)</f>
        <v>new-orleans-saints</v>
      </c>
      <c r="AH2522" s="5">
        <f>IF(tbl_pbp[[#This Row],[AwayTeam]] &lt;&gt; "new-orleans-saints", tbl_pbp[[#This Row],[homeWinPercentage]], 1-tbl_pbp[[#This Row],[homeWinPercentage]])</f>
        <v>0.65700000000000003</v>
      </c>
      <c r="AI2522" s="13">
        <f>tbl_pbp[[#This Row],[Kamara]]*tbl_pbp[[#This Row],[Impactful Play]]</f>
        <v>0</v>
      </c>
      <c r="AJ2522" s="13">
        <f>tbl_pbp[[#This Row],[Thomas]]*tbl_pbp[[#This Row],[Impactful Play]]</f>
        <v>0</v>
      </c>
      <c r="AK2522" s="13" t="str">
        <f>VLOOKUP(tbl_pbp[[#This Row],[Play Saints Win % Increase]], tbl_impact[],3,TRUE)</f>
        <v>Scented (0 to +5%)</v>
      </c>
    </row>
    <row r="2523" spans="1:37">
      <c r="A2523" s="1">
        <v>100</v>
      </c>
      <c r="B2523" s="5">
        <v>0.33400000000000002</v>
      </c>
      <c r="C2523" t="s">
        <v>14833</v>
      </c>
      <c r="D2523">
        <v>0</v>
      </c>
      <c r="E2523">
        <v>0</v>
      </c>
      <c r="F2523">
        <v>3</v>
      </c>
      <c r="G2523">
        <v>14</v>
      </c>
      <c r="H2523">
        <v>17</v>
      </c>
      <c r="I2523">
        <v>22</v>
      </c>
      <c r="J2523">
        <v>27</v>
      </c>
      <c r="K2523" t="s">
        <v>14551</v>
      </c>
      <c r="L2523">
        <v>2</v>
      </c>
      <c r="M2523">
        <v>73</v>
      </c>
      <c r="N2523" t="s">
        <v>14834</v>
      </c>
      <c r="O2523" t="s">
        <v>5500</v>
      </c>
      <c r="P2523" t="s">
        <v>22</v>
      </c>
      <c r="Q2523" t="s">
        <v>37</v>
      </c>
      <c r="S2523" t="s">
        <v>14835</v>
      </c>
      <c r="T2523" t="s">
        <v>14557</v>
      </c>
      <c r="U2523" t="s">
        <v>14836</v>
      </c>
      <c r="V2523" t="s">
        <v>14549</v>
      </c>
      <c r="X2523" t="str">
        <f>VLOOKUP(pbp!V5273, games!$B$2:$R$40, 3, FALSE)</f>
        <v>2020-12-25T21:30Z</v>
      </c>
      <c r="Y2523">
        <f>VLOOKUP(1*V2523,NFLGames!$H$11:$H$555,1,FALSE)</f>
        <v>401127935</v>
      </c>
      <c r="Z2523">
        <f>VLOOKUP($Y2523, NFLGames!$H$11:$K$555,2,FALSE)</f>
        <v>2019</v>
      </c>
      <c r="AA2523">
        <f>VLOOKUP($Y2523, NFLGames!$H$11:$K$555,3,FALSE)</f>
        <v>16</v>
      </c>
      <c r="AB2523" s="6">
        <f>IF(A2524=0, 0, AH2524-tbl_pbp[[#This Row],[Saints Win %]])</f>
        <v>6.0000000000000053E-3</v>
      </c>
      <c r="AE2523">
        <f>ABS(tbl_pbp[[#This Row],[play.homeScore]]-tbl_pbp[[#This Row],[play.awayScore]])</f>
        <v>3</v>
      </c>
      <c r="AF2523">
        <f>IF(tbl_pbp[[#This Row],[Play Saints Win % Increase]]&gt;=$AF$4,1,0)</f>
        <v>0</v>
      </c>
      <c r="AG2523" t="str">
        <f>VLOOKUP(tbl_pbp[[#This Row],[gameId]], games!$B$2:$T$40, 9, FALSE)</f>
        <v>new-orleans-saints</v>
      </c>
      <c r="AH2523" s="5">
        <f>IF(tbl_pbp[[#This Row],[AwayTeam]] &lt;&gt; "new-orleans-saints", tbl_pbp[[#This Row],[homeWinPercentage]], 1-tbl_pbp[[#This Row],[homeWinPercentage]])</f>
        <v>0.66599999999999993</v>
      </c>
      <c r="AI2523" s="13">
        <f>tbl_pbp[[#This Row],[Kamara]]*tbl_pbp[[#This Row],[Impactful Play]]</f>
        <v>0</v>
      </c>
      <c r="AJ2523" s="13">
        <f>tbl_pbp[[#This Row],[Thomas]]*tbl_pbp[[#This Row],[Impactful Play]]</f>
        <v>0</v>
      </c>
      <c r="AK2523" s="13" t="str">
        <f>VLOOKUP(tbl_pbp[[#This Row],[Play Saints Win % Increase]], tbl_impact[],3,TRUE)</f>
        <v>Scented (0 to +5%)</v>
      </c>
    </row>
    <row r="2524" spans="1:37">
      <c r="A2524" s="1">
        <v>101</v>
      </c>
      <c r="B2524" s="5">
        <v>0.32800000000000001</v>
      </c>
      <c r="C2524" t="s">
        <v>14837</v>
      </c>
      <c r="D2524">
        <v>0</v>
      </c>
      <c r="E2524">
        <v>0</v>
      </c>
      <c r="F2524">
        <v>3</v>
      </c>
      <c r="G2524">
        <v>14</v>
      </c>
      <c r="H2524">
        <v>17</v>
      </c>
      <c r="I2524">
        <v>22</v>
      </c>
      <c r="J2524">
        <v>27</v>
      </c>
      <c r="K2524" t="s">
        <v>14551</v>
      </c>
      <c r="L2524">
        <v>3</v>
      </c>
      <c r="M2524">
        <v>73</v>
      </c>
      <c r="N2524" t="s">
        <v>14838</v>
      </c>
      <c r="O2524" t="s">
        <v>3048</v>
      </c>
      <c r="P2524" t="s">
        <v>22</v>
      </c>
      <c r="Q2524" t="s">
        <v>37</v>
      </c>
      <c r="S2524" t="s">
        <v>1554</v>
      </c>
      <c r="T2524" t="s">
        <v>14557</v>
      </c>
      <c r="U2524" t="s">
        <v>14839</v>
      </c>
      <c r="V2524" t="s">
        <v>14549</v>
      </c>
      <c r="X2524" t="str">
        <f>VLOOKUP(pbp!V5274, games!$B$2:$R$40, 3, FALSE)</f>
        <v>2020-12-25T21:30Z</v>
      </c>
      <c r="Y2524">
        <f>VLOOKUP(1*V2524,NFLGames!$H$11:$H$555,1,FALSE)</f>
        <v>401127935</v>
      </c>
      <c r="Z2524">
        <f>VLOOKUP($Y2524, NFLGames!$H$11:$K$555,2,FALSE)</f>
        <v>2019</v>
      </c>
      <c r="AA2524">
        <f>VLOOKUP($Y2524, NFLGames!$H$11:$K$555,3,FALSE)</f>
        <v>16</v>
      </c>
      <c r="AB2524" s="6">
        <f>IF(A2525=0, 0, AH2525-tbl_pbp[[#This Row],[Saints Win %]])</f>
        <v>-6.0000000000000053E-3</v>
      </c>
      <c r="AE2524">
        <f>ABS(tbl_pbp[[#This Row],[play.homeScore]]-tbl_pbp[[#This Row],[play.awayScore]])</f>
        <v>3</v>
      </c>
      <c r="AF2524">
        <f>IF(tbl_pbp[[#This Row],[Play Saints Win % Increase]]&gt;=$AF$4,1,0)</f>
        <v>0</v>
      </c>
      <c r="AG2524" t="str">
        <f>VLOOKUP(tbl_pbp[[#This Row],[gameId]], games!$B$2:$T$40, 9, FALSE)</f>
        <v>new-orleans-saints</v>
      </c>
      <c r="AH2524" s="5">
        <f>IF(tbl_pbp[[#This Row],[AwayTeam]] &lt;&gt; "new-orleans-saints", tbl_pbp[[#This Row],[homeWinPercentage]], 1-tbl_pbp[[#This Row],[homeWinPercentage]])</f>
        <v>0.67199999999999993</v>
      </c>
      <c r="AI2524" s="13">
        <f>tbl_pbp[[#This Row],[Kamara]]*tbl_pbp[[#This Row],[Impactful Play]]</f>
        <v>0</v>
      </c>
      <c r="AJ2524" s="13">
        <f>tbl_pbp[[#This Row],[Thomas]]*tbl_pbp[[#This Row],[Impactful Play]]</f>
        <v>0</v>
      </c>
      <c r="AK2524" s="13" t="str">
        <f>VLOOKUP(tbl_pbp[[#This Row],[Play Saints Win % Increase]], tbl_impact[],3,TRUE)</f>
        <v>Bad (0 to -5%)</v>
      </c>
    </row>
    <row r="2525" spans="1:37">
      <c r="A2525" s="1">
        <v>102</v>
      </c>
      <c r="B2525" s="5">
        <v>0.33400000000000002</v>
      </c>
      <c r="C2525" t="s">
        <v>14840</v>
      </c>
      <c r="D2525">
        <v>0</v>
      </c>
      <c r="E2525">
        <v>0</v>
      </c>
      <c r="F2525">
        <v>3</v>
      </c>
      <c r="G2525">
        <v>14</v>
      </c>
      <c r="H2525">
        <v>17</v>
      </c>
      <c r="I2525">
        <v>22</v>
      </c>
      <c r="J2525">
        <v>27</v>
      </c>
      <c r="K2525" t="s">
        <v>14551</v>
      </c>
      <c r="L2525">
        <v>4</v>
      </c>
      <c r="M2525">
        <v>73</v>
      </c>
      <c r="N2525" t="s">
        <v>14841</v>
      </c>
      <c r="O2525" t="s">
        <v>515</v>
      </c>
      <c r="P2525" t="s">
        <v>66</v>
      </c>
      <c r="Q2525" t="s">
        <v>67</v>
      </c>
      <c r="R2525" t="s">
        <v>68</v>
      </c>
      <c r="S2525" t="s">
        <v>4776</v>
      </c>
      <c r="T2525" t="s">
        <v>14557</v>
      </c>
      <c r="U2525" t="s">
        <v>14842</v>
      </c>
      <c r="V2525" t="s">
        <v>14549</v>
      </c>
      <c r="X2525" t="str">
        <f>VLOOKUP(pbp!V5275, games!$B$2:$R$40, 3, FALSE)</f>
        <v>2020-12-25T21:30Z</v>
      </c>
      <c r="Y2525">
        <f>VLOOKUP(1*V2525,NFLGames!$H$11:$H$555,1,FALSE)</f>
        <v>401127935</v>
      </c>
      <c r="Z2525">
        <f>VLOOKUP($Y2525, NFLGames!$H$11:$K$555,2,FALSE)</f>
        <v>2019</v>
      </c>
      <c r="AA2525">
        <f>VLOOKUP($Y2525, NFLGames!$H$11:$K$555,3,FALSE)</f>
        <v>16</v>
      </c>
      <c r="AB2525" s="6">
        <f>IF(A2526=0, 0, AH2526-tbl_pbp[[#This Row],[Saints Win %]])</f>
        <v>-3.8999999999999924E-2</v>
      </c>
      <c r="AE2525">
        <f>ABS(tbl_pbp[[#This Row],[play.homeScore]]-tbl_pbp[[#This Row],[play.awayScore]])</f>
        <v>3</v>
      </c>
      <c r="AF2525">
        <f>IF(tbl_pbp[[#This Row],[Play Saints Win % Increase]]&gt;=$AF$4,1,0)</f>
        <v>0</v>
      </c>
      <c r="AG2525" t="str">
        <f>VLOOKUP(tbl_pbp[[#This Row],[gameId]], games!$B$2:$T$40, 9, FALSE)</f>
        <v>new-orleans-saints</v>
      </c>
      <c r="AH2525" s="5">
        <f>IF(tbl_pbp[[#This Row],[AwayTeam]] &lt;&gt; "new-orleans-saints", tbl_pbp[[#This Row],[homeWinPercentage]], 1-tbl_pbp[[#This Row],[homeWinPercentage]])</f>
        <v>0.66599999999999993</v>
      </c>
      <c r="AI2525" s="13">
        <f>tbl_pbp[[#This Row],[Kamara]]*tbl_pbp[[#This Row],[Impactful Play]]</f>
        <v>0</v>
      </c>
      <c r="AJ2525" s="13">
        <f>tbl_pbp[[#This Row],[Thomas]]*tbl_pbp[[#This Row],[Impactful Play]]</f>
        <v>0</v>
      </c>
      <c r="AK2525" s="13" t="str">
        <f>VLOOKUP(tbl_pbp[[#This Row],[Play Saints Win % Increase]], tbl_impact[],3,TRUE)</f>
        <v>Bad (0 to -5%)</v>
      </c>
    </row>
    <row r="2526" spans="1:37">
      <c r="A2526" s="1">
        <v>103</v>
      </c>
      <c r="B2526" s="5">
        <v>0.373</v>
      </c>
      <c r="C2526" t="s">
        <v>14843</v>
      </c>
      <c r="D2526">
        <v>0</v>
      </c>
      <c r="E2526">
        <v>0</v>
      </c>
      <c r="F2526">
        <v>3</v>
      </c>
      <c r="G2526">
        <v>14</v>
      </c>
      <c r="H2526">
        <v>17</v>
      </c>
      <c r="I2526">
        <v>10</v>
      </c>
      <c r="J2526">
        <v>70</v>
      </c>
      <c r="K2526" t="s">
        <v>29</v>
      </c>
      <c r="L2526">
        <v>1</v>
      </c>
      <c r="M2526">
        <v>70</v>
      </c>
      <c r="N2526" t="s">
        <v>14844</v>
      </c>
      <c r="O2526" t="s">
        <v>909</v>
      </c>
      <c r="P2526" t="s">
        <v>30</v>
      </c>
      <c r="Q2526" t="s">
        <v>31</v>
      </c>
      <c r="R2526" t="s">
        <v>32</v>
      </c>
      <c r="S2526" t="s">
        <v>33</v>
      </c>
      <c r="T2526" t="s">
        <v>39</v>
      </c>
      <c r="U2526" t="s">
        <v>398</v>
      </c>
      <c r="V2526" t="s">
        <v>14549</v>
      </c>
      <c r="X2526" t="str">
        <f>VLOOKUP(pbp!V5276, games!$B$2:$R$40, 3, FALSE)</f>
        <v>2020-12-25T21:30Z</v>
      </c>
      <c r="Y2526">
        <f>VLOOKUP(1*V2526,NFLGames!$H$11:$H$555,1,FALSE)</f>
        <v>401127935</v>
      </c>
      <c r="Z2526">
        <f>VLOOKUP($Y2526, NFLGames!$H$11:$K$555,2,FALSE)</f>
        <v>2019</v>
      </c>
      <c r="AA2526">
        <f>VLOOKUP($Y2526, NFLGames!$H$11:$K$555,3,FALSE)</f>
        <v>16</v>
      </c>
      <c r="AB2526" s="6">
        <f>IF(A2527=0, 0, AH2527-tbl_pbp[[#This Row],[Saints Win %]])</f>
        <v>7.0000000000000062E-3</v>
      </c>
      <c r="AE2526">
        <f>ABS(tbl_pbp[[#This Row],[play.homeScore]]-tbl_pbp[[#This Row],[play.awayScore]])</f>
        <v>3</v>
      </c>
      <c r="AF2526">
        <f>IF(tbl_pbp[[#This Row],[Play Saints Win % Increase]]&gt;=$AF$4,1,0)</f>
        <v>0</v>
      </c>
      <c r="AG2526" t="str">
        <f>VLOOKUP(tbl_pbp[[#This Row],[gameId]], games!$B$2:$T$40, 9, FALSE)</f>
        <v>new-orleans-saints</v>
      </c>
      <c r="AH2526" s="5">
        <f>IF(tbl_pbp[[#This Row],[AwayTeam]] &lt;&gt; "new-orleans-saints", tbl_pbp[[#This Row],[homeWinPercentage]], 1-tbl_pbp[[#This Row],[homeWinPercentage]])</f>
        <v>0.627</v>
      </c>
      <c r="AI2526" s="13">
        <f>tbl_pbp[[#This Row],[Kamara]]*tbl_pbp[[#This Row],[Impactful Play]]</f>
        <v>0</v>
      </c>
      <c r="AJ2526" s="13">
        <f>tbl_pbp[[#This Row],[Thomas]]*tbl_pbp[[#This Row],[Impactful Play]]</f>
        <v>0</v>
      </c>
      <c r="AK2526" s="13" t="str">
        <f>VLOOKUP(tbl_pbp[[#This Row],[Play Saints Win % Increase]], tbl_impact[],3,TRUE)</f>
        <v>Scented (0 to +5%)</v>
      </c>
    </row>
    <row r="2527" spans="1:37">
      <c r="A2527" s="1">
        <v>104</v>
      </c>
      <c r="B2527" s="5">
        <v>0.36599999999999999</v>
      </c>
      <c r="C2527" t="s">
        <v>14845</v>
      </c>
      <c r="D2527">
        <v>0</v>
      </c>
      <c r="E2527">
        <v>0</v>
      </c>
      <c r="F2527">
        <v>3</v>
      </c>
      <c r="G2527">
        <v>14</v>
      </c>
      <c r="H2527">
        <v>17</v>
      </c>
      <c r="I2527">
        <v>12</v>
      </c>
      <c r="J2527">
        <v>72</v>
      </c>
      <c r="K2527" t="s">
        <v>29</v>
      </c>
      <c r="L2527">
        <v>2</v>
      </c>
      <c r="M2527">
        <v>72</v>
      </c>
      <c r="N2527" t="s">
        <v>14846</v>
      </c>
      <c r="O2527" t="s">
        <v>8286</v>
      </c>
      <c r="P2527" t="s">
        <v>22</v>
      </c>
      <c r="Q2527" t="s">
        <v>37</v>
      </c>
      <c r="S2527" t="s">
        <v>871</v>
      </c>
      <c r="T2527" t="s">
        <v>1005</v>
      </c>
      <c r="U2527" t="s">
        <v>14847</v>
      </c>
      <c r="V2527" t="s">
        <v>14549</v>
      </c>
      <c r="X2527" t="str">
        <f>VLOOKUP(pbp!V5277, games!$B$2:$R$40, 3, FALSE)</f>
        <v>2020-12-25T21:30Z</v>
      </c>
      <c r="Y2527">
        <f>VLOOKUP(1*V2527,NFLGames!$H$11:$H$555,1,FALSE)</f>
        <v>401127935</v>
      </c>
      <c r="Z2527">
        <f>VLOOKUP($Y2527, NFLGames!$H$11:$K$555,2,FALSE)</f>
        <v>2019</v>
      </c>
      <c r="AA2527">
        <f>VLOOKUP($Y2527, NFLGames!$H$11:$K$555,3,FALSE)</f>
        <v>16</v>
      </c>
      <c r="AB2527" s="6">
        <f>IF(A2528=0, 0, AH2528-tbl_pbp[[#This Row],[Saints Win %]])</f>
        <v>8.5999999999999965E-2</v>
      </c>
      <c r="AD2527">
        <v>1</v>
      </c>
      <c r="AE2527">
        <f>ABS(tbl_pbp[[#This Row],[play.homeScore]]-tbl_pbp[[#This Row],[play.awayScore]])</f>
        <v>3</v>
      </c>
      <c r="AF2527">
        <f>IF(tbl_pbp[[#This Row],[Play Saints Win % Increase]]&gt;=$AF$4,1,0)</f>
        <v>0</v>
      </c>
      <c r="AG2527" t="str">
        <f>VLOOKUP(tbl_pbp[[#This Row],[gameId]], games!$B$2:$T$40, 9, FALSE)</f>
        <v>new-orleans-saints</v>
      </c>
      <c r="AH2527" s="5">
        <f>IF(tbl_pbp[[#This Row],[AwayTeam]] &lt;&gt; "new-orleans-saints", tbl_pbp[[#This Row],[homeWinPercentage]], 1-tbl_pbp[[#This Row],[homeWinPercentage]])</f>
        <v>0.63400000000000001</v>
      </c>
      <c r="AI2527" s="13">
        <f>tbl_pbp[[#This Row],[Kamara]]*tbl_pbp[[#This Row],[Impactful Play]]</f>
        <v>0</v>
      </c>
      <c r="AJ2527" s="13">
        <f>tbl_pbp[[#This Row],[Thomas]]*tbl_pbp[[#This Row],[Impactful Play]]</f>
        <v>0</v>
      </c>
      <c r="AK2527" s="13" t="str">
        <f>VLOOKUP(tbl_pbp[[#This Row],[Play Saints Win % Increase]], tbl_impact[],3,TRUE)</f>
        <v>Perfumed (5 to + 10%)</v>
      </c>
    </row>
    <row r="2528" spans="1:37">
      <c r="A2528" s="1">
        <v>105</v>
      </c>
      <c r="B2528" s="5">
        <v>0.28000000000000003</v>
      </c>
      <c r="C2528" t="s">
        <v>14848</v>
      </c>
      <c r="D2528">
        <v>0</v>
      </c>
      <c r="E2528">
        <v>0</v>
      </c>
      <c r="F2528">
        <v>3</v>
      </c>
      <c r="G2528">
        <v>14</v>
      </c>
      <c r="H2528">
        <v>17</v>
      </c>
      <c r="I2528">
        <v>12</v>
      </c>
      <c r="J2528">
        <v>72</v>
      </c>
      <c r="K2528" t="s">
        <v>29</v>
      </c>
      <c r="L2528">
        <v>3</v>
      </c>
      <c r="M2528">
        <v>72</v>
      </c>
      <c r="N2528" t="s">
        <v>14849</v>
      </c>
      <c r="O2528" t="s">
        <v>175</v>
      </c>
      <c r="P2528" t="s">
        <v>30</v>
      </c>
      <c r="Q2528" t="s">
        <v>31</v>
      </c>
      <c r="R2528" t="s">
        <v>32</v>
      </c>
      <c r="S2528" t="s">
        <v>201</v>
      </c>
      <c r="T2528" t="s">
        <v>1005</v>
      </c>
      <c r="U2528" t="s">
        <v>5763</v>
      </c>
      <c r="V2528" t="s">
        <v>14549</v>
      </c>
      <c r="X2528" t="str">
        <f>VLOOKUP(pbp!V5278, games!$B$2:$R$40, 3, FALSE)</f>
        <v>2020-12-25T21:30Z</v>
      </c>
      <c r="Y2528">
        <f>VLOOKUP(1*V2528,NFLGames!$H$11:$H$555,1,FALSE)</f>
        <v>401127935</v>
      </c>
      <c r="Z2528">
        <f>VLOOKUP($Y2528, NFLGames!$H$11:$K$555,2,FALSE)</f>
        <v>2019</v>
      </c>
      <c r="AA2528">
        <f>VLOOKUP($Y2528, NFLGames!$H$11:$K$555,3,FALSE)</f>
        <v>16</v>
      </c>
      <c r="AB2528" s="6">
        <f>IF(A2529=0, 0, AH2529-tbl_pbp[[#This Row],[Saints Win %]])</f>
        <v>2.7000000000000024E-2</v>
      </c>
      <c r="AD2528">
        <v>1</v>
      </c>
      <c r="AE2528">
        <f>ABS(tbl_pbp[[#This Row],[play.homeScore]]-tbl_pbp[[#This Row],[play.awayScore]])</f>
        <v>3</v>
      </c>
      <c r="AF2528">
        <f>IF(tbl_pbp[[#This Row],[Play Saints Win % Increase]]&gt;=$AF$4,1,0)</f>
        <v>0</v>
      </c>
      <c r="AG2528" t="str">
        <f>VLOOKUP(tbl_pbp[[#This Row],[gameId]], games!$B$2:$T$40, 9, FALSE)</f>
        <v>new-orleans-saints</v>
      </c>
      <c r="AH2528" s="5">
        <f>IF(tbl_pbp[[#This Row],[AwayTeam]] &lt;&gt; "new-orleans-saints", tbl_pbp[[#This Row],[homeWinPercentage]], 1-tbl_pbp[[#This Row],[homeWinPercentage]])</f>
        <v>0.72</v>
      </c>
      <c r="AI2528" s="13">
        <f>tbl_pbp[[#This Row],[Kamara]]*tbl_pbp[[#This Row],[Impactful Play]]</f>
        <v>0</v>
      </c>
      <c r="AJ2528" s="13">
        <f>tbl_pbp[[#This Row],[Thomas]]*tbl_pbp[[#This Row],[Impactful Play]]</f>
        <v>0</v>
      </c>
      <c r="AK2528" s="13" t="str">
        <f>VLOOKUP(tbl_pbp[[#This Row],[Play Saints Win % Increase]], tbl_impact[],3,TRUE)</f>
        <v>Scented (0 to +5%)</v>
      </c>
    </row>
    <row r="2529" spans="1:37">
      <c r="A2529" s="1">
        <v>106</v>
      </c>
      <c r="B2529" s="5">
        <v>0.253</v>
      </c>
      <c r="C2529" t="s">
        <v>14850</v>
      </c>
      <c r="D2529">
        <v>0</v>
      </c>
      <c r="E2529">
        <v>0</v>
      </c>
      <c r="F2529">
        <v>3</v>
      </c>
      <c r="G2529">
        <v>14</v>
      </c>
      <c r="H2529">
        <v>17</v>
      </c>
      <c r="I2529">
        <v>10</v>
      </c>
      <c r="J2529">
        <v>46</v>
      </c>
      <c r="K2529" t="s">
        <v>29</v>
      </c>
      <c r="L2529">
        <v>1</v>
      </c>
      <c r="M2529">
        <v>46</v>
      </c>
      <c r="N2529" t="s">
        <v>14851</v>
      </c>
      <c r="O2529" t="s">
        <v>562</v>
      </c>
      <c r="P2529" t="s">
        <v>30</v>
      </c>
      <c r="Q2529" t="s">
        <v>31</v>
      </c>
      <c r="R2529" t="s">
        <v>32</v>
      </c>
      <c r="S2529" t="s">
        <v>33</v>
      </c>
      <c r="T2529" t="s">
        <v>14852</v>
      </c>
      <c r="U2529" t="s">
        <v>14853</v>
      </c>
      <c r="V2529" t="s">
        <v>14549</v>
      </c>
      <c r="X2529" t="str">
        <f>VLOOKUP(pbp!V5279, games!$B$2:$R$40, 3, FALSE)</f>
        <v>2020-12-25T21:30Z</v>
      </c>
      <c r="Y2529">
        <f>VLOOKUP(1*V2529,NFLGames!$H$11:$H$555,1,FALSE)</f>
        <v>401127935</v>
      </c>
      <c r="Z2529">
        <f>VLOOKUP($Y2529, NFLGames!$H$11:$K$555,2,FALSE)</f>
        <v>2019</v>
      </c>
      <c r="AA2529">
        <f>VLOOKUP($Y2529, NFLGames!$H$11:$K$555,3,FALSE)</f>
        <v>16</v>
      </c>
      <c r="AB2529" s="6">
        <f>IF(A2530=0, 0, AH2530-tbl_pbp[[#This Row],[Saints Win %]])</f>
        <v>3.1000000000000028E-2</v>
      </c>
      <c r="AE2529">
        <f>ABS(tbl_pbp[[#This Row],[play.homeScore]]-tbl_pbp[[#This Row],[play.awayScore]])</f>
        <v>3</v>
      </c>
      <c r="AF2529">
        <f>IF(tbl_pbp[[#This Row],[Play Saints Win % Increase]]&gt;=$AF$4,1,0)</f>
        <v>0</v>
      </c>
      <c r="AG2529" t="str">
        <f>VLOOKUP(tbl_pbp[[#This Row],[gameId]], games!$B$2:$T$40, 9, FALSE)</f>
        <v>new-orleans-saints</v>
      </c>
      <c r="AH2529" s="5">
        <f>IF(tbl_pbp[[#This Row],[AwayTeam]] &lt;&gt; "new-orleans-saints", tbl_pbp[[#This Row],[homeWinPercentage]], 1-tbl_pbp[[#This Row],[homeWinPercentage]])</f>
        <v>0.747</v>
      </c>
      <c r="AI2529" s="13">
        <f>tbl_pbp[[#This Row],[Kamara]]*tbl_pbp[[#This Row],[Impactful Play]]</f>
        <v>0</v>
      </c>
      <c r="AJ2529" s="13">
        <f>tbl_pbp[[#This Row],[Thomas]]*tbl_pbp[[#This Row],[Impactful Play]]</f>
        <v>0</v>
      </c>
      <c r="AK2529" s="13" t="str">
        <f>VLOOKUP(tbl_pbp[[#This Row],[Play Saints Win % Increase]], tbl_impact[],3,TRUE)</f>
        <v>Scented (0 to +5%)</v>
      </c>
    </row>
    <row r="2530" spans="1:37">
      <c r="A2530" s="1">
        <v>107</v>
      </c>
      <c r="B2530" s="5">
        <v>0.222</v>
      </c>
      <c r="C2530" t="s">
        <v>14854</v>
      </c>
      <c r="D2530">
        <v>0</v>
      </c>
      <c r="E2530">
        <v>0</v>
      </c>
      <c r="F2530">
        <v>3</v>
      </c>
      <c r="G2530">
        <v>14</v>
      </c>
      <c r="H2530">
        <v>17</v>
      </c>
      <c r="I2530">
        <v>10</v>
      </c>
      <c r="J2530">
        <v>33</v>
      </c>
      <c r="K2530" t="s">
        <v>29</v>
      </c>
      <c r="L2530">
        <v>1</v>
      </c>
      <c r="M2530">
        <v>33</v>
      </c>
      <c r="N2530" t="s">
        <v>14855</v>
      </c>
      <c r="O2530" t="s">
        <v>1056</v>
      </c>
      <c r="P2530" t="s">
        <v>30</v>
      </c>
      <c r="Q2530" t="s">
        <v>31</v>
      </c>
      <c r="R2530" t="s">
        <v>32</v>
      </c>
      <c r="S2530" t="s">
        <v>33</v>
      </c>
      <c r="T2530" t="s">
        <v>14657</v>
      </c>
      <c r="U2530" t="s">
        <v>14856</v>
      </c>
      <c r="V2530" t="s">
        <v>14549</v>
      </c>
      <c r="X2530" t="str">
        <f>VLOOKUP(pbp!V5280, games!$B$2:$R$40, 3, FALSE)</f>
        <v>2020-12-25T21:30Z</v>
      </c>
      <c r="Y2530">
        <f>VLOOKUP(1*V2530,NFLGames!$H$11:$H$555,1,FALSE)</f>
        <v>401127935</v>
      </c>
      <c r="Z2530">
        <f>VLOOKUP($Y2530, NFLGames!$H$11:$K$555,2,FALSE)</f>
        <v>2019</v>
      </c>
      <c r="AA2530">
        <f>VLOOKUP($Y2530, NFLGames!$H$11:$K$555,3,FALSE)</f>
        <v>16</v>
      </c>
      <c r="AB2530" s="6">
        <f>IF(A2531=0, 0, AH2531-tbl_pbp[[#This Row],[Saints Win %]])</f>
        <v>1.0000000000000009E-2</v>
      </c>
      <c r="AE2530">
        <f>ABS(tbl_pbp[[#This Row],[play.homeScore]]-tbl_pbp[[#This Row],[play.awayScore]])</f>
        <v>3</v>
      </c>
      <c r="AF2530">
        <f>IF(tbl_pbp[[#This Row],[Play Saints Win % Increase]]&gt;=$AF$4,1,0)</f>
        <v>0</v>
      </c>
      <c r="AG2530" t="str">
        <f>VLOOKUP(tbl_pbp[[#This Row],[gameId]], games!$B$2:$T$40, 9, FALSE)</f>
        <v>new-orleans-saints</v>
      </c>
      <c r="AH2530" s="5">
        <f>IF(tbl_pbp[[#This Row],[AwayTeam]] &lt;&gt; "new-orleans-saints", tbl_pbp[[#This Row],[homeWinPercentage]], 1-tbl_pbp[[#This Row],[homeWinPercentage]])</f>
        <v>0.77800000000000002</v>
      </c>
      <c r="AI2530" s="13">
        <f>tbl_pbp[[#This Row],[Kamara]]*tbl_pbp[[#This Row],[Impactful Play]]</f>
        <v>0</v>
      </c>
      <c r="AJ2530" s="13">
        <f>tbl_pbp[[#This Row],[Thomas]]*tbl_pbp[[#This Row],[Impactful Play]]</f>
        <v>0</v>
      </c>
      <c r="AK2530" s="13" t="str">
        <f>VLOOKUP(tbl_pbp[[#This Row],[Play Saints Win % Increase]], tbl_impact[],3,TRUE)</f>
        <v>Scented (0 to +5%)</v>
      </c>
    </row>
    <row r="2531" spans="1:37">
      <c r="A2531" s="1">
        <v>108</v>
      </c>
      <c r="B2531" s="5">
        <v>0.21199999999999999</v>
      </c>
      <c r="C2531" t="s">
        <v>14857</v>
      </c>
      <c r="D2531">
        <v>0</v>
      </c>
      <c r="E2531">
        <v>0</v>
      </c>
      <c r="F2531">
        <v>3</v>
      </c>
      <c r="G2531">
        <v>14</v>
      </c>
      <c r="H2531">
        <v>17</v>
      </c>
      <c r="I2531">
        <v>10</v>
      </c>
      <c r="J2531">
        <v>19</v>
      </c>
      <c r="K2531" t="s">
        <v>29</v>
      </c>
      <c r="L2531">
        <v>1</v>
      </c>
      <c r="M2531">
        <v>19</v>
      </c>
      <c r="N2531" t="s">
        <v>14858</v>
      </c>
      <c r="O2531" t="s">
        <v>82</v>
      </c>
      <c r="P2531" t="s">
        <v>45</v>
      </c>
      <c r="Q2531" t="s">
        <v>46</v>
      </c>
      <c r="R2531" t="s">
        <v>47</v>
      </c>
      <c r="S2531" t="s">
        <v>33</v>
      </c>
      <c r="T2531" t="s">
        <v>14822</v>
      </c>
      <c r="U2531" t="s">
        <v>14823</v>
      </c>
      <c r="V2531" t="s">
        <v>14549</v>
      </c>
      <c r="X2531" t="str">
        <f>VLOOKUP(pbp!V5281, games!$B$2:$R$40, 3, FALSE)</f>
        <v>2020-12-25T21:30Z</v>
      </c>
      <c r="Y2531">
        <f>VLOOKUP(1*V2531,NFLGames!$H$11:$H$555,1,FALSE)</f>
        <v>401127935</v>
      </c>
      <c r="Z2531">
        <f>VLOOKUP($Y2531, NFLGames!$H$11:$K$555,2,FALSE)</f>
        <v>2019</v>
      </c>
      <c r="AA2531">
        <f>VLOOKUP($Y2531, NFLGames!$H$11:$K$555,3,FALSE)</f>
        <v>16</v>
      </c>
      <c r="AB2531" s="6">
        <f>IF(A2532=0, 0, AH2532-tbl_pbp[[#This Row],[Saints Win %]])</f>
        <v>2.6999999999999913E-2</v>
      </c>
      <c r="AE2531">
        <f>ABS(tbl_pbp[[#This Row],[play.homeScore]]-tbl_pbp[[#This Row],[play.awayScore]])</f>
        <v>3</v>
      </c>
      <c r="AF2531">
        <f>IF(tbl_pbp[[#This Row],[Play Saints Win % Increase]]&gt;=$AF$4,1,0)</f>
        <v>0</v>
      </c>
      <c r="AG2531" t="str">
        <f>VLOOKUP(tbl_pbp[[#This Row],[gameId]], games!$B$2:$T$40, 9, FALSE)</f>
        <v>new-orleans-saints</v>
      </c>
      <c r="AH2531" s="5">
        <f>IF(tbl_pbp[[#This Row],[AwayTeam]] &lt;&gt; "new-orleans-saints", tbl_pbp[[#This Row],[homeWinPercentage]], 1-tbl_pbp[[#This Row],[homeWinPercentage]])</f>
        <v>0.78800000000000003</v>
      </c>
      <c r="AI2531" s="13">
        <f>tbl_pbp[[#This Row],[Kamara]]*tbl_pbp[[#This Row],[Impactful Play]]</f>
        <v>0</v>
      </c>
      <c r="AJ2531" s="13">
        <f>tbl_pbp[[#This Row],[Thomas]]*tbl_pbp[[#This Row],[Impactful Play]]</f>
        <v>0</v>
      </c>
      <c r="AK2531" s="13" t="str">
        <f>VLOOKUP(tbl_pbp[[#This Row],[Play Saints Win % Increase]], tbl_impact[],3,TRUE)</f>
        <v>Scented (0 to +5%)</v>
      </c>
    </row>
    <row r="2532" spans="1:37">
      <c r="A2532" s="1">
        <v>109</v>
      </c>
      <c r="B2532" s="5">
        <v>0.185</v>
      </c>
      <c r="C2532" t="s">
        <v>14859</v>
      </c>
      <c r="D2532">
        <v>0</v>
      </c>
      <c r="E2532">
        <v>0</v>
      </c>
      <c r="F2532">
        <v>3</v>
      </c>
      <c r="G2532">
        <v>14</v>
      </c>
      <c r="H2532">
        <v>17</v>
      </c>
      <c r="I2532">
        <v>5</v>
      </c>
      <c r="J2532">
        <v>14</v>
      </c>
      <c r="K2532" t="s">
        <v>29</v>
      </c>
      <c r="L2532">
        <v>2</v>
      </c>
      <c r="M2532">
        <v>14</v>
      </c>
      <c r="N2532" t="s">
        <v>14860</v>
      </c>
      <c r="O2532" t="s">
        <v>11996</v>
      </c>
      <c r="P2532" t="s">
        <v>30</v>
      </c>
      <c r="Q2532" t="s">
        <v>31</v>
      </c>
      <c r="R2532" t="s">
        <v>32</v>
      </c>
      <c r="S2532" t="s">
        <v>38</v>
      </c>
      <c r="T2532" t="s">
        <v>14861</v>
      </c>
      <c r="U2532" t="s">
        <v>14862</v>
      </c>
      <c r="V2532" t="s">
        <v>14549</v>
      </c>
      <c r="X2532" t="str">
        <f>VLOOKUP(pbp!V5282, games!$B$2:$R$40, 3, FALSE)</f>
        <v>2020-12-25T21:30Z</v>
      </c>
      <c r="Y2532">
        <f>VLOOKUP(1*V2532,NFLGames!$H$11:$H$555,1,FALSE)</f>
        <v>401127935</v>
      </c>
      <c r="Z2532">
        <f>VLOOKUP($Y2532, NFLGames!$H$11:$K$555,2,FALSE)</f>
        <v>2019</v>
      </c>
      <c r="AA2532">
        <f>VLOOKUP($Y2532, NFLGames!$H$11:$K$555,3,FALSE)</f>
        <v>16</v>
      </c>
      <c r="AB2532" s="6">
        <f>IF(A2533=0, 0, AH2533-tbl_pbp[[#This Row],[Saints Win %]])</f>
        <v>9.000000000000119E-3</v>
      </c>
      <c r="AD2532">
        <v>1</v>
      </c>
      <c r="AE2532">
        <f>ABS(tbl_pbp[[#This Row],[play.homeScore]]-tbl_pbp[[#This Row],[play.awayScore]])</f>
        <v>3</v>
      </c>
      <c r="AF2532">
        <f>IF(tbl_pbp[[#This Row],[Play Saints Win % Increase]]&gt;=$AF$4,1,0)</f>
        <v>0</v>
      </c>
      <c r="AG2532" t="str">
        <f>VLOOKUP(tbl_pbp[[#This Row],[gameId]], games!$B$2:$T$40, 9, FALSE)</f>
        <v>new-orleans-saints</v>
      </c>
      <c r="AH2532" s="5">
        <f>IF(tbl_pbp[[#This Row],[AwayTeam]] &lt;&gt; "new-orleans-saints", tbl_pbp[[#This Row],[homeWinPercentage]], 1-tbl_pbp[[#This Row],[homeWinPercentage]])</f>
        <v>0.81499999999999995</v>
      </c>
      <c r="AI2532" s="13">
        <f>tbl_pbp[[#This Row],[Kamara]]*tbl_pbp[[#This Row],[Impactful Play]]</f>
        <v>0</v>
      </c>
      <c r="AJ2532" s="13">
        <f>tbl_pbp[[#This Row],[Thomas]]*tbl_pbp[[#This Row],[Impactful Play]]</f>
        <v>0</v>
      </c>
      <c r="AK2532" s="13" t="str">
        <f>VLOOKUP(tbl_pbp[[#This Row],[Play Saints Win % Increase]], tbl_impact[],3,TRUE)</f>
        <v>Scented (0 to +5%)</v>
      </c>
    </row>
    <row r="2533" spans="1:37">
      <c r="A2533" s="1">
        <v>110</v>
      </c>
      <c r="B2533" s="5">
        <v>0.17599999999999999</v>
      </c>
      <c r="C2533" t="s">
        <v>14863</v>
      </c>
      <c r="D2533">
        <v>0</v>
      </c>
      <c r="E2533">
        <v>0</v>
      </c>
      <c r="F2533">
        <v>3</v>
      </c>
      <c r="G2533">
        <v>14</v>
      </c>
      <c r="H2533">
        <v>17</v>
      </c>
      <c r="I2533">
        <v>4</v>
      </c>
      <c r="J2533">
        <v>4</v>
      </c>
      <c r="K2533" t="s">
        <v>29</v>
      </c>
      <c r="L2533">
        <v>1</v>
      </c>
      <c r="M2533">
        <v>4</v>
      </c>
      <c r="N2533" t="s">
        <v>14864</v>
      </c>
      <c r="O2533" t="s">
        <v>1816</v>
      </c>
      <c r="P2533" t="s">
        <v>45</v>
      </c>
      <c r="Q2533" t="s">
        <v>46</v>
      </c>
      <c r="R2533" t="s">
        <v>47</v>
      </c>
      <c r="S2533" t="s">
        <v>283</v>
      </c>
      <c r="T2533" t="s">
        <v>14865</v>
      </c>
      <c r="U2533" t="s">
        <v>14866</v>
      </c>
      <c r="V2533" t="s">
        <v>14549</v>
      </c>
      <c r="X2533" t="str">
        <f>VLOOKUP(pbp!V5283, games!$B$2:$R$40, 3, FALSE)</f>
        <v>2020-12-25T21:30Z</v>
      </c>
      <c r="Y2533">
        <f>VLOOKUP(1*V2533,NFLGames!$H$11:$H$555,1,FALSE)</f>
        <v>401127935</v>
      </c>
      <c r="Z2533">
        <f>VLOOKUP($Y2533, NFLGames!$H$11:$K$555,2,FALSE)</f>
        <v>2019</v>
      </c>
      <c r="AA2533">
        <f>VLOOKUP($Y2533, NFLGames!$H$11:$K$555,3,FALSE)</f>
        <v>16</v>
      </c>
      <c r="AB2533" s="6">
        <f>IF(A2534=0, 0, AH2534-tbl_pbp[[#This Row],[Saints Win %]])</f>
        <v>4.2999999999999927E-2</v>
      </c>
      <c r="AE2533">
        <f>ABS(tbl_pbp[[#This Row],[play.homeScore]]-tbl_pbp[[#This Row],[play.awayScore]])</f>
        <v>3</v>
      </c>
      <c r="AF2533">
        <f>IF(tbl_pbp[[#This Row],[Play Saints Win % Increase]]&gt;=$AF$4,1,0)</f>
        <v>0</v>
      </c>
      <c r="AG2533" t="str">
        <f>VLOOKUP(tbl_pbp[[#This Row],[gameId]], games!$B$2:$T$40, 9, FALSE)</f>
        <v>new-orleans-saints</v>
      </c>
      <c r="AH2533" s="5">
        <f>IF(tbl_pbp[[#This Row],[AwayTeam]] &lt;&gt; "new-orleans-saints", tbl_pbp[[#This Row],[homeWinPercentage]], 1-tbl_pbp[[#This Row],[homeWinPercentage]])</f>
        <v>0.82400000000000007</v>
      </c>
      <c r="AI2533" s="13">
        <f>tbl_pbp[[#This Row],[Kamara]]*tbl_pbp[[#This Row],[Impactful Play]]</f>
        <v>0</v>
      </c>
      <c r="AJ2533" s="13">
        <f>tbl_pbp[[#This Row],[Thomas]]*tbl_pbp[[#This Row],[Impactful Play]]</f>
        <v>0</v>
      </c>
      <c r="AK2533" s="13" t="str">
        <f>VLOOKUP(tbl_pbp[[#This Row],[Play Saints Win % Increase]], tbl_impact[],3,TRUE)</f>
        <v>Scented (0 to +5%)</v>
      </c>
    </row>
    <row r="2534" spans="1:37">
      <c r="A2534" s="1">
        <v>111</v>
      </c>
      <c r="B2534" s="5">
        <v>0.13300000000000001</v>
      </c>
      <c r="C2534" t="s">
        <v>14867</v>
      </c>
      <c r="D2534">
        <v>0</v>
      </c>
      <c r="E2534">
        <v>0</v>
      </c>
      <c r="F2534">
        <v>3</v>
      </c>
      <c r="G2534">
        <v>14</v>
      </c>
      <c r="H2534">
        <v>24</v>
      </c>
      <c r="I2534">
        <v>1</v>
      </c>
      <c r="J2534">
        <v>1</v>
      </c>
      <c r="K2534" t="s">
        <v>29</v>
      </c>
      <c r="L2534">
        <v>2</v>
      </c>
      <c r="M2534">
        <v>1</v>
      </c>
      <c r="N2534" t="s">
        <v>1289</v>
      </c>
      <c r="O2534" t="s">
        <v>570</v>
      </c>
      <c r="P2534" t="s">
        <v>326</v>
      </c>
      <c r="Q2534" t="s">
        <v>327</v>
      </c>
      <c r="R2534" t="s">
        <v>105</v>
      </c>
      <c r="S2534" t="s">
        <v>286</v>
      </c>
      <c r="T2534" t="s">
        <v>14868</v>
      </c>
      <c r="U2534" t="s">
        <v>14869</v>
      </c>
      <c r="V2534" t="s">
        <v>14549</v>
      </c>
      <c r="X2534" t="str">
        <f>VLOOKUP(pbp!V5284, games!$B$2:$R$40, 3, FALSE)</f>
        <v>2020-12-25T21:30Z</v>
      </c>
      <c r="Y2534">
        <f>VLOOKUP(1*V2534,NFLGames!$H$11:$H$555,1,FALSE)</f>
        <v>401127935</v>
      </c>
      <c r="Z2534">
        <f>VLOOKUP($Y2534, NFLGames!$H$11:$K$555,2,FALSE)</f>
        <v>2019</v>
      </c>
      <c r="AA2534">
        <f>VLOOKUP($Y2534, NFLGames!$H$11:$K$555,3,FALSE)</f>
        <v>16</v>
      </c>
      <c r="AB2534" s="6">
        <f>IF(A2535=0, 0, AH2535-tbl_pbp[[#This Row],[Saints Win %]])</f>
        <v>-5.0000000000000044E-3</v>
      </c>
      <c r="AE2534">
        <f>ABS(tbl_pbp[[#This Row],[play.homeScore]]-tbl_pbp[[#This Row],[play.awayScore]])</f>
        <v>10</v>
      </c>
      <c r="AF2534">
        <f>IF(tbl_pbp[[#This Row],[Play Saints Win % Increase]]&gt;=$AF$4,1,0)</f>
        <v>0</v>
      </c>
      <c r="AG2534" t="str">
        <f>VLOOKUP(tbl_pbp[[#This Row],[gameId]], games!$B$2:$T$40, 9, FALSE)</f>
        <v>new-orleans-saints</v>
      </c>
      <c r="AH2534" s="5">
        <f>IF(tbl_pbp[[#This Row],[AwayTeam]] &lt;&gt; "new-orleans-saints", tbl_pbp[[#This Row],[homeWinPercentage]], 1-tbl_pbp[[#This Row],[homeWinPercentage]])</f>
        <v>0.86699999999999999</v>
      </c>
      <c r="AI2534" s="13">
        <f>tbl_pbp[[#This Row],[Kamara]]*tbl_pbp[[#This Row],[Impactful Play]]</f>
        <v>0</v>
      </c>
      <c r="AJ2534" s="13">
        <f>tbl_pbp[[#This Row],[Thomas]]*tbl_pbp[[#This Row],[Impactful Play]]</f>
        <v>0</v>
      </c>
      <c r="AK2534" s="13" t="str">
        <f>VLOOKUP(tbl_pbp[[#This Row],[Play Saints Win % Increase]], tbl_impact[],3,TRUE)</f>
        <v>Bad (0 to -5%)</v>
      </c>
    </row>
    <row r="2535" spans="1:37">
      <c r="A2535" s="1">
        <v>112</v>
      </c>
      <c r="B2535" s="5">
        <v>0.13800000000000001</v>
      </c>
      <c r="C2535" t="s">
        <v>14870</v>
      </c>
      <c r="D2535">
        <v>0</v>
      </c>
      <c r="E2535">
        <v>0</v>
      </c>
      <c r="F2535">
        <v>3</v>
      </c>
      <c r="G2535">
        <v>14</v>
      </c>
      <c r="H2535">
        <v>24</v>
      </c>
      <c r="I2535">
        <v>0</v>
      </c>
      <c r="J2535">
        <v>65</v>
      </c>
      <c r="K2535" t="s">
        <v>29</v>
      </c>
      <c r="L2535">
        <v>0</v>
      </c>
      <c r="M2535">
        <v>65</v>
      </c>
      <c r="N2535" t="s">
        <v>288</v>
      </c>
      <c r="O2535" t="s">
        <v>570</v>
      </c>
      <c r="P2535" t="s">
        <v>25</v>
      </c>
      <c r="Q2535" t="s">
        <v>26</v>
      </c>
      <c r="R2535" t="s">
        <v>27</v>
      </c>
      <c r="V2535" t="s">
        <v>14549</v>
      </c>
      <c r="X2535" t="str">
        <f>VLOOKUP(pbp!V5285, games!$B$2:$R$40, 3, FALSE)</f>
        <v>2020-12-25T21:30Z</v>
      </c>
      <c r="Y2535">
        <f>VLOOKUP(1*V2535,NFLGames!$H$11:$H$555,1,FALSE)</f>
        <v>401127935</v>
      </c>
      <c r="Z2535">
        <f>VLOOKUP($Y2535, NFLGames!$H$11:$K$555,2,FALSE)</f>
        <v>2019</v>
      </c>
      <c r="AA2535">
        <f>VLOOKUP($Y2535, NFLGames!$H$11:$K$555,3,FALSE)</f>
        <v>16</v>
      </c>
      <c r="AB2535" s="6">
        <f>IF(A2536=0, 0, AH2536-tbl_pbp[[#This Row],[Saints Win %]])</f>
        <v>-1.8000000000000016E-2</v>
      </c>
      <c r="AE2535">
        <f>ABS(tbl_pbp[[#This Row],[play.homeScore]]-tbl_pbp[[#This Row],[play.awayScore]])</f>
        <v>10</v>
      </c>
      <c r="AF2535">
        <f>IF(tbl_pbp[[#This Row],[Play Saints Win % Increase]]&gt;=$AF$4,1,0)</f>
        <v>0</v>
      </c>
      <c r="AG2535" t="str">
        <f>VLOOKUP(tbl_pbp[[#This Row],[gameId]], games!$B$2:$T$40, 9, FALSE)</f>
        <v>new-orleans-saints</v>
      </c>
      <c r="AH2535" s="5">
        <f>IF(tbl_pbp[[#This Row],[AwayTeam]] &lt;&gt; "new-orleans-saints", tbl_pbp[[#This Row],[homeWinPercentage]], 1-tbl_pbp[[#This Row],[homeWinPercentage]])</f>
        <v>0.86199999999999999</v>
      </c>
      <c r="AI2535" s="13">
        <f>tbl_pbp[[#This Row],[Kamara]]*tbl_pbp[[#This Row],[Impactful Play]]</f>
        <v>0</v>
      </c>
      <c r="AJ2535" s="13">
        <f>tbl_pbp[[#This Row],[Thomas]]*tbl_pbp[[#This Row],[Impactful Play]]</f>
        <v>0</v>
      </c>
      <c r="AK2535" s="13" t="str">
        <f>VLOOKUP(tbl_pbp[[#This Row],[Play Saints Win % Increase]], tbl_impact[],3,TRUE)</f>
        <v>Bad (0 to -5%)</v>
      </c>
    </row>
    <row r="2536" spans="1:37">
      <c r="A2536" s="1">
        <v>113</v>
      </c>
      <c r="B2536" s="5">
        <v>0.156</v>
      </c>
      <c r="C2536" t="s">
        <v>14871</v>
      </c>
      <c r="D2536">
        <v>0</v>
      </c>
      <c r="E2536">
        <v>0</v>
      </c>
      <c r="F2536">
        <v>3</v>
      </c>
      <c r="G2536">
        <v>14</v>
      </c>
      <c r="H2536">
        <v>24</v>
      </c>
      <c r="I2536">
        <v>10</v>
      </c>
      <c r="J2536">
        <v>25</v>
      </c>
      <c r="K2536" t="s">
        <v>14551</v>
      </c>
      <c r="L2536">
        <v>1</v>
      </c>
      <c r="M2536">
        <v>75</v>
      </c>
      <c r="N2536" t="s">
        <v>14872</v>
      </c>
      <c r="O2536" t="s">
        <v>570</v>
      </c>
      <c r="P2536" t="s">
        <v>45</v>
      </c>
      <c r="Q2536" t="s">
        <v>46</v>
      </c>
      <c r="R2536" t="s">
        <v>47</v>
      </c>
      <c r="S2536" t="s">
        <v>33</v>
      </c>
      <c r="T2536" t="s">
        <v>14681</v>
      </c>
      <c r="U2536" t="s">
        <v>14682</v>
      </c>
      <c r="V2536" t="s">
        <v>14549</v>
      </c>
      <c r="X2536" t="str">
        <f>VLOOKUP(pbp!V5286, games!$B$2:$R$40, 3, FALSE)</f>
        <v>2020-12-25T21:30Z</v>
      </c>
      <c r="Y2536">
        <f>VLOOKUP(1*V2536,NFLGames!$H$11:$H$555,1,FALSE)</f>
        <v>401127935</v>
      </c>
      <c r="Z2536">
        <f>VLOOKUP($Y2536, NFLGames!$H$11:$K$555,2,FALSE)</f>
        <v>2019</v>
      </c>
      <c r="AA2536">
        <f>VLOOKUP($Y2536, NFLGames!$H$11:$K$555,3,FALSE)</f>
        <v>16</v>
      </c>
      <c r="AB2536" s="6">
        <f>IF(A2537=0, 0, AH2537-tbl_pbp[[#This Row],[Saints Win %]])</f>
        <v>-2.300000000000002E-2</v>
      </c>
      <c r="AE2536">
        <f>ABS(tbl_pbp[[#This Row],[play.homeScore]]-tbl_pbp[[#This Row],[play.awayScore]])</f>
        <v>10</v>
      </c>
      <c r="AF2536">
        <f>IF(tbl_pbp[[#This Row],[Play Saints Win % Increase]]&gt;=$AF$4,1,0)</f>
        <v>0</v>
      </c>
      <c r="AG2536" t="str">
        <f>VLOOKUP(tbl_pbp[[#This Row],[gameId]], games!$B$2:$T$40, 9, FALSE)</f>
        <v>new-orleans-saints</v>
      </c>
      <c r="AH2536" s="5">
        <f>IF(tbl_pbp[[#This Row],[AwayTeam]] &lt;&gt; "new-orleans-saints", tbl_pbp[[#This Row],[homeWinPercentage]], 1-tbl_pbp[[#This Row],[homeWinPercentage]])</f>
        <v>0.84399999999999997</v>
      </c>
      <c r="AI2536" s="13">
        <f>tbl_pbp[[#This Row],[Kamara]]*tbl_pbp[[#This Row],[Impactful Play]]</f>
        <v>0</v>
      </c>
      <c r="AJ2536" s="13">
        <f>tbl_pbp[[#This Row],[Thomas]]*tbl_pbp[[#This Row],[Impactful Play]]</f>
        <v>0</v>
      </c>
      <c r="AK2536" s="13" t="str">
        <f>VLOOKUP(tbl_pbp[[#This Row],[Play Saints Win % Increase]], tbl_impact[],3,TRUE)</f>
        <v>Bad (0 to -5%)</v>
      </c>
    </row>
    <row r="2537" spans="1:37">
      <c r="A2537" s="1">
        <v>114</v>
      </c>
      <c r="B2537" s="5">
        <v>0.17899999999999999</v>
      </c>
      <c r="C2537" t="s">
        <v>14873</v>
      </c>
      <c r="D2537">
        <v>0</v>
      </c>
      <c r="E2537">
        <v>0</v>
      </c>
      <c r="F2537">
        <v>3</v>
      </c>
      <c r="G2537">
        <v>14</v>
      </c>
      <c r="H2537">
        <v>24</v>
      </c>
      <c r="I2537">
        <v>2</v>
      </c>
      <c r="J2537">
        <v>33</v>
      </c>
      <c r="K2537" t="s">
        <v>14551</v>
      </c>
      <c r="L2537">
        <v>2</v>
      </c>
      <c r="M2537">
        <v>67</v>
      </c>
      <c r="N2537" t="s">
        <v>14874</v>
      </c>
      <c r="O2537" t="s">
        <v>472</v>
      </c>
      <c r="P2537" t="s">
        <v>30</v>
      </c>
      <c r="Q2537" t="s">
        <v>31</v>
      </c>
      <c r="R2537" t="s">
        <v>32</v>
      </c>
      <c r="S2537" t="s">
        <v>51</v>
      </c>
      <c r="T2537" t="s">
        <v>14657</v>
      </c>
      <c r="U2537" t="s">
        <v>14875</v>
      </c>
      <c r="V2537" t="s">
        <v>14549</v>
      </c>
      <c r="X2537" t="str">
        <f>VLOOKUP(pbp!V5287, games!$B$2:$R$40, 3, FALSE)</f>
        <v>2020-12-25T21:30Z</v>
      </c>
      <c r="Y2537">
        <f>VLOOKUP(1*V2537,NFLGames!$H$11:$H$555,1,FALSE)</f>
        <v>401127935</v>
      </c>
      <c r="Z2537">
        <f>VLOOKUP($Y2537, NFLGames!$H$11:$K$555,2,FALSE)</f>
        <v>2019</v>
      </c>
      <c r="AA2537">
        <f>VLOOKUP($Y2537, NFLGames!$H$11:$K$555,3,FALSE)</f>
        <v>16</v>
      </c>
      <c r="AB2537" s="6">
        <f>IF(A2538=0, 0, AH2538-tbl_pbp[[#This Row],[Saints Win %]])</f>
        <v>0</v>
      </c>
      <c r="AE2537">
        <f>ABS(tbl_pbp[[#This Row],[play.homeScore]]-tbl_pbp[[#This Row],[play.awayScore]])</f>
        <v>10</v>
      </c>
      <c r="AF2537">
        <f>IF(tbl_pbp[[#This Row],[Play Saints Win % Increase]]&gt;=$AF$4,1,0)</f>
        <v>0</v>
      </c>
      <c r="AG2537" t="str">
        <f>VLOOKUP(tbl_pbp[[#This Row],[gameId]], games!$B$2:$T$40, 9, FALSE)</f>
        <v>new-orleans-saints</v>
      </c>
      <c r="AH2537" s="5">
        <f>IF(tbl_pbp[[#This Row],[AwayTeam]] &lt;&gt; "new-orleans-saints", tbl_pbp[[#This Row],[homeWinPercentage]], 1-tbl_pbp[[#This Row],[homeWinPercentage]])</f>
        <v>0.82099999999999995</v>
      </c>
      <c r="AI2537" s="13">
        <f>tbl_pbp[[#This Row],[Kamara]]*tbl_pbp[[#This Row],[Impactful Play]]</f>
        <v>0</v>
      </c>
      <c r="AJ2537" s="13">
        <f>tbl_pbp[[#This Row],[Thomas]]*tbl_pbp[[#This Row],[Impactful Play]]</f>
        <v>0</v>
      </c>
      <c r="AK2537" s="13" t="str">
        <f>VLOOKUP(tbl_pbp[[#This Row],[Play Saints Win % Increase]], tbl_impact[],3,TRUE)</f>
        <v>Scented (0 to +5%)</v>
      </c>
    </row>
    <row r="2538" spans="1:37">
      <c r="A2538" s="1">
        <v>115</v>
      </c>
      <c r="B2538" s="5">
        <v>0.17899999999999999</v>
      </c>
      <c r="C2538" t="s">
        <v>14876</v>
      </c>
      <c r="D2538">
        <v>0</v>
      </c>
      <c r="E2538">
        <v>0</v>
      </c>
      <c r="F2538">
        <v>3</v>
      </c>
      <c r="G2538">
        <v>14</v>
      </c>
      <c r="H2538">
        <v>24</v>
      </c>
      <c r="I2538">
        <v>10</v>
      </c>
      <c r="J2538">
        <v>55</v>
      </c>
      <c r="K2538" t="s">
        <v>14551</v>
      </c>
      <c r="L2538">
        <v>1</v>
      </c>
      <c r="M2538">
        <v>45</v>
      </c>
      <c r="N2538" t="s">
        <v>14877</v>
      </c>
      <c r="O2538" t="s">
        <v>475</v>
      </c>
      <c r="P2538" t="s">
        <v>30</v>
      </c>
      <c r="Q2538" t="s">
        <v>31</v>
      </c>
      <c r="R2538" t="s">
        <v>32</v>
      </c>
      <c r="S2538" t="s">
        <v>33</v>
      </c>
      <c r="T2538" t="s">
        <v>80</v>
      </c>
      <c r="U2538" t="s">
        <v>81</v>
      </c>
      <c r="V2538" t="s">
        <v>14549</v>
      </c>
      <c r="X2538" t="str">
        <f>VLOOKUP(pbp!V5288, games!$B$2:$R$40, 3, FALSE)</f>
        <v>2020-12-25T21:30Z</v>
      </c>
      <c r="Y2538">
        <f>VLOOKUP(1*V2538,NFLGames!$H$11:$H$555,1,FALSE)</f>
        <v>401127935</v>
      </c>
      <c r="Z2538">
        <f>VLOOKUP($Y2538, NFLGames!$H$11:$K$555,2,FALSE)</f>
        <v>2019</v>
      </c>
      <c r="AA2538">
        <f>VLOOKUP($Y2538, NFLGames!$H$11:$K$555,3,FALSE)</f>
        <v>16</v>
      </c>
      <c r="AB2538" s="6">
        <f>IF(A2539=0, 0, AH2539-tbl_pbp[[#This Row],[Saints Win %]])</f>
        <v>-1.2999999999999901E-2</v>
      </c>
      <c r="AE2538">
        <f>ABS(tbl_pbp[[#This Row],[play.homeScore]]-tbl_pbp[[#This Row],[play.awayScore]])</f>
        <v>10</v>
      </c>
      <c r="AF2538">
        <f>IF(tbl_pbp[[#This Row],[Play Saints Win % Increase]]&gt;=$AF$4,1,0)</f>
        <v>0</v>
      </c>
      <c r="AG2538" t="str">
        <f>VLOOKUP(tbl_pbp[[#This Row],[gameId]], games!$B$2:$T$40, 9, FALSE)</f>
        <v>new-orleans-saints</v>
      </c>
      <c r="AH2538" s="5">
        <f>IF(tbl_pbp[[#This Row],[AwayTeam]] &lt;&gt; "new-orleans-saints", tbl_pbp[[#This Row],[homeWinPercentage]], 1-tbl_pbp[[#This Row],[homeWinPercentage]])</f>
        <v>0.82099999999999995</v>
      </c>
      <c r="AI2538" s="13">
        <f>tbl_pbp[[#This Row],[Kamara]]*tbl_pbp[[#This Row],[Impactful Play]]</f>
        <v>0</v>
      </c>
      <c r="AJ2538" s="13">
        <f>tbl_pbp[[#This Row],[Thomas]]*tbl_pbp[[#This Row],[Impactful Play]]</f>
        <v>0</v>
      </c>
      <c r="AK2538" s="13" t="str">
        <f>VLOOKUP(tbl_pbp[[#This Row],[Play Saints Win % Increase]], tbl_impact[],3,TRUE)</f>
        <v>Bad (0 to -5%)</v>
      </c>
    </row>
    <row r="2539" spans="1:37">
      <c r="A2539" s="1">
        <v>116</v>
      </c>
      <c r="B2539" s="5">
        <v>0.192</v>
      </c>
      <c r="C2539" t="s">
        <v>14878</v>
      </c>
      <c r="D2539">
        <v>0</v>
      </c>
      <c r="E2539">
        <v>0</v>
      </c>
      <c r="F2539">
        <v>3</v>
      </c>
      <c r="G2539">
        <v>14</v>
      </c>
      <c r="H2539">
        <v>24</v>
      </c>
      <c r="I2539">
        <v>5</v>
      </c>
      <c r="J2539">
        <v>60</v>
      </c>
      <c r="K2539" t="s">
        <v>14551</v>
      </c>
      <c r="L2539">
        <v>2</v>
      </c>
      <c r="M2539">
        <v>40</v>
      </c>
      <c r="N2539" t="s">
        <v>14879</v>
      </c>
      <c r="O2539" t="s">
        <v>1107</v>
      </c>
      <c r="P2539" t="s">
        <v>45</v>
      </c>
      <c r="Q2539" t="s">
        <v>46</v>
      </c>
      <c r="R2539" t="s">
        <v>47</v>
      </c>
      <c r="S2539" t="s">
        <v>38</v>
      </c>
      <c r="T2539" t="s">
        <v>117</v>
      </c>
      <c r="U2539" t="s">
        <v>4851</v>
      </c>
      <c r="V2539" t="s">
        <v>14549</v>
      </c>
      <c r="X2539" t="str">
        <f>VLOOKUP(pbp!V5289, games!$B$2:$R$40, 3, FALSE)</f>
        <v>2020-12-25T21:30Z</v>
      </c>
      <c r="Y2539">
        <f>VLOOKUP(1*V2539,NFLGames!$H$11:$H$555,1,FALSE)</f>
        <v>401127935</v>
      </c>
      <c r="Z2539">
        <f>VLOOKUP($Y2539, NFLGames!$H$11:$K$555,2,FALSE)</f>
        <v>2019</v>
      </c>
      <c r="AA2539">
        <f>VLOOKUP($Y2539, NFLGames!$H$11:$K$555,3,FALSE)</f>
        <v>16</v>
      </c>
      <c r="AB2539" s="6">
        <f>IF(A2540=0, 0, AH2540-tbl_pbp[[#This Row],[Saints Win %]])</f>
        <v>-0.13400000000000012</v>
      </c>
      <c r="AE2539">
        <f>ABS(tbl_pbp[[#This Row],[play.homeScore]]-tbl_pbp[[#This Row],[play.awayScore]])</f>
        <v>10</v>
      </c>
      <c r="AF2539">
        <f>IF(tbl_pbp[[#This Row],[Play Saints Win % Increase]]&gt;=$AF$4,1,0)</f>
        <v>0</v>
      </c>
      <c r="AG2539" t="str">
        <f>VLOOKUP(tbl_pbp[[#This Row],[gameId]], games!$B$2:$T$40, 9, FALSE)</f>
        <v>new-orleans-saints</v>
      </c>
      <c r="AH2539" s="5">
        <f>IF(tbl_pbp[[#This Row],[AwayTeam]] &lt;&gt; "new-orleans-saints", tbl_pbp[[#This Row],[homeWinPercentage]], 1-tbl_pbp[[#This Row],[homeWinPercentage]])</f>
        <v>0.80800000000000005</v>
      </c>
      <c r="AI2539" s="13">
        <f>tbl_pbp[[#This Row],[Kamara]]*tbl_pbp[[#This Row],[Impactful Play]]</f>
        <v>0</v>
      </c>
      <c r="AJ2539" s="13">
        <f>tbl_pbp[[#This Row],[Thomas]]*tbl_pbp[[#This Row],[Impactful Play]]</f>
        <v>0</v>
      </c>
      <c r="AK2539" s="13" t="str">
        <f>VLOOKUP(tbl_pbp[[#This Row],[Play Saints Win % Increase]], tbl_impact[],3,TRUE)</f>
        <v>Stinky (worse than -10% to -20%)</v>
      </c>
    </row>
    <row r="2540" spans="1:37">
      <c r="A2540" s="1">
        <v>117</v>
      </c>
      <c r="B2540" s="5">
        <v>0.32600000000000001</v>
      </c>
      <c r="C2540" t="s">
        <v>14880</v>
      </c>
      <c r="D2540">
        <v>0</v>
      </c>
      <c r="E2540">
        <v>0</v>
      </c>
      <c r="F2540">
        <v>3</v>
      </c>
      <c r="G2540">
        <v>21</v>
      </c>
      <c r="H2540">
        <v>24</v>
      </c>
      <c r="I2540">
        <v>1</v>
      </c>
      <c r="J2540">
        <v>64</v>
      </c>
      <c r="K2540" t="s">
        <v>14551</v>
      </c>
      <c r="L2540">
        <v>3</v>
      </c>
      <c r="M2540">
        <v>36</v>
      </c>
      <c r="N2540" t="s">
        <v>14881</v>
      </c>
      <c r="O2540" t="s">
        <v>579</v>
      </c>
      <c r="P2540" t="s">
        <v>103</v>
      </c>
      <c r="Q2540" t="s">
        <v>104</v>
      </c>
      <c r="R2540" t="s">
        <v>105</v>
      </c>
      <c r="S2540" t="s">
        <v>54</v>
      </c>
      <c r="T2540" t="s">
        <v>296</v>
      </c>
      <c r="U2540" t="s">
        <v>14882</v>
      </c>
      <c r="V2540" t="s">
        <v>14549</v>
      </c>
      <c r="X2540" t="str">
        <f>VLOOKUP(pbp!V5290, games!$B$2:$R$40, 3, FALSE)</f>
        <v>2020-12-25T21:30Z</v>
      </c>
      <c r="Y2540">
        <f>VLOOKUP(1*V2540,NFLGames!$H$11:$H$555,1,FALSE)</f>
        <v>401127935</v>
      </c>
      <c r="Z2540">
        <f>VLOOKUP($Y2540, NFLGames!$H$11:$K$555,2,FALSE)</f>
        <v>2019</v>
      </c>
      <c r="AA2540">
        <f>VLOOKUP($Y2540, NFLGames!$H$11:$K$555,3,FALSE)</f>
        <v>16</v>
      </c>
      <c r="AB2540" s="6">
        <f>IF(A2541=0, 0, AH2541-tbl_pbp[[#This Row],[Saints Win %]])</f>
        <v>5.0000000000000044E-2</v>
      </c>
      <c r="AE2540">
        <f>ABS(tbl_pbp[[#This Row],[play.homeScore]]-tbl_pbp[[#This Row],[play.awayScore]])</f>
        <v>3</v>
      </c>
      <c r="AF2540">
        <f>IF(tbl_pbp[[#This Row],[Play Saints Win % Increase]]&gt;=$AF$4,1,0)</f>
        <v>0</v>
      </c>
      <c r="AG2540" t="str">
        <f>VLOOKUP(tbl_pbp[[#This Row],[gameId]], games!$B$2:$T$40, 9, FALSE)</f>
        <v>new-orleans-saints</v>
      </c>
      <c r="AH2540" s="5">
        <f>IF(tbl_pbp[[#This Row],[AwayTeam]] &lt;&gt; "new-orleans-saints", tbl_pbp[[#This Row],[homeWinPercentage]], 1-tbl_pbp[[#This Row],[homeWinPercentage]])</f>
        <v>0.67399999999999993</v>
      </c>
      <c r="AI2540" s="13">
        <f>tbl_pbp[[#This Row],[Kamara]]*tbl_pbp[[#This Row],[Impactful Play]]</f>
        <v>0</v>
      </c>
      <c r="AJ2540" s="13">
        <f>tbl_pbp[[#This Row],[Thomas]]*tbl_pbp[[#This Row],[Impactful Play]]</f>
        <v>0</v>
      </c>
      <c r="AK2540" s="13" t="str">
        <f>VLOOKUP(tbl_pbp[[#This Row],[Play Saints Win % Increase]], tbl_impact[],3,TRUE)</f>
        <v>Perfumed (5 to + 10%)</v>
      </c>
    </row>
    <row r="2541" spans="1:37">
      <c r="A2541" s="1">
        <v>118</v>
      </c>
      <c r="B2541" s="5">
        <v>0.27600000000000002</v>
      </c>
      <c r="C2541" t="s">
        <v>14883</v>
      </c>
      <c r="D2541">
        <v>0</v>
      </c>
      <c r="E2541">
        <v>0</v>
      </c>
      <c r="F2541">
        <v>3</v>
      </c>
      <c r="G2541">
        <v>21</v>
      </c>
      <c r="H2541">
        <v>24</v>
      </c>
      <c r="I2541">
        <v>0</v>
      </c>
      <c r="J2541">
        <v>35</v>
      </c>
      <c r="K2541" t="s">
        <v>14551</v>
      </c>
      <c r="L2541">
        <v>0</v>
      </c>
      <c r="M2541">
        <v>65</v>
      </c>
      <c r="N2541" t="s">
        <v>14884</v>
      </c>
      <c r="O2541" t="s">
        <v>579</v>
      </c>
      <c r="P2541" t="s">
        <v>25</v>
      </c>
      <c r="Q2541" t="s">
        <v>26</v>
      </c>
      <c r="R2541" t="s">
        <v>27</v>
      </c>
      <c r="V2541" t="s">
        <v>14549</v>
      </c>
      <c r="X2541" t="str">
        <f>VLOOKUP(pbp!V5291, games!$B$2:$R$40, 3, FALSE)</f>
        <v>2020-12-25T21:30Z</v>
      </c>
      <c r="Y2541">
        <f>VLOOKUP(1*V2541,NFLGames!$H$11:$H$555,1,FALSE)</f>
        <v>401127935</v>
      </c>
      <c r="Z2541">
        <f>VLOOKUP($Y2541, NFLGames!$H$11:$K$555,2,FALSE)</f>
        <v>2019</v>
      </c>
      <c r="AA2541">
        <f>VLOOKUP($Y2541, NFLGames!$H$11:$K$555,3,FALSE)</f>
        <v>16</v>
      </c>
      <c r="AB2541" s="6">
        <f>IF(A2542=0, 0, AH2542-tbl_pbp[[#This Row],[Saints Win %]])</f>
        <v>-2.200000000000002E-2</v>
      </c>
      <c r="AE2541">
        <f>ABS(tbl_pbp[[#This Row],[play.homeScore]]-tbl_pbp[[#This Row],[play.awayScore]])</f>
        <v>3</v>
      </c>
      <c r="AF2541">
        <f>IF(tbl_pbp[[#This Row],[Play Saints Win % Increase]]&gt;=$AF$4,1,0)</f>
        <v>0</v>
      </c>
      <c r="AG2541" t="str">
        <f>VLOOKUP(tbl_pbp[[#This Row],[gameId]], games!$B$2:$T$40, 9, FALSE)</f>
        <v>new-orleans-saints</v>
      </c>
      <c r="AH2541" s="5">
        <f>IF(tbl_pbp[[#This Row],[AwayTeam]] &lt;&gt; "new-orleans-saints", tbl_pbp[[#This Row],[homeWinPercentage]], 1-tbl_pbp[[#This Row],[homeWinPercentage]])</f>
        <v>0.72399999999999998</v>
      </c>
      <c r="AI2541" s="13">
        <f>tbl_pbp[[#This Row],[Kamara]]*tbl_pbp[[#This Row],[Impactful Play]]</f>
        <v>0</v>
      </c>
      <c r="AJ2541" s="13">
        <f>tbl_pbp[[#This Row],[Thomas]]*tbl_pbp[[#This Row],[Impactful Play]]</f>
        <v>0</v>
      </c>
      <c r="AK2541" s="13" t="str">
        <f>VLOOKUP(tbl_pbp[[#This Row],[Play Saints Win % Increase]], tbl_impact[],3,TRUE)</f>
        <v>Bad (0 to -5%)</v>
      </c>
    </row>
    <row r="2542" spans="1:37">
      <c r="A2542" s="1">
        <v>119</v>
      </c>
      <c r="B2542" s="5">
        <v>0.29799999999999999</v>
      </c>
      <c r="C2542" t="s">
        <v>14885</v>
      </c>
      <c r="D2542">
        <v>0</v>
      </c>
      <c r="E2542">
        <v>0</v>
      </c>
      <c r="F2542">
        <v>3</v>
      </c>
      <c r="G2542">
        <v>21</v>
      </c>
      <c r="H2542">
        <v>24</v>
      </c>
      <c r="I2542">
        <v>10</v>
      </c>
      <c r="J2542">
        <v>52</v>
      </c>
      <c r="K2542" t="s">
        <v>29</v>
      </c>
      <c r="L2542">
        <v>1</v>
      </c>
      <c r="M2542">
        <v>52</v>
      </c>
      <c r="N2542" t="s">
        <v>14886</v>
      </c>
      <c r="O2542" t="s">
        <v>4070</v>
      </c>
      <c r="P2542" t="s">
        <v>45</v>
      </c>
      <c r="Q2542" t="s">
        <v>46</v>
      </c>
      <c r="R2542" t="s">
        <v>47</v>
      </c>
      <c r="S2542" t="s">
        <v>33</v>
      </c>
      <c r="T2542" t="s">
        <v>136</v>
      </c>
      <c r="U2542" t="s">
        <v>514</v>
      </c>
      <c r="V2542" t="s">
        <v>14549</v>
      </c>
      <c r="X2542" t="str">
        <f>VLOOKUP(pbp!V5292, games!$B$2:$R$40, 3, FALSE)</f>
        <v>2020-12-25T21:30Z</v>
      </c>
      <c r="Y2542">
        <f>VLOOKUP(1*V2542,NFLGames!$H$11:$H$555,1,FALSE)</f>
        <v>401127935</v>
      </c>
      <c r="Z2542">
        <f>VLOOKUP($Y2542, NFLGames!$H$11:$K$555,2,FALSE)</f>
        <v>2019</v>
      </c>
      <c r="AA2542">
        <f>VLOOKUP($Y2542, NFLGames!$H$11:$K$555,3,FALSE)</f>
        <v>16</v>
      </c>
      <c r="AB2542" s="6">
        <f>IF(A2543=0, 0, AH2543-tbl_pbp[[#This Row],[Saints Win %]])</f>
        <v>4.1000000000000036E-2</v>
      </c>
      <c r="AE2542">
        <f>ABS(tbl_pbp[[#This Row],[play.homeScore]]-tbl_pbp[[#This Row],[play.awayScore]])</f>
        <v>3</v>
      </c>
      <c r="AF2542">
        <f>IF(tbl_pbp[[#This Row],[Play Saints Win % Increase]]&gt;=$AF$4,1,0)</f>
        <v>0</v>
      </c>
      <c r="AG2542" t="str">
        <f>VLOOKUP(tbl_pbp[[#This Row],[gameId]], games!$B$2:$T$40, 9, FALSE)</f>
        <v>new-orleans-saints</v>
      </c>
      <c r="AH2542" s="5">
        <f>IF(tbl_pbp[[#This Row],[AwayTeam]] &lt;&gt; "new-orleans-saints", tbl_pbp[[#This Row],[homeWinPercentage]], 1-tbl_pbp[[#This Row],[homeWinPercentage]])</f>
        <v>0.70199999999999996</v>
      </c>
      <c r="AI2542" s="13">
        <f>tbl_pbp[[#This Row],[Kamara]]*tbl_pbp[[#This Row],[Impactful Play]]</f>
        <v>0</v>
      </c>
      <c r="AJ2542" s="13">
        <f>tbl_pbp[[#This Row],[Thomas]]*tbl_pbp[[#This Row],[Impactful Play]]</f>
        <v>0</v>
      </c>
      <c r="AK2542" s="13" t="str">
        <f>VLOOKUP(tbl_pbp[[#This Row],[Play Saints Win % Increase]], tbl_impact[],3,TRUE)</f>
        <v>Scented (0 to +5%)</v>
      </c>
    </row>
    <row r="2543" spans="1:37">
      <c r="A2543" s="1">
        <v>120</v>
      </c>
      <c r="B2543" s="5">
        <v>0.25700000000000001</v>
      </c>
      <c r="C2543" t="s">
        <v>14887</v>
      </c>
      <c r="D2543">
        <v>0</v>
      </c>
      <c r="E2543">
        <v>0</v>
      </c>
      <c r="F2543">
        <v>3</v>
      </c>
      <c r="G2543">
        <v>21</v>
      </c>
      <c r="H2543">
        <v>24</v>
      </c>
      <c r="I2543">
        <v>8</v>
      </c>
      <c r="J2543">
        <v>50</v>
      </c>
      <c r="K2543" t="s">
        <v>29</v>
      </c>
      <c r="L2543">
        <v>2</v>
      </c>
      <c r="M2543">
        <v>50</v>
      </c>
      <c r="N2543" t="s">
        <v>14888</v>
      </c>
      <c r="O2543" t="s">
        <v>4682</v>
      </c>
      <c r="P2543" t="s">
        <v>45</v>
      </c>
      <c r="Q2543" t="s">
        <v>46</v>
      </c>
      <c r="R2543" t="s">
        <v>47</v>
      </c>
      <c r="S2543" t="s">
        <v>73</v>
      </c>
      <c r="T2543" t="s">
        <v>226</v>
      </c>
      <c r="U2543" t="s">
        <v>6900</v>
      </c>
      <c r="V2543" t="s">
        <v>14549</v>
      </c>
      <c r="X2543" t="str">
        <f>VLOOKUP(pbp!V5293, games!$B$2:$R$40, 3, FALSE)</f>
        <v>2020-12-25T21:30Z</v>
      </c>
      <c r="Y2543">
        <f>VLOOKUP(1*V2543,NFLGames!$H$11:$H$555,1,FALSE)</f>
        <v>401127935</v>
      </c>
      <c r="Z2543">
        <f>VLOOKUP($Y2543, NFLGames!$H$11:$K$555,2,FALSE)</f>
        <v>2019</v>
      </c>
      <c r="AA2543">
        <f>VLOOKUP($Y2543, NFLGames!$H$11:$K$555,3,FALSE)</f>
        <v>16</v>
      </c>
      <c r="AB2543" s="6">
        <f>IF(A2544=0, 0, AH2544-tbl_pbp[[#This Row],[Saints Win %]])</f>
        <v>1.3000000000000012E-2</v>
      </c>
      <c r="AE2543">
        <f>ABS(tbl_pbp[[#This Row],[play.homeScore]]-tbl_pbp[[#This Row],[play.awayScore]])</f>
        <v>3</v>
      </c>
      <c r="AF2543">
        <f>IF(tbl_pbp[[#This Row],[Play Saints Win % Increase]]&gt;=$AF$4,1,0)</f>
        <v>0</v>
      </c>
      <c r="AG2543" t="str">
        <f>VLOOKUP(tbl_pbp[[#This Row],[gameId]], games!$B$2:$T$40, 9, FALSE)</f>
        <v>new-orleans-saints</v>
      </c>
      <c r="AH2543" s="5">
        <f>IF(tbl_pbp[[#This Row],[AwayTeam]] &lt;&gt; "new-orleans-saints", tbl_pbp[[#This Row],[homeWinPercentage]], 1-tbl_pbp[[#This Row],[homeWinPercentage]])</f>
        <v>0.74299999999999999</v>
      </c>
      <c r="AI2543" s="13">
        <f>tbl_pbp[[#This Row],[Kamara]]*tbl_pbp[[#This Row],[Impactful Play]]</f>
        <v>0</v>
      </c>
      <c r="AJ2543" s="13">
        <f>tbl_pbp[[#This Row],[Thomas]]*tbl_pbp[[#This Row],[Impactful Play]]</f>
        <v>0</v>
      </c>
      <c r="AK2543" s="13" t="str">
        <f>VLOOKUP(tbl_pbp[[#This Row],[Play Saints Win % Increase]], tbl_impact[],3,TRUE)</f>
        <v>Scented (0 to +5%)</v>
      </c>
    </row>
    <row r="2544" spans="1:37">
      <c r="A2544" s="1">
        <v>121</v>
      </c>
      <c r="B2544" s="5">
        <v>0.24399999999999999</v>
      </c>
      <c r="C2544" t="s">
        <v>14889</v>
      </c>
      <c r="D2544">
        <v>0</v>
      </c>
      <c r="E2544">
        <v>0</v>
      </c>
      <c r="F2544">
        <v>3</v>
      </c>
      <c r="G2544">
        <v>21</v>
      </c>
      <c r="H2544">
        <v>24</v>
      </c>
      <c r="I2544">
        <v>1</v>
      </c>
      <c r="J2544">
        <v>43</v>
      </c>
      <c r="K2544" t="s">
        <v>29</v>
      </c>
      <c r="L2544">
        <v>3</v>
      </c>
      <c r="M2544">
        <v>43</v>
      </c>
      <c r="N2544" t="s">
        <v>14890</v>
      </c>
      <c r="O2544" t="s">
        <v>1711</v>
      </c>
      <c r="P2544" t="s">
        <v>45</v>
      </c>
      <c r="Q2544" t="s">
        <v>46</v>
      </c>
      <c r="R2544" t="s">
        <v>47</v>
      </c>
      <c r="S2544" t="s">
        <v>54</v>
      </c>
      <c r="T2544" t="s">
        <v>14637</v>
      </c>
      <c r="U2544" t="s">
        <v>14891</v>
      </c>
      <c r="V2544" t="s">
        <v>14549</v>
      </c>
      <c r="X2544" t="str">
        <f>VLOOKUP(pbp!V5294, games!$B$2:$R$40, 3, FALSE)</f>
        <v>2020-12-25T21:30Z</v>
      </c>
      <c r="Y2544">
        <f>VLOOKUP(1*V2544,NFLGames!$H$11:$H$555,1,FALSE)</f>
        <v>401127935</v>
      </c>
      <c r="Z2544">
        <f>VLOOKUP($Y2544, NFLGames!$H$11:$K$555,2,FALSE)</f>
        <v>2019</v>
      </c>
      <c r="AA2544">
        <f>VLOOKUP($Y2544, NFLGames!$H$11:$K$555,3,FALSE)</f>
        <v>16</v>
      </c>
      <c r="AB2544" s="6">
        <f>IF(A2545=0, 0, AH2545-tbl_pbp[[#This Row],[Saints Win %]])</f>
        <v>5.8999999999999941E-2</v>
      </c>
      <c r="AE2544">
        <f>ABS(tbl_pbp[[#This Row],[play.homeScore]]-tbl_pbp[[#This Row],[play.awayScore]])</f>
        <v>3</v>
      </c>
      <c r="AF2544">
        <f>IF(tbl_pbp[[#This Row],[Play Saints Win % Increase]]&gt;=$AF$4,1,0)</f>
        <v>0</v>
      </c>
      <c r="AG2544" t="str">
        <f>VLOOKUP(tbl_pbp[[#This Row],[gameId]], games!$B$2:$T$40, 9, FALSE)</f>
        <v>new-orleans-saints</v>
      </c>
      <c r="AH2544" s="5">
        <f>IF(tbl_pbp[[#This Row],[AwayTeam]] &lt;&gt; "new-orleans-saints", tbl_pbp[[#This Row],[homeWinPercentage]], 1-tbl_pbp[[#This Row],[homeWinPercentage]])</f>
        <v>0.75600000000000001</v>
      </c>
      <c r="AI2544" s="13">
        <f>tbl_pbp[[#This Row],[Kamara]]*tbl_pbp[[#This Row],[Impactful Play]]</f>
        <v>0</v>
      </c>
      <c r="AJ2544" s="13">
        <f>tbl_pbp[[#This Row],[Thomas]]*tbl_pbp[[#This Row],[Impactful Play]]</f>
        <v>0</v>
      </c>
      <c r="AK2544" s="13" t="str">
        <f>VLOOKUP(tbl_pbp[[#This Row],[Play Saints Win % Increase]], tbl_impact[],3,TRUE)</f>
        <v>Perfumed (5 to + 10%)</v>
      </c>
    </row>
    <row r="2545" spans="1:37">
      <c r="A2545" s="1">
        <v>122</v>
      </c>
      <c r="B2545" s="5">
        <v>0.185</v>
      </c>
      <c r="C2545" t="s">
        <v>14892</v>
      </c>
      <c r="D2545">
        <v>0</v>
      </c>
      <c r="E2545">
        <v>0</v>
      </c>
      <c r="F2545">
        <v>3</v>
      </c>
      <c r="G2545">
        <v>21</v>
      </c>
      <c r="H2545">
        <v>24</v>
      </c>
      <c r="I2545">
        <v>10</v>
      </c>
      <c r="J2545">
        <v>39</v>
      </c>
      <c r="K2545" t="s">
        <v>29</v>
      </c>
      <c r="L2545">
        <v>1</v>
      </c>
      <c r="M2545">
        <v>39</v>
      </c>
      <c r="N2545" t="s">
        <v>14893</v>
      </c>
      <c r="O2545" t="s">
        <v>2108</v>
      </c>
      <c r="P2545" t="s">
        <v>30</v>
      </c>
      <c r="Q2545" t="s">
        <v>31</v>
      </c>
      <c r="R2545" t="s">
        <v>32</v>
      </c>
      <c r="S2545" t="s">
        <v>33</v>
      </c>
      <c r="T2545" t="s">
        <v>14583</v>
      </c>
      <c r="U2545" t="s">
        <v>14584</v>
      </c>
      <c r="V2545" t="s">
        <v>14549</v>
      </c>
      <c r="X2545" t="str">
        <f>VLOOKUP(pbp!V5295, games!$B$2:$R$40, 3, FALSE)</f>
        <v>2020-12-25T21:30Z</v>
      </c>
      <c r="Y2545">
        <f>VLOOKUP(1*V2545,NFLGames!$H$11:$H$555,1,FALSE)</f>
        <v>401127935</v>
      </c>
      <c r="Z2545">
        <f>VLOOKUP($Y2545, NFLGames!$H$11:$K$555,2,FALSE)</f>
        <v>2019</v>
      </c>
      <c r="AA2545">
        <f>VLOOKUP($Y2545, NFLGames!$H$11:$K$555,3,FALSE)</f>
        <v>16</v>
      </c>
      <c r="AB2545" s="6">
        <f>IF(A2546=0, 0, AH2546-tbl_pbp[[#This Row],[Saints Win %]])</f>
        <v>7.8000000000000069E-2</v>
      </c>
      <c r="AE2545">
        <f>ABS(tbl_pbp[[#This Row],[play.homeScore]]-tbl_pbp[[#This Row],[play.awayScore]])</f>
        <v>3</v>
      </c>
      <c r="AF2545">
        <f>IF(tbl_pbp[[#This Row],[Play Saints Win % Increase]]&gt;=$AF$4,1,0)</f>
        <v>0</v>
      </c>
      <c r="AG2545" t="str">
        <f>VLOOKUP(tbl_pbp[[#This Row],[gameId]], games!$B$2:$T$40, 9, FALSE)</f>
        <v>new-orleans-saints</v>
      </c>
      <c r="AH2545" s="5">
        <f>IF(tbl_pbp[[#This Row],[AwayTeam]] &lt;&gt; "new-orleans-saints", tbl_pbp[[#This Row],[homeWinPercentage]], 1-tbl_pbp[[#This Row],[homeWinPercentage]])</f>
        <v>0.81499999999999995</v>
      </c>
      <c r="AI2545" s="13">
        <f>tbl_pbp[[#This Row],[Kamara]]*tbl_pbp[[#This Row],[Impactful Play]]</f>
        <v>0</v>
      </c>
      <c r="AJ2545" s="13">
        <f>tbl_pbp[[#This Row],[Thomas]]*tbl_pbp[[#This Row],[Impactful Play]]</f>
        <v>0</v>
      </c>
      <c r="AK2545" s="13" t="str">
        <f>VLOOKUP(tbl_pbp[[#This Row],[Play Saints Win % Increase]], tbl_impact[],3,TRUE)</f>
        <v>Perfumed (5 to + 10%)</v>
      </c>
    </row>
    <row r="2546" spans="1:37">
      <c r="A2546" s="1">
        <v>123</v>
      </c>
      <c r="B2546" s="5">
        <v>0.107</v>
      </c>
      <c r="C2546" t="s">
        <v>14894</v>
      </c>
      <c r="D2546">
        <v>0</v>
      </c>
      <c r="E2546">
        <v>0</v>
      </c>
      <c r="F2546">
        <v>3</v>
      </c>
      <c r="G2546">
        <v>21</v>
      </c>
      <c r="H2546">
        <v>31</v>
      </c>
      <c r="I2546">
        <v>10</v>
      </c>
      <c r="J2546">
        <v>16</v>
      </c>
      <c r="K2546" t="s">
        <v>29</v>
      </c>
      <c r="L2546">
        <v>1</v>
      </c>
      <c r="M2546">
        <v>16</v>
      </c>
      <c r="N2546" t="s">
        <v>3977</v>
      </c>
      <c r="O2546" t="s">
        <v>589</v>
      </c>
      <c r="P2546" t="s">
        <v>103</v>
      </c>
      <c r="Q2546" t="s">
        <v>104</v>
      </c>
      <c r="R2546" t="s">
        <v>105</v>
      </c>
      <c r="S2546" t="s">
        <v>33</v>
      </c>
      <c r="T2546" t="s">
        <v>14718</v>
      </c>
      <c r="U2546" t="s">
        <v>14719</v>
      </c>
      <c r="V2546" t="s">
        <v>14549</v>
      </c>
      <c r="X2546" t="str">
        <f>VLOOKUP(pbp!V5296, games!$B$2:$R$40, 3, FALSE)</f>
        <v>2020-12-25T21:30Z</v>
      </c>
      <c r="Y2546">
        <f>VLOOKUP(1*V2546,NFLGames!$H$11:$H$555,1,FALSE)</f>
        <v>401127935</v>
      </c>
      <c r="Z2546">
        <f>VLOOKUP($Y2546, NFLGames!$H$11:$K$555,2,FALSE)</f>
        <v>2019</v>
      </c>
      <c r="AA2546">
        <f>VLOOKUP($Y2546, NFLGames!$H$11:$K$555,3,FALSE)</f>
        <v>16</v>
      </c>
      <c r="AB2546" s="6">
        <f>IF(A2547=0, 0, AH2547-tbl_pbp[[#This Row],[Saints Win %]])</f>
        <v>-1.0000000000000009E-3</v>
      </c>
      <c r="AE2546">
        <f>ABS(tbl_pbp[[#This Row],[play.homeScore]]-tbl_pbp[[#This Row],[play.awayScore]])</f>
        <v>10</v>
      </c>
      <c r="AF2546">
        <f>IF(tbl_pbp[[#This Row],[Play Saints Win % Increase]]&gt;=$AF$4,1,0)</f>
        <v>0</v>
      </c>
      <c r="AG2546" t="str">
        <f>VLOOKUP(tbl_pbp[[#This Row],[gameId]], games!$B$2:$T$40, 9, FALSE)</f>
        <v>new-orleans-saints</v>
      </c>
      <c r="AH2546" s="5">
        <f>IF(tbl_pbp[[#This Row],[AwayTeam]] &lt;&gt; "new-orleans-saints", tbl_pbp[[#This Row],[homeWinPercentage]], 1-tbl_pbp[[#This Row],[homeWinPercentage]])</f>
        <v>0.89300000000000002</v>
      </c>
      <c r="AI2546" s="13">
        <f>tbl_pbp[[#This Row],[Kamara]]*tbl_pbp[[#This Row],[Impactful Play]]</f>
        <v>0</v>
      </c>
      <c r="AJ2546" s="13">
        <f>tbl_pbp[[#This Row],[Thomas]]*tbl_pbp[[#This Row],[Impactful Play]]</f>
        <v>0</v>
      </c>
      <c r="AK2546" s="13" t="str">
        <f>VLOOKUP(tbl_pbp[[#This Row],[Play Saints Win % Increase]], tbl_impact[],3,TRUE)</f>
        <v>Bad (0 to -5%)</v>
      </c>
    </row>
    <row r="2547" spans="1:37">
      <c r="A2547" s="1">
        <v>124</v>
      </c>
      <c r="B2547" s="5">
        <v>0.108</v>
      </c>
      <c r="C2547" t="s">
        <v>14895</v>
      </c>
      <c r="D2547">
        <v>0</v>
      </c>
      <c r="E2547">
        <v>0</v>
      </c>
      <c r="F2547">
        <v>3</v>
      </c>
      <c r="G2547">
        <v>21</v>
      </c>
      <c r="H2547">
        <v>31</v>
      </c>
      <c r="I2547">
        <v>0</v>
      </c>
      <c r="J2547">
        <v>65</v>
      </c>
      <c r="K2547" t="s">
        <v>29</v>
      </c>
      <c r="L2547">
        <v>0</v>
      </c>
      <c r="M2547">
        <v>65</v>
      </c>
      <c r="N2547" t="s">
        <v>14896</v>
      </c>
      <c r="O2547" t="s">
        <v>589</v>
      </c>
      <c r="P2547" t="s">
        <v>25</v>
      </c>
      <c r="Q2547" t="s">
        <v>26</v>
      </c>
      <c r="R2547" t="s">
        <v>27</v>
      </c>
      <c r="V2547" t="s">
        <v>14549</v>
      </c>
      <c r="X2547" t="str">
        <f>VLOOKUP(pbp!V5297, games!$B$2:$R$40, 3, FALSE)</f>
        <v>2020-12-25T21:30Z</v>
      </c>
      <c r="Y2547">
        <f>VLOOKUP(1*V2547,NFLGames!$H$11:$H$555,1,FALSE)</f>
        <v>401127935</v>
      </c>
      <c r="Z2547">
        <f>VLOOKUP($Y2547, NFLGames!$H$11:$K$555,2,FALSE)</f>
        <v>2019</v>
      </c>
      <c r="AA2547">
        <f>VLOOKUP($Y2547, NFLGames!$H$11:$K$555,3,FALSE)</f>
        <v>16</v>
      </c>
      <c r="AB2547" s="6">
        <f>IF(A2548=0, 0, AH2548-tbl_pbp[[#This Row],[Saints Win %]])</f>
        <v>2.4000000000000021E-2</v>
      </c>
      <c r="AE2547">
        <f>ABS(tbl_pbp[[#This Row],[play.homeScore]]-tbl_pbp[[#This Row],[play.awayScore]])</f>
        <v>10</v>
      </c>
      <c r="AF2547">
        <f>IF(tbl_pbp[[#This Row],[Play Saints Win % Increase]]&gt;=$AF$4,1,0)</f>
        <v>0</v>
      </c>
      <c r="AG2547" t="str">
        <f>VLOOKUP(tbl_pbp[[#This Row],[gameId]], games!$B$2:$T$40, 9, FALSE)</f>
        <v>new-orleans-saints</v>
      </c>
      <c r="AH2547" s="5">
        <f>IF(tbl_pbp[[#This Row],[AwayTeam]] &lt;&gt; "new-orleans-saints", tbl_pbp[[#This Row],[homeWinPercentage]], 1-tbl_pbp[[#This Row],[homeWinPercentage]])</f>
        <v>0.89200000000000002</v>
      </c>
      <c r="AI2547" s="13">
        <f>tbl_pbp[[#This Row],[Kamara]]*tbl_pbp[[#This Row],[Impactful Play]]</f>
        <v>0</v>
      </c>
      <c r="AJ2547" s="13">
        <f>tbl_pbp[[#This Row],[Thomas]]*tbl_pbp[[#This Row],[Impactful Play]]</f>
        <v>0</v>
      </c>
      <c r="AK2547" s="13" t="str">
        <f>VLOOKUP(tbl_pbp[[#This Row],[Play Saints Win % Increase]], tbl_impact[],3,TRUE)</f>
        <v>Scented (0 to +5%)</v>
      </c>
    </row>
    <row r="2548" spans="1:37">
      <c r="A2548" s="1">
        <v>125</v>
      </c>
      <c r="B2548" s="5">
        <v>8.4000000000000005E-2</v>
      </c>
      <c r="C2548" t="s">
        <v>14897</v>
      </c>
      <c r="D2548">
        <v>0</v>
      </c>
      <c r="E2548">
        <v>0</v>
      </c>
      <c r="F2548">
        <v>3</v>
      </c>
      <c r="G2548">
        <v>21</v>
      </c>
      <c r="H2548">
        <v>31</v>
      </c>
      <c r="I2548">
        <v>10</v>
      </c>
      <c r="J2548">
        <v>23</v>
      </c>
      <c r="K2548" t="s">
        <v>14551</v>
      </c>
      <c r="L2548">
        <v>1</v>
      </c>
      <c r="M2548">
        <v>77</v>
      </c>
      <c r="N2548" t="s">
        <v>14898</v>
      </c>
      <c r="O2548" t="s">
        <v>3832</v>
      </c>
      <c r="P2548" t="s">
        <v>45</v>
      </c>
      <c r="Q2548" t="s">
        <v>46</v>
      </c>
      <c r="R2548" t="s">
        <v>47</v>
      </c>
      <c r="S2548" t="s">
        <v>33</v>
      </c>
      <c r="T2548" t="s">
        <v>14899</v>
      </c>
      <c r="U2548" t="s">
        <v>14900</v>
      </c>
      <c r="V2548" t="s">
        <v>14549</v>
      </c>
      <c r="X2548" t="str">
        <f>VLOOKUP(pbp!V5298, games!$B$2:$R$40, 3, FALSE)</f>
        <v>2020-12-25T21:30Z</v>
      </c>
      <c r="Y2548">
        <f>VLOOKUP(1*V2548,NFLGames!$H$11:$H$555,1,FALSE)</f>
        <v>401127935</v>
      </c>
      <c r="Z2548">
        <f>VLOOKUP($Y2548, NFLGames!$H$11:$K$555,2,FALSE)</f>
        <v>2019</v>
      </c>
      <c r="AA2548">
        <f>VLOOKUP($Y2548, NFLGames!$H$11:$K$555,3,FALSE)</f>
        <v>16</v>
      </c>
      <c r="AB2548" s="6">
        <f>IF(A2549=0, 0, AH2549-tbl_pbp[[#This Row],[Saints Win %]])</f>
        <v>-1.9000000000000017E-2</v>
      </c>
      <c r="AE2548">
        <f>ABS(tbl_pbp[[#This Row],[play.homeScore]]-tbl_pbp[[#This Row],[play.awayScore]])</f>
        <v>10</v>
      </c>
      <c r="AF2548">
        <f>IF(tbl_pbp[[#This Row],[Play Saints Win % Increase]]&gt;=$AF$4,1,0)</f>
        <v>0</v>
      </c>
      <c r="AG2548" t="str">
        <f>VLOOKUP(tbl_pbp[[#This Row],[gameId]], games!$B$2:$T$40, 9, FALSE)</f>
        <v>new-orleans-saints</v>
      </c>
      <c r="AH2548" s="5">
        <f>IF(tbl_pbp[[#This Row],[AwayTeam]] &lt;&gt; "new-orleans-saints", tbl_pbp[[#This Row],[homeWinPercentage]], 1-tbl_pbp[[#This Row],[homeWinPercentage]])</f>
        <v>0.91600000000000004</v>
      </c>
      <c r="AI2548" s="13">
        <f>tbl_pbp[[#This Row],[Kamara]]*tbl_pbp[[#This Row],[Impactful Play]]</f>
        <v>0</v>
      </c>
      <c r="AJ2548" s="13">
        <f>tbl_pbp[[#This Row],[Thomas]]*tbl_pbp[[#This Row],[Impactful Play]]</f>
        <v>0</v>
      </c>
      <c r="AK2548" s="13" t="str">
        <f>VLOOKUP(tbl_pbp[[#This Row],[Play Saints Win % Increase]], tbl_impact[],3,TRUE)</f>
        <v>Bad (0 to -5%)</v>
      </c>
    </row>
    <row r="2549" spans="1:37">
      <c r="A2549" s="1">
        <v>126</v>
      </c>
      <c r="B2549" s="5">
        <v>0.10299999999999999</v>
      </c>
      <c r="C2549" t="s">
        <v>14901</v>
      </c>
      <c r="D2549">
        <v>0</v>
      </c>
      <c r="E2549">
        <v>0</v>
      </c>
      <c r="F2549">
        <v>3</v>
      </c>
      <c r="G2549">
        <v>21</v>
      </c>
      <c r="H2549">
        <v>31</v>
      </c>
      <c r="I2549">
        <v>13</v>
      </c>
      <c r="J2549">
        <v>20</v>
      </c>
      <c r="K2549" t="s">
        <v>14551</v>
      </c>
      <c r="L2549">
        <v>2</v>
      </c>
      <c r="M2549">
        <v>80</v>
      </c>
      <c r="N2549" t="s">
        <v>14902</v>
      </c>
      <c r="O2549" t="s">
        <v>841</v>
      </c>
      <c r="P2549" t="s">
        <v>30</v>
      </c>
      <c r="Q2549" t="s">
        <v>31</v>
      </c>
      <c r="R2549" t="s">
        <v>32</v>
      </c>
      <c r="S2549" t="s">
        <v>939</v>
      </c>
      <c r="T2549" t="s">
        <v>14673</v>
      </c>
      <c r="U2549" t="s">
        <v>14903</v>
      </c>
      <c r="V2549" t="s">
        <v>14549</v>
      </c>
      <c r="X2549" t="str">
        <f>VLOOKUP(pbp!V5299, games!$B$2:$R$40, 3, FALSE)</f>
        <v>2020-12-25T21:30Z</v>
      </c>
      <c r="Y2549">
        <f>VLOOKUP(1*V2549,NFLGames!$H$11:$H$555,1,FALSE)</f>
        <v>401127935</v>
      </c>
      <c r="Z2549">
        <f>VLOOKUP($Y2549, NFLGames!$H$11:$K$555,2,FALSE)</f>
        <v>2019</v>
      </c>
      <c r="AA2549">
        <f>VLOOKUP($Y2549, NFLGames!$H$11:$K$555,3,FALSE)</f>
        <v>16</v>
      </c>
      <c r="AB2549" s="6">
        <f>IF(A2550=0, 0, AH2550-tbl_pbp[[#This Row],[Saints Win %]])</f>
        <v>-1.8000000000000016E-2</v>
      </c>
      <c r="AE2549">
        <f>ABS(tbl_pbp[[#This Row],[play.homeScore]]-tbl_pbp[[#This Row],[play.awayScore]])</f>
        <v>10</v>
      </c>
      <c r="AF2549">
        <f>IF(tbl_pbp[[#This Row],[Play Saints Win % Increase]]&gt;=$AF$4,1,0)</f>
        <v>0</v>
      </c>
      <c r="AG2549" t="str">
        <f>VLOOKUP(tbl_pbp[[#This Row],[gameId]], games!$B$2:$T$40, 9, FALSE)</f>
        <v>new-orleans-saints</v>
      </c>
      <c r="AH2549" s="5">
        <f>IF(tbl_pbp[[#This Row],[AwayTeam]] &lt;&gt; "new-orleans-saints", tbl_pbp[[#This Row],[homeWinPercentage]], 1-tbl_pbp[[#This Row],[homeWinPercentage]])</f>
        <v>0.89700000000000002</v>
      </c>
      <c r="AI2549" s="13">
        <f>tbl_pbp[[#This Row],[Kamara]]*tbl_pbp[[#This Row],[Impactful Play]]</f>
        <v>0</v>
      </c>
      <c r="AJ2549" s="13">
        <f>tbl_pbp[[#This Row],[Thomas]]*tbl_pbp[[#This Row],[Impactful Play]]</f>
        <v>0</v>
      </c>
      <c r="AK2549" s="13" t="str">
        <f>VLOOKUP(tbl_pbp[[#This Row],[Play Saints Win % Increase]], tbl_impact[],3,TRUE)</f>
        <v>Bad (0 to -5%)</v>
      </c>
    </row>
    <row r="2550" spans="1:37">
      <c r="A2550" s="1">
        <v>127</v>
      </c>
      <c r="B2550" s="5">
        <v>0.121</v>
      </c>
      <c r="C2550" t="s">
        <v>14904</v>
      </c>
      <c r="D2550">
        <v>0</v>
      </c>
      <c r="E2550">
        <v>0</v>
      </c>
      <c r="F2550">
        <v>3</v>
      </c>
      <c r="G2550">
        <v>21</v>
      </c>
      <c r="H2550">
        <v>31</v>
      </c>
      <c r="I2550">
        <v>3</v>
      </c>
      <c r="J2550">
        <v>30</v>
      </c>
      <c r="K2550" t="s">
        <v>14551</v>
      </c>
      <c r="L2550">
        <v>3</v>
      </c>
      <c r="M2550">
        <v>70</v>
      </c>
      <c r="N2550" t="s">
        <v>14905</v>
      </c>
      <c r="O2550" t="s">
        <v>3544</v>
      </c>
      <c r="P2550" t="s">
        <v>30</v>
      </c>
      <c r="Q2550" t="s">
        <v>31</v>
      </c>
      <c r="R2550" t="s">
        <v>32</v>
      </c>
      <c r="S2550" t="s">
        <v>375</v>
      </c>
      <c r="T2550" t="s">
        <v>14611</v>
      </c>
      <c r="U2550" t="s">
        <v>14906</v>
      </c>
      <c r="V2550" t="s">
        <v>14549</v>
      </c>
      <c r="X2550" t="str">
        <f>VLOOKUP(pbp!V5300, games!$B$2:$R$40, 3, FALSE)</f>
        <v>2020-12-25T21:30Z</v>
      </c>
      <c r="Y2550">
        <f>VLOOKUP(1*V2550,NFLGames!$H$11:$H$555,1,FALSE)</f>
        <v>401127935</v>
      </c>
      <c r="Z2550">
        <f>VLOOKUP($Y2550, NFLGames!$H$11:$K$555,2,FALSE)</f>
        <v>2019</v>
      </c>
      <c r="AA2550">
        <f>VLOOKUP($Y2550, NFLGames!$H$11:$K$555,3,FALSE)</f>
        <v>16</v>
      </c>
      <c r="AB2550" s="6">
        <f>IF(A2551=0, 0, AH2551-tbl_pbp[[#This Row],[Saints Win %]])</f>
        <v>1.0000000000000009E-3</v>
      </c>
      <c r="AE2550">
        <f>ABS(tbl_pbp[[#This Row],[play.homeScore]]-tbl_pbp[[#This Row],[play.awayScore]])</f>
        <v>10</v>
      </c>
      <c r="AF2550">
        <f>IF(tbl_pbp[[#This Row],[Play Saints Win % Increase]]&gt;=$AF$4,1,0)</f>
        <v>0</v>
      </c>
      <c r="AG2550" t="str">
        <f>VLOOKUP(tbl_pbp[[#This Row],[gameId]], games!$B$2:$T$40, 9, FALSE)</f>
        <v>new-orleans-saints</v>
      </c>
      <c r="AH2550" s="5">
        <f>IF(tbl_pbp[[#This Row],[AwayTeam]] &lt;&gt; "new-orleans-saints", tbl_pbp[[#This Row],[homeWinPercentage]], 1-tbl_pbp[[#This Row],[homeWinPercentage]])</f>
        <v>0.879</v>
      </c>
      <c r="AI2550" s="13">
        <f>tbl_pbp[[#This Row],[Kamara]]*tbl_pbp[[#This Row],[Impactful Play]]</f>
        <v>0</v>
      </c>
      <c r="AJ2550" s="13">
        <f>tbl_pbp[[#This Row],[Thomas]]*tbl_pbp[[#This Row],[Impactful Play]]</f>
        <v>0</v>
      </c>
      <c r="AK2550" s="13" t="str">
        <f>VLOOKUP(tbl_pbp[[#This Row],[Play Saints Win % Increase]], tbl_impact[],3,TRUE)</f>
        <v>Scented (0 to +5%)</v>
      </c>
    </row>
    <row r="2551" spans="1:37">
      <c r="A2551" s="1">
        <v>128</v>
      </c>
      <c r="B2551" s="5">
        <v>0.12</v>
      </c>
      <c r="C2551" t="s">
        <v>14907</v>
      </c>
      <c r="D2551">
        <v>0</v>
      </c>
      <c r="E2551">
        <v>0</v>
      </c>
      <c r="F2551">
        <v>3</v>
      </c>
      <c r="G2551">
        <v>21</v>
      </c>
      <c r="H2551">
        <v>31</v>
      </c>
      <c r="I2551">
        <v>0</v>
      </c>
      <c r="J2551">
        <v>37</v>
      </c>
      <c r="L2551">
        <v>1</v>
      </c>
      <c r="M2551">
        <v>63</v>
      </c>
      <c r="N2551" t="s">
        <v>306</v>
      </c>
      <c r="O2551" t="s">
        <v>143</v>
      </c>
      <c r="P2551" t="s">
        <v>144</v>
      </c>
      <c r="Q2551" t="s">
        <v>145</v>
      </c>
      <c r="R2551" t="s">
        <v>146</v>
      </c>
      <c r="V2551" t="s">
        <v>14549</v>
      </c>
      <c r="X2551" t="str">
        <f>VLOOKUP(pbp!V5301, games!$B$2:$R$40, 3, FALSE)</f>
        <v>2020-12-25T21:30Z</v>
      </c>
      <c r="Y2551">
        <f>VLOOKUP(1*V2551,NFLGames!$H$11:$H$555,1,FALSE)</f>
        <v>401127935</v>
      </c>
      <c r="Z2551">
        <f>VLOOKUP($Y2551, NFLGames!$H$11:$K$555,2,FALSE)</f>
        <v>2019</v>
      </c>
      <c r="AA2551">
        <f>VLOOKUP($Y2551, NFLGames!$H$11:$K$555,3,FALSE)</f>
        <v>16</v>
      </c>
      <c r="AB2551" s="6">
        <f>IF(A2552=0, 0, AH2552-tbl_pbp[[#This Row],[Saints Win %]])</f>
        <v>5.0000000000000044E-3</v>
      </c>
      <c r="AE2551">
        <f>ABS(tbl_pbp[[#This Row],[play.homeScore]]-tbl_pbp[[#This Row],[play.awayScore]])</f>
        <v>10</v>
      </c>
      <c r="AF2551">
        <f>IF(tbl_pbp[[#This Row],[Play Saints Win % Increase]]&gt;=$AF$4,1,0)</f>
        <v>0</v>
      </c>
      <c r="AG2551" t="str">
        <f>VLOOKUP(tbl_pbp[[#This Row],[gameId]], games!$B$2:$T$40, 9, FALSE)</f>
        <v>new-orleans-saints</v>
      </c>
      <c r="AH2551" s="5">
        <f>IF(tbl_pbp[[#This Row],[AwayTeam]] &lt;&gt; "new-orleans-saints", tbl_pbp[[#This Row],[homeWinPercentage]], 1-tbl_pbp[[#This Row],[homeWinPercentage]])</f>
        <v>0.88</v>
      </c>
      <c r="AI2551" s="13">
        <f>tbl_pbp[[#This Row],[Kamara]]*tbl_pbp[[#This Row],[Impactful Play]]</f>
        <v>0</v>
      </c>
      <c r="AJ2551" s="13">
        <f>tbl_pbp[[#This Row],[Thomas]]*tbl_pbp[[#This Row],[Impactful Play]]</f>
        <v>0</v>
      </c>
      <c r="AK2551" s="13" t="str">
        <f>VLOOKUP(tbl_pbp[[#This Row],[Play Saints Win % Increase]], tbl_impact[],3,TRUE)</f>
        <v>Scented (0 to +5%)</v>
      </c>
    </row>
    <row r="2552" spans="1:37">
      <c r="A2552" s="1">
        <v>129</v>
      </c>
      <c r="B2552" s="5">
        <v>0.115</v>
      </c>
      <c r="C2552" t="s">
        <v>14908</v>
      </c>
      <c r="D2552">
        <v>0</v>
      </c>
      <c r="E2552">
        <v>0</v>
      </c>
      <c r="F2552">
        <v>4</v>
      </c>
      <c r="G2552">
        <v>21</v>
      </c>
      <c r="H2552">
        <v>31</v>
      </c>
      <c r="I2552">
        <v>10</v>
      </c>
      <c r="J2552">
        <v>37</v>
      </c>
      <c r="K2552" t="s">
        <v>14551</v>
      </c>
      <c r="L2552">
        <v>1</v>
      </c>
      <c r="M2552">
        <v>63</v>
      </c>
      <c r="N2552" t="s">
        <v>14909</v>
      </c>
      <c r="O2552" t="s">
        <v>24</v>
      </c>
      <c r="P2552" t="s">
        <v>45</v>
      </c>
      <c r="Q2552" t="s">
        <v>46</v>
      </c>
      <c r="R2552" t="s">
        <v>47</v>
      </c>
      <c r="S2552" t="s">
        <v>33</v>
      </c>
      <c r="T2552" t="s">
        <v>14910</v>
      </c>
      <c r="U2552" t="s">
        <v>14911</v>
      </c>
      <c r="V2552" t="s">
        <v>14549</v>
      </c>
      <c r="X2552" t="str">
        <f>VLOOKUP(pbp!V5302, games!$B$2:$R$40, 3, FALSE)</f>
        <v>2020-12-25T21:30Z</v>
      </c>
      <c r="Y2552">
        <f>VLOOKUP(1*V2552,NFLGames!$H$11:$H$555,1,FALSE)</f>
        <v>401127935</v>
      </c>
      <c r="Z2552">
        <f>VLOOKUP($Y2552, NFLGames!$H$11:$K$555,2,FALSE)</f>
        <v>2019</v>
      </c>
      <c r="AA2552">
        <f>VLOOKUP($Y2552, NFLGames!$H$11:$K$555,3,FALSE)</f>
        <v>16</v>
      </c>
      <c r="AB2552" s="6">
        <f>IF(A2553=0, 0, AH2553-tbl_pbp[[#This Row],[Saints Win %]])</f>
        <v>-1.5000000000000013E-2</v>
      </c>
      <c r="AE2552">
        <f>ABS(tbl_pbp[[#This Row],[play.homeScore]]-tbl_pbp[[#This Row],[play.awayScore]])</f>
        <v>10</v>
      </c>
      <c r="AF2552">
        <f>IF(tbl_pbp[[#This Row],[Play Saints Win % Increase]]&gt;=$AF$4,1,0)</f>
        <v>0</v>
      </c>
      <c r="AG2552" t="str">
        <f>VLOOKUP(tbl_pbp[[#This Row],[gameId]], games!$B$2:$T$40, 9, FALSE)</f>
        <v>new-orleans-saints</v>
      </c>
      <c r="AH2552" s="5">
        <f>IF(tbl_pbp[[#This Row],[AwayTeam]] &lt;&gt; "new-orleans-saints", tbl_pbp[[#This Row],[homeWinPercentage]], 1-tbl_pbp[[#This Row],[homeWinPercentage]])</f>
        <v>0.88500000000000001</v>
      </c>
      <c r="AI2552" s="13">
        <f>tbl_pbp[[#This Row],[Kamara]]*tbl_pbp[[#This Row],[Impactful Play]]</f>
        <v>0</v>
      </c>
      <c r="AJ2552" s="13">
        <f>tbl_pbp[[#This Row],[Thomas]]*tbl_pbp[[#This Row],[Impactful Play]]</f>
        <v>0</v>
      </c>
      <c r="AK2552" s="13" t="str">
        <f>VLOOKUP(tbl_pbp[[#This Row],[Play Saints Win % Increase]], tbl_impact[],3,TRUE)</f>
        <v>Bad (0 to -5%)</v>
      </c>
    </row>
    <row r="2553" spans="1:37">
      <c r="A2553" s="1">
        <v>130</v>
      </c>
      <c r="B2553" s="5">
        <v>0.13</v>
      </c>
      <c r="C2553" t="s">
        <v>14912</v>
      </c>
      <c r="D2553">
        <v>0</v>
      </c>
      <c r="E2553">
        <v>0</v>
      </c>
      <c r="F2553">
        <v>4</v>
      </c>
      <c r="G2553">
        <v>21</v>
      </c>
      <c r="H2553">
        <v>31</v>
      </c>
      <c r="I2553">
        <v>7</v>
      </c>
      <c r="J2553">
        <v>40</v>
      </c>
      <c r="K2553" t="s">
        <v>14551</v>
      </c>
      <c r="L2553">
        <v>2</v>
      </c>
      <c r="M2553">
        <v>60</v>
      </c>
      <c r="N2553" t="s">
        <v>14913</v>
      </c>
      <c r="O2553" t="s">
        <v>372</v>
      </c>
      <c r="P2553" t="s">
        <v>94</v>
      </c>
      <c r="Q2553" t="s">
        <v>95</v>
      </c>
      <c r="R2553" t="s">
        <v>96</v>
      </c>
      <c r="S2553" t="s">
        <v>220</v>
      </c>
      <c r="T2553" t="s">
        <v>14587</v>
      </c>
      <c r="U2553" t="s">
        <v>14914</v>
      </c>
      <c r="V2553" t="s">
        <v>14549</v>
      </c>
      <c r="X2553" t="str">
        <f>VLOOKUP(pbp!V5303, games!$B$2:$R$40, 3, FALSE)</f>
        <v>2020-12-25T21:30Z</v>
      </c>
      <c r="Y2553">
        <f>VLOOKUP(1*V2553,NFLGames!$H$11:$H$555,1,FALSE)</f>
        <v>401127935</v>
      </c>
      <c r="Z2553">
        <f>VLOOKUP($Y2553, NFLGames!$H$11:$K$555,2,FALSE)</f>
        <v>2019</v>
      </c>
      <c r="AA2553">
        <f>VLOOKUP($Y2553, NFLGames!$H$11:$K$555,3,FALSE)</f>
        <v>16</v>
      </c>
      <c r="AB2553" s="6">
        <f>IF(A2554=0, 0, AH2554-tbl_pbp[[#This Row],[Saints Win %]])</f>
        <v>2.1000000000000019E-2</v>
      </c>
      <c r="AE2553">
        <f>ABS(tbl_pbp[[#This Row],[play.homeScore]]-tbl_pbp[[#This Row],[play.awayScore]])</f>
        <v>10</v>
      </c>
      <c r="AF2553">
        <f>IF(tbl_pbp[[#This Row],[Play Saints Win % Increase]]&gt;=$AF$4,1,0)</f>
        <v>0</v>
      </c>
      <c r="AG2553" t="str">
        <f>VLOOKUP(tbl_pbp[[#This Row],[gameId]], games!$B$2:$T$40, 9, FALSE)</f>
        <v>new-orleans-saints</v>
      </c>
      <c r="AH2553" s="5">
        <f>IF(tbl_pbp[[#This Row],[AwayTeam]] &lt;&gt; "new-orleans-saints", tbl_pbp[[#This Row],[homeWinPercentage]], 1-tbl_pbp[[#This Row],[homeWinPercentage]])</f>
        <v>0.87</v>
      </c>
      <c r="AI2553" s="13">
        <f>tbl_pbp[[#This Row],[Kamara]]*tbl_pbp[[#This Row],[Impactful Play]]</f>
        <v>0</v>
      </c>
      <c r="AJ2553" s="13">
        <f>tbl_pbp[[#This Row],[Thomas]]*tbl_pbp[[#This Row],[Impactful Play]]</f>
        <v>0</v>
      </c>
      <c r="AK2553" s="13" t="str">
        <f>VLOOKUP(tbl_pbp[[#This Row],[Play Saints Win % Increase]], tbl_impact[],3,TRUE)</f>
        <v>Scented (0 to +5%)</v>
      </c>
    </row>
    <row r="2554" spans="1:37">
      <c r="A2554" s="1">
        <v>131</v>
      </c>
      <c r="B2554" s="5">
        <v>0.109</v>
      </c>
      <c r="C2554" t="s">
        <v>14915</v>
      </c>
      <c r="D2554">
        <v>0</v>
      </c>
      <c r="E2554">
        <v>0</v>
      </c>
      <c r="F2554">
        <v>4</v>
      </c>
      <c r="G2554">
        <v>21</v>
      </c>
      <c r="H2554">
        <v>31</v>
      </c>
      <c r="I2554">
        <v>10</v>
      </c>
      <c r="J2554">
        <v>45</v>
      </c>
      <c r="K2554" t="s">
        <v>14551</v>
      </c>
      <c r="L2554">
        <v>1</v>
      </c>
      <c r="M2554">
        <v>55</v>
      </c>
      <c r="N2554" t="s">
        <v>14916</v>
      </c>
      <c r="O2554" t="s">
        <v>876</v>
      </c>
      <c r="P2554" t="s">
        <v>22</v>
      </c>
      <c r="Q2554" t="s">
        <v>37</v>
      </c>
      <c r="S2554" t="s">
        <v>33</v>
      </c>
      <c r="T2554" t="s">
        <v>14615</v>
      </c>
      <c r="U2554" t="s">
        <v>14616</v>
      </c>
      <c r="V2554" t="s">
        <v>14549</v>
      </c>
      <c r="X2554" t="str">
        <f>VLOOKUP(pbp!V5304, games!$B$2:$R$40, 3, FALSE)</f>
        <v>2020-12-25T21:30Z</v>
      </c>
      <c r="Y2554">
        <f>VLOOKUP(1*V2554,NFLGames!$H$11:$H$555,1,FALSE)</f>
        <v>401127935</v>
      </c>
      <c r="Z2554">
        <f>VLOOKUP($Y2554, NFLGames!$H$11:$K$555,2,FALSE)</f>
        <v>2019</v>
      </c>
      <c r="AA2554">
        <f>VLOOKUP($Y2554, NFLGames!$H$11:$K$555,3,FALSE)</f>
        <v>16</v>
      </c>
      <c r="AB2554" s="6">
        <f>IF(A2555=0, 0, AH2555-tbl_pbp[[#This Row],[Saints Win %]])</f>
        <v>1.100000000000001E-2</v>
      </c>
      <c r="AE2554">
        <f>ABS(tbl_pbp[[#This Row],[play.homeScore]]-tbl_pbp[[#This Row],[play.awayScore]])</f>
        <v>10</v>
      </c>
      <c r="AF2554">
        <f>IF(tbl_pbp[[#This Row],[Play Saints Win % Increase]]&gt;=$AF$4,1,0)</f>
        <v>0</v>
      </c>
      <c r="AG2554" t="str">
        <f>VLOOKUP(tbl_pbp[[#This Row],[gameId]], games!$B$2:$T$40, 9, FALSE)</f>
        <v>new-orleans-saints</v>
      </c>
      <c r="AH2554" s="5">
        <f>IF(tbl_pbp[[#This Row],[AwayTeam]] &lt;&gt; "new-orleans-saints", tbl_pbp[[#This Row],[homeWinPercentage]], 1-tbl_pbp[[#This Row],[homeWinPercentage]])</f>
        <v>0.89100000000000001</v>
      </c>
      <c r="AI2554" s="13">
        <f>tbl_pbp[[#This Row],[Kamara]]*tbl_pbp[[#This Row],[Impactful Play]]</f>
        <v>0</v>
      </c>
      <c r="AJ2554" s="13">
        <f>tbl_pbp[[#This Row],[Thomas]]*tbl_pbp[[#This Row],[Impactful Play]]</f>
        <v>0</v>
      </c>
      <c r="AK2554" s="13" t="str">
        <f>VLOOKUP(tbl_pbp[[#This Row],[Play Saints Win % Increase]], tbl_impact[],3,TRUE)</f>
        <v>Scented (0 to +5%)</v>
      </c>
    </row>
    <row r="2555" spans="1:37">
      <c r="A2555" s="1">
        <v>132</v>
      </c>
      <c r="B2555" s="5">
        <v>9.8000000000000004E-2</v>
      </c>
      <c r="C2555" t="s">
        <v>14917</v>
      </c>
      <c r="D2555">
        <v>0</v>
      </c>
      <c r="E2555">
        <v>0</v>
      </c>
      <c r="F2555">
        <v>4</v>
      </c>
      <c r="G2555">
        <v>21</v>
      </c>
      <c r="H2555">
        <v>31</v>
      </c>
      <c r="I2555">
        <v>10</v>
      </c>
      <c r="J2555">
        <v>45</v>
      </c>
      <c r="K2555" t="s">
        <v>14551</v>
      </c>
      <c r="L2555">
        <v>2</v>
      </c>
      <c r="M2555">
        <v>55</v>
      </c>
      <c r="N2555" t="s">
        <v>14918</v>
      </c>
      <c r="O2555" t="s">
        <v>1024</v>
      </c>
      <c r="P2555" t="s">
        <v>45</v>
      </c>
      <c r="Q2555" t="s">
        <v>46</v>
      </c>
      <c r="R2555" t="s">
        <v>47</v>
      </c>
      <c r="S2555" t="s">
        <v>120</v>
      </c>
      <c r="T2555" t="s">
        <v>14615</v>
      </c>
      <c r="U2555" t="s">
        <v>14919</v>
      </c>
      <c r="V2555" t="s">
        <v>14549</v>
      </c>
      <c r="X2555" t="str">
        <f>VLOOKUP(pbp!V5305, games!$B$2:$R$40, 3, FALSE)</f>
        <v>2020-12-25T21:30Z</v>
      </c>
      <c r="Y2555">
        <f>VLOOKUP(1*V2555,NFLGames!$H$11:$H$555,1,FALSE)</f>
        <v>401127935</v>
      </c>
      <c r="Z2555">
        <f>VLOOKUP($Y2555, NFLGames!$H$11:$K$555,2,FALSE)</f>
        <v>2019</v>
      </c>
      <c r="AA2555">
        <f>VLOOKUP($Y2555, NFLGames!$H$11:$K$555,3,FALSE)</f>
        <v>16</v>
      </c>
      <c r="AB2555" s="6">
        <f>IF(A2556=0, 0, AH2556-tbl_pbp[[#This Row],[Saints Win %]])</f>
        <v>2.300000000000002E-2</v>
      </c>
      <c r="AE2555">
        <f>ABS(tbl_pbp[[#This Row],[play.homeScore]]-tbl_pbp[[#This Row],[play.awayScore]])</f>
        <v>10</v>
      </c>
      <c r="AF2555">
        <f>IF(tbl_pbp[[#This Row],[Play Saints Win % Increase]]&gt;=$AF$4,1,0)</f>
        <v>0</v>
      </c>
      <c r="AG2555" t="str">
        <f>VLOOKUP(tbl_pbp[[#This Row],[gameId]], games!$B$2:$T$40, 9, FALSE)</f>
        <v>new-orleans-saints</v>
      </c>
      <c r="AH2555" s="5">
        <f>IF(tbl_pbp[[#This Row],[AwayTeam]] &lt;&gt; "new-orleans-saints", tbl_pbp[[#This Row],[homeWinPercentage]], 1-tbl_pbp[[#This Row],[homeWinPercentage]])</f>
        <v>0.90200000000000002</v>
      </c>
      <c r="AI2555" s="13">
        <f>tbl_pbp[[#This Row],[Kamara]]*tbl_pbp[[#This Row],[Impactful Play]]</f>
        <v>0</v>
      </c>
      <c r="AJ2555" s="13">
        <f>tbl_pbp[[#This Row],[Thomas]]*tbl_pbp[[#This Row],[Impactful Play]]</f>
        <v>0</v>
      </c>
      <c r="AK2555" s="13" t="str">
        <f>VLOOKUP(tbl_pbp[[#This Row],[Play Saints Win % Increase]], tbl_impact[],3,TRUE)</f>
        <v>Scented (0 to +5%)</v>
      </c>
    </row>
    <row r="2556" spans="1:37">
      <c r="A2556" s="1">
        <v>133</v>
      </c>
      <c r="B2556" s="5">
        <v>7.4999999999999997E-2</v>
      </c>
      <c r="C2556" t="s">
        <v>14920</v>
      </c>
      <c r="D2556">
        <v>0</v>
      </c>
      <c r="E2556">
        <v>0</v>
      </c>
      <c r="F2556">
        <v>4</v>
      </c>
      <c r="G2556">
        <v>21</v>
      </c>
      <c r="H2556">
        <v>31</v>
      </c>
      <c r="I2556">
        <v>10</v>
      </c>
      <c r="J2556">
        <v>45</v>
      </c>
      <c r="K2556" t="s">
        <v>14551</v>
      </c>
      <c r="L2556">
        <v>3</v>
      </c>
      <c r="M2556">
        <v>55</v>
      </c>
      <c r="N2556" t="s">
        <v>14921</v>
      </c>
      <c r="O2556" t="s">
        <v>3038</v>
      </c>
      <c r="P2556" t="s">
        <v>30</v>
      </c>
      <c r="Q2556" t="s">
        <v>31</v>
      </c>
      <c r="R2556" t="s">
        <v>32</v>
      </c>
      <c r="S2556" t="s">
        <v>123</v>
      </c>
      <c r="T2556" t="s">
        <v>14615</v>
      </c>
      <c r="U2556" t="s">
        <v>14922</v>
      </c>
      <c r="V2556" t="s">
        <v>14549</v>
      </c>
      <c r="X2556" t="str">
        <f>VLOOKUP(pbp!V5306, games!$B$2:$R$40, 3, FALSE)</f>
        <v>2020-12-25T21:30Z</v>
      </c>
      <c r="Y2556">
        <f>VLOOKUP(1*V2556,NFLGames!$H$11:$H$555,1,FALSE)</f>
        <v>401127935</v>
      </c>
      <c r="Z2556">
        <f>VLOOKUP($Y2556, NFLGames!$H$11:$K$555,2,FALSE)</f>
        <v>2019</v>
      </c>
      <c r="AA2556">
        <f>VLOOKUP($Y2556, NFLGames!$H$11:$K$555,3,FALSE)</f>
        <v>16</v>
      </c>
      <c r="AB2556" s="6">
        <f>IF(A2557=0, 0, AH2557-tbl_pbp[[#This Row],[Saints Win %]])</f>
        <v>-1.0000000000000009E-2</v>
      </c>
      <c r="AE2556">
        <f>ABS(tbl_pbp[[#This Row],[play.homeScore]]-tbl_pbp[[#This Row],[play.awayScore]])</f>
        <v>10</v>
      </c>
      <c r="AF2556">
        <f>IF(tbl_pbp[[#This Row],[Play Saints Win % Increase]]&gt;=$AF$4,1,0)</f>
        <v>0</v>
      </c>
      <c r="AG2556" t="str">
        <f>VLOOKUP(tbl_pbp[[#This Row],[gameId]], games!$B$2:$T$40, 9, FALSE)</f>
        <v>new-orleans-saints</v>
      </c>
      <c r="AH2556" s="5">
        <f>IF(tbl_pbp[[#This Row],[AwayTeam]] &lt;&gt; "new-orleans-saints", tbl_pbp[[#This Row],[homeWinPercentage]], 1-tbl_pbp[[#This Row],[homeWinPercentage]])</f>
        <v>0.92500000000000004</v>
      </c>
      <c r="AI2556" s="13">
        <f>tbl_pbp[[#This Row],[Kamara]]*tbl_pbp[[#This Row],[Impactful Play]]</f>
        <v>0</v>
      </c>
      <c r="AJ2556" s="13">
        <f>tbl_pbp[[#This Row],[Thomas]]*tbl_pbp[[#This Row],[Impactful Play]]</f>
        <v>0</v>
      </c>
      <c r="AK2556" s="13" t="str">
        <f>VLOOKUP(tbl_pbp[[#This Row],[Play Saints Win % Increase]], tbl_impact[],3,TRUE)</f>
        <v>Bad (0 to -5%)</v>
      </c>
    </row>
    <row r="2557" spans="1:37">
      <c r="A2557" s="1">
        <v>134</v>
      </c>
      <c r="B2557" s="5">
        <v>8.5000000000000006E-2</v>
      </c>
      <c r="C2557" t="s">
        <v>14923</v>
      </c>
      <c r="D2557">
        <v>0</v>
      </c>
      <c r="E2557">
        <v>0</v>
      </c>
      <c r="F2557">
        <v>4</v>
      </c>
      <c r="G2557">
        <v>21</v>
      </c>
      <c r="H2557">
        <v>31</v>
      </c>
      <c r="I2557">
        <v>3</v>
      </c>
      <c r="J2557">
        <v>52</v>
      </c>
      <c r="K2557" t="s">
        <v>14551</v>
      </c>
      <c r="L2557">
        <v>4</v>
      </c>
      <c r="M2557">
        <v>48</v>
      </c>
      <c r="N2557" t="s">
        <v>14924</v>
      </c>
      <c r="O2557" t="s">
        <v>6516</v>
      </c>
      <c r="P2557" t="s">
        <v>66</v>
      </c>
      <c r="Q2557" t="s">
        <v>67</v>
      </c>
      <c r="R2557" t="s">
        <v>68</v>
      </c>
      <c r="S2557" t="s">
        <v>281</v>
      </c>
      <c r="T2557" t="s">
        <v>136</v>
      </c>
      <c r="U2557" t="s">
        <v>14925</v>
      </c>
      <c r="V2557" t="s">
        <v>14549</v>
      </c>
      <c r="X2557" t="str">
        <f>VLOOKUP(pbp!V5307, games!$B$2:$R$40, 3, FALSE)</f>
        <v>2020-12-25T21:30Z</v>
      </c>
      <c r="Y2557">
        <f>VLOOKUP(1*V2557,NFLGames!$H$11:$H$555,1,FALSE)</f>
        <v>401127935</v>
      </c>
      <c r="Z2557">
        <f>VLOOKUP($Y2557, NFLGames!$H$11:$K$555,2,FALSE)</f>
        <v>2019</v>
      </c>
      <c r="AA2557">
        <f>VLOOKUP($Y2557, NFLGames!$H$11:$K$555,3,FALSE)</f>
        <v>16</v>
      </c>
      <c r="AB2557" s="6">
        <f>IF(A2558=0, 0, AH2558-tbl_pbp[[#This Row],[Saints Win %]])</f>
        <v>-2.300000000000002E-2</v>
      </c>
      <c r="AE2557">
        <f>ABS(tbl_pbp[[#This Row],[play.homeScore]]-tbl_pbp[[#This Row],[play.awayScore]])</f>
        <v>10</v>
      </c>
      <c r="AF2557">
        <f>IF(tbl_pbp[[#This Row],[Play Saints Win % Increase]]&gt;=$AF$4,1,0)</f>
        <v>0</v>
      </c>
      <c r="AG2557" t="str">
        <f>VLOOKUP(tbl_pbp[[#This Row],[gameId]], games!$B$2:$T$40, 9, FALSE)</f>
        <v>new-orleans-saints</v>
      </c>
      <c r="AH2557" s="5">
        <f>IF(tbl_pbp[[#This Row],[AwayTeam]] &lt;&gt; "new-orleans-saints", tbl_pbp[[#This Row],[homeWinPercentage]], 1-tbl_pbp[[#This Row],[homeWinPercentage]])</f>
        <v>0.91500000000000004</v>
      </c>
      <c r="AI2557" s="13">
        <f>tbl_pbp[[#This Row],[Kamara]]*tbl_pbp[[#This Row],[Impactful Play]]</f>
        <v>0</v>
      </c>
      <c r="AJ2557" s="13">
        <f>tbl_pbp[[#This Row],[Thomas]]*tbl_pbp[[#This Row],[Impactful Play]]</f>
        <v>0</v>
      </c>
      <c r="AK2557" s="13" t="str">
        <f>VLOOKUP(tbl_pbp[[#This Row],[Play Saints Win % Increase]], tbl_impact[],3,TRUE)</f>
        <v>Bad (0 to -5%)</v>
      </c>
    </row>
    <row r="2558" spans="1:37">
      <c r="A2558" s="1">
        <v>135</v>
      </c>
      <c r="B2558" s="5">
        <v>0.108</v>
      </c>
      <c r="C2558" t="s">
        <v>14926</v>
      </c>
      <c r="D2558">
        <v>0</v>
      </c>
      <c r="E2558">
        <v>0</v>
      </c>
      <c r="F2558">
        <v>4</v>
      </c>
      <c r="G2558">
        <v>21</v>
      </c>
      <c r="H2558">
        <v>31</v>
      </c>
      <c r="I2558">
        <v>10</v>
      </c>
      <c r="J2558">
        <v>91</v>
      </c>
      <c r="K2558" t="s">
        <v>29</v>
      </c>
      <c r="L2558">
        <v>1</v>
      </c>
      <c r="M2558">
        <v>91</v>
      </c>
      <c r="N2558" t="s">
        <v>14927</v>
      </c>
      <c r="O2558" t="s">
        <v>6516</v>
      </c>
      <c r="P2558" t="s">
        <v>22</v>
      </c>
      <c r="Q2558" t="s">
        <v>37</v>
      </c>
      <c r="S2558" t="s">
        <v>33</v>
      </c>
      <c r="T2558" t="s">
        <v>473</v>
      </c>
      <c r="U2558" t="s">
        <v>474</v>
      </c>
      <c r="V2558" t="s">
        <v>14549</v>
      </c>
      <c r="X2558" t="str">
        <f>VLOOKUP(pbp!V5308, games!$B$2:$R$40, 3, FALSE)</f>
        <v>2020-12-25T21:30Z</v>
      </c>
      <c r="Y2558">
        <f>VLOOKUP(1*V2558,NFLGames!$H$11:$H$555,1,FALSE)</f>
        <v>401127935</v>
      </c>
      <c r="Z2558">
        <f>VLOOKUP($Y2558, NFLGames!$H$11:$K$555,2,FALSE)</f>
        <v>2019</v>
      </c>
      <c r="AA2558">
        <f>VLOOKUP($Y2558, NFLGames!$H$11:$K$555,3,FALSE)</f>
        <v>16</v>
      </c>
      <c r="AB2558" s="6">
        <f>IF(A2559=0, 0, AH2559-tbl_pbp[[#This Row],[Saints Win %]])</f>
        <v>-1.0000000000000009E-2</v>
      </c>
      <c r="AE2558">
        <f>ABS(tbl_pbp[[#This Row],[play.homeScore]]-tbl_pbp[[#This Row],[play.awayScore]])</f>
        <v>10</v>
      </c>
      <c r="AF2558">
        <f>IF(tbl_pbp[[#This Row],[Play Saints Win % Increase]]&gt;=$AF$4,1,0)</f>
        <v>0</v>
      </c>
      <c r="AG2558" t="str">
        <f>VLOOKUP(tbl_pbp[[#This Row],[gameId]], games!$B$2:$T$40, 9, FALSE)</f>
        <v>new-orleans-saints</v>
      </c>
      <c r="AH2558" s="5">
        <f>IF(tbl_pbp[[#This Row],[AwayTeam]] &lt;&gt; "new-orleans-saints", tbl_pbp[[#This Row],[homeWinPercentage]], 1-tbl_pbp[[#This Row],[homeWinPercentage]])</f>
        <v>0.89200000000000002</v>
      </c>
      <c r="AI2558" s="13">
        <f>tbl_pbp[[#This Row],[Kamara]]*tbl_pbp[[#This Row],[Impactful Play]]</f>
        <v>0</v>
      </c>
      <c r="AJ2558" s="13">
        <f>tbl_pbp[[#This Row],[Thomas]]*tbl_pbp[[#This Row],[Impactful Play]]</f>
        <v>0</v>
      </c>
      <c r="AK2558" s="13" t="str">
        <f>VLOOKUP(tbl_pbp[[#This Row],[Play Saints Win % Increase]], tbl_impact[],3,TRUE)</f>
        <v>Bad (0 to -5%)</v>
      </c>
    </row>
    <row r="2559" spans="1:37">
      <c r="A2559" s="1">
        <v>136</v>
      </c>
      <c r="B2559" s="5">
        <v>0.11799999999999999</v>
      </c>
      <c r="C2559" t="s">
        <v>14928</v>
      </c>
      <c r="D2559">
        <v>0</v>
      </c>
      <c r="E2559">
        <v>0</v>
      </c>
      <c r="F2559">
        <v>4</v>
      </c>
      <c r="G2559">
        <v>21</v>
      </c>
      <c r="H2559">
        <v>31</v>
      </c>
      <c r="I2559">
        <v>10</v>
      </c>
      <c r="J2559">
        <v>91</v>
      </c>
      <c r="K2559" t="s">
        <v>29</v>
      </c>
      <c r="L2559">
        <v>2</v>
      </c>
      <c r="M2559">
        <v>91</v>
      </c>
      <c r="N2559" t="s">
        <v>14929</v>
      </c>
      <c r="O2559" t="s">
        <v>607</v>
      </c>
      <c r="P2559" t="s">
        <v>30</v>
      </c>
      <c r="Q2559" t="s">
        <v>31</v>
      </c>
      <c r="R2559" t="s">
        <v>32</v>
      </c>
      <c r="S2559" t="s">
        <v>120</v>
      </c>
      <c r="T2559" t="s">
        <v>473</v>
      </c>
      <c r="U2559" t="s">
        <v>10578</v>
      </c>
      <c r="V2559" t="s">
        <v>14549</v>
      </c>
      <c r="X2559" t="str">
        <f>VLOOKUP(pbp!V5309, games!$B$2:$R$40, 3, FALSE)</f>
        <v>2020-12-25T21:30Z</v>
      </c>
      <c r="Y2559">
        <f>VLOOKUP(1*V2559,NFLGames!$H$11:$H$555,1,FALSE)</f>
        <v>401127935</v>
      </c>
      <c r="Z2559">
        <f>VLOOKUP($Y2559, NFLGames!$H$11:$K$555,2,FALSE)</f>
        <v>2019</v>
      </c>
      <c r="AA2559">
        <f>VLOOKUP($Y2559, NFLGames!$H$11:$K$555,3,FALSE)</f>
        <v>16</v>
      </c>
      <c r="AB2559" s="6">
        <f>IF(A2560=0, 0, AH2560-tbl_pbp[[#This Row],[Saints Win %]])</f>
        <v>-3.0000000000000027E-2</v>
      </c>
      <c r="AE2559">
        <f>ABS(tbl_pbp[[#This Row],[play.homeScore]]-tbl_pbp[[#This Row],[play.awayScore]])</f>
        <v>10</v>
      </c>
      <c r="AF2559">
        <f>IF(tbl_pbp[[#This Row],[Play Saints Win % Increase]]&gt;=$AF$4,1,0)</f>
        <v>0</v>
      </c>
      <c r="AG2559" t="str">
        <f>VLOOKUP(tbl_pbp[[#This Row],[gameId]], games!$B$2:$T$40, 9, FALSE)</f>
        <v>new-orleans-saints</v>
      </c>
      <c r="AH2559" s="5">
        <f>IF(tbl_pbp[[#This Row],[AwayTeam]] &lt;&gt; "new-orleans-saints", tbl_pbp[[#This Row],[homeWinPercentage]], 1-tbl_pbp[[#This Row],[homeWinPercentage]])</f>
        <v>0.88200000000000001</v>
      </c>
      <c r="AI2559" s="13">
        <f>tbl_pbp[[#This Row],[Kamara]]*tbl_pbp[[#This Row],[Impactful Play]]</f>
        <v>0</v>
      </c>
      <c r="AJ2559" s="13">
        <f>tbl_pbp[[#This Row],[Thomas]]*tbl_pbp[[#This Row],[Impactful Play]]</f>
        <v>0</v>
      </c>
      <c r="AK2559" s="13" t="str">
        <f>VLOOKUP(tbl_pbp[[#This Row],[Play Saints Win % Increase]], tbl_impact[],3,TRUE)</f>
        <v>Bad (0 to -5%)</v>
      </c>
    </row>
    <row r="2560" spans="1:37">
      <c r="A2560" s="1">
        <v>137</v>
      </c>
      <c r="B2560" s="5">
        <v>0.14799999999999999</v>
      </c>
      <c r="C2560" t="s">
        <v>14930</v>
      </c>
      <c r="D2560">
        <v>0</v>
      </c>
      <c r="E2560">
        <v>0</v>
      </c>
      <c r="F2560">
        <v>4</v>
      </c>
      <c r="G2560">
        <v>21</v>
      </c>
      <c r="H2560">
        <v>31</v>
      </c>
      <c r="I2560">
        <v>10</v>
      </c>
      <c r="J2560">
        <v>91</v>
      </c>
      <c r="K2560" t="s">
        <v>29</v>
      </c>
      <c r="L2560">
        <v>3</v>
      </c>
      <c r="M2560">
        <v>91</v>
      </c>
      <c r="N2560" t="s">
        <v>14931</v>
      </c>
      <c r="O2560" t="s">
        <v>2279</v>
      </c>
      <c r="P2560" t="s">
        <v>167</v>
      </c>
      <c r="Q2560" t="s">
        <v>168</v>
      </c>
      <c r="S2560" t="s">
        <v>123</v>
      </c>
      <c r="T2560" t="s">
        <v>473</v>
      </c>
      <c r="U2560" t="s">
        <v>10581</v>
      </c>
      <c r="V2560" t="s">
        <v>14549</v>
      </c>
      <c r="X2560" t="str">
        <f>VLOOKUP(pbp!V5310, games!$B$2:$R$40, 3, FALSE)</f>
        <v>2020-12-25T21:30Z</v>
      </c>
      <c r="Y2560">
        <f>VLOOKUP(1*V2560,NFLGames!$H$11:$H$555,1,FALSE)</f>
        <v>401127935</v>
      </c>
      <c r="Z2560">
        <f>VLOOKUP($Y2560, NFLGames!$H$11:$K$555,2,FALSE)</f>
        <v>2019</v>
      </c>
      <c r="AA2560">
        <f>VLOOKUP($Y2560, NFLGames!$H$11:$K$555,3,FALSE)</f>
        <v>16</v>
      </c>
      <c r="AB2560" s="6">
        <f>IF(A2561=0, 0, AH2561-tbl_pbp[[#This Row],[Saints Win %]])</f>
        <v>-0.13200000000000001</v>
      </c>
      <c r="AE2560">
        <f>ABS(tbl_pbp[[#This Row],[play.homeScore]]-tbl_pbp[[#This Row],[play.awayScore]])</f>
        <v>10</v>
      </c>
      <c r="AF2560">
        <f>IF(tbl_pbp[[#This Row],[Play Saints Win % Increase]]&gt;=$AF$4,1,0)</f>
        <v>0</v>
      </c>
      <c r="AG2560" t="str">
        <f>VLOOKUP(tbl_pbp[[#This Row],[gameId]], games!$B$2:$T$40, 9, FALSE)</f>
        <v>new-orleans-saints</v>
      </c>
      <c r="AH2560" s="5">
        <f>IF(tbl_pbp[[#This Row],[AwayTeam]] &lt;&gt; "new-orleans-saints", tbl_pbp[[#This Row],[homeWinPercentage]], 1-tbl_pbp[[#This Row],[homeWinPercentage]])</f>
        <v>0.85199999999999998</v>
      </c>
      <c r="AI2560" s="13">
        <f>tbl_pbp[[#This Row],[Kamara]]*tbl_pbp[[#This Row],[Impactful Play]]</f>
        <v>0</v>
      </c>
      <c r="AJ2560" s="13">
        <f>tbl_pbp[[#This Row],[Thomas]]*tbl_pbp[[#This Row],[Impactful Play]]</f>
        <v>0</v>
      </c>
      <c r="AK2560" s="13" t="str">
        <f>VLOOKUP(tbl_pbp[[#This Row],[Play Saints Win % Increase]], tbl_impact[],3,TRUE)</f>
        <v>Stinky (worse than -10% to -20%)</v>
      </c>
    </row>
    <row r="2561" spans="1:37">
      <c r="A2561" s="1">
        <v>138</v>
      </c>
      <c r="B2561" s="5">
        <v>0.28000000000000003</v>
      </c>
      <c r="C2561" t="s">
        <v>14932</v>
      </c>
      <c r="D2561">
        <v>0</v>
      </c>
      <c r="E2561">
        <v>0</v>
      </c>
      <c r="F2561">
        <v>4</v>
      </c>
      <c r="G2561">
        <v>21</v>
      </c>
      <c r="H2561">
        <v>31</v>
      </c>
      <c r="I2561">
        <v>18</v>
      </c>
      <c r="J2561">
        <v>99</v>
      </c>
      <c r="K2561" t="s">
        <v>29</v>
      </c>
      <c r="L2561">
        <v>4</v>
      </c>
      <c r="M2561">
        <v>99</v>
      </c>
      <c r="N2561" t="s">
        <v>14933</v>
      </c>
      <c r="O2561" t="s">
        <v>2279</v>
      </c>
      <c r="P2561" t="s">
        <v>94</v>
      </c>
      <c r="Q2561" t="s">
        <v>95</v>
      </c>
      <c r="R2561" t="s">
        <v>96</v>
      </c>
      <c r="S2561" t="s">
        <v>4004</v>
      </c>
      <c r="T2561" t="s">
        <v>575</v>
      </c>
      <c r="U2561" t="s">
        <v>14934</v>
      </c>
      <c r="V2561" t="s">
        <v>14549</v>
      </c>
      <c r="X2561" t="str">
        <f>VLOOKUP(pbp!V5311, games!$B$2:$R$40, 3, FALSE)</f>
        <v>2020-12-25T21:30Z</v>
      </c>
      <c r="Y2561">
        <f>VLOOKUP(1*V2561,NFLGames!$H$11:$H$555,1,FALSE)</f>
        <v>401127935</v>
      </c>
      <c r="Z2561">
        <f>VLOOKUP($Y2561, NFLGames!$H$11:$K$555,2,FALSE)</f>
        <v>2019</v>
      </c>
      <c r="AA2561">
        <f>VLOOKUP($Y2561, NFLGames!$H$11:$K$555,3,FALSE)</f>
        <v>16</v>
      </c>
      <c r="AB2561" s="6">
        <f>IF(A2562=0, 0, AH2562-tbl_pbp[[#This Row],[Saints Win %]])</f>
        <v>0.22999999999999998</v>
      </c>
      <c r="AE2561">
        <f>ABS(tbl_pbp[[#This Row],[play.homeScore]]-tbl_pbp[[#This Row],[play.awayScore]])</f>
        <v>10</v>
      </c>
      <c r="AF2561">
        <f>IF(tbl_pbp[[#This Row],[Play Saints Win % Increase]]&gt;=$AF$4,1,0)</f>
        <v>1</v>
      </c>
      <c r="AG2561" t="str">
        <f>VLOOKUP(tbl_pbp[[#This Row],[gameId]], games!$B$2:$T$40, 9, FALSE)</f>
        <v>new-orleans-saints</v>
      </c>
      <c r="AH2561" s="5">
        <f>IF(tbl_pbp[[#This Row],[AwayTeam]] &lt;&gt; "new-orleans-saints", tbl_pbp[[#This Row],[homeWinPercentage]], 1-tbl_pbp[[#This Row],[homeWinPercentage]])</f>
        <v>0.72</v>
      </c>
      <c r="AI2561" s="13">
        <f>tbl_pbp[[#This Row],[Kamara]]*tbl_pbp[[#This Row],[Impactful Play]]</f>
        <v>0</v>
      </c>
      <c r="AJ2561" s="13">
        <f>tbl_pbp[[#This Row],[Thomas]]*tbl_pbp[[#This Row],[Impactful Play]]</f>
        <v>0</v>
      </c>
      <c r="AK2561" s="13" t="str">
        <f>VLOOKUP(tbl_pbp[[#This Row],[Play Saints Win % Increase]], tbl_impact[],3,TRUE)</f>
        <v>Ambrosial (20% +)</v>
      </c>
    </row>
    <row r="2562" spans="1:37">
      <c r="A2562" s="1">
        <v>139</v>
      </c>
      <c r="B2562" s="5">
        <v>0.05</v>
      </c>
      <c r="C2562" t="s">
        <v>14935</v>
      </c>
      <c r="D2562">
        <v>0</v>
      </c>
      <c r="E2562">
        <v>0</v>
      </c>
      <c r="F2562">
        <v>4</v>
      </c>
      <c r="G2562">
        <v>21</v>
      </c>
      <c r="H2562">
        <v>31</v>
      </c>
      <c r="I2562">
        <v>18</v>
      </c>
      <c r="J2562">
        <v>99</v>
      </c>
      <c r="K2562" t="s">
        <v>29</v>
      </c>
      <c r="L2562">
        <v>4</v>
      </c>
      <c r="M2562">
        <v>99</v>
      </c>
      <c r="N2562" t="s">
        <v>14936</v>
      </c>
      <c r="O2562" t="s">
        <v>4451</v>
      </c>
      <c r="P2562" t="s">
        <v>66</v>
      </c>
      <c r="Q2562" t="s">
        <v>67</v>
      </c>
      <c r="R2562" t="s">
        <v>68</v>
      </c>
      <c r="S2562" t="s">
        <v>4004</v>
      </c>
      <c r="T2562" t="s">
        <v>575</v>
      </c>
      <c r="U2562" t="s">
        <v>14934</v>
      </c>
      <c r="V2562" t="s">
        <v>14549</v>
      </c>
      <c r="X2562" t="str">
        <f>VLOOKUP(pbp!V5312, games!$B$2:$R$40, 3, FALSE)</f>
        <v>2020-12-25T21:30Z</v>
      </c>
      <c r="Y2562">
        <f>VLOOKUP(1*V2562,NFLGames!$H$11:$H$555,1,FALSE)</f>
        <v>401127935</v>
      </c>
      <c r="Z2562">
        <f>VLOOKUP($Y2562, NFLGames!$H$11:$K$555,2,FALSE)</f>
        <v>2019</v>
      </c>
      <c r="AA2562">
        <f>VLOOKUP($Y2562, NFLGames!$H$11:$K$555,3,FALSE)</f>
        <v>16</v>
      </c>
      <c r="AB2562" s="6">
        <f>IF(A2563=0, 0, AH2563-tbl_pbp[[#This Row],[Saints Win %]])</f>
        <v>-0.11099999999999999</v>
      </c>
      <c r="AE2562">
        <f>ABS(tbl_pbp[[#This Row],[play.homeScore]]-tbl_pbp[[#This Row],[play.awayScore]])</f>
        <v>10</v>
      </c>
      <c r="AF2562">
        <f>IF(tbl_pbp[[#This Row],[Play Saints Win % Increase]]&gt;=$AF$4,1,0)</f>
        <v>0</v>
      </c>
      <c r="AG2562" t="str">
        <f>VLOOKUP(tbl_pbp[[#This Row],[gameId]], games!$B$2:$T$40, 9, FALSE)</f>
        <v>new-orleans-saints</v>
      </c>
      <c r="AH2562" s="5">
        <f>IF(tbl_pbp[[#This Row],[AwayTeam]] &lt;&gt; "new-orleans-saints", tbl_pbp[[#This Row],[homeWinPercentage]], 1-tbl_pbp[[#This Row],[homeWinPercentage]])</f>
        <v>0.95</v>
      </c>
      <c r="AI2562" s="13">
        <f>tbl_pbp[[#This Row],[Kamara]]*tbl_pbp[[#This Row],[Impactful Play]]</f>
        <v>0</v>
      </c>
      <c r="AJ2562" s="13">
        <f>tbl_pbp[[#This Row],[Thomas]]*tbl_pbp[[#This Row],[Impactful Play]]</f>
        <v>0</v>
      </c>
      <c r="AK2562" s="13" t="str">
        <f>VLOOKUP(tbl_pbp[[#This Row],[Play Saints Win % Increase]], tbl_impact[],3,TRUE)</f>
        <v>Stinky (worse than -10% to -20%)</v>
      </c>
    </row>
    <row r="2563" spans="1:37">
      <c r="A2563" s="1">
        <v>140</v>
      </c>
      <c r="B2563" s="5">
        <v>0.161</v>
      </c>
      <c r="C2563" t="s">
        <v>14937</v>
      </c>
      <c r="D2563">
        <v>0</v>
      </c>
      <c r="E2563">
        <v>0</v>
      </c>
      <c r="F2563">
        <v>4</v>
      </c>
      <c r="G2563">
        <v>21</v>
      </c>
      <c r="H2563">
        <v>31</v>
      </c>
      <c r="I2563">
        <v>10</v>
      </c>
      <c r="J2563">
        <v>58</v>
      </c>
      <c r="K2563" t="s">
        <v>14551</v>
      </c>
      <c r="L2563">
        <v>1</v>
      </c>
      <c r="M2563">
        <v>42</v>
      </c>
      <c r="N2563" t="s">
        <v>14938</v>
      </c>
      <c r="O2563" t="s">
        <v>70</v>
      </c>
      <c r="P2563" t="s">
        <v>45</v>
      </c>
      <c r="Q2563" t="s">
        <v>46</v>
      </c>
      <c r="R2563" t="s">
        <v>47</v>
      </c>
      <c r="S2563" t="s">
        <v>33</v>
      </c>
      <c r="T2563" t="s">
        <v>132</v>
      </c>
      <c r="U2563" t="s">
        <v>133</v>
      </c>
      <c r="V2563" t="s">
        <v>14549</v>
      </c>
      <c r="X2563" t="str">
        <f>VLOOKUP(pbp!V5313, games!$B$2:$R$40, 3, FALSE)</f>
        <v>2020-12-25T21:30Z</v>
      </c>
      <c r="Y2563">
        <f>VLOOKUP(1*V2563,NFLGames!$H$11:$H$555,1,FALSE)</f>
        <v>401127935</v>
      </c>
      <c r="Z2563">
        <f>VLOOKUP($Y2563, NFLGames!$H$11:$K$555,2,FALSE)</f>
        <v>2019</v>
      </c>
      <c r="AA2563">
        <f>VLOOKUP($Y2563, NFLGames!$H$11:$K$555,3,FALSE)</f>
        <v>16</v>
      </c>
      <c r="AB2563" s="6">
        <f>IF(A2564=0, 0, AH2564-tbl_pbp[[#This Row],[Saints Win %]])</f>
        <v>-5.699999999999994E-2</v>
      </c>
      <c r="AE2563">
        <f>ABS(tbl_pbp[[#This Row],[play.homeScore]]-tbl_pbp[[#This Row],[play.awayScore]])</f>
        <v>10</v>
      </c>
      <c r="AF2563">
        <f>IF(tbl_pbp[[#This Row],[Play Saints Win % Increase]]&gt;=$AF$4,1,0)</f>
        <v>0</v>
      </c>
      <c r="AG2563" t="str">
        <f>VLOOKUP(tbl_pbp[[#This Row],[gameId]], games!$B$2:$T$40, 9, FALSE)</f>
        <v>new-orleans-saints</v>
      </c>
      <c r="AH2563" s="5">
        <f>IF(tbl_pbp[[#This Row],[AwayTeam]] &lt;&gt; "new-orleans-saints", tbl_pbp[[#This Row],[homeWinPercentage]], 1-tbl_pbp[[#This Row],[homeWinPercentage]])</f>
        <v>0.83899999999999997</v>
      </c>
      <c r="AI2563" s="13">
        <f>tbl_pbp[[#This Row],[Kamara]]*tbl_pbp[[#This Row],[Impactful Play]]</f>
        <v>0</v>
      </c>
      <c r="AJ2563" s="13">
        <f>tbl_pbp[[#This Row],[Thomas]]*tbl_pbp[[#This Row],[Impactful Play]]</f>
        <v>0</v>
      </c>
      <c r="AK2563" s="13" t="str">
        <f>VLOOKUP(tbl_pbp[[#This Row],[Play Saints Win % Increase]], tbl_impact[],3,TRUE)</f>
        <v>Smelly (worse than-5% -&gt; -10%)</v>
      </c>
    </row>
    <row r="2564" spans="1:37">
      <c r="A2564" s="1">
        <v>141</v>
      </c>
      <c r="B2564" s="5">
        <v>0.218</v>
      </c>
      <c r="C2564" t="s">
        <v>14939</v>
      </c>
      <c r="D2564">
        <v>0</v>
      </c>
      <c r="E2564">
        <v>0</v>
      </c>
      <c r="F2564">
        <v>4</v>
      </c>
      <c r="G2564">
        <v>21</v>
      </c>
      <c r="H2564">
        <v>31</v>
      </c>
      <c r="I2564">
        <v>10</v>
      </c>
      <c r="J2564">
        <v>72</v>
      </c>
      <c r="K2564" t="s">
        <v>14551</v>
      </c>
      <c r="L2564">
        <v>1</v>
      </c>
      <c r="M2564">
        <v>28</v>
      </c>
      <c r="N2564" t="s">
        <v>14940</v>
      </c>
      <c r="O2564" t="s">
        <v>749</v>
      </c>
      <c r="P2564" t="s">
        <v>45</v>
      </c>
      <c r="Q2564" t="s">
        <v>46</v>
      </c>
      <c r="R2564" t="s">
        <v>47</v>
      </c>
      <c r="S2564" t="s">
        <v>33</v>
      </c>
      <c r="T2564" t="s">
        <v>1005</v>
      </c>
      <c r="U2564" t="s">
        <v>5784</v>
      </c>
      <c r="V2564" t="s">
        <v>14549</v>
      </c>
      <c r="X2564" t="str">
        <f>VLOOKUP(pbp!V5314, games!$B$2:$R$40, 3, FALSE)</f>
        <v>2020-12-25T21:30Z</v>
      </c>
      <c r="Y2564">
        <f>VLOOKUP(1*V2564,NFLGames!$H$11:$H$555,1,FALSE)</f>
        <v>401127935</v>
      </c>
      <c r="Z2564">
        <f>VLOOKUP($Y2564, NFLGames!$H$11:$K$555,2,FALSE)</f>
        <v>2019</v>
      </c>
      <c r="AA2564">
        <f>VLOOKUP($Y2564, NFLGames!$H$11:$K$555,3,FALSE)</f>
        <v>16</v>
      </c>
      <c r="AB2564" s="6">
        <f>IF(A2565=0, 0, AH2565-tbl_pbp[[#This Row],[Saints Win %]])</f>
        <v>2.8000000000000025E-2</v>
      </c>
      <c r="AE2564">
        <f>ABS(tbl_pbp[[#This Row],[play.homeScore]]-tbl_pbp[[#This Row],[play.awayScore]])</f>
        <v>10</v>
      </c>
      <c r="AF2564">
        <f>IF(tbl_pbp[[#This Row],[Play Saints Win % Increase]]&gt;=$AF$4,1,0)</f>
        <v>0</v>
      </c>
      <c r="AG2564" t="str">
        <f>VLOOKUP(tbl_pbp[[#This Row],[gameId]], games!$B$2:$T$40, 9, FALSE)</f>
        <v>new-orleans-saints</v>
      </c>
      <c r="AH2564" s="5">
        <f>IF(tbl_pbp[[#This Row],[AwayTeam]] &lt;&gt; "new-orleans-saints", tbl_pbp[[#This Row],[homeWinPercentage]], 1-tbl_pbp[[#This Row],[homeWinPercentage]])</f>
        <v>0.78200000000000003</v>
      </c>
      <c r="AI2564" s="13">
        <f>tbl_pbp[[#This Row],[Kamara]]*tbl_pbp[[#This Row],[Impactful Play]]</f>
        <v>0</v>
      </c>
      <c r="AJ2564" s="13">
        <f>tbl_pbp[[#This Row],[Thomas]]*tbl_pbp[[#This Row],[Impactful Play]]</f>
        <v>0</v>
      </c>
      <c r="AK2564" s="13" t="str">
        <f>VLOOKUP(tbl_pbp[[#This Row],[Play Saints Win % Increase]], tbl_impact[],3,TRUE)</f>
        <v>Scented (0 to +5%)</v>
      </c>
    </row>
    <row r="2565" spans="1:37">
      <c r="A2565" s="1">
        <v>142</v>
      </c>
      <c r="B2565" s="5">
        <v>0.19</v>
      </c>
      <c r="C2565" t="s">
        <v>14941</v>
      </c>
      <c r="D2565">
        <v>0</v>
      </c>
      <c r="E2565">
        <v>0</v>
      </c>
      <c r="F2565">
        <v>4</v>
      </c>
      <c r="G2565">
        <v>21</v>
      </c>
      <c r="H2565">
        <v>31</v>
      </c>
      <c r="I2565">
        <v>1</v>
      </c>
      <c r="J2565">
        <v>81</v>
      </c>
      <c r="K2565" t="s">
        <v>14551</v>
      </c>
      <c r="L2565">
        <v>2</v>
      </c>
      <c r="M2565">
        <v>19</v>
      </c>
      <c r="N2565" t="s">
        <v>14942</v>
      </c>
      <c r="O2565" t="s">
        <v>4857</v>
      </c>
      <c r="P2565" t="s">
        <v>45</v>
      </c>
      <c r="Q2565" t="s">
        <v>46</v>
      </c>
      <c r="R2565" t="s">
        <v>47</v>
      </c>
      <c r="S2565" t="s">
        <v>83</v>
      </c>
      <c r="T2565" t="s">
        <v>363</v>
      </c>
      <c r="U2565" t="s">
        <v>7837</v>
      </c>
      <c r="V2565" t="s">
        <v>14549</v>
      </c>
      <c r="X2565" t="str">
        <f>VLOOKUP(pbp!V5315, games!$B$2:$R$40, 3, FALSE)</f>
        <v>2020-12-25T21:30Z</v>
      </c>
      <c r="Y2565">
        <f>VLOOKUP(1*V2565,NFLGames!$H$11:$H$555,1,FALSE)</f>
        <v>401127935</v>
      </c>
      <c r="Z2565">
        <f>VLOOKUP($Y2565, NFLGames!$H$11:$K$555,2,FALSE)</f>
        <v>2019</v>
      </c>
      <c r="AA2565">
        <f>VLOOKUP($Y2565, NFLGames!$H$11:$K$555,3,FALSE)</f>
        <v>16</v>
      </c>
      <c r="AB2565" s="6">
        <f>IF(A2566=0, 0, AH2566-tbl_pbp[[#This Row],[Saints Win %]])</f>
        <v>4.2999999999999927E-2</v>
      </c>
      <c r="AE2565">
        <f>ABS(tbl_pbp[[#This Row],[play.homeScore]]-tbl_pbp[[#This Row],[play.awayScore]])</f>
        <v>10</v>
      </c>
      <c r="AF2565">
        <f>IF(tbl_pbp[[#This Row],[Play Saints Win % Increase]]&gt;=$AF$4,1,0)</f>
        <v>0</v>
      </c>
      <c r="AG2565" t="str">
        <f>VLOOKUP(tbl_pbp[[#This Row],[gameId]], games!$B$2:$T$40, 9, FALSE)</f>
        <v>new-orleans-saints</v>
      </c>
      <c r="AH2565" s="5">
        <f>IF(tbl_pbp[[#This Row],[AwayTeam]] &lt;&gt; "new-orleans-saints", tbl_pbp[[#This Row],[homeWinPercentage]], 1-tbl_pbp[[#This Row],[homeWinPercentage]])</f>
        <v>0.81</v>
      </c>
      <c r="AI2565" s="13">
        <f>tbl_pbp[[#This Row],[Kamara]]*tbl_pbp[[#This Row],[Impactful Play]]</f>
        <v>0</v>
      </c>
      <c r="AJ2565" s="13">
        <f>tbl_pbp[[#This Row],[Thomas]]*tbl_pbp[[#This Row],[Impactful Play]]</f>
        <v>0</v>
      </c>
      <c r="AK2565" s="13" t="str">
        <f>VLOOKUP(tbl_pbp[[#This Row],[Play Saints Win % Increase]], tbl_impact[],3,TRUE)</f>
        <v>Scented (0 to +5%)</v>
      </c>
    </row>
    <row r="2566" spans="1:37">
      <c r="A2566" s="1">
        <v>143</v>
      </c>
      <c r="B2566" s="5">
        <v>0.14699999999999999</v>
      </c>
      <c r="C2566" t="s">
        <v>14943</v>
      </c>
      <c r="D2566">
        <v>0</v>
      </c>
      <c r="E2566">
        <v>0</v>
      </c>
      <c r="F2566">
        <v>4</v>
      </c>
      <c r="G2566">
        <v>21</v>
      </c>
      <c r="H2566">
        <v>31</v>
      </c>
      <c r="I2566">
        <v>10</v>
      </c>
      <c r="J2566">
        <v>85</v>
      </c>
      <c r="K2566" t="s">
        <v>14551</v>
      </c>
      <c r="L2566">
        <v>1</v>
      </c>
      <c r="M2566">
        <v>15</v>
      </c>
      <c r="N2566" t="s">
        <v>14944</v>
      </c>
      <c r="O2566" t="s">
        <v>323</v>
      </c>
      <c r="P2566" t="s">
        <v>45</v>
      </c>
      <c r="Q2566" t="s">
        <v>46</v>
      </c>
      <c r="R2566" t="s">
        <v>47</v>
      </c>
      <c r="S2566" t="s">
        <v>33</v>
      </c>
      <c r="T2566" t="s">
        <v>263</v>
      </c>
      <c r="U2566" t="s">
        <v>264</v>
      </c>
      <c r="V2566" t="s">
        <v>14549</v>
      </c>
      <c r="X2566" t="str">
        <f>VLOOKUP(pbp!V5316, games!$B$2:$R$40, 3, FALSE)</f>
        <v>2020-12-25T21:30Z</v>
      </c>
      <c r="Y2566">
        <f>VLOOKUP(1*V2566,NFLGames!$H$11:$H$555,1,FALSE)</f>
        <v>401127935</v>
      </c>
      <c r="Z2566">
        <f>VLOOKUP($Y2566, NFLGames!$H$11:$K$555,2,FALSE)</f>
        <v>2019</v>
      </c>
      <c r="AA2566">
        <f>VLOOKUP($Y2566, NFLGames!$H$11:$K$555,3,FALSE)</f>
        <v>16</v>
      </c>
      <c r="AB2566" s="6">
        <f>IF(A2567=0, 0, AH2567-tbl_pbp[[#This Row],[Saints Win %]])</f>
        <v>-5.2000000000000046E-2</v>
      </c>
      <c r="AE2566">
        <f>ABS(tbl_pbp[[#This Row],[play.homeScore]]-tbl_pbp[[#This Row],[play.awayScore]])</f>
        <v>10</v>
      </c>
      <c r="AF2566">
        <f>IF(tbl_pbp[[#This Row],[Play Saints Win % Increase]]&gt;=$AF$4,1,0)</f>
        <v>0</v>
      </c>
      <c r="AG2566" t="str">
        <f>VLOOKUP(tbl_pbp[[#This Row],[gameId]], games!$B$2:$T$40, 9, FALSE)</f>
        <v>new-orleans-saints</v>
      </c>
      <c r="AH2566" s="5">
        <f>IF(tbl_pbp[[#This Row],[AwayTeam]] &lt;&gt; "new-orleans-saints", tbl_pbp[[#This Row],[homeWinPercentage]], 1-tbl_pbp[[#This Row],[homeWinPercentage]])</f>
        <v>0.85299999999999998</v>
      </c>
      <c r="AI2566" s="13">
        <f>tbl_pbp[[#This Row],[Kamara]]*tbl_pbp[[#This Row],[Impactful Play]]</f>
        <v>0</v>
      </c>
      <c r="AJ2566" s="13">
        <f>tbl_pbp[[#This Row],[Thomas]]*tbl_pbp[[#This Row],[Impactful Play]]</f>
        <v>0</v>
      </c>
      <c r="AK2566" s="13" t="str">
        <f>VLOOKUP(tbl_pbp[[#This Row],[Play Saints Win % Increase]], tbl_impact[],3,TRUE)</f>
        <v>Smelly (worse than-5% -&gt; -10%)</v>
      </c>
    </row>
    <row r="2567" spans="1:37">
      <c r="A2567" s="1">
        <v>144</v>
      </c>
      <c r="B2567" s="5">
        <v>0.19900000000000001</v>
      </c>
      <c r="C2567" t="s">
        <v>14945</v>
      </c>
      <c r="D2567">
        <v>0</v>
      </c>
      <c r="E2567">
        <v>0</v>
      </c>
      <c r="F2567">
        <v>4</v>
      </c>
      <c r="G2567">
        <v>21</v>
      </c>
      <c r="H2567">
        <v>31</v>
      </c>
      <c r="I2567">
        <v>11</v>
      </c>
      <c r="J2567">
        <v>84</v>
      </c>
      <c r="K2567" t="s">
        <v>14551</v>
      </c>
      <c r="L2567">
        <v>2</v>
      </c>
      <c r="M2567">
        <v>16</v>
      </c>
      <c r="N2567" t="s">
        <v>14946</v>
      </c>
      <c r="O2567" t="s">
        <v>5391</v>
      </c>
      <c r="P2567" t="s">
        <v>30</v>
      </c>
      <c r="Q2567" t="s">
        <v>31</v>
      </c>
      <c r="R2567" t="s">
        <v>32</v>
      </c>
      <c r="S2567" t="s">
        <v>147</v>
      </c>
      <c r="T2567" t="s">
        <v>162</v>
      </c>
      <c r="U2567" t="s">
        <v>14947</v>
      </c>
      <c r="V2567" t="s">
        <v>14549</v>
      </c>
      <c r="X2567" t="str">
        <f>VLOOKUP(pbp!V5317, games!$B$2:$R$40, 3, FALSE)</f>
        <v>2020-12-25T21:30Z</v>
      </c>
      <c r="Y2567">
        <f>VLOOKUP(1*V2567,NFLGames!$H$11:$H$555,1,FALSE)</f>
        <v>401127935</v>
      </c>
      <c r="Z2567">
        <f>VLOOKUP($Y2567, NFLGames!$H$11:$K$555,2,FALSE)</f>
        <v>2019</v>
      </c>
      <c r="AA2567">
        <f>VLOOKUP($Y2567, NFLGames!$H$11:$K$555,3,FALSE)</f>
        <v>16</v>
      </c>
      <c r="AB2567" s="6">
        <f>IF(A2568=0, 0, AH2568-tbl_pbp[[#This Row],[Saints Win %]])</f>
        <v>-6.6999999999999948E-2</v>
      </c>
      <c r="AE2567">
        <f>ABS(tbl_pbp[[#This Row],[play.homeScore]]-tbl_pbp[[#This Row],[play.awayScore]])</f>
        <v>10</v>
      </c>
      <c r="AF2567">
        <f>IF(tbl_pbp[[#This Row],[Play Saints Win % Increase]]&gt;=$AF$4,1,0)</f>
        <v>0</v>
      </c>
      <c r="AG2567" t="str">
        <f>VLOOKUP(tbl_pbp[[#This Row],[gameId]], games!$B$2:$T$40, 9, FALSE)</f>
        <v>new-orleans-saints</v>
      </c>
      <c r="AH2567" s="5">
        <f>IF(tbl_pbp[[#This Row],[AwayTeam]] &lt;&gt; "new-orleans-saints", tbl_pbp[[#This Row],[homeWinPercentage]], 1-tbl_pbp[[#This Row],[homeWinPercentage]])</f>
        <v>0.80099999999999993</v>
      </c>
      <c r="AI2567" s="13">
        <f>tbl_pbp[[#This Row],[Kamara]]*tbl_pbp[[#This Row],[Impactful Play]]</f>
        <v>0</v>
      </c>
      <c r="AJ2567" s="13">
        <f>tbl_pbp[[#This Row],[Thomas]]*tbl_pbp[[#This Row],[Impactful Play]]</f>
        <v>0</v>
      </c>
      <c r="AK2567" s="13" t="str">
        <f>VLOOKUP(tbl_pbp[[#This Row],[Play Saints Win % Increase]], tbl_impact[],3,TRUE)</f>
        <v>Smelly (worse than-5% -&gt; -10%)</v>
      </c>
    </row>
    <row r="2568" spans="1:37">
      <c r="A2568" s="1">
        <v>145</v>
      </c>
      <c r="B2568" s="5">
        <v>0.26600000000000001</v>
      </c>
      <c r="C2568" t="s">
        <v>14948</v>
      </c>
      <c r="D2568">
        <v>0</v>
      </c>
      <c r="E2568">
        <v>0</v>
      </c>
      <c r="F2568">
        <v>4</v>
      </c>
      <c r="G2568">
        <v>28</v>
      </c>
      <c r="H2568">
        <v>31</v>
      </c>
      <c r="I2568">
        <v>2</v>
      </c>
      <c r="J2568">
        <v>93</v>
      </c>
      <c r="K2568" t="s">
        <v>14551</v>
      </c>
      <c r="L2568">
        <v>3</v>
      </c>
      <c r="M2568">
        <v>7</v>
      </c>
      <c r="N2568" t="s">
        <v>14949</v>
      </c>
      <c r="O2568" t="s">
        <v>192</v>
      </c>
      <c r="P2568" t="s">
        <v>103</v>
      </c>
      <c r="Q2568" t="s">
        <v>104</v>
      </c>
      <c r="R2568" t="s">
        <v>105</v>
      </c>
      <c r="S2568" t="s">
        <v>241</v>
      </c>
      <c r="T2568" t="s">
        <v>641</v>
      </c>
      <c r="U2568" t="s">
        <v>14950</v>
      </c>
      <c r="V2568" t="s">
        <v>14549</v>
      </c>
      <c r="X2568" t="str">
        <f>VLOOKUP(pbp!V5318, games!$B$2:$R$40, 3, FALSE)</f>
        <v>2020-12-25T21:30Z</v>
      </c>
      <c r="Y2568">
        <f>VLOOKUP(1*V2568,NFLGames!$H$11:$H$555,1,FALSE)</f>
        <v>401127935</v>
      </c>
      <c r="Z2568">
        <f>VLOOKUP($Y2568, NFLGames!$H$11:$K$555,2,FALSE)</f>
        <v>2019</v>
      </c>
      <c r="AA2568">
        <f>VLOOKUP($Y2568, NFLGames!$H$11:$K$555,3,FALSE)</f>
        <v>16</v>
      </c>
      <c r="AB2568" s="6">
        <f>IF(A2569=0, 0, AH2569-tbl_pbp[[#This Row],[Saints Win %]])</f>
        <v>1.4000000000000012E-2</v>
      </c>
      <c r="AE2568">
        <f>ABS(tbl_pbp[[#This Row],[play.homeScore]]-tbl_pbp[[#This Row],[play.awayScore]])</f>
        <v>3</v>
      </c>
      <c r="AF2568">
        <f>IF(tbl_pbp[[#This Row],[Play Saints Win % Increase]]&gt;=$AF$4,1,0)</f>
        <v>0</v>
      </c>
      <c r="AG2568" t="str">
        <f>VLOOKUP(tbl_pbp[[#This Row],[gameId]], games!$B$2:$T$40, 9, FALSE)</f>
        <v>new-orleans-saints</v>
      </c>
      <c r="AH2568" s="5">
        <f>IF(tbl_pbp[[#This Row],[AwayTeam]] &lt;&gt; "new-orleans-saints", tbl_pbp[[#This Row],[homeWinPercentage]], 1-tbl_pbp[[#This Row],[homeWinPercentage]])</f>
        <v>0.73399999999999999</v>
      </c>
      <c r="AI2568" s="13">
        <f>tbl_pbp[[#This Row],[Kamara]]*tbl_pbp[[#This Row],[Impactful Play]]</f>
        <v>0</v>
      </c>
      <c r="AJ2568" s="13">
        <f>tbl_pbp[[#This Row],[Thomas]]*tbl_pbp[[#This Row],[Impactful Play]]</f>
        <v>0</v>
      </c>
      <c r="AK2568" s="13" t="str">
        <f>VLOOKUP(tbl_pbp[[#This Row],[Play Saints Win % Increase]], tbl_impact[],3,TRUE)</f>
        <v>Scented (0 to +5%)</v>
      </c>
    </row>
    <row r="2569" spans="1:37">
      <c r="A2569" s="1">
        <v>146</v>
      </c>
      <c r="B2569" s="5">
        <v>0.252</v>
      </c>
      <c r="C2569" t="s">
        <v>14951</v>
      </c>
      <c r="D2569">
        <v>0</v>
      </c>
      <c r="E2569">
        <v>0</v>
      </c>
      <c r="F2569">
        <v>4</v>
      </c>
      <c r="G2569">
        <v>28</v>
      </c>
      <c r="H2569">
        <v>31</v>
      </c>
      <c r="I2569">
        <v>0</v>
      </c>
      <c r="J2569">
        <v>35</v>
      </c>
      <c r="K2569" t="s">
        <v>14551</v>
      </c>
      <c r="L2569">
        <v>0</v>
      </c>
      <c r="M2569">
        <v>65</v>
      </c>
      <c r="N2569" t="s">
        <v>14952</v>
      </c>
      <c r="O2569" t="s">
        <v>192</v>
      </c>
      <c r="P2569" t="s">
        <v>25</v>
      </c>
      <c r="Q2569" t="s">
        <v>26</v>
      </c>
      <c r="R2569" t="s">
        <v>27</v>
      </c>
      <c r="V2569" t="s">
        <v>14549</v>
      </c>
      <c r="X2569" t="str">
        <f>VLOOKUP(pbp!V5319, games!$B$2:$R$40, 3, FALSE)</f>
        <v>2020-12-25T21:30Z</v>
      </c>
      <c r="Y2569">
        <f>VLOOKUP(1*V2569,NFLGames!$H$11:$H$555,1,FALSE)</f>
        <v>401127935</v>
      </c>
      <c r="Z2569">
        <f>VLOOKUP($Y2569, NFLGames!$H$11:$K$555,2,FALSE)</f>
        <v>2019</v>
      </c>
      <c r="AA2569">
        <f>VLOOKUP($Y2569, NFLGames!$H$11:$K$555,3,FALSE)</f>
        <v>16</v>
      </c>
      <c r="AB2569" s="6">
        <f>IF(A2570=0, 0, AH2570-tbl_pbp[[#This Row],[Saints Win %]])</f>
        <v>5.0000000000000044E-3</v>
      </c>
      <c r="AE2569">
        <f>ABS(tbl_pbp[[#This Row],[play.homeScore]]-tbl_pbp[[#This Row],[play.awayScore]])</f>
        <v>3</v>
      </c>
      <c r="AF2569">
        <f>IF(tbl_pbp[[#This Row],[Play Saints Win % Increase]]&gt;=$AF$4,1,0)</f>
        <v>0</v>
      </c>
      <c r="AG2569" t="str">
        <f>VLOOKUP(tbl_pbp[[#This Row],[gameId]], games!$B$2:$T$40, 9, FALSE)</f>
        <v>new-orleans-saints</v>
      </c>
      <c r="AH2569" s="5">
        <f>IF(tbl_pbp[[#This Row],[AwayTeam]] &lt;&gt; "new-orleans-saints", tbl_pbp[[#This Row],[homeWinPercentage]], 1-tbl_pbp[[#This Row],[homeWinPercentage]])</f>
        <v>0.748</v>
      </c>
      <c r="AI2569" s="13">
        <f>tbl_pbp[[#This Row],[Kamara]]*tbl_pbp[[#This Row],[Impactful Play]]</f>
        <v>0</v>
      </c>
      <c r="AJ2569" s="13">
        <f>tbl_pbp[[#This Row],[Thomas]]*tbl_pbp[[#This Row],[Impactful Play]]</f>
        <v>0</v>
      </c>
      <c r="AK2569" s="13" t="str">
        <f>VLOOKUP(tbl_pbp[[#This Row],[Play Saints Win % Increase]], tbl_impact[],3,TRUE)</f>
        <v>Scented (0 to +5%)</v>
      </c>
    </row>
    <row r="2570" spans="1:37">
      <c r="A2570" s="1">
        <v>147</v>
      </c>
      <c r="B2570" s="5">
        <v>0.247</v>
      </c>
      <c r="C2570" t="s">
        <v>14953</v>
      </c>
      <c r="D2570">
        <v>0</v>
      </c>
      <c r="E2570">
        <v>0</v>
      </c>
      <c r="F2570">
        <v>4</v>
      </c>
      <c r="G2570">
        <v>28</v>
      </c>
      <c r="H2570">
        <v>31</v>
      </c>
      <c r="I2570">
        <v>10</v>
      </c>
      <c r="J2570">
        <v>72</v>
      </c>
      <c r="K2570" t="s">
        <v>29</v>
      </c>
      <c r="L2570">
        <v>1</v>
      </c>
      <c r="M2570">
        <v>72</v>
      </c>
      <c r="N2570" t="s">
        <v>14954</v>
      </c>
      <c r="O2570" t="s">
        <v>3889</v>
      </c>
      <c r="P2570" t="s">
        <v>30</v>
      </c>
      <c r="Q2570" t="s">
        <v>31</v>
      </c>
      <c r="R2570" t="s">
        <v>32</v>
      </c>
      <c r="S2570" t="s">
        <v>33</v>
      </c>
      <c r="T2570" t="s">
        <v>1005</v>
      </c>
      <c r="U2570" t="s">
        <v>5784</v>
      </c>
      <c r="V2570" t="s">
        <v>14549</v>
      </c>
      <c r="X2570" t="str">
        <f>VLOOKUP(pbp!V5320, games!$B$2:$R$40, 3, FALSE)</f>
        <v>2020-12-25T21:30Z</v>
      </c>
      <c r="Y2570">
        <f>VLOOKUP(1*V2570,NFLGames!$H$11:$H$555,1,FALSE)</f>
        <v>401127935</v>
      </c>
      <c r="Z2570">
        <f>VLOOKUP($Y2570, NFLGames!$H$11:$K$555,2,FALSE)</f>
        <v>2019</v>
      </c>
      <c r="AA2570">
        <f>VLOOKUP($Y2570, NFLGames!$H$11:$K$555,3,FALSE)</f>
        <v>16</v>
      </c>
      <c r="AB2570" s="6">
        <f>IF(A2571=0, 0, AH2571-tbl_pbp[[#This Row],[Saints Win %]])</f>
        <v>2.5000000000000022E-2</v>
      </c>
      <c r="AD2570">
        <v>1</v>
      </c>
      <c r="AE2570">
        <f>ABS(tbl_pbp[[#This Row],[play.homeScore]]-tbl_pbp[[#This Row],[play.awayScore]])</f>
        <v>3</v>
      </c>
      <c r="AF2570">
        <f>IF(tbl_pbp[[#This Row],[Play Saints Win % Increase]]&gt;=$AF$4,1,0)</f>
        <v>0</v>
      </c>
      <c r="AG2570" t="str">
        <f>VLOOKUP(tbl_pbp[[#This Row],[gameId]], games!$B$2:$T$40, 9, FALSE)</f>
        <v>new-orleans-saints</v>
      </c>
      <c r="AH2570" s="5">
        <f>IF(tbl_pbp[[#This Row],[AwayTeam]] &lt;&gt; "new-orleans-saints", tbl_pbp[[#This Row],[homeWinPercentage]], 1-tbl_pbp[[#This Row],[homeWinPercentage]])</f>
        <v>0.753</v>
      </c>
      <c r="AI2570" s="13">
        <f>tbl_pbp[[#This Row],[Kamara]]*tbl_pbp[[#This Row],[Impactful Play]]</f>
        <v>0</v>
      </c>
      <c r="AJ2570" s="13">
        <f>tbl_pbp[[#This Row],[Thomas]]*tbl_pbp[[#This Row],[Impactful Play]]</f>
        <v>0</v>
      </c>
      <c r="AK2570" s="13" t="str">
        <f>VLOOKUP(tbl_pbp[[#This Row],[Play Saints Win % Increase]], tbl_impact[],3,TRUE)</f>
        <v>Scented (0 to +5%)</v>
      </c>
    </row>
    <row r="2571" spans="1:37">
      <c r="A2571" s="1">
        <v>148</v>
      </c>
      <c r="B2571" s="5">
        <v>0.222</v>
      </c>
      <c r="C2571" t="s">
        <v>14955</v>
      </c>
      <c r="D2571">
        <v>0</v>
      </c>
      <c r="E2571">
        <v>0</v>
      </c>
      <c r="F2571">
        <v>4</v>
      </c>
      <c r="G2571">
        <v>28</v>
      </c>
      <c r="H2571">
        <v>31</v>
      </c>
      <c r="I2571">
        <v>4</v>
      </c>
      <c r="J2571">
        <v>66</v>
      </c>
      <c r="K2571" t="s">
        <v>29</v>
      </c>
      <c r="L2571">
        <v>2</v>
      </c>
      <c r="M2571">
        <v>66</v>
      </c>
      <c r="N2571" t="s">
        <v>14956</v>
      </c>
      <c r="O2571" t="s">
        <v>2811</v>
      </c>
      <c r="P2571" t="s">
        <v>30</v>
      </c>
      <c r="Q2571" t="s">
        <v>31</v>
      </c>
      <c r="R2571" t="s">
        <v>32</v>
      </c>
      <c r="S2571" t="s">
        <v>135</v>
      </c>
      <c r="T2571" t="s">
        <v>127</v>
      </c>
      <c r="U2571" t="s">
        <v>13882</v>
      </c>
      <c r="V2571" t="s">
        <v>14549</v>
      </c>
      <c r="X2571" t="str">
        <f>VLOOKUP(pbp!V5321, games!$B$2:$R$40, 3, FALSE)</f>
        <v>2020-12-25T21:30Z</v>
      </c>
      <c r="Y2571">
        <f>VLOOKUP(1*V2571,NFLGames!$H$11:$H$555,1,FALSE)</f>
        <v>401127935</v>
      </c>
      <c r="Z2571">
        <f>VLOOKUP($Y2571, NFLGames!$H$11:$K$555,2,FALSE)</f>
        <v>2019</v>
      </c>
      <c r="AA2571">
        <f>VLOOKUP($Y2571, NFLGames!$H$11:$K$555,3,FALSE)</f>
        <v>16</v>
      </c>
      <c r="AB2571" s="6">
        <f>IF(A2572=0, 0, AH2572-tbl_pbp[[#This Row],[Saints Win %]])</f>
        <v>4.4000000000000039E-2</v>
      </c>
      <c r="AD2571">
        <v>1</v>
      </c>
      <c r="AE2571">
        <f>ABS(tbl_pbp[[#This Row],[play.homeScore]]-tbl_pbp[[#This Row],[play.awayScore]])</f>
        <v>3</v>
      </c>
      <c r="AF2571">
        <f>IF(tbl_pbp[[#This Row],[Play Saints Win % Increase]]&gt;=$AF$4,1,0)</f>
        <v>0</v>
      </c>
      <c r="AG2571" t="str">
        <f>VLOOKUP(tbl_pbp[[#This Row],[gameId]], games!$B$2:$T$40, 9, FALSE)</f>
        <v>new-orleans-saints</v>
      </c>
      <c r="AH2571" s="5">
        <f>IF(tbl_pbp[[#This Row],[AwayTeam]] &lt;&gt; "new-orleans-saints", tbl_pbp[[#This Row],[homeWinPercentage]], 1-tbl_pbp[[#This Row],[homeWinPercentage]])</f>
        <v>0.77800000000000002</v>
      </c>
      <c r="AI2571" s="13">
        <f>tbl_pbp[[#This Row],[Kamara]]*tbl_pbp[[#This Row],[Impactful Play]]</f>
        <v>0</v>
      </c>
      <c r="AJ2571" s="13">
        <f>tbl_pbp[[#This Row],[Thomas]]*tbl_pbp[[#This Row],[Impactful Play]]</f>
        <v>0</v>
      </c>
      <c r="AK2571" s="13" t="str">
        <f>VLOOKUP(tbl_pbp[[#This Row],[Play Saints Win % Increase]], tbl_impact[],3,TRUE)</f>
        <v>Scented (0 to +5%)</v>
      </c>
    </row>
    <row r="2572" spans="1:37">
      <c r="A2572" s="1">
        <v>149</v>
      </c>
      <c r="B2572" s="5">
        <v>0.17799999999999999</v>
      </c>
      <c r="C2572" t="s">
        <v>14957</v>
      </c>
      <c r="D2572">
        <v>0</v>
      </c>
      <c r="E2572">
        <v>0</v>
      </c>
      <c r="F2572">
        <v>4</v>
      </c>
      <c r="G2572">
        <v>28</v>
      </c>
      <c r="H2572">
        <v>31</v>
      </c>
      <c r="I2572">
        <v>10</v>
      </c>
      <c r="J2572">
        <v>61</v>
      </c>
      <c r="K2572" t="s">
        <v>29</v>
      </c>
      <c r="L2572">
        <v>1</v>
      </c>
      <c r="M2572">
        <v>61</v>
      </c>
      <c r="N2572" t="s">
        <v>14958</v>
      </c>
      <c r="O2572" t="s">
        <v>475</v>
      </c>
      <c r="P2572" t="s">
        <v>30</v>
      </c>
      <c r="Q2572" t="s">
        <v>31</v>
      </c>
      <c r="R2572" t="s">
        <v>32</v>
      </c>
      <c r="S2572" t="s">
        <v>33</v>
      </c>
      <c r="T2572" t="s">
        <v>463</v>
      </c>
      <c r="U2572" t="s">
        <v>596</v>
      </c>
      <c r="V2572" t="s">
        <v>14549</v>
      </c>
      <c r="X2572" t="str">
        <f>VLOOKUP(pbp!V5322, games!$B$2:$R$40, 3, FALSE)</f>
        <v>2020-12-25T21:30Z</v>
      </c>
      <c r="Y2572">
        <f>VLOOKUP(1*V2572,NFLGames!$H$11:$H$555,1,FALSE)</f>
        <v>401127935</v>
      </c>
      <c r="Z2572">
        <f>VLOOKUP($Y2572, NFLGames!$H$11:$K$555,2,FALSE)</f>
        <v>2019</v>
      </c>
      <c r="AA2572">
        <f>VLOOKUP($Y2572, NFLGames!$H$11:$K$555,3,FALSE)</f>
        <v>16</v>
      </c>
      <c r="AB2572" s="6">
        <f>IF(A2573=0, 0, AH2573-tbl_pbp[[#This Row],[Saints Win %]])</f>
        <v>-1.9000000000000128E-2</v>
      </c>
      <c r="AD2572">
        <v>1</v>
      </c>
      <c r="AE2572">
        <f>ABS(tbl_pbp[[#This Row],[play.homeScore]]-tbl_pbp[[#This Row],[play.awayScore]])</f>
        <v>3</v>
      </c>
      <c r="AF2572">
        <f>IF(tbl_pbp[[#This Row],[Play Saints Win % Increase]]&gt;=$AF$4,1,0)</f>
        <v>0</v>
      </c>
      <c r="AG2572" t="str">
        <f>VLOOKUP(tbl_pbp[[#This Row],[gameId]], games!$B$2:$T$40, 9, FALSE)</f>
        <v>new-orleans-saints</v>
      </c>
      <c r="AH2572" s="5">
        <f>IF(tbl_pbp[[#This Row],[AwayTeam]] &lt;&gt; "new-orleans-saints", tbl_pbp[[#This Row],[homeWinPercentage]], 1-tbl_pbp[[#This Row],[homeWinPercentage]])</f>
        <v>0.82200000000000006</v>
      </c>
      <c r="AI2572" s="13">
        <f>tbl_pbp[[#This Row],[Kamara]]*tbl_pbp[[#This Row],[Impactful Play]]</f>
        <v>0</v>
      </c>
      <c r="AJ2572" s="13">
        <f>tbl_pbp[[#This Row],[Thomas]]*tbl_pbp[[#This Row],[Impactful Play]]</f>
        <v>0</v>
      </c>
      <c r="AK2572" s="13" t="str">
        <f>VLOOKUP(tbl_pbp[[#This Row],[Play Saints Win % Increase]], tbl_impact[],3,TRUE)</f>
        <v>Bad (0 to -5%)</v>
      </c>
    </row>
    <row r="2573" spans="1:37">
      <c r="A2573" s="1">
        <v>150</v>
      </c>
      <c r="B2573" s="5">
        <v>0.19700000000000001</v>
      </c>
      <c r="C2573" t="s">
        <v>14959</v>
      </c>
      <c r="D2573">
        <v>0</v>
      </c>
      <c r="E2573">
        <v>0</v>
      </c>
      <c r="F2573">
        <v>4</v>
      </c>
      <c r="G2573">
        <v>28</v>
      </c>
      <c r="H2573">
        <v>31</v>
      </c>
      <c r="I2573">
        <v>10</v>
      </c>
      <c r="J2573">
        <v>41</v>
      </c>
      <c r="K2573" t="s">
        <v>29</v>
      </c>
      <c r="L2573">
        <v>1</v>
      </c>
      <c r="M2573">
        <v>41</v>
      </c>
      <c r="N2573" t="s">
        <v>14960</v>
      </c>
      <c r="O2573" t="s">
        <v>2187</v>
      </c>
      <c r="P2573" t="s">
        <v>45</v>
      </c>
      <c r="Q2573" t="s">
        <v>46</v>
      </c>
      <c r="R2573" t="s">
        <v>47</v>
      </c>
      <c r="S2573" t="s">
        <v>33</v>
      </c>
      <c r="T2573" t="s">
        <v>14641</v>
      </c>
      <c r="U2573" t="s">
        <v>14961</v>
      </c>
      <c r="V2573" t="s">
        <v>14549</v>
      </c>
      <c r="X2573" t="str">
        <f>VLOOKUP(pbp!V5323, games!$B$2:$R$40, 3, FALSE)</f>
        <v>2020-12-25T21:30Z</v>
      </c>
      <c r="Y2573">
        <f>VLOOKUP(1*V2573,NFLGames!$H$11:$H$555,1,FALSE)</f>
        <v>401127935</v>
      </c>
      <c r="Z2573">
        <f>VLOOKUP($Y2573, NFLGames!$H$11:$K$555,2,FALSE)</f>
        <v>2019</v>
      </c>
      <c r="AA2573">
        <f>VLOOKUP($Y2573, NFLGames!$H$11:$K$555,3,FALSE)</f>
        <v>16</v>
      </c>
      <c r="AB2573" s="6">
        <f>IF(A2574=0, 0, AH2574-tbl_pbp[[#This Row],[Saints Win %]])</f>
        <v>-1.2999999999999901E-2</v>
      </c>
      <c r="AE2573">
        <f>ABS(tbl_pbp[[#This Row],[play.homeScore]]-tbl_pbp[[#This Row],[play.awayScore]])</f>
        <v>3</v>
      </c>
      <c r="AF2573">
        <f>IF(tbl_pbp[[#This Row],[Play Saints Win % Increase]]&gt;=$AF$4,1,0)</f>
        <v>0</v>
      </c>
      <c r="AG2573" t="str">
        <f>VLOOKUP(tbl_pbp[[#This Row],[gameId]], games!$B$2:$T$40, 9, FALSE)</f>
        <v>new-orleans-saints</v>
      </c>
      <c r="AH2573" s="5">
        <f>IF(tbl_pbp[[#This Row],[AwayTeam]] &lt;&gt; "new-orleans-saints", tbl_pbp[[#This Row],[homeWinPercentage]], 1-tbl_pbp[[#This Row],[homeWinPercentage]])</f>
        <v>0.80299999999999994</v>
      </c>
      <c r="AI2573" s="13">
        <f>tbl_pbp[[#This Row],[Kamara]]*tbl_pbp[[#This Row],[Impactful Play]]</f>
        <v>0</v>
      </c>
      <c r="AJ2573" s="13">
        <f>tbl_pbp[[#This Row],[Thomas]]*tbl_pbp[[#This Row],[Impactful Play]]</f>
        <v>0</v>
      </c>
      <c r="AK2573" s="13" t="str">
        <f>VLOOKUP(tbl_pbp[[#This Row],[Play Saints Win % Increase]], tbl_impact[],3,TRUE)</f>
        <v>Bad (0 to -5%)</v>
      </c>
    </row>
    <row r="2574" spans="1:37">
      <c r="A2574" s="1">
        <v>151</v>
      </c>
      <c r="B2574" s="5">
        <v>0.21</v>
      </c>
      <c r="C2574" t="s">
        <v>14962</v>
      </c>
      <c r="D2574">
        <v>0</v>
      </c>
      <c r="E2574">
        <v>0</v>
      </c>
      <c r="F2574">
        <v>4</v>
      </c>
      <c r="G2574">
        <v>28</v>
      </c>
      <c r="H2574">
        <v>31</v>
      </c>
      <c r="I2574">
        <v>7</v>
      </c>
      <c r="J2574">
        <v>38</v>
      </c>
      <c r="K2574" t="s">
        <v>29</v>
      </c>
      <c r="L2574">
        <v>2</v>
      </c>
      <c r="M2574">
        <v>38</v>
      </c>
      <c r="N2574" t="s">
        <v>14963</v>
      </c>
      <c r="O2574" t="s">
        <v>1285</v>
      </c>
      <c r="P2574" t="s">
        <v>22</v>
      </c>
      <c r="Q2574" t="s">
        <v>37</v>
      </c>
      <c r="S2574" t="s">
        <v>220</v>
      </c>
      <c r="T2574" t="s">
        <v>14964</v>
      </c>
      <c r="U2574" t="s">
        <v>14965</v>
      </c>
      <c r="V2574" t="s">
        <v>14549</v>
      </c>
      <c r="X2574" t="str">
        <f>VLOOKUP(pbp!V5324, games!$B$2:$R$40, 3, FALSE)</f>
        <v>2020-12-25T21:30Z</v>
      </c>
      <c r="Y2574">
        <f>VLOOKUP(1*V2574,NFLGames!$H$11:$H$555,1,FALSE)</f>
        <v>401127935</v>
      </c>
      <c r="Z2574">
        <f>VLOOKUP($Y2574, NFLGames!$H$11:$K$555,2,FALSE)</f>
        <v>2019</v>
      </c>
      <c r="AA2574">
        <f>VLOOKUP($Y2574, NFLGames!$H$11:$K$555,3,FALSE)</f>
        <v>16</v>
      </c>
      <c r="AB2574" s="6">
        <f>IF(A2575=0, 0, AH2575-tbl_pbp[[#This Row],[Saints Win %]])</f>
        <v>-4.4000000000000039E-2</v>
      </c>
      <c r="AD2574">
        <v>1</v>
      </c>
      <c r="AE2574">
        <f>ABS(tbl_pbp[[#This Row],[play.homeScore]]-tbl_pbp[[#This Row],[play.awayScore]])</f>
        <v>3</v>
      </c>
      <c r="AF2574">
        <f>IF(tbl_pbp[[#This Row],[Play Saints Win % Increase]]&gt;=$AF$4,1,0)</f>
        <v>0</v>
      </c>
      <c r="AG2574" t="str">
        <f>VLOOKUP(tbl_pbp[[#This Row],[gameId]], games!$B$2:$T$40, 9, FALSE)</f>
        <v>new-orleans-saints</v>
      </c>
      <c r="AH2574" s="5">
        <f>IF(tbl_pbp[[#This Row],[AwayTeam]] &lt;&gt; "new-orleans-saints", tbl_pbp[[#This Row],[homeWinPercentage]], 1-tbl_pbp[[#This Row],[homeWinPercentage]])</f>
        <v>0.79</v>
      </c>
      <c r="AI2574" s="13">
        <f>tbl_pbp[[#This Row],[Kamara]]*tbl_pbp[[#This Row],[Impactful Play]]</f>
        <v>0</v>
      </c>
      <c r="AJ2574" s="13">
        <f>tbl_pbp[[#This Row],[Thomas]]*tbl_pbp[[#This Row],[Impactful Play]]</f>
        <v>0</v>
      </c>
      <c r="AK2574" s="13" t="str">
        <f>VLOOKUP(tbl_pbp[[#This Row],[Play Saints Win % Increase]], tbl_impact[],3,TRUE)</f>
        <v>Bad (0 to -5%)</v>
      </c>
    </row>
    <row r="2575" spans="1:37">
      <c r="A2575" s="1">
        <v>152</v>
      </c>
      <c r="B2575" s="5">
        <v>0.254</v>
      </c>
      <c r="C2575" t="s">
        <v>14966</v>
      </c>
      <c r="D2575">
        <v>0</v>
      </c>
      <c r="E2575">
        <v>0</v>
      </c>
      <c r="F2575">
        <v>4</v>
      </c>
      <c r="G2575">
        <v>28</v>
      </c>
      <c r="H2575">
        <v>31</v>
      </c>
      <c r="I2575">
        <v>7</v>
      </c>
      <c r="J2575">
        <v>38</v>
      </c>
      <c r="K2575" t="s">
        <v>29</v>
      </c>
      <c r="L2575">
        <v>3</v>
      </c>
      <c r="M2575">
        <v>38</v>
      </c>
      <c r="N2575" t="s">
        <v>14967</v>
      </c>
      <c r="O2575" t="s">
        <v>536</v>
      </c>
      <c r="P2575" t="s">
        <v>22</v>
      </c>
      <c r="Q2575" t="s">
        <v>37</v>
      </c>
      <c r="S2575" t="s">
        <v>212</v>
      </c>
      <c r="T2575" t="s">
        <v>14964</v>
      </c>
      <c r="U2575" t="s">
        <v>14968</v>
      </c>
      <c r="V2575" t="s">
        <v>14549</v>
      </c>
      <c r="X2575" t="str">
        <f>VLOOKUP(pbp!V5325, games!$B$2:$R$40, 3, FALSE)</f>
        <v>2020-12-25T21:30Z</v>
      </c>
      <c r="Y2575">
        <f>VLOOKUP(1*V2575,NFLGames!$H$11:$H$555,1,FALSE)</f>
        <v>401127935</v>
      </c>
      <c r="Z2575">
        <f>VLOOKUP($Y2575, NFLGames!$H$11:$K$555,2,FALSE)</f>
        <v>2019</v>
      </c>
      <c r="AA2575">
        <f>VLOOKUP($Y2575, NFLGames!$H$11:$K$555,3,FALSE)</f>
        <v>16</v>
      </c>
      <c r="AB2575" s="6">
        <f>IF(A2576=0, 0, AH2576-tbl_pbp[[#This Row],[Saints Win %]])</f>
        <v>-1.0000000000000009E-3</v>
      </c>
      <c r="AE2575">
        <f>ABS(tbl_pbp[[#This Row],[play.homeScore]]-tbl_pbp[[#This Row],[play.awayScore]])</f>
        <v>3</v>
      </c>
      <c r="AF2575">
        <f>IF(tbl_pbp[[#This Row],[Play Saints Win % Increase]]&gt;=$AF$4,1,0)</f>
        <v>0</v>
      </c>
      <c r="AG2575" t="str">
        <f>VLOOKUP(tbl_pbp[[#This Row],[gameId]], games!$B$2:$T$40, 9, FALSE)</f>
        <v>new-orleans-saints</v>
      </c>
      <c r="AH2575" s="5">
        <f>IF(tbl_pbp[[#This Row],[AwayTeam]] &lt;&gt; "new-orleans-saints", tbl_pbp[[#This Row],[homeWinPercentage]], 1-tbl_pbp[[#This Row],[homeWinPercentage]])</f>
        <v>0.746</v>
      </c>
      <c r="AI2575" s="13">
        <f>tbl_pbp[[#This Row],[Kamara]]*tbl_pbp[[#This Row],[Impactful Play]]</f>
        <v>0</v>
      </c>
      <c r="AJ2575" s="13">
        <f>tbl_pbp[[#This Row],[Thomas]]*tbl_pbp[[#This Row],[Impactful Play]]</f>
        <v>0</v>
      </c>
      <c r="AK2575" s="13" t="str">
        <f>VLOOKUP(tbl_pbp[[#This Row],[Play Saints Win % Increase]], tbl_impact[],3,TRUE)</f>
        <v>Bad (0 to -5%)</v>
      </c>
    </row>
    <row r="2576" spans="1:37">
      <c r="A2576" s="1">
        <v>153</v>
      </c>
      <c r="B2576" s="5">
        <v>0.255</v>
      </c>
      <c r="C2576" t="s">
        <v>14969</v>
      </c>
      <c r="D2576">
        <v>0</v>
      </c>
      <c r="E2576">
        <v>0</v>
      </c>
      <c r="F2576">
        <v>4</v>
      </c>
      <c r="G2576">
        <v>28</v>
      </c>
      <c r="H2576">
        <v>31</v>
      </c>
      <c r="I2576">
        <v>7</v>
      </c>
      <c r="J2576">
        <v>38</v>
      </c>
      <c r="K2576" t="s">
        <v>29</v>
      </c>
      <c r="L2576">
        <v>4</v>
      </c>
      <c r="M2576">
        <v>38</v>
      </c>
      <c r="N2576" t="s">
        <v>14970</v>
      </c>
      <c r="O2576" t="s">
        <v>211</v>
      </c>
      <c r="P2576" t="s">
        <v>124</v>
      </c>
      <c r="Q2576" t="s">
        <v>125</v>
      </c>
      <c r="R2576" t="s">
        <v>126</v>
      </c>
      <c r="V2576" t="s">
        <v>14549</v>
      </c>
      <c r="X2576" t="str">
        <f>VLOOKUP(pbp!V5326, games!$B$2:$R$40, 3, FALSE)</f>
        <v>2020-12-25T21:30Z</v>
      </c>
      <c r="Y2576">
        <f>VLOOKUP(1*V2576,NFLGames!$H$11:$H$555,1,FALSE)</f>
        <v>401127935</v>
      </c>
      <c r="Z2576">
        <f>VLOOKUP($Y2576, NFLGames!$H$11:$K$555,2,FALSE)</f>
        <v>2019</v>
      </c>
      <c r="AA2576">
        <f>VLOOKUP($Y2576, NFLGames!$H$11:$K$555,3,FALSE)</f>
        <v>16</v>
      </c>
      <c r="AB2576" s="6">
        <f>IF(A2577=0, 0, AH2577-tbl_pbp[[#This Row],[Saints Win %]])</f>
        <v>-8.9999999999999969E-2</v>
      </c>
      <c r="AE2576">
        <f>ABS(tbl_pbp[[#This Row],[play.homeScore]]-tbl_pbp[[#This Row],[play.awayScore]])</f>
        <v>3</v>
      </c>
      <c r="AF2576">
        <f>IF(tbl_pbp[[#This Row],[Play Saints Win % Increase]]&gt;=$AF$4,1,0)</f>
        <v>0</v>
      </c>
      <c r="AG2576" t="str">
        <f>VLOOKUP(tbl_pbp[[#This Row],[gameId]], games!$B$2:$T$40, 9, FALSE)</f>
        <v>new-orleans-saints</v>
      </c>
      <c r="AH2576" s="5">
        <f>IF(tbl_pbp[[#This Row],[AwayTeam]] &lt;&gt; "new-orleans-saints", tbl_pbp[[#This Row],[homeWinPercentage]], 1-tbl_pbp[[#This Row],[homeWinPercentage]])</f>
        <v>0.745</v>
      </c>
      <c r="AI2576" s="13">
        <f>tbl_pbp[[#This Row],[Kamara]]*tbl_pbp[[#This Row],[Impactful Play]]</f>
        <v>0</v>
      </c>
      <c r="AJ2576" s="13">
        <f>tbl_pbp[[#This Row],[Thomas]]*tbl_pbp[[#This Row],[Impactful Play]]</f>
        <v>0</v>
      </c>
      <c r="AK2576" s="13" t="str">
        <f>VLOOKUP(tbl_pbp[[#This Row],[Play Saints Win % Increase]], tbl_impact[],3,TRUE)</f>
        <v>Smelly (worse than-5% -&gt; -10%)</v>
      </c>
    </row>
    <row r="2577" spans="1:37">
      <c r="A2577" s="1">
        <v>154</v>
      </c>
      <c r="B2577" s="5">
        <v>0.34499999999999997</v>
      </c>
      <c r="C2577" t="s">
        <v>14971</v>
      </c>
      <c r="D2577">
        <v>0</v>
      </c>
      <c r="E2577">
        <v>0</v>
      </c>
      <c r="F2577">
        <v>4</v>
      </c>
      <c r="G2577">
        <v>28</v>
      </c>
      <c r="H2577">
        <v>31</v>
      </c>
      <c r="I2577">
        <v>7</v>
      </c>
      <c r="J2577">
        <v>38</v>
      </c>
      <c r="K2577" t="s">
        <v>29</v>
      </c>
      <c r="L2577">
        <v>4</v>
      </c>
      <c r="M2577">
        <v>62</v>
      </c>
      <c r="N2577" t="s">
        <v>14972</v>
      </c>
      <c r="O2577" t="s">
        <v>211</v>
      </c>
      <c r="P2577" t="s">
        <v>22</v>
      </c>
      <c r="Q2577" t="s">
        <v>37</v>
      </c>
      <c r="S2577" t="s">
        <v>215</v>
      </c>
      <c r="T2577" t="s">
        <v>14964</v>
      </c>
      <c r="U2577" t="s">
        <v>14973</v>
      </c>
      <c r="V2577" t="s">
        <v>14549</v>
      </c>
      <c r="X2577" t="str">
        <f>VLOOKUP(pbp!V5327, games!$B$2:$R$40, 3, FALSE)</f>
        <v>2020-12-25T21:30Z</v>
      </c>
      <c r="Y2577">
        <f>VLOOKUP(1*V2577,NFLGames!$H$11:$H$555,1,FALSE)</f>
        <v>401127935</v>
      </c>
      <c r="Z2577">
        <f>VLOOKUP($Y2577, NFLGames!$H$11:$K$555,2,FALSE)</f>
        <v>2019</v>
      </c>
      <c r="AA2577">
        <f>VLOOKUP($Y2577, NFLGames!$H$11:$K$555,3,FALSE)</f>
        <v>16</v>
      </c>
      <c r="AB2577" s="6">
        <f>IF(A2578=0, 0, AH2578-tbl_pbp[[#This Row],[Saints Win %]])</f>
        <v>0.20999999999999996</v>
      </c>
      <c r="AE2577">
        <f>ABS(tbl_pbp[[#This Row],[play.homeScore]]-tbl_pbp[[#This Row],[play.awayScore]])</f>
        <v>3</v>
      </c>
      <c r="AF2577">
        <f>IF(tbl_pbp[[#This Row],[Play Saints Win % Increase]]&gt;=$AF$4,1,0)</f>
        <v>1</v>
      </c>
      <c r="AG2577" t="str">
        <f>VLOOKUP(tbl_pbp[[#This Row],[gameId]], games!$B$2:$T$40, 9, FALSE)</f>
        <v>new-orleans-saints</v>
      </c>
      <c r="AH2577" s="5">
        <f>IF(tbl_pbp[[#This Row],[AwayTeam]] &lt;&gt; "new-orleans-saints", tbl_pbp[[#This Row],[homeWinPercentage]], 1-tbl_pbp[[#This Row],[homeWinPercentage]])</f>
        <v>0.65500000000000003</v>
      </c>
      <c r="AI2577" s="13">
        <f>tbl_pbp[[#This Row],[Kamara]]*tbl_pbp[[#This Row],[Impactful Play]]</f>
        <v>0</v>
      </c>
      <c r="AJ2577" s="13">
        <f>tbl_pbp[[#This Row],[Thomas]]*tbl_pbp[[#This Row],[Impactful Play]]</f>
        <v>0</v>
      </c>
      <c r="AK2577" s="13" t="str">
        <f>VLOOKUP(tbl_pbp[[#This Row],[Play Saints Win % Increase]], tbl_impact[],3,TRUE)</f>
        <v>Ambrosial (20% +)</v>
      </c>
    </row>
    <row r="2578" spans="1:37">
      <c r="A2578" s="1">
        <v>155</v>
      </c>
      <c r="B2578" s="5">
        <v>0.13500000000000001</v>
      </c>
      <c r="C2578" t="s">
        <v>14974</v>
      </c>
      <c r="D2578">
        <v>0</v>
      </c>
      <c r="E2578">
        <v>0</v>
      </c>
      <c r="F2578">
        <v>4</v>
      </c>
      <c r="G2578">
        <v>28</v>
      </c>
      <c r="H2578">
        <v>31</v>
      </c>
      <c r="I2578">
        <v>10</v>
      </c>
      <c r="J2578">
        <v>38</v>
      </c>
      <c r="K2578" t="s">
        <v>14551</v>
      </c>
      <c r="L2578">
        <v>1</v>
      </c>
      <c r="M2578">
        <v>62</v>
      </c>
      <c r="N2578" t="s">
        <v>14975</v>
      </c>
      <c r="O2578" t="s">
        <v>1575</v>
      </c>
      <c r="P2578" t="s">
        <v>533</v>
      </c>
      <c r="Q2578" t="s">
        <v>534</v>
      </c>
      <c r="S2578" t="s">
        <v>33</v>
      </c>
      <c r="T2578" t="s">
        <v>14964</v>
      </c>
      <c r="U2578" t="s">
        <v>14976</v>
      </c>
      <c r="V2578" t="s">
        <v>14549</v>
      </c>
      <c r="X2578" t="str">
        <f>VLOOKUP(pbp!V5328, games!$B$2:$R$40, 3, FALSE)</f>
        <v>2020-12-25T21:30Z</v>
      </c>
      <c r="Y2578">
        <f>VLOOKUP(1*V2578,NFLGames!$H$11:$H$555,1,FALSE)</f>
        <v>401127935</v>
      </c>
      <c r="Z2578">
        <f>VLOOKUP($Y2578, NFLGames!$H$11:$K$555,2,FALSE)</f>
        <v>2019</v>
      </c>
      <c r="AA2578">
        <f>VLOOKUP($Y2578, NFLGames!$H$11:$K$555,3,FALSE)</f>
        <v>16</v>
      </c>
      <c r="AB2578" s="6">
        <f>IF(A2579=0, 0, AH2579-tbl_pbp[[#This Row],[Saints Win %]])</f>
        <v>4.0000000000000036E-3</v>
      </c>
      <c r="AE2578">
        <f>ABS(tbl_pbp[[#This Row],[play.homeScore]]-tbl_pbp[[#This Row],[play.awayScore]])</f>
        <v>3</v>
      </c>
      <c r="AF2578">
        <f>IF(tbl_pbp[[#This Row],[Play Saints Win % Increase]]&gt;=$AF$4,1,0)</f>
        <v>0</v>
      </c>
      <c r="AG2578" t="str">
        <f>VLOOKUP(tbl_pbp[[#This Row],[gameId]], games!$B$2:$T$40, 9, FALSE)</f>
        <v>new-orleans-saints</v>
      </c>
      <c r="AH2578" s="5">
        <f>IF(tbl_pbp[[#This Row],[AwayTeam]] &lt;&gt; "new-orleans-saints", tbl_pbp[[#This Row],[homeWinPercentage]], 1-tbl_pbp[[#This Row],[homeWinPercentage]])</f>
        <v>0.86499999999999999</v>
      </c>
      <c r="AI2578" s="13">
        <f>tbl_pbp[[#This Row],[Kamara]]*tbl_pbp[[#This Row],[Impactful Play]]</f>
        <v>0</v>
      </c>
      <c r="AJ2578" s="13">
        <f>tbl_pbp[[#This Row],[Thomas]]*tbl_pbp[[#This Row],[Impactful Play]]</f>
        <v>0</v>
      </c>
      <c r="AK2578" s="13" t="str">
        <f>VLOOKUP(tbl_pbp[[#This Row],[Play Saints Win % Increase]], tbl_impact[],3,TRUE)</f>
        <v>Scented (0 to +5%)</v>
      </c>
    </row>
    <row r="2579" spans="1:37">
      <c r="A2579" s="1">
        <v>156</v>
      </c>
      <c r="B2579" s="5">
        <v>0.13100000000000001</v>
      </c>
      <c r="C2579" t="s">
        <v>14977</v>
      </c>
      <c r="D2579">
        <v>0</v>
      </c>
      <c r="E2579">
        <v>0</v>
      </c>
      <c r="F2579">
        <v>4</v>
      </c>
      <c r="G2579">
        <v>28</v>
      </c>
      <c r="H2579">
        <v>31</v>
      </c>
      <c r="I2579">
        <v>10</v>
      </c>
      <c r="J2579">
        <v>25</v>
      </c>
      <c r="K2579" t="s">
        <v>29</v>
      </c>
      <c r="L2579">
        <v>1</v>
      </c>
      <c r="M2579">
        <v>25</v>
      </c>
      <c r="N2579" t="s">
        <v>14978</v>
      </c>
      <c r="O2579" t="s">
        <v>1575</v>
      </c>
      <c r="P2579" t="s">
        <v>45</v>
      </c>
      <c r="Q2579" t="s">
        <v>46</v>
      </c>
      <c r="R2579" t="s">
        <v>47</v>
      </c>
      <c r="S2579" t="s">
        <v>33</v>
      </c>
      <c r="T2579" t="s">
        <v>14681</v>
      </c>
      <c r="U2579" t="s">
        <v>14682</v>
      </c>
      <c r="V2579" t="s">
        <v>14549</v>
      </c>
      <c r="X2579" t="str">
        <f>VLOOKUP(pbp!V5329, games!$B$2:$R$40, 3, FALSE)</f>
        <v>2020-12-25T21:30Z</v>
      </c>
      <c r="Y2579">
        <f>VLOOKUP(1*V2579,NFLGames!$H$11:$H$555,1,FALSE)</f>
        <v>401127935</v>
      </c>
      <c r="Z2579">
        <f>VLOOKUP($Y2579, NFLGames!$H$11:$K$555,2,FALSE)</f>
        <v>2019</v>
      </c>
      <c r="AA2579">
        <f>VLOOKUP($Y2579, NFLGames!$H$11:$K$555,3,FALSE)</f>
        <v>16</v>
      </c>
      <c r="AB2579" s="6">
        <f>IF(A2580=0, 0, AH2580-tbl_pbp[[#This Row],[Saints Win %]])</f>
        <v>-7.0000000000000062E-3</v>
      </c>
      <c r="AE2579">
        <f>ABS(tbl_pbp[[#This Row],[play.homeScore]]-tbl_pbp[[#This Row],[play.awayScore]])</f>
        <v>3</v>
      </c>
      <c r="AF2579">
        <f>IF(tbl_pbp[[#This Row],[Play Saints Win % Increase]]&gt;=$AF$4,1,0)</f>
        <v>0</v>
      </c>
      <c r="AG2579" t="str">
        <f>VLOOKUP(tbl_pbp[[#This Row],[gameId]], games!$B$2:$T$40, 9, FALSE)</f>
        <v>new-orleans-saints</v>
      </c>
      <c r="AH2579" s="5">
        <f>IF(tbl_pbp[[#This Row],[AwayTeam]] &lt;&gt; "new-orleans-saints", tbl_pbp[[#This Row],[homeWinPercentage]], 1-tbl_pbp[[#This Row],[homeWinPercentage]])</f>
        <v>0.86899999999999999</v>
      </c>
      <c r="AI2579" s="13">
        <f>tbl_pbp[[#This Row],[Kamara]]*tbl_pbp[[#This Row],[Impactful Play]]</f>
        <v>0</v>
      </c>
      <c r="AJ2579" s="13">
        <f>tbl_pbp[[#This Row],[Thomas]]*tbl_pbp[[#This Row],[Impactful Play]]</f>
        <v>0</v>
      </c>
      <c r="AK2579" s="13" t="str">
        <f>VLOOKUP(tbl_pbp[[#This Row],[Play Saints Win % Increase]], tbl_impact[],3,TRUE)</f>
        <v>Bad (0 to -5%)</v>
      </c>
    </row>
    <row r="2580" spans="1:37">
      <c r="A2580" s="1">
        <v>157</v>
      </c>
      <c r="B2580" s="5">
        <v>0.13800000000000001</v>
      </c>
      <c r="C2580" t="s">
        <v>14979</v>
      </c>
      <c r="D2580">
        <v>0</v>
      </c>
      <c r="E2580">
        <v>0</v>
      </c>
      <c r="F2580">
        <v>4</v>
      </c>
      <c r="G2580">
        <v>28</v>
      </c>
      <c r="H2580">
        <v>31</v>
      </c>
      <c r="I2580">
        <v>5</v>
      </c>
      <c r="J2580">
        <v>20</v>
      </c>
      <c r="K2580" t="s">
        <v>29</v>
      </c>
      <c r="L2580">
        <v>2</v>
      </c>
      <c r="M2580">
        <v>20</v>
      </c>
      <c r="N2580" t="s">
        <v>14980</v>
      </c>
      <c r="O2580" t="s">
        <v>2711</v>
      </c>
      <c r="P2580" t="s">
        <v>30</v>
      </c>
      <c r="Q2580" t="s">
        <v>31</v>
      </c>
      <c r="R2580" t="s">
        <v>32</v>
      </c>
      <c r="S2580" t="s">
        <v>38</v>
      </c>
      <c r="T2580" t="s">
        <v>14673</v>
      </c>
      <c r="U2580" t="s">
        <v>14981</v>
      </c>
      <c r="V2580" t="s">
        <v>14549</v>
      </c>
      <c r="X2580" t="str">
        <f>VLOOKUP(pbp!V5330, games!$B$2:$R$40, 3, FALSE)</f>
        <v>2020-12-25T21:30Z</v>
      </c>
      <c r="Y2580">
        <f>VLOOKUP(1*V2580,NFLGames!$H$11:$H$555,1,FALSE)</f>
        <v>401127935</v>
      </c>
      <c r="Z2580">
        <f>VLOOKUP($Y2580, NFLGames!$H$11:$K$555,2,FALSE)</f>
        <v>2019</v>
      </c>
      <c r="AA2580">
        <f>VLOOKUP($Y2580, NFLGames!$H$11:$K$555,3,FALSE)</f>
        <v>16</v>
      </c>
      <c r="AB2580" s="6">
        <f>IF(A2581=0, 0, AH2581-tbl_pbp[[#This Row],[Saints Win %]])</f>
        <v>6.7999999999999949E-2</v>
      </c>
      <c r="AE2580">
        <f>ABS(tbl_pbp[[#This Row],[play.homeScore]]-tbl_pbp[[#This Row],[play.awayScore]])</f>
        <v>3</v>
      </c>
      <c r="AF2580">
        <f>IF(tbl_pbp[[#This Row],[Play Saints Win % Increase]]&gt;=$AF$4,1,0)</f>
        <v>0</v>
      </c>
      <c r="AG2580" t="str">
        <f>VLOOKUP(tbl_pbp[[#This Row],[gameId]], games!$B$2:$T$40, 9, FALSE)</f>
        <v>new-orleans-saints</v>
      </c>
      <c r="AH2580" s="5">
        <f>IF(tbl_pbp[[#This Row],[AwayTeam]] &lt;&gt; "new-orleans-saints", tbl_pbp[[#This Row],[homeWinPercentage]], 1-tbl_pbp[[#This Row],[homeWinPercentage]])</f>
        <v>0.86199999999999999</v>
      </c>
      <c r="AI2580" s="13">
        <f>tbl_pbp[[#This Row],[Kamara]]*tbl_pbp[[#This Row],[Impactful Play]]</f>
        <v>0</v>
      </c>
      <c r="AJ2580" s="13">
        <f>tbl_pbp[[#This Row],[Thomas]]*tbl_pbp[[#This Row],[Impactful Play]]</f>
        <v>0</v>
      </c>
      <c r="AK2580" s="13" t="str">
        <f>VLOOKUP(tbl_pbp[[#This Row],[Play Saints Win % Increase]], tbl_impact[],3,TRUE)</f>
        <v>Perfumed (5 to + 10%)</v>
      </c>
    </row>
    <row r="2581" spans="1:37">
      <c r="A2581" s="1">
        <v>158</v>
      </c>
      <c r="B2581" s="5">
        <v>7.0000000000000007E-2</v>
      </c>
      <c r="C2581" t="s">
        <v>14982</v>
      </c>
      <c r="D2581">
        <v>0</v>
      </c>
      <c r="E2581">
        <v>0</v>
      </c>
      <c r="F2581">
        <v>4</v>
      </c>
      <c r="G2581">
        <v>28</v>
      </c>
      <c r="H2581">
        <v>31</v>
      </c>
      <c r="I2581">
        <v>10</v>
      </c>
      <c r="J2581">
        <v>15</v>
      </c>
      <c r="K2581" t="s">
        <v>29</v>
      </c>
      <c r="L2581">
        <v>1</v>
      </c>
      <c r="M2581">
        <v>15</v>
      </c>
      <c r="N2581" t="s">
        <v>14983</v>
      </c>
      <c r="O2581" t="s">
        <v>794</v>
      </c>
      <c r="P2581" t="s">
        <v>124</v>
      </c>
      <c r="Q2581" t="s">
        <v>125</v>
      </c>
      <c r="R2581" t="s">
        <v>126</v>
      </c>
      <c r="V2581" t="s">
        <v>14549</v>
      </c>
      <c r="X2581" t="str">
        <f>VLOOKUP(pbp!V5331, games!$B$2:$R$40, 3, FALSE)</f>
        <v>2020-12-25T21:30Z</v>
      </c>
      <c r="Y2581">
        <f>VLOOKUP(1*V2581,NFLGames!$H$11:$H$555,1,FALSE)</f>
        <v>401127935</v>
      </c>
      <c r="Z2581">
        <f>VLOOKUP($Y2581, NFLGames!$H$11:$K$555,2,FALSE)</f>
        <v>2019</v>
      </c>
      <c r="AA2581">
        <f>VLOOKUP($Y2581, NFLGames!$H$11:$K$555,3,FALSE)</f>
        <v>16</v>
      </c>
      <c r="AB2581" s="6">
        <f>IF(A2582=0, 0, AH2582-tbl_pbp[[#This Row],[Saints Win %]])</f>
        <v>-4.2999999999999927E-2</v>
      </c>
      <c r="AE2581">
        <f>ABS(tbl_pbp[[#This Row],[play.homeScore]]-tbl_pbp[[#This Row],[play.awayScore]])</f>
        <v>3</v>
      </c>
      <c r="AF2581">
        <f>IF(tbl_pbp[[#This Row],[Play Saints Win % Increase]]&gt;=$AF$4,1,0)</f>
        <v>0</v>
      </c>
      <c r="AG2581" t="str">
        <f>VLOOKUP(tbl_pbp[[#This Row],[gameId]], games!$B$2:$T$40, 9, FALSE)</f>
        <v>new-orleans-saints</v>
      </c>
      <c r="AH2581" s="5">
        <f>IF(tbl_pbp[[#This Row],[AwayTeam]] &lt;&gt; "new-orleans-saints", tbl_pbp[[#This Row],[homeWinPercentage]], 1-tbl_pbp[[#This Row],[homeWinPercentage]])</f>
        <v>0.92999999999999994</v>
      </c>
      <c r="AI2581" s="13">
        <f>tbl_pbp[[#This Row],[Kamara]]*tbl_pbp[[#This Row],[Impactful Play]]</f>
        <v>0</v>
      </c>
      <c r="AJ2581" s="13">
        <f>tbl_pbp[[#This Row],[Thomas]]*tbl_pbp[[#This Row],[Impactful Play]]</f>
        <v>0</v>
      </c>
      <c r="AK2581" s="13" t="str">
        <f>VLOOKUP(tbl_pbp[[#This Row],[Play Saints Win % Increase]], tbl_impact[],3,TRUE)</f>
        <v>Bad (0 to -5%)</v>
      </c>
    </row>
    <row r="2582" spans="1:37">
      <c r="A2582" s="1">
        <v>159</v>
      </c>
      <c r="B2582" s="5">
        <v>0.113</v>
      </c>
      <c r="C2582" t="s">
        <v>14984</v>
      </c>
      <c r="D2582">
        <v>0</v>
      </c>
      <c r="E2582">
        <v>0</v>
      </c>
      <c r="F2582">
        <v>4</v>
      </c>
      <c r="G2582">
        <v>28</v>
      </c>
      <c r="H2582">
        <v>31</v>
      </c>
      <c r="I2582">
        <v>10</v>
      </c>
      <c r="J2582">
        <v>15</v>
      </c>
      <c r="K2582" t="s">
        <v>29</v>
      </c>
      <c r="L2582">
        <v>1</v>
      </c>
      <c r="M2582">
        <v>15</v>
      </c>
      <c r="N2582" t="s">
        <v>14985</v>
      </c>
      <c r="O2582" t="s">
        <v>794</v>
      </c>
      <c r="P2582" t="s">
        <v>45</v>
      </c>
      <c r="Q2582" t="s">
        <v>46</v>
      </c>
      <c r="R2582" t="s">
        <v>47</v>
      </c>
      <c r="S2582" t="s">
        <v>33</v>
      </c>
      <c r="T2582" t="s">
        <v>14986</v>
      </c>
      <c r="U2582" t="s">
        <v>14987</v>
      </c>
      <c r="V2582" t="s">
        <v>14549</v>
      </c>
      <c r="X2582" t="str">
        <f>VLOOKUP(pbp!V5332, games!$B$2:$R$40, 3, FALSE)</f>
        <v>2020-12-25T21:30Z</v>
      </c>
      <c r="Y2582">
        <f>VLOOKUP(1*V2582,NFLGames!$H$11:$H$555,1,FALSE)</f>
        <v>401127935</v>
      </c>
      <c r="Z2582">
        <f>VLOOKUP($Y2582, NFLGames!$H$11:$K$555,2,FALSE)</f>
        <v>2019</v>
      </c>
      <c r="AA2582">
        <f>VLOOKUP($Y2582, NFLGames!$H$11:$K$555,3,FALSE)</f>
        <v>16</v>
      </c>
      <c r="AB2582" s="6">
        <f>IF(A2583=0, 0, AH2583-tbl_pbp[[#This Row],[Saints Win %]])</f>
        <v>2.4000000000000021E-2</v>
      </c>
      <c r="AE2582">
        <f>ABS(tbl_pbp[[#This Row],[play.homeScore]]-tbl_pbp[[#This Row],[play.awayScore]])</f>
        <v>3</v>
      </c>
      <c r="AF2582">
        <f>IF(tbl_pbp[[#This Row],[Play Saints Win % Increase]]&gt;=$AF$4,1,0)</f>
        <v>0</v>
      </c>
      <c r="AG2582" t="str">
        <f>VLOOKUP(tbl_pbp[[#This Row],[gameId]], games!$B$2:$T$40, 9, FALSE)</f>
        <v>new-orleans-saints</v>
      </c>
      <c r="AH2582" s="5">
        <f>IF(tbl_pbp[[#This Row],[AwayTeam]] &lt;&gt; "new-orleans-saints", tbl_pbp[[#This Row],[homeWinPercentage]], 1-tbl_pbp[[#This Row],[homeWinPercentage]])</f>
        <v>0.88700000000000001</v>
      </c>
      <c r="AI2582" s="13">
        <f>tbl_pbp[[#This Row],[Kamara]]*tbl_pbp[[#This Row],[Impactful Play]]</f>
        <v>0</v>
      </c>
      <c r="AJ2582" s="13">
        <f>tbl_pbp[[#This Row],[Thomas]]*tbl_pbp[[#This Row],[Impactful Play]]</f>
        <v>0</v>
      </c>
      <c r="AK2582" s="13" t="str">
        <f>VLOOKUP(tbl_pbp[[#This Row],[Play Saints Win % Increase]], tbl_impact[],3,TRUE)</f>
        <v>Scented (0 to +5%)</v>
      </c>
    </row>
    <row r="2583" spans="1:37">
      <c r="A2583" s="1">
        <v>160</v>
      </c>
      <c r="B2583" s="5">
        <v>8.8999999999999996E-2</v>
      </c>
      <c r="C2583" t="s">
        <v>14988</v>
      </c>
      <c r="D2583">
        <v>0</v>
      </c>
      <c r="E2583">
        <v>0</v>
      </c>
      <c r="F2583">
        <v>4</v>
      </c>
      <c r="G2583">
        <v>28</v>
      </c>
      <c r="H2583">
        <v>31</v>
      </c>
      <c r="I2583">
        <v>9</v>
      </c>
      <c r="J2583">
        <v>14</v>
      </c>
      <c r="K2583" t="s">
        <v>29</v>
      </c>
      <c r="L2583">
        <v>2</v>
      </c>
      <c r="M2583">
        <v>14</v>
      </c>
      <c r="N2583" t="s">
        <v>14989</v>
      </c>
      <c r="O2583" t="s">
        <v>11230</v>
      </c>
      <c r="P2583" t="s">
        <v>124</v>
      </c>
      <c r="Q2583" t="s">
        <v>125</v>
      </c>
      <c r="R2583" t="s">
        <v>126</v>
      </c>
      <c r="V2583" t="s">
        <v>14549</v>
      </c>
      <c r="X2583" t="str">
        <f>VLOOKUP(pbp!V5333, games!$B$2:$R$40, 3, FALSE)</f>
        <v>2020-12-25T21:30Z</v>
      </c>
      <c r="Y2583">
        <f>VLOOKUP(1*V2583,NFLGames!$H$11:$H$555,1,FALSE)</f>
        <v>401127935</v>
      </c>
      <c r="Z2583">
        <f>VLOOKUP($Y2583, NFLGames!$H$11:$K$555,2,FALSE)</f>
        <v>2019</v>
      </c>
      <c r="AA2583">
        <f>VLOOKUP($Y2583, NFLGames!$H$11:$K$555,3,FALSE)</f>
        <v>16</v>
      </c>
      <c r="AB2583" s="6">
        <f>IF(A2584=0, 0, AH2584-tbl_pbp[[#This Row],[Saints Win %]])</f>
        <v>8.7999999999999967E-2</v>
      </c>
      <c r="AE2583">
        <f>ABS(tbl_pbp[[#This Row],[play.homeScore]]-tbl_pbp[[#This Row],[play.awayScore]])</f>
        <v>3</v>
      </c>
      <c r="AF2583">
        <f>IF(tbl_pbp[[#This Row],[Play Saints Win % Increase]]&gt;=$AF$4,1,0)</f>
        <v>0</v>
      </c>
      <c r="AG2583" t="str">
        <f>VLOOKUP(tbl_pbp[[#This Row],[gameId]], games!$B$2:$T$40, 9, FALSE)</f>
        <v>new-orleans-saints</v>
      </c>
      <c r="AH2583" s="5">
        <f>IF(tbl_pbp[[#This Row],[AwayTeam]] &lt;&gt; "new-orleans-saints", tbl_pbp[[#This Row],[homeWinPercentage]], 1-tbl_pbp[[#This Row],[homeWinPercentage]])</f>
        <v>0.91100000000000003</v>
      </c>
      <c r="AI2583" s="13">
        <f>tbl_pbp[[#This Row],[Kamara]]*tbl_pbp[[#This Row],[Impactful Play]]</f>
        <v>0</v>
      </c>
      <c r="AJ2583" s="13">
        <f>tbl_pbp[[#This Row],[Thomas]]*tbl_pbp[[#This Row],[Impactful Play]]</f>
        <v>0</v>
      </c>
      <c r="AK2583" s="13" t="str">
        <f>VLOOKUP(tbl_pbp[[#This Row],[Play Saints Win % Increase]], tbl_impact[],3,TRUE)</f>
        <v>Perfumed (5 to + 10%)</v>
      </c>
    </row>
    <row r="2584" spans="1:37">
      <c r="A2584" s="1">
        <v>161</v>
      </c>
      <c r="B2584" s="5">
        <v>1E-3</v>
      </c>
      <c r="C2584" t="s">
        <v>14990</v>
      </c>
      <c r="D2584">
        <v>0</v>
      </c>
      <c r="E2584">
        <v>0</v>
      </c>
      <c r="F2584">
        <v>4</v>
      </c>
      <c r="G2584">
        <v>28</v>
      </c>
      <c r="H2584">
        <v>31</v>
      </c>
      <c r="I2584">
        <v>9</v>
      </c>
      <c r="J2584">
        <v>14</v>
      </c>
      <c r="K2584" t="s">
        <v>29</v>
      </c>
      <c r="L2584">
        <v>2</v>
      </c>
      <c r="M2584">
        <v>14</v>
      </c>
      <c r="N2584" t="s">
        <v>14991</v>
      </c>
      <c r="O2584" t="s">
        <v>1845</v>
      </c>
      <c r="P2584" t="s">
        <v>30</v>
      </c>
      <c r="Q2584" t="s">
        <v>31</v>
      </c>
      <c r="R2584" t="s">
        <v>32</v>
      </c>
      <c r="S2584" t="s">
        <v>210</v>
      </c>
      <c r="T2584" t="s">
        <v>14861</v>
      </c>
      <c r="U2584" t="s">
        <v>14992</v>
      </c>
      <c r="V2584" t="s">
        <v>14549</v>
      </c>
      <c r="X2584" t="str">
        <f>VLOOKUP(pbp!V5334, games!$B$2:$R$40, 3, FALSE)</f>
        <v>2020-12-25T21:30Z</v>
      </c>
      <c r="Y2584">
        <f>VLOOKUP(1*V2584,NFLGames!$H$11:$H$555,1,FALSE)</f>
        <v>401127935</v>
      </c>
      <c r="Z2584">
        <f>VLOOKUP($Y2584, NFLGames!$H$11:$K$555,2,FALSE)</f>
        <v>2019</v>
      </c>
      <c r="AA2584">
        <f>VLOOKUP($Y2584, NFLGames!$H$11:$K$555,3,FALSE)</f>
        <v>16</v>
      </c>
      <c r="AB2584" s="6">
        <f>IF(A2585=0, 0, AH2585-tbl_pbp[[#This Row],[Saints Win %]])</f>
        <v>-1.100000000000001E-2</v>
      </c>
      <c r="AD2584">
        <v>1</v>
      </c>
      <c r="AE2584">
        <f>ABS(tbl_pbp[[#This Row],[play.homeScore]]-tbl_pbp[[#This Row],[play.awayScore]])</f>
        <v>3</v>
      </c>
      <c r="AF2584">
        <f>IF(tbl_pbp[[#This Row],[Play Saints Win % Increase]]&gt;=$AF$4,1,0)</f>
        <v>0</v>
      </c>
      <c r="AG2584" t="str">
        <f>VLOOKUP(tbl_pbp[[#This Row],[gameId]], games!$B$2:$T$40, 9, FALSE)</f>
        <v>new-orleans-saints</v>
      </c>
      <c r="AH2584" s="5">
        <f>IF(tbl_pbp[[#This Row],[AwayTeam]] &lt;&gt; "new-orleans-saints", tbl_pbp[[#This Row],[homeWinPercentage]], 1-tbl_pbp[[#This Row],[homeWinPercentage]])</f>
        <v>0.999</v>
      </c>
      <c r="AI2584" s="13">
        <f>tbl_pbp[[#This Row],[Kamara]]*tbl_pbp[[#This Row],[Impactful Play]]</f>
        <v>0</v>
      </c>
      <c r="AJ2584" s="13">
        <f>tbl_pbp[[#This Row],[Thomas]]*tbl_pbp[[#This Row],[Impactful Play]]</f>
        <v>0</v>
      </c>
      <c r="AK2584" s="13" t="str">
        <f>VLOOKUP(tbl_pbp[[#This Row],[Play Saints Win % Increase]], tbl_impact[],3,TRUE)</f>
        <v>Bad (0 to -5%)</v>
      </c>
    </row>
    <row r="2585" spans="1:37">
      <c r="A2585" s="1">
        <v>162</v>
      </c>
      <c r="B2585" s="5">
        <v>1.2E-2</v>
      </c>
      <c r="C2585" t="s">
        <v>14993</v>
      </c>
      <c r="D2585">
        <v>0</v>
      </c>
      <c r="E2585">
        <v>0</v>
      </c>
      <c r="F2585">
        <v>4</v>
      </c>
      <c r="G2585">
        <v>28</v>
      </c>
      <c r="H2585">
        <v>31</v>
      </c>
      <c r="I2585">
        <v>1</v>
      </c>
      <c r="J2585">
        <v>1</v>
      </c>
      <c r="K2585" t="s">
        <v>29</v>
      </c>
      <c r="L2585">
        <v>1</v>
      </c>
      <c r="M2585">
        <v>1</v>
      </c>
      <c r="N2585" t="s">
        <v>14994</v>
      </c>
      <c r="O2585" t="s">
        <v>11234</v>
      </c>
      <c r="P2585" t="s">
        <v>45</v>
      </c>
      <c r="Q2585" t="s">
        <v>46</v>
      </c>
      <c r="R2585" t="s">
        <v>47</v>
      </c>
      <c r="S2585" t="s">
        <v>283</v>
      </c>
      <c r="T2585" t="s">
        <v>14868</v>
      </c>
      <c r="U2585" t="s">
        <v>14995</v>
      </c>
      <c r="V2585" t="s">
        <v>14549</v>
      </c>
      <c r="X2585" t="str">
        <f>VLOOKUP(pbp!V5335, games!$B$2:$R$40, 3, FALSE)</f>
        <v>2020-12-25T21:30Z</v>
      </c>
      <c r="Y2585">
        <f>VLOOKUP(1*V2585,NFLGames!$H$11:$H$555,1,FALSE)</f>
        <v>401127935</v>
      </c>
      <c r="Z2585">
        <f>VLOOKUP($Y2585, NFLGames!$H$11:$K$555,2,FALSE)</f>
        <v>2019</v>
      </c>
      <c r="AA2585">
        <f>VLOOKUP($Y2585, NFLGames!$H$11:$K$555,3,FALSE)</f>
        <v>16</v>
      </c>
      <c r="AB2585" s="6">
        <f>IF(A2586=0, 0, AH2586-tbl_pbp[[#This Row],[Saints Win %]])</f>
        <v>1.100000000000001E-2</v>
      </c>
      <c r="AE2585">
        <f>ABS(tbl_pbp[[#This Row],[play.homeScore]]-tbl_pbp[[#This Row],[play.awayScore]])</f>
        <v>3</v>
      </c>
      <c r="AF2585">
        <f>IF(tbl_pbp[[#This Row],[Play Saints Win % Increase]]&gt;=$AF$4,1,0)</f>
        <v>0</v>
      </c>
      <c r="AG2585" t="str">
        <f>VLOOKUP(tbl_pbp[[#This Row],[gameId]], games!$B$2:$T$40, 9, FALSE)</f>
        <v>new-orleans-saints</v>
      </c>
      <c r="AH2585" s="5">
        <f>IF(tbl_pbp[[#This Row],[AwayTeam]] &lt;&gt; "new-orleans-saints", tbl_pbp[[#This Row],[homeWinPercentage]], 1-tbl_pbp[[#This Row],[homeWinPercentage]])</f>
        <v>0.98799999999999999</v>
      </c>
      <c r="AI2585" s="13">
        <f>tbl_pbp[[#This Row],[Kamara]]*tbl_pbp[[#This Row],[Impactful Play]]</f>
        <v>0</v>
      </c>
      <c r="AJ2585" s="13">
        <f>tbl_pbp[[#This Row],[Thomas]]*tbl_pbp[[#This Row],[Impactful Play]]</f>
        <v>0</v>
      </c>
      <c r="AK2585" s="13" t="str">
        <f>VLOOKUP(tbl_pbp[[#This Row],[Play Saints Win % Increase]], tbl_impact[],3,TRUE)</f>
        <v>Scented (0 to +5%)</v>
      </c>
    </row>
    <row r="2586" spans="1:37">
      <c r="A2586" s="1">
        <v>163</v>
      </c>
      <c r="B2586" s="5">
        <v>1E-3</v>
      </c>
      <c r="C2586" t="s">
        <v>14996</v>
      </c>
      <c r="D2586">
        <v>0</v>
      </c>
      <c r="E2586">
        <v>0</v>
      </c>
      <c r="F2586">
        <v>4</v>
      </c>
      <c r="G2586">
        <v>28</v>
      </c>
      <c r="H2586">
        <v>38</v>
      </c>
      <c r="I2586">
        <v>2</v>
      </c>
      <c r="J2586">
        <v>2</v>
      </c>
      <c r="K2586" t="s">
        <v>29</v>
      </c>
      <c r="L2586">
        <v>2</v>
      </c>
      <c r="M2586">
        <v>2</v>
      </c>
      <c r="N2586" t="s">
        <v>14997</v>
      </c>
      <c r="O2586" t="s">
        <v>4088</v>
      </c>
      <c r="P2586" t="s">
        <v>103</v>
      </c>
      <c r="Q2586" t="s">
        <v>104</v>
      </c>
      <c r="R2586" t="s">
        <v>105</v>
      </c>
      <c r="S2586" t="s">
        <v>286</v>
      </c>
      <c r="T2586" t="s">
        <v>14998</v>
      </c>
      <c r="U2586" t="s">
        <v>14999</v>
      </c>
      <c r="V2586" t="s">
        <v>14549</v>
      </c>
      <c r="X2586" t="str">
        <f>VLOOKUP(pbp!V5336, games!$B$2:$R$40, 3, FALSE)</f>
        <v>2020-12-25T21:30Z</v>
      </c>
      <c r="Y2586">
        <f>VLOOKUP(1*V2586,NFLGames!$H$11:$H$555,1,FALSE)</f>
        <v>401127935</v>
      </c>
      <c r="Z2586">
        <f>VLOOKUP($Y2586, NFLGames!$H$11:$K$555,2,FALSE)</f>
        <v>2019</v>
      </c>
      <c r="AA2586">
        <f>VLOOKUP($Y2586, NFLGames!$H$11:$K$555,3,FALSE)</f>
        <v>16</v>
      </c>
      <c r="AB2586" s="6">
        <f>IF(A2587=0, 0, AH2587-tbl_pbp[[#This Row],[Saints Win %]])</f>
        <v>0</v>
      </c>
      <c r="AE2586">
        <f>ABS(tbl_pbp[[#This Row],[play.homeScore]]-tbl_pbp[[#This Row],[play.awayScore]])</f>
        <v>10</v>
      </c>
      <c r="AF2586">
        <f>IF(tbl_pbp[[#This Row],[Play Saints Win % Increase]]&gt;=$AF$4,1,0)</f>
        <v>0</v>
      </c>
      <c r="AG2586" t="str">
        <f>VLOOKUP(tbl_pbp[[#This Row],[gameId]], games!$B$2:$T$40, 9, FALSE)</f>
        <v>new-orleans-saints</v>
      </c>
      <c r="AH2586" s="5">
        <f>IF(tbl_pbp[[#This Row],[AwayTeam]] &lt;&gt; "new-orleans-saints", tbl_pbp[[#This Row],[homeWinPercentage]], 1-tbl_pbp[[#This Row],[homeWinPercentage]])</f>
        <v>0.999</v>
      </c>
      <c r="AI2586" s="13">
        <f>tbl_pbp[[#This Row],[Kamara]]*tbl_pbp[[#This Row],[Impactful Play]]</f>
        <v>0</v>
      </c>
      <c r="AJ2586" s="13">
        <f>tbl_pbp[[#This Row],[Thomas]]*tbl_pbp[[#This Row],[Impactful Play]]</f>
        <v>0</v>
      </c>
      <c r="AK2586" s="13" t="str">
        <f>VLOOKUP(tbl_pbp[[#This Row],[Play Saints Win % Increase]], tbl_impact[],3,TRUE)</f>
        <v>Scented (0 to +5%)</v>
      </c>
    </row>
    <row r="2587" spans="1:37">
      <c r="A2587" s="1">
        <v>164</v>
      </c>
      <c r="B2587" s="5">
        <v>1E-3</v>
      </c>
      <c r="C2587" t="s">
        <v>15000</v>
      </c>
      <c r="D2587">
        <v>0</v>
      </c>
      <c r="E2587">
        <v>0</v>
      </c>
      <c r="F2587">
        <v>4</v>
      </c>
      <c r="G2587">
        <v>28</v>
      </c>
      <c r="H2587">
        <v>38</v>
      </c>
      <c r="I2587">
        <v>0</v>
      </c>
      <c r="J2587">
        <v>65</v>
      </c>
      <c r="K2587" t="s">
        <v>29</v>
      </c>
      <c r="L2587">
        <v>0</v>
      </c>
      <c r="M2587">
        <v>65</v>
      </c>
      <c r="N2587" t="s">
        <v>288</v>
      </c>
      <c r="O2587" t="s">
        <v>4088</v>
      </c>
      <c r="P2587" t="s">
        <v>25</v>
      </c>
      <c r="Q2587" t="s">
        <v>26</v>
      </c>
      <c r="R2587" t="s">
        <v>27</v>
      </c>
      <c r="V2587" t="s">
        <v>14549</v>
      </c>
      <c r="X2587" t="str">
        <f>VLOOKUP(pbp!V5337, games!$B$2:$R$40, 3, FALSE)</f>
        <v>2020-12-25T21:30Z</v>
      </c>
      <c r="Y2587">
        <f>VLOOKUP(1*V2587,NFLGames!$H$11:$H$555,1,FALSE)</f>
        <v>401127935</v>
      </c>
      <c r="Z2587">
        <f>VLOOKUP($Y2587, NFLGames!$H$11:$K$555,2,FALSE)</f>
        <v>2019</v>
      </c>
      <c r="AA2587">
        <f>VLOOKUP($Y2587, NFLGames!$H$11:$K$555,3,FALSE)</f>
        <v>16</v>
      </c>
      <c r="AB2587" s="6">
        <f>IF(A2588=0, 0, AH2588-tbl_pbp[[#This Row],[Saints Win %]])</f>
        <v>-1.0000000000000009E-2</v>
      </c>
      <c r="AE2587">
        <f>ABS(tbl_pbp[[#This Row],[play.homeScore]]-tbl_pbp[[#This Row],[play.awayScore]])</f>
        <v>10</v>
      </c>
      <c r="AF2587">
        <f>IF(tbl_pbp[[#This Row],[Play Saints Win % Increase]]&gt;=$AF$4,1,0)</f>
        <v>0</v>
      </c>
      <c r="AG2587" t="str">
        <f>VLOOKUP(tbl_pbp[[#This Row],[gameId]], games!$B$2:$T$40, 9, FALSE)</f>
        <v>new-orleans-saints</v>
      </c>
      <c r="AH2587" s="5">
        <f>IF(tbl_pbp[[#This Row],[AwayTeam]] &lt;&gt; "new-orleans-saints", tbl_pbp[[#This Row],[homeWinPercentage]], 1-tbl_pbp[[#This Row],[homeWinPercentage]])</f>
        <v>0.999</v>
      </c>
      <c r="AI2587" s="13">
        <f>tbl_pbp[[#This Row],[Kamara]]*tbl_pbp[[#This Row],[Impactful Play]]</f>
        <v>0</v>
      </c>
      <c r="AJ2587" s="13">
        <f>tbl_pbp[[#This Row],[Thomas]]*tbl_pbp[[#This Row],[Impactful Play]]</f>
        <v>0</v>
      </c>
      <c r="AK2587" s="13" t="str">
        <f>VLOOKUP(tbl_pbp[[#This Row],[Play Saints Win % Increase]], tbl_impact[],3,TRUE)</f>
        <v>Bad (0 to -5%)</v>
      </c>
    </row>
    <row r="2588" spans="1:37">
      <c r="A2588" s="1">
        <v>165</v>
      </c>
      <c r="B2588" s="5">
        <v>1.0999999999999999E-2</v>
      </c>
      <c r="C2588" t="s">
        <v>15001</v>
      </c>
      <c r="D2588">
        <v>0</v>
      </c>
      <c r="E2588">
        <v>0</v>
      </c>
      <c r="F2588">
        <v>4</v>
      </c>
      <c r="G2588">
        <v>28</v>
      </c>
      <c r="H2588">
        <v>38</v>
      </c>
      <c r="I2588">
        <v>10</v>
      </c>
      <c r="J2588">
        <v>25</v>
      </c>
      <c r="K2588" t="s">
        <v>14551</v>
      </c>
      <c r="L2588">
        <v>1</v>
      </c>
      <c r="M2588">
        <v>75</v>
      </c>
      <c r="N2588" t="s">
        <v>15002</v>
      </c>
      <c r="O2588" t="s">
        <v>4088</v>
      </c>
      <c r="P2588" t="s">
        <v>30</v>
      </c>
      <c r="Q2588" t="s">
        <v>31</v>
      </c>
      <c r="R2588" t="s">
        <v>32</v>
      </c>
      <c r="S2588" t="s">
        <v>33</v>
      </c>
      <c r="T2588" t="s">
        <v>14681</v>
      </c>
      <c r="U2588" t="s">
        <v>14682</v>
      </c>
      <c r="V2588" t="s">
        <v>14549</v>
      </c>
      <c r="X2588" t="str">
        <f>VLOOKUP(pbp!V5338, games!$B$2:$R$40, 3, FALSE)</f>
        <v>2020-12-25T21:30Z</v>
      </c>
      <c r="Y2588">
        <f>VLOOKUP(1*V2588,NFLGames!$H$11:$H$555,1,FALSE)</f>
        <v>401127935</v>
      </c>
      <c r="Z2588">
        <f>VLOOKUP($Y2588, NFLGames!$H$11:$K$555,2,FALSE)</f>
        <v>2019</v>
      </c>
      <c r="AA2588">
        <f>VLOOKUP($Y2588, NFLGames!$H$11:$K$555,3,FALSE)</f>
        <v>16</v>
      </c>
      <c r="AB2588" s="6">
        <f>IF(A2589=0, 0, AH2589-tbl_pbp[[#This Row],[Saints Win %]])</f>
        <v>4.0000000000000036E-3</v>
      </c>
      <c r="AE2588">
        <f>ABS(tbl_pbp[[#This Row],[play.homeScore]]-tbl_pbp[[#This Row],[play.awayScore]])</f>
        <v>10</v>
      </c>
      <c r="AF2588">
        <f>IF(tbl_pbp[[#This Row],[Play Saints Win % Increase]]&gt;=$AF$4,1,0)</f>
        <v>0</v>
      </c>
      <c r="AG2588" t="str">
        <f>VLOOKUP(tbl_pbp[[#This Row],[gameId]], games!$B$2:$T$40, 9, FALSE)</f>
        <v>new-orleans-saints</v>
      </c>
      <c r="AH2588" s="5">
        <f>IF(tbl_pbp[[#This Row],[AwayTeam]] &lt;&gt; "new-orleans-saints", tbl_pbp[[#This Row],[homeWinPercentage]], 1-tbl_pbp[[#This Row],[homeWinPercentage]])</f>
        <v>0.98899999999999999</v>
      </c>
      <c r="AI2588" s="13">
        <f>tbl_pbp[[#This Row],[Kamara]]*tbl_pbp[[#This Row],[Impactful Play]]</f>
        <v>0</v>
      </c>
      <c r="AJ2588" s="13">
        <f>tbl_pbp[[#This Row],[Thomas]]*tbl_pbp[[#This Row],[Impactful Play]]</f>
        <v>0</v>
      </c>
      <c r="AK2588" s="13" t="str">
        <f>VLOOKUP(tbl_pbp[[#This Row],[Play Saints Win % Increase]], tbl_impact[],3,TRUE)</f>
        <v>Scented (0 to +5%)</v>
      </c>
    </row>
    <row r="2589" spans="1:37">
      <c r="A2589" s="1">
        <v>166</v>
      </c>
      <c r="B2589" s="5">
        <v>7.0000000000000001E-3</v>
      </c>
      <c r="C2589" t="s">
        <v>15003</v>
      </c>
      <c r="D2589">
        <v>0</v>
      </c>
      <c r="E2589">
        <v>0</v>
      </c>
      <c r="F2589">
        <v>4</v>
      </c>
      <c r="G2589">
        <v>28</v>
      </c>
      <c r="H2589">
        <v>38</v>
      </c>
      <c r="I2589">
        <v>10</v>
      </c>
      <c r="J2589">
        <v>59</v>
      </c>
      <c r="K2589" t="s">
        <v>14551</v>
      </c>
      <c r="L2589">
        <v>1</v>
      </c>
      <c r="M2589">
        <v>41</v>
      </c>
      <c r="N2589" t="s">
        <v>15004</v>
      </c>
      <c r="O2589" t="s">
        <v>2111</v>
      </c>
      <c r="P2589" t="s">
        <v>22</v>
      </c>
      <c r="Q2589" t="s">
        <v>37</v>
      </c>
      <c r="S2589" t="s">
        <v>33</v>
      </c>
      <c r="T2589" t="s">
        <v>299</v>
      </c>
      <c r="U2589" t="s">
        <v>1913</v>
      </c>
      <c r="V2589" t="s">
        <v>14549</v>
      </c>
      <c r="X2589" t="str">
        <f>VLOOKUP(pbp!V5339, games!$B$2:$R$40, 3, FALSE)</f>
        <v>2020-12-25T21:30Z</v>
      </c>
      <c r="Y2589">
        <f>VLOOKUP(1*V2589,NFLGames!$H$11:$H$555,1,FALSE)</f>
        <v>401127935</v>
      </c>
      <c r="Z2589">
        <f>VLOOKUP($Y2589, NFLGames!$H$11:$K$555,2,FALSE)</f>
        <v>2019</v>
      </c>
      <c r="AA2589">
        <f>VLOOKUP($Y2589, NFLGames!$H$11:$K$555,3,FALSE)</f>
        <v>16</v>
      </c>
      <c r="AB2589" s="6">
        <f>IF(A2590=0, 0, AH2590-tbl_pbp[[#This Row],[Saints Win %]])</f>
        <v>2.0000000000000018E-3</v>
      </c>
      <c r="AE2589">
        <f>ABS(tbl_pbp[[#This Row],[play.homeScore]]-tbl_pbp[[#This Row],[play.awayScore]])</f>
        <v>10</v>
      </c>
      <c r="AF2589">
        <f>IF(tbl_pbp[[#This Row],[Play Saints Win % Increase]]&gt;=$AF$4,1,0)</f>
        <v>0</v>
      </c>
      <c r="AG2589" t="str">
        <f>VLOOKUP(tbl_pbp[[#This Row],[gameId]], games!$B$2:$T$40, 9, FALSE)</f>
        <v>new-orleans-saints</v>
      </c>
      <c r="AH2589" s="5">
        <f>IF(tbl_pbp[[#This Row],[AwayTeam]] &lt;&gt; "new-orleans-saints", tbl_pbp[[#This Row],[homeWinPercentage]], 1-tbl_pbp[[#This Row],[homeWinPercentage]])</f>
        <v>0.99299999999999999</v>
      </c>
      <c r="AI2589" s="13">
        <f>tbl_pbp[[#This Row],[Kamara]]*tbl_pbp[[#This Row],[Impactful Play]]</f>
        <v>0</v>
      </c>
      <c r="AJ2589" s="13">
        <f>tbl_pbp[[#This Row],[Thomas]]*tbl_pbp[[#This Row],[Impactful Play]]</f>
        <v>0</v>
      </c>
      <c r="AK2589" s="13" t="str">
        <f>VLOOKUP(tbl_pbp[[#This Row],[Play Saints Win % Increase]], tbl_impact[],3,TRUE)</f>
        <v>Scented (0 to +5%)</v>
      </c>
    </row>
    <row r="2590" spans="1:37">
      <c r="A2590" s="1">
        <v>167</v>
      </c>
      <c r="B2590" s="5">
        <v>5.0000000000000001E-3</v>
      </c>
      <c r="C2590" t="s">
        <v>15005</v>
      </c>
      <c r="D2590">
        <v>0</v>
      </c>
      <c r="E2590">
        <v>0</v>
      </c>
      <c r="F2590">
        <v>4</v>
      </c>
      <c r="G2590">
        <v>28</v>
      </c>
      <c r="H2590">
        <v>38</v>
      </c>
      <c r="I2590">
        <v>10</v>
      </c>
      <c r="J2590">
        <v>59</v>
      </c>
      <c r="K2590" t="s">
        <v>14551</v>
      </c>
      <c r="L2590">
        <v>2</v>
      </c>
      <c r="M2590">
        <v>41</v>
      </c>
      <c r="N2590" t="s">
        <v>15006</v>
      </c>
      <c r="O2590" t="s">
        <v>1426</v>
      </c>
      <c r="P2590" t="s">
        <v>22</v>
      </c>
      <c r="Q2590" t="s">
        <v>37</v>
      </c>
      <c r="S2590" t="s">
        <v>120</v>
      </c>
      <c r="T2590" t="s">
        <v>299</v>
      </c>
      <c r="U2590" t="s">
        <v>7205</v>
      </c>
      <c r="V2590" t="s">
        <v>14549</v>
      </c>
      <c r="X2590" t="str">
        <f>VLOOKUP(pbp!V5340, games!$B$2:$R$40, 3, FALSE)</f>
        <v>2020-12-25T21:30Z</v>
      </c>
      <c r="Y2590">
        <f>VLOOKUP(1*V2590,NFLGames!$H$11:$H$555,1,FALSE)</f>
        <v>401127935</v>
      </c>
      <c r="Z2590">
        <f>VLOOKUP($Y2590, NFLGames!$H$11:$K$555,2,FALSE)</f>
        <v>2019</v>
      </c>
      <c r="AA2590">
        <f>VLOOKUP($Y2590, NFLGames!$H$11:$K$555,3,FALSE)</f>
        <v>16</v>
      </c>
      <c r="AB2590" s="6">
        <f>IF(A2591=0, 0, AH2591-tbl_pbp[[#This Row],[Saints Win %]])</f>
        <v>1.0000000000000009E-3</v>
      </c>
      <c r="AE2590">
        <f>ABS(tbl_pbp[[#This Row],[play.homeScore]]-tbl_pbp[[#This Row],[play.awayScore]])</f>
        <v>10</v>
      </c>
      <c r="AF2590">
        <f>IF(tbl_pbp[[#This Row],[Play Saints Win % Increase]]&gt;=$AF$4,1,0)</f>
        <v>0</v>
      </c>
      <c r="AG2590" t="str">
        <f>VLOOKUP(tbl_pbp[[#This Row],[gameId]], games!$B$2:$T$40, 9, FALSE)</f>
        <v>new-orleans-saints</v>
      </c>
      <c r="AH2590" s="5">
        <f>IF(tbl_pbp[[#This Row],[AwayTeam]] &lt;&gt; "new-orleans-saints", tbl_pbp[[#This Row],[homeWinPercentage]], 1-tbl_pbp[[#This Row],[homeWinPercentage]])</f>
        <v>0.995</v>
      </c>
      <c r="AI2590" s="13">
        <f>tbl_pbp[[#This Row],[Kamara]]*tbl_pbp[[#This Row],[Impactful Play]]</f>
        <v>0</v>
      </c>
      <c r="AJ2590" s="13">
        <f>tbl_pbp[[#This Row],[Thomas]]*tbl_pbp[[#This Row],[Impactful Play]]</f>
        <v>0</v>
      </c>
      <c r="AK2590" s="13" t="str">
        <f>VLOOKUP(tbl_pbp[[#This Row],[Play Saints Win % Increase]], tbl_impact[],3,TRUE)</f>
        <v>Scented (0 to +5%)</v>
      </c>
    </row>
    <row r="2591" spans="1:37">
      <c r="A2591" s="1">
        <v>168</v>
      </c>
      <c r="B2591" s="5">
        <v>4.0000000000000001E-3</v>
      </c>
      <c r="C2591" t="s">
        <v>15007</v>
      </c>
      <c r="D2591">
        <v>0</v>
      </c>
      <c r="E2591">
        <v>0</v>
      </c>
      <c r="F2591">
        <v>4</v>
      </c>
      <c r="G2591">
        <v>28</v>
      </c>
      <c r="H2591">
        <v>38</v>
      </c>
      <c r="I2591">
        <v>10</v>
      </c>
      <c r="J2591">
        <v>59</v>
      </c>
      <c r="K2591" t="s">
        <v>14551</v>
      </c>
      <c r="L2591">
        <v>3</v>
      </c>
      <c r="M2591">
        <v>41</v>
      </c>
      <c r="N2591" t="s">
        <v>229</v>
      </c>
      <c r="O2591" t="s">
        <v>1433</v>
      </c>
      <c r="P2591" t="s">
        <v>231</v>
      </c>
      <c r="Q2591" t="s">
        <v>232</v>
      </c>
      <c r="R2591" t="s">
        <v>233</v>
      </c>
      <c r="V2591" t="s">
        <v>14549</v>
      </c>
      <c r="X2591" t="str">
        <f>VLOOKUP(pbp!V5341, games!$B$2:$R$40, 3, FALSE)</f>
        <v>2020-12-25T21:30Z</v>
      </c>
      <c r="Y2591">
        <f>VLOOKUP(1*V2591,NFLGames!$H$11:$H$555,1,FALSE)</f>
        <v>401127935</v>
      </c>
      <c r="Z2591">
        <f>VLOOKUP($Y2591, NFLGames!$H$11:$K$555,2,FALSE)</f>
        <v>2019</v>
      </c>
      <c r="AA2591">
        <f>VLOOKUP($Y2591, NFLGames!$H$11:$K$555,3,FALSE)</f>
        <v>16</v>
      </c>
      <c r="AB2591" s="6">
        <f>IF(A2592=0, 0, AH2592-tbl_pbp[[#This Row],[Saints Win %]])</f>
        <v>2.0000000000000018E-3</v>
      </c>
      <c r="AE2591">
        <f>ABS(tbl_pbp[[#This Row],[play.homeScore]]-tbl_pbp[[#This Row],[play.awayScore]])</f>
        <v>10</v>
      </c>
      <c r="AF2591">
        <f>IF(tbl_pbp[[#This Row],[Play Saints Win % Increase]]&gt;=$AF$4,1,0)</f>
        <v>0</v>
      </c>
      <c r="AG2591" t="str">
        <f>VLOOKUP(tbl_pbp[[#This Row],[gameId]], games!$B$2:$T$40, 9, FALSE)</f>
        <v>new-orleans-saints</v>
      </c>
      <c r="AH2591" s="5">
        <f>IF(tbl_pbp[[#This Row],[AwayTeam]] &lt;&gt; "new-orleans-saints", tbl_pbp[[#This Row],[homeWinPercentage]], 1-tbl_pbp[[#This Row],[homeWinPercentage]])</f>
        <v>0.996</v>
      </c>
      <c r="AI2591" s="13">
        <f>tbl_pbp[[#This Row],[Kamara]]*tbl_pbp[[#This Row],[Impactful Play]]</f>
        <v>0</v>
      </c>
      <c r="AJ2591" s="13">
        <f>tbl_pbp[[#This Row],[Thomas]]*tbl_pbp[[#This Row],[Impactful Play]]</f>
        <v>0</v>
      </c>
      <c r="AK2591" s="13" t="str">
        <f>VLOOKUP(tbl_pbp[[#This Row],[Play Saints Win % Increase]], tbl_impact[],3,TRUE)</f>
        <v>Scented (0 to +5%)</v>
      </c>
    </row>
    <row r="2592" spans="1:37">
      <c r="A2592" s="1">
        <v>169</v>
      </c>
      <c r="B2592" s="5">
        <v>2E-3</v>
      </c>
      <c r="C2592" t="s">
        <v>15008</v>
      </c>
      <c r="D2592">
        <v>0</v>
      </c>
      <c r="E2592">
        <v>0</v>
      </c>
      <c r="F2592">
        <v>4</v>
      </c>
      <c r="G2592">
        <v>28</v>
      </c>
      <c r="H2592">
        <v>38</v>
      </c>
      <c r="I2592">
        <v>10</v>
      </c>
      <c r="J2592">
        <v>59</v>
      </c>
      <c r="K2592" t="s">
        <v>14551</v>
      </c>
      <c r="L2592">
        <v>3</v>
      </c>
      <c r="M2592">
        <v>41</v>
      </c>
      <c r="N2592" t="s">
        <v>15009</v>
      </c>
      <c r="O2592" t="s">
        <v>1433</v>
      </c>
      <c r="P2592" t="s">
        <v>22</v>
      </c>
      <c r="Q2592" t="s">
        <v>37</v>
      </c>
      <c r="S2592" t="s">
        <v>123</v>
      </c>
      <c r="T2592" t="s">
        <v>299</v>
      </c>
      <c r="U2592" t="s">
        <v>15010</v>
      </c>
      <c r="V2592" t="s">
        <v>14549</v>
      </c>
      <c r="X2592" t="str">
        <f>VLOOKUP(pbp!V5342, games!$B$2:$R$40, 3, FALSE)</f>
        <v>2020-12-25T21:30Z</v>
      </c>
      <c r="Y2592">
        <f>VLOOKUP(1*V2592,NFLGames!$H$11:$H$555,1,FALSE)</f>
        <v>401127935</v>
      </c>
      <c r="Z2592">
        <f>VLOOKUP($Y2592, NFLGames!$H$11:$K$555,2,FALSE)</f>
        <v>2019</v>
      </c>
      <c r="AA2592">
        <f>VLOOKUP($Y2592, NFLGames!$H$11:$K$555,3,FALSE)</f>
        <v>16</v>
      </c>
      <c r="AB2592" s="6">
        <f>IF(A2593=0, 0, AH2593-tbl_pbp[[#This Row],[Saints Win %]])</f>
        <v>0</v>
      </c>
      <c r="AE2592">
        <f>ABS(tbl_pbp[[#This Row],[play.homeScore]]-tbl_pbp[[#This Row],[play.awayScore]])</f>
        <v>10</v>
      </c>
      <c r="AF2592">
        <f>IF(tbl_pbp[[#This Row],[Play Saints Win % Increase]]&gt;=$AF$4,1,0)</f>
        <v>0</v>
      </c>
      <c r="AG2592" t="str">
        <f>VLOOKUP(tbl_pbp[[#This Row],[gameId]], games!$B$2:$T$40, 9, FALSE)</f>
        <v>new-orleans-saints</v>
      </c>
      <c r="AH2592" s="5">
        <f>IF(tbl_pbp[[#This Row],[AwayTeam]] &lt;&gt; "new-orleans-saints", tbl_pbp[[#This Row],[homeWinPercentage]], 1-tbl_pbp[[#This Row],[homeWinPercentage]])</f>
        <v>0.998</v>
      </c>
      <c r="AI2592" s="13">
        <f>tbl_pbp[[#This Row],[Kamara]]*tbl_pbp[[#This Row],[Impactful Play]]</f>
        <v>0</v>
      </c>
      <c r="AJ2592" s="13">
        <f>tbl_pbp[[#This Row],[Thomas]]*tbl_pbp[[#This Row],[Impactful Play]]</f>
        <v>0</v>
      </c>
      <c r="AK2592" s="13" t="str">
        <f>VLOOKUP(tbl_pbp[[#This Row],[Play Saints Win % Increase]], tbl_impact[],3,TRUE)</f>
        <v>Scented (0 to +5%)</v>
      </c>
    </row>
    <row r="2593" spans="1:37">
      <c r="A2593" s="1">
        <v>170</v>
      </c>
      <c r="B2593" s="5">
        <v>2E-3</v>
      </c>
      <c r="C2593" t="s">
        <v>15011</v>
      </c>
      <c r="D2593">
        <v>0</v>
      </c>
      <c r="E2593">
        <v>0</v>
      </c>
      <c r="F2593">
        <v>4</v>
      </c>
      <c r="G2593">
        <v>28</v>
      </c>
      <c r="H2593">
        <v>38</v>
      </c>
      <c r="I2593">
        <v>10</v>
      </c>
      <c r="J2593">
        <v>59</v>
      </c>
      <c r="K2593" t="s">
        <v>14551</v>
      </c>
      <c r="L2593">
        <v>4</v>
      </c>
      <c r="M2593">
        <v>41</v>
      </c>
      <c r="N2593" t="s">
        <v>7580</v>
      </c>
      <c r="O2593" t="s">
        <v>489</v>
      </c>
      <c r="P2593" t="s">
        <v>124</v>
      </c>
      <c r="Q2593" t="s">
        <v>125</v>
      </c>
      <c r="R2593" t="s">
        <v>126</v>
      </c>
      <c r="V2593" t="s">
        <v>14549</v>
      </c>
      <c r="X2593" t="str">
        <f>VLOOKUP(pbp!V5343, games!$B$2:$R$40, 3, FALSE)</f>
        <v>2020-12-25T21:30Z</v>
      </c>
      <c r="Y2593">
        <f>VLOOKUP(1*V2593,NFLGames!$H$11:$H$555,1,FALSE)</f>
        <v>401127935</v>
      </c>
      <c r="Z2593">
        <f>VLOOKUP($Y2593, NFLGames!$H$11:$K$555,2,FALSE)</f>
        <v>2019</v>
      </c>
      <c r="AA2593">
        <f>VLOOKUP($Y2593, NFLGames!$H$11:$K$555,3,FALSE)</f>
        <v>16</v>
      </c>
      <c r="AB2593" s="6">
        <f>IF(A2594=0, 0, AH2594-tbl_pbp[[#This Row],[Saints Win %]])</f>
        <v>1.0000000000000009E-3</v>
      </c>
      <c r="AE2593">
        <f>ABS(tbl_pbp[[#This Row],[play.homeScore]]-tbl_pbp[[#This Row],[play.awayScore]])</f>
        <v>10</v>
      </c>
      <c r="AF2593">
        <f>IF(tbl_pbp[[#This Row],[Play Saints Win % Increase]]&gt;=$AF$4,1,0)</f>
        <v>0</v>
      </c>
      <c r="AG2593" t="str">
        <f>VLOOKUP(tbl_pbp[[#This Row],[gameId]], games!$B$2:$T$40, 9, FALSE)</f>
        <v>new-orleans-saints</v>
      </c>
      <c r="AH2593" s="5">
        <f>IF(tbl_pbp[[#This Row],[AwayTeam]] &lt;&gt; "new-orleans-saints", tbl_pbp[[#This Row],[homeWinPercentage]], 1-tbl_pbp[[#This Row],[homeWinPercentage]])</f>
        <v>0.998</v>
      </c>
      <c r="AI2593" s="13">
        <f>tbl_pbp[[#This Row],[Kamara]]*tbl_pbp[[#This Row],[Impactful Play]]</f>
        <v>0</v>
      </c>
      <c r="AJ2593" s="13">
        <f>tbl_pbp[[#This Row],[Thomas]]*tbl_pbp[[#This Row],[Impactful Play]]</f>
        <v>0</v>
      </c>
      <c r="AK2593" s="13" t="str">
        <f>VLOOKUP(tbl_pbp[[#This Row],[Play Saints Win % Increase]], tbl_impact[],3,TRUE)</f>
        <v>Scented (0 to +5%)</v>
      </c>
    </row>
    <row r="2594" spans="1:37">
      <c r="A2594" s="1">
        <v>171</v>
      </c>
      <c r="B2594" s="5">
        <v>1E-3</v>
      </c>
      <c r="C2594" t="s">
        <v>15012</v>
      </c>
      <c r="D2594">
        <v>0</v>
      </c>
      <c r="E2594">
        <v>0</v>
      </c>
      <c r="F2594">
        <v>4</v>
      </c>
      <c r="G2594">
        <v>28</v>
      </c>
      <c r="H2594">
        <v>38</v>
      </c>
      <c r="I2594">
        <v>10</v>
      </c>
      <c r="J2594">
        <v>59</v>
      </c>
      <c r="K2594" t="s">
        <v>14551</v>
      </c>
      <c r="L2594">
        <v>4</v>
      </c>
      <c r="M2594">
        <v>59</v>
      </c>
      <c r="N2594" t="s">
        <v>15013</v>
      </c>
      <c r="O2594" t="s">
        <v>489</v>
      </c>
      <c r="P2594" t="s">
        <v>22</v>
      </c>
      <c r="Q2594" t="s">
        <v>37</v>
      </c>
      <c r="S2594" t="s">
        <v>1081</v>
      </c>
      <c r="T2594" t="s">
        <v>299</v>
      </c>
      <c r="U2594" t="s">
        <v>15014</v>
      </c>
      <c r="V2594" t="s">
        <v>14549</v>
      </c>
      <c r="X2594" t="str">
        <f>VLOOKUP(pbp!V5344, games!$B$2:$R$40, 3, FALSE)</f>
        <v>2020-12-25T21:30Z</v>
      </c>
      <c r="Y2594">
        <f>VLOOKUP(1*V2594,NFLGames!$H$11:$H$555,1,FALSE)</f>
        <v>401127935</v>
      </c>
      <c r="Z2594">
        <f>VLOOKUP($Y2594, NFLGames!$H$11:$K$555,2,FALSE)</f>
        <v>2019</v>
      </c>
      <c r="AA2594">
        <f>VLOOKUP($Y2594, NFLGames!$H$11:$K$555,3,FALSE)</f>
        <v>16</v>
      </c>
      <c r="AB2594" s="6">
        <f>IF(A2595=0, 0, AH2595-tbl_pbp[[#This Row],[Saints Win %]])</f>
        <v>0</v>
      </c>
      <c r="AE2594">
        <f>ABS(tbl_pbp[[#This Row],[play.homeScore]]-tbl_pbp[[#This Row],[play.awayScore]])</f>
        <v>10</v>
      </c>
      <c r="AF2594">
        <f>IF(tbl_pbp[[#This Row],[Play Saints Win % Increase]]&gt;=$AF$4,1,0)</f>
        <v>0</v>
      </c>
      <c r="AG2594" t="str">
        <f>VLOOKUP(tbl_pbp[[#This Row],[gameId]], games!$B$2:$T$40, 9, FALSE)</f>
        <v>new-orleans-saints</v>
      </c>
      <c r="AH2594" s="5">
        <f>IF(tbl_pbp[[#This Row],[AwayTeam]] &lt;&gt; "new-orleans-saints", tbl_pbp[[#This Row],[homeWinPercentage]], 1-tbl_pbp[[#This Row],[homeWinPercentage]])</f>
        <v>0.999</v>
      </c>
      <c r="AI2594" s="13">
        <f>tbl_pbp[[#This Row],[Kamara]]*tbl_pbp[[#This Row],[Impactful Play]]</f>
        <v>0</v>
      </c>
      <c r="AJ2594" s="13">
        <f>tbl_pbp[[#This Row],[Thomas]]*tbl_pbp[[#This Row],[Impactful Play]]</f>
        <v>0</v>
      </c>
      <c r="AK2594" s="13" t="str">
        <f>VLOOKUP(tbl_pbp[[#This Row],[Play Saints Win % Increase]], tbl_impact[],3,TRUE)</f>
        <v>Scented (0 to +5%)</v>
      </c>
    </row>
    <row r="2595" spans="1:37">
      <c r="A2595" s="1">
        <v>172</v>
      </c>
      <c r="B2595" s="5">
        <v>1E-3</v>
      </c>
      <c r="C2595" t="s">
        <v>15015</v>
      </c>
      <c r="D2595">
        <v>0</v>
      </c>
      <c r="E2595">
        <v>0</v>
      </c>
      <c r="F2595">
        <v>4</v>
      </c>
      <c r="G2595">
        <v>28</v>
      </c>
      <c r="H2595">
        <v>38</v>
      </c>
      <c r="I2595">
        <v>10</v>
      </c>
      <c r="J2595">
        <v>59</v>
      </c>
      <c r="K2595" t="s">
        <v>29</v>
      </c>
      <c r="L2595">
        <v>1</v>
      </c>
      <c r="M2595">
        <v>59</v>
      </c>
      <c r="N2595" t="s">
        <v>15016</v>
      </c>
      <c r="O2595" t="s">
        <v>588</v>
      </c>
      <c r="P2595" t="s">
        <v>45</v>
      </c>
      <c r="Q2595" t="s">
        <v>46</v>
      </c>
      <c r="R2595" t="s">
        <v>47</v>
      </c>
      <c r="S2595" t="s">
        <v>33</v>
      </c>
      <c r="T2595" t="s">
        <v>299</v>
      </c>
      <c r="U2595" t="s">
        <v>1913</v>
      </c>
      <c r="V2595" t="s">
        <v>14549</v>
      </c>
      <c r="X2595" t="str">
        <f>VLOOKUP(pbp!V5345, games!$B$2:$R$40, 3, FALSE)</f>
        <v>2020-12-25T21:30Z</v>
      </c>
      <c r="Y2595">
        <f>VLOOKUP(1*V2595,NFLGames!$H$11:$H$555,1,FALSE)</f>
        <v>401127935</v>
      </c>
      <c r="Z2595">
        <f>VLOOKUP($Y2595, NFLGames!$H$11:$K$555,2,FALSE)</f>
        <v>2019</v>
      </c>
      <c r="AA2595">
        <f>VLOOKUP($Y2595, NFLGames!$H$11:$K$555,3,FALSE)</f>
        <v>16</v>
      </c>
      <c r="AB2595" s="6">
        <f>IF(A2596=0, 0, AH2596-tbl_pbp[[#This Row],[Saints Win %]])</f>
        <v>0</v>
      </c>
      <c r="AE2595">
        <f>ABS(tbl_pbp[[#This Row],[play.homeScore]]-tbl_pbp[[#This Row],[play.awayScore]])</f>
        <v>10</v>
      </c>
      <c r="AF2595">
        <f>IF(tbl_pbp[[#This Row],[Play Saints Win % Increase]]&gt;=$AF$4,1,0)</f>
        <v>0</v>
      </c>
      <c r="AG2595" t="str">
        <f>VLOOKUP(tbl_pbp[[#This Row],[gameId]], games!$B$2:$T$40, 9, FALSE)</f>
        <v>new-orleans-saints</v>
      </c>
      <c r="AH2595" s="5">
        <f>IF(tbl_pbp[[#This Row],[AwayTeam]] &lt;&gt; "new-orleans-saints", tbl_pbp[[#This Row],[homeWinPercentage]], 1-tbl_pbp[[#This Row],[homeWinPercentage]])</f>
        <v>0.999</v>
      </c>
      <c r="AI2595" s="13">
        <f>tbl_pbp[[#This Row],[Kamara]]*tbl_pbp[[#This Row],[Impactful Play]]</f>
        <v>0</v>
      </c>
      <c r="AJ2595" s="13">
        <f>tbl_pbp[[#This Row],[Thomas]]*tbl_pbp[[#This Row],[Impactful Play]]</f>
        <v>0</v>
      </c>
      <c r="AK2595" s="13" t="str">
        <f>VLOOKUP(tbl_pbp[[#This Row],[Play Saints Win % Increase]], tbl_impact[],3,TRUE)</f>
        <v>Scented (0 to +5%)</v>
      </c>
    </row>
    <row r="2596" spans="1:37">
      <c r="A2596" s="1">
        <v>173</v>
      </c>
      <c r="B2596" s="5">
        <v>1E-3</v>
      </c>
      <c r="C2596" t="s">
        <v>15017</v>
      </c>
      <c r="D2596">
        <v>0</v>
      </c>
      <c r="E2596">
        <v>0</v>
      </c>
      <c r="F2596">
        <v>4</v>
      </c>
      <c r="G2596">
        <v>28</v>
      </c>
      <c r="H2596">
        <v>38</v>
      </c>
      <c r="I2596">
        <v>11</v>
      </c>
      <c r="J2596">
        <v>60</v>
      </c>
      <c r="K2596" t="s">
        <v>29</v>
      </c>
      <c r="L2596">
        <v>2</v>
      </c>
      <c r="M2596">
        <v>60</v>
      </c>
      <c r="N2596" t="s">
        <v>15018</v>
      </c>
      <c r="O2596" t="s">
        <v>547</v>
      </c>
      <c r="P2596" t="s">
        <v>45</v>
      </c>
      <c r="Q2596" t="s">
        <v>46</v>
      </c>
      <c r="R2596" t="s">
        <v>47</v>
      </c>
      <c r="S2596" t="s">
        <v>147</v>
      </c>
      <c r="T2596" t="s">
        <v>117</v>
      </c>
      <c r="U2596" t="s">
        <v>15019</v>
      </c>
      <c r="V2596" t="s">
        <v>14549</v>
      </c>
      <c r="X2596" t="str">
        <f>VLOOKUP(pbp!V5346, games!$B$2:$R$40, 3, FALSE)</f>
        <v>2020-12-25T21:30Z</v>
      </c>
      <c r="Y2596">
        <f>VLOOKUP(1*V2596,NFLGames!$H$11:$H$555,1,FALSE)</f>
        <v>401127935</v>
      </c>
      <c r="Z2596">
        <f>VLOOKUP($Y2596, NFLGames!$H$11:$K$555,2,FALSE)</f>
        <v>2019</v>
      </c>
      <c r="AA2596">
        <f>VLOOKUP($Y2596, NFLGames!$H$11:$K$555,3,FALSE)</f>
        <v>16</v>
      </c>
      <c r="AB2596" s="6">
        <f>IF(A2597=0, 0, AH2597-tbl_pbp[[#This Row],[Saints Win %]])</f>
        <v>0</v>
      </c>
      <c r="AE2596">
        <f>ABS(tbl_pbp[[#This Row],[play.homeScore]]-tbl_pbp[[#This Row],[play.awayScore]])</f>
        <v>10</v>
      </c>
      <c r="AF2596">
        <f>IF(tbl_pbp[[#This Row],[Play Saints Win % Increase]]&gt;=$AF$4,1,0)</f>
        <v>0</v>
      </c>
      <c r="AG2596" t="str">
        <f>VLOOKUP(tbl_pbp[[#This Row],[gameId]], games!$B$2:$T$40, 9, FALSE)</f>
        <v>new-orleans-saints</v>
      </c>
      <c r="AH2596" s="5">
        <f>IF(tbl_pbp[[#This Row],[AwayTeam]] &lt;&gt; "new-orleans-saints", tbl_pbp[[#This Row],[homeWinPercentage]], 1-tbl_pbp[[#This Row],[homeWinPercentage]])</f>
        <v>0.999</v>
      </c>
      <c r="AI2596" s="13">
        <f>tbl_pbp[[#This Row],[Kamara]]*tbl_pbp[[#This Row],[Impactful Play]]</f>
        <v>0</v>
      </c>
      <c r="AJ2596" s="13">
        <f>tbl_pbp[[#This Row],[Thomas]]*tbl_pbp[[#This Row],[Impactful Play]]</f>
        <v>0</v>
      </c>
      <c r="AK2596" s="13" t="str">
        <f>VLOOKUP(tbl_pbp[[#This Row],[Play Saints Win % Increase]], tbl_impact[],3,TRUE)</f>
        <v>Scented (0 to +5%)</v>
      </c>
    </row>
    <row r="2597" spans="1:37">
      <c r="A2597" s="1">
        <v>174</v>
      </c>
      <c r="B2597" s="5">
        <v>1E-3</v>
      </c>
      <c r="C2597" t="s">
        <v>15020</v>
      </c>
      <c r="D2597">
        <v>0</v>
      </c>
      <c r="E2597">
        <v>0</v>
      </c>
      <c r="F2597">
        <v>4</v>
      </c>
      <c r="G2597">
        <v>28</v>
      </c>
      <c r="H2597">
        <v>38</v>
      </c>
      <c r="I2597">
        <v>12</v>
      </c>
      <c r="J2597">
        <v>61</v>
      </c>
      <c r="K2597" t="s">
        <v>29</v>
      </c>
      <c r="L2597">
        <v>3</v>
      </c>
      <c r="M2597">
        <v>61</v>
      </c>
      <c r="N2597" t="s">
        <v>15021</v>
      </c>
      <c r="O2597" t="s">
        <v>3641</v>
      </c>
      <c r="P2597" t="s">
        <v>45</v>
      </c>
      <c r="Q2597" t="s">
        <v>46</v>
      </c>
      <c r="R2597" t="s">
        <v>47</v>
      </c>
      <c r="S2597" t="s">
        <v>201</v>
      </c>
      <c r="T2597" t="s">
        <v>463</v>
      </c>
      <c r="U2597" t="s">
        <v>15022</v>
      </c>
      <c r="V2597" t="s">
        <v>14549</v>
      </c>
      <c r="X2597" t="str">
        <f>VLOOKUP(pbp!V5347, games!$B$2:$R$40, 3, FALSE)</f>
        <v>2020-12-25T21:30Z</v>
      </c>
      <c r="Y2597">
        <f>VLOOKUP(1*V2597,NFLGames!$H$11:$H$555,1,FALSE)</f>
        <v>401127935</v>
      </c>
      <c r="Z2597">
        <f>VLOOKUP($Y2597, NFLGames!$H$11:$K$555,2,FALSE)</f>
        <v>2019</v>
      </c>
      <c r="AA2597">
        <f>VLOOKUP($Y2597, NFLGames!$H$11:$K$555,3,FALSE)</f>
        <v>16</v>
      </c>
      <c r="AB2597" s="6">
        <f>IF(A2598=0, 0, AH2598-tbl_pbp[[#This Row],[Saints Win %]])</f>
        <v>1.0000000000000009E-3</v>
      </c>
      <c r="AE2597">
        <f>ABS(tbl_pbp[[#This Row],[play.homeScore]]-tbl_pbp[[#This Row],[play.awayScore]])</f>
        <v>10</v>
      </c>
      <c r="AF2597">
        <f>IF(tbl_pbp[[#This Row],[Play Saints Win % Increase]]&gt;=$AF$4,1,0)</f>
        <v>0</v>
      </c>
      <c r="AG2597" t="str">
        <f>VLOOKUP(tbl_pbp[[#This Row],[gameId]], games!$B$2:$T$40, 9, FALSE)</f>
        <v>new-orleans-saints</v>
      </c>
      <c r="AH2597" s="5">
        <f>IF(tbl_pbp[[#This Row],[AwayTeam]] &lt;&gt; "new-orleans-saints", tbl_pbp[[#This Row],[homeWinPercentage]], 1-tbl_pbp[[#This Row],[homeWinPercentage]])</f>
        <v>0.999</v>
      </c>
      <c r="AI2597" s="13">
        <f>tbl_pbp[[#This Row],[Kamara]]*tbl_pbp[[#This Row],[Impactful Play]]</f>
        <v>0</v>
      </c>
      <c r="AJ2597" s="13">
        <f>tbl_pbp[[#This Row],[Thomas]]*tbl_pbp[[#This Row],[Impactful Play]]</f>
        <v>0</v>
      </c>
      <c r="AK2597" s="13" t="str">
        <f>VLOOKUP(tbl_pbp[[#This Row],[Play Saints Win % Increase]], tbl_impact[],3,TRUE)</f>
        <v>Scented (0 to +5%)</v>
      </c>
    </row>
    <row r="2598" spans="1:37">
      <c r="A2598" s="1">
        <v>175</v>
      </c>
      <c r="B2598" s="5">
        <v>0</v>
      </c>
      <c r="C2598" t="s">
        <v>15023</v>
      </c>
      <c r="D2598">
        <v>0</v>
      </c>
      <c r="E2598">
        <v>0</v>
      </c>
      <c r="F2598">
        <v>4</v>
      </c>
      <c r="G2598">
        <v>28</v>
      </c>
      <c r="H2598">
        <v>38</v>
      </c>
      <c r="I2598">
        <v>0</v>
      </c>
      <c r="J2598">
        <v>62</v>
      </c>
      <c r="L2598">
        <v>0</v>
      </c>
      <c r="M2598">
        <v>0</v>
      </c>
      <c r="N2598" t="s">
        <v>364</v>
      </c>
      <c r="O2598" t="s">
        <v>143</v>
      </c>
      <c r="P2598" t="s">
        <v>365</v>
      </c>
      <c r="Q2598" t="s">
        <v>366</v>
      </c>
      <c r="R2598" t="s">
        <v>367</v>
      </c>
      <c r="V2598" t="s">
        <v>14549</v>
      </c>
      <c r="X2598" t="str">
        <f>VLOOKUP(pbp!V5348, games!$B$2:$R$40, 3, FALSE)</f>
        <v>2020-12-25T21:30Z</v>
      </c>
      <c r="Y2598">
        <f>VLOOKUP(1*V2598,NFLGames!$H$11:$H$555,1,FALSE)</f>
        <v>401127935</v>
      </c>
      <c r="Z2598">
        <f>VLOOKUP($Y2598, NFLGames!$H$11:$K$555,2,FALSE)</f>
        <v>2019</v>
      </c>
      <c r="AA2598">
        <f>VLOOKUP($Y2598, NFLGames!$H$11:$K$555,3,FALSE)</f>
        <v>16</v>
      </c>
      <c r="AB2598" s="6">
        <f>IF(A2599=0, 0, AH2599-tbl_pbp[[#This Row],[Saints Win %]])</f>
        <v>0</v>
      </c>
      <c r="AE2598">
        <f>ABS(tbl_pbp[[#This Row],[play.homeScore]]-tbl_pbp[[#This Row],[play.awayScore]])</f>
        <v>10</v>
      </c>
      <c r="AF2598">
        <f>IF(tbl_pbp[[#This Row],[Play Saints Win % Increase]]&gt;=$AF$4,1,0)</f>
        <v>0</v>
      </c>
      <c r="AG2598" t="str">
        <f>VLOOKUP(tbl_pbp[[#This Row],[gameId]], games!$B$2:$T$40, 9, FALSE)</f>
        <v>new-orleans-saints</v>
      </c>
      <c r="AH2598" s="5">
        <f>IF(tbl_pbp[[#This Row],[AwayTeam]] &lt;&gt; "new-orleans-saints", tbl_pbp[[#This Row],[homeWinPercentage]], 1-tbl_pbp[[#This Row],[homeWinPercentage]])</f>
        <v>1</v>
      </c>
      <c r="AI2598" s="13">
        <f>tbl_pbp[[#This Row],[Kamara]]*tbl_pbp[[#This Row],[Impactful Play]]</f>
        <v>0</v>
      </c>
      <c r="AJ2598" s="13">
        <f>tbl_pbp[[#This Row],[Thomas]]*tbl_pbp[[#This Row],[Impactful Play]]</f>
        <v>0</v>
      </c>
      <c r="AK2598" s="13" t="str">
        <f>VLOOKUP(tbl_pbp[[#This Row],[Play Saints Win % Increase]], tbl_impact[],3,TRUE)</f>
        <v>Scented (0 to +5%)</v>
      </c>
    </row>
    <row r="2599" spans="1:37">
      <c r="A2599" s="1">
        <v>0</v>
      </c>
      <c r="B2599" s="5">
        <v>0.221</v>
      </c>
      <c r="C2599" t="s">
        <v>15024</v>
      </c>
      <c r="D2599">
        <v>0</v>
      </c>
      <c r="E2599">
        <v>0</v>
      </c>
      <c r="F2599">
        <v>1</v>
      </c>
      <c r="G2599">
        <v>0</v>
      </c>
      <c r="H2599">
        <v>0</v>
      </c>
      <c r="I2599">
        <v>0</v>
      </c>
      <c r="J2599">
        <v>35</v>
      </c>
      <c r="K2599" t="s">
        <v>533</v>
      </c>
      <c r="L2599">
        <v>0</v>
      </c>
      <c r="M2599">
        <v>65</v>
      </c>
      <c r="N2599" t="s">
        <v>3326</v>
      </c>
      <c r="O2599" t="s">
        <v>24</v>
      </c>
      <c r="P2599" t="s">
        <v>25</v>
      </c>
      <c r="Q2599" t="s">
        <v>26</v>
      </c>
      <c r="R2599" t="s">
        <v>27</v>
      </c>
      <c r="V2599" t="s">
        <v>15025</v>
      </c>
      <c r="X2599" t="str">
        <f>VLOOKUP(pbp!V5349, games!$B$2:$R$40, 3, FALSE)</f>
        <v>2020-12-25T21:30Z</v>
      </c>
      <c r="Y2599">
        <f>VLOOKUP(1*V2599,NFLGames!$H$11:$H$555,1,FALSE)</f>
        <v>401127975</v>
      </c>
      <c r="Z2599">
        <f>VLOOKUP($Y2599, NFLGames!$H$11:$K$555,2,FALSE)</f>
        <v>2019</v>
      </c>
      <c r="AA2599">
        <f>VLOOKUP($Y2599, NFLGames!$H$11:$K$555,3,FALSE)</f>
        <v>17</v>
      </c>
      <c r="AB2599" s="6">
        <f>IF(A2600=0, 0, AH2600-tbl_pbp[[#This Row],[Saints Win %]])</f>
        <v>1.3000000000000012E-2</v>
      </c>
      <c r="AE2599">
        <f>ABS(tbl_pbp[[#This Row],[play.homeScore]]-tbl_pbp[[#This Row],[play.awayScore]])</f>
        <v>0</v>
      </c>
      <c r="AF2599">
        <f>IF(tbl_pbp[[#This Row],[Play Saints Win % Increase]]&gt;=$AF$4,1,0)</f>
        <v>0</v>
      </c>
      <c r="AG2599" t="str">
        <f>VLOOKUP(tbl_pbp[[#This Row],[gameId]], games!$B$2:$T$40, 9, FALSE)</f>
        <v>new-orleans-saints</v>
      </c>
      <c r="AH2599" s="5">
        <f>IF(tbl_pbp[[#This Row],[AwayTeam]] &lt;&gt; "new-orleans-saints", tbl_pbp[[#This Row],[homeWinPercentage]], 1-tbl_pbp[[#This Row],[homeWinPercentage]])</f>
        <v>0.77900000000000003</v>
      </c>
      <c r="AI2599" s="13">
        <f>tbl_pbp[[#This Row],[Kamara]]*tbl_pbp[[#This Row],[Impactful Play]]</f>
        <v>0</v>
      </c>
      <c r="AJ2599" s="13">
        <f>tbl_pbp[[#This Row],[Thomas]]*tbl_pbp[[#This Row],[Impactful Play]]</f>
        <v>0</v>
      </c>
      <c r="AK2599" s="13" t="str">
        <f>VLOOKUP(tbl_pbp[[#This Row],[Play Saints Win % Increase]], tbl_impact[],3,TRUE)</f>
        <v>Scented (0 to +5%)</v>
      </c>
    </row>
    <row r="2600" spans="1:37">
      <c r="A2600" s="1">
        <v>1</v>
      </c>
      <c r="B2600" s="5">
        <v>0.20799999999999999</v>
      </c>
      <c r="C2600" t="s">
        <v>15026</v>
      </c>
      <c r="D2600">
        <v>0</v>
      </c>
      <c r="E2600">
        <v>0</v>
      </c>
      <c r="F2600">
        <v>1</v>
      </c>
      <c r="G2600">
        <v>0</v>
      </c>
      <c r="H2600">
        <v>0</v>
      </c>
      <c r="I2600">
        <v>10</v>
      </c>
      <c r="J2600">
        <v>75</v>
      </c>
      <c r="K2600" t="s">
        <v>29</v>
      </c>
      <c r="L2600">
        <v>1</v>
      </c>
      <c r="M2600">
        <v>75</v>
      </c>
      <c r="N2600" t="s">
        <v>15027</v>
      </c>
      <c r="O2600" t="s">
        <v>24</v>
      </c>
      <c r="P2600" t="s">
        <v>45</v>
      </c>
      <c r="Q2600" t="s">
        <v>46</v>
      </c>
      <c r="R2600" t="s">
        <v>47</v>
      </c>
      <c r="S2600" t="s">
        <v>33</v>
      </c>
      <c r="T2600" t="s">
        <v>34</v>
      </c>
      <c r="U2600" t="s">
        <v>35</v>
      </c>
      <c r="V2600" t="s">
        <v>15025</v>
      </c>
      <c r="X2600" t="str">
        <f>VLOOKUP(pbp!V5350, games!$B$2:$R$40, 3, FALSE)</f>
        <v>2020-12-25T21:30Z</v>
      </c>
      <c r="Y2600">
        <f>VLOOKUP(1*V2600,NFLGames!$H$11:$H$555,1,FALSE)</f>
        <v>401127975</v>
      </c>
      <c r="Z2600">
        <f>VLOOKUP($Y2600, NFLGames!$H$11:$K$555,2,FALSE)</f>
        <v>2019</v>
      </c>
      <c r="AA2600">
        <f>VLOOKUP($Y2600, NFLGames!$H$11:$K$555,3,FALSE)</f>
        <v>17</v>
      </c>
      <c r="AB2600" s="6">
        <f>IF(A2601=0, 0, AH2601-tbl_pbp[[#This Row],[Saints Win %]])</f>
        <v>6.9999999999998952E-3</v>
      </c>
      <c r="AE2600">
        <f>ABS(tbl_pbp[[#This Row],[play.homeScore]]-tbl_pbp[[#This Row],[play.awayScore]])</f>
        <v>0</v>
      </c>
      <c r="AF2600">
        <f>IF(tbl_pbp[[#This Row],[Play Saints Win % Increase]]&gt;=$AF$4,1,0)</f>
        <v>0</v>
      </c>
      <c r="AG2600" t="str">
        <f>VLOOKUP(tbl_pbp[[#This Row],[gameId]], games!$B$2:$T$40, 9, FALSE)</f>
        <v>new-orleans-saints</v>
      </c>
      <c r="AH2600" s="5">
        <f>IF(tbl_pbp[[#This Row],[AwayTeam]] &lt;&gt; "new-orleans-saints", tbl_pbp[[#This Row],[homeWinPercentage]], 1-tbl_pbp[[#This Row],[homeWinPercentage]])</f>
        <v>0.79200000000000004</v>
      </c>
      <c r="AI2600" s="13">
        <f>tbl_pbp[[#This Row],[Kamara]]*tbl_pbp[[#This Row],[Impactful Play]]</f>
        <v>0</v>
      </c>
      <c r="AJ2600" s="13">
        <f>tbl_pbp[[#This Row],[Thomas]]*tbl_pbp[[#This Row],[Impactful Play]]</f>
        <v>0</v>
      </c>
      <c r="AK2600" s="13" t="str">
        <f>VLOOKUP(tbl_pbp[[#This Row],[Play Saints Win % Increase]], tbl_impact[],3,TRUE)</f>
        <v>Scented (0 to +5%)</v>
      </c>
    </row>
    <row r="2601" spans="1:37">
      <c r="A2601" s="1">
        <v>2</v>
      </c>
      <c r="B2601" s="5">
        <v>0.20100000000000001</v>
      </c>
      <c r="C2601" t="s">
        <v>15028</v>
      </c>
      <c r="D2601">
        <v>0</v>
      </c>
      <c r="E2601">
        <v>0</v>
      </c>
      <c r="F2601">
        <v>1</v>
      </c>
      <c r="G2601">
        <v>0</v>
      </c>
      <c r="H2601">
        <v>0</v>
      </c>
      <c r="I2601">
        <v>10</v>
      </c>
      <c r="J2601">
        <v>62</v>
      </c>
      <c r="K2601" t="s">
        <v>29</v>
      </c>
      <c r="L2601">
        <v>1</v>
      </c>
      <c r="M2601">
        <v>62</v>
      </c>
      <c r="N2601" t="s">
        <v>15029</v>
      </c>
      <c r="O2601" t="s">
        <v>439</v>
      </c>
      <c r="P2601" t="s">
        <v>30</v>
      </c>
      <c r="Q2601" t="s">
        <v>31</v>
      </c>
      <c r="R2601" t="s">
        <v>32</v>
      </c>
      <c r="S2601" t="s">
        <v>33</v>
      </c>
      <c r="T2601" t="s">
        <v>358</v>
      </c>
      <c r="U2601" t="s">
        <v>359</v>
      </c>
      <c r="V2601" t="s">
        <v>15025</v>
      </c>
      <c r="X2601" t="str">
        <f>VLOOKUP(pbp!V5351, games!$B$2:$R$40, 3, FALSE)</f>
        <v>2020-12-25T21:30Z</v>
      </c>
      <c r="Y2601">
        <f>VLOOKUP(1*V2601,NFLGames!$H$11:$H$555,1,FALSE)</f>
        <v>401127975</v>
      </c>
      <c r="Z2601">
        <f>VLOOKUP($Y2601, NFLGames!$H$11:$K$555,2,FALSE)</f>
        <v>2019</v>
      </c>
      <c r="AA2601">
        <f>VLOOKUP($Y2601, NFLGames!$H$11:$K$555,3,FALSE)</f>
        <v>17</v>
      </c>
      <c r="AB2601" s="6">
        <f>IF(A2602=0, 0, AH2602-tbl_pbp[[#This Row],[Saints Win %]])</f>
        <v>1.4000000000000012E-2</v>
      </c>
      <c r="AE2601">
        <f>ABS(tbl_pbp[[#This Row],[play.homeScore]]-tbl_pbp[[#This Row],[play.awayScore]])</f>
        <v>0</v>
      </c>
      <c r="AF2601">
        <f>IF(tbl_pbp[[#This Row],[Play Saints Win % Increase]]&gt;=$AF$4,1,0)</f>
        <v>0</v>
      </c>
      <c r="AG2601" t="str">
        <f>VLOOKUP(tbl_pbp[[#This Row],[gameId]], games!$B$2:$T$40, 9, FALSE)</f>
        <v>new-orleans-saints</v>
      </c>
      <c r="AH2601" s="5">
        <f>IF(tbl_pbp[[#This Row],[AwayTeam]] &lt;&gt; "new-orleans-saints", tbl_pbp[[#This Row],[homeWinPercentage]], 1-tbl_pbp[[#This Row],[homeWinPercentage]])</f>
        <v>0.79899999999999993</v>
      </c>
      <c r="AI2601" s="13">
        <f>tbl_pbp[[#This Row],[Kamara]]*tbl_pbp[[#This Row],[Impactful Play]]</f>
        <v>0</v>
      </c>
      <c r="AJ2601" s="13">
        <f>tbl_pbp[[#This Row],[Thomas]]*tbl_pbp[[#This Row],[Impactful Play]]</f>
        <v>0</v>
      </c>
      <c r="AK2601" s="13" t="str">
        <f>VLOOKUP(tbl_pbp[[#This Row],[Play Saints Win % Increase]], tbl_impact[],3,TRUE)</f>
        <v>Scented (0 to +5%)</v>
      </c>
    </row>
    <row r="2602" spans="1:37">
      <c r="A2602" s="1">
        <v>3</v>
      </c>
      <c r="B2602" s="5">
        <v>0.187</v>
      </c>
      <c r="C2602" t="s">
        <v>15030</v>
      </c>
      <c r="D2602">
        <v>0</v>
      </c>
      <c r="E2602">
        <v>0</v>
      </c>
      <c r="F2602">
        <v>1</v>
      </c>
      <c r="G2602">
        <v>0</v>
      </c>
      <c r="H2602">
        <v>0</v>
      </c>
      <c r="I2602">
        <v>10</v>
      </c>
      <c r="J2602">
        <v>50</v>
      </c>
      <c r="K2602" t="s">
        <v>29</v>
      </c>
      <c r="L2602">
        <v>1</v>
      </c>
      <c r="M2602">
        <v>50</v>
      </c>
      <c r="N2602" t="s">
        <v>15031</v>
      </c>
      <c r="O2602" t="s">
        <v>3148</v>
      </c>
      <c r="P2602" t="s">
        <v>30</v>
      </c>
      <c r="Q2602" t="s">
        <v>31</v>
      </c>
      <c r="R2602" t="s">
        <v>32</v>
      </c>
      <c r="S2602" t="s">
        <v>33</v>
      </c>
      <c r="T2602" t="s">
        <v>226</v>
      </c>
      <c r="U2602" t="s">
        <v>227</v>
      </c>
      <c r="V2602" t="s">
        <v>15025</v>
      </c>
      <c r="X2602" t="str">
        <f>VLOOKUP(pbp!V5352, games!$B$2:$R$40, 3, FALSE)</f>
        <v>2020-12-25T21:30Z</v>
      </c>
      <c r="Y2602">
        <f>VLOOKUP(1*V2602,NFLGames!$H$11:$H$555,1,FALSE)</f>
        <v>401127975</v>
      </c>
      <c r="Z2602">
        <f>VLOOKUP($Y2602, NFLGames!$H$11:$K$555,2,FALSE)</f>
        <v>2019</v>
      </c>
      <c r="AA2602">
        <f>VLOOKUP($Y2602, NFLGames!$H$11:$K$555,3,FALSE)</f>
        <v>17</v>
      </c>
      <c r="AB2602" s="6">
        <f>IF(A2603=0, 0, AH2603-tbl_pbp[[#This Row],[Saints Win %]])</f>
        <v>3.0000000000001137E-3</v>
      </c>
      <c r="AD2602">
        <v>1</v>
      </c>
      <c r="AE2602">
        <f>ABS(tbl_pbp[[#This Row],[play.homeScore]]-tbl_pbp[[#This Row],[play.awayScore]])</f>
        <v>0</v>
      </c>
      <c r="AF2602">
        <f>IF(tbl_pbp[[#This Row],[Play Saints Win % Increase]]&gt;=$AF$4,1,0)</f>
        <v>0</v>
      </c>
      <c r="AG2602" t="str">
        <f>VLOOKUP(tbl_pbp[[#This Row],[gameId]], games!$B$2:$T$40, 9, FALSE)</f>
        <v>new-orleans-saints</v>
      </c>
      <c r="AH2602" s="5">
        <f>IF(tbl_pbp[[#This Row],[AwayTeam]] &lt;&gt; "new-orleans-saints", tbl_pbp[[#This Row],[homeWinPercentage]], 1-tbl_pbp[[#This Row],[homeWinPercentage]])</f>
        <v>0.81299999999999994</v>
      </c>
      <c r="AI2602" s="13">
        <f>tbl_pbp[[#This Row],[Kamara]]*tbl_pbp[[#This Row],[Impactful Play]]</f>
        <v>0</v>
      </c>
      <c r="AJ2602" s="13">
        <f>tbl_pbp[[#This Row],[Thomas]]*tbl_pbp[[#This Row],[Impactful Play]]</f>
        <v>0</v>
      </c>
      <c r="AK2602" s="13" t="str">
        <f>VLOOKUP(tbl_pbp[[#This Row],[Play Saints Win % Increase]], tbl_impact[],3,TRUE)</f>
        <v>Scented (0 to +5%)</v>
      </c>
    </row>
    <row r="2603" spans="1:37">
      <c r="A2603" s="1">
        <v>4</v>
      </c>
      <c r="B2603" s="5">
        <v>0.184</v>
      </c>
      <c r="C2603" t="s">
        <v>15032</v>
      </c>
      <c r="D2603">
        <v>0</v>
      </c>
      <c r="E2603">
        <v>0</v>
      </c>
      <c r="F2603">
        <v>1</v>
      </c>
      <c r="G2603">
        <v>0</v>
      </c>
      <c r="H2603">
        <v>0</v>
      </c>
      <c r="I2603">
        <v>10</v>
      </c>
      <c r="J2603">
        <v>36</v>
      </c>
      <c r="K2603" t="s">
        <v>29</v>
      </c>
      <c r="L2603">
        <v>1</v>
      </c>
      <c r="M2603">
        <v>36</v>
      </c>
      <c r="N2603" t="s">
        <v>15033</v>
      </c>
      <c r="O2603" t="s">
        <v>50</v>
      </c>
      <c r="P2603" t="s">
        <v>45</v>
      </c>
      <c r="Q2603" t="s">
        <v>46</v>
      </c>
      <c r="R2603" t="s">
        <v>47</v>
      </c>
      <c r="S2603" t="s">
        <v>33</v>
      </c>
      <c r="T2603" t="s">
        <v>3742</v>
      </c>
      <c r="U2603" t="s">
        <v>8117</v>
      </c>
      <c r="V2603" t="s">
        <v>15025</v>
      </c>
      <c r="X2603" t="str">
        <f>VLOOKUP(pbp!V5353, games!$B$2:$R$40, 3, FALSE)</f>
        <v>2020-12-25T21:30Z</v>
      </c>
      <c r="Y2603">
        <f>VLOOKUP(1*V2603,NFLGames!$H$11:$H$555,1,FALSE)</f>
        <v>401127975</v>
      </c>
      <c r="Z2603">
        <f>VLOOKUP($Y2603, NFLGames!$H$11:$K$555,2,FALSE)</f>
        <v>2019</v>
      </c>
      <c r="AA2603">
        <f>VLOOKUP($Y2603, NFLGames!$H$11:$K$555,3,FALSE)</f>
        <v>17</v>
      </c>
      <c r="AB2603" s="6">
        <f>IF(A2604=0, 0, AH2604-tbl_pbp[[#This Row],[Saints Win %]])</f>
        <v>4.9999999999998934E-3</v>
      </c>
      <c r="AE2603">
        <f>ABS(tbl_pbp[[#This Row],[play.homeScore]]-tbl_pbp[[#This Row],[play.awayScore]])</f>
        <v>0</v>
      </c>
      <c r="AF2603">
        <f>IF(tbl_pbp[[#This Row],[Play Saints Win % Increase]]&gt;=$AF$4,1,0)</f>
        <v>0</v>
      </c>
      <c r="AG2603" t="str">
        <f>VLOOKUP(tbl_pbp[[#This Row],[gameId]], games!$B$2:$T$40, 9, FALSE)</f>
        <v>new-orleans-saints</v>
      </c>
      <c r="AH2603" s="5">
        <f>IF(tbl_pbp[[#This Row],[AwayTeam]] &lt;&gt; "new-orleans-saints", tbl_pbp[[#This Row],[homeWinPercentage]], 1-tbl_pbp[[#This Row],[homeWinPercentage]])</f>
        <v>0.81600000000000006</v>
      </c>
      <c r="AI2603" s="13">
        <f>tbl_pbp[[#This Row],[Kamara]]*tbl_pbp[[#This Row],[Impactful Play]]</f>
        <v>0</v>
      </c>
      <c r="AJ2603" s="13">
        <f>tbl_pbp[[#This Row],[Thomas]]*tbl_pbp[[#This Row],[Impactful Play]]</f>
        <v>0</v>
      </c>
      <c r="AK2603" s="13" t="str">
        <f>VLOOKUP(tbl_pbp[[#This Row],[Play Saints Win % Increase]], tbl_impact[],3,TRUE)</f>
        <v>Scented (0 to +5%)</v>
      </c>
    </row>
    <row r="2604" spans="1:37">
      <c r="A2604" s="1">
        <v>5</v>
      </c>
      <c r="B2604" s="5">
        <v>0.17899999999999999</v>
      </c>
      <c r="C2604" t="s">
        <v>15034</v>
      </c>
      <c r="D2604">
        <v>0</v>
      </c>
      <c r="E2604">
        <v>0</v>
      </c>
      <c r="F2604">
        <v>1</v>
      </c>
      <c r="G2604">
        <v>0</v>
      </c>
      <c r="H2604">
        <v>0</v>
      </c>
      <c r="I2604">
        <v>4</v>
      </c>
      <c r="J2604">
        <v>30</v>
      </c>
      <c r="K2604" t="s">
        <v>29</v>
      </c>
      <c r="L2604">
        <v>2</v>
      </c>
      <c r="M2604">
        <v>30</v>
      </c>
      <c r="N2604" t="s">
        <v>15035</v>
      </c>
      <c r="O2604" t="s">
        <v>8458</v>
      </c>
      <c r="P2604" t="s">
        <v>45</v>
      </c>
      <c r="Q2604" t="s">
        <v>46</v>
      </c>
      <c r="R2604" t="s">
        <v>47</v>
      </c>
      <c r="S2604" t="s">
        <v>135</v>
      </c>
      <c r="T2604" t="s">
        <v>3429</v>
      </c>
      <c r="U2604" t="s">
        <v>15036</v>
      </c>
      <c r="V2604" t="s">
        <v>15025</v>
      </c>
      <c r="X2604" t="str">
        <f>VLOOKUP(pbp!V5354, games!$B$2:$R$40, 3, FALSE)</f>
        <v>2020-12-25T21:30Z</v>
      </c>
      <c r="Y2604">
        <f>VLOOKUP(1*V2604,NFLGames!$H$11:$H$555,1,FALSE)</f>
        <v>401127975</v>
      </c>
      <c r="Z2604">
        <f>VLOOKUP($Y2604, NFLGames!$H$11:$K$555,2,FALSE)</f>
        <v>2019</v>
      </c>
      <c r="AA2604">
        <f>VLOOKUP($Y2604, NFLGames!$H$11:$K$555,3,FALSE)</f>
        <v>17</v>
      </c>
      <c r="AB2604" s="6">
        <f>IF(A2605=0, 0, AH2605-tbl_pbp[[#This Row],[Saints Win %]])</f>
        <v>-8.6999999999999966E-2</v>
      </c>
      <c r="AE2604">
        <f>ABS(tbl_pbp[[#This Row],[play.homeScore]]-tbl_pbp[[#This Row],[play.awayScore]])</f>
        <v>0</v>
      </c>
      <c r="AF2604">
        <f>IF(tbl_pbp[[#This Row],[Play Saints Win % Increase]]&gt;=$AF$4,1,0)</f>
        <v>0</v>
      </c>
      <c r="AG2604" t="str">
        <f>VLOOKUP(tbl_pbp[[#This Row],[gameId]], games!$B$2:$T$40, 9, FALSE)</f>
        <v>new-orleans-saints</v>
      </c>
      <c r="AH2604" s="5">
        <f>IF(tbl_pbp[[#This Row],[AwayTeam]] &lt;&gt; "new-orleans-saints", tbl_pbp[[#This Row],[homeWinPercentage]], 1-tbl_pbp[[#This Row],[homeWinPercentage]])</f>
        <v>0.82099999999999995</v>
      </c>
      <c r="AI2604" s="13">
        <f>tbl_pbp[[#This Row],[Kamara]]*tbl_pbp[[#This Row],[Impactful Play]]</f>
        <v>0</v>
      </c>
      <c r="AJ2604" s="13">
        <f>tbl_pbp[[#This Row],[Thomas]]*tbl_pbp[[#This Row],[Impactful Play]]</f>
        <v>0</v>
      </c>
      <c r="AK2604" s="13" t="str">
        <f>VLOOKUP(tbl_pbp[[#This Row],[Play Saints Win % Increase]], tbl_impact[],3,TRUE)</f>
        <v>Smelly (worse than-5% -&gt; -10%)</v>
      </c>
    </row>
    <row r="2605" spans="1:37">
      <c r="A2605" s="1">
        <v>6</v>
      </c>
      <c r="B2605" s="5">
        <v>0.26600000000000001</v>
      </c>
      <c r="C2605" t="s">
        <v>15037</v>
      </c>
      <c r="D2605">
        <v>0</v>
      </c>
      <c r="E2605">
        <v>0</v>
      </c>
      <c r="F2605">
        <v>1</v>
      </c>
      <c r="G2605">
        <v>0</v>
      </c>
      <c r="H2605">
        <v>0</v>
      </c>
      <c r="I2605">
        <v>10</v>
      </c>
      <c r="J2605">
        <v>25</v>
      </c>
      <c r="K2605" t="s">
        <v>29</v>
      </c>
      <c r="L2605">
        <v>1</v>
      </c>
      <c r="M2605">
        <v>25</v>
      </c>
      <c r="N2605" t="s">
        <v>15038</v>
      </c>
      <c r="O2605" t="s">
        <v>1887</v>
      </c>
      <c r="P2605" t="s">
        <v>30</v>
      </c>
      <c r="Q2605" t="s">
        <v>31</v>
      </c>
      <c r="R2605" t="s">
        <v>32</v>
      </c>
      <c r="S2605" t="s">
        <v>33</v>
      </c>
      <c r="T2605" t="s">
        <v>3380</v>
      </c>
      <c r="U2605" t="s">
        <v>3381</v>
      </c>
      <c r="V2605" t="s">
        <v>15025</v>
      </c>
      <c r="X2605" t="str">
        <f>VLOOKUP(pbp!V5355, games!$B$2:$R$40, 3, FALSE)</f>
        <v>2020-12-25T21:30Z</v>
      </c>
      <c r="Y2605">
        <f>VLOOKUP(1*V2605,NFLGames!$H$11:$H$555,1,FALSE)</f>
        <v>401127975</v>
      </c>
      <c r="Z2605">
        <f>VLOOKUP($Y2605, NFLGames!$H$11:$K$555,2,FALSE)</f>
        <v>2019</v>
      </c>
      <c r="AA2605">
        <f>VLOOKUP($Y2605, NFLGames!$H$11:$K$555,3,FALSE)</f>
        <v>17</v>
      </c>
      <c r="AB2605" s="6">
        <f>IF(A2606=0, 0, AH2606-tbl_pbp[[#This Row],[Saints Win %]])</f>
        <v>9.7999999999999976E-2</v>
      </c>
      <c r="AE2605">
        <f>ABS(tbl_pbp[[#This Row],[play.homeScore]]-tbl_pbp[[#This Row],[play.awayScore]])</f>
        <v>0</v>
      </c>
      <c r="AF2605">
        <f>IF(tbl_pbp[[#This Row],[Play Saints Win % Increase]]&gt;=$AF$4,1,0)</f>
        <v>0</v>
      </c>
      <c r="AG2605" t="str">
        <f>VLOOKUP(tbl_pbp[[#This Row],[gameId]], games!$B$2:$T$40, 9, FALSE)</f>
        <v>new-orleans-saints</v>
      </c>
      <c r="AH2605" s="5">
        <f>IF(tbl_pbp[[#This Row],[AwayTeam]] &lt;&gt; "new-orleans-saints", tbl_pbp[[#This Row],[homeWinPercentage]], 1-tbl_pbp[[#This Row],[homeWinPercentage]])</f>
        <v>0.73399999999999999</v>
      </c>
      <c r="AI2605" s="13">
        <f>tbl_pbp[[#This Row],[Kamara]]*tbl_pbp[[#This Row],[Impactful Play]]</f>
        <v>0</v>
      </c>
      <c r="AJ2605" s="13">
        <f>tbl_pbp[[#This Row],[Thomas]]*tbl_pbp[[#This Row],[Impactful Play]]</f>
        <v>0</v>
      </c>
      <c r="AK2605" s="13" t="str">
        <f>VLOOKUP(tbl_pbp[[#This Row],[Play Saints Win % Increase]], tbl_impact[],3,TRUE)</f>
        <v>Perfumed (5 to + 10%)</v>
      </c>
    </row>
    <row r="2606" spans="1:37">
      <c r="A2606" s="1">
        <v>7</v>
      </c>
      <c r="B2606" s="5">
        <v>0.16800000000000001</v>
      </c>
      <c r="C2606" t="s">
        <v>15039</v>
      </c>
      <c r="D2606">
        <v>0</v>
      </c>
      <c r="E2606">
        <v>0</v>
      </c>
      <c r="F2606">
        <v>1</v>
      </c>
      <c r="G2606">
        <v>0</v>
      </c>
      <c r="H2606">
        <v>0</v>
      </c>
      <c r="I2606">
        <v>3</v>
      </c>
      <c r="J2606">
        <v>18</v>
      </c>
      <c r="K2606" t="s">
        <v>29</v>
      </c>
      <c r="L2606">
        <v>2</v>
      </c>
      <c r="M2606">
        <v>18</v>
      </c>
      <c r="N2606" t="s">
        <v>15040</v>
      </c>
      <c r="O2606" t="s">
        <v>171</v>
      </c>
      <c r="P2606" t="s">
        <v>45</v>
      </c>
      <c r="Q2606" t="s">
        <v>46</v>
      </c>
      <c r="R2606" t="s">
        <v>47</v>
      </c>
      <c r="S2606" t="s">
        <v>193</v>
      </c>
      <c r="T2606" t="s">
        <v>3363</v>
      </c>
      <c r="U2606" t="s">
        <v>15041</v>
      </c>
      <c r="V2606" t="s">
        <v>15025</v>
      </c>
      <c r="X2606" t="str">
        <f>VLOOKUP(pbp!V5356, games!$B$2:$R$40, 3, FALSE)</f>
        <v>2020-12-25T21:30Z</v>
      </c>
      <c r="Y2606">
        <f>VLOOKUP(1*V2606,NFLGames!$H$11:$H$555,1,FALSE)</f>
        <v>401127975</v>
      </c>
      <c r="Z2606">
        <f>VLOOKUP($Y2606, NFLGames!$H$11:$K$555,2,FALSE)</f>
        <v>2019</v>
      </c>
      <c r="AA2606">
        <f>VLOOKUP($Y2606, NFLGames!$H$11:$K$555,3,FALSE)</f>
        <v>17</v>
      </c>
      <c r="AB2606" s="6">
        <f>IF(A2607=0, 0, AH2607-tbl_pbp[[#This Row],[Saints Win %]])</f>
        <v>2.1000000000000019E-2</v>
      </c>
      <c r="AE2606">
        <f>ABS(tbl_pbp[[#This Row],[play.homeScore]]-tbl_pbp[[#This Row],[play.awayScore]])</f>
        <v>0</v>
      </c>
      <c r="AF2606">
        <f>IF(tbl_pbp[[#This Row],[Play Saints Win % Increase]]&gt;=$AF$4,1,0)</f>
        <v>0</v>
      </c>
      <c r="AG2606" t="str">
        <f>VLOOKUP(tbl_pbp[[#This Row],[gameId]], games!$B$2:$T$40, 9, FALSE)</f>
        <v>new-orleans-saints</v>
      </c>
      <c r="AH2606" s="5">
        <f>IF(tbl_pbp[[#This Row],[AwayTeam]] &lt;&gt; "new-orleans-saints", tbl_pbp[[#This Row],[homeWinPercentage]], 1-tbl_pbp[[#This Row],[homeWinPercentage]])</f>
        <v>0.83199999999999996</v>
      </c>
      <c r="AI2606" s="13">
        <f>tbl_pbp[[#This Row],[Kamara]]*tbl_pbp[[#This Row],[Impactful Play]]</f>
        <v>0</v>
      </c>
      <c r="AJ2606" s="13">
        <f>tbl_pbp[[#This Row],[Thomas]]*tbl_pbp[[#This Row],[Impactful Play]]</f>
        <v>0</v>
      </c>
      <c r="AK2606" s="13" t="str">
        <f>VLOOKUP(tbl_pbp[[#This Row],[Play Saints Win % Increase]], tbl_impact[],3,TRUE)</f>
        <v>Scented (0 to +5%)</v>
      </c>
    </row>
    <row r="2607" spans="1:37">
      <c r="A2607" s="1">
        <v>8</v>
      </c>
      <c r="B2607" s="5">
        <v>0.14699999999999999</v>
      </c>
      <c r="C2607" t="s">
        <v>15042</v>
      </c>
      <c r="D2607">
        <v>0</v>
      </c>
      <c r="E2607">
        <v>0</v>
      </c>
      <c r="F2607">
        <v>1</v>
      </c>
      <c r="G2607">
        <v>0</v>
      </c>
      <c r="H2607">
        <v>7</v>
      </c>
      <c r="I2607">
        <v>10</v>
      </c>
      <c r="J2607">
        <v>15</v>
      </c>
      <c r="K2607" t="s">
        <v>29</v>
      </c>
      <c r="L2607">
        <v>1</v>
      </c>
      <c r="M2607">
        <v>15</v>
      </c>
      <c r="N2607" t="s">
        <v>15043</v>
      </c>
      <c r="O2607" t="s">
        <v>65</v>
      </c>
      <c r="P2607" t="s">
        <v>326</v>
      </c>
      <c r="Q2607" t="s">
        <v>327</v>
      </c>
      <c r="R2607" t="s">
        <v>105</v>
      </c>
      <c r="S2607" t="s">
        <v>33</v>
      </c>
      <c r="T2607" t="s">
        <v>8243</v>
      </c>
      <c r="U2607" t="s">
        <v>15044</v>
      </c>
      <c r="V2607" t="s">
        <v>15025</v>
      </c>
      <c r="X2607" t="str">
        <f>VLOOKUP(pbp!V5357, games!$B$2:$R$40, 3, FALSE)</f>
        <v>2020-12-25T21:30Z</v>
      </c>
      <c r="Y2607">
        <f>VLOOKUP(1*V2607,NFLGames!$H$11:$H$555,1,FALSE)</f>
        <v>401127975</v>
      </c>
      <c r="Z2607">
        <f>VLOOKUP($Y2607, NFLGames!$H$11:$K$555,2,FALSE)</f>
        <v>2019</v>
      </c>
      <c r="AA2607">
        <f>VLOOKUP($Y2607, NFLGames!$H$11:$K$555,3,FALSE)</f>
        <v>17</v>
      </c>
      <c r="AB2607" s="6">
        <f>IF(A2608=0, 0, AH2608-tbl_pbp[[#This Row],[Saints Win %]])</f>
        <v>-2.0000000000000018E-3</v>
      </c>
      <c r="AE2607">
        <f>ABS(tbl_pbp[[#This Row],[play.homeScore]]-tbl_pbp[[#This Row],[play.awayScore]])</f>
        <v>7</v>
      </c>
      <c r="AF2607">
        <f>IF(tbl_pbp[[#This Row],[Play Saints Win % Increase]]&gt;=$AF$4,1,0)</f>
        <v>0</v>
      </c>
      <c r="AG2607" t="str">
        <f>VLOOKUP(tbl_pbp[[#This Row],[gameId]], games!$B$2:$T$40, 9, FALSE)</f>
        <v>new-orleans-saints</v>
      </c>
      <c r="AH2607" s="5">
        <f>IF(tbl_pbp[[#This Row],[AwayTeam]] &lt;&gt; "new-orleans-saints", tbl_pbp[[#This Row],[homeWinPercentage]], 1-tbl_pbp[[#This Row],[homeWinPercentage]])</f>
        <v>0.85299999999999998</v>
      </c>
      <c r="AI2607" s="13">
        <f>tbl_pbp[[#This Row],[Kamara]]*tbl_pbp[[#This Row],[Impactful Play]]</f>
        <v>0</v>
      </c>
      <c r="AJ2607" s="13">
        <f>tbl_pbp[[#This Row],[Thomas]]*tbl_pbp[[#This Row],[Impactful Play]]</f>
        <v>0</v>
      </c>
      <c r="AK2607" s="13" t="str">
        <f>VLOOKUP(tbl_pbp[[#This Row],[Play Saints Win % Increase]], tbl_impact[],3,TRUE)</f>
        <v>Bad (0 to -5%)</v>
      </c>
    </row>
    <row r="2608" spans="1:37">
      <c r="A2608" s="1">
        <v>9</v>
      </c>
      <c r="B2608" s="5">
        <v>0.14899999999999999</v>
      </c>
      <c r="C2608" t="s">
        <v>15045</v>
      </c>
      <c r="D2608">
        <v>0</v>
      </c>
      <c r="E2608">
        <v>0</v>
      </c>
      <c r="F2608">
        <v>1</v>
      </c>
      <c r="G2608">
        <v>0</v>
      </c>
      <c r="H2608">
        <v>7</v>
      </c>
      <c r="I2608">
        <v>0</v>
      </c>
      <c r="J2608">
        <v>65</v>
      </c>
      <c r="K2608" t="s">
        <v>29</v>
      </c>
      <c r="L2608">
        <v>0</v>
      </c>
      <c r="M2608">
        <v>65</v>
      </c>
      <c r="N2608" t="s">
        <v>288</v>
      </c>
      <c r="O2608" t="s">
        <v>65</v>
      </c>
      <c r="P2608" t="s">
        <v>25</v>
      </c>
      <c r="Q2608" t="s">
        <v>26</v>
      </c>
      <c r="R2608" t="s">
        <v>27</v>
      </c>
      <c r="V2608" t="s">
        <v>15025</v>
      </c>
      <c r="X2608" t="str">
        <f>VLOOKUP(pbp!V5358, games!$B$2:$R$40, 3, FALSE)</f>
        <v>2020-12-25T21:30Z</v>
      </c>
      <c r="Y2608">
        <f>VLOOKUP(1*V2608,NFLGames!$H$11:$H$555,1,FALSE)</f>
        <v>401127975</v>
      </c>
      <c r="Z2608">
        <f>VLOOKUP($Y2608, NFLGames!$H$11:$K$555,2,FALSE)</f>
        <v>2019</v>
      </c>
      <c r="AA2608">
        <f>VLOOKUP($Y2608, NFLGames!$H$11:$K$555,3,FALSE)</f>
        <v>17</v>
      </c>
      <c r="AB2608" s="6">
        <f>IF(A2609=0, 0, AH2609-tbl_pbp[[#This Row],[Saints Win %]])</f>
        <v>1.100000000000001E-2</v>
      </c>
      <c r="AE2608">
        <f>ABS(tbl_pbp[[#This Row],[play.homeScore]]-tbl_pbp[[#This Row],[play.awayScore]])</f>
        <v>7</v>
      </c>
      <c r="AF2608">
        <f>IF(tbl_pbp[[#This Row],[Play Saints Win % Increase]]&gt;=$AF$4,1,0)</f>
        <v>0</v>
      </c>
      <c r="AG2608" t="str">
        <f>VLOOKUP(tbl_pbp[[#This Row],[gameId]], games!$B$2:$T$40, 9, FALSE)</f>
        <v>new-orleans-saints</v>
      </c>
      <c r="AH2608" s="5">
        <f>IF(tbl_pbp[[#This Row],[AwayTeam]] &lt;&gt; "new-orleans-saints", tbl_pbp[[#This Row],[homeWinPercentage]], 1-tbl_pbp[[#This Row],[homeWinPercentage]])</f>
        <v>0.85099999999999998</v>
      </c>
      <c r="AI2608" s="13">
        <f>tbl_pbp[[#This Row],[Kamara]]*tbl_pbp[[#This Row],[Impactful Play]]</f>
        <v>0</v>
      </c>
      <c r="AJ2608" s="13">
        <f>tbl_pbp[[#This Row],[Thomas]]*tbl_pbp[[#This Row],[Impactful Play]]</f>
        <v>0</v>
      </c>
      <c r="AK2608" s="13" t="str">
        <f>VLOOKUP(tbl_pbp[[#This Row],[Play Saints Win % Increase]], tbl_impact[],3,TRUE)</f>
        <v>Scented (0 to +5%)</v>
      </c>
    </row>
    <row r="2609" spans="1:37">
      <c r="A2609" s="1">
        <v>10</v>
      </c>
      <c r="B2609" s="5">
        <v>0.13800000000000001</v>
      </c>
      <c r="C2609" t="s">
        <v>15046</v>
      </c>
      <c r="D2609">
        <v>0</v>
      </c>
      <c r="E2609">
        <v>0</v>
      </c>
      <c r="F2609">
        <v>1</v>
      </c>
      <c r="G2609">
        <v>0</v>
      </c>
      <c r="H2609">
        <v>7</v>
      </c>
      <c r="I2609">
        <v>10</v>
      </c>
      <c r="J2609">
        <v>25</v>
      </c>
      <c r="K2609" t="s">
        <v>533</v>
      </c>
      <c r="L2609">
        <v>1</v>
      </c>
      <c r="M2609">
        <v>75</v>
      </c>
      <c r="N2609" t="s">
        <v>15047</v>
      </c>
      <c r="O2609" t="s">
        <v>65</v>
      </c>
      <c r="P2609" t="s">
        <v>45</v>
      </c>
      <c r="Q2609" t="s">
        <v>46</v>
      </c>
      <c r="R2609" t="s">
        <v>47</v>
      </c>
      <c r="S2609" t="s">
        <v>33</v>
      </c>
      <c r="T2609" t="s">
        <v>3380</v>
      </c>
      <c r="U2609" t="s">
        <v>3381</v>
      </c>
      <c r="V2609" t="s">
        <v>15025</v>
      </c>
      <c r="X2609" t="str">
        <f>VLOOKUP(pbp!V5359, games!$B$2:$R$40, 3, FALSE)</f>
        <v>2020-12-25T21:30Z</v>
      </c>
      <c r="Y2609">
        <f>VLOOKUP(1*V2609,NFLGames!$H$11:$H$555,1,FALSE)</f>
        <v>401127975</v>
      </c>
      <c r="Z2609">
        <f>VLOOKUP($Y2609, NFLGames!$H$11:$K$555,2,FALSE)</f>
        <v>2019</v>
      </c>
      <c r="AA2609">
        <f>VLOOKUP($Y2609, NFLGames!$H$11:$K$555,3,FALSE)</f>
        <v>17</v>
      </c>
      <c r="AB2609" s="6">
        <f>IF(A2610=0, 0, AH2610-tbl_pbp[[#This Row],[Saints Win %]])</f>
        <v>7.0000000000000062E-3</v>
      </c>
      <c r="AE2609">
        <f>ABS(tbl_pbp[[#This Row],[play.homeScore]]-tbl_pbp[[#This Row],[play.awayScore]])</f>
        <v>7</v>
      </c>
      <c r="AF2609">
        <f>IF(tbl_pbp[[#This Row],[Play Saints Win % Increase]]&gt;=$AF$4,1,0)</f>
        <v>0</v>
      </c>
      <c r="AG2609" t="str">
        <f>VLOOKUP(tbl_pbp[[#This Row],[gameId]], games!$B$2:$T$40, 9, FALSE)</f>
        <v>new-orleans-saints</v>
      </c>
      <c r="AH2609" s="5">
        <f>IF(tbl_pbp[[#This Row],[AwayTeam]] &lt;&gt; "new-orleans-saints", tbl_pbp[[#This Row],[homeWinPercentage]], 1-tbl_pbp[[#This Row],[homeWinPercentage]])</f>
        <v>0.86199999999999999</v>
      </c>
      <c r="AI2609" s="13">
        <f>tbl_pbp[[#This Row],[Kamara]]*tbl_pbp[[#This Row],[Impactful Play]]</f>
        <v>0</v>
      </c>
      <c r="AJ2609" s="13">
        <f>tbl_pbp[[#This Row],[Thomas]]*tbl_pbp[[#This Row],[Impactful Play]]</f>
        <v>0</v>
      </c>
      <c r="AK2609" s="13" t="str">
        <f>VLOOKUP(tbl_pbp[[#This Row],[Play Saints Win % Increase]], tbl_impact[],3,TRUE)</f>
        <v>Scented (0 to +5%)</v>
      </c>
    </row>
    <row r="2610" spans="1:37">
      <c r="A2610" s="1">
        <v>11</v>
      </c>
      <c r="B2610" s="5">
        <v>0.13100000000000001</v>
      </c>
      <c r="C2610" t="s">
        <v>15048</v>
      </c>
      <c r="D2610">
        <v>0</v>
      </c>
      <c r="E2610">
        <v>0</v>
      </c>
      <c r="F2610">
        <v>1</v>
      </c>
      <c r="G2610">
        <v>0</v>
      </c>
      <c r="H2610">
        <v>7</v>
      </c>
      <c r="I2610">
        <v>8</v>
      </c>
      <c r="J2610">
        <v>27</v>
      </c>
      <c r="K2610" t="s">
        <v>533</v>
      </c>
      <c r="L2610">
        <v>2</v>
      </c>
      <c r="M2610">
        <v>73</v>
      </c>
      <c r="N2610" t="s">
        <v>15049</v>
      </c>
      <c r="O2610" t="s">
        <v>270</v>
      </c>
      <c r="P2610" t="s">
        <v>22</v>
      </c>
      <c r="Q2610" t="s">
        <v>37</v>
      </c>
      <c r="S2610" t="s">
        <v>73</v>
      </c>
      <c r="T2610" t="s">
        <v>3556</v>
      </c>
      <c r="U2610" t="s">
        <v>15050</v>
      </c>
      <c r="V2610" t="s">
        <v>15025</v>
      </c>
      <c r="X2610" t="str">
        <f>VLOOKUP(pbp!V5360, games!$B$2:$R$40, 3, FALSE)</f>
        <v>2020-12-25T21:30Z</v>
      </c>
      <c r="Y2610">
        <f>VLOOKUP(1*V2610,NFLGames!$H$11:$H$555,1,FALSE)</f>
        <v>401127975</v>
      </c>
      <c r="Z2610">
        <f>VLOOKUP($Y2610, NFLGames!$H$11:$K$555,2,FALSE)</f>
        <v>2019</v>
      </c>
      <c r="AA2610">
        <f>VLOOKUP($Y2610, NFLGames!$H$11:$K$555,3,FALSE)</f>
        <v>17</v>
      </c>
      <c r="AB2610" s="6">
        <f>IF(A2611=0, 0, AH2611-tbl_pbp[[#This Row],[Saints Win %]])</f>
        <v>1.4000000000000012E-2</v>
      </c>
      <c r="AE2610">
        <f>ABS(tbl_pbp[[#This Row],[play.homeScore]]-tbl_pbp[[#This Row],[play.awayScore]])</f>
        <v>7</v>
      </c>
      <c r="AF2610">
        <f>IF(tbl_pbp[[#This Row],[Play Saints Win % Increase]]&gt;=$AF$4,1,0)</f>
        <v>0</v>
      </c>
      <c r="AG2610" t="str">
        <f>VLOOKUP(tbl_pbp[[#This Row],[gameId]], games!$B$2:$T$40, 9, FALSE)</f>
        <v>new-orleans-saints</v>
      </c>
      <c r="AH2610" s="5">
        <f>IF(tbl_pbp[[#This Row],[AwayTeam]] &lt;&gt; "new-orleans-saints", tbl_pbp[[#This Row],[homeWinPercentage]], 1-tbl_pbp[[#This Row],[homeWinPercentage]])</f>
        <v>0.86899999999999999</v>
      </c>
      <c r="AI2610" s="13">
        <f>tbl_pbp[[#This Row],[Kamara]]*tbl_pbp[[#This Row],[Impactful Play]]</f>
        <v>0</v>
      </c>
      <c r="AJ2610" s="13">
        <f>tbl_pbp[[#This Row],[Thomas]]*tbl_pbp[[#This Row],[Impactful Play]]</f>
        <v>0</v>
      </c>
      <c r="AK2610" s="13" t="str">
        <f>VLOOKUP(tbl_pbp[[#This Row],[Play Saints Win % Increase]], tbl_impact[],3,TRUE)</f>
        <v>Scented (0 to +5%)</v>
      </c>
    </row>
    <row r="2611" spans="1:37">
      <c r="A2611" s="1">
        <v>12</v>
      </c>
      <c r="B2611" s="5">
        <v>0.11700000000000001</v>
      </c>
      <c r="C2611" t="s">
        <v>15051</v>
      </c>
      <c r="D2611">
        <v>0</v>
      </c>
      <c r="E2611">
        <v>0</v>
      </c>
      <c r="F2611">
        <v>1</v>
      </c>
      <c r="G2611">
        <v>0</v>
      </c>
      <c r="H2611">
        <v>7</v>
      </c>
      <c r="I2611">
        <v>8</v>
      </c>
      <c r="J2611">
        <v>27</v>
      </c>
      <c r="K2611" t="s">
        <v>533</v>
      </c>
      <c r="L2611">
        <v>3</v>
      </c>
      <c r="M2611">
        <v>73</v>
      </c>
      <c r="N2611" t="s">
        <v>15052</v>
      </c>
      <c r="O2611" t="s">
        <v>5760</v>
      </c>
      <c r="P2611" t="s">
        <v>22</v>
      </c>
      <c r="Q2611" t="s">
        <v>37</v>
      </c>
      <c r="S2611" t="s">
        <v>92</v>
      </c>
      <c r="T2611" t="s">
        <v>3556</v>
      </c>
      <c r="U2611" t="s">
        <v>3688</v>
      </c>
      <c r="V2611" t="s">
        <v>15025</v>
      </c>
      <c r="X2611" t="str">
        <f>VLOOKUP(pbp!V5361, games!$B$2:$R$40, 3, FALSE)</f>
        <v>2020-12-25T21:30Z</v>
      </c>
      <c r="Y2611">
        <f>VLOOKUP(1*V2611,NFLGames!$H$11:$H$555,1,FALSE)</f>
        <v>401127975</v>
      </c>
      <c r="Z2611">
        <f>VLOOKUP($Y2611, NFLGames!$H$11:$K$555,2,FALSE)</f>
        <v>2019</v>
      </c>
      <c r="AA2611">
        <f>VLOOKUP($Y2611, NFLGames!$H$11:$K$555,3,FALSE)</f>
        <v>17</v>
      </c>
      <c r="AB2611" s="6">
        <f>IF(A2612=0, 0, AH2612-tbl_pbp[[#This Row],[Saints Win %]])</f>
        <v>-1.5000000000000013E-2</v>
      </c>
      <c r="AE2611">
        <f>ABS(tbl_pbp[[#This Row],[play.homeScore]]-tbl_pbp[[#This Row],[play.awayScore]])</f>
        <v>7</v>
      </c>
      <c r="AF2611">
        <f>IF(tbl_pbp[[#This Row],[Play Saints Win % Increase]]&gt;=$AF$4,1,0)</f>
        <v>0</v>
      </c>
      <c r="AG2611" t="str">
        <f>VLOOKUP(tbl_pbp[[#This Row],[gameId]], games!$B$2:$T$40, 9, FALSE)</f>
        <v>new-orleans-saints</v>
      </c>
      <c r="AH2611" s="5">
        <f>IF(tbl_pbp[[#This Row],[AwayTeam]] &lt;&gt; "new-orleans-saints", tbl_pbp[[#This Row],[homeWinPercentage]], 1-tbl_pbp[[#This Row],[homeWinPercentage]])</f>
        <v>0.88300000000000001</v>
      </c>
      <c r="AI2611" s="13">
        <f>tbl_pbp[[#This Row],[Kamara]]*tbl_pbp[[#This Row],[Impactful Play]]</f>
        <v>0</v>
      </c>
      <c r="AJ2611" s="13">
        <f>tbl_pbp[[#This Row],[Thomas]]*tbl_pbp[[#This Row],[Impactful Play]]</f>
        <v>0</v>
      </c>
      <c r="AK2611" s="13" t="str">
        <f>VLOOKUP(tbl_pbp[[#This Row],[Play Saints Win % Increase]], tbl_impact[],3,TRUE)</f>
        <v>Bad (0 to -5%)</v>
      </c>
    </row>
    <row r="2612" spans="1:37">
      <c r="A2612" s="1">
        <v>13</v>
      </c>
      <c r="B2612" s="5">
        <v>0.13200000000000001</v>
      </c>
      <c r="C2612" t="s">
        <v>15053</v>
      </c>
      <c r="D2612">
        <v>0</v>
      </c>
      <c r="E2612">
        <v>0</v>
      </c>
      <c r="F2612">
        <v>1</v>
      </c>
      <c r="G2612">
        <v>0</v>
      </c>
      <c r="H2612">
        <v>7</v>
      </c>
      <c r="I2612">
        <v>8</v>
      </c>
      <c r="J2612">
        <v>27</v>
      </c>
      <c r="K2612" t="s">
        <v>533</v>
      </c>
      <c r="L2612">
        <v>4</v>
      </c>
      <c r="M2612">
        <v>73</v>
      </c>
      <c r="N2612" t="s">
        <v>15054</v>
      </c>
      <c r="O2612" t="s">
        <v>560</v>
      </c>
      <c r="P2612" t="s">
        <v>66</v>
      </c>
      <c r="Q2612" t="s">
        <v>67</v>
      </c>
      <c r="R2612" t="s">
        <v>68</v>
      </c>
      <c r="S2612" t="s">
        <v>160</v>
      </c>
      <c r="T2612" t="s">
        <v>3556</v>
      </c>
      <c r="U2612" t="s">
        <v>15055</v>
      </c>
      <c r="V2612" t="s">
        <v>15025</v>
      </c>
      <c r="X2612" t="str">
        <f>VLOOKUP(pbp!V5362, games!$B$2:$R$40, 3, FALSE)</f>
        <v>2020-12-25T21:30Z</v>
      </c>
      <c r="Y2612">
        <f>VLOOKUP(1*V2612,NFLGames!$H$11:$H$555,1,FALSE)</f>
        <v>401127975</v>
      </c>
      <c r="Z2612">
        <f>VLOOKUP($Y2612, NFLGames!$H$11:$K$555,2,FALSE)</f>
        <v>2019</v>
      </c>
      <c r="AA2612">
        <f>VLOOKUP($Y2612, NFLGames!$H$11:$K$555,3,FALSE)</f>
        <v>17</v>
      </c>
      <c r="AB2612" s="6">
        <f>IF(A2613=0, 0, AH2613-tbl_pbp[[#This Row],[Saints Win %]])</f>
        <v>-1.9000000000000017E-2</v>
      </c>
      <c r="AE2612">
        <f>ABS(tbl_pbp[[#This Row],[play.homeScore]]-tbl_pbp[[#This Row],[play.awayScore]])</f>
        <v>7</v>
      </c>
      <c r="AF2612">
        <f>IF(tbl_pbp[[#This Row],[Play Saints Win % Increase]]&gt;=$AF$4,1,0)</f>
        <v>0</v>
      </c>
      <c r="AG2612" t="str">
        <f>VLOOKUP(tbl_pbp[[#This Row],[gameId]], games!$B$2:$T$40, 9, FALSE)</f>
        <v>new-orleans-saints</v>
      </c>
      <c r="AH2612" s="5">
        <f>IF(tbl_pbp[[#This Row],[AwayTeam]] &lt;&gt; "new-orleans-saints", tbl_pbp[[#This Row],[homeWinPercentage]], 1-tbl_pbp[[#This Row],[homeWinPercentage]])</f>
        <v>0.86799999999999999</v>
      </c>
      <c r="AI2612" s="13">
        <f>tbl_pbp[[#This Row],[Kamara]]*tbl_pbp[[#This Row],[Impactful Play]]</f>
        <v>0</v>
      </c>
      <c r="AJ2612" s="13">
        <f>tbl_pbp[[#This Row],[Thomas]]*tbl_pbp[[#This Row],[Impactful Play]]</f>
        <v>0</v>
      </c>
      <c r="AK2612" s="13" t="str">
        <f>VLOOKUP(tbl_pbp[[#This Row],[Play Saints Win % Increase]], tbl_impact[],3,TRUE)</f>
        <v>Bad (0 to -5%)</v>
      </c>
    </row>
    <row r="2613" spans="1:37">
      <c r="A2613" s="1">
        <v>14</v>
      </c>
      <c r="B2613" s="5">
        <v>0.151</v>
      </c>
      <c r="C2613" t="s">
        <v>15056</v>
      </c>
      <c r="D2613">
        <v>0</v>
      </c>
      <c r="E2613">
        <v>0</v>
      </c>
      <c r="F2613">
        <v>1</v>
      </c>
      <c r="G2613">
        <v>0</v>
      </c>
      <c r="H2613">
        <v>7</v>
      </c>
      <c r="I2613">
        <v>10</v>
      </c>
      <c r="J2613">
        <v>89</v>
      </c>
      <c r="K2613" t="s">
        <v>29</v>
      </c>
      <c r="L2613">
        <v>1</v>
      </c>
      <c r="M2613">
        <v>89</v>
      </c>
      <c r="N2613" t="s">
        <v>15057</v>
      </c>
      <c r="O2613" t="s">
        <v>3279</v>
      </c>
      <c r="P2613" t="s">
        <v>22</v>
      </c>
      <c r="Q2613" t="s">
        <v>37</v>
      </c>
      <c r="S2613" t="s">
        <v>33</v>
      </c>
      <c r="T2613" t="s">
        <v>442</v>
      </c>
      <c r="U2613" t="s">
        <v>540</v>
      </c>
      <c r="V2613" t="s">
        <v>15025</v>
      </c>
      <c r="X2613" t="str">
        <f>VLOOKUP(pbp!V5363, games!$B$2:$R$40, 3, FALSE)</f>
        <v>2020-12-25T21:30Z</v>
      </c>
      <c r="Y2613">
        <f>VLOOKUP(1*V2613,NFLGames!$H$11:$H$555,1,FALSE)</f>
        <v>401127975</v>
      </c>
      <c r="Z2613">
        <f>VLOOKUP($Y2613, NFLGames!$H$11:$K$555,2,FALSE)</f>
        <v>2019</v>
      </c>
      <c r="AA2613">
        <f>VLOOKUP($Y2613, NFLGames!$H$11:$K$555,3,FALSE)</f>
        <v>17</v>
      </c>
      <c r="AB2613" s="6">
        <f>IF(A2614=0, 0, AH2614-tbl_pbp[[#This Row],[Saints Win %]])</f>
        <v>-8.0000000000000071E-3</v>
      </c>
      <c r="AD2613">
        <v>1</v>
      </c>
      <c r="AE2613">
        <f>ABS(tbl_pbp[[#This Row],[play.homeScore]]-tbl_pbp[[#This Row],[play.awayScore]])</f>
        <v>7</v>
      </c>
      <c r="AF2613">
        <f>IF(tbl_pbp[[#This Row],[Play Saints Win % Increase]]&gt;=$AF$4,1,0)</f>
        <v>0</v>
      </c>
      <c r="AG2613" t="str">
        <f>VLOOKUP(tbl_pbp[[#This Row],[gameId]], games!$B$2:$T$40, 9, FALSE)</f>
        <v>new-orleans-saints</v>
      </c>
      <c r="AH2613" s="5">
        <f>IF(tbl_pbp[[#This Row],[AwayTeam]] &lt;&gt; "new-orleans-saints", tbl_pbp[[#This Row],[homeWinPercentage]], 1-tbl_pbp[[#This Row],[homeWinPercentage]])</f>
        <v>0.84899999999999998</v>
      </c>
      <c r="AI2613" s="13">
        <f>tbl_pbp[[#This Row],[Kamara]]*tbl_pbp[[#This Row],[Impactful Play]]</f>
        <v>0</v>
      </c>
      <c r="AJ2613" s="13">
        <f>tbl_pbp[[#This Row],[Thomas]]*tbl_pbp[[#This Row],[Impactful Play]]</f>
        <v>0</v>
      </c>
      <c r="AK2613" s="13" t="str">
        <f>VLOOKUP(tbl_pbp[[#This Row],[Play Saints Win % Increase]], tbl_impact[],3,TRUE)</f>
        <v>Bad (0 to -5%)</v>
      </c>
    </row>
    <row r="2614" spans="1:37">
      <c r="A2614" s="1">
        <v>15</v>
      </c>
      <c r="B2614" s="5">
        <v>0.159</v>
      </c>
      <c r="C2614" t="s">
        <v>15058</v>
      </c>
      <c r="D2614">
        <v>0</v>
      </c>
      <c r="E2614">
        <v>0</v>
      </c>
      <c r="F2614">
        <v>1</v>
      </c>
      <c r="G2614">
        <v>0</v>
      </c>
      <c r="H2614">
        <v>7</v>
      </c>
      <c r="I2614">
        <v>10</v>
      </c>
      <c r="J2614">
        <v>89</v>
      </c>
      <c r="K2614" t="s">
        <v>29</v>
      </c>
      <c r="L2614">
        <v>2</v>
      </c>
      <c r="M2614">
        <v>89</v>
      </c>
      <c r="N2614" t="s">
        <v>15059</v>
      </c>
      <c r="O2614" t="s">
        <v>1903</v>
      </c>
      <c r="P2614" t="s">
        <v>22</v>
      </c>
      <c r="Q2614" t="s">
        <v>37</v>
      </c>
      <c r="S2614" t="s">
        <v>120</v>
      </c>
      <c r="T2614" t="s">
        <v>442</v>
      </c>
      <c r="U2614" t="s">
        <v>7171</v>
      </c>
      <c r="V2614" t="s">
        <v>15025</v>
      </c>
      <c r="X2614" t="str">
        <f>VLOOKUP(pbp!V5364, games!$B$2:$R$40, 3, FALSE)</f>
        <v>2020-12-25T21:30Z</v>
      </c>
      <c r="Y2614">
        <f>VLOOKUP(1*V2614,NFLGames!$H$11:$H$555,1,FALSE)</f>
        <v>401127975</v>
      </c>
      <c r="Z2614">
        <f>VLOOKUP($Y2614, NFLGames!$H$11:$K$555,2,FALSE)</f>
        <v>2019</v>
      </c>
      <c r="AA2614">
        <f>VLOOKUP($Y2614, NFLGames!$H$11:$K$555,3,FALSE)</f>
        <v>17</v>
      </c>
      <c r="AB2614" s="6">
        <f>IF(A2615=0, 0, AH2615-tbl_pbp[[#This Row],[Saints Win %]])</f>
        <v>-5.0000000000000044E-3</v>
      </c>
      <c r="AE2614">
        <f>ABS(tbl_pbp[[#This Row],[play.homeScore]]-tbl_pbp[[#This Row],[play.awayScore]])</f>
        <v>7</v>
      </c>
      <c r="AF2614">
        <f>IF(tbl_pbp[[#This Row],[Play Saints Win % Increase]]&gt;=$AF$4,1,0)</f>
        <v>0</v>
      </c>
      <c r="AG2614" t="str">
        <f>VLOOKUP(tbl_pbp[[#This Row],[gameId]], games!$B$2:$T$40, 9, FALSE)</f>
        <v>new-orleans-saints</v>
      </c>
      <c r="AH2614" s="5">
        <f>IF(tbl_pbp[[#This Row],[AwayTeam]] &lt;&gt; "new-orleans-saints", tbl_pbp[[#This Row],[homeWinPercentage]], 1-tbl_pbp[[#This Row],[homeWinPercentage]])</f>
        <v>0.84099999999999997</v>
      </c>
      <c r="AI2614" s="13">
        <f>tbl_pbp[[#This Row],[Kamara]]*tbl_pbp[[#This Row],[Impactful Play]]</f>
        <v>0</v>
      </c>
      <c r="AJ2614" s="13">
        <f>tbl_pbp[[#This Row],[Thomas]]*tbl_pbp[[#This Row],[Impactful Play]]</f>
        <v>0</v>
      </c>
      <c r="AK2614" s="13" t="str">
        <f>VLOOKUP(tbl_pbp[[#This Row],[Play Saints Win % Increase]], tbl_impact[],3,TRUE)</f>
        <v>Bad (0 to -5%)</v>
      </c>
    </row>
    <row r="2615" spans="1:37">
      <c r="A2615" s="1">
        <v>16</v>
      </c>
      <c r="B2615" s="5">
        <v>0.16400000000000001</v>
      </c>
      <c r="C2615" t="s">
        <v>15060</v>
      </c>
      <c r="D2615">
        <v>0</v>
      </c>
      <c r="E2615">
        <v>0</v>
      </c>
      <c r="F2615">
        <v>1</v>
      </c>
      <c r="G2615">
        <v>0</v>
      </c>
      <c r="H2615">
        <v>7</v>
      </c>
      <c r="I2615">
        <v>10</v>
      </c>
      <c r="J2615">
        <v>89</v>
      </c>
      <c r="K2615" t="s">
        <v>29</v>
      </c>
      <c r="L2615">
        <v>3</v>
      </c>
      <c r="M2615">
        <v>89</v>
      </c>
      <c r="N2615" t="s">
        <v>15061</v>
      </c>
      <c r="O2615" t="s">
        <v>5243</v>
      </c>
      <c r="P2615" t="s">
        <v>45</v>
      </c>
      <c r="Q2615" t="s">
        <v>46</v>
      </c>
      <c r="R2615" t="s">
        <v>47</v>
      </c>
      <c r="S2615" t="s">
        <v>123</v>
      </c>
      <c r="T2615" t="s">
        <v>442</v>
      </c>
      <c r="U2615" t="s">
        <v>13346</v>
      </c>
      <c r="V2615" t="s">
        <v>15025</v>
      </c>
      <c r="X2615" t="str">
        <f>VLOOKUP(pbp!V5365, games!$B$2:$R$40, 3, FALSE)</f>
        <v>2020-12-25T21:30Z</v>
      </c>
      <c r="Y2615">
        <f>VLOOKUP(1*V2615,NFLGames!$H$11:$H$555,1,FALSE)</f>
        <v>401127975</v>
      </c>
      <c r="Z2615">
        <f>VLOOKUP($Y2615, NFLGames!$H$11:$K$555,2,FALSE)</f>
        <v>2019</v>
      </c>
      <c r="AA2615">
        <f>VLOOKUP($Y2615, NFLGames!$H$11:$K$555,3,FALSE)</f>
        <v>17</v>
      </c>
      <c r="AB2615" s="6">
        <f>IF(A2616=0, 0, AH2616-tbl_pbp[[#This Row],[Saints Win %]])</f>
        <v>-4.0000000000000036E-3</v>
      </c>
      <c r="AE2615">
        <f>ABS(tbl_pbp[[#This Row],[play.homeScore]]-tbl_pbp[[#This Row],[play.awayScore]])</f>
        <v>7</v>
      </c>
      <c r="AF2615">
        <f>IF(tbl_pbp[[#This Row],[Play Saints Win % Increase]]&gt;=$AF$4,1,0)</f>
        <v>0</v>
      </c>
      <c r="AG2615" t="str">
        <f>VLOOKUP(tbl_pbp[[#This Row],[gameId]], games!$B$2:$T$40, 9, FALSE)</f>
        <v>new-orleans-saints</v>
      </c>
      <c r="AH2615" s="5">
        <f>IF(tbl_pbp[[#This Row],[AwayTeam]] &lt;&gt; "new-orleans-saints", tbl_pbp[[#This Row],[homeWinPercentage]], 1-tbl_pbp[[#This Row],[homeWinPercentage]])</f>
        <v>0.83599999999999997</v>
      </c>
      <c r="AI2615" s="13">
        <f>tbl_pbp[[#This Row],[Kamara]]*tbl_pbp[[#This Row],[Impactful Play]]</f>
        <v>0</v>
      </c>
      <c r="AJ2615" s="13">
        <f>tbl_pbp[[#This Row],[Thomas]]*tbl_pbp[[#This Row],[Impactful Play]]</f>
        <v>0</v>
      </c>
      <c r="AK2615" s="13" t="str">
        <f>VLOOKUP(tbl_pbp[[#This Row],[Play Saints Win % Increase]], tbl_impact[],3,TRUE)</f>
        <v>Bad (0 to -5%)</v>
      </c>
    </row>
    <row r="2616" spans="1:37">
      <c r="A2616" s="1">
        <v>17</v>
      </c>
      <c r="B2616" s="5">
        <v>0.16800000000000001</v>
      </c>
      <c r="C2616" t="s">
        <v>15062</v>
      </c>
      <c r="D2616">
        <v>0</v>
      </c>
      <c r="E2616">
        <v>0</v>
      </c>
      <c r="F2616">
        <v>1</v>
      </c>
      <c r="G2616">
        <v>0</v>
      </c>
      <c r="H2616">
        <v>7</v>
      </c>
      <c r="I2616">
        <v>1</v>
      </c>
      <c r="J2616">
        <v>80</v>
      </c>
      <c r="K2616" t="s">
        <v>29</v>
      </c>
      <c r="L2616">
        <v>4</v>
      </c>
      <c r="M2616">
        <v>80</v>
      </c>
      <c r="N2616" t="s">
        <v>15063</v>
      </c>
      <c r="O2616" t="s">
        <v>520</v>
      </c>
      <c r="P2616" t="s">
        <v>66</v>
      </c>
      <c r="Q2616" t="s">
        <v>67</v>
      </c>
      <c r="R2616" t="s">
        <v>68</v>
      </c>
      <c r="S2616" t="s">
        <v>424</v>
      </c>
      <c r="T2616" t="s">
        <v>165</v>
      </c>
      <c r="U2616" t="s">
        <v>15064</v>
      </c>
      <c r="V2616" t="s">
        <v>15025</v>
      </c>
      <c r="X2616" t="str">
        <f>VLOOKUP(pbp!V5366, games!$B$2:$R$40, 3, FALSE)</f>
        <v>2021-01-03T21:25Z</v>
      </c>
      <c r="Y2616">
        <f>VLOOKUP(1*V2616,NFLGames!$H$11:$H$555,1,FALSE)</f>
        <v>401127975</v>
      </c>
      <c r="Z2616">
        <f>VLOOKUP($Y2616, NFLGames!$H$11:$K$555,2,FALSE)</f>
        <v>2019</v>
      </c>
      <c r="AA2616">
        <f>VLOOKUP($Y2616, NFLGames!$H$11:$K$555,3,FALSE)</f>
        <v>17</v>
      </c>
      <c r="AB2616" s="6">
        <f>IF(A2617=0, 0, AH2617-tbl_pbp[[#This Row],[Saints Win %]])</f>
        <v>1.8000000000000016E-2</v>
      </c>
      <c r="AE2616">
        <f>ABS(tbl_pbp[[#This Row],[play.homeScore]]-tbl_pbp[[#This Row],[play.awayScore]])</f>
        <v>7</v>
      </c>
      <c r="AF2616">
        <f>IF(tbl_pbp[[#This Row],[Play Saints Win % Increase]]&gt;=$AF$4,1,0)</f>
        <v>0</v>
      </c>
      <c r="AG2616" t="str">
        <f>VLOOKUP(tbl_pbp[[#This Row],[gameId]], games!$B$2:$T$40, 9, FALSE)</f>
        <v>new-orleans-saints</v>
      </c>
      <c r="AH2616" s="5">
        <f>IF(tbl_pbp[[#This Row],[AwayTeam]] &lt;&gt; "new-orleans-saints", tbl_pbp[[#This Row],[homeWinPercentage]], 1-tbl_pbp[[#This Row],[homeWinPercentage]])</f>
        <v>0.83199999999999996</v>
      </c>
      <c r="AI2616" s="13">
        <f>tbl_pbp[[#This Row],[Kamara]]*tbl_pbp[[#This Row],[Impactful Play]]</f>
        <v>0</v>
      </c>
      <c r="AJ2616" s="13">
        <f>tbl_pbp[[#This Row],[Thomas]]*tbl_pbp[[#This Row],[Impactful Play]]</f>
        <v>0</v>
      </c>
      <c r="AK2616" s="13" t="str">
        <f>VLOOKUP(tbl_pbp[[#This Row],[Play Saints Win % Increase]], tbl_impact[],3,TRUE)</f>
        <v>Scented (0 to +5%)</v>
      </c>
    </row>
    <row r="2617" spans="1:37">
      <c r="A2617" s="1">
        <v>18</v>
      </c>
      <c r="B2617" s="5">
        <v>0.15</v>
      </c>
      <c r="C2617" t="s">
        <v>15065</v>
      </c>
      <c r="D2617">
        <v>0</v>
      </c>
      <c r="E2617">
        <v>0</v>
      </c>
      <c r="F2617">
        <v>1</v>
      </c>
      <c r="G2617">
        <v>0</v>
      </c>
      <c r="H2617">
        <v>7</v>
      </c>
      <c r="I2617">
        <v>10</v>
      </c>
      <c r="J2617">
        <v>42</v>
      </c>
      <c r="K2617" t="s">
        <v>533</v>
      </c>
      <c r="L2617">
        <v>1</v>
      </c>
      <c r="M2617">
        <v>58</v>
      </c>
      <c r="N2617" t="s">
        <v>15066</v>
      </c>
      <c r="O2617" t="s">
        <v>3780</v>
      </c>
      <c r="P2617" t="s">
        <v>22</v>
      </c>
      <c r="Q2617" t="s">
        <v>37</v>
      </c>
      <c r="S2617" t="s">
        <v>33</v>
      </c>
      <c r="T2617" t="s">
        <v>3388</v>
      </c>
      <c r="U2617" t="s">
        <v>3389</v>
      </c>
      <c r="V2617" t="s">
        <v>15025</v>
      </c>
      <c r="X2617" t="str">
        <f>VLOOKUP(pbp!V5367, games!$B$2:$R$40, 3, FALSE)</f>
        <v>2021-01-03T21:25Z</v>
      </c>
      <c r="Y2617">
        <f>VLOOKUP(1*V2617,NFLGames!$H$11:$H$555,1,FALSE)</f>
        <v>401127975</v>
      </c>
      <c r="Z2617">
        <f>VLOOKUP($Y2617, NFLGames!$H$11:$K$555,2,FALSE)</f>
        <v>2019</v>
      </c>
      <c r="AA2617">
        <f>VLOOKUP($Y2617, NFLGames!$H$11:$K$555,3,FALSE)</f>
        <v>17</v>
      </c>
      <c r="AB2617" s="6">
        <f>IF(A2618=0, 0, AH2618-tbl_pbp[[#This Row],[Saints Win %]])</f>
        <v>3.0000000000000027E-3</v>
      </c>
      <c r="AE2617">
        <f>ABS(tbl_pbp[[#This Row],[play.homeScore]]-tbl_pbp[[#This Row],[play.awayScore]])</f>
        <v>7</v>
      </c>
      <c r="AF2617">
        <f>IF(tbl_pbp[[#This Row],[Play Saints Win % Increase]]&gt;=$AF$4,1,0)</f>
        <v>0</v>
      </c>
      <c r="AG2617" t="str">
        <f>VLOOKUP(tbl_pbp[[#This Row],[gameId]], games!$B$2:$T$40, 9, FALSE)</f>
        <v>new-orleans-saints</v>
      </c>
      <c r="AH2617" s="5">
        <f>IF(tbl_pbp[[#This Row],[AwayTeam]] &lt;&gt; "new-orleans-saints", tbl_pbp[[#This Row],[homeWinPercentage]], 1-tbl_pbp[[#This Row],[homeWinPercentage]])</f>
        <v>0.85</v>
      </c>
      <c r="AI2617" s="13">
        <f>tbl_pbp[[#This Row],[Kamara]]*tbl_pbp[[#This Row],[Impactful Play]]</f>
        <v>0</v>
      </c>
      <c r="AJ2617" s="13">
        <f>tbl_pbp[[#This Row],[Thomas]]*tbl_pbp[[#This Row],[Impactful Play]]</f>
        <v>0</v>
      </c>
      <c r="AK2617" s="13" t="str">
        <f>VLOOKUP(tbl_pbp[[#This Row],[Play Saints Win % Increase]], tbl_impact[],3,TRUE)</f>
        <v>Scented (0 to +5%)</v>
      </c>
    </row>
    <row r="2618" spans="1:37">
      <c r="A2618" s="1">
        <v>19</v>
      </c>
      <c r="B2618" s="5">
        <v>0.14699999999999999</v>
      </c>
      <c r="C2618" t="s">
        <v>15067</v>
      </c>
      <c r="D2618">
        <v>0</v>
      </c>
      <c r="E2618">
        <v>0</v>
      </c>
      <c r="F2618">
        <v>1</v>
      </c>
      <c r="G2618">
        <v>0</v>
      </c>
      <c r="H2618">
        <v>7</v>
      </c>
      <c r="I2618">
        <v>10</v>
      </c>
      <c r="J2618">
        <v>42</v>
      </c>
      <c r="K2618" t="s">
        <v>533</v>
      </c>
      <c r="L2618">
        <v>2</v>
      </c>
      <c r="M2618">
        <v>58</v>
      </c>
      <c r="N2618" t="s">
        <v>15068</v>
      </c>
      <c r="O2618" t="s">
        <v>325</v>
      </c>
      <c r="P2618" t="s">
        <v>45</v>
      </c>
      <c r="Q2618" t="s">
        <v>46</v>
      </c>
      <c r="R2618" t="s">
        <v>47</v>
      </c>
      <c r="S2618" t="s">
        <v>120</v>
      </c>
      <c r="T2618" t="s">
        <v>3388</v>
      </c>
      <c r="U2618" t="s">
        <v>3474</v>
      </c>
      <c r="V2618" t="s">
        <v>15025</v>
      </c>
      <c r="X2618" t="str">
        <f>VLOOKUP(pbp!V5368, games!$B$2:$R$40, 3, FALSE)</f>
        <v>2021-01-03T21:25Z</v>
      </c>
      <c r="Y2618">
        <f>VLOOKUP(1*V2618,NFLGames!$H$11:$H$555,1,FALSE)</f>
        <v>401127975</v>
      </c>
      <c r="Z2618">
        <f>VLOOKUP($Y2618, NFLGames!$H$11:$K$555,2,FALSE)</f>
        <v>2019</v>
      </c>
      <c r="AA2618">
        <f>VLOOKUP($Y2618, NFLGames!$H$11:$K$555,3,FALSE)</f>
        <v>17</v>
      </c>
      <c r="AB2618" s="6">
        <f>IF(A2619=0, 0, AH2619-tbl_pbp[[#This Row],[Saints Win %]])</f>
        <v>1.7000000000000015E-2</v>
      </c>
      <c r="AE2618">
        <f>ABS(tbl_pbp[[#This Row],[play.homeScore]]-tbl_pbp[[#This Row],[play.awayScore]])</f>
        <v>7</v>
      </c>
      <c r="AF2618">
        <f>IF(tbl_pbp[[#This Row],[Play Saints Win % Increase]]&gt;=$AF$4,1,0)</f>
        <v>0</v>
      </c>
      <c r="AG2618" t="str">
        <f>VLOOKUP(tbl_pbp[[#This Row],[gameId]], games!$B$2:$T$40, 9, FALSE)</f>
        <v>new-orleans-saints</v>
      </c>
      <c r="AH2618" s="5">
        <f>IF(tbl_pbp[[#This Row],[AwayTeam]] &lt;&gt; "new-orleans-saints", tbl_pbp[[#This Row],[homeWinPercentage]], 1-tbl_pbp[[#This Row],[homeWinPercentage]])</f>
        <v>0.85299999999999998</v>
      </c>
      <c r="AI2618" s="13">
        <f>tbl_pbp[[#This Row],[Kamara]]*tbl_pbp[[#This Row],[Impactful Play]]</f>
        <v>0</v>
      </c>
      <c r="AJ2618" s="13">
        <f>tbl_pbp[[#This Row],[Thomas]]*tbl_pbp[[#This Row],[Impactful Play]]</f>
        <v>0</v>
      </c>
      <c r="AK2618" s="13" t="str">
        <f>VLOOKUP(tbl_pbp[[#This Row],[Play Saints Win % Increase]], tbl_impact[],3,TRUE)</f>
        <v>Scented (0 to +5%)</v>
      </c>
    </row>
    <row r="2619" spans="1:37">
      <c r="A2619" s="1">
        <v>20</v>
      </c>
      <c r="B2619" s="5">
        <v>0.13</v>
      </c>
      <c r="C2619" t="s">
        <v>15069</v>
      </c>
      <c r="D2619">
        <v>0</v>
      </c>
      <c r="E2619">
        <v>0</v>
      </c>
      <c r="F2619">
        <v>1</v>
      </c>
      <c r="G2619">
        <v>0</v>
      </c>
      <c r="H2619">
        <v>7</v>
      </c>
      <c r="I2619">
        <v>7</v>
      </c>
      <c r="J2619">
        <v>45</v>
      </c>
      <c r="K2619" t="s">
        <v>533</v>
      </c>
      <c r="L2619">
        <v>3</v>
      </c>
      <c r="M2619">
        <v>55</v>
      </c>
      <c r="N2619" t="s">
        <v>15070</v>
      </c>
      <c r="O2619" t="s">
        <v>6091</v>
      </c>
      <c r="P2619" t="s">
        <v>30</v>
      </c>
      <c r="Q2619" t="s">
        <v>31</v>
      </c>
      <c r="R2619" t="s">
        <v>32</v>
      </c>
      <c r="S2619" t="s">
        <v>212</v>
      </c>
      <c r="T2619" t="s">
        <v>3729</v>
      </c>
      <c r="U2619" t="s">
        <v>15071</v>
      </c>
      <c r="V2619" t="s">
        <v>15025</v>
      </c>
      <c r="X2619" t="str">
        <f>VLOOKUP(pbp!V5369, games!$B$2:$R$40, 3, FALSE)</f>
        <v>2021-01-03T21:25Z</v>
      </c>
      <c r="Y2619">
        <f>VLOOKUP(1*V2619,NFLGames!$H$11:$H$555,1,FALSE)</f>
        <v>401127975</v>
      </c>
      <c r="Z2619">
        <f>VLOOKUP($Y2619, NFLGames!$H$11:$K$555,2,FALSE)</f>
        <v>2019</v>
      </c>
      <c r="AA2619">
        <f>VLOOKUP($Y2619, NFLGames!$H$11:$K$555,3,FALSE)</f>
        <v>17</v>
      </c>
      <c r="AB2619" s="6">
        <f>IF(A2620=0, 0, AH2620-tbl_pbp[[#This Row],[Saints Win %]])</f>
        <v>0</v>
      </c>
      <c r="AE2619">
        <f>ABS(tbl_pbp[[#This Row],[play.homeScore]]-tbl_pbp[[#This Row],[play.awayScore]])</f>
        <v>7</v>
      </c>
      <c r="AF2619">
        <f>IF(tbl_pbp[[#This Row],[Play Saints Win % Increase]]&gt;=$AF$4,1,0)</f>
        <v>0</v>
      </c>
      <c r="AG2619" t="str">
        <f>VLOOKUP(tbl_pbp[[#This Row],[gameId]], games!$B$2:$T$40, 9, FALSE)</f>
        <v>new-orleans-saints</v>
      </c>
      <c r="AH2619" s="5">
        <f>IF(tbl_pbp[[#This Row],[AwayTeam]] &lt;&gt; "new-orleans-saints", tbl_pbp[[#This Row],[homeWinPercentage]], 1-tbl_pbp[[#This Row],[homeWinPercentage]])</f>
        <v>0.87</v>
      </c>
      <c r="AI2619" s="13">
        <f>tbl_pbp[[#This Row],[Kamara]]*tbl_pbp[[#This Row],[Impactful Play]]</f>
        <v>0</v>
      </c>
      <c r="AJ2619" s="13">
        <f>tbl_pbp[[#This Row],[Thomas]]*tbl_pbp[[#This Row],[Impactful Play]]</f>
        <v>0</v>
      </c>
      <c r="AK2619" s="13" t="str">
        <f>VLOOKUP(tbl_pbp[[#This Row],[Play Saints Win % Increase]], tbl_impact[],3,TRUE)</f>
        <v>Scented (0 to +5%)</v>
      </c>
    </row>
    <row r="2620" spans="1:37">
      <c r="A2620" s="1">
        <v>21</v>
      </c>
      <c r="B2620" s="5">
        <v>0.13</v>
      </c>
      <c r="C2620" t="s">
        <v>15072</v>
      </c>
      <c r="D2620">
        <v>0</v>
      </c>
      <c r="E2620">
        <v>0</v>
      </c>
      <c r="F2620">
        <v>1</v>
      </c>
      <c r="G2620">
        <v>0</v>
      </c>
      <c r="H2620">
        <v>7</v>
      </c>
      <c r="I2620">
        <v>3</v>
      </c>
      <c r="J2620">
        <v>49</v>
      </c>
      <c r="K2620" t="s">
        <v>533</v>
      </c>
      <c r="L2620">
        <v>4</v>
      </c>
      <c r="M2620">
        <v>51</v>
      </c>
      <c r="N2620" t="s">
        <v>15073</v>
      </c>
      <c r="O2620" t="s">
        <v>4655</v>
      </c>
      <c r="P2620" t="s">
        <v>66</v>
      </c>
      <c r="Q2620" t="s">
        <v>67</v>
      </c>
      <c r="R2620" t="s">
        <v>68</v>
      </c>
      <c r="S2620" t="s">
        <v>281</v>
      </c>
      <c r="T2620" t="s">
        <v>3399</v>
      </c>
      <c r="U2620" t="s">
        <v>15074</v>
      </c>
      <c r="V2620" t="s">
        <v>15025</v>
      </c>
      <c r="X2620" t="str">
        <f>VLOOKUP(pbp!V5370, games!$B$2:$R$40, 3, FALSE)</f>
        <v>2021-01-03T21:25Z</v>
      </c>
      <c r="Y2620">
        <f>VLOOKUP(1*V2620,NFLGames!$H$11:$H$555,1,FALSE)</f>
        <v>401127975</v>
      </c>
      <c r="Z2620">
        <f>VLOOKUP($Y2620, NFLGames!$H$11:$K$555,2,FALSE)</f>
        <v>2019</v>
      </c>
      <c r="AA2620">
        <f>VLOOKUP($Y2620, NFLGames!$H$11:$K$555,3,FALSE)</f>
        <v>17</v>
      </c>
      <c r="AB2620" s="6">
        <f>IF(A2621=0, 0, AH2621-tbl_pbp[[#This Row],[Saints Win %]])</f>
        <v>4.0000000000000036E-3</v>
      </c>
      <c r="AE2620">
        <f>ABS(tbl_pbp[[#This Row],[play.homeScore]]-tbl_pbp[[#This Row],[play.awayScore]])</f>
        <v>7</v>
      </c>
      <c r="AF2620">
        <f>IF(tbl_pbp[[#This Row],[Play Saints Win % Increase]]&gt;=$AF$4,1,0)</f>
        <v>0</v>
      </c>
      <c r="AG2620" t="str">
        <f>VLOOKUP(tbl_pbp[[#This Row],[gameId]], games!$B$2:$T$40, 9, FALSE)</f>
        <v>new-orleans-saints</v>
      </c>
      <c r="AH2620" s="5">
        <f>IF(tbl_pbp[[#This Row],[AwayTeam]] &lt;&gt; "new-orleans-saints", tbl_pbp[[#This Row],[homeWinPercentage]], 1-tbl_pbp[[#This Row],[homeWinPercentage]])</f>
        <v>0.87</v>
      </c>
      <c r="AI2620" s="13">
        <f>tbl_pbp[[#This Row],[Kamara]]*tbl_pbp[[#This Row],[Impactful Play]]</f>
        <v>0</v>
      </c>
      <c r="AJ2620" s="13">
        <f>tbl_pbp[[#This Row],[Thomas]]*tbl_pbp[[#This Row],[Impactful Play]]</f>
        <v>0</v>
      </c>
      <c r="AK2620" s="13" t="str">
        <f>VLOOKUP(tbl_pbp[[#This Row],[Play Saints Win % Increase]], tbl_impact[],3,TRUE)</f>
        <v>Scented (0 to +5%)</v>
      </c>
    </row>
    <row r="2621" spans="1:37">
      <c r="A2621" s="1">
        <v>22</v>
      </c>
      <c r="B2621" s="5">
        <v>0.126</v>
      </c>
      <c r="C2621" t="s">
        <v>15075</v>
      </c>
      <c r="D2621">
        <v>0</v>
      </c>
      <c r="E2621">
        <v>0</v>
      </c>
      <c r="F2621">
        <v>1</v>
      </c>
      <c r="G2621">
        <v>0</v>
      </c>
      <c r="H2621">
        <v>7</v>
      </c>
      <c r="I2621">
        <v>10</v>
      </c>
      <c r="J2621">
        <v>81</v>
      </c>
      <c r="K2621" t="s">
        <v>29</v>
      </c>
      <c r="L2621">
        <v>1</v>
      </c>
      <c r="M2621">
        <v>81</v>
      </c>
      <c r="N2621" t="s">
        <v>15076</v>
      </c>
      <c r="O2621" t="s">
        <v>13512</v>
      </c>
      <c r="P2621" t="s">
        <v>45</v>
      </c>
      <c r="Q2621" t="s">
        <v>46</v>
      </c>
      <c r="R2621" t="s">
        <v>47</v>
      </c>
      <c r="S2621" t="s">
        <v>33</v>
      </c>
      <c r="T2621" t="s">
        <v>363</v>
      </c>
      <c r="U2621" t="s">
        <v>559</v>
      </c>
      <c r="V2621" t="s">
        <v>15025</v>
      </c>
      <c r="X2621" t="str">
        <f>VLOOKUP(pbp!V5371, games!$B$2:$R$40, 3, FALSE)</f>
        <v>2021-01-03T21:25Z</v>
      </c>
      <c r="Y2621">
        <f>VLOOKUP(1*V2621,NFLGames!$H$11:$H$555,1,FALSE)</f>
        <v>401127975</v>
      </c>
      <c r="Z2621">
        <f>VLOOKUP($Y2621, NFLGames!$H$11:$K$555,2,FALSE)</f>
        <v>2019</v>
      </c>
      <c r="AA2621">
        <f>VLOOKUP($Y2621, NFLGames!$H$11:$K$555,3,FALSE)</f>
        <v>17</v>
      </c>
      <c r="AB2621" s="6">
        <f>IF(A2622=0, 0, AH2622-tbl_pbp[[#This Row],[Saints Win %]])</f>
        <v>-2.200000000000002E-2</v>
      </c>
      <c r="AE2621">
        <f>ABS(tbl_pbp[[#This Row],[play.homeScore]]-tbl_pbp[[#This Row],[play.awayScore]])</f>
        <v>7</v>
      </c>
      <c r="AF2621">
        <f>IF(tbl_pbp[[#This Row],[Play Saints Win % Increase]]&gt;=$AF$4,1,0)</f>
        <v>0</v>
      </c>
      <c r="AG2621" t="str">
        <f>VLOOKUP(tbl_pbp[[#This Row],[gameId]], games!$B$2:$T$40, 9, FALSE)</f>
        <v>new-orleans-saints</v>
      </c>
      <c r="AH2621" s="5">
        <f>IF(tbl_pbp[[#This Row],[AwayTeam]] &lt;&gt; "new-orleans-saints", tbl_pbp[[#This Row],[homeWinPercentage]], 1-tbl_pbp[[#This Row],[homeWinPercentage]])</f>
        <v>0.874</v>
      </c>
      <c r="AI2621" s="13">
        <f>tbl_pbp[[#This Row],[Kamara]]*tbl_pbp[[#This Row],[Impactful Play]]</f>
        <v>0</v>
      </c>
      <c r="AJ2621" s="13">
        <f>tbl_pbp[[#This Row],[Thomas]]*tbl_pbp[[#This Row],[Impactful Play]]</f>
        <v>0</v>
      </c>
      <c r="AK2621" s="13" t="str">
        <f>VLOOKUP(tbl_pbp[[#This Row],[Play Saints Win % Increase]], tbl_impact[],3,TRUE)</f>
        <v>Bad (0 to -5%)</v>
      </c>
    </row>
    <row r="2622" spans="1:37">
      <c r="A2622" s="1">
        <v>23</v>
      </c>
      <c r="B2622" s="5">
        <v>0.14799999999999999</v>
      </c>
      <c r="C2622" t="s">
        <v>15077</v>
      </c>
      <c r="D2622">
        <v>0</v>
      </c>
      <c r="E2622">
        <v>0</v>
      </c>
      <c r="F2622">
        <v>1</v>
      </c>
      <c r="G2622">
        <v>0</v>
      </c>
      <c r="H2622">
        <v>7</v>
      </c>
      <c r="I2622">
        <v>4</v>
      </c>
      <c r="J2622">
        <v>75</v>
      </c>
      <c r="K2622" t="s">
        <v>29</v>
      </c>
      <c r="L2622">
        <v>2</v>
      </c>
      <c r="M2622">
        <v>75</v>
      </c>
      <c r="N2622" t="s">
        <v>15078</v>
      </c>
      <c r="O2622" t="s">
        <v>408</v>
      </c>
      <c r="P2622" t="s">
        <v>30</v>
      </c>
      <c r="Q2622" t="s">
        <v>31</v>
      </c>
      <c r="R2622" t="s">
        <v>32</v>
      </c>
      <c r="S2622" t="s">
        <v>135</v>
      </c>
      <c r="T2622" t="s">
        <v>34</v>
      </c>
      <c r="U2622" t="s">
        <v>3579</v>
      </c>
      <c r="V2622" t="s">
        <v>15025</v>
      </c>
      <c r="X2622" t="str">
        <f>VLOOKUP(pbp!V5372, games!$B$2:$R$40, 3, FALSE)</f>
        <v>2021-01-03T21:25Z</v>
      </c>
      <c r="Y2622">
        <f>VLOOKUP(1*V2622,NFLGames!$H$11:$H$555,1,FALSE)</f>
        <v>401127975</v>
      </c>
      <c r="Z2622">
        <f>VLOOKUP($Y2622, NFLGames!$H$11:$K$555,2,FALSE)</f>
        <v>2019</v>
      </c>
      <c r="AA2622">
        <f>VLOOKUP($Y2622, NFLGames!$H$11:$K$555,3,FALSE)</f>
        <v>17</v>
      </c>
      <c r="AB2622" s="6">
        <f>IF(A2623=0, 0, AH2623-tbl_pbp[[#This Row],[Saints Win %]])</f>
        <v>3.2000000000000028E-2</v>
      </c>
      <c r="AE2622">
        <f>ABS(tbl_pbp[[#This Row],[play.homeScore]]-tbl_pbp[[#This Row],[play.awayScore]])</f>
        <v>7</v>
      </c>
      <c r="AF2622">
        <f>IF(tbl_pbp[[#This Row],[Play Saints Win % Increase]]&gt;=$AF$4,1,0)</f>
        <v>0</v>
      </c>
      <c r="AG2622" t="str">
        <f>VLOOKUP(tbl_pbp[[#This Row],[gameId]], games!$B$2:$T$40, 9, FALSE)</f>
        <v>new-orleans-saints</v>
      </c>
      <c r="AH2622" s="5">
        <f>IF(tbl_pbp[[#This Row],[AwayTeam]] &lt;&gt; "new-orleans-saints", tbl_pbp[[#This Row],[homeWinPercentage]], 1-tbl_pbp[[#This Row],[homeWinPercentage]])</f>
        <v>0.85199999999999998</v>
      </c>
      <c r="AI2622" s="13">
        <f>tbl_pbp[[#This Row],[Kamara]]*tbl_pbp[[#This Row],[Impactful Play]]</f>
        <v>0</v>
      </c>
      <c r="AJ2622" s="13">
        <f>tbl_pbp[[#This Row],[Thomas]]*tbl_pbp[[#This Row],[Impactful Play]]</f>
        <v>0</v>
      </c>
      <c r="AK2622" s="13" t="str">
        <f>VLOOKUP(tbl_pbp[[#This Row],[Play Saints Win % Increase]], tbl_impact[],3,TRUE)</f>
        <v>Scented (0 to +5%)</v>
      </c>
    </row>
    <row r="2623" spans="1:37">
      <c r="A2623" s="1">
        <v>24</v>
      </c>
      <c r="B2623" s="5">
        <v>0.11600000000000001</v>
      </c>
      <c r="C2623" t="s">
        <v>15079</v>
      </c>
      <c r="D2623">
        <v>0</v>
      </c>
      <c r="E2623">
        <v>0</v>
      </c>
      <c r="F2623">
        <v>1</v>
      </c>
      <c r="G2623">
        <v>0</v>
      </c>
      <c r="H2623">
        <v>7</v>
      </c>
      <c r="I2623">
        <v>10</v>
      </c>
      <c r="J2623">
        <v>71</v>
      </c>
      <c r="K2623" t="s">
        <v>29</v>
      </c>
      <c r="L2623">
        <v>1</v>
      </c>
      <c r="M2623">
        <v>71</v>
      </c>
      <c r="N2623" t="s">
        <v>15080</v>
      </c>
      <c r="O2623" t="s">
        <v>1681</v>
      </c>
      <c r="P2623" t="s">
        <v>45</v>
      </c>
      <c r="Q2623" t="s">
        <v>46</v>
      </c>
      <c r="R2623" t="s">
        <v>47</v>
      </c>
      <c r="S2623" t="s">
        <v>33</v>
      </c>
      <c r="T2623" t="s">
        <v>401</v>
      </c>
      <c r="U2623" t="s">
        <v>1467</v>
      </c>
      <c r="V2623" t="s">
        <v>15025</v>
      </c>
      <c r="X2623" t="str">
        <f>VLOOKUP(pbp!V5373, games!$B$2:$R$40, 3, FALSE)</f>
        <v>2021-01-03T21:25Z</v>
      </c>
      <c r="Y2623">
        <f>VLOOKUP(1*V2623,NFLGames!$H$11:$H$555,1,FALSE)</f>
        <v>401127975</v>
      </c>
      <c r="Z2623">
        <f>VLOOKUP($Y2623, NFLGames!$H$11:$K$555,2,FALSE)</f>
        <v>2019</v>
      </c>
      <c r="AA2623">
        <f>VLOOKUP($Y2623, NFLGames!$H$11:$K$555,3,FALSE)</f>
        <v>17</v>
      </c>
      <c r="AB2623" s="6">
        <f>IF(A2624=0, 0, AH2624-tbl_pbp[[#This Row],[Saints Win %]])</f>
        <v>1.0000000000000009E-3</v>
      </c>
      <c r="AE2623">
        <f>ABS(tbl_pbp[[#This Row],[play.homeScore]]-tbl_pbp[[#This Row],[play.awayScore]])</f>
        <v>7</v>
      </c>
      <c r="AF2623">
        <f>IF(tbl_pbp[[#This Row],[Play Saints Win % Increase]]&gt;=$AF$4,1,0)</f>
        <v>0</v>
      </c>
      <c r="AG2623" t="str">
        <f>VLOOKUP(tbl_pbp[[#This Row],[gameId]], games!$B$2:$T$40, 9, FALSE)</f>
        <v>new-orleans-saints</v>
      </c>
      <c r="AH2623" s="5">
        <f>IF(tbl_pbp[[#This Row],[AwayTeam]] &lt;&gt; "new-orleans-saints", tbl_pbp[[#This Row],[homeWinPercentage]], 1-tbl_pbp[[#This Row],[homeWinPercentage]])</f>
        <v>0.88400000000000001</v>
      </c>
      <c r="AI2623" s="13">
        <f>tbl_pbp[[#This Row],[Kamara]]*tbl_pbp[[#This Row],[Impactful Play]]</f>
        <v>0</v>
      </c>
      <c r="AJ2623" s="13">
        <f>tbl_pbp[[#This Row],[Thomas]]*tbl_pbp[[#This Row],[Impactful Play]]</f>
        <v>0</v>
      </c>
      <c r="AK2623" s="13" t="str">
        <f>VLOOKUP(tbl_pbp[[#This Row],[Play Saints Win % Increase]], tbl_impact[],3,TRUE)</f>
        <v>Scented (0 to +5%)</v>
      </c>
    </row>
    <row r="2624" spans="1:37">
      <c r="A2624" s="1">
        <v>25</v>
      </c>
      <c r="B2624" s="5">
        <v>0.115</v>
      </c>
      <c r="C2624" t="s">
        <v>15081</v>
      </c>
      <c r="D2624">
        <v>0</v>
      </c>
      <c r="E2624">
        <v>0</v>
      </c>
      <c r="F2624">
        <v>1</v>
      </c>
      <c r="G2624">
        <v>0</v>
      </c>
      <c r="H2624">
        <v>7</v>
      </c>
      <c r="I2624">
        <v>1</v>
      </c>
      <c r="J2624">
        <v>62</v>
      </c>
      <c r="K2624" t="s">
        <v>29</v>
      </c>
      <c r="L2624">
        <v>2</v>
      </c>
      <c r="M2624">
        <v>62</v>
      </c>
      <c r="N2624" t="s">
        <v>15082</v>
      </c>
      <c r="O2624" t="s">
        <v>476</v>
      </c>
      <c r="P2624" t="s">
        <v>45</v>
      </c>
      <c r="Q2624" t="s">
        <v>46</v>
      </c>
      <c r="R2624" t="s">
        <v>47</v>
      </c>
      <c r="S2624" t="s">
        <v>83</v>
      </c>
      <c r="T2624" t="s">
        <v>358</v>
      </c>
      <c r="U2624" t="s">
        <v>15083</v>
      </c>
      <c r="V2624" t="s">
        <v>15025</v>
      </c>
      <c r="X2624" t="str">
        <f>VLOOKUP(pbp!V5374, games!$B$2:$R$40, 3, FALSE)</f>
        <v>2021-01-03T21:25Z</v>
      </c>
      <c r="Y2624">
        <f>VLOOKUP(1*V2624,NFLGames!$H$11:$H$555,1,FALSE)</f>
        <v>401127975</v>
      </c>
      <c r="Z2624">
        <f>VLOOKUP($Y2624, NFLGames!$H$11:$K$555,2,FALSE)</f>
        <v>2019</v>
      </c>
      <c r="AA2624">
        <f>VLOOKUP($Y2624, NFLGames!$H$11:$K$555,3,FALSE)</f>
        <v>17</v>
      </c>
      <c r="AB2624" s="6">
        <f>IF(A2625=0, 0, AH2625-tbl_pbp[[#This Row],[Saints Win %]])</f>
        <v>-1.8000000000000016E-2</v>
      </c>
      <c r="AE2624">
        <f>ABS(tbl_pbp[[#This Row],[play.homeScore]]-tbl_pbp[[#This Row],[play.awayScore]])</f>
        <v>7</v>
      </c>
      <c r="AF2624">
        <f>IF(tbl_pbp[[#This Row],[Play Saints Win % Increase]]&gt;=$AF$4,1,0)</f>
        <v>0</v>
      </c>
      <c r="AG2624" t="str">
        <f>VLOOKUP(tbl_pbp[[#This Row],[gameId]], games!$B$2:$T$40, 9, FALSE)</f>
        <v>new-orleans-saints</v>
      </c>
      <c r="AH2624" s="5">
        <f>IF(tbl_pbp[[#This Row],[AwayTeam]] &lt;&gt; "new-orleans-saints", tbl_pbp[[#This Row],[homeWinPercentage]], 1-tbl_pbp[[#This Row],[homeWinPercentage]])</f>
        <v>0.88500000000000001</v>
      </c>
      <c r="AI2624" s="13">
        <f>tbl_pbp[[#This Row],[Kamara]]*tbl_pbp[[#This Row],[Impactful Play]]</f>
        <v>0</v>
      </c>
      <c r="AJ2624" s="13">
        <f>tbl_pbp[[#This Row],[Thomas]]*tbl_pbp[[#This Row],[Impactful Play]]</f>
        <v>0</v>
      </c>
      <c r="AK2624" s="13" t="str">
        <f>VLOOKUP(tbl_pbp[[#This Row],[Play Saints Win % Increase]], tbl_impact[],3,TRUE)</f>
        <v>Bad (0 to -5%)</v>
      </c>
    </row>
    <row r="2625" spans="1:37">
      <c r="A2625" s="1">
        <v>26</v>
      </c>
      <c r="B2625" s="5">
        <v>0.13300000000000001</v>
      </c>
      <c r="C2625" t="s">
        <v>15084</v>
      </c>
      <c r="D2625">
        <v>0</v>
      </c>
      <c r="E2625">
        <v>0</v>
      </c>
      <c r="F2625">
        <v>1</v>
      </c>
      <c r="G2625">
        <v>0</v>
      </c>
      <c r="H2625">
        <v>7</v>
      </c>
      <c r="I2625">
        <v>10</v>
      </c>
      <c r="J2625">
        <v>56</v>
      </c>
      <c r="K2625" t="s">
        <v>29</v>
      </c>
      <c r="L2625">
        <v>1</v>
      </c>
      <c r="M2625">
        <v>56</v>
      </c>
      <c r="N2625" t="s">
        <v>15085</v>
      </c>
      <c r="O2625" t="s">
        <v>1285</v>
      </c>
      <c r="P2625" t="s">
        <v>22</v>
      </c>
      <c r="Q2625" t="s">
        <v>37</v>
      </c>
      <c r="S2625" t="s">
        <v>33</v>
      </c>
      <c r="T2625" t="s">
        <v>467</v>
      </c>
      <c r="U2625" t="s">
        <v>468</v>
      </c>
      <c r="V2625" t="s">
        <v>15025</v>
      </c>
      <c r="X2625" t="str">
        <f>VLOOKUP(pbp!V5375, games!$B$2:$R$40, 3, FALSE)</f>
        <v>2021-01-03T21:25Z</v>
      </c>
      <c r="Y2625">
        <f>VLOOKUP(1*V2625,NFLGames!$H$11:$H$555,1,FALSE)</f>
        <v>401127975</v>
      </c>
      <c r="Z2625">
        <f>VLOOKUP($Y2625, NFLGames!$H$11:$K$555,2,FALSE)</f>
        <v>2019</v>
      </c>
      <c r="AA2625">
        <f>VLOOKUP($Y2625, NFLGames!$H$11:$K$555,3,FALSE)</f>
        <v>17</v>
      </c>
      <c r="AB2625" s="6">
        <f>IF(A2626=0, 0, AH2626-tbl_pbp[[#This Row],[Saints Win %]])</f>
        <v>-7.0000000000000062E-3</v>
      </c>
      <c r="AD2625">
        <v>1</v>
      </c>
      <c r="AE2625">
        <f>ABS(tbl_pbp[[#This Row],[play.homeScore]]-tbl_pbp[[#This Row],[play.awayScore]])</f>
        <v>7</v>
      </c>
      <c r="AF2625">
        <f>IF(tbl_pbp[[#This Row],[Play Saints Win % Increase]]&gt;=$AF$4,1,0)</f>
        <v>0</v>
      </c>
      <c r="AG2625" t="str">
        <f>VLOOKUP(tbl_pbp[[#This Row],[gameId]], games!$B$2:$T$40, 9, FALSE)</f>
        <v>new-orleans-saints</v>
      </c>
      <c r="AH2625" s="5">
        <f>IF(tbl_pbp[[#This Row],[AwayTeam]] &lt;&gt; "new-orleans-saints", tbl_pbp[[#This Row],[homeWinPercentage]], 1-tbl_pbp[[#This Row],[homeWinPercentage]])</f>
        <v>0.86699999999999999</v>
      </c>
      <c r="AI2625" s="13">
        <f>tbl_pbp[[#This Row],[Kamara]]*tbl_pbp[[#This Row],[Impactful Play]]</f>
        <v>0</v>
      </c>
      <c r="AJ2625" s="13">
        <f>tbl_pbp[[#This Row],[Thomas]]*tbl_pbp[[#This Row],[Impactful Play]]</f>
        <v>0</v>
      </c>
      <c r="AK2625" s="13" t="str">
        <f>VLOOKUP(tbl_pbp[[#This Row],[Play Saints Win % Increase]], tbl_impact[],3,TRUE)</f>
        <v>Bad (0 to -5%)</v>
      </c>
    </row>
    <row r="2626" spans="1:37">
      <c r="A2626" s="1">
        <v>27</v>
      </c>
      <c r="B2626" s="5">
        <v>0.14000000000000001</v>
      </c>
      <c r="C2626" t="s">
        <v>15086</v>
      </c>
      <c r="D2626">
        <v>0</v>
      </c>
      <c r="E2626">
        <v>0</v>
      </c>
      <c r="F2626">
        <v>1</v>
      </c>
      <c r="G2626">
        <v>0</v>
      </c>
      <c r="H2626">
        <v>7</v>
      </c>
      <c r="I2626">
        <v>10</v>
      </c>
      <c r="J2626">
        <v>56</v>
      </c>
      <c r="K2626" t="s">
        <v>29</v>
      </c>
      <c r="L2626">
        <v>2</v>
      </c>
      <c r="M2626">
        <v>56</v>
      </c>
      <c r="N2626" t="s">
        <v>15087</v>
      </c>
      <c r="O2626" t="s">
        <v>1124</v>
      </c>
      <c r="P2626" t="s">
        <v>45</v>
      </c>
      <c r="Q2626" t="s">
        <v>46</v>
      </c>
      <c r="R2626" t="s">
        <v>47</v>
      </c>
      <c r="S2626" t="s">
        <v>120</v>
      </c>
      <c r="T2626" t="s">
        <v>467</v>
      </c>
      <c r="U2626" t="s">
        <v>8200</v>
      </c>
      <c r="V2626" t="s">
        <v>15025</v>
      </c>
      <c r="X2626" t="str">
        <f>VLOOKUP(pbp!V5376, games!$B$2:$R$40, 3, FALSE)</f>
        <v>2021-01-03T21:25Z</v>
      </c>
      <c r="Y2626">
        <f>VLOOKUP(1*V2626,NFLGames!$H$11:$H$555,1,FALSE)</f>
        <v>401127975</v>
      </c>
      <c r="Z2626">
        <f>VLOOKUP($Y2626, NFLGames!$H$11:$K$555,2,FALSE)</f>
        <v>2019</v>
      </c>
      <c r="AA2626">
        <f>VLOOKUP($Y2626, NFLGames!$H$11:$K$555,3,FALSE)</f>
        <v>17</v>
      </c>
      <c r="AB2626" s="6">
        <f>IF(A2627=0, 0, AH2627-tbl_pbp[[#This Row],[Saints Win %]])</f>
        <v>2.7000000000000024E-2</v>
      </c>
      <c r="AE2626">
        <f>ABS(tbl_pbp[[#This Row],[play.homeScore]]-tbl_pbp[[#This Row],[play.awayScore]])</f>
        <v>7</v>
      </c>
      <c r="AF2626">
        <f>IF(tbl_pbp[[#This Row],[Play Saints Win % Increase]]&gt;=$AF$4,1,0)</f>
        <v>0</v>
      </c>
      <c r="AG2626" t="str">
        <f>VLOOKUP(tbl_pbp[[#This Row],[gameId]], games!$B$2:$T$40, 9, FALSE)</f>
        <v>new-orleans-saints</v>
      </c>
      <c r="AH2626" s="5">
        <f>IF(tbl_pbp[[#This Row],[AwayTeam]] &lt;&gt; "new-orleans-saints", tbl_pbp[[#This Row],[homeWinPercentage]], 1-tbl_pbp[[#This Row],[homeWinPercentage]])</f>
        <v>0.86</v>
      </c>
      <c r="AI2626" s="13">
        <f>tbl_pbp[[#This Row],[Kamara]]*tbl_pbp[[#This Row],[Impactful Play]]</f>
        <v>0</v>
      </c>
      <c r="AJ2626" s="13">
        <f>tbl_pbp[[#This Row],[Thomas]]*tbl_pbp[[#This Row],[Impactful Play]]</f>
        <v>0</v>
      </c>
      <c r="AK2626" s="13" t="str">
        <f>VLOOKUP(tbl_pbp[[#This Row],[Play Saints Win % Increase]], tbl_impact[],3,TRUE)</f>
        <v>Scented (0 to +5%)</v>
      </c>
    </row>
    <row r="2627" spans="1:37">
      <c r="A2627" s="1">
        <v>28</v>
      </c>
      <c r="B2627" s="5">
        <v>0.113</v>
      </c>
      <c r="C2627" t="s">
        <v>15088</v>
      </c>
      <c r="D2627">
        <v>0</v>
      </c>
      <c r="E2627">
        <v>0</v>
      </c>
      <c r="F2627">
        <v>1</v>
      </c>
      <c r="G2627">
        <v>0</v>
      </c>
      <c r="H2627">
        <v>7</v>
      </c>
      <c r="I2627">
        <v>9</v>
      </c>
      <c r="J2627">
        <v>55</v>
      </c>
      <c r="K2627" t="s">
        <v>29</v>
      </c>
      <c r="L2627">
        <v>3</v>
      </c>
      <c r="M2627">
        <v>55</v>
      </c>
      <c r="N2627" t="s">
        <v>15089</v>
      </c>
      <c r="O2627" t="s">
        <v>5035</v>
      </c>
      <c r="P2627" t="s">
        <v>30</v>
      </c>
      <c r="Q2627" t="s">
        <v>31</v>
      </c>
      <c r="R2627" t="s">
        <v>32</v>
      </c>
      <c r="S2627" t="s">
        <v>139</v>
      </c>
      <c r="T2627" t="s">
        <v>80</v>
      </c>
      <c r="U2627" t="s">
        <v>15090</v>
      </c>
      <c r="V2627" t="s">
        <v>15025</v>
      </c>
      <c r="X2627" t="str">
        <f>VLOOKUP(pbp!V5377, games!$B$2:$R$40, 3, FALSE)</f>
        <v>2021-01-03T21:25Z</v>
      </c>
      <c r="Y2627">
        <f>VLOOKUP(1*V2627,NFLGames!$H$11:$H$555,1,FALSE)</f>
        <v>401127975</v>
      </c>
      <c r="Z2627">
        <f>VLOOKUP($Y2627, NFLGames!$H$11:$K$555,2,FALSE)</f>
        <v>2019</v>
      </c>
      <c r="AA2627">
        <f>VLOOKUP($Y2627, NFLGames!$H$11:$K$555,3,FALSE)</f>
        <v>17</v>
      </c>
      <c r="AB2627" s="6">
        <f>IF(A2628=0, 0, AH2628-tbl_pbp[[#This Row],[Saints Win %]])</f>
        <v>-2.0000000000000018E-2</v>
      </c>
      <c r="AD2627">
        <v>1</v>
      </c>
      <c r="AE2627">
        <f>ABS(tbl_pbp[[#This Row],[play.homeScore]]-tbl_pbp[[#This Row],[play.awayScore]])</f>
        <v>7</v>
      </c>
      <c r="AF2627">
        <f>IF(tbl_pbp[[#This Row],[Play Saints Win % Increase]]&gt;=$AF$4,1,0)</f>
        <v>0</v>
      </c>
      <c r="AG2627" t="str">
        <f>VLOOKUP(tbl_pbp[[#This Row],[gameId]], games!$B$2:$T$40, 9, FALSE)</f>
        <v>new-orleans-saints</v>
      </c>
      <c r="AH2627" s="5">
        <f>IF(tbl_pbp[[#This Row],[AwayTeam]] &lt;&gt; "new-orleans-saints", tbl_pbp[[#This Row],[homeWinPercentage]], 1-tbl_pbp[[#This Row],[homeWinPercentage]])</f>
        <v>0.88700000000000001</v>
      </c>
      <c r="AI2627" s="13">
        <f>tbl_pbp[[#This Row],[Kamara]]*tbl_pbp[[#This Row],[Impactful Play]]</f>
        <v>0</v>
      </c>
      <c r="AJ2627" s="13">
        <f>tbl_pbp[[#This Row],[Thomas]]*tbl_pbp[[#This Row],[Impactful Play]]</f>
        <v>0</v>
      </c>
      <c r="AK2627" s="13" t="str">
        <f>VLOOKUP(tbl_pbp[[#This Row],[Play Saints Win % Increase]], tbl_impact[],3,TRUE)</f>
        <v>Bad (0 to -5%)</v>
      </c>
    </row>
    <row r="2628" spans="1:37">
      <c r="A2628" s="1">
        <v>29</v>
      </c>
      <c r="B2628" s="5">
        <v>0.13300000000000001</v>
      </c>
      <c r="C2628" t="s">
        <v>15091</v>
      </c>
      <c r="D2628">
        <v>0</v>
      </c>
      <c r="E2628">
        <v>0</v>
      </c>
      <c r="F2628">
        <v>1</v>
      </c>
      <c r="G2628">
        <v>0</v>
      </c>
      <c r="H2628">
        <v>7</v>
      </c>
      <c r="I2628">
        <v>10</v>
      </c>
      <c r="J2628">
        <v>45</v>
      </c>
      <c r="K2628" t="s">
        <v>29</v>
      </c>
      <c r="L2628">
        <v>1</v>
      </c>
      <c r="M2628">
        <v>45</v>
      </c>
      <c r="N2628" t="s">
        <v>15092</v>
      </c>
      <c r="O2628" t="s">
        <v>681</v>
      </c>
      <c r="P2628" t="s">
        <v>45</v>
      </c>
      <c r="Q2628" t="s">
        <v>46</v>
      </c>
      <c r="R2628" t="s">
        <v>47</v>
      </c>
      <c r="S2628" t="s">
        <v>33</v>
      </c>
      <c r="T2628" t="s">
        <v>3729</v>
      </c>
      <c r="U2628" t="s">
        <v>3730</v>
      </c>
      <c r="V2628" t="s">
        <v>15025</v>
      </c>
      <c r="X2628" t="str">
        <f>VLOOKUP(pbp!V5378, games!$B$2:$R$40, 3, FALSE)</f>
        <v>2021-01-03T21:25Z</v>
      </c>
      <c r="Y2628">
        <f>VLOOKUP(1*V2628,NFLGames!$H$11:$H$555,1,FALSE)</f>
        <v>401127975</v>
      </c>
      <c r="Z2628">
        <f>VLOOKUP($Y2628, NFLGames!$H$11:$K$555,2,FALSE)</f>
        <v>2019</v>
      </c>
      <c r="AA2628">
        <f>VLOOKUP($Y2628, NFLGames!$H$11:$K$555,3,FALSE)</f>
        <v>17</v>
      </c>
      <c r="AB2628" s="6">
        <f>IF(A2629=0, 0, AH2629-tbl_pbp[[#This Row],[Saints Win %]])</f>
        <v>3.1000000000000028E-2</v>
      </c>
      <c r="AE2628">
        <f>ABS(tbl_pbp[[#This Row],[play.homeScore]]-tbl_pbp[[#This Row],[play.awayScore]])</f>
        <v>7</v>
      </c>
      <c r="AF2628">
        <f>IF(tbl_pbp[[#This Row],[Play Saints Win % Increase]]&gt;=$AF$4,1,0)</f>
        <v>0</v>
      </c>
      <c r="AG2628" t="str">
        <f>VLOOKUP(tbl_pbp[[#This Row],[gameId]], games!$B$2:$T$40, 9, FALSE)</f>
        <v>new-orleans-saints</v>
      </c>
      <c r="AH2628" s="5">
        <f>IF(tbl_pbp[[#This Row],[AwayTeam]] &lt;&gt; "new-orleans-saints", tbl_pbp[[#This Row],[homeWinPercentage]], 1-tbl_pbp[[#This Row],[homeWinPercentage]])</f>
        <v>0.86699999999999999</v>
      </c>
      <c r="AI2628" s="13">
        <f>tbl_pbp[[#This Row],[Kamara]]*tbl_pbp[[#This Row],[Impactful Play]]</f>
        <v>0</v>
      </c>
      <c r="AJ2628" s="13">
        <f>tbl_pbp[[#This Row],[Thomas]]*tbl_pbp[[#This Row],[Impactful Play]]</f>
        <v>0</v>
      </c>
      <c r="AK2628" s="13" t="str">
        <f>VLOOKUP(tbl_pbp[[#This Row],[Play Saints Win % Increase]], tbl_impact[],3,TRUE)</f>
        <v>Scented (0 to +5%)</v>
      </c>
    </row>
    <row r="2629" spans="1:37">
      <c r="A2629" s="1">
        <v>30</v>
      </c>
      <c r="B2629" s="5">
        <v>0.10199999999999999</v>
      </c>
      <c r="C2629" t="s">
        <v>15093</v>
      </c>
      <c r="D2629">
        <v>0</v>
      </c>
      <c r="E2629">
        <v>0</v>
      </c>
      <c r="F2629">
        <v>1</v>
      </c>
      <c r="G2629">
        <v>0</v>
      </c>
      <c r="H2629">
        <v>7</v>
      </c>
      <c r="I2629">
        <v>12</v>
      </c>
      <c r="J2629">
        <v>47</v>
      </c>
      <c r="K2629" t="s">
        <v>29</v>
      </c>
      <c r="L2629">
        <v>2</v>
      </c>
      <c r="M2629">
        <v>47</v>
      </c>
      <c r="N2629" t="s">
        <v>15094</v>
      </c>
      <c r="O2629" t="s">
        <v>541</v>
      </c>
      <c r="P2629" t="s">
        <v>30</v>
      </c>
      <c r="Q2629" t="s">
        <v>31</v>
      </c>
      <c r="R2629" t="s">
        <v>32</v>
      </c>
      <c r="S2629" t="s">
        <v>871</v>
      </c>
      <c r="T2629" t="s">
        <v>3392</v>
      </c>
      <c r="U2629" t="s">
        <v>15095</v>
      </c>
      <c r="V2629" t="s">
        <v>15025</v>
      </c>
      <c r="X2629" t="str">
        <f>VLOOKUP(pbp!V5379, games!$B$2:$R$40, 3, FALSE)</f>
        <v>2021-01-03T21:25Z</v>
      </c>
      <c r="Y2629">
        <f>VLOOKUP(1*V2629,NFLGames!$H$11:$H$555,1,FALSE)</f>
        <v>401127975</v>
      </c>
      <c r="Z2629">
        <f>VLOOKUP($Y2629, NFLGames!$H$11:$K$555,2,FALSE)</f>
        <v>2019</v>
      </c>
      <c r="AA2629">
        <f>VLOOKUP($Y2629, NFLGames!$H$11:$K$555,3,FALSE)</f>
        <v>17</v>
      </c>
      <c r="AB2629" s="6">
        <f>IF(A2630=0, 0, AH2630-tbl_pbp[[#This Row],[Saints Win %]])</f>
        <v>4.0000000000000036E-3</v>
      </c>
      <c r="AE2629">
        <f>ABS(tbl_pbp[[#This Row],[play.homeScore]]-tbl_pbp[[#This Row],[play.awayScore]])</f>
        <v>7</v>
      </c>
      <c r="AF2629">
        <f>IF(tbl_pbp[[#This Row],[Play Saints Win % Increase]]&gt;=$AF$4,1,0)</f>
        <v>0</v>
      </c>
      <c r="AG2629" t="str">
        <f>VLOOKUP(tbl_pbp[[#This Row],[gameId]], games!$B$2:$T$40, 9, FALSE)</f>
        <v>new-orleans-saints</v>
      </c>
      <c r="AH2629" s="5">
        <f>IF(tbl_pbp[[#This Row],[AwayTeam]] &lt;&gt; "new-orleans-saints", tbl_pbp[[#This Row],[homeWinPercentage]], 1-tbl_pbp[[#This Row],[homeWinPercentage]])</f>
        <v>0.89800000000000002</v>
      </c>
      <c r="AI2629" s="13">
        <f>tbl_pbp[[#This Row],[Kamara]]*tbl_pbp[[#This Row],[Impactful Play]]</f>
        <v>0</v>
      </c>
      <c r="AJ2629" s="13">
        <f>tbl_pbp[[#This Row],[Thomas]]*tbl_pbp[[#This Row],[Impactful Play]]</f>
        <v>0</v>
      </c>
      <c r="AK2629" s="13" t="str">
        <f>VLOOKUP(tbl_pbp[[#This Row],[Play Saints Win % Increase]], tbl_impact[],3,TRUE)</f>
        <v>Scented (0 to +5%)</v>
      </c>
    </row>
    <row r="2630" spans="1:37">
      <c r="A2630" s="1">
        <v>31</v>
      </c>
      <c r="B2630" s="5">
        <v>9.8000000000000004E-2</v>
      </c>
      <c r="C2630" t="s">
        <v>15096</v>
      </c>
      <c r="D2630">
        <v>0</v>
      </c>
      <c r="E2630">
        <v>0</v>
      </c>
      <c r="F2630">
        <v>1</v>
      </c>
      <c r="G2630">
        <v>0</v>
      </c>
      <c r="H2630">
        <v>7</v>
      </c>
      <c r="I2630">
        <v>10</v>
      </c>
      <c r="J2630">
        <v>32</v>
      </c>
      <c r="K2630" t="s">
        <v>29</v>
      </c>
      <c r="L2630">
        <v>1</v>
      </c>
      <c r="M2630">
        <v>32</v>
      </c>
      <c r="N2630" t="s">
        <v>15097</v>
      </c>
      <c r="O2630" t="s">
        <v>2467</v>
      </c>
      <c r="P2630" t="s">
        <v>45</v>
      </c>
      <c r="Q2630" t="s">
        <v>46</v>
      </c>
      <c r="R2630" t="s">
        <v>47</v>
      </c>
      <c r="S2630" t="s">
        <v>33</v>
      </c>
      <c r="T2630" t="s">
        <v>3384</v>
      </c>
      <c r="U2630" t="s">
        <v>13011</v>
      </c>
      <c r="V2630" t="s">
        <v>15025</v>
      </c>
      <c r="X2630" t="str">
        <f>VLOOKUP(pbp!V5380, games!$B$2:$R$40, 3, FALSE)</f>
        <v>2021-01-03T21:25Z</v>
      </c>
      <c r="Y2630">
        <f>VLOOKUP(1*V2630,NFLGames!$H$11:$H$555,1,FALSE)</f>
        <v>401127975</v>
      </c>
      <c r="Z2630">
        <f>VLOOKUP($Y2630, NFLGames!$H$11:$K$555,2,FALSE)</f>
        <v>2019</v>
      </c>
      <c r="AA2630">
        <f>VLOOKUP($Y2630, NFLGames!$H$11:$K$555,3,FALSE)</f>
        <v>17</v>
      </c>
      <c r="AB2630" s="6">
        <f>IF(A2631=0, 0, AH2631-tbl_pbp[[#This Row],[Saints Win %]])</f>
        <v>2.0000000000000018E-2</v>
      </c>
      <c r="AE2630">
        <f>ABS(tbl_pbp[[#This Row],[play.homeScore]]-tbl_pbp[[#This Row],[play.awayScore]])</f>
        <v>7</v>
      </c>
      <c r="AF2630">
        <f>IF(tbl_pbp[[#This Row],[Play Saints Win % Increase]]&gt;=$AF$4,1,0)</f>
        <v>0</v>
      </c>
      <c r="AG2630" t="str">
        <f>VLOOKUP(tbl_pbp[[#This Row],[gameId]], games!$B$2:$T$40, 9, FALSE)</f>
        <v>new-orleans-saints</v>
      </c>
      <c r="AH2630" s="5">
        <f>IF(tbl_pbp[[#This Row],[AwayTeam]] &lt;&gt; "new-orleans-saints", tbl_pbp[[#This Row],[homeWinPercentage]], 1-tbl_pbp[[#This Row],[homeWinPercentage]])</f>
        <v>0.90200000000000002</v>
      </c>
      <c r="AI2630" s="13">
        <f>tbl_pbp[[#This Row],[Kamara]]*tbl_pbp[[#This Row],[Impactful Play]]</f>
        <v>0</v>
      </c>
      <c r="AJ2630" s="13">
        <f>tbl_pbp[[#This Row],[Thomas]]*tbl_pbp[[#This Row],[Impactful Play]]</f>
        <v>0</v>
      </c>
      <c r="AK2630" s="13" t="str">
        <f>VLOOKUP(tbl_pbp[[#This Row],[Play Saints Win % Increase]], tbl_impact[],3,TRUE)</f>
        <v>Scented (0 to +5%)</v>
      </c>
    </row>
    <row r="2631" spans="1:37">
      <c r="A2631" s="1">
        <v>32</v>
      </c>
      <c r="B2631" s="5">
        <v>7.8E-2</v>
      </c>
      <c r="C2631" t="s">
        <v>15098</v>
      </c>
      <c r="D2631">
        <v>0</v>
      </c>
      <c r="E2631">
        <v>0</v>
      </c>
      <c r="F2631">
        <v>1</v>
      </c>
      <c r="G2631">
        <v>0</v>
      </c>
      <c r="H2631">
        <v>7</v>
      </c>
      <c r="I2631">
        <v>3</v>
      </c>
      <c r="J2631">
        <v>25</v>
      </c>
      <c r="K2631" t="s">
        <v>29</v>
      </c>
      <c r="L2631">
        <v>2</v>
      </c>
      <c r="M2631">
        <v>25</v>
      </c>
      <c r="N2631" t="s">
        <v>15099</v>
      </c>
      <c r="O2631" t="s">
        <v>1322</v>
      </c>
      <c r="P2631" t="s">
        <v>94</v>
      </c>
      <c r="Q2631" t="s">
        <v>95</v>
      </c>
      <c r="R2631" t="s">
        <v>96</v>
      </c>
      <c r="S2631" t="s">
        <v>193</v>
      </c>
      <c r="T2631" t="s">
        <v>3380</v>
      </c>
      <c r="U2631" t="s">
        <v>15100</v>
      </c>
      <c r="V2631" t="s">
        <v>15025</v>
      </c>
      <c r="X2631" t="str">
        <f>VLOOKUP(pbp!V5381, games!$B$2:$R$40, 3, FALSE)</f>
        <v>2021-01-03T21:25Z</v>
      </c>
      <c r="Y2631">
        <f>VLOOKUP(1*V2631,NFLGames!$H$11:$H$555,1,FALSE)</f>
        <v>401127975</v>
      </c>
      <c r="Z2631">
        <f>VLOOKUP($Y2631, NFLGames!$H$11:$K$555,2,FALSE)</f>
        <v>2019</v>
      </c>
      <c r="AA2631">
        <f>VLOOKUP($Y2631, NFLGames!$H$11:$K$555,3,FALSE)</f>
        <v>17</v>
      </c>
      <c r="AB2631" s="6">
        <f>IF(A2632=0, 0, AH2632-tbl_pbp[[#This Row],[Saints Win %]])</f>
        <v>6.0000000000000053E-3</v>
      </c>
      <c r="AD2631">
        <v>1</v>
      </c>
      <c r="AE2631">
        <f>ABS(tbl_pbp[[#This Row],[play.homeScore]]-tbl_pbp[[#This Row],[play.awayScore]])</f>
        <v>7</v>
      </c>
      <c r="AF2631">
        <f>IF(tbl_pbp[[#This Row],[Play Saints Win % Increase]]&gt;=$AF$4,1,0)</f>
        <v>0</v>
      </c>
      <c r="AG2631" t="str">
        <f>VLOOKUP(tbl_pbp[[#This Row],[gameId]], games!$B$2:$T$40, 9, FALSE)</f>
        <v>new-orleans-saints</v>
      </c>
      <c r="AH2631" s="5">
        <f>IF(tbl_pbp[[#This Row],[AwayTeam]] &lt;&gt; "new-orleans-saints", tbl_pbp[[#This Row],[homeWinPercentage]], 1-tbl_pbp[[#This Row],[homeWinPercentage]])</f>
        <v>0.92200000000000004</v>
      </c>
      <c r="AI2631" s="13">
        <f>tbl_pbp[[#This Row],[Kamara]]*tbl_pbp[[#This Row],[Impactful Play]]</f>
        <v>0</v>
      </c>
      <c r="AJ2631" s="13">
        <f>tbl_pbp[[#This Row],[Thomas]]*tbl_pbp[[#This Row],[Impactful Play]]</f>
        <v>0</v>
      </c>
      <c r="AK2631" s="13" t="str">
        <f>VLOOKUP(tbl_pbp[[#This Row],[Play Saints Win % Increase]], tbl_impact[],3,TRUE)</f>
        <v>Scented (0 to +5%)</v>
      </c>
    </row>
    <row r="2632" spans="1:37">
      <c r="A2632" s="1">
        <v>33</v>
      </c>
      <c r="B2632" s="5">
        <v>7.1999999999999995E-2</v>
      </c>
      <c r="C2632" t="s">
        <v>15101</v>
      </c>
      <c r="D2632">
        <v>0</v>
      </c>
      <c r="E2632">
        <v>0</v>
      </c>
      <c r="F2632">
        <v>1</v>
      </c>
      <c r="G2632">
        <v>0</v>
      </c>
      <c r="H2632">
        <v>14</v>
      </c>
      <c r="I2632">
        <v>1</v>
      </c>
      <c r="J2632">
        <v>1</v>
      </c>
      <c r="K2632" t="s">
        <v>29</v>
      </c>
      <c r="L2632">
        <v>1</v>
      </c>
      <c r="M2632">
        <v>1</v>
      </c>
      <c r="N2632" t="s">
        <v>1289</v>
      </c>
      <c r="O2632" t="s">
        <v>495</v>
      </c>
      <c r="P2632" t="s">
        <v>326</v>
      </c>
      <c r="Q2632" t="s">
        <v>327</v>
      </c>
      <c r="R2632" t="s">
        <v>105</v>
      </c>
      <c r="S2632" t="s">
        <v>283</v>
      </c>
      <c r="T2632" t="s">
        <v>3447</v>
      </c>
      <c r="U2632" t="s">
        <v>15102</v>
      </c>
      <c r="V2632" t="s">
        <v>15025</v>
      </c>
      <c r="X2632" t="str">
        <f>VLOOKUP(pbp!V5382, games!$B$2:$R$40, 3, FALSE)</f>
        <v>2021-01-03T21:25Z</v>
      </c>
      <c r="Y2632">
        <f>VLOOKUP(1*V2632,NFLGames!$H$11:$H$555,1,FALSE)</f>
        <v>401127975</v>
      </c>
      <c r="Z2632">
        <f>VLOOKUP($Y2632, NFLGames!$H$11:$K$555,2,FALSE)</f>
        <v>2019</v>
      </c>
      <c r="AA2632">
        <f>VLOOKUP($Y2632, NFLGames!$H$11:$K$555,3,FALSE)</f>
        <v>17</v>
      </c>
      <c r="AB2632" s="6">
        <f>IF(A2633=0, 0, AH2633-tbl_pbp[[#This Row],[Saints Win %]])</f>
        <v>-1.0000000000000009E-3</v>
      </c>
      <c r="AE2632">
        <f>ABS(tbl_pbp[[#This Row],[play.homeScore]]-tbl_pbp[[#This Row],[play.awayScore]])</f>
        <v>14</v>
      </c>
      <c r="AF2632">
        <f>IF(tbl_pbp[[#This Row],[Play Saints Win % Increase]]&gt;=$AF$4,1,0)</f>
        <v>0</v>
      </c>
      <c r="AG2632" t="str">
        <f>VLOOKUP(tbl_pbp[[#This Row],[gameId]], games!$B$2:$T$40, 9, FALSE)</f>
        <v>new-orleans-saints</v>
      </c>
      <c r="AH2632" s="5">
        <f>IF(tbl_pbp[[#This Row],[AwayTeam]] &lt;&gt; "new-orleans-saints", tbl_pbp[[#This Row],[homeWinPercentage]], 1-tbl_pbp[[#This Row],[homeWinPercentage]])</f>
        <v>0.92800000000000005</v>
      </c>
      <c r="AI2632" s="13">
        <f>tbl_pbp[[#This Row],[Kamara]]*tbl_pbp[[#This Row],[Impactful Play]]</f>
        <v>0</v>
      </c>
      <c r="AJ2632" s="13">
        <f>tbl_pbp[[#This Row],[Thomas]]*tbl_pbp[[#This Row],[Impactful Play]]</f>
        <v>0</v>
      </c>
      <c r="AK2632" s="13" t="str">
        <f>VLOOKUP(tbl_pbp[[#This Row],[Play Saints Win % Increase]], tbl_impact[],3,TRUE)</f>
        <v>Bad (0 to -5%)</v>
      </c>
    </row>
    <row r="2633" spans="1:37">
      <c r="A2633" s="1">
        <v>34</v>
      </c>
      <c r="B2633" s="5">
        <v>7.2999999999999995E-2</v>
      </c>
      <c r="C2633" t="s">
        <v>15103</v>
      </c>
      <c r="D2633">
        <v>0</v>
      </c>
      <c r="E2633">
        <v>0</v>
      </c>
      <c r="F2633">
        <v>1</v>
      </c>
      <c r="G2633">
        <v>0</v>
      </c>
      <c r="H2633">
        <v>14</v>
      </c>
      <c r="I2633">
        <v>0</v>
      </c>
      <c r="J2633">
        <v>65</v>
      </c>
      <c r="K2633" t="s">
        <v>29</v>
      </c>
      <c r="L2633">
        <v>0</v>
      </c>
      <c r="M2633">
        <v>65</v>
      </c>
      <c r="N2633" t="s">
        <v>288</v>
      </c>
      <c r="O2633" t="s">
        <v>495</v>
      </c>
      <c r="P2633" t="s">
        <v>25</v>
      </c>
      <c r="Q2633" t="s">
        <v>26</v>
      </c>
      <c r="R2633" t="s">
        <v>27</v>
      </c>
      <c r="V2633" t="s">
        <v>15025</v>
      </c>
      <c r="X2633" t="str">
        <f>VLOOKUP(pbp!V5383, games!$B$2:$R$40, 3, FALSE)</f>
        <v>2021-01-03T21:25Z</v>
      </c>
      <c r="Y2633">
        <f>VLOOKUP(1*V2633,NFLGames!$H$11:$H$555,1,FALSE)</f>
        <v>401127975</v>
      </c>
      <c r="Z2633">
        <f>VLOOKUP($Y2633, NFLGames!$H$11:$K$555,2,FALSE)</f>
        <v>2019</v>
      </c>
      <c r="AA2633">
        <f>VLOOKUP($Y2633, NFLGames!$H$11:$K$555,3,FALSE)</f>
        <v>17</v>
      </c>
      <c r="AB2633" s="6">
        <f>IF(A2634=0, 0, AH2634-tbl_pbp[[#This Row],[Saints Win %]])</f>
        <v>4.9999999999998934E-3</v>
      </c>
      <c r="AE2633">
        <f>ABS(tbl_pbp[[#This Row],[play.homeScore]]-tbl_pbp[[#This Row],[play.awayScore]])</f>
        <v>14</v>
      </c>
      <c r="AF2633">
        <f>IF(tbl_pbp[[#This Row],[Play Saints Win % Increase]]&gt;=$AF$4,1,0)</f>
        <v>0</v>
      </c>
      <c r="AG2633" t="str">
        <f>VLOOKUP(tbl_pbp[[#This Row],[gameId]], games!$B$2:$T$40, 9, FALSE)</f>
        <v>new-orleans-saints</v>
      </c>
      <c r="AH2633" s="5">
        <f>IF(tbl_pbp[[#This Row],[AwayTeam]] &lt;&gt; "new-orleans-saints", tbl_pbp[[#This Row],[homeWinPercentage]], 1-tbl_pbp[[#This Row],[homeWinPercentage]])</f>
        <v>0.92700000000000005</v>
      </c>
      <c r="AI2633" s="13">
        <f>tbl_pbp[[#This Row],[Kamara]]*tbl_pbp[[#This Row],[Impactful Play]]</f>
        <v>0</v>
      </c>
      <c r="AJ2633" s="13">
        <f>tbl_pbp[[#This Row],[Thomas]]*tbl_pbp[[#This Row],[Impactful Play]]</f>
        <v>0</v>
      </c>
      <c r="AK2633" s="13" t="str">
        <f>VLOOKUP(tbl_pbp[[#This Row],[Play Saints Win % Increase]], tbl_impact[],3,TRUE)</f>
        <v>Scented (0 to +5%)</v>
      </c>
    </row>
    <row r="2634" spans="1:37">
      <c r="A2634" s="1">
        <v>35</v>
      </c>
      <c r="B2634" s="5">
        <v>6.8000000000000005E-2</v>
      </c>
      <c r="C2634" t="s">
        <v>15104</v>
      </c>
      <c r="D2634">
        <v>0</v>
      </c>
      <c r="E2634">
        <v>0</v>
      </c>
      <c r="F2634">
        <v>1</v>
      </c>
      <c r="G2634">
        <v>0</v>
      </c>
      <c r="H2634">
        <v>14</v>
      </c>
      <c r="I2634">
        <v>10</v>
      </c>
      <c r="J2634">
        <v>25</v>
      </c>
      <c r="K2634" t="s">
        <v>533</v>
      </c>
      <c r="L2634">
        <v>1</v>
      </c>
      <c r="M2634">
        <v>75</v>
      </c>
      <c r="N2634" t="s">
        <v>15105</v>
      </c>
      <c r="O2634" t="s">
        <v>495</v>
      </c>
      <c r="P2634" t="s">
        <v>45</v>
      </c>
      <c r="Q2634" t="s">
        <v>46</v>
      </c>
      <c r="R2634" t="s">
        <v>47</v>
      </c>
      <c r="S2634" t="s">
        <v>33</v>
      </c>
      <c r="T2634" t="s">
        <v>3380</v>
      </c>
      <c r="U2634" t="s">
        <v>3381</v>
      </c>
      <c r="V2634" t="s">
        <v>15025</v>
      </c>
      <c r="X2634" t="str">
        <f>VLOOKUP(pbp!V5384, games!$B$2:$R$40, 3, FALSE)</f>
        <v>2021-01-03T21:25Z</v>
      </c>
      <c r="Y2634">
        <f>VLOOKUP(1*V2634,NFLGames!$H$11:$H$555,1,FALSE)</f>
        <v>401127975</v>
      </c>
      <c r="Z2634">
        <f>VLOOKUP($Y2634, NFLGames!$H$11:$K$555,2,FALSE)</f>
        <v>2019</v>
      </c>
      <c r="AA2634">
        <f>VLOOKUP($Y2634, NFLGames!$H$11:$K$555,3,FALSE)</f>
        <v>17</v>
      </c>
      <c r="AB2634" s="6">
        <f>IF(A2635=0, 0, AH2635-tbl_pbp[[#This Row],[Saints Win %]])</f>
        <v>1.4000000000000012E-2</v>
      </c>
      <c r="AE2634">
        <f>ABS(tbl_pbp[[#This Row],[play.homeScore]]-tbl_pbp[[#This Row],[play.awayScore]])</f>
        <v>14</v>
      </c>
      <c r="AF2634">
        <f>IF(tbl_pbp[[#This Row],[Play Saints Win % Increase]]&gt;=$AF$4,1,0)</f>
        <v>0</v>
      </c>
      <c r="AG2634" t="str">
        <f>VLOOKUP(tbl_pbp[[#This Row],[gameId]], games!$B$2:$T$40, 9, FALSE)</f>
        <v>new-orleans-saints</v>
      </c>
      <c r="AH2634" s="5">
        <f>IF(tbl_pbp[[#This Row],[AwayTeam]] &lt;&gt; "new-orleans-saints", tbl_pbp[[#This Row],[homeWinPercentage]], 1-tbl_pbp[[#This Row],[homeWinPercentage]])</f>
        <v>0.93199999999999994</v>
      </c>
      <c r="AI2634" s="13">
        <f>tbl_pbp[[#This Row],[Kamara]]*tbl_pbp[[#This Row],[Impactful Play]]</f>
        <v>0</v>
      </c>
      <c r="AJ2634" s="13">
        <f>tbl_pbp[[#This Row],[Thomas]]*tbl_pbp[[#This Row],[Impactful Play]]</f>
        <v>0</v>
      </c>
      <c r="AK2634" s="13" t="str">
        <f>VLOOKUP(tbl_pbp[[#This Row],[Play Saints Win % Increase]], tbl_impact[],3,TRUE)</f>
        <v>Scented (0 to +5%)</v>
      </c>
    </row>
    <row r="2635" spans="1:37">
      <c r="A2635" s="1">
        <v>36</v>
      </c>
      <c r="B2635" s="5">
        <v>5.3999999999999999E-2</v>
      </c>
      <c r="C2635" t="s">
        <v>15106</v>
      </c>
      <c r="D2635">
        <v>0</v>
      </c>
      <c r="E2635">
        <v>0</v>
      </c>
      <c r="F2635">
        <v>1</v>
      </c>
      <c r="G2635">
        <v>0</v>
      </c>
      <c r="H2635">
        <v>14</v>
      </c>
      <c r="I2635">
        <v>8</v>
      </c>
      <c r="J2635">
        <v>27</v>
      </c>
      <c r="K2635" t="s">
        <v>533</v>
      </c>
      <c r="L2635">
        <v>2</v>
      </c>
      <c r="M2635">
        <v>70</v>
      </c>
      <c r="N2635" t="s">
        <v>15107</v>
      </c>
      <c r="O2635" t="s">
        <v>1470</v>
      </c>
      <c r="P2635" t="s">
        <v>22</v>
      </c>
      <c r="Q2635" t="s">
        <v>37</v>
      </c>
      <c r="S2635" t="s">
        <v>73</v>
      </c>
      <c r="T2635" t="s">
        <v>3556</v>
      </c>
      <c r="U2635" t="s">
        <v>15050</v>
      </c>
      <c r="V2635" t="s">
        <v>15025</v>
      </c>
      <c r="X2635" t="str">
        <f>VLOOKUP(pbp!V5385, games!$B$2:$R$40, 3, FALSE)</f>
        <v>2021-01-03T21:25Z</v>
      </c>
      <c r="Y2635">
        <f>VLOOKUP(1*V2635,NFLGames!$H$11:$H$555,1,FALSE)</f>
        <v>401127975</v>
      </c>
      <c r="Z2635">
        <f>VLOOKUP($Y2635, NFLGames!$H$11:$K$555,2,FALSE)</f>
        <v>2019</v>
      </c>
      <c r="AA2635">
        <f>VLOOKUP($Y2635, NFLGames!$H$11:$K$555,3,FALSE)</f>
        <v>17</v>
      </c>
      <c r="AB2635" s="6">
        <f>IF(A2636=0, 0, AH2636-tbl_pbp[[#This Row],[Saints Win %]])</f>
        <v>-1.0000000000000009E-3</v>
      </c>
      <c r="AE2635">
        <f>ABS(tbl_pbp[[#This Row],[play.homeScore]]-tbl_pbp[[#This Row],[play.awayScore]])</f>
        <v>14</v>
      </c>
      <c r="AF2635">
        <f>IF(tbl_pbp[[#This Row],[Play Saints Win % Increase]]&gt;=$AF$4,1,0)</f>
        <v>0</v>
      </c>
      <c r="AG2635" t="str">
        <f>VLOOKUP(tbl_pbp[[#This Row],[gameId]], games!$B$2:$T$40, 9, FALSE)</f>
        <v>new-orleans-saints</v>
      </c>
      <c r="AH2635" s="5">
        <f>IF(tbl_pbp[[#This Row],[AwayTeam]] &lt;&gt; "new-orleans-saints", tbl_pbp[[#This Row],[homeWinPercentage]], 1-tbl_pbp[[#This Row],[homeWinPercentage]])</f>
        <v>0.94599999999999995</v>
      </c>
      <c r="AI2635" s="13">
        <f>tbl_pbp[[#This Row],[Kamara]]*tbl_pbp[[#This Row],[Impactful Play]]</f>
        <v>0</v>
      </c>
      <c r="AJ2635" s="13">
        <f>tbl_pbp[[#This Row],[Thomas]]*tbl_pbp[[#This Row],[Impactful Play]]</f>
        <v>0</v>
      </c>
      <c r="AK2635" s="13" t="str">
        <f>VLOOKUP(tbl_pbp[[#This Row],[Play Saints Win % Increase]], tbl_impact[],3,TRUE)</f>
        <v>Bad (0 to -5%)</v>
      </c>
    </row>
    <row r="2636" spans="1:37">
      <c r="A2636" s="1">
        <v>37</v>
      </c>
      <c r="B2636" s="5">
        <v>5.5E-2</v>
      </c>
      <c r="C2636" t="s">
        <v>15108</v>
      </c>
      <c r="D2636">
        <v>0</v>
      </c>
      <c r="E2636">
        <v>0</v>
      </c>
      <c r="F2636">
        <v>1</v>
      </c>
      <c r="G2636">
        <v>0</v>
      </c>
      <c r="H2636">
        <v>14</v>
      </c>
      <c r="I2636">
        <v>8</v>
      </c>
      <c r="J2636">
        <v>27</v>
      </c>
      <c r="K2636" t="s">
        <v>533</v>
      </c>
      <c r="L2636">
        <v>3</v>
      </c>
      <c r="M2636">
        <v>73</v>
      </c>
      <c r="N2636" t="s">
        <v>15109</v>
      </c>
      <c r="O2636" t="s">
        <v>3261</v>
      </c>
      <c r="P2636" t="s">
        <v>45</v>
      </c>
      <c r="Q2636" t="s">
        <v>46</v>
      </c>
      <c r="R2636" t="s">
        <v>47</v>
      </c>
      <c r="S2636" t="s">
        <v>92</v>
      </c>
      <c r="T2636" t="s">
        <v>3556</v>
      </c>
      <c r="U2636" t="s">
        <v>3688</v>
      </c>
      <c r="V2636" t="s">
        <v>15025</v>
      </c>
      <c r="X2636" t="str">
        <f>VLOOKUP(pbp!V5386, games!$B$2:$R$40, 3, FALSE)</f>
        <v>2021-01-03T21:25Z</v>
      </c>
      <c r="Y2636">
        <f>VLOOKUP(1*V2636,NFLGames!$H$11:$H$555,1,FALSE)</f>
        <v>401127975</v>
      </c>
      <c r="Z2636">
        <f>VLOOKUP($Y2636, NFLGames!$H$11:$K$555,2,FALSE)</f>
        <v>2019</v>
      </c>
      <c r="AA2636">
        <f>VLOOKUP($Y2636, NFLGames!$H$11:$K$555,3,FALSE)</f>
        <v>17</v>
      </c>
      <c r="AB2636" s="6">
        <f>IF(A2637=0, 0, AH2637-tbl_pbp[[#This Row],[Saints Win %]])</f>
        <v>0</v>
      </c>
      <c r="AE2636">
        <f>ABS(tbl_pbp[[#This Row],[play.homeScore]]-tbl_pbp[[#This Row],[play.awayScore]])</f>
        <v>14</v>
      </c>
      <c r="AF2636">
        <f>IF(tbl_pbp[[#This Row],[Play Saints Win % Increase]]&gt;=$AF$4,1,0)</f>
        <v>0</v>
      </c>
      <c r="AG2636" t="str">
        <f>VLOOKUP(tbl_pbp[[#This Row],[gameId]], games!$B$2:$T$40, 9, FALSE)</f>
        <v>new-orleans-saints</v>
      </c>
      <c r="AH2636" s="5">
        <f>IF(tbl_pbp[[#This Row],[AwayTeam]] &lt;&gt; "new-orleans-saints", tbl_pbp[[#This Row],[homeWinPercentage]], 1-tbl_pbp[[#This Row],[homeWinPercentage]])</f>
        <v>0.94499999999999995</v>
      </c>
      <c r="AI2636" s="13">
        <f>tbl_pbp[[#This Row],[Kamara]]*tbl_pbp[[#This Row],[Impactful Play]]</f>
        <v>0</v>
      </c>
      <c r="AJ2636" s="13">
        <f>tbl_pbp[[#This Row],[Thomas]]*tbl_pbp[[#This Row],[Impactful Play]]</f>
        <v>0</v>
      </c>
      <c r="AK2636" s="13" t="str">
        <f>VLOOKUP(tbl_pbp[[#This Row],[Play Saints Win % Increase]], tbl_impact[],3,TRUE)</f>
        <v>Scented (0 to +5%)</v>
      </c>
    </row>
    <row r="2637" spans="1:37">
      <c r="A2637" s="1">
        <v>38</v>
      </c>
      <c r="B2637" s="5">
        <v>5.5E-2</v>
      </c>
      <c r="C2637" t="s">
        <v>15110</v>
      </c>
      <c r="D2637">
        <v>0</v>
      </c>
      <c r="E2637">
        <v>0</v>
      </c>
      <c r="F2637">
        <v>1</v>
      </c>
      <c r="G2637">
        <v>0</v>
      </c>
      <c r="H2637">
        <v>14</v>
      </c>
      <c r="I2637">
        <v>0</v>
      </c>
      <c r="J2637">
        <v>30</v>
      </c>
      <c r="L2637">
        <v>4</v>
      </c>
      <c r="M2637">
        <v>70</v>
      </c>
      <c r="N2637" t="s">
        <v>142</v>
      </c>
      <c r="O2637" t="s">
        <v>143</v>
      </c>
      <c r="P2637" t="s">
        <v>144</v>
      </c>
      <c r="Q2637" t="s">
        <v>145</v>
      </c>
      <c r="R2637" t="s">
        <v>146</v>
      </c>
      <c r="V2637" t="s">
        <v>15025</v>
      </c>
      <c r="X2637" t="str">
        <f>VLOOKUP(pbp!V5387, games!$B$2:$R$40, 3, FALSE)</f>
        <v>2021-01-03T21:25Z</v>
      </c>
      <c r="Y2637">
        <f>VLOOKUP(1*V2637,NFLGames!$H$11:$H$555,1,FALSE)</f>
        <v>401127975</v>
      </c>
      <c r="Z2637">
        <f>VLOOKUP($Y2637, NFLGames!$H$11:$K$555,2,FALSE)</f>
        <v>2019</v>
      </c>
      <c r="AA2637">
        <f>VLOOKUP($Y2637, NFLGames!$H$11:$K$555,3,FALSE)</f>
        <v>17</v>
      </c>
      <c r="AB2637" s="6">
        <f>IF(A2638=0, 0, AH2638-tbl_pbp[[#This Row],[Saints Win %]])</f>
        <v>-7.0000000000000062E-3</v>
      </c>
      <c r="AE2637">
        <f>ABS(tbl_pbp[[#This Row],[play.homeScore]]-tbl_pbp[[#This Row],[play.awayScore]])</f>
        <v>14</v>
      </c>
      <c r="AF2637">
        <f>IF(tbl_pbp[[#This Row],[Play Saints Win % Increase]]&gt;=$AF$4,1,0)</f>
        <v>0</v>
      </c>
      <c r="AG2637" t="str">
        <f>VLOOKUP(tbl_pbp[[#This Row],[gameId]], games!$B$2:$T$40, 9, FALSE)</f>
        <v>new-orleans-saints</v>
      </c>
      <c r="AH2637" s="5">
        <f>IF(tbl_pbp[[#This Row],[AwayTeam]] &lt;&gt; "new-orleans-saints", tbl_pbp[[#This Row],[homeWinPercentage]], 1-tbl_pbp[[#This Row],[homeWinPercentage]])</f>
        <v>0.94499999999999995</v>
      </c>
      <c r="AI2637" s="13">
        <f>tbl_pbp[[#This Row],[Kamara]]*tbl_pbp[[#This Row],[Impactful Play]]</f>
        <v>0</v>
      </c>
      <c r="AJ2637" s="13">
        <f>tbl_pbp[[#This Row],[Thomas]]*tbl_pbp[[#This Row],[Impactful Play]]</f>
        <v>0</v>
      </c>
      <c r="AK2637" s="13" t="str">
        <f>VLOOKUP(tbl_pbp[[#This Row],[Play Saints Win % Increase]], tbl_impact[],3,TRUE)</f>
        <v>Bad (0 to -5%)</v>
      </c>
    </row>
    <row r="2638" spans="1:37">
      <c r="A2638" s="1">
        <v>39</v>
      </c>
      <c r="B2638" s="5">
        <v>6.2E-2</v>
      </c>
      <c r="C2638" t="s">
        <v>15111</v>
      </c>
      <c r="D2638">
        <v>0</v>
      </c>
      <c r="E2638">
        <v>0</v>
      </c>
      <c r="F2638">
        <v>2</v>
      </c>
      <c r="G2638">
        <v>0</v>
      </c>
      <c r="H2638">
        <v>14</v>
      </c>
      <c r="I2638">
        <v>5</v>
      </c>
      <c r="J2638">
        <v>30</v>
      </c>
      <c r="K2638" t="s">
        <v>533</v>
      </c>
      <c r="L2638">
        <v>4</v>
      </c>
      <c r="M2638">
        <v>70</v>
      </c>
      <c r="N2638" t="s">
        <v>15112</v>
      </c>
      <c r="O2638" t="s">
        <v>24</v>
      </c>
      <c r="P2638" t="s">
        <v>66</v>
      </c>
      <c r="Q2638" t="s">
        <v>67</v>
      </c>
      <c r="R2638" t="s">
        <v>68</v>
      </c>
      <c r="S2638" t="s">
        <v>78</v>
      </c>
      <c r="T2638" t="s">
        <v>3429</v>
      </c>
      <c r="U2638" t="s">
        <v>15113</v>
      </c>
      <c r="V2638" t="s">
        <v>15025</v>
      </c>
      <c r="X2638" t="str">
        <f>VLOOKUP(pbp!V5388, games!$B$2:$R$40, 3, FALSE)</f>
        <v>2021-01-03T21:25Z</v>
      </c>
      <c r="Y2638">
        <f>VLOOKUP(1*V2638,NFLGames!$H$11:$H$555,1,FALSE)</f>
        <v>401127975</v>
      </c>
      <c r="Z2638">
        <f>VLOOKUP($Y2638, NFLGames!$H$11:$K$555,2,FALSE)</f>
        <v>2019</v>
      </c>
      <c r="AA2638">
        <f>VLOOKUP($Y2638, NFLGames!$H$11:$K$555,3,FALSE)</f>
        <v>17</v>
      </c>
      <c r="AB2638" s="6">
        <f>IF(A2639=0, 0, AH2639-tbl_pbp[[#This Row],[Saints Win %]])</f>
        <v>-2.2999999999999909E-2</v>
      </c>
      <c r="AE2638">
        <f>ABS(tbl_pbp[[#This Row],[play.homeScore]]-tbl_pbp[[#This Row],[play.awayScore]])</f>
        <v>14</v>
      </c>
      <c r="AF2638">
        <f>IF(tbl_pbp[[#This Row],[Play Saints Win % Increase]]&gt;=$AF$4,1,0)</f>
        <v>0</v>
      </c>
      <c r="AG2638" t="str">
        <f>VLOOKUP(tbl_pbp[[#This Row],[gameId]], games!$B$2:$T$40, 9, FALSE)</f>
        <v>new-orleans-saints</v>
      </c>
      <c r="AH2638" s="5">
        <f>IF(tbl_pbp[[#This Row],[AwayTeam]] &lt;&gt; "new-orleans-saints", tbl_pbp[[#This Row],[homeWinPercentage]], 1-tbl_pbp[[#This Row],[homeWinPercentage]])</f>
        <v>0.93799999999999994</v>
      </c>
      <c r="AI2638" s="13">
        <f>tbl_pbp[[#This Row],[Kamara]]*tbl_pbp[[#This Row],[Impactful Play]]</f>
        <v>0</v>
      </c>
      <c r="AJ2638" s="13">
        <f>tbl_pbp[[#This Row],[Thomas]]*tbl_pbp[[#This Row],[Impactful Play]]</f>
        <v>0</v>
      </c>
      <c r="AK2638" s="13" t="str">
        <f>VLOOKUP(tbl_pbp[[#This Row],[Play Saints Win % Increase]], tbl_impact[],3,TRUE)</f>
        <v>Bad (0 to -5%)</v>
      </c>
    </row>
    <row r="2639" spans="1:37">
      <c r="A2639" s="1">
        <v>40</v>
      </c>
      <c r="B2639" s="5">
        <v>8.5000000000000006E-2</v>
      </c>
      <c r="C2639" t="s">
        <v>15114</v>
      </c>
      <c r="D2639">
        <v>0</v>
      </c>
      <c r="E2639">
        <v>0</v>
      </c>
      <c r="F2639">
        <v>2</v>
      </c>
      <c r="G2639">
        <v>0</v>
      </c>
      <c r="H2639">
        <v>14</v>
      </c>
      <c r="I2639">
        <v>10</v>
      </c>
      <c r="J2639">
        <v>85</v>
      </c>
      <c r="K2639" t="s">
        <v>29</v>
      </c>
      <c r="L2639">
        <v>1</v>
      </c>
      <c r="M2639">
        <v>85</v>
      </c>
      <c r="N2639" t="s">
        <v>15115</v>
      </c>
      <c r="O2639" t="s">
        <v>2249</v>
      </c>
      <c r="P2639" t="s">
        <v>45</v>
      </c>
      <c r="Q2639" t="s">
        <v>46</v>
      </c>
      <c r="R2639" t="s">
        <v>47</v>
      </c>
      <c r="S2639" t="s">
        <v>33</v>
      </c>
      <c r="T2639" t="s">
        <v>263</v>
      </c>
      <c r="U2639" t="s">
        <v>264</v>
      </c>
      <c r="V2639" t="s">
        <v>15025</v>
      </c>
      <c r="X2639" t="str">
        <f>VLOOKUP(pbp!V5389, games!$B$2:$R$40, 3, FALSE)</f>
        <v>2021-01-03T21:25Z</v>
      </c>
      <c r="Y2639">
        <f>VLOOKUP(1*V2639,NFLGames!$H$11:$H$555,1,FALSE)</f>
        <v>401127975</v>
      </c>
      <c r="Z2639">
        <f>VLOOKUP($Y2639, NFLGames!$H$11:$K$555,2,FALSE)</f>
        <v>2019</v>
      </c>
      <c r="AA2639">
        <f>VLOOKUP($Y2639, NFLGames!$H$11:$K$555,3,FALSE)</f>
        <v>17</v>
      </c>
      <c r="AB2639" s="6">
        <f>IF(A2640=0, 0, AH2640-tbl_pbp[[#This Row],[Saints Win %]])</f>
        <v>8.0000000000000071E-3</v>
      </c>
      <c r="AE2639">
        <f>ABS(tbl_pbp[[#This Row],[play.homeScore]]-tbl_pbp[[#This Row],[play.awayScore]])</f>
        <v>14</v>
      </c>
      <c r="AF2639">
        <f>IF(tbl_pbp[[#This Row],[Play Saints Win % Increase]]&gt;=$AF$4,1,0)</f>
        <v>0</v>
      </c>
      <c r="AG2639" t="str">
        <f>VLOOKUP(tbl_pbp[[#This Row],[gameId]], games!$B$2:$T$40, 9, FALSE)</f>
        <v>new-orleans-saints</v>
      </c>
      <c r="AH2639" s="5">
        <f>IF(tbl_pbp[[#This Row],[AwayTeam]] &lt;&gt; "new-orleans-saints", tbl_pbp[[#This Row],[homeWinPercentage]], 1-tbl_pbp[[#This Row],[homeWinPercentage]])</f>
        <v>0.91500000000000004</v>
      </c>
      <c r="AI2639" s="13">
        <f>tbl_pbp[[#This Row],[Kamara]]*tbl_pbp[[#This Row],[Impactful Play]]</f>
        <v>0</v>
      </c>
      <c r="AJ2639" s="13">
        <f>tbl_pbp[[#This Row],[Thomas]]*tbl_pbp[[#This Row],[Impactful Play]]</f>
        <v>0</v>
      </c>
      <c r="AK2639" s="13" t="str">
        <f>VLOOKUP(tbl_pbp[[#This Row],[Play Saints Win % Increase]], tbl_impact[],3,TRUE)</f>
        <v>Scented (0 to +5%)</v>
      </c>
    </row>
    <row r="2640" spans="1:37">
      <c r="A2640" s="1">
        <v>41</v>
      </c>
      <c r="B2640" s="5">
        <v>7.6999999999999999E-2</v>
      </c>
      <c r="C2640" t="s">
        <v>15116</v>
      </c>
      <c r="D2640">
        <v>0</v>
      </c>
      <c r="E2640">
        <v>0</v>
      </c>
      <c r="F2640">
        <v>2</v>
      </c>
      <c r="G2640">
        <v>0</v>
      </c>
      <c r="H2640">
        <v>14</v>
      </c>
      <c r="I2640">
        <v>10</v>
      </c>
      <c r="J2640">
        <v>85</v>
      </c>
      <c r="K2640" t="s">
        <v>29</v>
      </c>
      <c r="L2640">
        <v>2</v>
      </c>
      <c r="M2640">
        <v>85</v>
      </c>
      <c r="N2640" t="s">
        <v>1023</v>
      </c>
      <c r="O2640" t="s">
        <v>1024</v>
      </c>
      <c r="P2640" t="s">
        <v>22</v>
      </c>
      <c r="Q2640" t="s">
        <v>37</v>
      </c>
      <c r="S2640" t="s">
        <v>120</v>
      </c>
      <c r="T2640" t="s">
        <v>263</v>
      </c>
      <c r="U2640" t="s">
        <v>528</v>
      </c>
      <c r="V2640" t="s">
        <v>15025</v>
      </c>
      <c r="X2640" t="str">
        <f>VLOOKUP(pbp!V5390, games!$B$2:$R$40, 3, FALSE)</f>
        <v>2021-01-03T21:25Z</v>
      </c>
      <c r="Y2640">
        <f>VLOOKUP(1*V2640,NFLGames!$H$11:$H$555,1,FALSE)</f>
        <v>401127975</v>
      </c>
      <c r="Z2640">
        <f>VLOOKUP($Y2640, NFLGames!$H$11:$K$555,2,FALSE)</f>
        <v>2019</v>
      </c>
      <c r="AA2640">
        <f>VLOOKUP($Y2640, NFLGames!$H$11:$K$555,3,FALSE)</f>
        <v>17</v>
      </c>
      <c r="AB2640" s="6">
        <f>IF(A2641=0, 0, AH2641-tbl_pbp[[#This Row],[Saints Win %]])</f>
        <v>-8.0000000000000071E-3</v>
      </c>
      <c r="AE2640">
        <f>ABS(tbl_pbp[[#This Row],[play.homeScore]]-tbl_pbp[[#This Row],[play.awayScore]])</f>
        <v>14</v>
      </c>
      <c r="AF2640">
        <f>IF(tbl_pbp[[#This Row],[Play Saints Win % Increase]]&gt;=$AF$4,1,0)</f>
        <v>0</v>
      </c>
      <c r="AG2640" t="str">
        <f>VLOOKUP(tbl_pbp[[#This Row],[gameId]], games!$B$2:$T$40, 9, FALSE)</f>
        <v>new-orleans-saints</v>
      </c>
      <c r="AH2640" s="5">
        <f>IF(tbl_pbp[[#This Row],[AwayTeam]] &lt;&gt; "new-orleans-saints", tbl_pbp[[#This Row],[homeWinPercentage]], 1-tbl_pbp[[#This Row],[homeWinPercentage]])</f>
        <v>0.92300000000000004</v>
      </c>
      <c r="AI2640" s="13">
        <f>tbl_pbp[[#This Row],[Kamara]]*tbl_pbp[[#This Row],[Impactful Play]]</f>
        <v>0</v>
      </c>
      <c r="AJ2640" s="13">
        <f>tbl_pbp[[#This Row],[Thomas]]*tbl_pbp[[#This Row],[Impactful Play]]</f>
        <v>0</v>
      </c>
      <c r="AK2640" s="13" t="str">
        <f>VLOOKUP(tbl_pbp[[#This Row],[Play Saints Win % Increase]], tbl_impact[],3,TRUE)</f>
        <v>Bad (0 to -5%)</v>
      </c>
    </row>
    <row r="2641" spans="1:37">
      <c r="A2641" s="1">
        <v>42</v>
      </c>
      <c r="B2641" s="5">
        <v>8.5000000000000006E-2</v>
      </c>
      <c r="C2641" t="s">
        <v>15117</v>
      </c>
      <c r="D2641">
        <v>0</v>
      </c>
      <c r="E2641">
        <v>0</v>
      </c>
      <c r="F2641">
        <v>2</v>
      </c>
      <c r="G2641">
        <v>0</v>
      </c>
      <c r="H2641">
        <v>14</v>
      </c>
      <c r="I2641">
        <v>10</v>
      </c>
      <c r="J2641">
        <v>85</v>
      </c>
      <c r="K2641" t="s">
        <v>29</v>
      </c>
      <c r="L2641">
        <v>3</v>
      </c>
      <c r="M2641">
        <v>85</v>
      </c>
      <c r="N2641" t="s">
        <v>15118</v>
      </c>
      <c r="O2641" t="s">
        <v>2025</v>
      </c>
      <c r="P2641" t="s">
        <v>22</v>
      </c>
      <c r="Q2641" t="s">
        <v>37</v>
      </c>
      <c r="S2641" t="s">
        <v>123</v>
      </c>
      <c r="T2641" t="s">
        <v>263</v>
      </c>
      <c r="U2641" t="s">
        <v>15119</v>
      </c>
      <c r="V2641" t="s">
        <v>15025</v>
      </c>
      <c r="X2641" t="str">
        <f>VLOOKUP(pbp!V5391, games!$B$2:$R$40, 3, FALSE)</f>
        <v>2021-01-03T21:25Z</v>
      </c>
      <c r="Y2641">
        <f>VLOOKUP(1*V2641,NFLGames!$H$11:$H$555,1,FALSE)</f>
        <v>401127975</v>
      </c>
      <c r="Z2641">
        <f>VLOOKUP($Y2641, NFLGames!$H$11:$K$555,2,FALSE)</f>
        <v>2019</v>
      </c>
      <c r="AA2641">
        <f>VLOOKUP($Y2641, NFLGames!$H$11:$K$555,3,FALSE)</f>
        <v>17</v>
      </c>
      <c r="AB2641" s="6">
        <f>IF(A2642=0, 0, AH2642-tbl_pbp[[#This Row],[Saints Win %]])</f>
        <v>3.0000000000000027E-3</v>
      </c>
      <c r="AD2641">
        <v>1</v>
      </c>
      <c r="AE2641">
        <f>ABS(tbl_pbp[[#This Row],[play.homeScore]]-tbl_pbp[[#This Row],[play.awayScore]])</f>
        <v>14</v>
      </c>
      <c r="AF2641">
        <f>IF(tbl_pbp[[#This Row],[Play Saints Win % Increase]]&gt;=$AF$4,1,0)</f>
        <v>0</v>
      </c>
      <c r="AG2641" t="str">
        <f>VLOOKUP(tbl_pbp[[#This Row],[gameId]], games!$B$2:$T$40, 9, FALSE)</f>
        <v>new-orleans-saints</v>
      </c>
      <c r="AH2641" s="5">
        <f>IF(tbl_pbp[[#This Row],[AwayTeam]] &lt;&gt; "new-orleans-saints", tbl_pbp[[#This Row],[homeWinPercentage]], 1-tbl_pbp[[#This Row],[homeWinPercentage]])</f>
        <v>0.91500000000000004</v>
      </c>
      <c r="AI2641" s="13">
        <f>tbl_pbp[[#This Row],[Kamara]]*tbl_pbp[[#This Row],[Impactful Play]]</f>
        <v>0</v>
      </c>
      <c r="AJ2641" s="13">
        <f>tbl_pbp[[#This Row],[Thomas]]*tbl_pbp[[#This Row],[Impactful Play]]</f>
        <v>0</v>
      </c>
      <c r="AK2641" s="13" t="str">
        <f>VLOOKUP(tbl_pbp[[#This Row],[Play Saints Win % Increase]], tbl_impact[],3,TRUE)</f>
        <v>Scented (0 to +5%)</v>
      </c>
    </row>
    <row r="2642" spans="1:37">
      <c r="A2642" s="1">
        <v>43</v>
      </c>
      <c r="B2642" s="5">
        <v>8.2000000000000003E-2</v>
      </c>
      <c r="C2642" t="s">
        <v>15120</v>
      </c>
      <c r="D2642">
        <v>0</v>
      </c>
      <c r="E2642">
        <v>0</v>
      </c>
      <c r="F2642">
        <v>2</v>
      </c>
      <c r="G2642">
        <v>0</v>
      </c>
      <c r="H2642">
        <v>14</v>
      </c>
      <c r="I2642">
        <v>10</v>
      </c>
      <c r="J2642">
        <v>85</v>
      </c>
      <c r="K2642" t="s">
        <v>29</v>
      </c>
      <c r="L2642">
        <v>4</v>
      </c>
      <c r="M2642">
        <v>85</v>
      </c>
      <c r="N2642" t="s">
        <v>15121</v>
      </c>
      <c r="O2642" t="s">
        <v>599</v>
      </c>
      <c r="P2642" t="s">
        <v>66</v>
      </c>
      <c r="Q2642" t="s">
        <v>67</v>
      </c>
      <c r="R2642" t="s">
        <v>68</v>
      </c>
      <c r="S2642" t="s">
        <v>1081</v>
      </c>
      <c r="T2642" t="s">
        <v>263</v>
      </c>
      <c r="U2642" t="s">
        <v>15122</v>
      </c>
      <c r="V2642" t="s">
        <v>15025</v>
      </c>
      <c r="X2642" t="str">
        <f>VLOOKUP(pbp!V5392, games!$B$2:$R$40, 3, FALSE)</f>
        <v>2021-01-03T21:25Z</v>
      </c>
      <c r="Y2642">
        <f>VLOOKUP(1*V2642,NFLGames!$H$11:$H$555,1,FALSE)</f>
        <v>401127975</v>
      </c>
      <c r="Z2642">
        <f>VLOOKUP($Y2642, NFLGames!$H$11:$K$555,2,FALSE)</f>
        <v>2019</v>
      </c>
      <c r="AA2642">
        <f>VLOOKUP($Y2642, NFLGames!$H$11:$K$555,3,FALSE)</f>
        <v>17</v>
      </c>
      <c r="AB2642" s="6">
        <f>IF(A2643=0, 0, AH2643-tbl_pbp[[#This Row],[Saints Win %]])</f>
        <v>2.7999999999999914E-2</v>
      </c>
      <c r="AE2642">
        <f>ABS(tbl_pbp[[#This Row],[play.homeScore]]-tbl_pbp[[#This Row],[play.awayScore]])</f>
        <v>14</v>
      </c>
      <c r="AF2642">
        <f>IF(tbl_pbp[[#This Row],[Play Saints Win % Increase]]&gt;=$AF$4,1,0)</f>
        <v>0</v>
      </c>
      <c r="AG2642" t="str">
        <f>VLOOKUP(tbl_pbp[[#This Row],[gameId]], games!$B$2:$T$40, 9, FALSE)</f>
        <v>new-orleans-saints</v>
      </c>
      <c r="AH2642" s="5">
        <f>IF(tbl_pbp[[#This Row],[AwayTeam]] &lt;&gt; "new-orleans-saints", tbl_pbp[[#This Row],[homeWinPercentage]], 1-tbl_pbp[[#This Row],[homeWinPercentage]])</f>
        <v>0.91800000000000004</v>
      </c>
      <c r="AI2642" s="13">
        <f>tbl_pbp[[#This Row],[Kamara]]*tbl_pbp[[#This Row],[Impactful Play]]</f>
        <v>0</v>
      </c>
      <c r="AJ2642" s="13">
        <f>tbl_pbp[[#This Row],[Thomas]]*tbl_pbp[[#This Row],[Impactful Play]]</f>
        <v>0</v>
      </c>
      <c r="AK2642" s="13" t="str">
        <f>VLOOKUP(tbl_pbp[[#This Row],[Play Saints Win % Increase]], tbl_impact[],3,TRUE)</f>
        <v>Scented (0 to +5%)</v>
      </c>
    </row>
    <row r="2643" spans="1:37">
      <c r="A2643" s="1">
        <v>44</v>
      </c>
      <c r="B2643" s="5">
        <v>5.3999999999999999E-2</v>
      </c>
      <c r="C2643" t="s">
        <v>15123</v>
      </c>
      <c r="D2643">
        <v>0</v>
      </c>
      <c r="E2643">
        <v>0</v>
      </c>
      <c r="F2643">
        <v>2</v>
      </c>
      <c r="G2643">
        <v>0</v>
      </c>
      <c r="H2643">
        <v>14</v>
      </c>
      <c r="I2643">
        <v>10</v>
      </c>
      <c r="J2643">
        <v>39</v>
      </c>
      <c r="K2643" t="s">
        <v>533</v>
      </c>
      <c r="L2643">
        <v>1</v>
      </c>
      <c r="M2643">
        <v>61</v>
      </c>
      <c r="N2643" t="s">
        <v>15124</v>
      </c>
      <c r="O2643" t="s">
        <v>550</v>
      </c>
      <c r="P2643" t="s">
        <v>45</v>
      </c>
      <c r="Q2643" t="s">
        <v>46</v>
      </c>
      <c r="R2643" t="s">
        <v>47</v>
      </c>
      <c r="S2643" t="s">
        <v>33</v>
      </c>
      <c r="T2643" t="s">
        <v>3736</v>
      </c>
      <c r="U2643" t="s">
        <v>12942</v>
      </c>
      <c r="V2643" t="s">
        <v>15025</v>
      </c>
      <c r="X2643" t="str">
        <f>VLOOKUP(pbp!V5393, games!$B$2:$R$40, 3, FALSE)</f>
        <v>2021-01-03T21:25Z</v>
      </c>
      <c r="Y2643">
        <f>VLOOKUP(1*V2643,NFLGames!$H$11:$H$555,1,FALSE)</f>
        <v>401127975</v>
      </c>
      <c r="Z2643">
        <f>VLOOKUP($Y2643, NFLGames!$H$11:$K$555,2,FALSE)</f>
        <v>2019</v>
      </c>
      <c r="AA2643">
        <f>VLOOKUP($Y2643, NFLGames!$H$11:$K$555,3,FALSE)</f>
        <v>17</v>
      </c>
      <c r="AB2643" s="6">
        <f>IF(A2644=0, 0, AH2644-tbl_pbp[[#This Row],[Saints Win %]])</f>
        <v>-4.7999999999999932E-2</v>
      </c>
      <c r="AE2643">
        <f>ABS(tbl_pbp[[#This Row],[play.homeScore]]-tbl_pbp[[#This Row],[play.awayScore]])</f>
        <v>14</v>
      </c>
      <c r="AF2643">
        <f>IF(tbl_pbp[[#This Row],[Play Saints Win % Increase]]&gt;=$AF$4,1,0)</f>
        <v>0</v>
      </c>
      <c r="AG2643" t="str">
        <f>VLOOKUP(tbl_pbp[[#This Row],[gameId]], games!$B$2:$T$40, 9, FALSE)</f>
        <v>new-orleans-saints</v>
      </c>
      <c r="AH2643" s="5">
        <f>IF(tbl_pbp[[#This Row],[AwayTeam]] &lt;&gt; "new-orleans-saints", tbl_pbp[[#This Row],[homeWinPercentage]], 1-tbl_pbp[[#This Row],[homeWinPercentage]])</f>
        <v>0.94599999999999995</v>
      </c>
      <c r="AI2643" s="13">
        <f>tbl_pbp[[#This Row],[Kamara]]*tbl_pbp[[#This Row],[Impactful Play]]</f>
        <v>0</v>
      </c>
      <c r="AJ2643" s="13">
        <f>tbl_pbp[[#This Row],[Thomas]]*tbl_pbp[[#This Row],[Impactful Play]]</f>
        <v>0</v>
      </c>
      <c r="AK2643" s="13" t="str">
        <f>VLOOKUP(tbl_pbp[[#This Row],[Play Saints Win % Increase]], tbl_impact[],3,TRUE)</f>
        <v>Bad (0 to -5%)</v>
      </c>
    </row>
    <row r="2644" spans="1:37">
      <c r="A2644" s="1">
        <v>45</v>
      </c>
      <c r="B2644" s="5">
        <v>0.10199999999999999</v>
      </c>
      <c r="C2644" t="s">
        <v>15125</v>
      </c>
      <c r="D2644">
        <v>0</v>
      </c>
      <c r="E2644">
        <v>0</v>
      </c>
      <c r="F2644">
        <v>2</v>
      </c>
      <c r="G2644">
        <v>0</v>
      </c>
      <c r="H2644">
        <v>14</v>
      </c>
      <c r="I2644">
        <v>8</v>
      </c>
      <c r="J2644">
        <v>41</v>
      </c>
      <c r="K2644" t="s">
        <v>533</v>
      </c>
      <c r="L2644">
        <v>2</v>
      </c>
      <c r="M2644">
        <v>59</v>
      </c>
      <c r="N2644" t="s">
        <v>15126</v>
      </c>
      <c r="O2644" t="s">
        <v>4430</v>
      </c>
      <c r="P2644" t="s">
        <v>94</v>
      </c>
      <c r="Q2644" t="s">
        <v>95</v>
      </c>
      <c r="R2644" t="s">
        <v>96</v>
      </c>
      <c r="S2644" t="s">
        <v>73</v>
      </c>
      <c r="T2644" t="s">
        <v>3667</v>
      </c>
      <c r="U2644" t="s">
        <v>15127</v>
      </c>
      <c r="V2644" t="s">
        <v>15025</v>
      </c>
      <c r="X2644" t="str">
        <f>VLOOKUP(pbp!V5394, games!$B$2:$R$40, 3, FALSE)</f>
        <v>2021-01-03T21:25Z</v>
      </c>
      <c r="Y2644">
        <f>VLOOKUP(1*V2644,NFLGames!$H$11:$H$555,1,FALSE)</f>
        <v>401127975</v>
      </c>
      <c r="Z2644">
        <f>VLOOKUP($Y2644, NFLGames!$H$11:$K$555,2,FALSE)</f>
        <v>2019</v>
      </c>
      <c r="AA2644">
        <f>VLOOKUP($Y2644, NFLGames!$H$11:$K$555,3,FALSE)</f>
        <v>17</v>
      </c>
      <c r="AB2644" s="6">
        <f>IF(A2645=0, 0, AH2645-tbl_pbp[[#This Row],[Saints Win %]])</f>
        <v>1.0000000000000009E-2</v>
      </c>
      <c r="AE2644">
        <f>ABS(tbl_pbp[[#This Row],[play.homeScore]]-tbl_pbp[[#This Row],[play.awayScore]])</f>
        <v>14</v>
      </c>
      <c r="AF2644">
        <f>IF(tbl_pbp[[#This Row],[Play Saints Win % Increase]]&gt;=$AF$4,1,0)</f>
        <v>0</v>
      </c>
      <c r="AG2644" t="str">
        <f>VLOOKUP(tbl_pbp[[#This Row],[gameId]], games!$B$2:$T$40, 9, FALSE)</f>
        <v>new-orleans-saints</v>
      </c>
      <c r="AH2644" s="5">
        <f>IF(tbl_pbp[[#This Row],[AwayTeam]] &lt;&gt; "new-orleans-saints", tbl_pbp[[#This Row],[homeWinPercentage]], 1-tbl_pbp[[#This Row],[homeWinPercentage]])</f>
        <v>0.89800000000000002</v>
      </c>
      <c r="AI2644" s="13">
        <f>tbl_pbp[[#This Row],[Kamara]]*tbl_pbp[[#This Row],[Impactful Play]]</f>
        <v>0</v>
      </c>
      <c r="AJ2644" s="13">
        <f>tbl_pbp[[#This Row],[Thomas]]*tbl_pbp[[#This Row],[Impactful Play]]</f>
        <v>0</v>
      </c>
      <c r="AK2644" s="13" t="str">
        <f>VLOOKUP(tbl_pbp[[#This Row],[Play Saints Win % Increase]], tbl_impact[],3,TRUE)</f>
        <v>Scented (0 to +5%)</v>
      </c>
    </row>
    <row r="2645" spans="1:37">
      <c r="A2645" s="1">
        <v>46</v>
      </c>
      <c r="B2645" s="5">
        <v>9.1999999999999998E-2</v>
      </c>
      <c r="C2645" t="s">
        <v>15128</v>
      </c>
      <c r="D2645">
        <v>0</v>
      </c>
      <c r="E2645">
        <v>0</v>
      </c>
      <c r="F2645">
        <v>2</v>
      </c>
      <c r="G2645">
        <v>0</v>
      </c>
      <c r="H2645">
        <v>14</v>
      </c>
      <c r="I2645">
        <v>10</v>
      </c>
      <c r="J2645">
        <v>70</v>
      </c>
      <c r="K2645" t="s">
        <v>533</v>
      </c>
      <c r="L2645">
        <v>1</v>
      </c>
      <c r="M2645">
        <v>30</v>
      </c>
      <c r="N2645" t="s">
        <v>15129</v>
      </c>
      <c r="O2645" t="s">
        <v>8448</v>
      </c>
      <c r="P2645" t="s">
        <v>22</v>
      </c>
      <c r="Q2645" t="s">
        <v>37</v>
      </c>
      <c r="S2645" t="s">
        <v>33</v>
      </c>
      <c r="T2645" t="s">
        <v>39</v>
      </c>
      <c r="U2645" t="s">
        <v>398</v>
      </c>
      <c r="V2645" t="s">
        <v>15025</v>
      </c>
      <c r="X2645" t="str">
        <f>VLOOKUP(pbp!V5395, games!$B$2:$R$40, 3, FALSE)</f>
        <v>2021-01-03T21:25Z</v>
      </c>
      <c r="Y2645">
        <f>VLOOKUP(1*V2645,NFLGames!$H$11:$H$555,1,FALSE)</f>
        <v>401127975</v>
      </c>
      <c r="Z2645">
        <f>VLOOKUP($Y2645, NFLGames!$H$11:$K$555,2,FALSE)</f>
        <v>2019</v>
      </c>
      <c r="AA2645">
        <f>VLOOKUP($Y2645, NFLGames!$H$11:$K$555,3,FALSE)</f>
        <v>17</v>
      </c>
      <c r="AB2645" s="6">
        <f>IF(A2646=0, 0, AH2646-tbl_pbp[[#This Row],[Saints Win %]])</f>
        <v>2.7999999999999914E-2</v>
      </c>
      <c r="AE2645">
        <f>ABS(tbl_pbp[[#This Row],[play.homeScore]]-tbl_pbp[[#This Row],[play.awayScore]])</f>
        <v>14</v>
      </c>
      <c r="AF2645">
        <f>IF(tbl_pbp[[#This Row],[Play Saints Win % Increase]]&gt;=$AF$4,1,0)</f>
        <v>0</v>
      </c>
      <c r="AG2645" t="str">
        <f>VLOOKUP(tbl_pbp[[#This Row],[gameId]], games!$B$2:$T$40, 9, FALSE)</f>
        <v>new-orleans-saints</v>
      </c>
      <c r="AH2645" s="5">
        <f>IF(tbl_pbp[[#This Row],[AwayTeam]] &lt;&gt; "new-orleans-saints", tbl_pbp[[#This Row],[homeWinPercentage]], 1-tbl_pbp[[#This Row],[homeWinPercentage]])</f>
        <v>0.90800000000000003</v>
      </c>
      <c r="AI2645" s="13">
        <f>tbl_pbp[[#This Row],[Kamara]]*tbl_pbp[[#This Row],[Impactful Play]]</f>
        <v>0</v>
      </c>
      <c r="AJ2645" s="13">
        <f>tbl_pbp[[#This Row],[Thomas]]*tbl_pbp[[#This Row],[Impactful Play]]</f>
        <v>0</v>
      </c>
      <c r="AK2645" s="13" t="str">
        <f>VLOOKUP(tbl_pbp[[#This Row],[Play Saints Win % Increase]], tbl_impact[],3,TRUE)</f>
        <v>Scented (0 to +5%)</v>
      </c>
    </row>
    <row r="2646" spans="1:37">
      <c r="A2646" s="1">
        <v>47</v>
      </c>
      <c r="B2646" s="5">
        <v>6.4000000000000001E-2</v>
      </c>
      <c r="C2646" t="s">
        <v>15130</v>
      </c>
      <c r="D2646">
        <v>0</v>
      </c>
      <c r="E2646">
        <v>0</v>
      </c>
      <c r="F2646">
        <v>2</v>
      </c>
      <c r="G2646">
        <v>0</v>
      </c>
      <c r="H2646">
        <v>14</v>
      </c>
      <c r="I2646">
        <v>10</v>
      </c>
      <c r="J2646">
        <v>70</v>
      </c>
      <c r="K2646" t="s">
        <v>533</v>
      </c>
      <c r="L2646">
        <v>2</v>
      </c>
      <c r="M2646">
        <v>30</v>
      </c>
      <c r="N2646" t="s">
        <v>15131</v>
      </c>
      <c r="O2646" t="s">
        <v>509</v>
      </c>
      <c r="P2646" t="s">
        <v>533</v>
      </c>
      <c r="Q2646" t="s">
        <v>534</v>
      </c>
      <c r="S2646" t="s">
        <v>120</v>
      </c>
      <c r="T2646" t="s">
        <v>39</v>
      </c>
      <c r="U2646" t="s">
        <v>399</v>
      </c>
      <c r="V2646" t="s">
        <v>15025</v>
      </c>
      <c r="X2646" t="str">
        <f>VLOOKUP(pbp!V5396, games!$B$2:$R$40, 3, FALSE)</f>
        <v>2021-01-03T21:25Z</v>
      </c>
      <c r="Y2646">
        <f>VLOOKUP(1*V2646,NFLGames!$H$11:$H$555,1,FALSE)</f>
        <v>401127975</v>
      </c>
      <c r="Z2646">
        <f>VLOOKUP($Y2646, NFLGames!$H$11:$K$555,2,FALSE)</f>
        <v>2019</v>
      </c>
      <c r="AA2646">
        <f>VLOOKUP($Y2646, NFLGames!$H$11:$K$555,3,FALSE)</f>
        <v>17</v>
      </c>
      <c r="AB2646" s="6">
        <f>IF(A2647=0, 0, AH2647-tbl_pbp[[#This Row],[Saints Win %]])</f>
        <v>0</v>
      </c>
      <c r="AE2646">
        <f>ABS(tbl_pbp[[#This Row],[play.homeScore]]-tbl_pbp[[#This Row],[play.awayScore]])</f>
        <v>14</v>
      </c>
      <c r="AF2646">
        <f>IF(tbl_pbp[[#This Row],[Play Saints Win % Increase]]&gt;=$AF$4,1,0)</f>
        <v>0</v>
      </c>
      <c r="AG2646" t="str">
        <f>VLOOKUP(tbl_pbp[[#This Row],[gameId]], games!$B$2:$T$40, 9, FALSE)</f>
        <v>new-orleans-saints</v>
      </c>
      <c r="AH2646" s="5">
        <f>IF(tbl_pbp[[#This Row],[AwayTeam]] &lt;&gt; "new-orleans-saints", tbl_pbp[[#This Row],[homeWinPercentage]], 1-tbl_pbp[[#This Row],[homeWinPercentage]])</f>
        <v>0.93599999999999994</v>
      </c>
      <c r="AI2646" s="13">
        <f>tbl_pbp[[#This Row],[Kamara]]*tbl_pbp[[#This Row],[Impactful Play]]</f>
        <v>0</v>
      </c>
      <c r="AJ2646" s="13">
        <f>tbl_pbp[[#This Row],[Thomas]]*tbl_pbp[[#This Row],[Impactful Play]]</f>
        <v>0</v>
      </c>
      <c r="AK2646" s="13" t="str">
        <f>VLOOKUP(tbl_pbp[[#This Row],[Play Saints Win % Increase]], tbl_impact[],3,TRUE)</f>
        <v>Scented (0 to +5%)</v>
      </c>
    </row>
    <row r="2647" spans="1:37">
      <c r="A2647" s="1">
        <v>48</v>
      </c>
      <c r="B2647" s="5">
        <v>6.4000000000000001E-2</v>
      </c>
      <c r="C2647" t="s">
        <v>15132</v>
      </c>
      <c r="D2647">
        <v>0</v>
      </c>
      <c r="E2647">
        <v>0</v>
      </c>
      <c r="F2647">
        <v>2</v>
      </c>
      <c r="G2647">
        <v>0</v>
      </c>
      <c r="H2647">
        <v>14</v>
      </c>
      <c r="I2647">
        <v>10</v>
      </c>
      <c r="J2647">
        <v>68</v>
      </c>
      <c r="K2647" t="s">
        <v>29</v>
      </c>
      <c r="L2647">
        <v>1</v>
      </c>
      <c r="M2647">
        <v>68</v>
      </c>
      <c r="N2647" t="s">
        <v>15133</v>
      </c>
      <c r="O2647" t="s">
        <v>893</v>
      </c>
      <c r="P2647" t="s">
        <v>22</v>
      </c>
      <c r="Q2647" t="s">
        <v>37</v>
      </c>
      <c r="S2647" t="s">
        <v>33</v>
      </c>
      <c r="T2647" t="s">
        <v>129</v>
      </c>
      <c r="U2647" t="s">
        <v>130</v>
      </c>
      <c r="V2647" t="s">
        <v>15025</v>
      </c>
      <c r="X2647" t="str">
        <f>VLOOKUP(pbp!V5397, games!$B$2:$R$40, 3, FALSE)</f>
        <v>2021-01-03T21:25Z</v>
      </c>
      <c r="Y2647">
        <f>VLOOKUP(1*V2647,NFLGames!$H$11:$H$555,1,FALSE)</f>
        <v>401127975</v>
      </c>
      <c r="Z2647">
        <f>VLOOKUP($Y2647, NFLGames!$H$11:$K$555,2,FALSE)</f>
        <v>2019</v>
      </c>
      <c r="AA2647">
        <f>VLOOKUP($Y2647, NFLGames!$H$11:$K$555,3,FALSE)</f>
        <v>17</v>
      </c>
      <c r="AB2647" s="6">
        <f>IF(A2648=0, 0, AH2648-tbl_pbp[[#This Row],[Saints Win %]])</f>
        <v>-2.4999999999999911E-2</v>
      </c>
      <c r="AD2647">
        <v>1</v>
      </c>
      <c r="AE2647">
        <f>ABS(tbl_pbp[[#This Row],[play.homeScore]]-tbl_pbp[[#This Row],[play.awayScore]])</f>
        <v>14</v>
      </c>
      <c r="AF2647">
        <f>IF(tbl_pbp[[#This Row],[Play Saints Win % Increase]]&gt;=$AF$4,1,0)</f>
        <v>0</v>
      </c>
      <c r="AG2647" t="str">
        <f>VLOOKUP(tbl_pbp[[#This Row],[gameId]], games!$B$2:$T$40, 9, FALSE)</f>
        <v>new-orleans-saints</v>
      </c>
      <c r="AH2647" s="5">
        <f>IF(tbl_pbp[[#This Row],[AwayTeam]] &lt;&gt; "new-orleans-saints", tbl_pbp[[#This Row],[homeWinPercentage]], 1-tbl_pbp[[#This Row],[homeWinPercentage]])</f>
        <v>0.93599999999999994</v>
      </c>
      <c r="AI2647" s="13">
        <f>tbl_pbp[[#This Row],[Kamara]]*tbl_pbp[[#This Row],[Impactful Play]]</f>
        <v>0</v>
      </c>
      <c r="AJ2647" s="13">
        <f>tbl_pbp[[#This Row],[Thomas]]*tbl_pbp[[#This Row],[Impactful Play]]</f>
        <v>0</v>
      </c>
      <c r="AK2647" s="13" t="str">
        <f>VLOOKUP(tbl_pbp[[#This Row],[Play Saints Win % Increase]], tbl_impact[],3,TRUE)</f>
        <v>Bad (0 to -5%)</v>
      </c>
    </row>
    <row r="2648" spans="1:37">
      <c r="A2648" s="1">
        <v>49</v>
      </c>
      <c r="B2648" s="5">
        <v>8.8999999999999996E-2</v>
      </c>
      <c r="C2648" t="s">
        <v>15134</v>
      </c>
      <c r="D2648">
        <v>0</v>
      </c>
      <c r="E2648">
        <v>0</v>
      </c>
      <c r="F2648">
        <v>2</v>
      </c>
      <c r="G2648">
        <v>0</v>
      </c>
      <c r="H2648">
        <v>14</v>
      </c>
      <c r="I2648">
        <v>10</v>
      </c>
      <c r="J2648">
        <v>68</v>
      </c>
      <c r="K2648" t="s">
        <v>29</v>
      </c>
      <c r="L2648">
        <v>2</v>
      </c>
      <c r="M2648">
        <v>68</v>
      </c>
      <c r="N2648" t="s">
        <v>15135</v>
      </c>
      <c r="O2648" t="s">
        <v>161</v>
      </c>
      <c r="P2648" t="s">
        <v>45</v>
      </c>
      <c r="Q2648" t="s">
        <v>46</v>
      </c>
      <c r="R2648" t="s">
        <v>47</v>
      </c>
      <c r="S2648" t="s">
        <v>120</v>
      </c>
      <c r="T2648" t="s">
        <v>129</v>
      </c>
      <c r="U2648" t="s">
        <v>3274</v>
      </c>
      <c r="V2648" t="s">
        <v>15025</v>
      </c>
      <c r="X2648" t="str">
        <f>VLOOKUP(pbp!V5398, games!$B$2:$R$40, 3, FALSE)</f>
        <v>2021-01-03T21:25Z</v>
      </c>
      <c r="Y2648">
        <f>VLOOKUP(1*V2648,NFLGames!$H$11:$H$555,1,FALSE)</f>
        <v>401127975</v>
      </c>
      <c r="Z2648">
        <f>VLOOKUP($Y2648, NFLGames!$H$11:$K$555,2,FALSE)</f>
        <v>2019</v>
      </c>
      <c r="AA2648">
        <f>VLOOKUP($Y2648, NFLGames!$H$11:$K$555,3,FALSE)</f>
        <v>17</v>
      </c>
      <c r="AB2648" s="6">
        <f>IF(A2649=0, 0, AH2649-tbl_pbp[[#This Row],[Saints Win %]])</f>
        <v>1.4000000000000012E-2</v>
      </c>
      <c r="AE2648">
        <f>ABS(tbl_pbp[[#This Row],[play.homeScore]]-tbl_pbp[[#This Row],[play.awayScore]])</f>
        <v>14</v>
      </c>
      <c r="AF2648">
        <f>IF(tbl_pbp[[#This Row],[Play Saints Win % Increase]]&gt;=$AF$4,1,0)</f>
        <v>0</v>
      </c>
      <c r="AG2648" t="str">
        <f>VLOOKUP(tbl_pbp[[#This Row],[gameId]], games!$B$2:$T$40, 9, FALSE)</f>
        <v>new-orleans-saints</v>
      </c>
      <c r="AH2648" s="5">
        <f>IF(tbl_pbp[[#This Row],[AwayTeam]] &lt;&gt; "new-orleans-saints", tbl_pbp[[#This Row],[homeWinPercentage]], 1-tbl_pbp[[#This Row],[homeWinPercentage]])</f>
        <v>0.91100000000000003</v>
      </c>
      <c r="AI2648" s="13">
        <f>tbl_pbp[[#This Row],[Kamara]]*tbl_pbp[[#This Row],[Impactful Play]]</f>
        <v>0</v>
      </c>
      <c r="AJ2648" s="13">
        <f>tbl_pbp[[#This Row],[Thomas]]*tbl_pbp[[#This Row],[Impactful Play]]</f>
        <v>0</v>
      </c>
      <c r="AK2648" s="13" t="str">
        <f>VLOOKUP(tbl_pbp[[#This Row],[Play Saints Win % Increase]], tbl_impact[],3,TRUE)</f>
        <v>Scented (0 to +5%)</v>
      </c>
    </row>
    <row r="2649" spans="1:37">
      <c r="A2649" s="1">
        <v>50</v>
      </c>
      <c r="B2649" s="5">
        <v>7.4999999999999997E-2</v>
      </c>
      <c r="C2649" t="s">
        <v>15136</v>
      </c>
      <c r="D2649">
        <v>0</v>
      </c>
      <c r="E2649">
        <v>0</v>
      </c>
      <c r="F2649">
        <v>2</v>
      </c>
      <c r="G2649">
        <v>0</v>
      </c>
      <c r="H2649">
        <v>14</v>
      </c>
      <c r="I2649">
        <v>8</v>
      </c>
      <c r="J2649">
        <v>66</v>
      </c>
      <c r="K2649" t="s">
        <v>29</v>
      </c>
      <c r="L2649">
        <v>3</v>
      </c>
      <c r="M2649">
        <v>66</v>
      </c>
      <c r="N2649" t="s">
        <v>15137</v>
      </c>
      <c r="O2649" t="s">
        <v>447</v>
      </c>
      <c r="P2649" t="s">
        <v>22</v>
      </c>
      <c r="Q2649" t="s">
        <v>37</v>
      </c>
      <c r="S2649" t="s">
        <v>92</v>
      </c>
      <c r="T2649" t="s">
        <v>127</v>
      </c>
      <c r="U2649" t="s">
        <v>15138</v>
      </c>
      <c r="V2649" t="s">
        <v>15025</v>
      </c>
      <c r="X2649" t="str">
        <f>VLOOKUP(pbp!V5399, games!$B$2:$R$40, 3, FALSE)</f>
        <v>2021-01-03T21:25Z</v>
      </c>
      <c r="Y2649">
        <f>VLOOKUP(1*V2649,NFLGames!$H$11:$H$555,1,FALSE)</f>
        <v>401127975</v>
      </c>
      <c r="Z2649">
        <f>VLOOKUP($Y2649, NFLGames!$H$11:$K$555,2,FALSE)</f>
        <v>2019</v>
      </c>
      <c r="AA2649">
        <f>VLOOKUP($Y2649, NFLGames!$H$11:$K$555,3,FALSE)</f>
        <v>17</v>
      </c>
      <c r="AB2649" s="6">
        <f>IF(A2650=0, 0, AH2650-tbl_pbp[[#This Row],[Saints Win %]])</f>
        <v>1.0999999999999899E-2</v>
      </c>
      <c r="AD2649">
        <v>1</v>
      </c>
      <c r="AE2649">
        <f>ABS(tbl_pbp[[#This Row],[play.homeScore]]-tbl_pbp[[#This Row],[play.awayScore]])</f>
        <v>14</v>
      </c>
      <c r="AF2649">
        <f>IF(tbl_pbp[[#This Row],[Play Saints Win % Increase]]&gt;=$AF$4,1,0)</f>
        <v>0</v>
      </c>
      <c r="AG2649" t="str">
        <f>VLOOKUP(tbl_pbp[[#This Row],[gameId]], games!$B$2:$T$40, 9, FALSE)</f>
        <v>new-orleans-saints</v>
      </c>
      <c r="AH2649" s="5">
        <f>IF(tbl_pbp[[#This Row],[AwayTeam]] &lt;&gt; "new-orleans-saints", tbl_pbp[[#This Row],[homeWinPercentage]], 1-tbl_pbp[[#This Row],[homeWinPercentage]])</f>
        <v>0.92500000000000004</v>
      </c>
      <c r="AI2649" s="13">
        <f>tbl_pbp[[#This Row],[Kamara]]*tbl_pbp[[#This Row],[Impactful Play]]</f>
        <v>0</v>
      </c>
      <c r="AJ2649" s="13">
        <f>tbl_pbp[[#This Row],[Thomas]]*tbl_pbp[[#This Row],[Impactful Play]]</f>
        <v>0</v>
      </c>
      <c r="AK2649" s="13" t="str">
        <f>VLOOKUP(tbl_pbp[[#This Row],[Play Saints Win % Increase]], tbl_impact[],3,TRUE)</f>
        <v>Scented (0 to +5%)</v>
      </c>
    </row>
    <row r="2650" spans="1:37">
      <c r="A2650" s="1">
        <v>51</v>
      </c>
      <c r="B2650" s="5">
        <v>6.4000000000000001E-2</v>
      </c>
      <c r="C2650" t="s">
        <v>15139</v>
      </c>
      <c r="D2650">
        <v>0</v>
      </c>
      <c r="E2650">
        <v>0</v>
      </c>
      <c r="F2650">
        <v>2</v>
      </c>
      <c r="G2650">
        <v>0</v>
      </c>
      <c r="H2650">
        <v>14</v>
      </c>
      <c r="I2650">
        <v>8</v>
      </c>
      <c r="J2650">
        <v>66</v>
      </c>
      <c r="K2650" t="s">
        <v>29</v>
      </c>
      <c r="L2650">
        <v>4</v>
      </c>
      <c r="M2650">
        <v>66</v>
      </c>
      <c r="N2650" t="s">
        <v>15140</v>
      </c>
      <c r="O2650" t="s">
        <v>1630</v>
      </c>
      <c r="P2650" t="s">
        <v>66</v>
      </c>
      <c r="Q2650" t="s">
        <v>67</v>
      </c>
      <c r="R2650" t="s">
        <v>68</v>
      </c>
      <c r="S2650" t="s">
        <v>160</v>
      </c>
      <c r="T2650" t="s">
        <v>127</v>
      </c>
      <c r="U2650" t="s">
        <v>15141</v>
      </c>
      <c r="V2650" t="s">
        <v>15025</v>
      </c>
      <c r="X2650" t="str">
        <f>VLOOKUP(pbp!V5400, games!$B$2:$R$40, 3, FALSE)</f>
        <v>2021-01-03T21:25Z</v>
      </c>
      <c r="Y2650">
        <f>VLOOKUP(1*V2650,NFLGames!$H$11:$H$555,1,FALSE)</f>
        <v>401127975</v>
      </c>
      <c r="Z2650">
        <f>VLOOKUP($Y2650, NFLGames!$H$11:$K$555,2,FALSE)</f>
        <v>2019</v>
      </c>
      <c r="AA2650">
        <f>VLOOKUP($Y2650, NFLGames!$H$11:$K$555,3,FALSE)</f>
        <v>17</v>
      </c>
      <c r="AB2650" s="6">
        <f>IF(A2651=0, 0, AH2651-tbl_pbp[[#This Row],[Saints Win %]])</f>
        <v>3.9000000000000035E-2</v>
      </c>
      <c r="AE2650">
        <f>ABS(tbl_pbp[[#This Row],[play.homeScore]]-tbl_pbp[[#This Row],[play.awayScore]])</f>
        <v>14</v>
      </c>
      <c r="AF2650">
        <f>IF(tbl_pbp[[#This Row],[Play Saints Win % Increase]]&gt;=$AF$4,1,0)</f>
        <v>0</v>
      </c>
      <c r="AG2650" t="str">
        <f>VLOOKUP(tbl_pbp[[#This Row],[gameId]], games!$B$2:$T$40, 9, FALSE)</f>
        <v>new-orleans-saints</v>
      </c>
      <c r="AH2650" s="5">
        <f>IF(tbl_pbp[[#This Row],[AwayTeam]] &lt;&gt; "new-orleans-saints", tbl_pbp[[#This Row],[homeWinPercentage]], 1-tbl_pbp[[#This Row],[homeWinPercentage]])</f>
        <v>0.93599999999999994</v>
      </c>
      <c r="AI2650" s="13">
        <f>tbl_pbp[[#This Row],[Kamara]]*tbl_pbp[[#This Row],[Impactful Play]]</f>
        <v>0</v>
      </c>
      <c r="AJ2650" s="13">
        <f>tbl_pbp[[#This Row],[Thomas]]*tbl_pbp[[#This Row],[Impactful Play]]</f>
        <v>0</v>
      </c>
      <c r="AK2650" s="13" t="str">
        <f>VLOOKUP(tbl_pbp[[#This Row],[Play Saints Win % Increase]], tbl_impact[],3,TRUE)</f>
        <v>Scented (0 to +5%)</v>
      </c>
    </row>
    <row r="2651" spans="1:37">
      <c r="A2651" s="1">
        <v>52</v>
      </c>
      <c r="B2651" s="5">
        <v>2.5000000000000001E-2</v>
      </c>
      <c r="C2651" t="s">
        <v>15142</v>
      </c>
      <c r="D2651">
        <v>0</v>
      </c>
      <c r="E2651">
        <v>0</v>
      </c>
      <c r="F2651">
        <v>2</v>
      </c>
      <c r="G2651">
        <v>0</v>
      </c>
      <c r="H2651">
        <v>21</v>
      </c>
      <c r="I2651">
        <v>10</v>
      </c>
      <c r="J2651">
        <v>9</v>
      </c>
      <c r="K2651" t="s">
        <v>533</v>
      </c>
      <c r="L2651">
        <v>1</v>
      </c>
      <c r="M2651">
        <v>91</v>
      </c>
      <c r="N2651" t="s">
        <v>15143</v>
      </c>
      <c r="O2651" t="s">
        <v>9087</v>
      </c>
      <c r="P2651" t="s">
        <v>884</v>
      </c>
      <c r="Q2651" t="s">
        <v>885</v>
      </c>
      <c r="R2651" t="s">
        <v>105</v>
      </c>
      <c r="S2651" t="s">
        <v>33</v>
      </c>
      <c r="T2651" t="s">
        <v>15144</v>
      </c>
      <c r="U2651" t="s">
        <v>15145</v>
      </c>
      <c r="V2651" t="s">
        <v>15025</v>
      </c>
      <c r="X2651" t="str">
        <f>VLOOKUP(pbp!V5401, games!$B$2:$R$40, 3, FALSE)</f>
        <v>2021-01-03T21:25Z</v>
      </c>
      <c r="Y2651">
        <f>VLOOKUP(1*V2651,NFLGames!$H$11:$H$555,1,FALSE)</f>
        <v>401127975</v>
      </c>
      <c r="Z2651">
        <f>VLOOKUP($Y2651, NFLGames!$H$11:$K$555,2,FALSE)</f>
        <v>2019</v>
      </c>
      <c r="AA2651">
        <f>VLOOKUP($Y2651, NFLGames!$H$11:$K$555,3,FALSE)</f>
        <v>17</v>
      </c>
      <c r="AB2651" s="6">
        <f>IF(A2652=0, 0, AH2652-tbl_pbp[[#This Row],[Saints Win %]])</f>
        <v>-1.0000000000000009E-3</v>
      </c>
      <c r="AE2651">
        <f>ABS(tbl_pbp[[#This Row],[play.homeScore]]-tbl_pbp[[#This Row],[play.awayScore]])</f>
        <v>21</v>
      </c>
      <c r="AF2651">
        <f>IF(tbl_pbp[[#This Row],[Play Saints Win % Increase]]&gt;=$AF$4,1,0)</f>
        <v>0</v>
      </c>
      <c r="AG2651" t="str">
        <f>VLOOKUP(tbl_pbp[[#This Row],[gameId]], games!$B$2:$T$40, 9, FALSE)</f>
        <v>new-orleans-saints</v>
      </c>
      <c r="AH2651" s="5">
        <f>IF(tbl_pbp[[#This Row],[AwayTeam]] &lt;&gt; "new-orleans-saints", tbl_pbp[[#This Row],[homeWinPercentage]], 1-tbl_pbp[[#This Row],[homeWinPercentage]])</f>
        <v>0.97499999999999998</v>
      </c>
      <c r="AI2651" s="13">
        <f>tbl_pbp[[#This Row],[Kamara]]*tbl_pbp[[#This Row],[Impactful Play]]</f>
        <v>0</v>
      </c>
      <c r="AJ2651" s="13">
        <f>tbl_pbp[[#This Row],[Thomas]]*tbl_pbp[[#This Row],[Impactful Play]]</f>
        <v>0</v>
      </c>
      <c r="AK2651" s="13" t="str">
        <f>VLOOKUP(tbl_pbp[[#This Row],[Play Saints Win % Increase]], tbl_impact[],3,TRUE)</f>
        <v>Bad (0 to -5%)</v>
      </c>
    </row>
    <row r="2652" spans="1:37">
      <c r="A2652" s="1">
        <v>53</v>
      </c>
      <c r="B2652" s="5">
        <v>2.5999999999999999E-2</v>
      </c>
      <c r="C2652" t="s">
        <v>15146</v>
      </c>
      <c r="D2652">
        <v>0</v>
      </c>
      <c r="E2652">
        <v>0</v>
      </c>
      <c r="F2652">
        <v>2</v>
      </c>
      <c r="G2652">
        <v>0</v>
      </c>
      <c r="H2652">
        <v>21</v>
      </c>
      <c r="I2652">
        <v>0</v>
      </c>
      <c r="J2652">
        <v>65</v>
      </c>
      <c r="K2652" t="s">
        <v>29</v>
      </c>
      <c r="L2652">
        <v>0</v>
      </c>
      <c r="M2652">
        <v>65</v>
      </c>
      <c r="N2652" t="s">
        <v>288</v>
      </c>
      <c r="O2652" t="s">
        <v>9087</v>
      </c>
      <c r="P2652" t="s">
        <v>25</v>
      </c>
      <c r="Q2652" t="s">
        <v>26</v>
      </c>
      <c r="R2652" t="s">
        <v>27</v>
      </c>
      <c r="V2652" t="s">
        <v>15025</v>
      </c>
      <c r="X2652" t="str">
        <f>VLOOKUP(pbp!V5402, games!$B$2:$R$40, 3, FALSE)</f>
        <v>2021-01-03T21:25Z</v>
      </c>
      <c r="Y2652">
        <f>VLOOKUP(1*V2652,NFLGames!$H$11:$H$555,1,FALSE)</f>
        <v>401127975</v>
      </c>
      <c r="Z2652">
        <f>VLOOKUP($Y2652, NFLGames!$H$11:$K$555,2,FALSE)</f>
        <v>2019</v>
      </c>
      <c r="AA2652">
        <f>VLOOKUP($Y2652, NFLGames!$H$11:$K$555,3,FALSE)</f>
        <v>17</v>
      </c>
      <c r="AB2652" s="6">
        <f>IF(A2653=0, 0, AH2653-tbl_pbp[[#This Row],[Saints Win %]])</f>
        <v>4.0000000000000036E-3</v>
      </c>
      <c r="AE2652">
        <f>ABS(tbl_pbp[[#This Row],[play.homeScore]]-tbl_pbp[[#This Row],[play.awayScore]])</f>
        <v>21</v>
      </c>
      <c r="AF2652">
        <f>IF(tbl_pbp[[#This Row],[Play Saints Win % Increase]]&gt;=$AF$4,1,0)</f>
        <v>0</v>
      </c>
      <c r="AG2652" t="str">
        <f>VLOOKUP(tbl_pbp[[#This Row],[gameId]], games!$B$2:$T$40, 9, FALSE)</f>
        <v>new-orleans-saints</v>
      </c>
      <c r="AH2652" s="5">
        <f>IF(tbl_pbp[[#This Row],[AwayTeam]] &lt;&gt; "new-orleans-saints", tbl_pbp[[#This Row],[homeWinPercentage]], 1-tbl_pbp[[#This Row],[homeWinPercentage]])</f>
        <v>0.97399999999999998</v>
      </c>
      <c r="AI2652" s="13">
        <f>tbl_pbp[[#This Row],[Kamara]]*tbl_pbp[[#This Row],[Impactful Play]]</f>
        <v>0</v>
      </c>
      <c r="AJ2652" s="13">
        <f>tbl_pbp[[#This Row],[Thomas]]*tbl_pbp[[#This Row],[Impactful Play]]</f>
        <v>0</v>
      </c>
      <c r="AK2652" s="13" t="str">
        <f>VLOOKUP(tbl_pbp[[#This Row],[Play Saints Win % Increase]], tbl_impact[],3,TRUE)</f>
        <v>Scented (0 to +5%)</v>
      </c>
    </row>
    <row r="2653" spans="1:37">
      <c r="A2653" s="1">
        <v>54</v>
      </c>
      <c r="B2653" s="5">
        <v>2.1999999999999999E-2</v>
      </c>
      <c r="C2653" t="s">
        <v>15147</v>
      </c>
      <c r="D2653">
        <v>0</v>
      </c>
      <c r="E2653">
        <v>0</v>
      </c>
      <c r="F2653">
        <v>2</v>
      </c>
      <c r="G2653">
        <v>0</v>
      </c>
      <c r="H2653">
        <v>21</v>
      </c>
      <c r="I2653">
        <v>10</v>
      </c>
      <c r="J2653">
        <v>25</v>
      </c>
      <c r="K2653" t="s">
        <v>533</v>
      </c>
      <c r="L2653">
        <v>1</v>
      </c>
      <c r="M2653">
        <v>75</v>
      </c>
      <c r="N2653" t="s">
        <v>15148</v>
      </c>
      <c r="O2653" t="s">
        <v>9087</v>
      </c>
      <c r="P2653" t="s">
        <v>45</v>
      </c>
      <c r="Q2653" t="s">
        <v>46</v>
      </c>
      <c r="R2653" t="s">
        <v>47</v>
      </c>
      <c r="S2653" t="s">
        <v>33</v>
      </c>
      <c r="T2653" t="s">
        <v>3380</v>
      </c>
      <c r="U2653" t="s">
        <v>3381</v>
      </c>
      <c r="V2653" t="s">
        <v>15025</v>
      </c>
      <c r="X2653" t="str">
        <f>VLOOKUP(pbp!V5403, games!$B$2:$R$40, 3, FALSE)</f>
        <v>2021-01-03T21:25Z</v>
      </c>
      <c r="Y2653">
        <f>VLOOKUP(1*V2653,NFLGames!$H$11:$H$555,1,FALSE)</f>
        <v>401127975</v>
      </c>
      <c r="Z2653">
        <f>VLOOKUP($Y2653, NFLGames!$H$11:$K$555,2,FALSE)</f>
        <v>2019</v>
      </c>
      <c r="AA2653">
        <f>VLOOKUP($Y2653, NFLGames!$H$11:$K$555,3,FALSE)</f>
        <v>17</v>
      </c>
      <c r="AB2653" s="6">
        <f>IF(A2654=0, 0, AH2654-tbl_pbp[[#This Row],[Saints Win %]])</f>
        <v>1.0000000000000009E-3</v>
      </c>
      <c r="AE2653">
        <f>ABS(tbl_pbp[[#This Row],[play.homeScore]]-tbl_pbp[[#This Row],[play.awayScore]])</f>
        <v>21</v>
      </c>
      <c r="AF2653">
        <f>IF(tbl_pbp[[#This Row],[Play Saints Win % Increase]]&gt;=$AF$4,1,0)</f>
        <v>0</v>
      </c>
      <c r="AG2653" t="str">
        <f>VLOOKUP(tbl_pbp[[#This Row],[gameId]], games!$B$2:$T$40, 9, FALSE)</f>
        <v>new-orleans-saints</v>
      </c>
      <c r="AH2653" s="5">
        <f>IF(tbl_pbp[[#This Row],[AwayTeam]] &lt;&gt; "new-orleans-saints", tbl_pbp[[#This Row],[homeWinPercentage]], 1-tbl_pbp[[#This Row],[homeWinPercentage]])</f>
        <v>0.97799999999999998</v>
      </c>
      <c r="AI2653" s="13">
        <f>tbl_pbp[[#This Row],[Kamara]]*tbl_pbp[[#This Row],[Impactful Play]]</f>
        <v>0</v>
      </c>
      <c r="AJ2653" s="13">
        <f>tbl_pbp[[#This Row],[Thomas]]*tbl_pbp[[#This Row],[Impactful Play]]</f>
        <v>0</v>
      </c>
      <c r="AK2653" s="13" t="str">
        <f>VLOOKUP(tbl_pbp[[#This Row],[Play Saints Win % Increase]], tbl_impact[],3,TRUE)</f>
        <v>Scented (0 to +5%)</v>
      </c>
    </row>
    <row r="2654" spans="1:37">
      <c r="A2654" s="1">
        <v>55</v>
      </c>
      <c r="B2654" s="5">
        <v>2.1000000000000001E-2</v>
      </c>
      <c r="C2654" t="s">
        <v>15149</v>
      </c>
      <c r="D2654">
        <v>0</v>
      </c>
      <c r="E2654">
        <v>0</v>
      </c>
      <c r="F2654">
        <v>2</v>
      </c>
      <c r="G2654">
        <v>0</v>
      </c>
      <c r="H2654">
        <v>21</v>
      </c>
      <c r="I2654">
        <v>10</v>
      </c>
      <c r="J2654">
        <v>25</v>
      </c>
      <c r="K2654" t="s">
        <v>533</v>
      </c>
      <c r="L2654">
        <v>2</v>
      </c>
      <c r="M2654">
        <v>75</v>
      </c>
      <c r="N2654" t="s">
        <v>15150</v>
      </c>
      <c r="O2654" t="s">
        <v>262</v>
      </c>
      <c r="P2654" t="s">
        <v>22</v>
      </c>
      <c r="Q2654" t="s">
        <v>37</v>
      </c>
      <c r="S2654" t="s">
        <v>120</v>
      </c>
      <c r="T2654" t="s">
        <v>3380</v>
      </c>
      <c r="U2654" t="s">
        <v>3483</v>
      </c>
      <c r="V2654" t="s">
        <v>15025</v>
      </c>
      <c r="X2654" t="str">
        <f>VLOOKUP(pbp!V5404, games!$B$2:$R$40, 3, FALSE)</f>
        <v>2021-01-03T21:25Z</v>
      </c>
      <c r="Y2654">
        <f>VLOOKUP(1*V2654,NFLGames!$H$11:$H$555,1,FALSE)</f>
        <v>401127975</v>
      </c>
      <c r="Z2654">
        <f>VLOOKUP($Y2654, NFLGames!$H$11:$K$555,2,FALSE)</f>
        <v>2019</v>
      </c>
      <c r="AA2654">
        <f>VLOOKUP($Y2654, NFLGames!$H$11:$K$555,3,FALSE)</f>
        <v>17</v>
      </c>
      <c r="AB2654" s="6">
        <f>IF(A2655=0, 0, AH2655-tbl_pbp[[#This Row],[Saints Win %]])</f>
        <v>1.0000000000000009E-2</v>
      </c>
      <c r="AE2654">
        <f>ABS(tbl_pbp[[#This Row],[play.homeScore]]-tbl_pbp[[#This Row],[play.awayScore]])</f>
        <v>21</v>
      </c>
      <c r="AF2654">
        <f>IF(tbl_pbp[[#This Row],[Play Saints Win % Increase]]&gt;=$AF$4,1,0)</f>
        <v>0</v>
      </c>
      <c r="AG2654" t="str">
        <f>VLOOKUP(tbl_pbp[[#This Row],[gameId]], games!$B$2:$T$40, 9, FALSE)</f>
        <v>new-orleans-saints</v>
      </c>
      <c r="AH2654" s="5">
        <f>IF(tbl_pbp[[#This Row],[AwayTeam]] &lt;&gt; "new-orleans-saints", tbl_pbp[[#This Row],[homeWinPercentage]], 1-tbl_pbp[[#This Row],[homeWinPercentage]])</f>
        <v>0.97899999999999998</v>
      </c>
      <c r="AI2654" s="13">
        <f>tbl_pbp[[#This Row],[Kamara]]*tbl_pbp[[#This Row],[Impactful Play]]</f>
        <v>0</v>
      </c>
      <c r="AJ2654" s="13">
        <f>tbl_pbp[[#This Row],[Thomas]]*tbl_pbp[[#This Row],[Impactful Play]]</f>
        <v>0</v>
      </c>
      <c r="AK2654" s="13" t="str">
        <f>VLOOKUP(tbl_pbp[[#This Row],[Play Saints Win % Increase]], tbl_impact[],3,TRUE)</f>
        <v>Scented (0 to +5%)</v>
      </c>
    </row>
    <row r="2655" spans="1:37">
      <c r="A2655" s="1">
        <v>56</v>
      </c>
      <c r="B2655" s="5">
        <v>1.0999999999999999E-2</v>
      </c>
      <c r="C2655" t="s">
        <v>15151</v>
      </c>
      <c r="D2655">
        <v>0</v>
      </c>
      <c r="E2655">
        <v>0</v>
      </c>
      <c r="F2655">
        <v>2</v>
      </c>
      <c r="G2655">
        <v>0</v>
      </c>
      <c r="H2655">
        <v>21</v>
      </c>
      <c r="I2655">
        <v>10</v>
      </c>
      <c r="J2655">
        <v>25</v>
      </c>
      <c r="K2655" t="s">
        <v>533</v>
      </c>
      <c r="L2655">
        <v>3</v>
      </c>
      <c r="M2655">
        <v>75</v>
      </c>
      <c r="N2655" t="s">
        <v>15152</v>
      </c>
      <c r="O2655" t="s">
        <v>449</v>
      </c>
      <c r="P2655" t="s">
        <v>167</v>
      </c>
      <c r="Q2655" t="s">
        <v>168</v>
      </c>
      <c r="S2655" t="s">
        <v>123</v>
      </c>
      <c r="T2655" t="s">
        <v>3380</v>
      </c>
      <c r="U2655" t="s">
        <v>15153</v>
      </c>
      <c r="V2655" t="s">
        <v>15025</v>
      </c>
      <c r="X2655" t="str">
        <f>VLOOKUP(pbp!V5405, games!$B$2:$R$40, 3, FALSE)</f>
        <v>2021-01-03T21:25Z</v>
      </c>
      <c r="Y2655">
        <f>VLOOKUP(1*V2655,NFLGames!$H$11:$H$555,1,FALSE)</f>
        <v>401127975</v>
      </c>
      <c r="Z2655">
        <f>VLOOKUP($Y2655, NFLGames!$H$11:$K$555,2,FALSE)</f>
        <v>2019</v>
      </c>
      <c r="AA2655">
        <f>VLOOKUP($Y2655, NFLGames!$H$11:$K$555,3,FALSE)</f>
        <v>17</v>
      </c>
      <c r="AB2655" s="6">
        <f>IF(A2656=0, 0, AH2656-tbl_pbp[[#This Row],[Saints Win %]])</f>
        <v>-6.0000000000000053E-3</v>
      </c>
      <c r="AE2655">
        <f>ABS(tbl_pbp[[#This Row],[play.homeScore]]-tbl_pbp[[#This Row],[play.awayScore]])</f>
        <v>21</v>
      </c>
      <c r="AF2655">
        <f>IF(tbl_pbp[[#This Row],[Play Saints Win % Increase]]&gt;=$AF$4,1,0)</f>
        <v>0</v>
      </c>
      <c r="AG2655" t="str">
        <f>VLOOKUP(tbl_pbp[[#This Row],[gameId]], games!$B$2:$T$40, 9, FALSE)</f>
        <v>new-orleans-saints</v>
      </c>
      <c r="AH2655" s="5">
        <f>IF(tbl_pbp[[#This Row],[AwayTeam]] &lt;&gt; "new-orleans-saints", tbl_pbp[[#This Row],[homeWinPercentage]], 1-tbl_pbp[[#This Row],[homeWinPercentage]])</f>
        <v>0.98899999999999999</v>
      </c>
      <c r="AI2655" s="13">
        <f>tbl_pbp[[#This Row],[Kamara]]*tbl_pbp[[#This Row],[Impactful Play]]</f>
        <v>0</v>
      </c>
      <c r="AJ2655" s="13">
        <f>tbl_pbp[[#This Row],[Thomas]]*tbl_pbp[[#This Row],[Impactful Play]]</f>
        <v>0</v>
      </c>
      <c r="AK2655" s="13" t="str">
        <f>VLOOKUP(tbl_pbp[[#This Row],[Play Saints Win % Increase]], tbl_impact[],3,TRUE)</f>
        <v>Bad (0 to -5%)</v>
      </c>
    </row>
    <row r="2656" spans="1:37">
      <c r="A2656" s="1">
        <v>57</v>
      </c>
      <c r="B2656" s="5">
        <v>1.7000000000000001E-2</v>
      </c>
      <c r="C2656" t="s">
        <v>15154</v>
      </c>
      <c r="D2656">
        <v>0</v>
      </c>
      <c r="E2656">
        <v>0</v>
      </c>
      <c r="F2656">
        <v>2</v>
      </c>
      <c r="G2656">
        <v>0</v>
      </c>
      <c r="H2656">
        <v>21</v>
      </c>
      <c r="I2656">
        <v>17</v>
      </c>
      <c r="J2656">
        <v>18</v>
      </c>
      <c r="K2656" t="s">
        <v>533</v>
      </c>
      <c r="L2656">
        <v>4</v>
      </c>
      <c r="M2656">
        <v>82</v>
      </c>
      <c r="N2656" t="s">
        <v>15155</v>
      </c>
      <c r="O2656" t="s">
        <v>2046</v>
      </c>
      <c r="P2656" t="s">
        <v>66</v>
      </c>
      <c r="Q2656" t="s">
        <v>67</v>
      </c>
      <c r="R2656" t="s">
        <v>68</v>
      </c>
      <c r="S2656" t="s">
        <v>12771</v>
      </c>
      <c r="T2656" t="s">
        <v>3363</v>
      </c>
      <c r="U2656" t="s">
        <v>15156</v>
      </c>
      <c r="V2656" t="s">
        <v>15025</v>
      </c>
      <c r="X2656" t="str">
        <f>VLOOKUP(pbp!V5406, games!$B$2:$R$40, 3, FALSE)</f>
        <v>2021-01-03T21:25Z</v>
      </c>
      <c r="Y2656">
        <f>VLOOKUP(1*V2656,NFLGames!$H$11:$H$555,1,FALSE)</f>
        <v>401127975</v>
      </c>
      <c r="Z2656">
        <f>VLOOKUP($Y2656, NFLGames!$H$11:$K$555,2,FALSE)</f>
        <v>2019</v>
      </c>
      <c r="AA2656">
        <f>VLOOKUP($Y2656, NFLGames!$H$11:$K$555,3,FALSE)</f>
        <v>17</v>
      </c>
      <c r="AB2656" s="6">
        <f>IF(A2657=0, 0, AH2657-tbl_pbp[[#This Row],[Saints Win %]])</f>
        <v>-2.0000000000000018E-3</v>
      </c>
      <c r="AE2656">
        <f>ABS(tbl_pbp[[#This Row],[play.homeScore]]-tbl_pbp[[#This Row],[play.awayScore]])</f>
        <v>21</v>
      </c>
      <c r="AF2656">
        <f>IF(tbl_pbp[[#This Row],[Play Saints Win % Increase]]&gt;=$AF$4,1,0)</f>
        <v>0</v>
      </c>
      <c r="AG2656" t="str">
        <f>VLOOKUP(tbl_pbp[[#This Row],[gameId]], games!$B$2:$T$40, 9, FALSE)</f>
        <v>new-orleans-saints</v>
      </c>
      <c r="AH2656" s="5">
        <f>IF(tbl_pbp[[#This Row],[AwayTeam]] &lt;&gt; "new-orleans-saints", tbl_pbp[[#This Row],[homeWinPercentage]], 1-tbl_pbp[[#This Row],[homeWinPercentage]])</f>
        <v>0.98299999999999998</v>
      </c>
      <c r="AI2656" s="13">
        <f>tbl_pbp[[#This Row],[Kamara]]*tbl_pbp[[#This Row],[Impactful Play]]</f>
        <v>0</v>
      </c>
      <c r="AJ2656" s="13">
        <f>tbl_pbp[[#This Row],[Thomas]]*tbl_pbp[[#This Row],[Impactful Play]]</f>
        <v>0</v>
      </c>
      <c r="AK2656" s="13" t="str">
        <f>VLOOKUP(tbl_pbp[[#This Row],[Play Saints Win % Increase]], tbl_impact[],3,TRUE)</f>
        <v>Bad (0 to -5%)</v>
      </c>
    </row>
    <row r="2657" spans="1:37">
      <c r="A2657" s="1">
        <v>58</v>
      </c>
      <c r="B2657" s="5">
        <v>1.9E-2</v>
      </c>
      <c r="C2657" t="s">
        <v>15157</v>
      </c>
      <c r="D2657">
        <v>0</v>
      </c>
      <c r="E2657">
        <v>0</v>
      </c>
      <c r="F2657">
        <v>2</v>
      </c>
      <c r="G2657">
        <v>0</v>
      </c>
      <c r="H2657">
        <v>21</v>
      </c>
      <c r="I2657">
        <v>10</v>
      </c>
      <c r="J2657">
        <v>65</v>
      </c>
      <c r="K2657" t="s">
        <v>29</v>
      </c>
      <c r="L2657">
        <v>1</v>
      </c>
      <c r="M2657">
        <v>65</v>
      </c>
      <c r="N2657" t="s">
        <v>15158</v>
      </c>
      <c r="O2657" t="s">
        <v>737</v>
      </c>
      <c r="P2657" t="s">
        <v>45</v>
      </c>
      <c r="Q2657" t="s">
        <v>46</v>
      </c>
      <c r="R2657" t="s">
        <v>47</v>
      </c>
      <c r="S2657" t="s">
        <v>33</v>
      </c>
      <c r="T2657" t="s">
        <v>202</v>
      </c>
      <c r="U2657" t="s">
        <v>255</v>
      </c>
      <c r="V2657" t="s">
        <v>15025</v>
      </c>
      <c r="X2657" t="str">
        <f>VLOOKUP(pbp!V5407, games!$B$2:$R$40, 3, FALSE)</f>
        <v>2021-01-03T21:25Z</v>
      </c>
      <c r="Y2657">
        <f>VLOOKUP(1*V2657,NFLGames!$H$11:$H$555,1,FALSE)</f>
        <v>401127975</v>
      </c>
      <c r="Z2657">
        <f>VLOOKUP($Y2657, NFLGames!$H$11:$K$555,2,FALSE)</f>
        <v>2019</v>
      </c>
      <c r="AA2657">
        <f>VLOOKUP($Y2657, NFLGames!$H$11:$K$555,3,FALSE)</f>
        <v>17</v>
      </c>
      <c r="AB2657" s="6">
        <f>IF(A2658=0, 0, AH2658-tbl_pbp[[#This Row],[Saints Win %]])</f>
        <v>3.0000000000000027E-3</v>
      </c>
      <c r="AE2657">
        <f>ABS(tbl_pbp[[#This Row],[play.homeScore]]-tbl_pbp[[#This Row],[play.awayScore]])</f>
        <v>21</v>
      </c>
      <c r="AF2657">
        <f>IF(tbl_pbp[[#This Row],[Play Saints Win % Increase]]&gt;=$AF$4,1,0)</f>
        <v>0</v>
      </c>
      <c r="AG2657" t="str">
        <f>VLOOKUP(tbl_pbp[[#This Row],[gameId]], games!$B$2:$T$40, 9, FALSE)</f>
        <v>new-orleans-saints</v>
      </c>
      <c r="AH2657" s="5">
        <f>IF(tbl_pbp[[#This Row],[AwayTeam]] &lt;&gt; "new-orleans-saints", tbl_pbp[[#This Row],[homeWinPercentage]], 1-tbl_pbp[[#This Row],[homeWinPercentage]])</f>
        <v>0.98099999999999998</v>
      </c>
      <c r="AI2657" s="13">
        <f>tbl_pbp[[#This Row],[Kamara]]*tbl_pbp[[#This Row],[Impactful Play]]</f>
        <v>0</v>
      </c>
      <c r="AJ2657" s="13">
        <f>tbl_pbp[[#This Row],[Thomas]]*tbl_pbp[[#This Row],[Impactful Play]]</f>
        <v>0</v>
      </c>
      <c r="AK2657" s="13" t="str">
        <f>VLOOKUP(tbl_pbp[[#This Row],[Play Saints Win % Increase]], tbl_impact[],3,TRUE)</f>
        <v>Scented (0 to +5%)</v>
      </c>
    </row>
    <row r="2658" spans="1:37">
      <c r="A2658" s="1">
        <v>59</v>
      </c>
      <c r="B2658" s="5">
        <v>1.6E-2</v>
      </c>
      <c r="C2658" t="s">
        <v>15159</v>
      </c>
      <c r="D2658">
        <v>0</v>
      </c>
      <c r="E2658">
        <v>0</v>
      </c>
      <c r="F2658">
        <v>2</v>
      </c>
      <c r="G2658">
        <v>0</v>
      </c>
      <c r="H2658">
        <v>21</v>
      </c>
      <c r="I2658">
        <v>6</v>
      </c>
      <c r="J2658">
        <v>61</v>
      </c>
      <c r="K2658" t="s">
        <v>29</v>
      </c>
      <c r="L2658">
        <v>2</v>
      </c>
      <c r="M2658">
        <v>61</v>
      </c>
      <c r="N2658" t="s">
        <v>15160</v>
      </c>
      <c r="O2658" t="s">
        <v>270</v>
      </c>
      <c r="P2658" t="s">
        <v>30</v>
      </c>
      <c r="Q2658" t="s">
        <v>31</v>
      </c>
      <c r="R2658" t="s">
        <v>32</v>
      </c>
      <c r="S2658" t="s">
        <v>60</v>
      </c>
      <c r="T2658" t="s">
        <v>463</v>
      </c>
      <c r="U2658" t="s">
        <v>10650</v>
      </c>
      <c r="V2658" t="s">
        <v>15025</v>
      </c>
      <c r="X2658" t="str">
        <f>VLOOKUP(pbp!V5408, games!$B$2:$R$40, 3, FALSE)</f>
        <v>2021-01-03T21:25Z</v>
      </c>
      <c r="Y2658">
        <f>VLOOKUP(1*V2658,NFLGames!$H$11:$H$555,1,FALSE)</f>
        <v>401127975</v>
      </c>
      <c r="Z2658">
        <f>VLOOKUP($Y2658, NFLGames!$H$11:$K$555,2,FALSE)</f>
        <v>2019</v>
      </c>
      <c r="AA2658">
        <f>VLOOKUP($Y2658, NFLGames!$H$11:$K$555,3,FALSE)</f>
        <v>17</v>
      </c>
      <c r="AB2658" s="6">
        <f>IF(A2659=0, 0, AH2659-tbl_pbp[[#This Row],[Saints Win %]])</f>
        <v>2.0000000000000018E-3</v>
      </c>
      <c r="AE2658">
        <f>ABS(tbl_pbp[[#This Row],[play.homeScore]]-tbl_pbp[[#This Row],[play.awayScore]])</f>
        <v>21</v>
      </c>
      <c r="AF2658">
        <f>IF(tbl_pbp[[#This Row],[Play Saints Win % Increase]]&gt;=$AF$4,1,0)</f>
        <v>0</v>
      </c>
      <c r="AG2658" t="str">
        <f>VLOOKUP(tbl_pbp[[#This Row],[gameId]], games!$B$2:$T$40, 9, FALSE)</f>
        <v>new-orleans-saints</v>
      </c>
      <c r="AH2658" s="5">
        <f>IF(tbl_pbp[[#This Row],[AwayTeam]] &lt;&gt; "new-orleans-saints", tbl_pbp[[#This Row],[homeWinPercentage]], 1-tbl_pbp[[#This Row],[homeWinPercentage]])</f>
        <v>0.98399999999999999</v>
      </c>
      <c r="AI2658" s="13">
        <f>tbl_pbp[[#This Row],[Kamara]]*tbl_pbp[[#This Row],[Impactful Play]]</f>
        <v>0</v>
      </c>
      <c r="AJ2658" s="13">
        <f>tbl_pbp[[#This Row],[Thomas]]*tbl_pbp[[#This Row],[Impactful Play]]</f>
        <v>0</v>
      </c>
      <c r="AK2658" s="13" t="str">
        <f>VLOOKUP(tbl_pbp[[#This Row],[Play Saints Win % Increase]], tbl_impact[],3,TRUE)</f>
        <v>Scented (0 to +5%)</v>
      </c>
    </row>
    <row r="2659" spans="1:37">
      <c r="A2659" s="1">
        <v>60</v>
      </c>
      <c r="B2659" s="5">
        <v>1.4E-2</v>
      </c>
      <c r="C2659" t="s">
        <v>15161</v>
      </c>
      <c r="D2659">
        <v>0</v>
      </c>
      <c r="E2659">
        <v>0</v>
      </c>
      <c r="F2659">
        <v>2</v>
      </c>
      <c r="G2659">
        <v>0</v>
      </c>
      <c r="H2659">
        <v>21</v>
      </c>
      <c r="I2659">
        <v>10</v>
      </c>
      <c r="J2659">
        <v>54</v>
      </c>
      <c r="K2659" t="s">
        <v>29</v>
      </c>
      <c r="L2659">
        <v>1</v>
      </c>
      <c r="M2659">
        <v>54</v>
      </c>
      <c r="N2659" t="s">
        <v>15162</v>
      </c>
      <c r="O2659" t="s">
        <v>3587</v>
      </c>
      <c r="P2659" t="s">
        <v>30</v>
      </c>
      <c r="Q2659" t="s">
        <v>31</v>
      </c>
      <c r="R2659" t="s">
        <v>32</v>
      </c>
      <c r="S2659" t="s">
        <v>33</v>
      </c>
      <c r="T2659" t="s">
        <v>435</v>
      </c>
      <c r="U2659" t="s">
        <v>623</v>
      </c>
      <c r="V2659" t="s">
        <v>15025</v>
      </c>
      <c r="X2659" t="str">
        <f>VLOOKUP(pbp!V5409, games!$B$2:$R$40, 3, FALSE)</f>
        <v>2021-01-03T21:25Z</v>
      </c>
      <c r="Y2659">
        <f>VLOOKUP(1*V2659,NFLGames!$H$11:$H$555,1,FALSE)</f>
        <v>401127975</v>
      </c>
      <c r="Z2659">
        <f>VLOOKUP($Y2659, NFLGames!$H$11:$K$555,2,FALSE)</f>
        <v>2019</v>
      </c>
      <c r="AA2659">
        <f>VLOOKUP($Y2659, NFLGames!$H$11:$K$555,3,FALSE)</f>
        <v>17</v>
      </c>
      <c r="AB2659" s="6">
        <f>IF(A2660=0, 0, AH2660-tbl_pbp[[#This Row],[Saints Win %]])</f>
        <v>3.0000000000000027E-3</v>
      </c>
      <c r="AE2659">
        <f>ABS(tbl_pbp[[#This Row],[play.homeScore]]-tbl_pbp[[#This Row],[play.awayScore]])</f>
        <v>21</v>
      </c>
      <c r="AF2659">
        <f>IF(tbl_pbp[[#This Row],[Play Saints Win % Increase]]&gt;=$AF$4,1,0)</f>
        <v>0</v>
      </c>
      <c r="AG2659" t="str">
        <f>VLOOKUP(tbl_pbp[[#This Row],[gameId]], games!$B$2:$T$40, 9, FALSE)</f>
        <v>new-orleans-saints</v>
      </c>
      <c r="AH2659" s="5">
        <f>IF(tbl_pbp[[#This Row],[AwayTeam]] &lt;&gt; "new-orleans-saints", tbl_pbp[[#This Row],[homeWinPercentage]], 1-tbl_pbp[[#This Row],[homeWinPercentage]])</f>
        <v>0.98599999999999999</v>
      </c>
      <c r="AI2659" s="13">
        <f>tbl_pbp[[#This Row],[Kamara]]*tbl_pbp[[#This Row],[Impactful Play]]</f>
        <v>0</v>
      </c>
      <c r="AJ2659" s="13">
        <f>tbl_pbp[[#This Row],[Thomas]]*tbl_pbp[[#This Row],[Impactful Play]]</f>
        <v>0</v>
      </c>
      <c r="AK2659" s="13" t="str">
        <f>VLOOKUP(tbl_pbp[[#This Row],[Play Saints Win % Increase]], tbl_impact[],3,TRUE)</f>
        <v>Scented (0 to +5%)</v>
      </c>
    </row>
    <row r="2660" spans="1:37">
      <c r="A2660" s="1">
        <v>61</v>
      </c>
      <c r="B2660" s="5">
        <v>1.0999999999999999E-2</v>
      </c>
      <c r="C2660" t="s">
        <v>15163</v>
      </c>
      <c r="D2660">
        <v>0</v>
      </c>
      <c r="E2660">
        <v>0</v>
      </c>
      <c r="F2660">
        <v>2</v>
      </c>
      <c r="G2660">
        <v>0</v>
      </c>
      <c r="H2660">
        <v>21</v>
      </c>
      <c r="I2660">
        <v>2</v>
      </c>
      <c r="J2660">
        <v>46</v>
      </c>
      <c r="K2660" t="s">
        <v>29</v>
      </c>
      <c r="L2660">
        <v>2</v>
      </c>
      <c r="M2660">
        <v>46</v>
      </c>
      <c r="N2660" t="s">
        <v>15164</v>
      </c>
      <c r="O2660" t="s">
        <v>2646</v>
      </c>
      <c r="P2660" t="s">
        <v>30</v>
      </c>
      <c r="Q2660" t="s">
        <v>31</v>
      </c>
      <c r="R2660" t="s">
        <v>32</v>
      </c>
      <c r="S2660" t="s">
        <v>51</v>
      </c>
      <c r="T2660" t="s">
        <v>3346</v>
      </c>
      <c r="U2660" t="s">
        <v>3706</v>
      </c>
      <c r="V2660" t="s">
        <v>15025</v>
      </c>
      <c r="X2660" t="str">
        <f>VLOOKUP(pbp!V5410, games!$B$2:$R$40, 3, FALSE)</f>
        <v>2021-01-03T21:25Z</v>
      </c>
      <c r="Y2660">
        <f>VLOOKUP(1*V2660,NFLGames!$H$11:$H$555,1,FALSE)</f>
        <v>401127975</v>
      </c>
      <c r="Z2660">
        <f>VLOOKUP($Y2660, NFLGames!$H$11:$K$555,2,FALSE)</f>
        <v>2019</v>
      </c>
      <c r="AA2660">
        <f>VLOOKUP($Y2660, NFLGames!$H$11:$K$555,3,FALSE)</f>
        <v>17</v>
      </c>
      <c r="AB2660" s="6">
        <f>IF(A2661=0, 0, AH2661-tbl_pbp[[#This Row],[Saints Win %]])</f>
        <v>0</v>
      </c>
      <c r="AE2660">
        <f>ABS(tbl_pbp[[#This Row],[play.homeScore]]-tbl_pbp[[#This Row],[play.awayScore]])</f>
        <v>21</v>
      </c>
      <c r="AF2660">
        <f>IF(tbl_pbp[[#This Row],[Play Saints Win % Increase]]&gt;=$AF$4,1,0)</f>
        <v>0</v>
      </c>
      <c r="AG2660" t="str">
        <f>VLOOKUP(tbl_pbp[[#This Row],[gameId]], games!$B$2:$T$40, 9, FALSE)</f>
        <v>new-orleans-saints</v>
      </c>
      <c r="AH2660" s="5">
        <f>IF(tbl_pbp[[#This Row],[AwayTeam]] &lt;&gt; "new-orleans-saints", tbl_pbp[[#This Row],[homeWinPercentage]], 1-tbl_pbp[[#This Row],[homeWinPercentage]])</f>
        <v>0.98899999999999999</v>
      </c>
      <c r="AI2660" s="13">
        <f>tbl_pbp[[#This Row],[Kamara]]*tbl_pbp[[#This Row],[Impactful Play]]</f>
        <v>0</v>
      </c>
      <c r="AJ2660" s="13">
        <f>tbl_pbp[[#This Row],[Thomas]]*tbl_pbp[[#This Row],[Impactful Play]]</f>
        <v>0</v>
      </c>
      <c r="AK2660" s="13" t="str">
        <f>VLOOKUP(tbl_pbp[[#This Row],[Play Saints Win % Increase]], tbl_impact[],3,TRUE)</f>
        <v>Scented (0 to +5%)</v>
      </c>
    </row>
    <row r="2661" spans="1:37">
      <c r="A2661" s="1">
        <v>62</v>
      </c>
      <c r="B2661" s="5">
        <v>1.0999999999999999E-2</v>
      </c>
      <c r="C2661" t="s">
        <v>15165</v>
      </c>
      <c r="D2661">
        <v>0</v>
      </c>
      <c r="E2661">
        <v>0</v>
      </c>
      <c r="F2661">
        <v>2</v>
      </c>
      <c r="G2661">
        <v>0</v>
      </c>
      <c r="H2661">
        <v>21</v>
      </c>
      <c r="I2661">
        <v>10</v>
      </c>
      <c r="J2661">
        <v>23</v>
      </c>
      <c r="K2661" t="s">
        <v>29</v>
      </c>
      <c r="L2661">
        <v>1</v>
      </c>
      <c r="M2661">
        <v>23</v>
      </c>
      <c r="N2661" t="s">
        <v>15166</v>
      </c>
      <c r="O2661" t="s">
        <v>2171</v>
      </c>
      <c r="P2661" t="s">
        <v>45</v>
      </c>
      <c r="Q2661" t="s">
        <v>46</v>
      </c>
      <c r="R2661" t="s">
        <v>47</v>
      </c>
      <c r="S2661" t="s">
        <v>33</v>
      </c>
      <c r="T2661" t="s">
        <v>3621</v>
      </c>
      <c r="U2661" t="s">
        <v>15167</v>
      </c>
      <c r="V2661" t="s">
        <v>15025</v>
      </c>
      <c r="X2661" t="str">
        <f>VLOOKUP(pbp!V5411, games!$B$2:$R$40, 3, FALSE)</f>
        <v>2021-01-03T21:25Z</v>
      </c>
      <c r="Y2661">
        <f>VLOOKUP(1*V2661,NFLGames!$H$11:$H$555,1,FALSE)</f>
        <v>401127975</v>
      </c>
      <c r="Z2661">
        <f>VLOOKUP($Y2661, NFLGames!$H$11:$K$555,2,FALSE)</f>
        <v>2019</v>
      </c>
      <c r="AA2661">
        <f>VLOOKUP($Y2661, NFLGames!$H$11:$K$555,3,FALSE)</f>
        <v>17</v>
      </c>
      <c r="AB2661" s="6">
        <f>IF(A2662=0, 0, AH2662-tbl_pbp[[#This Row],[Saints Win %]])</f>
        <v>1.0000000000000009E-3</v>
      </c>
      <c r="AE2661">
        <f>ABS(tbl_pbp[[#This Row],[play.homeScore]]-tbl_pbp[[#This Row],[play.awayScore]])</f>
        <v>21</v>
      </c>
      <c r="AF2661">
        <f>IF(tbl_pbp[[#This Row],[Play Saints Win % Increase]]&gt;=$AF$4,1,0)</f>
        <v>0</v>
      </c>
      <c r="AG2661" t="str">
        <f>VLOOKUP(tbl_pbp[[#This Row],[gameId]], games!$B$2:$T$40, 9, FALSE)</f>
        <v>new-orleans-saints</v>
      </c>
      <c r="AH2661" s="5">
        <f>IF(tbl_pbp[[#This Row],[AwayTeam]] &lt;&gt; "new-orleans-saints", tbl_pbp[[#This Row],[homeWinPercentage]], 1-tbl_pbp[[#This Row],[homeWinPercentage]])</f>
        <v>0.98899999999999999</v>
      </c>
      <c r="AI2661" s="13">
        <f>tbl_pbp[[#This Row],[Kamara]]*tbl_pbp[[#This Row],[Impactful Play]]</f>
        <v>0</v>
      </c>
      <c r="AJ2661" s="13">
        <f>tbl_pbp[[#This Row],[Thomas]]*tbl_pbp[[#This Row],[Impactful Play]]</f>
        <v>0</v>
      </c>
      <c r="AK2661" s="13" t="str">
        <f>VLOOKUP(tbl_pbp[[#This Row],[Play Saints Win % Increase]], tbl_impact[],3,TRUE)</f>
        <v>Scented (0 to +5%)</v>
      </c>
    </row>
    <row r="2662" spans="1:37">
      <c r="A2662" s="1">
        <v>63</v>
      </c>
      <c r="B2662" s="5">
        <v>0.01</v>
      </c>
      <c r="C2662" t="s">
        <v>15168</v>
      </c>
      <c r="D2662">
        <v>0</v>
      </c>
      <c r="E2662">
        <v>0</v>
      </c>
      <c r="F2662">
        <v>2</v>
      </c>
      <c r="G2662">
        <v>0</v>
      </c>
      <c r="H2662">
        <v>21</v>
      </c>
      <c r="I2662">
        <v>6</v>
      </c>
      <c r="J2662">
        <v>19</v>
      </c>
      <c r="K2662" t="s">
        <v>29</v>
      </c>
      <c r="L2662">
        <v>2</v>
      </c>
      <c r="M2662">
        <v>19</v>
      </c>
      <c r="N2662" t="s">
        <v>15169</v>
      </c>
      <c r="O2662" t="s">
        <v>3189</v>
      </c>
      <c r="P2662" t="s">
        <v>22</v>
      </c>
      <c r="Q2662" t="s">
        <v>37</v>
      </c>
      <c r="S2662" t="s">
        <v>60</v>
      </c>
      <c r="T2662" t="s">
        <v>3359</v>
      </c>
      <c r="U2662" t="s">
        <v>15170</v>
      </c>
      <c r="V2662" t="s">
        <v>15025</v>
      </c>
      <c r="X2662" t="str">
        <f>VLOOKUP(pbp!V5412, games!$B$2:$R$40, 3, FALSE)</f>
        <v>2021-01-03T21:25Z</v>
      </c>
      <c r="Y2662">
        <f>VLOOKUP(1*V2662,NFLGames!$H$11:$H$555,1,FALSE)</f>
        <v>401127975</v>
      </c>
      <c r="Z2662">
        <f>VLOOKUP($Y2662, NFLGames!$H$11:$K$555,2,FALSE)</f>
        <v>2019</v>
      </c>
      <c r="AA2662">
        <f>VLOOKUP($Y2662, NFLGames!$H$11:$K$555,3,FALSE)</f>
        <v>17</v>
      </c>
      <c r="AB2662" s="6">
        <f>IF(A2663=0, 0, AH2663-tbl_pbp[[#This Row],[Saints Win %]])</f>
        <v>3.0000000000000027E-3</v>
      </c>
      <c r="AE2662">
        <f>ABS(tbl_pbp[[#This Row],[play.homeScore]]-tbl_pbp[[#This Row],[play.awayScore]])</f>
        <v>21</v>
      </c>
      <c r="AF2662">
        <f>IF(tbl_pbp[[#This Row],[Play Saints Win % Increase]]&gt;=$AF$4,1,0)</f>
        <v>0</v>
      </c>
      <c r="AG2662" t="str">
        <f>VLOOKUP(tbl_pbp[[#This Row],[gameId]], games!$B$2:$T$40, 9, FALSE)</f>
        <v>new-orleans-saints</v>
      </c>
      <c r="AH2662" s="5">
        <f>IF(tbl_pbp[[#This Row],[AwayTeam]] &lt;&gt; "new-orleans-saints", tbl_pbp[[#This Row],[homeWinPercentage]], 1-tbl_pbp[[#This Row],[homeWinPercentage]])</f>
        <v>0.99</v>
      </c>
      <c r="AI2662" s="13">
        <f>tbl_pbp[[#This Row],[Kamara]]*tbl_pbp[[#This Row],[Impactful Play]]</f>
        <v>0</v>
      </c>
      <c r="AJ2662" s="13">
        <f>tbl_pbp[[#This Row],[Thomas]]*tbl_pbp[[#This Row],[Impactful Play]]</f>
        <v>0</v>
      </c>
      <c r="AK2662" s="13" t="str">
        <f>VLOOKUP(tbl_pbp[[#This Row],[Play Saints Win % Increase]], tbl_impact[],3,TRUE)</f>
        <v>Scented (0 to +5%)</v>
      </c>
    </row>
    <row r="2663" spans="1:37">
      <c r="A2663" s="1">
        <v>64</v>
      </c>
      <c r="B2663" s="5">
        <v>7.0000000000000001E-3</v>
      </c>
      <c r="C2663" t="s">
        <v>15171</v>
      </c>
      <c r="D2663">
        <v>0</v>
      </c>
      <c r="E2663">
        <v>0</v>
      </c>
      <c r="F2663">
        <v>2</v>
      </c>
      <c r="G2663">
        <v>0</v>
      </c>
      <c r="H2663">
        <v>21</v>
      </c>
      <c r="I2663">
        <v>9</v>
      </c>
      <c r="J2663">
        <v>9</v>
      </c>
      <c r="K2663" t="s">
        <v>29</v>
      </c>
      <c r="L2663">
        <v>1</v>
      </c>
      <c r="M2663">
        <v>9</v>
      </c>
      <c r="N2663" t="s">
        <v>15172</v>
      </c>
      <c r="O2663" t="s">
        <v>3189</v>
      </c>
      <c r="P2663" t="s">
        <v>45</v>
      </c>
      <c r="Q2663" t="s">
        <v>46</v>
      </c>
      <c r="R2663" t="s">
        <v>47</v>
      </c>
      <c r="S2663" t="s">
        <v>283</v>
      </c>
      <c r="T2663" t="s">
        <v>15144</v>
      </c>
      <c r="U2663" t="s">
        <v>15173</v>
      </c>
      <c r="V2663" t="s">
        <v>15025</v>
      </c>
      <c r="X2663" t="str">
        <f>VLOOKUP(pbp!V5413, games!$B$2:$R$40, 3, FALSE)</f>
        <v>2021-01-03T21:25Z</v>
      </c>
      <c r="Y2663">
        <f>VLOOKUP(1*V2663,NFLGames!$H$11:$H$555,1,FALSE)</f>
        <v>401127975</v>
      </c>
      <c r="Z2663">
        <f>VLOOKUP($Y2663, NFLGames!$H$11:$K$555,2,FALSE)</f>
        <v>2019</v>
      </c>
      <c r="AA2663">
        <f>VLOOKUP($Y2663, NFLGames!$H$11:$K$555,3,FALSE)</f>
        <v>17</v>
      </c>
      <c r="AB2663" s="6">
        <f>IF(A2664=0, 0, AH2664-tbl_pbp[[#This Row],[Saints Win %]])</f>
        <v>0</v>
      </c>
      <c r="AE2663">
        <f>ABS(tbl_pbp[[#This Row],[play.homeScore]]-tbl_pbp[[#This Row],[play.awayScore]])</f>
        <v>21</v>
      </c>
      <c r="AF2663">
        <f>IF(tbl_pbp[[#This Row],[Play Saints Win % Increase]]&gt;=$AF$4,1,0)</f>
        <v>0</v>
      </c>
      <c r="AG2663" t="str">
        <f>VLOOKUP(tbl_pbp[[#This Row],[gameId]], games!$B$2:$T$40, 9, FALSE)</f>
        <v>new-orleans-saints</v>
      </c>
      <c r="AH2663" s="5">
        <f>IF(tbl_pbp[[#This Row],[AwayTeam]] &lt;&gt; "new-orleans-saints", tbl_pbp[[#This Row],[homeWinPercentage]], 1-tbl_pbp[[#This Row],[homeWinPercentage]])</f>
        <v>0.99299999999999999</v>
      </c>
      <c r="AI2663" s="13">
        <f>tbl_pbp[[#This Row],[Kamara]]*tbl_pbp[[#This Row],[Impactful Play]]</f>
        <v>0</v>
      </c>
      <c r="AJ2663" s="13">
        <f>tbl_pbp[[#This Row],[Thomas]]*tbl_pbp[[#This Row],[Impactful Play]]</f>
        <v>0</v>
      </c>
      <c r="AK2663" s="13" t="str">
        <f>VLOOKUP(tbl_pbp[[#This Row],[Play Saints Win % Increase]], tbl_impact[],3,TRUE)</f>
        <v>Scented (0 to +5%)</v>
      </c>
    </row>
    <row r="2664" spans="1:37">
      <c r="A2664" s="1">
        <v>65</v>
      </c>
      <c r="B2664" s="5">
        <v>7.0000000000000001E-3</v>
      </c>
      <c r="C2664" t="s">
        <v>15174</v>
      </c>
      <c r="D2664">
        <v>0</v>
      </c>
      <c r="E2664">
        <v>0</v>
      </c>
      <c r="F2664">
        <v>2</v>
      </c>
      <c r="G2664">
        <v>0</v>
      </c>
      <c r="H2664">
        <v>21</v>
      </c>
      <c r="I2664">
        <v>6</v>
      </c>
      <c r="J2664">
        <v>6</v>
      </c>
      <c r="K2664" t="s">
        <v>29</v>
      </c>
      <c r="L2664">
        <v>2</v>
      </c>
      <c r="M2664">
        <v>6</v>
      </c>
      <c r="N2664" t="s">
        <v>15175</v>
      </c>
      <c r="O2664" t="s">
        <v>2811</v>
      </c>
      <c r="P2664" t="s">
        <v>94</v>
      </c>
      <c r="Q2664" t="s">
        <v>95</v>
      </c>
      <c r="R2664" t="s">
        <v>96</v>
      </c>
      <c r="S2664" t="s">
        <v>286</v>
      </c>
      <c r="T2664" t="s">
        <v>3440</v>
      </c>
      <c r="U2664" t="s">
        <v>15176</v>
      </c>
      <c r="V2664" t="s">
        <v>15025</v>
      </c>
      <c r="X2664" t="str">
        <f>VLOOKUP(pbp!V5414, games!$B$2:$R$40, 3, FALSE)</f>
        <v>2021-01-03T21:25Z</v>
      </c>
      <c r="Y2664">
        <f>VLOOKUP(1*V2664,NFLGames!$H$11:$H$555,1,FALSE)</f>
        <v>401127975</v>
      </c>
      <c r="Z2664">
        <f>VLOOKUP($Y2664, NFLGames!$H$11:$K$555,2,FALSE)</f>
        <v>2019</v>
      </c>
      <c r="AA2664">
        <f>VLOOKUP($Y2664, NFLGames!$H$11:$K$555,3,FALSE)</f>
        <v>17</v>
      </c>
      <c r="AB2664" s="6">
        <f>IF(A2665=0, 0, AH2665-tbl_pbp[[#This Row],[Saints Win %]])</f>
        <v>1.0000000000000009E-3</v>
      </c>
      <c r="AD2664">
        <v>1</v>
      </c>
      <c r="AE2664">
        <f>ABS(tbl_pbp[[#This Row],[play.homeScore]]-tbl_pbp[[#This Row],[play.awayScore]])</f>
        <v>21</v>
      </c>
      <c r="AF2664">
        <f>IF(tbl_pbp[[#This Row],[Play Saints Win % Increase]]&gt;=$AF$4,1,0)</f>
        <v>0</v>
      </c>
      <c r="AG2664" t="str">
        <f>VLOOKUP(tbl_pbp[[#This Row],[gameId]], games!$B$2:$T$40, 9, FALSE)</f>
        <v>new-orleans-saints</v>
      </c>
      <c r="AH2664" s="5">
        <f>IF(tbl_pbp[[#This Row],[AwayTeam]] &lt;&gt; "new-orleans-saints", tbl_pbp[[#This Row],[homeWinPercentage]], 1-tbl_pbp[[#This Row],[homeWinPercentage]])</f>
        <v>0.99299999999999999</v>
      </c>
      <c r="AI2664" s="13">
        <f>tbl_pbp[[#This Row],[Kamara]]*tbl_pbp[[#This Row],[Impactful Play]]</f>
        <v>0</v>
      </c>
      <c r="AJ2664" s="13">
        <f>tbl_pbp[[#This Row],[Thomas]]*tbl_pbp[[#This Row],[Impactful Play]]</f>
        <v>0</v>
      </c>
      <c r="AK2664" s="13" t="str">
        <f>VLOOKUP(tbl_pbp[[#This Row],[Play Saints Win % Increase]], tbl_impact[],3,TRUE)</f>
        <v>Scented (0 to +5%)</v>
      </c>
    </row>
    <row r="2665" spans="1:37">
      <c r="A2665" s="1">
        <v>66</v>
      </c>
      <c r="B2665" s="5">
        <v>6.0000000000000001E-3</v>
      </c>
      <c r="C2665" t="s">
        <v>15177</v>
      </c>
      <c r="D2665">
        <v>0</v>
      </c>
      <c r="E2665">
        <v>0</v>
      </c>
      <c r="F2665">
        <v>2</v>
      </c>
      <c r="G2665">
        <v>0</v>
      </c>
      <c r="H2665">
        <v>21</v>
      </c>
      <c r="I2665">
        <v>1</v>
      </c>
      <c r="J2665">
        <v>1</v>
      </c>
      <c r="K2665" t="s">
        <v>29</v>
      </c>
      <c r="L2665">
        <v>1</v>
      </c>
      <c r="M2665">
        <v>15</v>
      </c>
      <c r="N2665" t="s">
        <v>15178</v>
      </c>
      <c r="O2665" t="s">
        <v>2316</v>
      </c>
      <c r="P2665" t="s">
        <v>22</v>
      </c>
      <c r="Q2665" t="s">
        <v>37</v>
      </c>
      <c r="S2665" t="s">
        <v>10104</v>
      </c>
      <c r="T2665" t="s">
        <v>3447</v>
      </c>
      <c r="U2665" t="s">
        <v>15179</v>
      </c>
      <c r="V2665" t="s">
        <v>15025</v>
      </c>
      <c r="X2665" t="str">
        <f>VLOOKUP(pbp!V5415, games!$B$2:$R$40, 3, FALSE)</f>
        <v>2021-01-03T21:25Z</v>
      </c>
      <c r="Y2665">
        <f>VLOOKUP(1*V2665,NFLGames!$H$11:$H$555,1,FALSE)</f>
        <v>401127975</v>
      </c>
      <c r="Z2665">
        <f>VLOOKUP($Y2665, NFLGames!$H$11:$K$555,2,FALSE)</f>
        <v>2019</v>
      </c>
      <c r="AA2665">
        <f>VLOOKUP($Y2665, NFLGames!$H$11:$K$555,3,FALSE)</f>
        <v>17</v>
      </c>
      <c r="AB2665" s="6">
        <f>IF(A2666=0, 0, AH2666-tbl_pbp[[#This Row],[Saints Win %]])</f>
        <v>1.0000000000000009E-3</v>
      </c>
      <c r="AE2665">
        <f>ABS(tbl_pbp[[#This Row],[play.homeScore]]-tbl_pbp[[#This Row],[play.awayScore]])</f>
        <v>21</v>
      </c>
      <c r="AF2665">
        <f>IF(tbl_pbp[[#This Row],[Play Saints Win % Increase]]&gt;=$AF$4,1,0)</f>
        <v>0</v>
      </c>
      <c r="AG2665" t="str">
        <f>VLOOKUP(tbl_pbp[[#This Row],[gameId]], games!$B$2:$T$40, 9, FALSE)</f>
        <v>new-orleans-saints</v>
      </c>
      <c r="AH2665" s="5">
        <f>IF(tbl_pbp[[#This Row],[AwayTeam]] &lt;&gt; "new-orleans-saints", tbl_pbp[[#This Row],[homeWinPercentage]], 1-tbl_pbp[[#This Row],[homeWinPercentage]])</f>
        <v>0.99399999999999999</v>
      </c>
      <c r="AI2665" s="13">
        <f>tbl_pbp[[#This Row],[Kamara]]*tbl_pbp[[#This Row],[Impactful Play]]</f>
        <v>0</v>
      </c>
      <c r="AJ2665" s="13">
        <f>tbl_pbp[[#This Row],[Thomas]]*tbl_pbp[[#This Row],[Impactful Play]]</f>
        <v>0</v>
      </c>
      <c r="AK2665" s="13" t="str">
        <f>VLOOKUP(tbl_pbp[[#This Row],[Play Saints Win % Increase]], tbl_impact[],3,TRUE)</f>
        <v>Scented (0 to +5%)</v>
      </c>
    </row>
    <row r="2666" spans="1:37">
      <c r="A2666" s="1">
        <v>67</v>
      </c>
      <c r="B2666" s="5">
        <v>5.0000000000000001E-3</v>
      </c>
      <c r="C2666" t="s">
        <v>15180</v>
      </c>
      <c r="D2666">
        <v>0</v>
      </c>
      <c r="E2666">
        <v>0</v>
      </c>
      <c r="F2666">
        <v>2</v>
      </c>
      <c r="G2666">
        <v>0</v>
      </c>
      <c r="H2666">
        <v>28</v>
      </c>
      <c r="I2666">
        <v>1</v>
      </c>
      <c r="J2666">
        <v>1</v>
      </c>
      <c r="K2666" t="s">
        <v>29</v>
      </c>
      <c r="L2666">
        <v>2</v>
      </c>
      <c r="M2666">
        <v>1</v>
      </c>
      <c r="N2666" t="s">
        <v>15181</v>
      </c>
      <c r="O2666" t="s">
        <v>200</v>
      </c>
      <c r="P2666" t="s">
        <v>103</v>
      </c>
      <c r="Q2666" t="s">
        <v>104</v>
      </c>
      <c r="R2666" t="s">
        <v>105</v>
      </c>
      <c r="S2666" t="s">
        <v>286</v>
      </c>
      <c r="T2666" t="s">
        <v>3447</v>
      </c>
      <c r="U2666" t="s">
        <v>15182</v>
      </c>
      <c r="V2666" t="s">
        <v>15025</v>
      </c>
      <c r="X2666" t="str">
        <f>VLOOKUP(pbp!V5416, games!$B$2:$R$40, 3, FALSE)</f>
        <v>2021-01-03T21:25Z</v>
      </c>
      <c r="Y2666">
        <f>VLOOKUP(1*V2666,NFLGames!$H$11:$H$555,1,FALSE)</f>
        <v>401127975</v>
      </c>
      <c r="Z2666">
        <f>VLOOKUP($Y2666, NFLGames!$H$11:$K$555,2,FALSE)</f>
        <v>2019</v>
      </c>
      <c r="AA2666">
        <f>VLOOKUP($Y2666, NFLGames!$H$11:$K$555,3,FALSE)</f>
        <v>17</v>
      </c>
      <c r="AB2666" s="6">
        <f>IF(A2667=0, 0, AH2667-tbl_pbp[[#This Row],[Saints Win %]])</f>
        <v>0</v>
      </c>
      <c r="AE2666">
        <f>ABS(tbl_pbp[[#This Row],[play.homeScore]]-tbl_pbp[[#This Row],[play.awayScore]])</f>
        <v>28</v>
      </c>
      <c r="AF2666">
        <f>IF(tbl_pbp[[#This Row],[Play Saints Win % Increase]]&gt;=$AF$4,1,0)</f>
        <v>0</v>
      </c>
      <c r="AG2666" t="str">
        <f>VLOOKUP(tbl_pbp[[#This Row],[gameId]], games!$B$2:$T$40, 9, FALSE)</f>
        <v>new-orleans-saints</v>
      </c>
      <c r="AH2666" s="5">
        <f>IF(tbl_pbp[[#This Row],[AwayTeam]] &lt;&gt; "new-orleans-saints", tbl_pbp[[#This Row],[homeWinPercentage]], 1-tbl_pbp[[#This Row],[homeWinPercentage]])</f>
        <v>0.995</v>
      </c>
      <c r="AI2666" s="13">
        <f>tbl_pbp[[#This Row],[Kamara]]*tbl_pbp[[#This Row],[Impactful Play]]</f>
        <v>0</v>
      </c>
      <c r="AJ2666" s="13">
        <f>tbl_pbp[[#This Row],[Thomas]]*tbl_pbp[[#This Row],[Impactful Play]]</f>
        <v>0</v>
      </c>
      <c r="AK2666" s="13" t="str">
        <f>VLOOKUP(tbl_pbp[[#This Row],[Play Saints Win % Increase]], tbl_impact[],3,TRUE)</f>
        <v>Scented (0 to +5%)</v>
      </c>
    </row>
    <row r="2667" spans="1:37">
      <c r="A2667" s="1">
        <v>68</v>
      </c>
      <c r="B2667" s="5">
        <v>5.0000000000000001E-3</v>
      </c>
      <c r="C2667" t="s">
        <v>15183</v>
      </c>
      <c r="D2667">
        <v>0</v>
      </c>
      <c r="E2667">
        <v>0</v>
      </c>
      <c r="F2667">
        <v>2</v>
      </c>
      <c r="G2667">
        <v>0</v>
      </c>
      <c r="H2667">
        <v>28</v>
      </c>
      <c r="I2667">
        <v>0</v>
      </c>
      <c r="J2667">
        <v>65</v>
      </c>
      <c r="K2667" t="s">
        <v>29</v>
      </c>
      <c r="L2667">
        <v>0</v>
      </c>
      <c r="M2667">
        <v>65</v>
      </c>
      <c r="N2667" t="s">
        <v>288</v>
      </c>
      <c r="O2667" t="s">
        <v>200</v>
      </c>
      <c r="P2667" t="s">
        <v>25</v>
      </c>
      <c r="Q2667" t="s">
        <v>26</v>
      </c>
      <c r="R2667" t="s">
        <v>27</v>
      </c>
      <c r="V2667" t="s">
        <v>15025</v>
      </c>
      <c r="X2667" t="str">
        <f>VLOOKUP(pbp!V5417, games!$B$2:$R$40, 3, FALSE)</f>
        <v>2021-01-03T21:25Z</v>
      </c>
      <c r="Y2667">
        <f>VLOOKUP(1*V2667,NFLGames!$H$11:$H$555,1,FALSE)</f>
        <v>401127975</v>
      </c>
      <c r="Z2667">
        <f>VLOOKUP($Y2667, NFLGames!$H$11:$K$555,2,FALSE)</f>
        <v>2019</v>
      </c>
      <c r="AA2667">
        <f>VLOOKUP($Y2667, NFLGames!$H$11:$K$555,3,FALSE)</f>
        <v>17</v>
      </c>
      <c r="AB2667" s="6">
        <f>IF(A2668=0, 0, AH2668-tbl_pbp[[#This Row],[Saints Win %]])</f>
        <v>0</v>
      </c>
      <c r="AE2667">
        <f>ABS(tbl_pbp[[#This Row],[play.homeScore]]-tbl_pbp[[#This Row],[play.awayScore]])</f>
        <v>28</v>
      </c>
      <c r="AF2667">
        <f>IF(tbl_pbp[[#This Row],[Play Saints Win % Increase]]&gt;=$AF$4,1,0)</f>
        <v>0</v>
      </c>
      <c r="AG2667" t="str">
        <f>VLOOKUP(tbl_pbp[[#This Row],[gameId]], games!$B$2:$T$40, 9, FALSE)</f>
        <v>new-orleans-saints</v>
      </c>
      <c r="AH2667" s="5">
        <f>IF(tbl_pbp[[#This Row],[AwayTeam]] &lt;&gt; "new-orleans-saints", tbl_pbp[[#This Row],[homeWinPercentage]], 1-tbl_pbp[[#This Row],[homeWinPercentage]])</f>
        <v>0.995</v>
      </c>
      <c r="AI2667" s="13">
        <f>tbl_pbp[[#This Row],[Kamara]]*tbl_pbp[[#This Row],[Impactful Play]]</f>
        <v>0</v>
      </c>
      <c r="AJ2667" s="13">
        <f>tbl_pbp[[#This Row],[Thomas]]*tbl_pbp[[#This Row],[Impactful Play]]</f>
        <v>0</v>
      </c>
      <c r="AK2667" s="13" t="str">
        <f>VLOOKUP(tbl_pbp[[#This Row],[Play Saints Win % Increase]], tbl_impact[],3,TRUE)</f>
        <v>Scented (0 to +5%)</v>
      </c>
    </row>
    <row r="2668" spans="1:37">
      <c r="A2668" s="1">
        <v>69</v>
      </c>
      <c r="B2668" s="5">
        <v>5.0000000000000001E-3</v>
      </c>
      <c r="C2668" t="s">
        <v>15184</v>
      </c>
      <c r="D2668">
        <v>0</v>
      </c>
      <c r="E2668">
        <v>0</v>
      </c>
      <c r="F2668">
        <v>2</v>
      </c>
      <c r="G2668">
        <v>0</v>
      </c>
      <c r="H2668">
        <v>28</v>
      </c>
      <c r="I2668">
        <v>10</v>
      </c>
      <c r="J2668">
        <v>25</v>
      </c>
      <c r="K2668" t="s">
        <v>533</v>
      </c>
      <c r="L2668">
        <v>1</v>
      </c>
      <c r="M2668">
        <v>75</v>
      </c>
      <c r="N2668" t="s">
        <v>15185</v>
      </c>
      <c r="O2668" t="s">
        <v>200</v>
      </c>
      <c r="P2668" t="s">
        <v>45</v>
      </c>
      <c r="Q2668" t="s">
        <v>46</v>
      </c>
      <c r="R2668" t="s">
        <v>47</v>
      </c>
      <c r="S2668" t="s">
        <v>33</v>
      </c>
      <c r="T2668" t="s">
        <v>3380</v>
      </c>
      <c r="U2668" t="s">
        <v>3381</v>
      </c>
      <c r="V2668" t="s">
        <v>15025</v>
      </c>
      <c r="X2668" t="str">
        <f>VLOOKUP(pbp!V5418, games!$B$2:$R$40, 3, FALSE)</f>
        <v>2021-01-03T21:25Z</v>
      </c>
      <c r="Y2668">
        <f>VLOOKUP(1*V2668,NFLGames!$H$11:$H$555,1,FALSE)</f>
        <v>401127975</v>
      </c>
      <c r="Z2668">
        <f>VLOOKUP($Y2668, NFLGames!$H$11:$K$555,2,FALSE)</f>
        <v>2019</v>
      </c>
      <c r="AA2668">
        <f>VLOOKUP($Y2668, NFLGames!$H$11:$K$555,3,FALSE)</f>
        <v>17</v>
      </c>
      <c r="AB2668" s="6">
        <f>IF(A2669=0, 0, AH2669-tbl_pbp[[#This Row],[Saints Win %]])</f>
        <v>1.0000000000000009E-3</v>
      </c>
      <c r="AE2668">
        <f>ABS(tbl_pbp[[#This Row],[play.homeScore]]-tbl_pbp[[#This Row],[play.awayScore]])</f>
        <v>28</v>
      </c>
      <c r="AF2668">
        <f>IF(tbl_pbp[[#This Row],[Play Saints Win % Increase]]&gt;=$AF$4,1,0)</f>
        <v>0</v>
      </c>
      <c r="AG2668" t="str">
        <f>VLOOKUP(tbl_pbp[[#This Row],[gameId]], games!$B$2:$T$40, 9, FALSE)</f>
        <v>new-orleans-saints</v>
      </c>
      <c r="AH2668" s="5">
        <f>IF(tbl_pbp[[#This Row],[AwayTeam]] &lt;&gt; "new-orleans-saints", tbl_pbp[[#This Row],[homeWinPercentage]], 1-tbl_pbp[[#This Row],[homeWinPercentage]])</f>
        <v>0.995</v>
      </c>
      <c r="AI2668" s="13">
        <f>tbl_pbp[[#This Row],[Kamara]]*tbl_pbp[[#This Row],[Impactful Play]]</f>
        <v>0</v>
      </c>
      <c r="AJ2668" s="13">
        <f>tbl_pbp[[#This Row],[Thomas]]*tbl_pbp[[#This Row],[Impactful Play]]</f>
        <v>0</v>
      </c>
      <c r="AK2668" s="13" t="str">
        <f>VLOOKUP(tbl_pbp[[#This Row],[Play Saints Win % Increase]], tbl_impact[],3,TRUE)</f>
        <v>Scented (0 to +5%)</v>
      </c>
    </row>
    <row r="2669" spans="1:37">
      <c r="A2669" s="1">
        <v>70</v>
      </c>
      <c r="B2669" s="5">
        <v>4.0000000000000001E-3</v>
      </c>
      <c r="C2669" t="s">
        <v>15186</v>
      </c>
      <c r="D2669">
        <v>0</v>
      </c>
      <c r="E2669">
        <v>0</v>
      </c>
      <c r="F2669">
        <v>2</v>
      </c>
      <c r="G2669">
        <v>0</v>
      </c>
      <c r="H2669">
        <v>28</v>
      </c>
      <c r="I2669">
        <v>7</v>
      </c>
      <c r="J2669">
        <v>28</v>
      </c>
      <c r="K2669" t="s">
        <v>533</v>
      </c>
      <c r="L2669">
        <v>2</v>
      </c>
      <c r="M2669">
        <v>72</v>
      </c>
      <c r="N2669" t="s">
        <v>15187</v>
      </c>
      <c r="O2669" t="s">
        <v>1933</v>
      </c>
      <c r="P2669" t="s">
        <v>94</v>
      </c>
      <c r="Q2669" t="s">
        <v>95</v>
      </c>
      <c r="R2669" t="s">
        <v>96</v>
      </c>
      <c r="S2669" t="s">
        <v>220</v>
      </c>
      <c r="T2669" t="s">
        <v>3350</v>
      </c>
      <c r="U2669" t="s">
        <v>12974</v>
      </c>
      <c r="V2669" t="s">
        <v>15025</v>
      </c>
      <c r="X2669" t="str">
        <f>VLOOKUP(pbp!V5419, games!$B$2:$R$40, 3, FALSE)</f>
        <v>2021-01-03T21:25Z</v>
      </c>
      <c r="Y2669">
        <f>VLOOKUP(1*V2669,NFLGames!$H$11:$H$555,1,FALSE)</f>
        <v>401127975</v>
      </c>
      <c r="Z2669">
        <f>VLOOKUP($Y2669, NFLGames!$H$11:$K$555,2,FALSE)</f>
        <v>2019</v>
      </c>
      <c r="AA2669">
        <f>VLOOKUP($Y2669, NFLGames!$H$11:$K$555,3,FALSE)</f>
        <v>17</v>
      </c>
      <c r="AB2669" s="6">
        <f>IF(A2670=0, 0, AH2670-tbl_pbp[[#This Row],[Saints Win %]])</f>
        <v>1.0000000000000009E-3</v>
      </c>
      <c r="AE2669">
        <f>ABS(tbl_pbp[[#This Row],[play.homeScore]]-tbl_pbp[[#This Row],[play.awayScore]])</f>
        <v>28</v>
      </c>
      <c r="AF2669">
        <f>IF(tbl_pbp[[#This Row],[Play Saints Win % Increase]]&gt;=$AF$4,1,0)</f>
        <v>0</v>
      </c>
      <c r="AG2669" t="str">
        <f>VLOOKUP(tbl_pbp[[#This Row],[gameId]], games!$B$2:$T$40, 9, FALSE)</f>
        <v>new-orleans-saints</v>
      </c>
      <c r="AH2669" s="5">
        <f>IF(tbl_pbp[[#This Row],[AwayTeam]] &lt;&gt; "new-orleans-saints", tbl_pbp[[#This Row],[homeWinPercentage]], 1-tbl_pbp[[#This Row],[homeWinPercentage]])</f>
        <v>0.996</v>
      </c>
      <c r="AI2669" s="13">
        <f>tbl_pbp[[#This Row],[Kamara]]*tbl_pbp[[#This Row],[Impactful Play]]</f>
        <v>0</v>
      </c>
      <c r="AJ2669" s="13">
        <f>tbl_pbp[[#This Row],[Thomas]]*tbl_pbp[[#This Row],[Impactful Play]]</f>
        <v>0</v>
      </c>
      <c r="AK2669" s="13" t="str">
        <f>VLOOKUP(tbl_pbp[[#This Row],[Play Saints Win % Increase]], tbl_impact[],3,TRUE)</f>
        <v>Scented (0 to +5%)</v>
      </c>
    </row>
    <row r="2670" spans="1:37">
      <c r="A2670" s="1">
        <v>71</v>
      </c>
      <c r="B2670" s="5">
        <v>3.0000000000000001E-3</v>
      </c>
      <c r="C2670" t="s">
        <v>15188</v>
      </c>
      <c r="D2670">
        <v>0</v>
      </c>
      <c r="E2670">
        <v>0</v>
      </c>
      <c r="F2670">
        <v>2</v>
      </c>
      <c r="G2670">
        <v>0</v>
      </c>
      <c r="H2670">
        <v>28</v>
      </c>
      <c r="I2670">
        <v>17</v>
      </c>
      <c r="J2670">
        <v>18</v>
      </c>
      <c r="K2670" t="s">
        <v>533</v>
      </c>
      <c r="L2670">
        <v>2</v>
      </c>
      <c r="M2670">
        <v>82</v>
      </c>
      <c r="N2670" t="s">
        <v>15189</v>
      </c>
      <c r="O2670" t="s">
        <v>6563</v>
      </c>
      <c r="P2670" t="s">
        <v>30</v>
      </c>
      <c r="Q2670" t="s">
        <v>31</v>
      </c>
      <c r="R2670" t="s">
        <v>32</v>
      </c>
      <c r="S2670" t="s">
        <v>1970</v>
      </c>
      <c r="T2670" t="s">
        <v>3363</v>
      </c>
      <c r="U2670" t="s">
        <v>15190</v>
      </c>
      <c r="V2670" t="s">
        <v>15025</v>
      </c>
      <c r="X2670" t="str">
        <f>VLOOKUP(pbp!V5420, games!$B$2:$R$40, 3, FALSE)</f>
        <v>2021-01-03T21:25Z</v>
      </c>
      <c r="Y2670">
        <f>VLOOKUP(1*V2670,NFLGames!$H$11:$H$555,1,FALSE)</f>
        <v>401127975</v>
      </c>
      <c r="Z2670">
        <f>VLOOKUP($Y2670, NFLGames!$H$11:$K$555,2,FALSE)</f>
        <v>2019</v>
      </c>
      <c r="AA2670">
        <f>VLOOKUP($Y2670, NFLGames!$H$11:$K$555,3,FALSE)</f>
        <v>17</v>
      </c>
      <c r="AB2670" s="6">
        <f>IF(A2671=0, 0, AH2671-tbl_pbp[[#This Row],[Saints Win %]])</f>
        <v>0</v>
      </c>
      <c r="AE2670">
        <f>ABS(tbl_pbp[[#This Row],[play.homeScore]]-tbl_pbp[[#This Row],[play.awayScore]])</f>
        <v>28</v>
      </c>
      <c r="AF2670">
        <f>IF(tbl_pbp[[#This Row],[Play Saints Win % Increase]]&gt;=$AF$4,1,0)</f>
        <v>0</v>
      </c>
      <c r="AG2670" t="str">
        <f>VLOOKUP(tbl_pbp[[#This Row],[gameId]], games!$B$2:$T$40, 9, FALSE)</f>
        <v>new-orleans-saints</v>
      </c>
      <c r="AH2670" s="5">
        <f>IF(tbl_pbp[[#This Row],[AwayTeam]] &lt;&gt; "new-orleans-saints", tbl_pbp[[#This Row],[homeWinPercentage]], 1-tbl_pbp[[#This Row],[homeWinPercentage]])</f>
        <v>0.997</v>
      </c>
      <c r="AI2670" s="13">
        <f>tbl_pbp[[#This Row],[Kamara]]*tbl_pbp[[#This Row],[Impactful Play]]</f>
        <v>0</v>
      </c>
      <c r="AJ2670" s="13">
        <f>tbl_pbp[[#This Row],[Thomas]]*tbl_pbp[[#This Row],[Impactful Play]]</f>
        <v>0</v>
      </c>
      <c r="AK2670" s="13" t="str">
        <f>VLOOKUP(tbl_pbp[[#This Row],[Play Saints Win % Increase]], tbl_impact[],3,TRUE)</f>
        <v>Scented (0 to +5%)</v>
      </c>
    </row>
    <row r="2671" spans="1:37">
      <c r="A2671" s="1">
        <v>72</v>
      </c>
      <c r="B2671" s="5">
        <v>3.0000000000000001E-3</v>
      </c>
      <c r="C2671" t="s">
        <v>15191</v>
      </c>
      <c r="D2671">
        <v>0</v>
      </c>
      <c r="E2671">
        <v>0</v>
      </c>
      <c r="F2671">
        <v>2</v>
      </c>
      <c r="G2671">
        <v>0</v>
      </c>
      <c r="H2671">
        <v>28</v>
      </c>
      <c r="I2671">
        <v>9</v>
      </c>
      <c r="J2671">
        <v>26</v>
      </c>
      <c r="K2671" t="s">
        <v>533</v>
      </c>
      <c r="L2671">
        <v>3</v>
      </c>
      <c r="M2671">
        <v>74</v>
      </c>
      <c r="N2671" t="s">
        <v>15192</v>
      </c>
      <c r="O2671" t="s">
        <v>6328</v>
      </c>
      <c r="P2671" t="s">
        <v>45</v>
      </c>
      <c r="Q2671" t="s">
        <v>46</v>
      </c>
      <c r="R2671" t="s">
        <v>47</v>
      </c>
      <c r="S2671" t="s">
        <v>139</v>
      </c>
      <c r="T2671" t="s">
        <v>3354</v>
      </c>
      <c r="U2671" t="s">
        <v>15193</v>
      </c>
      <c r="V2671" t="s">
        <v>15025</v>
      </c>
      <c r="X2671" t="str">
        <f>VLOOKUP(pbp!V5421, games!$B$2:$R$40, 3, FALSE)</f>
        <v>2021-01-03T21:25Z</v>
      </c>
      <c r="Y2671">
        <f>VLOOKUP(1*V2671,NFLGames!$H$11:$H$555,1,FALSE)</f>
        <v>401127975</v>
      </c>
      <c r="Z2671">
        <f>VLOOKUP($Y2671, NFLGames!$H$11:$K$555,2,FALSE)</f>
        <v>2019</v>
      </c>
      <c r="AA2671">
        <f>VLOOKUP($Y2671, NFLGames!$H$11:$K$555,3,FALSE)</f>
        <v>17</v>
      </c>
      <c r="AB2671" s="6">
        <f>IF(A2672=0, 0, AH2672-tbl_pbp[[#This Row],[Saints Win %]])</f>
        <v>0</v>
      </c>
      <c r="AE2671">
        <f>ABS(tbl_pbp[[#This Row],[play.homeScore]]-tbl_pbp[[#This Row],[play.awayScore]])</f>
        <v>28</v>
      </c>
      <c r="AF2671">
        <f>IF(tbl_pbp[[#This Row],[Play Saints Win % Increase]]&gt;=$AF$4,1,0)</f>
        <v>0</v>
      </c>
      <c r="AG2671" t="str">
        <f>VLOOKUP(tbl_pbp[[#This Row],[gameId]], games!$B$2:$T$40, 9, FALSE)</f>
        <v>new-orleans-saints</v>
      </c>
      <c r="AH2671" s="5">
        <f>IF(tbl_pbp[[#This Row],[AwayTeam]] &lt;&gt; "new-orleans-saints", tbl_pbp[[#This Row],[homeWinPercentage]], 1-tbl_pbp[[#This Row],[homeWinPercentage]])</f>
        <v>0.997</v>
      </c>
      <c r="AI2671" s="13">
        <f>tbl_pbp[[#This Row],[Kamara]]*tbl_pbp[[#This Row],[Impactful Play]]</f>
        <v>0</v>
      </c>
      <c r="AJ2671" s="13">
        <f>tbl_pbp[[#This Row],[Thomas]]*tbl_pbp[[#This Row],[Impactful Play]]</f>
        <v>0</v>
      </c>
      <c r="AK2671" s="13" t="str">
        <f>VLOOKUP(tbl_pbp[[#This Row],[Play Saints Win % Increase]], tbl_impact[],3,TRUE)</f>
        <v>Scented (0 to +5%)</v>
      </c>
    </row>
    <row r="2672" spans="1:37">
      <c r="A2672" s="1">
        <v>73</v>
      </c>
      <c r="B2672" s="5">
        <v>3.0000000000000001E-3</v>
      </c>
      <c r="C2672" t="s">
        <v>15194</v>
      </c>
      <c r="D2672">
        <v>0</v>
      </c>
      <c r="E2672">
        <v>0</v>
      </c>
      <c r="F2672">
        <v>2</v>
      </c>
      <c r="G2672">
        <v>0</v>
      </c>
      <c r="H2672">
        <v>28</v>
      </c>
      <c r="I2672">
        <v>5</v>
      </c>
      <c r="J2672">
        <v>30</v>
      </c>
      <c r="K2672" t="s">
        <v>533</v>
      </c>
      <c r="L2672">
        <v>4</v>
      </c>
      <c r="M2672">
        <v>70</v>
      </c>
      <c r="N2672" t="s">
        <v>15195</v>
      </c>
      <c r="O2672" t="s">
        <v>4162</v>
      </c>
      <c r="P2672" t="s">
        <v>66</v>
      </c>
      <c r="Q2672" t="s">
        <v>67</v>
      </c>
      <c r="R2672" t="s">
        <v>68</v>
      </c>
      <c r="S2672" t="s">
        <v>78</v>
      </c>
      <c r="T2672" t="s">
        <v>3429</v>
      </c>
      <c r="U2672" t="s">
        <v>15113</v>
      </c>
      <c r="V2672" t="s">
        <v>15025</v>
      </c>
      <c r="X2672" t="str">
        <f>VLOOKUP(pbp!V5422, games!$B$2:$R$40, 3, FALSE)</f>
        <v>2021-01-03T21:25Z</v>
      </c>
      <c r="Y2672">
        <f>VLOOKUP(1*V2672,NFLGames!$H$11:$H$555,1,FALSE)</f>
        <v>401127975</v>
      </c>
      <c r="Z2672">
        <f>VLOOKUP($Y2672, NFLGames!$H$11:$K$555,2,FALSE)</f>
        <v>2019</v>
      </c>
      <c r="AA2672">
        <f>VLOOKUP($Y2672, NFLGames!$H$11:$K$555,3,FALSE)</f>
        <v>17</v>
      </c>
      <c r="AB2672" s="6">
        <f>IF(A2673=0, 0, AH2673-tbl_pbp[[#This Row],[Saints Win %]])</f>
        <v>-1.0000000000000009E-3</v>
      </c>
      <c r="AE2672">
        <f>ABS(tbl_pbp[[#This Row],[play.homeScore]]-tbl_pbp[[#This Row],[play.awayScore]])</f>
        <v>28</v>
      </c>
      <c r="AF2672">
        <f>IF(tbl_pbp[[#This Row],[Play Saints Win % Increase]]&gt;=$AF$4,1,0)</f>
        <v>0</v>
      </c>
      <c r="AG2672" t="str">
        <f>VLOOKUP(tbl_pbp[[#This Row],[gameId]], games!$B$2:$T$40, 9, FALSE)</f>
        <v>new-orleans-saints</v>
      </c>
      <c r="AH2672" s="5">
        <f>IF(tbl_pbp[[#This Row],[AwayTeam]] &lt;&gt; "new-orleans-saints", tbl_pbp[[#This Row],[homeWinPercentage]], 1-tbl_pbp[[#This Row],[homeWinPercentage]])</f>
        <v>0.997</v>
      </c>
      <c r="AI2672" s="13">
        <f>tbl_pbp[[#This Row],[Kamara]]*tbl_pbp[[#This Row],[Impactful Play]]</f>
        <v>0</v>
      </c>
      <c r="AJ2672" s="13">
        <f>tbl_pbp[[#This Row],[Thomas]]*tbl_pbp[[#This Row],[Impactful Play]]</f>
        <v>0</v>
      </c>
      <c r="AK2672" s="13" t="str">
        <f>VLOOKUP(tbl_pbp[[#This Row],[Play Saints Win % Increase]], tbl_impact[],3,TRUE)</f>
        <v>Bad (0 to -5%)</v>
      </c>
    </row>
    <row r="2673" spans="1:37">
      <c r="A2673" s="1">
        <v>74</v>
      </c>
      <c r="B2673" s="5">
        <v>4.0000000000000001E-3</v>
      </c>
      <c r="C2673" t="s">
        <v>15196</v>
      </c>
      <c r="D2673">
        <v>0</v>
      </c>
      <c r="E2673">
        <v>0</v>
      </c>
      <c r="F2673">
        <v>2</v>
      </c>
      <c r="G2673">
        <v>0</v>
      </c>
      <c r="H2673">
        <v>28</v>
      </c>
      <c r="I2673">
        <v>10</v>
      </c>
      <c r="J2673">
        <v>74</v>
      </c>
      <c r="K2673" t="s">
        <v>29</v>
      </c>
      <c r="L2673">
        <v>1</v>
      </c>
      <c r="M2673">
        <v>74</v>
      </c>
      <c r="N2673" t="s">
        <v>15197</v>
      </c>
      <c r="O2673" t="s">
        <v>478</v>
      </c>
      <c r="P2673" t="s">
        <v>45</v>
      </c>
      <c r="Q2673" t="s">
        <v>46</v>
      </c>
      <c r="R2673" t="s">
        <v>47</v>
      </c>
      <c r="S2673" t="s">
        <v>33</v>
      </c>
      <c r="T2673" t="s">
        <v>221</v>
      </c>
      <c r="U2673" t="s">
        <v>2097</v>
      </c>
      <c r="V2673" t="s">
        <v>15025</v>
      </c>
      <c r="X2673" t="str">
        <f>VLOOKUP(pbp!V5423, games!$B$2:$R$40, 3, FALSE)</f>
        <v>2021-01-03T21:25Z</v>
      </c>
      <c r="Y2673">
        <f>VLOOKUP(1*V2673,NFLGames!$H$11:$H$555,1,FALSE)</f>
        <v>401127975</v>
      </c>
      <c r="Z2673">
        <f>VLOOKUP($Y2673, NFLGames!$H$11:$K$555,2,FALSE)</f>
        <v>2019</v>
      </c>
      <c r="AA2673">
        <f>VLOOKUP($Y2673, NFLGames!$H$11:$K$555,3,FALSE)</f>
        <v>17</v>
      </c>
      <c r="AB2673" s="6">
        <f>IF(A2674=0, 0, AH2674-tbl_pbp[[#This Row],[Saints Win %]])</f>
        <v>2.0000000000000018E-3</v>
      </c>
      <c r="AE2673">
        <f>ABS(tbl_pbp[[#This Row],[play.homeScore]]-tbl_pbp[[#This Row],[play.awayScore]])</f>
        <v>28</v>
      </c>
      <c r="AF2673">
        <f>IF(tbl_pbp[[#This Row],[Play Saints Win % Increase]]&gt;=$AF$4,1,0)</f>
        <v>0</v>
      </c>
      <c r="AG2673" t="str">
        <f>VLOOKUP(tbl_pbp[[#This Row],[gameId]], games!$B$2:$T$40, 9, FALSE)</f>
        <v>new-orleans-saints</v>
      </c>
      <c r="AH2673" s="5">
        <f>IF(tbl_pbp[[#This Row],[AwayTeam]] &lt;&gt; "new-orleans-saints", tbl_pbp[[#This Row],[homeWinPercentage]], 1-tbl_pbp[[#This Row],[homeWinPercentage]])</f>
        <v>0.996</v>
      </c>
      <c r="AI2673" s="13">
        <f>tbl_pbp[[#This Row],[Kamara]]*tbl_pbp[[#This Row],[Impactful Play]]</f>
        <v>0</v>
      </c>
      <c r="AJ2673" s="13">
        <f>tbl_pbp[[#This Row],[Thomas]]*tbl_pbp[[#This Row],[Impactful Play]]</f>
        <v>0</v>
      </c>
      <c r="AK2673" s="13" t="str">
        <f>VLOOKUP(tbl_pbp[[#This Row],[Play Saints Win % Increase]], tbl_impact[],3,TRUE)</f>
        <v>Scented (0 to +5%)</v>
      </c>
    </row>
    <row r="2674" spans="1:37">
      <c r="A2674" s="1">
        <v>75</v>
      </c>
      <c r="B2674" s="5">
        <v>2E-3</v>
      </c>
      <c r="C2674" t="s">
        <v>15198</v>
      </c>
      <c r="D2674">
        <v>0</v>
      </c>
      <c r="E2674">
        <v>0</v>
      </c>
      <c r="F2674">
        <v>2</v>
      </c>
      <c r="G2674">
        <v>0</v>
      </c>
      <c r="H2674">
        <v>28</v>
      </c>
      <c r="I2674">
        <v>5</v>
      </c>
      <c r="J2674">
        <v>69</v>
      </c>
      <c r="K2674" t="s">
        <v>29</v>
      </c>
      <c r="L2674">
        <v>2</v>
      </c>
      <c r="M2674">
        <v>69</v>
      </c>
      <c r="N2674" t="s">
        <v>15199</v>
      </c>
      <c r="O2674" t="s">
        <v>5299</v>
      </c>
      <c r="P2674" t="s">
        <v>30</v>
      </c>
      <c r="Q2674" t="s">
        <v>31</v>
      </c>
      <c r="R2674" t="s">
        <v>32</v>
      </c>
      <c r="S2674" t="s">
        <v>38</v>
      </c>
      <c r="T2674" t="s">
        <v>361</v>
      </c>
      <c r="U2674" t="s">
        <v>15200</v>
      </c>
      <c r="V2674" t="s">
        <v>15025</v>
      </c>
      <c r="X2674" t="str">
        <f>VLOOKUP(pbp!V5424, games!$B$2:$R$40, 3, FALSE)</f>
        <v>2021-01-03T21:25Z</v>
      </c>
      <c r="Y2674">
        <f>VLOOKUP(1*V2674,NFLGames!$H$11:$H$555,1,FALSE)</f>
        <v>401127975</v>
      </c>
      <c r="Z2674">
        <f>VLOOKUP($Y2674, NFLGames!$H$11:$K$555,2,FALSE)</f>
        <v>2019</v>
      </c>
      <c r="AA2674">
        <f>VLOOKUP($Y2674, NFLGames!$H$11:$K$555,3,FALSE)</f>
        <v>17</v>
      </c>
      <c r="AB2674" s="6">
        <f>IF(A2675=0, 0, AH2675-tbl_pbp[[#This Row],[Saints Win %]])</f>
        <v>-2.0000000000000018E-3</v>
      </c>
      <c r="AE2674">
        <f>ABS(tbl_pbp[[#This Row],[play.homeScore]]-tbl_pbp[[#This Row],[play.awayScore]])</f>
        <v>28</v>
      </c>
      <c r="AF2674">
        <f>IF(tbl_pbp[[#This Row],[Play Saints Win % Increase]]&gt;=$AF$4,1,0)</f>
        <v>0</v>
      </c>
      <c r="AG2674" t="str">
        <f>VLOOKUP(tbl_pbp[[#This Row],[gameId]], games!$B$2:$T$40, 9, FALSE)</f>
        <v>new-orleans-saints</v>
      </c>
      <c r="AH2674" s="5">
        <f>IF(tbl_pbp[[#This Row],[AwayTeam]] &lt;&gt; "new-orleans-saints", tbl_pbp[[#This Row],[homeWinPercentage]], 1-tbl_pbp[[#This Row],[homeWinPercentage]])</f>
        <v>0.998</v>
      </c>
      <c r="AI2674" s="13">
        <f>tbl_pbp[[#This Row],[Kamara]]*tbl_pbp[[#This Row],[Impactful Play]]</f>
        <v>0</v>
      </c>
      <c r="AJ2674" s="13">
        <f>tbl_pbp[[#This Row],[Thomas]]*tbl_pbp[[#This Row],[Impactful Play]]</f>
        <v>0</v>
      </c>
      <c r="AK2674" s="13" t="str">
        <f>VLOOKUP(tbl_pbp[[#This Row],[Play Saints Win % Increase]], tbl_impact[],3,TRUE)</f>
        <v>Bad (0 to -5%)</v>
      </c>
    </row>
    <row r="2675" spans="1:37">
      <c r="A2675" s="1">
        <v>76</v>
      </c>
      <c r="B2675" s="5">
        <v>4.0000000000000001E-3</v>
      </c>
      <c r="C2675" t="s">
        <v>15201</v>
      </c>
      <c r="D2675">
        <v>0</v>
      </c>
      <c r="E2675">
        <v>0</v>
      </c>
      <c r="F2675">
        <v>2</v>
      </c>
      <c r="G2675">
        <v>0</v>
      </c>
      <c r="H2675">
        <v>28</v>
      </c>
      <c r="I2675">
        <v>10</v>
      </c>
      <c r="J2675">
        <v>37</v>
      </c>
      <c r="K2675" t="s">
        <v>29</v>
      </c>
      <c r="L2675">
        <v>1</v>
      </c>
      <c r="M2675">
        <v>37</v>
      </c>
      <c r="N2675" t="s">
        <v>15202</v>
      </c>
      <c r="O2675" t="s">
        <v>1959</v>
      </c>
      <c r="P2675" t="s">
        <v>30</v>
      </c>
      <c r="Q2675" t="s">
        <v>31</v>
      </c>
      <c r="R2675" t="s">
        <v>32</v>
      </c>
      <c r="S2675" t="s">
        <v>33</v>
      </c>
      <c r="T2675" t="s">
        <v>3672</v>
      </c>
      <c r="U2675" t="s">
        <v>8283</v>
      </c>
      <c r="V2675" t="s">
        <v>15025</v>
      </c>
      <c r="X2675" t="str">
        <f>VLOOKUP(pbp!V5425, games!$B$2:$R$40, 3, FALSE)</f>
        <v>2021-01-03T21:25Z</v>
      </c>
      <c r="Y2675">
        <f>VLOOKUP(1*V2675,NFLGames!$H$11:$H$555,1,FALSE)</f>
        <v>401127975</v>
      </c>
      <c r="Z2675">
        <f>VLOOKUP($Y2675, NFLGames!$H$11:$K$555,2,FALSE)</f>
        <v>2019</v>
      </c>
      <c r="AA2675">
        <f>VLOOKUP($Y2675, NFLGames!$H$11:$K$555,3,FALSE)</f>
        <v>17</v>
      </c>
      <c r="AB2675" s="6">
        <f>IF(A2676=0, 0, AH2676-tbl_pbp[[#This Row],[Saints Win %]])</f>
        <v>-1.0000000000000009E-3</v>
      </c>
      <c r="AE2675">
        <f>ABS(tbl_pbp[[#This Row],[play.homeScore]]-tbl_pbp[[#This Row],[play.awayScore]])</f>
        <v>28</v>
      </c>
      <c r="AF2675">
        <f>IF(tbl_pbp[[#This Row],[Play Saints Win % Increase]]&gt;=$AF$4,1,0)</f>
        <v>0</v>
      </c>
      <c r="AG2675" t="str">
        <f>VLOOKUP(tbl_pbp[[#This Row],[gameId]], games!$B$2:$T$40, 9, FALSE)</f>
        <v>new-orleans-saints</v>
      </c>
      <c r="AH2675" s="5">
        <f>IF(tbl_pbp[[#This Row],[AwayTeam]] &lt;&gt; "new-orleans-saints", tbl_pbp[[#This Row],[homeWinPercentage]], 1-tbl_pbp[[#This Row],[homeWinPercentage]])</f>
        <v>0.996</v>
      </c>
      <c r="AI2675" s="13">
        <f>tbl_pbp[[#This Row],[Kamara]]*tbl_pbp[[#This Row],[Impactful Play]]</f>
        <v>0</v>
      </c>
      <c r="AJ2675" s="13">
        <f>tbl_pbp[[#This Row],[Thomas]]*tbl_pbp[[#This Row],[Impactful Play]]</f>
        <v>0</v>
      </c>
      <c r="AK2675" s="13" t="str">
        <f>VLOOKUP(tbl_pbp[[#This Row],[Play Saints Win % Increase]], tbl_impact[],3,TRUE)</f>
        <v>Bad (0 to -5%)</v>
      </c>
    </row>
    <row r="2676" spans="1:37">
      <c r="A2676" s="1">
        <v>77</v>
      </c>
      <c r="B2676" s="5">
        <v>5.0000000000000001E-3</v>
      </c>
      <c r="C2676" t="s">
        <v>15203</v>
      </c>
      <c r="D2676">
        <v>0</v>
      </c>
      <c r="E2676">
        <v>0</v>
      </c>
      <c r="F2676">
        <v>2</v>
      </c>
      <c r="G2676">
        <v>0</v>
      </c>
      <c r="H2676">
        <v>35</v>
      </c>
      <c r="I2676">
        <v>10</v>
      </c>
      <c r="J2676">
        <v>21</v>
      </c>
      <c r="K2676" t="s">
        <v>29</v>
      </c>
      <c r="L2676">
        <v>1</v>
      </c>
      <c r="M2676">
        <v>21</v>
      </c>
      <c r="N2676" t="s">
        <v>15204</v>
      </c>
      <c r="O2676" t="s">
        <v>2991</v>
      </c>
      <c r="P2676" t="s">
        <v>103</v>
      </c>
      <c r="Q2676" t="s">
        <v>104</v>
      </c>
      <c r="R2676" t="s">
        <v>105</v>
      </c>
      <c r="S2676" t="s">
        <v>33</v>
      </c>
      <c r="T2676" t="s">
        <v>3534</v>
      </c>
      <c r="U2676" t="s">
        <v>3535</v>
      </c>
      <c r="V2676" t="s">
        <v>15025</v>
      </c>
      <c r="X2676" t="str">
        <f>VLOOKUP(pbp!V5426, games!$B$2:$R$40, 3, FALSE)</f>
        <v>2021-01-03T21:25Z</v>
      </c>
      <c r="Y2676">
        <f>VLOOKUP(1*V2676,NFLGames!$H$11:$H$555,1,FALSE)</f>
        <v>401127975</v>
      </c>
      <c r="Z2676">
        <f>VLOOKUP($Y2676, NFLGames!$H$11:$K$555,2,FALSE)</f>
        <v>2019</v>
      </c>
      <c r="AA2676">
        <f>VLOOKUP($Y2676, NFLGames!$H$11:$K$555,3,FALSE)</f>
        <v>17</v>
      </c>
      <c r="AB2676" s="6">
        <f>IF(A2677=0, 0, AH2677-tbl_pbp[[#This Row],[Saints Win %]])</f>
        <v>-1.0000000000000009E-3</v>
      </c>
      <c r="AE2676">
        <f>ABS(tbl_pbp[[#This Row],[play.homeScore]]-tbl_pbp[[#This Row],[play.awayScore]])</f>
        <v>35</v>
      </c>
      <c r="AF2676">
        <f>IF(tbl_pbp[[#This Row],[Play Saints Win % Increase]]&gt;=$AF$4,1,0)</f>
        <v>0</v>
      </c>
      <c r="AG2676" t="str">
        <f>VLOOKUP(tbl_pbp[[#This Row],[gameId]], games!$B$2:$T$40, 9, FALSE)</f>
        <v>new-orleans-saints</v>
      </c>
      <c r="AH2676" s="5">
        <f>IF(tbl_pbp[[#This Row],[AwayTeam]] &lt;&gt; "new-orleans-saints", tbl_pbp[[#This Row],[homeWinPercentage]], 1-tbl_pbp[[#This Row],[homeWinPercentage]])</f>
        <v>0.995</v>
      </c>
      <c r="AI2676" s="13">
        <f>tbl_pbp[[#This Row],[Kamara]]*tbl_pbp[[#This Row],[Impactful Play]]</f>
        <v>0</v>
      </c>
      <c r="AJ2676" s="13">
        <f>tbl_pbp[[#This Row],[Thomas]]*tbl_pbp[[#This Row],[Impactful Play]]</f>
        <v>0</v>
      </c>
      <c r="AK2676" s="13" t="str">
        <f>VLOOKUP(tbl_pbp[[#This Row],[Play Saints Win % Increase]], tbl_impact[],3,TRUE)</f>
        <v>Bad (0 to -5%)</v>
      </c>
    </row>
    <row r="2677" spans="1:37">
      <c r="A2677" s="1">
        <v>78</v>
      </c>
      <c r="B2677" s="5">
        <v>6.0000000000000001E-3</v>
      </c>
      <c r="C2677" t="s">
        <v>15205</v>
      </c>
      <c r="D2677">
        <v>0</v>
      </c>
      <c r="E2677">
        <v>0</v>
      </c>
      <c r="F2677">
        <v>2</v>
      </c>
      <c r="G2677">
        <v>0</v>
      </c>
      <c r="H2677">
        <v>35</v>
      </c>
      <c r="I2677">
        <v>0</v>
      </c>
      <c r="J2677">
        <v>65</v>
      </c>
      <c r="K2677" t="s">
        <v>29</v>
      </c>
      <c r="L2677">
        <v>0</v>
      </c>
      <c r="M2677">
        <v>65</v>
      </c>
      <c r="N2677" t="s">
        <v>288</v>
      </c>
      <c r="O2677" t="s">
        <v>2991</v>
      </c>
      <c r="P2677" t="s">
        <v>25</v>
      </c>
      <c r="Q2677" t="s">
        <v>26</v>
      </c>
      <c r="R2677" t="s">
        <v>27</v>
      </c>
      <c r="V2677" t="s">
        <v>15025</v>
      </c>
      <c r="X2677" t="str">
        <f>VLOOKUP(pbp!V5427, games!$B$2:$R$40, 3, FALSE)</f>
        <v>2021-01-03T21:25Z</v>
      </c>
      <c r="Y2677">
        <f>VLOOKUP(1*V2677,NFLGames!$H$11:$H$555,1,FALSE)</f>
        <v>401127975</v>
      </c>
      <c r="Z2677">
        <f>VLOOKUP($Y2677, NFLGames!$H$11:$K$555,2,FALSE)</f>
        <v>2019</v>
      </c>
      <c r="AA2677">
        <f>VLOOKUP($Y2677, NFLGames!$H$11:$K$555,3,FALSE)</f>
        <v>17</v>
      </c>
      <c r="AB2677" s="6">
        <f>IF(A2678=0, 0, AH2678-tbl_pbp[[#This Row],[Saints Win %]])</f>
        <v>0</v>
      </c>
      <c r="AE2677">
        <f>ABS(tbl_pbp[[#This Row],[play.homeScore]]-tbl_pbp[[#This Row],[play.awayScore]])</f>
        <v>35</v>
      </c>
      <c r="AF2677">
        <f>IF(tbl_pbp[[#This Row],[Play Saints Win % Increase]]&gt;=$AF$4,1,0)</f>
        <v>0</v>
      </c>
      <c r="AG2677" t="str">
        <f>VLOOKUP(tbl_pbp[[#This Row],[gameId]], games!$B$2:$T$40, 9, FALSE)</f>
        <v>new-orleans-saints</v>
      </c>
      <c r="AH2677" s="5">
        <f>IF(tbl_pbp[[#This Row],[AwayTeam]] &lt;&gt; "new-orleans-saints", tbl_pbp[[#This Row],[homeWinPercentage]], 1-tbl_pbp[[#This Row],[homeWinPercentage]])</f>
        <v>0.99399999999999999</v>
      </c>
      <c r="AI2677" s="13">
        <f>tbl_pbp[[#This Row],[Kamara]]*tbl_pbp[[#This Row],[Impactful Play]]</f>
        <v>0</v>
      </c>
      <c r="AJ2677" s="13">
        <f>tbl_pbp[[#This Row],[Thomas]]*tbl_pbp[[#This Row],[Impactful Play]]</f>
        <v>0</v>
      </c>
      <c r="AK2677" s="13" t="str">
        <f>VLOOKUP(tbl_pbp[[#This Row],[Play Saints Win % Increase]], tbl_impact[],3,TRUE)</f>
        <v>Scented (0 to +5%)</v>
      </c>
    </row>
    <row r="2678" spans="1:37">
      <c r="A2678" s="1">
        <v>79</v>
      </c>
      <c r="B2678" s="5">
        <v>6.0000000000000001E-3</v>
      </c>
      <c r="C2678" t="s">
        <v>15206</v>
      </c>
      <c r="D2678">
        <v>0</v>
      </c>
      <c r="E2678">
        <v>0</v>
      </c>
      <c r="F2678">
        <v>2</v>
      </c>
      <c r="G2678">
        <v>0</v>
      </c>
      <c r="H2678">
        <v>35</v>
      </c>
      <c r="I2678">
        <v>10</v>
      </c>
      <c r="J2678">
        <v>25</v>
      </c>
      <c r="K2678" t="s">
        <v>533</v>
      </c>
      <c r="L2678">
        <v>1</v>
      </c>
      <c r="M2678">
        <v>75</v>
      </c>
      <c r="N2678" t="s">
        <v>15207</v>
      </c>
      <c r="O2678" t="s">
        <v>2991</v>
      </c>
      <c r="P2678" t="s">
        <v>30</v>
      </c>
      <c r="Q2678" t="s">
        <v>31</v>
      </c>
      <c r="R2678" t="s">
        <v>32</v>
      </c>
      <c r="S2678" t="s">
        <v>33</v>
      </c>
      <c r="T2678" t="s">
        <v>3380</v>
      </c>
      <c r="U2678" t="s">
        <v>3381</v>
      </c>
      <c r="V2678" t="s">
        <v>15025</v>
      </c>
      <c r="X2678" t="str">
        <f>VLOOKUP(pbp!V5428, games!$B$2:$R$40, 3, FALSE)</f>
        <v>2021-01-03T21:25Z</v>
      </c>
      <c r="Y2678">
        <f>VLOOKUP(1*V2678,NFLGames!$H$11:$H$555,1,FALSE)</f>
        <v>401127975</v>
      </c>
      <c r="Z2678">
        <f>VLOOKUP($Y2678, NFLGames!$H$11:$K$555,2,FALSE)</f>
        <v>2019</v>
      </c>
      <c r="AA2678">
        <f>VLOOKUP($Y2678, NFLGames!$H$11:$K$555,3,FALSE)</f>
        <v>17</v>
      </c>
      <c r="AB2678" s="6">
        <f>IF(A2679=0, 0, AH2679-tbl_pbp[[#This Row],[Saints Win %]])</f>
        <v>0</v>
      </c>
      <c r="AE2678">
        <f>ABS(tbl_pbp[[#This Row],[play.homeScore]]-tbl_pbp[[#This Row],[play.awayScore]])</f>
        <v>35</v>
      </c>
      <c r="AF2678">
        <f>IF(tbl_pbp[[#This Row],[Play Saints Win % Increase]]&gt;=$AF$4,1,0)</f>
        <v>0</v>
      </c>
      <c r="AG2678" t="str">
        <f>VLOOKUP(tbl_pbp[[#This Row],[gameId]], games!$B$2:$T$40, 9, FALSE)</f>
        <v>new-orleans-saints</v>
      </c>
      <c r="AH2678" s="5">
        <f>IF(tbl_pbp[[#This Row],[AwayTeam]] &lt;&gt; "new-orleans-saints", tbl_pbp[[#This Row],[homeWinPercentage]], 1-tbl_pbp[[#This Row],[homeWinPercentage]])</f>
        <v>0.99399999999999999</v>
      </c>
      <c r="AI2678" s="13">
        <f>tbl_pbp[[#This Row],[Kamara]]*tbl_pbp[[#This Row],[Impactful Play]]</f>
        <v>0</v>
      </c>
      <c r="AJ2678" s="13">
        <f>tbl_pbp[[#This Row],[Thomas]]*tbl_pbp[[#This Row],[Impactful Play]]</f>
        <v>0</v>
      </c>
      <c r="AK2678" s="13" t="str">
        <f>VLOOKUP(tbl_pbp[[#This Row],[Play Saints Win % Increase]], tbl_impact[],3,TRUE)</f>
        <v>Scented (0 to +5%)</v>
      </c>
    </row>
    <row r="2679" spans="1:37">
      <c r="A2679" s="1">
        <v>80</v>
      </c>
      <c r="B2679" s="5">
        <v>6.0000000000000001E-3</v>
      </c>
      <c r="C2679" t="s">
        <v>15208</v>
      </c>
      <c r="D2679">
        <v>0</v>
      </c>
      <c r="E2679">
        <v>0</v>
      </c>
      <c r="F2679">
        <v>2</v>
      </c>
      <c r="G2679">
        <v>0</v>
      </c>
      <c r="H2679">
        <v>35</v>
      </c>
      <c r="I2679">
        <v>1</v>
      </c>
      <c r="J2679">
        <v>34</v>
      </c>
      <c r="K2679" t="s">
        <v>533</v>
      </c>
      <c r="L2679">
        <v>2</v>
      </c>
      <c r="M2679">
        <v>66</v>
      </c>
      <c r="N2679" t="s">
        <v>229</v>
      </c>
      <c r="O2679" t="s">
        <v>230</v>
      </c>
      <c r="P2679" t="s">
        <v>231</v>
      </c>
      <c r="Q2679" t="s">
        <v>232</v>
      </c>
      <c r="R2679" t="s">
        <v>233</v>
      </c>
      <c r="V2679" t="s">
        <v>15025</v>
      </c>
      <c r="X2679" t="str">
        <f>VLOOKUP(pbp!V5429, games!$B$2:$R$40, 3, FALSE)</f>
        <v>2021-01-03T21:25Z</v>
      </c>
      <c r="Y2679">
        <f>VLOOKUP(1*V2679,NFLGames!$H$11:$H$555,1,FALSE)</f>
        <v>401127975</v>
      </c>
      <c r="Z2679">
        <f>VLOOKUP($Y2679, NFLGames!$H$11:$K$555,2,FALSE)</f>
        <v>2019</v>
      </c>
      <c r="AA2679">
        <f>VLOOKUP($Y2679, NFLGames!$H$11:$K$555,3,FALSE)</f>
        <v>17</v>
      </c>
      <c r="AB2679" s="6">
        <f>IF(A2680=0, 0, AH2680-tbl_pbp[[#This Row],[Saints Win %]])</f>
        <v>0</v>
      </c>
      <c r="AE2679">
        <f>ABS(tbl_pbp[[#This Row],[play.homeScore]]-tbl_pbp[[#This Row],[play.awayScore]])</f>
        <v>35</v>
      </c>
      <c r="AF2679">
        <f>IF(tbl_pbp[[#This Row],[Play Saints Win % Increase]]&gt;=$AF$4,1,0)</f>
        <v>0</v>
      </c>
      <c r="AG2679" t="str">
        <f>VLOOKUP(tbl_pbp[[#This Row],[gameId]], games!$B$2:$T$40, 9, FALSE)</f>
        <v>new-orleans-saints</v>
      </c>
      <c r="AH2679" s="5">
        <f>IF(tbl_pbp[[#This Row],[AwayTeam]] &lt;&gt; "new-orleans-saints", tbl_pbp[[#This Row],[homeWinPercentage]], 1-tbl_pbp[[#This Row],[homeWinPercentage]])</f>
        <v>0.99399999999999999</v>
      </c>
      <c r="AI2679" s="13">
        <f>tbl_pbp[[#This Row],[Kamara]]*tbl_pbp[[#This Row],[Impactful Play]]</f>
        <v>0</v>
      </c>
      <c r="AJ2679" s="13">
        <f>tbl_pbp[[#This Row],[Thomas]]*tbl_pbp[[#This Row],[Impactful Play]]</f>
        <v>0</v>
      </c>
      <c r="AK2679" s="13" t="str">
        <f>VLOOKUP(tbl_pbp[[#This Row],[Play Saints Win % Increase]], tbl_impact[],3,TRUE)</f>
        <v>Scented (0 to +5%)</v>
      </c>
    </row>
    <row r="2680" spans="1:37">
      <c r="A2680" s="1">
        <v>81</v>
      </c>
      <c r="B2680" s="5">
        <v>6.0000000000000001E-3</v>
      </c>
      <c r="C2680" t="s">
        <v>15209</v>
      </c>
      <c r="D2680">
        <v>0</v>
      </c>
      <c r="E2680">
        <v>0</v>
      </c>
      <c r="F2680">
        <v>2</v>
      </c>
      <c r="G2680">
        <v>0</v>
      </c>
      <c r="H2680">
        <v>35</v>
      </c>
      <c r="I2680">
        <v>1</v>
      </c>
      <c r="J2680">
        <v>34</v>
      </c>
      <c r="K2680" t="s">
        <v>533</v>
      </c>
      <c r="L2680">
        <v>2</v>
      </c>
      <c r="M2680">
        <v>66</v>
      </c>
      <c r="N2680" t="s">
        <v>15210</v>
      </c>
      <c r="O2680" t="s">
        <v>230</v>
      </c>
      <c r="P2680" t="s">
        <v>30</v>
      </c>
      <c r="Q2680" t="s">
        <v>31</v>
      </c>
      <c r="R2680" t="s">
        <v>32</v>
      </c>
      <c r="S2680" t="s">
        <v>83</v>
      </c>
      <c r="T2680" t="s">
        <v>3573</v>
      </c>
      <c r="U2680" t="s">
        <v>15211</v>
      </c>
      <c r="V2680" t="s">
        <v>15025</v>
      </c>
      <c r="X2680" t="str">
        <f>VLOOKUP(pbp!V5430, games!$B$2:$R$40, 3, FALSE)</f>
        <v>2021-01-03T21:25Z</v>
      </c>
      <c r="Y2680">
        <f>VLOOKUP(1*V2680,NFLGames!$H$11:$H$555,1,FALSE)</f>
        <v>401127975</v>
      </c>
      <c r="Z2680">
        <f>VLOOKUP($Y2680, NFLGames!$H$11:$K$555,2,FALSE)</f>
        <v>2019</v>
      </c>
      <c r="AA2680">
        <f>VLOOKUP($Y2680, NFLGames!$H$11:$K$555,3,FALSE)</f>
        <v>17</v>
      </c>
      <c r="AB2680" s="6">
        <f>IF(A2681=0, 0, AH2681-tbl_pbp[[#This Row],[Saints Win %]])</f>
        <v>0</v>
      </c>
      <c r="AE2680">
        <f>ABS(tbl_pbp[[#This Row],[play.homeScore]]-tbl_pbp[[#This Row],[play.awayScore]])</f>
        <v>35</v>
      </c>
      <c r="AF2680">
        <f>IF(tbl_pbp[[#This Row],[Play Saints Win % Increase]]&gt;=$AF$4,1,0)</f>
        <v>0</v>
      </c>
      <c r="AG2680" t="str">
        <f>VLOOKUP(tbl_pbp[[#This Row],[gameId]], games!$B$2:$T$40, 9, FALSE)</f>
        <v>new-orleans-saints</v>
      </c>
      <c r="AH2680" s="5">
        <f>IF(tbl_pbp[[#This Row],[AwayTeam]] &lt;&gt; "new-orleans-saints", tbl_pbp[[#This Row],[homeWinPercentage]], 1-tbl_pbp[[#This Row],[homeWinPercentage]])</f>
        <v>0.99399999999999999</v>
      </c>
      <c r="AI2680" s="13">
        <f>tbl_pbp[[#This Row],[Kamara]]*tbl_pbp[[#This Row],[Impactful Play]]</f>
        <v>0</v>
      </c>
      <c r="AJ2680" s="13">
        <f>tbl_pbp[[#This Row],[Thomas]]*tbl_pbp[[#This Row],[Impactful Play]]</f>
        <v>0</v>
      </c>
      <c r="AK2680" s="13" t="str">
        <f>VLOOKUP(tbl_pbp[[#This Row],[Play Saints Win % Increase]], tbl_impact[],3,TRUE)</f>
        <v>Scented (0 to +5%)</v>
      </c>
    </row>
    <row r="2681" spans="1:37">
      <c r="A2681" s="1">
        <v>82</v>
      </c>
      <c r="B2681" s="5">
        <v>6.0000000000000001E-3</v>
      </c>
      <c r="C2681" t="s">
        <v>15212</v>
      </c>
      <c r="D2681">
        <v>0</v>
      </c>
      <c r="E2681">
        <v>0</v>
      </c>
      <c r="F2681">
        <v>2</v>
      </c>
      <c r="G2681">
        <v>0</v>
      </c>
      <c r="H2681">
        <v>35</v>
      </c>
      <c r="I2681">
        <v>10</v>
      </c>
      <c r="J2681">
        <v>43</v>
      </c>
      <c r="K2681" t="s">
        <v>533</v>
      </c>
      <c r="L2681">
        <v>1</v>
      </c>
      <c r="M2681">
        <v>57</v>
      </c>
      <c r="N2681" t="s">
        <v>15213</v>
      </c>
      <c r="O2681" t="s">
        <v>2467</v>
      </c>
      <c r="P2681" t="s">
        <v>30</v>
      </c>
      <c r="Q2681" t="s">
        <v>31</v>
      </c>
      <c r="R2681" t="s">
        <v>32</v>
      </c>
      <c r="S2681" t="s">
        <v>33</v>
      </c>
      <c r="T2681" t="s">
        <v>3528</v>
      </c>
      <c r="U2681" t="s">
        <v>3529</v>
      </c>
      <c r="V2681" t="s">
        <v>15025</v>
      </c>
      <c r="X2681" t="str">
        <f>VLOOKUP(pbp!V5431, games!$B$2:$R$40, 3, FALSE)</f>
        <v>2021-01-03T21:25Z</v>
      </c>
      <c r="Y2681">
        <f>VLOOKUP(1*V2681,NFLGames!$H$11:$H$555,1,FALSE)</f>
        <v>401127975</v>
      </c>
      <c r="Z2681">
        <f>VLOOKUP($Y2681, NFLGames!$H$11:$K$555,2,FALSE)</f>
        <v>2019</v>
      </c>
      <c r="AA2681">
        <f>VLOOKUP($Y2681, NFLGames!$H$11:$K$555,3,FALSE)</f>
        <v>17</v>
      </c>
      <c r="AB2681" s="6">
        <f>IF(A2682=0, 0, AH2682-tbl_pbp[[#This Row],[Saints Win %]])</f>
        <v>1.0000000000000009E-3</v>
      </c>
      <c r="AE2681">
        <f>ABS(tbl_pbp[[#This Row],[play.homeScore]]-tbl_pbp[[#This Row],[play.awayScore]])</f>
        <v>35</v>
      </c>
      <c r="AF2681">
        <f>IF(tbl_pbp[[#This Row],[Play Saints Win % Increase]]&gt;=$AF$4,1,0)</f>
        <v>0</v>
      </c>
      <c r="AG2681" t="str">
        <f>VLOOKUP(tbl_pbp[[#This Row],[gameId]], games!$B$2:$T$40, 9, FALSE)</f>
        <v>new-orleans-saints</v>
      </c>
      <c r="AH2681" s="5">
        <f>IF(tbl_pbp[[#This Row],[AwayTeam]] &lt;&gt; "new-orleans-saints", tbl_pbp[[#This Row],[homeWinPercentage]], 1-tbl_pbp[[#This Row],[homeWinPercentage]])</f>
        <v>0.99399999999999999</v>
      </c>
      <c r="AI2681" s="13">
        <f>tbl_pbp[[#This Row],[Kamara]]*tbl_pbp[[#This Row],[Impactful Play]]</f>
        <v>0</v>
      </c>
      <c r="AJ2681" s="13">
        <f>tbl_pbp[[#This Row],[Thomas]]*tbl_pbp[[#This Row],[Impactful Play]]</f>
        <v>0</v>
      </c>
      <c r="AK2681" s="13" t="str">
        <f>VLOOKUP(tbl_pbp[[#This Row],[Play Saints Win % Increase]], tbl_impact[],3,TRUE)</f>
        <v>Scented (0 to +5%)</v>
      </c>
    </row>
    <row r="2682" spans="1:37">
      <c r="A2682" s="1">
        <v>83</v>
      </c>
      <c r="B2682" s="5">
        <v>5.0000000000000001E-3</v>
      </c>
      <c r="C2682" t="s">
        <v>15214</v>
      </c>
      <c r="D2682">
        <v>0</v>
      </c>
      <c r="E2682">
        <v>0</v>
      </c>
      <c r="F2682">
        <v>2</v>
      </c>
      <c r="G2682">
        <v>0</v>
      </c>
      <c r="H2682">
        <v>35</v>
      </c>
      <c r="I2682">
        <v>5</v>
      </c>
      <c r="J2682">
        <v>48</v>
      </c>
      <c r="K2682" t="s">
        <v>533</v>
      </c>
      <c r="L2682">
        <v>2</v>
      </c>
      <c r="M2682">
        <v>52</v>
      </c>
      <c r="N2682" t="s">
        <v>15215</v>
      </c>
      <c r="O2682" t="s">
        <v>1856</v>
      </c>
      <c r="P2682" t="s">
        <v>22</v>
      </c>
      <c r="Q2682" t="s">
        <v>37</v>
      </c>
      <c r="S2682" t="s">
        <v>38</v>
      </c>
      <c r="T2682" t="s">
        <v>8175</v>
      </c>
      <c r="U2682" t="s">
        <v>15216</v>
      </c>
      <c r="V2682" t="s">
        <v>15025</v>
      </c>
      <c r="X2682" t="str">
        <f>VLOOKUP(pbp!V5432, games!$B$2:$R$40, 3, FALSE)</f>
        <v>2021-01-03T21:25Z</v>
      </c>
      <c r="Y2682">
        <f>VLOOKUP(1*V2682,NFLGames!$H$11:$H$555,1,FALSE)</f>
        <v>401127975</v>
      </c>
      <c r="Z2682">
        <f>VLOOKUP($Y2682, NFLGames!$H$11:$K$555,2,FALSE)</f>
        <v>2019</v>
      </c>
      <c r="AA2682">
        <f>VLOOKUP($Y2682, NFLGames!$H$11:$K$555,3,FALSE)</f>
        <v>17</v>
      </c>
      <c r="AB2682" s="6">
        <f>IF(A2683=0, 0, AH2683-tbl_pbp[[#This Row],[Saints Win %]])</f>
        <v>-3.0000000000000027E-3</v>
      </c>
      <c r="AE2682">
        <f>ABS(tbl_pbp[[#This Row],[play.homeScore]]-tbl_pbp[[#This Row],[play.awayScore]])</f>
        <v>35</v>
      </c>
      <c r="AF2682">
        <f>IF(tbl_pbp[[#This Row],[Play Saints Win % Increase]]&gt;=$AF$4,1,0)</f>
        <v>0</v>
      </c>
      <c r="AG2682" t="str">
        <f>VLOOKUP(tbl_pbp[[#This Row],[gameId]], games!$B$2:$T$40, 9, FALSE)</f>
        <v>new-orleans-saints</v>
      </c>
      <c r="AH2682" s="5">
        <f>IF(tbl_pbp[[#This Row],[AwayTeam]] &lt;&gt; "new-orleans-saints", tbl_pbp[[#This Row],[homeWinPercentage]], 1-tbl_pbp[[#This Row],[homeWinPercentage]])</f>
        <v>0.995</v>
      </c>
      <c r="AI2682" s="13">
        <f>tbl_pbp[[#This Row],[Kamara]]*tbl_pbp[[#This Row],[Impactful Play]]</f>
        <v>0</v>
      </c>
      <c r="AJ2682" s="13">
        <f>tbl_pbp[[#This Row],[Thomas]]*tbl_pbp[[#This Row],[Impactful Play]]</f>
        <v>0</v>
      </c>
      <c r="AK2682" s="13" t="str">
        <f>VLOOKUP(tbl_pbp[[#This Row],[Play Saints Win % Increase]], tbl_impact[],3,TRUE)</f>
        <v>Bad (0 to -5%)</v>
      </c>
    </row>
    <row r="2683" spans="1:37">
      <c r="A2683" s="1">
        <v>84</v>
      </c>
      <c r="B2683" s="5">
        <v>8.0000000000000002E-3</v>
      </c>
      <c r="C2683" t="s">
        <v>15217</v>
      </c>
      <c r="D2683">
        <v>0</v>
      </c>
      <c r="E2683">
        <v>0</v>
      </c>
      <c r="F2683">
        <v>2</v>
      </c>
      <c r="G2683">
        <v>0</v>
      </c>
      <c r="H2683">
        <v>35</v>
      </c>
      <c r="I2683">
        <v>5</v>
      </c>
      <c r="J2683">
        <v>48</v>
      </c>
      <c r="K2683" t="s">
        <v>533</v>
      </c>
      <c r="L2683">
        <v>3</v>
      </c>
      <c r="M2683">
        <v>52</v>
      </c>
      <c r="N2683" t="s">
        <v>15218</v>
      </c>
      <c r="O2683" t="s">
        <v>355</v>
      </c>
      <c r="P2683" t="s">
        <v>30</v>
      </c>
      <c r="Q2683" t="s">
        <v>31</v>
      </c>
      <c r="R2683" t="s">
        <v>32</v>
      </c>
      <c r="S2683" t="s">
        <v>42</v>
      </c>
      <c r="T2683" t="s">
        <v>8175</v>
      </c>
      <c r="U2683" t="s">
        <v>15219</v>
      </c>
      <c r="V2683" t="s">
        <v>15025</v>
      </c>
      <c r="X2683" t="str">
        <f>VLOOKUP(pbp!V5433, games!$B$2:$R$40, 3, FALSE)</f>
        <v>2021-01-03T21:25Z</v>
      </c>
      <c r="Y2683">
        <f>VLOOKUP(1*V2683,NFLGames!$H$11:$H$555,1,FALSE)</f>
        <v>401127975</v>
      </c>
      <c r="Z2683">
        <f>VLOOKUP($Y2683, NFLGames!$H$11:$K$555,2,FALSE)</f>
        <v>2019</v>
      </c>
      <c r="AA2683">
        <f>VLOOKUP($Y2683, NFLGames!$H$11:$K$555,3,FALSE)</f>
        <v>17</v>
      </c>
      <c r="AB2683" s="6">
        <f>IF(A2684=0, 0, AH2684-tbl_pbp[[#This Row],[Saints Win %]])</f>
        <v>0</v>
      </c>
      <c r="AE2683">
        <f>ABS(tbl_pbp[[#This Row],[play.homeScore]]-tbl_pbp[[#This Row],[play.awayScore]])</f>
        <v>35</v>
      </c>
      <c r="AF2683">
        <f>IF(tbl_pbp[[#This Row],[Play Saints Win % Increase]]&gt;=$AF$4,1,0)</f>
        <v>0</v>
      </c>
      <c r="AG2683" t="str">
        <f>VLOOKUP(tbl_pbp[[#This Row],[gameId]], games!$B$2:$T$40, 9, FALSE)</f>
        <v>new-orleans-saints</v>
      </c>
      <c r="AH2683" s="5">
        <f>IF(tbl_pbp[[#This Row],[AwayTeam]] &lt;&gt; "new-orleans-saints", tbl_pbp[[#This Row],[homeWinPercentage]], 1-tbl_pbp[[#This Row],[homeWinPercentage]])</f>
        <v>0.99199999999999999</v>
      </c>
      <c r="AI2683" s="13">
        <f>tbl_pbp[[#This Row],[Kamara]]*tbl_pbp[[#This Row],[Impactful Play]]</f>
        <v>0</v>
      </c>
      <c r="AJ2683" s="13">
        <f>tbl_pbp[[#This Row],[Thomas]]*tbl_pbp[[#This Row],[Impactful Play]]</f>
        <v>0</v>
      </c>
      <c r="AK2683" s="13" t="str">
        <f>VLOOKUP(tbl_pbp[[#This Row],[Play Saints Win % Increase]], tbl_impact[],3,TRUE)</f>
        <v>Scented (0 to +5%)</v>
      </c>
    </row>
    <row r="2684" spans="1:37">
      <c r="A2684" s="1">
        <v>85</v>
      </c>
      <c r="B2684" s="5">
        <v>8.0000000000000002E-3</v>
      </c>
      <c r="C2684" t="s">
        <v>15220</v>
      </c>
      <c r="D2684">
        <v>0</v>
      </c>
      <c r="E2684">
        <v>0</v>
      </c>
      <c r="F2684">
        <v>2</v>
      </c>
      <c r="G2684">
        <v>0</v>
      </c>
      <c r="H2684">
        <v>35</v>
      </c>
      <c r="I2684">
        <v>5</v>
      </c>
      <c r="J2684">
        <v>48</v>
      </c>
      <c r="K2684" t="s">
        <v>533</v>
      </c>
      <c r="L2684">
        <v>3</v>
      </c>
      <c r="M2684">
        <v>52</v>
      </c>
      <c r="N2684" t="s">
        <v>15221</v>
      </c>
      <c r="O2684" t="s">
        <v>2222</v>
      </c>
      <c r="P2684" t="s">
        <v>124</v>
      </c>
      <c r="Q2684" t="s">
        <v>125</v>
      </c>
      <c r="R2684" t="s">
        <v>126</v>
      </c>
      <c r="V2684" t="s">
        <v>15025</v>
      </c>
      <c r="X2684" t="str">
        <f>VLOOKUP(pbp!V5434, games!$B$2:$R$40, 3, FALSE)</f>
        <v>2021-01-03T21:25Z</v>
      </c>
      <c r="Y2684">
        <f>VLOOKUP(1*V2684,NFLGames!$H$11:$H$555,1,FALSE)</f>
        <v>401127975</v>
      </c>
      <c r="Z2684">
        <f>VLOOKUP($Y2684, NFLGames!$H$11:$K$555,2,FALSE)</f>
        <v>2019</v>
      </c>
      <c r="AA2684">
        <f>VLOOKUP($Y2684, NFLGames!$H$11:$K$555,3,FALSE)</f>
        <v>17</v>
      </c>
      <c r="AB2684" s="6">
        <f>IF(A2685=0, 0, AH2685-tbl_pbp[[#This Row],[Saints Win %]])</f>
        <v>0</v>
      </c>
      <c r="AE2684">
        <f>ABS(tbl_pbp[[#This Row],[play.homeScore]]-tbl_pbp[[#This Row],[play.awayScore]])</f>
        <v>35</v>
      </c>
      <c r="AF2684">
        <f>IF(tbl_pbp[[#This Row],[Play Saints Win % Increase]]&gt;=$AF$4,1,0)</f>
        <v>0</v>
      </c>
      <c r="AG2684" t="str">
        <f>VLOOKUP(tbl_pbp[[#This Row],[gameId]], games!$B$2:$T$40, 9, FALSE)</f>
        <v>new-orleans-saints</v>
      </c>
      <c r="AH2684" s="5">
        <f>IF(tbl_pbp[[#This Row],[AwayTeam]] &lt;&gt; "new-orleans-saints", tbl_pbp[[#This Row],[homeWinPercentage]], 1-tbl_pbp[[#This Row],[homeWinPercentage]])</f>
        <v>0.99199999999999999</v>
      </c>
      <c r="AI2684" s="13">
        <f>tbl_pbp[[#This Row],[Kamara]]*tbl_pbp[[#This Row],[Impactful Play]]</f>
        <v>0</v>
      </c>
      <c r="AJ2684" s="13">
        <f>tbl_pbp[[#This Row],[Thomas]]*tbl_pbp[[#This Row],[Impactful Play]]</f>
        <v>0</v>
      </c>
      <c r="AK2684" s="13" t="str">
        <f>VLOOKUP(tbl_pbp[[#This Row],[Play Saints Win % Increase]], tbl_impact[],3,TRUE)</f>
        <v>Scented (0 to +5%)</v>
      </c>
    </row>
    <row r="2685" spans="1:37">
      <c r="A2685" s="1">
        <v>86</v>
      </c>
      <c r="B2685" s="5">
        <v>8.0000000000000002E-3</v>
      </c>
      <c r="C2685" t="s">
        <v>15222</v>
      </c>
      <c r="D2685">
        <v>0</v>
      </c>
      <c r="E2685">
        <v>0</v>
      </c>
      <c r="F2685">
        <v>2</v>
      </c>
      <c r="G2685">
        <v>0</v>
      </c>
      <c r="H2685">
        <v>35</v>
      </c>
      <c r="I2685">
        <v>10</v>
      </c>
      <c r="J2685">
        <v>76</v>
      </c>
      <c r="K2685" t="s">
        <v>533</v>
      </c>
      <c r="L2685">
        <v>1</v>
      </c>
      <c r="M2685">
        <v>24</v>
      </c>
      <c r="N2685" t="s">
        <v>15223</v>
      </c>
      <c r="O2685" t="s">
        <v>2222</v>
      </c>
      <c r="P2685" t="s">
        <v>30</v>
      </c>
      <c r="Q2685" t="s">
        <v>31</v>
      </c>
      <c r="R2685" t="s">
        <v>32</v>
      </c>
      <c r="S2685" t="s">
        <v>33</v>
      </c>
      <c r="T2685" t="s">
        <v>172</v>
      </c>
      <c r="U2685" t="s">
        <v>173</v>
      </c>
      <c r="V2685" t="s">
        <v>15025</v>
      </c>
      <c r="X2685" t="str">
        <f>VLOOKUP(pbp!V5435, games!$B$2:$R$40, 3, FALSE)</f>
        <v>2021-01-03T21:25Z</v>
      </c>
      <c r="Y2685">
        <f>VLOOKUP(1*V2685,NFLGames!$H$11:$H$555,1,FALSE)</f>
        <v>401127975</v>
      </c>
      <c r="Z2685">
        <f>VLOOKUP($Y2685, NFLGames!$H$11:$K$555,2,FALSE)</f>
        <v>2019</v>
      </c>
      <c r="AA2685">
        <f>VLOOKUP($Y2685, NFLGames!$H$11:$K$555,3,FALSE)</f>
        <v>17</v>
      </c>
      <c r="AB2685" s="6">
        <f>IF(A2686=0, 0, AH2686-tbl_pbp[[#This Row],[Saints Win %]])</f>
        <v>0</v>
      </c>
      <c r="AE2685">
        <f>ABS(tbl_pbp[[#This Row],[play.homeScore]]-tbl_pbp[[#This Row],[play.awayScore]])</f>
        <v>35</v>
      </c>
      <c r="AF2685">
        <f>IF(tbl_pbp[[#This Row],[Play Saints Win % Increase]]&gt;=$AF$4,1,0)</f>
        <v>0</v>
      </c>
      <c r="AG2685" t="str">
        <f>VLOOKUP(tbl_pbp[[#This Row],[gameId]], games!$B$2:$T$40, 9, FALSE)</f>
        <v>new-orleans-saints</v>
      </c>
      <c r="AH2685" s="5">
        <f>IF(tbl_pbp[[#This Row],[AwayTeam]] &lt;&gt; "new-orleans-saints", tbl_pbp[[#This Row],[homeWinPercentage]], 1-tbl_pbp[[#This Row],[homeWinPercentage]])</f>
        <v>0.99199999999999999</v>
      </c>
      <c r="AI2685" s="13">
        <f>tbl_pbp[[#This Row],[Kamara]]*tbl_pbp[[#This Row],[Impactful Play]]</f>
        <v>0</v>
      </c>
      <c r="AJ2685" s="13">
        <f>tbl_pbp[[#This Row],[Thomas]]*tbl_pbp[[#This Row],[Impactful Play]]</f>
        <v>0</v>
      </c>
      <c r="AK2685" s="13" t="str">
        <f>VLOOKUP(tbl_pbp[[#This Row],[Play Saints Win % Increase]], tbl_impact[],3,TRUE)</f>
        <v>Scented (0 to +5%)</v>
      </c>
    </row>
    <row r="2686" spans="1:37">
      <c r="A2686" s="1">
        <v>87</v>
      </c>
      <c r="B2686" s="5">
        <v>8.0000000000000002E-3</v>
      </c>
      <c r="C2686" t="s">
        <v>15224</v>
      </c>
      <c r="D2686">
        <v>0</v>
      </c>
      <c r="E2686">
        <v>0</v>
      </c>
      <c r="F2686">
        <v>2</v>
      </c>
      <c r="G2686">
        <v>0</v>
      </c>
      <c r="H2686">
        <v>35</v>
      </c>
      <c r="I2686">
        <v>5</v>
      </c>
      <c r="J2686">
        <v>81</v>
      </c>
      <c r="K2686" t="s">
        <v>533</v>
      </c>
      <c r="L2686">
        <v>2</v>
      </c>
      <c r="M2686">
        <v>19</v>
      </c>
      <c r="N2686" t="s">
        <v>15225</v>
      </c>
      <c r="O2686" t="s">
        <v>134</v>
      </c>
      <c r="P2686" t="s">
        <v>30</v>
      </c>
      <c r="Q2686" t="s">
        <v>31</v>
      </c>
      <c r="R2686" t="s">
        <v>32</v>
      </c>
      <c r="S2686" t="s">
        <v>38</v>
      </c>
      <c r="T2686" t="s">
        <v>363</v>
      </c>
      <c r="U2686" t="s">
        <v>14065</v>
      </c>
      <c r="V2686" t="s">
        <v>15025</v>
      </c>
      <c r="X2686" t="str">
        <f>VLOOKUP(pbp!V5436, games!$B$2:$R$40, 3, FALSE)</f>
        <v>2021-01-03T21:25Z</v>
      </c>
      <c r="Y2686">
        <f>VLOOKUP(1*V2686,NFLGames!$H$11:$H$555,1,FALSE)</f>
        <v>401127975</v>
      </c>
      <c r="Z2686">
        <f>VLOOKUP($Y2686, NFLGames!$H$11:$K$555,2,FALSE)</f>
        <v>2019</v>
      </c>
      <c r="AA2686">
        <f>VLOOKUP($Y2686, NFLGames!$H$11:$K$555,3,FALSE)</f>
        <v>17</v>
      </c>
      <c r="AB2686" s="6">
        <f>IF(A2687=0, 0, AH2687-tbl_pbp[[#This Row],[Saints Win %]])</f>
        <v>0</v>
      </c>
      <c r="AE2686">
        <f>ABS(tbl_pbp[[#This Row],[play.homeScore]]-tbl_pbp[[#This Row],[play.awayScore]])</f>
        <v>35</v>
      </c>
      <c r="AF2686">
        <f>IF(tbl_pbp[[#This Row],[Play Saints Win % Increase]]&gt;=$AF$4,1,0)</f>
        <v>0</v>
      </c>
      <c r="AG2686" t="str">
        <f>VLOOKUP(tbl_pbp[[#This Row],[gameId]], games!$B$2:$T$40, 9, FALSE)</f>
        <v>new-orleans-saints</v>
      </c>
      <c r="AH2686" s="5">
        <f>IF(tbl_pbp[[#This Row],[AwayTeam]] &lt;&gt; "new-orleans-saints", tbl_pbp[[#This Row],[homeWinPercentage]], 1-tbl_pbp[[#This Row],[homeWinPercentage]])</f>
        <v>0.99199999999999999</v>
      </c>
      <c r="AI2686" s="13">
        <f>tbl_pbp[[#This Row],[Kamara]]*tbl_pbp[[#This Row],[Impactful Play]]</f>
        <v>0</v>
      </c>
      <c r="AJ2686" s="13">
        <f>tbl_pbp[[#This Row],[Thomas]]*tbl_pbp[[#This Row],[Impactful Play]]</f>
        <v>0</v>
      </c>
      <c r="AK2686" s="13" t="str">
        <f>VLOOKUP(tbl_pbp[[#This Row],[Play Saints Win % Increase]], tbl_impact[],3,TRUE)</f>
        <v>Scented (0 to +5%)</v>
      </c>
    </row>
    <row r="2687" spans="1:37">
      <c r="A2687" s="1">
        <v>88</v>
      </c>
      <c r="B2687" s="5">
        <v>8.0000000000000002E-3</v>
      </c>
      <c r="C2687" t="s">
        <v>15226</v>
      </c>
      <c r="D2687">
        <v>0</v>
      </c>
      <c r="E2687">
        <v>0</v>
      </c>
      <c r="F2687">
        <v>2</v>
      </c>
      <c r="G2687">
        <v>0</v>
      </c>
      <c r="H2687">
        <v>35</v>
      </c>
      <c r="I2687">
        <v>8</v>
      </c>
      <c r="J2687">
        <v>92</v>
      </c>
      <c r="K2687" t="s">
        <v>533</v>
      </c>
      <c r="L2687">
        <v>1</v>
      </c>
      <c r="M2687">
        <v>8</v>
      </c>
      <c r="N2687" t="s">
        <v>15227</v>
      </c>
      <c r="O2687" t="s">
        <v>6718</v>
      </c>
      <c r="P2687" t="s">
        <v>124</v>
      </c>
      <c r="Q2687" t="s">
        <v>125</v>
      </c>
      <c r="R2687" t="s">
        <v>126</v>
      </c>
      <c r="V2687" t="s">
        <v>15025</v>
      </c>
      <c r="X2687" t="str">
        <f>VLOOKUP(pbp!V5437, games!$B$2:$R$40, 3, FALSE)</f>
        <v>2021-01-03T21:25Z</v>
      </c>
      <c r="Y2687">
        <f>VLOOKUP(1*V2687,NFLGames!$H$11:$H$555,1,FALSE)</f>
        <v>401127975</v>
      </c>
      <c r="Z2687">
        <f>VLOOKUP($Y2687, NFLGames!$H$11:$K$555,2,FALSE)</f>
        <v>2019</v>
      </c>
      <c r="AA2687">
        <f>VLOOKUP($Y2687, NFLGames!$H$11:$K$555,3,FALSE)</f>
        <v>17</v>
      </c>
      <c r="AB2687" s="6">
        <f>IF(A2688=0, 0, AH2688-tbl_pbp[[#This Row],[Saints Win %]])</f>
        <v>0</v>
      </c>
      <c r="AE2687">
        <f>ABS(tbl_pbp[[#This Row],[play.homeScore]]-tbl_pbp[[#This Row],[play.awayScore]])</f>
        <v>35</v>
      </c>
      <c r="AF2687">
        <f>IF(tbl_pbp[[#This Row],[Play Saints Win % Increase]]&gt;=$AF$4,1,0)</f>
        <v>0</v>
      </c>
      <c r="AG2687" t="str">
        <f>VLOOKUP(tbl_pbp[[#This Row],[gameId]], games!$B$2:$T$40, 9, FALSE)</f>
        <v>new-orleans-saints</v>
      </c>
      <c r="AH2687" s="5">
        <f>IF(tbl_pbp[[#This Row],[AwayTeam]] &lt;&gt; "new-orleans-saints", tbl_pbp[[#This Row],[homeWinPercentage]], 1-tbl_pbp[[#This Row],[homeWinPercentage]])</f>
        <v>0.99199999999999999</v>
      </c>
      <c r="AI2687" s="13">
        <f>tbl_pbp[[#This Row],[Kamara]]*tbl_pbp[[#This Row],[Impactful Play]]</f>
        <v>0</v>
      </c>
      <c r="AJ2687" s="13">
        <f>tbl_pbp[[#This Row],[Thomas]]*tbl_pbp[[#This Row],[Impactful Play]]</f>
        <v>0</v>
      </c>
      <c r="AK2687" s="13" t="str">
        <f>VLOOKUP(tbl_pbp[[#This Row],[Play Saints Win % Increase]], tbl_impact[],3,TRUE)</f>
        <v>Scented (0 to +5%)</v>
      </c>
    </row>
    <row r="2688" spans="1:37">
      <c r="A2688" s="1">
        <v>89</v>
      </c>
      <c r="B2688" s="5">
        <v>8.0000000000000002E-3</v>
      </c>
      <c r="C2688" t="s">
        <v>15228</v>
      </c>
      <c r="D2688">
        <v>0</v>
      </c>
      <c r="E2688">
        <v>0</v>
      </c>
      <c r="F2688">
        <v>2</v>
      </c>
      <c r="G2688">
        <v>0</v>
      </c>
      <c r="H2688">
        <v>35</v>
      </c>
      <c r="I2688">
        <v>8</v>
      </c>
      <c r="J2688">
        <v>92</v>
      </c>
      <c r="K2688" t="s">
        <v>533</v>
      </c>
      <c r="L2688">
        <v>1</v>
      </c>
      <c r="M2688">
        <v>8</v>
      </c>
      <c r="N2688" t="s">
        <v>15229</v>
      </c>
      <c r="O2688" t="s">
        <v>6718</v>
      </c>
      <c r="P2688" t="s">
        <v>30</v>
      </c>
      <c r="Q2688" t="s">
        <v>31</v>
      </c>
      <c r="R2688" t="s">
        <v>32</v>
      </c>
      <c r="S2688" t="s">
        <v>283</v>
      </c>
      <c r="T2688" t="s">
        <v>444</v>
      </c>
      <c r="U2688" t="s">
        <v>6871</v>
      </c>
      <c r="V2688" t="s">
        <v>15025</v>
      </c>
      <c r="X2688" t="str">
        <f>VLOOKUP(pbp!V5438, games!$B$2:$R$40, 3, FALSE)</f>
        <v>2021-01-03T21:25Z</v>
      </c>
      <c r="Y2688">
        <f>VLOOKUP(1*V2688,NFLGames!$H$11:$H$555,1,FALSE)</f>
        <v>401127975</v>
      </c>
      <c r="Z2688">
        <f>VLOOKUP($Y2688, NFLGames!$H$11:$K$555,2,FALSE)</f>
        <v>2019</v>
      </c>
      <c r="AA2688">
        <f>VLOOKUP($Y2688, NFLGames!$H$11:$K$555,3,FALSE)</f>
        <v>17</v>
      </c>
      <c r="AB2688" s="6">
        <f>IF(A2689=0, 0, AH2689-tbl_pbp[[#This Row],[Saints Win %]])</f>
        <v>2.0000000000000018E-3</v>
      </c>
      <c r="AE2688">
        <f>ABS(tbl_pbp[[#This Row],[play.homeScore]]-tbl_pbp[[#This Row],[play.awayScore]])</f>
        <v>35</v>
      </c>
      <c r="AF2688">
        <f>IF(tbl_pbp[[#This Row],[Play Saints Win % Increase]]&gt;=$AF$4,1,0)</f>
        <v>0</v>
      </c>
      <c r="AG2688" t="str">
        <f>VLOOKUP(tbl_pbp[[#This Row],[gameId]], games!$B$2:$T$40, 9, FALSE)</f>
        <v>new-orleans-saints</v>
      </c>
      <c r="AH2688" s="5">
        <f>IF(tbl_pbp[[#This Row],[AwayTeam]] &lt;&gt; "new-orleans-saints", tbl_pbp[[#This Row],[homeWinPercentage]], 1-tbl_pbp[[#This Row],[homeWinPercentage]])</f>
        <v>0.99199999999999999</v>
      </c>
      <c r="AI2688" s="13">
        <f>tbl_pbp[[#This Row],[Kamara]]*tbl_pbp[[#This Row],[Impactful Play]]</f>
        <v>0</v>
      </c>
      <c r="AJ2688" s="13">
        <f>tbl_pbp[[#This Row],[Thomas]]*tbl_pbp[[#This Row],[Impactful Play]]</f>
        <v>0</v>
      </c>
      <c r="AK2688" s="13" t="str">
        <f>VLOOKUP(tbl_pbp[[#This Row],[Play Saints Win % Increase]], tbl_impact[],3,TRUE)</f>
        <v>Scented (0 to +5%)</v>
      </c>
    </row>
    <row r="2689" spans="1:37">
      <c r="A2689" s="1">
        <v>90</v>
      </c>
      <c r="B2689" s="5">
        <v>6.0000000000000001E-3</v>
      </c>
      <c r="C2689" t="s">
        <v>15230</v>
      </c>
      <c r="D2689">
        <v>0</v>
      </c>
      <c r="E2689">
        <v>0</v>
      </c>
      <c r="F2689">
        <v>2</v>
      </c>
      <c r="G2689">
        <v>0</v>
      </c>
      <c r="H2689">
        <v>35</v>
      </c>
      <c r="I2689">
        <v>5</v>
      </c>
      <c r="J2689">
        <v>95</v>
      </c>
      <c r="K2689" t="s">
        <v>533</v>
      </c>
      <c r="L2689">
        <v>2</v>
      </c>
      <c r="M2689">
        <v>5</v>
      </c>
      <c r="N2689" t="s">
        <v>15231</v>
      </c>
      <c r="O2689" t="s">
        <v>1457</v>
      </c>
      <c r="P2689" t="s">
        <v>22</v>
      </c>
      <c r="Q2689" t="s">
        <v>37</v>
      </c>
      <c r="S2689" t="s">
        <v>286</v>
      </c>
      <c r="T2689" t="s">
        <v>645</v>
      </c>
      <c r="U2689" t="s">
        <v>1897</v>
      </c>
      <c r="V2689" t="s">
        <v>15025</v>
      </c>
      <c r="X2689" t="str">
        <f>VLOOKUP(pbp!V5439, games!$B$2:$R$40, 3, FALSE)</f>
        <v>2021-01-03T21:25Z</v>
      </c>
      <c r="Y2689">
        <f>VLOOKUP(1*V2689,NFLGames!$H$11:$H$555,1,FALSE)</f>
        <v>401127975</v>
      </c>
      <c r="Z2689">
        <f>VLOOKUP($Y2689, NFLGames!$H$11:$K$555,2,FALSE)</f>
        <v>2019</v>
      </c>
      <c r="AA2689">
        <f>VLOOKUP($Y2689, NFLGames!$H$11:$K$555,3,FALSE)</f>
        <v>17</v>
      </c>
      <c r="AB2689" s="6">
        <f>IF(A2690=0, 0, AH2690-tbl_pbp[[#This Row],[Saints Win %]])</f>
        <v>4.0000000000000036E-3</v>
      </c>
      <c r="AE2689">
        <f>ABS(tbl_pbp[[#This Row],[play.homeScore]]-tbl_pbp[[#This Row],[play.awayScore]])</f>
        <v>35</v>
      </c>
      <c r="AF2689">
        <f>IF(tbl_pbp[[#This Row],[Play Saints Win % Increase]]&gt;=$AF$4,1,0)</f>
        <v>0</v>
      </c>
      <c r="AG2689" t="str">
        <f>VLOOKUP(tbl_pbp[[#This Row],[gameId]], games!$B$2:$T$40, 9, FALSE)</f>
        <v>new-orleans-saints</v>
      </c>
      <c r="AH2689" s="5">
        <f>IF(tbl_pbp[[#This Row],[AwayTeam]] &lt;&gt; "new-orleans-saints", tbl_pbp[[#This Row],[homeWinPercentage]], 1-tbl_pbp[[#This Row],[homeWinPercentage]])</f>
        <v>0.99399999999999999</v>
      </c>
      <c r="AI2689" s="13">
        <f>tbl_pbp[[#This Row],[Kamara]]*tbl_pbp[[#This Row],[Impactful Play]]</f>
        <v>0</v>
      </c>
      <c r="AJ2689" s="13">
        <f>tbl_pbp[[#This Row],[Thomas]]*tbl_pbp[[#This Row],[Impactful Play]]</f>
        <v>0</v>
      </c>
      <c r="AK2689" s="13" t="str">
        <f>VLOOKUP(tbl_pbp[[#This Row],[Play Saints Win % Increase]], tbl_impact[],3,TRUE)</f>
        <v>Scented (0 to +5%)</v>
      </c>
    </row>
    <row r="2690" spans="1:37">
      <c r="A2690" s="1">
        <v>91</v>
      </c>
      <c r="B2690" s="5">
        <v>2E-3</v>
      </c>
      <c r="C2690" t="s">
        <v>15232</v>
      </c>
      <c r="D2690">
        <v>0</v>
      </c>
      <c r="E2690">
        <v>0</v>
      </c>
      <c r="F2690">
        <v>2</v>
      </c>
      <c r="G2690">
        <v>0</v>
      </c>
      <c r="H2690">
        <v>35</v>
      </c>
      <c r="I2690">
        <v>5</v>
      </c>
      <c r="J2690">
        <v>95</v>
      </c>
      <c r="K2690" t="s">
        <v>533</v>
      </c>
      <c r="L2690">
        <v>3</v>
      </c>
      <c r="M2690">
        <v>5</v>
      </c>
      <c r="N2690" t="s">
        <v>15233</v>
      </c>
      <c r="O2690" t="s">
        <v>841</v>
      </c>
      <c r="P2690" t="s">
        <v>22</v>
      </c>
      <c r="Q2690" t="s">
        <v>37</v>
      </c>
      <c r="S2690" t="s">
        <v>347</v>
      </c>
      <c r="T2690" t="s">
        <v>645</v>
      </c>
      <c r="U2690" t="s">
        <v>4803</v>
      </c>
      <c r="V2690" t="s">
        <v>15025</v>
      </c>
      <c r="X2690" t="str">
        <f>VLOOKUP(pbp!V5440, games!$B$2:$R$40, 3, FALSE)</f>
        <v>2021-01-03T21:25Z</v>
      </c>
      <c r="Y2690">
        <f>VLOOKUP(1*V2690,NFLGames!$H$11:$H$555,1,FALSE)</f>
        <v>401127975</v>
      </c>
      <c r="Z2690">
        <f>VLOOKUP($Y2690, NFLGames!$H$11:$K$555,2,FALSE)</f>
        <v>2019</v>
      </c>
      <c r="AA2690">
        <f>VLOOKUP($Y2690, NFLGames!$H$11:$K$555,3,FALSE)</f>
        <v>17</v>
      </c>
      <c r="AB2690" s="6">
        <f>IF(A2691=0, 0, AH2691-tbl_pbp[[#This Row],[Saints Win %]])</f>
        <v>0</v>
      </c>
      <c r="AE2690">
        <f>ABS(tbl_pbp[[#This Row],[play.homeScore]]-tbl_pbp[[#This Row],[play.awayScore]])</f>
        <v>35</v>
      </c>
      <c r="AF2690">
        <f>IF(tbl_pbp[[#This Row],[Play Saints Win % Increase]]&gt;=$AF$4,1,0)</f>
        <v>0</v>
      </c>
      <c r="AG2690" t="str">
        <f>VLOOKUP(tbl_pbp[[#This Row],[gameId]], games!$B$2:$T$40, 9, FALSE)</f>
        <v>new-orleans-saints</v>
      </c>
      <c r="AH2690" s="5">
        <f>IF(tbl_pbp[[#This Row],[AwayTeam]] &lt;&gt; "new-orleans-saints", tbl_pbp[[#This Row],[homeWinPercentage]], 1-tbl_pbp[[#This Row],[homeWinPercentage]])</f>
        <v>0.998</v>
      </c>
      <c r="AI2690" s="13">
        <f>tbl_pbp[[#This Row],[Kamara]]*tbl_pbp[[#This Row],[Impactful Play]]</f>
        <v>0</v>
      </c>
      <c r="AJ2690" s="13">
        <f>tbl_pbp[[#This Row],[Thomas]]*tbl_pbp[[#This Row],[Impactful Play]]</f>
        <v>0</v>
      </c>
      <c r="AK2690" s="13" t="str">
        <f>VLOOKUP(tbl_pbp[[#This Row],[Play Saints Win % Increase]], tbl_impact[],3,TRUE)</f>
        <v>Scented (0 to +5%)</v>
      </c>
    </row>
    <row r="2691" spans="1:37">
      <c r="A2691" s="1">
        <v>92</v>
      </c>
      <c r="B2691" s="5">
        <v>2E-3</v>
      </c>
      <c r="C2691" t="s">
        <v>15234</v>
      </c>
      <c r="D2691">
        <v>0</v>
      </c>
      <c r="E2691">
        <v>0</v>
      </c>
      <c r="F2691">
        <v>2</v>
      </c>
      <c r="G2691">
        <v>3</v>
      </c>
      <c r="H2691">
        <v>35</v>
      </c>
      <c r="I2691">
        <v>5</v>
      </c>
      <c r="J2691">
        <v>95</v>
      </c>
      <c r="K2691" t="s">
        <v>533</v>
      </c>
      <c r="L2691">
        <v>4</v>
      </c>
      <c r="M2691">
        <v>5</v>
      </c>
      <c r="N2691" t="s">
        <v>15235</v>
      </c>
      <c r="O2691" t="s">
        <v>700</v>
      </c>
      <c r="P2691" t="s">
        <v>187</v>
      </c>
      <c r="Q2691" t="s">
        <v>188</v>
      </c>
      <c r="R2691" t="s">
        <v>189</v>
      </c>
      <c r="S2691" t="s">
        <v>349</v>
      </c>
      <c r="T2691" t="s">
        <v>645</v>
      </c>
      <c r="U2691" t="s">
        <v>15236</v>
      </c>
      <c r="V2691" t="s">
        <v>15025</v>
      </c>
      <c r="X2691" t="str">
        <f>VLOOKUP(pbp!V5441, games!$B$2:$R$40, 3, FALSE)</f>
        <v>2021-01-03T21:25Z</v>
      </c>
      <c r="Y2691">
        <f>VLOOKUP(1*V2691,NFLGames!$H$11:$H$555,1,FALSE)</f>
        <v>401127975</v>
      </c>
      <c r="Z2691">
        <f>VLOOKUP($Y2691, NFLGames!$H$11:$K$555,2,FALSE)</f>
        <v>2019</v>
      </c>
      <c r="AA2691">
        <f>VLOOKUP($Y2691, NFLGames!$H$11:$K$555,3,FALSE)</f>
        <v>17</v>
      </c>
      <c r="AB2691" s="6">
        <f>IF(A2692=0, 0, AH2692-tbl_pbp[[#This Row],[Saints Win %]])</f>
        <v>0</v>
      </c>
      <c r="AE2691">
        <f>ABS(tbl_pbp[[#This Row],[play.homeScore]]-tbl_pbp[[#This Row],[play.awayScore]])</f>
        <v>32</v>
      </c>
      <c r="AF2691">
        <f>IF(tbl_pbp[[#This Row],[Play Saints Win % Increase]]&gt;=$AF$4,1,0)</f>
        <v>0</v>
      </c>
      <c r="AG2691" t="str">
        <f>VLOOKUP(tbl_pbp[[#This Row],[gameId]], games!$B$2:$T$40, 9, FALSE)</f>
        <v>new-orleans-saints</v>
      </c>
      <c r="AH2691" s="5">
        <f>IF(tbl_pbp[[#This Row],[AwayTeam]] &lt;&gt; "new-orleans-saints", tbl_pbp[[#This Row],[homeWinPercentage]], 1-tbl_pbp[[#This Row],[homeWinPercentage]])</f>
        <v>0.998</v>
      </c>
      <c r="AI2691" s="13">
        <f>tbl_pbp[[#This Row],[Kamara]]*tbl_pbp[[#This Row],[Impactful Play]]</f>
        <v>0</v>
      </c>
      <c r="AJ2691" s="13">
        <f>tbl_pbp[[#This Row],[Thomas]]*tbl_pbp[[#This Row],[Impactful Play]]</f>
        <v>0</v>
      </c>
      <c r="AK2691" s="13" t="str">
        <f>VLOOKUP(tbl_pbp[[#This Row],[Play Saints Win % Increase]], tbl_impact[],3,TRUE)</f>
        <v>Scented (0 to +5%)</v>
      </c>
    </row>
    <row r="2692" spans="1:37">
      <c r="A2692" s="1">
        <v>93</v>
      </c>
      <c r="B2692" s="5">
        <v>2E-3</v>
      </c>
      <c r="C2692" t="s">
        <v>15237</v>
      </c>
      <c r="D2692">
        <v>0</v>
      </c>
      <c r="E2692">
        <v>0</v>
      </c>
      <c r="F2692">
        <v>2</v>
      </c>
      <c r="G2692">
        <v>3</v>
      </c>
      <c r="H2692">
        <v>35</v>
      </c>
      <c r="I2692">
        <v>0</v>
      </c>
      <c r="J2692">
        <v>35</v>
      </c>
      <c r="K2692" t="s">
        <v>533</v>
      </c>
      <c r="L2692">
        <v>0</v>
      </c>
      <c r="M2692">
        <v>65</v>
      </c>
      <c r="N2692" t="s">
        <v>3326</v>
      </c>
      <c r="O2692" t="s">
        <v>700</v>
      </c>
      <c r="P2692" t="s">
        <v>25</v>
      </c>
      <c r="Q2692" t="s">
        <v>26</v>
      </c>
      <c r="R2692" t="s">
        <v>27</v>
      </c>
      <c r="V2692" t="s">
        <v>15025</v>
      </c>
      <c r="X2692" t="str">
        <f>VLOOKUP(pbp!V5442, games!$B$2:$R$40, 3, FALSE)</f>
        <v>2021-01-03T21:25Z</v>
      </c>
      <c r="Y2692">
        <f>VLOOKUP(1*V2692,NFLGames!$H$11:$H$555,1,FALSE)</f>
        <v>401127975</v>
      </c>
      <c r="Z2692">
        <f>VLOOKUP($Y2692, NFLGames!$H$11:$K$555,2,FALSE)</f>
        <v>2019</v>
      </c>
      <c r="AA2692">
        <f>VLOOKUP($Y2692, NFLGames!$H$11:$K$555,3,FALSE)</f>
        <v>17</v>
      </c>
      <c r="AB2692" s="6">
        <f>IF(A2693=0, 0, AH2693-tbl_pbp[[#This Row],[Saints Win %]])</f>
        <v>-1.0000000000000009E-3</v>
      </c>
      <c r="AE2692">
        <f>ABS(tbl_pbp[[#This Row],[play.homeScore]]-tbl_pbp[[#This Row],[play.awayScore]])</f>
        <v>32</v>
      </c>
      <c r="AF2692">
        <f>IF(tbl_pbp[[#This Row],[Play Saints Win % Increase]]&gt;=$AF$4,1,0)</f>
        <v>0</v>
      </c>
      <c r="AG2692" t="str">
        <f>VLOOKUP(tbl_pbp[[#This Row],[gameId]], games!$B$2:$T$40, 9, FALSE)</f>
        <v>new-orleans-saints</v>
      </c>
      <c r="AH2692" s="5">
        <f>IF(tbl_pbp[[#This Row],[AwayTeam]] &lt;&gt; "new-orleans-saints", tbl_pbp[[#This Row],[homeWinPercentage]], 1-tbl_pbp[[#This Row],[homeWinPercentage]])</f>
        <v>0.998</v>
      </c>
      <c r="AI2692" s="13">
        <f>tbl_pbp[[#This Row],[Kamara]]*tbl_pbp[[#This Row],[Impactful Play]]</f>
        <v>0</v>
      </c>
      <c r="AJ2692" s="13">
        <f>tbl_pbp[[#This Row],[Thomas]]*tbl_pbp[[#This Row],[Impactful Play]]</f>
        <v>0</v>
      </c>
      <c r="AK2692" s="13" t="str">
        <f>VLOOKUP(tbl_pbp[[#This Row],[Play Saints Win % Increase]], tbl_impact[],3,TRUE)</f>
        <v>Bad (0 to -5%)</v>
      </c>
    </row>
    <row r="2693" spans="1:37">
      <c r="A2693" s="1">
        <v>94</v>
      </c>
      <c r="B2693" s="5">
        <v>3.0000000000000001E-3</v>
      </c>
      <c r="C2693" t="s">
        <v>15238</v>
      </c>
      <c r="D2693">
        <v>0</v>
      </c>
      <c r="E2693">
        <v>0</v>
      </c>
      <c r="F2693">
        <v>2</v>
      </c>
      <c r="G2693">
        <v>3</v>
      </c>
      <c r="H2693">
        <v>35</v>
      </c>
      <c r="I2693">
        <v>10</v>
      </c>
      <c r="J2693">
        <v>75</v>
      </c>
      <c r="K2693" t="s">
        <v>29</v>
      </c>
      <c r="L2693">
        <v>1</v>
      </c>
      <c r="M2693">
        <v>75</v>
      </c>
      <c r="N2693" t="s">
        <v>15239</v>
      </c>
      <c r="O2693" t="s">
        <v>1461</v>
      </c>
      <c r="P2693" t="s">
        <v>45</v>
      </c>
      <c r="Q2693" t="s">
        <v>46</v>
      </c>
      <c r="R2693" t="s">
        <v>47</v>
      </c>
      <c r="S2693" t="s">
        <v>33</v>
      </c>
      <c r="T2693" t="s">
        <v>34</v>
      </c>
      <c r="U2693" t="s">
        <v>35</v>
      </c>
      <c r="V2693" t="s">
        <v>15025</v>
      </c>
      <c r="X2693" t="str">
        <f>VLOOKUP(pbp!V5443, games!$B$2:$R$40, 3, FALSE)</f>
        <v>2021-01-03T21:25Z</v>
      </c>
      <c r="Y2693">
        <f>VLOOKUP(1*V2693,NFLGames!$H$11:$H$555,1,FALSE)</f>
        <v>401127975</v>
      </c>
      <c r="Z2693">
        <f>VLOOKUP($Y2693, NFLGames!$H$11:$K$555,2,FALSE)</f>
        <v>2019</v>
      </c>
      <c r="AA2693">
        <f>VLOOKUP($Y2693, NFLGames!$H$11:$K$555,3,FALSE)</f>
        <v>17</v>
      </c>
      <c r="AB2693" s="6">
        <f>IF(A2694=0, 0, AH2694-tbl_pbp[[#This Row],[Saints Win %]])</f>
        <v>0</v>
      </c>
      <c r="AE2693">
        <f>ABS(tbl_pbp[[#This Row],[play.homeScore]]-tbl_pbp[[#This Row],[play.awayScore]])</f>
        <v>32</v>
      </c>
      <c r="AF2693">
        <f>IF(tbl_pbp[[#This Row],[Play Saints Win % Increase]]&gt;=$AF$4,1,0)</f>
        <v>0</v>
      </c>
      <c r="AG2693" t="str">
        <f>VLOOKUP(tbl_pbp[[#This Row],[gameId]], games!$B$2:$T$40, 9, FALSE)</f>
        <v>new-orleans-saints</v>
      </c>
      <c r="AH2693" s="5">
        <f>IF(tbl_pbp[[#This Row],[AwayTeam]] &lt;&gt; "new-orleans-saints", tbl_pbp[[#This Row],[homeWinPercentage]], 1-tbl_pbp[[#This Row],[homeWinPercentage]])</f>
        <v>0.997</v>
      </c>
      <c r="AI2693" s="13">
        <f>tbl_pbp[[#This Row],[Kamara]]*tbl_pbp[[#This Row],[Impactful Play]]</f>
        <v>0</v>
      </c>
      <c r="AJ2693" s="13">
        <f>tbl_pbp[[#This Row],[Thomas]]*tbl_pbp[[#This Row],[Impactful Play]]</f>
        <v>0</v>
      </c>
      <c r="AK2693" s="13" t="str">
        <f>VLOOKUP(tbl_pbp[[#This Row],[Play Saints Win % Increase]], tbl_impact[],3,TRUE)</f>
        <v>Scented (0 to +5%)</v>
      </c>
    </row>
    <row r="2694" spans="1:37">
      <c r="A2694" s="1">
        <v>95</v>
      </c>
      <c r="B2694" s="5">
        <v>3.0000000000000001E-3</v>
      </c>
      <c r="C2694" t="s">
        <v>15240</v>
      </c>
      <c r="D2694">
        <v>0</v>
      </c>
      <c r="E2694">
        <v>0</v>
      </c>
      <c r="F2694">
        <v>2</v>
      </c>
      <c r="G2694">
        <v>3</v>
      </c>
      <c r="H2694">
        <v>35</v>
      </c>
      <c r="I2694">
        <v>0</v>
      </c>
      <c r="J2694">
        <v>65</v>
      </c>
      <c r="L2694">
        <v>0</v>
      </c>
      <c r="M2694">
        <v>0</v>
      </c>
      <c r="N2694" t="s">
        <v>245</v>
      </c>
      <c r="O2694" t="s">
        <v>143</v>
      </c>
      <c r="P2694" t="s">
        <v>246</v>
      </c>
      <c r="Q2694" t="s">
        <v>247</v>
      </c>
      <c r="R2694" t="s">
        <v>248</v>
      </c>
      <c r="V2694" t="s">
        <v>15025</v>
      </c>
      <c r="X2694" t="str">
        <f>VLOOKUP(pbp!V5444, games!$B$2:$R$40, 3, FALSE)</f>
        <v>2021-01-03T21:25Z</v>
      </c>
      <c r="Y2694">
        <f>VLOOKUP(1*V2694,NFLGames!$H$11:$H$555,1,FALSE)</f>
        <v>401127975</v>
      </c>
      <c r="Z2694">
        <f>VLOOKUP($Y2694, NFLGames!$H$11:$K$555,2,FALSE)</f>
        <v>2019</v>
      </c>
      <c r="AA2694">
        <f>VLOOKUP($Y2694, NFLGames!$H$11:$K$555,3,FALSE)</f>
        <v>17</v>
      </c>
      <c r="AB2694" s="6">
        <f>IF(A2695=0, 0, AH2695-tbl_pbp[[#This Row],[Saints Win %]])</f>
        <v>-1.0000000000000009E-3</v>
      </c>
      <c r="AE2694">
        <f>ABS(tbl_pbp[[#This Row],[play.homeScore]]-tbl_pbp[[#This Row],[play.awayScore]])</f>
        <v>32</v>
      </c>
      <c r="AF2694">
        <f>IF(tbl_pbp[[#This Row],[Play Saints Win % Increase]]&gt;=$AF$4,1,0)</f>
        <v>0</v>
      </c>
      <c r="AG2694" t="str">
        <f>VLOOKUP(tbl_pbp[[#This Row],[gameId]], games!$B$2:$T$40, 9, FALSE)</f>
        <v>new-orleans-saints</v>
      </c>
      <c r="AH2694" s="5">
        <f>IF(tbl_pbp[[#This Row],[AwayTeam]] &lt;&gt; "new-orleans-saints", tbl_pbp[[#This Row],[homeWinPercentage]], 1-tbl_pbp[[#This Row],[homeWinPercentage]])</f>
        <v>0.997</v>
      </c>
      <c r="AI2694" s="13">
        <f>tbl_pbp[[#This Row],[Kamara]]*tbl_pbp[[#This Row],[Impactful Play]]</f>
        <v>0</v>
      </c>
      <c r="AJ2694" s="13">
        <f>tbl_pbp[[#This Row],[Thomas]]*tbl_pbp[[#This Row],[Impactful Play]]</f>
        <v>0</v>
      </c>
      <c r="AK2694" s="13" t="str">
        <f>VLOOKUP(tbl_pbp[[#This Row],[Play Saints Win % Increase]], tbl_impact[],3,TRUE)</f>
        <v>Bad (0 to -5%)</v>
      </c>
    </row>
    <row r="2695" spans="1:37">
      <c r="A2695" s="1">
        <v>96</v>
      </c>
      <c r="B2695" s="5">
        <v>4.0000000000000001E-3</v>
      </c>
      <c r="C2695" t="s">
        <v>15241</v>
      </c>
      <c r="D2695">
        <v>0</v>
      </c>
      <c r="E2695">
        <v>0</v>
      </c>
      <c r="F2695">
        <v>3</v>
      </c>
      <c r="G2695">
        <v>3</v>
      </c>
      <c r="H2695">
        <v>35</v>
      </c>
      <c r="I2695">
        <v>0</v>
      </c>
      <c r="J2695">
        <v>65</v>
      </c>
      <c r="K2695" t="s">
        <v>29</v>
      </c>
      <c r="L2695">
        <v>0</v>
      </c>
      <c r="M2695">
        <v>65</v>
      </c>
      <c r="N2695" t="s">
        <v>15242</v>
      </c>
      <c r="O2695" t="s">
        <v>24</v>
      </c>
      <c r="P2695" t="s">
        <v>25</v>
      </c>
      <c r="Q2695" t="s">
        <v>26</v>
      </c>
      <c r="R2695" t="s">
        <v>27</v>
      </c>
      <c r="V2695" t="s">
        <v>15025</v>
      </c>
      <c r="X2695" t="str">
        <f>VLOOKUP(pbp!V5445, games!$B$2:$R$40, 3, FALSE)</f>
        <v>2021-01-03T21:25Z</v>
      </c>
      <c r="Y2695">
        <f>VLOOKUP(1*V2695,NFLGames!$H$11:$H$555,1,FALSE)</f>
        <v>401127975</v>
      </c>
      <c r="Z2695">
        <f>VLOOKUP($Y2695, NFLGames!$H$11:$K$555,2,FALSE)</f>
        <v>2019</v>
      </c>
      <c r="AA2695">
        <f>VLOOKUP($Y2695, NFLGames!$H$11:$K$555,3,FALSE)</f>
        <v>17</v>
      </c>
      <c r="AB2695" s="6">
        <f>IF(A2696=0, 0, AH2696-tbl_pbp[[#This Row],[Saints Win %]])</f>
        <v>1.0000000000000009E-3</v>
      </c>
      <c r="AE2695">
        <f>ABS(tbl_pbp[[#This Row],[play.homeScore]]-tbl_pbp[[#This Row],[play.awayScore]])</f>
        <v>32</v>
      </c>
      <c r="AF2695">
        <f>IF(tbl_pbp[[#This Row],[Play Saints Win % Increase]]&gt;=$AF$4,1,0)</f>
        <v>0</v>
      </c>
      <c r="AG2695" t="str">
        <f>VLOOKUP(tbl_pbp[[#This Row],[gameId]], games!$B$2:$T$40, 9, FALSE)</f>
        <v>new-orleans-saints</v>
      </c>
      <c r="AH2695" s="5">
        <f>IF(tbl_pbp[[#This Row],[AwayTeam]] &lt;&gt; "new-orleans-saints", tbl_pbp[[#This Row],[homeWinPercentage]], 1-tbl_pbp[[#This Row],[homeWinPercentage]])</f>
        <v>0.996</v>
      </c>
      <c r="AI2695" s="13">
        <f>tbl_pbp[[#This Row],[Kamara]]*tbl_pbp[[#This Row],[Impactful Play]]</f>
        <v>0</v>
      </c>
      <c r="AJ2695" s="13">
        <f>tbl_pbp[[#This Row],[Thomas]]*tbl_pbp[[#This Row],[Impactful Play]]</f>
        <v>0</v>
      </c>
      <c r="AK2695" s="13" t="str">
        <f>VLOOKUP(tbl_pbp[[#This Row],[Play Saints Win % Increase]], tbl_impact[],3,TRUE)</f>
        <v>Scented (0 to +5%)</v>
      </c>
    </row>
    <row r="2696" spans="1:37">
      <c r="A2696" s="1">
        <v>97</v>
      </c>
      <c r="B2696" s="5">
        <v>3.0000000000000001E-3</v>
      </c>
      <c r="C2696" t="s">
        <v>15243</v>
      </c>
      <c r="D2696">
        <v>0</v>
      </c>
      <c r="E2696">
        <v>0</v>
      </c>
      <c r="F2696">
        <v>3</v>
      </c>
      <c r="G2696">
        <v>3</v>
      </c>
      <c r="H2696">
        <v>35</v>
      </c>
      <c r="I2696">
        <v>10</v>
      </c>
      <c r="J2696">
        <v>47</v>
      </c>
      <c r="K2696" t="s">
        <v>533</v>
      </c>
      <c r="L2696">
        <v>1</v>
      </c>
      <c r="M2696">
        <v>53</v>
      </c>
      <c r="N2696" t="s">
        <v>15244</v>
      </c>
      <c r="O2696" t="s">
        <v>1758</v>
      </c>
      <c r="P2696" t="s">
        <v>22</v>
      </c>
      <c r="Q2696" t="s">
        <v>37</v>
      </c>
      <c r="S2696" t="s">
        <v>33</v>
      </c>
      <c r="T2696" t="s">
        <v>3392</v>
      </c>
      <c r="U2696" t="s">
        <v>3393</v>
      </c>
      <c r="V2696" t="s">
        <v>15025</v>
      </c>
      <c r="X2696" t="str">
        <f>VLOOKUP(pbp!V5446, games!$B$2:$R$40, 3, FALSE)</f>
        <v>2021-01-03T21:25Z</v>
      </c>
      <c r="Y2696">
        <f>VLOOKUP(1*V2696,NFLGames!$H$11:$H$555,1,FALSE)</f>
        <v>401127975</v>
      </c>
      <c r="Z2696">
        <f>VLOOKUP($Y2696, NFLGames!$H$11:$K$555,2,FALSE)</f>
        <v>2019</v>
      </c>
      <c r="AA2696">
        <f>VLOOKUP($Y2696, NFLGames!$H$11:$K$555,3,FALSE)</f>
        <v>17</v>
      </c>
      <c r="AB2696" s="6">
        <f>IF(A2697=0, 0, AH2697-tbl_pbp[[#This Row],[Saints Win %]])</f>
        <v>-1.0000000000000009E-3</v>
      </c>
      <c r="AE2696">
        <f>ABS(tbl_pbp[[#This Row],[play.homeScore]]-tbl_pbp[[#This Row],[play.awayScore]])</f>
        <v>32</v>
      </c>
      <c r="AF2696">
        <f>IF(tbl_pbp[[#This Row],[Play Saints Win % Increase]]&gt;=$AF$4,1,0)</f>
        <v>0</v>
      </c>
      <c r="AG2696" t="str">
        <f>VLOOKUP(tbl_pbp[[#This Row],[gameId]], games!$B$2:$T$40, 9, FALSE)</f>
        <v>new-orleans-saints</v>
      </c>
      <c r="AH2696" s="5">
        <f>IF(tbl_pbp[[#This Row],[AwayTeam]] &lt;&gt; "new-orleans-saints", tbl_pbp[[#This Row],[homeWinPercentage]], 1-tbl_pbp[[#This Row],[homeWinPercentage]])</f>
        <v>0.997</v>
      </c>
      <c r="AI2696" s="13">
        <f>tbl_pbp[[#This Row],[Kamara]]*tbl_pbp[[#This Row],[Impactful Play]]</f>
        <v>0</v>
      </c>
      <c r="AJ2696" s="13">
        <f>tbl_pbp[[#This Row],[Thomas]]*tbl_pbp[[#This Row],[Impactful Play]]</f>
        <v>0</v>
      </c>
      <c r="AK2696" s="13" t="str">
        <f>VLOOKUP(tbl_pbp[[#This Row],[Play Saints Win % Increase]], tbl_impact[],3,TRUE)</f>
        <v>Bad (0 to -5%)</v>
      </c>
    </row>
    <row r="2697" spans="1:37">
      <c r="A2697" s="1">
        <v>98</v>
      </c>
      <c r="B2697" s="5">
        <v>4.0000000000000001E-3</v>
      </c>
      <c r="C2697" t="s">
        <v>15245</v>
      </c>
      <c r="D2697">
        <v>0</v>
      </c>
      <c r="E2697">
        <v>0</v>
      </c>
      <c r="F2697">
        <v>3</v>
      </c>
      <c r="G2697">
        <v>3</v>
      </c>
      <c r="H2697">
        <v>35</v>
      </c>
      <c r="I2697">
        <v>10</v>
      </c>
      <c r="J2697">
        <v>47</v>
      </c>
      <c r="K2697" t="s">
        <v>533</v>
      </c>
      <c r="L2697">
        <v>2</v>
      </c>
      <c r="M2697">
        <v>53</v>
      </c>
      <c r="N2697" t="s">
        <v>15246</v>
      </c>
      <c r="O2697" t="s">
        <v>13471</v>
      </c>
      <c r="P2697" t="s">
        <v>45</v>
      </c>
      <c r="Q2697" t="s">
        <v>46</v>
      </c>
      <c r="R2697" t="s">
        <v>47</v>
      </c>
      <c r="S2697" t="s">
        <v>120</v>
      </c>
      <c r="T2697" t="s">
        <v>3392</v>
      </c>
      <c r="U2697" t="s">
        <v>3396</v>
      </c>
      <c r="V2697" t="s">
        <v>15025</v>
      </c>
      <c r="X2697" t="str">
        <f>VLOOKUP(pbp!V5447, games!$B$2:$R$40, 3, FALSE)</f>
        <v>2021-01-03T21:25Z</v>
      </c>
      <c r="Y2697">
        <f>VLOOKUP(1*V2697,NFLGames!$H$11:$H$555,1,FALSE)</f>
        <v>401127975</v>
      </c>
      <c r="Z2697">
        <f>VLOOKUP($Y2697, NFLGames!$H$11:$K$555,2,FALSE)</f>
        <v>2019</v>
      </c>
      <c r="AA2697">
        <f>VLOOKUP($Y2697, NFLGames!$H$11:$K$555,3,FALSE)</f>
        <v>17</v>
      </c>
      <c r="AB2697" s="6">
        <f>IF(A2698=0, 0, AH2698-tbl_pbp[[#This Row],[Saints Win %]])</f>
        <v>2.0000000000000018E-3</v>
      </c>
      <c r="AE2697">
        <f>ABS(tbl_pbp[[#This Row],[play.homeScore]]-tbl_pbp[[#This Row],[play.awayScore]])</f>
        <v>32</v>
      </c>
      <c r="AF2697">
        <f>IF(tbl_pbp[[#This Row],[Play Saints Win % Increase]]&gt;=$AF$4,1,0)</f>
        <v>0</v>
      </c>
      <c r="AG2697" t="str">
        <f>VLOOKUP(tbl_pbp[[#This Row],[gameId]], games!$B$2:$T$40, 9, FALSE)</f>
        <v>new-orleans-saints</v>
      </c>
      <c r="AH2697" s="5">
        <f>IF(tbl_pbp[[#This Row],[AwayTeam]] &lt;&gt; "new-orleans-saints", tbl_pbp[[#This Row],[homeWinPercentage]], 1-tbl_pbp[[#This Row],[homeWinPercentage]])</f>
        <v>0.996</v>
      </c>
      <c r="AI2697" s="13">
        <f>tbl_pbp[[#This Row],[Kamara]]*tbl_pbp[[#This Row],[Impactful Play]]</f>
        <v>0</v>
      </c>
      <c r="AJ2697" s="13">
        <f>tbl_pbp[[#This Row],[Thomas]]*tbl_pbp[[#This Row],[Impactful Play]]</f>
        <v>0</v>
      </c>
      <c r="AK2697" s="13" t="str">
        <f>VLOOKUP(tbl_pbp[[#This Row],[Play Saints Win % Increase]], tbl_impact[],3,TRUE)</f>
        <v>Scented (0 to +5%)</v>
      </c>
    </row>
    <row r="2698" spans="1:37">
      <c r="A2698" s="1">
        <v>99</v>
      </c>
      <c r="B2698" s="5">
        <v>2E-3</v>
      </c>
      <c r="C2698" t="s">
        <v>15247</v>
      </c>
      <c r="D2698">
        <v>0</v>
      </c>
      <c r="E2698">
        <v>0</v>
      </c>
      <c r="F2698">
        <v>3</v>
      </c>
      <c r="G2698">
        <v>3</v>
      </c>
      <c r="H2698">
        <v>35</v>
      </c>
      <c r="I2698">
        <v>10</v>
      </c>
      <c r="J2698">
        <v>57</v>
      </c>
      <c r="K2698" t="s">
        <v>533</v>
      </c>
      <c r="L2698">
        <v>1</v>
      </c>
      <c r="M2698">
        <v>43</v>
      </c>
      <c r="N2698" t="s">
        <v>15248</v>
      </c>
      <c r="O2698" t="s">
        <v>1189</v>
      </c>
      <c r="P2698" t="s">
        <v>45</v>
      </c>
      <c r="Q2698" t="s">
        <v>46</v>
      </c>
      <c r="R2698" t="s">
        <v>47</v>
      </c>
      <c r="S2698" t="s">
        <v>33</v>
      </c>
      <c r="T2698" t="s">
        <v>48</v>
      </c>
      <c r="U2698" t="s">
        <v>49</v>
      </c>
      <c r="V2698" t="s">
        <v>15025</v>
      </c>
      <c r="X2698" t="str">
        <f>VLOOKUP(pbp!V5448, games!$B$2:$R$40, 3, FALSE)</f>
        <v>2021-01-03T21:25Z</v>
      </c>
      <c r="Y2698">
        <f>VLOOKUP(1*V2698,NFLGames!$H$11:$H$555,1,FALSE)</f>
        <v>401127975</v>
      </c>
      <c r="Z2698">
        <f>VLOOKUP($Y2698, NFLGames!$H$11:$K$555,2,FALSE)</f>
        <v>2019</v>
      </c>
      <c r="AA2698">
        <f>VLOOKUP($Y2698, NFLGames!$H$11:$K$555,3,FALSE)</f>
        <v>17</v>
      </c>
      <c r="AB2698" s="6">
        <f>IF(A2699=0, 0, AH2699-tbl_pbp[[#This Row],[Saints Win %]])</f>
        <v>-1.0000000000000009E-3</v>
      </c>
      <c r="AE2698">
        <f>ABS(tbl_pbp[[#This Row],[play.homeScore]]-tbl_pbp[[#This Row],[play.awayScore]])</f>
        <v>32</v>
      </c>
      <c r="AF2698">
        <f>IF(tbl_pbp[[#This Row],[Play Saints Win % Increase]]&gt;=$AF$4,1,0)</f>
        <v>0</v>
      </c>
      <c r="AG2698" t="str">
        <f>VLOOKUP(tbl_pbp[[#This Row],[gameId]], games!$B$2:$T$40, 9, FALSE)</f>
        <v>new-orleans-saints</v>
      </c>
      <c r="AH2698" s="5">
        <f>IF(tbl_pbp[[#This Row],[AwayTeam]] &lt;&gt; "new-orleans-saints", tbl_pbp[[#This Row],[homeWinPercentage]], 1-tbl_pbp[[#This Row],[homeWinPercentage]])</f>
        <v>0.998</v>
      </c>
      <c r="AI2698" s="13">
        <f>tbl_pbp[[#This Row],[Kamara]]*tbl_pbp[[#This Row],[Impactful Play]]</f>
        <v>0</v>
      </c>
      <c r="AJ2698" s="13">
        <f>tbl_pbp[[#This Row],[Thomas]]*tbl_pbp[[#This Row],[Impactful Play]]</f>
        <v>0</v>
      </c>
      <c r="AK2698" s="13" t="str">
        <f>VLOOKUP(tbl_pbp[[#This Row],[Play Saints Win % Increase]], tbl_impact[],3,TRUE)</f>
        <v>Bad (0 to -5%)</v>
      </c>
    </row>
    <row r="2699" spans="1:37">
      <c r="A2699" s="1">
        <v>100</v>
      </c>
      <c r="B2699" s="5">
        <v>3.0000000000000001E-3</v>
      </c>
      <c r="C2699" t="s">
        <v>15249</v>
      </c>
      <c r="D2699">
        <v>0</v>
      </c>
      <c r="E2699">
        <v>0</v>
      </c>
      <c r="F2699">
        <v>3</v>
      </c>
      <c r="G2699">
        <v>3</v>
      </c>
      <c r="H2699">
        <v>35</v>
      </c>
      <c r="I2699">
        <v>5</v>
      </c>
      <c r="J2699">
        <v>62</v>
      </c>
      <c r="K2699" t="s">
        <v>533</v>
      </c>
      <c r="L2699">
        <v>2</v>
      </c>
      <c r="M2699">
        <v>38</v>
      </c>
      <c r="N2699" t="s">
        <v>15250</v>
      </c>
      <c r="O2699" t="s">
        <v>10706</v>
      </c>
      <c r="P2699" t="s">
        <v>167</v>
      </c>
      <c r="Q2699" t="s">
        <v>168</v>
      </c>
      <c r="S2699" t="s">
        <v>38</v>
      </c>
      <c r="T2699" t="s">
        <v>358</v>
      </c>
      <c r="U2699" t="s">
        <v>4979</v>
      </c>
      <c r="V2699" t="s">
        <v>15025</v>
      </c>
      <c r="X2699" t="str">
        <f>VLOOKUP(pbp!V5449, games!$B$2:$R$40, 3, FALSE)</f>
        <v>2021-01-03T21:25Z</v>
      </c>
      <c r="Y2699">
        <f>VLOOKUP(1*V2699,NFLGames!$H$11:$H$555,1,FALSE)</f>
        <v>401127975</v>
      </c>
      <c r="Z2699">
        <f>VLOOKUP($Y2699, NFLGames!$H$11:$K$555,2,FALSE)</f>
        <v>2019</v>
      </c>
      <c r="AA2699">
        <f>VLOOKUP($Y2699, NFLGames!$H$11:$K$555,3,FALSE)</f>
        <v>17</v>
      </c>
      <c r="AB2699" s="6">
        <f>IF(A2700=0, 0, AH2700-tbl_pbp[[#This Row],[Saints Win %]])</f>
        <v>1.0000000000000009E-3</v>
      </c>
      <c r="AE2699">
        <f>ABS(tbl_pbp[[#This Row],[play.homeScore]]-tbl_pbp[[#This Row],[play.awayScore]])</f>
        <v>32</v>
      </c>
      <c r="AF2699">
        <f>IF(tbl_pbp[[#This Row],[Play Saints Win % Increase]]&gt;=$AF$4,1,0)</f>
        <v>0</v>
      </c>
      <c r="AG2699" t="str">
        <f>VLOOKUP(tbl_pbp[[#This Row],[gameId]], games!$B$2:$T$40, 9, FALSE)</f>
        <v>new-orleans-saints</v>
      </c>
      <c r="AH2699" s="5">
        <f>IF(tbl_pbp[[#This Row],[AwayTeam]] &lt;&gt; "new-orleans-saints", tbl_pbp[[#This Row],[homeWinPercentage]], 1-tbl_pbp[[#This Row],[homeWinPercentage]])</f>
        <v>0.997</v>
      </c>
      <c r="AI2699" s="13">
        <f>tbl_pbp[[#This Row],[Kamara]]*tbl_pbp[[#This Row],[Impactful Play]]</f>
        <v>0</v>
      </c>
      <c r="AJ2699" s="13">
        <f>tbl_pbp[[#This Row],[Thomas]]*tbl_pbp[[#This Row],[Impactful Play]]</f>
        <v>0</v>
      </c>
      <c r="AK2699" s="13" t="str">
        <f>VLOOKUP(tbl_pbp[[#This Row],[Play Saints Win % Increase]], tbl_impact[],3,TRUE)</f>
        <v>Scented (0 to +5%)</v>
      </c>
    </row>
    <row r="2700" spans="1:37">
      <c r="A2700" s="1">
        <v>101</v>
      </c>
      <c r="B2700" s="5">
        <v>2E-3</v>
      </c>
      <c r="C2700" t="s">
        <v>15251</v>
      </c>
      <c r="D2700">
        <v>0</v>
      </c>
      <c r="E2700">
        <v>0</v>
      </c>
      <c r="F2700">
        <v>3</v>
      </c>
      <c r="G2700">
        <v>3</v>
      </c>
      <c r="H2700">
        <v>35</v>
      </c>
      <c r="I2700">
        <v>9</v>
      </c>
      <c r="J2700">
        <v>58</v>
      </c>
      <c r="K2700" t="s">
        <v>533</v>
      </c>
      <c r="L2700">
        <v>3</v>
      </c>
      <c r="M2700">
        <v>83</v>
      </c>
      <c r="N2700" t="s">
        <v>15252</v>
      </c>
      <c r="O2700" t="s">
        <v>552</v>
      </c>
      <c r="P2700" t="s">
        <v>22</v>
      </c>
      <c r="Q2700" t="s">
        <v>37</v>
      </c>
      <c r="S2700" t="s">
        <v>139</v>
      </c>
      <c r="T2700" t="s">
        <v>132</v>
      </c>
      <c r="U2700" t="s">
        <v>7444</v>
      </c>
      <c r="V2700" t="s">
        <v>15025</v>
      </c>
      <c r="X2700" t="str">
        <f>VLOOKUP(pbp!V5450, games!$B$2:$R$40, 3, FALSE)</f>
        <v>2021-01-03T21:25Z</v>
      </c>
      <c r="Y2700">
        <f>VLOOKUP(1*V2700,NFLGames!$H$11:$H$555,1,FALSE)</f>
        <v>401127975</v>
      </c>
      <c r="Z2700">
        <f>VLOOKUP($Y2700, NFLGames!$H$11:$K$555,2,FALSE)</f>
        <v>2019</v>
      </c>
      <c r="AA2700">
        <f>VLOOKUP($Y2700, NFLGames!$H$11:$K$555,3,FALSE)</f>
        <v>17</v>
      </c>
      <c r="AB2700" s="6">
        <f>IF(A2701=0, 0, AH2701-tbl_pbp[[#This Row],[Saints Win %]])</f>
        <v>-1.0000000000000009E-3</v>
      </c>
      <c r="AE2700">
        <f>ABS(tbl_pbp[[#This Row],[play.homeScore]]-tbl_pbp[[#This Row],[play.awayScore]])</f>
        <v>32</v>
      </c>
      <c r="AF2700">
        <f>IF(tbl_pbp[[#This Row],[Play Saints Win % Increase]]&gt;=$AF$4,1,0)</f>
        <v>0</v>
      </c>
      <c r="AG2700" t="str">
        <f>VLOOKUP(tbl_pbp[[#This Row],[gameId]], games!$B$2:$T$40, 9, FALSE)</f>
        <v>new-orleans-saints</v>
      </c>
      <c r="AH2700" s="5">
        <f>IF(tbl_pbp[[#This Row],[AwayTeam]] &lt;&gt; "new-orleans-saints", tbl_pbp[[#This Row],[homeWinPercentage]], 1-tbl_pbp[[#This Row],[homeWinPercentage]])</f>
        <v>0.998</v>
      </c>
      <c r="AI2700" s="13">
        <f>tbl_pbp[[#This Row],[Kamara]]*tbl_pbp[[#This Row],[Impactful Play]]</f>
        <v>0</v>
      </c>
      <c r="AJ2700" s="13">
        <f>tbl_pbp[[#This Row],[Thomas]]*tbl_pbp[[#This Row],[Impactful Play]]</f>
        <v>0</v>
      </c>
      <c r="AK2700" s="13" t="str">
        <f>VLOOKUP(tbl_pbp[[#This Row],[Play Saints Win % Increase]], tbl_impact[],3,TRUE)</f>
        <v>Bad (0 to -5%)</v>
      </c>
    </row>
    <row r="2701" spans="1:37">
      <c r="A2701" s="1">
        <v>102</v>
      </c>
      <c r="B2701" s="5">
        <v>3.0000000000000001E-3</v>
      </c>
      <c r="C2701" t="s">
        <v>15253</v>
      </c>
      <c r="D2701">
        <v>0</v>
      </c>
      <c r="E2701">
        <v>0</v>
      </c>
      <c r="F2701">
        <v>3</v>
      </c>
      <c r="G2701">
        <v>3</v>
      </c>
      <c r="H2701">
        <v>35</v>
      </c>
      <c r="I2701">
        <v>9</v>
      </c>
      <c r="J2701">
        <v>58</v>
      </c>
      <c r="K2701" t="s">
        <v>533</v>
      </c>
      <c r="L2701">
        <v>4</v>
      </c>
      <c r="M2701">
        <v>42</v>
      </c>
      <c r="N2701" t="s">
        <v>15254</v>
      </c>
      <c r="O2701" t="s">
        <v>50</v>
      </c>
      <c r="P2701" t="s">
        <v>66</v>
      </c>
      <c r="Q2701" t="s">
        <v>67</v>
      </c>
      <c r="R2701" t="s">
        <v>68</v>
      </c>
      <c r="S2701" t="s">
        <v>183</v>
      </c>
      <c r="T2701" t="s">
        <v>132</v>
      </c>
      <c r="U2701" t="s">
        <v>7447</v>
      </c>
      <c r="V2701" t="s">
        <v>15025</v>
      </c>
      <c r="X2701" t="str">
        <f>VLOOKUP(pbp!V5451, games!$B$2:$R$40, 3, FALSE)</f>
        <v>2021-01-03T21:25Z</v>
      </c>
      <c r="Y2701">
        <f>VLOOKUP(1*V2701,NFLGames!$H$11:$H$555,1,FALSE)</f>
        <v>401127975</v>
      </c>
      <c r="Z2701">
        <f>VLOOKUP($Y2701, NFLGames!$H$11:$K$555,2,FALSE)</f>
        <v>2019</v>
      </c>
      <c r="AA2701">
        <f>VLOOKUP($Y2701, NFLGames!$H$11:$K$555,3,FALSE)</f>
        <v>17</v>
      </c>
      <c r="AB2701" s="6">
        <f>IF(A2702=0, 0, AH2702-tbl_pbp[[#This Row],[Saints Win %]])</f>
        <v>0</v>
      </c>
      <c r="AE2701">
        <f>ABS(tbl_pbp[[#This Row],[play.homeScore]]-tbl_pbp[[#This Row],[play.awayScore]])</f>
        <v>32</v>
      </c>
      <c r="AF2701">
        <f>IF(tbl_pbp[[#This Row],[Play Saints Win % Increase]]&gt;=$AF$4,1,0)</f>
        <v>0</v>
      </c>
      <c r="AG2701" t="str">
        <f>VLOOKUP(tbl_pbp[[#This Row],[gameId]], games!$B$2:$T$40, 9, FALSE)</f>
        <v>new-orleans-saints</v>
      </c>
      <c r="AH2701" s="5">
        <f>IF(tbl_pbp[[#This Row],[AwayTeam]] &lt;&gt; "new-orleans-saints", tbl_pbp[[#This Row],[homeWinPercentage]], 1-tbl_pbp[[#This Row],[homeWinPercentage]])</f>
        <v>0.997</v>
      </c>
      <c r="AI2701" s="13">
        <f>tbl_pbp[[#This Row],[Kamara]]*tbl_pbp[[#This Row],[Impactful Play]]</f>
        <v>0</v>
      </c>
      <c r="AJ2701" s="13">
        <f>tbl_pbp[[#This Row],[Thomas]]*tbl_pbp[[#This Row],[Impactful Play]]</f>
        <v>0</v>
      </c>
      <c r="AK2701" s="13" t="str">
        <f>VLOOKUP(tbl_pbp[[#This Row],[Play Saints Win % Increase]], tbl_impact[],3,TRUE)</f>
        <v>Scented (0 to +5%)</v>
      </c>
    </row>
    <row r="2702" spans="1:37">
      <c r="A2702" s="1">
        <v>103</v>
      </c>
      <c r="B2702" s="5">
        <v>3.0000000000000001E-3</v>
      </c>
      <c r="C2702" t="s">
        <v>15255</v>
      </c>
      <c r="D2702">
        <v>0</v>
      </c>
      <c r="E2702">
        <v>0</v>
      </c>
      <c r="F2702">
        <v>3</v>
      </c>
      <c r="G2702">
        <v>3</v>
      </c>
      <c r="H2702">
        <v>35</v>
      </c>
      <c r="I2702">
        <v>10</v>
      </c>
      <c r="J2702">
        <v>99</v>
      </c>
      <c r="K2702" t="s">
        <v>29</v>
      </c>
      <c r="L2702">
        <v>1</v>
      </c>
      <c r="M2702">
        <v>99</v>
      </c>
      <c r="N2702" t="s">
        <v>15256</v>
      </c>
      <c r="O2702" t="s">
        <v>893</v>
      </c>
      <c r="P2702" t="s">
        <v>45</v>
      </c>
      <c r="Q2702" t="s">
        <v>46</v>
      </c>
      <c r="R2702" t="s">
        <v>47</v>
      </c>
      <c r="S2702" t="s">
        <v>33</v>
      </c>
      <c r="T2702" t="s">
        <v>575</v>
      </c>
      <c r="U2702" t="s">
        <v>4555</v>
      </c>
      <c r="V2702" t="s">
        <v>15025</v>
      </c>
      <c r="X2702" t="str">
        <f>VLOOKUP(pbp!V5452, games!$B$2:$R$40, 3, FALSE)</f>
        <v>2021-01-03T21:25Z</v>
      </c>
      <c r="Y2702">
        <f>VLOOKUP(1*V2702,NFLGames!$H$11:$H$555,1,FALSE)</f>
        <v>401127975</v>
      </c>
      <c r="Z2702">
        <f>VLOOKUP($Y2702, NFLGames!$H$11:$K$555,2,FALSE)</f>
        <v>2019</v>
      </c>
      <c r="AA2702">
        <f>VLOOKUP($Y2702, NFLGames!$H$11:$K$555,3,FALSE)</f>
        <v>17</v>
      </c>
      <c r="AB2702" s="6">
        <f>IF(A2703=0, 0, AH2703-tbl_pbp[[#This Row],[Saints Win %]])</f>
        <v>1.0000000000000009E-3</v>
      </c>
      <c r="AE2702">
        <f>ABS(tbl_pbp[[#This Row],[play.homeScore]]-tbl_pbp[[#This Row],[play.awayScore]])</f>
        <v>32</v>
      </c>
      <c r="AF2702">
        <f>IF(tbl_pbp[[#This Row],[Play Saints Win % Increase]]&gt;=$AF$4,1,0)</f>
        <v>0</v>
      </c>
      <c r="AG2702" t="str">
        <f>VLOOKUP(tbl_pbp[[#This Row],[gameId]], games!$B$2:$T$40, 9, FALSE)</f>
        <v>new-orleans-saints</v>
      </c>
      <c r="AH2702" s="5">
        <f>IF(tbl_pbp[[#This Row],[AwayTeam]] &lt;&gt; "new-orleans-saints", tbl_pbp[[#This Row],[homeWinPercentage]], 1-tbl_pbp[[#This Row],[homeWinPercentage]])</f>
        <v>0.997</v>
      </c>
      <c r="AI2702" s="13">
        <f>tbl_pbp[[#This Row],[Kamara]]*tbl_pbp[[#This Row],[Impactful Play]]</f>
        <v>0</v>
      </c>
      <c r="AJ2702" s="13">
        <f>tbl_pbp[[#This Row],[Thomas]]*tbl_pbp[[#This Row],[Impactful Play]]</f>
        <v>0</v>
      </c>
      <c r="AK2702" s="13" t="str">
        <f>VLOOKUP(tbl_pbp[[#This Row],[Play Saints Win % Increase]], tbl_impact[],3,TRUE)</f>
        <v>Scented (0 to +5%)</v>
      </c>
    </row>
    <row r="2703" spans="1:37">
      <c r="A2703" s="1">
        <v>104</v>
      </c>
      <c r="B2703" s="5">
        <v>2E-3</v>
      </c>
      <c r="C2703" t="s">
        <v>15257</v>
      </c>
      <c r="D2703">
        <v>0</v>
      </c>
      <c r="E2703">
        <v>0</v>
      </c>
      <c r="F2703">
        <v>3</v>
      </c>
      <c r="G2703">
        <v>3</v>
      </c>
      <c r="H2703">
        <v>35</v>
      </c>
      <c r="I2703">
        <v>6</v>
      </c>
      <c r="J2703">
        <v>95</v>
      </c>
      <c r="K2703" t="s">
        <v>29</v>
      </c>
      <c r="L2703">
        <v>2</v>
      </c>
      <c r="M2703">
        <v>95</v>
      </c>
      <c r="N2703" t="s">
        <v>15258</v>
      </c>
      <c r="O2703" t="s">
        <v>607</v>
      </c>
      <c r="P2703" t="s">
        <v>30</v>
      </c>
      <c r="Q2703" t="s">
        <v>31</v>
      </c>
      <c r="R2703" t="s">
        <v>32</v>
      </c>
      <c r="S2703" t="s">
        <v>60</v>
      </c>
      <c r="T2703" t="s">
        <v>645</v>
      </c>
      <c r="U2703" t="s">
        <v>15259</v>
      </c>
      <c r="V2703" t="s">
        <v>15025</v>
      </c>
      <c r="X2703" t="str">
        <f>VLOOKUP(pbp!V5453, games!$B$2:$R$40, 3, FALSE)</f>
        <v>2021-01-03T21:25Z</v>
      </c>
      <c r="Y2703">
        <f>VLOOKUP(1*V2703,NFLGames!$H$11:$H$555,1,FALSE)</f>
        <v>401127975</v>
      </c>
      <c r="Z2703">
        <f>VLOOKUP($Y2703, NFLGames!$H$11:$K$555,2,FALSE)</f>
        <v>2019</v>
      </c>
      <c r="AA2703">
        <f>VLOOKUP($Y2703, NFLGames!$H$11:$K$555,3,FALSE)</f>
        <v>17</v>
      </c>
      <c r="AB2703" s="6">
        <f>IF(A2704=0, 0, AH2704-tbl_pbp[[#This Row],[Saints Win %]])</f>
        <v>-1.0000000000000009E-3</v>
      </c>
      <c r="AE2703">
        <f>ABS(tbl_pbp[[#This Row],[play.homeScore]]-tbl_pbp[[#This Row],[play.awayScore]])</f>
        <v>32</v>
      </c>
      <c r="AF2703">
        <f>IF(tbl_pbp[[#This Row],[Play Saints Win % Increase]]&gt;=$AF$4,1,0)</f>
        <v>0</v>
      </c>
      <c r="AG2703" t="str">
        <f>VLOOKUP(tbl_pbp[[#This Row],[gameId]], games!$B$2:$T$40, 9, FALSE)</f>
        <v>new-orleans-saints</v>
      </c>
      <c r="AH2703" s="5">
        <f>IF(tbl_pbp[[#This Row],[AwayTeam]] &lt;&gt; "new-orleans-saints", tbl_pbp[[#This Row],[homeWinPercentage]], 1-tbl_pbp[[#This Row],[homeWinPercentage]])</f>
        <v>0.998</v>
      </c>
      <c r="AI2703" s="13">
        <f>tbl_pbp[[#This Row],[Kamara]]*tbl_pbp[[#This Row],[Impactful Play]]</f>
        <v>0</v>
      </c>
      <c r="AJ2703" s="13">
        <f>tbl_pbp[[#This Row],[Thomas]]*tbl_pbp[[#This Row],[Impactful Play]]</f>
        <v>0</v>
      </c>
      <c r="AK2703" s="13" t="str">
        <f>VLOOKUP(tbl_pbp[[#This Row],[Play Saints Win % Increase]], tbl_impact[],3,TRUE)</f>
        <v>Bad (0 to -5%)</v>
      </c>
    </row>
    <row r="2704" spans="1:37">
      <c r="A2704" s="1">
        <v>105</v>
      </c>
      <c r="B2704" s="5">
        <v>3.0000000000000001E-3</v>
      </c>
      <c r="C2704" t="s">
        <v>15260</v>
      </c>
      <c r="D2704">
        <v>0</v>
      </c>
      <c r="E2704">
        <v>0</v>
      </c>
      <c r="F2704">
        <v>3</v>
      </c>
      <c r="G2704">
        <v>3</v>
      </c>
      <c r="H2704">
        <v>35</v>
      </c>
      <c r="I2704">
        <v>10</v>
      </c>
      <c r="J2704">
        <v>83</v>
      </c>
      <c r="K2704" t="s">
        <v>29</v>
      </c>
      <c r="L2704">
        <v>1</v>
      </c>
      <c r="M2704">
        <v>83</v>
      </c>
      <c r="N2704" t="s">
        <v>15261</v>
      </c>
      <c r="O2704" t="s">
        <v>1357</v>
      </c>
      <c r="P2704" t="s">
        <v>22</v>
      </c>
      <c r="Q2704" t="s">
        <v>37</v>
      </c>
      <c r="S2704" t="s">
        <v>33</v>
      </c>
      <c r="T2704" t="s">
        <v>440</v>
      </c>
      <c r="U2704" t="s">
        <v>441</v>
      </c>
      <c r="V2704" t="s">
        <v>15025</v>
      </c>
      <c r="X2704" t="str">
        <f>VLOOKUP(pbp!V5454, games!$B$2:$R$40, 3, FALSE)</f>
        <v>2021-01-03T21:25Z</v>
      </c>
      <c r="Y2704">
        <f>VLOOKUP(1*V2704,NFLGames!$H$11:$H$555,1,FALSE)</f>
        <v>401127975</v>
      </c>
      <c r="Z2704">
        <f>VLOOKUP($Y2704, NFLGames!$H$11:$K$555,2,FALSE)</f>
        <v>2019</v>
      </c>
      <c r="AA2704">
        <f>VLOOKUP($Y2704, NFLGames!$H$11:$K$555,3,FALSE)</f>
        <v>17</v>
      </c>
      <c r="AB2704" s="6">
        <f>IF(A2705=0, 0, AH2705-tbl_pbp[[#This Row],[Saints Win %]])</f>
        <v>1.0000000000000009E-3</v>
      </c>
      <c r="AE2704">
        <f>ABS(tbl_pbp[[#This Row],[play.homeScore]]-tbl_pbp[[#This Row],[play.awayScore]])</f>
        <v>32</v>
      </c>
      <c r="AF2704">
        <f>IF(tbl_pbp[[#This Row],[Play Saints Win % Increase]]&gt;=$AF$4,1,0)</f>
        <v>0</v>
      </c>
      <c r="AG2704" t="str">
        <f>VLOOKUP(tbl_pbp[[#This Row],[gameId]], games!$B$2:$T$40, 9, FALSE)</f>
        <v>new-orleans-saints</v>
      </c>
      <c r="AH2704" s="5">
        <f>IF(tbl_pbp[[#This Row],[AwayTeam]] &lt;&gt; "new-orleans-saints", tbl_pbp[[#This Row],[homeWinPercentage]], 1-tbl_pbp[[#This Row],[homeWinPercentage]])</f>
        <v>0.997</v>
      </c>
      <c r="AI2704" s="13">
        <f>tbl_pbp[[#This Row],[Kamara]]*tbl_pbp[[#This Row],[Impactful Play]]</f>
        <v>0</v>
      </c>
      <c r="AJ2704" s="13">
        <f>tbl_pbp[[#This Row],[Thomas]]*tbl_pbp[[#This Row],[Impactful Play]]</f>
        <v>0</v>
      </c>
      <c r="AK2704" s="13" t="str">
        <f>VLOOKUP(tbl_pbp[[#This Row],[Play Saints Win % Increase]], tbl_impact[],3,TRUE)</f>
        <v>Scented (0 to +5%)</v>
      </c>
    </row>
    <row r="2705" spans="1:37">
      <c r="A2705" s="1">
        <v>106</v>
      </c>
      <c r="B2705" s="5">
        <v>2E-3</v>
      </c>
      <c r="C2705" t="s">
        <v>15262</v>
      </c>
      <c r="D2705">
        <v>0</v>
      </c>
      <c r="E2705">
        <v>0</v>
      </c>
      <c r="F2705">
        <v>3</v>
      </c>
      <c r="G2705">
        <v>3</v>
      </c>
      <c r="H2705">
        <v>35</v>
      </c>
      <c r="I2705">
        <v>10</v>
      </c>
      <c r="J2705">
        <v>83</v>
      </c>
      <c r="K2705" t="s">
        <v>29</v>
      </c>
      <c r="L2705">
        <v>2</v>
      </c>
      <c r="M2705">
        <v>83</v>
      </c>
      <c r="N2705" t="s">
        <v>15263</v>
      </c>
      <c r="O2705" t="s">
        <v>258</v>
      </c>
      <c r="P2705" t="s">
        <v>45</v>
      </c>
      <c r="Q2705" t="s">
        <v>46</v>
      </c>
      <c r="R2705" t="s">
        <v>47</v>
      </c>
      <c r="S2705" t="s">
        <v>120</v>
      </c>
      <c r="T2705" t="s">
        <v>440</v>
      </c>
      <c r="U2705" t="s">
        <v>7452</v>
      </c>
      <c r="V2705" t="s">
        <v>15025</v>
      </c>
      <c r="X2705" t="str">
        <f>VLOOKUP(pbp!V5455, games!$B$2:$R$40, 3, FALSE)</f>
        <v>2021-01-03T21:25Z</v>
      </c>
      <c r="Y2705">
        <f>VLOOKUP(1*V2705,NFLGames!$H$11:$H$555,1,FALSE)</f>
        <v>401127975</v>
      </c>
      <c r="Z2705">
        <f>VLOOKUP($Y2705, NFLGames!$H$11:$K$555,2,FALSE)</f>
        <v>2019</v>
      </c>
      <c r="AA2705">
        <f>VLOOKUP($Y2705, NFLGames!$H$11:$K$555,3,FALSE)</f>
        <v>17</v>
      </c>
      <c r="AB2705" s="6">
        <f>IF(A2706=0, 0, AH2706-tbl_pbp[[#This Row],[Saints Win %]])</f>
        <v>0</v>
      </c>
      <c r="AE2705">
        <f>ABS(tbl_pbp[[#This Row],[play.homeScore]]-tbl_pbp[[#This Row],[play.awayScore]])</f>
        <v>32</v>
      </c>
      <c r="AF2705">
        <f>IF(tbl_pbp[[#This Row],[Play Saints Win % Increase]]&gt;=$AF$4,1,0)</f>
        <v>0</v>
      </c>
      <c r="AG2705" t="str">
        <f>VLOOKUP(tbl_pbp[[#This Row],[gameId]], games!$B$2:$T$40, 9, FALSE)</f>
        <v>new-orleans-saints</v>
      </c>
      <c r="AH2705" s="5">
        <f>IF(tbl_pbp[[#This Row],[AwayTeam]] &lt;&gt; "new-orleans-saints", tbl_pbp[[#This Row],[homeWinPercentage]], 1-tbl_pbp[[#This Row],[homeWinPercentage]])</f>
        <v>0.998</v>
      </c>
      <c r="AI2705" s="13">
        <f>tbl_pbp[[#This Row],[Kamara]]*tbl_pbp[[#This Row],[Impactful Play]]</f>
        <v>0</v>
      </c>
      <c r="AJ2705" s="13">
        <f>tbl_pbp[[#This Row],[Thomas]]*tbl_pbp[[#This Row],[Impactful Play]]</f>
        <v>0</v>
      </c>
      <c r="AK2705" s="13" t="str">
        <f>VLOOKUP(tbl_pbp[[#This Row],[Play Saints Win % Increase]], tbl_impact[],3,TRUE)</f>
        <v>Scented (0 to +5%)</v>
      </c>
    </row>
    <row r="2706" spans="1:37">
      <c r="A2706" s="1">
        <v>107</v>
      </c>
      <c r="B2706" s="5">
        <v>2E-3</v>
      </c>
      <c r="C2706" t="s">
        <v>15264</v>
      </c>
      <c r="D2706">
        <v>0</v>
      </c>
      <c r="E2706">
        <v>0</v>
      </c>
      <c r="F2706">
        <v>3</v>
      </c>
      <c r="G2706">
        <v>3</v>
      </c>
      <c r="H2706">
        <v>35</v>
      </c>
      <c r="I2706">
        <v>5</v>
      </c>
      <c r="J2706">
        <v>78</v>
      </c>
      <c r="K2706" t="s">
        <v>29</v>
      </c>
      <c r="L2706">
        <v>3</v>
      </c>
      <c r="M2706">
        <v>78</v>
      </c>
      <c r="N2706" t="s">
        <v>15265</v>
      </c>
      <c r="O2706" t="s">
        <v>174</v>
      </c>
      <c r="P2706" t="s">
        <v>30</v>
      </c>
      <c r="Q2706" t="s">
        <v>31</v>
      </c>
      <c r="R2706" t="s">
        <v>32</v>
      </c>
      <c r="S2706" t="s">
        <v>42</v>
      </c>
      <c r="T2706" t="s">
        <v>1257</v>
      </c>
      <c r="U2706" t="s">
        <v>13322</v>
      </c>
      <c r="V2706" t="s">
        <v>15025</v>
      </c>
      <c r="X2706" t="str">
        <f>VLOOKUP(pbp!V5456, games!$B$2:$R$40, 3, FALSE)</f>
        <v>2021-01-03T21:25Z</v>
      </c>
      <c r="Y2706">
        <f>VLOOKUP(1*V2706,NFLGames!$H$11:$H$555,1,FALSE)</f>
        <v>401127975</v>
      </c>
      <c r="Z2706">
        <f>VLOOKUP($Y2706, NFLGames!$H$11:$K$555,2,FALSE)</f>
        <v>2019</v>
      </c>
      <c r="AA2706">
        <f>VLOOKUP($Y2706, NFLGames!$H$11:$K$555,3,FALSE)</f>
        <v>17</v>
      </c>
      <c r="AB2706" s="6">
        <f>IF(A2707=0, 0, AH2707-tbl_pbp[[#This Row],[Saints Win %]])</f>
        <v>0</v>
      </c>
      <c r="AE2706">
        <f>ABS(tbl_pbp[[#This Row],[play.homeScore]]-tbl_pbp[[#This Row],[play.awayScore]])</f>
        <v>32</v>
      </c>
      <c r="AF2706">
        <f>IF(tbl_pbp[[#This Row],[Play Saints Win % Increase]]&gt;=$AF$4,1,0)</f>
        <v>0</v>
      </c>
      <c r="AG2706" t="str">
        <f>VLOOKUP(tbl_pbp[[#This Row],[gameId]], games!$B$2:$T$40, 9, FALSE)</f>
        <v>new-orleans-saints</v>
      </c>
      <c r="AH2706" s="5">
        <f>IF(tbl_pbp[[#This Row],[AwayTeam]] &lt;&gt; "new-orleans-saints", tbl_pbp[[#This Row],[homeWinPercentage]], 1-tbl_pbp[[#This Row],[homeWinPercentage]])</f>
        <v>0.998</v>
      </c>
      <c r="AI2706" s="13">
        <f>tbl_pbp[[#This Row],[Kamara]]*tbl_pbp[[#This Row],[Impactful Play]]</f>
        <v>0</v>
      </c>
      <c r="AJ2706" s="13">
        <f>tbl_pbp[[#This Row],[Thomas]]*tbl_pbp[[#This Row],[Impactful Play]]</f>
        <v>0</v>
      </c>
      <c r="AK2706" s="13" t="str">
        <f>VLOOKUP(tbl_pbp[[#This Row],[Play Saints Win % Increase]], tbl_impact[],3,TRUE)</f>
        <v>Scented (0 to +5%)</v>
      </c>
    </row>
    <row r="2707" spans="1:37">
      <c r="A2707" s="1">
        <v>108</v>
      </c>
      <c r="B2707" s="5">
        <v>2E-3</v>
      </c>
      <c r="C2707" t="s">
        <v>15266</v>
      </c>
      <c r="D2707">
        <v>0</v>
      </c>
      <c r="E2707">
        <v>0</v>
      </c>
      <c r="F2707">
        <v>3</v>
      </c>
      <c r="G2707">
        <v>3</v>
      </c>
      <c r="H2707">
        <v>35</v>
      </c>
      <c r="I2707">
        <v>2</v>
      </c>
      <c r="J2707">
        <v>75</v>
      </c>
      <c r="K2707" t="s">
        <v>29</v>
      </c>
      <c r="L2707">
        <v>4</v>
      </c>
      <c r="M2707">
        <v>75</v>
      </c>
      <c r="N2707" t="s">
        <v>15267</v>
      </c>
      <c r="O2707" t="s">
        <v>1649</v>
      </c>
      <c r="P2707" t="s">
        <v>66</v>
      </c>
      <c r="Q2707" t="s">
        <v>67</v>
      </c>
      <c r="R2707" t="s">
        <v>68</v>
      </c>
      <c r="S2707" t="s">
        <v>154</v>
      </c>
      <c r="T2707" t="s">
        <v>34</v>
      </c>
      <c r="U2707" t="s">
        <v>15268</v>
      </c>
      <c r="V2707" t="s">
        <v>15025</v>
      </c>
      <c r="X2707" t="str">
        <f>VLOOKUP(pbp!V5457, games!$B$2:$R$40, 3, FALSE)</f>
        <v>2021-01-03T21:25Z</v>
      </c>
      <c r="Y2707">
        <f>VLOOKUP(1*V2707,NFLGames!$H$11:$H$555,1,FALSE)</f>
        <v>401127975</v>
      </c>
      <c r="Z2707">
        <f>VLOOKUP($Y2707, NFLGames!$H$11:$K$555,2,FALSE)</f>
        <v>2019</v>
      </c>
      <c r="AA2707">
        <f>VLOOKUP($Y2707, NFLGames!$H$11:$K$555,3,FALSE)</f>
        <v>17</v>
      </c>
      <c r="AB2707" s="6">
        <f>IF(A2708=0, 0, AH2708-tbl_pbp[[#This Row],[Saints Win %]])</f>
        <v>0</v>
      </c>
      <c r="AE2707">
        <f>ABS(tbl_pbp[[#This Row],[play.homeScore]]-tbl_pbp[[#This Row],[play.awayScore]])</f>
        <v>32</v>
      </c>
      <c r="AF2707">
        <f>IF(tbl_pbp[[#This Row],[Play Saints Win % Increase]]&gt;=$AF$4,1,0)</f>
        <v>0</v>
      </c>
      <c r="AG2707" t="str">
        <f>VLOOKUP(tbl_pbp[[#This Row],[gameId]], games!$B$2:$T$40, 9, FALSE)</f>
        <v>new-orleans-saints</v>
      </c>
      <c r="AH2707" s="5">
        <f>IF(tbl_pbp[[#This Row],[AwayTeam]] &lt;&gt; "new-orleans-saints", tbl_pbp[[#This Row],[homeWinPercentage]], 1-tbl_pbp[[#This Row],[homeWinPercentage]])</f>
        <v>0.998</v>
      </c>
      <c r="AI2707" s="13">
        <f>tbl_pbp[[#This Row],[Kamara]]*tbl_pbp[[#This Row],[Impactful Play]]</f>
        <v>0</v>
      </c>
      <c r="AJ2707" s="13">
        <f>tbl_pbp[[#This Row],[Thomas]]*tbl_pbp[[#This Row],[Impactful Play]]</f>
        <v>0</v>
      </c>
      <c r="AK2707" s="13" t="str">
        <f>VLOOKUP(tbl_pbp[[#This Row],[Play Saints Win % Increase]], tbl_impact[],3,TRUE)</f>
        <v>Scented (0 to +5%)</v>
      </c>
    </row>
    <row r="2708" spans="1:37">
      <c r="A2708" s="1">
        <v>109</v>
      </c>
      <c r="B2708" s="5">
        <v>2E-3</v>
      </c>
      <c r="C2708" t="s">
        <v>15269</v>
      </c>
      <c r="D2708">
        <v>0</v>
      </c>
      <c r="E2708">
        <v>0</v>
      </c>
      <c r="F2708">
        <v>3</v>
      </c>
      <c r="G2708">
        <v>3</v>
      </c>
      <c r="H2708">
        <v>35</v>
      </c>
      <c r="I2708">
        <v>10</v>
      </c>
      <c r="J2708">
        <v>26</v>
      </c>
      <c r="K2708" t="s">
        <v>533</v>
      </c>
      <c r="L2708">
        <v>1</v>
      </c>
      <c r="M2708">
        <v>74</v>
      </c>
      <c r="N2708" t="s">
        <v>15270</v>
      </c>
      <c r="O2708" t="s">
        <v>13181</v>
      </c>
      <c r="P2708" t="s">
        <v>30</v>
      </c>
      <c r="Q2708" t="s">
        <v>31</v>
      </c>
      <c r="R2708" t="s">
        <v>32</v>
      </c>
      <c r="S2708" t="s">
        <v>33</v>
      </c>
      <c r="T2708" t="s">
        <v>3354</v>
      </c>
      <c r="U2708" t="s">
        <v>12891</v>
      </c>
      <c r="V2708" t="s">
        <v>15025</v>
      </c>
      <c r="X2708" t="str">
        <f>VLOOKUP(pbp!V5458, games!$B$2:$R$40, 3, FALSE)</f>
        <v>2021-01-03T21:25Z</v>
      </c>
      <c r="Y2708">
        <f>VLOOKUP(1*V2708,NFLGames!$H$11:$H$555,1,FALSE)</f>
        <v>401127975</v>
      </c>
      <c r="Z2708">
        <f>VLOOKUP($Y2708, NFLGames!$H$11:$K$555,2,FALSE)</f>
        <v>2019</v>
      </c>
      <c r="AA2708">
        <f>VLOOKUP($Y2708, NFLGames!$H$11:$K$555,3,FALSE)</f>
        <v>17</v>
      </c>
      <c r="AB2708" s="6">
        <f>IF(A2709=0, 0, AH2709-tbl_pbp[[#This Row],[Saints Win %]])</f>
        <v>1.0000000000000009E-3</v>
      </c>
      <c r="AE2708">
        <f>ABS(tbl_pbp[[#This Row],[play.homeScore]]-tbl_pbp[[#This Row],[play.awayScore]])</f>
        <v>32</v>
      </c>
      <c r="AF2708">
        <f>IF(tbl_pbp[[#This Row],[Play Saints Win % Increase]]&gt;=$AF$4,1,0)</f>
        <v>0</v>
      </c>
      <c r="AG2708" t="str">
        <f>VLOOKUP(tbl_pbp[[#This Row],[gameId]], games!$B$2:$T$40, 9, FALSE)</f>
        <v>new-orleans-saints</v>
      </c>
      <c r="AH2708" s="5">
        <f>IF(tbl_pbp[[#This Row],[AwayTeam]] &lt;&gt; "new-orleans-saints", tbl_pbp[[#This Row],[homeWinPercentage]], 1-tbl_pbp[[#This Row],[homeWinPercentage]])</f>
        <v>0.998</v>
      </c>
      <c r="AI2708" s="13">
        <f>tbl_pbp[[#This Row],[Kamara]]*tbl_pbp[[#This Row],[Impactful Play]]</f>
        <v>0</v>
      </c>
      <c r="AJ2708" s="13">
        <f>tbl_pbp[[#This Row],[Thomas]]*tbl_pbp[[#This Row],[Impactful Play]]</f>
        <v>0</v>
      </c>
      <c r="AK2708" s="13" t="str">
        <f>VLOOKUP(tbl_pbp[[#This Row],[Play Saints Win % Increase]], tbl_impact[],3,TRUE)</f>
        <v>Scented (0 to +5%)</v>
      </c>
    </row>
    <row r="2709" spans="1:37">
      <c r="A2709" s="1">
        <v>110</v>
      </c>
      <c r="B2709" s="5">
        <v>1E-3</v>
      </c>
      <c r="C2709" t="s">
        <v>15271</v>
      </c>
      <c r="D2709">
        <v>0</v>
      </c>
      <c r="E2709">
        <v>0</v>
      </c>
      <c r="F2709">
        <v>3</v>
      </c>
      <c r="G2709">
        <v>3</v>
      </c>
      <c r="H2709">
        <v>35</v>
      </c>
      <c r="I2709">
        <v>5</v>
      </c>
      <c r="J2709">
        <v>31</v>
      </c>
      <c r="K2709" t="s">
        <v>533</v>
      </c>
      <c r="L2709">
        <v>2</v>
      </c>
      <c r="M2709">
        <v>69</v>
      </c>
      <c r="N2709" t="s">
        <v>15272</v>
      </c>
      <c r="O2709" t="s">
        <v>925</v>
      </c>
      <c r="P2709" t="s">
        <v>30</v>
      </c>
      <c r="Q2709" t="s">
        <v>31</v>
      </c>
      <c r="R2709" t="s">
        <v>32</v>
      </c>
      <c r="S2709" t="s">
        <v>38</v>
      </c>
      <c r="T2709" t="s">
        <v>8077</v>
      </c>
      <c r="U2709" t="s">
        <v>15273</v>
      </c>
      <c r="V2709" t="s">
        <v>15025</v>
      </c>
      <c r="X2709" t="str">
        <f>VLOOKUP(pbp!V5459, games!$B$2:$R$40, 3, FALSE)</f>
        <v>2021-01-03T21:25Z</v>
      </c>
      <c r="Y2709">
        <f>VLOOKUP(1*V2709,NFLGames!$H$11:$H$555,1,FALSE)</f>
        <v>401127975</v>
      </c>
      <c r="Z2709">
        <f>VLOOKUP($Y2709, NFLGames!$H$11:$K$555,2,FALSE)</f>
        <v>2019</v>
      </c>
      <c r="AA2709">
        <f>VLOOKUP($Y2709, NFLGames!$H$11:$K$555,3,FALSE)</f>
        <v>17</v>
      </c>
      <c r="AB2709" s="6">
        <f>IF(A2710=0, 0, AH2710-tbl_pbp[[#This Row],[Saints Win %]])</f>
        <v>-1.0000000000000009E-3</v>
      </c>
      <c r="AE2709">
        <f>ABS(tbl_pbp[[#This Row],[play.homeScore]]-tbl_pbp[[#This Row],[play.awayScore]])</f>
        <v>32</v>
      </c>
      <c r="AF2709">
        <f>IF(tbl_pbp[[#This Row],[Play Saints Win % Increase]]&gt;=$AF$4,1,0)</f>
        <v>0</v>
      </c>
      <c r="AG2709" t="str">
        <f>VLOOKUP(tbl_pbp[[#This Row],[gameId]], games!$B$2:$T$40, 9, FALSE)</f>
        <v>new-orleans-saints</v>
      </c>
      <c r="AH2709" s="5">
        <f>IF(tbl_pbp[[#This Row],[AwayTeam]] &lt;&gt; "new-orleans-saints", tbl_pbp[[#This Row],[homeWinPercentage]], 1-tbl_pbp[[#This Row],[homeWinPercentage]])</f>
        <v>0.999</v>
      </c>
      <c r="AI2709" s="13">
        <f>tbl_pbp[[#This Row],[Kamara]]*tbl_pbp[[#This Row],[Impactful Play]]</f>
        <v>0</v>
      </c>
      <c r="AJ2709" s="13">
        <f>tbl_pbp[[#This Row],[Thomas]]*tbl_pbp[[#This Row],[Impactful Play]]</f>
        <v>0</v>
      </c>
      <c r="AK2709" s="13" t="str">
        <f>VLOOKUP(tbl_pbp[[#This Row],[Play Saints Win % Increase]], tbl_impact[],3,TRUE)</f>
        <v>Bad (0 to -5%)</v>
      </c>
    </row>
    <row r="2710" spans="1:37">
      <c r="A2710" s="1">
        <v>111</v>
      </c>
      <c r="B2710" s="5">
        <v>2E-3</v>
      </c>
      <c r="C2710" t="s">
        <v>15274</v>
      </c>
      <c r="D2710">
        <v>0</v>
      </c>
      <c r="E2710">
        <v>0</v>
      </c>
      <c r="F2710">
        <v>3</v>
      </c>
      <c r="G2710">
        <v>3</v>
      </c>
      <c r="H2710">
        <v>35</v>
      </c>
      <c r="I2710">
        <v>10</v>
      </c>
      <c r="J2710">
        <v>53</v>
      </c>
      <c r="K2710" t="s">
        <v>533</v>
      </c>
      <c r="L2710">
        <v>1</v>
      </c>
      <c r="M2710">
        <v>47</v>
      </c>
      <c r="N2710" t="s">
        <v>15275</v>
      </c>
      <c r="O2710" t="s">
        <v>636</v>
      </c>
      <c r="P2710" t="s">
        <v>45</v>
      </c>
      <c r="Q2710" t="s">
        <v>46</v>
      </c>
      <c r="R2710" t="s">
        <v>47</v>
      </c>
      <c r="S2710" t="s">
        <v>33</v>
      </c>
      <c r="T2710" t="s">
        <v>2150</v>
      </c>
      <c r="U2710" t="s">
        <v>2151</v>
      </c>
      <c r="V2710" t="s">
        <v>15025</v>
      </c>
      <c r="X2710" t="str">
        <f>VLOOKUP(pbp!V5460, games!$B$2:$R$40, 3, FALSE)</f>
        <v>2021-01-03T21:25Z</v>
      </c>
      <c r="Y2710">
        <f>VLOOKUP(1*V2710,NFLGames!$H$11:$H$555,1,FALSE)</f>
        <v>401127975</v>
      </c>
      <c r="Z2710">
        <f>VLOOKUP($Y2710, NFLGames!$H$11:$K$555,2,FALSE)</f>
        <v>2019</v>
      </c>
      <c r="AA2710">
        <f>VLOOKUP($Y2710, NFLGames!$H$11:$K$555,3,FALSE)</f>
        <v>17</v>
      </c>
      <c r="AB2710" s="6">
        <f>IF(A2711=0, 0, AH2711-tbl_pbp[[#This Row],[Saints Win %]])</f>
        <v>1.0000000000000009E-3</v>
      </c>
      <c r="AE2710">
        <f>ABS(tbl_pbp[[#This Row],[play.homeScore]]-tbl_pbp[[#This Row],[play.awayScore]])</f>
        <v>32</v>
      </c>
      <c r="AF2710">
        <f>IF(tbl_pbp[[#This Row],[Play Saints Win % Increase]]&gt;=$AF$4,1,0)</f>
        <v>0</v>
      </c>
      <c r="AG2710" t="str">
        <f>VLOOKUP(tbl_pbp[[#This Row],[gameId]], games!$B$2:$T$40, 9, FALSE)</f>
        <v>new-orleans-saints</v>
      </c>
      <c r="AH2710" s="5">
        <f>IF(tbl_pbp[[#This Row],[AwayTeam]] &lt;&gt; "new-orleans-saints", tbl_pbp[[#This Row],[homeWinPercentage]], 1-tbl_pbp[[#This Row],[homeWinPercentage]])</f>
        <v>0.998</v>
      </c>
      <c r="AI2710" s="13">
        <f>tbl_pbp[[#This Row],[Kamara]]*tbl_pbp[[#This Row],[Impactful Play]]</f>
        <v>0</v>
      </c>
      <c r="AJ2710" s="13">
        <f>tbl_pbp[[#This Row],[Thomas]]*tbl_pbp[[#This Row],[Impactful Play]]</f>
        <v>0</v>
      </c>
      <c r="AK2710" s="13" t="str">
        <f>VLOOKUP(tbl_pbp[[#This Row],[Play Saints Win % Increase]], tbl_impact[],3,TRUE)</f>
        <v>Scented (0 to +5%)</v>
      </c>
    </row>
    <row r="2711" spans="1:37">
      <c r="A2711" s="1">
        <v>112</v>
      </c>
      <c r="B2711" s="5">
        <v>1E-3</v>
      </c>
      <c r="C2711" t="s">
        <v>15276</v>
      </c>
      <c r="D2711">
        <v>0</v>
      </c>
      <c r="E2711">
        <v>0</v>
      </c>
      <c r="F2711">
        <v>3</v>
      </c>
      <c r="G2711">
        <v>3</v>
      </c>
      <c r="H2711">
        <v>35</v>
      </c>
      <c r="I2711">
        <v>10</v>
      </c>
      <c r="J2711">
        <v>53</v>
      </c>
      <c r="K2711" t="s">
        <v>533</v>
      </c>
      <c r="L2711">
        <v>2</v>
      </c>
      <c r="M2711">
        <v>47</v>
      </c>
      <c r="N2711" t="s">
        <v>15277</v>
      </c>
      <c r="O2711" t="s">
        <v>2416</v>
      </c>
      <c r="P2711" t="s">
        <v>22</v>
      </c>
      <c r="Q2711" t="s">
        <v>37</v>
      </c>
      <c r="S2711" t="s">
        <v>120</v>
      </c>
      <c r="T2711" t="s">
        <v>2150</v>
      </c>
      <c r="U2711" t="s">
        <v>8695</v>
      </c>
      <c r="V2711" t="s">
        <v>15025</v>
      </c>
      <c r="X2711" t="str">
        <f>VLOOKUP(pbp!V5461, games!$B$2:$R$40, 3, FALSE)</f>
        <v>2021-01-03T21:25Z</v>
      </c>
      <c r="Y2711">
        <f>VLOOKUP(1*V2711,NFLGames!$H$11:$H$555,1,FALSE)</f>
        <v>401127975</v>
      </c>
      <c r="Z2711">
        <f>VLOOKUP($Y2711, NFLGames!$H$11:$K$555,2,FALSE)</f>
        <v>2019</v>
      </c>
      <c r="AA2711">
        <f>VLOOKUP($Y2711, NFLGames!$H$11:$K$555,3,FALSE)</f>
        <v>17</v>
      </c>
      <c r="AB2711" s="6">
        <f>IF(A2712=0, 0, AH2712-tbl_pbp[[#This Row],[Saints Win %]])</f>
        <v>0</v>
      </c>
      <c r="AE2711">
        <f>ABS(tbl_pbp[[#This Row],[play.homeScore]]-tbl_pbp[[#This Row],[play.awayScore]])</f>
        <v>32</v>
      </c>
      <c r="AF2711">
        <f>IF(tbl_pbp[[#This Row],[Play Saints Win % Increase]]&gt;=$AF$4,1,0)</f>
        <v>0</v>
      </c>
      <c r="AG2711" t="str">
        <f>VLOOKUP(tbl_pbp[[#This Row],[gameId]], games!$B$2:$T$40, 9, FALSE)</f>
        <v>new-orleans-saints</v>
      </c>
      <c r="AH2711" s="5">
        <f>IF(tbl_pbp[[#This Row],[AwayTeam]] &lt;&gt; "new-orleans-saints", tbl_pbp[[#This Row],[homeWinPercentage]], 1-tbl_pbp[[#This Row],[homeWinPercentage]])</f>
        <v>0.999</v>
      </c>
      <c r="AI2711" s="13">
        <f>tbl_pbp[[#This Row],[Kamara]]*tbl_pbp[[#This Row],[Impactful Play]]</f>
        <v>0</v>
      </c>
      <c r="AJ2711" s="13">
        <f>tbl_pbp[[#This Row],[Thomas]]*tbl_pbp[[#This Row],[Impactful Play]]</f>
        <v>0</v>
      </c>
      <c r="AK2711" s="13" t="str">
        <f>VLOOKUP(tbl_pbp[[#This Row],[Play Saints Win % Increase]], tbl_impact[],3,TRUE)</f>
        <v>Scented (0 to +5%)</v>
      </c>
    </row>
    <row r="2712" spans="1:37">
      <c r="A2712" s="1">
        <v>113</v>
      </c>
      <c r="B2712" s="5">
        <v>1E-3</v>
      </c>
      <c r="C2712" t="s">
        <v>15278</v>
      </c>
      <c r="D2712">
        <v>0</v>
      </c>
      <c r="E2712">
        <v>0</v>
      </c>
      <c r="F2712">
        <v>3</v>
      </c>
      <c r="G2712">
        <v>3</v>
      </c>
      <c r="H2712">
        <v>35</v>
      </c>
      <c r="I2712">
        <v>10</v>
      </c>
      <c r="J2712">
        <v>53</v>
      </c>
      <c r="K2712" t="s">
        <v>533</v>
      </c>
      <c r="L2712">
        <v>3</v>
      </c>
      <c r="M2712">
        <v>47</v>
      </c>
      <c r="N2712" t="s">
        <v>15279</v>
      </c>
      <c r="O2712" t="s">
        <v>522</v>
      </c>
      <c r="P2712" t="s">
        <v>22</v>
      </c>
      <c r="Q2712" t="s">
        <v>37</v>
      </c>
      <c r="S2712" t="s">
        <v>123</v>
      </c>
      <c r="T2712" t="s">
        <v>2150</v>
      </c>
      <c r="U2712" t="s">
        <v>15280</v>
      </c>
      <c r="V2712" t="s">
        <v>15025</v>
      </c>
      <c r="X2712" t="str">
        <f>VLOOKUP(pbp!V5462, games!$B$2:$R$40, 3, FALSE)</f>
        <v>2021-01-03T21:25Z</v>
      </c>
      <c r="Y2712">
        <f>VLOOKUP(1*V2712,NFLGames!$H$11:$H$555,1,FALSE)</f>
        <v>401127975</v>
      </c>
      <c r="Z2712">
        <f>VLOOKUP($Y2712, NFLGames!$H$11:$K$555,2,FALSE)</f>
        <v>2019</v>
      </c>
      <c r="AA2712">
        <f>VLOOKUP($Y2712, NFLGames!$H$11:$K$555,3,FALSE)</f>
        <v>17</v>
      </c>
      <c r="AB2712" s="6">
        <f>IF(A2713=0, 0, AH2713-tbl_pbp[[#This Row],[Saints Win %]])</f>
        <v>0</v>
      </c>
      <c r="AE2712">
        <f>ABS(tbl_pbp[[#This Row],[play.homeScore]]-tbl_pbp[[#This Row],[play.awayScore]])</f>
        <v>32</v>
      </c>
      <c r="AF2712">
        <f>IF(tbl_pbp[[#This Row],[Play Saints Win % Increase]]&gt;=$AF$4,1,0)</f>
        <v>0</v>
      </c>
      <c r="AG2712" t="str">
        <f>VLOOKUP(tbl_pbp[[#This Row],[gameId]], games!$B$2:$T$40, 9, FALSE)</f>
        <v>new-orleans-saints</v>
      </c>
      <c r="AH2712" s="5">
        <f>IF(tbl_pbp[[#This Row],[AwayTeam]] &lt;&gt; "new-orleans-saints", tbl_pbp[[#This Row],[homeWinPercentage]], 1-tbl_pbp[[#This Row],[homeWinPercentage]])</f>
        <v>0.999</v>
      </c>
      <c r="AI2712" s="13">
        <f>tbl_pbp[[#This Row],[Kamara]]*tbl_pbp[[#This Row],[Impactful Play]]</f>
        <v>0</v>
      </c>
      <c r="AJ2712" s="13">
        <f>tbl_pbp[[#This Row],[Thomas]]*tbl_pbp[[#This Row],[Impactful Play]]</f>
        <v>0</v>
      </c>
      <c r="AK2712" s="13" t="str">
        <f>VLOOKUP(tbl_pbp[[#This Row],[Play Saints Win % Increase]], tbl_impact[],3,TRUE)</f>
        <v>Scented (0 to +5%)</v>
      </c>
    </row>
    <row r="2713" spans="1:37">
      <c r="A2713" s="1">
        <v>114</v>
      </c>
      <c r="B2713" s="5">
        <v>1E-3</v>
      </c>
      <c r="C2713" t="s">
        <v>15281</v>
      </c>
      <c r="D2713">
        <v>0</v>
      </c>
      <c r="E2713">
        <v>0</v>
      </c>
      <c r="F2713">
        <v>3</v>
      </c>
      <c r="G2713">
        <v>3</v>
      </c>
      <c r="H2713">
        <v>35</v>
      </c>
      <c r="I2713">
        <v>10</v>
      </c>
      <c r="J2713">
        <v>53</v>
      </c>
      <c r="K2713" t="s">
        <v>533</v>
      </c>
      <c r="L2713">
        <v>4</v>
      </c>
      <c r="M2713">
        <v>47</v>
      </c>
      <c r="N2713" t="s">
        <v>15282</v>
      </c>
      <c r="O2713" t="s">
        <v>182</v>
      </c>
      <c r="P2713" t="s">
        <v>66</v>
      </c>
      <c r="Q2713" t="s">
        <v>67</v>
      </c>
      <c r="R2713" t="s">
        <v>68</v>
      </c>
      <c r="S2713" t="s">
        <v>1081</v>
      </c>
      <c r="T2713" t="s">
        <v>2150</v>
      </c>
      <c r="U2713" t="s">
        <v>5478</v>
      </c>
      <c r="V2713" t="s">
        <v>15025</v>
      </c>
      <c r="X2713" t="str">
        <f>VLOOKUP(pbp!V5463, games!$B$2:$R$40, 3, FALSE)</f>
        <v>2021-01-03T21:25Z</v>
      </c>
      <c r="Y2713">
        <f>VLOOKUP(1*V2713,NFLGames!$H$11:$H$555,1,FALSE)</f>
        <v>401127975</v>
      </c>
      <c r="Z2713">
        <f>VLOOKUP($Y2713, NFLGames!$H$11:$K$555,2,FALSE)</f>
        <v>2019</v>
      </c>
      <c r="AA2713">
        <f>VLOOKUP($Y2713, NFLGames!$H$11:$K$555,3,FALSE)</f>
        <v>17</v>
      </c>
      <c r="AB2713" s="6">
        <f>IF(A2714=0, 0, AH2714-tbl_pbp[[#This Row],[Saints Win %]])</f>
        <v>0</v>
      </c>
      <c r="AE2713">
        <f>ABS(tbl_pbp[[#This Row],[play.homeScore]]-tbl_pbp[[#This Row],[play.awayScore]])</f>
        <v>32</v>
      </c>
      <c r="AF2713">
        <f>IF(tbl_pbp[[#This Row],[Play Saints Win % Increase]]&gt;=$AF$4,1,0)</f>
        <v>0</v>
      </c>
      <c r="AG2713" t="str">
        <f>VLOOKUP(tbl_pbp[[#This Row],[gameId]], games!$B$2:$T$40, 9, FALSE)</f>
        <v>new-orleans-saints</v>
      </c>
      <c r="AH2713" s="5">
        <f>IF(tbl_pbp[[#This Row],[AwayTeam]] &lt;&gt; "new-orleans-saints", tbl_pbp[[#This Row],[homeWinPercentage]], 1-tbl_pbp[[#This Row],[homeWinPercentage]])</f>
        <v>0.999</v>
      </c>
      <c r="AI2713" s="13">
        <f>tbl_pbp[[#This Row],[Kamara]]*tbl_pbp[[#This Row],[Impactful Play]]</f>
        <v>0</v>
      </c>
      <c r="AJ2713" s="13">
        <f>tbl_pbp[[#This Row],[Thomas]]*tbl_pbp[[#This Row],[Impactful Play]]</f>
        <v>0</v>
      </c>
      <c r="AK2713" s="13" t="str">
        <f>VLOOKUP(tbl_pbp[[#This Row],[Play Saints Win % Increase]], tbl_impact[],3,TRUE)</f>
        <v>Scented (0 to +5%)</v>
      </c>
    </row>
    <row r="2714" spans="1:37">
      <c r="A2714" s="1">
        <v>115</v>
      </c>
      <c r="B2714" s="5">
        <v>1E-3</v>
      </c>
      <c r="C2714" t="s">
        <v>15283</v>
      </c>
      <c r="D2714">
        <v>0</v>
      </c>
      <c r="E2714">
        <v>0</v>
      </c>
      <c r="F2714">
        <v>3</v>
      </c>
      <c r="G2714">
        <v>3</v>
      </c>
      <c r="H2714">
        <v>35</v>
      </c>
      <c r="I2714">
        <v>10</v>
      </c>
      <c r="J2714">
        <v>75</v>
      </c>
      <c r="K2714" t="s">
        <v>29</v>
      </c>
      <c r="L2714">
        <v>1</v>
      </c>
      <c r="M2714">
        <v>75</v>
      </c>
      <c r="N2714" t="s">
        <v>15284</v>
      </c>
      <c r="O2714" t="s">
        <v>6091</v>
      </c>
      <c r="P2714" t="s">
        <v>45</v>
      </c>
      <c r="Q2714" t="s">
        <v>46</v>
      </c>
      <c r="R2714" t="s">
        <v>47</v>
      </c>
      <c r="S2714" t="s">
        <v>33</v>
      </c>
      <c r="T2714" t="s">
        <v>34</v>
      </c>
      <c r="U2714" t="s">
        <v>35</v>
      </c>
      <c r="V2714" t="s">
        <v>15025</v>
      </c>
      <c r="X2714" t="str">
        <f>VLOOKUP(pbp!V5464, games!$B$2:$R$40, 3, FALSE)</f>
        <v>2021-01-03T21:25Z</v>
      </c>
      <c r="Y2714">
        <f>VLOOKUP(1*V2714,NFLGames!$H$11:$H$555,1,FALSE)</f>
        <v>401127975</v>
      </c>
      <c r="Z2714">
        <f>VLOOKUP($Y2714, NFLGames!$H$11:$K$555,2,FALSE)</f>
        <v>2019</v>
      </c>
      <c r="AA2714">
        <f>VLOOKUP($Y2714, NFLGames!$H$11:$K$555,3,FALSE)</f>
        <v>17</v>
      </c>
      <c r="AB2714" s="6">
        <f>IF(A2715=0, 0, AH2715-tbl_pbp[[#This Row],[Saints Win %]])</f>
        <v>0</v>
      </c>
      <c r="AE2714">
        <f>ABS(tbl_pbp[[#This Row],[play.homeScore]]-tbl_pbp[[#This Row],[play.awayScore]])</f>
        <v>32</v>
      </c>
      <c r="AF2714">
        <f>IF(tbl_pbp[[#This Row],[Play Saints Win % Increase]]&gt;=$AF$4,1,0)</f>
        <v>0</v>
      </c>
      <c r="AG2714" t="str">
        <f>VLOOKUP(tbl_pbp[[#This Row],[gameId]], games!$B$2:$T$40, 9, FALSE)</f>
        <v>new-orleans-saints</v>
      </c>
      <c r="AH2714" s="5">
        <f>IF(tbl_pbp[[#This Row],[AwayTeam]] &lt;&gt; "new-orleans-saints", tbl_pbp[[#This Row],[homeWinPercentage]], 1-tbl_pbp[[#This Row],[homeWinPercentage]])</f>
        <v>0.999</v>
      </c>
      <c r="AI2714" s="13">
        <f>tbl_pbp[[#This Row],[Kamara]]*tbl_pbp[[#This Row],[Impactful Play]]</f>
        <v>0</v>
      </c>
      <c r="AJ2714" s="13">
        <f>tbl_pbp[[#This Row],[Thomas]]*tbl_pbp[[#This Row],[Impactful Play]]</f>
        <v>0</v>
      </c>
      <c r="AK2714" s="13" t="str">
        <f>VLOOKUP(tbl_pbp[[#This Row],[Play Saints Win % Increase]], tbl_impact[],3,TRUE)</f>
        <v>Scented (0 to +5%)</v>
      </c>
    </row>
    <row r="2715" spans="1:37">
      <c r="A2715" s="1">
        <v>116</v>
      </c>
      <c r="B2715" s="5">
        <v>1E-3</v>
      </c>
      <c r="C2715" t="s">
        <v>15285</v>
      </c>
      <c r="D2715">
        <v>0</v>
      </c>
      <c r="E2715">
        <v>0</v>
      </c>
      <c r="F2715">
        <v>3</v>
      </c>
      <c r="G2715">
        <v>3</v>
      </c>
      <c r="H2715">
        <v>35</v>
      </c>
      <c r="I2715">
        <v>6</v>
      </c>
      <c r="J2715">
        <v>71</v>
      </c>
      <c r="K2715" t="s">
        <v>29</v>
      </c>
      <c r="L2715">
        <v>2</v>
      </c>
      <c r="M2715">
        <v>71</v>
      </c>
      <c r="N2715" t="s">
        <v>15286</v>
      </c>
      <c r="O2715" t="s">
        <v>2422</v>
      </c>
      <c r="P2715" t="s">
        <v>30</v>
      </c>
      <c r="Q2715" t="s">
        <v>31</v>
      </c>
      <c r="R2715" t="s">
        <v>32</v>
      </c>
      <c r="S2715" t="s">
        <v>60</v>
      </c>
      <c r="T2715" t="s">
        <v>401</v>
      </c>
      <c r="U2715" t="s">
        <v>1761</v>
      </c>
      <c r="V2715" t="s">
        <v>15025</v>
      </c>
      <c r="X2715" t="str">
        <f>VLOOKUP(pbp!V5465, games!$B$2:$R$40, 3, FALSE)</f>
        <v>2021-01-03T21:25Z</v>
      </c>
      <c r="Y2715">
        <f>VLOOKUP(1*V2715,NFLGames!$H$11:$H$555,1,FALSE)</f>
        <v>401127975</v>
      </c>
      <c r="Z2715">
        <f>VLOOKUP($Y2715, NFLGames!$H$11:$K$555,2,FALSE)</f>
        <v>2019</v>
      </c>
      <c r="AA2715">
        <f>VLOOKUP($Y2715, NFLGames!$H$11:$K$555,3,FALSE)</f>
        <v>17</v>
      </c>
      <c r="AB2715" s="6">
        <f>IF(A2716=0, 0, AH2716-tbl_pbp[[#This Row],[Saints Win %]])</f>
        <v>0</v>
      </c>
      <c r="AE2715">
        <f>ABS(tbl_pbp[[#This Row],[play.homeScore]]-tbl_pbp[[#This Row],[play.awayScore]])</f>
        <v>32</v>
      </c>
      <c r="AF2715">
        <f>IF(tbl_pbp[[#This Row],[Play Saints Win % Increase]]&gt;=$AF$4,1,0)</f>
        <v>0</v>
      </c>
      <c r="AG2715" t="str">
        <f>VLOOKUP(tbl_pbp[[#This Row],[gameId]], games!$B$2:$T$40, 9, FALSE)</f>
        <v>new-orleans-saints</v>
      </c>
      <c r="AH2715" s="5">
        <f>IF(tbl_pbp[[#This Row],[AwayTeam]] &lt;&gt; "new-orleans-saints", tbl_pbp[[#This Row],[homeWinPercentage]], 1-tbl_pbp[[#This Row],[homeWinPercentage]])</f>
        <v>0.999</v>
      </c>
      <c r="AI2715" s="13">
        <f>tbl_pbp[[#This Row],[Kamara]]*tbl_pbp[[#This Row],[Impactful Play]]</f>
        <v>0</v>
      </c>
      <c r="AJ2715" s="13">
        <f>tbl_pbp[[#This Row],[Thomas]]*tbl_pbp[[#This Row],[Impactful Play]]</f>
        <v>0</v>
      </c>
      <c r="AK2715" s="13" t="str">
        <f>VLOOKUP(tbl_pbp[[#This Row],[Play Saints Win % Increase]], tbl_impact[],3,TRUE)</f>
        <v>Scented (0 to +5%)</v>
      </c>
    </row>
    <row r="2716" spans="1:37">
      <c r="A2716" s="1">
        <v>117</v>
      </c>
      <c r="B2716" s="5">
        <v>1E-3</v>
      </c>
      <c r="C2716" t="s">
        <v>15287</v>
      </c>
      <c r="D2716">
        <v>0</v>
      </c>
      <c r="E2716">
        <v>0</v>
      </c>
      <c r="F2716">
        <v>3</v>
      </c>
      <c r="G2716">
        <v>3</v>
      </c>
      <c r="H2716">
        <v>35</v>
      </c>
      <c r="I2716">
        <v>10</v>
      </c>
      <c r="J2716">
        <v>61</v>
      </c>
      <c r="K2716" t="s">
        <v>29</v>
      </c>
      <c r="L2716">
        <v>1</v>
      </c>
      <c r="M2716">
        <v>61</v>
      </c>
      <c r="N2716" t="s">
        <v>15288</v>
      </c>
      <c r="O2716" t="s">
        <v>2557</v>
      </c>
      <c r="P2716" t="s">
        <v>30</v>
      </c>
      <c r="Q2716" t="s">
        <v>31</v>
      </c>
      <c r="R2716" t="s">
        <v>32</v>
      </c>
      <c r="S2716" t="s">
        <v>33</v>
      </c>
      <c r="T2716" t="s">
        <v>463</v>
      </c>
      <c r="U2716" t="s">
        <v>596</v>
      </c>
      <c r="V2716" t="s">
        <v>15025</v>
      </c>
      <c r="X2716" t="str">
        <f>VLOOKUP(pbp!V5466, games!$B$2:$R$40, 3, FALSE)</f>
        <v>2021-01-03T21:25Z</v>
      </c>
      <c r="Y2716">
        <f>VLOOKUP(1*V2716,NFLGames!$H$11:$H$555,1,FALSE)</f>
        <v>401127975</v>
      </c>
      <c r="Z2716">
        <f>VLOOKUP($Y2716, NFLGames!$H$11:$K$555,2,FALSE)</f>
        <v>2019</v>
      </c>
      <c r="AA2716">
        <f>VLOOKUP($Y2716, NFLGames!$H$11:$K$555,3,FALSE)</f>
        <v>17</v>
      </c>
      <c r="AB2716" s="6">
        <f>IF(A2717=0, 0, AH2717-tbl_pbp[[#This Row],[Saints Win %]])</f>
        <v>0</v>
      </c>
      <c r="AD2716">
        <v>1</v>
      </c>
      <c r="AE2716">
        <f>ABS(tbl_pbp[[#This Row],[play.homeScore]]-tbl_pbp[[#This Row],[play.awayScore]])</f>
        <v>32</v>
      </c>
      <c r="AF2716">
        <f>IF(tbl_pbp[[#This Row],[Play Saints Win % Increase]]&gt;=$AF$4,1,0)</f>
        <v>0</v>
      </c>
      <c r="AG2716" t="str">
        <f>VLOOKUP(tbl_pbp[[#This Row],[gameId]], games!$B$2:$T$40, 9, FALSE)</f>
        <v>new-orleans-saints</v>
      </c>
      <c r="AH2716" s="5">
        <f>IF(tbl_pbp[[#This Row],[AwayTeam]] &lt;&gt; "new-orleans-saints", tbl_pbp[[#This Row],[homeWinPercentage]], 1-tbl_pbp[[#This Row],[homeWinPercentage]])</f>
        <v>0.999</v>
      </c>
      <c r="AI2716" s="13">
        <f>tbl_pbp[[#This Row],[Kamara]]*tbl_pbp[[#This Row],[Impactful Play]]</f>
        <v>0</v>
      </c>
      <c r="AJ2716" s="13">
        <f>tbl_pbp[[#This Row],[Thomas]]*tbl_pbp[[#This Row],[Impactful Play]]</f>
        <v>0</v>
      </c>
      <c r="AK2716" s="13" t="str">
        <f>VLOOKUP(tbl_pbp[[#This Row],[Play Saints Win % Increase]], tbl_impact[],3,TRUE)</f>
        <v>Scented (0 to +5%)</v>
      </c>
    </row>
    <row r="2717" spans="1:37">
      <c r="A2717" s="1">
        <v>118</v>
      </c>
      <c r="B2717" s="5">
        <v>1E-3</v>
      </c>
      <c r="C2717" t="s">
        <v>15289</v>
      </c>
      <c r="D2717">
        <v>0</v>
      </c>
      <c r="E2717">
        <v>0</v>
      </c>
      <c r="F2717">
        <v>3</v>
      </c>
      <c r="G2717">
        <v>3</v>
      </c>
      <c r="H2717">
        <v>35</v>
      </c>
      <c r="I2717">
        <v>4</v>
      </c>
      <c r="J2717">
        <v>55</v>
      </c>
      <c r="K2717" t="s">
        <v>29</v>
      </c>
      <c r="L2717">
        <v>2</v>
      </c>
      <c r="M2717">
        <v>55</v>
      </c>
      <c r="N2717" t="s">
        <v>15290</v>
      </c>
      <c r="O2717" t="s">
        <v>773</v>
      </c>
      <c r="P2717" t="s">
        <v>45</v>
      </c>
      <c r="Q2717" t="s">
        <v>46</v>
      </c>
      <c r="R2717" t="s">
        <v>47</v>
      </c>
      <c r="S2717" t="s">
        <v>135</v>
      </c>
      <c r="T2717" t="s">
        <v>80</v>
      </c>
      <c r="U2717" t="s">
        <v>1351</v>
      </c>
      <c r="V2717" t="s">
        <v>15025</v>
      </c>
      <c r="X2717" t="str">
        <f>VLOOKUP(pbp!V5467, games!$B$2:$R$40, 3, FALSE)</f>
        <v>2021-01-03T21:25Z</v>
      </c>
      <c r="Y2717">
        <f>VLOOKUP(1*V2717,NFLGames!$H$11:$H$555,1,FALSE)</f>
        <v>401127975</v>
      </c>
      <c r="Z2717">
        <f>VLOOKUP($Y2717, NFLGames!$H$11:$K$555,2,FALSE)</f>
        <v>2019</v>
      </c>
      <c r="AA2717">
        <f>VLOOKUP($Y2717, NFLGames!$H$11:$K$555,3,FALSE)</f>
        <v>17</v>
      </c>
      <c r="AB2717" s="6">
        <f>IF(A2718=0, 0, AH2718-tbl_pbp[[#This Row],[Saints Win %]])</f>
        <v>0</v>
      </c>
      <c r="AE2717">
        <f>ABS(tbl_pbp[[#This Row],[play.homeScore]]-tbl_pbp[[#This Row],[play.awayScore]])</f>
        <v>32</v>
      </c>
      <c r="AF2717">
        <f>IF(tbl_pbp[[#This Row],[Play Saints Win % Increase]]&gt;=$AF$4,1,0)</f>
        <v>0</v>
      </c>
      <c r="AG2717" t="str">
        <f>VLOOKUP(tbl_pbp[[#This Row],[gameId]], games!$B$2:$T$40, 9, FALSE)</f>
        <v>new-orleans-saints</v>
      </c>
      <c r="AH2717" s="5">
        <f>IF(tbl_pbp[[#This Row],[AwayTeam]] &lt;&gt; "new-orleans-saints", tbl_pbp[[#This Row],[homeWinPercentage]], 1-tbl_pbp[[#This Row],[homeWinPercentage]])</f>
        <v>0.999</v>
      </c>
      <c r="AI2717" s="13">
        <f>tbl_pbp[[#This Row],[Kamara]]*tbl_pbp[[#This Row],[Impactful Play]]</f>
        <v>0</v>
      </c>
      <c r="AJ2717" s="13">
        <f>tbl_pbp[[#This Row],[Thomas]]*tbl_pbp[[#This Row],[Impactful Play]]</f>
        <v>0</v>
      </c>
      <c r="AK2717" s="13" t="str">
        <f>VLOOKUP(tbl_pbp[[#This Row],[Play Saints Win % Increase]], tbl_impact[],3,TRUE)</f>
        <v>Scented (0 to +5%)</v>
      </c>
    </row>
    <row r="2718" spans="1:37">
      <c r="A2718" s="1">
        <v>119</v>
      </c>
      <c r="B2718" s="5">
        <v>1E-3</v>
      </c>
      <c r="C2718" t="s">
        <v>15291</v>
      </c>
      <c r="D2718">
        <v>0</v>
      </c>
      <c r="E2718">
        <v>0</v>
      </c>
      <c r="F2718">
        <v>3</v>
      </c>
      <c r="G2718">
        <v>3</v>
      </c>
      <c r="H2718">
        <v>35</v>
      </c>
      <c r="I2718">
        <v>4</v>
      </c>
      <c r="J2718">
        <v>55</v>
      </c>
      <c r="K2718" t="s">
        <v>29</v>
      </c>
      <c r="L2718">
        <v>3</v>
      </c>
      <c r="M2718">
        <v>55</v>
      </c>
      <c r="N2718" t="s">
        <v>15292</v>
      </c>
      <c r="O2718" t="s">
        <v>1822</v>
      </c>
      <c r="P2718" t="s">
        <v>30</v>
      </c>
      <c r="Q2718" t="s">
        <v>31</v>
      </c>
      <c r="R2718" t="s">
        <v>32</v>
      </c>
      <c r="S2718" t="s">
        <v>63</v>
      </c>
      <c r="T2718" t="s">
        <v>80</v>
      </c>
      <c r="U2718" t="s">
        <v>15293</v>
      </c>
      <c r="V2718" t="s">
        <v>15025</v>
      </c>
      <c r="X2718" t="str">
        <f>VLOOKUP(pbp!V5468, games!$B$2:$R$40, 3, FALSE)</f>
        <v>2021-01-03T21:25Z</v>
      </c>
      <c r="Y2718">
        <f>VLOOKUP(1*V2718,NFLGames!$H$11:$H$555,1,FALSE)</f>
        <v>401127975</v>
      </c>
      <c r="Z2718">
        <f>VLOOKUP($Y2718, NFLGames!$H$11:$K$555,2,FALSE)</f>
        <v>2019</v>
      </c>
      <c r="AA2718">
        <f>VLOOKUP($Y2718, NFLGames!$H$11:$K$555,3,FALSE)</f>
        <v>17</v>
      </c>
      <c r="AB2718" s="6">
        <f>IF(A2719=0, 0, AH2719-tbl_pbp[[#This Row],[Saints Win %]])</f>
        <v>0</v>
      </c>
      <c r="AD2718">
        <v>1</v>
      </c>
      <c r="AE2718">
        <f>ABS(tbl_pbp[[#This Row],[play.homeScore]]-tbl_pbp[[#This Row],[play.awayScore]])</f>
        <v>32</v>
      </c>
      <c r="AF2718">
        <f>IF(tbl_pbp[[#This Row],[Play Saints Win % Increase]]&gt;=$AF$4,1,0)</f>
        <v>0</v>
      </c>
      <c r="AG2718" t="str">
        <f>VLOOKUP(tbl_pbp[[#This Row],[gameId]], games!$B$2:$T$40, 9, FALSE)</f>
        <v>new-orleans-saints</v>
      </c>
      <c r="AH2718" s="5">
        <f>IF(tbl_pbp[[#This Row],[AwayTeam]] &lt;&gt; "new-orleans-saints", tbl_pbp[[#This Row],[homeWinPercentage]], 1-tbl_pbp[[#This Row],[homeWinPercentage]])</f>
        <v>0.999</v>
      </c>
      <c r="AI2718" s="13">
        <f>tbl_pbp[[#This Row],[Kamara]]*tbl_pbp[[#This Row],[Impactful Play]]</f>
        <v>0</v>
      </c>
      <c r="AJ2718" s="13">
        <f>tbl_pbp[[#This Row],[Thomas]]*tbl_pbp[[#This Row],[Impactful Play]]</f>
        <v>0</v>
      </c>
      <c r="AK2718" s="13" t="str">
        <f>VLOOKUP(tbl_pbp[[#This Row],[Play Saints Win % Increase]], tbl_impact[],3,TRUE)</f>
        <v>Scented (0 to +5%)</v>
      </c>
    </row>
    <row r="2719" spans="1:37">
      <c r="A2719" s="1">
        <v>120</v>
      </c>
      <c r="B2719" s="5">
        <v>1E-3</v>
      </c>
      <c r="C2719" t="s">
        <v>15294</v>
      </c>
      <c r="D2719">
        <v>0</v>
      </c>
      <c r="E2719">
        <v>0</v>
      </c>
      <c r="F2719">
        <v>3</v>
      </c>
      <c r="G2719">
        <v>3</v>
      </c>
      <c r="H2719">
        <v>35</v>
      </c>
      <c r="I2719">
        <v>10</v>
      </c>
      <c r="J2719">
        <v>48</v>
      </c>
      <c r="K2719" t="s">
        <v>29</v>
      </c>
      <c r="L2719">
        <v>1</v>
      </c>
      <c r="M2719">
        <v>48</v>
      </c>
      <c r="N2719" t="s">
        <v>15295</v>
      </c>
      <c r="O2719" t="s">
        <v>1111</v>
      </c>
      <c r="P2719" t="s">
        <v>45</v>
      </c>
      <c r="Q2719" t="s">
        <v>46</v>
      </c>
      <c r="R2719" t="s">
        <v>47</v>
      </c>
      <c r="S2719" t="s">
        <v>33</v>
      </c>
      <c r="T2719" t="s">
        <v>8175</v>
      </c>
      <c r="U2719" t="s">
        <v>8259</v>
      </c>
      <c r="V2719" t="s">
        <v>15025</v>
      </c>
      <c r="X2719" t="str">
        <f>VLOOKUP(pbp!V5469, games!$B$2:$R$40, 3, FALSE)</f>
        <v>2021-01-03T21:25Z</v>
      </c>
      <c r="Y2719">
        <f>VLOOKUP(1*V2719,NFLGames!$H$11:$H$555,1,FALSE)</f>
        <v>401127975</v>
      </c>
      <c r="Z2719">
        <f>VLOOKUP($Y2719, NFLGames!$H$11:$K$555,2,FALSE)</f>
        <v>2019</v>
      </c>
      <c r="AA2719">
        <f>VLOOKUP($Y2719, NFLGames!$H$11:$K$555,3,FALSE)</f>
        <v>17</v>
      </c>
      <c r="AB2719" s="6">
        <f>IF(A2720=0, 0, AH2720-tbl_pbp[[#This Row],[Saints Win %]])</f>
        <v>0</v>
      </c>
      <c r="AE2719">
        <f>ABS(tbl_pbp[[#This Row],[play.homeScore]]-tbl_pbp[[#This Row],[play.awayScore]])</f>
        <v>32</v>
      </c>
      <c r="AF2719">
        <f>IF(tbl_pbp[[#This Row],[Play Saints Win % Increase]]&gt;=$AF$4,1,0)</f>
        <v>0</v>
      </c>
      <c r="AG2719" t="str">
        <f>VLOOKUP(tbl_pbp[[#This Row],[gameId]], games!$B$2:$T$40, 9, FALSE)</f>
        <v>new-orleans-saints</v>
      </c>
      <c r="AH2719" s="5">
        <f>IF(tbl_pbp[[#This Row],[AwayTeam]] &lt;&gt; "new-orleans-saints", tbl_pbp[[#This Row],[homeWinPercentage]], 1-tbl_pbp[[#This Row],[homeWinPercentage]])</f>
        <v>0.999</v>
      </c>
      <c r="AI2719" s="13">
        <f>tbl_pbp[[#This Row],[Kamara]]*tbl_pbp[[#This Row],[Impactful Play]]</f>
        <v>0</v>
      </c>
      <c r="AJ2719" s="13">
        <f>tbl_pbp[[#This Row],[Thomas]]*tbl_pbp[[#This Row],[Impactful Play]]</f>
        <v>0</v>
      </c>
      <c r="AK2719" s="13" t="str">
        <f>VLOOKUP(tbl_pbp[[#This Row],[Play Saints Win % Increase]], tbl_impact[],3,TRUE)</f>
        <v>Scented (0 to +5%)</v>
      </c>
    </row>
    <row r="2720" spans="1:37">
      <c r="A2720" s="1">
        <v>121</v>
      </c>
      <c r="B2720" s="5">
        <v>1E-3</v>
      </c>
      <c r="C2720" t="s">
        <v>15296</v>
      </c>
      <c r="D2720">
        <v>0</v>
      </c>
      <c r="E2720">
        <v>0</v>
      </c>
      <c r="F2720">
        <v>3</v>
      </c>
      <c r="G2720">
        <v>3</v>
      </c>
      <c r="H2720">
        <v>35</v>
      </c>
      <c r="I2720">
        <v>7</v>
      </c>
      <c r="J2720">
        <v>45</v>
      </c>
      <c r="K2720" t="s">
        <v>29</v>
      </c>
      <c r="L2720">
        <v>2</v>
      </c>
      <c r="M2720">
        <v>45</v>
      </c>
      <c r="N2720" t="s">
        <v>15297</v>
      </c>
      <c r="O2720" t="s">
        <v>1407</v>
      </c>
      <c r="P2720" t="s">
        <v>22</v>
      </c>
      <c r="Q2720" t="s">
        <v>37</v>
      </c>
      <c r="S2720" t="s">
        <v>220</v>
      </c>
      <c r="T2720" t="s">
        <v>3729</v>
      </c>
      <c r="U2720" t="s">
        <v>15298</v>
      </c>
      <c r="V2720" t="s">
        <v>15025</v>
      </c>
      <c r="X2720" t="str">
        <f>VLOOKUP(pbp!V5470, games!$B$2:$R$40, 3, FALSE)</f>
        <v>2021-01-03T21:25Z</v>
      </c>
      <c r="Y2720">
        <f>VLOOKUP(1*V2720,NFLGames!$H$11:$H$555,1,FALSE)</f>
        <v>401127975</v>
      </c>
      <c r="Z2720">
        <f>VLOOKUP($Y2720, NFLGames!$H$11:$K$555,2,FALSE)</f>
        <v>2019</v>
      </c>
      <c r="AA2720">
        <f>VLOOKUP($Y2720, NFLGames!$H$11:$K$555,3,FALSE)</f>
        <v>17</v>
      </c>
      <c r="AB2720" s="6">
        <f>IF(A2721=0, 0, AH2721-tbl_pbp[[#This Row],[Saints Win %]])</f>
        <v>0</v>
      </c>
      <c r="AE2720">
        <f>ABS(tbl_pbp[[#This Row],[play.homeScore]]-tbl_pbp[[#This Row],[play.awayScore]])</f>
        <v>32</v>
      </c>
      <c r="AF2720">
        <f>IF(tbl_pbp[[#This Row],[Play Saints Win % Increase]]&gt;=$AF$4,1,0)</f>
        <v>0</v>
      </c>
      <c r="AG2720" t="str">
        <f>VLOOKUP(tbl_pbp[[#This Row],[gameId]], games!$B$2:$T$40, 9, FALSE)</f>
        <v>new-orleans-saints</v>
      </c>
      <c r="AH2720" s="5">
        <f>IF(tbl_pbp[[#This Row],[AwayTeam]] &lt;&gt; "new-orleans-saints", tbl_pbp[[#This Row],[homeWinPercentage]], 1-tbl_pbp[[#This Row],[homeWinPercentage]])</f>
        <v>0.999</v>
      </c>
      <c r="AI2720" s="13">
        <f>tbl_pbp[[#This Row],[Kamara]]*tbl_pbp[[#This Row],[Impactful Play]]</f>
        <v>0</v>
      </c>
      <c r="AJ2720" s="13">
        <f>tbl_pbp[[#This Row],[Thomas]]*tbl_pbp[[#This Row],[Impactful Play]]</f>
        <v>0</v>
      </c>
      <c r="AK2720" s="13" t="str">
        <f>VLOOKUP(tbl_pbp[[#This Row],[Play Saints Win % Increase]], tbl_impact[],3,TRUE)</f>
        <v>Scented (0 to +5%)</v>
      </c>
    </row>
    <row r="2721" spans="1:37">
      <c r="A2721" s="1">
        <v>122</v>
      </c>
      <c r="B2721" s="5">
        <v>1E-3</v>
      </c>
      <c r="C2721" t="s">
        <v>15299</v>
      </c>
      <c r="D2721">
        <v>0</v>
      </c>
      <c r="E2721">
        <v>0</v>
      </c>
      <c r="F2721">
        <v>3</v>
      </c>
      <c r="G2721">
        <v>3</v>
      </c>
      <c r="H2721">
        <v>35</v>
      </c>
      <c r="I2721">
        <v>7</v>
      </c>
      <c r="J2721">
        <v>45</v>
      </c>
      <c r="K2721" t="s">
        <v>29</v>
      </c>
      <c r="L2721">
        <v>3</v>
      </c>
      <c r="M2721">
        <v>45</v>
      </c>
      <c r="N2721" t="s">
        <v>15300</v>
      </c>
      <c r="O2721" t="s">
        <v>2830</v>
      </c>
      <c r="P2721" t="s">
        <v>124</v>
      </c>
      <c r="Q2721" t="s">
        <v>125</v>
      </c>
      <c r="R2721" t="s">
        <v>126</v>
      </c>
      <c r="V2721" t="s">
        <v>15025</v>
      </c>
      <c r="X2721" t="str">
        <f>VLOOKUP(pbp!V5471, games!$B$2:$R$40, 3, FALSE)</f>
        <v>2021-01-03T21:25Z</v>
      </c>
      <c r="Y2721">
        <f>VLOOKUP(1*V2721,NFLGames!$H$11:$H$555,1,FALSE)</f>
        <v>401127975</v>
      </c>
      <c r="Z2721">
        <f>VLOOKUP($Y2721, NFLGames!$H$11:$K$555,2,FALSE)</f>
        <v>2019</v>
      </c>
      <c r="AA2721">
        <f>VLOOKUP($Y2721, NFLGames!$H$11:$K$555,3,FALSE)</f>
        <v>17</v>
      </c>
      <c r="AB2721" s="6">
        <f>IF(A2722=0, 0, AH2722-tbl_pbp[[#This Row],[Saints Win %]])</f>
        <v>0</v>
      </c>
      <c r="AE2721">
        <f>ABS(tbl_pbp[[#This Row],[play.homeScore]]-tbl_pbp[[#This Row],[play.awayScore]])</f>
        <v>32</v>
      </c>
      <c r="AF2721">
        <f>IF(tbl_pbp[[#This Row],[Play Saints Win % Increase]]&gt;=$AF$4,1,0)</f>
        <v>0</v>
      </c>
      <c r="AG2721" t="str">
        <f>VLOOKUP(tbl_pbp[[#This Row],[gameId]], games!$B$2:$T$40, 9, FALSE)</f>
        <v>new-orleans-saints</v>
      </c>
      <c r="AH2721" s="5">
        <f>IF(tbl_pbp[[#This Row],[AwayTeam]] &lt;&gt; "new-orleans-saints", tbl_pbp[[#This Row],[homeWinPercentage]], 1-tbl_pbp[[#This Row],[homeWinPercentage]])</f>
        <v>0.999</v>
      </c>
      <c r="AI2721" s="13">
        <f>tbl_pbp[[#This Row],[Kamara]]*tbl_pbp[[#This Row],[Impactful Play]]</f>
        <v>0</v>
      </c>
      <c r="AJ2721" s="13">
        <f>tbl_pbp[[#This Row],[Thomas]]*tbl_pbp[[#This Row],[Impactful Play]]</f>
        <v>0</v>
      </c>
      <c r="AK2721" s="13" t="str">
        <f>VLOOKUP(tbl_pbp[[#This Row],[Play Saints Win % Increase]], tbl_impact[],3,TRUE)</f>
        <v>Scented (0 to +5%)</v>
      </c>
    </row>
    <row r="2722" spans="1:37">
      <c r="A2722" s="1">
        <v>123</v>
      </c>
      <c r="B2722" s="5">
        <v>1E-3</v>
      </c>
      <c r="C2722" t="s">
        <v>15301</v>
      </c>
      <c r="D2722">
        <v>0</v>
      </c>
      <c r="E2722">
        <v>0</v>
      </c>
      <c r="F2722">
        <v>3</v>
      </c>
      <c r="G2722">
        <v>3</v>
      </c>
      <c r="H2722">
        <v>42</v>
      </c>
      <c r="I2722">
        <v>7</v>
      </c>
      <c r="J2722">
        <v>45</v>
      </c>
      <c r="K2722" t="s">
        <v>29</v>
      </c>
      <c r="L2722">
        <v>3</v>
      </c>
      <c r="M2722">
        <v>45</v>
      </c>
      <c r="N2722" t="s">
        <v>15302</v>
      </c>
      <c r="O2722" t="s">
        <v>1949</v>
      </c>
      <c r="P2722" t="s">
        <v>103</v>
      </c>
      <c r="Q2722" t="s">
        <v>104</v>
      </c>
      <c r="R2722" t="s">
        <v>105</v>
      </c>
      <c r="S2722" t="s">
        <v>212</v>
      </c>
      <c r="T2722" t="s">
        <v>3729</v>
      </c>
      <c r="U2722" t="s">
        <v>15071</v>
      </c>
      <c r="V2722" t="s">
        <v>15025</v>
      </c>
      <c r="X2722" t="str">
        <f>VLOOKUP(pbp!V5472, games!$B$2:$R$40, 3, FALSE)</f>
        <v>2021-01-03T21:25Z</v>
      </c>
      <c r="Y2722">
        <f>VLOOKUP(1*V2722,NFLGames!$H$11:$H$555,1,FALSE)</f>
        <v>401127975</v>
      </c>
      <c r="Z2722">
        <f>VLOOKUP($Y2722, NFLGames!$H$11:$K$555,2,FALSE)</f>
        <v>2019</v>
      </c>
      <c r="AA2722">
        <f>VLOOKUP($Y2722, NFLGames!$H$11:$K$555,3,FALSE)</f>
        <v>17</v>
      </c>
      <c r="AB2722" s="6">
        <f>IF(A2723=0, 0, AH2723-tbl_pbp[[#This Row],[Saints Win %]])</f>
        <v>0</v>
      </c>
      <c r="AE2722">
        <f>ABS(tbl_pbp[[#This Row],[play.homeScore]]-tbl_pbp[[#This Row],[play.awayScore]])</f>
        <v>39</v>
      </c>
      <c r="AF2722">
        <f>IF(tbl_pbp[[#This Row],[Play Saints Win % Increase]]&gt;=$AF$4,1,0)</f>
        <v>0</v>
      </c>
      <c r="AG2722" t="str">
        <f>VLOOKUP(tbl_pbp[[#This Row],[gameId]], games!$B$2:$T$40, 9, FALSE)</f>
        <v>new-orleans-saints</v>
      </c>
      <c r="AH2722" s="5">
        <f>IF(tbl_pbp[[#This Row],[AwayTeam]] &lt;&gt; "new-orleans-saints", tbl_pbp[[#This Row],[homeWinPercentage]], 1-tbl_pbp[[#This Row],[homeWinPercentage]])</f>
        <v>0.999</v>
      </c>
      <c r="AI2722" s="13">
        <f>tbl_pbp[[#This Row],[Kamara]]*tbl_pbp[[#This Row],[Impactful Play]]</f>
        <v>0</v>
      </c>
      <c r="AJ2722" s="13">
        <f>tbl_pbp[[#This Row],[Thomas]]*tbl_pbp[[#This Row],[Impactful Play]]</f>
        <v>0</v>
      </c>
      <c r="AK2722" s="13" t="str">
        <f>VLOOKUP(tbl_pbp[[#This Row],[Play Saints Win % Increase]], tbl_impact[],3,TRUE)</f>
        <v>Scented (0 to +5%)</v>
      </c>
    </row>
    <row r="2723" spans="1:37">
      <c r="A2723" s="1">
        <v>124</v>
      </c>
      <c r="B2723" s="5">
        <v>1E-3</v>
      </c>
      <c r="C2723" t="s">
        <v>15303</v>
      </c>
      <c r="D2723">
        <v>0</v>
      </c>
      <c r="E2723">
        <v>0</v>
      </c>
      <c r="F2723">
        <v>3</v>
      </c>
      <c r="G2723">
        <v>3</v>
      </c>
      <c r="H2723">
        <v>42</v>
      </c>
      <c r="I2723">
        <v>0</v>
      </c>
      <c r="J2723">
        <v>65</v>
      </c>
      <c r="K2723" t="s">
        <v>29</v>
      </c>
      <c r="L2723">
        <v>0</v>
      </c>
      <c r="M2723">
        <v>65</v>
      </c>
      <c r="N2723" t="s">
        <v>288</v>
      </c>
      <c r="O2723" t="s">
        <v>1949</v>
      </c>
      <c r="P2723" t="s">
        <v>25</v>
      </c>
      <c r="Q2723" t="s">
        <v>26</v>
      </c>
      <c r="R2723" t="s">
        <v>27</v>
      </c>
      <c r="V2723" t="s">
        <v>15025</v>
      </c>
      <c r="X2723" t="str">
        <f>VLOOKUP(pbp!V5473, games!$B$2:$R$40, 3, FALSE)</f>
        <v>2021-01-03T21:25Z</v>
      </c>
      <c r="Y2723">
        <f>VLOOKUP(1*V2723,NFLGames!$H$11:$H$555,1,FALSE)</f>
        <v>401127975</v>
      </c>
      <c r="Z2723">
        <f>VLOOKUP($Y2723, NFLGames!$H$11:$K$555,2,FALSE)</f>
        <v>2019</v>
      </c>
      <c r="AA2723">
        <f>VLOOKUP($Y2723, NFLGames!$H$11:$K$555,3,FALSE)</f>
        <v>17</v>
      </c>
      <c r="AB2723" s="6">
        <f>IF(A2724=0, 0, AH2724-tbl_pbp[[#This Row],[Saints Win %]])</f>
        <v>0</v>
      </c>
      <c r="AE2723">
        <f>ABS(tbl_pbp[[#This Row],[play.homeScore]]-tbl_pbp[[#This Row],[play.awayScore]])</f>
        <v>39</v>
      </c>
      <c r="AF2723">
        <f>IF(tbl_pbp[[#This Row],[Play Saints Win % Increase]]&gt;=$AF$4,1,0)</f>
        <v>0</v>
      </c>
      <c r="AG2723" t="str">
        <f>VLOOKUP(tbl_pbp[[#This Row],[gameId]], games!$B$2:$T$40, 9, FALSE)</f>
        <v>new-orleans-saints</v>
      </c>
      <c r="AH2723" s="5">
        <f>IF(tbl_pbp[[#This Row],[AwayTeam]] &lt;&gt; "new-orleans-saints", tbl_pbp[[#This Row],[homeWinPercentage]], 1-tbl_pbp[[#This Row],[homeWinPercentage]])</f>
        <v>0.999</v>
      </c>
      <c r="AI2723" s="13">
        <f>tbl_pbp[[#This Row],[Kamara]]*tbl_pbp[[#This Row],[Impactful Play]]</f>
        <v>0</v>
      </c>
      <c r="AJ2723" s="13">
        <f>tbl_pbp[[#This Row],[Thomas]]*tbl_pbp[[#This Row],[Impactful Play]]</f>
        <v>0</v>
      </c>
      <c r="AK2723" s="13" t="str">
        <f>VLOOKUP(tbl_pbp[[#This Row],[Play Saints Win % Increase]], tbl_impact[],3,TRUE)</f>
        <v>Scented (0 to +5%)</v>
      </c>
    </row>
    <row r="2724" spans="1:37">
      <c r="A2724" s="1">
        <v>125</v>
      </c>
      <c r="B2724" s="5">
        <v>1E-3</v>
      </c>
      <c r="C2724" t="s">
        <v>15304</v>
      </c>
      <c r="D2724">
        <v>0</v>
      </c>
      <c r="E2724">
        <v>0</v>
      </c>
      <c r="F2724">
        <v>3</v>
      </c>
      <c r="G2724">
        <v>3</v>
      </c>
      <c r="H2724">
        <v>42</v>
      </c>
      <c r="I2724">
        <v>10</v>
      </c>
      <c r="J2724">
        <v>25</v>
      </c>
      <c r="K2724" t="s">
        <v>533</v>
      </c>
      <c r="L2724">
        <v>1</v>
      </c>
      <c r="M2724">
        <v>75</v>
      </c>
      <c r="N2724" t="s">
        <v>15305</v>
      </c>
      <c r="O2724" t="s">
        <v>1949</v>
      </c>
      <c r="P2724" t="s">
        <v>30</v>
      </c>
      <c r="Q2724" t="s">
        <v>31</v>
      </c>
      <c r="R2724" t="s">
        <v>32</v>
      </c>
      <c r="S2724" t="s">
        <v>33</v>
      </c>
      <c r="T2724" t="s">
        <v>3380</v>
      </c>
      <c r="U2724" t="s">
        <v>3381</v>
      </c>
      <c r="V2724" t="s">
        <v>15025</v>
      </c>
      <c r="X2724" t="str">
        <f>VLOOKUP(pbp!V5474, games!$B$2:$R$40, 3, FALSE)</f>
        <v>2021-01-03T21:25Z</v>
      </c>
      <c r="Y2724">
        <f>VLOOKUP(1*V2724,NFLGames!$H$11:$H$555,1,FALSE)</f>
        <v>401127975</v>
      </c>
      <c r="Z2724">
        <f>VLOOKUP($Y2724, NFLGames!$H$11:$K$555,2,FALSE)</f>
        <v>2019</v>
      </c>
      <c r="AA2724">
        <f>VLOOKUP($Y2724, NFLGames!$H$11:$K$555,3,FALSE)</f>
        <v>17</v>
      </c>
      <c r="AB2724" s="6">
        <f>IF(A2725=0, 0, AH2725-tbl_pbp[[#This Row],[Saints Win %]])</f>
        <v>0</v>
      </c>
      <c r="AE2724">
        <f>ABS(tbl_pbp[[#This Row],[play.homeScore]]-tbl_pbp[[#This Row],[play.awayScore]])</f>
        <v>39</v>
      </c>
      <c r="AF2724">
        <f>IF(tbl_pbp[[#This Row],[Play Saints Win % Increase]]&gt;=$AF$4,1,0)</f>
        <v>0</v>
      </c>
      <c r="AG2724" t="str">
        <f>VLOOKUP(tbl_pbp[[#This Row],[gameId]], games!$B$2:$T$40, 9, FALSE)</f>
        <v>new-orleans-saints</v>
      </c>
      <c r="AH2724" s="5">
        <f>IF(tbl_pbp[[#This Row],[AwayTeam]] &lt;&gt; "new-orleans-saints", tbl_pbp[[#This Row],[homeWinPercentage]], 1-tbl_pbp[[#This Row],[homeWinPercentage]])</f>
        <v>0.999</v>
      </c>
      <c r="AI2724" s="13">
        <f>tbl_pbp[[#This Row],[Kamara]]*tbl_pbp[[#This Row],[Impactful Play]]</f>
        <v>0</v>
      </c>
      <c r="AJ2724" s="13">
        <f>tbl_pbp[[#This Row],[Thomas]]*tbl_pbp[[#This Row],[Impactful Play]]</f>
        <v>0</v>
      </c>
      <c r="AK2724" s="13" t="str">
        <f>VLOOKUP(tbl_pbp[[#This Row],[Play Saints Win % Increase]], tbl_impact[],3,TRUE)</f>
        <v>Scented (0 to +5%)</v>
      </c>
    </row>
    <row r="2725" spans="1:37">
      <c r="A2725" s="1">
        <v>126</v>
      </c>
      <c r="B2725" s="5">
        <v>1E-3</v>
      </c>
      <c r="C2725" t="s">
        <v>15306</v>
      </c>
      <c r="D2725">
        <v>0</v>
      </c>
      <c r="E2725">
        <v>0</v>
      </c>
      <c r="F2725">
        <v>3</v>
      </c>
      <c r="G2725">
        <v>3</v>
      </c>
      <c r="H2725">
        <v>42</v>
      </c>
      <c r="I2725">
        <v>6</v>
      </c>
      <c r="J2725">
        <v>29</v>
      </c>
      <c r="K2725" t="s">
        <v>533</v>
      </c>
      <c r="L2725">
        <v>2</v>
      </c>
      <c r="M2725">
        <v>71</v>
      </c>
      <c r="N2725" t="s">
        <v>15307</v>
      </c>
      <c r="O2725" t="s">
        <v>420</v>
      </c>
      <c r="P2725" t="s">
        <v>30</v>
      </c>
      <c r="Q2725" t="s">
        <v>31</v>
      </c>
      <c r="R2725" t="s">
        <v>32</v>
      </c>
      <c r="S2725" t="s">
        <v>60</v>
      </c>
      <c r="T2725" t="s">
        <v>3680</v>
      </c>
      <c r="U2725" t="s">
        <v>13065</v>
      </c>
      <c r="V2725" t="s">
        <v>15025</v>
      </c>
      <c r="X2725" t="str">
        <f>VLOOKUP(pbp!V5475, games!$B$2:$R$40, 3, FALSE)</f>
        <v>2021-01-03T21:25Z</v>
      </c>
      <c r="Y2725">
        <f>VLOOKUP(1*V2725,NFLGames!$H$11:$H$555,1,FALSE)</f>
        <v>401127975</v>
      </c>
      <c r="Z2725">
        <f>VLOOKUP($Y2725, NFLGames!$H$11:$K$555,2,FALSE)</f>
        <v>2019</v>
      </c>
      <c r="AA2725">
        <f>VLOOKUP($Y2725, NFLGames!$H$11:$K$555,3,FALSE)</f>
        <v>17</v>
      </c>
      <c r="AB2725" s="6">
        <f>IF(A2726=0, 0, AH2726-tbl_pbp[[#This Row],[Saints Win %]])</f>
        <v>0</v>
      </c>
      <c r="AE2725">
        <f>ABS(tbl_pbp[[#This Row],[play.homeScore]]-tbl_pbp[[#This Row],[play.awayScore]])</f>
        <v>39</v>
      </c>
      <c r="AF2725">
        <f>IF(tbl_pbp[[#This Row],[Play Saints Win % Increase]]&gt;=$AF$4,1,0)</f>
        <v>0</v>
      </c>
      <c r="AG2725" t="str">
        <f>VLOOKUP(tbl_pbp[[#This Row],[gameId]], games!$B$2:$T$40, 9, FALSE)</f>
        <v>new-orleans-saints</v>
      </c>
      <c r="AH2725" s="5">
        <f>IF(tbl_pbp[[#This Row],[AwayTeam]] &lt;&gt; "new-orleans-saints", tbl_pbp[[#This Row],[homeWinPercentage]], 1-tbl_pbp[[#This Row],[homeWinPercentage]])</f>
        <v>0.999</v>
      </c>
      <c r="AI2725" s="13">
        <f>tbl_pbp[[#This Row],[Kamara]]*tbl_pbp[[#This Row],[Impactful Play]]</f>
        <v>0</v>
      </c>
      <c r="AJ2725" s="13">
        <f>tbl_pbp[[#This Row],[Thomas]]*tbl_pbp[[#This Row],[Impactful Play]]</f>
        <v>0</v>
      </c>
      <c r="AK2725" s="13" t="str">
        <f>VLOOKUP(tbl_pbp[[#This Row],[Play Saints Win % Increase]], tbl_impact[],3,TRUE)</f>
        <v>Scented (0 to +5%)</v>
      </c>
    </row>
    <row r="2726" spans="1:37">
      <c r="A2726" s="1">
        <v>127</v>
      </c>
      <c r="B2726" s="5">
        <v>1E-3</v>
      </c>
      <c r="C2726" t="s">
        <v>15308</v>
      </c>
      <c r="D2726">
        <v>0</v>
      </c>
      <c r="E2726">
        <v>0</v>
      </c>
      <c r="F2726">
        <v>3</v>
      </c>
      <c r="G2726">
        <v>3</v>
      </c>
      <c r="H2726">
        <v>42</v>
      </c>
      <c r="I2726">
        <v>1</v>
      </c>
      <c r="J2726">
        <v>34</v>
      </c>
      <c r="K2726" t="s">
        <v>533</v>
      </c>
      <c r="L2726">
        <v>3</v>
      </c>
      <c r="M2726">
        <v>66</v>
      </c>
      <c r="N2726" t="s">
        <v>15309</v>
      </c>
      <c r="O2726" t="s">
        <v>585</v>
      </c>
      <c r="P2726" t="s">
        <v>30</v>
      </c>
      <c r="Q2726" t="s">
        <v>31</v>
      </c>
      <c r="R2726" t="s">
        <v>32</v>
      </c>
      <c r="S2726" t="s">
        <v>54</v>
      </c>
      <c r="T2726" t="s">
        <v>3573</v>
      </c>
      <c r="U2726" t="s">
        <v>15310</v>
      </c>
      <c r="V2726" t="s">
        <v>15025</v>
      </c>
      <c r="X2726" t="str">
        <f>VLOOKUP(pbp!V5476, games!$B$2:$R$40, 3, FALSE)</f>
        <v>2021-01-03T21:25Z</v>
      </c>
      <c r="Y2726">
        <f>VLOOKUP(1*V2726,NFLGames!$H$11:$H$555,1,FALSE)</f>
        <v>401127975</v>
      </c>
      <c r="Z2726">
        <f>VLOOKUP($Y2726, NFLGames!$H$11:$K$555,2,FALSE)</f>
        <v>2019</v>
      </c>
      <c r="AA2726">
        <f>VLOOKUP($Y2726, NFLGames!$H$11:$K$555,3,FALSE)</f>
        <v>17</v>
      </c>
      <c r="AB2726" s="6">
        <f>IF(A2727=0, 0, AH2727-tbl_pbp[[#This Row],[Saints Win %]])</f>
        <v>0</v>
      </c>
      <c r="AE2726">
        <f>ABS(tbl_pbp[[#This Row],[play.homeScore]]-tbl_pbp[[#This Row],[play.awayScore]])</f>
        <v>39</v>
      </c>
      <c r="AF2726">
        <f>IF(tbl_pbp[[#This Row],[Play Saints Win % Increase]]&gt;=$AF$4,1,0)</f>
        <v>0</v>
      </c>
      <c r="AG2726" t="str">
        <f>VLOOKUP(tbl_pbp[[#This Row],[gameId]], games!$B$2:$T$40, 9, FALSE)</f>
        <v>new-orleans-saints</v>
      </c>
      <c r="AH2726" s="5">
        <f>IF(tbl_pbp[[#This Row],[AwayTeam]] &lt;&gt; "new-orleans-saints", tbl_pbp[[#This Row],[homeWinPercentage]], 1-tbl_pbp[[#This Row],[homeWinPercentage]])</f>
        <v>0.999</v>
      </c>
      <c r="AI2726" s="13">
        <f>tbl_pbp[[#This Row],[Kamara]]*tbl_pbp[[#This Row],[Impactful Play]]</f>
        <v>0</v>
      </c>
      <c r="AJ2726" s="13">
        <f>tbl_pbp[[#This Row],[Thomas]]*tbl_pbp[[#This Row],[Impactful Play]]</f>
        <v>0</v>
      </c>
      <c r="AK2726" s="13" t="str">
        <f>VLOOKUP(tbl_pbp[[#This Row],[Play Saints Win % Increase]], tbl_impact[],3,TRUE)</f>
        <v>Scented (0 to +5%)</v>
      </c>
    </row>
    <row r="2727" spans="1:37">
      <c r="A2727" s="1">
        <v>128</v>
      </c>
      <c r="B2727" s="5">
        <v>1E-3</v>
      </c>
      <c r="C2727" t="s">
        <v>15311</v>
      </c>
      <c r="D2727">
        <v>0</v>
      </c>
      <c r="E2727">
        <v>0</v>
      </c>
      <c r="F2727">
        <v>3</v>
      </c>
      <c r="G2727">
        <v>3</v>
      </c>
      <c r="H2727">
        <v>42</v>
      </c>
      <c r="I2727">
        <v>10</v>
      </c>
      <c r="J2727">
        <v>40</v>
      </c>
      <c r="K2727" t="s">
        <v>533</v>
      </c>
      <c r="L2727">
        <v>1</v>
      </c>
      <c r="M2727">
        <v>60</v>
      </c>
      <c r="N2727" t="s">
        <v>15312</v>
      </c>
      <c r="O2727" t="s">
        <v>425</v>
      </c>
      <c r="P2727" t="s">
        <v>30</v>
      </c>
      <c r="Q2727" t="s">
        <v>31</v>
      </c>
      <c r="R2727" t="s">
        <v>32</v>
      </c>
      <c r="S2727" t="s">
        <v>33</v>
      </c>
      <c r="T2727" t="s">
        <v>3490</v>
      </c>
      <c r="U2727" t="s">
        <v>13258</v>
      </c>
      <c r="V2727" t="s">
        <v>15025</v>
      </c>
      <c r="X2727" t="str">
        <f>VLOOKUP(pbp!V5477, games!$B$2:$R$40, 3, FALSE)</f>
        <v>2021-01-03T21:25Z</v>
      </c>
      <c r="Y2727">
        <f>VLOOKUP(1*V2727,NFLGames!$H$11:$H$555,1,FALSE)</f>
        <v>401127975</v>
      </c>
      <c r="Z2727">
        <f>VLOOKUP($Y2727, NFLGames!$H$11:$K$555,2,FALSE)</f>
        <v>2019</v>
      </c>
      <c r="AA2727">
        <f>VLOOKUP($Y2727, NFLGames!$H$11:$K$555,3,FALSE)</f>
        <v>17</v>
      </c>
      <c r="AB2727" s="6">
        <f>IF(A2728=0, 0, AH2728-tbl_pbp[[#This Row],[Saints Win %]])</f>
        <v>0</v>
      </c>
      <c r="AE2727">
        <f>ABS(tbl_pbp[[#This Row],[play.homeScore]]-tbl_pbp[[#This Row],[play.awayScore]])</f>
        <v>39</v>
      </c>
      <c r="AF2727">
        <f>IF(tbl_pbp[[#This Row],[Play Saints Win % Increase]]&gt;=$AF$4,1,0)</f>
        <v>0</v>
      </c>
      <c r="AG2727" t="str">
        <f>VLOOKUP(tbl_pbp[[#This Row],[gameId]], games!$B$2:$T$40, 9, FALSE)</f>
        <v>new-orleans-saints</v>
      </c>
      <c r="AH2727" s="5">
        <f>IF(tbl_pbp[[#This Row],[AwayTeam]] &lt;&gt; "new-orleans-saints", tbl_pbp[[#This Row],[homeWinPercentage]], 1-tbl_pbp[[#This Row],[homeWinPercentage]])</f>
        <v>0.999</v>
      </c>
      <c r="AI2727" s="13">
        <f>tbl_pbp[[#This Row],[Kamara]]*tbl_pbp[[#This Row],[Impactful Play]]</f>
        <v>0</v>
      </c>
      <c r="AJ2727" s="13">
        <f>tbl_pbp[[#This Row],[Thomas]]*tbl_pbp[[#This Row],[Impactful Play]]</f>
        <v>0</v>
      </c>
      <c r="AK2727" s="13" t="str">
        <f>VLOOKUP(tbl_pbp[[#This Row],[Play Saints Win % Increase]], tbl_impact[],3,TRUE)</f>
        <v>Scented (0 to +5%)</v>
      </c>
    </row>
    <row r="2728" spans="1:37">
      <c r="A2728" s="1">
        <v>129</v>
      </c>
      <c r="B2728" s="5">
        <v>1E-3</v>
      </c>
      <c r="C2728" t="s">
        <v>15313</v>
      </c>
      <c r="D2728">
        <v>0</v>
      </c>
      <c r="E2728">
        <v>0</v>
      </c>
      <c r="F2728">
        <v>3</v>
      </c>
      <c r="G2728">
        <v>3</v>
      </c>
      <c r="H2728">
        <v>42</v>
      </c>
      <c r="I2728">
        <v>10</v>
      </c>
      <c r="J2728">
        <v>57</v>
      </c>
      <c r="K2728" t="s">
        <v>533</v>
      </c>
      <c r="L2728">
        <v>1</v>
      </c>
      <c r="M2728">
        <v>43</v>
      </c>
      <c r="N2728" t="s">
        <v>15314</v>
      </c>
      <c r="O2728" t="s">
        <v>2111</v>
      </c>
      <c r="P2728" t="s">
        <v>22</v>
      </c>
      <c r="Q2728" t="s">
        <v>37</v>
      </c>
      <c r="S2728" t="s">
        <v>33</v>
      </c>
      <c r="T2728" t="s">
        <v>48</v>
      </c>
      <c r="U2728" t="s">
        <v>49</v>
      </c>
      <c r="V2728" t="s">
        <v>15025</v>
      </c>
      <c r="X2728" t="str">
        <f>VLOOKUP(pbp!V5478, games!$B$2:$R$40, 3, FALSE)</f>
        <v>2021-01-03T21:25Z</v>
      </c>
      <c r="Y2728">
        <f>VLOOKUP(1*V2728,NFLGames!$H$11:$H$555,1,FALSE)</f>
        <v>401127975</v>
      </c>
      <c r="Z2728">
        <f>VLOOKUP($Y2728, NFLGames!$H$11:$K$555,2,FALSE)</f>
        <v>2019</v>
      </c>
      <c r="AA2728">
        <f>VLOOKUP($Y2728, NFLGames!$H$11:$K$555,3,FALSE)</f>
        <v>17</v>
      </c>
      <c r="AB2728" s="6">
        <f>IF(A2729=0, 0, AH2729-tbl_pbp[[#This Row],[Saints Win %]])</f>
        <v>-2.0000000000000018E-3</v>
      </c>
      <c r="AE2728">
        <f>ABS(tbl_pbp[[#This Row],[play.homeScore]]-tbl_pbp[[#This Row],[play.awayScore]])</f>
        <v>39</v>
      </c>
      <c r="AF2728">
        <f>IF(tbl_pbp[[#This Row],[Play Saints Win % Increase]]&gt;=$AF$4,1,0)</f>
        <v>0</v>
      </c>
      <c r="AG2728" t="str">
        <f>VLOOKUP(tbl_pbp[[#This Row],[gameId]], games!$B$2:$T$40, 9, FALSE)</f>
        <v>new-orleans-saints</v>
      </c>
      <c r="AH2728" s="5">
        <f>IF(tbl_pbp[[#This Row],[AwayTeam]] &lt;&gt; "new-orleans-saints", tbl_pbp[[#This Row],[homeWinPercentage]], 1-tbl_pbp[[#This Row],[homeWinPercentage]])</f>
        <v>0.999</v>
      </c>
      <c r="AI2728" s="13">
        <f>tbl_pbp[[#This Row],[Kamara]]*tbl_pbp[[#This Row],[Impactful Play]]</f>
        <v>0</v>
      </c>
      <c r="AJ2728" s="13">
        <f>tbl_pbp[[#This Row],[Thomas]]*tbl_pbp[[#This Row],[Impactful Play]]</f>
        <v>0</v>
      </c>
      <c r="AK2728" s="13" t="str">
        <f>VLOOKUP(tbl_pbp[[#This Row],[Play Saints Win % Increase]], tbl_impact[],3,TRUE)</f>
        <v>Bad (0 to -5%)</v>
      </c>
    </row>
    <row r="2729" spans="1:37">
      <c r="A2729" s="1">
        <v>130</v>
      </c>
      <c r="B2729" s="5">
        <v>3.0000000000000001E-3</v>
      </c>
      <c r="C2729" t="s">
        <v>15315</v>
      </c>
      <c r="D2729">
        <v>0</v>
      </c>
      <c r="E2729">
        <v>0</v>
      </c>
      <c r="F2729">
        <v>3</v>
      </c>
      <c r="G2729">
        <v>3</v>
      </c>
      <c r="H2729">
        <v>42</v>
      </c>
      <c r="I2729">
        <v>10</v>
      </c>
      <c r="J2729">
        <v>57</v>
      </c>
      <c r="K2729" t="s">
        <v>533</v>
      </c>
      <c r="L2729">
        <v>2</v>
      </c>
      <c r="M2729">
        <v>43</v>
      </c>
      <c r="N2729" t="s">
        <v>15316</v>
      </c>
      <c r="O2729" t="s">
        <v>230</v>
      </c>
      <c r="P2729" t="s">
        <v>30</v>
      </c>
      <c r="Q2729" t="s">
        <v>31</v>
      </c>
      <c r="R2729" t="s">
        <v>32</v>
      </c>
      <c r="S2729" t="s">
        <v>120</v>
      </c>
      <c r="T2729" t="s">
        <v>48</v>
      </c>
      <c r="U2729" t="s">
        <v>1744</v>
      </c>
      <c r="V2729" t="s">
        <v>15025</v>
      </c>
      <c r="X2729" t="str">
        <f>VLOOKUP(pbp!V5479, games!$B$2:$R$40, 3, FALSE)</f>
        <v>2021-01-03T21:25Z</v>
      </c>
      <c r="Y2729">
        <f>VLOOKUP(1*V2729,NFLGames!$H$11:$H$555,1,FALSE)</f>
        <v>401127975</v>
      </c>
      <c r="Z2729">
        <f>VLOOKUP($Y2729, NFLGames!$H$11:$K$555,2,FALSE)</f>
        <v>2019</v>
      </c>
      <c r="AA2729">
        <f>VLOOKUP($Y2729, NFLGames!$H$11:$K$555,3,FALSE)</f>
        <v>17</v>
      </c>
      <c r="AB2729" s="6">
        <f>IF(A2730=0, 0, AH2730-tbl_pbp[[#This Row],[Saints Win %]])</f>
        <v>0</v>
      </c>
      <c r="AE2729">
        <f>ABS(tbl_pbp[[#This Row],[play.homeScore]]-tbl_pbp[[#This Row],[play.awayScore]])</f>
        <v>39</v>
      </c>
      <c r="AF2729">
        <f>IF(tbl_pbp[[#This Row],[Play Saints Win % Increase]]&gt;=$AF$4,1,0)</f>
        <v>0</v>
      </c>
      <c r="AG2729" t="str">
        <f>VLOOKUP(tbl_pbp[[#This Row],[gameId]], games!$B$2:$T$40, 9, FALSE)</f>
        <v>new-orleans-saints</v>
      </c>
      <c r="AH2729" s="5">
        <f>IF(tbl_pbp[[#This Row],[AwayTeam]] &lt;&gt; "new-orleans-saints", tbl_pbp[[#This Row],[homeWinPercentage]], 1-tbl_pbp[[#This Row],[homeWinPercentage]])</f>
        <v>0.997</v>
      </c>
      <c r="AI2729" s="13">
        <f>tbl_pbp[[#This Row],[Kamara]]*tbl_pbp[[#This Row],[Impactful Play]]</f>
        <v>0</v>
      </c>
      <c r="AJ2729" s="13">
        <f>tbl_pbp[[#This Row],[Thomas]]*tbl_pbp[[#This Row],[Impactful Play]]</f>
        <v>0</v>
      </c>
      <c r="AK2729" s="13" t="str">
        <f>VLOOKUP(tbl_pbp[[#This Row],[Play Saints Win % Increase]], tbl_impact[],3,TRUE)</f>
        <v>Scented (0 to +5%)</v>
      </c>
    </row>
    <row r="2730" spans="1:37">
      <c r="A2730" s="1">
        <v>131</v>
      </c>
      <c r="B2730" s="5">
        <v>3.0000000000000001E-3</v>
      </c>
      <c r="C2730" t="s">
        <v>15317</v>
      </c>
      <c r="D2730">
        <v>0</v>
      </c>
      <c r="E2730">
        <v>0</v>
      </c>
      <c r="F2730">
        <v>3</v>
      </c>
      <c r="G2730">
        <v>3</v>
      </c>
      <c r="H2730">
        <v>42</v>
      </c>
      <c r="I2730">
        <v>3</v>
      </c>
      <c r="J2730">
        <v>97</v>
      </c>
      <c r="K2730" t="s">
        <v>533</v>
      </c>
      <c r="L2730">
        <v>1</v>
      </c>
      <c r="M2730">
        <v>3</v>
      </c>
      <c r="N2730" t="s">
        <v>15318</v>
      </c>
      <c r="O2730" t="s">
        <v>2732</v>
      </c>
      <c r="P2730" t="s">
        <v>124</v>
      </c>
      <c r="Q2730" t="s">
        <v>125</v>
      </c>
      <c r="R2730" t="s">
        <v>126</v>
      </c>
      <c r="V2730" t="s">
        <v>15025</v>
      </c>
      <c r="X2730" t="str">
        <f>VLOOKUP(pbp!V5480, games!$B$2:$R$40, 3, FALSE)</f>
        <v>2021-01-03T21:25Z</v>
      </c>
      <c r="Y2730">
        <f>VLOOKUP(1*V2730,NFLGames!$H$11:$H$555,1,FALSE)</f>
        <v>401127975</v>
      </c>
      <c r="Z2730">
        <f>VLOOKUP($Y2730, NFLGames!$H$11:$K$555,2,FALSE)</f>
        <v>2019</v>
      </c>
      <c r="AA2730">
        <f>VLOOKUP($Y2730, NFLGames!$H$11:$K$555,3,FALSE)</f>
        <v>17</v>
      </c>
      <c r="AB2730" s="6">
        <f>IF(A2731=0, 0, AH2731-tbl_pbp[[#This Row],[Saints Win %]])</f>
        <v>1.0000000000000009E-3</v>
      </c>
      <c r="AE2730">
        <f>ABS(tbl_pbp[[#This Row],[play.homeScore]]-tbl_pbp[[#This Row],[play.awayScore]])</f>
        <v>39</v>
      </c>
      <c r="AF2730">
        <f>IF(tbl_pbp[[#This Row],[Play Saints Win % Increase]]&gt;=$AF$4,1,0)</f>
        <v>0</v>
      </c>
      <c r="AG2730" t="str">
        <f>VLOOKUP(tbl_pbp[[#This Row],[gameId]], games!$B$2:$T$40, 9, FALSE)</f>
        <v>new-orleans-saints</v>
      </c>
      <c r="AH2730" s="5">
        <f>IF(tbl_pbp[[#This Row],[AwayTeam]] &lt;&gt; "new-orleans-saints", tbl_pbp[[#This Row],[homeWinPercentage]], 1-tbl_pbp[[#This Row],[homeWinPercentage]])</f>
        <v>0.997</v>
      </c>
      <c r="AI2730" s="13">
        <f>tbl_pbp[[#This Row],[Kamara]]*tbl_pbp[[#This Row],[Impactful Play]]</f>
        <v>0</v>
      </c>
      <c r="AJ2730" s="13">
        <f>tbl_pbp[[#This Row],[Thomas]]*tbl_pbp[[#This Row],[Impactful Play]]</f>
        <v>0</v>
      </c>
      <c r="AK2730" s="13" t="str">
        <f>VLOOKUP(tbl_pbp[[#This Row],[Play Saints Win % Increase]], tbl_impact[],3,TRUE)</f>
        <v>Scented (0 to +5%)</v>
      </c>
    </row>
    <row r="2731" spans="1:37">
      <c r="A2731" s="1">
        <v>132</v>
      </c>
      <c r="B2731" s="5">
        <v>2E-3</v>
      </c>
      <c r="C2731" t="s">
        <v>15319</v>
      </c>
      <c r="D2731">
        <v>0</v>
      </c>
      <c r="E2731">
        <v>0</v>
      </c>
      <c r="F2731">
        <v>3</v>
      </c>
      <c r="G2731">
        <v>3</v>
      </c>
      <c r="H2731">
        <v>42</v>
      </c>
      <c r="I2731">
        <v>3</v>
      </c>
      <c r="J2731">
        <v>97</v>
      </c>
      <c r="K2731" t="s">
        <v>533</v>
      </c>
      <c r="L2731">
        <v>1</v>
      </c>
      <c r="M2731">
        <v>3</v>
      </c>
      <c r="N2731" t="s">
        <v>15320</v>
      </c>
      <c r="O2731" t="s">
        <v>2732</v>
      </c>
      <c r="P2731" t="s">
        <v>22</v>
      </c>
      <c r="Q2731" t="s">
        <v>37</v>
      </c>
      <c r="S2731" t="s">
        <v>283</v>
      </c>
      <c r="T2731" t="s">
        <v>455</v>
      </c>
      <c r="U2731" t="s">
        <v>456</v>
      </c>
      <c r="V2731" t="s">
        <v>15025</v>
      </c>
      <c r="X2731" t="str">
        <f>VLOOKUP(pbp!V5481, games!$B$2:$R$40, 3, FALSE)</f>
        <v>2021-01-03T21:25Z</v>
      </c>
      <c r="Y2731">
        <f>VLOOKUP(1*V2731,NFLGames!$H$11:$H$555,1,FALSE)</f>
        <v>401127975</v>
      </c>
      <c r="Z2731">
        <f>VLOOKUP($Y2731, NFLGames!$H$11:$K$555,2,FALSE)</f>
        <v>2019</v>
      </c>
      <c r="AA2731">
        <f>VLOOKUP($Y2731, NFLGames!$H$11:$K$555,3,FALSE)</f>
        <v>17</v>
      </c>
      <c r="AB2731" s="6">
        <f>IF(A2732=0, 0, AH2732-tbl_pbp[[#This Row],[Saints Win %]])</f>
        <v>0</v>
      </c>
      <c r="AE2731">
        <f>ABS(tbl_pbp[[#This Row],[play.homeScore]]-tbl_pbp[[#This Row],[play.awayScore]])</f>
        <v>39</v>
      </c>
      <c r="AF2731">
        <f>IF(tbl_pbp[[#This Row],[Play Saints Win % Increase]]&gt;=$AF$4,1,0)</f>
        <v>0</v>
      </c>
      <c r="AG2731" t="str">
        <f>VLOOKUP(tbl_pbp[[#This Row],[gameId]], games!$B$2:$T$40, 9, FALSE)</f>
        <v>new-orleans-saints</v>
      </c>
      <c r="AH2731" s="5">
        <f>IF(tbl_pbp[[#This Row],[AwayTeam]] &lt;&gt; "new-orleans-saints", tbl_pbp[[#This Row],[homeWinPercentage]], 1-tbl_pbp[[#This Row],[homeWinPercentage]])</f>
        <v>0.998</v>
      </c>
      <c r="AI2731" s="13">
        <f>tbl_pbp[[#This Row],[Kamara]]*tbl_pbp[[#This Row],[Impactful Play]]</f>
        <v>0</v>
      </c>
      <c r="AJ2731" s="13">
        <f>tbl_pbp[[#This Row],[Thomas]]*tbl_pbp[[#This Row],[Impactful Play]]</f>
        <v>0</v>
      </c>
      <c r="AK2731" s="13" t="str">
        <f>VLOOKUP(tbl_pbp[[#This Row],[Play Saints Win % Increase]], tbl_impact[],3,TRUE)</f>
        <v>Scented (0 to +5%)</v>
      </c>
    </row>
    <row r="2732" spans="1:37">
      <c r="A2732" s="1">
        <v>133</v>
      </c>
      <c r="B2732" s="5">
        <v>2E-3</v>
      </c>
      <c r="C2732" t="s">
        <v>15321</v>
      </c>
      <c r="D2732">
        <v>0</v>
      </c>
      <c r="E2732">
        <v>0</v>
      </c>
      <c r="F2732">
        <v>3</v>
      </c>
      <c r="G2732">
        <v>3</v>
      </c>
      <c r="H2732">
        <v>42</v>
      </c>
      <c r="I2732">
        <v>3</v>
      </c>
      <c r="J2732">
        <v>97</v>
      </c>
      <c r="K2732" t="s">
        <v>533</v>
      </c>
      <c r="L2732">
        <v>2</v>
      </c>
      <c r="M2732">
        <v>3</v>
      </c>
      <c r="N2732" t="s">
        <v>15322</v>
      </c>
      <c r="O2732" t="s">
        <v>1979</v>
      </c>
      <c r="P2732" t="s">
        <v>30</v>
      </c>
      <c r="Q2732" t="s">
        <v>31</v>
      </c>
      <c r="R2732" t="s">
        <v>32</v>
      </c>
      <c r="S2732" t="s">
        <v>286</v>
      </c>
      <c r="T2732" t="s">
        <v>455</v>
      </c>
      <c r="U2732" t="s">
        <v>2028</v>
      </c>
      <c r="V2732" t="s">
        <v>15025</v>
      </c>
      <c r="X2732" t="str">
        <f>VLOOKUP(pbp!V5482, games!$B$2:$R$40, 3, FALSE)</f>
        <v>2021-01-03T21:25Z</v>
      </c>
      <c r="Y2732">
        <f>VLOOKUP(1*V2732,NFLGames!$H$11:$H$555,1,FALSE)</f>
        <v>401127975</v>
      </c>
      <c r="Z2732">
        <f>VLOOKUP($Y2732, NFLGames!$H$11:$K$555,2,FALSE)</f>
        <v>2019</v>
      </c>
      <c r="AA2732">
        <f>VLOOKUP($Y2732, NFLGames!$H$11:$K$555,3,FALSE)</f>
        <v>17</v>
      </c>
      <c r="AB2732" s="6">
        <f>IF(A2733=0, 0, AH2733-tbl_pbp[[#This Row],[Saints Win %]])</f>
        <v>1.0000000000000009E-3</v>
      </c>
      <c r="AE2732">
        <f>ABS(tbl_pbp[[#This Row],[play.homeScore]]-tbl_pbp[[#This Row],[play.awayScore]])</f>
        <v>39</v>
      </c>
      <c r="AF2732">
        <f>IF(tbl_pbp[[#This Row],[Play Saints Win % Increase]]&gt;=$AF$4,1,0)</f>
        <v>0</v>
      </c>
      <c r="AG2732" t="str">
        <f>VLOOKUP(tbl_pbp[[#This Row],[gameId]], games!$B$2:$T$40, 9, FALSE)</f>
        <v>new-orleans-saints</v>
      </c>
      <c r="AH2732" s="5">
        <f>IF(tbl_pbp[[#This Row],[AwayTeam]] &lt;&gt; "new-orleans-saints", tbl_pbp[[#This Row],[homeWinPercentage]], 1-tbl_pbp[[#This Row],[homeWinPercentage]])</f>
        <v>0.998</v>
      </c>
      <c r="AI2732" s="13">
        <f>tbl_pbp[[#This Row],[Kamara]]*tbl_pbp[[#This Row],[Impactful Play]]</f>
        <v>0</v>
      </c>
      <c r="AJ2732" s="13">
        <f>tbl_pbp[[#This Row],[Thomas]]*tbl_pbp[[#This Row],[Impactful Play]]</f>
        <v>0</v>
      </c>
      <c r="AK2732" s="13" t="str">
        <f>VLOOKUP(tbl_pbp[[#This Row],[Play Saints Win % Increase]], tbl_impact[],3,TRUE)</f>
        <v>Scented (0 to +5%)</v>
      </c>
    </row>
    <row r="2733" spans="1:37">
      <c r="A2733" s="1">
        <v>134</v>
      </c>
      <c r="B2733" s="5">
        <v>1E-3</v>
      </c>
      <c r="C2733" t="s">
        <v>15323</v>
      </c>
      <c r="D2733">
        <v>0</v>
      </c>
      <c r="E2733">
        <v>0</v>
      </c>
      <c r="F2733">
        <v>3</v>
      </c>
      <c r="G2733">
        <v>10</v>
      </c>
      <c r="H2733">
        <v>42</v>
      </c>
      <c r="I2733">
        <v>1</v>
      </c>
      <c r="J2733">
        <v>99</v>
      </c>
      <c r="K2733" t="s">
        <v>533</v>
      </c>
      <c r="L2733">
        <v>3</v>
      </c>
      <c r="M2733">
        <v>1</v>
      </c>
      <c r="N2733" t="s">
        <v>15324</v>
      </c>
      <c r="O2733" t="s">
        <v>700</v>
      </c>
      <c r="P2733" t="s">
        <v>326</v>
      </c>
      <c r="Q2733" t="s">
        <v>327</v>
      </c>
      <c r="R2733" t="s">
        <v>105</v>
      </c>
      <c r="S2733" t="s">
        <v>347</v>
      </c>
      <c r="T2733" t="s">
        <v>575</v>
      </c>
      <c r="U2733" t="s">
        <v>1516</v>
      </c>
      <c r="V2733" t="s">
        <v>15025</v>
      </c>
      <c r="X2733" t="str">
        <f>VLOOKUP(pbp!V5483, games!$B$2:$R$40, 3, FALSE)</f>
        <v>2021-01-03T21:25Z</v>
      </c>
      <c r="Y2733">
        <f>VLOOKUP(1*V2733,NFLGames!$H$11:$H$555,1,FALSE)</f>
        <v>401127975</v>
      </c>
      <c r="Z2733">
        <f>VLOOKUP($Y2733, NFLGames!$H$11:$K$555,2,FALSE)</f>
        <v>2019</v>
      </c>
      <c r="AA2733">
        <f>VLOOKUP($Y2733, NFLGames!$H$11:$K$555,3,FALSE)</f>
        <v>17</v>
      </c>
      <c r="AB2733" s="6">
        <f>IF(A2734=0, 0, AH2734-tbl_pbp[[#This Row],[Saints Win %]])</f>
        <v>0</v>
      </c>
      <c r="AE2733">
        <f>ABS(tbl_pbp[[#This Row],[play.homeScore]]-tbl_pbp[[#This Row],[play.awayScore]])</f>
        <v>32</v>
      </c>
      <c r="AF2733">
        <f>IF(tbl_pbp[[#This Row],[Play Saints Win % Increase]]&gt;=$AF$4,1,0)</f>
        <v>0</v>
      </c>
      <c r="AG2733" t="str">
        <f>VLOOKUP(tbl_pbp[[#This Row],[gameId]], games!$B$2:$T$40, 9, FALSE)</f>
        <v>new-orleans-saints</v>
      </c>
      <c r="AH2733" s="5">
        <f>IF(tbl_pbp[[#This Row],[AwayTeam]] &lt;&gt; "new-orleans-saints", tbl_pbp[[#This Row],[homeWinPercentage]], 1-tbl_pbp[[#This Row],[homeWinPercentage]])</f>
        <v>0.999</v>
      </c>
      <c r="AI2733" s="13">
        <f>tbl_pbp[[#This Row],[Kamara]]*tbl_pbp[[#This Row],[Impactful Play]]</f>
        <v>0</v>
      </c>
      <c r="AJ2733" s="13">
        <f>tbl_pbp[[#This Row],[Thomas]]*tbl_pbp[[#This Row],[Impactful Play]]</f>
        <v>0</v>
      </c>
      <c r="AK2733" s="13" t="str">
        <f>VLOOKUP(tbl_pbp[[#This Row],[Play Saints Win % Increase]], tbl_impact[],3,TRUE)</f>
        <v>Scented (0 to +5%)</v>
      </c>
    </row>
    <row r="2734" spans="1:37">
      <c r="A2734" s="1">
        <v>135</v>
      </c>
      <c r="B2734" s="5">
        <v>1E-3</v>
      </c>
      <c r="C2734" t="s">
        <v>15325</v>
      </c>
      <c r="D2734">
        <v>0</v>
      </c>
      <c r="E2734">
        <v>0</v>
      </c>
      <c r="F2734">
        <v>3</v>
      </c>
      <c r="G2734">
        <v>10</v>
      </c>
      <c r="H2734">
        <v>42</v>
      </c>
      <c r="I2734">
        <v>0</v>
      </c>
      <c r="J2734">
        <v>35</v>
      </c>
      <c r="K2734" t="s">
        <v>533</v>
      </c>
      <c r="L2734">
        <v>0</v>
      </c>
      <c r="M2734">
        <v>65</v>
      </c>
      <c r="N2734" t="s">
        <v>3326</v>
      </c>
      <c r="O2734" t="s">
        <v>700</v>
      </c>
      <c r="P2734" t="s">
        <v>25</v>
      </c>
      <c r="Q2734" t="s">
        <v>26</v>
      </c>
      <c r="R2734" t="s">
        <v>27</v>
      </c>
      <c r="V2734" t="s">
        <v>15025</v>
      </c>
      <c r="X2734" t="str">
        <f>VLOOKUP(pbp!V5484, games!$B$2:$R$40, 3, FALSE)</f>
        <v>2021-01-03T21:25Z</v>
      </c>
      <c r="Y2734">
        <f>VLOOKUP(1*V2734,NFLGames!$H$11:$H$555,1,FALSE)</f>
        <v>401127975</v>
      </c>
      <c r="Z2734">
        <f>VLOOKUP($Y2734, NFLGames!$H$11:$K$555,2,FALSE)</f>
        <v>2019</v>
      </c>
      <c r="AA2734">
        <f>VLOOKUP($Y2734, NFLGames!$H$11:$K$555,3,FALSE)</f>
        <v>17</v>
      </c>
      <c r="AB2734" s="6">
        <f>IF(A2735=0, 0, AH2735-tbl_pbp[[#This Row],[Saints Win %]])</f>
        <v>0</v>
      </c>
      <c r="AE2734">
        <f>ABS(tbl_pbp[[#This Row],[play.homeScore]]-tbl_pbp[[#This Row],[play.awayScore]])</f>
        <v>32</v>
      </c>
      <c r="AF2734">
        <f>IF(tbl_pbp[[#This Row],[Play Saints Win % Increase]]&gt;=$AF$4,1,0)</f>
        <v>0</v>
      </c>
      <c r="AG2734" t="str">
        <f>VLOOKUP(tbl_pbp[[#This Row],[gameId]], games!$B$2:$T$40, 9, FALSE)</f>
        <v>new-orleans-saints</v>
      </c>
      <c r="AH2734" s="5">
        <f>IF(tbl_pbp[[#This Row],[AwayTeam]] &lt;&gt; "new-orleans-saints", tbl_pbp[[#This Row],[homeWinPercentage]], 1-tbl_pbp[[#This Row],[homeWinPercentage]])</f>
        <v>0.999</v>
      </c>
      <c r="AI2734" s="13">
        <f>tbl_pbp[[#This Row],[Kamara]]*tbl_pbp[[#This Row],[Impactful Play]]</f>
        <v>0</v>
      </c>
      <c r="AJ2734" s="13">
        <f>tbl_pbp[[#This Row],[Thomas]]*tbl_pbp[[#This Row],[Impactful Play]]</f>
        <v>0</v>
      </c>
      <c r="AK2734" s="13" t="str">
        <f>VLOOKUP(tbl_pbp[[#This Row],[Play Saints Win % Increase]], tbl_impact[],3,TRUE)</f>
        <v>Scented (0 to +5%)</v>
      </c>
    </row>
    <row r="2735" spans="1:37">
      <c r="A2735" s="1">
        <v>136</v>
      </c>
      <c r="B2735" s="5">
        <v>1E-3</v>
      </c>
      <c r="C2735" t="s">
        <v>15326</v>
      </c>
      <c r="D2735">
        <v>0</v>
      </c>
      <c r="E2735">
        <v>0</v>
      </c>
      <c r="F2735">
        <v>3</v>
      </c>
      <c r="G2735">
        <v>10</v>
      </c>
      <c r="H2735">
        <v>42</v>
      </c>
      <c r="I2735">
        <v>10</v>
      </c>
      <c r="J2735">
        <v>75</v>
      </c>
      <c r="K2735" t="s">
        <v>29</v>
      </c>
      <c r="L2735">
        <v>1</v>
      </c>
      <c r="M2735">
        <v>75</v>
      </c>
      <c r="N2735" t="s">
        <v>15327</v>
      </c>
      <c r="O2735" t="s">
        <v>700</v>
      </c>
      <c r="P2735" t="s">
        <v>45</v>
      </c>
      <c r="Q2735" t="s">
        <v>46</v>
      </c>
      <c r="R2735" t="s">
        <v>47</v>
      </c>
      <c r="S2735" t="s">
        <v>33</v>
      </c>
      <c r="T2735" t="s">
        <v>34</v>
      </c>
      <c r="U2735" t="s">
        <v>35</v>
      </c>
      <c r="V2735" t="s">
        <v>15025</v>
      </c>
      <c r="X2735" t="str">
        <f>VLOOKUP(pbp!V5485, games!$B$2:$R$40, 3, FALSE)</f>
        <v>2021-01-03T21:25Z</v>
      </c>
      <c r="Y2735">
        <f>VLOOKUP(1*V2735,NFLGames!$H$11:$H$555,1,FALSE)</f>
        <v>401127975</v>
      </c>
      <c r="Z2735">
        <f>VLOOKUP($Y2735, NFLGames!$H$11:$K$555,2,FALSE)</f>
        <v>2019</v>
      </c>
      <c r="AA2735">
        <f>VLOOKUP($Y2735, NFLGames!$H$11:$K$555,3,FALSE)</f>
        <v>17</v>
      </c>
      <c r="AB2735" s="6">
        <f>IF(A2736=0, 0, AH2736-tbl_pbp[[#This Row],[Saints Win %]])</f>
        <v>0</v>
      </c>
      <c r="AE2735">
        <f>ABS(tbl_pbp[[#This Row],[play.homeScore]]-tbl_pbp[[#This Row],[play.awayScore]])</f>
        <v>32</v>
      </c>
      <c r="AF2735">
        <f>IF(tbl_pbp[[#This Row],[Play Saints Win % Increase]]&gt;=$AF$4,1,0)</f>
        <v>0</v>
      </c>
      <c r="AG2735" t="str">
        <f>VLOOKUP(tbl_pbp[[#This Row],[gameId]], games!$B$2:$T$40, 9, FALSE)</f>
        <v>new-orleans-saints</v>
      </c>
      <c r="AH2735" s="5">
        <f>IF(tbl_pbp[[#This Row],[AwayTeam]] &lt;&gt; "new-orleans-saints", tbl_pbp[[#This Row],[homeWinPercentage]], 1-tbl_pbp[[#This Row],[homeWinPercentage]])</f>
        <v>0.999</v>
      </c>
      <c r="AI2735" s="13">
        <f>tbl_pbp[[#This Row],[Kamara]]*tbl_pbp[[#This Row],[Impactful Play]]</f>
        <v>0</v>
      </c>
      <c r="AJ2735" s="13">
        <f>tbl_pbp[[#This Row],[Thomas]]*tbl_pbp[[#This Row],[Impactful Play]]</f>
        <v>0</v>
      </c>
      <c r="AK2735" s="13" t="str">
        <f>VLOOKUP(tbl_pbp[[#This Row],[Play Saints Win % Increase]], tbl_impact[],3,TRUE)</f>
        <v>Scented (0 to +5%)</v>
      </c>
    </row>
    <row r="2736" spans="1:37">
      <c r="A2736" s="1">
        <v>137</v>
      </c>
      <c r="B2736" s="5">
        <v>1E-3</v>
      </c>
      <c r="C2736" t="s">
        <v>15328</v>
      </c>
      <c r="D2736">
        <v>0</v>
      </c>
      <c r="E2736">
        <v>0</v>
      </c>
      <c r="F2736">
        <v>3</v>
      </c>
      <c r="G2736">
        <v>10</v>
      </c>
      <c r="H2736">
        <v>42</v>
      </c>
      <c r="I2736">
        <v>0</v>
      </c>
      <c r="J2736">
        <v>77</v>
      </c>
      <c r="L2736">
        <v>2</v>
      </c>
      <c r="M2736">
        <v>77</v>
      </c>
      <c r="N2736" t="s">
        <v>306</v>
      </c>
      <c r="O2736" t="s">
        <v>143</v>
      </c>
      <c r="P2736" t="s">
        <v>144</v>
      </c>
      <c r="Q2736" t="s">
        <v>145</v>
      </c>
      <c r="R2736" t="s">
        <v>146</v>
      </c>
      <c r="V2736" t="s">
        <v>15025</v>
      </c>
      <c r="X2736" t="str">
        <f>VLOOKUP(pbp!V5486, games!$B$2:$R$40, 3, FALSE)</f>
        <v>2021-01-03T21:25Z</v>
      </c>
      <c r="Y2736">
        <f>VLOOKUP(1*V2736,NFLGames!$H$11:$H$555,1,FALSE)</f>
        <v>401127975</v>
      </c>
      <c r="Z2736">
        <f>VLOOKUP($Y2736, NFLGames!$H$11:$K$555,2,FALSE)</f>
        <v>2019</v>
      </c>
      <c r="AA2736">
        <f>VLOOKUP($Y2736, NFLGames!$H$11:$K$555,3,FALSE)</f>
        <v>17</v>
      </c>
      <c r="AB2736" s="6">
        <f>IF(A2737=0, 0, AH2737-tbl_pbp[[#This Row],[Saints Win %]])</f>
        <v>0</v>
      </c>
      <c r="AE2736">
        <f>ABS(tbl_pbp[[#This Row],[play.homeScore]]-tbl_pbp[[#This Row],[play.awayScore]])</f>
        <v>32</v>
      </c>
      <c r="AF2736">
        <f>IF(tbl_pbp[[#This Row],[Play Saints Win % Increase]]&gt;=$AF$4,1,0)</f>
        <v>0</v>
      </c>
      <c r="AG2736" t="str">
        <f>VLOOKUP(tbl_pbp[[#This Row],[gameId]], games!$B$2:$T$40, 9, FALSE)</f>
        <v>new-orleans-saints</v>
      </c>
      <c r="AH2736" s="5">
        <f>IF(tbl_pbp[[#This Row],[AwayTeam]] &lt;&gt; "new-orleans-saints", tbl_pbp[[#This Row],[homeWinPercentage]], 1-tbl_pbp[[#This Row],[homeWinPercentage]])</f>
        <v>0.999</v>
      </c>
      <c r="AI2736" s="13">
        <f>tbl_pbp[[#This Row],[Kamara]]*tbl_pbp[[#This Row],[Impactful Play]]</f>
        <v>0</v>
      </c>
      <c r="AJ2736" s="13">
        <f>tbl_pbp[[#This Row],[Thomas]]*tbl_pbp[[#This Row],[Impactful Play]]</f>
        <v>0</v>
      </c>
      <c r="AK2736" s="13" t="str">
        <f>VLOOKUP(tbl_pbp[[#This Row],[Play Saints Win % Increase]], tbl_impact[],3,TRUE)</f>
        <v>Scented (0 to +5%)</v>
      </c>
    </row>
    <row r="2737" spans="1:37">
      <c r="A2737" s="1">
        <v>138</v>
      </c>
      <c r="B2737" s="5">
        <v>1E-3</v>
      </c>
      <c r="C2737" t="s">
        <v>15329</v>
      </c>
      <c r="D2737">
        <v>0</v>
      </c>
      <c r="E2737">
        <v>0</v>
      </c>
      <c r="F2737">
        <v>4</v>
      </c>
      <c r="G2737">
        <v>10</v>
      </c>
      <c r="H2737">
        <v>42</v>
      </c>
      <c r="I2737">
        <v>12</v>
      </c>
      <c r="J2737">
        <v>77</v>
      </c>
      <c r="K2737" t="s">
        <v>29</v>
      </c>
      <c r="L2737">
        <v>2</v>
      </c>
      <c r="M2737">
        <v>77</v>
      </c>
      <c r="N2737" t="s">
        <v>15330</v>
      </c>
      <c r="O2737" t="s">
        <v>3848</v>
      </c>
      <c r="P2737" t="s">
        <v>45</v>
      </c>
      <c r="Q2737" t="s">
        <v>46</v>
      </c>
      <c r="R2737" t="s">
        <v>47</v>
      </c>
      <c r="S2737" t="s">
        <v>871</v>
      </c>
      <c r="T2737" t="s">
        <v>217</v>
      </c>
      <c r="U2737" t="s">
        <v>15331</v>
      </c>
      <c r="V2737" t="s">
        <v>15025</v>
      </c>
      <c r="X2737" t="str">
        <f>VLOOKUP(pbp!V5487, games!$B$2:$R$40, 3, FALSE)</f>
        <v>2021-01-03T21:25Z</v>
      </c>
      <c r="Y2737">
        <f>VLOOKUP(1*V2737,NFLGames!$H$11:$H$555,1,FALSE)</f>
        <v>401127975</v>
      </c>
      <c r="Z2737">
        <f>VLOOKUP($Y2737, NFLGames!$H$11:$K$555,2,FALSE)</f>
        <v>2019</v>
      </c>
      <c r="AA2737">
        <f>VLOOKUP($Y2737, NFLGames!$H$11:$K$555,3,FALSE)</f>
        <v>17</v>
      </c>
      <c r="AB2737" s="6">
        <f>IF(A2738=0, 0, AH2738-tbl_pbp[[#This Row],[Saints Win %]])</f>
        <v>0</v>
      </c>
      <c r="AE2737">
        <f>ABS(tbl_pbp[[#This Row],[play.homeScore]]-tbl_pbp[[#This Row],[play.awayScore]])</f>
        <v>32</v>
      </c>
      <c r="AF2737">
        <f>IF(tbl_pbp[[#This Row],[Play Saints Win % Increase]]&gt;=$AF$4,1,0)</f>
        <v>0</v>
      </c>
      <c r="AG2737" t="str">
        <f>VLOOKUP(tbl_pbp[[#This Row],[gameId]], games!$B$2:$T$40, 9, FALSE)</f>
        <v>new-orleans-saints</v>
      </c>
      <c r="AH2737" s="5">
        <f>IF(tbl_pbp[[#This Row],[AwayTeam]] &lt;&gt; "new-orleans-saints", tbl_pbp[[#This Row],[homeWinPercentage]], 1-tbl_pbp[[#This Row],[homeWinPercentage]])</f>
        <v>0.999</v>
      </c>
      <c r="AI2737" s="13">
        <f>tbl_pbp[[#This Row],[Kamara]]*tbl_pbp[[#This Row],[Impactful Play]]</f>
        <v>0</v>
      </c>
      <c r="AJ2737" s="13">
        <f>tbl_pbp[[#This Row],[Thomas]]*tbl_pbp[[#This Row],[Impactful Play]]</f>
        <v>0</v>
      </c>
      <c r="AK2737" s="13" t="str">
        <f>VLOOKUP(tbl_pbp[[#This Row],[Play Saints Win % Increase]], tbl_impact[],3,TRUE)</f>
        <v>Scented (0 to +5%)</v>
      </c>
    </row>
    <row r="2738" spans="1:37">
      <c r="A2738" s="1">
        <v>139</v>
      </c>
      <c r="B2738" s="5">
        <v>1E-3</v>
      </c>
      <c r="C2738" t="s">
        <v>15332</v>
      </c>
      <c r="D2738">
        <v>0</v>
      </c>
      <c r="E2738">
        <v>0</v>
      </c>
      <c r="F2738">
        <v>4</v>
      </c>
      <c r="G2738">
        <v>10</v>
      </c>
      <c r="H2738">
        <v>42</v>
      </c>
      <c r="I2738">
        <v>10</v>
      </c>
      <c r="J2738">
        <v>75</v>
      </c>
      <c r="K2738" t="s">
        <v>29</v>
      </c>
      <c r="L2738">
        <v>3</v>
      </c>
      <c r="M2738">
        <v>75</v>
      </c>
      <c r="N2738" t="s">
        <v>15333</v>
      </c>
      <c r="O2738" t="s">
        <v>251</v>
      </c>
      <c r="P2738" t="s">
        <v>30</v>
      </c>
      <c r="Q2738" t="s">
        <v>31</v>
      </c>
      <c r="R2738" t="s">
        <v>32</v>
      </c>
      <c r="S2738" t="s">
        <v>123</v>
      </c>
      <c r="T2738" t="s">
        <v>34</v>
      </c>
      <c r="U2738" t="s">
        <v>1884</v>
      </c>
      <c r="V2738" t="s">
        <v>15025</v>
      </c>
      <c r="X2738" t="str">
        <f>VLOOKUP(pbp!V5488, games!$B$2:$R$40, 3, FALSE)</f>
        <v>2021-01-03T21:25Z</v>
      </c>
      <c r="Y2738">
        <f>VLOOKUP(1*V2738,NFLGames!$H$11:$H$555,1,FALSE)</f>
        <v>401127975</v>
      </c>
      <c r="Z2738">
        <f>VLOOKUP($Y2738, NFLGames!$H$11:$K$555,2,FALSE)</f>
        <v>2019</v>
      </c>
      <c r="AA2738">
        <f>VLOOKUP($Y2738, NFLGames!$H$11:$K$555,3,FALSE)</f>
        <v>17</v>
      </c>
      <c r="AB2738" s="6">
        <f>IF(A2739=0, 0, AH2739-tbl_pbp[[#This Row],[Saints Win %]])</f>
        <v>0</v>
      </c>
      <c r="AE2738">
        <f>ABS(tbl_pbp[[#This Row],[play.homeScore]]-tbl_pbp[[#This Row],[play.awayScore]])</f>
        <v>32</v>
      </c>
      <c r="AF2738">
        <f>IF(tbl_pbp[[#This Row],[Play Saints Win % Increase]]&gt;=$AF$4,1,0)</f>
        <v>0</v>
      </c>
      <c r="AG2738" t="str">
        <f>VLOOKUP(tbl_pbp[[#This Row],[gameId]], games!$B$2:$T$40, 9, FALSE)</f>
        <v>new-orleans-saints</v>
      </c>
      <c r="AH2738" s="5">
        <f>IF(tbl_pbp[[#This Row],[AwayTeam]] &lt;&gt; "new-orleans-saints", tbl_pbp[[#This Row],[homeWinPercentage]], 1-tbl_pbp[[#This Row],[homeWinPercentage]])</f>
        <v>0.999</v>
      </c>
      <c r="AI2738" s="13">
        <f>tbl_pbp[[#This Row],[Kamara]]*tbl_pbp[[#This Row],[Impactful Play]]</f>
        <v>0</v>
      </c>
      <c r="AJ2738" s="13">
        <f>tbl_pbp[[#This Row],[Thomas]]*tbl_pbp[[#This Row],[Impactful Play]]</f>
        <v>0</v>
      </c>
      <c r="AK2738" s="13" t="str">
        <f>VLOOKUP(tbl_pbp[[#This Row],[Play Saints Win % Increase]], tbl_impact[],3,TRUE)</f>
        <v>Scented (0 to +5%)</v>
      </c>
    </row>
    <row r="2739" spans="1:37">
      <c r="A2739" s="1">
        <v>140</v>
      </c>
      <c r="B2739" s="5">
        <v>1E-3</v>
      </c>
      <c r="C2739" t="s">
        <v>15334</v>
      </c>
      <c r="D2739">
        <v>0</v>
      </c>
      <c r="E2739">
        <v>0</v>
      </c>
      <c r="F2739">
        <v>4</v>
      </c>
      <c r="G2739">
        <v>10</v>
      </c>
      <c r="H2739">
        <v>42</v>
      </c>
      <c r="I2739">
        <v>10</v>
      </c>
      <c r="J2739">
        <v>61</v>
      </c>
      <c r="K2739" t="s">
        <v>29</v>
      </c>
      <c r="L2739">
        <v>1</v>
      </c>
      <c r="M2739">
        <v>61</v>
      </c>
      <c r="N2739" t="s">
        <v>15335</v>
      </c>
      <c r="O2739" t="s">
        <v>1030</v>
      </c>
      <c r="P2739" t="s">
        <v>45</v>
      </c>
      <c r="Q2739" t="s">
        <v>46</v>
      </c>
      <c r="R2739" t="s">
        <v>47</v>
      </c>
      <c r="S2739" t="s">
        <v>33</v>
      </c>
      <c r="T2739" t="s">
        <v>463</v>
      </c>
      <c r="U2739" t="s">
        <v>596</v>
      </c>
      <c r="V2739" t="s">
        <v>15025</v>
      </c>
      <c r="X2739" t="str">
        <f>VLOOKUP(pbp!V5489, games!$B$2:$R$40, 3, FALSE)</f>
        <v>2021-01-03T21:25Z</v>
      </c>
      <c r="Y2739">
        <f>VLOOKUP(1*V2739,NFLGames!$H$11:$H$555,1,FALSE)</f>
        <v>401127975</v>
      </c>
      <c r="Z2739">
        <f>VLOOKUP($Y2739, NFLGames!$H$11:$K$555,2,FALSE)</f>
        <v>2019</v>
      </c>
      <c r="AA2739">
        <f>VLOOKUP($Y2739, NFLGames!$H$11:$K$555,3,FALSE)</f>
        <v>17</v>
      </c>
      <c r="AB2739" s="6">
        <f>IF(A2740=0, 0, AH2740-tbl_pbp[[#This Row],[Saints Win %]])</f>
        <v>0</v>
      </c>
      <c r="AE2739">
        <f>ABS(tbl_pbp[[#This Row],[play.homeScore]]-tbl_pbp[[#This Row],[play.awayScore]])</f>
        <v>32</v>
      </c>
      <c r="AF2739">
        <f>IF(tbl_pbp[[#This Row],[Play Saints Win % Increase]]&gt;=$AF$4,1,0)</f>
        <v>0</v>
      </c>
      <c r="AG2739" t="str">
        <f>VLOOKUP(tbl_pbp[[#This Row],[gameId]], games!$B$2:$T$40, 9, FALSE)</f>
        <v>new-orleans-saints</v>
      </c>
      <c r="AH2739" s="5">
        <f>IF(tbl_pbp[[#This Row],[AwayTeam]] &lt;&gt; "new-orleans-saints", tbl_pbp[[#This Row],[homeWinPercentage]], 1-tbl_pbp[[#This Row],[homeWinPercentage]])</f>
        <v>0.999</v>
      </c>
      <c r="AI2739" s="13">
        <f>tbl_pbp[[#This Row],[Kamara]]*tbl_pbp[[#This Row],[Impactful Play]]</f>
        <v>0</v>
      </c>
      <c r="AJ2739" s="13">
        <f>tbl_pbp[[#This Row],[Thomas]]*tbl_pbp[[#This Row],[Impactful Play]]</f>
        <v>0</v>
      </c>
      <c r="AK2739" s="13" t="str">
        <f>VLOOKUP(tbl_pbp[[#This Row],[Play Saints Win % Increase]], tbl_impact[],3,TRUE)</f>
        <v>Scented (0 to +5%)</v>
      </c>
    </row>
    <row r="2740" spans="1:37">
      <c r="A2740" s="1">
        <v>141</v>
      </c>
      <c r="B2740" s="5">
        <v>1E-3</v>
      </c>
      <c r="C2740" t="s">
        <v>15336</v>
      </c>
      <c r="D2740">
        <v>0</v>
      </c>
      <c r="E2740">
        <v>0</v>
      </c>
      <c r="F2740">
        <v>4</v>
      </c>
      <c r="G2740">
        <v>10</v>
      </c>
      <c r="H2740">
        <v>42</v>
      </c>
      <c r="I2740">
        <v>11</v>
      </c>
      <c r="J2740">
        <v>62</v>
      </c>
      <c r="K2740" t="s">
        <v>29</v>
      </c>
      <c r="L2740">
        <v>2</v>
      </c>
      <c r="M2740">
        <v>62</v>
      </c>
      <c r="N2740" t="s">
        <v>15337</v>
      </c>
      <c r="O2740" t="s">
        <v>314</v>
      </c>
      <c r="P2740" t="s">
        <v>45</v>
      </c>
      <c r="Q2740" t="s">
        <v>46</v>
      </c>
      <c r="R2740" t="s">
        <v>47</v>
      </c>
      <c r="S2740" t="s">
        <v>147</v>
      </c>
      <c r="T2740" t="s">
        <v>358</v>
      </c>
      <c r="U2740" t="s">
        <v>15338</v>
      </c>
      <c r="V2740" t="s">
        <v>15025</v>
      </c>
      <c r="X2740" t="str">
        <f>VLOOKUP(pbp!V5490, games!$B$2:$R$40, 3, FALSE)</f>
        <v>2021-01-03T21:25Z</v>
      </c>
      <c r="Y2740">
        <f>VLOOKUP(1*V2740,NFLGames!$H$11:$H$555,1,FALSE)</f>
        <v>401127975</v>
      </c>
      <c r="Z2740">
        <f>VLOOKUP($Y2740, NFLGames!$H$11:$K$555,2,FALSE)</f>
        <v>2019</v>
      </c>
      <c r="AA2740">
        <f>VLOOKUP($Y2740, NFLGames!$H$11:$K$555,3,FALSE)</f>
        <v>17</v>
      </c>
      <c r="AB2740" s="6">
        <f>IF(A2741=0, 0, AH2741-tbl_pbp[[#This Row],[Saints Win %]])</f>
        <v>0</v>
      </c>
      <c r="AE2740">
        <f>ABS(tbl_pbp[[#This Row],[play.homeScore]]-tbl_pbp[[#This Row],[play.awayScore]])</f>
        <v>32</v>
      </c>
      <c r="AF2740">
        <f>IF(tbl_pbp[[#This Row],[Play Saints Win % Increase]]&gt;=$AF$4,1,0)</f>
        <v>0</v>
      </c>
      <c r="AG2740" t="str">
        <f>VLOOKUP(tbl_pbp[[#This Row],[gameId]], games!$B$2:$T$40, 9, FALSE)</f>
        <v>new-orleans-saints</v>
      </c>
      <c r="AH2740" s="5">
        <f>IF(tbl_pbp[[#This Row],[AwayTeam]] &lt;&gt; "new-orleans-saints", tbl_pbp[[#This Row],[homeWinPercentage]], 1-tbl_pbp[[#This Row],[homeWinPercentage]])</f>
        <v>0.999</v>
      </c>
      <c r="AI2740" s="13">
        <f>tbl_pbp[[#This Row],[Kamara]]*tbl_pbp[[#This Row],[Impactful Play]]</f>
        <v>0</v>
      </c>
      <c r="AJ2740" s="13">
        <f>tbl_pbp[[#This Row],[Thomas]]*tbl_pbp[[#This Row],[Impactful Play]]</f>
        <v>0</v>
      </c>
      <c r="AK2740" s="13" t="str">
        <f>VLOOKUP(tbl_pbp[[#This Row],[Play Saints Win % Increase]], tbl_impact[],3,TRUE)</f>
        <v>Scented (0 to +5%)</v>
      </c>
    </row>
    <row r="2741" spans="1:37">
      <c r="A2741" s="1">
        <v>142</v>
      </c>
      <c r="B2741" s="5">
        <v>1E-3</v>
      </c>
      <c r="C2741" t="s">
        <v>15339</v>
      </c>
      <c r="D2741">
        <v>0</v>
      </c>
      <c r="E2741">
        <v>0</v>
      </c>
      <c r="F2741">
        <v>4</v>
      </c>
      <c r="G2741">
        <v>10</v>
      </c>
      <c r="H2741">
        <v>42</v>
      </c>
      <c r="I2741">
        <v>8</v>
      </c>
      <c r="J2741">
        <v>59</v>
      </c>
      <c r="K2741" t="s">
        <v>29</v>
      </c>
      <c r="L2741">
        <v>3</v>
      </c>
      <c r="M2741">
        <v>59</v>
      </c>
      <c r="N2741" t="s">
        <v>15340</v>
      </c>
      <c r="O2741" t="s">
        <v>1630</v>
      </c>
      <c r="P2741" t="s">
        <v>167</v>
      </c>
      <c r="Q2741" t="s">
        <v>168</v>
      </c>
      <c r="S2741" t="s">
        <v>92</v>
      </c>
      <c r="T2741" t="s">
        <v>299</v>
      </c>
      <c r="U2741" t="s">
        <v>604</v>
      </c>
      <c r="V2741" t="s">
        <v>15025</v>
      </c>
      <c r="X2741" t="str">
        <f>VLOOKUP(pbp!V5491, games!$B$2:$R$40, 3, FALSE)</f>
        <v>2021-01-03T21:25Z</v>
      </c>
      <c r="Y2741">
        <f>VLOOKUP(1*V2741,NFLGames!$H$11:$H$555,1,FALSE)</f>
        <v>401127975</v>
      </c>
      <c r="Z2741">
        <f>VLOOKUP($Y2741, NFLGames!$H$11:$K$555,2,FALSE)</f>
        <v>2019</v>
      </c>
      <c r="AA2741">
        <f>VLOOKUP($Y2741, NFLGames!$H$11:$K$555,3,FALSE)</f>
        <v>17</v>
      </c>
      <c r="AB2741" s="6">
        <f>IF(A2742=0, 0, AH2742-tbl_pbp[[#This Row],[Saints Win %]])</f>
        <v>0</v>
      </c>
      <c r="AE2741">
        <f>ABS(tbl_pbp[[#This Row],[play.homeScore]]-tbl_pbp[[#This Row],[play.awayScore]])</f>
        <v>32</v>
      </c>
      <c r="AF2741">
        <f>IF(tbl_pbp[[#This Row],[Play Saints Win % Increase]]&gt;=$AF$4,1,0)</f>
        <v>0</v>
      </c>
      <c r="AG2741" t="str">
        <f>VLOOKUP(tbl_pbp[[#This Row],[gameId]], games!$B$2:$T$40, 9, FALSE)</f>
        <v>new-orleans-saints</v>
      </c>
      <c r="AH2741" s="5">
        <f>IF(tbl_pbp[[#This Row],[AwayTeam]] &lt;&gt; "new-orleans-saints", tbl_pbp[[#This Row],[homeWinPercentage]], 1-tbl_pbp[[#This Row],[homeWinPercentage]])</f>
        <v>0.999</v>
      </c>
      <c r="AI2741" s="13">
        <f>tbl_pbp[[#This Row],[Kamara]]*tbl_pbp[[#This Row],[Impactful Play]]</f>
        <v>0</v>
      </c>
      <c r="AJ2741" s="13">
        <f>tbl_pbp[[#This Row],[Thomas]]*tbl_pbp[[#This Row],[Impactful Play]]</f>
        <v>0</v>
      </c>
      <c r="AK2741" s="13" t="str">
        <f>VLOOKUP(tbl_pbp[[#This Row],[Play Saints Win % Increase]], tbl_impact[],3,TRUE)</f>
        <v>Scented (0 to +5%)</v>
      </c>
    </row>
    <row r="2742" spans="1:37">
      <c r="A2742" s="1">
        <v>143</v>
      </c>
      <c r="B2742" s="5">
        <v>1E-3</v>
      </c>
      <c r="C2742" t="s">
        <v>15341</v>
      </c>
      <c r="D2742">
        <v>0</v>
      </c>
      <c r="E2742">
        <v>0</v>
      </c>
      <c r="F2742">
        <v>4</v>
      </c>
      <c r="G2742">
        <v>10</v>
      </c>
      <c r="H2742">
        <v>42</v>
      </c>
      <c r="I2742">
        <v>11</v>
      </c>
      <c r="J2742">
        <v>62</v>
      </c>
      <c r="K2742" t="s">
        <v>29</v>
      </c>
      <c r="L2742">
        <v>4</v>
      </c>
      <c r="M2742">
        <v>62</v>
      </c>
      <c r="N2742" t="s">
        <v>15342</v>
      </c>
      <c r="O2742" t="s">
        <v>449</v>
      </c>
      <c r="P2742" t="s">
        <v>66</v>
      </c>
      <c r="Q2742" t="s">
        <v>67</v>
      </c>
      <c r="R2742" t="s">
        <v>68</v>
      </c>
      <c r="S2742" t="s">
        <v>2679</v>
      </c>
      <c r="T2742" t="s">
        <v>358</v>
      </c>
      <c r="U2742" t="s">
        <v>5888</v>
      </c>
      <c r="V2742" t="s">
        <v>15025</v>
      </c>
      <c r="X2742" t="str">
        <f>VLOOKUP(pbp!V5492, games!$B$2:$R$40, 3, FALSE)</f>
        <v>2021-01-03T21:25Z</v>
      </c>
      <c r="Y2742">
        <f>VLOOKUP(1*V2742,NFLGames!$H$11:$H$555,1,FALSE)</f>
        <v>401127975</v>
      </c>
      <c r="Z2742">
        <f>VLOOKUP($Y2742, NFLGames!$H$11:$K$555,2,FALSE)</f>
        <v>2019</v>
      </c>
      <c r="AA2742">
        <f>VLOOKUP($Y2742, NFLGames!$H$11:$K$555,3,FALSE)</f>
        <v>17</v>
      </c>
      <c r="AB2742" s="6">
        <f>IF(A2743=0, 0, AH2743-tbl_pbp[[#This Row],[Saints Win %]])</f>
        <v>0</v>
      </c>
      <c r="AE2742">
        <f>ABS(tbl_pbp[[#This Row],[play.homeScore]]-tbl_pbp[[#This Row],[play.awayScore]])</f>
        <v>32</v>
      </c>
      <c r="AF2742">
        <f>IF(tbl_pbp[[#This Row],[Play Saints Win % Increase]]&gt;=$AF$4,1,0)</f>
        <v>0</v>
      </c>
      <c r="AG2742" t="str">
        <f>VLOOKUP(tbl_pbp[[#This Row],[gameId]], games!$B$2:$T$40, 9, FALSE)</f>
        <v>new-orleans-saints</v>
      </c>
      <c r="AH2742" s="5">
        <f>IF(tbl_pbp[[#This Row],[AwayTeam]] &lt;&gt; "new-orleans-saints", tbl_pbp[[#This Row],[homeWinPercentage]], 1-tbl_pbp[[#This Row],[homeWinPercentage]])</f>
        <v>0.999</v>
      </c>
      <c r="AI2742" s="13">
        <f>tbl_pbp[[#This Row],[Kamara]]*tbl_pbp[[#This Row],[Impactful Play]]</f>
        <v>0</v>
      </c>
      <c r="AJ2742" s="13">
        <f>tbl_pbp[[#This Row],[Thomas]]*tbl_pbp[[#This Row],[Impactful Play]]</f>
        <v>0</v>
      </c>
      <c r="AK2742" s="13" t="str">
        <f>VLOOKUP(tbl_pbp[[#This Row],[Play Saints Win % Increase]], tbl_impact[],3,TRUE)</f>
        <v>Scented (0 to +5%)</v>
      </c>
    </row>
    <row r="2743" spans="1:37">
      <c r="A2743" s="1">
        <v>144</v>
      </c>
      <c r="B2743" s="5">
        <v>1E-3</v>
      </c>
      <c r="C2743" t="s">
        <v>15343</v>
      </c>
      <c r="D2743">
        <v>0</v>
      </c>
      <c r="E2743">
        <v>0</v>
      </c>
      <c r="F2743">
        <v>4</v>
      </c>
      <c r="G2743">
        <v>10</v>
      </c>
      <c r="H2743">
        <v>42</v>
      </c>
      <c r="I2743">
        <v>10</v>
      </c>
      <c r="J2743">
        <v>26</v>
      </c>
      <c r="K2743" t="s">
        <v>533</v>
      </c>
      <c r="L2743">
        <v>1</v>
      </c>
      <c r="M2743">
        <v>74</v>
      </c>
      <c r="N2743" t="s">
        <v>15344</v>
      </c>
      <c r="O2743" t="s">
        <v>2393</v>
      </c>
      <c r="P2743" t="s">
        <v>30</v>
      </c>
      <c r="Q2743" t="s">
        <v>31</v>
      </c>
      <c r="R2743" t="s">
        <v>32</v>
      </c>
      <c r="S2743" t="s">
        <v>33</v>
      </c>
      <c r="T2743" t="s">
        <v>3354</v>
      </c>
      <c r="U2743" t="s">
        <v>12891</v>
      </c>
      <c r="V2743" t="s">
        <v>15025</v>
      </c>
      <c r="X2743" t="str">
        <f>VLOOKUP(pbp!V5493, games!$B$2:$R$40, 3, FALSE)</f>
        <v>2021-01-03T21:25Z</v>
      </c>
      <c r="Y2743">
        <f>VLOOKUP(1*V2743,NFLGames!$H$11:$H$555,1,FALSE)</f>
        <v>401127975</v>
      </c>
      <c r="Z2743">
        <f>VLOOKUP($Y2743, NFLGames!$H$11:$K$555,2,FALSE)</f>
        <v>2019</v>
      </c>
      <c r="AA2743">
        <f>VLOOKUP($Y2743, NFLGames!$H$11:$K$555,3,FALSE)</f>
        <v>17</v>
      </c>
      <c r="AB2743" s="6">
        <f>IF(A2744=0, 0, AH2744-tbl_pbp[[#This Row],[Saints Win %]])</f>
        <v>0</v>
      </c>
      <c r="AE2743">
        <f>ABS(tbl_pbp[[#This Row],[play.homeScore]]-tbl_pbp[[#This Row],[play.awayScore]])</f>
        <v>32</v>
      </c>
      <c r="AF2743">
        <f>IF(tbl_pbp[[#This Row],[Play Saints Win % Increase]]&gt;=$AF$4,1,0)</f>
        <v>0</v>
      </c>
      <c r="AG2743" t="str">
        <f>VLOOKUP(tbl_pbp[[#This Row],[gameId]], games!$B$2:$T$40, 9, FALSE)</f>
        <v>new-orleans-saints</v>
      </c>
      <c r="AH2743" s="5">
        <f>IF(tbl_pbp[[#This Row],[AwayTeam]] &lt;&gt; "new-orleans-saints", tbl_pbp[[#This Row],[homeWinPercentage]], 1-tbl_pbp[[#This Row],[homeWinPercentage]])</f>
        <v>0.999</v>
      </c>
      <c r="AI2743" s="13">
        <f>tbl_pbp[[#This Row],[Kamara]]*tbl_pbp[[#This Row],[Impactful Play]]</f>
        <v>0</v>
      </c>
      <c r="AJ2743" s="13">
        <f>tbl_pbp[[#This Row],[Thomas]]*tbl_pbp[[#This Row],[Impactful Play]]</f>
        <v>0</v>
      </c>
      <c r="AK2743" s="13" t="str">
        <f>VLOOKUP(tbl_pbp[[#This Row],[Play Saints Win % Increase]], tbl_impact[],3,TRUE)</f>
        <v>Scented (0 to +5%)</v>
      </c>
    </row>
    <row r="2744" spans="1:37">
      <c r="A2744" s="1">
        <v>145</v>
      </c>
      <c r="B2744" s="5">
        <v>1E-3</v>
      </c>
      <c r="C2744" t="s">
        <v>15345</v>
      </c>
      <c r="D2744">
        <v>0</v>
      </c>
      <c r="E2744">
        <v>0</v>
      </c>
      <c r="F2744">
        <v>4</v>
      </c>
      <c r="G2744">
        <v>10</v>
      </c>
      <c r="H2744">
        <v>42</v>
      </c>
      <c r="I2744">
        <v>5</v>
      </c>
      <c r="J2744">
        <v>31</v>
      </c>
      <c r="K2744" t="s">
        <v>533</v>
      </c>
      <c r="L2744">
        <v>2</v>
      </c>
      <c r="M2744">
        <v>69</v>
      </c>
      <c r="N2744" t="s">
        <v>15346</v>
      </c>
      <c r="O2744" t="s">
        <v>5757</v>
      </c>
      <c r="P2744" t="s">
        <v>45</v>
      </c>
      <c r="Q2744" t="s">
        <v>46</v>
      </c>
      <c r="R2744" t="s">
        <v>47</v>
      </c>
      <c r="S2744" t="s">
        <v>38</v>
      </c>
      <c r="T2744" t="s">
        <v>8077</v>
      </c>
      <c r="U2744" t="s">
        <v>15273</v>
      </c>
      <c r="V2744" t="s">
        <v>15025</v>
      </c>
      <c r="X2744" t="str">
        <f>VLOOKUP(pbp!V5494, games!$B$2:$R$40, 3, FALSE)</f>
        <v>2021-01-03T21:25Z</v>
      </c>
      <c r="Y2744">
        <f>VLOOKUP(1*V2744,NFLGames!$H$11:$H$555,1,FALSE)</f>
        <v>401127975</v>
      </c>
      <c r="Z2744">
        <f>VLOOKUP($Y2744, NFLGames!$H$11:$K$555,2,FALSE)</f>
        <v>2019</v>
      </c>
      <c r="AA2744">
        <f>VLOOKUP($Y2744, NFLGames!$H$11:$K$555,3,FALSE)</f>
        <v>17</v>
      </c>
      <c r="AB2744" s="6">
        <f>IF(A2745=0, 0, AH2745-tbl_pbp[[#This Row],[Saints Win %]])</f>
        <v>0</v>
      </c>
      <c r="AE2744">
        <f>ABS(tbl_pbp[[#This Row],[play.homeScore]]-tbl_pbp[[#This Row],[play.awayScore]])</f>
        <v>32</v>
      </c>
      <c r="AF2744">
        <f>IF(tbl_pbp[[#This Row],[Play Saints Win % Increase]]&gt;=$AF$4,1,0)</f>
        <v>0</v>
      </c>
      <c r="AG2744" t="str">
        <f>VLOOKUP(tbl_pbp[[#This Row],[gameId]], games!$B$2:$T$40, 9, FALSE)</f>
        <v>new-orleans-saints</v>
      </c>
      <c r="AH2744" s="5">
        <f>IF(tbl_pbp[[#This Row],[AwayTeam]] &lt;&gt; "new-orleans-saints", tbl_pbp[[#This Row],[homeWinPercentage]], 1-tbl_pbp[[#This Row],[homeWinPercentage]])</f>
        <v>0.999</v>
      </c>
      <c r="AI2744" s="13">
        <f>tbl_pbp[[#This Row],[Kamara]]*tbl_pbp[[#This Row],[Impactful Play]]</f>
        <v>0</v>
      </c>
      <c r="AJ2744" s="13">
        <f>tbl_pbp[[#This Row],[Thomas]]*tbl_pbp[[#This Row],[Impactful Play]]</f>
        <v>0</v>
      </c>
      <c r="AK2744" s="13" t="str">
        <f>VLOOKUP(tbl_pbp[[#This Row],[Play Saints Win % Increase]], tbl_impact[],3,TRUE)</f>
        <v>Scented (0 to +5%)</v>
      </c>
    </row>
    <row r="2745" spans="1:37">
      <c r="A2745" s="1">
        <v>146</v>
      </c>
      <c r="B2745" s="5">
        <v>1E-3</v>
      </c>
      <c r="C2745" t="s">
        <v>15347</v>
      </c>
      <c r="D2745">
        <v>0</v>
      </c>
      <c r="E2745">
        <v>0</v>
      </c>
      <c r="F2745">
        <v>4</v>
      </c>
      <c r="G2745">
        <v>10</v>
      </c>
      <c r="H2745">
        <v>42</v>
      </c>
      <c r="I2745">
        <v>3</v>
      </c>
      <c r="J2745">
        <v>33</v>
      </c>
      <c r="K2745" t="s">
        <v>533</v>
      </c>
      <c r="L2745">
        <v>3</v>
      </c>
      <c r="M2745">
        <v>67</v>
      </c>
      <c r="N2745" t="s">
        <v>15348</v>
      </c>
      <c r="O2745" t="s">
        <v>745</v>
      </c>
      <c r="P2745" t="s">
        <v>30</v>
      </c>
      <c r="Q2745" t="s">
        <v>31</v>
      </c>
      <c r="R2745" t="s">
        <v>32</v>
      </c>
      <c r="S2745" t="s">
        <v>375</v>
      </c>
      <c r="T2745" t="s">
        <v>3684</v>
      </c>
      <c r="U2745" t="s">
        <v>15349</v>
      </c>
      <c r="V2745" t="s">
        <v>15025</v>
      </c>
      <c r="X2745" t="str">
        <f>VLOOKUP(pbp!V5495, games!$B$2:$R$40, 3, FALSE)</f>
        <v>2021-01-03T21:25Z</v>
      </c>
      <c r="Y2745">
        <f>VLOOKUP(1*V2745,NFLGames!$H$11:$H$555,1,FALSE)</f>
        <v>401127975</v>
      </c>
      <c r="Z2745">
        <f>VLOOKUP($Y2745, NFLGames!$H$11:$K$555,2,FALSE)</f>
        <v>2019</v>
      </c>
      <c r="AA2745">
        <f>VLOOKUP($Y2745, NFLGames!$H$11:$K$555,3,FALSE)</f>
        <v>17</v>
      </c>
      <c r="AB2745" s="6">
        <f>IF(A2746=0, 0, AH2746-tbl_pbp[[#This Row],[Saints Win %]])</f>
        <v>0</v>
      </c>
      <c r="AE2745">
        <f>ABS(tbl_pbp[[#This Row],[play.homeScore]]-tbl_pbp[[#This Row],[play.awayScore]])</f>
        <v>32</v>
      </c>
      <c r="AF2745">
        <f>IF(tbl_pbp[[#This Row],[Play Saints Win % Increase]]&gt;=$AF$4,1,0)</f>
        <v>0</v>
      </c>
      <c r="AG2745" t="str">
        <f>VLOOKUP(tbl_pbp[[#This Row],[gameId]], games!$B$2:$T$40, 9, FALSE)</f>
        <v>new-orleans-saints</v>
      </c>
      <c r="AH2745" s="5">
        <f>IF(tbl_pbp[[#This Row],[AwayTeam]] &lt;&gt; "new-orleans-saints", tbl_pbp[[#This Row],[homeWinPercentage]], 1-tbl_pbp[[#This Row],[homeWinPercentage]])</f>
        <v>0.999</v>
      </c>
      <c r="AI2745" s="13">
        <f>tbl_pbp[[#This Row],[Kamara]]*tbl_pbp[[#This Row],[Impactful Play]]</f>
        <v>0</v>
      </c>
      <c r="AJ2745" s="13">
        <f>tbl_pbp[[#This Row],[Thomas]]*tbl_pbp[[#This Row],[Impactful Play]]</f>
        <v>0</v>
      </c>
      <c r="AK2745" s="13" t="str">
        <f>VLOOKUP(tbl_pbp[[#This Row],[Play Saints Win % Increase]], tbl_impact[],3,TRUE)</f>
        <v>Scented (0 to +5%)</v>
      </c>
    </row>
    <row r="2746" spans="1:37">
      <c r="A2746" s="1">
        <v>147</v>
      </c>
      <c r="B2746" s="5">
        <v>1E-3</v>
      </c>
      <c r="C2746" t="s">
        <v>15350</v>
      </c>
      <c r="D2746">
        <v>0</v>
      </c>
      <c r="E2746">
        <v>0</v>
      </c>
      <c r="F2746">
        <v>4</v>
      </c>
      <c r="G2746">
        <v>10</v>
      </c>
      <c r="H2746">
        <v>42</v>
      </c>
      <c r="I2746">
        <v>10</v>
      </c>
      <c r="J2746">
        <v>65</v>
      </c>
      <c r="K2746" t="s">
        <v>533</v>
      </c>
      <c r="L2746">
        <v>1</v>
      </c>
      <c r="M2746">
        <v>35</v>
      </c>
      <c r="N2746" t="s">
        <v>15351</v>
      </c>
      <c r="O2746" t="s">
        <v>1653</v>
      </c>
      <c r="P2746" t="s">
        <v>30</v>
      </c>
      <c r="Q2746" t="s">
        <v>31</v>
      </c>
      <c r="R2746" t="s">
        <v>32</v>
      </c>
      <c r="S2746" t="s">
        <v>33</v>
      </c>
      <c r="T2746" t="s">
        <v>202</v>
      </c>
      <c r="U2746" t="s">
        <v>255</v>
      </c>
      <c r="V2746" t="s">
        <v>15025</v>
      </c>
      <c r="X2746" t="str">
        <f>VLOOKUP(pbp!V5496, games!$B$2:$R$40, 3, FALSE)</f>
        <v>2021-01-03T21:25Z</v>
      </c>
      <c r="Y2746">
        <f>VLOOKUP(1*V2746,NFLGames!$H$11:$H$555,1,FALSE)</f>
        <v>401127975</v>
      </c>
      <c r="Z2746">
        <f>VLOOKUP($Y2746, NFLGames!$H$11:$K$555,2,FALSE)</f>
        <v>2019</v>
      </c>
      <c r="AA2746">
        <f>VLOOKUP($Y2746, NFLGames!$H$11:$K$555,3,FALSE)</f>
        <v>17</v>
      </c>
      <c r="AB2746" s="6">
        <f>IF(A2747=0, 0, AH2747-tbl_pbp[[#This Row],[Saints Win %]])</f>
        <v>0</v>
      </c>
      <c r="AE2746">
        <f>ABS(tbl_pbp[[#This Row],[play.homeScore]]-tbl_pbp[[#This Row],[play.awayScore]])</f>
        <v>32</v>
      </c>
      <c r="AF2746">
        <f>IF(tbl_pbp[[#This Row],[Play Saints Win % Increase]]&gt;=$AF$4,1,0)</f>
        <v>0</v>
      </c>
      <c r="AG2746" t="str">
        <f>VLOOKUP(tbl_pbp[[#This Row],[gameId]], games!$B$2:$T$40, 9, FALSE)</f>
        <v>new-orleans-saints</v>
      </c>
      <c r="AH2746" s="5">
        <f>IF(tbl_pbp[[#This Row],[AwayTeam]] &lt;&gt; "new-orleans-saints", tbl_pbp[[#This Row],[homeWinPercentage]], 1-tbl_pbp[[#This Row],[homeWinPercentage]])</f>
        <v>0.999</v>
      </c>
      <c r="AI2746" s="13">
        <f>tbl_pbp[[#This Row],[Kamara]]*tbl_pbp[[#This Row],[Impactful Play]]</f>
        <v>0</v>
      </c>
      <c r="AJ2746" s="13">
        <f>tbl_pbp[[#This Row],[Thomas]]*tbl_pbp[[#This Row],[Impactful Play]]</f>
        <v>0</v>
      </c>
      <c r="AK2746" s="13" t="str">
        <f>VLOOKUP(tbl_pbp[[#This Row],[Play Saints Win % Increase]], tbl_impact[],3,TRUE)</f>
        <v>Scented (0 to +5%)</v>
      </c>
    </row>
    <row r="2747" spans="1:37">
      <c r="A2747" s="1">
        <v>148</v>
      </c>
      <c r="B2747" s="5">
        <v>1E-3</v>
      </c>
      <c r="C2747" t="s">
        <v>15352</v>
      </c>
      <c r="D2747">
        <v>0</v>
      </c>
      <c r="E2747">
        <v>0</v>
      </c>
      <c r="F2747">
        <v>4</v>
      </c>
      <c r="G2747">
        <v>10</v>
      </c>
      <c r="H2747">
        <v>42</v>
      </c>
      <c r="I2747">
        <v>3</v>
      </c>
      <c r="J2747">
        <v>72</v>
      </c>
      <c r="K2747" t="s">
        <v>533</v>
      </c>
      <c r="L2747">
        <v>2</v>
      </c>
      <c r="M2747">
        <v>28</v>
      </c>
      <c r="N2747" t="s">
        <v>15353</v>
      </c>
      <c r="O2747" t="s">
        <v>3063</v>
      </c>
      <c r="P2747" t="s">
        <v>45</v>
      </c>
      <c r="Q2747" t="s">
        <v>46</v>
      </c>
      <c r="R2747" t="s">
        <v>47</v>
      </c>
      <c r="S2747" t="s">
        <v>193</v>
      </c>
      <c r="T2747" t="s">
        <v>1005</v>
      </c>
      <c r="U2747" t="s">
        <v>15354</v>
      </c>
      <c r="V2747" t="s">
        <v>15025</v>
      </c>
      <c r="X2747" t="str">
        <f>VLOOKUP(pbp!V5497, games!$B$2:$R$40, 3, FALSE)</f>
        <v>2021-01-03T21:25Z</v>
      </c>
      <c r="Y2747">
        <f>VLOOKUP(1*V2747,NFLGames!$H$11:$H$555,1,FALSE)</f>
        <v>401127975</v>
      </c>
      <c r="Z2747">
        <f>VLOOKUP($Y2747, NFLGames!$H$11:$K$555,2,FALSE)</f>
        <v>2019</v>
      </c>
      <c r="AA2747">
        <f>VLOOKUP($Y2747, NFLGames!$H$11:$K$555,3,FALSE)</f>
        <v>17</v>
      </c>
      <c r="AB2747" s="6">
        <f>IF(A2748=0, 0, AH2748-tbl_pbp[[#This Row],[Saints Win %]])</f>
        <v>0</v>
      </c>
      <c r="AE2747">
        <f>ABS(tbl_pbp[[#This Row],[play.homeScore]]-tbl_pbp[[#This Row],[play.awayScore]])</f>
        <v>32</v>
      </c>
      <c r="AF2747">
        <f>IF(tbl_pbp[[#This Row],[Play Saints Win % Increase]]&gt;=$AF$4,1,0)</f>
        <v>0</v>
      </c>
      <c r="AG2747" t="str">
        <f>VLOOKUP(tbl_pbp[[#This Row],[gameId]], games!$B$2:$T$40, 9, FALSE)</f>
        <v>new-orleans-saints</v>
      </c>
      <c r="AH2747" s="5">
        <f>IF(tbl_pbp[[#This Row],[AwayTeam]] &lt;&gt; "new-orleans-saints", tbl_pbp[[#This Row],[homeWinPercentage]], 1-tbl_pbp[[#This Row],[homeWinPercentage]])</f>
        <v>0.999</v>
      </c>
      <c r="AI2747" s="13">
        <f>tbl_pbp[[#This Row],[Kamara]]*tbl_pbp[[#This Row],[Impactful Play]]</f>
        <v>0</v>
      </c>
      <c r="AJ2747" s="13">
        <f>tbl_pbp[[#This Row],[Thomas]]*tbl_pbp[[#This Row],[Impactful Play]]</f>
        <v>0</v>
      </c>
      <c r="AK2747" s="13" t="str">
        <f>VLOOKUP(tbl_pbp[[#This Row],[Play Saints Win % Increase]], tbl_impact[],3,TRUE)</f>
        <v>Scented (0 to +5%)</v>
      </c>
    </row>
    <row r="2748" spans="1:37">
      <c r="A2748" s="1">
        <v>149</v>
      </c>
      <c r="B2748" s="5">
        <v>1E-3</v>
      </c>
      <c r="C2748" t="s">
        <v>15355</v>
      </c>
      <c r="D2748">
        <v>0</v>
      </c>
      <c r="E2748">
        <v>0</v>
      </c>
      <c r="F2748">
        <v>4</v>
      </c>
      <c r="G2748">
        <v>10</v>
      </c>
      <c r="H2748">
        <v>42</v>
      </c>
      <c r="I2748">
        <v>2</v>
      </c>
      <c r="J2748">
        <v>73</v>
      </c>
      <c r="K2748" t="s">
        <v>533</v>
      </c>
      <c r="L2748">
        <v>3</v>
      </c>
      <c r="M2748">
        <v>68</v>
      </c>
      <c r="N2748" t="s">
        <v>15356</v>
      </c>
      <c r="O2748" t="s">
        <v>4865</v>
      </c>
      <c r="P2748" t="s">
        <v>22</v>
      </c>
      <c r="Q2748" t="s">
        <v>37</v>
      </c>
      <c r="S2748" t="s">
        <v>241</v>
      </c>
      <c r="T2748" t="s">
        <v>169</v>
      </c>
      <c r="U2748" t="s">
        <v>12003</v>
      </c>
      <c r="V2748" t="s">
        <v>15025</v>
      </c>
      <c r="X2748" t="str">
        <f>VLOOKUP(pbp!V5498, games!$B$2:$R$40, 3, FALSE)</f>
        <v>2021-01-03T21:25Z</v>
      </c>
      <c r="Y2748">
        <f>VLOOKUP(1*V2748,NFLGames!$H$11:$H$555,1,FALSE)</f>
        <v>401127975</v>
      </c>
      <c r="Z2748">
        <f>VLOOKUP($Y2748, NFLGames!$H$11:$K$555,2,FALSE)</f>
        <v>2019</v>
      </c>
      <c r="AA2748">
        <f>VLOOKUP($Y2748, NFLGames!$H$11:$K$555,3,FALSE)</f>
        <v>17</v>
      </c>
      <c r="AB2748" s="6">
        <f>IF(A2749=0, 0, AH2749-tbl_pbp[[#This Row],[Saints Win %]])</f>
        <v>0</v>
      </c>
      <c r="AE2748">
        <f>ABS(tbl_pbp[[#This Row],[play.homeScore]]-tbl_pbp[[#This Row],[play.awayScore]])</f>
        <v>32</v>
      </c>
      <c r="AF2748">
        <f>IF(tbl_pbp[[#This Row],[Play Saints Win % Increase]]&gt;=$AF$4,1,0)</f>
        <v>0</v>
      </c>
      <c r="AG2748" t="str">
        <f>VLOOKUP(tbl_pbp[[#This Row],[gameId]], games!$B$2:$T$40, 9, FALSE)</f>
        <v>new-orleans-saints</v>
      </c>
      <c r="AH2748" s="5">
        <f>IF(tbl_pbp[[#This Row],[AwayTeam]] &lt;&gt; "new-orleans-saints", tbl_pbp[[#This Row],[homeWinPercentage]], 1-tbl_pbp[[#This Row],[homeWinPercentage]])</f>
        <v>0.999</v>
      </c>
      <c r="AI2748" s="13">
        <f>tbl_pbp[[#This Row],[Kamara]]*tbl_pbp[[#This Row],[Impactful Play]]</f>
        <v>0</v>
      </c>
      <c r="AJ2748" s="13">
        <f>tbl_pbp[[#This Row],[Thomas]]*tbl_pbp[[#This Row],[Impactful Play]]</f>
        <v>0</v>
      </c>
      <c r="AK2748" s="13" t="str">
        <f>VLOOKUP(tbl_pbp[[#This Row],[Play Saints Win % Increase]], tbl_impact[],3,TRUE)</f>
        <v>Scented (0 to +5%)</v>
      </c>
    </row>
    <row r="2749" spans="1:37">
      <c r="A2749" s="1">
        <v>150</v>
      </c>
      <c r="B2749" s="5">
        <v>1E-3</v>
      </c>
      <c r="C2749" t="s">
        <v>15357</v>
      </c>
      <c r="D2749">
        <v>0</v>
      </c>
      <c r="E2749">
        <v>0</v>
      </c>
      <c r="F2749">
        <v>4</v>
      </c>
      <c r="G2749">
        <v>10</v>
      </c>
      <c r="H2749">
        <v>42</v>
      </c>
      <c r="I2749">
        <v>2</v>
      </c>
      <c r="J2749">
        <v>73</v>
      </c>
      <c r="K2749" t="s">
        <v>533</v>
      </c>
      <c r="L2749">
        <v>4</v>
      </c>
      <c r="M2749">
        <v>73</v>
      </c>
      <c r="N2749" t="s">
        <v>15358</v>
      </c>
      <c r="O2749" t="s">
        <v>2416</v>
      </c>
      <c r="P2749" t="s">
        <v>22</v>
      </c>
      <c r="Q2749" t="s">
        <v>37</v>
      </c>
      <c r="S2749" t="s">
        <v>154</v>
      </c>
      <c r="T2749" t="s">
        <v>169</v>
      </c>
      <c r="U2749" t="s">
        <v>12006</v>
      </c>
      <c r="V2749" t="s">
        <v>15025</v>
      </c>
      <c r="X2749" t="str">
        <f>VLOOKUP(pbp!V5499, games!$B$2:$R$40, 3, FALSE)</f>
        <v>2021-01-03T21:25Z</v>
      </c>
      <c r="Y2749">
        <f>VLOOKUP(1*V2749,NFLGames!$H$11:$H$555,1,FALSE)</f>
        <v>401127975</v>
      </c>
      <c r="Z2749">
        <f>VLOOKUP($Y2749, NFLGames!$H$11:$K$555,2,FALSE)</f>
        <v>2019</v>
      </c>
      <c r="AA2749">
        <f>VLOOKUP($Y2749, NFLGames!$H$11:$K$555,3,FALSE)</f>
        <v>17</v>
      </c>
      <c r="AB2749" s="6">
        <f>IF(A2750=0, 0, AH2750-tbl_pbp[[#This Row],[Saints Win %]])</f>
        <v>0</v>
      </c>
      <c r="AE2749">
        <f>ABS(tbl_pbp[[#This Row],[play.homeScore]]-tbl_pbp[[#This Row],[play.awayScore]])</f>
        <v>32</v>
      </c>
      <c r="AF2749">
        <f>IF(tbl_pbp[[#This Row],[Play Saints Win % Increase]]&gt;=$AF$4,1,0)</f>
        <v>0</v>
      </c>
      <c r="AG2749" t="str">
        <f>VLOOKUP(tbl_pbp[[#This Row],[gameId]], games!$B$2:$T$40, 9, FALSE)</f>
        <v>new-orleans-saints</v>
      </c>
      <c r="AH2749" s="5">
        <f>IF(tbl_pbp[[#This Row],[AwayTeam]] &lt;&gt; "new-orleans-saints", tbl_pbp[[#This Row],[homeWinPercentage]], 1-tbl_pbp[[#This Row],[homeWinPercentage]])</f>
        <v>0.999</v>
      </c>
      <c r="AI2749" s="13">
        <f>tbl_pbp[[#This Row],[Kamara]]*tbl_pbp[[#This Row],[Impactful Play]]</f>
        <v>0</v>
      </c>
      <c r="AJ2749" s="13">
        <f>tbl_pbp[[#This Row],[Thomas]]*tbl_pbp[[#This Row],[Impactful Play]]</f>
        <v>0</v>
      </c>
      <c r="AK2749" s="13" t="str">
        <f>VLOOKUP(tbl_pbp[[#This Row],[Play Saints Win % Increase]], tbl_impact[],3,TRUE)</f>
        <v>Scented (0 to +5%)</v>
      </c>
    </row>
    <row r="2750" spans="1:37">
      <c r="A2750" s="1">
        <v>151</v>
      </c>
      <c r="B2750" s="5">
        <v>1E-3</v>
      </c>
      <c r="C2750" t="s">
        <v>15359</v>
      </c>
      <c r="D2750">
        <v>0</v>
      </c>
      <c r="E2750">
        <v>0</v>
      </c>
      <c r="F2750">
        <v>4</v>
      </c>
      <c r="G2750">
        <v>10</v>
      </c>
      <c r="H2750">
        <v>42</v>
      </c>
      <c r="I2750">
        <v>10</v>
      </c>
      <c r="J2750">
        <v>73</v>
      </c>
      <c r="K2750" t="s">
        <v>29</v>
      </c>
      <c r="L2750">
        <v>1</v>
      </c>
      <c r="M2750">
        <v>73</v>
      </c>
      <c r="N2750" t="s">
        <v>15360</v>
      </c>
      <c r="O2750" t="s">
        <v>2300</v>
      </c>
      <c r="P2750" t="s">
        <v>45</v>
      </c>
      <c r="Q2750" t="s">
        <v>46</v>
      </c>
      <c r="R2750" t="s">
        <v>47</v>
      </c>
      <c r="S2750" t="s">
        <v>33</v>
      </c>
      <c r="T2750" t="s">
        <v>169</v>
      </c>
      <c r="U2750" t="s">
        <v>170</v>
      </c>
      <c r="V2750" t="s">
        <v>15025</v>
      </c>
      <c r="X2750" t="str">
        <f>VLOOKUP(pbp!V5500, games!$B$2:$R$40, 3, FALSE)</f>
        <v>2021-01-03T21:25Z</v>
      </c>
      <c r="Y2750">
        <f>VLOOKUP(1*V2750,NFLGames!$H$11:$H$555,1,FALSE)</f>
        <v>401127975</v>
      </c>
      <c r="Z2750">
        <f>VLOOKUP($Y2750, NFLGames!$H$11:$K$555,2,FALSE)</f>
        <v>2019</v>
      </c>
      <c r="AA2750">
        <f>VLOOKUP($Y2750, NFLGames!$H$11:$K$555,3,FALSE)</f>
        <v>17</v>
      </c>
      <c r="AB2750" s="6">
        <f>IF(A2751=0, 0, AH2751-tbl_pbp[[#This Row],[Saints Win %]])</f>
        <v>0</v>
      </c>
      <c r="AE2750">
        <f>ABS(tbl_pbp[[#This Row],[play.homeScore]]-tbl_pbp[[#This Row],[play.awayScore]])</f>
        <v>32</v>
      </c>
      <c r="AF2750">
        <f>IF(tbl_pbp[[#This Row],[Play Saints Win % Increase]]&gt;=$AF$4,1,0)</f>
        <v>0</v>
      </c>
      <c r="AG2750" t="str">
        <f>VLOOKUP(tbl_pbp[[#This Row],[gameId]], games!$B$2:$T$40, 9, FALSE)</f>
        <v>new-orleans-saints</v>
      </c>
      <c r="AH2750" s="5">
        <f>IF(tbl_pbp[[#This Row],[AwayTeam]] &lt;&gt; "new-orleans-saints", tbl_pbp[[#This Row],[homeWinPercentage]], 1-tbl_pbp[[#This Row],[homeWinPercentage]])</f>
        <v>0.999</v>
      </c>
      <c r="AI2750" s="13">
        <f>tbl_pbp[[#This Row],[Kamara]]*tbl_pbp[[#This Row],[Impactful Play]]</f>
        <v>0</v>
      </c>
      <c r="AJ2750" s="13">
        <f>tbl_pbp[[#This Row],[Thomas]]*tbl_pbp[[#This Row],[Impactful Play]]</f>
        <v>0</v>
      </c>
      <c r="AK2750" s="13" t="str">
        <f>VLOOKUP(tbl_pbp[[#This Row],[Play Saints Win % Increase]], tbl_impact[],3,TRUE)</f>
        <v>Scented (0 to +5%)</v>
      </c>
    </row>
    <row r="2751" spans="1:37">
      <c r="A2751" s="1">
        <v>152</v>
      </c>
      <c r="B2751" s="5">
        <v>1E-3</v>
      </c>
      <c r="C2751" t="s">
        <v>15361</v>
      </c>
      <c r="D2751">
        <v>0</v>
      </c>
      <c r="E2751">
        <v>0</v>
      </c>
      <c r="F2751">
        <v>4</v>
      </c>
      <c r="G2751">
        <v>10</v>
      </c>
      <c r="H2751">
        <v>42</v>
      </c>
      <c r="I2751">
        <v>6</v>
      </c>
      <c r="J2751">
        <v>69</v>
      </c>
      <c r="K2751" t="s">
        <v>29</v>
      </c>
      <c r="L2751">
        <v>2</v>
      </c>
      <c r="M2751">
        <v>69</v>
      </c>
      <c r="N2751" t="s">
        <v>15362</v>
      </c>
      <c r="O2751" t="s">
        <v>4247</v>
      </c>
      <c r="P2751" t="s">
        <v>45</v>
      </c>
      <c r="Q2751" t="s">
        <v>46</v>
      </c>
      <c r="R2751" t="s">
        <v>47</v>
      </c>
      <c r="S2751" t="s">
        <v>60</v>
      </c>
      <c r="T2751" t="s">
        <v>361</v>
      </c>
      <c r="U2751" t="s">
        <v>15363</v>
      </c>
      <c r="V2751" t="s">
        <v>15025</v>
      </c>
      <c r="X2751" t="str">
        <f>VLOOKUP(pbp!V5501, games!$B$2:$R$40, 3, FALSE)</f>
        <v>2021-01-03T21:25Z</v>
      </c>
      <c r="Y2751">
        <f>VLOOKUP(1*V2751,NFLGames!$H$11:$H$555,1,FALSE)</f>
        <v>401127975</v>
      </c>
      <c r="Z2751">
        <f>VLOOKUP($Y2751, NFLGames!$H$11:$K$555,2,FALSE)</f>
        <v>2019</v>
      </c>
      <c r="AA2751">
        <f>VLOOKUP($Y2751, NFLGames!$H$11:$K$555,3,FALSE)</f>
        <v>17</v>
      </c>
      <c r="AB2751" s="6">
        <f>IF(A2752=0, 0, AH2752-tbl_pbp[[#This Row],[Saints Win %]])</f>
        <v>0</v>
      </c>
      <c r="AE2751">
        <f>ABS(tbl_pbp[[#This Row],[play.homeScore]]-tbl_pbp[[#This Row],[play.awayScore]])</f>
        <v>32</v>
      </c>
      <c r="AF2751">
        <f>IF(tbl_pbp[[#This Row],[Play Saints Win % Increase]]&gt;=$AF$4,1,0)</f>
        <v>0</v>
      </c>
      <c r="AG2751" t="str">
        <f>VLOOKUP(tbl_pbp[[#This Row],[gameId]], games!$B$2:$T$40, 9, FALSE)</f>
        <v>new-orleans-saints</v>
      </c>
      <c r="AH2751" s="5">
        <f>IF(tbl_pbp[[#This Row],[AwayTeam]] &lt;&gt; "new-orleans-saints", tbl_pbp[[#This Row],[homeWinPercentage]], 1-tbl_pbp[[#This Row],[homeWinPercentage]])</f>
        <v>0.999</v>
      </c>
      <c r="AI2751" s="13">
        <f>tbl_pbp[[#This Row],[Kamara]]*tbl_pbp[[#This Row],[Impactful Play]]</f>
        <v>0</v>
      </c>
      <c r="AJ2751" s="13">
        <f>tbl_pbp[[#This Row],[Thomas]]*tbl_pbp[[#This Row],[Impactful Play]]</f>
        <v>0</v>
      </c>
      <c r="AK2751" s="13" t="str">
        <f>VLOOKUP(tbl_pbp[[#This Row],[Play Saints Win % Increase]], tbl_impact[],3,TRUE)</f>
        <v>Scented (0 to +5%)</v>
      </c>
    </row>
    <row r="2752" spans="1:37">
      <c r="A2752" s="1">
        <v>153</v>
      </c>
      <c r="B2752" s="5">
        <v>1E-3</v>
      </c>
      <c r="C2752" t="s">
        <v>15364</v>
      </c>
      <c r="D2752">
        <v>0</v>
      </c>
      <c r="E2752">
        <v>0</v>
      </c>
      <c r="F2752">
        <v>4</v>
      </c>
      <c r="G2752">
        <v>10</v>
      </c>
      <c r="H2752">
        <v>42</v>
      </c>
      <c r="I2752">
        <v>13</v>
      </c>
      <c r="J2752">
        <v>76</v>
      </c>
      <c r="K2752" t="s">
        <v>29</v>
      </c>
      <c r="L2752">
        <v>3</v>
      </c>
      <c r="M2752">
        <v>76</v>
      </c>
      <c r="N2752" t="s">
        <v>15365</v>
      </c>
      <c r="O2752" t="s">
        <v>2557</v>
      </c>
      <c r="P2752" t="s">
        <v>45</v>
      </c>
      <c r="Q2752" t="s">
        <v>46</v>
      </c>
      <c r="R2752" t="s">
        <v>47</v>
      </c>
      <c r="S2752" t="s">
        <v>943</v>
      </c>
      <c r="T2752" t="s">
        <v>172</v>
      </c>
      <c r="U2752" t="s">
        <v>15366</v>
      </c>
      <c r="V2752" t="s">
        <v>15025</v>
      </c>
      <c r="X2752" t="str">
        <f>VLOOKUP(pbp!V5502, games!$B$2:$R$40, 3, FALSE)</f>
        <v>2021-01-03T21:25Z</v>
      </c>
      <c r="Y2752">
        <f>VLOOKUP(1*V2752,NFLGames!$H$11:$H$555,1,FALSE)</f>
        <v>401127975</v>
      </c>
      <c r="Z2752">
        <f>VLOOKUP($Y2752, NFLGames!$H$11:$K$555,2,FALSE)</f>
        <v>2019</v>
      </c>
      <c r="AA2752">
        <f>VLOOKUP($Y2752, NFLGames!$H$11:$K$555,3,FALSE)</f>
        <v>17</v>
      </c>
      <c r="AB2752" s="6">
        <f>IF(A2753=0, 0, AH2753-tbl_pbp[[#This Row],[Saints Win %]])</f>
        <v>0</v>
      </c>
      <c r="AE2752">
        <f>ABS(tbl_pbp[[#This Row],[play.homeScore]]-tbl_pbp[[#This Row],[play.awayScore]])</f>
        <v>32</v>
      </c>
      <c r="AF2752">
        <f>IF(tbl_pbp[[#This Row],[Play Saints Win % Increase]]&gt;=$AF$4,1,0)</f>
        <v>0</v>
      </c>
      <c r="AG2752" t="str">
        <f>VLOOKUP(tbl_pbp[[#This Row],[gameId]], games!$B$2:$T$40, 9, FALSE)</f>
        <v>new-orleans-saints</v>
      </c>
      <c r="AH2752" s="5">
        <f>IF(tbl_pbp[[#This Row],[AwayTeam]] &lt;&gt; "new-orleans-saints", tbl_pbp[[#This Row],[homeWinPercentage]], 1-tbl_pbp[[#This Row],[homeWinPercentage]])</f>
        <v>0.999</v>
      </c>
      <c r="AI2752" s="13">
        <f>tbl_pbp[[#This Row],[Kamara]]*tbl_pbp[[#This Row],[Impactful Play]]</f>
        <v>0</v>
      </c>
      <c r="AJ2752" s="13">
        <f>tbl_pbp[[#This Row],[Thomas]]*tbl_pbp[[#This Row],[Impactful Play]]</f>
        <v>0</v>
      </c>
      <c r="AK2752" s="13" t="str">
        <f>VLOOKUP(tbl_pbp[[#This Row],[Play Saints Win % Increase]], tbl_impact[],3,TRUE)</f>
        <v>Scented (0 to +5%)</v>
      </c>
    </row>
    <row r="2753" spans="1:37">
      <c r="A2753" s="1">
        <v>154</v>
      </c>
      <c r="B2753" s="5">
        <v>1E-3</v>
      </c>
      <c r="C2753" t="s">
        <v>15367</v>
      </c>
      <c r="D2753">
        <v>0</v>
      </c>
      <c r="E2753">
        <v>0</v>
      </c>
      <c r="F2753">
        <v>4</v>
      </c>
      <c r="G2753">
        <v>10</v>
      </c>
      <c r="H2753">
        <v>42</v>
      </c>
      <c r="I2753">
        <v>6</v>
      </c>
      <c r="J2753">
        <v>69</v>
      </c>
      <c r="K2753" t="s">
        <v>29</v>
      </c>
      <c r="L2753">
        <v>4</v>
      </c>
      <c r="M2753">
        <v>69</v>
      </c>
      <c r="N2753" t="s">
        <v>15368</v>
      </c>
      <c r="O2753" t="s">
        <v>961</v>
      </c>
      <c r="P2753" t="s">
        <v>66</v>
      </c>
      <c r="Q2753" t="s">
        <v>67</v>
      </c>
      <c r="R2753" t="s">
        <v>68</v>
      </c>
      <c r="S2753" t="s">
        <v>2164</v>
      </c>
      <c r="T2753" t="s">
        <v>361</v>
      </c>
      <c r="U2753" t="s">
        <v>2165</v>
      </c>
      <c r="V2753" t="s">
        <v>15025</v>
      </c>
      <c r="X2753" t="str">
        <f>VLOOKUP(pbp!V5503, games!$B$2:$R$40, 3, FALSE)</f>
        <v>2021-01-03T21:25Z</v>
      </c>
      <c r="Y2753">
        <f>VLOOKUP(1*V2753,NFLGames!$H$11:$H$555,1,FALSE)</f>
        <v>401127975</v>
      </c>
      <c r="Z2753">
        <f>VLOOKUP($Y2753, NFLGames!$H$11:$K$555,2,FALSE)</f>
        <v>2019</v>
      </c>
      <c r="AA2753">
        <f>VLOOKUP($Y2753, NFLGames!$H$11:$K$555,3,FALSE)</f>
        <v>17</v>
      </c>
      <c r="AB2753" s="6">
        <f>IF(A2754=0, 0, AH2754-tbl_pbp[[#This Row],[Saints Win %]])</f>
        <v>0</v>
      </c>
      <c r="AE2753">
        <f>ABS(tbl_pbp[[#This Row],[play.homeScore]]-tbl_pbp[[#This Row],[play.awayScore]])</f>
        <v>32</v>
      </c>
      <c r="AF2753">
        <f>IF(tbl_pbp[[#This Row],[Play Saints Win % Increase]]&gt;=$AF$4,1,0)</f>
        <v>0</v>
      </c>
      <c r="AG2753" t="str">
        <f>VLOOKUP(tbl_pbp[[#This Row],[gameId]], games!$B$2:$T$40, 9, FALSE)</f>
        <v>new-orleans-saints</v>
      </c>
      <c r="AH2753" s="5">
        <f>IF(tbl_pbp[[#This Row],[AwayTeam]] &lt;&gt; "new-orleans-saints", tbl_pbp[[#This Row],[homeWinPercentage]], 1-tbl_pbp[[#This Row],[homeWinPercentage]])</f>
        <v>0.999</v>
      </c>
      <c r="AI2753" s="13">
        <f>tbl_pbp[[#This Row],[Kamara]]*tbl_pbp[[#This Row],[Impactful Play]]</f>
        <v>0</v>
      </c>
      <c r="AJ2753" s="13">
        <f>tbl_pbp[[#This Row],[Thomas]]*tbl_pbp[[#This Row],[Impactful Play]]</f>
        <v>0</v>
      </c>
      <c r="AK2753" s="13" t="str">
        <f>VLOOKUP(tbl_pbp[[#This Row],[Play Saints Win % Increase]], tbl_impact[],3,TRUE)</f>
        <v>Scented (0 to +5%)</v>
      </c>
    </row>
    <row r="2754" spans="1:37">
      <c r="A2754" s="1">
        <v>155</v>
      </c>
      <c r="B2754" s="5">
        <v>1E-3</v>
      </c>
      <c r="C2754" t="s">
        <v>15369</v>
      </c>
      <c r="D2754">
        <v>0</v>
      </c>
      <c r="E2754">
        <v>0</v>
      </c>
      <c r="F2754">
        <v>4</v>
      </c>
      <c r="G2754">
        <v>10</v>
      </c>
      <c r="H2754">
        <v>42</v>
      </c>
      <c r="I2754">
        <v>10</v>
      </c>
      <c r="J2754">
        <v>16</v>
      </c>
      <c r="K2754" t="s">
        <v>533</v>
      </c>
      <c r="L2754">
        <v>1</v>
      </c>
      <c r="M2754">
        <v>84</v>
      </c>
      <c r="N2754" t="s">
        <v>15370</v>
      </c>
      <c r="O2754" t="s">
        <v>3807</v>
      </c>
      <c r="P2754" t="s">
        <v>30</v>
      </c>
      <c r="Q2754" t="s">
        <v>31</v>
      </c>
      <c r="R2754" t="s">
        <v>32</v>
      </c>
      <c r="S2754" t="s">
        <v>33</v>
      </c>
      <c r="T2754" t="s">
        <v>3433</v>
      </c>
      <c r="U2754" t="s">
        <v>3434</v>
      </c>
      <c r="V2754" t="s">
        <v>15025</v>
      </c>
      <c r="X2754" t="str">
        <f>VLOOKUP(pbp!V5504, games!$B$2:$R$40, 3, FALSE)</f>
        <v>2021-01-03T21:25Z</v>
      </c>
      <c r="Y2754">
        <f>VLOOKUP(1*V2754,NFLGames!$H$11:$H$555,1,FALSE)</f>
        <v>401127975</v>
      </c>
      <c r="Z2754">
        <f>VLOOKUP($Y2754, NFLGames!$H$11:$K$555,2,FALSE)</f>
        <v>2019</v>
      </c>
      <c r="AA2754">
        <f>VLOOKUP($Y2754, NFLGames!$H$11:$K$555,3,FALSE)</f>
        <v>17</v>
      </c>
      <c r="AB2754" s="6">
        <f>IF(A2755=0, 0, AH2755-tbl_pbp[[#This Row],[Saints Win %]])</f>
        <v>0</v>
      </c>
      <c r="AE2754">
        <f>ABS(tbl_pbp[[#This Row],[play.homeScore]]-tbl_pbp[[#This Row],[play.awayScore]])</f>
        <v>32</v>
      </c>
      <c r="AF2754">
        <f>IF(tbl_pbp[[#This Row],[Play Saints Win % Increase]]&gt;=$AF$4,1,0)</f>
        <v>0</v>
      </c>
      <c r="AG2754" t="str">
        <f>VLOOKUP(tbl_pbp[[#This Row],[gameId]], games!$B$2:$T$40, 9, FALSE)</f>
        <v>new-orleans-saints</v>
      </c>
      <c r="AH2754" s="5">
        <f>IF(tbl_pbp[[#This Row],[AwayTeam]] &lt;&gt; "new-orleans-saints", tbl_pbp[[#This Row],[homeWinPercentage]], 1-tbl_pbp[[#This Row],[homeWinPercentage]])</f>
        <v>0.999</v>
      </c>
      <c r="AI2754" s="13">
        <f>tbl_pbp[[#This Row],[Kamara]]*tbl_pbp[[#This Row],[Impactful Play]]</f>
        <v>0</v>
      </c>
      <c r="AJ2754" s="13">
        <f>tbl_pbp[[#This Row],[Thomas]]*tbl_pbp[[#This Row],[Impactful Play]]</f>
        <v>0</v>
      </c>
      <c r="AK2754" s="13" t="str">
        <f>VLOOKUP(tbl_pbp[[#This Row],[Play Saints Win % Increase]], tbl_impact[],3,TRUE)</f>
        <v>Scented (0 to +5%)</v>
      </c>
    </row>
    <row r="2755" spans="1:37">
      <c r="A2755" s="1">
        <v>156</v>
      </c>
      <c r="B2755" s="5">
        <v>1E-3</v>
      </c>
      <c r="C2755" t="s">
        <v>15371</v>
      </c>
      <c r="D2755">
        <v>0</v>
      </c>
      <c r="E2755">
        <v>0</v>
      </c>
      <c r="F2755">
        <v>4</v>
      </c>
      <c r="G2755">
        <v>10</v>
      </c>
      <c r="H2755">
        <v>42</v>
      </c>
      <c r="I2755">
        <v>10</v>
      </c>
      <c r="J2755">
        <v>34</v>
      </c>
      <c r="K2755" t="s">
        <v>533</v>
      </c>
      <c r="L2755">
        <v>1</v>
      </c>
      <c r="M2755">
        <v>66</v>
      </c>
      <c r="N2755" t="s">
        <v>15372</v>
      </c>
      <c r="O2755" t="s">
        <v>6563</v>
      </c>
      <c r="P2755" t="s">
        <v>22</v>
      </c>
      <c r="Q2755" t="s">
        <v>37</v>
      </c>
      <c r="S2755" t="s">
        <v>33</v>
      </c>
      <c r="T2755" t="s">
        <v>3573</v>
      </c>
      <c r="U2755" t="s">
        <v>3746</v>
      </c>
      <c r="V2755" t="s">
        <v>15025</v>
      </c>
      <c r="X2755" t="str">
        <f>VLOOKUP(pbp!V5505, games!$B$2:$R$40, 3, FALSE)</f>
        <v>2021-01-03T21:25Z</v>
      </c>
      <c r="Y2755">
        <f>VLOOKUP(1*V2755,NFLGames!$H$11:$H$555,1,FALSE)</f>
        <v>401127975</v>
      </c>
      <c r="Z2755">
        <f>VLOOKUP($Y2755, NFLGames!$H$11:$K$555,2,FALSE)</f>
        <v>2019</v>
      </c>
      <c r="AA2755">
        <f>VLOOKUP($Y2755, NFLGames!$H$11:$K$555,3,FALSE)</f>
        <v>17</v>
      </c>
      <c r="AB2755" s="6">
        <f>IF(A2756=0, 0, AH2756-tbl_pbp[[#This Row],[Saints Win %]])</f>
        <v>0</v>
      </c>
      <c r="AE2755">
        <f>ABS(tbl_pbp[[#This Row],[play.homeScore]]-tbl_pbp[[#This Row],[play.awayScore]])</f>
        <v>32</v>
      </c>
      <c r="AF2755">
        <f>IF(tbl_pbp[[#This Row],[Play Saints Win % Increase]]&gt;=$AF$4,1,0)</f>
        <v>0</v>
      </c>
      <c r="AG2755" t="str">
        <f>VLOOKUP(tbl_pbp[[#This Row],[gameId]], games!$B$2:$T$40, 9, FALSE)</f>
        <v>new-orleans-saints</v>
      </c>
      <c r="AH2755" s="5">
        <f>IF(tbl_pbp[[#This Row],[AwayTeam]] &lt;&gt; "new-orleans-saints", tbl_pbp[[#This Row],[homeWinPercentage]], 1-tbl_pbp[[#This Row],[homeWinPercentage]])</f>
        <v>0.999</v>
      </c>
      <c r="AI2755" s="13">
        <f>tbl_pbp[[#This Row],[Kamara]]*tbl_pbp[[#This Row],[Impactful Play]]</f>
        <v>0</v>
      </c>
      <c r="AJ2755" s="13">
        <f>tbl_pbp[[#This Row],[Thomas]]*tbl_pbp[[#This Row],[Impactful Play]]</f>
        <v>0</v>
      </c>
      <c r="AK2755" s="13" t="str">
        <f>VLOOKUP(tbl_pbp[[#This Row],[Play Saints Win % Increase]], tbl_impact[],3,TRUE)</f>
        <v>Scented (0 to +5%)</v>
      </c>
    </row>
    <row r="2756" spans="1:37">
      <c r="A2756" s="1">
        <v>157</v>
      </c>
      <c r="B2756" s="5">
        <v>1E-3</v>
      </c>
      <c r="C2756" t="s">
        <v>15373</v>
      </c>
      <c r="D2756">
        <v>0</v>
      </c>
      <c r="E2756">
        <v>0</v>
      </c>
      <c r="F2756">
        <v>4</v>
      </c>
      <c r="G2756">
        <v>10</v>
      </c>
      <c r="H2756">
        <v>42</v>
      </c>
      <c r="I2756">
        <v>10</v>
      </c>
      <c r="J2756">
        <v>34</v>
      </c>
      <c r="K2756" t="s">
        <v>533</v>
      </c>
      <c r="L2756">
        <v>2</v>
      </c>
      <c r="M2756">
        <v>66</v>
      </c>
      <c r="N2756" t="s">
        <v>15374</v>
      </c>
      <c r="O2756" t="s">
        <v>531</v>
      </c>
      <c r="P2756" t="s">
        <v>45</v>
      </c>
      <c r="Q2756" t="s">
        <v>46</v>
      </c>
      <c r="R2756" t="s">
        <v>47</v>
      </c>
      <c r="S2756" t="s">
        <v>120</v>
      </c>
      <c r="T2756" t="s">
        <v>3573</v>
      </c>
      <c r="U2756" t="s">
        <v>8268</v>
      </c>
      <c r="V2756" t="s">
        <v>15025</v>
      </c>
      <c r="X2756" t="str">
        <f>VLOOKUP(pbp!V5506, games!$B$2:$R$40, 3, FALSE)</f>
        <v>2021-01-03T21:25Z</v>
      </c>
      <c r="Y2756">
        <f>VLOOKUP(1*V2756,NFLGames!$H$11:$H$555,1,FALSE)</f>
        <v>401127975</v>
      </c>
      <c r="Z2756">
        <f>VLOOKUP($Y2756, NFLGames!$H$11:$K$555,2,FALSE)</f>
        <v>2019</v>
      </c>
      <c r="AA2756">
        <f>VLOOKUP($Y2756, NFLGames!$H$11:$K$555,3,FALSE)</f>
        <v>17</v>
      </c>
      <c r="AB2756" s="6">
        <f>IF(A2757=0, 0, AH2757-tbl_pbp[[#This Row],[Saints Win %]])</f>
        <v>0</v>
      </c>
      <c r="AE2756">
        <f>ABS(tbl_pbp[[#This Row],[play.homeScore]]-tbl_pbp[[#This Row],[play.awayScore]])</f>
        <v>32</v>
      </c>
      <c r="AF2756">
        <f>IF(tbl_pbp[[#This Row],[Play Saints Win % Increase]]&gt;=$AF$4,1,0)</f>
        <v>0</v>
      </c>
      <c r="AG2756" t="str">
        <f>VLOOKUP(tbl_pbp[[#This Row],[gameId]], games!$B$2:$T$40, 9, FALSE)</f>
        <v>new-orleans-saints</v>
      </c>
      <c r="AH2756" s="5">
        <f>IF(tbl_pbp[[#This Row],[AwayTeam]] &lt;&gt; "new-orleans-saints", tbl_pbp[[#This Row],[homeWinPercentage]], 1-tbl_pbp[[#This Row],[homeWinPercentage]])</f>
        <v>0.999</v>
      </c>
      <c r="AI2756" s="13">
        <f>tbl_pbp[[#This Row],[Kamara]]*tbl_pbp[[#This Row],[Impactful Play]]</f>
        <v>0</v>
      </c>
      <c r="AJ2756" s="13">
        <f>tbl_pbp[[#This Row],[Thomas]]*tbl_pbp[[#This Row],[Impactful Play]]</f>
        <v>0</v>
      </c>
      <c r="AK2756" s="13" t="str">
        <f>VLOOKUP(tbl_pbp[[#This Row],[Play Saints Win % Increase]], tbl_impact[],3,TRUE)</f>
        <v>Scented (0 to +5%)</v>
      </c>
    </row>
    <row r="2757" spans="1:37">
      <c r="A2757" s="1">
        <v>158</v>
      </c>
      <c r="B2757" s="5">
        <v>1E-3</v>
      </c>
      <c r="C2757" t="s">
        <v>15375</v>
      </c>
      <c r="D2757">
        <v>0</v>
      </c>
      <c r="E2757">
        <v>0</v>
      </c>
      <c r="F2757">
        <v>4</v>
      </c>
      <c r="G2757">
        <v>10</v>
      </c>
      <c r="H2757">
        <v>42</v>
      </c>
      <c r="I2757">
        <v>8</v>
      </c>
      <c r="J2757">
        <v>36</v>
      </c>
      <c r="K2757" t="s">
        <v>533</v>
      </c>
      <c r="L2757">
        <v>3</v>
      </c>
      <c r="M2757">
        <v>64</v>
      </c>
      <c r="N2757" t="s">
        <v>15376</v>
      </c>
      <c r="O2757" t="s">
        <v>416</v>
      </c>
      <c r="P2757" t="s">
        <v>30</v>
      </c>
      <c r="Q2757" t="s">
        <v>31</v>
      </c>
      <c r="R2757" t="s">
        <v>32</v>
      </c>
      <c r="S2757" t="s">
        <v>92</v>
      </c>
      <c r="T2757" t="s">
        <v>3742</v>
      </c>
      <c r="U2757" t="s">
        <v>15377</v>
      </c>
      <c r="V2757" t="s">
        <v>15025</v>
      </c>
      <c r="X2757" t="str">
        <f>VLOOKUP(pbp!V5507, games!$B$2:$R$40, 3, FALSE)</f>
        <v>2021-01-03T21:25Z</v>
      </c>
      <c r="Y2757">
        <f>VLOOKUP(1*V2757,NFLGames!$H$11:$H$555,1,FALSE)</f>
        <v>401127975</v>
      </c>
      <c r="Z2757">
        <f>VLOOKUP($Y2757, NFLGames!$H$11:$K$555,2,FALSE)</f>
        <v>2019</v>
      </c>
      <c r="AA2757">
        <f>VLOOKUP($Y2757, NFLGames!$H$11:$K$555,3,FALSE)</f>
        <v>17</v>
      </c>
      <c r="AB2757" s="6">
        <f>IF(A2758=0, 0, AH2758-tbl_pbp[[#This Row],[Saints Win %]])</f>
        <v>0</v>
      </c>
      <c r="AE2757">
        <f>ABS(tbl_pbp[[#This Row],[play.homeScore]]-tbl_pbp[[#This Row],[play.awayScore]])</f>
        <v>32</v>
      </c>
      <c r="AF2757">
        <f>IF(tbl_pbp[[#This Row],[Play Saints Win % Increase]]&gt;=$AF$4,1,0)</f>
        <v>0</v>
      </c>
      <c r="AG2757" t="str">
        <f>VLOOKUP(tbl_pbp[[#This Row],[gameId]], games!$B$2:$T$40, 9, FALSE)</f>
        <v>new-orleans-saints</v>
      </c>
      <c r="AH2757" s="5">
        <f>IF(tbl_pbp[[#This Row],[AwayTeam]] &lt;&gt; "new-orleans-saints", tbl_pbp[[#This Row],[homeWinPercentage]], 1-tbl_pbp[[#This Row],[homeWinPercentage]])</f>
        <v>0.999</v>
      </c>
      <c r="AI2757" s="13">
        <f>tbl_pbp[[#This Row],[Kamara]]*tbl_pbp[[#This Row],[Impactful Play]]</f>
        <v>0</v>
      </c>
      <c r="AJ2757" s="13">
        <f>tbl_pbp[[#This Row],[Thomas]]*tbl_pbp[[#This Row],[Impactful Play]]</f>
        <v>0</v>
      </c>
      <c r="AK2757" s="13" t="str">
        <f>VLOOKUP(tbl_pbp[[#This Row],[Play Saints Win % Increase]], tbl_impact[],3,TRUE)</f>
        <v>Scented (0 to +5%)</v>
      </c>
    </row>
    <row r="2758" spans="1:37">
      <c r="A2758" s="1">
        <v>159</v>
      </c>
      <c r="B2758" s="5">
        <v>1E-3</v>
      </c>
      <c r="C2758" t="s">
        <v>15378</v>
      </c>
      <c r="D2758">
        <v>0</v>
      </c>
      <c r="E2758">
        <v>0</v>
      </c>
      <c r="F2758">
        <v>4</v>
      </c>
      <c r="G2758">
        <v>10</v>
      </c>
      <c r="H2758">
        <v>42</v>
      </c>
      <c r="I2758">
        <v>10</v>
      </c>
      <c r="J2758">
        <v>46</v>
      </c>
      <c r="K2758" t="s">
        <v>533</v>
      </c>
      <c r="L2758">
        <v>1</v>
      </c>
      <c r="M2758">
        <v>54</v>
      </c>
      <c r="N2758" t="s">
        <v>15379</v>
      </c>
      <c r="O2758" t="s">
        <v>786</v>
      </c>
      <c r="P2758" t="s">
        <v>22</v>
      </c>
      <c r="Q2758" t="s">
        <v>37</v>
      </c>
      <c r="S2758" t="s">
        <v>33</v>
      </c>
      <c r="T2758" t="s">
        <v>3346</v>
      </c>
      <c r="U2758" t="s">
        <v>8149</v>
      </c>
      <c r="V2758" t="s">
        <v>15025</v>
      </c>
      <c r="X2758" t="str">
        <f>VLOOKUP(pbp!V5508, games!$B$2:$R$40, 3, FALSE)</f>
        <v>2021-01-03T21:25Z</v>
      </c>
      <c r="Y2758">
        <f>VLOOKUP(1*V2758,NFLGames!$H$11:$H$555,1,FALSE)</f>
        <v>401127975</v>
      </c>
      <c r="Z2758">
        <f>VLOOKUP($Y2758, NFLGames!$H$11:$K$555,2,FALSE)</f>
        <v>2019</v>
      </c>
      <c r="AA2758">
        <f>VLOOKUP($Y2758, NFLGames!$H$11:$K$555,3,FALSE)</f>
        <v>17</v>
      </c>
      <c r="AB2758" s="6">
        <f>IF(A2759=0, 0, AH2759-tbl_pbp[[#This Row],[Saints Win %]])</f>
        <v>0</v>
      </c>
      <c r="AE2758">
        <f>ABS(tbl_pbp[[#This Row],[play.homeScore]]-tbl_pbp[[#This Row],[play.awayScore]])</f>
        <v>32</v>
      </c>
      <c r="AF2758">
        <f>IF(tbl_pbp[[#This Row],[Play Saints Win % Increase]]&gt;=$AF$4,1,0)</f>
        <v>0</v>
      </c>
      <c r="AG2758" t="str">
        <f>VLOOKUP(tbl_pbp[[#This Row],[gameId]], games!$B$2:$T$40, 9, FALSE)</f>
        <v>new-orleans-saints</v>
      </c>
      <c r="AH2758" s="5">
        <f>IF(tbl_pbp[[#This Row],[AwayTeam]] &lt;&gt; "new-orleans-saints", tbl_pbp[[#This Row],[homeWinPercentage]], 1-tbl_pbp[[#This Row],[homeWinPercentage]])</f>
        <v>0.999</v>
      </c>
      <c r="AI2758" s="13">
        <f>tbl_pbp[[#This Row],[Kamara]]*tbl_pbp[[#This Row],[Impactful Play]]</f>
        <v>0</v>
      </c>
      <c r="AJ2758" s="13">
        <f>tbl_pbp[[#This Row],[Thomas]]*tbl_pbp[[#This Row],[Impactful Play]]</f>
        <v>0</v>
      </c>
      <c r="AK2758" s="13" t="str">
        <f>VLOOKUP(tbl_pbp[[#This Row],[Play Saints Win % Increase]], tbl_impact[],3,TRUE)</f>
        <v>Scented (0 to +5%)</v>
      </c>
    </row>
    <row r="2759" spans="1:37">
      <c r="A2759" s="1">
        <v>160</v>
      </c>
      <c r="B2759" s="5">
        <v>1E-3</v>
      </c>
      <c r="C2759" t="s">
        <v>15380</v>
      </c>
      <c r="D2759">
        <v>0</v>
      </c>
      <c r="E2759">
        <v>0</v>
      </c>
      <c r="F2759">
        <v>4</v>
      </c>
      <c r="G2759">
        <v>10</v>
      </c>
      <c r="H2759">
        <v>42</v>
      </c>
      <c r="I2759">
        <v>10</v>
      </c>
      <c r="J2759">
        <v>46</v>
      </c>
      <c r="K2759" t="s">
        <v>533</v>
      </c>
      <c r="L2759">
        <v>2</v>
      </c>
      <c r="M2759">
        <v>54</v>
      </c>
      <c r="N2759" t="s">
        <v>15381</v>
      </c>
      <c r="O2759" t="s">
        <v>3500</v>
      </c>
      <c r="P2759" t="s">
        <v>30</v>
      </c>
      <c r="Q2759" t="s">
        <v>31</v>
      </c>
      <c r="R2759" t="s">
        <v>32</v>
      </c>
      <c r="S2759" t="s">
        <v>120</v>
      </c>
      <c r="T2759" t="s">
        <v>3346</v>
      </c>
      <c r="U2759" t="s">
        <v>15382</v>
      </c>
      <c r="V2759" t="s">
        <v>15025</v>
      </c>
      <c r="X2759" t="str">
        <f>VLOOKUP(pbp!V5509, games!$B$2:$R$40, 3, FALSE)</f>
        <v>2021-01-03T21:25Z</v>
      </c>
      <c r="Y2759">
        <f>VLOOKUP(1*V2759,NFLGames!$H$11:$H$555,1,FALSE)</f>
        <v>401127975</v>
      </c>
      <c r="Z2759">
        <f>VLOOKUP($Y2759, NFLGames!$H$11:$K$555,2,FALSE)</f>
        <v>2019</v>
      </c>
      <c r="AA2759">
        <f>VLOOKUP($Y2759, NFLGames!$H$11:$K$555,3,FALSE)</f>
        <v>17</v>
      </c>
      <c r="AB2759" s="6">
        <f>IF(A2760=0, 0, AH2760-tbl_pbp[[#This Row],[Saints Win %]])</f>
        <v>0</v>
      </c>
      <c r="AE2759">
        <f>ABS(tbl_pbp[[#This Row],[play.homeScore]]-tbl_pbp[[#This Row],[play.awayScore]])</f>
        <v>32</v>
      </c>
      <c r="AF2759">
        <f>IF(tbl_pbp[[#This Row],[Play Saints Win % Increase]]&gt;=$AF$4,1,0)</f>
        <v>0</v>
      </c>
      <c r="AG2759" t="str">
        <f>VLOOKUP(tbl_pbp[[#This Row],[gameId]], games!$B$2:$T$40, 9, FALSE)</f>
        <v>new-orleans-saints</v>
      </c>
      <c r="AH2759" s="5">
        <f>IF(tbl_pbp[[#This Row],[AwayTeam]] &lt;&gt; "new-orleans-saints", tbl_pbp[[#This Row],[homeWinPercentage]], 1-tbl_pbp[[#This Row],[homeWinPercentage]])</f>
        <v>0.999</v>
      </c>
      <c r="AI2759" s="13">
        <f>tbl_pbp[[#This Row],[Kamara]]*tbl_pbp[[#This Row],[Impactful Play]]</f>
        <v>0</v>
      </c>
      <c r="AJ2759" s="13">
        <f>tbl_pbp[[#This Row],[Thomas]]*tbl_pbp[[#This Row],[Impactful Play]]</f>
        <v>0</v>
      </c>
      <c r="AK2759" s="13" t="str">
        <f>VLOOKUP(tbl_pbp[[#This Row],[Play Saints Win % Increase]], tbl_impact[],3,TRUE)</f>
        <v>Scented (0 to +5%)</v>
      </c>
    </row>
    <row r="2760" spans="1:37">
      <c r="A2760" s="1">
        <v>161</v>
      </c>
      <c r="B2760" s="5">
        <v>1E-3</v>
      </c>
      <c r="C2760" t="s">
        <v>15383</v>
      </c>
      <c r="D2760">
        <v>0</v>
      </c>
      <c r="E2760">
        <v>0</v>
      </c>
      <c r="F2760">
        <v>4</v>
      </c>
      <c r="G2760">
        <v>10</v>
      </c>
      <c r="H2760">
        <v>42</v>
      </c>
      <c r="I2760">
        <v>2</v>
      </c>
      <c r="J2760">
        <v>54</v>
      </c>
      <c r="K2760" t="s">
        <v>533</v>
      </c>
      <c r="L2760">
        <v>3</v>
      </c>
      <c r="M2760">
        <v>46</v>
      </c>
      <c r="N2760" t="s">
        <v>15384</v>
      </c>
      <c r="O2760" t="s">
        <v>676</v>
      </c>
      <c r="P2760" t="s">
        <v>45</v>
      </c>
      <c r="Q2760" t="s">
        <v>46</v>
      </c>
      <c r="R2760" t="s">
        <v>47</v>
      </c>
      <c r="S2760" t="s">
        <v>241</v>
      </c>
      <c r="T2760" t="s">
        <v>435</v>
      </c>
      <c r="U2760" t="s">
        <v>9921</v>
      </c>
      <c r="V2760" t="s">
        <v>15025</v>
      </c>
      <c r="X2760" t="str">
        <f>VLOOKUP(pbp!V5510, games!$B$2:$R$40, 3, FALSE)</f>
        <v>2021-01-03T21:25Z</v>
      </c>
      <c r="Y2760">
        <f>VLOOKUP(1*V2760,NFLGames!$H$11:$H$555,1,FALSE)</f>
        <v>401127975</v>
      </c>
      <c r="Z2760">
        <f>VLOOKUP($Y2760, NFLGames!$H$11:$K$555,2,FALSE)</f>
        <v>2019</v>
      </c>
      <c r="AA2760">
        <f>VLOOKUP($Y2760, NFLGames!$H$11:$K$555,3,FALSE)</f>
        <v>17</v>
      </c>
      <c r="AB2760" s="6">
        <f>IF(A2761=0, 0, AH2761-tbl_pbp[[#This Row],[Saints Win %]])</f>
        <v>0</v>
      </c>
      <c r="AE2760">
        <f>ABS(tbl_pbp[[#This Row],[play.homeScore]]-tbl_pbp[[#This Row],[play.awayScore]])</f>
        <v>32</v>
      </c>
      <c r="AF2760">
        <f>IF(tbl_pbp[[#This Row],[Play Saints Win % Increase]]&gt;=$AF$4,1,0)</f>
        <v>0</v>
      </c>
      <c r="AG2760" t="str">
        <f>VLOOKUP(tbl_pbp[[#This Row],[gameId]], games!$B$2:$T$40, 9, FALSE)</f>
        <v>new-orleans-saints</v>
      </c>
      <c r="AH2760" s="5">
        <f>IF(tbl_pbp[[#This Row],[AwayTeam]] &lt;&gt; "new-orleans-saints", tbl_pbp[[#This Row],[homeWinPercentage]], 1-tbl_pbp[[#This Row],[homeWinPercentage]])</f>
        <v>0.999</v>
      </c>
      <c r="AI2760" s="13">
        <f>tbl_pbp[[#This Row],[Kamara]]*tbl_pbp[[#This Row],[Impactful Play]]</f>
        <v>0</v>
      </c>
      <c r="AJ2760" s="13">
        <f>tbl_pbp[[#This Row],[Thomas]]*tbl_pbp[[#This Row],[Impactful Play]]</f>
        <v>0</v>
      </c>
      <c r="AK2760" s="13" t="str">
        <f>VLOOKUP(tbl_pbp[[#This Row],[Play Saints Win % Increase]], tbl_impact[],3,TRUE)</f>
        <v>Scented (0 to +5%)</v>
      </c>
    </row>
    <row r="2761" spans="1:37">
      <c r="A2761" s="1">
        <v>162</v>
      </c>
      <c r="B2761" s="5">
        <v>1E-3</v>
      </c>
      <c r="C2761" t="s">
        <v>15385</v>
      </c>
      <c r="D2761">
        <v>0</v>
      </c>
      <c r="E2761">
        <v>0</v>
      </c>
      <c r="F2761">
        <v>4</v>
      </c>
      <c r="G2761">
        <v>10</v>
      </c>
      <c r="H2761">
        <v>42</v>
      </c>
      <c r="I2761">
        <v>2</v>
      </c>
      <c r="J2761">
        <v>54</v>
      </c>
      <c r="K2761" t="s">
        <v>533</v>
      </c>
      <c r="L2761">
        <v>4</v>
      </c>
      <c r="M2761">
        <v>46</v>
      </c>
      <c r="N2761" t="s">
        <v>15386</v>
      </c>
      <c r="O2761" t="s">
        <v>794</v>
      </c>
      <c r="P2761" t="s">
        <v>30</v>
      </c>
      <c r="Q2761" t="s">
        <v>31</v>
      </c>
      <c r="R2761" t="s">
        <v>32</v>
      </c>
      <c r="S2761" t="s">
        <v>154</v>
      </c>
      <c r="T2761" t="s">
        <v>435</v>
      </c>
      <c r="U2761" t="s">
        <v>6567</v>
      </c>
      <c r="V2761" t="s">
        <v>15025</v>
      </c>
      <c r="X2761" t="str">
        <f>VLOOKUP(pbp!V5511, games!$B$2:$R$40, 3, FALSE)</f>
        <v>2021-01-03T21:25Z</v>
      </c>
      <c r="Y2761">
        <f>VLOOKUP(1*V2761,NFLGames!$H$11:$H$555,1,FALSE)</f>
        <v>401127975</v>
      </c>
      <c r="Z2761">
        <f>VLOOKUP($Y2761, NFLGames!$H$11:$K$555,2,FALSE)</f>
        <v>2019</v>
      </c>
      <c r="AA2761">
        <f>VLOOKUP($Y2761, NFLGames!$H$11:$K$555,3,FALSE)</f>
        <v>17</v>
      </c>
      <c r="AB2761" s="6">
        <f>IF(A2762=0, 0, AH2762-tbl_pbp[[#This Row],[Saints Win %]])</f>
        <v>0</v>
      </c>
      <c r="AE2761">
        <f>ABS(tbl_pbp[[#This Row],[play.homeScore]]-tbl_pbp[[#This Row],[play.awayScore]])</f>
        <v>32</v>
      </c>
      <c r="AF2761">
        <f>IF(tbl_pbp[[#This Row],[Play Saints Win % Increase]]&gt;=$AF$4,1,0)</f>
        <v>0</v>
      </c>
      <c r="AG2761" t="str">
        <f>VLOOKUP(tbl_pbp[[#This Row],[gameId]], games!$B$2:$T$40, 9, FALSE)</f>
        <v>new-orleans-saints</v>
      </c>
      <c r="AH2761" s="5">
        <f>IF(tbl_pbp[[#This Row],[AwayTeam]] &lt;&gt; "new-orleans-saints", tbl_pbp[[#This Row],[homeWinPercentage]], 1-tbl_pbp[[#This Row],[homeWinPercentage]])</f>
        <v>0.999</v>
      </c>
      <c r="AI2761" s="13">
        <f>tbl_pbp[[#This Row],[Kamara]]*tbl_pbp[[#This Row],[Impactful Play]]</f>
        <v>0</v>
      </c>
      <c r="AJ2761" s="13">
        <f>tbl_pbp[[#This Row],[Thomas]]*tbl_pbp[[#This Row],[Impactful Play]]</f>
        <v>0</v>
      </c>
      <c r="AK2761" s="13" t="str">
        <f>VLOOKUP(tbl_pbp[[#This Row],[Play Saints Win % Increase]], tbl_impact[],3,TRUE)</f>
        <v>Scented (0 to +5%)</v>
      </c>
    </row>
    <row r="2762" spans="1:37">
      <c r="A2762" s="1">
        <v>163</v>
      </c>
      <c r="B2762" s="5">
        <v>1E-3</v>
      </c>
      <c r="C2762" t="s">
        <v>15387</v>
      </c>
      <c r="D2762">
        <v>0</v>
      </c>
      <c r="E2762">
        <v>0</v>
      </c>
      <c r="F2762">
        <v>4</v>
      </c>
      <c r="G2762">
        <v>10</v>
      </c>
      <c r="H2762">
        <v>42</v>
      </c>
      <c r="I2762">
        <v>10</v>
      </c>
      <c r="J2762">
        <v>66</v>
      </c>
      <c r="K2762" t="s">
        <v>533</v>
      </c>
      <c r="L2762">
        <v>1</v>
      </c>
      <c r="M2762">
        <v>34</v>
      </c>
      <c r="N2762" t="s">
        <v>15388</v>
      </c>
      <c r="O2762" t="s">
        <v>423</v>
      </c>
      <c r="P2762" t="s">
        <v>30</v>
      </c>
      <c r="Q2762" t="s">
        <v>31</v>
      </c>
      <c r="R2762" t="s">
        <v>32</v>
      </c>
      <c r="S2762" t="s">
        <v>33</v>
      </c>
      <c r="T2762" t="s">
        <v>127</v>
      </c>
      <c r="U2762" t="s">
        <v>462</v>
      </c>
      <c r="V2762" t="s">
        <v>15025</v>
      </c>
      <c r="X2762" t="str">
        <f>VLOOKUP(pbp!V5512, games!$B$2:$R$40, 3, FALSE)</f>
        <v>2021-01-03T21:25Z</v>
      </c>
      <c r="Y2762">
        <f>VLOOKUP(1*V2762,NFLGames!$H$11:$H$555,1,FALSE)</f>
        <v>401127975</v>
      </c>
      <c r="Z2762">
        <f>VLOOKUP($Y2762, NFLGames!$H$11:$K$555,2,FALSE)</f>
        <v>2019</v>
      </c>
      <c r="AA2762">
        <f>VLOOKUP($Y2762, NFLGames!$H$11:$K$555,3,FALSE)</f>
        <v>17</v>
      </c>
      <c r="AB2762" s="6">
        <f>IF(A2763=0, 0, AH2763-tbl_pbp[[#This Row],[Saints Win %]])</f>
        <v>0</v>
      </c>
      <c r="AE2762">
        <f>ABS(tbl_pbp[[#This Row],[play.homeScore]]-tbl_pbp[[#This Row],[play.awayScore]])</f>
        <v>32</v>
      </c>
      <c r="AF2762">
        <f>IF(tbl_pbp[[#This Row],[Play Saints Win % Increase]]&gt;=$AF$4,1,0)</f>
        <v>0</v>
      </c>
      <c r="AG2762" t="str">
        <f>VLOOKUP(tbl_pbp[[#This Row],[gameId]], games!$B$2:$T$40, 9, FALSE)</f>
        <v>new-orleans-saints</v>
      </c>
      <c r="AH2762" s="5">
        <f>IF(tbl_pbp[[#This Row],[AwayTeam]] &lt;&gt; "new-orleans-saints", tbl_pbp[[#This Row],[homeWinPercentage]], 1-tbl_pbp[[#This Row],[homeWinPercentage]])</f>
        <v>0.999</v>
      </c>
      <c r="AI2762" s="13">
        <f>tbl_pbp[[#This Row],[Kamara]]*tbl_pbp[[#This Row],[Impactful Play]]</f>
        <v>0</v>
      </c>
      <c r="AJ2762" s="13">
        <f>tbl_pbp[[#This Row],[Thomas]]*tbl_pbp[[#This Row],[Impactful Play]]</f>
        <v>0</v>
      </c>
      <c r="AK2762" s="13" t="str">
        <f>VLOOKUP(tbl_pbp[[#This Row],[Play Saints Win % Increase]], tbl_impact[],3,TRUE)</f>
        <v>Scented (0 to +5%)</v>
      </c>
    </row>
    <row r="2763" spans="1:37">
      <c r="A2763" s="1">
        <v>164</v>
      </c>
      <c r="B2763" s="5">
        <v>1E-3</v>
      </c>
      <c r="C2763" t="s">
        <v>15389</v>
      </c>
      <c r="D2763">
        <v>0</v>
      </c>
      <c r="E2763">
        <v>0</v>
      </c>
      <c r="F2763">
        <v>4</v>
      </c>
      <c r="G2763">
        <v>10</v>
      </c>
      <c r="H2763">
        <v>42</v>
      </c>
      <c r="I2763">
        <v>10</v>
      </c>
      <c r="J2763">
        <v>79</v>
      </c>
      <c r="K2763" t="s">
        <v>533</v>
      </c>
      <c r="L2763">
        <v>1</v>
      </c>
      <c r="M2763">
        <v>21</v>
      </c>
      <c r="N2763" t="s">
        <v>15390</v>
      </c>
      <c r="O2763" t="s">
        <v>4395</v>
      </c>
      <c r="P2763" t="s">
        <v>22</v>
      </c>
      <c r="Q2763" t="s">
        <v>37</v>
      </c>
      <c r="S2763" t="s">
        <v>33</v>
      </c>
      <c r="T2763" t="s">
        <v>268</v>
      </c>
      <c r="U2763" t="s">
        <v>538</v>
      </c>
      <c r="V2763" t="s">
        <v>15025</v>
      </c>
      <c r="X2763" t="str">
        <f>VLOOKUP(pbp!V5513, games!$B$2:$R$40, 3, FALSE)</f>
        <v>2021-01-03T21:25Z</v>
      </c>
      <c r="Y2763">
        <f>VLOOKUP(1*V2763,NFLGames!$H$11:$H$555,1,FALSE)</f>
        <v>401127975</v>
      </c>
      <c r="Z2763">
        <f>VLOOKUP($Y2763, NFLGames!$H$11:$K$555,2,FALSE)</f>
        <v>2019</v>
      </c>
      <c r="AA2763">
        <f>VLOOKUP($Y2763, NFLGames!$H$11:$K$555,3,FALSE)</f>
        <v>17</v>
      </c>
      <c r="AB2763" s="6">
        <f>IF(A2764=0, 0, AH2764-tbl_pbp[[#This Row],[Saints Win %]])</f>
        <v>0</v>
      </c>
      <c r="AE2763">
        <f>ABS(tbl_pbp[[#This Row],[play.homeScore]]-tbl_pbp[[#This Row],[play.awayScore]])</f>
        <v>32</v>
      </c>
      <c r="AF2763">
        <f>IF(tbl_pbp[[#This Row],[Play Saints Win % Increase]]&gt;=$AF$4,1,0)</f>
        <v>0</v>
      </c>
      <c r="AG2763" t="str">
        <f>VLOOKUP(tbl_pbp[[#This Row],[gameId]], games!$B$2:$T$40, 9, FALSE)</f>
        <v>new-orleans-saints</v>
      </c>
      <c r="AH2763" s="5">
        <f>IF(tbl_pbp[[#This Row],[AwayTeam]] &lt;&gt; "new-orleans-saints", tbl_pbp[[#This Row],[homeWinPercentage]], 1-tbl_pbp[[#This Row],[homeWinPercentage]])</f>
        <v>0.999</v>
      </c>
      <c r="AI2763" s="13">
        <f>tbl_pbp[[#This Row],[Kamara]]*tbl_pbp[[#This Row],[Impactful Play]]</f>
        <v>0</v>
      </c>
      <c r="AJ2763" s="13">
        <f>tbl_pbp[[#This Row],[Thomas]]*tbl_pbp[[#This Row],[Impactful Play]]</f>
        <v>0</v>
      </c>
      <c r="AK2763" s="13" t="str">
        <f>VLOOKUP(tbl_pbp[[#This Row],[Play Saints Win % Increase]], tbl_impact[],3,TRUE)</f>
        <v>Scented (0 to +5%)</v>
      </c>
    </row>
    <row r="2764" spans="1:37">
      <c r="A2764" s="1">
        <v>165</v>
      </c>
      <c r="B2764" s="5">
        <v>1E-3</v>
      </c>
      <c r="C2764" t="s">
        <v>15391</v>
      </c>
      <c r="D2764">
        <v>0</v>
      </c>
      <c r="E2764">
        <v>0</v>
      </c>
      <c r="F2764">
        <v>4</v>
      </c>
      <c r="G2764">
        <v>10</v>
      </c>
      <c r="H2764">
        <v>42</v>
      </c>
      <c r="I2764">
        <v>10</v>
      </c>
      <c r="J2764">
        <v>79</v>
      </c>
      <c r="K2764" t="s">
        <v>533</v>
      </c>
      <c r="L2764">
        <v>2</v>
      </c>
      <c r="M2764">
        <v>21</v>
      </c>
      <c r="N2764" t="s">
        <v>15392</v>
      </c>
      <c r="O2764" t="s">
        <v>3825</v>
      </c>
      <c r="P2764" t="s">
        <v>30</v>
      </c>
      <c r="Q2764" t="s">
        <v>31</v>
      </c>
      <c r="R2764" t="s">
        <v>32</v>
      </c>
      <c r="S2764" t="s">
        <v>120</v>
      </c>
      <c r="T2764" t="s">
        <v>268</v>
      </c>
      <c r="U2764" t="s">
        <v>4541</v>
      </c>
      <c r="V2764" t="s">
        <v>15025</v>
      </c>
      <c r="X2764" t="str">
        <f>VLOOKUP(pbp!V5514, games!$B$2:$R$40, 3, FALSE)</f>
        <v>2021-01-03T21:25Z</v>
      </c>
      <c r="Y2764">
        <f>VLOOKUP(1*V2764,NFLGames!$H$11:$H$555,1,FALSE)</f>
        <v>401127975</v>
      </c>
      <c r="Z2764">
        <f>VLOOKUP($Y2764, NFLGames!$H$11:$K$555,2,FALSE)</f>
        <v>2019</v>
      </c>
      <c r="AA2764">
        <f>VLOOKUP($Y2764, NFLGames!$H$11:$K$555,3,FALSE)</f>
        <v>17</v>
      </c>
      <c r="AB2764" s="6">
        <f>IF(A2765=0, 0, AH2765-tbl_pbp[[#This Row],[Saints Win %]])</f>
        <v>0</v>
      </c>
      <c r="AE2764">
        <f>ABS(tbl_pbp[[#This Row],[play.homeScore]]-tbl_pbp[[#This Row],[play.awayScore]])</f>
        <v>32</v>
      </c>
      <c r="AF2764">
        <f>IF(tbl_pbp[[#This Row],[Play Saints Win % Increase]]&gt;=$AF$4,1,0)</f>
        <v>0</v>
      </c>
      <c r="AG2764" t="str">
        <f>VLOOKUP(tbl_pbp[[#This Row],[gameId]], games!$B$2:$T$40, 9, FALSE)</f>
        <v>new-orleans-saints</v>
      </c>
      <c r="AH2764" s="5">
        <f>IF(tbl_pbp[[#This Row],[AwayTeam]] &lt;&gt; "new-orleans-saints", tbl_pbp[[#This Row],[homeWinPercentage]], 1-tbl_pbp[[#This Row],[homeWinPercentage]])</f>
        <v>0.999</v>
      </c>
      <c r="AI2764" s="13">
        <f>tbl_pbp[[#This Row],[Kamara]]*tbl_pbp[[#This Row],[Impactful Play]]</f>
        <v>0</v>
      </c>
      <c r="AJ2764" s="13">
        <f>tbl_pbp[[#This Row],[Thomas]]*tbl_pbp[[#This Row],[Impactful Play]]</f>
        <v>0</v>
      </c>
      <c r="AK2764" s="13" t="str">
        <f>VLOOKUP(tbl_pbp[[#This Row],[Play Saints Win % Increase]], tbl_impact[],3,TRUE)</f>
        <v>Scented (0 to +5%)</v>
      </c>
    </row>
    <row r="2765" spans="1:37">
      <c r="A2765" s="1">
        <v>166</v>
      </c>
      <c r="B2765" s="5">
        <v>1E-3</v>
      </c>
      <c r="C2765" t="s">
        <v>15393</v>
      </c>
      <c r="D2765">
        <v>0</v>
      </c>
      <c r="E2765">
        <v>0</v>
      </c>
      <c r="F2765">
        <v>4</v>
      </c>
      <c r="G2765">
        <v>10</v>
      </c>
      <c r="H2765">
        <v>42</v>
      </c>
      <c r="I2765">
        <v>10</v>
      </c>
      <c r="J2765">
        <v>90</v>
      </c>
      <c r="K2765" t="s">
        <v>533</v>
      </c>
      <c r="L2765">
        <v>1</v>
      </c>
      <c r="M2765">
        <v>10</v>
      </c>
      <c r="N2765" t="s">
        <v>15394</v>
      </c>
      <c r="O2765" t="s">
        <v>7568</v>
      </c>
      <c r="P2765" t="s">
        <v>45</v>
      </c>
      <c r="Q2765" t="s">
        <v>46</v>
      </c>
      <c r="R2765" t="s">
        <v>47</v>
      </c>
      <c r="S2765" t="s">
        <v>283</v>
      </c>
      <c r="T2765" t="s">
        <v>179</v>
      </c>
      <c r="U2765" t="s">
        <v>6392</v>
      </c>
      <c r="V2765" t="s">
        <v>15025</v>
      </c>
      <c r="X2765" t="str">
        <f>VLOOKUP(pbp!V5515, games!$B$2:$R$40, 3, FALSE)</f>
        <v>2021-01-03T21:25Z</v>
      </c>
      <c r="Y2765">
        <f>VLOOKUP(1*V2765,NFLGames!$H$11:$H$555,1,FALSE)</f>
        <v>401127975</v>
      </c>
      <c r="Z2765">
        <f>VLOOKUP($Y2765, NFLGames!$H$11:$K$555,2,FALSE)</f>
        <v>2019</v>
      </c>
      <c r="AA2765">
        <f>VLOOKUP($Y2765, NFLGames!$H$11:$K$555,3,FALSE)</f>
        <v>17</v>
      </c>
      <c r="AB2765" s="6">
        <f>IF(A2766=0, 0, AH2766-tbl_pbp[[#This Row],[Saints Win %]])</f>
        <v>0</v>
      </c>
      <c r="AE2765">
        <f>ABS(tbl_pbp[[#This Row],[play.homeScore]]-tbl_pbp[[#This Row],[play.awayScore]])</f>
        <v>32</v>
      </c>
      <c r="AF2765">
        <f>IF(tbl_pbp[[#This Row],[Play Saints Win % Increase]]&gt;=$AF$4,1,0)</f>
        <v>0</v>
      </c>
      <c r="AG2765" t="str">
        <f>VLOOKUP(tbl_pbp[[#This Row],[gameId]], games!$B$2:$T$40, 9, FALSE)</f>
        <v>new-orleans-saints</v>
      </c>
      <c r="AH2765" s="5">
        <f>IF(tbl_pbp[[#This Row],[AwayTeam]] &lt;&gt; "new-orleans-saints", tbl_pbp[[#This Row],[homeWinPercentage]], 1-tbl_pbp[[#This Row],[homeWinPercentage]])</f>
        <v>0.999</v>
      </c>
      <c r="AI2765" s="13">
        <f>tbl_pbp[[#This Row],[Kamara]]*tbl_pbp[[#This Row],[Impactful Play]]</f>
        <v>0</v>
      </c>
      <c r="AJ2765" s="13">
        <f>tbl_pbp[[#This Row],[Thomas]]*tbl_pbp[[#This Row],[Impactful Play]]</f>
        <v>0</v>
      </c>
      <c r="AK2765" s="13" t="str">
        <f>VLOOKUP(tbl_pbp[[#This Row],[Play Saints Win % Increase]], tbl_impact[],3,TRUE)</f>
        <v>Scented (0 to +5%)</v>
      </c>
    </row>
    <row r="2766" spans="1:37">
      <c r="A2766" s="1">
        <v>167</v>
      </c>
      <c r="B2766" s="5">
        <v>1E-3</v>
      </c>
      <c r="C2766" t="s">
        <v>15395</v>
      </c>
      <c r="D2766">
        <v>0</v>
      </c>
      <c r="E2766">
        <v>0</v>
      </c>
      <c r="F2766">
        <v>4</v>
      </c>
      <c r="G2766">
        <v>10</v>
      </c>
      <c r="H2766">
        <v>42</v>
      </c>
      <c r="I2766">
        <v>9</v>
      </c>
      <c r="J2766">
        <v>91</v>
      </c>
      <c r="K2766" t="s">
        <v>533</v>
      </c>
      <c r="L2766">
        <v>2</v>
      </c>
      <c r="M2766">
        <v>9</v>
      </c>
      <c r="N2766" t="s">
        <v>229</v>
      </c>
      <c r="O2766" t="s">
        <v>1311</v>
      </c>
      <c r="P2766" t="s">
        <v>231</v>
      </c>
      <c r="Q2766" t="s">
        <v>232</v>
      </c>
      <c r="R2766" t="s">
        <v>233</v>
      </c>
      <c r="V2766" t="s">
        <v>15025</v>
      </c>
      <c r="X2766" t="str">
        <f>VLOOKUP(pbp!V5516, games!$B$2:$R$40, 3, FALSE)</f>
        <v>2021-01-03T21:25Z</v>
      </c>
      <c r="Y2766">
        <f>VLOOKUP(1*V2766,NFLGames!$H$11:$H$555,1,FALSE)</f>
        <v>401127975</v>
      </c>
      <c r="Z2766">
        <f>VLOOKUP($Y2766, NFLGames!$H$11:$K$555,2,FALSE)</f>
        <v>2019</v>
      </c>
      <c r="AA2766">
        <f>VLOOKUP($Y2766, NFLGames!$H$11:$K$555,3,FALSE)</f>
        <v>17</v>
      </c>
      <c r="AB2766" s="6">
        <f>IF(A2767=0, 0, AH2767-tbl_pbp[[#This Row],[Saints Win %]])</f>
        <v>0</v>
      </c>
      <c r="AE2766">
        <f>ABS(tbl_pbp[[#This Row],[play.homeScore]]-tbl_pbp[[#This Row],[play.awayScore]])</f>
        <v>32</v>
      </c>
      <c r="AF2766">
        <f>IF(tbl_pbp[[#This Row],[Play Saints Win % Increase]]&gt;=$AF$4,1,0)</f>
        <v>0</v>
      </c>
      <c r="AG2766" t="str">
        <f>VLOOKUP(tbl_pbp[[#This Row],[gameId]], games!$B$2:$T$40, 9, FALSE)</f>
        <v>new-orleans-saints</v>
      </c>
      <c r="AH2766" s="5">
        <f>IF(tbl_pbp[[#This Row],[AwayTeam]] &lt;&gt; "new-orleans-saints", tbl_pbp[[#This Row],[homeWinPercentage]], 1-tbl_pbp[[#This Row],[homeWinPercentage]])</f>
        <v>0.999</v>
      </c>
      <c r="AI2766" s="13">
        <f>tbl_pbp[[#This Row],[Kamara]]*tbl_pbp[[#This Row],[Impactful Play]]</f>
        <v>0</v>
      </c>
      <c r="AJ2766" s="13">
        <f>tbl_pbp[[#This Row],[Thomas]]*tbl_pbp[[#This Row],[Impactful Play]]</f>
        <v>0</v>
      </c>
      <c r="AK2766" s="13" t="str">
        <f>VLOOKUP(tbl_pbp[[#This Row],[Play Saints Win % Increase]], tbl_impact[],3,TRUE)</f>
        <v>Scented (0 to +5%)</v>
      </c>
    </row>
    <row r="2767" spans="1:37">
      <c r="A2767" s="1">
        <v>168</v>
      </c>
      <c r="B2767" s="5">
        <v>1E-3</v>
      </c>
      <c r="C2767" t="s">
        <v>15396</v>
      </c>
      <c r="D2767">
        <v>0</v>
      </c>
      <c r="E2767">
        <v>0</v>
      </c>
      <c r="F2767">
        <v>4</v>
      </c>
      <c r="G2767">
        <v>10</v>
      </c>
      <c r="H2767">
        <v>42</v>
      </c>
      <c r="I2767">
        <v>9</v>
      </c>
      <c r="J2767">
        <v>91</v>
      </c>
      <c r="K2767" t="s">
        <v>533</v>
      </c>
      <c r="L2767">
        <v>2</v>
      </c>
      <c r="M2767">
        <v>9</v>
      </c>
      <c r="N2767" t="s">
        <v>15397</v>
      </c>
      <c r="O2767" t="s">
        <v>1311</v>
      </c>
      <c r="P2767" t="s">
        <v>22</v>
      </c>
      <c r="Q2767" t="s">
        <v>37</v>
      </c>
      <c r="S2767" t="s">
        <v>286</v>
      </c>
      <c r="T2767" t="s">
        <v>473</v>
      </c>
      <c r="U2767" t="s">
        <v>2951</v>
      </c>
      <c r="V2767" t="s">
        <v>15025</v>
      </c>
      <c r="X2767" t="str">
        <f>VLOOKUP(pbp!V5517, games!$B$2:$R$40, 3, FALSE)</f>
        <v>2021-01-03T21:25Z</v>
      </c>
      <c r="Y2767">
        <f>VLOOKUP(1*V2767,NFLGames!$H$11:$H$555,1,FALSE)</f>
        <v>401127975</v>
      </c>
      <c r="Z2767">
        <f>VLOOKUP($Y2767, NFLGames!$H$11:$K$555,2,FALSE)</f>
        <v>2019</v>
      </c>
      <c r="AA2767">
        <f>VLOOKUP($Y2767, NFLGames!$H$11:$K$555,3,FALSE)</f>
        <v>17</v>
      </c>
      <c r="AB2767" s="6">
        <f>IF(A2768=0, 0, AH2768-tbl_pbp[[#This Row],[Saints Win %]])</f>
        <v>0</v>
      </c>
      <c r="AE2767">
        <f>ABS(tbl_pbp[[#This Row],[play.homeScore]]-tbl_pbp[[#This Row],[play.awayScore]])</f>
        <v>32</v>
      </c>
      <c r="AF2767">
        <f>IF(tbl_pbp[[#This Row],[Play Saints Win % Increase]]&gt;=$AF$4,1,0)</f>
        <v>0</v>
      </c>
      <c r="AG2767" t="str">
        <f>VLOOKUP(tbl_pbp[[#This Row],[gameId]], games!$B$2:$T$40, 9, FALSE)</f>
        <v>new-orleans-saints</v>
      </c>
      <c r="AH2767" s="5">
        <f>IF(tbl_pbp[[#This Row],[AwayTeam]] &lt;&gt; "new-orleans-saints", tbl_pbp[[#This Row],[homeWinPercentage]], 1-tbl_pbp[[#This Row],[homeWinPercentage]])</f>
        <v>0.999</v>
      </c>
      <c r="AI2767" s="13">
        <f>tbl_pbp[[#This Row],[Kamara]]*tbl_pbp[[#This Row],[Impactful Play]]</f>
        <v>0</v>
      </c>
      <c r="AJ2767" s="13">
        <f>tbl_pbp[[#This Row],[Thomas]]*tbl_pbp[[#This Row],[Impactful Play]]</f>
        <v>0</v>
      </c>
      <c r="AK2767" s="13" t="str">
        <f>VLOOKUP(tbl_pbp[[#This Row],[Play Saints Win % Increase]], tbl_impact[],3,TRUE)</f>
        <v>Scented (0 to +5%)</v>
      </c>
    </row>
    <row r="2768" spans="1:37">
      <c r="A2768" s="1">
        <v>169</v>
      </c>
      <c r="B2768" s="5">
        <v>1E-3</v>
      </c>
      <c r="C2768" t="s">
        <v>15398</v>
      </c>
      <c r="D2768">
        <v>0</v>
      </c>
      <c r="E2768">
        <v>0</v>
      </c>
      <c r="F2768">
        <v>4</v>
      </c>
      <c r="G2768">
        <v>12</v>
      </c>
      <c r="H2768">
        <v>42</v>
      </c>
      <c r="I2768">
        <v>9</v>
      </c>
      <c r="J2768">
        <v>91</v>
      </c>
      <c r="K2768" t="s">
        <v>533</v>
      </c>
      <c r="L2768">
        <v>3</v>
      </c>
      <c r="M2768">
        <v>9</v>
      </c>
      <c r="N2768" t="s">
        <v>15399</v>
      </c>
      <c r="O2768" t="s">
        <v>234</v>
      </c>
      <c r="P2768" t="s">
        <v>450</v>
      </c>
      <c r="Q2768" t="s">
        <v>451</v>
      </c>
      <c r="R2768" t="s">
        <v>452</v>
      </c>
      <c r="S2768" t="s">
        <v>347</v>
      </c>
      <c r="T2768" t="s">
        <v>473</v>
      </c>
      <c r="U2768" t="s">
        <v>15400</v>
      </c>
      <c r="V2768" t="s">
        <v>15025</v>
      </c>
      <c r="X2768" t="str">
        <f>VLOOKUP(pbp!V5518, games!$B$2:$R$40, 3, FALSE)</f>
        <v>2021-01-03T21:25Z</v>
      </c>
      <c r="Y2768">
        <f>VLOOKUP(1*V2768,NFLGames!$H$11:$H$555,1,FALSE)</f>
        <v>401127975</v>
      </c>
      <c r="Z2768">
        <f>VLOOKUP($Y2768, NFLGames!$H$11:$K$555,2,FALSE)</f>
        <v>2019</v>
      </c>
      <c r="AA2768">
        <f>VLOOKUP($Y2768, NFLGames!$H$11:$K$555,3,FALSE)</f>
        <v>17</v>
      </c>
      <c r="AB2768" s="6">
        <f>IF(A2769=0, 0, AH2769-tbl_pbp[[#This Row],[Saints Win %]])</f>
        <v>0</v>
      </c>
      <c r="AE2768">
        <f>ABS(tbl_pbp[[#This Row],[play.homeScore]]-tbl_pbp[[#This Row],[play.awayScore]])</f>
        <v>30</v>
      </c>
      <c r="AF2768">
        <f>IF(tbl_pbp[[#This Row],[Play Saints Win % Increase]]&gt;=$AF$4,1,0)</f>
        <v>0</v>
      </c>
      <c r="AG2768" t="str">
        <f>VLOOKUP(tbl_pbp[[#This Row],[gameId]], games!$B$2:$T$40, 9, FALSE)</f>
        <v>new-orleans-saints</v>
      </c>
      <c r="AH2768" s="5">
        <f>IF(tbl_pbp[[#This Row],[AwayTeam]] &lt;&gt; "new-orleans-saints", tbl_pbp[[#This Row],[homeWinPercentage]], 1-tbl_pbp[[#This Row],[homeWinPercentage]])</f>
        <v>0.999</v>
      </c>
      <c r="AI2768" s="13">
        <f>tbl_pbp[[#This Row],[Kamara]]*tbl_pbp[[#This Row],[Impactful Play]]</f>
        <v>0</v>
      </c>
      <c r="AJ2768" s="13">
        <f>tbl_pbp[[#This Row],[Thomas]]*tbl_pbp[[#This Row],[Impactful Play]]</f>
        <v>0</v>
      </c>
      <c r="AK2768" s="13" t="str">
        <f>VLOOKUP(tbl_pbp[[#This Row],[Play Saints Win % Increase]], tbl_impact[],3,TRUE)</f>
        <v>Scented (0 to +5%)</v>
      </c>
    </row>
    <row r="2769" spans="1:37">
      <c r="A2769" s="1">
        <v>170</v>
      </c>
      <c r="B2769" s="5">
        <v>1E-3</v>
      </c>
      <c r="C2769" t="s">
        <v>15401</v>
      </c>
      <c r="D2769">
        <v>0</v>
      </c>
      <c r="E2769">
        <v>0</v>
      </c>
      <c r="F2769">
        <v>4</v>
      </c>
      <c r="G2769">
        <v>12</v>
      </c>
      <c r="H2769">
        <v>42</v>
      </c>
      <c r="I2769">
        <v>10</v>
      </c>
      <c r="J2769">
        <v>80</v>
      </c>
      <c r="K2769" t="s">
        <v>29</v>
      </c>
      <c r="L2769">
        <v>1</v>
      </c>
      <c r="M2769">
        <v>80</v>
      </c>
      <c r="N2769" t="s">
        <v>15402</v>
      </c>
      <c r="O2769" t="s">
        <v>819</v>
      </c>
      <c r="P2769" t="s">
        <v>45</v>
      </c>
      <c r="Q2769" t="s">
        <v>46</v>
      </c>
      <c r="R2769" t="s">
        <v>47</v>
      </c>
      <c r="S2769" t="s">
        <v>33</v>
      </c>
      <c r="T2769" t="s">
        <v>165</v>
      </c>
      <c r="U2769" t="s">
        <v>571</v>
      </c>
      <c r="V2769" t="s">
        <v>15025</v>
      </c>
      <c r="X2769" t="str">
        <f>VLOOKUP(pbp!V5519, games!$B$2:$R$40, 3, FALSE)</f>
        <v>2021-01-03T21:25Z</v>
      </c>
      <c r="Y2769">
        <f>VLOOKUP(1*V2769,NFLGames!$H$11:$H$555,1,FALSE)</f>
        <v>401127975</v>
      </c>
      <c r="Z2769">
        <f>VLOOKUP($Y2769, NFLGames!$H$11:$K$555,2,FALSE)</f>
        <v>2019</v>
      </c>
      <c r="AA2769">
        <f>VLOOKUP($Y2769, NFLGames!$H$11:$K$555,3,FALSE)</f>
        <v>17</v>
      </c>
      <c r="AB2769" s="6">
        <f>IF(A2770=0, 0, AH2770-tbl_pbp[[#This Row],[Saints Win %]])</f>
        <v>0</v>
      </c>
      <c r="AE2769">
        <f>ABS(tbl_pbp[[#This Row],[play.homeScore]]-tbl_pbp[[#This Row],[play.awayScore]])</f>
        <v>30</v>
      </c>
      <c r="AF2769">
        <f>IF(tbl_pbp[[#This Row],[Play Saints Win % Increase]]&gt;=$AF$4,1,0)</f>
        <v>0</v>
      </c>
      <c r="AG2769" t="str">
        <f>VLOOKUP(tbl_pbp[[#This Row],[gameId]], games!$B$2:$T$40, 9, FALSE)</f>
        <v>new-orleans-saints</v>
      </c>
      <c r="AH2769" s="5">
        <f>IF(tbl_pbp[[#This Row],[AwayTeam]] &lt;&gt; "new-orleans-saints", tbl_pbp[[#This Row],[homeWinPercentage]], 1-tbl_pbp[[#This Row],[homeWinPercentage]])</f>
        <v>0.999</v>
      </c>
      <c r="AI2769" s="13">
        <f>tbl_pbp[[#This Row],[Kamara]]*tbl_pbp[[#This Row],[Impactful Play]]</f>
        <v>0</v>
      </c>
      <c r="AJ2769" s="13">
        <f>tbl_pbp[[#This Row],[Thomas]]*tbl_pbp[[#This Row],[Impactful Play]]</f>
        <v>0</v>
      </c>
      <c r="AK2769" s="13" t="str">
        <f>VLOOKUP(tbl_pbp[[#This Row],[Play Saints Win % Increase]], tbl_impact[],3,TRUE)</f>
        <v>Scented (0 to +5%)</v>
      </c>
    </row>
    <row r="2770" spans="1:37">
      <c r="A2770" s="1">
        <v>171</v>
      </c>
      <c r="B2770" s="5">
        <v>1E-3</v>
      </c>
      <c r="C2770" t="s">
        <v>15403</v>
      </c>
      <c r="D2770">
        <v>0</v>
      </c>
      <c r="E2770">
        <v>0</v>
      </c>
      <c r="F2770">
        <v>4</v>
      </c>
      <c r="G2770">
        <v>10</v>
      </c>
      <c r="H2770">
        <v>42</v>
      </c>
      <c r="I2770">
        <v>11</v>
      </c>
      <c r="J2770">
        <v>81</v>
      </c>
      <c r="K2770" t="s">
        <v>29</v>
      </c>
      <c r="L2770">
        <v>2</v>
      </c>
      <c r="M2770">
        <v>81</v>
      </c>
      <c r="N2770" t="s">
        <v>15404</v>
      </c>
      <c r="O2770" t="s">
        <v>823</v>
      </c>
      <c r="P2770" t="s">
        <v>45</v>
      </c>
      <c r="Q2770" t="s">
        <v>46</v>
      </c>
      <c r="R2770" t="s">
        <v>47</v>
      </c>
      <c r="S2770" t="s">
        <v>147</v>
      </c>
      <c r="T2770" t="s">
        <v>363</v>
      </c>
      <c r="U2770" t="s">
        <v>15405</v>
      </c>
      <c r="V2770" t="s">
        <v>15025</v>
      </c>
      <c r="X2770" t="str">
        <f>VLOOKUP(pbp!V5520, games!$B$2:$R$40, 3, FALSE)</f>
        <v>2021-01-03T21:25Z</v>
      </c>
      <c r="Y2770">
        <f>VLOOKUP(1*V2770,NFLGames!$H$11:$H$555,1,FALSE)</f>
        <v>401127975</v>
      </c>
      <c r="Z2770">
        <f>VLOOKUP($Y2770, NFLGames!$H$11:$K$555,2,FALSE)</f>
        <v>2019</v>
      </c>
      <c r="AA2770">
        <f>VLOOKUP($Y2770, NFLGames!$H$11:$K$555,3,FALSE)</f>
        <v>17</v>
      </c>
      <c r="AB2770" s="6">
        <f>IF(A2771=0, 0, AH2771-tbl_pbp[[#This Row],[Saints Win %]])</f>
        <v>0</v>
      </c>
      <c r="AE2770">
        <f>ABS(tbl_pbp[[#This Row],[play.homeScore]]-tbl_pbp[[#This Row],[play.awayScore]])</f>
        <v>32</v>
      </c>
      <c r="AF2770">
        <f>IF(tbl_pbp[[#This Row],[Play Saints Win % Increase]]&gt;=$AF$4,1,0)</f>
        <v>0</v>
      </c>
      <c r="AG2770" t="str">
        <f>VLOOKUP(tbl_pbp[[#This Row],[gameId]], games!$B$2:$T$40, 9, FALSE)</f>
        <v>new-orleans-saints</v>
      </c>
      <c r="AH2770" s="5">
        <f>IF(tbl_pbp[[#This Row],[AwayTeam]] &lt;&gt; "new-orleans-saints", tbl_pbp[[#This Row],[homeWinPercentage]], 1-tbl_pbp[[#This Row],[homeWinPercentage]])</f>
        <v>0.999</v>
      </c>
      <c r="AI2770" s="13">
        <f>tbl_pbp[[#This Row],[Kamara]]*tbl_pbp[[#This Row],[Impactful Play]]</f>
        <v>0</v>
      </c>
      <c r="AJ2770" s="13">
        <f>tbl_pbp[[#This Row],[Thomas]]*tbl_pbp[[#This Row],[Impactful Play]]</f>
        <v>0</v>
      </c>
      <c r="AK2770" s="13" t="str">
        <f>VLOOKUP(tbl_pbp[[#This Row],[Play Saints Win % Increase]], tbl_impact[],3,TRUE)</f>
        <v>Scented (0 to +5%)</v>
      </c>
    </row>
    <row r="2771" spans="1:37">
      <c r="A2771" s="1">
        <v>172</v>
      </c>
      <c r="B2771" s="5">
        <v>1E-3</v>
      </c>
      <c r="C2771" t="s">
        <v>15406</v>
      </c>
      <c r="D2771">
        <v>0</v>
      </c>
      <c r="E2771">
        <v>0</v>
      </c>
      <c r="F2771">
        <v>4</v>
      </c>
      <c r="G2771">
        <v>10</v>
      </c>
      <c r="H2771">
        <v>42</v>
      </c>
      <c r="I2771">
        <v>12</v>
      </c>
      <c r="J2771">
        <v>82</v>
      </c>
      <c r="K2771" t="s">
        <v>29</v>
      </c>
      <c r="L2771">
        <v>3</v>
      </c>
      <c r="M2771">
        <v>82</v>
      </c>
      <c r="N2771" t="s">
        <v>15407</v>
      </c>
      <c r="O2771" t="s">
        <v>3641</v>
      </c>
      <c r="P2771" t="s">
        <v>45</v>
      </c>
      <c r="Q2771" t="s">
        <v>46</v>
      </c>
      <c r="R2771" t="s">
        <v>47</v>
      </c>
      <c r="S2771" t="s">
        <v>201</v>
      </c>
      <c r="T2771" t="s">
        <v>191</v>
      </c>
      <c r="U2771" t="s">
        <v>15408</v>
      </c>
      <c r="V2771" t="s">
        <v>15025</v>
      </c>
      <c r="X2771" t="str">
        <f>VLOOKUP(pbp!V5521, games!$B$2:$R$40, 3, FALSE)</f>
        <v>2021-01-03T21:25Z</v>
      </c>
      <c r="Y2771">
        <f>VLOOKUP(1*V2771,NFLGames!$H$11:$H$555,1,FALSE)</f>
        <v>401127975</v>
      </c>
      <c r="Z2771">
        <f>VLOOKUP($Y2771, NFLGames!$H$11:$K$555,2,FALSE)</f>
        <v>2019</v>
      </c>
      <c r="AA2771">
        <f>VLOOKUP($Y2771, NFLGames!$H$11:$K$555,3,FALSE)</f>
        <v>17</v>
      </c>
      <c r="AB2771" s="6">
        <f>IF(A2772=0, 0, AH2772-tbl_pbp[[#This Row],[Saints Win %]])</f>
        <v>1.0000000000000009E-3</v>
      </c>
      <c r="AE2771">
        <f>ABS(tbl_pbp[[#This Row],[play.homeScore]]-tbl_pbp[[#This Row],[play.awayScore]])</f>
        <v>32</v>
      </c>
      <c r="AF2771">
        <f>IF(tbl_pbp[[#This Row],[Play Saints Win % Increase]]&gt;=$AF$4,1,0)</f>
        <v>0</v>
      </c>
      <c r="AG2771" t="str">
        <f>VLOOKUP(tbl_pbp[[#This Row],[gameId]], games!$B$2:$T$40, 9, FALSE)</f>
        <v>new-orleans-saints</v>
      </c>
      <c r="AH2771" s="5">
        <f>IF(tbl_pbp[[#This Row],[AwayTeam]] &lt;&gt; "new-orleans-saints", tbl_pbp[[#This Row],[homeWinPercentage]], 1-tbl_pbp[[#This Row],[homeWinPercentage]])</f>
        <v>0.999</v>
      </c>
      <c r="AI2771" s="13">
        <f>tbl_pbp[[#This Row],[Kamara]]*tbl_pbp[[#This Row],[Impactful Play]]</f>
        <v>0</v>
      </c>
      <c r="AJ2771" s="13">
        <f>tbl_pbp[[#This Row],[Thomas]]*tbl_pbp[[#This Row],[Impactful Play]]</f>
        <v>0</v>
      </c>
      <c r="AK2771" s="13" t="str">
        <f>VLOOKUP(tbl_pbp[[#This Row],[Play Saints Win % Increase]], tbl_impact[],3,TRUE)</f>
        <v>Scented (0 to +5%)</v>
      </c>
    </row>
    <row r="2772" spans="1:37">
      <c r="A2772" s="1">
        <v>173</v>
      </c>
      <c r="B2772" s="5">
        <v>0</v>
      </c>
      <c r="C2772" t="s">
        <v>15409</v>
      </c>
      <c r="D2772">
        <v>0</v>
      </c>
      <c r="E2772">
        <v>0</v>
      </c>
      <c r="F2772">
        <v>4</v>
      </c>
      <c r="G2772">
        <v>10</v>
      </c>
      <c r="H2772">
        <v>42</v>
      </c>
      <c r="I2772">
        <v>0</v>
      </c>
      <c r="J2772">
        <v>83</v>
      </c>
      <c r="L2772">
        <v>0</v>
      </c>
      <c r="M2772">
        <v>0</v>
      </c>
      <c r="N2772" t="s">
        <v>364</v>
      </c>
      <c r="O2772" t="s">
        <v>143</v>
      </c>
      <c r="P2772" t="s">
        <v>365</v>
      </c>
      <c r="Q2772" t="s">
        <v>366</v>
      </c>
      <c r="R2772" t="s">
        <v>367</v>
      </c>
      <c r="V2772" t="s">
        <v>15025</v>
      </c>
      <c r="X2772" t="str">
        <f>VLOOKUP(pbp!V5522, games!$B$2:$R$40, 3, FALSE)</f>
        <v>2021-01-03T21:25Z</v>
      </c>
      <c r="Y2772">
        <f>VLOOKUP(1*V2772,NFLGames!$H$11:$H$555,1,FALSE)</f>
        <v>401127975</v>
      </c>
      <c r="Z2772">
        <f>VLOOKUP($Y2772, NFLGames!$H$11:$K$555,2,FALSE)</f>
        <v>2019</v>
      </c>
      <c r="AA2772">
        <f>VLOOKUP($Y2772, NFLGames!$H$11:$K$555,3,FALSE)</f>
        <v>17</v>
      </c>
      <c r="AB2772" s="6">
        <f>IF(A2773=0, 0, AH2773-tbl_pbp[[#This Row],[Saints Win %]])</f>
        <v>0</v>
      </c>
      <c r="AE2772">
        <f>ABS(tbl_pbp[[#This Row],[play.homeScore]]-tbl_pbp[[#This Row],[play.awayScore]])</f>
        <v>32</v>
      </c>
      <c r="AF2772">
        <f>IF(tbl_pbp[[#This Row],[Play Saints Win % Increase]]&gt;=$AF$4,1,0)</f>
        <v>0</v>
      </c>
      <c r="AG2772" t="str">
        <f>VLOOKUP(tbl_pbp[[#This Row],[gameId]], games!$B$2:$T$40, 9, FALSE)</f>
        <v>new-orleans-saints</v>
      </c>
      <c r="AH2772" s="5">
        <f>IF(tbl_pbp[[#This Row],[AwayTeam]] &lt;&gt; "new-orleans-saints", tbl_pbp[[#This Row],[homeWinPercentage]], 1-tbl_pbp[[#This Row],[homeWinPercentage]])</f>
        <v>1</v>
      </c>
      <c r="AI2772" s="13">
        <f>tbl_pbp[[#This Row],[Kamara]]*tbl_pbp[[#This Row],[Impactful Play]]</f>
        <v>0</v>
      </c>
      <c r="AJ2772" s="13">
        <f>tbl_pbp[[#This Row],[Thomas]]*tbl_pbp[[#This Row],[Impactful Play]]</f>
        <v>0</v>
      </c>
      <c r="AK2772" s="13" t="str">
        <f>VLOOKUP(tbl_pbp[[#This Row],[Play Saints Win % Increase]], tbl_impact[],3,TRUE)</f>
        <v>Scented (0 to +5%)</v>
      </c>
    </row>
    <row r="2773" spans="1:37">
      <c r="A2773" s="1">
        <v>0</v>
      </c>
      <c r="B2773" s="5">
        <v>0.59899999999999998</v>
      </c>
      <c r="C2773" t="s">
        <v>590</v>
      </c>
      <c r="D2773">
        <v>0</v>
      </c>
      <c r="E2773">
        <v>0</v>
      </c>
      <c r="F2773">
        <v>1</v>
      </c>
      <c r="G2773">
        <v>0</v>
      </c>
      <c r="H2773">
        <v>0</v>
      </c>
      <c r="I2773">
        <v>0</v>
      </c>
      <c r="J2773">
        <v>65</v>
      </c>
      <c r="K2773" t="s">
        <v>369</v>
      </c>
      <c r="L2773">
        <v>0</v>
      </c>
      <c r="M2773">
        <v>65</v>
      </c>
      <c r="N2773" t="s">
        <v>446</v>
      </c>
      <c r="O2773" t="s">
        <v>24</v>
      </c>
      <c r="P2773" t="s">
        <v>25</v>
      </c>
      <c r="Q2773" t="s">
        <v>26</v>
      </c>
      <c r="R2773" t="s">
        <v>27</v>
      </c>
      <c r="V2773" t="s">
        <v>591</v>
      </c>
      <c r="X2773" t="str">
        <f>VLOOKUP(pbp!V6, games!$B$2:$R$40, 3, FALSE)</f>
        <v>2019-09-09T23:10Z</v>
      </c>
      <c r="Y2773">
        <f>VLOOKUP(1*V2773,NFLGames!$H$11:$H$555,1,FALSE)</f>
        <v>401220369</v>
      </c>
      <c r="Z2773">
        <f>VLOOKUP($Y2773, NFLGames!$H$11:$K$555,2,FALSE)</f>
        <v>2020</v>
      </c>
      <c r="AA2773">
        <f>VLOOKUP($Y2773, NFLGames!$H$11:$K$555,3,FALSE)</f>
        <v>1</v>
      </c>
      <c r="AB2773" s="6">
        <f>IF(A2774=0, 0, AH2774-tbl_pbp[[#This Row],[Saints Win %]])</f>
        <v>2.0000000000000018E-2</v>
      </c>
      <c r="AE2773">
        <f>ABS(tbl_pbp[[#This Row],[play.homeScore]]-tbl_pbp[[#This Row],[play.awayScore]])</f>
        <v>0</v>
      </c>
      <c r="AF2773">
        <f>IF(tbl_pbp[[#This Row],[Play Saints Win % Increase]]&gt;=$AF$4,1,0)</f>
        <v>0</v>
      </c>
      <c r="AG2773" t="str">
        <f>VLOOKUP(tbl_pbp[[#This Row],[gameId]], games!$B$2:$T$40, 9, FALSE)</f>
        <v>tampa-bay-buccaneers</v>
      </c>
      <c r="AH2773" s="5">
        <f>IF(tbl_pbp[[#This Row],[AwayTeam]] &lt;&gt; "new-orleans-saints", tbl_pbp[[#This Row],[homeWinPercentage]], 1-tbl_pbp[[#This Row],[homeWinPercentage]])</f>
        <v>0.59899999999999998</v>
      </c>
      <c r="AI2773" s="13">
        <f>tbl_pbp[[#This Row],[Kamara]]*tbl_pbp[[#This Row],[Impactful Play]]</f>
        <v>0</v>
      </c>
      <c r="AJ2773" s="13">
        <f>tbl_pbp[[#This Row],[Thomas]]*tbl_pbp[[#This Row],[Impactful Play]]</f>
        <v>0</v>
      </c>
      <c r="AK2773" s="13" t="str">
        <f>VLOOKUP(tbl_pbp[[#This Row],[Play Saints Win % Increase]], tbl_impact[],3,TRUE)</f>
        <v>Scented (0 to +5%)</v>
      </c>
    </row>
    <row r="2774" spans="1:37">
      <c r="A2774" s="1">
        <v>1</v>
      </c>
      <c r="B2774" s="5">
        <v>0.61899999999999999</v>
      </c>
      <c r="C2774" t="s">
        <v>592</v>
      </c>
      <c r="D2774">
        <v>0</v>
      </c>
      <c r="E2774">
        <v>0</v>
      </c>
      <c r="F2774">
        <v>1</v>
      </c>
      <c r="G2774">
        <v>0</v>
      </c>
      <c r="H2774">
        <v>0</v>
      </c>
      <c r="I2774">
        <v>10</v>
      </c>
      <c r="J2774">
        <v>25</v>
      </c>
      <c r="K2774" t="s">
        <v>29</v>
      </c>
      <c r="L2774">
        <v>1</v>
      </c>
      <c r="M2774">
        <v>75</v>
      </c>
      <c r="N2774" t="s">
        <v>593</v>
      </c>
      <c r="O2774" t="s">
        <v>24</v>
      </c>
      <c r="P2774" t="s">
        <v>30</v>
      </c>
      <c r="Q2774" t="s">
        <v>31</v>
      </c>
      <c r="R2774" t="s">
        <v>32</v>
      </c>
      <c r="S2774" t="s">
        <v>33</v>
      </c>
      <c r="T2774" t="s">
        <v>34</v>
      </c>
      <c r="U2774" t="s">
        <v>35</v>
      </c>
      <c r="V2774" t="s">
        <v>591</v>
      </c>
      <c r="X2774" t="str">
        <f>VLOOKUP(pbp!V7, games!$B$2:$R$40, 3, FALSE)</f>
        <v>2019-09-09T23:10Z</v>
      </c>
      <c r="Y2774">
        <f>VLOOKUP(1*V2774,NFLGames!$H$11:$H$555,1,FALSE)</f>
        <v>401220369</v>
      </c>
      <c r="Z2774">
        <f>VLOOKUP($Y2774, NFLGames!$H$11:$K$555,2,FALSE)</f>
        <v>2020</v>
      </c>
      <c r="AA2774">
        <f>VLOOKUP($Y2774, NFLGames!$H$11:$K$555,3,FALSE)</f>
        <v>1</v>
      </c>
      <c r="AB2774" s="6">
        <f>IF(A2775=0, 0, AH2775-tbl_pbp[[#This Row],[Saints Win %]])</f>
        <v>-0.123</v>
      </c>
      <c r="AE2774">
        <f>ABS(tbl_pbp[[#This Row],[play.homeScore]]-tbl_pbp[[#This Row],[play.awayScore]])</f>
        <v>0</v>
      </c>
      <c r="AF2774">
        <f>IF(tbl_pbp[[#This Row],[Play Saints Win % Increase]]&gt;=$AF$4,1,0)</f>
        <v>0</v>
      </c>
      <c r="AG2774" t="str">
        <f>VLOOKUP(tbl_pbp[[#This Row],[gameId]], games!$B$2:$T$40, 9, FALSE)</f>
        <v>tampa-bay-buccaneers</v>
      </c>
      <c r="AH2774" s="5">
        <f>IF(tbl_pbp[[#This Row],[AwayTeam]] &lt;&gt; "new-orleans-saints", tbl_pbp[[#This Row],[homeWinPercentage]], 1-tbl_pbp[[#This Row],[homeWinPercentage]])</f>
        <v>0.61899999999999999</v>
      </c>
      <c r="AI2774" s="13">
        <f>tbl_pbp[[#This Row],[Kamara]]*tbl_pbp[[#This Row],[Impactful Play]]</f>
        <v>0</v>
      </c>
      <c r="AJ2774" s="13">
        <f>tbl_pbp[[#This Row],[Thomas]]*tbl_pbp[[#This Row],[Impactful Play]]</f>
        <v>0</v>
      </c>
      <c r="AK2774" s="13" t="str">
        <f>VLOOKUP(tbl_pbp[[#This Row],[Play Saints Win % Increase]], tbl_impact[],3,TRUE)</f>
        <v>Stinky (worse than -10% to -20%)</v>
      </c>
    </row>
    <row r="2775" spans="1:37">
      <c r="A2775" s="1">
        <v>2</v>
      </c>
      <c r="B2775" s="5">
        <v>0.496</v>
      </c>
      <c r="C2775" t="s">
        <v>594</v>
      </c>
      <c r="D2775">
        <v>0</v>
      </c>
      <c r="E2775">
        <v>0</v>
      </c>
      <c r="F2775">
        <v>1</v>
      </c>
      <c r="G2775">
        <v>0</v>
      </c>
      <c r="H2775">
        <v>0</v>
      </c>
      <c r="I2775">
        <v>10</v>
      </c>
      <c r="J2775">
        <v>39</v>
      </c>
      <c r="K2775" t="s">
        <v>29</v>
      </c>
      <c r="L2775">
        <v>1</v>
      </c>
      <c r="M2775">
        <v>61</v>
      </c>
      <c r="N2775" t="s">
        <v>595</v>
      </c>
      <c r="O2775" t="s">
        <v>36</v>
      </c>
      <c r="P2775" t="s">
        <v>45</v>
      </c>
      <c r="Q2775" t="s">
        <v>46</v>
      </c>
      <c r="R2775" t="s">
        <v>47</v>
      </c>
      <c r="S2775" t="s">
        <v>33</v>
      </c>
      <c r="T2775" t="s">
        <v>463</v>
      </c>
      <c r="U2775" t="s">
        <v>596</v>
      </c>
      <c r="V2775" t="s">
        <v>591</v>
      </c>
      <c r="X2775" t="str">
        <f>VLOOKUP(pbp!V8, games!$B$2:$R$40, 3, FALSE)</f>
        <v>2019-09-09T23:10Z</v>
      </c>
      <c r="Y2775">
        <f>VLOOKUP(1*V2775,NFLGames!$H$11:$H$555,1,FALSE)</f>
        <v>401220369</v>
      </c>
      <c r="Z2775">
        <f>VLOOKUP($Y2775, NFLGames!$H$11:$K$555,2,FALSE)</f>
        <v>2020</v>
      </c>
      <c r="AA2775">
        <f>VLOOKUP($Y2775, NFLGames!$H$11:$K$555,3,FALSE)</f>
        <v>1</v>
      </c>
      <c r="AB2775" s="6">
        <f>IF(A2776=0, 0, AH2776-tbl_pbp[[#This Row],[Saints Win %]])</f>
        <v>8.2999999999999963E-2</v>
      </c>
      <c r="AE2775">
        <f>ABS(tbl_pbp[[#This Row],[play.homeScore]]-tbl_pbp[[#This Row],[play.awayScore]])</f>
        <v>0</v>
      </c>
      <c r="AF2775">
        <f>IF(tbl_pbp[[#This Row],[Play Saints Win % Increase]]&gt;=$AF$4,1,0)</f>
        <v>0</v>
      </c>
      <c r="AG2775" t="str">
        <f>VLOOKUP(tbl_pbp[[#This Row],[gameId]], games!$B$2:$T$40, 9, FALSE)</f>
        <v>tampa-bay-buccaneers</v>
      </c>
      <c r="AH2775" s="5">
        <f>IF(tbl_pbp[[#This Row],[AwayTeam]] &lt;&gt; "new-orleans-saints", tbl_pbp[[#This Row],[homeWinPercentage]], 1-tbl_pbp[[#This Row],[homeWinPercentage]])</f>
        <v>0.496</v>
      </c>
      <c r="AI2775" s="13">
        <f>tbl_pbp[[#This Row],[Kamara]]*tbl_pbp[[#This Row],[Impactful Play]]</f>
        <v>0</v>
      </c>
      <c r="AJ2775" s="13">
        <f>tbl_pbp[[#This Row],[Thomas]]*tbl_pbp[[#This Row],[Impactful Play]]</f>
        <v>0</v>
      </c>
      <c r="AK2775" s="13" t="str">
        <f>VLOOKUP(tbl_pbp[[#This Row],[Play Saints Win % Increase]], tbl_impact[],3,TRUE)</f>
        <v>Perfumed (5 to + 10%)</v>
      </c>
    </row>
    <row r="2776" spans="1:37">
      <c r="A2776" s="1">
        <v>3</v>
      </c>
      <c r="B2776" s="5">
        <v>0.57899999999999996</v>
      </c>
      <c r="C2776" t="s">
        <v>597</v>
      </c>
      <c r="D2776">
        <v>0</v>
      </c>
      <c r="E2776">
        <v>0</v>
      </c>
      <c r="F2776">
        <v>1</v>
      </c>
      <c r="G2776">
        <v>0</v>
      </c>
      <c r="H2776">
        <v>0</v>
      </c>
      <c r="I2776">
        <v>6</v>
      </c>
      <c r="J2776">
        <v>43</v>
      </c>
      <c r="K2776" t="s">
        <v>29</v>
      </c>
      <c r="L2776">
        <v>2</v>
      </c>
      <c r="M2776">
        <v>57</v>
      </c>
      <c r="N2776" t="s">
        <v>598</v>
      </c>
      <c r="O2776" t="s">
        <v>599</v>
      </c>
      <c r="P2776" t="s">
        <v>30</v>
      </c>
      <c r="Q2776" t="s">
        <v>31</v>
      </c>
      <c r="R2776" t="s">
        <v>32</v>
      </c>
      <c r="S2776" t="s">
        <v>60</v>
      </c>
      <c r="T2776" t="s">
        <v>48</v>
      </c>
      <c r="U2776" t="s">
        <v>600</v>
      </c>
      <c r="V2776" t="s">
        <v>591</v>
      </c>
      <c r="X2776" t="str">
        <f>VLOOKUP(pbp!V9, games!$B$2:$R$40, 3, FALSE)</f>
        <v>2019-09-09T23:10Z</v>
      </c>
      <c r="Y2776">
        <f>VLOOKUP(1*V2776,NFLGames!$H$11:$H$555,1,FALSE)</f>
        <v>401220369</v>
      </c>
      <c r="Z2776">
        <f>VLOOKUP($Y2776, NFLGames!$H$11:$K$555,2,FALSE)</f>
        <v>2020</v>
      </c>
      <c r="AA2776">
        <f>VLOOKUP($Y2776, NFLGames!$H$11:$K$555,3,FALSE)</f>
        <v>1</v>
      </c>
      <c r="AB2776" s="6">
        <f>IF(A2777=0, 0, AH2777-tbl_pbp[[#This Row],[Saints Win %]])</f>
        <v>-3.0999999999999917E-2</v>
      </c>
      <c r="AC2776">
        <v>1</v>
      </c>
      <c r="AE2776">
        <f>ABS(tbl_pbp[[#This Row],[play.homeScore]]-tbl_pbp[[#This Row],[play.awayScore]])</f>
        <v>0</v>
      </c>
      <c r="AF2776">
        <f>IF(tbl_pbp[[#This Row],[Play Saints Win % Increase]]&gt;=$AF$4,1,0)</f>
        <v>0</v>
      </c>
      <c r="AG2776" t="str">
        <f>VLOOKUP(tbl_pbp[[#This Row],[gameId]], games!$B$2:$T$40, 9, FALSE)</f>
        <v>tampa-bay-buccaneers</v>
      </c>
      <c r="AH2776" s="5">
        <f>IF(tbl_pbp[[#This Row],[AwayTeam]] &lt;&gt; "new-orleans-saints", tbl_pbp[[#This Row],[homeWinPercentage]], 1-tbl_pbp[[#This Row],[homeWinPercentage]])</f>
        <v>0.57899999999999996</v>
      </c>
      <c r="AI2776" s="13">
        <f>tbl_pbp[[#This Row],[Kamara]]*tbl_pbp[[#This Row],[Impactful Play]]</f>
        <v>0</v>
      </c>
      <c r="AJ2776" s="13">
        <f>tbl_pbp[[#This Row],[Thomas]]*tbl_pbp[[#This Row],[Impactful Play]]</f>
        <v>0</v>
      </c>
      <c r="AK2776" s="13" t="str">
        <f>VLOOKUP(tbl_pbp[[#This Row],[Play Saints Win % Increase]], tbl_impact[],3,TRUE)</f>
        <v>Bad (0 to -5%)</v>
      </c>
    </row>
    <row r="2777" spans="1:37">
      <c r="A2777" s="1">
        <v>4</v>
      </c>
      <c r="B2777" s="5">
        <v>0.54800000000000004</v>
      </c>
      <c r="C2777" t="s">
        <v>601</v>
      </c>
      <c r="D2777">
        <v>0</v>
      </c>
      <c r="E2777">
        <v>0</v>
      </c>
      <c r="F2777">
        <v>1</v>
      </c>
      <c r="G2777">
        <v>0</v>
      </c>
      <c r="H2777">
        <v>0</v>
      </c>
      <c r="I2777">
        <v>8</v>
      </c>
      <c r="J2777">
        <v>41</v>
      </c>
      <c r="K2777" t="s">
        <v>29</v>
      </c>
      <c r="L2777">
        <v>3</v>
      </c>
      <c r="M2777">
        <v>59</v>
      </c>
      <c r="N2777" t="s">
        <v>602</v>
      </c>
      <c r="O2777" t="s">
        <v>603</v>
      </c>
      <c r="P2777" t="s">
        <v>30</v>
      </c>
      <c r="Q2777" t="s">
        <v>31</v>
      </c>
      <c r="R2777" t="s">
        <v>32</v>
      </c>
      <c r="S2777" t="s">
        <v>92</v>
      </c>
      <c r="T2777" t="s">
        <v>299</v>
      </c>
      <c r="U2777" t="s">
        <v>604</v>
      </c>
      <c r="V2777" t="s">
        <v>591</v>
      </c>
      <c r="X2777" t="str">
        <f>VLOOKUP(pbp!V10, games!$B$2:$R$40, 3, FALSE)</f>
        <v>2019-09-09T23:10Z</v>
      </c>
      <c r="Y2777">
        <f>VLOOKUP(1*V2777,NFLGames!$H$11:$H$555,1,FALSE)</f>
        <v>401220369</v>
      </c>
      <c r="Z2777">
        <f>VLOOKUP($Y2777, NFLGames!$H$11:$K$555,2,FALSE)</f>
        <v>2020</v>
      </c>
      <c r="AA2777">
        <f>VLOOKUP($Y2777, NFLGames!$H$11:$K$555,3,FALSE)</f>
        <v>1</v>
      </c>
      <c r="AB2777" s="6">
        <f>IF(A2778=0, 0, AH2778-tbl_pbp[[#This Row],[Saints Win %]])</f>
        <v>6.0000000000000053E-3</v>
      </c>
      <c r="AE2777">
        <f>ABS(tbl_pbp[[#This Row],[play.homeScore]]-tbl_pbp[[#This Row],[play.awayScore]])</f>
        <v>0</v>
      </c>
      <c r="AF2777">
        <f>IF(tbl_pbp[[#This Row],[Play Saints Win % Increase]]&gt;=$AF$4,1,0)</f>
        <v>0</v>
      </c>
      <c r="AG2777" t="str">
        <f>VLOOKUP(tbl_pbp[[#This Row],[gameId]], games!$B$2:$T$40, 9, FALSE)</f>
        <v>tampa-bay-buccaneers</v>
      </c>
      <c r="AH2777" s="5">
        <f>IF(tbl_pbp[[#This Row],[AwayTeam]] &lt;&gt; "new-orleans-saints", tbl_pbp[[#This Row],[homeWinPercentage]], 1-tbl_pbp[[#This Row],[homeWinPercentage]])</f>
        <v>0.54800000000000004</v>
      </c>
      <c r="AI2777" s="13">
        <f>tbl_pbp[[#This Row],[Kamara]]*tbl_pbp[[#This Row],[Impactful Play]]</f>
        <v>0</v>
      </c>
      <c r="AJ2777" s="13">
        <f>tbl_pbp[[#This Row],[Thomas]]*tbl_pbp[[#This Row],[Impactful Play]]</f>
        <v>0</v>
      </c>
      <c r="AK2777" s="13" t="str">
        <f>VLOOKUP(tbl_pbp[[#This Row],[Play Saints Win % Increase]], tbl_impact[],3,TRUE)</f>
        <v>Scented (0 to +5%)</v>
      </c>
    </row>
    <row r="2778" spans="1:37">
      <c r="A2778" s="1">
        <v>5</v>
      </c>
      <c r="B2778" s="5">
        <v>0.55400000000000005</v>
      </c>
      <c r="C2778" t="s">
        <v>605</v>
      </c>
      <c r="D2778">
        <v>0</v>
      </c>
      <c r="E2778">
        <v>0</v>
      </c>
      <c r="F2778">
        <v>1</v>
      </c>
      <c r="G2778">
        <v>0</v>
      </c>
      <c r="H2778">
        <v>0</v>
      </c>
      <c r="I2778">
        <v>3</v>
      </c>
      <c r="J2778">
        <v>46</v>
      </c>
      <c r="K2778" t="s">
        <v>29</v>
      </c>
      <c r="L2778">
        <v>4</v>
      </c>
      <c r="M2778">
        <v>54</v>
      </c>
      <c r="N2778" t="s">
        <v>606</v>
      </c>
      <c r="O2778" t="s">
        <v>607</v>
      </c>
      <c r="P2778" t="s">
        <v>66</v>
      </c>
      <c r="Q2778" t="s">
        <v>67</v>
      </c>
      <c r="R2778" t="s">
        <v>68</v>
      </c>
      <c r="S2778" t="s">
        <v>281</v>
      </c>
      <c r="T2778" t="s">
        <v>435</v>
      </c>
      <c r="U2778" t="s">
        <v>608</v>
      </c>
      <c r="V2778" t="s">
        <v>591</v>
      </c>
      <c r="X2778" t="str">
        <f>VLOOKUP(pbp!V11, games!$B$2:$R$40, 3, FALSE)</f>
        <v>2019-09-09T23:10Z</v>
      </c>
      <c r="Y2778">
        <f>VLOOKUP(1*V2778,NFLGames!$H$11:$H$555,1,FALSE)</f>
        <v>401220369</v>
      </c>
      <c r="Z2778">
        <f>VLOOKUP($Y2778, NFLGames!$H$11:$K$555,2,FALSE)</f>
        <v>2020</v>
      </c>
      <c r="AA2778">
        <f>VLOOKUP($Y2778, NFLGames!$H$11:$K$555,3,FALSE)</f>
        <v>1</v>
      </c>
      <c r="AB2778" s="6">
        <f>IF(A2779=0, 0, AH2779-tbl_pbp[[#This Row],[Saints Win %]])</f>
        <v>0.126</v>
      </c>
      <c r="AE2778">
        <f>ABS(tbl_pbp[[#This Row],[play.homeScore]]-tbl_pbp[[#This Row],[play.awayScore]])</f>
        <v>0</v>
      </c>
      <c r="AF2778">
        <f>IF(tbl_pbp[[#This Row],[Play Saints Win % Increase]]&gt;=$AF$4,1,0)</f>
        <v>1</v>
      </c>
      <c r="AG2778" t="str">
        <f>VLOOKUP(tbl_pbp[[#This Row],[gameId]], games!$B$2:$T$40, 9, FALSE)</f>
        <v>tampa-bay-buccaneers</v>
      </c>
      <c r="AH2778" s="5">
        <f>IF(tbl_pbp[[#This Row],[AwayTeam]] &lt;&gt; "new-orleans-saints", tbl_pbp[[#This Row],[homeWinPercentage]], 1-tbl_pbp[[#This Row],[homeWinPercentage]])</f>
        <v>0.55400000000000005</v>
      </c>
      <c r="AI2778" s="13">
        <f>tbl_pbp[[#This Row],[Kamara]]*tbl_pbp[[#This Row],[Impactful Play]]</f>
        <v>0</v>
      </c>
      <c r="AJ2778" s="13">
        <f>tbl_pbp[[#This Row],[Thomas]]*tbl_pbp[[#This Row],[Impactful Play]]</f>
        <v>0</v>
      </c>
      <c r="AK2778" s="13" t="str">
        <f>VLOOKUP(tbl_pbp[[#This Row],[Play Saints Win % Increase]], tbl_impact[],3,TRUE)</f>
        <v>Fragrant (10% to 20%)</v>
      </c>
    </row>
    <row r="2779" spans="1:37">
      <c r="A2779" s="1">
        <v>6</v>
      </c>
      <c r="B2779" s="5">
        <v>0.68</v>
      </c>
      <c r="C2779" t="s">
        <v>609</v>
      </c>
      <c r="D2779">
        <v>0</v>
      </c>
      <c r="E2779">
        <v>0</v>
      </c>
      <c r="F2779">
        <v>1</v>
      </c>
      <c r="G2779">
        <v>0</v>
      </c>
      <c r="H2779">
        <v>0</v>
      </c>
      <c r="I2779">
        <v>10</v>
      </c>
      <c r="J2779">
        <v>85</v>
      </c>
      <c r="K2779" t="s">
        <v>369</v>
      </c>
      <c r="L2779">
        <v>1</v>
      </c>
      <c r="M2779">
        <v>85</v>
      </c>
      <c r="N2779" t="s">
        <v>610</v>
      </c>
      <c r="O2779" t="s">
        <v>164</v>
      </c>
      <c r="P2779" t="s">
        <v>45</v>
      </c>
      <c r="Q2779" t="s">
        <v>46</v>
      </c>
      <c r="R2779" t="s">
        <v>47</v>
      </c>
      <c r="S2779" t="s">
        <v>33</v>
      </c>
      <c r="T2779" t="s">
        <v>611</v>
      </c>
      <c r="U2779" t="s">
        <v>612</v>
      </c>
      <c r="V2779" t="s">
        <v>591</v>
      </c>
      <c r="X2779" t="str">
        <f>VLOOKUP(pbp!V12, games!$B$2:$R$40, 3, FALSE)</f>
        <v>2019-09-09T23:10Z</v>
      </c>
      <c r="Y2779">
        <f>VLOOKUP(1*V2779,NFLGames!$H$11:$H$555,1,FALSE)</f>
        <v>401220369</v>
      </c>
      <c r="Z2779">
        <f>VLOOKUP($Y2779, NFLGames!$H$11:$K$555,2,FALSE)</f>
        <v>2020</v>
      </c>
      <c r="AA2779">
        <f>VLOOKUP($Y2779, NFLGames!$H$11:$K$555,3,FALSE)</f>
        <v>1</v>
      </c>
      <c r="AB2779" s="6">
        <f>IF(A2780=0, 0, AH2780-tbl_pbp[[#This Row],[Saints Win %]])</f>
        <v>-0.14200000000000002</v>
      </c>
      <c r="AE2779">
        <f>ABS(tbl_pbp[[#This Row],[play.homeScore]]-tbl_pbp[[#This Row],[play.awayScore]])</f>
        <v>0</v>
      </c>
      <c r="AF2779">
        <f>IF(tbl_pbp[[#This Row],[Play Saints Win % Increase]]&gt;=$AF$4,1,0)</f>
        <v>0</v>
      </c>
      <c r="AG2779" t="str">
        <f>VLOOKUP(tbl_pbp[[#This Row],[gameId]], games!$B$2:$T$40, 9, FALSE)</f>
        <v>tampa-bay-buccaneers</v>
      </c>
      <c r="AH2779" s="5">
        <f>IF(tbl_pbp[[#This Row],[AwayTeam]] &lt;&gt; "new-orleans-saints", tbl_pbp[[#This Row],[homeWinPercentage]], 1-tbl_pbp[[#This Row],[homeWinPercentage]])</f>
        <v>0.68</v>
      </c>
      <c r="AI2779" s="13">
        <f>tbl_pbp[[#This Row],[Kamara]]*tbl_pbp[[#This Row],[Impactful Play]]</f>
        <v>0</v>
      </c>
      <c r="AJ2779" s="13">
        <f>tbl_pbp[[#This Row],[Thomas]]*tbl_pbp[[#This Row],[Impactful Play]]</f>
        <v>0</v>
      </c>
      <c r="AK2779" s="13" t="str">
        <f>VLOOKUP(tbl_pbp[[#This Row],[Play Saints Win % Increase]], tbl_impact[],3,TRUE)</f>
        <v>Stinky (worse than -10% to -20%)</v>
      </c>
    </row>
    <row r="2780" spans="1:37">
      <c r="A2780" s="1">
        <v>7</v>
      </c>
      <c r="B2780" s="5">
        <v>0.53800000000000003</v>
      </c>
      <c r="C2780" t="s">
        <v>613</v>
      </c>
      <c r="D2780">
        <v>0</v>
      </c>
      <c r="E2780">
        <v>0</v>
      </c>
      <c r="F2780">
        <v>1</v>
      </c>
      <c r="G2780">
        <v>0</v>
      </c>
      <c r="H2780">
        <v>0</v>
      </c>
      <c r="I2780">
        <v>6</v>
      </c>
      <c r="J2780">
        <v>81</v>
      </c>
      <c r="K2780" t="s">
        <v>369</v>
      </c>
      <c r="L2780">
        <v>2</v>
      </c>
      <c r="M2780">
        <v>81</v>
      </c>
      <c r="N2780" t="s">
        <v>614</v>
      </c>
      <c r="O2780" t="s">
        <v>615</v>
      </c>
      <c r="P2780" t="s">
        <v>22</v>
      </c>
      <c r="Q2780" t="s">
        <v>37</v>
      </c>
      <c r="S2780" t="s">
        <v>60</v>
      </c>
      <c r="T2780" t="s">
        <v>396</v>
      </c>
      <c r="U2780" t="s">
        <v>616</v>
      </c>
      <c r="V2780" t="s">
        <v>591</v>
      </c>
      <c r="X2780" t="str">
        <f>VLOOKUP(pbp!V13, games!$B$2:$R$40, 3, FALSE)</f>
        <v>2019-09-09T23:10Z</v>
      </c>
      <c r="Y2780">
        <f>VLOOKUP(1*V2780,NFLGames!$H$11:$H$555,1,FALSE)</f>
        <v>401220369</v>
      </c>
      <c r="Z2780">
        <f>VLOOKUP($Y2780, NFLGames!$H$11:$K$555,2,FALSE)</f>
        <v>2020</v>
      </c>
      <c r="AA2780">
        <f>VLOOKUP($Y2780, NFLGames!$H$11:$K$555,3,FALSE)</f>
        <v>1</v>
      </c>
      <c r="AB2780" s="6">
        <f>IF(A2781=0, 0, AH2781-tbl_pbp[[#This Row],[Saints Win %]])</f>
        <v>-4.2000000000000037E-2</v>
      </c>
      <c r="AE2780">
        <f>ABS(tbl_pbp[[#This Row],[play.homeScore]]-tbl_pbp[[#This Row],[play.awayScore]])</f>
        <v>0</v>
      </c>
      <c r="AF2780">
        <f>IF(tbl_pbp[[#This Row],[Play Saints Win % Increase]]&gt;=$AF$4,1,0)</f>
        <v>0</v>
      </c>
      <c r="AG2780" t="str">
        <f>VLOOKUP(tbl_pbp[[#This Row],[gameId]], games!$B$2:$T$40, 9, FALSE)</f>
        <v>tampa-bay-buccaneers</v>
      </c>
      <c r="AH2780" s="5">
        <f>IF(tbl_pbp[[#This Row],[AwayTeam]] &lt;&gt; "new-orleans-saints", tbl_pbp[[#This Row],[homeWinPercentage]], 1-tbl_pbp[[#This Row],[homeWinPercentage]])</f>
        <v>0.53800000000000003</v>
      </c>
      <c r="AI2780" s="13">
        <f>tbl_pbp[[#This Row],[Kamara]]*tbl_pbp[[#This Row],[Impactful Play]]</f>
        <v>0</v>
      </c>
      <c r="AJ2780" s="13">
        <f>tbl_pbp[[#This Row],[Thomas]]*tbl_pbp[[#This Row],[Impactful Play]]</f>
        <v>0</v>
      </c>
      <c r="AK2780" s="13" t="str">
        <f>VLOOKUP(tbl_pbp[[#This Row],[Play Saints Win % Increase]], tbl_impact[],3,TRUE)</f>
        <v>Bad (0 to -5%)</v>
      </c>
    </row>
    <row r="2781" spans="1:37">
      <c r="A2781" s="1">
        <v>8</v>
      </c>
      <c r="B2781" s="5">
        <v>0.496</v>
      </c>
      <c r="C2781" t="s">
        <v>617</v>
      </c>
      <c r="D2781">
        <v>0</v>
      </c>
      <c r="E2781">
        <v>0</v>
      </c>
      <c r="F2781">
        <v>1</v>
      </c>
      <c r="G2781">
        <v>0</v>
      </c>
      <c r="H2781">
        <v>0</v>
      </c>
      <c r="I2781">
        <v>10</v>
      </c>
      <c r="J2781">
        <v>75</v>
      </c>
      <c r="K2781" t="s">
        <v>369</v>
      </c>
      <c r="L2781">
        <v>1</v>
      </c>
      <c r="M2781">
        <v>75</v>
      </c>
      <c r="N2781" t="s">
        <v>618</v>
      </c>
      <c r="O2781" t="s">
        <v>619</v>
      </c>
      <c r="P2781" t="s">
        <v>30</v>
      </c>
      <c r="Q2781" t="s">
        <v>31</v>
      </c>
      <c r="R2781" t="s">
        <v>32</v>
      </c>
      <c r="S2781" t="s">
        <v>33</v>
      </c>
      <c r="T2781" t="s">
        <v>370</v>
      </c>
      <c r="U2781" t="s">
        <v>371</v>
      </c>
      <c r="V2781" t="s">
        <v>591</v>
      </c>
      <c r="X2781" t="str">
        <f>VLOOKUP(pbp!V14, games!$B$2:$R$40, 3, FALSE)</f>
        <v>2019-09-09T23:10Z</v>
      </c>
      <c r="Y2781">
        <f>VLOOKUP(1*V2781,NFLGames!$H$11:$H$555,1,FALSE)</f>
        <v>401220369</v>
      </c>
      <c r="Z2781">
        <f>VLOOKUP($Y2781, NFLGames!$H$11:$K$555,2,FALSE)</f>
        <v>2020</v>
      </c>
      <c r="AA2781">
        <f>VLOOKUP($Y2781, NFLGames!$H$11:$K$555,3,FALSE)</f>
        <v>1</v>
      </c>
      <c r="AB2781" s="6">
        <f>IF(A2782=0, 0, AH2782-tbl_pbp[[#This Row],[Saints Win %]])</f>
        <v>3.6000000000000032E-2</v>
      </c>
      <c r="AE2781">
        <f>ABS(tbl_pbp[[#This Row],[play.homeScore]]-tbl_pbp[[#This Row],[play.awayScore]])</f>
        <v>0</v>
      </c>
      <c r="AF2781">
        <f>IF(tbl_pbp[[#This Row],[Play Saints Win % Increase]]&gt;=$AF$4,1,0)</f>
        <v>0</v>
      </c>
      <c r="AG2781" t="str">
        <f>VLOOKUP(tbl_pbp[[#This Row],[gameId]], games!$B$2:$T$40, 9, FALSE)</f>
        <v>tampa-bay-buccaneers</v>
      </c>
      <c r="AH2781" s="5">
        <f>IF(tbl_pbp[[#This Row],[AwayTeam]] &lt;&gt; "new-orleans-saints", tbl_pbp[[#This Row],[homeWinPercentage]], 1-tbl_pbp[[#This Row],[homeWinPercentage]])</f>
        <v>0.496</v>
      </c>
      <c r="AI2781" s="13">
        <f>tbl_pbp[[#This Row],[Kamara]]*tbl_pbp[[#This Row],[Impactful Play]]</f>
        <v>0</v>
      </c>
      <c r="AJ2781" s="13">
        <f>tbl_pbp[[#This Row],[Thomas]]*tbl_pbp[[#This Row],[Impactful Play]]</f>
        <v>0</v>
      </c>
      <c r="AK2781" s="13" t="str">
        <f>VLOOKUP(tbl_pbp[[#This Row],[Play Saints Win % Increase]], tbl_impact[],3,TRUE)</f>
        <v>Scented (0 to +5%)</v>
      </c>
    </row>
    <row r="2782" spans="1:37">
      <c r="A2782" s="1">
        <v>9</v>
      </c>
      <c r="B2782" s="5">
        <v>0.53200000000000003</v>
      </c>
      <c r="C2782" t="s">
        <v>620</v>
      </c>
      <c r="D2782">
        <v>0</v>
      </c>
      <c r="E2782">
        <v>0</v>
      </c>
      <c r="F2782">
        <v>1</v>
      </c>
      <c r="G2782">
        <v>0</v>
      </c>
      <c r="H2782">
        <v>0</v>
      </c>
      <c r="I2782">
        <v>10</v>
      </c>
      <c r="J2782">
        <v>46</v>
      </c>
      <c r="K2782" t="s">
        <v>369</v>
      </c>
      <c r="L2782">
        <v>1</v>
      </c>
      <c r="M2782">
        <v>46</v>
      </c>
      <c r="N2782" t="s">
        <v>621</v>
      </c>
      <c r="O2782" t="s">
        <v>622</v>
      </c>
      <c r="P2782" t="s">
        <v>45</v>
      </c>
      <c r="Q2782" t="s">
        <v>46</v>
      </c>
      <c r="R2782" t="s">
        <v>47</v>
      </c>
      <c r="S2782" t="s">
        <v>33</v>
      </c>
      <c r="T2782" t="s">
        <v>435</v>
      </c>
      <c r="U2782" t="s">
        <v>623</v>
      </c>
      <c r="V2782" t="s">
        <v>591</v>
      </c>
      <c r="X2782" t="str">
        <f>VLOOKUP(pbp!V15, games!$B$2:$R$40, 3, FALSE)</f>
        <v>2019-09-09T23:10Z</v>
      </c>
      <c r="Y2782">
        <f>VLOOKUP(1*V2782,NFLGames!$H$11:$H$555,1,FALSE)</f>
        <v>401220369</v>
      </c>
      <c r="Z2782">
        <f>VLOOKUP($Y2782, NFLGames!$H$11:$K$555,2,FALSE)</f>
        <v>2020</v>
      </c>
      <c r="AA2782">
        <f>VLOOKUP($Y2782, NFLGames!$H$11:$K$555,3,FALSE)</f>
        <v>1</v>
      </c>
      <c r="AB2782" s="6">
        <f>IF(A2783=0, 0, AH2783-tbl_pbp[[#This Row],[Saints Win %]])</f>
        <v>-2.9000000000000026E-2</v>
      </c>
      <c r="AE2782">
        <f>ABS(tbl_pbp[[#This Row],[play.homeScore]]-tbl_pbp[[#This Row],[play.awayScore]])</f>
        <v>0</v>
      </c>
      <c r="AF2782">
        <f>IF(tbl_pbp[[#This Row],[Play Saints Win % Increase]]&gt;=$AF$4,1,0)</f>
        <v>0</v>
      </c>
      <c r="AG2782" t="str">
        <f>VLOOKUP(tbl_pbp[[#This Row],[gameId]], games!$B$2:$T$40, 9, FALSE)</f>
        <v>tampa-bay-buccaneers</v>
      </c>
      <c r="AH2782" s="5">
        <f>IF(tbl_pbp[[#This Row],[AwayTeam]] &lt;&gt; "new-orleans-saints", tbl_pbp[[#This Row],[homeWinPercentage]], 1-tbl_pbp[[#This Row],[homeWinPercentage]])</f>
        <v>0.53200000000000003</v>
      </c>
      <c r="AI2782" s="13">
        <f>tbl_pbp[[#This Row],[Kamara]]*tbl_pbp[[#This Row],[Impactful Play]]</f>
        <v>0</v>
      </c>
      <c r="AJ2782" s="13">
        <f>tbl_pbp[[#This Row],[Thomas]]*tbl_pbp[[#This Row],[Impactful Play]]</f>
        <v>0</v>
      </c>
      <c r="AK2782" s="13" t="str">
        <f>VLOOKUP(tbl_pbp[[#This Row],[Play Saints Win % Increase]], tbl_impact[],3,TRUE)</f>
        <v>Bad (0 to -5%)</v>
      </c>
    </row>
    <row r="2783" spans="1:37">
      <c r="A2783" s="1">
        <v>10</v>
      </c>
      <c r="B2783" s="5">
        <v>0.503</v>
      </c>
      <c r="C2783" t="s">
        <v>624</v>
      </c>
      <c r="D2783">
        <v>0</v>
      </c>
      <c r="E2783">
        <v>0</v>
      </c>
      <c r="F2783">
        <v>1</v>
      </c>
      <c r="G2783">
        <v>0</v>
      </c>
      <c r="H2783">
        <v>0</v>
      </c>
      <c r="I2783">
        <v>10</v>
      </c>
      <c r="J2783">
        <v>46</v>
      </c>
      <c r="K2783" t="s">
        <v>369</v>
      </c>
      <c r="L2783">
        <v>2</v>
      </c>
      <c r="M2783">
        <v>46</v>
      </c>
      <c r="N2783" t="s">
        <v>625</v>
      </c>
      <c r="O2783" t="s">
        <v>392</v>
      </c>
      <c r="P2783" t="s">
        <v>30</v>
      </c>
      <c r="Q2783" t="s">
        <v>31</v>
      </c>
      <c r="R2783" t="s">
        <v>32</v>
      </c>
      <c r="S2783" t="s">
        <v>120</v>
      </c>
      <c r="T2783" t="s">
        <v>435</v>
      </c>
      <c r="U2783" t="s">
        <v>626</v>
      </c>
      <c r="V2783" t="s">
        <v>591</v>
      </c>
      <c r="X2783" t="str">
        <f>VLOOKUP(pbp!V16, games!$B$2:$R$40, 3, FALSE)</f>
        <v>2019-09-09T23:10Z</v>
      </c>
      <c r="Y2783">
        <f>VLOOKUP(1*V2783,NFLGames!$H$11:$H$555,1,FALSE)</f>
        <v>401220369</v>
      </c>
      <c r="Z2783">
        <f>VLOOKUP($Y2783, NFLGames!$H$11:$K$555,2,FALSE)</f>
        <v>2020</v>
      </c>
      <c r="AA2783">
        <f>VLOOKUP($Y2783, NFLGames!$H$11:$K$555,3,FALSE)</f>
        <v>1</v>
      </c>
      <c r="AB2783" s="6">
        <f>IF(A2784=0, 0, AH2784-tbl_pbp[[#This Row],[Saints Win %]])</f>
        <v>-6.7000000000000004E-2</v>
      </c>
      <c r="AE2783">
        <f>ABS(tbl_pbp[[#This Row],[play.homeScore]]-tbl_pbp[[#This Row],[play.awayScore]])</f>
        <v>0</v>
      </c>
      <c r="AF2783">
        <f>IF(tbl_pbp[[#This Row],[Play Saints Win % Increase]]&gt;=$AF$4,1,0)</f>
        <v>0</v>
      </c>
      <c r="AG2783" t="str">
        <f>VLOOKUP(tbl_pbp[[#This Row],[gameId]], games!$B$2:$T$40, 9, FALSE)</f>
        <v>tampa-bay-buccaneers</v>
      </c>
      <c r="AH2783" s="5">
        <f>IF(tbl_pbp[[#This Row],[AwayTeam]] &lt;&gt; "new-orleans-saints", tbl_pbp[[#This Row],[homeWinPercentage]], 1-tbl_pbp[[#This Row],[homeWinPercentage]])</f>
        <v>0.503</v>
      </c>
      <c r="AI2783" s="13">
        <f>tbl_pbp[[#This Row],[Kamara]]*tbl_pbp[[#This Row],[Impactful Play]]</f>
        <v>0</v>
      </c>
      <c r="AJ2783" s="13">
        <f>tbl_pbp[[#This Row],[Thomas]]*tbl_pbp[[#This Row],[Impactful Play]]</f>
        <v>0</v>
      </c>
      <c r="AK2783" s="13" t="str">
        <f>VLOOKUP(tbl_pbp[[#This Row],[Play Saints Win % Increase]], tbl_impact[],3,TRUE)</f>
        <v>Smelly (worse than-5% -&gt; -10%)</v>
      </c>
    </row>
    <row r="2784" spans="1:37">
      <c r="A2784" s="1">
        <v>11</v>
      </c>
      <c r="B2784" s="5">
        <v>0.436</v>
      </c>
      <c r="C2784" t="s">
        <v>627</v>
      </c>
      <c r="D2784">
        <v>0</v>
      </c>
      <c r="E2784">
        <v>0</v>
      </c>
      <c r="F2784">
        <v>1</v>
      </c>
      <c r="G2784">
        <v>0</v>
      </c>
      <c r="H2784">
        <v>0</v>
      </c>
      <c r="I2784">
        <v>2</v>
      </c>
      <c r="J2784">
        <v>38</v>
      </c>
      <c r="K2784" t="s">
        <v>369</v>
      </c>
      <c r="L2784">
        <v>3</v>
      </c>
      <c r="M2784">
        <v>38</v>
      </c>
      <c r="N2784" t="s">
        <v>628</v>
      </c>
      <c r="O2784" t="s">
        <v>629</v>
      </c>
      <c r="P2784" t="s">
        <v>22</v>
      </c>
      <c r="Q2784" t="s">
        <v>37</v>
      </c>
      <c r="S2784" t="s">
        <v>241</v>
      </c>
      <c r="T2784" t="s">
        <v>358</v>
      </c>
      <c r="U2784" t="s">
        <v>630</v>
      </c>
      <c r="V2784" t="s">
        <v>591</v>
      </c>
      <c r="X2784" t="str">
        <f>VLOOKUP(pbp!V17, games!$B$2:$R$40, 3, FALSE)</f>
        <v>2019-09-09T23:10Z</v>
      </c>
      <c r="Y2784">
        <f>VLOOKUP(1*V2784,NFLGames!$H$11:$H$555,1,FALSE)</f>
        <v>401220369</v>
      </c>
      <c r="Z2784">
        <f>VLOOKUP($Y2784, NFLGames!$H$11:$K$555,2,FALSE)</f>
        <v>2020</v>
      </c>
      <c r="AA2784">
        <f>VLOOKUP($Y2784, NFLGames!$H$11:$K$555,3,FALSE)</f>
        <v>1</v>
      </c>
      <c r="AB2784" s="6">
        <f>IF(A2785=0, 0, AH2785-tbl_pbp[[#This Row],[Saints Win %]])</f>
        <v>1.9000000000000017E-2</v>
      </c>
      <c r="AE2784">
        <f>ABS(tbl_pbp[[#This Row],[play.homeScore]]-tbl_pbp[[#This Row],[play.awayScore]])</f>
        <v>0</v>
      </c>
      <c r="AF2784">
        <f>IF(tbl_pbp[[#This Row],[Play Saints Win % Increase]]&gt;=$AF$4,1,0)</f>
        <v>0</v>
      </c>
      <c r="AG2784" t="str">
        <f>VLOOKUP(tbl_pbp[[#This Row],[gameId]], games!$B$2:$T$40, 9, FALSE)</f>
        <v>tampa-bay-buccaneers</v>
      </c>
      <c r="AH2784" s="5">
        <f>IF(tbl_pbp[[#This Row],[AwayTeam]] &lt;&gt; "new-orleans-saints", tbl_pbp[[#This Row],[homeWinPercentage]], 1-tbl_pbp[[#This Row],[homeWinPercentage]])</f>
        <v>0.436</v>
      </c>
      <c r="AI2784" s="13">
        <f>tbl_pbp[[#This Row],[Kamara]]*tbl_pbp[[#This Row],[Impactful Play]]</f>
        <v>0</v>
      </c>
      <c r="AJ2784" s="13">
        <f>tbl_pbp[[#This Row],[Thomas]]*tbl_pbp[[#This Row],[Impactful Play]]</f>
        <v>0</v>
      </c>
      <c r="AK2784" s="13" t="str">
        <f>VLOOKUP(tbl_pbp[[#This Row],[Play Saints Win % Increase]], tbl_impact[],3,TRUE)</f>
        <v>Scented (0 to +5%)</v>
      </c>
    </row>
    <row r="2785" spans="1:37">
      <c r="A2785" s="1">
        <v>12</v>
      </c>
      <c r="B2785" s="5">
        <v>0.45500000000000002</v>
      </c>
      <c r="C2785" t="s">
        <v>631</v>
      </c>
      <c r="D2785">
        <v>0</v>
      </c>
      <c r="E2785">
        <v>0</v>
      </c>
      <c r="F2785">
        <v>1</v>
      </c>
      <c r="G2785">
        <v>0</v>
      </c>
      <c r="H2785">
        <v>0</v>
      </c>
      <c r="I2785">
        <v>10</v>
      </c>
      <c r="J2785">
        <v>16</v>
      </c>
      <c r="K2785" t="s">
        <v>369</v>
      </c>
      <c r="L2785">
        <v>1</v>
      </c>
      <c r="M2785">
        <v>16</v>
      </c>
      <c r="N2785" t="s">
        <v>632</v>
      </c>
      <c r="O2785" t="s">
        <v>633</v>
      </c>
      <c r="P2785" t="s">
        <v>45</v>
      </c>
      <c r="Q2785" t="s">
        <v>46</v>
      </c>
      <c r="R2785" t="s">
        <v>47</v>
      </c>
      <c r="S2785" t="s">
        <v>33</v>
      </c>
      <c r="T2785" t="s">
        <v>162</v>
      </c>
      <c r="U2785" t="s">
        <v>163</v>
      </c>
      <c r="V2785" t="s">
        <v>591</v>
      </c>
      <c r="X2785" t="str">
        <f>VLOOKUP(pbp!V18, games!$B$2:$R$40, 3, FALSE)</f>
        <v>2019-09-09T23:10Z</v>
      </c>
      <c r="Y2785">
        <f>VLOOKUP(1*V2785,NFLGames!$H$11:$H$555,1,FALSE)</f>
        <v>401220369</v>
      </c>
      <c r="Z2785">
        <f>VLOOKUP($Y2785, NFLGames!$H$11:$K$555,2,FALSE)</f>
        <v>2020</v>
      </c>
      <c r="AA2785">
        <f>VLOOKUP($Y2785, NFLGames!$H$11:$K$555,3,FALSE)</f>
        <v>1</v>
      </c>
      <c r="AB2785" s="6">
        <f>IF(A2786=0, 0, AH2786-tbl_pbp[[#This Row],[Saints Win %]])</f>
        <v>-3.2000000000000028E-2</v>
      </c>
      <c r="AE2785">
        <f>ABS(tbl_pbp[[#This Row],[play.homeScore]]-tbl_pbp[[#This Row],[play.awayScore]])</f>
        <v>0</v>
      </c>
      <c r="AF2785">
        <f>IF(tbl_pbp[[#This Row],[Play Saints Win % Increase]]&gt;=$AF$4,1,0)</f>
        <v>0</v>
      </c>
      <c r="AG2785" t="str">
        <f>VLOOKUP(tbl_pbp[[#This Row],[gameId]], games!$B$2:$T$40, 9, FALSE)</f>
        <v>tampa-bay-buccaneers</v>
      </c>
      <c r="AH2785" s="5">
        <f>IF(tbl_pbp[[#This Row],[AwayTeam]] &lt;&gt; "new-orleans-saints", tbl_pbp[[#This Row],[homeWinPercentage]], 1-tbl_pbp[[#This Row],[homeWinPercentage]])</f>
        <v>0.45500000000000002</v>
      </c>
      <c r="AI2785" s="13">
        <f>tbl_pbp[[#This Row],[Kamara]]*tbl_pbp[[#This Row],[Impactful Play]]</f>
        <v>0</v>
      </c>
      <c r="AJ2785" s="13">
        <f>tbl_pbp[[#This Row],[Thomas]]*tbl_pbp[[#This Row],[Impactful Play]]</f>
        <v>0</v>
      </c>
      <c r="AK2785" s="13" t="str">
        <f>VLOOKUP(tbl_pbp[[#This Row],[Play Saints Win % Increase]], tbl_impact[],3,TRUE)</f>
        <v>Bad (0 to -5%)</v>
      </c>
    </row>
    <row r="2786" spans="1:37">
      <c r="A2786" s="1">
        <v>13</v>
      </c>
      <c r="B2786" s="5">
        <v>0.42299999999999999</v>
      </c>
      <c r="C2786" t="s">
        <v>634</v>
      </c>
      <c r="D2786">
        <v>0</v>
      </c>
      <c r="E2786">
        <v>0</v>
      </c>
      <c r="F2786">
        <v>1</v>
      </c>
      <c r="G2786">
        <v>0</v>
      </c>
      <c r="H2786">
        <v>0</v>
      </c>
      <c r="I2786">
        <v>7</v>
      </c>
      <c r="J2786">
        <v>13</v>
      </c>
      <c r="K2786" t="s">
        <v>369</v>
      </c>
      <c r="L2786">
        <v>2</v>
      </c>
      <c r="M2786">
        <v>13</v>
      </c>
      <c r="N2786" t="s">
        <v>635</v>
      </c>
      <c r="O2786" t="s">
        <v>636</v>
      </c>
      <c r="P2786" t="s">
        <v>45</v>
      </c>
      <c r="Q2786" t="s">
        <v>46</v>
      </c>
      <c r="R2786" t="s">
        <v>47</v>
      </c>
      <c r="S2786" t="s">
        <v>220</v>
      </c>
      <c r="T2786" t="s">
        <v>184</v>
      </c>
      <c r="U2786" t="s">
        <v>637</v>
      </c>
      <c r="V2786" t="s">
        <v>591</v>
      </c>
      <c r="X2786" t="str">
        <f>VLOOKUP(pbp!V19, games!$B$2:$R$40, 3, FALSE)</f>
        <v>2019-09-09T23:10Z</v>
      </c>
      <c r="Y2786">
        <f>VLOOKUP(1*V2786,NFLGames!$H$11:$H$555,1,FALSE)</f>
        <v>401220369</v>
      </c>
      <c r="Z2786">
        <f>VLOOKUP($Y2786, NFLGames!$H$11:$K$555,2,FALSE)</f>
        <v>2020</v>
      </c>
      <c r="AA2786">
        <f>VLOOKUP($Y2786, NFLGames!$H$11:$K$555,3,FALSE)</f>
        <v>1</v>
      </c>
      <c r="AB2786" s="6">
        <f>IF(A2787=0, 0, AH2787-tbl_pbp[[#This Row],[Saints Win %]])</f>
        <v>-1.699999999999996E-2</v>
      </c>
      <c r="AE2786">
        <f>ABS(tbl_pbp[[#This Row],[play.homeScore]]-tbl_pbp[[#This Row],[play.awayScore]])</f>
        <v>0</v>
      </c>
      <c r="AF2786">
        <f>IF(tbl_pbp[[#This Row],[Play Saints Win % Increase]]&gt;=$AF$4,1,0)</f>
        <v>0</v>
      </c>
      <c r="AG2786" t="str">
        <f>VLOOKUP(tbl_pbp[[#This Row],[gameId]], games!$B$2:$T$40, 9, FALSE)</f>
        <v>tampa-bay-buccaneers</v>
      </c>
      <c r="AH2786" s="5">
        <f>IF(tbl_pbp[[#This Row],[AwayTeam]] &lt;&gt; "new-orleans-saints", tbl_pbp[[#This Row],[homeWinPercentage]], 1-tbl_pbp[[#This Row],[homeWinPercentage]])</f>
        <v>0.42299999999999999</v>
      </c>
      <c r="AI2786" s="13">
        <f>tbl_pbp[[#This Row],[Kamara]]*tbl_pbp[[#This Row],[Impactful Play]]</f>
        <v>0</v>
      </c>
      <c r="AJ2786" s="13">
        <f>tbl_pbp[[#This Row],[Thomas]]*tbl_pbp[[#This Row],[Impactful Play]]</f>
        <v>0</v>
      </c>
      <c r="AK2786" s="13" t="str">
        <f>VLOOKUP(tbl_pbp[[#This Row],[Play Saints Win % Increase]], tbl_impact[],3,TRUE)</f>
        <v>Bad (0 to -5%)</v>
      </c>
    </row>
    <row r="2787" spans="1:37">
      <c r="A2787" s="1">
        <v>14</v>
      </c>
      <c r="B2787" s="5">
        <v>0.40600000000000003</v>
      </c>
      <c r="C2787" t="s">
        <v>638</v>
      </c>
      <c r="D2787">
        <v>0</v>
      </c>
      <c r="E2787">
        <v>0</v>
      </c>
      <c r="F2787">
        <v>1</v>
      </c>
      <c r="G2787">
        <v>0</v>
      </c>
      <c r="H2787">
        <v>0</v>
      </c>
      <c r="I2787">
        <v>1</v>
      </c>
      <c r="J2787">
        <v>7</v>
      </c>
      <c r="K2787" t="s">
        <v>369</v>
      </c>
      <c r="L2787">
        <v>3</v>
      </c>
      <c r="M2787">
        <v>7</v>
      </c>
      <c r="N2787" t="s">
        <v>639</v>
      </c>
      <c r="O2787" t="s">
        <v>640</v>
      </c>
      <c r="P2787" t="s">
        <v>45</v>
      </c>
      <c r="Q2787" t="s">
        <v>46</v>
      </c>
      <c r="R2787" t="s">
        <v>47</v>
      </c>
      <c r="S2787" t="s">
        <v>54</v>
      </c>
      <c r="T2787" t="s">
        <v>641</v>
      </c>
      <c r="U2787" t="s">
        <v>642</v>
      </c>
      <c r="V2787" t="s">
        <v>591</v>
      </c>
      <c r="X2787" t="str">
        <f>VLOOKUP(pbp!V20, games!$B$2:$R$40, 3, FALSE)</f>
        <v>2019-09-09T23:10Z</v>
      </c>
      <c r="Y2787">
        <f>VLOOKUP(1*V2787,NFLGames!$H$11:$H$555,1,FALSE)</f>
        <v>401220369</v>
      </c>
      <c r="Z2787">
        <f>VLOOKUP($Y2787, NFLGames!$H$11:$K$555,2,FALSE)</f>
        <v>2020</v>
      </c>
      <c r="AA2787">
        <f>VLOOKUP($Y2787, NFLGames!$H$11:$K$555,3,FALSE)</f>
        <v>1</v>
      </c>
      <c r="AB2787" s="6">
        <f>IF(A2788=0, 0, AH2788-tbl_pbp[[#This Row],[Saints Win %]])</f>
        <v>6.9999999999999507E-3</v>
      </c>
      <c r="AE2787">
        <f>ABS(tbl_pbp[[#This Row],[play.homeScore]]-tbl_pbp[[#This Row],[play.awayScore]])</f>
        <v>0</v>
      </c>
      <c r="AF2787">
        <f>IF(tbl_pbp[[#This Row],[Play Saints Win % Increase]]&gt;=$AF$4,1,0)</f>
        <v>0</v>
      </c>
      <c r="AG2787" t="str">
        <f>VLOOKUP(tbl_pbp[[#This Row],[gameId]], games!$B$2:$T$40, 9, FALSE)</f>
        <v>tampa-bay-buccaneers</v>
      </c>
      <c r="AH2787" s="5">
        <f>IF(tbl_pbp[[#This Row],[AwayTeam]] &lt;&gt; "new-orleans-saints", tbl_pbp[[#This Row],[homeWinPercentage]], 1-tbl_pbp[[#This Row],[homeWinPercentage]])</f>
        <v>0.40600000000000003</v>
      </c>
      <c r="AI2787" s="13">
        <f>tbl_pbp[[#This Row],[Kamara]]*tbl_pbp[[#This Row],[Impactful Play]]</f>
        <v>0</v>
      </c>
      <c r="AJ2787" s="13">
        <f>tbl_pbp[[#This Row],[Thomas]]*tbl_pbp[[#This Row],[Impactful Play]]</f>
        <v>0</v>
      </c>
      <c r="AK2787" s="13" t="str">
        <f>VLOOKUP(tbl_pbp[[#This Row],[Play Saints Win % Increase]], tbl_impact[],3,TRUE)</f>
        <v>Scented (0 to +5%)</v>
      </c>
    </row>
    <row r="2788" spans="1:37">
      <c r="A2788" s="1">
        <v>15</v>
      </c>
      <c r="B2788" s="5">
        <v>0.41299999999999998</v>
      </c>
      <c r="C2788" t="s">
        <v>643</v>
      </c>
      <c r="D2788">
        <v>0</v>
      </c>
      <c r="E2788">
        <v>0</v>
      </c>
      <c r="F2788">
        <v>1</v>
      </c>
      <c r="G2788">
        <v>0</v>
      </c>
      <c r="H2788">
        <v>0</v>
      </c>
      <c r="I2788">
        <v>5</v>
      </c>
      <c r="J2788">
        <v>5</v>
      </c>
      <c r="K2788" t="s">
        <v>369</v>
      </c>
      <c r="L2788">
        <v>1</v>
      </c>
      <c r="M2788">
        <v>5</v>
      </c>
      <c r="N2788" t="s">
        <v>644</v>
      </c>
      <c r="O2788" t="s">
        <v>186</v>
      </c>
      <c r="P2788" t="s">
        <v>45</v>
      </c>
      <c r="Q2788" t="s">
        <v>46</v>
      </c>
      <c r="R2788" t="s">
        <v>47</v>
      </c>
      <c r="S2788" t="s">
        <v>283</v>
      </c>
      <c r="T2788" t="s">
        <v>645</v>
      </c>
      <c r="U2788" t="s">
        <v>646</v>
      </c>
      <c r="V2788" t="s">
        <v>591</v>
      </c>
      <c r="X2788" t="str">
        <f>VLOOKUP(pbp!V21, games!$B$2:$R$40, 3, FALSE)</f>
        <v>2019-09-09T23:10Z</v>
      </c>
      <c r="Y2788">
        <f>VLOOKUP(1*V2788,NFLGames!$H$11:$H$555,1,FALSE)</f>
        <v>401220369</v>
      </c>
      <c r="Z2788">
        <f>VLOOKUP($Y2788, NFLGames!$H$11:$K$555,2,FALSE)</f>
        <v>2020</v>
      </c>
      <c r="AA2788">
        <f>VLOOKUP($Y2788, NFLGames!$H$11:$K$555,3,FALSE)</f>
        <v>1</v>
      </c>
      <c r="AB2788" s="6">
        <f>IF(A2789=0, 0, AH2789-tbl_pbp[[#This Row],[Saints Win %]])</f>
        <v>-2.6999999999999968E-2</v>
      </c>
      <c r="AE2788">
        <f>ABS(tbl_pbp[[#This Row],[play.homeScore]]-tbl_pbp[[#This Row],[play.awayScore]])</f>
        <v>0</v>
      </c>
      <c r="AF2788">
        <f>IF(tbl_pbp[[#This Row],[Play Saints Win % Increase]]&gt;=$AF$4,1,0)</f>
        <v>0</v>
      </c>
      <c r="AG2788" t="str">
        <f>VLOOKUP(tbl_pbp[[#This Row],[gameId]], games!$B$2:$T$40, 9, FALSE)</f>
        <v>tampa-bay-buccaneers</v>
      </c>
      <c r="AH2788" s="5">
        <f>IF(tbl_pbp[[#This Row],[AwayTeam]] &lt;&gt; "new-orleans-saints", tbl_pbp[[#This Row],[homeWinPercentage]], 1-tbl_pbp[[#This Row],[homeWinPercentage]])</f>
        <v>0.41299999999999998</v>
      </c>
      <c r="AI2788" s="13">
        <f>tbl_pbp[[#This Row],[Kamara]]*tbl_pbp[[#This Row],[Impactful Play]]</f>
        <v>0</v>
      </c>
      <c r="AJ2788" s="13">
        <f>tbl_pbp[[#This Row],[Thomas]]*tbl_pbp[[#This Row],[Impactful Play]]</f>
        <v>0</v>
      </c>
      <c r="AK2788" s="13" t="str">
        <f>VLOOKUP(tbl_pbp[[#This Row],[Play Saints Win % Increase]], tbl_impact[],3,TRUE)</f>
        <v>Bad (0 to -5%)</v>
      </c>
    </row>
    <row r="2789" spans="1:37">
      <c r="A2789" s="1">
        <v>16</v>
      </c>
      <c r="B2789" s="5">
        <v>0.38600000000000001</v>
      </c>
      <c r="C2789" t="s">
        <v>647</v>
      </c>
      <c r="D2789">
        <v>0</v>
      </c>
      <c r="E2789">
        <v>0</v>
      </c>
      <c r="F2789">
        <v>1</v>
      </c>
      <c r="G2789">
        <v>0</v>
      </c>
      <c r="H2789">
        <v>7</v>
      </c>
      <c r="I2789">
        <v>2</v>
      </c>
      <c r="J2789">
        <v>2</v>
      </c>
      <c r="K2789" t="s">
        <v>369</v>
      </c>
      <c r="L2789">
        <v>2</v>
      </c>
      <c r="M2789">
        <v>2</v>
      </c>
      <c r="N2789" t="s">
        <v>648</v>
      </c>
      <c r="O2789" t="s">
        <v>192</v>
      </c>
      <c r="P2789" t="s">
        <v>326</v>
      </c>
      <c r="Q2789" t="s">
        <v>327</v>
      </c>
      <c r="R2789" t="s">
        <v>105</v>
      </c>
      <c r="S2789" t="s">
        <v>286</v>
      </c>
      <c r="T2789" t="s">
        <v>649</v>
      </c>
      <c r="U2789" t="s">
        <v>650</v>
      </c>
      <c r="V2789" t="s">
        <v>591</v>
      </c>
      <c r="X2789" t="str">
        <f>VLOOKUP(pbp!V22, games!$B$2:$R$40, 3, FALSE)</f>
        <v>2019-09-09T23:10Z</v>
      </c>
      <c r="Y2789">
        <f>VLOOKUP(1*V2789,NFLGames!$H$11:$H$555,1,FALSE)</f>
        <v>401220369</v>
      </c>
      <c r="Z2789">
        <f>VLOOKUP($Y2789, NFLGames!$H$11:$K$555,2,FALSE)</f>
        <v>2020</v>
      </c>
      <c r="AA2789">
        <f>VLOOKUP($Y2789, NFLGames!$H$11:$K$555,3,FALSE)</f>
        <v>1</v>
      </c>
      <c r="AB2789" s="6">
        <f>IF(A2790=0, 0, AH2790-tbl_pbp[[#This Row],[Saints Win %]])</f>
        <v>5.0000000000000044E-3</v>
      </c>
      <c r="AE2789">
        <f>ABS(tbl_pbp[[#This Row],[play.homeScore]]-tbl_pbp[[#This Row],[play.awayScore]])</f>
        <v>7</v>
      </c>
      <c r="AF2789">
        <f>IF(tbl_pbp[[#This Row],[Play Saints Win % Increase]]&gt;=$AF$4,1,0)</f>
        <v>0</v>
      </c>
      <c r="AG2789" t="str">
        <f>VLOOKUP(tbl_pbp[[#This Row],[gameId]], games!$B$2:$T$40, 9, FALSE)</f>
        <v>tampa-bay-buccaneers</v>
      </c>
      <c r="AH2789" s="5">
        <f>IF(tbl_pbp[[#This Row],[AwayTeam]] &lt;&gt; "new-orleans-saints", tbl_pbp[[#This Row],[homeWinPercentage]], 1-tbl_pbp[[#This Row],[homeWinPercentage]])</f>
        <v>0.38600000000000001</v>
      </c>
      <c r="AI2789" s="13">
        <f>tbl_pbp[[#This Row],[Kamara]]*tbl_pbp[[#This Row],[Impactful Play]]</f>
        <v>0</v>
      </c>
      <c r="AJ2789" s="13">
        <f>tbl_pbp[[#This Row],[Thomas]]*tbl_pbp[[#This Row],[Impactful Play]]</f>
        <v>0</v>
      </c>
      <c r="AK2789" s="13" t="str">
        <f>VLOOKUP(tbl_pbp[[#This Row],[Play Saints Win % Increase]], tbl_impact[],3,TRUE)</f>
        <v>Scented (0 to +5%)</v>
      </c>
    </row>
    <row r="2790" spans="1:37">
      <c r="A2790" s="1">
        <v>17</v>
      </c>
      <c r="B2790" s="5">
        <v>0.39100000000000001</v>
      </c>
      <c r="C2790" t="s">
        <v>651</v>
      </c>
      <c r="D2790">
        <v>0</v>
      </c>
      <c r="E2790">
        <v>0</v>
      </c>
      <c r="F2790">
        <v>1</v>
      </c>
      <c r="G2790">
        <v>0</v>
      </c>
      <c r="H2790">
        <v>7</v>
      </c>
      <c r="I2790">
        <v>0</v>
      </c>
      <c r="J2790">
        <v>65</v>
      </c>
      <c r="K2790" t="s">
        <v>369</v>
      </c>
      <c r="L2790">
        <v>0</v>
      </c>
      <c r="M2790">
        <v>65</v>
      </c>
      <c r="N2790" t="s">
        <v>446</v>
      </c>
      <c r="O2790" t="s">
        <v>192</v>
      </c>
      <c r="P2790" t="s">
        <v>25</v>
      </c>
      <c r="Q2790" t="s">
        <v>26</v>
      </c>
      <c r="R2790" t="s">
        <v>27</v>
      </c>
      <c r="V2790" t="s">
        <v>591</v>
      </c>
      <c r="X2790" t="str">
        <f>VLOOKUP(pbp!V23, games!$B$2:$R$40, 3, FALSE)</f>
        <v>2019-09-09T23:10Z</v>
      </c>
      <c r="Y2790">
        <f>VLOOKUP(1*V2790,NFLGames!$H$11:$H$555,1,FALSE)</f>
        <v>401220369</v>
      </c>
      <c r="Z2790">
        <f>VLOOKUP($Y2790, NFLGames!$H$11:$K$555,2,FALSE)</f>
        <v>2020</v>
      </c>
      <c r="AA2790">
        <f>VLOOKUP($Y2790, NFLGames!$H$11:$K$555,3,FALSE)</f>
        <v>1</v>
      </c>
      <c r="AB2790" s="6">
        <f>IF(A2791=0, 0, AH2791-tbl_pbp[[#This Row],[Saints Win %]])</f>
        <v>1.9999999999999962E-2</v>
      </c>
      <c r="AE2790">
        <f>ABS(tbl_pbp[[#This Row],[play.homeScore]]-tbl_pbp[[#This Row],[play.awayScore]])</f>
        <v>7</v>
      </c>
      <c r="AF2790">
        <f>IF(tbl_pbp[[#This Row],[Play Saints Win % Increase]]&gt;=$AF$4,1,0)</f>
        <v>0</v>
      </c>
      <c r="AG2790" t="str">
        <f>VLOOKUP(tbl_pbp[[#This Row],[gameId]], games!$B$2:$T$40, 9, FALSE)</f>
        <v>tampa-bay-buccaneers</v>
      </c>
      <c r="AH2790" s="5">
        <f>IF(tbl_pbp[[#This Row],[AwayTeam]] &lt;&gt; "new-orleans-saints", tbl_pbp[[#This Row],[homeWinPercentage]], 1-tbl_pbp[[#This Row],[homeWinPercentage]])</f>
        <v>0.39100000000000001</v>
      </c>
      <c r="AI2790" s="13">
        <f>tbl_pbp[[#This Row],[Kamara]]*tbl_pbp[[#This Row],[Impactful Play]]</f>
        <v>0</v>
      </c>
      <c r="AJ2790" s="13">
        <f>tbl_pbp[[#This Row],[Thomas]]*tbl_pbp[[#This Row],[Impactful Play]]</f>
        <v>0</v>
      </c>
      <c r="AK2790" s="13" t="str">
        <f>VLOOKUP(tbl_pbp[[#This Row],[Play Saints Win % Increase]], tbl_impact[],3,TRUE)</f>
        <v>Scented (0 to +5%)</v>
      </c>
    </row>
    <row r="2791" spans="1:37">
      <c r="A2791" s="1">
        <v>18</v>
      </c>
      <c r="B2791" s="5">
        <v>0.41099999999999998</v>
      </c>
      <c r="C2791" t="s">
        <v>652</v>
      </c>
      <c r="D2791">
        <v>0</v>
      </c>
      <c r="E2791">
        <v>0</v>
      </c>
      <c r="F2791">
        <v>1</v>
      </c>
      <c r="G2791">
        <v>0</v>
      </c>
      <c r="H2791">
        <v>7</v>
      </c>
      <c r="I2791">
        <v>10</v>
      </c>
      <c r="J2791">
        <v>25</v>
      </c>
      <c r="K2791" t="s">
        <v>29</v>
      </c>
      <c r="L2791">
        <v>1</v>
      </c>
      <c r="M2791">
        <v>75</v>
      </c>
      <c r="N2791" t="s">
        <v>653</v>
      </c>
      <c r="O2791" t="s">
        <v>192</v>
      </c>
      <c r="P2791" t="s">
        <v>45</v>
      </c>
      <c r="Q2791" t="s">
        <v>46</v>
      </c>
      <c r="R2791" t="s">
        <v>47</v>
      </c>
      <c r="S2791" t="s">
        <v>33</v>
      </c>
      <c r="T2791" t="s">
        <v>34</v>
      </c>
      <c r="U2791" t="s">
        <v>35</v>
      </c>
      <c r="V2791" t="s">
        <v>591</v>
      </c>
      <c r="X2791" t="str">
        <f>VLOOKUP(pbp!V24, games!$B$2:$R$40, 3, FALSE)</f>
        <v>2019-09-09T23:10Z</v>
      </c>
      <c r="Y2791">
        <f>VLOOKUP(1*V2791,NFLGames!$H$11:$H$555,1,FALSE)</f>
        <v>401220369</v>
      </c>
      <c r="Z2791">
        <f>VLOOKUP($Y2791, NFLGames!$H$11:$K$555,2,FALSE)</f>
        <v>2020</v>
      </c>
      <c r="AA2791">
        <f>VLOOKUP($Y2791, NFLGames!$H$11:$K$555,3,FALSE)</f>
        <v>1</v>
      </c>
      <c r="AB2791" s="6">
        <f>IF(A2792=0, 0, AH2792-tbl_pbp[[#This Row],[Saints Win %]])</f>
        <v>-4.9999999999999489E-3</v>
      </c>
      <c r="AE2791">
        <f>ABS(tbl_pbp[[#This Row],[play.homeScore]]-tbl_pbp[[#This Row],[play.awayScore]])</f>
        <v>7</v>
      </c>
      <c r="AF2791">
        <f>IF(tbl_pbp[[#This Row],[Play Saints Win % Increase]]&gt;=$AF$4,1,0)</f>
        <v>0</v>
      </c>
      <c r="AG2791" t="str">
        <f>VLOOKUP(tbl_pbp[[#This Row],[gameId]], games!$B$2:$T$40, 9, FALSE)</f>
        <v>tampa-bay-buccaneers</v>
      </c>
      <c r="AH2791" s="5">
        <f>IF(tbl_pbp[[#This Row],[AwayTeam]] &lt;&gt; "new-orleans-saints", tbl_pbp[[#This Row],[homeWinPercentage]], 1-tbl_pbp[[#This Row],[homeWinPercentage]])</f>
        <v>0.41099999999999998</v>
      </c>
      <c r="AI2791" s="13">
        <f>tbl_pbp[[#This Row],[Kamara]]*tbl_pbp[[#This Row],[Impactful Play]]</f>
        <v>0</v>
      </c>
      <c r="AJ2791" s="13">
        <f>tbl_pbp[[#This Row],[Thomas]]*tbl_pbp[[#This Row],[Impactful Play]]</f>
        <v>0</v>
      </c>
      <c r="AK2791" s="13" t="str">
        <f>VLOOKUP(tbl_pbp[[#This Row],[Play Saints Win % Increase]], tbl_impact[],3,TRUE)</f>
        <v>Bad (0 to -5%)</v>
      </c>
    </row>
    <row r="2792" spans="1:37">
      <c r="A2792" s="1">
        <v>19</v>
      </c>
      <c r="B2792" s="5">
        <v>0.40600000000000003</v>
      </c>
      <c r="C2792" t="s">
        <v>654</v>
      </c>
      <c r="D2792">
        <v>0</v>
      </c>
      <c r="E2792">
        <v>0</v>
      </c>
      <c r="F2792">
        <v>1</v>
      </c>
      <c r="G2792">
        <v>0</v>
      </c>
      <c r="H2792">
        <v>7</v>
      </c>
      <c r="I2792">
        <v>1</v>
      </c>
      <c r="J2792">
        <v>34</v>
      </c>
      <c r="K2792" t="s">
        <v>29</v>
      </c>
      <c r="L2792">
        <v>2</v>
      </c>
      <c r="M2792">
        <v>66</v>
      </c>
      <c r="N2792" t="s">
        <v>655</v>
      </c>
      <c r="O2792" t="s">
        <v>526</v>
      </c>
      <c r="P2792" t="s">
        <v>45</v>
      </c>
      <c r="Q2792" t="s">
        <v>46</v>
      </c>
      <c r="R2792" t="s">
        <v>47</v>
      </c>
      <c r="S2792" t="s">
        <v>83</v>
      </c>
      <c r="T2792" t="s">
        <v>127</v>
      </c>
      <c r="U2792" t="s">
        <v>656</v>
      </c>
      <c r="V2792" t="s">
        <v>591</v>
      </c>
      <c r="X2792" t="str">
        <f>VLOOKUP(pbp!V25, games!$B$2:$R$40, 3, FALSE)</f>
        <v>2019-09-09T23:10Z</v>
      </c>
      <c r="Y2792">
        <f>VLOOKUP(1*V2792,NFLGames!$H$11:$H$555,1,FALSE)</f>
        <v>401220369</v>
      </c>
      <c r="Z2792">
        <f>VLOOKUP($Y2792, NFLGames!$H$11:$K$555,2,FALSE)</f>
        <v>2020</v>
      </c>
      <c r="AA2792">
        <f>VLOOKUP($Y2792, NFLGames!$H$11:$K$555,3,FALSE)</f>
        <v>1</v>
      </c>
      <c r="AB2792" s="6">
        <f>IF(A2793=0, 0, AH2793-tbl_pbp[[#This Row],[Saints Win %]])</f>
        <v>-9.000000000000008E-3</v>
      </c>
      <c r="AE2792">
        <f>ABS(tbl_pbp[[#This Row],[play.homeScore]]-tbl_pbp[[#This Row],[play.awayScore]])</f>
        <v>7</v>
      </c>
      <c r="AF2792">
        <f>IF(tbl_pbp[[#This Row],[Play Saints Win % Increase]]&gt;=$AF$4,1,0)</f>
        <v>0</v>
      </c>
      <c r="AG2792" t="str">
        <f>VLOOKUP(tbl_pbp[[#This Row],[gameId]], games!$B$2:$T$40, 9, FALSE)</f>
        <v>tampa-bay-buccaneers</v>
      </c>
      <c r="AH2792" s="5">
        <f>IF(tbl_pbp[[#This Row],[AwayTeam]] &lt;&gt; "new-orleans-saints", tbl_pbp[[#This Row],[homeWinPercentage]], 1-tbl_pbp[[#This Row],[homeWinPercentage]])</f>
        <v>0.40600000000000003</v>
      </c>
      <c r="AI2792" s="13">
        <f>tbl_pbp[[#This Row],[Kamara]]*tbl_pbp[[#This Row],[Impactful Play]]</f>
        <v>0</v>
      </c>
      <c r="AJ2792" s="13">
        <f>tbl_pbp[[#This Row],[Thomas]]*tbl_pbp[[#This Row],[Impactful Play]]</f>
        <v>0</v>
      </c>
      <c r="AK2792" s="13" t="str">
        <f>VLOOKUP(tbl_pbp[[#This Row],[Play Saints Win % Increase]], tbl_impact[],3,TRUE)</f>
        <v>Bad (0 to -5%)</v>
      </c>
    </row>
    <row r="2793" spans="1:37">
      <c r="A2793" s="1">
        <v>20</v>
      </c>
      <c r="B2793" s="5">
        <v>0.39700000000000002</v>
      </c>
      <c r="C2793" t="s">
        <v>657</v>
      </c>
      <c r="D2793">
        <v>0</v>
      </c>
      <c r="E2793">
        <v>0</v>
      </c>
      <c r="F2793">
        <v>1</v>
      </c>
      <c r="G2793">
        <v>0</v>
      </c>
      <c r="H2793">
        <v>7</v>
      </c>
      <c r="I2793">
        <v>10</v>
      </c>
      <c r="J2793">
        <v>36</v>
      </c>
      <c r="K2793" t="s">
        <v>29</v>
      </c>
      <c r="L2793">
        <v>1</v>
      </c>
      <c r="M2793">
        <v>64</v>
      </c>
      <c r="N2793" t="s">
        <v>658</v>
      </c>
      <c r="O2793" t="s">
        <v>203</v>
      </c>
      <c r="P2793" t="s">
        <v>30</v>
      </c>
      <c r="Q2793" t="s">
        <v>31</v>
      </c>
      <c r="R2793" t="s">
        <v>32</v>
      </c>
      <c r="S2793" t="s">
        <v>33</v>
      </c>
      <c r="T2793" t="s">
        <v>296</v>
      </c>
      <c r="U2793" t="s">
        <v>297</v>
      </c>
      <c r="V2793" t="s">
        <v>591</v>
      </c>
      <c r="X2793" t="str">
        <f>VLOOKUP(pbp!V26, games!$B$2:$R$40, 3, FALSE)</f>
        <v>2019-09-09T23:10Z</v>
      </c>
      <c r="Y2793">
        <f>VLOOKUP(1*V2793,NFLGames!$H$11:$H$555,1,FALSE)</f>
        <v>401220369</v>
      </c>
      <c r="Z2793">
        <f>VLOOKUP($Y2793, NFLGames!$H$11:$K$555,2,FALSE)</f>
        <v>2020</v>
      </c>
      <c r="AA2793">
        <f>VLOOKUP($Y2793, NFLGames!$H$11:$K$555,3,FALSE)</f>
        <v>1</v>
      </c>
      <c r="AB2793" s="6">
        <f>IF(A2794=0, 0, AH2794-tbl_pbp[[#This Row],[Saints Win %]])</f>
        <v>-1.7000000000000015E-2</v>
      </c>
      <c r="AC2793">
        <v>1</v>
      </c>
      <c r="AE2793">
        <f>ABS(tbl_pbp[[#This Row],[play.homeScore]]-tbl_pbp[[#This Row],[play.awayScore]])</f>
        <v>7</v>
      </c>
      <c r="AF2793">
        <f>IF(tbl_pbp[[#This Row],[Play Saints Win % Increase]]&gt;=$AF$4,1,0)</f>
        <v>0</v>
      </c>
      <c r="AG2793" t="str">
        <f>VLOOKUP(tbl_pbp[[#This Row],[gameId]], games!$B$2:$T$40, 9, FALSE)</f>
        <v>tampa-bay-buccaneers</v>
      </c>
      <c r="AH2793" s="5">
        <f>IF(tbl_pbp[[#This Row],[AwayTeam]] &lt;&gt; "new-orleans-saints", tbl_pbp[[#This Row],[homeWinPercentage]], 1-tbl_pbp[[#This Row],[homeWinPercentage]])</f>
        <v>0.39700000000000002</v>
      </c>
      <c r="AI2793" s="13">
        <f>tbl_pbp[[#This Row],[Kamara]]*tbl_pbp[[#This Row],[Impactful Play]]</f>
        <v>0</v>
      </c>
      <c r="AJ2793" s="13">
        <f>tbl_pbp[[#This Row],[Thomas]]*tbl_pbp[[#This Row],[Impactful Play]]</f>
        <v>0</v>
      </c>
      <c r="AK2793" s="13" t="str">
        <f>VLOOKUP(tbl_pbp[[#This Row],[Play Saints Win % Increase]], tbl_impact[],3,TRUE)</f>
        <v>Bad (0 to -5%)</v>
      </c>
    </row>
    <row r="2794" spans="1:37">
      <c r="A2794" s="1">
        <v>21</v>
      </c>
      <c r="B2794" s="5">
        <v>0.38</v>
      </c>
      <c r="C2794" t="s">
        <v>659</v>
      </c>
      <c r="D2794">
        <v>0</v>
      </c>
      <c r="E2794">
        <v>0</v>
      </c>
      <c r="F2794">
        <v>1</v>
      </c>
      <c r="G2794">
        <v>0</v>
      </c>
      <c r="H2794">
        <v>7</v>
      </c>
      <c r="I2794">
        <v>5</v>
      </c>
      <c r="J2794">
        <v>41</v>
      </c>
      <c r="K2794" t="s">
        <v>29</v>
      </c>
      <c r="L2794">
        <v>2</v>
      </c>
      <c r="M2794">
        <v>59</v>
      </c>
      <c r="N2794" t="s">
        <v>660</v>
      </c>
      <c r="O2794" t="s">
        <v>661</v>
      </c>
      <c r="P2794" t="s">
        <v>45</v>
      </c>
      <c r="Q2794" t="s">
        <v>46</v>
      </c>
      <c r="R2794" t="s">
        <v>47</v>
      </c>
      <c r="S2794" t="s">
        <v>38</v>
      </c>
      <c r="T2794" t="s">
        <v>299</v>
      </c>
      <c r="U2794" t="s">
        <v>300</v>
      </c>
      <c r="V2794" t="s">
        <v>591</v>
      </c>
      <c r="X2794" t="str">
        <f>VLOOKUP(pbp!V27, games!$B$2:$R$40, 3, FALSE)</f>
        <v>2019-09-09T23:10Z</v>
      </c>
      <c r="Y2794">
        <f>VLOOKUP(1*V2794,NFLGames!$H$11:$H$555,1,FALSE)</f>
        <v>401220369</v>
      </c>
      <c r="Z2794">
        <f>VLOOKUP($Y2794, NFLGames!$H$11:$K$555,2,FALSE)</f>
        <v>2020</v>
      </c>
      <c r="AA2794">
        <f>VLOOKUP($Y2794, NFLGames!$H$11:$K$555,3,FALSE)</f>
        <v>1</v>
      </c>
      <c r="AB2794" s="6">
        <f>IF(A2795=0, 0, AH2795-tbl_pbp[[#This Row],[Saints Win %]])</f>
        <v>-5.099999999999999E-2</v>
      </c>
      <c r="AE2794">
        <f>ABS(tbl_pbp[[#This Row],[play.homeScore]]-tbl_pbp[[#This Row],[play.awayScore]])</f>
        <v>7</v>
      </c>
      <c r="AF2794">
        <f>IF(tbl_pbp[[#This Row],[Play Saints Win % Increase]]&gt;=$AF$4,1,0)</f>
        <v>0</v>
      </c>
      <c r="AG2794" t="str">
        <f>VLOOKUP(tbl_pbp[[#This Row],[gameId]], games!$B$2:$T$40, 9, FALSE)</f>
        <v>tampa-bay-buccaneers</v>
      </c>
      <c r="AH2794" s="5">
        <f>IF(tbl_pbp[[#This Row],[AwayTeam]] &lt;&gt; "new-orleans-saints", tbl_pbp[[#This Row],[homeWinPercentage]], 1-tbl_pbp[[#This Row],[homeWinPercentage]])</f>
        <v>0.38</v>
      </c>
      <c r="AI2794" s="13">
        <f>tbl_pbp[[#This Row],[Kamara]]*tbl_pbp[[#This Row],[Impactful Play]]</f>
        <v>0</v>
      </c>
      <c r="AJ2794" s="13">
        <f>tbl_pbp[[#This Row],[Thomas]]*tbl_pbp[[#This Row],[Impactful Play]]</f>
        <v>0</v>
      </c>
      <c r="AK2794" s="13" t="str">
        <f>VLOOKUP(tbl_pbp[[#This Row],[Play Saints Win % Increase]], tbl_impact[],3,TRUE)</f>
        <v>Smelly (worse than-5% -&gt; -10%)</v>
      </c>
    </row>
    <row r="2795" spans="1:37">
      <c r="A2795" s="1">
        <v>22</v>
      </c>
      <c r="B2795" s="5">
        <v>0.32900000000000001</v>
      </c>
      <c r="C2795" t="s">
        <v>662</v>
      </c>
      <c r="D2795">
        <v>0</v>
      </c>
      <c r="E2795">
        <v>0</v>
      </c>
      <c r="F2795">
        <v>1</v>
      </c>
      <c r="G2795">
        <v>0</v>
      </c>
      <c r="H2795">
        <v>7</v>
      </c>
      <c r="I2795">
        <v>4</v>
      </c>
      <c r="J2795">
        <v>42</v>
      </c>
      <c r="K2795" t="s">
        <v>29</v>
      </c>
      <c r="L2795">
        <v>3</v>
      </c>
      <c r="M2795">
        <v>58</v>
      </c>
      <c r="N2795" t="s">
        <v>663</v>
      </c>
      <c r="O2795" t="s">
        <v>664</v>
      </c>
      <c r="P2795" t="s">
        <v>30</v>
      </c>
      <c r="Q2795" t="s">
        <v>31</v>
      </c>
      <c r="R2795" t="s">
        <v>32</v>
      </c>
      <c r="S2795" t="s">
        <v>63</v>
      </c>
      <c r="T2795" t="s">
        <v>132</v>
      </c>
      <c r="U2795" t="s">
        <v>665</v>
      </c>
      <c r="V2795" t="s">
        <v>591</v>
      </c>
      <c r="X2795" t="str">
        <f>VLOOKUP(pbp!V28, games!$B$2:$R$40, 3, FALSE)</f>
        <v>2019-09-09T23:10Z</v>
      </c>
      <c r="Y2795">
        <f>VLOOKUP(1*V2795,NFLGames!$H$11:$H$555,1,FALSE)</f>
        <v>401220369</v>
      </c>
      <c r="Z2795">
        <f>VLOOKUP($Y2795, NFLGames!$H$11:$K$555,2,FALSE)</f>
        <v>2020</v>
      </c>
      <c r="AA2795">
        <f>VLOOKUP($Y2795, NFLGames!$H$11:$K$555,3,FALSE)</f>
        <v>1</v>
      </c>
      <c r="AB2795" s="6">
        <f>IF(A2796=0, 0, AH2796-tbl_pbp[[#This Row],[Saints Win %]])</f>
        <v>1.4999999999999958E-2</v>
      </c>
      <c r="AE2795">
        <f>ABS(tbl_pbp[[#This Row],[play.homeScore]]-tbl_pbp[[#This Row],[play.awayScore]])</f>
        <v>7</v>
      </c>
      <c r="AF2795">
        <f>IF(tbl_pbp[[#This Row],[Play Saints Win % Increase]]&gt;=$AF$4,1,0)</f>
        <v>0</v>
      </c>
      <c r="AG2795" t="str">
        <f>VLOOKUP(tbl_pbp[[#This Row],[gameId]], games!$B$2:$T$40, 9, FALSE)</f>
        <v>tampa-bay-buccaneers</v>
      </c>
      <c r="AH2795" s="5">
        <f>IF(tbl_pbp[[#This Row],[AwayTeam]] &lt;&gt; "new-orleans-saints", tbl_pbp[[#This Row],[homeWinPercentage]], 1-tbl_pbp[[#This Row],[homeWinPercentage]])</f>
        <v>0.32900000000000001</v>
      </c>
      <c r="AI2795" s="13">
        <f>tbl_pbp[[#This Row],[Kamara]]*tbl_pbp[[#This Row],[Impactful Play]]</f>
        <v>0</v>
      </c>
      <c r="AJ2795" s="13">
        <f>tbl_pbp[[#This Row],[Thomas]]*tbl_pbp[[#This Row],[Impactful Play]]</f>
        <v>0</v>
      </c>
      <c r="AK2795" s="13" t="str">
        <f>VLOOKUP(tbl_pbp[[#This Row],[Play Saints Win % Increase]], tbl_impact[],3,TRUE)</f>
        <v>Scented (0 to +5%)</v>
      </c>
    </row>
    <row r="2796" spans="1:37">
      <c r="A2796" s="1">
        <v>23</v>
      </c>
      <c r="B2796" s="5">
        <v>0.34399999999999997</v>
      </c>
      <c r="C2796" t="s">
        <v>666</v>
      </c>
      <c r="D2796">
        <v>0</v>
      </c>
      <c r="E2796">
        <v>0</v>
      </c>
      <c r="F2796">
        <v>1</v>
      </c>
      <c r="G2796">
        <v>0</v>
      </c>
      <c r="H2796">
        <v>7</v>
      </c>
      <c r="I2796">
        <v>3</v>
      </c>
      <c r="J2796">
        <v>43</v>
      </c>
      <c r="K2796" t="s">
        <v>29</v>
      </c>
      <c r="L2796">
        <v>4</v>
      </c>
      <c r="M2796">
        <v>57</v>
      </c>
      <c r="N2796" t="s">
        <v>667</v>
      </c>
      <c r="O2796" t="s">
        <v>418</v>
      </c>
      <c r="P2796" t="s">
        <v>66</v>
      </c>
      <c r="Q2796" t="s">
        <v>67</v>
      </c>
      <c r="R2796" t="s">
        <v>68</v>
      </c>
      <c r="S2796" t="s">
        <v>281</v>
      </c>
      <c r="T2796" t="s">
        <v>48</v>
      </c>
      <c r="U2796" t="s">
        <v>668</v>
      </c>
      <c r="V2796" t="s">
        <v>591</v>
      </c>
      <c r="X2796" t="str">
        <f>VLOOKUP(pbp!V29, games!$B$2:$R$40, 3, FALSE)</f>
        <v>2019-09-09T23:10Z</v>
      </c>
      <c r="Y2796">
        <f>VLOOKUP(1*V2796,NFLGames!$H$11:$H$555,1,FALSE)</f>
        <v>401220369</v>
      </c>
      <c r="Z2796">
        <f>VLOOKUP($Y2796, NFLGames!$H$11:$K$555,2,FALSE)</f>
        <v>2020</v>
      </c>
      <c r="AA2796">
        <f>VLOOKUP($Y2796, NFLGames!$H$11:$K$555,3,FALSE)</f>
        <v>1</v>
      </c>
      <c r="AB2796" s="6">
        <f>IF(A2797=0, 0, AH2797-tbl_pbp[[#This Row],[Saints Win %]])</f>
        <v>2.5000000000000022E-2</v>
      </c>
      <c r="AE2796">
        <f>ABS(tbl_pbp[[#This Row],[play.homeScore]]-tbl_pbp[[#This Row],[play.awayScore]])</f>
        <v>7</v>
      </c>
      <c r="AF2796">
        <f>IF(tbl_pbp[[#This Row],[Play Saints Win % Increase]]&gt;=$AF$4,1,0)</f>
        <v>0</v>
      </c>
      <c r="AG2796" t="str">
        <f>VLOOKUP(tbl_pbp[[#This Row],[gameId]], games!$B$2:$T$40, 9, FALSE)</f>
        <v>tampa-bay-buccaneers</v>
      </c>
      <c r="AH2796" s="5">
        <f>IF(tbl_pbp[[#This Row],[AwayTeam]] &lt;&gt; "new-orleans-saints", tbl_pbp[[#This Row],[homeWinPercentage]], 1-tbl_pbp[[#This Row],[homeWinPercentage]])</f>
        <v>0.34399999999999997</v>
      </c>
      <c r="AI2796" s="13">
        <f>tbl_pbp[[#This Row],[Kamara]]*tbl_pbp[[#This Row],[Impactful Play]]</f>
        <v>0</v>
      </c>
      <c r="AJ2796" s="13">
        <f>tbl_pbp[[#This Row],[Thomas]]*tbl_pbp[[#This Row],[Impactful Play]]</f>
        <v>0</v>
      </c>
      <c r="AK2796" s="13" t="str">
        <f>VLOOKUP(tbl_pbp[[#This Row],[Play Saints Win % Increase]], tbl_impact[],3,TRUE)</f>
        <v>Scented (0 to +5%)</v>
      </c>
    </row>
    <row r="2797" spans="1:37">
      <c r="A2797" s="1">
        <v>24</v>
      </c>
      <c r="B2797" s="5">
        <v>0.36899999999999999</v>
      </c>
      <c r="C2797" t="s">
        <v>669</v>
      </c>
      <c r="D2797">
        <v>0</v>
      </c>
      <c r="E2797">
        <v>0</v>
      </c>
      <c r="F2797">
        <v>1</v>
      </c>
      <c r="G2797">
        <v>0</v>
      </c>
      <c r="H2797">
        <v>7</v>
      </c>
      <c r="I2797">
        <v>10</v>
      </c>
      <c r="J2797">
        <v>88</v>
      </c>
      <c r="K2797" t="s">
        <v>369</v>
      </c>
      <c r="L2797">
        <v>1</v>
      </c>
      <c r="M2797">
        <v>88</v>
      </c>
      <c r="N2797" t="s">
        <v>670</v>
      </c>
      <c r="O2797" t="s">
        <v>671</v>
      </c>
      <c r="P2797" t="s">
        <v>45</v>
      </c>
      <c r="Q2797" t="s">
        <v>46</v>
      </c>
      <c r="R2797" t="s">
        <v>47</v>
      </c>
      <c r="S2797" t="s">
        <v>33</v>
      </c>
      <c r="T2797" t="s">
        <v>672</v>
      </c>
      <c r="U2797" t="s">
        <v>673</v>
      </c>
      <c r="V2797" t="s">
        <v>591</v>
      </c>
      <c r="X2797" t="str">
        <f>VLOOKUP(pbp!V30, games!$B$2:$R$40, 3, FALSE)</f>
        <v>2019-09-09T23:10Z</v>
      </c>
      <c r="Y2797">
        <f>VLOOKUP(1*V2797,NFLGames!$H$11:$H$555,1,FALSE)</f>
        <v>401220369</v>
      </c>
      <c r="Z2797">
        <f>VLOOKUP($Y2797, NFLGames!$H$11:$K$555,2,FALSE)</f>
        <v>2020</v>
      </c>
      <c r="AA2797">
        <f>VLOOKUP($Y2797, NFLGames!$H$11:$K$555,3,FALSE)</f>
        <v>1</v>
      </c>
      <c r="AB2797" s="6">
        <f>IF(A2798=0, 0, AH2798-tbl_pbp[[#This Row],[Saints Win %]])</f>
        <v>1.8000000000000016E-2</v>
      </c>
      <c r="AE2797">
        <f>ABS(tbl_pbp[[#This Row],[play.homeScore]]-tbl_pbp[[#This Row],[play.awayScore]])</f>
        <v>7</v>
      </c>
      <c r="AF2797">
        <f>IF(tbl_pbp[[#This Row],[Play Saints Win % Increase]]&gt;=$AF$4,1,0)</f>
        <v>0</v>
      </c>
      <c r="AG2797" t="str">
        <f>VLOOKUP(tbl_pbp[[#This Row],[gameId]], games!$B$2:$T$40, 9, FALSE)</f>
        <v>tampa-bay-buccaneers</v>
      </c>
      <c r="AH2797" s="5">
        <f>IF(tbl_pbp[[#This Row],[AwayTeam]] &lt;&gt; "new-orleans-saints", tbl_pbp[[#This Row],[homeWinPercentage]], 1-tbl_pbp[[#This Row],[homeWinPercentage]])</f>
        <v>0.36899999999999999</v>
      </c>
      <c r="AI2797" s="13">
        <f>tbl_pbp[[#This Row],[Kamara]]*tbl_pbp[[#This Row],[Impactful Play]]</f>
        <v>0</v>
      </c>
      <c r="AJ2797" s="13">
        <f>tbl_pbp[[#This Row],[Thomas]]*tbl_pbp[[#This Row],[Impactful Play]]</f>
        <v>0</v>
      </c>
      <c r="AK2797" s="13" t="str">
        <f>VLOOKUP(tbl_pbp[[#This Row],[Play Saints Win % Increase]], tbl_impact[],3,TRUE)</f>
        <v>Scented (0 to +5%)</v>
      </c>
    </row>
    <row r="2798" spans="1:37">
      <c r="A2798" s="1">
        <v>25</v>
      </c>
      <c r="B2798" s="5">
        <v>0.38700000000000001</v>
      </c>
      <c r="C2798" t="s">
        <v>674</v>
      </c>
      <c r="D2798">
        <v>0</v>
      </c>
      <c r="E2798">
        <v>0</v>
      </c>
      <c r="F2798">
        <v>1</v>
      </c>
      <c r="G2798">
        <v>0</v>
      </c>
      <c r="H2798">
        <v>7</v>
      </c>
      <c r="I2798">
        <v>8</v>
      </c>
      <c r="J2798">
        <v>86</v>
      </c>
      <c r="K2798" t="s">
        <v>369</v>
      </c>
      <c r="L2798">
        <v>2</v>
      </c>
      <c r="M2798">
        <v>86</v>
      </c>
      <c r="N2798" t="s">
        <v>675</v>
      </c>
      <c r="O2798" t="s">
        <v>676</v>
      </c>
      <c r="P2798" t="s">
        <v>45</v>
      </c>
      <c r="Q2798" t="s">
        <v>46</v>
      </c>
      <c r="R2798" t="s">
        <v>47</v>
      </c>
      <c r="S2798" t="s">
        <v>73</v>
      </c>
      <c r="T2798" t="s">
        <v>677</v>
      </c>
      <c r="U2798" t="s">
        <v>678</v>
      </c>
      <c r="V2798" t="s">
        <v>591</v>
      </c>
      <c r="X2798" t="str">
        <f>VLOOKUP(pbp!V31, games!$B$2:$R$40, 3, FALSE)</f>
        <v>2019-09-09T23:10Z</v>
      </c>
      <c r="Y2798">
        <f>VLOOKUP(1*V2798,NFLGames!$H$11:$H$555,1,FALSE)</f>
        <v>401220369</v>
      </c>
      <c r="Z2798">
        <f>VLOOKUP($Y2798, NFLGames!$H$11:$K$555,2,FALSE)</f>
        <v>2020</v>
      </c>
      <c r="AA2798">
        <f>VLOOKUP($Y2798, NFLGames!$H$11:$K$555,3,FALSE)</f>
        <v>1</v>
      </c>
      <c r="AB2798" s="6">
        <f>IF(A2799=0, 0, AH2799-tbl_pbp[[#This Row],[Saints Win %]])</f>
        <v>1.2000000000000011E-2</v>
      </c>
      <c r="AE2798">
        <f>ABS(tbl_pbp[[#This Row],[play.homeScore]]-tbl_pbp[[#This Row],[play.awayScore]])</f>
        <v>7</v>
      </c>
      <c r="AF2798">
        <f>IF(tbl_pbp[[#This Row],[Play Saints Win % Increase]]&gt;=$AF$4,1,0)</f>
        <v>0</v>
      </c>
      <c r="AG2798" t="str">
        <f>VLOOKUP(tbl_pbp[[#This Row],[gameId]], games!$B$2:$T$40, 9, FALSE)</f>
        <v>tampa-bay-buccaneers</v>
      </c>
      <c r="AH2798" s="5">
        <f>IF(tbl_pbp[[#This Row],[AwayTeam]] &lt;&gt; "new-orleans-saints", tbl_pbp[[#This Row],[homeWinPercentage]], 1-tbl_pbp[[#This Row],[homeWinPercentage]])</f>
        <v>0.38700000000000001</v>
      </c>
      <c r="AI2798" s="13">
        <f>tbl_pbp[[#This Row],[Kamara]]*tbl_pbp[[#This Row],[Impactful Play]]</f>
        <v>0</v>
      </c>
      <c r="AJ2798" s="13">
        <f>tbl_pbp[[#This Row],[Thomas]]*tbl_pbp[[#This Row],[Impactful Play]]</f>
        <v>0</v>
      </c>
      <c r="AK2798" s="13" t="str">
        <f>VLOOKUP(tbl_pbp[[#This Row],[Play Saints Win % Increase]], tbl_impact[],3,TRUE)</f>
        <v>Scented (0 to +5%)</v>
      </c>
    </row>
    <row r="2799" spans="1:37">
      <c r="A2799" s="1">
        <v>26</v>
      </c>
      <c r="B2799" s="5">
        <v>0.39900000000000002</v>
      </c>
      <c r="C2799" t="s">
        <v>679</v>
      </c>
      <c r="D2799">
        <v>0</v>
      </c>
      <c r="E2799">
        <v>0</v>
      </c>
      <c r="F2799">
        <v>1</v>
      </c>
      <c r="G2799">
        <v>0</v>
      </c>
      <c r="H2799">
        <v>7</v>
      </c>
      <c r="I2799">
        <v>9</v>
      </c>
      <c r="J2799">
        <v>87</v>
      </c>
      <c r="K2799" t="s">
        <v>369</v>
      </c>
      <c r="L2799">
        <v>3</v>
      </c>
      <c r="M2799">
        <v>87</v>
      </c>
      <c r="N2799" t="s">
        <v>680</v>
      </c>
      <c r="O2799" t="s">
        <v>681</v>
      </c>
      <c r="P2799" t="s">
        <v>30</v>
      </c>
      <c r="Q2799" t="s">
        <v>31</v>
      </c>
      <c r="R2799" t="s">
        <v>32</v>
      </c>
      <c r="S2799" t="s">
        <v>139</v>
      </c>
      <c r="T2799" t="s">
        <v>682</v>
      </c>
      <c r="U2799" t="s">
        <v>683</v>
      </c>
      <c r="V2799" t="s">
        <v>591</v>
      </c>
      <c r="X2799" t="str">
        <f>VLOOKUP(pbp!V32, games!$B$2:$R$40, 3, FALSE)</f>
        <v>2019-09-09T23:10Z</v>
      </c>
      <c r="Y2799">
        <f>VLOOKUP(1*V2799,NFLGames!$H$11:$H$555,1,FALSE)</f>
        <v>401220369</v>
      </c>
      <c r="Z2799">
        <f>VLOOKUP($Y2799, NFLGames!$H$11:$K$555,2,FALSE)</f>
        <v>2020</v>
      </c>
      <c r="AA2799">
        <f>VLOOKUP($Y2799, NFLGames!$H$11:$K$555,3,FALSE)</f>
        <v>1</v>
      </c>
      <c r="AB2799" s="6">
        <f>IF(A2800=0, 0, AH2800-tbl_pbp[[#This Row],[Saints Win %]])</f>
        <v>-8.0000000000000071E-3</v>
      </c>
      <c r="AE2799">
        <f>ABS(tbl_pbp[[#This Row],[play.homeScore]]-tbl_pbp[[#This Row],[play.awayScore]])</f>
        <v>7</v>
      </c>
      <c r="AF2799">
        <f>IF(tbl_pbp[[#This Row],[Play Saints Win % Increase]]&gt;=$AF$4,1,0)</f>
        <v>0</v>
      </c>
      <c r="AG2799" t="str">
        <f>VLOOKUP(tbl_pbp[[#This Row],[gameId]], games!$B$2:$T$40, 9, FALSE)</f>
        <v>tampa-bay-buccaneers</v>
      </c>
      <c r="AH2799" s="5">
        <f>IF(tbl_pbp[[#This Row],[AwayTeam]] &lt;&gt; "new-orleans-saints", tbl_pbp[[#This Row],[homeWinPercentage]], 1-tbl_pbp[[#This Row],[homeWinPercentage]])</f>
        <v>0.39900000000000002</v>
      </c>
      <c r="AI2799" s="13">
        <f>tbl_pbp[[#This Row],[Kamara]]*tbl_pbp[[#This Row],[Impactful Play]]</f>
        <v>0</v>
      </c>
      <c r="AJ2799" s="13">
        <f>tbl_pbp[[#This Row],[Thomas]]*tbl_pbp[[#This Row],[Impactful Play]]</f>
        <v>0</v>
      </c>
      <c r="AK2799" s="13" t="str">
        <f>VLOOKUP(tbl_pbp[[#This Row],[Play Saints Win % Increase]], tbl_impact[],3,TRUE)</f>
        <v>Bad (0 to -5%)</v>
      </c>
    </row>
    <row r="2800" spans="1:37">
      <c r="A2800" s="1">
        <v>27</v>
      </c>
      <c r="B2800" s="5">
        <v>0.39100000000000001</v>
      </c>
      <c r="C2800" t="s">
        <v>684</v>
      </c>
      <c r="D2800">
        <v>0</v>
      </c>
      <c r="E2800">
        <v>0</v>
      </c>
      <c r="F2800">
        <v>1</v>
      </c>
      <c r="G2800">
        <v>0</v>
      </c>
      <c r="H2800">
        <v>7</v>
      </c>
      <c r="I2800">
        <v>1</v>
      </c>
      <c r="J2800">
        <v>79</v>
      </c>
      <c r="K2800" t="s">
        <v>369</v>
      </c>
      <c r="L2800">
        <v>4</v>
      </c>
      <c r="M2800">
        <v>79</v>
      </c>
      <c r="N2800" t="s">
        <v>685</v>
      </c>
      <c r="O2800" t="s">
        <v>686</v>
      </c>
      <c r="P2800" t="s">
        <v>66</v>
      </c>
      <c r="Q2800" t="s">
        <v>67</v>
      </c>
      <c r="R2800" t="s">
        <v>68</v>
      </c>
      <c r="S2800" t="s">
        <v>424</v>
      </c>
      <c r="T2800" t="s">
        <v>380</v>
      </c>
      <c r="U2800" t="s">
        <v>687</v>
      </c>
      <c r="V2800" t="s">
        <v>591</v>
      </c>
      <c r="X2800" t="str">
        <f>VLOOKUP(pbp!V33, games!$B$2:$R$40, 3, FALSE)</f>
        <v>2019-09-09T23:10Z</v>
      </c>
      <c r="Y2800">
        <f>VLOOKUP(1*V2800,NFLGames!$H$11:$H$555,1,FALSE)</f>
        <v>401220369</v>
      </c>
      <c r="Z2800">
        <f>VLOOKUP($Y2800, NFLGames!$H$11:$K$555,2,FALSE)</f>
        <v>2020</v>
      </c>
      <c r="AA2800">
        <f>VLOOKUP($Y2800, NFLGames!$H$11:$K$555,3,FALSE)</f>
        <v>1</v>
      </c>
      <c r="AB2800" s="6">
        <f>IF(A2801=0, 0, AH2801-tbl_pbp[[#This Row],[Saints Win %]])</f>
        <v>-1.100000000000001E-2</v>
      </c>
      <c r="AE2800">
        <f>ABS(tbl_pbp[[#This Row],[play.homeScore]]-tbl_pbp[[#This Row],[play.awayScore]])</f>
        <v>7</v>
      </c>
      <c r="AF2800">
        <f>IF(tbl_pbp[[#This Row],[Play Saints Win % Increase]]&gt;=$AF$4,1,0)</f>
        <v>0</v>
      </c>
      <c r="AG2800" t="str">
        <f>VLOOKUP(tbl_pbp[[#This Row],[gameId]], games!$B$2:$T$40, 9, FALSE)</f>
        <v>tampa-bay-buccaneers</v>
      </c>
      <c r="AH2800" s="5">
        <f>IF(tbl_pbp[[#This Row],[AwayTeam]] &lt;&gt; "new-orleans-saints", tbl_pbp[[#This Row],[homeWinPercentage]], 1-tbl_pbp[[#This Row],[homeWinPercentage]])</f>
        <v>0.39100000000000001</v>
      </c>
      <c r="AI2800" s="13">
        <f>tbl_pbp[[#This Row],[Kamara]]*tbl_pbp[[#This Row],[Impactful Play]]</f>
        <v>0</v>
      </c>
      <c r="AJ2800" s="13">
        <f>tbl_pbp[[#This Row],[Thomas]]*tbl_pbp[[#This Row],[Impactful Play]]</f>
        <v>0</v>
      </c>
      <c r="AK2800" s="13" t="str">
        <f>VLOOKUP(tbl_pbp[[#This Row],[Play Saints Win % Increase]], tbl_impact[],3,TRUE)</f>
        <v>Bad (0 to -5%)</v>
      </c>
    </row>
    <row r="2801" spans="1:37">
      <c r="A2801" s="1">
        <v>28</v>
      </c>
      <c r="B2801" s="5">
        <v>0.38</v>
      </c>
      <c r="C2801" t="s">
        <v>688</v>
      </c>
      <c r="D2801">
        <v>0</v>
      </c>
      <c r="E2801">
        <v>0</v>
      </c>
      <c r="F2801">
        <v>1</v>
      </c>
      <c r="G2801">
        <v>0</v>
      </c>
      <c r="H2801">
        <v>7</v>
      </c>
      <c r="I2801">
        <v>10</v>
      </c>
      <c r="J2801">
        <v>36</v>
      </c>
      <c r="K2801" t="s">
        <v>29</v>
      </c>
      <c r="L2801">
        <v>1</v>
      </c>
      <c r="M2801">
        <v>64</v>
      </c>
      <c r="N2801" t="s">
        <v>689</v>
      </c>
      <c r="O2801" t="s">
        <v>690</v>
      </c>
      <c r="P2801" t="s">
        <v>30</v>
      </c>
      <c r="Q2801" t="s">
        <v>31</v>
      </c>
      <c r="R2801" t="s">
        <v>32</v>
      </c>
      <c r="S2801" t="s">
        <v>33</v>
      </c>
      <c r="T2801" t="s">
        <v>296</v>
      </c>
      <c r="U2801" t="s">
        <v>297</v>
      </c>
      <c r="V2801" t="s">
        <v>591</v>
      </c>
      <c r="X2801" t="str">
        <f>VLOOKUP(pbp!V34, games!$B$2:$R$40, 3, FALSE)</f>
        <v>2019-09-09T23:10Z</v>
      </c>
      <c r="Y2801">
        <f>VLOOKUP(1*V2801,NFLGames!$H$11:$H$555,1,FALSE)</f>
        <v>401220369</v>
      </c>
      <c r="Z2801">
        <f>VLOOKUP($Y2801, NFLGames!$H$11:$K$555,2,FALSE)</f>
        <v>2020</v>
      </c>
      <c r="AA2801">
        <f>VLOOKUP($Y2801, NFLGames!$H$11:$K$555,3,FALSE)</f>
        <v>1</v>
      </c>
      <c r="AB2801" s="6">
        <f>IF(A2802=0, 0, AH2802-tbl_pbp[[#This Row],[Saints Win %]])</f>
        <v>-3.2000000000000028E-2</v>
      </c>
      <c r="AE2801">
        <f>ABS(tbl_pbp[[#This Row],[play.homeScore]]-tbl_pbp[[#This Row],[play.awayScore]])</f>
        <v>7</v>
      </c>
      <c r="AF2801">
        <f>IF(tbl_pbp[[#This Row],[Play Saints Win % Increase]]&gt;=$AF$4,1,0)</f>
        <v>0</v>
      </c>
      <c r="AG2801" t="str">
        <f>VLOOKUP(tbl_pbp[[#This Row],[gameId]], games!$B$2:$T$40, 9, FALSE)</f>
        <v>tampa-bay-buccaneers</v>
      </c>
      <c r="AH2801" s="5">
        <f>IF(tbl_pbp[[#This Row],[AwayTeam]] &lt;&gt; "new-orleans-saints", tbl_pbp[[#This Row],[homeWinPercentage]], 1-tbl_pbp[[#This Row],[homeWinPercentage]])</f>
        <v>0.38</v>
      </c>
      <c r="AI2801" s="13">
        <f>tbl_pbp[[#This Row],[Kamara]]*tbl_pbp[[#This Row],[Impactful Play]]</f>
        <v>0</v>
      </c>
      <c r="AJ2801" s="13">
        <f>tbl_pbp[[#This Row],[Thomas]]*tbl_pbp[[#This Row],[Impactful Play]]</f>
        <v>0</v>
      </c>
      <c r="AK2801" s="13" t="str">
        <f>VLOOKUP(tbl_pbp[[#This Row],[Play Saints Win % Increase]], tbl_impact[],3,TRUE)</f>
        <v>Bad (0 to -5%)</v>
      </c>
    </row>
    <row r="2802" spans="1:37">
      <c r="A2802" s="1">
        <v>29</v>
      </c>
      <c r="B2802" s="5">
        <v>0.34799999999999998</v>
      </c>
      <c r="C2802" t="s">
        <v>691</v>
      </c>
      <c r="D2802">
        <v>0</v>
      </c>
      <c r="E2802">
        <v>0</v>
      </c>
      <c r="F2802">
        <v>1</v>
      </c>
      <c r="G2802">
        <v>0</v>
      </c>
      <c r="H2802">
        <v>7</v>
      </c>
      <c r="I2802">
        <v>6</v>
      </c>
      <c r="J2802">
        <v>40</v>
      </c>
      <c r="K2802" t="s">
        <v>29</v>
      </c>
      <c r="L2802">
        <v>2</v>
      </c>
      <c r="M2802">
        <v>60</v>
      </c>
      <c r="N2802" t="s">
        <v>692</v>
      </c>
      <c r="O2802" t="s">
        <v>693</v>
      </c>
      <c r="P2802" t="s">
        <v>30</v>
      </c>
      <c r="Q2802" t="s">
        <v>31</v>
      </c>
      <c r="R2802" t="s">
        <v>32</v>
      </c>
      <c r="S2802" t="s">
        <v>60</v>
      </c>
      <c r="T2802" t="s">
        <v>117</v>
      </c>
      <c r="U2802" t="s">
        <v>694</v>
      </c>
      <c r="V2802" t="s">
        <v>591</v>
      </c>
      <c r="X2802" t="str">
        <f>VLOOKUP(pbp!V35, games!$B$2:$R$40, 3, FALSE)</f>
        <v>2019-09-09T23:10Z</v>
      </c>
      <c r="Y2802">
        <f>VLOOKUP(1*V2802,NFLGames!$H$11:$H$555,1,FALSE)</f>
        <v>401220369</v>
      </c>
      <c r="Z2802">
        <f>VLOOKUP($Y2802, NFLGames!$H$11:$K$555,2,FALSE)</f>
        <v>2020</v>
      </c>
      <c r="AA2802">
        <f>VLOOKUP($Y2802, NFLGames!$H$11:$K$555,3,FALSE)</f>
        <v>1</v>
      </c>
      <c r="AB2802" s="6">
        <f>IF(A2803=0, 0, AH2803-tbl_pbp[[#This Row],[Saints Win %]])</f>
        <v>4.3000000000000038E-2</v>
      </c>
      <c r="AC2802">
        <v>1</v>
      </c>
      <c r="AE2802">
        <f>ABS(tbl_pbp[[#This Row],[play.homeScore]]-tbl_pbp[[#This Row],[play.awayScore]])</f>
        <v>7</v>
      </c>
      <c r="AF2802">
        <f>IF(tbl_pbp[[#This Row],[Play Saints Win % Increase]]&gt;=$AF$4,1,0)</f>
        <v>0</v>
      </c>
      <c r="AG2802" t="str">
        <f>VLOOKUP(tbl_pbp[[#This Row],[gameId]], games!$B$2:$T$40, 9, FALSE)</f>
        <v>tampa-bay-buccaneers</v>
      </c>
      <c r="AH2802" s="5">
        <f>IF(tbl_pbp[[#This Row],[AwayTeam]] &lt;&gt; "new-orleans-saints", tbl_pbp[[#This Row],[homeWinPercentage]], 1-tbl_pbp[[#This Row],[homeWinPercentage]])</f>
        <v>0.34799999999999998</v>
      </c>
      <c r="AI2802" s="13">
        <f>tbl_pbp[[#This Row],[Kamara]]*tbl_pbp[[#This Row],[Impactful Play]]</f>
        <v>0</v>
      </c>
      <c r="AJ2802" s="13">
        <f>tbl_pbp[[#This Row],[Thomas]]*tbl_pbp[[#This Row],[Impactful Play]]</f>
        <v>0</v>
      </c>
      <c r="AK2802" s="13" t="str">
        <f>VLOOKUP(tbl_pbp[[#This Row],[Play Saints Win % Increase]], tbl_impact[],3,TRUE)</f>
        <v>Scented (0 to +5%)</v>
      </c>
    </row>
    <row r="2803" spans="1:37">
      <c r="A2803" s="1">
        <v>30</v>
      </c>
      <c r="B2803" s="5">
        <v>0.39100000000000001</v>
      </c>
      <c r="C2803" t="s">
        <v>695</v>
      </c>
      <c r="D2803">
        <v>0</v>
      </c>
      <c r="E2803">
        <v>0</v>
      </c>
      <c r="F2803">
        <v>1</v>
      </c>
      <c r="G2803">
        <v>0</v>
      </c>
      <c r="H2803">
        <v>7</v>
      </c>
      <c r="I2803">
        <v>8</v>
      </c>
      <c r="J2803">
        <v>38</v>
      </c>
      <c r="K2803" t="s">
        <v>29</v>
      </c>
      <c r="L2803">
        <v>3</v>
      </c>
      <c r="M2803">
        <v>62</v>
      </c>
      <c r="N2803" t="s">
        <v>696</v>
      </c>
      <c r="O2803" t="s">
        <v>495</v>
      </c>
      <c r="P2803" t="s">
        <v>30</v>
      </c>
      <c r="Q2803" t="s">
        <v>31</v>
      </c>
      <c r="R2803" t="s">
        <v>32</v>
      </c>
      <c r="S2803" t="s">
        <v>92</v>
      </c>
      <c r="T2803" t="s">
        <v>358</v>
      </c>
      <c r="U2803" t="s">
        <v>697</v>
      </c>
      <c r="V2803" t="s">
        <v>591</v>
      </c>
      <c r="X2803" t="str">
        <f>VLOOKUP(pbp!V36, games!$B$2:$R$40, 3, FALSE)</f>
        <v>2019-09-09T23:10Z</v>
      </c>
      <c r="Y2803">
        <f>VLOOKUP(1*V2803,NFLGames!$H$11:$H$555,1,FALSE)</f>
        <v>401220369</v>
      </c>
      <c r="Z2803">
        <f>VLOOKUP($Y2803, NFLGames!$H$11:$K$555,2,FALSE)</f>
        <v>2020</v>
      </c>
      <c r="AA2803">
        <f>VLOOKUP($Y2803, NFLGames!$H$11:$K$555,3,FALSE)</f>
        <v>1</v>
      </c>
      <c r="AB2803" s="6">
        <f>IF(A2804=0, 0, AH2804-tbl_pbp[[#This Row],[Saints Win %]])</f>
        <v>3.1999999999999973E-2</v>
      </c>
      <c r="AE2803">
        <f>ABS(tbl_pbp[[#This Row],[play.homeScore]]-tbl_pbp[[#This Row],[play.awayScore]])</f>
        <v>7</v>
      </c>
      <c r="AF2803">
        <f>IF(tbl_pbp[[#This Row],[Play Saints Win % Increase]]&gt;=$AF$4,1,0)</f>
        <v>0</v>
      </c>
      <c r="AG2803" t="str">
        <f>VLOOKUP(tbl_pbp[[#This Row],[gameId]], games!$B$2:$T$40, 9, FALSE)</f>
        <v>tampa-bay-buccaneers</v>
      </c>
      <c r="AH2803" s="5">
        <f>IF(tbl_pbp[[#This Row],[AwayTeam]] &lt;&gt; "new-orleans-saints", tbl_pbp[[#This Row],[homeWinPercentage]], 1-tbl_pbp[[#This Row],[homeWinPercentage]])</f>
        <v>0.39100000000000001</v>
      </c>
      <c r="AI2803" s="13">
        <f>tbl_pbp[[#This Row],[Kamara]]*tbl_pbp[[#This Row],[Impactful Play]]</f>
        <v>0</v>
      </c>
      <c r="AJ2803" s="13">
        <f>tbl_pbp[[#This Row],[Thomas]]*tbl_pbp[[#This Row],[Impactful Play]]</f>
        <v>0</v>
      </c>
      <c r="AK2803" s="13" t="str">
        <f>VLOOKUP(tbl_pbp[[#This Row],[Play Saints Win % Increase]], tbl_impact[],3,TRUE)</f>
        <v>Scented (0 to +5%)</v>
      </c>
    </row>
    <row r="2804" spans="1:37">
      <c r="A2804" s="1">
        <v>31</v>
      </c>
      <c r="B2804" s="5">
        <v>0.42299999999999999</v>
      </c>
      <c r="C2804" t="s">
        <v>698</v>
      </c>
      <c r="D2804">
        <v>0</v>
      </c>
      <c r="E2804">
        <v>0</v>
      </c>
      <c r="F2804">
        <v>1</v>
      </c>
      <c r="G2804">
        <v>0</v>
      </c>
      <c r="H2804">
        <v>7</v>
      </c>
      <c r="I2804">
        <v>10</v>
      </c>
      <c r="J2804">
        <v>56</v>
      </c>
      <c r="K2804" t="s">
        <v>29</v>
      </c>
      <c r="L2804">
        <v>1</v>
      </c>
      <c r="M2804">
        <v>44</v>
      </c>
      <c r="N2804" t="s">
        <v>699</v>
      </c>
      <c r="O2804" t="s">
        <v>700</v>
      </c>
      <c r="P2804" t="s">
        <v>45</v>
      </c>
      <c r="Q2804" t="s">
        <v>46</v>
      </c>
      <c r="R2804" t="s">
        <v>47</v>
      </c>
      <c r="S2804" t="s">
        <v>33</v>
      </c>
      <c r="T2804" t="s">
        <v>701</v>
      </c>
      <c r="U2804" t="s">
        <v>702</v>
      </c>
      <c r="V2804" t="s">
        <v>591</v>
      </c>
      <c r="X2804" t="str">
        <f>VLOOKUP(pbp!V37, games!$B$2:$R$40, 3, FALSE)</f>
        <v>2019-09-09T23:10Z</v>
      </c>
      <c r="Y2804">
        <f>VLOOKUP(1*V2804,NFLGames!$H$11:$H$555,1,FALSE)</f>
        <v>401220369</v>
      </c>
      <c r="Z2804">
        <f>VLOOKUP($Y2804, NFLGames!$H$11:$K$555,2,FALSE)</f>
        <v>2020</v>
      </c>
      <c r="AA2804">
        <f>VLOOKUP($Y2804, NFLGames!$H$11:$K$555,3,FALSE)</f>
        <v>1</v>
      </c>
      <c r="AB2804" s="6">
        <f>IF(A2805=0, 0, AH2805-tbl_pbp[[#This Row],[Saints Win %]])</f>
        <v>-3.1999999999999973E-2</v>
      </c>
      <c r="AC2804">
        <v>1</v>
      </c>
      <c r="AE2804">
        <f>ABS(tbl_pbp[[#This Row],[play.homeScore]]-tbl_pbp[[#This Row],[play.awayScore]])</f>
        <v>7</v>
      </c>
      <c r="AF2804">
        <f>IF(tbl_pbp[[#This Row],[Play Saints Win % Increase]]&gt;=$AF$4,1,0)</f>
        <v>0</v>
      </c>
      <c r="AG2804" t="str">
        <f>VLOOKUP(tbl_pbp[[#This Row],[gameId]], games!$B$2:$T$40, 9, FALSE)</f>
        <v>tampa-bay-buccaneers</v>
      </c>
      <c r="AH2804" s="5">
        <f>IF(tbl_pbp[[#This Row],[AwayTeam]] &lt;&gt; "new-orleans-saints", tbl_pbp[[#This Row],[homeWinPercentage]], 1-tbl_pbp[[#This Row],[homeWinPercentage]])</f>
        <v>0.42299999999999999</v>
      </c>
      <c r="AI2804" s="13">
        <f>tbl_pbp[[#This Row],[Kamara]]*tbl_pbp[[#This Row],[Impactful Play]]</f>
        <v>0</v>
      </c>
      <c r="AJ2804" s="13">
        <f>tbl_pbp[[#This Row],[Thomas]]*tbl_pbp[[#This Row],[Impactful Play]]</f>
        <v>0</v>
      </c>
      <c r="AK2804" s="13" t="str">
        <f>VLOOKUP(tbl_pbp[[#This Row],[Play Saints Win % Increase]], tbl_impact[],3,TRUE)</f>
        <v>Bad (0 to -5%)</v>
      </c>
    </row>
    <row r="2805" spans="1:37">
      <c r="A2805" s="1">
        <v>32</v>
      </c>
      <c r="B2805" s="5">
        <v>0.39100000000000001</v>
      </c>
      <c r="C2805" t="s">
        <v>703</v>
      </c>
      <c r="D2805">
        <v>0</v>
      </c>
      <c r="E2805">
        <v>0</v>
      </c>
      <c r="F2805">
        <v>1</v>
      </c>
      <c r="G2805">
        <v>0</v>
      </c>
      <c r="H2805">
        <v>7</v>
      </c>
      <c r="I2805">
        <v>0</v>
      </c>
      <c r="J2805">
        <v>0</v>
      </c>
      <c r="L2805">
        <v>2</v>
      </c>
      <c r="M2805">
        <v>42</v>
      </c>
      <c r="N2805" t="s">
        <v>142</v>
      </c>
      <c r="O2805" t="s">
        <v>143</v>
      </c>
      <c r="P2805" t="s">
        <v>144</v>
      </c>
      <c r="Q2805" t="s">
        <v>145</v>
      </c>
      <c r="R2805" t="s">
        <v>146</v>
      </c>
      <c r="V2805" t="s">
        <v>591</v>
      </c>
      <c r="X2805" t="str">
        <f>VLOOKUP(pbp!V38, games!$B$2:$R$40, 3, FALSE)</f>
        <v>2019-09-09T23:10Z</v>
      </c>
      <c r="Y2805">
        <f>VLOOKUP(1*V2805,NFLGames!$H$11:$H$555,1,FALSE)</f>
        <v>401220369</v>
      </c>
      <c r="Z2805">
        <f>VLOOKUP($Y2805, NFLGames!$H$11:$K$555,2,FALSE)</f>
        <v>2020</v>
      </c>
      <c r="AA2805">
        <f>VLOOKUP($Y2805, NFLGames!$H$11:$K$555,3,FALSE)</f>
        <v>1</v>
      </c>
      <c r="AB2805" s="6">
        <f>IF(A2806=0, 0, AH2806-tbl_pbp[[#This Row],[Saints Win %]])</f>
        <v>5.2999999999999992E-2</v>
      </c>
      <c r="AE2805">
        <f>ABS(tbl_pbp[[#This Row],[play.homeScore]]-tbl_pbp[[#This Row],[play.awayScore]])</f>
        <v>7</v>
      </c>
      <c r="AF2805">
        <f>IF(tbl_pbp[[#This Row],[Play Saints Win % Increase]]&gt;=$AF$4,1,0)</f>
        <v>0</v>
      </c>
      <c r="AG2805" t="str">
        <f>VLOOKUP(tbl_pbp[[#This Row],[gameId]], games!$B$2:$T$40, 9, FALSE)</f>
        <v>tampa-bay-buccaneers</v>
      </c>
      <c r="AH2805" s="5">
        <f>IF(tbl_pbp[[#This Row],[AwayTeam]] &lt;&gt; "new-orleans-saints", tbl_pbp[[#This Row],[homeWinPercentage]], 1-tbl_pbp[[#This Row],[homeWinPercentage]])</f>
        <v>0.39100000000000001</v>
      </c>
      <c r="AI2805" s="13">
        <f>tbl_pbp[[#This Row],[Kamara]]*tbl_pbp[[#This Row],[Impactful Play]]</f>
        <v>0</v>
      </c>
      <c r="AJ2805" s="13">
        <f>tbl_pbp[[#This Row],[Thomas]]*tbl_pbp[[#This Row],[Impactful Play]]</f>
        <v>0</v>
      </c>
      <c r="AK2805" s="13" t="str">
        <f>VLOOKUP(tbl_pbp[[#This Row],[Play Saints Win % Increase]], tbl_impact[],3,TRUE)</f>
        <v>Perfumed (5 to + 10%)</v>
      </c>
    </row>
    <row r="2806" spans="1:37">
      <c r="A2806" s="1">
        <v>33</v>
      </c>
      <c r="B2806" s="5">
        <v>0.44400000000000001</v>
      </c>
      <c r="C2806" t="s">
        <v>704</v>
      </c>
      <c r="D2806">
        <v>0</v>
      </c>
      <c r="E2806">
        <v>0</v>
      </c>
      <c r="F2806">
        <v>2</v>
      </c>
      <c r="G2806">
        <v>0</v>
      </c>
      <c r="H2806">
        <v>7</v>
      </c>
      <c r="I2806">
        <v>8</v>
      </c>
      <c r="J2806">
        <v>58</v>
      </c>
      <c r="K2806" t="s">
        <v>29</v>
      </c>
      <c r="L2806">
        <v>2</v>
      </c>
      <c r="M2806">
        <v>42</v>
      </c>
      <c r="N2806" t="s">
        <v>705</v>
      </c>
      <c r="O2806" t="s">
        <v>24</v>
      </c>
      <c r="P2806" t="s">
        <v>45</v>
      </c>
      <c r="Q2806" t="s">
        <v>46</v>
      </c>
      <c r="R2806" t="s">
        <v>47</v>
      </c>
      <c r="S2806" t="s">
        <v>73</v>
      </c>
      <c r="T2806" t="s">
        <v>706</v>
      </c>
      <c r="U2806" t="s">
        <v>707</v>
      </c>
      <c r="V2806" t="s">
        <v>591</v>
      </c>
      <c r="X2806" t="str">
        <f>VLOOKUP(pbp!V39, games!$B$2:$R$40, 3, FALSE)</f>
        <v>2019-09-09T23:10Z</v>
      </c>
      <c r="Y2806">
        <f>VLOOKUP(1*V2806,NFLGames!$H$11:$H$555,1,FALSE)</f>
        <v>401220369</v>
      </c>
      <c r="Z2806">
        <f>VLOOKUP($Y2806, NFLGames!$H$11:$K$555,2,FALSE)</f>
        <v>2020</v>
      </c>
      <c r="AA2806">
        <f>VLOOKUP($Y2806, NFLGames!$H$11:$K$555,3,FALSE)</f>
        <v>1</v>
      </c>
      <c r="AB2806" s="6">
        <f>IF(A2807=0, 0, AH2807-tbl_pbp[[#This Row],[Saints Win %]])</f>
        <v>1.9000000000000017E-2</v>
      </c>
      <c r="AE2806">
        <f>ABS(tbl_pbp[[#This Row],[play.homeScore]]-tbl_pbp[[#This Row],[play.awayScore]])</f>
        <v>7</v>
      </c>
      <c r="AF2806">
        <f>IF(tbl_pbp[[#This Row],[Play Saints Win % Increase]]&gt;=$AF$4,1,0)</f>
        <v>0</v>
      </c>
      <c r="AG2806" t="str">
        <f>VLOOKUP(tbl_pbp[[#This Row],[gameId]], games!$B$2:$T$40, 9, FALSE)</f>
        <v>tampa-bay-buccaneers</v>
      </c>
      <c r="AH2806" s="5">
        <f>IF(tbl_pbp[[#This Row],[AwayTeam]] &lt;&gt; "new-orleans-saints", tbl_pbp[[#This Row],[homeWinPercentage]], 1-tbl_pbp[[#This Row],[homeWinPercentage]])</f>
        <v>0.44400000000000001</v>
      </c>
      <c r="AI2806" s="13">
        <f>tbl_pbp[[#This Row],[Kamara]]*tbl_pbp[[#This Row],[Impactful Play]]</f>
        <v>0</v>
      </c>
      <c r="AJ2806" s="13">
        <f>tbl_pbp[[#This Row],[Thomas]]*tbl_pbp[[#This Row],[Impactful Play]]</f>
        <v>0</v>
      </c>
      <c r="AK2806" s="13" t="str">
        <f>VLOOKUP(tbl_pbp[[#This Row],[Play Saints Win % Increase]], tbl_impact[],3,TRUE)</f>
        <v>Scented (0 to +5%)</v>
      </c>
    </row>
    <row r="2807" spans="1:37">
      <c r="A2807" s="1">
        <v>34</v>
      </c>
      <c r="B2807" s="5">
        <v>0.46300000000000002</v>
      </c>
      <c r="C2807" t="s">
        <v>708</v>
      </c>
      <c r="D2807">
        <v>0</v>
      </c>
      <c r="E2807">
        <v>0</v>
      </c>
      <c r="F2807">
        <v>2</v>
      </c>
      <c r="G2807">
        <v>0</v>
      </c>
      <c r="H2807">
        <v>7</v>
      </c>
      <c r="I2807">
        <v>10</v>
      </c>
      <c r="J2807">
        <v>71</v>
      </c>
      <c r="K2807" t="s">
        <v>29</v>
      </c>
      <c r="L2807">
        <v>1</v>
      </c>
      <c r="M2807">
        <v>29</v>
      </c>
      <c r="N2807" t="s">
        <v>709</v>
      </c>
      <c r="O2807" t="s">
        <v>251</v>
      </c>
      <c r="P2807" t="s">
        <v>45</v>
      </c>
      <c r="Q2807" t="s">
        <v>46</v>
      </c>
      <c r="R2807" t="s">
        <v>47</v>
      </c>
      <c r="S2807" t="s">
        <v>33</v>
      </c>
      <c r="T2807" t="s">
        <v>391</v>
      </c>
      <c r="U2807" t="s">
        <v>490</v>
      </c>
      <c r="V2807" t="s">
        <v>591</v>
      </c>
      <c r="X2807" t="str">
        <f>VLOOKUP(pbp!V40, games!$B$2:$R$40, 3, FALSE)</f>
        <v>2019-09-09T23:10Z</v>
      </c>
      <c r="Y2807">
        <f>VLOOKUP(1*V2807,NFLGames!$H$11:$H$555,1,FALSE)</f>
        <v>401220369</v>
      </c>
      <c r="Z2807">
        <f>VLOOKUP($Y2807, NFLGames!$H$11:$K$555,2,FALSE)</f>
        <v>2020</v>
      </c>
      <c r="AA2807">
        <f>VLOOKUP($Y2807, NFLGames!$H$11:$K$555,3,FALSE)</f>
        <v>1</v>
      </c>
      <c r="AB2807" s="6">
        <f>IF(A2808=0, 0, AH2808-tbl_pbp[[#This Row],[Saints Win %]])</f>
        <v>-5.600000000000005E-2</v>
      </c>
      <c r="AE2807">
        <f>ABS(tbl_pbp[[#This Row],[play.homeScore]]-tbl_pbp[[#This Row],[play.awayScore]])</f>
        <v>7</v>
      </c>
      <c r="AF2807">
        <f>IF(tbl_pbp[[#This Row],[Play Saints Win % Increase]]&gt;=$AF$4,1,0)</f>
        <v>0</v>
      </c>
      <c r="AG2807" t="str">
        <f>VLOOKUP(tbl_pbp[[#This Row],[gameId]], games!$B$2:$T$40, 9, FALSE)</f>
        <v>tampa-bay-buccaneers</v>
      </c>
      <c r="AH2807" s="5">
        <f>IF(tbl_pbp[[#This Row],[AwayTeam]] &lt;&gt; "new-orleans-saints", tbl_pbp[[#This Row],[homeWinPercentage]], 1-tbl_pbp[[#This Row],[homeWinPercentage]])</f>
        <v>0.46300000000000002</v>
      </c>
      <c r="AI2807" s="13">
        <f>tbl_pbp[[#This Row],[Kamara]]*tbl_pbp[[#This Row],[Impactful Play]]</f>
        <v>0</v>
      </c>
      <c r="AJ2807" s="13">
        <f>tbl_pbp[[#This Row],[Thomas]]*tbl_pbp[[#This Row],[Impactful Play]]</f>
        <v>0</v>
      </c>
      <c r="AK2807" s="13" t="str">
        <f>VLOOKUP(tbl_pbp[[#This Row],[Play Saints Win % Increase]], tbl_impact[],3,TRUE)</f>
        <v>Smelly (worse than-5% -&gt; -10%)</v>
      </c>
    </row>
    <row r="2808" spans="1:37">
      <c r="A2808" s="1">
        <v>35</v>
      </c>
      <c r="B2808" s="5">
        <v>0.40699999999999997</v>
      </c>
      <c r="C2808" t="s">
        <v>710</v>
      </c>
      <c r="D2808">
        <v>0</v>
      </c>
      <c r="E2808">
        <v>0</v>
      </c>
      <c r="F2808">
        <v>2</v>
      </c>
      <c r="G2808">
        <v>0</v>
      </c>
      <c r="H2808">
        <v>7</v>
      </c>
      <c r="I2808">
        <v>3</v>
      </c>
      <c r="J2808">
        <v>78</v>
      </c>
      <c r="K2808" t="s">
        <v>29</v>
      </c>
      <c r="L2808">
        <v>2</v>
      </c>
      <c r="M2808">
        <v>12</v>
      </c>
      <c r="N2808" t="s">
        <v>711</v>
      </c>
      <c r="O2808" t="s">
        <v>712</v>
      </c>
      <c r="P2808" t="s">
        <v>22</v>
      </c>
      <c r="Q2808" t="s">
        <v>37</v>
      </c>
      <c r="S2808" t="s">
        <v>193</v>
      </c>
      <c r="T2808" t="s">
        <v>713</v>
      </c>
      <c r="U2808" t="s">
        <v>714</v>
      </c>
      <c r="V2808" t="s">
        <v>591</v>
      </c>
      <c r="X2808" t="str">
        <f>VLOOKUP(pbp!V41, games!$B$2:$R$40, 3, FALSE)</f>
        <v>2019-09-09T23:10Z</v>
      </c>
      <c r="Y2808">
        <f>VLOOKUP(1*V2808,NFLGames!$H$11:$H$555,1,FALSE)</f>
        <v>401220369</v>
      </c>
      <c r="Z2808">
        <f>VLOOKUP($Y2808, NFLGames!$H$11:$K$555,2,FALSE)</f>
        <v>2020</v>
      </c>
      <c r="AA2808">
        <f>VLOOKUP($Y2808, NFLGames!$H$11:$K$555,3,FALSE)</f>
        <v>1</v>
      </c>
      <c r="AB2808" s="6">
        <f>IF(A2809=0, 0, AH2809-tbl_pbp[[#This Row],[Saints Win %]])</f>
        <v>7.6000000000000012E-2</v>
      </c>
      <c r="AE2808">
        <f>ABS(tbl_pbp[[#This Row],[play.homeScore]]-tbl_pbp[[#This Row],[play.awayScore]])</f>
        <v>7</v>
      </c>
      <c r="AF2808">
        <f>IF(tbl_pbp[[#This Row],[Play Saints Win % Increase]]&gt;=$AF$4,1,0)</f>
        <v>0</v>
      </c>
      <c r="AG2808" t="str">
        <f>VLOOKUP(tbl_pbp[[#This Row],[gameId]], games!$B$2:$T$40, 9, FALSE)</f>
        <v>tampa-bay-buccaneers</v>
      </c>
      <c r="AH2808" s="5">
        <f>IF(tbl_pbp[[#This Row],[AwayTeam]] &lt;&gt; "new-orleans-saints", tbl_pbp[[#This Row],[homeWinPercentage]], 1-tbl_pbp[[#This Row],[homeWinPercentage]])</f>
        <v>0.40699999999999997</v>
      </c>
      <c r="AI2808" s="13">
        <f>tbl_pbp[[#This Row],[Kamara]]*tbl_pbp[[#This Row],[Impactful Play]]</f>
        <v>0</v>
      </c>
      <c r="AJ2808" s="13">
        <f>tbl_pbp[[#This Row],[Thomas]]*tbl_pbp[[#This Row],[Impactful Play]]</f>
        <v>0</v>
      </c>
      <c r="AK2808" s="13" t="str">
        <f>VLOOKUP(tbl_pbp[[#This Row],[Play Saints Win % Increase]], tbl_impact[],3,TRUE)</f>
        <v>Perfumed (5 to + 10%)</v>
      </c>
    </row>
    <row r="2809" spans="1:37">
      <c r="A2809" s="1">
        <v>36</v>
      </c>
      <c r="B2809" s="5">
        <v>0.48299999999999998</v>
      </c>
      <c r="C2809" t="s">
        <v>715</v>
      </c>
      <c r="D2809">
        <v>0</v>
      </c>
      <c r="E2809">
        <v>0</v>
      </c>
      <c r="F2809">
        <v>2</v>
      </c>
      <c r="G2809">
        <v>0</v>
      </c>
      <c r="H2809">
        <v>7</v>
      </c>
      <c r="I2809">
        <v>3</v>
      </c>
      <c r="J2809">
        <v>78</v>
      </c>
      <c r="K2809" t="s">
        <v>29</v>
      </c>
      <c r="L2809">
        <v>3</v>
      </c>
      <c r="M2809">
        <v>22</v>
      </c>
      <c r="N2809" t="s">
        <v>716</v>
      </c>
      <c r="O2809" t="s">
        <v>253</v>
      </c>
      <c r="P2809" t="s">
        <v>30</v>
      </c>
      <c r="Q2809" t="s">
        <v>31</v>
      </c>
      <c r="R2809" t="s">
        <v>32</v>
      </c>
      <c r="S2809" t="s">
        <v>375</v>
      </c>
      <c r="T2809" t="s">
        <v>713</v>
      </c>
      <c r="U2809" t="s">
        <v>717</v>
      </c>
      <c r="V2809" t="s">
        <v>591</v>
      </c>
      <c r="X2809" t="str">
        <f>VLOOKUP(pbp!V42, games!$B$2:$R$40, 3, FALSE)</f>
        <v>2019-09-09T23:10Z</v>
      </c>
      <c r="Y2809">
        <f>VLOOKUP(1*V2809,NFLGames!$H$11:$H$555,1,FALSE)</f>
        <v>401220369</v>
      </c>
      <c r="Z2809">
        <f>VLOOKUP($Y2809, NFLGames!$H$11:$K$555,2,FALSE)</f>
        <v>2020</v>
      </c>
      <c r="AA2809">
        <f>VLOOKUP($Y2809, NFLGames!$H$11:$K$555,3,FALSE)</f>
        <v>1</v>
      </c>
      <c r="AB2809" s="6">
        <f>IF(A2810=0, 0, AH2810-tbl_pbp[[#This Row],[Saints Win %]])</f>
        <v>1.4000000000000012E-2</v>
      </c>
      <c r="AE2809">
        <f>ABS(tbl_pbp[[#This Row],[play.homeScore]]-tbl_pbp[[#This Row],[play.awayScore]])</f>
        <v>7</v>
      </c>
      <c r="AF2809">
        <f>IF(tbl_pbp[[#This Row],[Play Saints Win % Increase]]&gt;=$AF$4,1,0)</f>
        <v>0</v>
      </c>
      <c r="AG2809" t="str">
        <f>VLOOKUP(tbl_pbp[[#This Row],[gameId]], games!$B$2:$T$40, 9, FALSE)</f>
        <v>tampa-bay-buccaneers</v>
      </c>
      <c r="AH2809" s="5">
        <f>IF(tbl_pbp[[#This Row],[AwayTeam]] &lt;&gt; "new-orleans-saints", tbl_pbp[[#This Row],[homeWinPercentage]], 1-tbl_pbp[[#This Row],[homeWinPercentage]])</f>
        <v>0.48299999999999998</v>
      </c>
      <c r="AI2809" s="13">
        <f>tbl_pbp[[#This Row],[Kamara]]*tbl_pbp[[#This Row],[Impactful Play]]</f>
        <v>0</v>
      </c>
      <c r="AJ2809" s="13">
        <f>tbl_pbp[[#This Row],[Thomas]]*tbl_pbp[[#This Row],[Impactful Play]]</f>
        <v>0</v>
      </c>
      <c r="AK2809" s="13" t="str">
        <f>VLOOKUP(tbl_pbp[[#This Row],[Play Saints Win % Increase]], tbl_impact[],3,TRUE)</f>
        <v>Scented (0 to +5%)</v>
      </c>
    </row>
    <row r="2810" spans="1:37">
      <c r="A2810" s="1">
        <v>37</v>
      </c>
      <c r="B2810" s="5">
        <v>0.497</v>
      </c>
      <c r="C2810" t="s">
        <v>718</v>
      </c>
      <c r="D2810">
        <v>0</v>
      </c>
      <c r="E2810">
        <v>0</v>
      </c>
      <c r="F2810">
        <v>2</v>
      </c>
      <c r="G2810">
        <v>0</v>
      </c>
      <c r="H2810">
        <v>7</v>
      </c>
      <c r="I2810">
        <v>10</v>
      </c>
      <c r="J2810">
        <v>88</v>
      </c>
      <c r="K2810" t="s">
        <v>29</v>
      </c>
      <c r="L2810">
        <v>1</v>
      </c>
      <c r="M2810">
        <v>12</v>
      </c>
      <c r="N2810" t="s">
        <v>719</v>
      </c>
      <c r="O2810" t="s">
        <v>720</v>
      </c>
      <c r="P2810" t="s">
        <v>45</v>
      </c>
      <c r="Q2810" t="s">
        <v>46</v>
      </c>
      <c r="R2810" t="s">
        <v>47</v>
      </c>
      <c r="S2810" t="s">
        <v>33</v>
      </c>
      <c r="T2810" t="s">
        <v>672</v>
      </c>
      <c r="U2810" t="s">
        <v>673</v>
      </c>
      <c r="V2810" t="s">
        <v>591</v>
      </c>
      <c r="X2810" t="str">
        <f>VLOOKUP(pbp!V43, games!$B$2:$R$40, 3, FALSE)</f>
        <v>2019-09-09T23:10Z</v>
      </c>
      <c r="Y2810">
        <f>VLOOKUP(1*V2810,NFLGames!$H$11:$H$555,1,FALSE)</f>
        <v>401220369</v>
      </c>
      <c r="Z2810">
        <f>VLOOKUP($Y2810, NFLGames!$H$11:$K$555,2,FALSE)</f>
        <v>2020</v>
      </c>
      <c r="AA2810">
        <f>VLOOKUP($Y2810, NFLGames!$H$11:$K$555,3,FALSE)</f>
        <v>1</v>
      </c>
      <c r="AB2810" s="6">
        <f>IF(A2811=0, 0, AH2811-tbl_pbp[[#This Row],[Saints Win %]])</f>
        <v>-8.0000000000000016E-2</v>
      </c>
      <c r="AC2810">
        <v>1</v>
      </c>
      <c r="AE2810">
        <f>ABS(tbl_pbp[[#This Row],[play.homeScore]]-tbl_pbp[[#This Row],[play.awayScore]])</f>
        <v>7</v>
      </c>
      <c r="AF2810">
        <f>IF(tbl_pbp[[#This Row],[Play Saints Win % Increase]]&gt;=$AF$4,1,0)</f>
        <v>0</v>
      </c>
      <c r="AG2810" t="str">
        <f>VLOOKUP(tbl_pbp[[#This Row],[gameId]], games!$B$2:$T$40, 9, FALSE)</f>
        <v>tampa-bay-buccaneers</v>
      </c>
      <c r="AH2810" s="5">
        <f>IF(tbl_pbp[[#This Row],[AwayTeam]] &lt;&gt; "new-orleans-saints", tbl_pbp[[#This Row],[homeWinPercentage]], 1-tbl_pbp[[#This Row],[homeWinPercentage]])</f>
        <v>0.497</v>
      </c>
      <c r="AI2810" s="13">
        <f>tbl_pbp[[#This Row],[Kamara]]*tbl_pbp[[#This Row],[Impactful Play]]</f>
        <v>0</v>
      </c>
      <c r="AJ2810" s="13">
        <f>tbl_pbp[[#This Row],[Thomas]]*tbl_pbp[[#This Row],[Impactful Play]]</f>
        <v>0</v>
      </c>
      <c r="AK2810" s="13" t="str">
        <f>VLOOKUP(tbl_pbp[[#This Row],[Play Saints Win % Increase]], tbl_impact[],3,TRUE)</f>
        <v>Smelly (worse than-5% -&gt; -10%)</v>
      </c>
    </row>
    <row r="2811" spans="1:37">
      <c r="A2811" s="1">
        <v>38</v>
      </c>
      <c r="B2811" s="5">
        <v>0.41699999999999998</v>
      </c>
      <c r="C2811" t="s">
        <v>721</v>
      </c>
      <c r="D2811">
        <v>0</v>
      </c>
      <c r="E2811">
        <v>0</v>
      </c>
      <c r="F2811">
        <v>2</v>
      </c>
      <c r="G2811">
        <v>0</v>
      </c>
      <c r="H2811">
        <v>7</v>
      </c>
      <c r="I2811">
        <v>6</v>
      </c>
      <c r="J2811">
        <v>92</v>
      </c>
      <c r="K2811" t="s">
        <v>29</v>
      </c>
      <c r="L2811">
        <v>2</v>
      </c>
      <c r="M2811">
        <v>8</v>
      </c>
      <c r="N2811" t="s">
        <v>722</v>
      </c>
      <c r="O2811" t="s">
        <v>723</v>
      </c>
      <c r="P2811" t="s">
        <v>45</v>
      </c>
      <c r="Q2811" t="s">
        <v>46</v>
      </c>
      <c r="R2811" t="s">
        <v>47</v>
      </c>
      <c r="S2811" t="s">
        <v>60</v>
      </c>
      <c r="T2811" t="s">
        <v>724</v>
      </c>
      <c r="U2811" t="s">
        <v>725</v>
      </c>
      <c r="V2811" t="s">
        <v>591</v>
      </c>
      <c r="X2811" t="str">
        <f>VLOOKUP(pbp!V44, games!$B$2:$R$40, 3, FALSE)</f>
        <v>2019-09-09T23:10Z</v>
      </c>
      <c r="Y2811">
        <f>VLOOKUP(1*V2811,NFLGames!$H$11:$H$555,1,FALSE)</f>
        <v>401220369</v>
      </c>
      <c r="Z2811">
        <f>VLOOKUP($Y2811, NFLGames!$H$11:$K$555,2,FALSE)</f>
        <v>2020</v>
      </c>
      <c r="AA2811">
        <f>VLOOKUP($Y2811, NFLGames!$H$11:$K$555,3,FALSE)</f>
        <v>1</v>
      </c>
      <c r="AB2811" s="6">
        <f>IF(A2812=0, 0, AH2812-tbl_pbp[[#This Row],[Saints Win %]])</f>
        <v>0.15399999999999997</v>
      </c>
      <c r="AE2811">
        <f>ABS(tbl_pbp[[#This Row],[play.homeScore]]-tbl_pbp[[#This Row],[play.awayScore]])</f>
        <v>7</v>
      </c>
      <c r="AF2811">
        <f>IF(tbl_pbp[[#This Row],[Play Saints Win % Increase]]&gt;=$AF$4,1,0)</f>
        <v>1</v>
      </c>
      <c r="AG2811" t="str">
        <f>VLOOKUP(tbl_pbp[[#This Row],[gameId]], games!$B$2:$T$40, 9, FALSE)</f>
        <v>tampa-bay-buccaneers</v>
      </c>
      <c r="AH2811" s="5">
        <f>IF(tbl_pbp[[#This Row],[AwayTeam]] &lt;&gt; "new-orleans-saints", tbl_pbp[[#This Row],[homeWinPercentage]], 1-tbl_pbp[[#This Row],[homeWinPercentage]])</f>
        <v>0.41699999999999998</v>
      </c>
      <c r="AI2811" s="13">
        <f>tbl_pbp[[#This Row],[Kamara]]*tbl_pbp[[#This Row],[Impactful Play]]</f>
        <v>0</v>
      </c>
      <c r="AJ2811" s="13">
        <f>tbl_pbp[[#This Row],[Thomas]]*tbl_pbp[[#This Row],[Impactful Play]]</f>
        <v>0</v>
      </c>
      <c r="AK2811" s="13" t="str">
        <f>VLOOKUP(tbl_pbp[[#This Row],[Play Saints Win % Increase]], tbl_impact[],3,TRUE)</f>
        <v>Fragrant (10% to 20%)</v>
      </c>
    </row>
    <row r="2812" spans="1:37">
      <c r="A2812" s="1">
        <v>39</v>
      </c>
      <c r="B2812" s="5">
        <v>0.57099999999999995</v>
      </c>
      <c r="C2812" t="s">
        <v>726</v>
      </c>
      <c r="D2812">
        <v>0</v>
      </c>
      <c r="E2812">
        <v>0</v>
      </c>
      <c r="F2812">
        <v>2</v>
      </c>
      <c r="G2812">
        <v>7</v>
      </c>
      <c r="H2812">
        <v>7</v>
      </c>
      <c r="I2812">
        <v>10</v>
      </c>
      <c r="J2812">
        <v>88</v>
      </c>
      <c r="K2812" t="s">
        <v>29</v>
      </c>
      <c r="L2812">
        <v>3</v>
      </c>
      <c r="M2812">
        <v>12</v>
      </c>
      <c r="N2812" t="s">
        <v>727</v>
      </c>
      <c r="O2812" t="s">
        <v>388</v>
      </c>
      <c r="P2812" t="s">
        <v>103</v>
      </c>
      <c r="Q2812" t="s">
        <v>104</v>
      </c>
      <c r="R2812" t="s">
        <v>105</v>
      </c>
      <c r="S2812" t="s">
        <v>123</v>
      </c>
      <c r="T2812" t="s">
        <v>672</v>
      </c>
      <c r="U2812" t="s">
        <v>728</v>
      </c>
      <c r="V2812" t="s">
        <v>591</v>
      </c>
      <c r="X2812" t="str">
        <f>VLOOKUP(pbp!V45, games!$B$2:$R$40, 3, FALSE)</f>
        <v>2019-09-09T23:10Z</v>
      </c>
      <c r="Y2812">
        <f>VLOOKUP(1*V2812,NFLGames!$H$11:$H$555,1,FALSE)</f>
        <v>401220369</v>
      </c>
      <c r="Z2812">
        <f>VLOOKUP($Y2812, NFLGames!$H$11:$K$555,2,FALSE)</f>
        <v>2020</v>
      </c>
      <c r="AA2812">
        <f>VLOOKUP($Y2812, NFLGames!$H$11:$K$555,3,FALSE)</f>
        <v>1</v>
      </c>
      <c r="AB2812" s="6">
        <f>IF(A2813=0, 0, AH2813-tbl_pbp[[#This Row],[Saints Win %]])</f>
        <v>-5.8999999999999941E-2</v>
      </c>
      <c r="AE2812">
        <f>ABS(tbl_pbp[[#This Row],[play.homeScore]]-tbl_pbp[[#This Row],[play.awayScore]])</f>
        <v>0</v>
      </c>
      <c r="AF2812">
        <f>IF(tbl_pbp[[#This Row],[Play Saints Win % Increase]]&gt;=$AF$4,1,0)</f>
        <v>0</v>
      </c>
      <c r="AG2812" t="str">
        <f>VLOOKUP(tbl_pbp[[#This Row],[gameId]], games!$B$2:$T$40, 9, FALSE)</f>
        <v>tampa-bay-buccaneers</v>
      </c>
      <c r="AH2812" s="5">
        <f>IF(tbl_pbp[[#This Row],[AwayTeam]] &lt;&gt; "new-orleans-saints", tbl_pbp[[#This Row],[homeWinPercentage]], 1-tbl_pbp[[#This Row],[homeWinPercentage]])</f>
        <v>0.57099999999999995</v>
      </c>
      <c r="AI2812" s="13">
        <f>tbl_pbp[[#This Row],[Kamara]]*tbl_pbp[[#This Row],[Impactful Play]]</f>
        <v>0</v>
      </c>
      <c r="AJ2812" s="13">
        <f>tbl_pbp[[#This Row],[Thomas]]*tbl_pbp[[#This Row],[Impactful Play]]</f>
        <v>0</v>
      </c>
      <c r="AK2812" s="13" t="str">
        <f>VLOOKUP(tbl_pbp[[#This Row],[Play Saints Win % Increase]], tbl_impact[],3,TRUE)</f>
        <v>Smelly (worse than-5% -&gt; -10%)</v>
      </c>
    </row>
    <row r="2813" spans="1:37">
      <c r="A2813" s="1">
        <v>40</v>
      </c>
      <c r="B2813" s="5">
        <v>0.51200000000000001</v>
      </c>
      <c r="C2813" t="s">
        <v>729</v>
      </c>
      <c r="D2813">
        <v>0</v>
      </c>
      <c r="E2813">
        <v>0</v>
      </c>
      <c r="F2813">
        <v>2</v>
      </c>
      <c r="G2813">
        <v>7</v>
      </c>
      <c r="H2813">
        <v>7</v>
      </c>
      <c r="I2813">
        <v>0</v>
      </c>
      <c r="J2813">
        <v>35</v>
      </c>
      <c r="K2813" t="s">
        <v>29</v>
      </c>
      <c r="L2813">
        <v>0</v>
      </c>
      <c r="M2813">
        <v>65</v>
      </c>
      <c r="N2813" t="s">
        <v>288</v>
      </c>
      <c r="O2813" t="s">
        <v>388</v>
      </c>
      <c r="P2813" t="s">
        <v>25</v>
      </c>
      <c r="Q2813" t="s">
        <v>26</v>
      </c>
      <c r="R2813" t="s">
        <v>27</v>
      </c>
      <c r="V2813" t="s">
        <v>591</v>
      </c>
      <c r="X2813" t="str">
        <f>VLOOKUP(pbp!V46, games!$B$2:$R$40, 3, FALSE)</f>
        <v>2019-09-09T23:10Z</v>
      </c>
      <c r="Y2813">
        <f>VLOOKUP(1*V2813,NFLGames!$H$11:$H$555,1,FALSE)</f>
        <v>401220369</v>
      </c>
      <c r="Z2813">
        <f>VLOOKUP($Y2813, NFLGames!$H$11:$K$555,2,FALSE)</f>
        <v>2020</v>
      </c>
      <c r="AA2813">
        <f>VLOOKUP($Y2813, NFLGames!$H$11:$K$555,3,FALSE)</f>
        <v>1</v>
      </c>
      <c r="AB2813" s="6">
        <f>IF(A2814=0, 0, AH2814-tbl_pbp[[#This Row],[Saints Win %]])</f>
        <v>3.1000000000000028E-2</v>
      </c>
      <c r="AE2813">
        <f>ABS(tbl_pbp[[#This Row],[play.homeScore]]-tbl_pbp[[#This Row],[play.awayScore]])</f>
        <v>0</v>
      </c>
      <c r="AF2813">
        <f>IF(tbl_pbp[[#This Row],[Play Saints Win % Increase]]&gt;=$AF$4,1,0)</f>
        <v>0</v>
      </c>
      <c r="AG2813" t="str">
        <f>VLOOKUP(tbl_pbp[[#This Row],[gameId]], games!$B$2:$T$40, 9, FALSE)</f>
        <v>tampa-bay-buccaneers</v>
      </c>
      <c r="AH2813" s="5">
        <f>IF(tbl_pbp[[#This Row],[AwayTeam]] &lt;&gt; "new-orleans-saints", tbl_pbp[[#This Row],[homeWinPercentage]], 1-tbl_pbp[[#This Row],[homeWinPercentage]])</f>
        <v>0.51200000000000001</v>
      </c>
      <c r="AI2813" s="13">
        <f>tbl_pbp[[#This Row],[Kamara]]*tbl_pbp[[#This Row],[Impactful Play]]</f>
        <v>0</v>
      </c>
      <c r="AJ2813" s="13">
        <f>tbl_pbp[[#This Row],[Thomas]]*tbl_pbp[[#This Row],[Impactful Play]]</f>
        <v>0</v>
      </c>
      <c r="AK2813" s="13" t="str">
        <f>VLOOKUP(tbl_pbp[[#This Row],[Play Saints Win % Increase]], tbl_impact[],3,TRUE)</f>
        <v>Scented (0 to +5%)</v>
      </c>
    </row>
    <row r="2814" spans="1:37">
      <c r="A2814" s="1">
        <v>41</v>
      </c>
      <c r="B2814" s="5">
        <v>0.54300000000000004</v>
      </c>
      <c r="C2814" t="s">
        <v>730</v>
      </c>
      <c r="D2814">
        <v>0</v>
      </c>
      <c r="E2814">
        <v>0</v>
      </c>
      <c r="F2814">
        <v>2</v>
      </c>
      <c r="G2814">
        <v>7</v>
      </c>
      <c r="H2814">
        <v>7</v>
      </c>
      <c r="I2814">
        <v>10</v>
      </c>
      <c r="J2814">
        <v>75</v>
      </c>
      <c r="K2814" t="s">
        <v>369</v>
      </c>
      <c r="L2814">
        <v>1</v>
      </c>
      <c r="M2814">
        <v>75</v>
      </c>
      <c r="N2814" t="s">
        <v>731</v>
      </c>
      <c r="O2814" t="s">
        <v>388</v>
      </c>
      <c r="P2814" t="s">
        <v>45</v>
      </c>
      <c r="Q2814" t="s">
        <v>46</v>
      </c>
      <c r="R2814" t="s">
        <v>47</v>
      </c>
      <c r="S2814" t="s">
        <v>33</v>
      </c>
      <c r="T2814" t="s">
        <v>370</v>
      </c>
      <c r="U2814" t="s">
        <v>371</v>
      </c>
      <c r="V2814" t="s">
        <v>591</v>
      </c>
      <c r="X2814" t="str">
        <f>VLOOKUP(pbp!V47, games!$B$2:$R$40, 3, FALSE)</f>
        <v>2019-09-09T23:10Z</v>
      </c>
      <c r="Y2814">
        <f>VLOOKUP(1*V2814,NFLGames!$H$11:$H$555,1,FALSE)</f>
        <v>401220369</v>
      </c>
      <c r="Z2814">
        <f>VLOOKUP($Y2814, NFLGames!$H$11:$K$555,2,FALSE)</f>
        <v>2020</v>
      </c>
      <c r="AA2814">
        <f>VLOOKUP($Y2814, NFLGames!$H$11:$K$555,3,FALSE)</f>
        <v>1</v>
      </c>
      <c r="AB2814" s="6">
        <f>IF(A2815=0, 0, AH2815-tbl_pbp[[#This Row],[Saints Win %]])</f>
        <v>9.5999999999999974E-2</v>
      </c>
      <c r="AE2814">
        <f>ABS(tbl_pbp[[#This Row],[play.homeScore]]-tbl_pbp[[#This Row],[play.awayScore]])</f>
        <v>0</v>
      </c>
      <c r="AF2814">
        <f>IF(tbl_pbp[[#This Row],[Play Saints Win % Increase]]&gt;=$AF$4,1,0)</f>
        <v>0</v>
      </c>
      <c r="AG2814" t="str">
        <f>VLOOKUP(tbl_pbp[[#This Row],[gameId]], games!$B$2:$T$40, 9, FALSE)</f>
        <v>tampa-bay-buccaneers</v>
      </c>
      <c r="AH2814" s="5">
        <f>IF(tbl_pbp[[#This Row],[AwayTeam]] &lt;&gt; "new-orleans-saints", tbl_pbp[[#This Row],[homeWinPercentage]], 1-tbl_pbp[[#This Row],[homeWinPercentage]])</f>
        <v>0.54300000000000004</v>
      </c>
      <c r="AI2814" s="13">
        <f>tbl_pbp[[#This Row],[Kamara]]*tbl_pbp[[#This Row],[Impactful Play]]</f>
        <v>0</v>
      </c>
      <c r="AJ2814" s="13">
        <f>tbl_pbp[[#This Row],[Thomas]]*tbl_pbp[[#This Row],[Impactful Play]]</f>
        <v>0</v>
      </c>
      <c r="AK2814" s="13" t="str">
        <f>VLOOKUP(tbl_pbp[[#This Row],[Play Saints Win % Increase]], tbl_impact[],3,TRUE)</f>
        <v>Perfumed (5 to + 10%)</v>
      </c>
    </row>
    <row r="2815" spans="1:37">
      <c r="A2815" s="1">
        <v>42</v>
      </c>
      <c r="B2815" s="5">
        <v>0.63900000000000001</v>
      </c>
      <c r="C2815" t="s">
        <v>732</v>
      </c>
      <c r="D2815">
        <v>0</v>
      </c>
      <c r="E2815">
        <v>0</v>
      </c>
      <c r="F2815">
        <v>2</v>
      </c>
      <c r="G2815">
        <v>7</v>
      </c>
      <c r="H2815">
        <v>7</v>
      </c>
      <c r="I2815">
        <v>9</v>
      </c>
      <c r="J2815">
        <v>74</v>
      </c>
      <c r="K2815" t="s">
        <v>369</v>
      </c>
      <c r="L2815">
        <v>2</v>
      </c>
      <c r="M2815">
        <v>74</v>
      </c>
      <c r="N2815" t="s">
        <v>733</v>
      </c>
      <c r="O2815" t="s">
        <v>174</v>
      </c>
      <c r="P2815" t="s">
        <v>450</v>
      </c>
      <c r="Q2815" t="s">
        <v>451</v>
      </c>
      <c r="R2815" t="s">
        <v>452</v>
      </c>
      <c r="S2815" t="s">
        <v>210</v>
      </c>
      <c r="T2815" t="s">
        <v>412</v>
      </c>
      <c r="U2815" t="s">
        <v>734</v>
      </c>
      <c r="V2815" t="s">
        <v>591</v>
      </c>
      <c r="X2815" t="str">
        <f>VLOOKUP(pbp!V48, games!$B$2:$R$40, 3, FALSE)</f>
        <v>2019-09-09T23:10Z</v>
      </c>
      <c r="Y2815">
        <f>VLOOKUP(1*V2815,NFLGames!$H$11:$H$555,1,FALSE)</f>
        <v>401220369</v>
      </c>
      <c r="Z2815">
        <f>VLOOKUP($Y2815, NFLGames!$H$11:$K$555,2,FALSE)</f>
        <v>2020</v>
      </c>
      <c r="AA2815">
        <f>VLOOKUP($Y2815, NFLGames!$H$11:$K$555,3,FALSE)</f>
        <v>1</v>
      </c>
      <c r="AB2815" s="6">
        <f>IF(A2816=0, 0, AH2816-tbl_pbp[[#This Row],[Saints Win %]])</f>
        <v>-6.5000000000000058E-2</v>
      </c>
      <c r="AE2815">
        <f>ABS(tbl_pbp[[#This Row],[play.homeScore]]-tbl_pbp[[#This Row],[play.awayScore]])</f>
        <v>0</v>
      </c>
      <c r="AF2815">
        <f>IF(tbl_pbp[[#This Row],[Play Saints Win % Increase]]&gt;=$AF$4,1,0)</f>
        <v>0</v>
      </c>
      <c r="AG2815" t="str">
        <f>VLOOKUP(tbl_pbp[[#This Row],[gameId]], games!$B$2:$T$40, 9, FALSE)</f>
        <v>tampa-bay-buccaneers</v>
      </c>
      <c r="AH2815" s="5">
        <f>IF(tbl_pbp[[#This Row],[AwayTeam]] &lt;&gt; "new-orleans-saints", tbl_pbp[[#This Row],[homeWinPercentage]], 1-tbl_pbp[[#This Row],[homeWinPercentage]])</f>
        <v>0.63900000000000001</v>
      </c>
      <c r="AI2815" s="13">
        <f>tbl_pbp[[#This Row],[Kamara]]*tbl_pbp[[#This Row],[Impactful Play]]</f>
        <v>0</v>
      </c>
      <c r="AJ2815" s="13">
        <f>tbl_pbp[[#This Row],[Thomas]]*tbl_pbp[[#This Row],[Impactful Play]]</f>
        <v>0</v>
      </c>
      <c r="AK2815" s="13" t="str">
        <f>VLOOKUP(tbl_pbp[[#This Row],[Play Saints Win % Increase]], tbl_impact[],3,TRUE)</f>
        <v>Smelly (worse than-5% -&gt; -10%)</v>
      </c>
    </row>
    <row r="2816" spans="1:37">
      <c r="A2816" s="1">
        <v>43</v>
      </c>
      <c r="B2816" s="5">
        <v>0.57399999999999995</v>
      </c>
      <c r="C2816" t="s">
        <v>735</v>
      </c>
      <c r="D2816">
        <v>0</v>
      </c>
      <c r="E2816">
        <v>0</v>
      </c>
      <c r="F2816">
        <v>2</v>
      </c>
      <c r="G2816">
        <v>7</v>
      </c>
      <c r="H2816">
        <v>7</v>
      </c>
      <c r="I2816">
        <v>10</v>
      </c>
      <c r="J2816">
        <v>65</v>
      </c>
      <c r="K2816" t="s">
        <v>29</v>
      </c>
      <c r="L2816">
        <v>1</v>
      </c>
      <c r="M2816">
        <v>35</v>
      </c>
      <c r="N2816" t="s">
        <v>736</v>
      </c>
      <c r="O2816" t="s">
        <v>737</v>
      </c>
      <c r="P2816" t="s">
        <v>45</v>
      </c>
      <c r="Q2816" t="s">
        <v>46</v>
      </c>
      <c r="R2816" t="s">
        <v>47</v>
      </c>
      <c r="S2816" t="s">
        <v>33</v>
      </c>
      <c r="T2816" t="s">
        <v>406</v>
      </c>
      <c r="U2816" t="s">
        <v>407</v>
      </c>
      <c r="V2816" t="s">
        <v>591</v>
      </c>
      <c r="X2816" t="str">
        <f>VLOOKUP(pbp!V49, games!$B$2:$R$40, 3, FALSE)</f>
        <v>2019-09-09T23:10Z</v>
      </c>
      <c r="Y2816">
        <f>VLOOKUP(1*V2816,NFLGames!$H$11:$H$555,1,FALSE)</f>
        <v>401220369</v>
      </c>
      <c r="Z2816">
        <f>VLOOKUP($Y2816, NFLGames!$H$11:$K$555,2,FALSE)</f>
        <v>2020</v>
      </c>
      <c r="AA2816">
        <f>VLOOKUP($Y2816, NFLGames!$H$11:$K$555,3,FALSE)</f>
        <v>1</v>
      </c>
      <c r="AB2816" s="6">
        <f>IF(A2817=0, 0, AH2817-tbl_pbp[[#This Row],[Saints Win %]])</f>
        <v>5.7000000000000051E-2</v>
      </c>
      <c r="AC2816">
        <v>1</v>
      </c>
      <c r="AE2816">
        <f>ABS(tbl_pbp[[#This Row],[play.homeScore]]-tbl_pbp[[#This Row],[play.awayScore]])</f>
        <v>0</v>
      </c>
      <c r="AF2816">
        <f>IF(tbl_pbp[[#This Row],[Play Saints Win % Increase]]&gt;=$AF$4,1,0)</f>
        <v>0</v>
      </c>
      <c r="AG2816" t="str">
        <f>VLOOKUP(tbl_pbp[[#This Row],[gameId]], games!$B$2:$T$40, 9, FALSE)</f>
        <v>tampa-bay-buccaneers</v>
      </c>
      <c r="AH2816" s="5">
        <f>IF(tbl_pbp[[#This Row],[AwayTeam]] &lt;&gt; "new-orleans-saints", tbl_pbp[[#This Row],[homeWinPercentage]], 1-tbl_pbp[[#This Row],[homeWinPercentage]])</f>
        <v>0.57399999999999995</v>
      </c>
      <c r="AI2816" s="13">
        <f>tbl_pbp[[#This Row],[Kamara]]*tbl_pbp[[#This Row],[Impactful Play]]</f>
        <v>0</v>
      </c>
      <c r="AJ2816" s="13">
        <f>tbl_pbp[[#This Row],[Thomas]]*tbl_pbp[[#This Row],[Impactful Play]]</f>
        <v>0</v>
      </c>
      <c r="AK2816" s="13" t="str">
        <f>VLOOKUP(tbl_pbp[[#This Row],[Play Saints Win % Increase]], tbl_impact[],3,TRUE)</f>
        <v>Perfumed (5 to + 10%)</v>
      </c>
    </row>
    <row r="2817" spans="1:37">
      <c r="A2817" s="1">
        <v>44</v>
      </c>
      <c r="B2817" s="5">
        <v>0.63100000000000001</v>
      </c>
      <c r="C2817" t="s">
        <v>738</v>
      </c>
      <c r="D2817">
        <v>0</v>
      </c>
      <c r="E2817">
        <v>0</v>
      </c>
      <c r="F2817">
        <v>2</v>
      </c>
      <c r="G2817">
        <v>7</v>
      </c>
      <c r="H2817">
        <v>7</v>
      </c>
      <c r="I2817">
        <v>14</v>
      </c>
      <c r="J2817">
        <v>61</v>
      </c>
      <c r="K2817" t="s">
        <v>29</v>
      </c>
      <c r="L2817">
        <v>2</v>
      </c>
      <c r="M2817">
        <v>65</v>
      </c>
      <c r="N2817" t="s">
        <v>739</v>
      </c>
      <c r="O2817" t="s">
        <v>740</v>
      </c>
      <c r="P2817" t="s">
        <v>22</v>
      </c>
      <c r="Q2817" t="s">
        <v>37</v>
      </c>
      <c r="S2817" t="s">
        <v>741</v>
      </c>
      <c r="T2817" t="s">
        <v>524</v>
      </c>
      <c r="U2817" t="s">
        <v>742</v>
      </c>
      <c r="V2817" t="s">
        <v>591</v>
      </c>
      <c r="X2817" t="str">
        <f>VLOOKUP(pbp!V50, games!$B$2:$R$40, 3, FALSE)</f>
        <v>2019-09-09T23:10Z</v>
      </c>
      <c r="Y2817">
        <f>VLOOKUP(1*V2817,NFLGames!$H$11:$H$555,1,FALSE)</f>
        <v>401220369</v>
      </c>
      <c r="Z2817">
        <f>VLOOKUP($Y2817, NFLGames!$H$11:$K$555,2,FALSE)</f>
        <v>2020</v>
      </c>
      <c r="AA2817">
        <f>VLOOKUP($Y2817, NFLGames!$H$11:$K$555,3,FALSE)</f>
        <v>1</v>
      </c>
      <c r="AB2817" s="6">
        <f>IF(A2818=0, 0, AH2818-tbl_pbp[[#This Row],[Saints Win %]])</f>
        <v>7.7999999999999958E-2</v>
      </c>
      <c r="AE2817">
        <f>ABS(tbl_pbp[[#This Row],[play.homeScore]]-tbl_pbp[[#This Row],[play.awayScore]])</f>
        <v>0</v>
      </c>
      <c r="AF2817">
        <f>IF(tbl_pbp[[#This Row],[Play Saints Win % Increase]]&gt;=$AF$4,1,0)</f>
        <v>0</v>
      </c>
      <c r="AG2817" t="str">
        <f>VLOOKUP(tbl_pbp[[#This Row],[gameId]], games!$B$2:$T$40, 9, FALSE)</f>
        <v>tampa-bay-buccaneers</v>
      </c>
      <c r="AH2817" s="5">
        <f>IF(tbl_pbp[[#This Row],[AwayTeam]] &lt;&gt; "new-orleans-saints", tbl_pbp[[#This Row],[homeWinPercentage]], 1-tbl_pbp[[#This Row],[homeWinPercentage]])</f>
        <v>0.63100000000000001</v>
      </c>
      <c r="AI2817" s="13">
        <f>tbl_pbp[[#This Row],[Kamara]]*tbl_pbp[[#This Row],[Impactful Play]]</f>
        <v>0</v>
      </c>
      <c r="AJ2817" s="13">
        <f>tbl_pbp[[#This Row],[Thomas]]*tbl_pbp[[#This Row],[Impactful Play]]</f>
        <v>0</v>
      </c>
      <c r="AK2817" s="13" t="str">
        <f>VLOOKUP(tbl_pbp[[#This Row],[Play Saints Win % Increase]], tbl_impact[],3,TRUE)</f>
        <v>Perfumed (5 to + 10%)</v>
      </c>
    </row>
    <row r="2818" spans="1:37">
      <c r="A2818" s="1">
        <v>45</v>
      </c>
      <c r="B2818" s="5">
        <v>0.70899999999999996</v>
      </c>
      <c r="C2818" t="s">
        <v>743</v>
      </c>
      <c r="D2818">
        <v>0</v>
      </c>
      <c r="E2818">
        <v>0</v>
      </c>
      <c r="F2818">
        <v>2</v>
      </c>
      <c r="G2818">
        <v>7</v>
      </c>
      <c r="H2818">
        <v>7</v>
      </c>
      <c r="I2818">
        <v>14</v>
      </c>
      <c r="J2818">
        <v>61</v>
      </c>
      <c r="K2818" t="s">
        <v>29</v>
      </c>
      <c r="L2818">
        <v>3</v>
      </c>
      <c r="M2818">
        <v>39</v>
      </c>
      <c r="N2818" t="s">
        <v>744</v>
      </c>
      <c r="O2818" t="s">
        <v>745</v>
      </c>
      <c r="P2818" t="s">
        <v>22</v>
      </c>
      <c r="Q2818" t="s">
        <v>37</v>
      </c>
      <c r="S2818" t="s">
        <v>280</v>
      </c>
      <c r="T2818" t="s">
        <v>524</v>
      </c>
      <c r="U2818" t="s">
        <v>746</v>
      </c>
      <c r="V2818" t="s">
        <v>591</v>
      </c>
      <c r="X2818" t="str">
        <f>VLOOKUP(pbp!V51, games!$B$2:$R$40, 3, FALSE)</f>
        <v>2019-09-09T23:10Z</v>
      </c>
      <c r="Y2818">
        <f>VLOOKUP(1*V2818,NFLGames!$H$11:$H$555,1,FALSE)</f>
        <v>401220369</v>
      </c>
      <c r="Z2818">
        <f>VLOOKUP($Y2818, NFLGames!$H$11:$K$555,2,FALSE)</f>
        <v>2020</v>
      </c>
      <c r="AA2818">
        <f>VLOOKUP($Y2818, NFLGames!$H$11:$K$555,3,FALSE)</f>
        <v>1</v>
      </c>
      <c r="AB2818" s="6">
        <f>IF(A2819=0, 0, AH2819-tbl_pbp[[#This Row],[Saints Win %]])</f>
        <v>1.9000000000000017E-2</v>
      </c>
      <c r="AE2818">
        <f>ABS(tbl_pbp[[#This Row],[play.homeScore]]-tbl_pbp[[#This Row],[play.awayScore]])</f>
        <v>0</v>
      </c>
      <c r="AF2818">
        <f>IF(tbl_pbp[[#This Row],[Play Saints Win % Increase]]&gt;=$AF$4,1,0)</f>
        <v>0</v>
      </c>
      <c r="AG2818" t="str">
        <f>VLOOKUP(tbl_pbp[[#This Row],[gameId]], games!$B$2:$T$40, 9, FALSE)</f>
        <v>tampa-bay-buccaneers</v>
      </c>
      <c r="AH2818" s="5">
        <f>IF(tbl_pbp[[#This Row],[AwayTeam]] &lt;&gt; "new-orleans-saints", tbl_pbp[[#This Row],[homeWinPercentage]], 1-tbl_pbp[[#This Row],[homeWinPercentage]])</f>
        <v>0.70899999999999996</v>
      </c>
      <c r="AI2818" s="13">
        <f>tbl_pbp[[#This Row],[Kamara]]*tbl_pbp[[#This Row],[Impactful Play]]</f>
        <v>0</v>
      </c>
      <c r="AJ2818" s="13">
        <f>tbl_pbp[[#This Row],[Thomas]]*tbl_pbp[[#This Row],[Impactful Play]]</f>
        <v>0</v>
      </c>
      <c r="AK2818" s="13" t="str">
        <f>VLOOKUP(tbl_pbp[[#This Row],[Play Saints Win % Increase]], tbl_impact[],3,TRUE)</f>
        <v>Scented (0 to +5%)</v>
      </c>
    </row>
    <row r="2819" spans="1:37">
      <c r="A2819" s="1">
        <v>46</v>
      </c>
      <c r="B2819" s="5">
        <v>0.72799999999999998</v>
      </c>
      <c r="C2819" t="s">
        <v>747</v>
      </c>
      <c r="D2819">
        <v>0</v>
      </c>
      <c r="E2819">
        <v>0</v>
      </c>
      <c r="F2819">
        <v>2</v>
      </c>
      <c r="G2819">
        <v>14</v>
      </c>
      <c r="H2819">
        <v>7</v>
      </c>
      <c r="I2819">
        <v>6</v>
      </c>
      <c r="J2819">
        <v>94</v>
      </c>
      <c r="K2819" t="s">
        <v>29</v>
      </c>
      <c r="L2819">
        <v>1</v>
      </c>
      <c r="M2819">
        <v>6</v>
      </c>
      <c r="N2819" t="s">
        <v>748</v>
      </c>
      <c r="O2819" t="s">
        <v>749</v>
      </c>
      <c r="P2819" t="s">
        <v>326</v>
      </c>
      <c r="Q2819" t="s">
        <v>327</v>
      </c>
      <c r="R2819" t="s">
        <v>105</v>
      </c>
      <c r="S2819" t="s">
        <v>283</v>
      </c>
      <c r="T2819" t="s">
        <v>750</v>
      </c>
      <c r="U2819" t="s">
        <v>751</v>
      </c>
      <c r="V2819" t="s">
        <v>591</v>
      </c>
      <c r="X2819" t="str">
        <f>VLOOKUP(pbp!V52, games!$B$2:$R$40, 3, FALSE)</f>
        <v>2019-09-09T23:10Z</v>
      </c>
      <c r="Y2819">
        <f>VLOOKUP(1*V2819,NFLGames!$H$11:$H$555,1,FALSE)</f>
        <v>401220369</v>
      </c>
      <c r="Z2819">
        <f>VLOOKUP($Y2819, NFLGames!$H$11:$K$555,2,FALSE)</f>
        <v>2020</v>
      </c>
      <c r="AA2819">
        <f>VLOOKUP($Y2819, NFLGames!$H$11:$K$555,3,FALSE)</f>
        <v>1</v>
      </c>
      <c r="AB2819" s="6">
        <f>IF(A2820=0, 0, AH2820-tbl_pbp[[#This Row],[Saints Win %]])</f>
        <v>-4.0000000000000036E-3</v>
      </c>
      <c r="AE2819">
        <f>ABS(tbl_pbp[[#This Row],[play.homeScore]]-tbl_pbp[[#This Row],[play.awayScore]])</f>
        <v>7</v>
      </c>
      <c r="AF2819">
        <f>IF(tbl_pbp[[#This Row],[Play Saints Win % Increase]]&gt;=$AF$4,1,0)</f>
        <v>0</v>
      </c>
      <c r="AG2819" t="str">
        <f>VLOOKUP(tbl_pbp[[#This Row],[gameId]], games!$B$2:$T$40, 9, FALSE)</f>
        <v>tampa-bay-buccaneers</v>
      </c>
      <c r="AH2819" s="5">
        <f>IF(tbl_pbp[[#This Row],[AwayTeam]] &lt;&gt; "new-orleans-saints", tbl_pbp[[#This Row],[homeWinPercentage]], 1-tbl_pbp[[#This Row],[homeWinPercentage]])</f>
        <v>0.72799999999999998</v>
      </c>
      <c r="AI2819" s="13">
        <f>tbl_pbp[[#This Row],[Kamara]]*tbl_pbp[[#This Row],[Impactful Play]]</f>
        <v>0</v>
      </c>
      <c r="AJ2819" s="13">
        <f>tbl_pbp[[#This Row],[Thomas]]*tbl_pbp[[#This Row],[Impactful Play]]</f>
        <v>0</v>
      </c>
      <c r="AK2819" s="13" t="str">
        <f>VLOOKUP(tbl_pbp[[#This Row],[Play Saints Win % Increase]], tbl_impact[],3,TRUE)</f>
        <v>Bad (0 to -5%)</v>
      </c>
    </row>
    <row r="2820" spans="1:37">
      <c r="A2820" s="1">
        <v>47</v>
      </c>
      <c r="B2820" s="5">
        <v>0.72399999999999998</v>
      </c>
      <c r="C2820" t="s">
        <v>752</v>
      </c>
      <c r="D2820">
        <v>0</v>
      </c>
      <c r="E2820">
        <v>0</v>
      </c>
      <c r="F2820">
        <v>2</v>
      </c>
      <c r="G2820">
        <v>14</v>
      </c>
      <c r="H2820">
        <v>7</v>
      </c>
      <c r="I2820">
        <v>0</v>
      </c>
      <c r="J2820">
        <v>35</v>
      </c>
      <c r="K2820" t="s">
        <v>29</v>
      </c>
      <c r="L2820">
        <v>0</v>
      </c>
      <c r="M2820">
        <v>65</v>
      </c>
      <c r="N2820" t="s">
        <v>288</v>
      </c>
      <c r="O2820" t="s">
        <v>749</v>
      </c>
      <c r="P2820" t="s">
        <v>25</v>
      </c>
      <c r="Q2820" t="s">
        <v>26</v>
      </c>
      <c r="R2820" t="s">
        <v>27</v>
      </c>
      <c r="V2820" t="s">
        <v>591</v>
      </c>
      <c r="X2820" t="str">
        <f>VLOOKUP(pbp!V53, games!$B$2:$R$40, 3, FALSE)</f>
        <v>2019-09-09T23:10Z</v>
      </c>
      <c r="Y2820">
        <f>VLOOKUP(1*V2820,NFLGames!$H$11:$H$555,1,FALSE)</f>
        <v>401220369</v>
      </c>
      <c r="Z2820">
        <f>VLOOKUP($Y2820, NFLGames!$H$11:$K$555,2,FALSE)</f>
        <v>2020</v>
      </c>
      <c r="AA2820">
        <f>VLOOKUP($Y2820, NFLGames!$H$11:$K$555,3,FALSE)</f>
        <v>1</v>
      </c>
      <c r="AB2820" s="6">
        <f>IF(A2821=0, 0, AH2821-tbl_pbp[[#This Row],[Saints Win %]])</f>
        <v>-9.000000000000008E-3</v>
      </c>
      <c r="AE2820">
        <f>ABS(tbl_pbp[[#This Row],[play.homeScore]]-tbl_pbp[[#This Row],[play.awayScore]])</f>
        <v>7</v>
      </c>
      <c r="AF2820">
        <f>IF(tbl_pbp[[#This Row],[Play Saints Win % Increase]]&gt;=$AF$4,1,0)</f>
        <v>0</v>
      </c>
      <c r="AG2820" t="str">
        <f>VLOOKUP(tbl_pbp[[#This Row],[gameId]], games!$B$2:$T$40, 9, FALSE)</f>
        <v>tampa-bay-buccaneers</v>
      </c>
      <c r="AH2820" s="5">
        <f>IF(tbl_pbp[[#This Row],[AwayTeam]] &lt;&gt; "new-orleans-saints", tbl_pbp[[#This Row],[homeWinPercentage]], 1-tbl_pbp[[#This Row],[homeWinPercentage]])</f>
        <v>0.72399999999999998</v>
      </c>
      <c r="AI2820" s="13">
        <f>tbl_pbp[[#This Row],[Kamara]]*tbl_pbp[[#This Row],[Impactful Play]]</f>
        <v>0</v>
      </c>
      <c r="AJ2820" s="13">
        <f>tbl_pbp[[#This Row],[Thomas]]*tbl_pbp[[#This Row],[Impactful Play]]</f>
        <v>0</v>
      </c>
      <c r="AK2820" s="13" t="str">
        <f>VLOOKUP(tbl_pbp[[#This Row],[Play Saints Win % Increase]], tbl_impact[],3,TRUE)</f>
        <v>Bad (0 to -5%)</v>
      </c>
    </row>
    <row r="2821" spans="1:37">
      <c r="A2821" s="1">
        <v>48</v>
      </c>
      <c r="B2821" s="5">
        <v>0.71499999999999997</v>
      </c>
      <c r="C2821" t="s">
        <v>753</v>
      </c>
      <c r="D2821">
        <v>0</v>
      </c>
      <c r="E2821">
        <v>0</v>
      </c>
      <c r="F2821">
        <v>2</v>
      </c>
      <c r="G2821">
        <v>14</v>
      </c>
      <c r="H2821">
        <v>7</v>
      </c>
      <c r="I2821">
        <v>10</v>
      </c>
      <c r="J2821">
        <v>75</v>
      </c>
      <c r="K2821" t="s">
        <v>369</v>
      </c>
      <c r="L2821">
        <v>1</v>
      </c>
      <c r="M2821">
        <v>75</v>
      </c>
      <c r="N2821" t="s">
        <v>754</v>
      </c>
      <c r="O2821" t="s">
        <v>749</v>
      </c>
      <c r="P2821" t="s">
        <v>30</v>
      </c>
      <c r="Q2821" t="s">
        <v>31</v>
      </c>
      <c r="R2821" t="s">
        <v>32</v>
      </c>
      <c r="S2821" t="s">
        <v>33</v>
      </c>
      <c r="T2821" t="s">
        <v>370</v>
      </c>
      <c r="U2821" t="s">
        <v>371</v>
      </c>
      <c r="V2821" t="s">
        <v>591</v>
      </c>
      <c r="X2821" t="str">
        <f>VLOOKUP(pbp!V54, games!$B$2:$R$40, 3, FALSE)</f>
        <v>2019-09-09T23:10Z</v>
      </c>
      <c r="Y2821">
        <f>VLOOKUP(1*V2821,NFLGames!$H$11:$H$555,1,FALSE)</f>
        <v>401220369</v>
      </c>
      <c r="Z2821">
        <f>VLOOKUP($Y2821, NFLGames!$H$11:$K$555,2,FALSE)</f>
        <v>2020</v>
      </c>
      <c r="AA2821">
        <f>VLOOKUP($Y2821, NFLGames!$H$11:$K$555,3,FALSE)</f>
        <v>1</v>
      </c>
      <c r="AB2821" s="6">
        <f>IF(A2822=0, 0, AH2822-tbl_pbp[[#This Row],[Saints Win %]])</f>
        <v>2.0000000000000018E-3</v>
      </c>
      <c r="AE2821">
        <f>ABS(tbl_pbp[[#This Row],[play.homeScore]]-tbl_pbp[[#This Row],[play.awayScore]])</f>
        <v>7</v>
      </c>
      <c r="AF2821">
        <f>IF(tbl_pbp[[#This Row],[Play Saints Win % Increase]]&gt;=$AF$4,1,0)</f>
        <v>0</v>
      </c>
      <c r="AG2821" t="str">
        <f>VLOOKUP(tbl_pbp[[#This Row],[gameId]], games!$B$2:$T$40, 9, FALSE)</f>
        <v>tampa-bay-buccaneers</v>
      </c>
      <c r="AH2821" s="5">
        <f>IF(tbl_pbp[[#This Row],[AwayTeam]] &lt;&gt; "new-orleans-saints", tbl_pbp[[#This Row],[homeWinPercentage]], 1-tbl_pbp[[#This Row],[homeWinPercentage]])</f>
        <v>0.71499999999999997</v>
      </c>
      <c r="AI2821" s="13">
        <f>tbl_pbp[[#This Row],[Kamara]]*tbl_pbp[[#This Row],[Impactful Play]]</f>
        <v>0</v>
      </c>
      <c r="AJ2821" s="13">
        <f>tbl_pbp[[#This Row],[Thomas]]*tbl_pbp[[#This Row],[Impactful Play]]</f>
        <v>0</v>
      </c>
      <c r="AK2821" s="13" t="str">
        <f>VLOOKUP(tbl_pbp[[#This Row],[Play Saints Win % Increase]], tbl_impact[],3,TRUE)</f>
        <v>Scented (0 to +5%)</v>
      </c>
    </row>
    <row r="2822" spans="1:37">
      <c r="A2822" s="1">
        <v>49</v>
      </c>
      <c r="B2822" s="5">
        <v>0.71699999999999997</v>
      </c>
      <c r="C2822" t="s">
        <v>755</v>
      </c>
      <c r="D2822">
        <v>0</v>
      </c>
      <c r="E2822">
        <v>0</v>
      </c>
      <c r="F2822">
        <v>2</v>
      </c>
      <c r="G2822">
        <v>14</v>
      </c>
      <c r="H2822">
        <v>7</v>
      </c>
      <c r="I2822">
        <v>4</v>
      </c>
      <c r="J2822">
        <v>69</v>
      </c>
      <c r="K2822" t="s">
        <v>369</v>
      </c>
      <c r="L2822">
        <v>2</v>
      </c>
      <c r="M2822">
        <v>69</v>
      </c>
      <c r="N2822" t="s">
        <v>756</v>
      </c>
      <c r="O2822" t="s">
        <v>757</v>
      </c>
      <c r="P2822" t="s">
        <v>45</v>
      </c>
      <c r="Q2822" t="s">
        <v>46</v>
      </c>
      <c r="R2822" t="s">
        <v>47</v>
      </c>
      <c r="S2822" t="s">
        <v>135</v>
      </c>
      <c r="T2822" t="s">
        <v>758</v>
      </c>
      <c r="U2822" t="s">
        <v>759</v>
      </c>
      <c r="V2822" t="s">
        <v>591</v>
      </c>
      <c r="X2822" t="str">
        <f>VLOOKUP(pbp!V55, games!$B$2:$R$40, 3, FALSE)</f>
        <v>2019-09-09T23:10Z</v>
      </c>
      <c r="Y2822">
        <f>VLOOKUP(1*V2822,NFLGames!$H$11:$H$555,1,FALSE)</f>
        <v>401220369</v>
      </c>
      <c r="Z2822">
        <f>VLOOKUP($Y2822, NFLGames!$H$11:$K$555,2,FALSE)</f>
        <v>2020</v>
      </c>
      <c r="AA2822">
        <f>VLOOKUP($Y2822, NFLGames!$H$11:$K$555,3,FALSE)</f>
        <v>1</v>
      </c>
      <c r="AB2822" s="6">
        <f>IF(A2823=0, 0, AH2823-tbl_pbp[[#This Row],[Saints Win %]])</f>
        <v>1.5000000000000013E-2</v>
      </c>
      <c r="AE2822">
        <f>ABS(tbl_pbp[[#This Row],[play.homeScore]]-tbl_pbp[[#This Row],[play.awayScore]])</f>
        <v>7</v>
      </c>
      <c r="AF2822">
        <f>IF(tbl_pbp[[#This Row],[Play Saints Win % Increase]]&gt;=$AF$4,1,0)</f>
        <v>0</v>
      </c>
      <c r="AG2822" t="str">
        <f>VLOOKUP(tbl_pbp[[#This Row],[gameId]], games!$B$2:$T$40, 9, FALSE)</f>
        <v>tampa-bay-buccaneers</v>
      </c>
      <c r="AH2822" s="5">
        <f>IF(tbl_pbp[[#This Row],[AwayTeam]] &lt;&gt; "new-orleans-saints", tbl_pbp[[#This Row],[homeWinPercentage]], 1-tbl_pbp[[#This Row],[homeWinPercentage]])</f>
        <v>0.71699999999999997</v>
      </c>
      <c r="AI2822" s="13">
        <f>tbl_pbp[[#This Row],[Kamara]]*tbl_pbp[[#This Row],[Impactful Play]]</f>
        <v>0</v>
      </c>
      <c r="AJ2822" s="13">
        <f>tbl_pbp[[#This Row],[Thomas]]*tbl_pbp[[#This Row],[Impactful Play]]</f>
        <v>0</v>
      </c>
      <c r="AK2822" s="13" t="str">
        <f>VLOOKUP(tbl_pbp[[#This Row],[Play Saints Win % Increase]], tbl_impact[],3,TRUE)</f>
        <v>Scented (0 to +5%)</v>
      </c>
    </row>
    <row r="2823" spans="1:37">
      <c r="A2823" s="1">
        <v>50</v>
      </c>
      <c r="B2823" s="5">
        <v>0.73199999999999998</v>
      </c>
      <c r="C2823" t="s">
        <v>760</v>
      </c>
      <c r="D2823">
        <v>0</v>
      </c>
      <c r="E2823">
        <v>0</v>
      </c>
      <c r="F2823">
        <v>2</v>
      </c>
      <c r="G2823">
        <v>14</v>
      </c>
      <c r="H2823">
        <v>7</v>
      </c>
      <c r="I2823">
        <v>1</v>
      </c>
      <c r="J2823">
        <v>66</v>
      </c>
      <c r="K2823" t="s">
        <v>369</v>
      </c>
      <c r="L2823">
        <v>3</v>
      </c>
      <c r="M2823">
        <v>66</v>
      </c>
      <c r="N2823" t="s">
        <v>761</v>
      </c>
      <c r="O2823" t="s">
        <v>323</v>
      </c>
      <c r="P2823" t="s">
        <v>45</v>
      </c>
      <c r="Q2823" t="s">
        <v>46</v>
      </c>
      <c r="R2823" t="s">
        <v>47</v>
      </c>
      <c r="S2823" t="s">
        <v>54</v>
      </c>
      <c r="T2823" t="s">
        <v>421</v>
      </c>
      <c r="U2823" t="s">
        <v>422</v>
      </c>
      <c r="V2823" t="s">
        <v>591</v>
      </c>
      <c r="X2823" t="str">
        <f>VLOOKUP(pbp!V56, games!$B$2:$R$40, 3, FALSE)</f>
        <v>2019-09-09T23:10Z</v>
      </c>
      <c r="Y2823">
        <f>VLOOKUP(1*V2823,NFLGames!$H$11:$H$555,1,FALSE)</f>
        <v>401220369</v>
      </c>
      <c r="Z2823">
        <f>VLOOKUP($Y2823, NFLGames!$H$11:$K$555,2,FALSE)</f>
        <v>2020</v>
      </c>
      <c r="AA2823">
        <f>VLOOKUP($Y2823, NFLGames!$H$11:$K$555,3,FALSE)</f>
        <v>1</v>
      </c>
      <c r="AB2823" s="6">
        <f>IF(A2824=0, 0, AH2824-tbl_pbp[[#This Row],[Saints Win %]])</f>
        <v>-2.0000000000000018E-3</v>
      </c>
      <c r="AE2823">
        <f>ABS(tbl_pbp[[#This Row],[play.homeScore]]-tbl_pbp[[#This Row],[play.awayScore]])</f>
        <v>7</v>
      </c>
      <c r="AF2823">
        <f>IF(tbl_pbp[[#This Row],[Play Saints Win % Increase]]&gt;=$AF$4,1,0)</f>
        <v>0</v>
      </c>
      <c r="AG2823" t="str">
        <f>VLOOKUP(tbl_pbp[[#This Row],[gameId]], games!$B$2:$T$40, 9, FALSE)</f>
        <v>tampa-bay-buccaneers</v>
      </c>
      <c r="AH2823" s="5">
        <f>IF(tbl_pbp[[#This Row],[AwayTeam]] &lt;&gt; "new-orleans-saints", tbl_pbp[[#This Row],[homeWinPercentage]], 1-tbl_pbp[[#This Row],[homeWinPercentage]])</f>
        <v>0.73199999999999998</v>
      </c>
      <c r="AI2823" s="13">
        <f>tbl_pbp[[#This Row],[Kamara]]*tbl_pbp[[#This Row],[Impactful Play]]</f>
        <v>0</v>
      </c>
      <c r="AJ2823" s="13">
        <f>tbl_pbp[[#This Row],[Thomas]]*tbl_pbp[[#This Row],[Impactful Play]]</f>
        <v>0</v>
      </c>
      <c r="AK2823" s="13" t="str">
        <f>VLOOKUP(tbl_pbp[[#This Row],[Play Saints Win % Increase]], tbl_impact[],3,TRUE)</f>
        <v>Bad (0 to -5%)</v>
      </c>
    </row>
    <row r="2824" spans="1:37">
      <c r="A2824" s="1">
        <v>51</v>
      </c>
      <c r="B2824" s="5">
        <v>0.73</v>
      </c>
      <c r="C2824" t="s">
        <v>762</v>
      </c>
      <c r="D2824">
        <v>0</v>
      </c>
      <c r="E2824">
        <v>0</v>
      </c>
      <c r="F2824">
        <v>2</v>
      </c>
      <c r="G2824">
        <v>14</v>
      </c>
      <c r="H2824">
        <v>7</v>
      </c>
      <c r="I2824">
        <v>10</v>
      </c>
      <c r="J2824">
        <v>65</v>
      </c>
      <c r="K2824" t="s">
        <v>369</v>
      </c>
      <c r="L2824">
        <v>1</v>
      </c>
      <c r="M2824">
        <v>65</v>
      </c>
      <c r="N2824" t="s">
        <v>763</v>
      </c>
      <c r="O2824" t="s">
        <v>402</v>
      </c>
      <c r="P2824" t="s">
        <v>45</v>
      </c>
      <c r="Q2824" t="s">
        <v>46</v>
      </c>
      <c r="R2824" t="s">
        <v>47</v>
      </c>
      <c r="S2824" t="s">
        <v>33</v>
      </c>
      <c r="T2824" t="s">
        <v>406</v>
      </c>
      <c r="U2824" t="s">
        <v>407</v>
      </c>
      <c r="V2824" t="s">
        <v>591</v>
      </c>
      <c r="X2824" t="str">
        <f>VLOOKUP(pbp!V57, games!$B$2:$R$40, 3, FALSE)</f>
        <v>2019-09-09T23:10Z</v>
      </c>
      <c r="Y2824">
        <f>VLOOKUP(1*V2824,NFLGames!$H$11:$H$555,1,FALSE)</f>
        <v>401220369</v>
      </c>
      <c r="Z2824">
        <f>VLOOKUP($Y2824, NFLGames!$H$11:$K$555,2,FALSE)</f>
        <v>2020</v>
      </c>
      <c r="AA2824">
        <f>VLOOKUP($Y2824, NFLGames!$H$11:$K$555,3,FALSE)</f>
        <v>1</v>
      </c>
      <c r="AB2824" s="6">
        <f>IF(A2825=0, 0, AH2825-tbl_pbp[[#This Row],[Saints Win %]])</f>
        <v>-2.8000000000000025E-2</v>
      </c>
      <c r="AE2824">
        <f>ABS(tbl_pbp[[#This Row],[play.homeScore]]-tbl_pbp[[#This Row],[play.awayScore]])</f>
        <v>7</v>
      </c>
      <c r="AF2824">
        <f>IF(tbl_pbp[[#This Row],[Play Saints Win % Increase]]&gt;=$AF$4,1,0)</f>
        <v>0</v>
      </c>
      <c r="AG2824" t="str">
        <f>VLOOKUP(tbl_pbp[[#This Row],[gameId]], games!$B$2:$T$40, 9, FALSE)</f>
        <v>tampa-bay-buccaneers</v>
      </c>
      <c r="AH2824" s="5">
        <f>IF(tbl_pbp[[#This Row],[AwayTeam]] &lt;&gt; "new-orleans-saints", tbl_pbp[[#This Row],[homeWinPercentage]], 1-tbl_pbp[[#This Row],[homeWinPercentage]])</f>
        <v>0.73</v>
      </c>
      <c r="AI2824" s="13">
        <f>tbl_pbp[[#This Row],[Kamara]]*tbl_pbp[[#This Row],[Impactful Play]]</f>
        <v>0</v>
      </c>
      <c r="AJ2824" s="13">
        <f>tbl_pbp[[#This Row],[Thomas]]*tbl_pbp[[#This Row],[Impactful Play]]</f>
        <v>0</v>
      </c>
      <c r="AK2824" s="13" t="str">
        <f>VLOOKUP(tbl_pbp[[#This Row],[Play Saints Win % Increase]], tbl_impact[],3,TRUE)</f>
        <v>Bad (0 to -5%)</v>
      </c>
    </row>
    <row r="2825" spans="1:37">
      <c r="A2825" s="1">
        <v>52</v>
      </c>
      <c r="B2825" s="5">
        <v>0.70199999999999996</v>
      </c>
      <c r="C2825" t="s">
        <v>764</v>
      </c>
      <c r="D2825">
        <v>0</v>
      </c>
      <c r="E2825">
        <v>0</v>
      </c>
      <c r="F2825">
        <v>2</v>
      </c>
      <c r="G2825">
        <v>14</v>
      </c>
      <c r="H2825">
        <v>7</v>
      </c>
      <c r="I2825">
        <v>8</v>
      </c>
      <c r="J2825">
        <v>63</v>
      </c>
      <c r="K2825" t="s">
        <v>369</v>
      </c>
      <c r="L2825">
        <v>2</v>
      </c>
      <c r="M2825">
        <v>63</v>
      </c>
      <c r="N2825" t="s">
        <v>765</v>
      </c>
      <c r="O2825" t="s">
        <v>89</v>
      </c>
      <c r="P2825" t="s">
        <v>30</v>
      </c>
      <c r="Q2825" t="s">
        <v>31</v>
      </c>
      <c r="R2825" t="s">
        <v>32</v>
      </c>
      <c r="S2825" t="s">
        <v>73</v>
      </c>
      <c r="T2825" t="s">
        <v>491</v>
      </c>
      <c r="U2825" t="s">
        <v>766</v>
      </c>
      <c r="V2825" t="s">
        <v>591</v>
      </c>
      <c r="X2825" t="str">
        <f>VLOOKUP(pbp!V58, games!$B$2:$R$40, 3, FALSE)</f>
        <v>2019-09-09T23:10Z</v>
      </c>
      <c r="Y2825">
        <f>VLOOKUP(1*V2825,NFLGames!$H$11:$H$555,1,FALSE)</f>
        <v>401220369</v>
      </c>
      <c r="Z2825">
        <f>VLOOKUP($Y2825, NFLGames!$H$11:$K$555,2,FALSE)</f>
        <v>2020</v>
      </c>
      <c r="AA2825">
        <f>VLOOKUP($Y2825, NFLGames!$H$11:$K$555,3,FALSE)</f>
        <v>1</v>
      </c>
      <c r="AB2825" s="6">
        <f>IF(A2826=0, 0, AH2826-tbl_pbp[[#This Row],[Saints Win %]])</f>
        <v>-1.4999999999999902E-2</v>
      </c>
      <c r="AE2825">
        <f>ABS(tbl_pbp[[#This Row],[play.homeScore]]-tbl_pbp[[#This Row],[play.awayScore]])</f>
        <v>7</v>
      </c>
      <c r="AF2825">
        <f>IF(tbl_pbp[[#This Row],[Play Saints Win % Increase]]&gt;=$AF$4,1,0)</f>
        <v>0</v>
      </c>
      <c r="AG2825" t="str">
        <f>VLOOKUP(tbl_pbp[[#This Row],[gameId]], games!$B$2:$T$40, 9, FALSE)</f>
        <v>tampa-bay-buccaneers</v>
      </c>
      <c r="AH2825" s="5">
        <f>IF(tbl_pbp[[#This Row],[AwayTeam]] &lt;&gt; "new-orleans-saints", tbl_pbp[[#This Row],[homeWinPercentage]], 1-tbl_pbp[[#This Row],[homeWinPercentage]])</f>
        <v>0.70199999999999996</v>
      </c>
      <c r="AI2825" s="13">
        <f>tbl_pbp[[#This Row],[Kamara]]*tbl_pbp[[#This Row],[Impactful Play]]</f>
        <v>0</v>
      </c>
      <c r="AJ2825" s="13">
        <f>tbl_pbp[[#This Row],[Thomas]]*tbl_pbp[[#This Row],[Impactful Play]]</f>
        <v>0</v>
      </c>
      <c r="AK2825" s="13" t="str">
        <f>VLOOKUP(tbl_pbp[[#This Row],[Play Saints Win % Increase]], tbl_impact[],3,TRUE)</f>
        <v>Bad (0 to -5%)</v>
      </c>
    </row>
    <row r="2826" spans="1:37">
      <c r="A2826" s="1">
        <v>53</v>
      </c>
      <c r="B2826" s="5">
        <v>0.68700000000000006</v>
      </c>
      <c r="C2826" t="s">
        <v>767</v>
      </c>
      <c r="D2826">
        <v>0</v>
      </c>
      <c r="E2826">
        <v>0</v>
      </c>
      <c r="F2826">
        <v>2</v>
      </c>
      <c r="G2826">
        <v>14</v>
      </c>
      <c r="H2826">
        <v>7</v>
      </c>
      <c r="I2826">
        <v>1</v>
      </c>
      <c r="J2826">
        <v>56</v>
      </c>
      <c r="K2826" t="s">
        <v>369</v>
      </c>
      <c r="L2826">
        <v>3</v>
      </c>
      <c r="M2826">
        <v>56</v>
      </c>
      <c r="N2826" t="s">
        <v>768</v>
      </c>
      <c r="O2826" t="s">
        <v>769</v>
      </c>
      <c r="P2826" t="s">
        <v>45</v>
      </c>
      <c r="Q2826" t="s">
        <v>46</v>
      </c>
      <c r="R2826" t="s">
        <v>47</v>
      </c>
      <c r="S2826" t="s">
        <v>54</v>
      </c>
      <c r="T2826" t="s">
        <v>701</v>
      </c>
      <c r="U2826" t="s">
        <v>770</v>
      </c>
      <c r="V2826" t="s">
        <v>591</v>
      </c>
      <c r="X2826" t="str">
        <f>VLOOKUP(pbp!V59, games!$B$2:$R$40, 3, FALSE)</f>
        <v>2019-09-09T23:10Z</v>
      </c>
      <c r="Y2826">
        <f>VLOOKUP(1*V2826,NFLGames!$H$11:$H$555,1,FALSE)</f>
        <v>401220369</v>
      </c>
      <c r="Z2826">
        <f>VLOOKUP($Y2826, NFLGames!$H$11:$K$555,2,FALSE)</f>
        <v>2020</v>
      </c>
      <c r="AA2826">
        <f>VLOOKUP($Y2826, NFLGames!$H$11:$K$555,3,FALSE)</f>
        <v>1</v>
      </c>
      <c r="AB2826" s="6">
        <f>IF(A2827=0, 0, AH2827-tbl_pbp[[#This Row],[Saints Win %]])</f>
        <v>2.2999999999999909E-2</v>
      </c>
      <c r="AE2826">
        <f>ABS(tbl_pbp[[#This Row],[play.homeScore]]-tbl_pbp[[#This Row],[play.awayScore]])</f>
        <v>7</v>
      </c>
      <c r="AF2826">
        <f>IF(tbl_pbp[[#This Row],[Play Saints Win % Increase]]&gt;=$AF$4,1,0)</f>
        <v>0</v>
      </c>
      <c r="AG2826" t="str">
        <f>VLOOKUP(tbl_pbp[[#This Row],[gameId]], games!$B$2:$T$40, 9, FALSE)</f>
        <v>tampa-bay-buccaneers</v>
      </c>
      <c r="AH2826" s="5">
        <f>IF(tbl_pbp[[#This Row],[AwayTeam]] &lt;&gt; "new-orleans-saints", tbl_pbp[[#This Row],[homeWinPercentage]], 1-tbl_pbp[[#This Row],[homeWinPercentage]])</f>
        <v>0.68700000000000006</v>
      </c>
      <c r="AI2826" s="13">
        <f>tbl_pbp[[#This Row],[Kamara]]*tbl_pbp[[#This Row],[Impactful Play]]</f>
        <v>0</v>
      </c>
      <c r="AJ2826" s="13">
        <f>tbl_pbp[[#This Row],[Thomas]]*tbl_pbp[[#This Row],[Impactful Play]]</f>
        <v>0</v>
      </c>
      <c r="AK2826" s="13" t="str">
        <f>VLOOKUP(tbl_pbp[[#This Row],[Play Saints Win % Increase]], tbl_impact[],3,TRUE)</f>
        <v>Scented (0 to +5%)</v>
      </c>
    </row>
    <row r="2827" spans="1:37">
      <c r="A2827" s="1">
        <v>54</v>
      </c>
      <c r="B2827" s="5">
        <v>0.71</v>
      </c>
      <c r="C2827" t="s">
        <v>771</v>
      </c>
      <c r="D2827">
        <v>0</v>
      </c>
      <c r="E2827">
        <v>0</v>
      </c>
      <c r="F2827">
        <v>2</v>
      </c>
      <c r="G2827">
        <v>14</v>
      </c>
      <c r="H2827">
        <v>7</v>
      </c>
      <c r="I2827">
        <v>10</v>
      </c>
      <c r="J2827">
        <v>50</v>
      </c>
      <c r="K2827" t="s">
        <v>369</v>
      </c>
      <c r="L2827">
        <v>1</v>
      </c>
      <c r="M2827">
        <v>50</v>
      </c>
      <c r="N2827" t="s">
        <v>772</v>
      </c>
      <c r="O2827" t="s">
        <v>773</v>
      </c>
      <c r="P2827" t="s">
        <v>30</v>
      </c>
      <c r="Q2827" t="s">
        <v>31</v>
      </c>
      <c r="R2827" t="s">
        <v>32</v>
      </c>
      <c r="S2827" t="s">
        <v>33</v>
      </c>
      <c r="T2827" t="s">
        <v>226</v>
      </c>
      <c r="U2827" t="s">
        <v>227</v>
      </c>
      <c r="V2827" t="s">
        <v>591</v>
      </c>
      <c r="X2827" t="str">
        <f>VLOOKUP(pbp!V60, games!$B$2:$R$40, 3, FALSE)</f>
        <v>2019-09-09T23:10Z</v>
      </c>
      <c r="Y2827">
        <f>VLOOKUP(1*V2827,NFLGames!$H$11:$H$555,1,FALSE)</f>
        <v>401220369</v>
      </c>
      <c r="Z2827">
        <f>VLOOKUP($Y2827, NFLGames!$H$11:$K$555,2,FALSE)</f>
        <v>2020</v>
      </c>
      <c r="AA2827">
        <f>VLOOKUP($Y2827, NFLGames!$H$11:$K$555,3,FALSE)</f>
        <v>1</v>
      </c>
      <c r="AB2827" s="6">
        <f>IF(A2828=0, 0, AH2828-tbl_pbp[[#This Row],[Saints Win %]])</f>
        <v>6.800000000000006E-2</v>
      </c>
      <c r="AE2827">
        <f>ABS(tbl_pbp[[#This Row],[play.homeScore]]-tbl_pbp[[#This Row],[play.awayScore]])</f>
        <v>7</v>
      </c>
      <c r="AF2827">
        <f>IF(tbl_pbp[[#This Row],[Play Saints Win % Increase]]&gt;=$AF$4,1,0)</f>
        <v>0</v>
      </c>
      <c r="AG2827" t="str">
        <f>VLOOKUP(tbl_pbp[[#This Row],[gameId]], games!$B$2:$T$40, 9, FALSE)</f>
        <v>tampa-bay-buccaneers</v>
      </c>
      <c r="AH2827" s="5">
        <f>IF(tbl_pbp[[#This Row],[AwayTeam]] &lt;&gt; "new-orleans-saints", tbl_pbp[[#This Row],[homeWinPercentage]], 1-tbl_pbp[[#This Row],[homeWinPercentage]])</f>
        <v>0.71</v>
      </c>
      <c r="AI2827" s="13">
        <f>tbl_pbp[[#This Row],[Kamara]]*tbl_pbp[[#This Row],[Impactful Play]]</f>
        <v>0</v>
      </c>
      <c r="AJ2827" s="13">
        <f>tbl_pbp[[#This Row],[Thomas]]*tbl_pbp[[#This Row],[Impactful Play]]</f>
        <v>0</v>
      </c>
      <c r="AK2827" s="13" t="str">
        <f>VLOOKUP(tbl_pbp[[#This Row],[Play Saints Win % Increase]], tbl_impact[],3,TRUE)</f>
        <v>Perfumed (5 to + 10%)</v>
      </c>
    </row>
    <row r="2828" spans="1:37">
      <c r="A2828" s="1">
        <v>55</v>
      </c>
      <c r="B2828" s="5">
        <v>0.77800000000000002</v>
      </c>
      <c r="C2828" t="s">
        <v>774</v>
      </c>
      <c r="D2828">
        <v>0</v>
      </c>
      <c r="E2828">
        <v>0</v>
      </c>
      <c r="F2828">
        <v>2</v>
      </c>
      <c r="G2828">
        <v>14</v>
      </c>
      <c r="H2828">
        <v>7</v>
      </c>
      <c r="I2828">
        <v>8</v>
      </c>
      <c r="J2828">
        <v>48</v>
      </c>
      <c r="K2828" t="s">
        <v>369</v>
      </c>
      <c r="L2828">
        <v>2</v>
      </c>
      <c r="M2828">
        <v>48</v>
      </c>
      <c r="N2828" t="s">
        <v>775</v>
      </c>
      <c r="O2828" t="s">
        <v>776</v>
      </c>
      <c r="P2828" t="s">
        <v>45</v>
      </c>
      <c r="Q2828" t="s">
        <v>46</v>
      </c>
      <c r="R2828" t="s">
        <v>47</v>
      </c>
      <c r="S2828" t="s">
        <v>73</v>
      </c>
      <c r="T2828" t="s">
        <v>136</v>
      </c>
      <c r="U2828" t="s">
        <v>777</v>
      </c>
      <c r="V2828" t="s">
        <v>591</v>
      </c>
      <c r="X2828" t="str">
        <f>VLOOKUP(pbp!V61, games!$B$2:$R$40, 3, FALSE)</f>
        <v>2019-09-09T23:10Z</v>
      </c>
      <c r="Y2828">
        <f>VLOOKUP(1*V2828,NFLGames!$H$11:$H$555,1,FALSE)</f>
        <v>401220369</v>
      </c>
      <c r="Z2828">
        <f>VLOOKUP($Y2828, NFLGames!$H$11:$K$555,2,FALSE)</f>
        <v>2020</v>
      </c>
      <c r="AA2828">
        <f>VLOOKUP($Y2828, NFLGames!$H$11:$K$555,3,FALSE)</f>
        <v>1</v>
      </c>
      <c r="AB2828" s="6">
        <f>IF(A2829=0, 0, AH2829-tbl_pbp[[#This Row],[Saints Win %]])</f>
        <v>-8.3000000000000074E-2</v>
      </c>
      <c r="AE2828">
        <f>ABS(tbl_pbp[[#This Row],[play.homeScore]]-tbl_pbp[[#This Row],[play.awayScore]])</f>
        <v>7</v>
      </c>
      <c r="AF2828">
        <f>IF(tbl_pbp[[#This Row],[Play Saints Win % Increase]]&gt;=$AF$4,1,0)</f>
        <v>0</v>
      </c>
      <c r="AG2828" t="str">
        <f>VLOOKUP(tbl_pbp[[#This Row],[gameId]], games!$B$2:$T$40, 9, FALSE)</f>
        <v>tampa-bay-buccaneers</v>
      </c>
      <c r="AH2828" s="5">
        <f>IF(tbl_pbp[[#This Row],[AwayTeam]] &lt;&gt; "new-orleans-saints", tbl_pbp[[#This Row],[homeWinPercentage]], 1-tbl_pbp[[#This Row],[homeWinPercentage]])</f>
        <v>0.77800000000000002</v>
      </c>
      <c r="AI2828" s="13">
        <f>tbl_pbp[[#This Row],[Kamara]]*tbl_pbp[[#This Row],[Impactful Play]]</f>
        <v>0</v>
      </c>
      <c r="AJ2828" s="13">
        <f>tbl_pbp[[#This Row],[Thomas]]*tbl_pbp[[#This Row],[Impactful Play]]</f>
        <v>0</v>
      </c>
      <c r="AK2828" s="13" t="str">
        <f>VLOOKUP(tbl_pbp[[#This Row],[Play Saints Win % Increase]], tbl_impact[],3,TRUE)</f>
        <v>Smelly (worse than-5% -&gt; -10%)</v>
      </c>
    </row>
    <row r="2829" spans="1:37">
      <c r="A2829" s="1">
        <v>56</v>
      </c>
      <c r="B2829" s="5">
        <v>0.69499999999999995</v>
      </c>
      <c r="C2829" t="s">
        <v>778</v>
      </c>
      <c r="D2829">
        <v>0</v>
      </c>
      <c r="E2829">
        <v>0</v>
      </c>
      <c r="F2829">
        <v>2</v>
      </c>
      <c r="G2829">
        <v>14</v>
      </c>
      <c r="H2829">
        <v>7</v>
      </c>
      <c r="I2829">
        <v>10</v>
      </c>
      <c r="J2829">
        <v>27</v>
      </c>
      <c r="K2829" t="s">
        <v>369</v>
      </c>
      <c r="L2829">
        <v>1</v>
      </c>
      <c r="M2829">
        <v>27</v>
      </c>
      <c r="N2829" t="s">
        <v>779</v>
      </c>
      <c r="O2829" t="s">
        <v>102</v>
      </c>
      <c r="P2829" t="s">
        <v>45</v>
      </c>
      <c r="Q2829" t="s">
        <v>46</v>
      </c>
      <c r="R2829" t="s">
        <v>47</v>
      </c>
      <c r="S2829" t="s">
        <v>33</v>
      </c>
      <c r="T2829" t="s">
        <v>169</v>
      </c>
      <c r="U2829" t="s">
        <v>170</v>
      </c>
      <c r="V2829" t="s">
        <v>591</v>
      </c>
      <c r="X2829" t="str">
        <f>VLOOKUP(pbp!V62, games!$B$2:$R$40, 3, FALSE)</f>
        <v>2019-09-09T23:10Z</v>
      </c>
      <c r="Y2829">
        <f>VLOOKUP(1*V2829,NFLGames!$H$11:$H$555,1,FALSE)</f>
        <v>401220369</v>
      </c>
      <c r="Z2829">
        <f>VLOOKUP($Y2829, NFLGames!$H$11:$K$555,2,FALSE)</f>
        <v>2020</v>
      </c>
      <c r="AA2829">
        <f>VLOOKUP($Y2829, NFLGames!$H$11:$K$555,3,FALSE)</f>
        <v>1</v>
      </c>
      <c r="AB2829" s="6">
        <f>IF(A2830=0, 0, AH2830-tbl_pbp[[#This Row],[Saints Win %]])</f>
        <v>1.2000000000000011E-2</v>
      </c>
      <c r="AE2829">
        <f>ABS(tbl_pbp[[#This Row],[play.homeScore]]-tbl_pbp[[#This Row],[play.awayScore]])</f>
        <v>7</v>
      </c>
      <c r="AF2829">
        <f>IF(tbl_pbp[[#This Row],[Play Saints Win % Increase]]&gt;=$AF$4,1,0)</f>
        <v>0</v>
      </c>
      <c r="AG2829" t="str">
        <f>VLOOKUP(tbl_pbp[[#This Row],[gameId]], games!$B$2:$T$40, 9, FALSE)</f>
        <v>tampa-bay-buccaneers</v>
      </c>
      <c r="AH2829" s="5">
        <f>IF(tbl_pbp[[#This Row],[AwayTeam]] &lt;&gt; "new-orleans-saints", tbl_pbp[[#This Row],[homeWinPercentage]], 1-tbl_pbp[[#This Row],[homeWinPercentage]])</f>
        <v>0.69499999999999995</v>
      </c>
      <c r="AI2829" s="13">
        <f>tbl_pbp[[#This Row],[Kamara]]*tbl_pbp[[#This Row],[Impactful Play]]</f>
        <v>0</v>
      </c>
      <c r="AJ2829" s="13">
        <f>tbl_pbp[[#This Row],[Thomas]]*tbl_pbp[[#This Row],[Impactful Play]]</f>
        <v>0</v>
      </c>
      <c r="AK2829" s="13" t="str">
        <f>VLOOKUP(tbl_pbp[[#This Row],[Play Saints Win % Increase]], tbl_impact[],3,TRUE)</f>
        <v>Scented (0 to +5%)</v>
      </c>
    </row>
    <row r="2830" spans="1:37">
      <c r="A2830" s="1">
        <v>57</v>
      </c>
      <c r="B2830" s="5">
        <v>0.70699999999999996</v>
      </c>
      <c r="C2830" t="s">
        <v>780</v>
      </c>
      <c r="D2830">
        <v>0</v>
      </c>
      <c r="E2830">
        <v>0</v>
      </c>
      <c r="F2830">
        <v>2</v>
      </c>
      <c r="G2830">
        <v>14</v>
      </c>
      <c r="H2830">
        <v>7</v>
      </c>
      <c r="I2830">
        <v>14</v>
      </c>
      <c r="J2830">
        <v>31</v>
      </c>
      <c r="K2830" t="s">
        <v>369</v>
      </c>
      <c r="L2830">
        <v>2</v>
      </c>
      <c r="M2830">
        <v>31</v>
      </c>
      <c r="N2830" t="s">
        <v>781</v>
      </c>
      <c r="O2830" t="s">
        <v>782</v>
      </c>
      <c r="P2830" t="s">
        <v>22</v>
      </c>
      <c r="Q2830" t="s">
        <v>37</v>
      </c>
      <c r="S2830" t="s">
        <v>741</v>
      </c>
      <c r="T2830" t="s">
        <v>361</v>
      </c>
      <c r="U2830" t="s">
        <v>783</v>
      </c>
      <c r="V2830" t="s">
        <v>591</v>
      </c>
      <c r="X2830" t="str">
        <f>VLOOKUP(pbp!V63, games!$B$2:$R$40, 3, FALSE)</f>
        <v>2019-09-09T23:10Z</v>
      </c>
      <c r="Y2830">
        <f>VLOOKUP(1*V2830,NFLGames!$H$11:$H$555,1,FALSE)</f>
        <v>401220369</v>
      </c>
      <c r="Z2830">
        <f>VLOOKUP($Y2830, NFLGames!$H$11:$K$555,2,FALSE)</f>
        <v>2020</v>
      </c>
      <c r="AA2830">
        <f>VLOOKUP($Y2830, NFLGames!$H$11:$K$555,3,FALSE)</f>
        <v>1</v>
      </c>
      <c r="AB2830" s="6">
        <f>IF(A2831=0, 0, AH2831-tbl_pbp[[#This Row],[Saints Win %]])</f>
        <v>4.9000000000000044E-2</v>
      </c>
      <c r="AE2830">
        <f>ABS(tbl_pbp[[#This Row],[play.homeScore]]-tbl_pbp[[#This Row],[play.awayScore]])</f>
        <v>7</v>
      </c>
      <c r="AF2830">
        <f>IF(tbl_pbp[[#This Row],[Play Saints Win % Increase]]&gt;=$AF$4,1,0)</f>
        <v>0</v>
      </c>
      <c r="AG2830" t="str">
        <f>VLOOKUP(tbl_pbp[[#This Row],[gameId]], games!$B$2:$T$40, 9, FALSE)</f>
        <v>tampa-bay-buccaneers</v>
      </c>
      <c r="AH2830" s="5">
        <f>IF(tbl_pbp[[#This Row],[AwayTeam]] &lt;&gt; "new-orleans-saints", tbl_pbp[[#This Row],[homeWinPercentage]], 1-tbl_pbp[[#This Row],[homeWinPercentage]])</f>
        <v>0.70699999999999996</v>
      </c>
      <c r="AI2830" s="13">
        <f>tbl_pbp[[#This Row],[Kamara]]*tbl_pbp[[#This Row],[Impactful Play]]</f>
        <v>0</v>
      </c>
      <c r="AJ2830" s="13">
        <f>tbl_pbp[[#This Row],[Thomas]]*tbl_pbp[[#This Row],[Impactful Play]]</f>
        <v>0</v>
      </c>
      <c r="AK2830" s="13" t="str">
        <f>VLOOKUP(tbl_pbp[[#This Row],[Play Saints Win % Increase]], tbl_impact[],3,TRUE)</f>
        <v>Scented (0 to +5%)</v>
      </c>
    </row>
    <row r="2831" spans="1:37">
      <c r="A2831" s="1">
        <v>58</v>
      </c>
      <c r="B2831" s="5">
        <v>0.75600000000000001</v>
      </c>
      <c r="C2831" t="s">
        <v>784</v>
      </c>
      <c r="D2831">
        <v>0</v>
      </c>
      <c r="E2831">
        <v>0</v>
      </c>
      <c r="F2831">
        <v>2</v>
      </c>
      <c r="G2831">
        <v>14</v>
      </c>
      <c r="H2831">
        <v>7</v>
      </c>
      <c r="I2831">
        <v>14</v>
      </c>
      <c r="J2831">
        <v>31</v>
      </c>
      <c r="K2831" t="s">
        <v>369</v>
      </c>
      <c r="L2831">
        <v>3</v>
      </c>
      <c r="M2831">
        <v>31</v>
      </c>
      <c r="N2831" t="s">
        <v>785</v>
      </c>
      <c r="O2831" t="s">
        <v>786</v>
      </c>
      <c r="P2831" t="s">
        <v>167</v>
      </c>
      <c r="Q2831" t="s">
        <v>168</v>
      </c>
      <c r="S2831" t="s">
        <v>280</v>
      </c>
      <c r="T2831" t="s">
        <v>361</v>
      </c>
      <c r="U2831" t="s">
        <v>787</v>
      </c>
      <c r="V2831" t="s">
        <v>591</v>
      </c>
      <c r="X2831" t="str">
        <f>VLOOKUP(pbp!V64, games!$B$2:$R$40, 3, FALSE)</f>
        <v>2019-09-09T23:10Z</v>
      </c>
      <c r="Y2831">
        <f>VLOOKUP(1*V2831,NFLGames!$H$11:$H$555,1,FALSE)</f>
        <v>401220369</v>
      </c>
      <c r="Z2831">
        <f>VLOOKUP($Y2831, NFLGames!$H$11:$K$555,2,FALSE)</f>
        <v>2020</v>
      </c>
      <c r="AA2831">
        <f>VLOOKUP($Y2831, NFLGames!$H$11:$K$555,3,FALSE)</f>
        <v>1</v>
      </c>
      <c r="AB2831" s="6">
        <f>IF(A2832=0, 0, AH2832-tbl_pbp[[#This Row],[Saints Win %]])</f>
        <v>-1.6000000000000014E-2</v>
      </c>
      <c r="AE2831">
        <f>ABS(tbl_pbp[[#This Row],[play.homeScore]]-tbl_pbp[[#This Row],[play.awayScore]])</f>
        <v>7</v>
      </c>
      <c r="AF2831">
        <f>IF(tbl_pbp[[#This Row],[Play Saints Win % Increase]]&gt;=$AF$4,1,0)</f>
        <v>0</v>
      </c>
      <c r="AG2831" t="str">
        <f>VLOOKUP(tbl_pbp[[#This Row],[gameId]], games!$B$2:$T$40, 9, FALSE)</f>
        <v>tampa-bay-buccaneers</v>
      </c>
      <c r="AH2831" s="5">
        <f>IF(tbl_pbp[[#This Row],[AwayTeam]] &lt;&gt; "new-orleans-saints", tbl_pbp[[#This Row],[homeWinPercentage]], 1-tbl_pbp[[#This Row],[homeWinPercentage]])</f>
        <v>0.75600000000000001</v>
      </c>
      <c r="AI2831" s="13">
        <f>tbl_pbp[[#This Row],[Kamara]]*tbl_pbp[[#This Row],[Impactful Play]]</f>
        <v>0</v>
      </c>
      <c r="AJ2831" s="13">
        <f>tbl_pbp[[#This Row],[Thomas]]*tbl_pbp[[#This Row],[Impactful Play]]</f>
        <v>0</v>
      </c>
      <c r="AK2831" s="13" t="str">
        <f>VLOOKUP(tbl_pbp[[#This Row],[Play Saints Win % Increase]], tbl_impact[],3,TRUE)</f>
        <v>Bad (0 to -5%)</v>
      </c>
    </row>
    <row r="2832" spans="1:37">
      <c r="A2832" s="1">
        <v>59</v>
      </c>
      <c r="B2832" s="5">
        <v>0.74</v>
      </c>
      <c r="C2832" t="s">
        <v>788</v>
      </c>
      <c r="D2832">
        <v>0</v>
      </c>
      <c r="E2832">
        <v>0</v>
      </c>
      <c r="F2832">
        <v>2</v>
      </c>
      <c r="G2832">
        <v>14</v>
      </c>
      <c r="H2832">
        <v>7</v>
      </c>
      <c r="I2832">
        <v>19</v>
      </c>
      <c r="J2832">
        <v>36</v>
      </c>
      <c r="K2832" t="s">
        <v>369</v>
      </c>
      <c r="L2832">
        <v>4</v>
      </c>
      <c r="M2832">
        <v>36</v>
      </c>
      <c r="N2832" t="s">
        <v>789</v>
      </c>
      <c r="O2832" t="s">
        <v>291</v>
      </c>
      <c r="P2832" t="s">
        <v>151</v>
      </c>
      <c r="Q2832" t="s">
        <v>152</v>
      </c>
      <c r="R2832" t="s">
        <v>153</v>
      </c>
      <c r="S2832" t="s">
        <v>790</v>
      </c>
      <c r="T2832" t="s">
        <v>296</v>
      </c>
      <c r="U2832" t="s">
        <v>791</v>
      </c>
      <c r="V2832" t="s">
        <v>591</v>
      </c>
      <c r="X2832" t="str">
        <f>VLOOKUP(pbp!V65, games!$B$2:$R$40, 3, FALSE)</f>
        <v>2019-09-09T23:10Z</v>
      </c>
      <c r="Y2832">
        <f>VLOOKUP(1*V2832,NFLGames!$H$11:$H$555,1,FALSE)</f>
        <v>401220369</v>
      </c>
      <c r="Z2832">
        <f>VLOOKUP($Y2832, NFLGames!$H$11:$K$555,2,FALSE)</f>
        <v>2020</v>
      </c>
      <c r="AA2832">
        <f>VLOOKUP($Y2832, NFLGames!$H$11:$K$555,3,FALSE)</f>
        <v>1</v>
      </c>
      <c r="AB2832" s="6">
        <f>IF(A2833=0, 0, AH2833-tbl_pbp[[#This Row],[Saints Win %]])</f>
        <v>5.0000000000000044E-3</v>
      </c>
      <c r="AE2832">
        <f>ABS(tbl_pbp[[#This Row],[play.homeScore]]-tbl_pbp[[#This Row],[play.awayScore]])</f>
        <v>7</v>
      </c>
      <c r="AF2832">
        <f>IF(tbl_pbp[[#This Row],[Play Saints Win % Increase]]&gt;=$AF$4,1,0)</f>
        <v>0</v>
      </c>
      <c r="AG2832" t="str">
        <f>VLOOKUP(tbl_pbp[[#This Row],[gameId]], games!$B$2:$T$40, 9, FALSE)</f>
        <v>tampa-bay-buccaneers</v>
      </c>
      <c r="AH2832" s="5">
        <f>IF(tbl_pbp[[#This Row],[AwayTeam]] &lt;&gt; "new-orleans-saints", tbl_pbp[[#This Row],[homeWinPercentage]], 1-tbl_pbp[[#This Row],[homeWinPercentage]])</f>
        <v>0.74</v>
      </c>
      <c r="AI2832" s="13">
        <f>tbl_pbp[[#This Row],[Kamara]]*tbl_pbp[[#This Row],[Impactful Play]]</f>
        <v>0</v>
      </c>
      <c r="AJ2832" s="13">
        <f>tbl_pbp[[#This Row],[Thomas]]*tbl_pbp[[#This Row],[Impactful Play]]</f>
        <v>0</v>
      </c>
      <c r="AK2832" s="13" t="str">
        <f>VLOOKUP(tbl_pbp[[#This Row],[Play Saints Win % Increase]], tbl_impact[],3,TRUE)</f>
        <v>Scented (0 to +5%)</v>
      </c>
    </row>
    <row r="2833" spans="1:37">
      <c r="A2833" s="1">
        <v>60</v>
      </c>
      <c r="B2833" s="5">
        <v>0.745</v>
      </c>
      <c r="C2833" t="s">
        <v>792</v>
      </c>
      <c r="D2833">
        <v>0</v>
      </c>
      <c r="E2833">
        <v>0</v>
      </c>
      <c r="F2833">
        <v>2</v>
      </c>
      <c r="G2833">
        <v>14</v>
      </c>
      <c r="H2833">
        <v>7</v>
      </c>
      <c r="I2833">
        <v>10</v>
      </c>
      <c r="J2833">
        <v>45</v>
      </c>
      <c r="K2833" t="s">
        <v>29</v>
      </c>
      <c r="L2833">
        <v>1</v>
      </c>
      <c r="M2833">
        <v>55</v>
      </c>
      <c r="N2833" t="s">
        <v>793</v>
      </c>
      <c r="O2833" t="s">
        <v>794</v>
      </c>
      <c r="P2833" t="s">
        <v>45</v>
      </c>
      <c r="Q2833" t="s">
        <v>46</v>
      </c>
      <c r="R2833" t="s">
        <v>47</v>
      </c>
      <c r="S2833" t="s">
        <v>33</v>
      </c>
      <c r="T2833" t="s">
        <v>80</v>
      </c>
      <c r="U2833" t="s">
        <v>81</v>
      </c>
      <c r="V2833" t="s">
        <v>591</v>
      </c>
      <c r="X2833" t="str">
        <f>VLOOKUP(pbp!V66, games!$B$2:$R$40, 3, FALSE)</f>
        <v>2019-09-09T23:10Z</v>
      </c>
      <c r="Y2833">
        <f>VLOOKUP(1*V2833,NFLGames!$H$11:$H$555,1,FALSE)</f>
        <v>401220369</v>
      </c>
      <c r="Z2833">
        <f>VLOOKUP($Y2833, NFLGames!$H$11:$K$555,2,FALSE)</f>
        <v>2020</v>
      </c>
      <c r="AA2833">
        <f>VLOOKUP($Y2833, NFLGames!$H$11:$K$555,3,FALSE)</f>
        <v>1</v>
      </c>
      <c r="AB2833" s="6">
        <f>IF(A2834=0, 0, AH2834-tbl_pbp[[#This Row],[Saints Win %]])</f>
        <v>3.5000000000000031E-2</v>
      </c>
      <c r="AE2833">
        <f>ABS(tbl_pbp[[#This Row],[play.homeScore]]-tbl_pbp[[#This Row],[play.awayScore]])</f>
        <v>7</v>
      </c>
      <c r="AF2833">
        <f>IF(tbl_pbp[[#This Row],[Play Saints Win % Increase]]&gt;=$AF$4,1,0)</f>
        <v>0</v>
      </c>
      <c r="AG2833" t="str">
        <f>VLOOKUP(tbl_pbp[[#This Row],[gameId]], games!$B$2:$T$40, 9, FALSE)</f>
        <v>tampa-bay-buccaneers</v>
      </c>
      <c r="AH2833" s="5">
        <f>IF(tbl_pbp[[#This Row],[AwayTeam]] &lt;&gt; "new-orleans-saints", tbl_pbp[[#This Row],[homeWinPercentage]], 1-tbl_pbp[[#This Row],[homeWinPercentage]])</f>
        <v>0.745</v>
      </c>
      <c r="AI2833" s="13">
        <f>tbl_pbp[[#This Row],[Kamara]]*tbl_pbp[[#This Row],[Impactful Play]]</f>
        <v>0</v>
      </c>
      <c r="AJ2833" s="13">
        <f>tbl_pbp[[#This Row],[Thomas]]*tbl_pbp[[#This Row],[Impactful Play]]</f>
        <v>0</v>
      </c>
      <c r="AK2833" s="13" t="str">
        <f>VLOOKUP(tbl_pbp[[#This Row],[Play Saints Win % Increase]], tbl_impact[],3,TRUE)</f>
        <v>Scented (0 to +5%)</v>
      </c>
    </row>
    <row r="2834" spans="1:37">
      <c r="A2834" s="1">
        <v>61</v>
      </c>
      <c r="B2834" s="5">
        <v>0.78</v>
      </c>
      <c r="C2834" t="s">
        <v>795</v>
      </c>
      <c r="D2834">
        <v>0</v>
      </c>
      <c r="E2834">
        <v>0</v>
      </c>
      <c r="F2834">
        <v>2</v>
      </c>
      <c r="G2834">
        <v>14</v>
      </c>
      <c r="H2834">
        <v>7</v>
      </c>
      <c r="I2834">
        <v>6</v>
      </c>
      <c r="J2834">
        <v>49</v>
      </c>
      <c r="K2834" t="s">
        <v>29</v>
      </c>
      <c r="L2834">
        <v>2</v>
      </c>
      <c r="M2834">
        <v>51</v>
      </c>
      <c r="N2834" t="s">
        <v>796</v>
      </c>
      <c r="O2834" t="s">
        <v>797</v>
      </c>
      <c r="P2834" t="s">
        <v>22</v>
      </c>
      <c r="Q2834" t="s">
        <v>37</v>
      </c>
      <c r="S2834" t="s">
        <v>60</v>
      </c>
      <c r="T2834" t="s">
        <v>493</v>
      </c>
      <c r="U2834" t="s">
        <v>798</v>
      </c>
      <c r="V2834" t="s">
        <v>591</v>
      </c>
      <c r="X2834" t="str">
        <f>VLOOKUP(pbp!V67, games!$B$2:$R$40, 3, FALSE)</f>
        <v>2019-09-09T23:10Z</v>
      </c>
      <c r="Y2834">
        <f>VLOOKUP(1*V2834,NFLGames!$H$11:$H$555,1,FALSE)</f>
        <v>401220369</v>
      </c>
      <c r="Z2834">
        <f>VLOOKUP($Y2834, NFLGames!$H$11:$K$555,2,FALSE)</f>
        <v>2020</v>
      </c>
      <c r="AA2834">
        <f>VLOOKUP($Y2834, NFLGames!$H$11:$K$555,3,FALSE)</f>
        <v>1</v>
      </c>
      <c r="AB2834" s="6">
        <f>IF(A2835=0, 0, AH2835-tbl_pbp[[#This Row],[Saints Win %]])</f>
        <v>-3.0000000000000027E-2</v>
      </c>
      <c r="AC2834">
        <v>1</v>
      </c>
      <c r="AE2834">
        <f>ABS(tbl_pbp[[#This Row],[play.homeScore]]-tbl_pbp[[#This Row],[play.awayScore]])</f>
        <v>7</v>
      </c>
      <c r="AF2834">
        <f>IF(tbl_pbp[[#This Row],[Play Saints Win % Increase]]&gt;=$AF$4,1,0)</f>
        <v>0</v>
      </c>
      <c r="AG2834" t="str">
        <f>VLOOKUP(tbl_pbp[[#This Row],[gameId]], games!$B$2:$T$40, 9, FALSE)</f>
        <v>tampa-bay-buccaneers</v>
      </c>
      <c r="AH2834" s="5">
        <f>IF(tbl_pbp[[#This Row],[AwayTeam]] &lt;&gt; "new-orleans-saints", tbl_pbp[[#This Row],[homeWinPercentage]], 1-tbl_pbp[[#This Row],[homeWinPercentage]])</f>
        <v>0.78</v>
      </c>
      <c r="AI2834" s="13">
        <f>tbl_pbp[[#This Row],[Kamara]]*tbl_pbp[[#This Row],[Impactful Play]]</f>
        <v>0</v>
      </c>
      <c r="AJ2834" s="13">
        <f>tbl_pbp[[#This Row],[Thomas]]*tbl_pbp[[#This Row],[Impactful Play]]</f>
        <v>0</v>
      </c>
      <c r="AK2834" s="13" t="str">
        <f>VLOOKUP(tbl_pbp[[#This Row],[Play Saints Win % Increase]], tbl_impact[],3,TRUE)</f>
        <v>Bad (0 to -5%)</v>
      </c>
    </row>
    <row r="2835" spans="1:37">
      <c r="A2835" s="1">
        <v>62</v>
      </c>
      <c r="B2835" s="5">
        <v>0.75</v>
      </c>
      <c r="C2835" t="s">
        <v>799</v>
      </c>
      <c r="D2835">
        <v>0</v>
      </c>
      <c r="E2835">
        <v>0</v>
      </c>
      <c r="F2835">
        <v>2</v>
      </c>
      <c r="G2835">
        <v>14</v>
      </c>
      <c r="H2835">
        <v>7</v>
      </c>
      <c r="I2835">
        <v>6</v>
      </c>
      <c r="J2835">
        <v>49</v>
      </c>
      <c r="K2835" t="s">
        <v>29</v>
      </c>
      <c r="L2835">
        <v>3</v>
      </c>
      <c r="M2835">
        <v>51</v>
      </c>
      <c r="N2835" t="s">
        <v>800</v>
      </c>
      <c r="O2835" t="s">
        <v>225</v>
      </c>
      <c r="P2835" t="s">
        <v>30</v>
      </c>
      <c r="Q2835" t="s">
        <v>31</v>
      </c>
      <c r="R2835" t="s">
        <v>32</v>
      </c>
      <c r="S2835" t="s">
        <v>302</v>
      </c>
      <c r="T2835" t="s">
        <v>493</v>
      </c>
      <c r="U2835" t="s">
        <v>801</v>
      </c>
      <c r="V2835" t="s">
        <v>591</v>
      </c>
      <c r="X2835" t="str">
        <f>VLOOKUP(pbp!V68, games!$B$2:$R$40, 3, FALSE)</f>
        <v>2019-09-09T23:10Z</v>
      </c>
      <c r="Y2835">
        <f>VLOOKUP(1*V2835,NFLGames!$H$11:$H$555,1,FALSE)</f>
        <v>401220369</v>
      </c>
      <c r="Z2835">
        <f>VLOOKUP($Y2835, NFLGames!$H$11:$K$555,2,FALSE)</f>
        <v>2020</v>
      </c>
      <c r="AA2835">
        <f>VLOOKUP($Y2835, NFLGames!$H$11:$K$555,3,FALSE)</f>
        <v>1</v>
      </c>
      <c r="AB2835" s="6">
        <f>IF(A2836=0, 0, AH2836-tbl_pbp[[#This Row],[Saints Win %]])</f>
        <v>-2.0000000000000018E-3</v>
      </c>
      <c r="AE2835">
        <f>ABS(tbl_pbp[[#This Row],[play.homeScore]]-tbl_pbp[[#This Row],[play.awayScore]])</f>
        <v>7</v>
      </c>
      <c r="AF2835">
        <f>IF(tbl_pbp[[#This Row],[Play Saints Win % Increase]]&gt;=$AF$4,1,0)</f>
        <v>0</v>
      </c>
      <c r="AG2835" t="str">
        <f>VLOOKUP(tbl_pbp[[#This Row],[gameId]], games!$B$2:$T$40, 9, FALSE)</f>
        <v>tampa-bay-buccaneers</v>
      </c>
      <c r="AH2835" s="5">
        <f>IF(tbl_pbp[[#This Row],[AwayTeam]] &lt;&gt; "new-orleans-saints", tbl_pbp[[#This Row],[homeWinPercentage]], 1-tbl_pbp[[#This Row],[homeWinPercentage]])</f>
        <v>0.75</v>
      </c>
      <c r="AI2835" s="13">
        <f>tbl_pbp[[#This Row],[Kamara]]*tbl_pbp[[#This Row],[Impactful Play]]</f>
        <v>0</v>
      </c>
      <c r="AJ2835" s="13">
        <f>tbl_pbp[[#This Row],[Thomas]]*tbl_pbp[[#This Row],[Impactful Play]]</f>
        <v>0</v>
      </c>
      <c r="AK2835" s="13" t="str">
        <f>VLOOKUP(tbl_pbp[[#This Row],[Play Saints Win % Increase]], tbl_impact[],3,TRUE)</f>
        <v>Bad (0 to -5%)</v>
      </c>
    </row>
    <row r="2836" spans="1:37">
      <c r="A2836" s="1">
        <v>63</v>
      </c>
      <c r="B2836" s="5">
        <v>0.748</v>
      </c>
      <c r="C2836" t="s">
        <v>802</v>
      </c>
      <c r="D2836">
        <v>0</v>
      </c>
      <c r="E2836">
        <v>0</v>
      </c>
      <c r="F2836">
        <v>2</v>
      </c>
      <c r="G2836">
        <v>14</v>
      </c>
      <c r="H2836">
        <v>7</v>
      </c>
      <c r="I2836">
        <v>2</v>
      </c>
      <c r="J2836">
        <v>53</v>
      </c>
      <c r="K2836" t="s">
        <v>29</v>
      </c>
      <c r="L2836">
        <v>4</v>
      </c>
      <c r="M2836">
        <v>47</v>
      </c>
      <c r="N2836" t="s">
        <v>229</v>
      </c>
      <c r="O2836" t="s">
        <v>230</v>
      </c>
      <c r="P2836" t="s">
        <v>231</v>
      </c>
      <c r="Q2836" t="s">
        <v>232</v>
      </c>
      <c r="R2836" t="s">
        <v>233</v>
      </c>
      <c r="V2836" t="s">
        <v>591</v>
      </c>
      <c r="X2836" t="str">
        <f>VLOOKUP(pbp!V69, games!$B$2:$R$40, 3, FALSE)</f>
        <v>2019-09-09T23:10Z</v>
      </c>
      <c r="Y2836">
        <f>VLOOKUP(1*V2836,NFLGames!$H$11:$H$555,1,FALSE)</f>
        <v>401220369</v>
      </c>
      <c r="Z2836">
        <f>VLOOKUP($Y2836, NFLGames!$H$11:$K$555,2,FALSE)</f>
        <v>2020</v>
      </c>
      <c r="AA2836">
        <f>VLOOKUP($Y2836, NFLGames!$H$11:$K$555,3,FALSE)</f>
        <v>1</v>
      </c>
      <c r="AB2836" s="6">
        <f>IF(A2837=0, 0, AH2837-tbl_pbp[[#This Row],[Saints Win %]])</f>
        <v>7.6999999999999957E-2</v>
      </c>
      <c r="AE2836">
        <f>ABS(tbl_pbp[[#This Row],[play.homeScore]]-tbl_pbp[[#This Row],[play.awayScore]])</f>
        <v>7</v>
      </c>
      <c r="AF2836">
        <f>IF(tbl_pbp[[#This Row],[Play Saints Win % Increase]]&gt;=$AF$4,1,0)</f>
        <v>0</v>
      </c>
      <c r="AG2836" t="str">
        <f>VLOOKUP(tbl_pbp[[#This Row],[gameId]], games!$B$2:$T$40, 9, FALSE)</f>
        <v>tampa-bay-buccaneers</v>
      </c>
      <c r="AH2836" s="5">
        <f>IF(tbl_pbp[[#This Row],[AwayTeam]] &lt;&gt; "new-orleans-saints", tbl_pbp[[#This Row],[homeWinPercentage]], 1-tbl_pbp[[#This Row],[homeWinPercentage]])</f>
        <v>0.748</v>
      </c>
      <c r="AI2836" s="13">
        <f>tbl_pbp[[#This Row],[Kamara]]*tbl_pbp[[#This Row],[Impactful Play]]</f>
        <v>0</v>
      </c>
      <c r="AJ2836" s="13">
        <f>tbl_pbp[[#This Row],[Thomas]]*tbl_pbp[[#This Row],[Impactful Play]]</f>
        <v>0</v>
      </c>
      <c r="AK2836" s="13" t="str">
        <f>VLOOKUP(tbl_pbp[[#This Row],[Play Saints Win % Increase]], tbl_impact[],3,TRUE)</f>
        <v>Perfumed (5 to + 10%)</v>
      </c>
    </row>
    <row r="2837" spans="1:37">
      <c r="A2837" s="1">
        <v>64</v>
      </c>
      <c r="B2837" s="5">
        <v>0.82499999999999996</v>
      </c>
      <c r="C2837" t="s">
        <v>803</v>
      </c>
      <c r="D2837">
        <v>0</v>
      </c>
      <c r="E2837">
        <v>0</v>
      </c>
      <c r="F2837">
        <v>2</v>
      </c>
      <c r="G2837">
        <v>14</v>
      </c>
      <c r="H2837">
        <v>7</v>
      </c>
      <c r="I2837">
        <v>2</v>
      </c>
      <c r="J2837">
        <v>53</v>
      </c>
      <c r="K2837" t="s">
        <v>29</v>
      </c>
      <c r="L2837">
        <v>4</v>
      </c>
      <c r="M2837">
        <v>47</v>
      </c>
      <c r="N2837" t="s">
        <v>804</v>
      </c>
      <c r="O2837" t="s">
        <v>230</v>
      </c>
      <c r="P2837" t="s">
        <v>94</v>
      </c>
      <c r="Q2837" t="s">
        <v>95</v>
      </c>
      <c r="R2837" t="s">
        <v>96</v>
      </c>
      <c r="S2837" t="s">
        <v>154</v>
      </c>
      <c r="T2837" t="s">
        <v>805</v>
      </c>
      <c r="U2837" t="s">
        <v>806</v>
      </c>
      <c r="V2837" t="s">
        <v>591</v>
      </c>
      <c r="X2837" t="str">
        <f>VLOOKUP(pbp!V70, games!$B$2:$R$40, 3, FALSE)</f>
        <v>2019-09-09T23:10Z</v>
      </c>
      <c r="Y2837">
        <f>VLOOKUP(1*V2837,NFLGames!$H$11:$H$555,1,FALSE)</f>
        <v>401220369</v>
      </c>
      <c r="Z2837">
        <f>VLOOKUP($Y2837, NFLGames!$H$11:$K$555,2,FALSE)</f>
        <v>2020</v>
      </c>
      <c r="AA2837">
        <f>VLOOKUP($Y2837, NFLGames!$H$11:$K$555,3,FALSE)</f>
        <v>1</v>
      </c>
      <c r="AB2837" s="6">
        <f>IF(A2838=0, 0, AH2838-tbl_pbp[[#This Row],[Saints Win %]])</f>
        <v>1.7000000000000015E-2</v>
      </c>
      <c r="AE2837">
        <f>ABS(tbl_pbp[[#This Row],[play.homeScore]]-tbl_pbp[[#This Row],[play.awayScore]])</f>
        <v>7</v>
      </c>
      <c r="AF2837">
        <f>IF(tbl_pbp[[#This Row],[Play Saints Win % Increase]]&gt;=$AF$4,1,0)</f>
        <v>0</v>
      </c>
      <c r="AG2837" t="str">
        <f>VLOOKUP(tbl_pbp[[#This Row],[gameId]], games!$B$2:$T$40, 9, FALSE)</f>
        <v>tampa-bay-buccaneers</v>
      </c>
      <c r="AH2837" s="5">
        <f>IF(tbl_pbp[[#This Row],[AwayTeam]] &lt;&gt; "new-orleans-saints", tbl_pbp[[#This Row],[homeWinPercentage]], 1-tbl_pbp[[#This Row],[homeWinPercentage]])</f>
        <v>0.82499999999999996</v>
      </c>
      <c r="AI2837" s="13">
        <f>tbl_pbp[[#This Row],[Kamara]]*tbl_pbp[[#This Row],[Impactful Play]]</f>
        <v>0</v>
      </c>
      <c r="AJ2837" s="13">
        <f>tbl_pbp[[#This Row],[Thomas]]*tbl_pbp[[#This Row],[Impactful Play]]</f>
        <v>0</v>
      </c>
      <c r="AK2837" s="13" t="str">
        <f>VLOOKUP(tbl_pbp[[#This Row],[Play Saints Win % Increase]], tbl_impact[],3,TRUE)</f>
        <v>Scented (0 to +5%)</v>
      </c>
    </row>
    <row r="2838" spans="1:37">
      <c r="A2838" s="1">
        <v>65</v>
      </c>
      <c r="B2838" s="5">
        <v>0.84199999999999997</v>
      </c>
      <c r="C2838" t="s">
        <v>807</v>
      </c>
      <c r="D2838">
        <v>0</v>
      </c>
      <c r="E2838">
        <v>0</v>
      </c>
      <c r="F2838">
        <v>2</v>
      </c>
      <c r="G2838">
        <v>14</v>
      </c>
      <c r="H2838">
        <v>7</v>
      </c>
      <c r="I2838">
        <v>10</v>
      </c>
      <c r="J2838">
        <v>58</v>
      </c>
      <c r="K2838" t="s">
        <v>29</v>
      </c>
      <c r="L2838">
        <v>1</v>
      </c>
      <c r="M2838">
        <v>42</v>
      </c>
      <c r="N2838" t="s">
        <v>808</v>
      </c>
      <c r="O2838" t="s">
        <v>230</v>
      </c>
      <c r="P2838" t="s">
        <v>30</v>
      </c>
      <c r="Q2838" t="s">
        <v>31</v>
      </c>
      <c r="R2838" t="s">
        <v>32</v>
      </c>
      <c r="S2838" t="s">
        <v>33</v>
      </c>
      <c r="T2838" t="s">
        <v>706</v>
      </c>
      <c r="U2838" t="s">
        <v>809</v>
      </c>
      <c r="V2838" t="s">
        <v>591</v>
      </c>
      <c r="X2838" t="str">
        <f>VLOOKUP(pbp!V71, games!$B$2:$R$40, 3, FALSE)</f>
        <v>2019-09-09T23:10Z</v>
      </c>
      <c r="Y2838">
        <f>VLOOKUP(1*V2838,NFLGames!$H$11:$H$555,1,FALSE)</f>
        <v>401220369</v>
      </c>
      <c r="Z2838">
        <f>VLOOKUP($Y2838, NFLGames!$H$11:$K$555,2,FALSE)</f>
        <v>2020</v>
      </c>
      <c r="AA2838">
        <f>VLOOKUP($Y2838, NFLGames!$H$11:$K$555,3,FALSE)</f>
        <v>1</v>
      </c>
      <c r="AB2838" s="6">
        <f>IF(A2839=0, 0, AH2839-tbl_pbp[[#This Row],[Saints Win %]])</f>
        <v>-1.0000000000000009E-3</v>
      </c>
      <c r="AE2838">
        <f>ABS(tbl_pbp[[#This Row],[play.homeScore]]-tbl_pbp[[#This Row],[play.awayScore]])</f>
        <v>7</v>
      </c>
      <c r="AF2838">
        <f>IF(tbl_pbp[[#This Row],[Play Saints Win % Increase]]&gt;=$AF$4,1,0)</f>
        <v>0</v>
      </c>
      <c r="AG2838" t="str">
        <f>VLOOKUP(tbl_pbp[[#This Row],[gameId]], games!$B$2:$T$40, 9, FALSE)</f>
        <v>tampa-bay-buccaneers</v>
      </c>
      <c r="AH2838" s="5">
        <f>IF(tbl_pbp[[#This Row],[AwayTeam]] &lt;&gt; "new-orleans-saints", tbl_pbp[[#This Row],[homeWinPercentage]], 1-tbl_pbp[[#This Row],[homeWinPercentage]])</f>
        <v>0.84199999999999997</v>
      </c>
      <c r="AI2838" s="13">
        <f>tbl_pbp[[#This Row],[Kamara]]*tbl_pbp[[#This Row],[Impactful Play]]</f>
        <v>0</v>
      </c>
      <c r="AJ2838" s="13">
        <f>tbl_pbp[[#This Row],[Thomas]]*tbl_pbp[[#This Row],[Impactful Play]]</f>
        <v>0</v>
      </c>
      <c r="AK2838" s="13" t="str">
        <f>VLOOKUP(tbl_pbp[[#This Row],[Play Saints Win % Increase]], tbl_impact[],3,TRUE)</f>
        <v>Bad (0 to -5%)</v>
      </c>
    </row>
    <row r="2839" spans="1:37">
      <c r="A2839" s="1">
        <v>66</v>
      </c>
      <c r="B2839" s="5">
        <v>0.84099999999999997</v>
      </c>
      <c r="C2839" t="s">
        <v>810</v>
      </c>
      <c r="D2839">
        <v>0</v>
      </c>
      <c r="E2839">
        <v>0</v>
      </c>
      <c r="F2839">
        <v>2</v>
      </c>
      <c r="G2839">
        <v>14</v>
      </c>
      <c r="H2839">
        <v>7</v>
      </c>
      <c r="I2839">
        <v>10</v>
      </c>
      <c r="J2839">
        <v>75</v>
      </c>
      <c r="K2839" t="s">
        <v>29</v>
      </c>
      <c r="L2839">
        <v>1</v>
      </c>
      <c r="M2839">
        <v>25</v>
      </c>
      <c r="N2839" t="s">
        <v>811</v>
      </c>
      <c r="O2839" t="s">
        <v>489</v>
      </c>
      <c r="P2839" t="s">
        <v>124</v>
      </c>
      <c r="Q2839" t="s">
        <v>125</v>
      </c>
      <c r="R2839" t="s">
        <v>126</v>
      </c>
      <c r="V2839" t="s">
        <v>591</v>
      </c>
      <c r="X2839" t="str">
        <f>VLOOKUP(pbp!V72, games!$B$2:$R$40, 3, FALSE)</f>
        <v>2019-09-09T23:10Z</v>
      </c>
      <c r="Y2839">
        <f>VLOOKUP(1*V2839,NFLGames!$H$11:$H$555,1,FALSE)</f>
        <v>401220369</v>
      </c>
      <c r="Z2839">
        <f>VLOOKUP($Y2839, NFLGames!$H$11:$K$555,2,FALSE)</f>
        <v>2020</v>
      </c>
      <c r="AA2839">
        <f>VLOOKUP($Y2839, NFLGames!$H$11:$K$555,3,FALSE)</f>
        <v>1</v>
      </c>
      <c r="AB2839" s="6">
        <f>IF(A2840=0, 0, AH2840-tbl_pbp[[#This Row],[Saints Win %]])</f>
        <v>1.5000000000000013E-2</v>
      </c>
      <c r="AE2839">
        <f>ABS(tbl_pbp[[#This Row],[play.homeScore]]-tbl_pbp[[#This Row],[play.awayScore]])</f>
        <v>7</v>
      </c>
      <c r="AF2839">
        <f>IF(tbl_pbp[[#This Row],[Play Saints Win % Increase]]&gt;=$AF$4,1,0)</f>
        <v>0</v>
      </c>
      <c r="AG2839" t="str">
        <f>VLOOKUP(tbl_pbp[[#This Row],[gameId]], games!$B$2:$T$40, 9, FALSE)</f>
        <v>tampa-bay-buccaneers</v>
      </c>
      <c r="AH2839" s="5">
        <f>IF(tbl_pbp[[#This Row],[AwayTeam]] &lt;&gt; "new-orleans-saints", tbl_pbp[[#This Row],[homeWinPercentage]], 1-tbl_pbp[[#This Row],[homeWinPercentage]])</f>
        <v>0.84099999999999997</v>
      </c>
      <c r="AI2839" s="13">
        <f>tbl_pbp[[#This Row],[Kamara]]*tbl_pbp[[#This Row],[Impactful Play]]</f>
        <v>0</v>
      </c>
      <c r="AJ2839" s="13">
        <f>tbl_pbp[[#This Row],[Thomas]]*tbl_pbp[[#This Row],[Impactful Play]]</f>
        <v>0</v>
      </c>
      <c r="AK2839" s="13" t="str">
        <f>VLOOKUP(tbl_pbp[[#This Row],[Play Saints Win % Increase]], tbl_impact[],3,TRUE)</f>
        <v>Scented (0 to +5%)</v>
      </c>
    </row>
    <row r="2840" spans="1:37">
      <c r="A2840" s="1">
        <v>67</v>
      </c>
      <c r="B2840" s="5">
        <v>0.85599999999999998</v>
      </c>
      <c r="C2840" t="s">
        <v>812</v>
      </c>
      <c r="D2840">
        <v>0</v>
      </c>
      <c r="E2840">
        <v>0</v>
      </c>
      <c r="F2840">
        <v>2</v>
      </c>
      <c r="G2840">
        <v>14</v>
      </c>
      <c r="H2840">
        <v>7</v>
      </c>
      <c r="I2840">
        <v>10</v>
      </c>
      <c r="J2840">
        <v>75</v>
      </c>
      <c r="K2840" t="s">
        <v>29</v>
      </c>
      <c r="L2840">
        <v>1</v>
      </c>
      <c r="M2840">
        <v>25</v>
      </c>
      <c r="N2840" t="s">
        <v>813</v>
      </c>
      <c r="O2840" t="s">
        <v>489</v>
      </c>
      <c r="P2840" t="s">
        <v>94</v>
      </c>
      <c r="Q2840" t="s">
        <v>95</v>
      </c>
      <c r="R2840" t="s">
        <v>96</v>
      </c>
      <c r="S2840" t="s">
        <v>33</v>
      </c>
      <c r="T2840" t="s">
        <v>370</v>
      </c>
      <c r="U2840" t="s">
        <v>371</v>
      </c>
      <c r="V2840" t="s">
        <v>591</v>
      </c>
      <c r="X2840" t="str">
        <f>VLOOKUP(pbp!V73, games!$B$2:$R$40, 3, FALSE)</f>
        <v>2019-09-09T23:10Z</v>
      </c>
      <c r="Y2840">
        <f>VLOOKUP(1*V2840,NFLGames!$H$11:$H$555,1,FALSE)</f>
        <v>401220369</v>
      </c>
      <c r="Z2840">
        <f>VLOOKUP($Y2840, NFLGames!$H$11:$K$555,2,FALSE)</f>
        <v>2020</v>
      </c>
      <c r="AA2840">
        <f>VLOOKUP($Y2840, NFLGames!$H$11:$K$555,3,FALSE)</f>
        <v>1</v>
      </c>
      <c r="AB2840" s="6">
        <f>IF(A2841=0, 0, AH2841-tbl_pbp[[#This Row],[Saints Win %]])</f>
        <v>-9.000000000000008E-3</v>
      </c>
      <c r="AE2840">
        <f>ABS(tbl_pbp[[#This Row],[play.homeScore]]-tbl_pbp[[#This Row],[play.awayScore]])</f>
        <v>7</v>
      </c>
      <c r="AF2840">
        <f>IF(tbl_pbp[[#This Row],[Play Saints Win % Increase]]&gt;=$AF$4,1,0)</f>
        <v>0</v>
      </c>
      <c r="AG2840" t="str">
        <f>VLOOKUP(tbl_pbp[[#This Row],[gameId]], games!$B$2:$T$40, 9, FALSE)</f>
        <v>tampa-bay-buccaneers</v>
      </c>
      <c r="AH2840" s="5">
        <f>IF(tbl_pbp[[#This Row],[AwayTeam]] &lt;&gt; "new-orleans-saints", tbl_pbp[[#This Row],[homeWinPercentage]], 1-tbl_pbp[[#This Row],[homeWinPercentage]])</f>
        <v>0.85599999999999998</v>
      </c>
      <c r="AI2840" s="13">
        <f>tbl_pbp[[#This Row],[Kamara]]*tbl_pbp[[#This Row],[Impactful Play]]</f>
        <v>0</v>
      </c>
      <c r="AJ2840" s="13">
        <f>tbl_pbp[[#This Row],[Thomas]]*tbl_pbp[[#This Row],[Impactful Play]]</f>
        <v>0</v>
      </c>
      <c r="AK2840" s="13" t="str">
        <f>VLOOKUP(tbl_pbp[[#This Row],[Play Saints Win % Increase]], tbl_impact[],3,TRUE)</f>
        <v>Bad (0 to -5%)</v>
      </c>
    </row>
    <row r="2841" spans="1:37">
      <c r="A2841" s="1">
        <v>68</v>
      </c>
      <c r="B2841" s="5">
        <v>0.84699999999999998</v>
      </c>
      <c r="C2841" t="s">
        <v>814</v>
      </c>
      <c r="D2841">
        <v>0</v>
      </c>
      <c r="E2841">
        <v>0</v>
      </c>
      <c r="F2841">
        <v>2</v>
      </c>
      <c r="G2841">
        <v>14</v>
      </c>
      <c r="H2841">
        <v>7</v>
      </c>
      <c r="I2841">
        <v>5</v>
      </c>
      <c r="J2841">
        <v>80</v>
      </c>
      <c r="K2841" t="s">
        <v>29</v>
      </c>
      <c r="L2841">
        <v>1</v>
      </c>
      <c r="M2841">
        <v>20</v>
      </c>
      <c r="N2841" t="s">
        <v>815</v>
      </c>
      <c r="O2841" t="s">
        <v>489</v>
      </c>
      <c r="P2841" t="s">
        <v>22</v>
      </c>
      <c r="Q2841" t="s">
        <v>37</v>
      </c>
      <c r="S2841" t="s">
        <v>99</v>
      </c>
      <c r="T2841" t="s">
        <v>551</v>
      </c>
      <c r="U2841" t="s">
        <v>816</v>
      </c>
      <c r="V2841" t="s">
        <v>591</v>
      </c>
      <c r="X2841" t="str">
        <f>VLOOKUP(pbp!V74, games!$B$2:$R$40, 3, FALSE)</f>
        <v>2019-09-09T23:10Z</v>
      </c>
      <c r="Y2841">
        <f>VLOOKUP(1*V2841,NFLGames!$H$11:$H$555,1,FALSE)</f>
        <v>401220369</v>
      </c>
      <c r="Z2841">
        <f>VLOOKUP($Y2841, NFLGames!$H$11:$K$555,2,FALSE)</f>
        <v>2020</v>
      </c>
      <c r="AA2841">
        <f>VLOOKUP($Y2841, NFLGames!$H$11:$K$555,3,FALSE)</f>
        <v>1</v>
      </c>
      <c r="AB2841" s="6">
        <f>IF(A2842=0, 0, AH2842-tbl_pbp[[#This Row],[Saints Win %]])</f>
        <v>1.8000000000000016E-2</v>
      </c>
      <c r="AE2841">
        <f>ABS(tbl_pbp[[#This Row],[play.homeScore]]-tbl_pbp[[#This Row],[play.awayScore]])</f>
        <v>7</v>
      </c>
      <c r="AF2841">
        <f>IF(tbl_pbp[[#This Row],[Play Saints Win % Increase]]&gt;=$AF$4,1,0)</f>
        <v>0</v>
      </c>
      <c r="AG2841" t="str">
        <f>VLOOKUP(tbl_pbp[[#This Row],[gameId]], games!$B$2:$T$40, 9, FALSE)</f>
        <v>tampa-bay-buccaneers</v>
      </c>
      <c r="AH2841" s="5">
        <f>IF(tbl_pbp[[#This Row],[AwayTeam]] &lt;&gt; "new-orleans-saints", tbl_pbp[[#This Row],[homeWinPercentage]], 1-tbl_pbp[[#This Row],[homeWinPercentage]])</f>
        <v>0.84699999999999998</v>
      </c>
      <c r="AI2841" s="13">
        <f>tbl_pbp[[#This Row],[Kamara]]*tbl_pbp[[#This Row],[Impactful Play]]</f>
        <v>0</v>
      </c>
      <c r="AJ2841" s="13">
        <f>tbl_pbp[[#This Row],[Thomas]]*tbl_pbp[[#This Row],[Impactful Play]]</f>
        <v>0</v>
      </c>
      <c r="AK2841" s="13" t="str">
        <f>VLOOKUP(tbl_pbp[[#This Row],[Play Saints Win % Increase]], tbl_impact[],3,TRUE)</f>
        <v>Scented (0 to +5%)</v>
      </c>
    </row>
    <row r="2842" spans="1:37">
      <c r="A2842" s="1">
        <v>69</v>
      </c>
      <c r="B2842" s="5">
        <v>0.86499999999999999</v>
      </c>
      <c r="C2842" t="s">
        <v>817</v>
      </c>
      <c r="D2842">
        <v>0</v>
      </c>
      <c r="E2842">
        <v>0</v>
      </c>
      <c r="F2842">
        <v>2</v>
      </c>
      <c r="G2842">
        <v>14</v>
      </c>
      <c r="H2842">
        <v>7</v>
      </c>
      <c r="I2842">
        <v>5</v>
      </c>
      <c r="J2842">
        <v>80</v>
      </c>
      <c r="K2842" t="s">
        <v>29</v>
      </c>
      <c r="L2842">
        <v>2</v>
      </c>
      <c r="M2842">
        <v>20</v>
      </c>
      <c r="N2842" t="s">
        <v>818</v>
      </c>
      <c r="O2842" t="s">
        <v>819</v>
      </c>
      <c r="P2842" t="s">
        <v>30</v>
      </c>
      <c r="Q2842" t="s">
        <v>31</v>
      </c>
      <c r="R2842" t="s">
        <v>32</v>
      </c>
      <c r="S2842" t="s">
        <v>38</v>
      </c>
      <c r="T2842" t="s">
        <v>551</v>
      </c>
      <c r="U2842" t="s">
        <v>820</v>
      </c>
      <c r="V2842" t="s">
        <v>591</v>
      </c>
      <c r="X2842" t="str">
        <f>VLOOKUP(pbp!V75, games!$B$2:$R$40, 3, FALSE)</f>
        <v>2019-09-09T23:10Z</v>
      </c>
      <c r="Y2842">
        <f>VLOOKUP(1*V2842,NFLGames!$H$11:$H$555,1,FALSE)</f>
        <v>401220369</v>
      </c>
      <c r="Z2842">
        <f>VLOOKUP($Y2842, NFLGames!$H$11:$K$555,2,FALSE)</f>
        <v>2020</v>
      </c>
      <c r="AA2842">
        <f>VLOOKUP($Y2842, NFLGames!$H$11:$K$555,3,FALSE)</f>
        <v>1</v>
      </c>
      <c r="AB2842" s="6">
        <f>IF(A2843=0, 0, AH2843-tbl_pbp[[#This Row],[Saints Win %]])</f>
        <v>-1.3000000000000012E-2</v>
      </c>
      <c r="AE2842">
        <f>ABS(tbl_pbp[[#This Row],[play.homeScore]]-tbl_pbp[[#This Row],[play.awayScore]])</f>
        <v>7</v>
      </c>
      <c r="AF2842">
        <f>IF(tbl_pbp[[#This Row],[Play Saints Win % Increase]]&gt;=$AF$4,1,0)</f>
        <v>0</v>
      </c>
      <c r="AG2842" t="str">
        <f>VLOOKUP(tbl_pbp[[#This Row],[gameId]], games!$B$2:$T$40, 9, FALSE)</f>
        <v>tampa-bay-buccaneers</v>
      </c>
      <c r="AH2842" s="5">
        <f>IF(tbl_pbp[[#This Row],[AwayTeam]] &lt;&gt; "new-orleans-saints", tbl_pbp[[#This Row],[homeWinPercentage]], 1-tbl_pbp[[#This Row],[homeWinPercentage]])</f>
        <v>0.86499999999999999</v>
      </c>
      <c r="AI2842" s="13">
        <f>tbl_pbp[[#This Row],[Kamara]]*tbl_pbp[[#This Row],[Impactful Play]]</f>
        <v>0</v>
      </c>
      <c r="AJ2842" s="13">
        <f>tbl_pbp[[#This Row],[Thomas]]*tbl_pbp[[#This Row],[Impactful Play]]</f>
        <v>0</v>
      </c>
      <c r="AK2842" s="13" t="str">
        <f>VLOOKUP(tbl_pbp[[#This Row],[Play Saints Win % Increase]], tbl_impact[],3,TRUE)</f>
        <v>Bad (0 to -5%)</v>
      </c>
    </row>
    <row r="2843" spans="1:37">
      <c r="A2843" s="1">
        <v>70</v>
      </c>
      <c r="B2843" s="5">
        <v>0.85199999999999998</v>
      </c>
      <c r="C2843" t="s">
        <v>821</v>
      </c>
      <c r="D2843">
        <v>0</v>
      </c>
      <c r="E2843">
        <v>0</v>
      </c>
      <c r="F2843">
        <v>2</v>
      </c>
      <c r="G2843">
        <v>14</v>
      </c>
      <c r="H2843">
        <v>7</v>
      </c>
      <c r="I2843">
        <v>10</v>
      </c>
      <c r="J2843">
        <v>88</v>
      </c>
      <c r="K2843" t="s">
        <v>29</v>
      </c>
      <c r="L2843">
        <v>1</v>
      </c>
      <c r="M2843">
        <v>12</v>
      </c>
      <c r="N2843" t="s">
        <v>822</v>
      </c>
      <c r="O2843" t="s">
        <v>823</v>
      </c>
      <c r="P2843" t="s">
        <v>22</v>
      </c>
      <c r="Q2843" t="s">
        <v>37</v>
      </c>
      <c r="S2843" t="s">
        <v>33</v>
      </c>
      <c r="T2843" t="s">
        <v>672</v>
      </c>
      <c r="U2843" t="s">
        <v>673</v>
      </c>
      <c r="V2843" t="s">
        <v>591</v>
      </c>
      <c r="X2843" t="str">
        <f>VLOOKUP(pbp!V76, games!$B$2:$R$40, 3, FALSE)</f>
        <v>2019-09-09T23:10Z</v>
      </c>
      <c r="Y2843">
        <f>VLOOKUP(1*V2843,NFLGames!$H$11:$H$555,1,FALSE)</f>
        <v>401220369</v>
      </c>
      <c r="Z2843">
        <f>VLOOKUP($Y2843, NFLGames!$H$11:$K$555,2,FALSE)</f>
        <v>2020</v>
      </c>
      <c r="AA2843">
        <f>VLOOKUP($Y2843, NFLGames!$H$11:$K$555,3,FALSE)</f>
        <v>1</v>
      </c>
      <c r="AB2843" s="6">
        <f>IF(A2844=0, 0, AH2844-tbl_pbp[[#This Row],[Saints Win %]])</f>
        <v>-6.0000000000000053E-3</v>
      </c>
      <c r="AE2843">
        <f>ABS(tbl_pbp[[#This Row],[play.homeScore]]-tbl_pbp[[#This Row],[play.awayScore]])</f>
        <v>7</v>
      </c>
      <c r="AF2843">
        <f>IF(tbl_pbp[[#This Row],[Play Saints Win % Increase]]&gt;=$AF$4,1,0)</f>
        <v>0</v>
      </c>
      <c r="AG2843" t="str">
        <f>VLOOKUP(tbl_pbp[[#This Row],[gameId]], games!$B$2:$T$40, 9, FALSE)</f>
        <v>tampa-bay-buccaneers</v>
      </c>
      <c r="AH2843" s="5">
        <f>IF(tbl_pbp[[#This Row],[AwayTeam]] &lt;&gt; "new-orleans-saints", tbl_pbp[[#This Row],[homeWinPercentage]], 1-tbl_pbp[[#This Row],[homeWinPercentage]])</f>
        <v>0.85199999999999998</v>
      </c>
      <c r="AI2843" s="13">
        <f>tbl_pbp[[#This Row],[Kamara]]*tbl_pbp[[#This Row],[Impactful Play]]</f>
        <v>0</v>
      </c>
      <c r="AJ2843" s="13">
        <f>tbl_pbp[[#This Row],[Thomas]]*tbl_pbp[[#This Row],[Impactful Play]]</f>
        <v>0</v>
      </c>
      <c r="AK2843" s="13" t="str">
        <f>VLOOKUP(tbl_pbp[[#This Row],[Play Saints Win % Increase]], tbl_impact[],3,TRUE)</f>
        <v>Bad (0 to -5%)</v>
      </c>
    </row>
    <row r="2844" spans="1:37">
      <c r="A2844" s="1">
        <v>71</v>
      </c>
      <c r="B2844" s="5">
        <v>0.84599999999999997</v>
      </c>
      <c r="C2844" t="s">
        <v>824</v>
      </c>
      <c r="D2844">
        <v>0</v>
      </c>
      <c r="E2844">
        <v>0</v>
      </c>
      <c r="F2844">
        <v>2</v>
      </c>
      <c r="G2844">
        <v>14</v>
      </c>
      <c r="H2844">
        <v>7</v>
      </c>
      <c r="I2844">
        <v>10</v>
      </c>
      <c r="J2844">
        <v>88</v>
      </c>
      <c r="K2844" t="s">
        <v>29</v>
      </c>
      <c r="L2844">
        <v>2</v>
      </c>
      <c r="M2844">
        <v>12</v>
      </c>
      <c r="N2844" t="s">
        <v>825</v>
      </c>
      <c r="O2844" t="s">
        <v>240</v>
      </c>
      <c r="P2844" t="s">
        <v>22</v>
      </c>
      <c r="Q2844" t="s">
        <v>37</v>
      </c>
      <c r="S2844" t="s">
        <v>120</v>
      </c>
      <c r="T2844" t="s">
        <v>672</v>
      </c>
      <c r="U2844" t="s">
        <v>826</v>
      </c>
      <c r="V2844" t="s">
        <v>591</v>
      </c>
      <c r="X2844" t="str">
        <f>VLOOKUP(pbp!V77, games!$B$2:$R$40, 3, FALSE)</f>
        <v>2019-09-09T23:10Z</v>
      </c>
      <c r="Y2844">
        <f>VLOOKUP(1*V2844,NFLGames!$H$11:$H$555,1,FALSE)</f>
        <v>401220369</v>
      </c>
      <c r="Z2844">
        <f>VLOOKUP($Y2844, NFLGames!$H$11:$K$555,2,FALSE)</f>
        <v>2020</v>
      </c>
      <c r="AA2844">
        <f>VLOOKUP($Y2844, NFLGames!$H$11:$K$555,3,FALSE)</f>
        <v>1</v>
      </c>
      <c r="AB2844" s="6">
        <f>IF(A2845=0, 0, AH2845-tbl_pbp[[#This Row],[Saints Win %]])</f>
        <v>-1.2000000000000011E-2</v>
      </c>
      <c r="AC2844">
        <v>1</v>
      </c>
      <c r="AE2844">
        <f>ABS(tbl_pbp[[#This Row],[play.homeScore]]-tbl_pbp[[#This Row],[play.awayScore]])</f>
        <v>7</v>
      </c>
      <c r="AF2844">
        <f>IF(tbl_pbp[[#This Row],[Play Saints Win % Increase]]&gt;=$AF$4,1,0)</f>
        <v>0</v>
      </c>
      <c r="AG2844" t="str">
        <f>VLOOKUP(tbl_pbp[[#This Row],[gameId]], games!$B$2:$T$40, 9, FALSE)</f>
        <v>tampa-bay-buccaneers</v>
      </c>
      <c r="AH2844" s="5">
        <f>IF(tbl_pbp[[#This Row],[AwayTeam]] &lt;&gt; "new-orleans-saints", tbl_pbp[[#This Row],[homeWinPercentage]], 1-tbl_pbp[[#This Row],[homeWinPercentage]])</f>
        <v>0.84599999999999997</v>
      </c>
      <c r="AI2844" s="13">
        <f>tbl_pbp[[#This Row],[Kamara]]*tbl_pbp[[#This Row],[Impactful Play]]</f>
        <v>0</v>
      </c>
      <c r="AJ2844" s="13">
        <f>tbl_pbp[[#This Row],[Thomas]]*tbl_pbp[[#This Row],[Impactful Play]]</f>
        <v>0</v>
      </c>
      <c r="AK2844" s="13" t="str">
        <f>VLOOKUP(tbl_pbp[[#This Row],[Play Saints Win % Increase]], tbl_impact[],3,TRUE)</f>
        <v>Bad (0 to -5%)</v>
      </c>
    </row>
    <row r="2845" spans="1:37">
      <c r="A2845" s="1">
        <v>72</v>
      </c>
      <c r="B2845" s="5">
        <v>0.83399999999999996</v>
      </c>
      <c r="C2845" t="s">
        <v>827</v>
      </c>
      <c r="D2845">
        <v>0</v>
      </c>
      <c r="E2845">
        <v>0</v>
      </c>
      <c r="F2845">
        <v>2</v>
      </c>
      <c r="G2845">
        <v>14</v>
      </c>
      <c r="H2845">
        <v>7</v>
      </c>
      <c r="I2845">
        <v>10</v>
      </c>
      <c r="J2845">
        <v>88</v>
      </c>
      <c r="K2845" t="s">
        <v>29</v>
      </c>
      <c r="L2845">
        <v>3</v>
      </c>
      <c r="M2845">
        <v>12</v>
      </c>
      <c r="N2845" t="s">
        <v>828</v>
      </c>
      <c r="O2845" t="s">
        <v>356</v>
      </c>
      <c r="P2845" t="s">
        <v>45</v>
      </c>
      <c r="Q2845" t="s">
        <v>46</v>
      </c>
      <c r="R2845" t="s">
        <v>47</v>
      </c>
      <c r="S2845" t="s">
        <v>123</v>
      </c>
      <c r="T2845" t="s">
        <v>672</v>
      </c>
      <c r="U2845" t="s">
        <v>728</v>
      </c>
      <c r="V2845" t="s">
        <v>591</v>
      </c>
      <c r="X2845" t="str">
        <f>VLOOKUP(pbp!V78, games!$B$2:$R$40, 3, FALSE)</f>
        <v>2019-09-09T23:10Z</v>
      </c>
      <c r="Y2845">
        <f>VLOOKUP(1*V2845,NFLGames!$H$11:$H$555,1,FALSE)</f>
        <v>401220369</v>
      </c>
      <c r="Z2845">
        <f>VLOOKUP($Y2845, NFLGames!$H$11:$K$555,2,FALSE)</f>
        <v>2020</v>
      </c>
      <c r="AA2845">
        <f>VLOOKUP($Y2845, NFLGames!$H$11:$K$555,3,FALSE)</f>
        <v>1</v>
      </c>
      <c r="AB2845" s="6">
        <f>IF(A2846=0, 0, AH2846-tbl_pbp[[#This Row],[Saints Win %]])</f>
        <v>8.0000000000000071E-3</v>
      </c>
      <c r="AE2845">
        <f>ABS(tbl_pbp[[#This Row],[play.homeScore]]-tbl_pbp[[#This Row],[play.awayScore]])</f>
        <v>7</v>
      </c>
      <c r="AF2845">
        <f>IF(tbl_pbp[[#This Row],[Play Saints Win % Increase]]&gt;=$AF$4,1,0)</f>
        <v>0</v>
      </c>
      <c r="AG2845" t="str">
        <f>VLOOKUP(tbl_pbp[[#This Row],[gameId]], games!$B$2:$T$40, 9, FALSE)</f>
        <v>tampa-bay-buccaneers</v>
      </c>
      <c r="AH2845" s="5">
        <f>IF(tbl_pbp[[#This Row],[AwayTeam]] &lt;&gt; "new-orleans-saints", tbl_pbp[[#This Row],[homeWinPercentage]], 1-tbl_pbp[[#This Row],[homeWinPercentage]])</f>
        <v>0.83399999999999996</v>
      </c>
      <c r="AI2845" s="13">
        <f>tbl_pbp[[#This Row],[Kamara]]*tbl_pbp[[#This Row],[Impactful Play]]</f>
        <v>0</v>
      </c>
      <c r="AJ2845" s="13">
        <f>tbl_pbp[[#This Row],[Thomas]]*tbl_pbp[[#This Row],[Impactful Play]]</f>
        <v>0</v>
      </c>
      <c r="AK2845" s="13" t="str">
        <f>VLOOKUP(tbl_pbp[[#This Row],[Play Saints Win % Increase]], tbl_impact[],3,TRUE)</f>
        <v>Scented (0 to +5%)</v>
      </c>
    </row>
    <row r="2846" spans="1:37">
      <c r="A2846" s="1">
        <v>73</v>
      </c>
      <c r="B2846" s="5">
        <v>0.84199999999999997</v>
      </c>
      <c r="C2846" t="s">
        <v>829</v>
      </c>
      <c r="D2846">
        <v>0</v>
      </c>
      <c r="E2846">
        <v>0</v>
      </c>
      <c r="F2846">
        <v>2</v>
      </c>
      <c r="G2846">
        <v>14</v>
      </c>
      <c r="H2846">
        <v>7</v>
      </c>
      <c r="I2846">
        <v>9</v>
      </c>
      <c r="J2846">
        <v>89</v>
      </c>
      <c r="K2846" t="s">
        <v>29</v>
      </c>
      <c r="L2846">
        <v>4</v>
      </c>
      <c r="M2846">
        <v>11</v>
      </c>
      <c r="N2846" t="s">
        <v>830</v>
      </c>
      <c r="O2846" t="s">
        <v>831</v>
      </c>
      <c r="P2846" t="s">
        <v>124</v>
      </c>
      <c r="Q2846" t="s">
        <v>125</v>
      </c>
      <c r="R2846" t="s">
        <v>126</v>
      </c>
      <c r="V2846" t="s">
        <v>591</v>
      </c>
      <c r="X2846" t="str">
        <f>VLOOKUP(pbp!V79, games!$B$2:$R$40, 3, FALSE)</f>
        <v>2019-09-09T23:10Z</v>
      </c>
      <c r="Y2846">
        <f>VLOOKUP(1*V2846,NFLGames!$H$11:$H$555,1,FALSE)</f>
        <v>401220369</v>
      </c>
      <c r="Z2846">
        <f>VLOOKUP($Y2846, NFLGames!$H$11:$K$555,2,FALSE)</f>
        <v>2020</v>
      </c>
      <c r="AA2846">
        <f>VLOOKUP($Y2846, NFLGames!$H$11:$K$555,3,FALSE)</f>
        <v>1</v>
      </c>
      <c r="AB2846" s="6">
        <f>IF(A2847=0, 0, AH2847-tbl_pbp[[#This Row],[Saints Win %]])</f>
        <v>-2.0000000000000018E-3</v>
      </c>
      <c r="AE2846">
        <f>ABS(tbl_pbp[[#This Row],[play.homeScore]]-tbl_pbp[[#This Row],[play.awayScore]])</f>
        <v>7</v>
      </c>
      <c r="AF2846">
        <f>IF(tbl_pbp[[#This Row],[Play Saints Win % Increase]]&gt;=$AF$4,1,0)</f>
        <v>0</v>
      </c>
      <c r="AG2846" t="str">
        <f>VLOOKUP(tbl_pbp[[#This Row],[gameId]], games!$B$2:$T$40, 9, FALSE)</f>
        <v>tampa-bay-buccaneers</v>
      </c>
      <c r="AH2846" s="5">
        <f>IF(tbl_pbp[[#This Row],[AwayTeam]] &lt;&gt; "new-orleans-saints", tbl_pbp[[#This Row],[homeWinPercentage]], 1-tbl_pbp[[#This Row],[homeWinPercentage]])</f>
        <v>0.84199999999999997</v>
      </c>
      <c r="AI2846" s="13">
        <f>tbl_pbp[[#This Row],[Kamara]]*tbl_pbp[[#This Row],[Impactful Play]]</f>
        <v>0</v>
      </c>
      <c r="AJ2846" s="13">
        <f>tbl_pbp[[#This Row],[Thomas]]*tbl_pbp[[#This Row],[Impactful Play]]</f>
        <v>0</v>
      </c>
      <c r="AK2846" s="13" t="str">
        <f>VLOOKUP(tbl_pbp[[#This Row],[Play Saints Win % Increase]], tbl_impact[],3,TRUE)</f>
        <v>Bad (0 to -5%)</v>
      </c>
    </row>
    <row r="2847" spans="1:37">
      <c r="A2847" s="1">
        <v>74</v>
      </c>
      <c r="B2847" s="5">
        <v>0.84</v>
      </c>
      <c r="C2847" t="s">
        <v>832</v>
      </c>
      <c r="D2847">
        <v>0</v>
      </c>
      <c r="E2847">
        <v>0</v>
      </c>
      <c r="F2847">
        <v>2</v>
      </c>
      <c r="G2847">
        <v>17</v>
      </c>
      <c r="H2847">
        <v>7</v>
      </c>
      <c r="I2847">
        <v>9</v>
      </c>
      <c r="J2847">
        <v>89</v>
      </c>
      <c r="K2847" t="s">
        <v>29</v>
      </c>
      <c r="L2847">
        <v>4</v>
      </c>
      <c r="M2847">
        <v>11</v>
      </c>
      <c r="N2847" t="s">
        <v>833</v>
      </c>
      <c r="O2847" t="s">
        <v>549</v>
      </c>
      <c r="P2847" t="s">
        <v>187</v>
      </c>
      <c r="Q2847" t="s">
        <v>188</v>
      </c>
      <c r="R2847" t="s">
        <v>189</v>
      </c>
      <c r="S2847" t="s">
        <v>183</v>
      </c>
      <c r="T2847" t="s">
        <v>834</v>
      </c>
      <c r="U2847" t="s">
        <v>835</v>
      </c>
      <c r="V2847" t="s">
        <v>591</v>
      </c>
      <c r="X2847" t="str">
        <f>VLOOKUP(pbp!V80, games!$B$2:$R$40, 3, FALSE)</f>
        <v>2019-09-09T23:10Z</v>
      </c>
      <c r="Y2847">
        <f>VLOOKUP(1*V2847,NFLGames!$H$11:$H$555,1,FALSE)</f>
        <v>401220369</v>
      </c>
      <c r="Z2847">
        <f>VLOOKUP($Y2847, NFLGames!$H$11:$K$555,2,FALSE)</f>
        <v>2020</v>
      </c>
      <c r="AA2847">
        <f>VLOOKUP($Y2847, NFLGames!$H$11:$K$555,3,FALSE)</f>
        <v>1</v>
      </c>
      <c r="AB2847" s="6">
        <f>IF(A2848=0, 0, AH2848-tbl_pbp[[#This Row],[Saints Win %]])</f>
        <v>-2.0000000000000018E-3</v>
      </c>
      <c r="AE2847">
        <f>ABS(tbl_pbp[[#This Row],[play.homeScore]]-tbl_pbp[[#This Row],[play.awayScore]])</f>
        <v>10</v>
      </c>
      <c r="AF2847">
        <f>IF(tbl_pbp[[#This Row],[Play Saints Win % Increase]]&gt;=$AF$4,1,0)</f>
        <v>0</v>
      </c>
      <c r="AG2847" t="str">
        <f>VLOOKUP(tbl_pbp[[#This Row],[gameId]], games!$B$2:$T$40, 9, FALSE)</f>
        <v>tampa-bay-buccaneers</v>
      </c>
      <c r="AH2847" s="5">
        <f>IF(tbl_pbp[[#This Row],[AwayTeam]] &lt;&gt; "new-orleans-saints", tbl_pbp[[#This Row],[homeWinPercentage]], 1-tbl_pbp[[#This Row],[homeWinPercentage]])</f>
        <v>0.84</v>
      </c>
      <c r="AI2847" s="13">
        <f>tbl_pbp[[#This Row],[Kamara]]*tbl_pbp[[#This Row],[Impactful Play]]</f>
        <v>0</v>
      </c>
      <c r="AJ2847" s="13">
        <f>tbl_pbp[[#This Row],[Thomas]]*tbl_pbp[[#This Row],[Impactful Play]]</f>
        <v>0</v>
      </c>
      <c r="AK2847" s="13" t="str">
        <f>VLOOKUP(tbl_pbp[[#This Row],[Play Saints Win % Increase]], tbl_impact[],3,TRUE)</f>
        <v>Bad (0 to -5%)</v>
      </c>
    </row>
    <row r="2848" spans="1:37">
      <c r="A2848" s="1">
        <v>75</v>
      </c>
      <c r="B2848" s="5">
        <v>0.83799999999999997</v>
      </c>
      <c r="C2848" t="s">
        <v>836</v>
      </c>
      <c r="D2848">
        <v>0</v>
      </c>
      <c r="E2848">
        <v>0</v>
      </c>
      <c r="F2848">
        <v>2</v>
      </c>
      <c r="G2848">
        <v>17</v>
      </c>
      <c r="H2848">
        <v>7</v>
      </c>
      <c r="I2848">
        <v>0</v>
      </c>
      <c r="J2848">
        <v>35</v>
      </c>
      <c r="K2848" t="s">
        <v>29</v>
      </c>
      <c r="L2848">
        <v>0</v>
      </c>
      <c r="M2848">
        <v>65</v>
      </c>
      <c r="N2848" t="s">
        <v>288</v>
      </c>
      <c r="O2848" t="s">
        <v>549</v>
      </c>
      <c r="P2848" t="s">
        <v>25</v>
      </c>
      <c r="Q2848" t="s">
        <v>26</v>
      </c>
      <c r="R2848" t="s">
        <v>27</v>
      </c>
      <c r="V2848" t="s">
        <v>591</v>
      </c>
      <c r="X2848" t="str">
        <f>VLOOKUP(pbp!V81, games!$B$2:$R$40, 3, FALSE)</f>
        <v>2019-09-09T23:10Z</v>
      </c>
      <c r="Y2848">
        <f>VLOOKUP(1*V2848,NFLGames!$H$11:$H$555,1,FALSE)</f>
        <v>401220369</v>
      </c>
      <c r="Z2848">
        <f>VLOOKUP($Y2848, NFLGames!$H$11:$K$555,2,FALSE)</f>
        <v>2020</v>
      </c>
      <c r="AA2848">
        <f>VLOOKUP($Y2848, NFLGames!$H$11:$K$555,3,FALSE)</f>
        <v>1</v>
      </c>
      <c r="AB2848" s="6">
        <f>IF(A2849=0, 0, AH2849-tbl_pbp[[#This Row],[Saints Win %]])</f>
        <v>7.0000000000000062E-3</v>
      </c>
      <c r="AE2848">
        <f>ABS(tbl_pbp[[#This Row],[play.homeScore]]-tbl_pbp[[#This Row],[play.awayScore]])</f>
        <v>10</v>
      </c>
      <c r="AF2848">
        <f>IF(tbl_pbp[[#This Row],[Play Saints Win % Increase]]&gt;=$AF$4,1,0)</f>
        <v>0</v>
      </c>
      <c r="AG2848" t="str">
        <f>VLOOKUP(tbl_pbp[[#This Row],[gameId]], games!$B$2:$T$40, 9, FALSE)</f>
        <v>tampa-bay-buccaneers</v>
      </c>
      <c r="AH2848" s="5">
        <f>IF(tbl_pbp[[#This Row],[AwayTeam]] &lt;&gt; "new-orleans-saints", tbl_pbp[[#This Row],[homeWinPercentage]], 1-tbl_pbp[[#This Row],[homeWinPercentage]])</f>
        <v>0.83799999999999997</v>
      </c>
      <c r="AI2848" s="13">
        <f>tbl_pbp[[#This Row],[Kamara]]*tbl_pbp[[#This Row],[Impactful Play]]</f>
        <v>0</v>
      </c>
      <c r="AJ2848" s="13">
        <f>tbl_pbp[[#This Row],[Thomas]]*tbl_pbp[[#This Row],[Impactful Play]]</f>
        <v>0</v>
      </c>
      <c r="AK2848" s="13" t="str">
        <f>VLOOKUP(tbl_pbp[[#This Row],[Play Saints Win % Increase]], tbl_impact[],3,TRUE)</f>
        <v>Scented (0 to +5%)</v>
      </c>
    </row>
    <row r="2849" spans="1:37">
      <c r="A2849" s="1">
        <v>76</v>
      </c>
      <c r="B2849" s="5">
        <v>0.84499999999999997</v>
      </c>
      <c r="C2849" t="s">
        <v>837</v>
      </c>
      <c r="D2849">
        <v>0</v>
      </c>
      <c r="E2849">
        <v>0</v>
      </c>
      <c r="F2849">
        <v>2</v>
      </c>
      <c r="G2849">
        <v>17</v>
      </c>
      <c r="H2849">
        <v>7</v>
      </c>
      <c r="I2849">
        <v>10</v>
      </c>
      <c r="J2849">
        <v>75</v>
      </c>
      <c r="K2849" t="s">
        <v>369</v>
      </c>
      <c r="L2849">
        <v>1</v>
      </c>
      <c r="M2849">
        <v>75</v>
      </c>
      <c r="N2849" t="s">
        <v>838</v>
      </c>
      <c r="O2849" t="s">
        <v>549</v>
      </c>
      <c r="P2849" t="s">
        <v>30</v>
      </c>
      <c r="Q2849" t="s">
        <v>31</v>
      </c>
      <c r="R2849" t="s">
        <v>32</v>
      </c>
      <c r="S2849" t="s">
        <v>33</v>
      </c>
      <c r="T2849" t="s">
        <v>370</v>
      </c>
      <c r="U2849" t="s">
        <v>371</v>
      </c>
      <c r="V2849" t="s">
        <v>591</v>
      </c>
      <c r="X2849" t="str">
        <f>VLOOKUP(pbp!V82, games!$B$2:$R$40, 3, FALSE)</f>
        <v>2019-09-09T23:10Z</v>
      </c>
      <c r="Y2849">
        <f>VLOOKUP(1*V2849,NFLGames!$H$11:$H$555,1,FALSE)</f>
        <v>401220369</v>
      </c>
      <c r="Z2849">
        <f>VLOOKUP($Y2849, NFLGames!$H$11:$K$555,2,FALSE)</f>
        <v>2020</v>
      </c>
      <c r="AA2849">
        <f>VLOOKUP($Y2849, NFLGames!$H$11:$K$555,3,FALSE)</f>
        <v>1</v>
      </c>
      <c r="AB2849" s="6">
        <f>IF(A2850=0, 0, AH2850-tbl_pbp[[#This Row],[Saints Win %]])</f>
        <v>1.0000000000000009E-2</v>
      </c>
      <c r="AE2849">
        <f>ABS(tbl_pbp[[#This Row],[play.homeScore]]-tbl_pbp[[#This Row],[play.awayScore]])</f>
        <v>10</v>
      </c>
      <c r="AF2849">
        <f>IF(tbl_pbp[[#This Row],[Play Saints Win % Increase]]&gt;=$AF$4,1,0)</f>
        <v>0</v>
      </c>
      <c r="AG2849" t="str">
        <f>VLOOKUP(tbl_pbp[[#This Row],[gameId]], games!$B$2:$T$40, 9, FALSE)</f>
        <v>tampa-bay-buccaneers</v>
      </c>
      <c r="AH2849" s="5">
        <f>IF(tbl_pbp[[#This Row],[AwayTeam]] &lt;&gt; "new-orleans-saints", tbl_pbp[[#This Row],[homeWinPercentage]], 1-tbl_pbp[[#This Row],[homeWinPercentage]])</f>
        <v>0.84499999999999997</v>
      </c>
      <c r="AI2849" s="13">
        <f>tbl_pbp[[#This Row],[Kamara]]*tbl_pbp[[#This Row],[Impactful Play]]</f>
        <v>0</v>
      </c>
      <c r="AJ2849" s="13">
        <f>tbl_pbp[[#This Row],[Thomas]]*tbl_pbp[[#This Row],[Impactful Play]]</f>
        <v>0</v>
      </c>
      <c r="AK2849" s="13" t="str">
        <f>VLOOKUP(tbl_pbp[[#This Row],[Play Saints Win % Increase]], tbl_impact[],3,TRUE)</f>
        <v>Scented (0 to +5%)</v>
      </c>
    </row>
    <row r="2850" spans="1:37">
      <c r="A2850" s="1">
        <v>77</v>
      </c>
      <c r="B2850" s="5">
        <v>0.85499999999999998</v>
      </c>
      <c r="C2850" t="s">
        <v>839</v>
      </c>
      <c r="D2850">
        <v>0</v>
      </c>
      <c r="E2850">
        <v>0</v>
      </c>
      <c r="F2850">
        <v>2</v>
      </c>
      <c r="G2850">
        <v>17</v>
      </c>
      <c r="H2850">
        <v>7</v>
      </c>
      <c r="I2850">
        <v>10</v>
      </c>
      <c r="J2850">
        <v>65</v>
      </c>
      <c r="K2850" t="s">
        <v>369</v>
      </c>
      <c r="L2850">
        <v>1</v>
      </c>
      <c r="M2850">
        <v>65</v>
      </c>
      <c r="N2850" t="s">
        <v>840</v>
      </c>
      <c r="O2850" t="s">
        <v>841</v>
      </c>
      <c r="P2850" t="s">
        <v>22</v>
      </c>
      <c r="Q2850" t="s">
        <v>37</v>
      </c>
      <c r="S2850" t="s">
        <v>33</v>
      </c>
      <c r="T2850" t="s">
        <v>406</v>
      </c>
      <c r="U2850" t="s">
        <v>407</v>
      </c>
      <c r="V2850" t="s">
        <v>591</v>
      </c>
      <c r="X2850" t="str">
        <f>VLOOKUP(pbp!V83, games!$B$2:$R$40, 3, FALSE)</f>
        <v>2019-09-09T23:10Z</v>
      </c>
      <c r="Y2850">
        <f>VLOOKUP(1*V2850,NFLGames!$H$11:$H$555,1,FALSE)</f>
        <v>401220369</v>
      </c>
      <c r="Z2850">
        <f>VLOOKUP($Y2850, NFLGames!$H$11:$K$555,2,FALSE)</f>
        <v>2020</v>
      </c>
      <c r="AA2850">
        <f>VLOOKUP($Y2850, NFLGames!$H$11:$K$555,3,FALSE)</f>
        <v>1</v>
      </c>
      <c r="AB2850" s="6">
        <f>IF(A2851=0, 0, AH2851-tbl_pbp[[#This Row],[Saints Win %]])</f>
        <v>0</v>
      </c>
      <c r="AE2850">
        <f>ABS(tbl_pbp[[#This Row],[play.homeScore]]-tbl_pbp[[#This Row],[play.awayScore]])</f>
        <v>10</v>
      </c>
      <c r="AF2850">
        <f>IF(tbl_pbp[[#This Row],[Play Saints Win % Increase]]&gt;=$AF$4,1,0)</f>
        <v>0</v>
      </c>
      <c r="AG2850" t="str">
        <f>VLOOKUP(tbl_pbp[[#This Row],[gameId]], games!$B$2:$T$40, 9, FALSE)</f>
        <v>tampa-bay-buccaneers</v>
      </c>
      <c r="AH2850" s="5">
        <f>IF(tbl_pbp[[#This Row],[AwayTeam]] &lt;&gt; "new-orleans-saints", tbl_pbp[[#This Row],[homeWinPercentage]], 1-tbl_pbp[[#This Row],[homeWinPercentage]])</f>
        <v>0.85499999999999998</v>
      </c>
      <c r="AI2850" s="13">
        <f>tbl_pbp[[#This Row],[Kamara]]*tbl_pbp[[#This Row],[Impactful Play]]</f>
        <v>0</v>
      </c>
      <c r="AJ2850" s="13">
        <f>tbl_pbp[[#This Row],[Thomas]]*tbl_pbp[[#This Row],[Impactful Play]]</f>
        <v>0</v>
      </c>
      <c r="AK2850" s="13" t="str">
        <f>VLOOKUP(tbl_pbp[[#This Row],[Play Saints Win % Increase]], tbl_impact[],3,TRUE)</f>
        <v>Scented (0 to +5%)</v>
      </c>
    </row>
    <row r="2851" spans="1:37">
      <c r="A2851" s="1">
        <v>78</v>
      </c>
      <c r="B2851" s="5">
        <v>0.85499999999999998</v>
      </c>
      <c r="C2851" t="s">
        <v>842</v>
      </c>
      <c r="D2851">
        <v>0</v>
      </c>
      <c r="E2851">
        <v>0</v>
      </c>
      <c r="F2851">
        <v>2</v>
      </c>
      <c r="G2851">
        <v>17</v>
      </c>
      <c r="H2851">
        <v>7</v>
      </c>
      <c r="I2851">
        <v>20</v>
      </c>
      <c r="J2851">
        <v>75</v>
      </c>
      <c r="K2851" t="s">
        <v>369</v>
      </c>
      <c r="L2851">
        <v>2</v>
      </c>
      <c r="M2851">
        <v>75</v>
      </c>
      <c r="N2851" t="s">
        <v>843</v>
      </c>
      <c r="O2851" t="s">
        <v>844</v>
      </c>
      <c r="P2851" t="s">
        <v>124</v>
      </c>
      <c r="Q2851" t="s">
        <v>125</v>
      </c>
      <c r="R2851" t="s">
        <v>126</v>
      </c>
      <c r="V2851" t="s">
        <v>591</v>
      </c>
      <c r="X2851" t="str">
        <f>VLOOKUP(pbp!V84, games!$B$2:$R$40, 3, FALSE)</f>
        <v>2019-09-09T23:10Z</v>
      </c>
      <c r="Y2851">
        <f>VLOOKUP(1*V2851,NFLGames!$H$11:$H$555,1,FALSE)</f>
        <v>401220369</v>
      </c>
      <c r="Z2851">
        <f>VLOOKUP($Y2851, NFLGames!$H$11:$K$555,2,FALSE)</f>
        <v>2020</v>
      </c>
      <c r="AA2851">
        <f>VLOOKUP($Y2851, NFLGames!$H$11:$K$555,3,FALSE)</f>
        <v>1</v>
      </c>
      <c r="AB2851" s="6">
        <f>IF(A2852=0, 0, AH2852-tbl_pbp[[#This Row],[Saints Win %]])</f>
        <v>-3.0000000000000027E-3</v>
      </c>
      <c r="AE2851">
        <f>ABS(tbl_pbp[[#This Row],[play.homeScore]]-tbl_pbp[[#This Row],[play.awayScore]])</f>
        <v>10</v>
      </c>
      <c r="AF2851">
        <f>IF(tbl_pbp[[#This Row],[Play Saints Win % Increase]]&gt;=$AF$4,1,0)</f>
        <v>0</v>
      </c>
      <c r="AG2851" t="str">
        <f>VLOOKUP(tbl_pbp[[#This Row],[gameId]], games!$B$2:$T$40, 9, FALSE)</f>
        <v>tampa-bay-buccaneers</v>
      </c>
      <c r="AH2851" s="5">
        <f>IF(tbl_pbp[[#This Row],[AwayTeam]] &lt;&gt; "new-orleans-saints", tbl_pbp[[#This Row],[homeWinPercentage]], 1-tbl_pbp[[#This Row],[homeWinPercentage]])</f>
        <v>0.85499999999999998</v>
      </c>
      <c r="AI2851" s="13">
        <f>tbl_pbp[[#This Row],[Kamara]]*tbl_pbp[[#This Row],[Impactful Play]]</f>
        <v>0</v>
      </c>
      <c r="AJ2851" s="13">
        <f>tbl_pbp[[#This Row],[Thomas]]*tbl_pbp[[#This Row],[Impactful Play]]</f>
        <v>0</v>
      </c>
      <c r="AK2851" s="13" t="str">
        <f>VLOOKUP(tbl_pbp[[#This Row],[Play Saints Win % Increase]], tbl_impact[],3,TRUE)</f>
        <v>Bad (0 to -5%)</v>
      </c>
    </row>
    <row r="2852" spans="1:37">
      <c r="A2852" s="1">
        <v>79</v>
      </c>
      <c r="B2852" s="5">
        <v>0.85199999999999998</v>
      </c>
      <c r="C2852" t="s">
        <v>845</v>
      </c>
      <c r="D2852">
        <v>0</v>
      </c>
      <c r="E2852">
        <v>0</v>
      </c>
      <c r="F2852">
        <v>2</v>
      </c>
      <c r="G2852">
        <v>17</v>
      </c>
      <c r="H2852">
        <v>7</v>
      </c>
      <c r="I2852">
        <v>20</v>
      </c>
      <c r="J2852">
        <v>75</v>
      </c>
      <c r="K2852" t="s">
        <v>369</v>
      </c>
      <c r="L2852">
        <v>2</v>
      </c>
      <c r="M2852">
        <v>75</v>
      </c>
      <c r="N2852" t="s">
        <v>846</v>
      </c>
      <c r="O2852" t="s">
        <v>844</v>
      </c>
      <c r="P2852" t="s">
        <v>30</v>
      </c>
      <c r="Q2852" t="s">
        <v>31</v>
      </c>
      <c r="R2852" t="s">
        <v>32</v>
      </c>
      <c r="S2852" t="s">
        <v>847</v>
      </c>
      <c r="T2852" t="s">
        <v>370</v>
      </c>
      <c r="U2852" t="s">
        <v>848</v>
      </c>
      <c r="V2852" t="s">
        <v>591</v>
      </c>
      <c r="X2852" t="str">
        <f>VLOOKUP(pbp!V85, games!$B$2:$R$40, 3, FALSE)</f>
        <v>2019-09-09T23:10Z</v>
      </c>
      <c r="Y2852">
        <f>VLOOKUP(1*V2852,NFLGames!$H$11:$H$555,1,FALSE)</f>
        <v>401220369</v>
      </c>
      <c r="Z2852">
        <f>VLOOKUP($Y2852, NFLGames!$H$11:$K$555,2,FALSE)</f>
        <v>2020</v>
      </c>
      <c r="AA2852">
        <f>VLOOKUP($Y2852, NFLGames!$H$11:$K$555,3,FALSE)</f>
        <v>1</v>
      </c>
      <c r="AB2852" s="6">
        <f>IF(A2853=0, 0, AH2853-tbl_pbp[[#This Row],[Saints Win %]])</f>
        <v>2.0000000000000018E-3</v>
      </c>
      <c r="AE2852">
        <f>ABS(tbl_pbp[[#This Row],[play.homeScore]]-tbl_pbp[[#This Row],[play.awayScore]])</f>
        <v>10</v>
      </c>
      <c r="AF2852">
        <f>IF(tbl_pbp[[#This Row],[Play Saints Win % Increase]]&gt;=$AF$4,1,0)</f>
        <v>0</v>
      </c>
      <c r="AG2852" t="str">
        <f>VLOOKUP(tbl_pbp[[#This Row],[gameId]], games!$B$2:$T$40, 9, FALSE)</f>
        <v>tampa-bay-buccaneers</v>
      </c>
      <c r="AH2852" s="5">
        <f>IF(tbl_pbp[[#This Row],[AwayTeam]] &lt;&gt; "new-orleans-saints", tbl_pbp[[#This Row],[homeWinPercentage]], 1-tbl_pbp[[#This Row],[homeWinPercentage]])</f>
        <v>0.85199999999999998</v>
      </c>
      <c r="AI2852" s="13">
        <f>tbl_pbp[[#This Row],[Kamara]]*tbl_pbp[[#This Row],[Impactful Play]]</f>
        <v>0</v>
      </c>
      <c r="AJ2852" s="13">
        <f>tbl_pbp[[#This Row],[Thomas]]*tbl_pbp[[#This Row],[Impactful Play]]</f>
        <v>0</v>
      </c>
      <c r="AK2852" s="13" t="str">
        <f>VLOOKUP(tbl_pbp[[#This Row],[Play Saints Win % Increase]], tbl_impact[],3,TRUE)</f>
        <v>Scented (0 to +5%)</v>
      </c>
    </row>
    <row r="2853" spans="1:37">
      <c r="A2853" s="1">
        <v>80</v>
      </c>
      <c r="B2853" s="5">
        <v>0.85399999999999998</v>
      </c>
      <c r="C2853" t="s">
        <v>849</v>
      </c>
      <c r="D2853">
        <v>0</v>
      </c>
      <c r="E2853">
        <v>0</v>
      </c>
      <c r="F2853">
        <v>2</v>
      </c>
      <c r="G2853">
        <v>17</v>
      </c>
      <c r="H2853">
        <v>7</v>
      </c>
      <c r="I2853">
        <v>14</v>
      </c>
      <c r="J2853">
        <v>69</v>
      </c>
      <c r="K2853" t="s">
        <v>369</v>
      </c>
      <c r="L2853">
        <v>3</v>
      </c>
      <c r="M2853">
        <v>69</v>
      </c>
      <c r="N2853" t="s">
        <v>850</v>
      </c>
      <c r="O2853" t="s">
        <v>851</v>
      </c>
      <c r="P2853" t="s">
        <v>22</v>
      </c>
      <c r="Q2853" t="s">
        <v>37</v>
      </c>
      <c r="S2853" t="s">
        <v>280</v>
      </c>
      <c r="T2853" t="s">
        <v>758</v>
      </c>
      <c r="U2853" t="s">
        <v>852</v>
      </c>
      <c r="V2853" t="s">
        <v>591</v>
      </c>
      <c r="X2853" t="str">
        <f>VLOOKUP(pbp!V86, games!$B$2:$R$40, 3, FALSE)</f>
        <v>2019-09-09T23:10Z</v>
      </c>
      <c r="Y2853">
        <f>VLOOKUP(1*V2853,NFLGames!$H$11:$H$555,1,FALSE)</f>
        <v>401220369</v>
      </c>
      <c r="Z2853">
        <f>VLOOKUP($Y2853, NFLGames!$H$11:$K$555,2,FALSE)</f>
        <v>2020</v>
      </c>
      <c r="AA2853">
        <f>VLOOKUP($Y2853, NFLGames!$H$11:$K$555,3,FALSE)</f>
        <v>1</v>
      </c>
      <c r="AB2853" s="6">
        <f>IF(A2854=0, 0, AH2854-tbl_pbp[[#This Row],[Saints Win %]])</f>
        <v>-3.0000000000000027E-3</v>
      </c>
      <c r="AE2853">
        <f>ABS(tbl_pbp[[#This Row],[play.homeScore]]-tbl_pbp[[#This Row],[play.awayScore]])</f>
        <v>10</v>
      </c>
      <c r="AF2853">
        <f>IF(tbl_pbp[[#This Row],[Play Saints Win % Increase]]&gt;=$AF$4,1,0)</f>
        <v>0</v>
      </c>
      <c r="AG2853" t="str">
        <f>VLOOKUP(tbl_pbp[[#This Row],[gameId]], games!$B$2:$T$40, 9, FALSE)</f>
        <v>tampa-bay-buccaneers</v>
      </c>
      <c r="AH2853" s="5">
        <f>IF(tbl_pbp[[#This Row],[AwayTeam]] &lt;&gt; "new-orleans-saints", tbl_pbp[[#This Row],[homeWinPercentage]], 1-tbl_pbp[[#This Row],[homeWinPercentage]])</f>
        <v>0.85399999999999998</v>
      </c>
      <c r="AI2853" s="13">
        <f>tbl_pbp[[#This Row],[Kamara]]*tbl_pbp[[#This Row],[Impactful Play]]</f>
        <v>0</v>
      </c>
      <c r="AJ2853" s="13">
        <f>tbl_pbp[[#This Row],[Thomas]]*tbl_pbp[[#This Row],[Impactful Play]]</f>
        <v>0</v>
      </c>
      <c r="AK2853" s="13" t="str">
        <f>VLOOKUP(tbl_pbp[[#This Row],[Play Saints Win % Increase]], tbl_impact[],3,TRUE)</f>
        <v>Bad (0 to -5%)</v>
      </c>
    </row>
    <row r="2854" spans="1:37">
      <c r="A2854" s="1">
        <v>81</v>
      </c>
      <c r="B2854" s="5">
        <v>0.85099999999999998</v>
      </c>
      <c r="C2854" t="s">
        <v>853</v>
      </c>
      <c r="D2854">
        <v>0</v>
      </c>
      <c r="E2854">
        <v>0</v>
      </c>
      <c r="F2854">
        <v>2</v>
      </c>
      <c r="G2854">
        <v>17</v>
      </c>
      <c r="H2854">
        <v>7</v>
      </c>
      <c r="I2854">
        <v>14</v>
      </c>
      <c r="J2854">
        <v>69</v>
      </c>
      <c r="K2854" t="s">
        <v>369</v>
      </c>
      <c r="L2854">
        <v>4</v>
      </c>
      <c r="M2854">
        <v>69</v>
      </c>
      <c r="N2854" t="s">
        <v>854</v>
      </c>
      <c r="O2854" t="s">
        <v>304</v>
      </c>
      <c r="P2854" t="s">
        <v>124</v>
      </c>
      <c r="Q2854" t="s">
        <v>125</v>
      </c>
      <c r="R2854" t="s">
        <v>126</v>
      </c>
      <c r="V2854" t="s">
        <v>591</v>
      </c>
      <c r="X2854" t="str">
        <f>VLOOKUP(pbp!V87, games!$B$2:$R$40, 3, FALSE)</f>
        <v>2019-09-09T23:10Z</v>
      </c>
      <c r="Y2854">
        <f>VLOOKUP(1*V2854,NFLGames!$H$11:$H$555,1,FALSE)</f>
        <v>401220369</v>
      </c>
      <c r="Z2854">
        <f>VLOOKUP($Y2854, NFLGames!$H$11:$K$555,2,FALSE)</f>
        <v>2020</v>
      </c>
      <c r="AA2854">
        <f>VLOOKUP($Y2854, NFLGames!$H$11:$K$555,3,FALSE)</f>
        <v>1</v>
      </c>
      <c r="AB2854" s="6">
        <f>IF(A2855=0, 0, AH2855-tbl_pbp[[#This Row],[Saints Win %]])</f>
        <v>2.0000000000000018E-3</v>
      </c>
      <c r="AE2854">
        <f>ABS(tbl_pbp[[#This Row],[play.homeScore]]-tbl_pbp[[#This Row],[play.awayScore]])</f>
        <v>10</v>
      </c>
      <c r="AF2854">
        <f>IF(tbl_pbp[[#This Row],[Play Saints Win % Increase]]&gt;=$AF$4,1,0)</f>
        <v>0</v>
      </c>
      <c r="AG2854" t="str">
        <f>VLOOKUP(tbl_pbp[[#This Row],[gameId]], games!$B$2:$T$40, 9, FALSE)</f>
        <v>tampa-bay-buccaneers</v>
      </c>
      <c r="AH2854" s="5">
        <f>IF(tbl_pbp[[#This Row],[AwayTeam]] &lt;&gt; "new-orleans-saints", tbl_pbp[[#This Row],[homeWinPercentage]], 1-tbl_pbp[[#This Row],[homeWinPercentage]])</f>
        <v>0.85099999999999998</v>
      </c>
      <c r="AI2854" s="13">
        <f>tbl_pbp[[#This Row],[Kamara]]*tbl_pbp[[#This Row],[Impactful Play]]</f>
        <v>0</v>
      </c>
      <c r="AJ2854" s="13">
        <f>tbl_pbp[[#This Row],[Thomas]]*tbl_pbp[[#This Row],[Impactful Play]]</f>
        <v>0</v>
      </c>
      <c r="AK2854" s="13" t="str">
        <f>VLOOKUP(tbl_pbp[[#This Row],[Play Saints Win % Increase]], tbl_impact[],3,TRUE)</f>
        <v>Scented (0 to +5%)</v>
      </c>
    </row>
    <row r="2855" spans="1:37">
      <c r="A2855" s="1">
        <v>82</v>
      </c>
      <c r="B2855" s="5">
        <v>0.85299999999999998</v>
      </c>
      <c r="C2855" t="s">
        <v>855</v>
      </c>
      <c r="D2855">
        <v>0</v>
      </c>
      <c r="E2855">
        <v>0</v>
      </c>
      <c r="F2855">
        <v>2</v>
      </c>
      <c r="G2855">
        <v>17</v>
      </c>
      <c r="H2855">
        <v>7</v>
      </c>
      <c r="I2855">
        <v>14</v>
      </c>
      <c r="J2855">
        <v>69</v>
      </c>
      <c r="K2855" t="s">
        <v>369</v>
      </c>
      <c r="L2855">
        <v>4</v>
      </c>
      <c r="M2855">
        <v>81</v>
      </c>
      <c r="N2855" t="s">
        <v>856</v>
      </c>
      <c r="O2855" t="s">
        <v>304</v>
      </c>
      <c r="P2855" t="s">
        <v>66</v>
      </c>
      <c r="Q2855" t="s">
        <v>67</v>
      </c>
      <c r="R2855" t="s">
        <v>68</v>
      </c>
      <c r="S2855" t="s">
        <v>190</v>
      </c>
      <c r="T2855" t="s">
        <v>758</v>
      </c>
      <c r="U2855" t="s">
        <v>857</v>
      </c>
      <c r="V2855" t="s">
        <v>591</v>
      </c>
      <c r="X2855" t="str">
        <f>VLOOKUP(pbp!V88, games!$B$2:$R$40, 3, FALSE)</f>
        <v>2019-09-09T23:10Z</v>
      </c>
      <c r="Y2855">
        <f>VLOOKUP(1*V2855,NFLGames!$H$11:$H$555,1,FALSE)</f>
        <v>401220369</v>
      </c>
      <c r="Z2855">
        <f>VLOOKUP($Y2855, NFLGames!$H$11:$K$555,2,FALSE)</f>
        <v>2020</v>
      </c>
      <c r="AA2855">
        <f>VLOOKUP($Y2855, NFLGames!$H$11:$K$555,3,FALSE)</f>
        <v>1</v>
      </c>
      <c r="AB2855" s="6">
        <f>IF(A2856=0, 0, AH2856-tbl_pbp[[#This Row],[Saints Win %]])</f>
        <v>-1.100000000000001E-2</v>
      </c>
      <c r="AE2855">
        <f>ABS(tbl_pbp[[#This Row],[play.homeScore]]-tbl_pbp[[#This Row],[play.awayScore]])</f>
        <v>10</v>
      </c>
      <c r="AF2855">
        <f>IF(tbl_pbp[[#This Row],[Play Saints Win % Increase]]&gt;=$AF$4,1,0)</f>
        <v>0</v>
      </c>
      <c r="AG2855" t="str">
        <f>VLOOKUP(tbl_pbp[[#This Row],[gameId]], games!$B$2:$T$40, 9, FALSE)</f>
        <v>tampa-bay-buccaneers</v>
      </c>
      <c r="AH2855" s="5">
        <f>IF(tbl_pbp[[#This Row],[AwayTeam]] &lt;&gt; "new-orleans-saints", tbl_pbp[[#This Row],[homeWinPercentage]], 1-tbl_pbp[[#This Row],[homeWinPercentage]])</f>
        <v>0.85299999999999998</v>
      </c>
      <c r="AI2855" s="13">
        <f>tbl_pbp[[#This Row],[Kamara]]*tbl_pbp[[#This Row],[Impactful Play]]</f>
        <v>0</v>
      </c>
      <c r="AJ2855" s="13">
        <f>tbl_pbp[[#This Row],[Thomas]]*tbl_pbp[[#This Row],[Impactful Play]]</f>
        <v>0</v>
      </c>
      <c r="AK2855" s="13" t="str">
        <f>VLOOKUP(tbl_pbp[[#This Row],[Play Saints Win % Increase]], tbl_impact[],3,TRUE)</f>
        <v>Bad (0 to -5%)</v>
      </c>
    </row>
    <row r="2856" spans="1:37">
      <c r="A2856" s="1">
        <v>83</v>
      </c>
      <c r="B2856" s="5">
        <v>0.84199999999999997</v>
      </c>
      <c r="C2856" t="s">
        <v>858</v>
      </c>
      <c r="D2856">
        <v>0</v>
      </c>
      <c r="E2856">
        <v>0</v>
      </c>
      <c r="F2856">
        <v>2</v>
      </c>
      <c r="G2856">
        <v>17</v>
      </c>
      <c r="H2856">
        <v>7</v>
      </c>
      <c r="I2856">
        <v>10</v>
      </c>
      <c r="J2856">
        <v>37</v>
      </c>
      <c r="K2856" t="s">
        <v>29</v>
      </c>
      <c r="L2856">
        <v>1</v>
      </c>
      <c r="M2856">
        <v>63</v>
      </c>
      <c r="N2856" t="s">
        <v>859</v>
      </c>
      <c r="O2856" t="s">
        <v>860</v>
      </c>
      <c r="P2856" t="s">
        <v>45</v>
      </c>
      <c r="Q2856" t="s">
        <v>46</v>
      </c>
      <c r="R2856" t="s">
        <v>47</v>
      </c>
      <c r="S2856" t="s">
        <v>33</v>
      </c>
      <c r="T2856" t="s">
        <v>196</v>
      </c>
      <c r="U2856" t="s">
        <v>197</v>
      </c>
      <c r="V2856" t="s">
        <v>591</v>
      </c>
      <c r="X2856" t="str">
        <f>VLOOKUP(pbp!V89, games!$B$2:$R$40, 3, FALSE)</f>
        <v>2019-09-09T23:10Z</v>
      </c>
      <c r="Y2856">
        <f>VLOOKUP(1*V2856,NFLGames!$H$11:$H$555,1,FALSE)</f>
        <v>401220369</v>
      </c>
      <c r="Z2856">
        <f>VLOOKUP($Y2856, NFLGames!$H$11:$K$555,2,FALSE)</f>
        <v>2020</v>
      </c>
      <c r="AA2856">
        <f>VLOOKUP($Y2856, NFLGames!$H$11:$K$555,3,FALSE)</f>
        <v>1</v>
      </c>
      <c r="AB2856" s="6">
        <f>IF(A2857=0, 0, AH2857-tbl_pbp[[#This Row],[Saints Win %]])</f>
        <v>3.0000000000000027E-3</v>
      </c>
      <c r="AE2856">
        <f>ABS(tbl_pbp[[#This Row],[play.homeScore]]-tbl_pbp[[#This Row],[play.awayScore]])</f>
        <v>10</v>
      </c>
      <c r="AF2856">
        <f>IF(tbl_pbp[[#This Row],[Play Saints Win % Increase]]&gt;=$AF$4,1,0)</f>
        <v>0</v>
      </c>
      <c r="AG2856" t="str">
        <f>VLOOKUP(tbl_pbp[[#This Row],[gameId]], games!$B$2:$T$40, 9, FALSE)</f>
        <v>tampa-bay-buccaneers</v>
      </c>
      <c r="AH2856" s="5">
        <f>IF(tbl_pbp[[#This Row],[AwayTeam]] &lt;&gt; "new-orleans-saints", tbl_pbp[[#This Row],[homeWinPercentage]], 1-tbl_pbp[[#This Row],[homeWinPercentage]])</f>
        <v>0.84199999999999997</v>
      </c>
      <c r="AI2856" s="13">
        <f>tbl_pbp[[#This Row],[Kamara]]*tbl_pbp[[#This Row],[Impactful Play]]</f>
        <v>0</v>
      </c>
      <c r="AJ2856" s="13">
        <f>tbl_pbp[[#This Row],[Thomas]]*tbl_pbp[[#This Row],[Impactful Play]]</f>
        <v>0</v>
      </c>
      <c r="AK2856" s="13" t="str">
        <f>VLOOKUP(tbl_pbp[[#This Row],[Play Saints Win % Increase]], tbl_impact[],3,TRUE)</f>
        <v>Scented (0 to +5%)</v>
      </c>
    </row>
    <row r="2857" spans="1:37">
      <c r="A2857" s="1">
        <v>84</v>
      </c>
      <c r="B2857" s="5">
        <v>0.84499999999999997</v>
      </c>
      <c r="C2857" t="s">
        <v>861</v>
      </c>
      <c r="D2857">
        <v>0</v>
      </c>
      <c r="E2857">
        <v>0</v>
      </c>
      <c r="F2857">
        <v>2</v>
      </c>
      <c r="G2857">
        <v>17</v>
      </c>
      <c r="H2857">
        <v>7</v>
      </c>
      <c r="I2857">
        <v>0</v>
      </c>
      <c r="J2857">
        <v>0</v>
      </c>
      <c r="L2857">
        <v>0</v>
      </c>
      <c r="M2857">
        <v>0</v>
      </c>
      <c r="N2857" t="s">
        <v>245</v>
      </c>
      <c r="O2857" t="s">
        <v>143</v>
      </c>
      <c r="P2857" t="s">
        <v>246</v>
      </c>
      <c r="Q2857" t="s">
        <v>247</v>
      </c>
      <c r="R2857" t="s">
        <v>248</v>
      </c>
      <c r="V2857" t="s">
        <v>591</v>
      </c>
      <c r="X2857" t="str">
        <f>VLOOKUP(pbp!V90, games!$B$2:$R$40, 3, FALSE)</f>
        <v>2019-09-09T23:10Z</v>
      </c>
      <c r="Y2857">
        <f>VLOOKUP(1*V2857,NFLGames!$H$11:$H$555,1,FALSE)</f>
        <v>401220369</v>
      </c>
      <c r="Z2857">
        <f>VLOOKUP($Y2857, NFLGames!$H$11:$K$555,2,FALSE)</f>
        <v>2020</v>
      </c>
      <c r="AA2857">
        <f>VLOOKUP($Y2857, NFLGames!$H$11:$K$555,3,FALSE)</f>
        <v>1</v>
      </c>
      <c r="AB2857" s="6">
        <f>IF(A2858=0, 0, AH2858-tbl_pbp[[#This Row],[Saints Win %]])</f>
        <v>-2.7000000000000024E-2</v>
      </c>
      <c r="AE2857">
        <f>ABS(tbl_pbp[[#This Row],[play.homeScore]]-tbl_pbp[[#This Row],[play.awayScore]])</f>
        <v>10</v>
      </c>
      <c r="AF2857">
        <f>IF(tbl_pbp[[#This Row],[Play Saints Win % Increase]]&gt;=$AF$4,1,0)</f>
        <v>0</v>
      </c>
      <c r="AG2857" t="str">
        <f>VLOOKUP(tbl_pbp[[#This Row],[gameId]], games!$B$2:$T$40, 9, FALSE)</f>
        <v>tampa-bay-buccaneers</v>
      </c>
      <c r="AH2857" s="5">
        <f>IF(tbl_pbp[[#This Row],[AwayTeam]] &lt;&gt; "new-orleans-saints", tbl_pbp[[#This Row],[homeWinPercentage]], 1-tbl_pbp[[#This Row],[homeWinPercentage]])</f>
        <v>0.84499999999999997</v>
      </c>
      <c r="AI2857" s="13">
        <f>tbl_pbp[[#This Row],[Kamara]]*tbl_pbp[[#This Row],[Impactful Play]]</f>
        <v>0</v>
      </c>
      <c r="AJ2857" s="13">
        <f>tbl_pbp[[#This Row],[Thomas]]*tbl_pbp[[#This Row],[Impactful Play]]</f>
        <v>0</v>
      </c>
      <c r="AK2857" s="13" t="str">
        <f>VLOOKUP(tbl_pbp[[#This Row],[Play Saints Win % Increase]], tbl_impact[],3,TRUE)</f>
        <v>Bad (0 to -5%)</v>
      </c>
    </row>
    <row r="2858" spans="1:37">
      <c r="A2858" s="1">
        <v>85</v>
      </c>
      <c r="B2858" s="5">
        <v>0.81799999999999995</v>
      </c>
      <c r="C2858" t="s">
        <v>862</v>
      </c>
      <c r="D2858">
        <v>0</v>
      </c>
      <c r="E2858">
        <v>0</v>
      </c>
      <c r="F2858">
        <v>3</v>
      </c>
      <c r="G2858">
        <v>17</v>
      </c>
      <c r="H2858">
        <v>7</v>
      </c>
      <c r="I2858">
        <v>0</v>
      </c>
      <c r="J2858">
        <v>35</v>
      </c>
      <c r="K2858" t="s">
        <v>29</v>
      </c>
      <c r="L2858">
        <v>0</v>
      </c>
      <c r="M2858">
        <v>65</v>
      </c>
      <c r="N2858" t="s">
        <v>288</v>
      </c>
      <c r="O2858" t="s">
        <v>24</v>
      </c>
      <c r="P2858" t="s">
        <v>25</v>
      </c>
      <c r="Q2858" t="s">
        <v>26</v>
      </c>
      <c r="R2858" t="s">
        <v>27</v>
      </c>
      <c r="V2858" t="s">
        <v>591</v>
      </c>
      <c r="X2858" t="str">
        <f>VLOOKUP(pbp!V91, games!$B$2:$R$40, 3, FALSE)</f>
        <v>2019-09-09T23:10Z</v>
      </c>
      <c r="Y2858">
        <f>VLOOKUP(1*V2858,NFLGames!$H$11:$H$555,1,FALSE)</f>
        <v>401220369</v>
      </c>
      <c r="Z2858">
        <f>VLOOKUP($Y2858, NFLGames!$H$11:$K$555,2,FALSE)</f>
        <v>2020</v>
      </c>
      <c r="AA2858">
        <f>VLOOKUP($Y2858, NFLGames!$H$11:$K$555,3,FALSE)</f>
        <v>1</v>
      </c>
      <c r="AB2858" s="6">
        <f>IF(A2859=0, 0, AH2859-tbl_pbp[[#This Row],[Saints Win %]])</f>
        <v>2.8000000000000025E-2</v>
      </c>
      <c r="AE2858">
        <f>ABS(tbl_pbp[[#This Row],[play.homeScore]]-tbl_pbp[[#This Row],[play.awayScore]])</f>
        <v>10</v>
      </c>
      <c r="AF2858">
        <f>IF(tbl_pbp[[#This Row],[Play Saints Win % Increase]]&gt;=$AF$4,1,0)</f>
        <v>0</v>
      </c>
      <c r="AG2858" t="str">
        <f>VLOOKUP(tbl_pbp[[#This Row],[gameId]], games!$B$2:$T$40, 9, FALSE)</f>
        <v>tampa-bay-buccaneers</v>
      </c>
      <c r="AH2858" s="5">
        <f>IF(tbl_pbp[[#This Row],[AwayTeam]] &lt;&gt; "new-orleans-saints", tbl_pbp[[#This Row],[homeWinPercentage]], 1-tbl_pbp[[#This Row],[homeWinPercentage]])</f>
        <v>0.81799999999999995</v>
      </c>
      <c r="AI2858" s="13">
        <f>tbl_pbp[[#This Row],[Kamara]]*tbl_pbp[[#This Row],[Impactful Play]]</f>
        <v>0</v>
      </c>
      <c r="AJ2858" s="13">
        <f>tbl_pbp[[#This Row],[Thomas]]*tbl_pbp[[#This Row],[Impactful Play]]</f>
        <v>0</v>
      </c>
      <c r="AK2858" s="13" t="str">
        <f>VLOOKUP(tbl_pbp[[#This Row],[Play Saints Win % Increase]], tbl_impact[],3,TRUE)</f>
        <v>Scented (0 to +5%)</v>
      </c>
    </row>
    <row r="2859" spans="1:37">
      <c r="A2859" s="1">
        <v>86</v>
      </c>
      <c r="B2859" s="5">
        <v>0.84599999999999997</v>
      </c>
      <c r="C2859" t="s">
        <v>863</v>
      </c>
      <c r="D2859">
        <v>0</v>
      </c>
      <c r="E2859">
        <v>0</v>
      </c>
      <c r="F2859">
        <v>3</v>
      </c>
      <c r="G2859">
        <v>17</v>
      </c>
      <c r="H2859">
        <v>7</v>
      </c>
      <c r="I2859">
        <v>10</v>
      </c>
      <c r="J2859">
        <v>75</v>
      </c>
      <c r="K2859" t="s">
        <v>369</v>
      </c>
      <c r="L2859">
        <v>1</v>
      </c>
      <c r="M2859">
        <v>75</v>
      </c>
      <c r="N2859" t="s">
        <v>864</v>
      </c>
      <c r="O2859" t="s">
        <v>24</v>
      </c>
      <c r="P2859" t="s">
        <v>22</v>
      </c>
      <c r="Q2859" t="s">
        <v>37</v>
      </c>
      <c r="S2859" t="s">
        <v>33</v>
      </c>
      <c r="T2859" t="s">
        <v>370</v>
      </c>
      <c r="U2859" t="s">
        <v>371</v>
      </c>
      <c r="V2859" t="s">
        <v>591</v>
      </c>
      <c r="X2859" t="str">
        <f>VLOOKUP(pbp!V92, games!$B$2:$R$40, 3, FALSE)</f>
        <v>2019-09-09T23:10Z</v>
      </c>
      <c r="Y2859">
        <f>VLOOKUP(1*V2859,NFLGames!$H$11:$H$555,1,FALSE)</f>
        <v>401220369</v>
      </c>
      <c r="Z2859">
        <f>VLOOKUP($Y2859, NFLGames!$H$11:$K$555,2,FALSE)</f>
        <v>2020</v>
      </c>
      <c r="AA2859">
        <f>VLOOKUP($Y2859, NFLGames!$H$11:$K$555,3,FALSE)</f>
        <v>1</v>
      </c>
      <c r="AB2859" s="6">
        <f>IF(A2860=0, 0, AH2860-tbl_pbp[[#This Row],[Saints Win %]])</f>
        <v>6.9000000000000061E-2</v>
      </c>
      <c r="AE2859">
        <f>ABS(tbl_pbp[[#This Row],[play.homeScore]]-tbl_pbp[[#This Row],[play.awayScore]])</f>
        <v>10</v>
      </c>
      <c r="AF2859">
        <f>IF(tbl_pbp[[#This Row],[Play Saints Win % Increase]]&gt;=$AF$4,1,0)</f>
        <v>0</v>
      </c>
      <c r="AG2859" t="str">
        <f>VLOOKUP(tbl_pbp[[#This Row],[gameId]], games!$B$2:$T$40, 9, FALSE)</f>
        <v>tampa-bay-buccaneers</v>
      </c>
      <c r="AH2859" s="5">
        <f>IF(tbl_pbp[[#This Row],[AwayTeam]] &lt;&gt; "new-orleans-saints", tbl_pbp[[#This Row],[homeWinPercentage]], 1-tbl_pbp[[#This Row],[homeWinPercentage]])</f>
        <v>0.84599999999999997</v>
      </c>
      <c r="AI2859" s="13">
        <f>tbl_pbp[[#This Row],[Kamara]]*tbl_pbp[[#This Row],[Impactful Play]]</f>
        <v>0</v>
      </c>
      <c r="AJ2859" s="13">
        <f>tbl_pbp[[#This Row],[Thomas]]*tbl_pbp[[#This Row],[Impactful Play]]</f>
        <v>0</v>
      </c>
      <c r="AK2859" s="13" t="str">
        <f>VLOOKUP(tbl_pbp[[#This Row],[Play Saints Win % Increase]], tbl_impact[],3,TRUE)</f>
        <v>Perfumed (5 to + 10%)</v>
      </c>
    </row>
    <row r="2860" spans="1:37">
      <c r="A2860" s="1">
        <v>87</v>
      </c>
      <c r="B2860" s="5">
        <v>0.91500000000000004</v>
      </c>
      <c r="C2860" t="s">
        <v>865</v>
      </c>
      <c r="D2860">
        <v>0</v>
      </c>
      <c r="E2860">
        <v>0</v>
      </c>
      <c r="F2860">
        <v>3</v>
      </c>
      <c r="G2860">
        <v>17</v>
      </c>
      <c r="H2860">
        <v>7</v>
      </c>
      <c r="I2860">
        <v>10</v>
      </c>
      <c r="J2860">
        <v>75</v>
      </c>
      <c r="K2860" t="s">
        <v>369</v>
      </c>
      <c r="L2860">
        <v>2</v>
      </c>
      <c r="M2860">
        <v>75</v>
      </c>
      <c r="N2860" t="s">
        <v>866</v>
      </c>
      <c r="O2860" t="s">
        <v>867</v>
      </c>
      <c r="P2860" t="s">
        <v>30</v>
      </c>
      <c r="Q2860" t="s">
        <v>31</v>
      </c>
      <c r="R2860" t="s">
        <v>32</v>
      </c>
      <c r="S2860" t="s">
        <v>120</v>
      </c>
      <c r="T2860" t="s">
        <v>370</v>
      </c>
      <c r="U2860" t="s">
        <v>419</v>
      </c>
      <c r="V2860" t="s">
        <v>591</v>
      </c>
      <c r="X2860" t="str">
        <f>VLOOKUP(pbp!V93, games!$B$2:$R$40, 3, FALSE)</f>
        <v>2019-09-09T23:10Z</v>
      </c>
      <c r="Y2860">
        <f>VLOOKUP(1*V2860,NFLGames!$H$11:$H$555,1,FALSE)</f>
        <v>401220369</v>
      </c>
      <c r="Z2860">
        <f>VLOOKUP($Y2860, NFLGames!$H$11:$K$555,2,FALSE)</f>
        <v>2020</v>
      </c>
      <c r="AA2860">
        <f>VLOOKUP($Y2860, NFLGames!$H$11:$K$555,3,FALSE)</f>
        <v>1</v>
      </c>
      <c r="AB2860" s="6">
        <f>IF(A2861=0, 0, AH2861-tbl_pbp[[#This Row],[Saints Win %]])</f>
        <v>-1.0000000000000009E-2</v>
      </c>
      <c r="AE2860">
        <f>ABS(tbl_pbp[[#This Row],[play.homeScore]]-tbl_pbp[[#This Row],[play.awayScore]])</f>
        <v>10</v>
      </c>
      <c r="AF2860">
        <f>IF(tbl_pbp[[#This Row],[Play Saints Win % Increase]]&gt;=$AF$4,1,0)</f>
        <v>0</v>
      </c>
      <c r="AG2860" t="str">
        <f>VLOOKUP(tbl_pbp[[#This Row],[gameId]], games!$B$2:$T$40, 9, FALSE)</f>
        <v>tampa-bay-buccaneers</v>
      </c>
      <c r="AH2860" s="5">
        <f>IF(tbl_pbp[[#This Row],[AwayTeam]] &lt;&gt; "new-orleans-saints", tbl_pbp[[#This Row],[homeWinPercentage]], 1-tbl_pbp[[#This Row],[homeWinPercentage]])</f>
        <v>0.91500000000000004</v>
      </c>
      <c r="AI2860" s="13">
        <f>tbl_pbp[[#This Row],[Kamara]]*tbl_pbp[[#This Row],[Impactful Play]]</f>
        <v>0</v>
      </c>
      <c r="AJ2860" s="13">
        <f>tbl_pbp[[#This Row],[Thomas]]*tbl_pbp[[#This Row],[Impactful Play]]</f>
        <v>0</v>
      </c>
      <c r="AK2860" s="13" t="str">
        <f>VLOOKUP(tbl_pbp[[#This Row],[Play Saints Win % Increase]], tbl_impact[],3,TRUE)</f>
        <v>Bad (0 to -5%)</v>
      </c>
    </row>
    <row r="2861" spans="1:37">
      <c r="A2861" s="1">
        <v>88</v>
      </c>
      <c r="B2861" s="5">
        <v>0.90500000000000003</v>
      </c>
      <c r="C2861" t="s">
        <v>868</v>
      </c>
      <c r="D2861">
        <v>0</v>
      </c>
      <c r="E2861">
        <v>0</v>
      </c>
      <c r="F2861">
        <v>3</v>
      </c>
      <c r="G2861">
        <v>17</v>
      </c>
      <c r="H2861">
        <v>7</v>
      </c>
      <c r="I2861">
        <v>12</v>
      </c>
      <c r="J2861">
        <v>77</v>
      </c>
      <c r="K2861" t="s">
        <v>369</v>
      </c>
      <c r="L2861">
        <v>2</v>
      </c>
      <c r="M2861">
        <v>77</v>
      </c>
      <c r="N2861" t="s">
        <v>869</v>
      </c>
      <c r="O2861" t="s">
        <v>870</v>
      </c>
      <c r="P2861" t="s">
        <v>30</v>
      </c>
      <c r="Q2861" t="s">
        <v>31</v>
      </c>
      <c r="R2861" t="s">
        <v>32</v>
      </c>
      <c r="S2861" t="s">
        <v>871</v>
      </c>
      <c r="T2861" t="s">
        <v>872</v>
      </c>
      <c r="U2861" t="s">
        <v>873</v>
      </c>
      <c r="V2861" t="s">
        <v>591</v>
      </c>
      <c r="X2861" t="str">
        <f>VLOOKUP(pbp!V94, games!$B$2:$R$40, 3, FALSE)</f>
        <v>2019-09-09T23:10Z</v>
      </c>
      <c r="Y2861">
        <f>VLOOKUP(1*V2861,NFLGames!$H$11:$H$555,1,FALSE)</f>
        <v>401220369</v>
      </c>
      <c r="Z2861">
        <f>VLOOKUP($Y2861, NFLGames!$H$11:$K$555,2,FALSE)</f>
        <v>2020</v>
      </c>
      <c r="AA2861">
        <f>VLOOKUP($Y2861, NFLGames!$H$11:$K$555,3,FALSE)</f>
        <v>1</v>
      </c>
      <c r="AB2861" s="6">
        <f>IF(A2862=0, 0, AH2862-tbl_pbp[[#This Row],[Saints Win %]])</f>
        <v>-6.0000000000000053E-2</v>
      </c>
      <c r="AE2861">
        <f>ABS(tbl_pbp[[#This Row],[play.homeScore]]-tbl_pbp[[#This Row],[play.awayScore]])</f>
        <v>10</v>
      </c>
      <c r="AF2861">
        <f>IF(tbl_pbp[[#This Row],[Play Saints Win % Increase]]&gt;=$AF$4,1,0)</f>
        <v>0</v>
      </c>
      <c r="AG2861" t="str">
        <f>VLOOKUP(tbl_pbp[[#This Row],[gameId]], games!$B$2:$T$40, 9, FALSE)</f>
        <v>tampa-bay-buccaneers</v>
      </c>
      <c r="AH2861" s="5">
        <f>IF(tbl_pbp[[#This Row],[AwayTeam]] &lt;&gt; "new-orleans-saints", tbl_pbp[[#This Row],[homeWinPercentage]], 1-tbl_pbp[[#This Row],[homeWinPercentage]])</f>
        <v>0.90500000000000003</v>
      </c>
      <c r="AI2861" s="13">
        <f>tbl_pbp[[#This Row],[Kamara]]*tbl_pbp[[#This Row],[Impactful Play]]</f>
        <v>0</v>
      </c>
      <c r="AJ2861" s="13">
        <f>tbl_pbp[[#This Row],[Thomas]]*tbl_pbp[[#This Row],[Impactful Play]]</f>
        <v>0</v>
      </c>
      <c r="AK2861" s="13" t="str">
        <f>VLOOKUP(tbl_pbp[[#This Row],[Play Saints Win % Increase]], tbl_impact[],3,TRUE)</f>
        <v>Smelly (worse than-5% -&gt; -10%)</v>
      </c>
    </row>
    <row r="2862" spans="1:37">
      <c r="A2862" s="1">
        <v>89</v>
      </c>
      <c r="B2862" s="5">
        <v>0.84499999999999997</v>
      </c>
      <c r="C2862" t="s">
        <v>874</v>
      </c>
      <c r="D2862">
        <v>0</v>
      </c>
      <c r="E2862">
        <v>0</v>
      </c>
      <c r="F2862">
        <v>3</v>
      </c>
      <c r="G2862">
        <v>17</v>
      </c>
      <c r="H2862">
        <v>7</v>
      </c>
      <c r="I2862">
        <v>10</v>
      </c>
      <c r="J2862">
        <v>63</v>
      </c>
      <c r="K2862" t="s">
        <v>369</v>
      </c>
      <c r="L2862">
        <v>1</v>
      </c>
      <c r="M2862">
        <v>63</v>
      </c>
      <c r="N2862" t="s">
        <v>875</v>
      </c>
      <c r="O2862" t="s">
        <v>876</v>
      </c>
      <c r="P2862" t="s">
        <v>45</v>
      </c>
      <c r="Q2862" t="s">
        <v>46</v>
      </c>
      <c r="R2862" t="s">
        <v>47</v>
      </c>
      <c r="S2862" t="s">
        <v>33</v>
      </c>
      <c r="T2862" t="s">
        <v>491</v>
      </c>
      <c r="U2862" t="s">
        <v>877</v>
      </c>
      <c r="V2862" t="s">
        <v>591</v>
      </c>
      <c r="X2862" t="str">
        <f>VLOOKUP(pbp!V95, games!$B$2:$R$40, 3, FALSE)</f>
        <v>2019-09-09T23:10Z</v>
      </c>
      <c r="Y2862">
        <f>VLOOKUP(1*V2862,NFLGames!$H$11:$H$555,1,FALSE)</f>
        <v>401220369</v>
      </c>
      <c r="Z2862">
        <f>VLOOKUP($Y2862, NFLGames!$H$11:$K$555,2,FALSE)</f>
        <v>2020</v>
      </c>
      <c r="AA2862">
        <f>VLOOKUP($Y2862, NFLGames!$H$11:$K$555,3,FALSE)</f>
        <v>1</v>
      </c>
      <c r="AB2862" s="6">
        <f>IF(A2863=0, 0, AH2863-tbl_pbp[[#This Row],[Saints Win %]])</f>
        <v>1.4000000000000012E-2</v>
      </c>
      <c r="AE2862">
        <f>ABS(tbl_pbp[[#This Row],[play.homeScore]]-tbl_pbp[[#This Row],[play.awayScore]])</f>
        <v>10</v>
      </c>
      <c r="AF2862">
        <f>IF(tbl_pbp[[#This Row],[Play Saints Win % Increase]]&gt;=$AF$4,1,0)</f>
        <v>0</v>
      </c>
      <c r="AG2862" t="str">
        <f>VLOOKUP(tbl_pbp[[#This Row],[gameId]], games!$B$2:$T$40, 9, FALSE)</f>
        <v>tampa-bay-buccaneers</v>
      </c>
      <c r="AH2862" s="5">
        <f>IF(tbl_pbp[[#This Row],[AwayTeam]] &lt;&gt; "new-orleans-saints", tbl_pbp[[#This Row],[homeWinPercentage]], 1-tbl_pbp[[#This Row],[homeWinPercentage]])</f>
        <v>0.84499999999999997</v>
      </c>
      <c r="AI2862" s="13">
        <f>tbl_pbp[[#This Row],[Kamara]]*tbl_pbp[[#This Row],[Impactful Play]]</f>
        <v>0</v>
      </c>
      <c r="AJ2862" s="13">
        <f>tbl_pbp[[#This Row],[Thomas]]*tbl_pbp[[#This Row],[Impactful Play]]</f>
        <v>0</v>
      </c>
      <c r="AK2862" s="13" t="str">
        <f>VLOOKUP(tbl_pbp[[#This Row],[Play Saints Win % Increase]], tbl_impact[],3,TRUE)</f>
        <v>Scented (0 to +5%)</v>
      </c>
    </row>
    <row r="2863" spans="1:37">
      <c r="A2863" s="1">
        <v>90</v>
      </c>
      <c r="B2863" s="5">
        <v>0.85899999999999999</v>
      </c>
      <c r="C2863" t="s">
        <v>878</v>
      </c>
      <c r="D2863">
        <v>0</v>
      </c>
      <c r="E2863">
        <v>0</v>
      </c>
      <c r="F2863">
        <v>3</v>
      </c>
      <c r="G2863">
        <v>17</v>
      </c>
      <c r="H2863">
        <v>7</v>
      </c>
      <c r="I2863">
        <v>10</v>
      </c>
      <c r="J2863">
        <v>63</v>
      </c>
      <c r="K2863" t="s">
        <v>369</v>
      </c>
      <c r="L2863">
        <v>2</v>
      </c>
      <c r="M2863">
        <v>63</v>
      </c>
      <c r="N2863" t="s">
        <v>879</v>
      </c>
      <c r="O2863" t="s">
        <v>312</v>
      </c>
      <c r="P2863" t="s">
        <v>94</v>
      </c>
      <c r="Q2863" t="s">
        <v>95</v>
      </c>
      <c r="R2863" t="s">
        <v>96</v>
      </c>
      <c r="S2863" t="s">
        <v>120</v>
      </c>
      <c r="T2863" t="s">
        <v>491</v>
      </c>
      <c r="U2863" t="s">
        <v>880</v>
      </c>
      <c r="V2863" t="s">
        <v>591</v>
      </c>
      <c r="X2863" t="str">
        <f>VLOOKUP(pbp!V96, games!$B$2:$R$40, 3, FALSE)</f>
        <v>2019-09-09T23:10Z</v>
      </c>
      <c r="Y2863">
        <f>VLOOKUP(1*V2863,NFLGames!$H$11:$H$555,1,FALSE)</f>
        <v>401220369</v>
      </c>
      <c r="Z2863">
        <f>VLOOKUP($Y2863, NFLGames!$H$11:$K$555,2,FALSE)</f>
        <v>2020</v>
      </c>
      <c r="AA2863">
        <f>VLOOKUP($Y2863, NFLGames!$H$11:$K$555,3,FALSE)</f>
        <v>1</v>
      </c>
      <c r="AB2863" s="6">
        <f>IF(A2864=0, 0, AH2864-tbl_pbp[[#This Row],[Saints Win %]])</f>
        <v>9.3999999999999972E-2</v>
      </c>
      <c r="AE2863">
        <f>ABS(tbl_pbp[[#This Row],[play.homeScore]]-tbl_pbp[[#This Row],[play.awayScore]])</f>
        <v>10</v>
      </c>
      <c r="AF2863">
        <f>IF(tbl_pbp[[#This Row],[Play Saints Win % Increase]]&gt;=$AF$4,1,0)</f>
        <v>0</v>
      </c>
      <c r="AG2863" t="str">
        <f>VLOOKUP(tbl_pbp[[#This Row],[gameId]], games!$B$2:$T$40, 9, FALSE)</f>
        <v>tampa-bay-buccaneers</v>
      </c>
      <c r="AH2863" s="5">
        <f>IF(tbl_pbp[[#This Row],[AwayTeam]] &lt;&gt; "new-orleans-saints", tbl_pbp[[#This Row],[homeWinPercentage]], 1-tbl_pbp[[#This Row],[homeWinPercentage]])</f>
        <v>0.85899999999999999</v>
      </c>
      <c r="AI2863" s="13">
        <f>tbl_pbp[[#This Row],[Kamara]]*tbl_pbp[[#This Row],[Impactful Play]]</f>
        <v>0</v>
      </c>
      <c r="AJ2863" s="13">
        <f>tbl_pbp[[#This Row],[Thomas]]*tbl_pbp[[#This Row],[Impactful Play]]</f>
        <v>0</v>
      </c>
      <c r="AK2863" s="13" t="str">
        <f>VLOOKUP(tbl_pbp[[#This Row],[Play Saints Win % Increase]], tbl_impact[],3,TRUE)</f>
        <v>Perfumed (5 to + 10%)</v>
      </c>
    </row>
    <row r="2864" spans="1:37">
      <c r="A2864" s="1">
        <v>91</v>
      </c>
      <c r="B2864" s="5">
        <v>0.95299999999999996</v>
      </c>
      <c r="C2864" t="s">
        <v>881</v>
      </c>
      <c r="D2864">
        <v>0</v>
      </c>
      <c r="E2864">
        <v>0</v>
      </c>
      <c r="F2864">
        <v>3</v>
      </c>
      <c r="G2864">
        <v>24</v>
      </c>
      <c r="H2864">
        <v>7</v>
      </c>
      <c r="I2864">
        <v>15</v>
      </c>
      <c r="J2864">
        <v>68</v>
      </c>
      <c r="K2864" t="s">
        <v>369</v>
      </c>
      <c r="L2864">
        <v>2</v>
      </c>
      <c r="M2864">
        <v>68</v>
      </c>
      <c r="N2864" t="s">
        <v>882</v>
      </c>
      <c r="O2864" t="s">
        <v>883</v>
      </c>
      <c r="P2864" t="s">
        <v>884</v>
      </c>
      <c r="Q2864" t="s">
        <v>885</v>
      </c>
      <c r="R2864" t="s">
        <v>105</v>
      </c>
      <c r="S2864" t="s">
        <v>252</v>
      </c>
      <c r="T2864" t="s">
        <v>376</v>
      </c>
      <c r="U2864" t="s">
        <v>886</v>
      </c>
      <c r="V2864" t="s">
        <v>591</v>
      </c>
      <c r="X2864" t="str">
        <f>VLOOKUP(pbp!V97, games!$B$2:$R$40, 3, FALSE)</f>
        <v>2019-09-09T23:10Z</v>
      </c>
      <c r="Y2864">
        <f>VLOOKUP(1*V2864,NFLGames!$H$11:$H$555,1,FALSE)</f>
        <v>401220369</v>
      </c>
      <c r="Z2864">
        <f>VLOOKUP($Y2864, NFLGames!$H$11:$K$555,2,FALSE)</f>
        <v>2020</v>
      </c>
      <c r="AA2864">
        <f>VLOOKUP($Y2864, NFLGames!$H$11:$K$555,3,FALSE)</f>
        <v>1</v>
      </c>
      <c r="AB2864" s="6">
        <f>IF(A2865=0, 0, AH2865-tbl_pbp[[#This Row],[Saints Win %]])</f>
        <v>-2.0000000000000018E-3</v>
      </c>
      <c r="AE2864">
        <f>ABS(tbl_pbp[[#This Row],[play.homeScore]]-tbl_pbp[[#This Row],[play.awayScore]])</f>
        <v>17</v>
      </c>
      <c r="AF2864">
        <f>IF(tbl_pbp[[#This Row],[Play Saints Win % Increase]]&gt;=$AF$4,1,0)</f>
        <v>0</v>
      </c>
      <c r="AG2864" t="str">
        <f>VLOOKUP(tbl_pbp[[#This Row],[gameId]], games!$B$2:$T$40, 9, FALSE)</f>
        <v>tampa-bay-buccaneers</v>
      </c>
      <c r="AH2864" s="5">
        <f>IF(tbl_pbp[[#This Row],[AwayTeam]] &lt;&gt; "new-orleans-saints", tbl_pbp[[#This Row],[homeWinPercentage]], 1-tbl_pbp[[#This Row],[homeWinPercentage]])</f>
        <v>0.95299999999999996</v>
      </c>
      <c r="AI2864" s="13">
        <f>tbl_pbp[[#This Row],[Kamara]]*tbl_pbp[[#This Row],[Impactful Play]]</f>
        <v>0</v>
      </c>
      <c r="AJ2864" s="13">
        <f>tbl_pbp[[#This Row],[Thomas]]*tbl_pbp[[#This Row],[Impactful Play]]</f>
        <v>0</v>
      </c>
      <c r="AK2864" s="13" t="str">
        <f>VLOOKUP(tbl_pbp[[#This Row],[Play Saints Win % Increase]], tbl_impact[],3,TRUE)</f>
        <v>Bad (0 to -5%)</v>
      </c>
    </row>
    <row r="2865" spans="1:37">
      <c r="A2865" s="1">
        <v>92</v>
      </c>
      <c r="B2865" s="5">
        <v>0.95099999999999996</v>
      </c>
      <c r="C2865" t="s">
        <v>887</v>
      </c>
      <c r="D2865">
        <v>0</v>
      </c>
      <c r="E2865">
        <v>0</v>
      </c>
      <c r="F2865">
        <v>3</v>
      </c>
      <c r="G2865">
        <v>24</v>
      </c>
      <c r="H2865">
        <v>7</v>
      </c>
      <c r="I2865">
        <v>0</v>
      </c>
      <c r="J2865">
        <v>35</v>
      </c>
      <c r="K2865" t="s">
        <v>29</v>
      </c>
      <c r="L2865">
        <v>0</v>
      </c>
      <c r="M2865">
        <v>65</v>
      </c>
      <c r="N2865" t="s">
        <v>888</v>
      </c>
      <c r="O2865" t="s">
        <v>883</v>
      </c>
      <c r="P2865" t="s">
        <v>25</v>
      </c>
      <c r="Q2865" t="s">
        <v>26</v>
      </c>
      <c r="R2865" t="s">
        <v>27</v>
      </c>
      <c r="V2865" t="s">
        <v>591</v>
      </c>
      <c r="X2865" t="str">
        <f>VLOOKUP(pbp!V98, games!$B$2:$R$40, 3, FALSE)</f>
        <v>2019-09-09T23:10Z</v>
      </c>
      <c r="Y2865">
        <f>VLOOKUP(1*V2865,NFLGames!$H$11:$H$555,1,FALSE)</f>
        <v>401220369</v>
      </c>
      <c r="Z2865">
        <f>VLOOKUP($Y2865, NFLGames!$H$11:$K$555,2,FALSE)</f>
        <v>2020</v>
      </c>
      <c r="AA2865">
        <f>VLOOKUP($Y2865, NFLGames!$H$11:$K$555,3,FALSE)</f>
        <v>1</v>
      </c>
      <c r="AB2865" s="6">
        <f>IF(A2866=0, 0, AH2866-tbl_pbp[[#This Row],[Saints Win %]])</f>
        <v>-2.8999999999999915E-2</v>
      </c>
      <c r="AE2865">
        <f>ABS(tbl_pbp[[#This Row],[play.homeScore]]-tbl_pbp[[#This Row],[play.awayScore]])</f>
        <v>17</v>
      </c>
      <c r="AF2865">
        <f>IF(tbl_pbp[[#This Row],[Play Saints Win % Increase]]&gt;=$AF$4,1,0)</f>
        <v>0</v>
      </c>
      <c r="AG2865" t="str">
        <f>VLOOKUP(tbl_pbp[[#This Row],[gameId]], games!$B$2:$T$40, 9, FALSE)</f>
        <v>tampa-bay-buccaneers</v>
      </c>
      <c r="AH2865" s="5">
        <f>IF(tbl_pbp[[#This Row],[AwayTeam]] &lt;&gt; "new-orleans-saints", tbl_pbp[[#This Row],[homeWinPercentage]], 1-tbl_pbp[[#This Row],[homeWinPercentage]])</f>
        <v>0.95099999999999996</v>
      </c>
      <c r="AI2865" s="13">
        <f>tbl_pbp[[#This Row],[Kamara]]*tbl_pbp[[#This Row],[Impactful Play]]</f>
        <v>0</v>
      </c>
      <c r="AJ2865" s="13">
        <f>tbl_pbp[[#This Row],[Thomas]]*tbl_pbp[[#This Row],[Impactful Play]]</f>
        <v>0</v>
      </c>
      <c r="AK2865" s="13" t="str">
        <f>VLOOKUP(tbl_pbp[[#This Row],[Play Saints Win % Increase]], tbl_impact[],3,TRUE)</f>
        <v>Bad (0 to -5%)</v>
      </c>
    </row>
    <row r="2866" spans="1:37">
      <c r="A2866" s="1">
        <v>93</v>
      </c>
      <c r="B2866" s="5">
        <v>0.92200000000000004</v>
      </c>
      <c r="C2866" t="s">
        <v>889</v>
      </c>
      <c r="D2866">
        <v>0</v>
      </c>
      <c r="E2866">
        <v>0</v>
      </c>
      <c r="F2866">
        <v>3</v>
      </c>
      <c r="G2866">
        <v>24</v>
      </c>
      <c r="H2866">
        <v>7</v>
      </c>
      <c r="I2866">
        <v>10</v>
      </c>
      <c r="J2866">
        <v>75</v>
      </c>
      <c r="K2866" t="s">
        <v>369</v>
      </c>
      <c r="L2866">
        <v>1</v>
      </c>
      <c r="M2866">
        <v>75</v>
      </c>
      <c r="N2866" t="s">
        <v>890</v>
      </c>
      <c r="O2866" t="s">
        <v>883</v>
      </c>
      <c r="P2866" t="s">
        <v>22</v>
      </c>
      <c r="Q2866" t="s">
        <v>37</v>
      </c>
      <c r="S2866" t="s">
        <v>33</v>
      </c>
      <c r="T2866" t="s">
        <v>370</v>
      </c>
      <c r="U2866" t="s">
        <v>371</v>
      </c>
      <c r="V2866" t="s">
        <v>591</v>
      </c>
      <c r="X2866" t="str">
        <f>VLOOKUP(pbp!V99, games!$B$2:$R$40, 3, FALSE)</f>
        <v>2019-09-09T23:10Z</v>
      </c>
      <c r="Y2866">
        <f>VLOOKUP(1*V2866,NFLGames!$H$11:$H$555,1,FALSE)</f>
        <v>401220369</v>
      </c>
      <c r="Z2866">
        <f>VLOOKUP($Y2866, NFLGames!$H$11:$K$555,2,FALSE)</f>
        <v>2020</v>
      </c>
      <c r="AA2866">
        <f>VLOOKUP($Y2866, NFLGames!$H$11:$K$555,3,FALSE)</f>
        <v>1</v>
      </c>
      <c r="AB2866" s="6">
        <f>IF(A2867=0, 0, AH2867-tbl_pbp[[#This Row],[Saints Win %]])</f>
        <v>-1.7000000000000015E-2</v>
      </c>
      <c r="AE2866">
        <f>ABS(tbl_pbp[[#This Row],[play.homeScore]]-tbl_pbp[[#This Row],[play.awayScore]])</f>
        <v>17</v>
      </c>
      <c r="AF2866">
        <f>IF(tbl_pbp[[#This Row],[Play Saints Win % Increase]]&gt;=$AF$4,1,0)</f>
        <v>0</v>
      </c>
      <c r="AG2866" t="str">
        <f>VLOOKUP(tbl_pbp[[#This Row],[gameId]], games!$B$2:$T$40, 9, FALSE)</f>
        <v>tampa-bay-buccaneers</v>
      </c>
      <c r="AH2866" s="5">
        <f>IF(tbl_pbp[[#This Row],[AwayTeam]] &lt;&gt; "new-orleans-saints", tbl_pbp[[#This Row],[homeWinPercentage]], 1-tbl_pbp[[#This Row],[homeWinPercentage]])</f>
        <v>0.92200000000000004</v>
      </c>
      <c r="AI2866" s="13">
        <f>tbl_pbp[[#This Row],[Kamara]]*tbl_pbp[[#This Row],[Impactful Play]]</f>
        <v>0</v>
      </c>
      <c r="AJ2866" s="13">
        <f>tbl_pbp[[#This Row],[Thomas]]*tbl_pbp[[#This Row],[Impactful Play]]</f>
        <v>0</v>
      </c>
      <c r="AK2866" s="13" t="str">
        <f>VLOOKUP(tbl_pbp[[#This Row],[Play Saints Win % Increase]], tbl_impact[],3,TRUE)</f>
        <v>Bad (0 to -5%)</v>
      </c>
    </row>
    <row r="2867" spans="1:37">
      <c r="A2867" s="1">
        <v>94</v>
      </c>
      <c r="B2867" s="5">
        <v>0.90500000000000003</v>
      </c>
      <c r="C2867" t="s">
        <v>891</v>
      </c>
      <c r="D2867">
        <v>0</v>
      </c>
      <c r="E2867">
        <v>0</v>
      </c>
      <c r="F2867">
        <v>3</v>
      </c>
      <c r="G2867">
        <v>24</v>
      </c>
      <c r="H2867">
        <v>7</v>
      </c>
      <c r="I2867">
        <v>10</v>
      </c>
      <c r="J2867">
        <v>30</v>
      </c>
      <c r="K2867" t="s">
        <v>369</v>
      </c>
      <c r="L2867">
        <v>1</v>
      </c>
      <c r="M2867">
        <v>30</v>
      </c>
      <c r="N2867" t="s">
        <v>892</v>
      </c>
      <c r="O2867" t="s">
        <v>893</v>
      </c>
      <c r="P2867" t="s">
        <v>45</v>
      </c>
      <c r="Q2867" t="s">
        <v>46</v>
      </c>
      <c r="R2867" t="s">
        <v>47</v>
      </c>
      <c r="S2867" t="s">
        <v>33</v>
      </c>
      <c r="T2867" t="s">
        <v>39</v>
      </c>
      <c r="U2867" t="s">
        <v>398</v>
      </c>
      <c r="V2867" t="s">
        <v>591</v>
      </c>
      <c r="X2867" t="str">
        <f>VLOOKUP(pbp!V100, games!$B$2:$R$40, 3, FALSE)</f>
        <v>2019-09-09T23:10Z</v>
      </c>
      <c r="Y2867">
        <f>VLOOKUP(1*V2867,NFLGames!$H$11:$H$555,1,FALSE)</f>
        <v>401220369</v>
      </c>
      <c r="Z2867">
        <f>VLOOKUP($Y2867, NFLGames!$H$11:$K$555,2,FALSE)</f>
        <v>2020</v>
      </c>
      <c r="AA2867">
        <f>VLOOKUP($Y2867, NFLGames!$H$11:$K$555,3,FALSE)</f>
        <v>1</v>
      </c>
      <c r="AB2867" s="6">
        <f>IF(A2868=0, 0, AH2868-tbl_pbp[[#This Row],[Saints Win %]])</f>
        <v>-3.400000000000003E-2</v>
      </c>
      <c r="AE2867">
        <f>ABS(tbl_pbp[[#This Row],[play.homeScore]]-tbl_pbp[[#This Row],[play.awayScore]])</f>
        <v>17</v>
      </c>
      <c r="AF2867">
        <f>IF(tbl_pbp[[#This Row],[Play Saints Win % Increase]]&gt;=$AF$4,1,0)</f>
        <v>0</v>
      </c>
      <c r="AG2867" t="str">
        <f>VLOOKUP(tbl_pbp[[#This Row],[gameId]], games!$B$2:$T$40, 9, FALSE)</f>
        <v>tampa-bay-buccaneers</v>
      </c>
      <c r="AH2867" s="5">
        <f>IF(tbl_pbp[[#This Row],[AwayTeam]] &lt;&gt; "new-orleans-saints", tbl_pbp[[#This Row],[homeWinPercentage]], 1-tbl_pbp[[#This Row],[homeWinPercentage]])</f>
        <v>0.90500000000000003</v>
      </c>
      <c r="AI2867" s="13">
        <f>tbl_pbp[[#This Row],[Kamara]]*tbl_pbp[[#This Row],[Impactful Play]]</f>
        <v>0</v>
      </c>
      <c r="AJ2867" s="13">
        <f>tbl_pbp[[#This Row],[Thomas]]*tbl_pbp[[#This Row],[Impactful Play]]</f>
        <v>0</v>
      </c>
      <c r="AK2867" s="13" t="str">
        <f>VLOOKUP(tbl_pbp[[#This Row],[Play Saints Win % Increase]], tbl_impact[],3,TRUE)</f>
        <v>Bad (0 to -5%)</v>
      </c>
    </row>
    <row r="2868" spans="1:37">
      <c r="A2868" s="1">
        <v>95</v>
      </c>
      <c r="B2868" s="5">
        <v>0.871</v>
      </c>
      <c r="C2868" t="s">
        <v>894</v>
      </c>
      <c r="D2868">
        <v>0</v>
      </c>
      <c r="E2868">
        <v>0</v>
      </c>
      <c r="F2868">
        <v>3</v>
      </c>
      <c r="G2868">
        <v>24</v>
      </c>
      <c r="H2868">
        <v>14</v>
      </c>
      <c r="I2868">
        <v>9</v>
      </c>
      <c r="J2868">
        <v>9</v>
      </c>
      <c r="K2868" t="s">
        <v>369</v>
      </c>
      <c r="L2868">
        <v>1</v>
      </c>
      <c r="M2868">
        <v>9</v>
      </c>
      <c r="N2868" t="s">
        <v>895</v>
      </c>
      <c r="O2868" t="s">
        <v>164</v>
      </c>
      <c r="P2868" t="s">
        <v>103</v>
      </c>
      <c r="Q2868" t="s">
        <v>104</v>
      </c>
      <c r="R2868" t="s">
        <v>105</v>
      </c>
      <c r="S2868" t="s">
        <v>283</v>
      </c>
      <c r="T2868" t="s">
        <v>473</v>
      </c>
      <c r="U2868" t="s">
        <v>896</v>
      </c>
      <c r="V2868" t="s">
        <v>591</v>
      </c>
      <c r="X2868" t="str">
        <f>VLOOKUP(pbp!V101, games!$B$2:$R$40, 3, FALSE)</f>
        <v>2019-09-09T23:10Z</v>
      </c>
      <c r="Y2868">
        <f>VLOOKUP(1*V2868,NFLGames!$H$11:$H$555,1,FALSE)</f>
        <v>401220369</v>
      </c>
      <c r="Z2868">
        <f>VLOOKUP($Y2868, NFLGames!$H$11:$K$555,2,FALSE)</f>
        <v>2020</v>
      </c>
      <c r="AA2868">
        <f>VLOOKUP($Y2868, NFLGames!$H$11:$K$555,3,FALSE)</f>
        <v>1</v>
      </c>
      <c r="AB2868" s="6">
        <f>IF(A2869=0, 0, AH2869-tbl_pbp[[#This Row],[Saints Win %]])</f>
        <v>3.0000000000000027E-3</v>
      </c>
      <c r="AE2868">
        <f>ABS(tbl_pbp[[#This Row],[play.homeScore]]-tbl_pbp[[#This Row],[play.awayScore]])</f>
        <v>10</v>
      </c>
      <c r="AF2868">
        <f>IF(tbl_pbp[[#This Row],[Play Saints Win % Increase]]&gt;=$AF$4,1,0)</f>
        <v>0</v>
      </c>
      <c r="AG2868" t="str">
        <f>VLOOKUP(tbl_pbp[[#This Row],[gameId]], games!$B$2:$T$40, 9, FALSE)</f>
        <v>tampa-bay-buccaneers</v>
      </c>
      <c r="AH2868" s="5">
        <f>IF(tbl_pbp[[#This Row],[AwayTeam]] &lt;&gt; "new-orleans-saints", tbl_pbp[[#This Row],[homeWinPercentage]], 1-tbl_pbp[[#This Row],[homeWinPercentage]])</f>
        <v>0.871</v>
      </c>
      <c r="AI2868" s="13">
        <f>tbl_pbp[[#This Row],[Kamara]]*tbl_pbp[[#This Row],[Impactful Play]]</f>
        <v>0</v>
      </c>
      <c r="AJ2868" s="13">
        <f>tbl_pbp[[#This Row],[Thomas]]*tbl_pbp[[#This Row],[Impactful Play]]</f>
        <v>0</v>
      </c>
      <c r="AK2868" s="13" t="str">
        <f>VLOOKUP(tbl_pbp[[#This Row],[Play Saints Win % Increase]], tbl_impact[],3,TRUE)</f>
        <v>Scented (0 to +5%)</v>
      </c>
    </row>
    <row r="2869" spans="1:37">
      <c r="A2869" s="1">
        <v>96</v>
      </c>
      <c r="B2869" s="5">
        <v>0.874</v>
      </c>
      <c r="C2869" t="s">
        <v>897</v>
      </c>
      <c r="D2869">
        <v>0</v>
      </c>
      <c r="E2869">
        <v>0</v>
      </c>
      <c r="F2869">
        <v>3</v>
      </c>
      <c r="G2869">
        <v>24</v>
      </c>
      <c r="H2869">
        <v>14</v>
      </c>
      <c r="I2869">
        <v>0</v>
      </c>
      <c r="J2869">
        <v>65</v>
      </c>
      <c r="K2869" t="s">
        <v>369</v>
      </c>
      <c r="L2869">
        <v>0</v>
      </c>
      <c r="M2869">
        <v>65</v>
      </c>
      <c r="N2869" t="s">
        <v>446</v>
      </c>
      <c r="O2869" t="s">
        <v>164</v>
      </c>
      <c r="P2869" t="s">
        <v>25</v>
      </c>
      <c r="Q2869" t="s">
        <v>26</v>
      </c>
      <c r="R2869" t="s">
        <v>27</v>
      </c>
      <c r="V2869" t="s">
        <v>591</v>
      </c>
      <c r="X2869" t="str">
        <f>VLOOKUP(pbp!V102, games!$B$2:$R$40, 3, FALSE)</f>
        <v>2019-09-09T23:10Z</v>
      </c>
      <c r="Y2869">
        <f>VLOOKUP(1*V2869,NFLGames!$H$11:$H$555,1,FALSE)</f>
        <v>401220369</v>
      </c>
      <c r="Z2869">
        <f>VLOOKUP($Y2869, NFLGames!$H$11:$K$555,2,FALSE)</f>
        <v>2020</v>
      </c>
      <c r="AA2869">
        <f>VLOOKUP($Y2869, NFLGames!$H$11:$K$555,3,FALSE)</f>
        <v>1</v>
      </c>
      <c r="AB2869" s="6">
        <f>IF(A2870=0, 0, AH2870-tbl_pbp[[#This Row],[Saints Win %]])</f>
        <v>9.000000000000008E-3</v>
      </c>
      <c r="AE2869">
        <f>ABS(tbl_pbp[[#This Row],[play.homeScore]]-tbl_pbp[[#This Row],[play.awayScore]])</f>
        <v>10</v>
      </c>
      <c r="AF2869">
        <f>IF(tbl_pbp[[#This Row],[Play Saints Win % Increase]]&gt;=$AF$4,1,0)</f>
        <v>0</v>
      </c>
      <c r="AG2869" t="str">
        <f>VLOOKUP(tbl_pbp[[#This Row],[gameId]], games!$B$2:$T$40, 9, FALSE)</f>
        <v>tampa-bay-buccaneers</v>
      </c>
      <c r="AH2869" s="5">
        <f>IF(tbl_pbp[[#This Row],[AwayTeam]] &lt;&gt; "new-orleans-saints", tbl_pbp[[#This Row],[homeWinPercentage]], 1-tbl_pbp[[#This Row],[homeWinPercentage]])</f>
        <v>0.874</v>
      </c>
      <c r="AI2869" s="13">
        <f>tbl_pbp[[#This Row],[Kamara]]*tbl_pbp[[#This Row],[Impactful Play]]</f>
        <v>0</v>
      </c>
      <c r="AJ2869" s="13">
        <f>tbl_pbp[[#This Row],[Thomas]]*tbl_pbp[[#This Row],[Impactful Play]]</f>
        <v>0</v>
      </c>
      <c r="AK2869" s="13" t="str">
        <f>VLOOKUP(tbl_pbp[[#This Row],[Play Saints Win % Increase]], tbl_impact[],3,TRUE)</f>
        <v>Scented (0 to +5%)</v>
      </c>
    </row>
    <row r="2870" spans="1:37">
      <c r="A2870" s="1">
        <v>97</v>
      </c>
      <c r="B2870" s="5">
        <v>0.88300000000000001</v>
      </c>
      <c r="C2870" t="s">
        <v>898</v>
      </c>
      <c r="D2870">
        <v>0</v>
      </c>
      <c r="E2870">
        <v>0</v>
      </c>
      <c r="F2870">
        <v>3</v>
      </c>
      <c r="G2870">
        <v>24</v>
      </c>
      <c r="H2870">
        <v>14</v>
      </c>
      <c r="I2870">
        <v>10</v>
      </c>
      <c r="J2870">
        <v>25</v>
      </c>
      <c r="K2870" t="s">
        <v>29</v>
      </c>
      <c r="L2870">
        <v>1</v>
      </c>
      <c r="M2870">
        <v>75</v>
      </c>
      <c r="N2870" t="s">
        <v>899</v>
      </c>
      <c r="O2870" t="s">
        <v>164</v>
      </c>
      <c r="P2870" t="s">
        <v>45</v>
      </c>
      <c r="Q2870" t="s">
        <v>46</v>
      </c>
      <c r="R2870" t="s">
        <v>47</v>
      </c>
      <c r="S2870" t="s">
        <v>33</v>
      </c>
      <c r="T2870" t="s">
        <v>34</v>
      </c>
      <c r="U2870" t="s">
        <v>35</v>
      </c>
      <c r="V2870" t="s">
        <v>591</v>
      </c>
      <c r="X2870" t="str">
        <f>VLOOKUP(pbp!V103, games!$B$2:$R$40, 3, FALSE)</f>
        <v>2019-09-09T23:10Z</v>
      </c>
      <c r="Y2870">
        <f>VLOOKUP(1*V2870,NFLGames!$H$11:$H$555,1,FALSE)</f>
        <v>401220369</v>
      </c>
      <c r="Z2870">
        <f>VLOOKUP($Y2870, NFLGames!$H$11:$K$555,2,FALSE)</f>
        <v>2020</v>
      </c>
      <c r="AA2870">
        <f>VLOOKUP($Y2870, NFLGames!$H$11:$K$555,3,FALSE)</f>
        <v>1</v>
      </c>
      <c r="AB2870" s="6">
        <f>IF(A2871=0, 0, AH2871-tbl_pbp[[#This Row],[Saints Win %]])</f>
        <v>-3.5000000000000031E-2</v>
      </c>
      <c r="AE2870">
        <f>ABS(tbl_pbp[[#This Row],[play.homeScore]]-tbl_pbp[[#This Row],[play.awayScore]])</f>
        <v>10</v>
      </c>
      <c r="AF2870">
        <f>IF(tbl_pbp[[#This Row],[Play Saints Win % Increase]]&gt;=$AF$4,1,0)</f>
        <v>0</v>
      </c>
      <c r="AG2870" t="str">
        <f>VLOOKUP(tbl_pbp[[#This Row],[gameId]], games!$B$2:$T$40, 9, FALSE)</f>
        <v>tampa-bay-buccaneers</v>
      </c>
      <c r="AH2870" s="5">
        <f>IF(tbl_pbp[[#This Row],[AwayTeam]] &lt;&gt; "new-orleans-saints", tbl_pbp[[#This Row],[homeWinPercentage]], 1-tbl_pbp[[#This Row],[homeWinPercentage]])</f>
        <v>0.88300000000000001</v>
      </c>
      <c r="AI2870" s="13">
        <f>tbl_pbp[[#This Row],[Kamara]]*tbl_pbp[[#This Row],[Impactful Play]]</f>
        <v>0</v>
      </c>
      <c r="AJ2870" s="13">
        <f>tbl_pbp[[#This Row],[Thomas]]*tbl_pbp[[#This Row],[Impactful Play]]</f>
        <v>0</v>
      </c>
      <c r="AK2870" s="13" t="str">
        <f>VLOOKUP(tbl_pbp[[#This Row],[Play Saints Win % Increase]], tbl_impact[],3,TRUE)</f>
        <v>Bad (0 to -5%)</v>
      </c>
    </row>
    <row r="2871" spans="1:37">
      <c r="A2871" s="1">
        <v>98</v>
      </c>
      <c r="B2871" s="5">
        <v>0.84799999999999998</v>
      </c>
      <c r="C2871" t="s">
        <v>900</v>
      </c>
      <c r="D2871">
        <v>0</v>
      </c>
      <c r="E2871">
        <v>0</v>
      </c>
      <c r="F2871">
        <v>3</v>
      </c>
      <c r="G2871">
        <v>24</v>
      </c>
      <c r="H2871">
        <v>14</v>
      </c>
      <c r="I2871">
        <v>2</v>
      </c>
      <c r="J2871">
        <v>33</v>
      </c>
      <c r="K2871" t="s">
        <v>29</v>
      </c>
      <c r="L2871">
        <v>2</v>
      </c>
      <c r="M2871">
        <v>67</v>
      </c>
      <c r="N2871" t="s">
        <v>901</v>
      </c>
      <c r="O2871" t="s">
        <v>902</v>
      </c>
      <c r="P2871" t="s">
        <v>45</v>
      </c>
      <c r="Q2871" t="s">
        <v>46</v>
      </c>
      <c r="R2871" t="s">
        <v>47</v>
      </c>
      <c r="S2871" t="s">
        <v>51</v>
      </c>
      <c r="T2871" t="s">
        <v>438</v>
      </c>
      <c r="U2871" t="s">
        <v>903</v>
      </c>
      <c r="V2871" t="s">
        <v>591</v>
      </c>
      <c r="X2871" t="str">
        <f>VLOOKUP(pbp!V104, games!$B$2:$R$40, 3, FALSE)</f>
        <v>2019-09-09T23:10Z</v>
      </c>
      <c r="Y2871">
        <f>VLOOKUP(1*V2871,NFLGames!$H$11:$H$555,1,FALSE)</f>
        <v>401220369</v>
      </c>
      <c r="Z2871">
        <f>VLOOKUP($Y2871, NFLGames!$H$11:$K$555,2,FALSE)</f>
        <v>2020</v>
      </c>
      <c r="AA2871">
        <f>VLOOKUP($Y2871, NFLGames!$H$11:$K$555,3,FALSE)</f>
        <v>1</v>
      </c>
      <c r="AB2871" s="6">
        <f>IF(A2872=0, 0, AH2872-tbl_pbp[[#This Row],[Saints Win %]])</f>
        <v>-5.5999999999999939E-2</v>
      </c>
      <c r="AE2871">
        <f>ABS(tbl_pbp[[#This Row],[play.homeScore]]-tbl_pbp[[#This Row],[play.awayScore]])</f>
        <v>10</v>
      </c>
      <c r="AF2871">
        <f>IF(tbl_pbp[[#This Row],[Play Saints Win % Increase]]&gt;=$AF$4,1,0)</f>
        <v>0</v>
      </c>
      <c r="AG2871" t="str">
        <f>VLOOKUP(tbl_pbp[[#This Row],[gameId]], games!$B$2:$T$40, 9, FALSE)</f>
        <v>tampa-bay-buccaneers</v>
      </c>
      <c r="AH2871" s="5">
        <f>IF(tbl_pbp[[#This Row],[AwayTeam]] &lt;&gt; "new-orleans-saints", tbl_pbp[[#This Row],[homeWinPercentage]], 1-tbl_pbp[[#This Row],[homeWinPercentage]])</f>
        <v>0.84799999999999998</v>
      </c>
      <c r="AI2871" s="13">
        <f>tbl_pbp[[#This Row],[Kamara]]*tbl_pbp[[#This Row],[Impactful Play]]</f>
        <v>0</v>
      </c>
      <c r="AJ2871" s="13">
        <f>tbl_pbp[[#This Row],[Thomas]]*tbl_pbp[[#This Row],[Impactful Play]]</f>
        <v>0</v>
      </c>
      <c r="AK2871" s="13" t="str">
        <f>VLOOKUP(tbl_pbp[[#This Row],[Play Saints Win % Increase]], tbl_impact[],3,TRUE)</f>
        <v>Smelly (worse than-5% -&gt; -10%)</v>
      </c>
    </row>
    <row r="2872" spans="1:37">
      <c r="A2872" s="1">
        <v>99</v>
      </c>
      <c r="B2872" s="5">
        <v>0.79200000000000004</v>
      </c>
      <c r="C2872" t="s">
        <v>904</v>
      </c>
      <c r="D2872">
        <v>0</v>
      </c>
      <c r="E2872">
        <v>0</v>
      </c>
      <c r="F2872">
        <v>3</v>
      </c>
      <c r="G2872">
        <v>24</v>
      </c>
      <c r="H2872">
        <v>14</v>
      </c>
      <c r="I2872">
        <v>10</v>
      </c>
      <c r="J2872">
        <v>36</v>
      </c>
      <c r="K2872" t="s">
        <v>29</v>
      </c>
      <c r="L2872">
        <v>1</v>
      </c>
      <c r="M2872">
        <v>23</v>
      </c>
      <c r="N2872" t="s">
        <v>905</v>
      </c>
      <c r="O2872" t="s">
        <v>906</v>
      </c>
      <c r="P2872" t="s">
        <v>22</v>
      </c>
      <c r="Q2872" t="s">
        <v>37</v>
      </c>
      <c r="S2872" t="s">
        <v>33</v>
      </c>
      <c r="T2872" t="s">
        <v>296</v>
      </c>
      <c r="U2872" t="s">
        <v>297</v>
      </c>
      <c r="V2872" t="s">
        <v>591</v>
      </c>
      <c r="X2872" t="str">
        <f>VLOOKUP(pbp!V105, games!$B$2:$R$40, 3, FALSE)</f>
        <v>2019-09-09T23:10Z</v>
      </c>
      <c r="Y2872">
        <f>VLOOKUP(1*V2872,NFLGames!$H$11:$H$555,1,FALSE)</f>
        <v>401220369</v>
      </c>
      <c r="Z2872">
        <f>VLOOKUP($Y2872, NFLGames!$H$11:$K$555,2,FALSE)</f>
        <v>2020</v>
      </c>
      <c r="AA2872">
        <f>VLOOKUP($Y2872, NFLGames!$H$11:$K$555,3,FALSE)</f>
        <v>1</v>
      </c>
      <c r="AB2872" s="6">
        <f>IF(A2873=0, 0, AH2873-tbl_pbp[[#This Row],[Saints Win %]])</f>
        <v>2.2999999999999909E-2</v>
      </c>
      <c r="AE2872">
        <f>ABS(tbl_pbp[[#This Row],[play.homeScore]]-tbl_pbp[[#This Row],[play.awayScore]])</f>
        <v>10</v>
      </c>
      <c r="AF2872">
        <f>IF(tbl_pbp[[#This Row],[Play Saints Win % Increase]]&gt;=$AF$4,1,0)</f>
        <v>0</v>
      </c>
      <c r="AG2872" t="str">
        <f>VLOOKUP(tbl_pbp[[#This Row],[gameId]], games!$B$2:$T$40, 9, FALSE)</f>
        <v>tampa-bay-buccaneers</v>
      </c>
      <c r="AH2872" s="5">
        <f>IF(tbl_pbp[[#This Row],[AwayTeam]] &lt;&gt; "new-orleans-saints", tbl_pbp[[#This Row],[homeWinPercentage]], 1-tbl_pbp[[#This Row],[homeWinPercentage]])</f>
        <v>0.79200000000000004</v>
      </c>
      <c r="AI2872" s="13">
        <f>tbl_pbp[[#This Row],[Kamara]]*tbl_pbp[[#This Row],[Impactful Play]]</f>
        <v>0</v>
      </c>
      <c r="AJ2872" s="13">
        <f>tbl_pbp[[#This Row],[Thomas]]*tbl_pbp[[#This Row],[Impactful Play]]</f>
        <v>0</v>
      </c>
      <c r="AK2872" s="13" t="str">
        <f>VLOOKUP(tbl_pbp[[#This Row],[Play Saints Win % Increase]], tbl_impact[],3,TRUE)</f>
        <v>Scented (0 to +5%)</v>
      </c>
    </row>
    <row r="2873" spans="1:37">
      <c r="A2873" s="1">
        <v>100</v>
      </c>
      <c r="B2873" s="5">
        <v>0.81499999999999995</v>
      </c>
      <c r="C2873" t="s">
        <v>907</v>
      </c>
      <c r="D2873">
        <v>0</v>
      </c>
      <c r="E2873">
        <v>0</v>
      </c>
      <c r="F2873">
        <v>3</v>
      </c>
      <c r="G2873">
        <v>24</v>
      </c>
      <c r="H2873">
        <v>14</v>
      </c>
      <c r="I2873">
        <v>10</v>
      </c>
      <c r="J2873">
        <v>36</v>
      </c>
      <c r="K2873" t="s">
        <v>29</v>
      </c>
      <c r="L2873">
        <v>2</v>
      </c>
      <c r="M2873">
        <v>64</v>
      </c>
      <c r="N2873" t="s">
        <v>908</v>
      </c>
      <c r="O2873" t="s">
        <v>909</v>
      </c>
      <c r="P2873" t="s">
        <v>450</v>
      </c>
      <c r="Q2873" t="s">
        <v>451</v>
      </c>
      <c r="R2873" t="s">
        <v>452</v>
      </c>
      <c r="S2873" t="s">
        <v>120</v>
      </c>
      <c r="T2873" t="s">
        <v>296</v>
      </c>
      <c r="U2873" t="s">
        <v>910</v>
      </c>
      <c r="V2873" t="s">
        <v>591</v>
      </c>
      <c r="X2873" t="str">
        <f>VLOOKUP(pbp!V106, games!$B$2:$R$40, 3, FALSE)</f>
        <v>2019-09-09T23:10Z</v>
      </c>
      <c r="Y2873">
        <f>VLOOKUP(1*V2873,NFLGames!$H$11:$H$555,1,FALSE)</f>
        <v>401220369</v>
      </c>
      <c r="Z2873">
        <f>VLOOKUP($Y2873, NFLGames!$H$11:$K$555,2,FALSE)</f>
        <v>2020</v>
      </c>
      <c r="AA2873">
        <f>VLOOKUP($Y2873, NFLGames!$H$11:$K$555,3,FALSE)</f>
        <v>1</v>
      </c>
      <c r="AB2873" s="6">
        <f>IF(A2874=0, 0, AH2874-tbl_pbp[[#This Row],[Saints Win %]])</f>
        <v>1.0000000000000009E-3</v>
      </c>
      <c r="AE2873">
        <f>ABS(tbl_pbp[[#This Row],[play.homeScore]]-tbl_pbp[[#This Row],[play.awayScore]])</f>
        <v>10</v>
      </c>
      <c r="AF2873">
        <f>IF(tbl_pbp[[#This Row],[Play Saints Win % Increase]]&gt;=$AF$4,1,0)</f>
        <v>0</v>
      </c>
      <c r="AG2873" t="str">
        <f>VLOOKUP(tbl_pbp[[#This Row],[gameId]], games!$B$2:$T$40, 9, FALSE)</f>
        <v>tampa-bay-buccaneers</v>
      </c>
      <c r="AH2873" s="5">
        <f>IF(tbl_pbp[[#This Row],[AwayTeam]] &lt;&gt; "new-orleans-saints", tbl_pbp[[#This Row],[homeWinPercentage]], 1-tbl_pbp[[#This Row],[homeWinPercentage]])</f>
        <v>0.81499999999999995</v>
      </c>
      <c r="AI2873" s="13">
        <f>tbl_pbp[[#This Row],[Kamara]]*tbl_pbp[[#This Row],[Impactful Play]]</f>
        <v>0</v>
      </c>
      <c r="AJ2873" s="13">
        <f>tbl_pbp[[#This Row],[Thomas]]*tbl_pbp[[#This Row],[Impactful Play]]</f>
        <v>0</v>
      </c>
      <c r="AK2873" s="13" t="str">
        <f>VLOOKUP(tbl_pbp[[#This Row],[Play Saints Win % Increase]], tbl_impact[],3,TRUE)</f>
        <v>Scented (0 to +5%)</v>
      </c>
    </row>
    <row r="2874" spans="1:37">
      <c r="A2874" s="1">
        <v>101</v>
      </c>
      <c r="B2874" s="5">
        <v>0.81599999999999995</v>
      </c>
      <c r="C2874" t="s">
        <v>911</v>
      </c>
      <c r="D2874">
        <v>0</v>
      </c>
      <c r="E2874">
        <v>0</v>
      </c>
      <c r="F2874">
        <v>3</v>
      </c>
      <c r="G2874">
        <v>24</v>
      </c>
      <c r="H2874">
        <v>14</v>
      </c>
      <c r="I2874">
        <v>10</v>
      </c>
      <c r="J2874">
        <v>51</v>
      </c>
      <c r="K2874" t="s">
        <v>29</v>
      </c>
      <c r="L2874">
        <v>1</v>
      </c>
      <c r="M2874">
        <v>74</v>
      </c>
      <c r="N2874" t="s">
        <v>912</v>
      </c>
      <c r="O2874" t="s">
        <v>913</v>
      </c>
      <c r="P2874" t="s">
        <v>22</v>
      </c>
      <c r="Q2874" t="s">
        <v>37</v>
      </c>
      <c r="S2874" t="s">
        <v>33</v>
      </c>
      <c r="T2874" t="s">
        <v>431</v>
      </c>
      <c r="U2874" t="s">
        <v>432</v>
      </c>
      <c r="V2874" t="s">
        <v>591</v>
      </c>
      <c r="X2874" t="str">
        <f>VLOOKUP(pbp!V107, games!$B$2:$R$40, 3, FALSE)</f>
        <v>2019-09-09T23:10Z</v>
      </c>
      <c r="Y2874">
        <f>VLOOKUP(1*V2874,NFLGames!$H$11:$H$555,1,FALSE)</f>
        <v>401220369</v>
      </c>
      <c r="Z2874">
        <f>VLOOKUP($Y2874, NFLGames!$H$11:$K$555,2,FALSE)</f>
        <v>2020</v>
      </c>
      <c r="AA2874">
        <f>VLOOKUP($Y2874, NFLGames!$H$11:$K$555,3,FALSE)</f>
        <v>1</v>
      </c>
      <c r="AB2874" s="6">
        <f>IF(A2875=0, 0, AH2875-tbl_pbp[[#This Row],[Saints Win %]])</f>
        <v>6.9000000000000061E-2</v>
      </c>
      <c r="AE2874">
        <f>ABS(tbl_pbp[[#This Row],[play.homeScore]]-tbl_pbp[[#This Row],[play.awayScore]])</f>
        <v>10</v>
      </c>
      <c r="AF2874">
        <f>IF(tbl_pbp[[#This Row],[Play Saints Win % Increase]]&gt;=$AF$4,1,0)</f>
        <v>0</v>
      </c>
      <c r="AG2874" t="str">
        <f>VLOOKUP(tbl_pbp[[#This Row],[gameId]], games!$B$2:$T$40, 9, FALSE)</f>
        <v>tampa-bay-buccaneers</v>
      </c>
      <c r="AH2874" s="5">
        <f>IF(tbl_pbp[[#This Row],[AwayTeam]] &lt;&gt; "new-orleans-saints", tbl_pbp[[#This Row],[homeWinPercentage]], 1-tbl_pbp[[#This Row],[homeWinPercentage]])</f>
        <v>0.81599999999999995</v>
      </c>
      <c r="AI2874" s="13">
        <f>tbl_pbp[[#This Row],[Kamara]]*tbl_pbp[[#This Row],[Impactful Play]]</f>
        <v>0</v>
      </c>
      <c r="AJ2874" s="13">
        <f>tbl_pbp[[#This Row],[Thomas]]*tbl_pbp[[#This Row],[Impactful Play]]</f>
        <v>0</v>
      </c>
      <c r="AK2874" s="13" t="str">
        <f>VLOOKUP(tbl_pbp[[#This Row],[Play Saints Win % Increase]], tbl_impact[],3,TRUE)</f>
        <v>Perfumed (5 to + 10%)</v>
      </c>
    </row>
    <row r="2875" spans="1:37">
      <c r="A2875" s="1">
        <v>102</v>
      </c>
      <c r="B2875" s="5">
        <v>0.88500000000000001</v>
      </c>
      <c r="C2875" t="s">
        <v>914</v>
      </c>
      <c r="D2875">
        <v>0</v>
      </c>
      <c r="E2875">
        <v>0</v>
      </c>
      <c r="F2875">
        <v>3</v>
      </c>
      <c r="G2875">
        <v>24</v>
      </c>
      <c r="H2875">
        <v>14</v>
      </c>
      <c r="I2875">
        <v>10</v>
      </c>
      <c r="J2875">
        <v>51</v>
      </c>
      <c r="K2875" t="s">
        <v>29</v>
      </c>
      <c r="L2875">
        <v>2</v>
      </c>
      <c r="M2875">
        <v>49</v>
      </c>
      <c r="N2875" t="s">
        <v>915</v>
      </c>
      <c r="O2875" t="s">
        <v>916</v>
      </c>
      <c r="P2875" t="s">
        <v>45</v>
      </c>
      <c r="Q2875" t="s">
        <v>46</v>
      </c>
      <c r="R2875" t="s">
        <v>47</v>
      </c>
      <c r="S2875" t="s">
        <v>120</v>
      </c>
      <c r="T2875" t="s">
        <v>431</v>
      </c>
      <c r="U2875" t="s">
        <v>434</v>
      </c>
      <c r="V2875" t="s">
        <v>591</v>
      </c>
      <c r="X2875" t="str">
        <f>VLOOKUP(pbp!V108, games!$B$2:$R$40, 3, FALSE)</f>
        <v>2019-09-09T23:10Z</v>
      </c>
      <c r="Y2875">
        <f>VLOOKUP(1*V2875,NFLGames!$H$11:$H$555,1,FALSE)</f>
        <v>401220369</v>
      </c>
      <c r="Z2875">
        <f>VLOOKUP($Y2875, NFLGames!$H$11:$K$555,2,FALSE)</f>
        <v>2020</v>
      </c>
      <c r="AA2875">
        <f>VLOOKUP($Y2875, NFLGames!$H$11:$K$555,3,FALSE)</f>
        <v>1</v>
      </c>
      <c r="AB2875" s="6">
        <f>IF(A2876=0, 0, AH2876-tbl_pbp[[#This Row],[Saints Win %]])</f>
        <v>-3.0000000000000027E-3</v>
      </c>
      <c r="AC2875">
        <v>1</v>
      </c>
      <c r="AE2875">
        <f>ABS(tbl_pbp[[#This Row],[play.homeScore]]-tbl_pbp[[#This Row],[play.awayScore]])</f>
        <v>10</v>
      </c>
      <c r="AF2875">
        <f>IF(tbl_pbp[[#This Row],[Play Saints Win % Increase]]&gt;=$AF$4,1,0)</f>
        <v>0</v>
      </c>
      <c r="AG2875" t="str">
        <f>VLOOKUP(tbl_pbp[[#This Row],[gameId]], games!$B$2:$T$40, 9, FALSE)</f>
        <v>tampa-bay-buccaneers</v>
      </c>
      <c r="AH2875" s="5">
        <f>IF(tbl_pbp[[#This Row],[AwayTeam]] &lt;&gt; "new-orleans-saints", tbl_pbp[[#This Row],[homeWinPercentage]], 1-tbl_pbp[[#This Row],[homeWinPercentage]])</f>
        <v>0.88500000000000001</v>
      </c>
      <c r="AI2875" s="13">
        <f>tbl_pbp[[#This Row],[Kamara]]*tbl_pbp[[#This Row],[Impactful Play]]</f>
        <v>0</v>
      </c>
      <c r="AJ2875" s="13">
        <f>tbl_pbp[[#This Row],[Thomas]]*tbl_pbp[[#This Row],[Impactful Play]]</f>
        <v>0</v>
      </c>
      <c r="AK2875" s="13" t="str">
        <f>VLOOKUP(tbl_pbp[[#This Row],[Play Saints Win % Increase]], tbl_impact[],3,TRUE)</f>
        <v>Bad (0 to -5%)</v>
      </c>
    </row>
    <row r="2876" spans="1:37">
      <c r="A2876" s="1">
        <v>103</v>
      </c>
      <c r="B2876" s="5">
        <v>0.88200000000000001</v>
      </c>
      <c r="C2876" t="s">
        <v>917</v>
      </c>
      <c r="D2876">
        <v>0</v>
      </c>
      <c r="E2876">
        <v>0</v>
      </c>
      <c r="F2876">
        <v>3</v>
      </c>
      <c r="G2876">
        <v>24</v>
      </c>
      <c r="H2876">
        <v>14</v>
      </c>
      <c r="I2876">
        <v>6</v>
      </c>
      <c r="J2876">
        <v>55</v>
      </c>
      <c r="K2876" t="s">
        <v>29</v>
      </c>
      <c r="L2876">
        <v>3</v>
      </c>
      <c r="M2876">
        <v>45</v>
      </c>
      <c r="N2876" t="s">
        <v>918</v>
      </c>
      <c r="O2876" t="s">
        <v>919</v>
      </c>
      <c r="P2876" t="s">
        <v>124</v>
      </c>
      <c r="Q2876" t="s">
        <v>125</v>
      </c>
      <c r="R2876" t="s">
        <v>126</v>
      </c>
      <c r="V2876" t="s">
        <v>591</v>
      </c>
      <c r="X2876" t="str">
        <f>VLOOKUP(pbp!V109, games!$B$2:$R$40, 3, FALSE)</f>
        <v>2019-09-09T23:10Z</v>
      </c>
      <c r="Y2876">
        <f>VLOOKUP(1*V2876,NFLGames!$H$11:$H$555,1,FALSE)</f>
        <v>401220369</v>
      </c>
      <c r="Z2876">
        <f>VLOOKUP($Y2876, NFLGames!$H$11:$K$555,2,FALSE)</f>
        <v>2020</v>
      </c>
      <c r="AA2876">
        <f>VLOOKUP($Y2876, NFLGames!$H$11:$K$555,3,FALSE)</f>
        <v>1</v>
      </c>
      <c r="AB2876" s="6">
        <f>IF(A2877=0, 0, AH2877-tbl_pbp[[#This Row],[Saints Win %]])</f>
        <v>-2.9000000000000026E-2</v>
      </c>
      <c r="AE2876">
        <f>ABS(tbl_pbp[[#This Row],[play.homeScore]]-tbl_pbp[[#This Row],[play.awayScore]])</f>
        <v>10</v>
      </c>
      <c r="AF2876">
        <f>IF(tbl_pbp[[#This Row],[Play Saints Win % Increase]]&gt;=$AF$4,1,0)</f>
        <v>0</v>
      </c>
      <c r="AG2876" t="str">
        <f>VLOOKUP(tbl_pbp[[#This Row],[gameId]], games!$B$2:$T$40, 9, FALSE)</f>
        <v>tampa-bay-buccaneers</v>
      </c>
      <c r="AH2876" s="5">
        <f>IF(tbl_pbp[[#This Row],[AwayTeam]] &lt;&gt; "new-orleans-saints", tbl_pbp[[#This Row],[homeWinPercentage]], 1-tbl_pbp[[#This Row],[homeWinPercentage]])</f>
        <v>0.88200000000000001</v>
      </c>
      <c r="AI2876" s="13">
        <f>tbl_pbp[[#This Row],[Kamara]]*tbl_pbp[[#This Row],[Impactful Play]]</f>
        <v>0</v>
      </c>
      <c r="AJ2876" s="13">
        <f>tbl_pbp[[#This Row],[Thomas]]*tbl_pbp[[#This Row],[Impactful Play]]</f>
        <v>0</v>
      </c>
      <c r="AK2876" s="13" t="str">
        <f>VLOOKUP(tbl_pbp[[#This Row],[Play Saints Win % Increase]], tbl_impact[],3,TRUE)</f>
        <v>Bad (0 to -5%)</v>
      </c>
    </row>
    <row r="2877" spans="1:37">
      <c r="A2877" s="1">
        <v>104</v>
      </c>
      <c r="B2877" s="5">
        <v>0.85299999999999998</v>
      </c>
      <c r="C2877" t="s">
        <v>920</v>
      </c>
      <c r="D2877">
        <v>0</v>
      </c>
      <c r="E2877">
        <v>0</v>
      </c>
      <c r="F2877">
        <v>3</v>
      </c>
      <c r="G2877">
        <v>24</v>
      </c>
      <c r="H2877">
        <v>14</v>
      </c>
      <c r="I2877">
        <v>6</v>
      </c>
      <c r="J2877">
        <v>55</v>
      </c>
      <c r="K2877" t="s">
        <v>29</v>
      </c>
      <c r="L2877">
        <v>3</v>
      </c>
      <c r="M2877">
        <v>45</v>
      </c>
      <c r="N2877" t="s">
        <v>921</v>
      </c>
      <c r="O2877" t="s">
        <v>919</v>
      </c>
      <c r="P2877" t="s">
        <v>167</v>
      </c>
      <c r="Q2877" t="s">
        <v>168</v>
      </c>
      <c r="S2877" t="s">
        <v>302</v>
      </c>
      <c r="T2877" t="s">
        <v>403</v>
      </c>
      <c r="U2877" t="s">
        <v>922</v>
      </c>
      <c r="V2877" t="s">
        <v>591</v>
      </c>
      <c r="X2877" t="str">
        <f>VLOOKUP(pbp!V110, games!$B$2:$R$40, 3, FALSE)</f>
        <v>2019-09-09T23:10Z</v>
      </c>
      <c r="Y2877">
        <f>VLOOKUP(1*V2877,NFLGames!$H$11:$H$555,1,FALSE)</f>
        <v>401220369</v>
      </c>
      <c r="Z2877">
        <f>VLOOKUP($Y2877, NFLGames!$H$11:$K$555,2,FALSE)</f>
        <v>2020</v>
      </c>
      <c r="AA2877">
        <f>VLOOKUP($Y2877, NFLGames!$H$11:$K$555,3,FALSE)</f>
        <v>1</v>
      </c>
      <c r="AB2877" s="6">
        <f>IF(A2878=0, 0, AH2878-tbl_pbp[[#This Row],[Saints Win %]])</f>
        <v>1.100000000000001E-2</v>
      </c>
      <c r="AE2877">
        <f>ABS(tbl_pbp[[#This Row],[play.homeScore]]-tbl_pbp[[#This Row],[play.awayScore]])</f>
        <v>10</v>
      </c>
      <c r="AF2877">
        <f>IF(tbl_pbp[[#This Row],[Play Saints Win % Increase]]&gt;=$AF$4,1,0)</f>
        <v>0</v>
      </c>
      <c r="AG2877" t="str">
        <f>VLOOKUP(tbl_pbp[[#This Row],[gameId]], games!$B$2:$T$40, 9, FALSE)</f>
        <v>tampa-bay-buccaneers</v>
      </c>
      <c r="AH2877" s="5">
        <f>IF(tbl_pbp[[#This Row],[AwayTeam]] &lt;&gt; "new-orleans-saints", tbl_pbp[[#This Row],[homeWinPercentage]], 1-tbl_pbp[[#This Row],[homeWinPercentage]])</f>
        <v>0.85299999999999998</v>
      </c>
      <c r="AI2877" s="13">
        <f>tbl_pbp[[#This Row],[Kamara]]*tbl_pbp[[#This Row],[Impactful Play]]</f>
        <v>0</v>
      </c>
      <c r="AJ2877" s="13">
        <f>tbl_pbp[[#This Row],[Thomas]]*tbl_pbp[[#This Row],[Impactful Play]]</f>
        <v>0</v>
      </c>
      <c r="AK2877" s="13" t="str">
        <f>VLOOKUP(tbl_pbp[[#This Row],[Play Saints Win % Increase]], tbl_impact[],3,TRUE)</f>
        <v>Scented (0 to +5%)</v>
      </c>
    </row>
    <row r="2878" spans="1:37">
      <c r="A2878" s="1">
        <v>105</v>
      </c>
      <c r="B2878" s="5">
        <v>0.86399999999999999</v>
      </c>
      <c r="C2878" t="s">
        <v>923</v>
      </c>
      <c r="D2878">
        <v>0</v>
      </c>
      <c r="E2878">
        <v>0</v>
      </c>
      <c r="F2878">
        <v>3</v>
      </c>
      <c r="G2878">
        <v>24</v>
      </c>
      <c r="H2878">
        <v>14</v>
      </c>
      <c r="I2878">
        <v>15</v>
      </c>
      <c r="J2878">
        <v>46</v>
      </c>
      <c r="K2878" t="s">
        <v>29</v>
      </c>
      <c r="L2878">
        <v>4</v>
      </c>
      <c r="M2878">
        <v>54</v>
      </c>
      <c r="N2878" t="s">
        <v>924</v>
      </c>
      <c r="O2878" t="s">
        <v>925</v>
      </c>
      <c r="P2878" t="s">
        <v>66</v>
      </c>
      <c r="Q2878" t="s">
        <v>67</v>
      </c>
      <c r="R2878" t="s">
        <v>68</v>
      </c>
      <c r="S2878" t="s">
        <v>261</v>
      </c>
      <c r="T2878" t="s">
        <v>435</v>
      </c>
      <c r="U2878" t="s">
        <v>926</v>
      </c>
      <c r="V2878" t="s">
        <v>591</v>
      </c>
      <c r="X2878" t="str">
        <f>VLOOKUP(pbp!V111, games!$B$2:$R$40, 3, FALSE)</f>
        <v>2019-09-09T23:10Z</v>
      </c>
      <c r="Y2878">
        <f>VLOOKUP(1*V2878,NFLGames!$H$11:$H$555,1,FALSE)</f>
        <v>401220369</v>
      </c>
      <c r="Z2878">
        <f>VLOOKUP($Y2878, NFLGames!$H$11:$K$555,2,FALSE)</f>
        <v>2020</v>
      </c>
      <c r="AA2878">
        <f>VLOOKUP($Y2878, NFLGames!$H$11:$K$555,3,FALSE)</f>
        <v>1</v>
      </c>
      <c r="AB2878" s="6">
        <f>IF(A2879=0, 0, AH2879-tbl_pbp[[#This Row],[Saints Win %]])</f>
        <v>-1.4000000000000012E-2</v>
      </c>
      <c r="AE2878">
        <f>ABS(tbl_pbp[[#This Row],[play.homeScore]]-tbl_pbp[[#This Row],[play.awayScore]])</f>
        <v>10</v>
      </c>
      <c r="AF2878">
        <f>IF(tbl_pbp[[#This Row],[Play Saints Win % Increase]]&gt;=$AF$4,1,0)</f>
        <v>0</v>
      </c>
      <c r="AG2878" t="str">
        <f>VLOOKUP(tbl_pbp[[#This Row],[gameId]], games!$B$2:$T$40, 9, FALSE)</f>
        <v>tampa-bay-buccaneers</v>
      </c>
      <c r="AH2878" s="5">
        <f>IF(tbl_pbp[[#This Row],[AwayTeam]] &lt;&gt; "new-orleans-saints", tbl_pbp[[#This Row],[homeWinPercentage]], 1-tbl_pbp[[#This Row],[homeWinPercentage]])</f>
        <v>0.86399999999999999</v>
      </c>
      <c r="AI2878" s="13">
        <f>tbl_pbp[[#This Row],[Kamara]]*tbl_pbp[[#This Row],[Impactful Play]]</f>
        <v>0</v>
      </c>
      <c r="AJ2878" s="13">
        <f>tbl_pbp[[#This Row],[Thomas]]*tbl_pbp[[#This Row],[Impactful Play]]</f>
        <v>0</v>
      </c>
      <c r="AK2878" s="13" t="str">
        <f>VLOOKUP(tbl_pbp[[#This Row],[Play Saints Win % Increase]], tbl_impact[],3,TRUE)</f>
        <v>Bad (0 to -5%)</v>
      </c>
    </row>
    <row r="2879" spans="1:37">
      <c r="A2879" s="1">
        <v>106</v>
      </c>
      <c r="B2879" s="5">
        <v>0.85</v>
      </c>
      <c r="C2879" t="s">
        <v>927</v>
      </c>
      <c r="D2879">
        <v>0</v>
      </c>
      <c r="E2879">
        <v>0</v>
      </c>
      <c r="F2879">
        <v>3</v>
      </c>
      <c r="G2879">
        <v>24</v>
      </c>
      <c r="H2879">
        <v>14</v>
      </c>
      <c r="I2879">
        <v>10</v>
      </c>
      <c r="J2879">
        <v>86</v>
      </c>
      <c r="K2879" t="s">
        <v>369</v>
      </c>
      <c r="L2879">
        <v>1</v>
      </c>
      <c r="M2879">
        <v>86</v>
      </c>
      <c r="N2879" t="s">
        <v>928</v>
      </c>
      <c r="O2879" t="s">
        <v>322</v>
      </c>
      <c r="P2879" t="s">
        <v>30</v>
      </c>
      <c r="Q2879" t="s">
        <v>31</v>
      </c>
      <c r="R2879" t="s">
        <v>32</v>
      </c>
      <c r="S2879" t="s">
        <v>33</v>
      </c>
      <c r="T2879" t="s">
        <v>677</v>
      </c>
      <c r="U2879" t="s">
        <v>929</v>
      </c>
      <c r="V2879" t="s">
        <v>591</v>
      </c>
      <c r="X2879" t="str">
        <f>VLOOKUP(pbp!V112, games!$B$2:$R$40, 3, FALSE)</f>
        <v>2019-09-09T23:10Z</v>
      </c>
      <c r="Y2879">
        <f>VLOOKUP(1*V2879,NFLGames!$H$11:$H$555,1,FALSE)</f>
        <v>401220369</v>
      </c>
      <c r="Z2879">
        <f>VLOOKUP($Y2879, NFLGames!$H$11:$K$555,2,FALSE)</f>
        <v>2020</v>
      </c>
      <c r="AA2879">
        <f>VLOOKUP($Y2879, NFLGames!$H$11:$K$555,3,FALSE)</f>
        <v>1</v>
      </c>
      <c r="AB2879" s="6">
        <f>IF(A2880=0, 0, AH2880-tbl_pbp[[#This Row],[Saints Win %]])</f>
        <v>3.8000000000000034E-2</v>
      </c>
      <c r="AE2879">
        <f>ABS(tbl_pbp[[#This Row],[play.homeScore]]-tbl_pbp[[#This Row],[play.awayScore]])</f>
        <v>10</v>
      </c>
      <c r="AF2879">
        <f>IF(tbl_pbp[[#This Row],[Play Saints Win % Increase]]&gt;=$AF$4,1,0)</f>
        <v>0</v>
      </c>
      <c r="AG2879" t="str">
        <f>VLOOKUP(tbl_pbp[[#This Row],[gameId]], games!$B$2:$T$40, 9, FALSE)</f>
        <v>tampa-bay-buccaneers</v>
      </c>
      <c r="AH2879" s="5">
        <f>IF(tbl_pbp[[#This Row],[AwayTeam]] &lt;&gt; "new-orleans-saints", tbl_pbp[[#This Row],[homeWinPercentage]], 1-tbl_pbp[[#This Row],[homeWinPercentage]])</f>
        <v>0.85</v>
      </c>
      <c r="AI2879" s="13">
        <f>tbl_pbp[[#This Row],[Kamara]]*tbl_pbp[[#This Row],[Impactful Play]]</f>
        <v>0</v>
      </c>
      <c r="AJ2879" s="13">
        <f>tbl_pbp[[#This Row],[Thomas]]*tbl_pbp[[#This Row],[Impactful Play]]</f>
        <v>0</v>
      </c>
      <c r="AK2879" s="13" t="str">
        <f>VLOOKUP(tbl_pbp[[#This Row],[Play Saints Win % Increase]], tbl_impact[],3,TRUE)</f>
        <v>Scented (0 to +5%)</v>
      </c>
    </row>
    <row r="2880" spans="1:37">
      <c r="A2880" s="1">
        <v>107</v>
      </c>
      <c r="B2880" s="5">
        <v>0.88800000000000001</v>
      </c>
      <c r="C2880" t="s">
        <v>930</v>
      </c>
      <c r="D2880">
        <v>0</v>
      </c>
      <c r="E2880">
        <v>0</v>
      </c>
      <c r="F2880">
        <v>3</v>
      </c>
      <c r="G2880">
        <v>24</v>
      </c>
      <c r="H2880">
        <v>14</v>
      </c>
      <c r="I2880">
        <v>10</v>
      </c>
      <c r="J2880">
        <v>74</v>
      </c>
      <c r="K2880" t="s">
        <v>369</v>
      </c>
      <c r="L2880">
        <v>1</v>
      </c>
      <c r="M2880">
        <v>74</v>
      </c>
      <c r="N2880" t="s">
        <v>931</v>
      </c>
      <c r="O2880" t="s">
        <v>520</v>
      </c>
      <c r="P2880" t="s">
        <v>45</v>
      </c>
      <c r="Q2880" t="s">
        <v>46</v>
      </c>
      <c r="R2880" t="s">
        <v>47</v>
      </c>
      <c r="S2880" t="s">
        <v>33</v>
      </c>
      <c r="T2880" t="s">
        <v>412</v>
      </c>
      <c r="U2880" t="s">
        <v>932</v>
      </c>
      <c r="V2880" t="s">
        <v>591</v>
      </c>
      <c r="X2880" t="str">
        <f>VLOOKUP(pbp!V113, games!$B$2:$R$40, 3, FALSE)</f>
        <v>2019-09-09T23:10Z</v>
      </c>
      <c r="Y2880">
        <f>VLOOKUP(1*V2880,NFLGames!$H$11:$H$555,1,FALSE)</f>
        <v>401220369</v>
      </c>
      <c r="Z2880">
        <f>VLOOKUP($Y2880, NFLGames!$H$11:$K$555,2,FALSE)</f>
        <v>2020</v>
      </c>
      <c r="AA2880">
        <f>VLOOKUP($Y2880, NFLGames!$H$11:$K$555,3,FALSE)</f>
        <v>1</v>
      </c>
      <c r="AB2880" s="6">
        <f>IF(A2881=0, 0, AH2881-tbl_pbp[[#This Row],[Saints Win %]])</f>
        <v>-1.0000000000000009E-2</v>
      </c>
      <c r="AE2880">
        <f>ABS(tbl_pbp[[#This Row],[play.homeScore]]-tbl_pbp[[#This Row],[play.awayScore]])</f>
        <v>10</v>
      </c>
      <c r="AF2880">
        <f>IF(tbl_pbp[[#This Row],[Play Saints Win % Increase]]&gt;=$AF$4,1,0)</f>
        <v>0</v>
      </c>
      <c r="AG2880" t="str">
        <f>VLOOKUP(tbl_pbp[[#This Row],[gameId]], games!$B$2:$T$40, 9, FALSE)</f>
        <v>tampa-bay-buccaneers</v>
      </c>
      <c r="AH2880" s="5">
        <f>IF(tbl_pbp[[#This Row],[AwayTeam]] &lt;&gt; "new-orleans-saints", tbl_pbp[[#This Row],[homeWinPercentage]], 1-tbl_pbp[[#This Row],[homeWinPercentage]])</f>
        <v>0.88800000000000001</v>
      </c>
      <c r="AI2880" s="13">
        <f>tbl_pbp[[#This Row],[Kamara]]*tbl_pbp[[#This Row],[Impactful Play]]</f>
        <v>0</v>
      </c>
      <c r="AJ2880" s="13">
        <f>tbl_pbp[[#This Row],[Thomas]]*tbl_pbp[[#This Row],[Impactful Play]]</f>
        <v>0</v>
      </c>
      <c r="AK2880" s="13" t="str">
        <f>VLOOKUP(tbl_pbp[[#This Row],[Play Saints Win % Increase]], tbl_impact[],3,TRUE)</f>
        <v>Bad (0 to -5%)</v>
      </c>
    </row>
    <row r="2881" spans="1:37">
      <c r="A2881" s="1">
        <v>108</v>
      </c>
      <c r="B2881" s="5">
        <v>0.878</v>
      </c>
      <c r="C2881" t="s">
        <v>933</v>
      </c>
      <c r="D2881">
        <v>0</v>
      </c>
      <c r="E2881">
        <v>0</v>
      </c>
      <c r="F2881">
        <v>3</v>
      </c>
      <c r="G2881">
        <v>24</v>
      </c>
      <c r="H2881">
        <v>14</v>
      </c>
      <c r="I2881">
        <v>8</v>
      </c>
      <c r="J2881">
        <v>72</v>
      </c>
      <c r="K2881" t="s">
        <v>369</v>
      </c>
      <c r="L2881">
        <v>2</v>
      </c>
      <c r="M2881">
        <v>72</v>
      </c>
      <c r="N2881" t="s">
        <v>934</v>
      </c>
      <c r="O2881" t="s">
        <v>935</v>
      </c>
      <c r="P2881" t="s">
        <v>94</v>
      </c>
      <c r="Q2881" t="s">
        <v>95</v>
      </c>
      <c r="R2881" t="s">
        <v>96</v>
      </c>
      <c r="S2881" t="s">
        <v>73</v>
      </c>
      <c r="T2881" t="s">
        <v>521</v>
      </c>
      <c r="U2881" t="s">
        <v>936</v>
      </c>
      <c r="V2881" t="s">
        <v>591</v>
      </c>
      <c r="X2881" t="str">
        <f>VLOOKUP(pbp!V114, games!$B$2:$R$40, 3, FALSE)</f>
        <v>2019-09-09T23:10Z</v>
      </c>
      <c r="Y2881">
        <f>VLOOKUP(1*V2881,NFLGames!$H$11:$H$555,1,FALSE)</f>
        <v>401220369</v>
      </c>
      <c r="Z2881">
        <f>VLOOKUP($Y2881, NFLGames!$H$11:$K$555,2,FALSE)</f>
        <v>2020</v>
      </c>
      <c r="AA2881">
        <f>VLOOKUP($Y2881, NFLGames!$H$11:$K$555,3,FALSE)</f>
        <v>1</v>
      </c>
      <c r="AB2881" s="6">
        <f>IF(A2882=0, 0, AH2882-tbl_pbp[[#This Row],[Saints Win %]])</f>
        <v>9.000000000000008E-3</v>
      </c>
      <c r="AE2881">
        <f>ABS(tbl_pbp[[#This Row],[play.homeScore]]-tbl_pbp[[#This Row],[play.awayScore]])</f>
        <v>10</v>
      </c>
      <c r="AF2881">
        <f>IF(tbl_pbp[[#This Row],[Play Saints Win % Increase]]&gt;=$AF$4,1,0)</f>
        <v>0</v>
      </c>
      <c r="AG2881" t="str">
        <f>VLOOKUP(tbl_pbp[[#This Row],[gameId]], games!$B$2:$T$40, 9, FALSE)</f>
        <v>tampa-bay-buccaneers</v>
      </c>
      <c r="AH2881" s="5">
        <f>IF(tbl_pbp[[#This Row],[AwayTeam]] &lt;&gt; "new-orleans-saints", tbl_pbp[[#This Row],[homeWinPercentage]], 1-tbl_pbp[[#This Row],[homeWinPercentage]])</f>
        <v>0.878</v>
      </c>
      <c r="AI2881" s="13">
        <f>tbl_pbp[[#This Row],[Kamara]]*tbl_pbp[[#This Row],[Impactful Play]]</f>
        <v>0</v>
      </c>
      <c r="AJ2881" s="13">
        <f>tbl_pbp[[#This Row],[Thomas]]*tbl_pbp[[#This Row],[Impactful Play]]</f>
        <v>0</v>
      </c>
      <c r="AK2881" s="13" t="str">
        <f>VLOOKUP(tbl_pbp[[#This Row],[Play Saints Win % Increase]], tbl_impact[],3,TRUE)</f>
        <v>Scented (0 to +5%)</v>
      </c>
    </row>
    <row r="2882" spans="1:37">
      <c r="A2882" s="1">
        <v>109</v>
      </c>
      <c r="B2882" s="5">
        <v>0.88700000000000001</v>
      </c>
      <c r="C2882" t="s">
        <v>937</v>
      </c>
      <c r="D2882">
        <v>0</v>
      </c>
      <c r="E2882">
        <v>0</v>
      </c>
      <c r="F2882">
        <v>3</v>
      </c>
      <c r="G2882">
        <v>24</v>
      </c>
      <c r="H2882">
        <v>14</v>
      </c>
      <c r="I2882">
        <v>13</v>
      </c>
      <c r="J2882">
        <v>77</v>
      </c>
      <c r="K2882" t="s">
        <v>369</v>
      </c>
      <c r="L2882">
        <v>2</v>
      </c>
      <c r="M2882">
        <v>77</v>
      </c>
      <c r="N2882" t="s">
        <v>938</v>
      </c>
      <c r="O2882" t="s">
        <v>86</v>
      </c>
      <c r="P2882" t="s">
        <v>22</v>
      </c>
      <c r="Q2882" t="s">
        <v>37</v>
      </c>
      <c r="S2882" t="s">
        <v>939</v>
      </c>
      <c r="T2882" t="s">
        <v>872</v>
      </c>
      <c r="U2882" t="s">
        <v>940</v>
      </c>
      <c r="V2882" t="s">
        <v>591</v>
      </c>
      <c r="X2882" t="str">
        <f>VLOOKUP(pbp!V115, games!$B$2:$R$40, 3, FALSE)</f>
        <v>2019-09-09T23:10Z</v>
      </c>
      <c r="Y2882">
        <f>VLOOKUP(1*V2882,NFLGames!$H$11:$H$555,1,FALSE)</f>
        <v>401220369</v>
      </c>
      <c r="Z2882">
        <f>VLOOKUP($Y2882, NFLGames!$H$11:$K$555,2,FALSE)</f>
        <v>2020</v>
      </c>
      <c r="AA2882">
        <f>VLOOKUP($Y2882, NFLGames!$H$11:$K$555,3,FALSE)</f>
        <v>1</v>
      </c>
      <c r="AB2882" s="6">
        <f>IF(A2883=0, 0, AH2883-tbl_pbp[[#This Row],[Saints Win %]])</f>
        <v>8.0000000000000071E-3</v>
      </c>
      <c r="AE2882">
        <f>ABS(tbl_pbp[[#This Row],[play.homeScore]]-tbl_pbp[[#This Row],[play.awayScore]])</f>
        <v>10</v>
      </c>
      <c r="AF2882">
        <f>IF(tbl_pbp[[#This Row],[Play Saints Win % Increase]]&gt;=$AF$4,1,0)</f>
        <v>0</v>
      </c>
      <c r="AG2882" t="str">
        <f>VLOOKUP(tbl_pbp[[#This Row],[gameId]], games!$B$2:$T$40, 9, FALSE)</f>
        <v>tampa-bay-buccaneers</v>
      </c>
      <c r="AH2882" s="5">
        <f>IF(tbl_pbp[[#This Row],[AwayTeam]] &lt;&gt; "new-orleans-saints", tbl_pbp[[#This Row],[homeWinPercentage]], 1-tbl_pbp[[#This Row],[homeWinPercentage]])</f>
        <v>0.88700000000000001</v>
      </c>
      <c r="AI2882" s="13">
        <f>tbl_pbp[[#This Row],[Kamara]]*tbl_pbp[[#This Row],[Impactful Play]]</f>
        <v>0</v>
      </c>
      <c r="AJ2882" s="13">
        <f>tbl_pbp[[#This Row],[Thomas]]*tbl_pbp[[#This Row],[Impactful Play]]</f>
        <v>0</v>
      </c>
      <c r="AK2882" s="13" t="str">
        <f>VLOOKUP(tbl_pbp[[#This Row],[Play Saints Win % Increase]], tbl_impact[],3,TRUE)</f>
        <v>Scented (0 to +5%)</v>
      </c>
    </row>
    <row r="2883" spans="1:37">
      <c r="A2883" s="1">
        <v>110</v>
      </c>
      <c r="B2883" s="5">
        <v>0.89500000000000002</v>
      </c>
      <c r="C2883" t="s">
        <v>941</v>
      </c>
      <c r="D2883">
        <v>0</v>
      </c>
      <c r="E2883">
        <v>0</v>
      </c>
      <c r="F2883">
        <v>3</v>
      </c>
      <c r="G2883">
        <v>24</v>
      </c>
      <c r="H2883">
        <v>14</v>
      </c>
      <c r="I2883">
        <v>13</v>
      </c>
      <c r="J2883">
        <v>77</v>
      </c>
      <c r="K2883" t="s">
        <v>369</v>
      </c>
      <c r="L2883">
        <v>3</v>
      </c>
      <c r="M2883">
        <v>77</v>
      </c>
      <c r="N2883" t="s">
        <v>942</v>
      </c>
      <c r="O2883" t="s">
        <v>186</v>
      </c>
      <c r="P2883" t="s">
        <v>22</v>
      </c>
      <c r="Q2883" t="s">
        <v>37</v>
      </c>
      <c r="S2883" t="s">
        <v>943</v>
      </c>
      <c r="T2883" t="s">
        <v>872</v>
      </c>
      <c r="U2883" t="s">
        <v>944</v>
      </c>
      <c r="V2883" t="s">
        <v>591</v>
      </c>
      <c r="X2883" t="str">
        <f>VLOOKUP(pbp!V116, games!$B$2:$R$40, 3, FALSE)</f>
        <v>2019-09-09T23:10Z</v>
      </c>
      <c r="Y2883">
        <f>VLOOKUP(1*V2883,NFLGames!$H$11:$H$555,1,FALSE)</f>
        <v>401220369</v>
      </c>
      <c r="Z2883">
        <f>VLOOKUP($Y2883, NFLGames!$H$11:$K$555,2,FALSE)</f>
        <v>2020</v>
      </c>
      <c r="AA2883">
        <f>VLOOKUP($Y2883, NFLGames!$H$11:$K$555,3,FALSE)</f>
        <v>1</v>
      </c>
      <c r="AB2883" s="6">
        <f>IF(A2884=0, 0, AH2884-tbl_pbp[[#This Row],[Saints Win %]])</f>
        <v>1.5000000000000013E-2</v>
      </c>
      <c r="AE2883">
        <f>ABS(tbl_pbp[[#This Row],[play.homeScore]]-tbl_pbp[[#This Row],[play.awayScore]])</f>
        <v>10</v>
      </c>
      <c r="AF2883">
        <f>IF(tbl_pbp[[#This Row],[Play Saints Win % Increase]]&gt;=$AF$4,1,0)</f>
        <v>0</v>
      </c>
      <c r="AG2883" t="str">
        <f>VLOOKUP(tbl_pbp[[#This Row],[gameId]], games!$B$2:$T$40, 9, FALSE)</f>
        <v>tampa-bay-buccaneers</v>
      </c>
      <c r="AH2883" s="5">
        <f>IF(tbl_pbp[[#This Row],[AwayTeam]] &lt;&gt; "new-orleans-saints", tbl_pbp[[#This Row],[homeWinPercentage]], 1-tbl_pbp[[#This Row],[homeWinPercentage]])</f>
        <v>0.89500000000000002</v>
      </c>
      <c r="AI2883" s="13">
        <f>tbl_pbp[[#This Row],[Kamara]]*tbl_pbp[[#This Row],[Impactful Play]]</f>
        <v>0</v>
      </c>
      <c r="AJ2883" s="13">
        <f>tbl_pbp[[#This Row],[Thomas]]*tbl_pbp[[#This Row],[Impactful Play]]</f>
        <v>0</v>
      </c>
      <c r="AK2883" s="13" t="str">
        <f>VLOOKUP(tbl_pbp[[#This Row],[Play Saints Win % Increase]], tbl_impact[],3,TRUE)</f>
        <v>Scented (0 to +5%)</v>
      </c>
    </row>
    <row r="2884" spans="1:37">
      <c r="A2884" s="1">
        <v>111</v>
      </c>
      <c r="B2884" s="5">
        <v>0.91</v>
      </c>
      <c r="C2884" t="s">
        <v>945</v>
      </c>
      <c r="D2884">
        <v>0</v>
      </c>
      <c r="E2884">
        <v>0</v>
      </c>
      <c r="F2884">
        <v>3</v>
      </c>
      <c r="G2884">
        <v>24</v>
      </c>
      <c r="H2884">
        <v>14</v>
      </c>
      <c r="I2884">
        <v>13</v>
      </c>
      <c r="J2884">
        <v>77</v>
      </c>
      <c r="K2884" t="s">
        <v>369</v>
      </c>
      <c r="L2884">
        <v>4</v>
      </c>
      <c r="M2884">
        <v>61</v>
      </c>
      <c r="N2884" t="s">
        <v>946</v>
      </c>
      <c r="O2884" t="s">
        <v>947</v>
      </c>
      <c r="P2884" t="s">
        <v>66</v>
      </c>
      <c r="Q2884" t="s">
        <v>67</v>
      </c>
      <c r="R2884" t="s">
        <v>68</v>
      </c>
      <c r="S2884" t="s">
        <v>948</v>
      </c>
      <c r="T2884" t="s">
        <v>872</v>
      </c>
      <c r="U2884" t="s">
        <v>949</v>
      </c>
      <c r="V2884" t="s">
        <v>591</v>
      </c>
      <c r="X2884" t="str">
        <f>VLOOKUP(pbp!V117, games!$B$2:$R$40, 3, FALSE)</f>
        <v>2019-09-09T23:10Z</v>
      </c>
      <c r="Y2884">
        <f>VLOOKUP(1*V2884,NFLGames!$H$11:$H$555,1,FALSE)</f>
        <v>401220369</v>
      </c>
      <c r="Z2884">
        <f>VLOOKUP($Y2884, NFLGames!$H$11:$K$555,2,FALSE)</f>
        <v>2020</v>
      </c>
      <c r="AA2884">
        <f>VLOOKUP($Y2884, NFLGames!$H$11:$K$555,3,FALSE)</f>
        <v>1</v>
      </c>
      <c r="AB2884" s="6">
        <f>IF(A2885=0, 0, AH2885-tbl_pbp[[#This Row],[Saints Win %]])</f>
        <v>-6.4000000000000057E-2</v>
      </c>
      <c r="AE2884">
        <f>ABS(tbl_pbp[[#This Row],[play.homeScore]]-tbl_pbp[[#This Row],[play.awayScore]])</f>
        <v>10</v>
      </c>
      <c r="AF2884">
        <f>IF(tbl_pbp[[#This Row],[Play Saints Win % Increase]]&gt;=$AF$4,1,0)</f>
        <v>0</v>
      </c>
      <c r="AG2884" t="str">
        <f>VLOOKUP(tbl_pbp[[#This Row],[gameId]], games!$B$2:$T$40, 9, FALSE)</f>
        <v>tampa-bay-buccaneers</v>
      </c>
      <c r="AH2884" s="5">
        <f>IF(tbl_pbp[[#This Row],[AwayTeam]] &lt;&gt; "new-orleans-saints", tbl_pbp[[#This Row],[homeWinPercentage]], 1-tbl_pbp[[#This Row],[homeWinPercentage]])</f>
        <v>0.91</v>
      </c>
      <c r="AI2884" s="13">
        <f>tbl_pbp[[#This Row],[Kamara]]*tbl_pbp[[#This Row],[Impactful Play]]</f>
        <v>0</v>
      </c>
      <c r="AJ2884" s="13">
        <f>tbl_pbp[[#This Row],[Thomas]]*tbl_pbp[[#This Row],[Impactful Play]]</f>
        <v>0</v>
      </c>
      <c r="AK2884" s="13" t="str">
        <f>VLOOKUP(tbl_pbp[[#This Row],[Play Saints Win % Increase]], tbl_impact[],3,TRUE)</f>
        <v>Smelly (worse than-5% -&gt; -10%)</v>
      </c>
    </row>
    <row r="2885" spans="1:37">
      <c r="A2885" s="1">
        <v>112</v>
      </c>
      <c r="B2885" s="5">
        <v>0.84599999999999997</v>
      </c>
      <c r="C2885" t="s">
        <v>950</v>
      </c>
      <c r="D2885">
        <v>0</v>
      </c>
      <c r="E2885">
        <v>0</v>
      </c>
      <c r="F2885">
        <v>3</v>
      </c>
      <c r="G2885">
        <v>24</v>
      </c>
      <c r="H2885">
        <v>14</v>
      </c>
      <c r="I2885">
        <v>10</v>
      </c>
      <c r="J2885">
        <v>55</v>
      </c>
      <c r="K2885" t="s">
        <v>29</v>
      </c>
      <c r="L2885">
        <v>1</v>
      </c>
      <c r="M2885">
        <v>45</v>
      </c>
      <c r="N2885" t="s">
        <v>951</v>
      </c>
      <c r="O2885" t="s">
        <v>567</v>
      </c>
      <c r="P2885" t="s">
        <v>45</v>
      </c>
      <c r="Q2885" t="s">
        <v>46</v>
      </c>
      <c r="R2885" t="s">
        <v>47</v>
      </c>
      <c r="S2885" t="s">
        <v>33</v>
      </c>
      <c r="T2885" t="s">
        <v>403</v>
      </c>
      <c r="U2885" t="s">
        <v>404</v>
      </c>
      <c r="V2885" t="s">
        <v>591</v>
      </c>
      <c r="X2885" t="str">
        <f>VLOOKUP(pbp!V118, games!$B$2:$R$40, 3, FALSE)</f>
        <v>2019-09-09T23:10Z</v>
      </c>
      <c r="Y2885">
        <f>VLOOKUP(1*V2885,NFLGames!$H$11:$H$555,1,FALSE)</f>
        <v>401220369</v>
      </c>
      <c r="Z2885">
        <f>VLOOKUP($Y2885, NFLGames!$H$11:$K$555,2,FALSE)</f>
        <v>2020</v>
      </c>
      <c r="AA2885">
        <f>VLOOKUP($Y2885, NFLGames!$H$11:$K$555,3,FALSE)</f>
        <v>1</v>
      </c>
      <c r="AB2885" s="6">
        <f>IF(A2886=0, 0, AH2886-tbl_pbp[[#This Row],[Saints Win %]])</f>
        <v>-2.0000000000000018E-2</v>
      </c>
      <c r="AC2885">
        <v>1</v>
      </c>
      <c r="AE2885">
        <f>ABS(tbl_pbp[[#This Row],[play.homeScore]]-tbl_pbp[[#This Row],[play.awayScore]])</f>
        <v>10</v>
      </c>
      <c r="AF2885">
        <f>IF(tbl_pbp[[#This Row],[Play Saints Win % Increase]]&gt;=$AF$4,1,0)</f>
        <v>0</v>
      </c>
      <c r="AG2885" t="str">
        <f>VLOOKUP(tbl_pbp[[#This Row],[gameId]], games!$B$2:$T$40, 9, FALSE)</f>
        <v>tampa-bay-buccaneers</v>
      </c>
      <c r="AH2885" s="5">
        <f>IF(tbl_pbp[[#This Row],[AwayTeam]] &lt;&gt; "new-orleans-saints", tbl_pbp[[#This Row],[homeWinPercentage]], 1-tbl_pbp[[#This Row],[homeWinPercentage]])</f>
        <v>0.84599999999999997</v>
      </c>
      <c r="AI2885" s="13">
        <f>tbl_pbp[[#This Row],[Kamara]]*tbl_pbp[[#This Row],[Impactful Play]]</f>
        <v>0</v>
      </c>
      <c r="AJ2885" s="13">
        <f>tbl_pbp[[#This Row],[Thomas]]*tbl_pbp[[#This Row],[Impactful Play]]</f>
        <v>0</v>
      </c>
      <c r="AK2885" s="13" t="str">
        <f>VLOOKUP(tbl_pbp[[#This Row],[Play Saints Win % Increase]], tbl_impact[],3,TRUE)</f>
        <v>Bad (0 to -5%)</v>
      </c>
    </row>
    <row r="2886" spans="1:37">
      <c r="A2886" s="1">
        <v>113</v>
      </c>
      <c r="B2886" s="5">
        <v>0.82599999999999996</v>
      </c>
      <c r="C2886" t="s">
        <v>952</v>
      </c>
      <c r="D2886">
        <v>0</v>
      </c>
      <c r="E2886">
        <v>0</v>
      </c>
      <c r="F2886">
        <v>3</v>
      </c>
      <c r="G2886">
        <v>24</v>
      </c>
      <c r="H2886">
        <v>14</v>
      </c>
      <c r="I2886">
        <v>12</v>
      </c>
      <c r="J2886">
        <v>53</v>
      </c>
      <c r="K2886" t="s">
        <v>29</v>
      </c>
      <c r="L2886">
        <v>2</v>
      </c>
      <c r="M2886">
        <v>47</v>
      </c>
      <c r="N2886" t="s">
        <v>953</v>
      </c>
      <c r="O2886" t="s">
        <v>954</v>
      </c>
      <c r="P2886" t="s">
        <v>45</v>
      </c>
      <c r="Q2886" t="s">
        <v>46</v>
      </c>
      <c r="R2886" t="s">
        <v>47</v>
      </c>
      <c r="S2886" t="s">
        <v>871</v>
      </c>
      <c r="T2886" t="s">
        <v>805</v>
      </c>
      <c r="U2886" t="s">
        <v>955</v>
      </c>
      <c r="V2886" t="s">
        <v>591</v>
      </c>
      <c r="X2886" t="str">
        <f>VLOOKUP(pbp!V119, games!$B$2:$R$40, 3, FALSE)</f>
        <v>2019-09-09T23:10Z</v>
      </c>
      <c r="Y2886">
        <f>VLOOKUP(1*V2886,NFLGames!$H$11:$H$555,1,FALSE)</f>
        <v>401220369</v>
      </c>
      <c r="Z2886">
        <f>VLOOKUP($Y2886, NFLGames!$H$11:$K$555,2,FALSE)</f>
        <v>2020</v>
      </c>
      <c r="AA2886">
        <f>VLOOKUP($Y2886, NFLGames!$H$11:$K$555,3,FALSE)</f>
        <v>1</v>
      </c>
      <c r="AB2886" s="6">
        <f>IF(A2887=0, 0, AH2887-tbl_pbp[[#This Row],[Saints Win %]])</f>
        <v>4.500000000000004E-2</v>
      </c>
      <c r="AC2886">
        <v>1</v>
      </c>
      <c r="AE2886">
        <f>ABS(tbl_pbp[[#This Row],[play.homeScore]]-tbl_pbp[[#This Row],[play.awayScore]])</f>
        <v>10</v>
      </c>
      <c r="AF2886">
        <f>IF(tbl_pbp[[#This Row],[Play Saints Win % Increase]]&gt;=$AF$4,1,0)</f>
        <v>0</v>
      </c>
      <c r="AG2886" t="str">
        <f>VLOOKUP(tbl_pbp[[#This Row],[gameId]], games!$B$2:$T$40, 9, FALSE)</f>
        <v>tampa-bay-buccaneers</v>
      </c>
      <c r="AH2886" s="5">
        <f>IF(tbl_pbp[[#This Row],[AwayTeam]] &lt;&gt; "new-orleans-saints", tbl_pbp[[#This Row],[homeWinPercentage]], 1-tbl_pbp[[#This Row],[homeWinPercentage]])</f>
        <v>0.82599999999999996</v>
      </c>
      <c r="AI2886" s="13">
        <f>tbl_pbp[[#This Row],[Kamara]]*tbl_pbp[[#This Row],[Impactful Play]]</f>
        <v>0</v>
      </c>
      <c r="AJ2886" s="13">
        <f>tbl_pbp[[#This Row],[Thomas]]*tbl_pbp[[#This Row],[Impactful Play]]</f>
        <v>0</v>
      </c>
      <c r="AK2886" s="13" t="str">
        <f>VLOOKUP(tbl_pbp[[#This Row],[Play Saints Win % Increase]], tbl_impact[],3,TRUE)</f>
        <v>Scented (0 to +5%)</v>
      </c>
    </row>
    <row r="2887" spans="1:37">
      <c r="A2887" s="1">
        <v>114</v>
      </c>
      <c r="B2887" s="5">
        <v>0.871</v>
      </c>
      <c r="C2887" t="s">
        <v>956</v>
      </c>
      <c r="D2887">
        <v>0</v>
      </c>
      <c r="E2887">
        <v>0</v>
      </c>
      <c r="F2887">
        <v>3</v>
      </c>
      <c r="G2887">
        <v>24</v>
      </c>
      <c r="H2887">
        <v>14</v>
      </c>
      <c r="I2887">
        <v>15</v>
      </c>
      <c r="J2887">
        <v>50</v>
      </c>
      <c r="K2887" t="s">
        <v>29</v>
      </c>
      <c r="L2887">
        <v>3</v>
      </c>
      <c r="M2887">
        <v>50</v>
      </c>
      <c r="N2887" t="s">
        <v>957</v>
      </c>
      <c r="O2887" t="s">
        <v>773</v>
      </c>
      <c r="P2887" t="s">
        <v>22</v>
      </c>
      <c r="Q2887" t="s">
        <v>37</v>
      </c>
      <c r="S2887" t="s">
        <v>259</v>
      </c>
      <c r="T2887" t="s">
        <v>226</v>
      </c>
      <c r="U2887" t="s">
        <v>958</v>
      </c>
      <c r="V2887" t="s">
        <v>591</v>
      </c>
      <c r="X2887" t="str">
        <f>VLOOKUP(pbp!V120, games!$B$2:$R$40, 3, FALSE)</f>
        <v>2019-09-09T23:10Z</v>
      </c>
      <c r="Y2887">
        <f>VLOOKUP(1*V2887,NFLGames!$H$11:$H$555,1,FALSE)</f>
        <v>401220369</v>
      </c>
      <c r="Z2887">
        <f>VLOOKUP($Y2887, NFLGames!$H$11:$K$555,2,FALSE)</f>
        <v>2020</v>
      </c>
      <c r="AA2887">
        <f>VLOOKUP($Y2887, NFLGames!$H$11:$K$555,3,FALSE)</f>
        <v>1</v>
      </c>
      <c r="AB2887" s="6">
        <f>IF(A2888=0, 0, AH2888-tbl_pbp[[#This Row],[Saints Win %]])</f>
        <v>1.100000000000001E-2</v>
      </c>
      <c r="AE2887">
        <f>ABS(tbl_pbp[[#This Row],[play.homeScore]]-tbl_pbp[[#This Row],[play.awayScore]])</f>
        <v>10</v>
      </c>
      <c r="AF2887">
        <f>IF(tbl_pbp[[#This Row],[Play Saints Win % Increase]]&gt;=$AF$4,1,0)</f>
        <v>0</v>
      </c>
      <c r="AG2887" t="str">
        <f>VLOOKUP(tbl_pbp[[#This Row],[gameId]], games!$B$2:$T$40, 9, FALSE)</f>
        <v>tampa-bay-buccaneers</v>
      </c>
      <c r="AH2887" s="5">
        <f>IF(tbl_pbp[[#This Row],[AwayTeam]] &lt;&gt; "new-orleans-saints", tbl_pbp[[#This Row],[homeWinPercentage]], 1-tbl_pbp[[#This Row],[homeWinPercentage]])</f>
        <v>0.871</v>
      </c>
      <c r="AI2887" s="13">
        <f>tbl_pbp[[#This Row],[Kamara]]*tbl_pbp[[#This Row],[Impactful Play]]</f>
        <v>0</v>
      </c>
      <c r="AJ2887" s="13">
        <f>tbl_pbp[[#This Row],[Thomas]]*tbl_pbp[[#This Row],[Impactful Play]]</f>
        <v>0</v>
      </c>
      <c r="AK2887" s="13" t="str">
        <f>VLOOKUP(tbl_pbp[[#This Row],[Play Saints Win % Increase]], tbl_impact[],3,TRUE)</f>
        <v>Scented (0 to +5%)</v>
      </c>
    </row>
    <row r="2888" spans="1:37">
      <c r="A2888" s="1">
        <v>115</v>
      </c>
      <c r="B2888" s="5">
        <v>0.88200000000000001</v>
      </c>
      <c r="C2888" t="s">
        <v>959</v>
      </c>
      <c r="D2888">
        <v>0</v>
      </c>
      <c r="E2888">
        <v>0</v>
      </c>
      <c r="F2888">
        <v>3</v>
      </c>
      <c r="G2888">
        <v>24</v>
      </c>
      <c r="H2888">
        <v>14</v>
      </c>
      <c r="I2888">
        <v>15</v>
      </c>
      <c r="J2888">
        <v>50</v>
      </c>
      <c r="K2888" t="s">
        <v>29</v>
      </c>
      <c r="L2888">
        <v>4</v>
      </c>
      <c r="M2888">
        <v>50</v>
      </c>
      <c r="N2888" t="s">
        <v>960</v>
      </c>
      <c r="O2888" t="s">
        <v>961</v>
      </c>
      <c r="P2888" t="s">
        <v>66</v>
      </c>
      <c r="Q2888" t="s">
        <v>67</v>
      </c>
      <c r="R2888" t="s">
        <v>68</v>
      </c>
      <c r="S2888" t="s">
        <v>261</v>
      </c>
      <c r="T2888" t="s">
        <v>226</v>
      </c>
      <c r="U2888" t="s">
        <v>962</v>
      </c>
      <c r="V2888" t="s">
        <v>591</v>
      </c>
      <c r="X2888" t="str">
        <f>VLOOKUP(pbp!V121, games!$B$2:$R$40, 3, FALSE)</f>
        <v>2019-09-09T23:10Z</v>
      </c>
      <c r="Y2888">
        <f>VLOOKUP(1*V2888,NFLGames!$H$11:$H$555,1,FALSE)</f>
        <v>401220369</v>
      </c>
      <c r="Z2888">
        <f>VLOOKUP($Y2888, NFLGames!$H$11:$K$555,2,FALSE)</f>
        <v>2020</v>
      </c>
      <c r="AA2888">
        <f>VLOOKUP($Y2888, NFLGames!$H$11:$K$555,3,FALSE)</f>
        <v>1</v>
      </c>
      <c r="AB2888" s="6">
        <f>IF(A2889=0, 0, AH2889-tbl_pbp[[#This Row],[Saints Win %]])</f>
        <v>1.3000000000000012E-2</v>
      </c>
      <c r="AE2888">
        <f>ABS(tbl_pbp[[#This Row],[play.homeScore]]-tbl_pbp[[#This Row],[play.awayScore]])</f>
        <v>10</v>
      </c>
      <c r="AF2888">
        <f>IF(tbl_pbp[[#This Row],[Play Saints Win % Increase]]&gt;=$AF$4,1,0)</f>
        <v>0</v>
      </c>
      <c r="AG2888" t="str">
        <f>VLOOKUP(tbl_pbp[[#This Row],[gameId]], games!$B$2:$T$40, 9, FALSE)</f>
        <v>tampa-bay-buccaneers</v>
      </c>
      <c r="AH2888" s="5">
        <f>IF(tbl_pbp[[#This Row],[AwayTeam]] &lt;&gt; "new-orleans-saints", tbl_pbp[[#This Row],[homeWinPercentage]], 1-tbl_pbp[[#This Row],[homeWinPercentage]])</f>
        <v>0.88200000000000001</v>
      </c>
      <c r="AI2888" s="13">
        <f>tbl_pbp[[#This Row],[Kamara]]*tbl_pbp[[#This Row],[Impactful Play]]</f>
        <v>0</v>
      </c>
      <c r="AJ2888" s="13">
        <f>tbl_pbp[[#This Row],[Thomas]]*tbl_pbp[[#This Row],[Impactful Play]]</f>
        <v>0</v>
      </c>
      <c r="AK2888" s="13" t="str">
        <f>VLOOKUP(tbl_pbp[[#This Row],[Play Saints Win % Increase]], tbl_impact[],3,TRUE)</f>
        <v>Scented (0 to +5%)</v>
      </c>
    </row>
    <row r="2889" spans="1:37">
      <c r="A2889" s="1">
        <v>116</v>
      </c>
      <c r="B2889" s="5">
        <v>0.89500000000000002</v>
      </c>
      <c r="C2889" t="s">
        <v>963</v>
      </c>
      <c r="D2889">
        <v>0</v>
      </c>
      <c r="E2889">
        <v>0</v>
      </c>
      <c r="F2889">
        <v>3</v>
      </c>
      <c r="G2889">
        <v>24</v>
      </c>
      <c r="H2889">
        <v>14</v>
      </c>
      <c r="I2889">
        <v>10</v>
      </c>
      <c r="J2889">
        <v>89</v>
      </c>
      <c r="K2889" t="s">
        <v>369</v>
      </c>
      <c r="L2889">
        <v>1</v>
      </c>
      <c r="M2889">
        <v>89</v>
      </c>
      <c r="N2889" t="s">
        <v>964</v>
      </c>
      <c r="O2889" t="s">
        <v>965</v>
      </c>
      <c r="P2889" t="s">
        <v>45</v>
      </c>
      <c r="Q2889" t="s">
        <v>46</v>
      </c>
      <c r="R2889" t="s">
        <v>47</v>
      </c>
      <c r="S2889" t="s">
        <v>33</v>
      </c>
      <c r="T2889" t="s">
        <v>834</v>
      </c>
      <c r="U2889" t="s">
        <v>966</v>
      </c>
      <c r="V2889" t="s">
        <v>591</v>
      </c>
      <c r="X2889" t="str">
        <f>VLOOKUP(pbp!V122, games!$B$2:$R$40, 3, FALSE)</f>
        <v>2019-09-09T23:10Z</v>
      </c>
      <c r="Y2889">
        <f>VLOOKUP(1*V2889,NFLGames!$H$11:$H$555,1,FALSE)</f>
        <v>401220369</v>
      </c>
      <c r="Z2889">
        <f>VLOOKUP($Y2889, NFLGames!$H$11:$K$555,2,FALSE)</f>
        <v>2020</v>
      </c>
      <c r="AA2889">
        <f>VLOOKUP($Y2889, NFLGames!$H$11:$K$555,3,FALSE)</f>
        <v>1</v>
      </c>
      <c r="AB2889" s="6">
        <f>IF(A2890=0, 0, AH2890-tbl_pbp[[#This Row],[Saints Win %]])</f>
        <v>-6.0000000000000053E-3</v>
      </c>
      <c r="AE2889">
        <f>ABS(tbl_pbp[[#This Row],[play.homeScore]]-tbl_pbp[[#This Row],[play.awayScore]])</f>
        <v>10</v>
      </c>
      <c r="AF2889">
        <f>IF(tbl_pbp[[#This Row],[Play Saints Win % Increase]]&gt;=$AF$4,1,0)</f>
        <v>0</v>
      </c>
      <c r="AG2889" t="str">
        <f>VLOOKUP(tbl_pbp[[#This Row],[gameId]], games!$B$2:$T$40, 9, FALSE)</f>
        <v>tampa-bay-buccaneers</v>
      </c>
      <c r="AH2889" s="5">
        <f>IF(tbl_pbp[[#This Row],[AwayTeam]] &lt;&gt; "new-orleans-saints", tbl_pbp[[#This Row],[homeWinPercentage]], 1-tbl_pbp[[#This Row],[homeWinPercentage]])</f>
        <v>0.89500000000000002</v>
      </c>
      <c r="AI2889" s="13">
        <f>tbl_pbp[[#This Row],[Kamara]]*tbl_pbp[[#This Row],[Impactful Play]]</f>
        <v>0</v>
      </c>
      <c r="AJ2889" s="13">
        <f>tbl_pbp[[#This Row],[Thomas]]*tbl_pbp[[#This Row],[Impactful Play]]</f>
        <v>0</v>
      </c>
      <c r="AK2889" s="13" t="str">
        <f>VLOOKUP(tbl_pbp[[#This Row],[Play Saints Win % Increase]], tbl_impact[],3,TRUE)</f>
        <v>Bad (0 to -5%)</v>
      </c>
    </row>
    <row r="2890" spans="1:37">
      <c r="A2890" s="1">
        <v>117</v>
      </c>
      <c r="B2890" s="5">
        <v>0.88900000000000001</v>
      </c>
      <c r="C2890" t="s">
        <v>967</v>
      </c>
      <c r="D2890">
        <v>0</v>
      </c>
      <c r="E2890">
        <v>0</v>
      </c>
      <c r="F2890">
        <v>3</v>
      </c>
      <c r="G2890">
        <v>24</v>
      </c>
      <c r="H2890">
        <v>14</v>
      </c>
      <c r="I2890">
        <v>10</v>
      </c>
      <c r="J2890">
        <v>89</v>
      </c>
      <c r="K2890" t="s">
        <v>369</v>
      </c>
      <c r="L2890">
        <v>2</v>
      </c>
      <c r="M2890">
        <v>89</v>
      </c>
      <c r="N2890" t="s">
        <v>968</v>
      </c>
      <c r="O2890" t="s">
        <v>969</v>
      </c>
      <c r="P2890" t="s">
        <v>30</v>
      </c>
      <c r="Q2890" t="s">
        <v>31</v>
      </c>
      <c r="R2890" t="s">
        <v>32</v>
      </c>
      <c r="S2890" t="s">
        <v>120</v>
      </c>
      <c r="T2890" t="s">
        <v>834</v>
      </c>
      <c r="U2890" t="s">
        <v>970</v>
      </c>
      <c r="V2890" t="s">
        <v>591</v>
      </c>
      <c r="X2890" t="str">
        <f>VLOOKUP(pbp!V123, games!$B$2:$R$40, 3, FALSE)</f>
        <v>2019-09-09T23:10Z</v>
      </c>
      <c r="Y2890">
        <f>VLOOKUP(1*V2890,NFLGames!$H$11:$H$555,1,FALSE)</f>
        <v>401220369</v>
      </c>
      <c r="Z2890">
        <f>VLOOKUP($Y2890, NFLGames!$H$11:$K$555,2,FALSE)</f>
        <v>2020</v>
      </c>
      <c r="AA2890">
        <f>VLOOKUP($Y2890, NFLGames!$H$11:$K$555,3,FALSE)</f>
        <v>1</v>
      </c>
      <c r="AB2890" s="6">
        <f>IF(A2891=0, 0, AH2891-tbl_pbp[[#This Row],[Saints Win %]])</f>
        <v>-4.500000000000004E-2</v>
      </c>
      <c r="AE2890">
        <f>ABS(tbl_pbp[[#This Row],[play.homeScore]]-tbl_pbp[[#This Row],[play.awayScore]])</f>
        <v>10</v>
      </c>
      <c r="AF2890">
        <f>IF(tbl_pbp[[#This Row],[Play Saints Win % Increase]]&gt;=$AF$4,1,0)</f>
        <v>0</v>
      </c>
      <c r="AG2890" t="str">
        <f>VLOOKUP(tbl_pbp[[#This Row],[gameId]], games!$B$2:$T$40, 9, FALSE)</f>
        <v>tampa-bay-buccaneers</v>
      </c>
      <c r="AH2890" s="5">
        <f>IF(tbl_pbp[[#This Row],[AwayTeam]] &lt;&gt; "new-orleans-saints", tbl_pbp[[#This Row],[homeWinPercentage]], 1-tbl_pbp[[#This Row],[homeWinPercentage]])</f>
        <v>0.88900000000000001</v>
      </c>
      <c r="AI2890" s="13">
        <f>tbl_pbp[[#This Row],[Kamara]]*tbl_pbp[[#This Row],[Impactful Play]]</f>
        <v>0</v>
      </c>
      <c r="AJ2890" s="13">
        <f>tbl_pbp[[#This Row],[Thomas]]*tbl_pbp[[#This Row],[Impactful Play]]</f>
        <v>0</v>
      </c>
      <c r="AK2890" s="13" t="str">
        <f>VLOOKUP(tbl_pbp[[#This Row],[Play Saints Win % Increase]], tbl_impact[],3,TRUE)</f>
        <v>Bad (0 to -5%)</v>
      </c>
    </row>
    <row r="2891" spans="1:37">
      <c r="A2891" s="1">
        <v>118</v>
      </c>
      <c r="B2891" s="5">
        <v>0.84399999999999997</v>
      </c>
      <c r="C2891" t="s">
        <v>971</v>
      </c>
      <c r="D2891">
        <v>0</v>
      </c>
      <c r="E2891">
        <v>0</v>
      </c>
      <c r="F2891">
        <v>3</v>
      </c>
      <c r="G2891">
        <v>24</v>
      </c>
      <c r="H2891">
        <v>14</v>
      </c>
      <c r="I2891">
        <v>1</v>
      </c>
      <c r="J2891">
        <v>80</v>
      </c>
      <c r="K2891" t="s">
        <v>369</v>
      </c>
      <c r="L2891">
        <v>3</v>
      </c>
      <c r="M2891">
        <v>80</v>
      </c>
      <c r="N2891" t="s">
        <v>972</v>
      </c>
      <c r="O2891" t="s">
        <v>102</v>
      </c>
      <c r="P2891" t="s">
        <v>30</v>
      </c>
      <c r="Q2891" t="s">
        <v>31</v>
      </c>
      <c r="R2891" t="s">
        <v>32</v>
      </c>
      <c r="S2891" t="s">
        <v>54</v>
      </c>
      <c r="T2891" t="s">
        <v>551</v>
      </c>
      <c r="U2891" t="s">
        <v>973</v>
      </c>
      <c r="V2891" t="s">
        <v>591</v>
      </c>
      <c r="X2891" t="str">
        <f>VLOOKUP(pbp!V124, games!$B$2:$R$40, 3, FALSE)</f>
        <v>2019-09-09T23:10Z</v>
      </c>
      <c r="Y2891">
        <f>VLOOKUP(1*V2891,NFLGames!$H$11:$H$555,1,FALSE)</f>
        <v>401220369</v>
      </c>
      <c r="Z2891">
        <f>VLOOKUP($Y2891, NFLGames!$H$11:$K$555,2,FALSE)</f>
        <v>2020</v>
      </c>
      <c r="AA2891">
        <f>VLOOKUP($Y2891, NFLGames!$H$11:$K$555,3,FALSE)</f>
        <v>1</v>
      </c>
      <c r="AB2891" s="6">
        <f>IF(A2892=0, 0, AH2892-tbl_pbp[[#This Row],[Saints Win %]])</f>
        <v>-4.0000000000000036E-3</v>
      </c>
      <c r="AE2891">
        <f>ABS(tbl_pbp[[#This Row],[play.homeScore]]-tbl_pbp[[#This Row],[play.awayScore]])</f>
        <v>10</v>
      </c>
      <c r="AF2891">
        <f>IF(tbl_pbp[[#This Row],[Play Saints Win % Increase]]&gt;=$AF$4,1,0)</f>
        <v>0</v>
      </c>
      <c r="AG2891" t="str">
        <f>VLOOKUP(tbl_pbp[[#This Row],[gameId]], games!$B$2:$T$40, 9, FALSE)</f>
        <v>tampa-bay-buccaneers</v>
      </c>
      <c r="AH2891" s="5">
        <f>IF(tbl_pbp[[#This Row],[AwayTeam]] &lt;&gt; "new-orleans-saints", tbl_pbp[[#This Row],[homeWinPercentage]], 1-tbl_pbp[[#This Row],[homeWinPercentage]])</f>
        <v>0.84399999999999997</v>
      </c>
      <c r="AI2891" s="13">
        <f>tbl_pbp[[#This Row],[Kamara]]*tbl_pbp[[#This Row],[Impactful Play]]</f>
        <v>0</v>
      </c>
      <c r="AJ2891" s="13">
        <f>tbl_pbp[[#This Row],[Thomas]]*tbl_pbp[[#This Row],[Impactful Play]]</f>
        <v>0</v>
      </c>
      <c r="AK2891" s="13" t="str">
        <f>VLOOKUP(tbl_pbp[[#This Row],[Play Saints Win % Increase]], tbl_impact[],3,TRUE)</f>
        <v>Bad (0 to -5%)</v>
      </c>
    </row>
    <row r="2892" spans="1:37">
      <c r="A2892" s="1">
        <v>119</v>
      </c>
      <c r="B2892" s="5">
        <v>0.84</v>
      </c>
      <c r="C2892" t="s">
        <v>974</v>
      </c>
      <c r="D2892">
        <v>0</v>
      </c>
      <c r="E2892">
        <v>0</v>
      </c>
      <c r="F2892">
        <v>3</v>
      </c>
      <c r="G2892">
        <v>24</v>
      </c>
      <c r="H2892">
        <v>14</v>
      </c>
      <c r="I2892">
        <v>10</v>
      </c>
      <c r="J2892">
        <v>57</v>
      </c>
      <c r="K2892" t="s">
        <v>369</v>
      </c>
      <c r="L2892">
        <v>1</v>
      </c>
      <c r="M2892">
        <v>57</v>
      </c>
      <c r="N2892" t="s">
        <v>975</v>
      </c>
      <c r="O2892" t="s">
        <v>782</v>
      </c>
      <c r="P2892" t="s">
        <v>30</v>
      </c>
      <c r="Q2892" t="s">
        <v>31</v>
      </c>
      <c r="R2892" t="s">
        <v>32</v>
      </c>
      <c r="S2892" t="s">
        <v>33</v>
      </c>
      <c r="T2892" t="s">
        <v>976</v>
      </c>
      <c r="U2892" t="s">
        <v>977</v>
      </c>
      <c r="V2892" t="s">
        <v>591</v>
      </c>
      <c r="X2892" t="str">
        <f>VLOOKUP(pbp!V125, games!$B$2:$R$40, 3, FALSE)</f>
        <v>2019-09-09T23:10Z</v>
      </c>
      <c r="Y2892">
        <f>VLOOKUP(1*V2892,NFLGames!$H$11:$H$555,1,FALSE)</f>
        <v>401220369</v>
      </c>
      <c r="Z2892">
        <f>VLOOKUP($Y2892, NFLGames!$H$11:$K$555,2,FALSE)</f>
        <v>2020</v>
      </c>
      <c r="AA2892">
        <f>VLOOKUP($Y2892, NFLGames!$H$11:$K$555,3,FALSE)</f>
        <v>1</v>
      </c>
      <c r="AB2892" s="6">
        <f>IF(A2893=0, 0, AH2893-tbl_pbp[[#This Row],[Saints Win %]])</f>
        <v>-5.3999999999999937E-2</v>
      </c>
      <c r="AE2892">
        <f>ABS(tbl_pbp[[#This Row],[play.homeScore]]-tbl_pbp[[#This Row],[play.awayScore]])</f>
        <v>10</v>
      </c>
      <c r="AF2892">
        <f>IF(tbl_pbp[[#This Row],[Play Saints Win % Increase]]&gt;=$AF$4,1,0)</f>
        <v>0</v>
      </c>
      <c r="AG2892" t="str">
        <f>VLOOKUP(tbl_pbp[[#This Row],[gameId]], games!$B$2:$T$40, 9, FALSE)</f>
        <v>tampa-bay-buccaneers</v>
      </c>
      <c r="AH2892" s="5">
        <f>IF(tbl_pbp[[#This Row],[AwayTeam]] &lt;&gt; "new-orleans-saints", tbl_pbp[[#This Row],[homeWinPercentage]], 1-tbl_pbp[[#This Row],[homeWinPercentage]])</f>
        <v>0.84</v>
      </c>
      <c r="AI2892" s="13">
        <f>tbl_pbp[[#This Row],[Kamara]]*tbl_pbp[[#This Row],[Impactful Play]]</f>
        <v>0</v>
      </c>
      <c r="AJ2892" s="13">
        <f>tbl_pbp[[#This Row],[Thomas]]*tbl_pbp[[#This Row],[Impactful Play]]</f>
        <v>0</v>
      </c>
      <c r="AK2892" s="13" t="str">
        <f>VLOOKUP(tbl_pbp[[#This Row],[Play Saints Win % Increase]], tbl_impact[],3,TRUE)</f>
        <v>Smelly (worse than-5% -&gt; -10%)</v>
      </c>
    </row>
    <row r="2893" spans="1:37">
      <c r="A2893" s="1">
        <v>120</v>
      </c>
      <c r="B2893" s="5">
        <v>0.78600000000000003</v>
      </c>
      <c r="C2893" t="s">
        <v>978</v>
      </c>
      <c r="D2893">
        <v>0</v>
      </c>
      <c r="E2893">
        <v>0</v>
      </c>
      <c r="F2893">
        <v>3</v>
      </c>
      <c r="G2893">
        <v>24</v>
      </c>
      <c r="H2893">
        <v>14</v>
      </c>
      <c r="I2893">
        <v>4</v>
      </c>
      <c r="J2893">
        <v>51</v>
      </c>
      <c r="K2893" t="s">
        <v>369</v>
      </c>
      <c r="L2893">
        <v>2</v>
      </c>
      <c r="M2893">
        <v>51</v>
      </c>
      <c r="N2893" t="s">
        <v>979</v>
      </c>
      <c r="O2893" t="s">
        <v>584</v>
      </c>
      <c r="P2893" t="s">
        <v>94</v>
      </c>
      <c r="Q2893" t="s">
        <v>95</v>
      </c>
      <c r="R2893" t="s">
        <v>96</v>
      </c>
      <c r="S2893" t="s">
        <v>135</v>
      </c>
      <c r="T2893" t="s">
        <v>431</v>
      </c>
      <c r="U2893" t="s">
        <v>980</v>
      </c>
      <c r="V2893" t="s">
        <v>591</v>
      </c>
      <c r="X2893" t="str">
        <f>VLOOKUP(pbp!V126, games!$B$2:$R$40, 3, FALSE)</f>
        <v>2019-09-09T23:10Z</v>
      </c>
      <c r="Y2893">
        <f>VLOOKUP(1*V2893,NFLGames!$H$11:$H$555,1,FALSE)</f>
        <v>401220369</v>
      </c>
      <c r="Z2893">
        <f>VLOOKUP($Y2893, NFLGames!$H$11:$K$555,2,FALSE)</f>
        <v>2020</v>
      </c>
      <c r="AA2893">
        <f>VLOOKUP($Y2893, NFLGames!$H$11:$K$555,3,FALSE)</f>
        <v>1</v>
      </c>
      <c r="AB2893" s="6">
        <f>IF(A2894=0, 0, AH2894-tbl_pbp[[#This Row],[Saints Win %]])</f>
        <v>2.1000000000000019E-2</v>
      </c>
      <c r="AE2893">
        <f>ABS(tbl_pbp[[#This Row],[play.homeScore]]-tbl_pbp[[#This Row],[play.awayScore]])</f>
        <v>10</v>
      </c>
      <c r="AF2893">
        <f>IF(tbl_pbp[[#This Row],[Play Saints Win % Increase]]&gt;=$AF$4,1,0)</f>
        <v>0</v>
      </c>
      <c r="AG2893" t="str">
        <f>VLOOKUP(tbl_pbp[[#This Row],[gameId]], games!$B$2:$T$40, 9, FALSE)</f>
        <v>tampa-bay-buccaneers</v>
      </c>
      <c r="AH2893" s="5">
        <f>IF(tbl_pbp[[#This Row],[AwayTeam]] &lt;&gt; "new-orleans-saints", tbl_pbp[[#This Row],[homeWinPercentage]], 1-tbl_pbp[[#This Row],[homeWinPercentage]])</f>
        <v>0.78600000000000003</v>
      </c>
      <c r="AI2893" s="13">
        <f>tbl_pbp[[#This Row],[Kamara]]*tbl_pbp[[#This Row],[Impactful Play]]</f>
        <v>0</v>
      </c>
      <c r="AJ2893" s="13">
        <f>tbl_pbp[[#This Row],[Thomas]]*tbl_pbp[[#This Row],[Impactful Play]]</f>
        <v>0</v>
      </c>
      <c r="AK2893" s="13" t="str">
        <f>VLOOKUP(tbl_pbp[[#This Row],[Play Saints Win % Increase]], tbl_impact[],3,TRUE)</f>
        <v>Scented (0 to +5%)</v>
      </c>
    </row>
    <row r="2894" spans="1:37">
      <c r="A2894" s="1">
        <v>121</v>
      </c>
      <c r="B2894" s="5">
        <v>0.80700000000000005</v>
      </c>
      <c r="C2894" t="s">
        <v>981</v>
      </c>
      <c r="D2894">
        <v>0</v>
      </c>
      <c r="E2894">
        <v>0</v>
      </c>
      <c r="F2894">
        <v>3</v>
      </c>
      <c r="G2894">
        <v>24</v>
      </c>
      <c r="H2894">
        <v>14</v>
      </c>
      <c r="I2894">
        <v>10</v>
      </c>
      <c r="J2894">
        <v>23</v>
      </c>
      <c r="K2894" t="s">
        <v>369</v>
      </c>
      <c r="L2894">
        <v>1</v>
      </c>
      <c r="M2894">
        <v>23</v>
      </c>
      <c r="N2894" t="s">
        <v>982</v>
      </c>
      <c r="O2894" t="s">
        <v>983</v>
      </c>
      <c r="P2894" t="s">
        <v>45</v>
      </c>
      <c r="Q2894" t="s">
        <v>46</v>
      </c>
      <c r="R2894" t="s">
        <v>47</v>
      </c>
      <c r="S2894" t="s">
        <v>33</v>
      </c>
      <c r="T2894" t="s">
        <v>217</v>
      </c>
      <c r="U2894" t="s">
        <v>218</v>
      </c>
      <c r="V2894" t="s">
        <v>591</v>
      </c>
      <c r="X2894" t="str">
        <f>VLOOKUP(pbp!V127, games!$B$2:$R$40, 3, FALSE)</f>
        <v>2019-09-09T23:10Z</v>
      </c>
      <c r="Y2894">
        <f>VLOOKUP(1*V2894,NFLGames!$H$11:$H$555,1,FALSE)</f>
        <v>401220369</v>
      </c>
      <c r="Z2894">
        <f>VLOOKUP($Y2894, NFLGames!$H$11:$K$555,2,FALSE)</f>
        <v>2020</v>
      </c>
      <c r="AA2894">
        <f>VLOOKUP($Y2894, NFLGames!$H$11:$K$555,3,FALSE)</f>
        <v>1</v>
      </c>
      <c r="AB2894" s="6">
        <f>IF(A2895=0, 0, AH2895-tbl_pbp[[#This Row],[Saints Win %]])</f>
        <v>7.999999999999996E-2</v>
      </c>
      <c r="AE2894">
        <f>ABS(tbl_pbp[[#This Row],[play.homeScore]]-tbl_pbp[[#This Row],[play.awayScore]])</f>
        <v>10</v>
      </c>
      <c r="AF2894">
        <f>IF(tbl_pbp[[#This Row],[Play Saints Win % Increase]]&gt;=$AF$4,1,0)</f>
        <v>0</v>
      </c>
      <c r="AG2894" t="str">
        <f>VLOOKUP(tbl_pbp[[#This Row],[gameId]], games!$B$2:$T$40, 9, FALSE)</f>
        <v>tampa-bay-buccaneers</v>
      </c>
      <c r="AH2894" s="5">
        <f>IF(tbl_pbp[[#This Row],[AwayTeam]] &lt;&gt; "new-orleans-saints", tbl_pbp[[#This Row],[homeWinPercentage]], 1-tbl_pbp[[#This Row],[homeWinPercentage]])</f>
        <v>0.80700000000000005</v>
      </c>
      <c r="AI2894" s="13">
        <f>tbl_pbp[[#This Row],[Kamara]]*tbl_pbp[[#This Row],[Impactful Play]]</f>
        <v>0</v>
      </c>
      <c r="AJ2894" s="13">
        <f>tbl_pbp[[#This Row],[Thomas]]*tbl_pbp[[#This Row],[Impactful Play]]</f>
        <v>0</v>
      </c>
      <c r="AK2894" s="13" t="str">
        <f>VLOOKUP(tbl_pbp[[#This Row],[Play Saints Win % Increase]], tbl_impact[],3,TRUE)</f>
        <v>Perfumed (5 to + 10%)</v>
      </c>
    </row>
    <row r="2895" spans="1:37">
      <c r="A2895" s="1">
        <v>122</v>
      </c>
      <c r="B2895" s="5">
        <v>0.88700000000000001</v>
      </c>
      <c r="C2895" t="s">
        <v>984</v>
      </c>
      <c r="D2895">
        <v>0</v>
      </c>
      <c r="E2895">
        <v>0</v>
      </c>
      <c r="F2895">
        <v>3</v>
      </c>
      <c r="G2895">
        <v>24</v>
      </c>
      <c r="H2895">
        <v>14</v>
      </c>
      <c r="I2895">
        <v>10</v>
      </c>
      <c r="J2895">
        <v>23</v>
      </c>
      <c r="K2895" t="s">
        <v>369</v>
      </c>
      <c r="L2895">
        <v>2</v>
      </c>
      <c r="M2895">
        <v>23</v>
      </c>
      <c r="N2895" t="s">
        <v>985</v>
      </c>
      <c r="O2895" t="s">
        <v>794</v>
      </c>
      <c r="P2895" t="s">
        <v>45</v>
      </c>
      <c r="Q2895" t="s">
        <v>46</v>
      </c>
      <c r="R2895" t="s">
        <v>47</v>
      </c>
      <c r="S2895" t="s">
        <v>120</v>
      </c>
      <c r="T2895" t="s">
        <v>217</v>
      </c>
      <c r="U2895" t="s">
        <v>986</v>
      </c>
      <c r="V2895" t="s">
        <v>591</v>
      </c>
      <c r="X2895" t="str">
        <f>VLOOKUP(pbp!V128, games!$B$2:$R$40, 3, FALSE)</f>
        <v>2019-09-09T23:10Z</v>
      </c>
      <c r="Y2895">
        <f>VLOOKUP(1*V2895,NFLGames!$H$11:$H$555,1,FALSE)</f>
        <v>401220369</v>
      </c>
      <c r="Z2895">
        <f>VLOOKUP($Y2895, NFLGames!$H$11:$K$555,2,FALSE)</f>
        <v>2020</v>
      </c>
      <c r="AA2895">
        <f>VLOOKUP($Y2895, NFLGames!$H$11:$K$555,3,FALSE)</f>
        <v>1</v>
      </c>
      <c r="AB2895" s="6">
        <f>IF(A2896=0, 0, AH2896-tbl_pbp[[#This Row],[Saints Win %]])</f>
        <v>-0.10499999999999998</v>
      </c>
      <c r="AE2895">
        <f>ABS(tbl_pbp[[#This Row],[play.homeScore]]-tbl_pbp[[#This Row],[play.awayScore]])</f>
        <v>10</v>
      </c>
      <c r="AF2895">
        <f>IF(tbl_pbp[[#This Row],[Play Saints Win % Increase]]&gt;=$AF$4,1,0)</f>
        <v>0</v>
      </c>
      <c r="AG2895" t="str">
        <f>VLOOKUP(tbl_pbp[[#This Row],[gameId]], games!$B$2:$T$40, 9, FALSE)</f>
        <v>tampa-bay-buccaneers</v>
      </c>
      <c r="AH2895" s="5">
        <f>IF(tbl_pbp[[#This Row],[AwayTeam]] &lt;&gt; "new-orleans-saints", tbl_pbp[[#This Row],[homeWinPercentage]], 1-tbl_pbp[[#This Row],[homeWinPercentage]])</f>
        <v>0.88700000000000001</v>
      </c>
      <c r="AI2895" s="13">
        <f>tbl_pbp[[#This Row],[Kamara]]*tbl_pbp[[#This Row],[Impactful Play]]</f>
        <v>0</v>
      </c>
      <c r="AJ2895" s="13">
        <f>tbl_pbp[[#This Row],[Thomas]]*tbl_pbp[[#This Row],[Impactful Play]]</f>
        <v>0</v>
      </c>
      <c r="AK2895" s="13" t="str">
        <f>VLOOKUP(tbl_pbp[[#This Row],[Play Saints Win % Increase]], tbl_impact[],3,TRUE)</f>
        <v>Stinky (worse than -10% to -20%)</v>
      </c>
    </row>
    <row r="2896" spans="1:37">
      <c r="A2896" s="1">
        <v>123</v>
      </c>
      <c r="B2896" s="5">
        <v>0.78200000000000003</v>
      </c>
      <c r="C2896" t="s">
        <v>987</v>
      </c>
      <c r="D2896">
        <v>0</v>
      </c>
      <c r="E2896">
        <v>0</v>
      </c>
      <c r="F2896">
        <v>3</v>
      </c>
      <c r="G2896">
        <v>24</v>
      </c>
      <c r="H2896">
        <v>14</v>
      </c>
      <c r="I2896">
        <v>7</v>
      </c>
      <c r="J2896">
        <v>20</v>
      </c>
      <c r="K2896" t="s">
        <v>369</v>
      </c>
      <c r="L2896">
        <v>3</v>
      </c>
      <c r="M2896">
        <v>65</v>
      </c>
      <c r="N2896" t="s">
        <v>988</v>
      </c>
      <c r="O2896" t="s">
        <v>989</v>
      </c>
      <c r="P2896" t="s">
        <v>22</v>
      </c>
      <c r="Q2896" t="s">
        <v>37</v>
      </c>
      <c r="S2896" t="s">
        <v>212</v>
      </c>
      <c r="T2896" t="s">
        <v>165</v>
      </c>
      <c r="U2896" t="s">
        <v>990</v>
      </c>
      <c r="V2896" t="s">
        <v>591</v>
      </c>
      <c r="X2896" t="str">
        <f>VLOOKUP(pbp!V129, games!$B$2:$R$40, 3, FALSE)</f>
        <v>2019-09-09T23:10Z</v>
      </c>
      <c r="Y2896">
        <f>VLOOKUP(1*V2896,NFLGames!$H$11:$H$555,1,FALSE)</f>
        <v>401220369</v>
      </c>
      <c r="Z2896">
        <f>VLOOKUP($Y2896, NFLGames!$H$11:$K$555,2,FALSE)</f>
        <v>2020</v>
      </c>
      <c r="AA2896">
        <f>VLOOKUP($Y2896, NFLGames!$H$11:$K$555,3,FALSE)</f>
        <v>1</v>
      </c>
      <c r="AB2896" s="6">
        <f>IF(A2897=0, 0, AH2897-tbl_pbp[[#This Row],[Saints Win %]])</f>
        <v>4.4999999999999929E-2</v>
      </c>
      <c r="AE2896">
        <f>ABS(tbl_pbp[[#This Row],[play.homeScore]]-tbl_pbp[[#This Row],[play.awayScore]])</f>
        <v>10</v>
      </c>
      <c r="AF2896">
        <f>IF(tbl_pbp[[#This Row],[Play Saints Win % Increase]]&gt;=$AF$4,1,0)</f>
        <v>0</v>
      </c>
      <c r="AG2896" t="str">
        <f>VLOOKUP(tbl_pbp[[#This Row],[gameId]], games!$B$2:$T$40, 9, FALSE)</f>
        <v>tampa-bay-buccaneers</v>
      </c>
      <c r="AH2896" s="5">
        <f>IF(tbl_pbp[[#This Row],[AwayTeam]] &lt;&gt; "new-orleans-saints", tbl_pbp[[#This Row],[homeWinPercentage]], 1-tbl_pbp[[#This Row],[homeWinPercentage]])</f>
        <v>0.78200000000000003</v>
      </c>
      <c r="AI2896" s="13">
        <f>tbl_pbp[[#This Row],[Kamara]]*tbl_pbp[[#This Row],[Impactful Play]]</f>
        <v>0</v>
      </c>
      <c r="AJ2896" s="13">
        <f>tbl_pbp[[#This Row],[Thomas]]*tbl_pbp[[#This Row],[Impactful Play]]</f>
        <v>0</v>
      </c>
      <c r="AK2896" s="13" t="str">
        <f>VLOOKUP(tbl_pbp[[#This Row],[Play Saints Win % Increase]], tbl_impact[],3,TRUE)</f>
        <v>Scented (0 to +5%)</v>
      </c>
    </row>
    <row r="2897" spans="1:37">
      <c r="A2897" s="1">
        <v>124</v>
      </c>
      <c r="B2897" s="5">
        <v>0.82699999999999996</v>
      </c>
      <c r="C2897" t="s">
        <v>991</v>
      </c>
      <c r="D2897">
        <v>0</v>
      </c>
      <c r="E2897">
        <v>0</v>
      </c>
      <c r="F2897">
        <v>3</v>
      </c>
      <c r="G2897">
        <v>24</v>
      </c>
      <c r="H2897">
        <v>17</v>
      </c>
      <c r="I2897">
        <v>7</v>
      </c>
      <c r="J2897">
        <v>20</v>
      </c>
      <c r="K2897" t="s">
        <v>369</v>
      </c>
      <c r="L2897">
        <v>4</v>
      </c>
      <c r="M2897">
        <v>20</v>
      </c>
      <c r="N2897" t="s">
        <v>992</v>
      </c>
      <c r="O2897" t="s">
        <v>348</v>
      </c>
      <c r="P2897" t="s">
        <v>187</v>
      </c>
      <c r="Q2897" t="s">
        <v>188</v>
      </c>
      <c r="R2897" t="s">
        <v>189</v>
      </c>
      <c r="S2897" t="s">
        <v>215</v>
      </c>
      <c r="T2897" t="s">
        <v>165</v>
      </c>
      <c r="U2897" t="s">
        <v>993</v>
      </c>
      <c r="V2897" t="s">
        <v>591</v>
      </c>
      <c r="X2897" t="str">
        <f>VLOOKUP(pbp!V130, games!$B$2:$R$40, 3, FALSE)</f>
        <v>2019-09-09T23:10Z</v>
      </c>
      <c r="Y2897">
        <f>VLOOKUP(1*V2897,NFLGames!$H$11:$H$555,1,FALSE)</f>
        <v>401220369</v>
      </c>
      <c r="Z2897">
        <f>VLOOKUP($Y2897, NFLGames!$H$11:$K$555,2,FALSE)</f>
        <v>2020</v>
      </c>
      <c r="AA2897">
        <f>VLOOKUP($Y2897, NFLGames!$H$11:$K$555,3,FALSE)</f>
        <v>1</v>
      </c>
      <c r="AB2897" s="6">
        <f>IF(A2898=0, 0, AH2898-tbl_pbp[[#This Row],[Saints Win %]])</f>
        <v>5.0000000000000044E-3</v>
      </c>
      <c r="AE2897">
        <f>ABS(tbl_pbp[[#This Row],[play.homeScore]]-tbl_pbp[[#This Row],[play.awayScore]])</f>
        <v>7</v>
      </c>
      <c r="AF2897">
        <f>IF(tbl_pbp[[#This Row],[Play Saints Win % Increase]]&gt;=$AF$4,1,0)</f>
        <v>0</v>
      </c>
      <c r="AG2897" t="str">
        <f>VLOOKUP(tbl_pbp[[#This Row],[gameId]], games!$B$2:$T$40, 9, FALSE)</f>
        <v>tampa-bay-buccaneers</v>
      </c>
      <c r="AH2897" s="5">
        <f>IF(tbl_pbp[[#This Row],[AwayTeam]] &lt;&gt; "new-orleans-saints", tbl_pbp[[#This Row],[homeWinPercentage]], 1-tbl_pbp[[#This Row],[homeWinPercentage]])</f>
        <v>0.82699999999999996</v>
      </c>
      <c r="AI2897" s="13">
        <f>tbl_pbp[[#This Row],[Kamara]]*tbl_pbp[[#This Row],[Impactful Play]]</f>
        <v>0</v>
      </c>
      <c r="AJ2897" s="13">
        <f>tbl_pbp[[#This Row],[Thomas]]*tbl_pbp[[#This Row],[Impactful Play]]</f>
        <v>0</v>
      </c>
      <c r="AK2897" s="13" t="str">
        <f>VLOOKUP(tbl_pbp[[#This Row],[Play Saints Win % Increase]], tbl_impact[],3,TRUE)</f>
        <v>Scented (0 to +5%)</v>
      </c>
    </row>
    <row r="2898" spans="1:37">
      <c r="A2898" s="1">
        <v>125</v>
      </c>
      <c r="B2898" s="5">
        <v>0.83199999999999996</v>
      </c>
      <c r="C2898" t="s">
        <v>994</v>
      </c>
      <c r="D2898">
        <v>0</v>
      </c>
      <c r="E2898">
        <v>0</v>
      </c>
      <c r="F2898">
        <v>3</v>
      </c>
      <c r="G2898">
        <v>24</v>
      </c>
      <c r="H2898">
        <v>17</v>
      </c>
      <c r="I2898">
        <v>0</v>
      </c>
      <c r="J2898">
        <v>65</v>
      </c>
      <c r="K2898" t="s">
        <v>369</v>
      </c>
      <c r="L2898">
        <v>0</v>
      </c>
      <c r="M2898">
        <v>65</v>
      </c>
      <c r="N2898" t="s">
        <v>446</v>
      </c>
      <c r="O2898" t="s">
        <v>348</v>
      </c>
      <c r="P2898" t="s">
        <v>25</v>
      </c>
      <c r="Q2898" t="s">
        <v>26</v>
      </c>
      <c r="R2898" t="s">
        <v>27</v>
      </c>
      <c r="V2898" t="s">
        <v>591</v>
      </c>
      <c r="X2898" t="str">
        <f>VLOOKUP(pbp!V131, games!$B$2:$R$40, 3, FALSE)</f>
        <v>2019-09-09T23:10Z</v>
      </c>
      <c r="Y2898">
        <f>VLOOKUP(1*V2898,NFLGames!$H$11:$H$555,1,FALSE)</f>
        <v>401220369</v>
      </c>
      <c r="Z2898">
        <f>VLOOKUP($Y2898, NFLGames!$H$11:$K$555,2,FALSE)</f>
        <v>2020</v>
      </c>
      <c r="AA2898">
        <f>VLOOKUP($Y2898, NFLGames!$H$11:$K$555,3,FALSE)</f>
        <v>1</v>
      </c>
      <c r="AB2898" s="6">
        <f>IF(A2899=0, 0, AH2899-tbl_pbp[[#This Row],[Saints Win %]])</f>
        <v>-3.0000000000000027E-3</v>
      </c>
      <c r="AE2898">
        <f>ABS(tbl_pbp[[#This Row],[play.homeScore]]-tbl_pbp[[#This Row],[play.awayScore]])</f>
        <v>7</v>
      </c>
      <c r="AF2898">
        <f>IF(tbl_pbp[[#This Row],[Play Saints Win % Increase]]&gt;=$AF$4,1,0)</f>
        <v>0</v>
      </c>
      <c r="AG2898" t="str">
        <f>VLOOKUP(tbl_pbp[[#This Row],[gameId]], games!$B$2:$T$40, 9, FALSE)</f>
        <v>tampa-bay-buccaneers</v>
      </c>
      <c r="AH2898" s="5">
        <f>IF(tbl_pbp[[#This Row],[AwayTeam]] &lt;&gt; "new-orleans-saints", tbl_pbp[[#This Row],[homeWinPercentage]], 1-tbl_pbp[[#This Row],[homeWinPercentage]])</f>
        <v>0.83199999999999996</v>
      </c>
      <c r="AI2898" s="13">
        <f>tbl_pbp[[#This Row],[Kamara]]*tbl_pbp[[#This Row],[Impactful Play]]</f>
        <v>0</v>
      </c>
      <c r="AJ2898" s="13">
        <f>tbl_pbp[[#This Row],[Thomas]]*tbl_pbp[[#This Row],[Impactful Play]]</f>
        <v>0</v>
      </c>
      <c r="AK2898" s="13" t="str">
        <f>VLOOKUP(tbl_pbp[[#This Row],[Play Saints Win % Increase]], tbl_impact[],3,TRUE)</f>
        <v>Bad (0 to -5%)</v>
      </c>
    </row>
    <row r="2899" spans="1:37">
      <c r="A2899" s="1">
        <v>126</v>
      </c>
      <c r="B2899" s="5">
        <v>0.82899999999999996</v>
      </c>
      <c r="C2899" t="s">
        <v>995</v>
      </c>
      <c r="D2899">
        <v>0</v>
      </c>
      <c r="E2899">
        <v>0</v>
      </c>
      <c r="F2899">
        <v>3</v>
      </c>
      <c r="G2899">
        <v>24</v>
      </c>
      <c r="H2899">
        <v>17</v>
      </c>
      <c r="I2899">
        <v>10</v>
      </c>
      <c r="J2899">
        <v>25</v>
      </c>
      <c r="K2899" t="s">
        <v>29</v>
      </c>
      <c r="L2899">
        <v>1</v>
      </c>
      <c r="M2899">
        <v>75</v>
      </c>
      <c r="N2899" t="s">
        <v>996</v>
      </c>
      <c r="O2899" t="s">
        <v>348</v>
      </c>
      <c r="P2899" t="s">
        <v>45</v>
      </c>
      <c r="Q2899" t="s">
        <v>46</v>
      </c>
      <c r="R2899" t="s">
        <v>47</v>
      </c>
      <c r="S2899" t="s">
        <v>33</v>
      </c>
      <c r="T2899" t="s">
        <v>34</v>
      </c>
      <c r="U2899" t="s">
        <v>35</v>
      </c>
      <c r="V2899" t="s">
        <v>591</v>
      </c>
      <c r="X2899" t="str">
        <f>VLOOKUP(pbp!V132, games!$B$2:$R$40, 3, FALSE)</f>
        <v>2019-09-09T23:10Z</v>
      </c>
      <c r="Y2899">
        <f>VLOOKUP(1*V2899,NFLGames!$H$11:$H$555,1,FALSE)</f>
        <v>401220369</v>
      </c>
      <c r="Z2899">
        <f>VLOOKUP($Y2899, NFLGames!$H$11:$K$555,2,FALSE)</f>
        <v>2020</v>
      </c>
      <c r="AA2899">
        <f>VLOOKUP($Y2899, NFLGames!$H$11:$K$555,3,FALSE)</f>
        <v>1</v>
      </c>
      <c r="AB2899" s="6">
        <f>IF(A2900=0, 0, AH2900-tbl_pbp[[#This Row],[Saints Win %]])</f>
        <v>2.0000000000000018E-3</v>
      </c>
      <c r="AC2899">
        <v>1</v>
      </c>
      <c r="AE2899">
        <f>ABS(tbl_pbp[[#This Row],[play.homeScore]]-tbl_pbp[[#This Row],[play.awayScore]])</f>
        <v>7</v>
      </c>
      <c r="AF2899">
        <f>IF(tbl_pbp[[#This Row],[Play Saints Win % Increase]]&gt;=$AF$4,1,0)</f>
        <v>0</v>
      </c>
      <c r="AG2899" t="str">
        <f>VLOOKUP(tbl_pbp[[#This Row],[gameId]], games!$B$2:$T$40, 9, FALSE)</f>
        <v>tampa-bay-buccaneers</v>
      </c>
      <c r="AH2899" s="5">
        <f>IF(tbl_pbp[[#This Row],[AwayTeam]] &lt;&gt; "new-orleans-saints", tbl_pbp[[#This Row],[homeWinPercentage]], 1-tbl_pbp[[#This Row],[homeWinPercentage]])</f>
        <v>0.82899999999999996</v>
      </c>
      <c r="AI2899" s="13">
        <f>tbl_pbp[[#This Row],[Kamara]]*tbl_pbp[[#This Row],[Impactful Play]]</f>
        <v>0</v>
      </c>
      <c r="AJ2899" s="13">
        <f>tbl_pbp[[#This Row],[Thomas]]*tbl_pbp[[#This Row],[Impactful Play]]</f>
        <v>0</v>
      </c>
      <c r="AK2899" s="13" t="str">
        <f>VLOOKUP(tbl_pbp[[#This Row],[Play Saints Win % Increase]], tbl_impact[],3,TRUE)</f>
        <v>Scented (0 to +5%)</v>
      </c>
    </row>
    <row r="2900" spans="1:37">
      <c r="A2900" s="1">
        <v>127</v>
      </c>
      <c r="B2900" s="5">
        <v>0.83099999999999996</v>
      </c>
      <c r="C2900" t="s">
        <v>997</v>
      </c>
      <c r="D2900">
        <v>0</v>
      </c>
      <c r="E2900">
        <v>0</v>
      </c>
      <c r="F2900">
        <v>3</v>
      </c>
      <c r="G2900">
        <v>24</v>
      </c>
      <c r="H2900">
        <v>17</v>
      </c>
      <c r="I2900">
        <v>5</v>
      </c>
      <c r="J2900">
        <v>30</v>
      </c>
      <c r="K2900" t="s">
        <v>29</v>
      </c>
      <c r="L2900">
        <v>2</v>
      </c>
      <c r="M2900">
        <v>70</v>
      </c>
      <c r="N2900" t="s">
        <v>998</v>
      </c>
      <c r="O2900" t="s">
        <v>999</v>
      </c>
      <c r="P2900" t="s">
        <v>45</v>
      </c>
      <c r="Q2900" t="s">
        <v>46</v>
      </c>
      <c r="R2900" t="s">
        <v>47</v>
      </c>
      <c r="S2900" t="s">
        <v>38</v>
      </c>
      <c r="T2900" t="s">
        <v>39</v>
      </c>
      <c r="U2900" t="s">
        <v>40</v>
      </c>
      <c r="V2900" t="s">
        <v>591</v>
      </c>
      <c r="X2900" t="str">
        <f>VLOOKUP(pbp!V133, games!$B$2:$R$40, 3, FALSE)</f>
        <v>2019-09-09T23:10Z</v>
      </c>
      <c r="Y2900">
        <f>VLOOKUP(1*V2900,NFLGames!$H$11:$H$555,1,FALSE)</f>
        <v>401220369</v>
      </c>
      <c r="Z2900">
        <f>VLOOKUP($Y2900, NFLGames!$H$11:$K$555,2,FALSE)</f>
        <v>2020</v>
      </c>
      <c r="AA2900">
        <f>VLOOKUP($Y2900, NFLGames!$H$11:$K$555,3,FALSE)</f>
        <v>1</v>
      </c>
      <c r="AB2900" s="6">
        <f>IF(A2901=0, 0, AH2901-tbl_pbp[[#This Row],[Saints Win %]])</f>
        <v>-4.8999999999999932E-2</v>
      </c>
      <c r="AC2900">
        <v>1</v>
      </c>
      <c r="AE2900">
        <f>ABS(tbl_pbp[[#This Row],[play.homeScore]]-tbl_pbp[[#This Row],[play.awayScore]])</f>
        <v>7</v>
      </c>
      <c r="AF2900">
        <f>IF(tbl_pbp[[#This Row],[Play Saints Win % Increase]]&gt;=$AF$4,1,0)</f>
        <v>0</v>
      </c>
      <c r="AG2900" t="str">
        <f>VLOOKUP(tbl_pbp[[#This Row],[gameId]], games!$B$2:$T$40, 9, FALSE)</f>
        <v>tampa-bay-buccaneers</v>
      </c>
      <c r="AH2900" s="5">
        <f>IF(tbl_pbp[[#This Row],[AwayTeam]] &lt;&gt; "new-orleans-saints", tbl_pbp[[#This Row],[homeWinPercentage]], 1-tbl_pbp[[#This Row],[homeWinPercentage]])</f>
        <v>0.83099999999999996</v>
      </c>
      <c r="AI2900" s="13">
        <f>tbl_pbp[[#This Row],[Kamara]]*tbl_pbp[[#This Row],[Impactful Play]]</f>
        <v>0</v>
      </c>
      <c r="AJ2900" s="13">
        <f>tbl_pbp[[#This Row],[Thomas]]*tbl_pbp[[#This Row],[Impactful Play]]</f>
        <v>0</v>
      </c>
      <c r="AK2900" s="13" t="str">
        <f>VLOOKUP(tbl_pbp[[#This Row],[Play Saints Win % Increase]], tbl_impact[],3,TRUE)</f>
        <v>Bad (0 to -5%)</v>
      </c>
    </row>
    <row r="2901" spans="1:37">
      <c r="A2901" s="1">
        <v>128</v>
      </c>
      <c r="B2901" s="5">
        <v>0.78200000000000003</v>
      </c>
      <c r="C2901" t="s">
        <v>1000</v>
      </c>
      <c r="D2901">
        <v>0</v>
      </c>
      <c r="E2901">
        <v>0</v>
      </c>
      <c r="F2901">
        <v>3</v>
      </c>
      <c r="G2901">
        <v>24</v>
      </c>
      <c r="H2901">
        <v>17</v>
      </c>
      <c r="I2901">
        <v>2</v>
      </c>
      <c r="J2901">
        <v>33</v>
      </c>
      <c r="K2901" t="s">
        <v>29</v>
      </c>
      <c r="L2901">
        <v>3</v>
      </c>
      <c r="M2901">
        <v>67</v>
      </c>
      <c r="N2901" t="s">
        <v>1001</v>
      </c>
      <c r="O2901" t="s">
        <v>240</v>
      </c>
      <c r="P2901" t="s">
        <v>45</v>
      </c>
      <c r="Q2901" t="s">
        <v>46</v>
      </c>
      <c r="R2901" t="s">
        <v>47</v>
      </c>
      <c r="S2901" t="s">
        <v>241</v>
      </c>
      <c r="T2901" t="s">
        <v>438</v>
      </c>
      <c r="U2901" t="s">
        <v>1002</v>
      </c>
      <c r="V2901" t="s">
        <v>591</v>
      </c>
      <c r="X2901" t="str">
        <f>VLOOKUP(pbp!V134, games!$B$2:$R$40, 3, FALSE)</f>
        <v>2019-09-09T23:10Z</v>
      </c>
      <c r="Y2901">
        <f>VLOOKUP(1*V2901,NFLGames!$H$11:$H$555,1,FALSE)</f>
        <v>401220369</v>
      </c>
      <c r="Z2901">
        <f>VLOOKUP($Y2901, NFLGames!$H$11:$K$555,2,FALSE)</f>
        <v>2020</v>
      </c>
      <c r="AA2901">
        <f>VLOOKUP($Y2901, NFLGames!$H$11:$K$555,3,FALSE)</f>
        <v>1</v>
      </c>
      <c r="AB2901" s="6">
        <f>IF(A2902=0, 0, AH2902-tbl_pbp[[#This Row],[Saints Win %]])</f>
        <v>2.1000000000000019E-2</v>
      </c>
      <c r="AE2901">
        <f>ABS(tbl_pbp[[#This Row],[play.homeScore]]-tbl_pbp[[#This Row],[play.awayScore]])</f>
        <v>7</v>
      </c>
      <c r="AF2901">
        <f>IF(tbl_pbp[[#This Row],[Play Saints Win % Increase]]&gt;=$AF$4,1,0)</f>
        <v>0</v>
      </c>
      <c r="AG2901" t="str">
        <f>VLOOKUP(tbl_pbp[[#This Row],[gameId]], games!$B$2:$T$40, 9, FALSE)</f>
        <v>tampa-bay-buccaneers</v>
      </c>
      <c r="AH2901" s="5">
        <f>IF(tbl_pbp[[#This Row],[AwayTeam]] &lt;&gt; "new-orleans-saints", tbl_pbp[[#This Row],[homeWinPercentage]], 1-tbl_pbp[[#This Row],[homeWinPercentage]])</f>
        <v>0.78200000000000003</v>
      </c>
      <c r="AI2901" s="13">
        <f>tbl_pbp[[#This Row],[Kamara]]*tbl_pbp[[#This Row],[Impactful Play]]</f>
        <v>0</v>
      </c>
      <c r="AJ2901" s="13">
        <f>tbl_pbp[[#This Row],[Thomas]]*tbl_pbp[[#This Row],[Impactful Play]]</f>
        <v>0</v>
      </c>
      <c r="AK2901" s="13" t="str">
        <f>VLOOKUP(tbl_pbp[[#This Row],[Play Saints Win % Increase]], tbl_impact[],3,TRUE)</f>
        <v>Scented (0 to +5%)</v>
      </c>
    </row>
    <row r="2902" spans="1:37">
      <c r="A2902" s="1">
        <v>129</v>
      </c>
      <c r="B2902" s="5">
        <v>0.80300000000000005</v>
      </c>
      <c r="C2902" t="s">
        <v>1003</v>
      </c>
      <c r="D2902">
        <v>0</v>
      </c>
      <c r="E2902">
        <v>0</v>
      </c>
      <c r="F2902">
        <v>3</v>
      </c>
      <c r="G2902">
        <v>24</v>
      </c>
      <c r="H2902">
        <v>17</v>
      </c>
      <c r="I2902">
        <v>7</v>
      </c>
      <c r="J2902">
        <v>28</v>
      </c>
      <c r="K2902" t="s">
        <v>29</v>
      </c>
      <c r="L2902">
        <v>4</v>
      </c>
      <c r="M2902">
        <v>72</v>
      </c>
      <c r="N2902" t="s">
        <v>1004</v>
      </c>
      <c r="O2902" t="s">
        <v>304</v>
      </c>
      <c r="P2902" t="s">
        <v>66</v>
      </c>
      <c r="Q2902" t="s">
        <v>67</v>
      </c>
      <c r="R2902" t="s">
        <v>68</v>
      </c>
      <c r="S2902" t="s">
        <v>215</v>
      </c>
      <c r="T2902" t="s">
        <v>1005</v>
      </c>
      <c r="U2902" t="s">
        <v>1006</v>
      </c>
      <c r="V2902" t="s">
        <v>591</v>
      </c>
      <c r="X2902" t="str">
        <f>VLOOKUP(pbp!V135, games!$B$2:$R$40, 3, FALSE)</f>
        <v>2019-09-09T23:10Z</v>
      </c>
      <c r="Y2902">
        <f>VLOOKUP(1*V2902,NFLGames!$H$11:$H$555,1,FALSE)</f>
        <v>401220369</v>
      </c>
      <c r="Z2902">
        <f>VLOOKUP($Y2902, NFLGames!$H$11:$K$555,2,FALSE)</f>
        <v>2020</v>
      </c>
      <c r="AA2902">
        <f>VLOOKUP($Y2902, NFLGames!$H$11:$K$555,3,FALSE)</f>
        <v>1</v>
      </c>
      <c r="AB2902" s="6">
        <f>IF(A2903=0, 0, AH2903-tbl_pbp[[#This Row],[Saints Win %]])</f>
        <v>-7.0000000000000062E-3</v>
      </c>
      <c r="AE2902">
        <f>ABS(tbl_pbp[[#This Row],[play.homeScore]]-tbl_pbp[[#This Row],[play.awayScore]])</f>
        <v>7</v>
      </c>
      <c r="AF2902">
        <f>IF(tbl_pbp[[#This Row],[Play Saints Win % Increase]]&gt;=$AF$4,1,0)</f>
        <v>0</v>
      </c>
      <c r="AG2902" t="str">
        <f>VLOOKUP(tbl_pbp[[#This Row],[gameId]], games!$B$2:$T$40, 9, FALSE)</f>
        <v>tampa-bay-buccaneers</v>
      </c>
      <c r="AH2902" s="5">
        <f>IF(tbl_pbp[[#This Row],[AwayTeam]] &lt;&gt; "new-orleans-saints", tbl_pbp[[#This Row],[homeWinPercentage]], 1-tbl_pbp[[#This Row],[homeWinPercentage]])</f>
        <v>0.80300000000000005</v>
      </c>
      <c r="AI2902" s="13">
        <f>tbl_pbp[[#This Row],[Kamara]]*tbl_pbp[[#This Row],[Impactful Play]]</f>
        <v>0</v>
      </c>
      <c r="AJ2902" s="13">
        <f>tbl_pbp[[#This Row],[Thomas]]*tbl_pbp[[#This Row],[Impactful Play]]</f>
        <v>0</v>
      </c>
      <c r="AK2902" s="13" t="str">
        <f>VLOOKUP(tbl_pbp[[#This Row],[Play Saints Win % Increase]], tbl_impact[],3,TRUE)</f>
        <v>Bad (0 to -5%)</v>
      </c>
    </row>
    <row r="2903" spans="1:37">
      <c r="A2903" s="1">
        <v>130</v>
      </c>
      <c r="B2903" s="5">
        <v>0.79600000000000004</v>
      </c>
      <c r="C2903" t="s">
        <v>1007</v>
      </c>
      <c r="D2903">
        <v>0</v>
      </c>
      <c r="E2903">
        <v>0</v>
      </c>
      <c r="F2903">
        <v>3</v>
      </c>
      <c r="G2903">
        <v>24</v>
      </c>
      <c r="H2903">
        <v>17</v>
      </c>
      <c r="I2903">
        <v>10</v>
      </c>
      <c r="J2903">
        <v>78</v>
      </c>
      <c r="K2903" t="s">
        <v>369</v>
      </c>
      <c r="L2903">
        <v>1</v>
      </c>
      <c r="M2903">
        <v>78</v>
      </c>
      <c r="N2903" t="s">
        <v>1008</v>
      </c>
      <c r="O2903" t="s">
        <v>1009</v>
      </c>
      <c r="P2903" t="s">
        <v>45</v>
      </c>
      <c r="Q2903" t="s">
        <v>46</v>
      </c>
      <c r="R2903" t="s">
        <v>47</v>
      </c>
      <c r="S2903" t="s">
        <v>33</v>
      </c>
      <c r="T2903" t="s">
        <v>713</v>
      </c>
      <c r="U2903" t="s">
        <v>1010</v>
      </c>
      <c r="V2903" t="s">
        <v>591</v>
      </c>
      <c r="X2903" t="str">
        <f>VLOOKUP(pbp!V136, games!$B$2:$R$40, 3, FALSE)</f>
        <v>2019-09-09T23:10Z</v>
      </c>
      <c r="Y2903">
        <f>VLOOKUP(1*V2903,NFLGames!$H$11:$H$555,1,FALSE)</f>
        <v>401220369</v>
      </c>
      <c r="Z2903">
        <f>VLOOKUP($Y2903, NFLGames!$H$11:$K$555,2,FALSE)</f>
        <v>2020</v>
      </c>
      <c r="AA2903">
        <f>VLOOKUP($Y2903, NFLGames!$H$11:$K$555,3,FALSE)</f>
        <v>1</v>
      </c>
      <c r="AB2903" s="6">
        <f>IF(A2904=0, 0, AH2904-tbl_pbp[[#This Row],[Saints Win %]])</f>
        <v>0</v>
      </c>
      <c r="AE2903">
        <f>ABS(tbl_pbp[[#This Row],[play.homeScore]]-tbl_pbp[[#This Row],[play.awayScore]])</f>
        <v>7</v>
      </c>
      <c r="AF2903">
        <f>IF(tbl_pbp[[#This Row],[Play Saints Win % Increase]]&gt;=$AF$4,1,0)</f>
        <v>0</v>
      </c>
      <c r="AG2903" t="str">
        <f>VLOOKUP(tbl_pbp[[#This Row],[gameId]], games!$B$2:$T$40, 9, FALSE)</f>
        <v>tampa-bay-buccaneers</v>
      </c>
      <c r="AH2903" s="5">
        <f>IF(tbl_pbp[[#This Row],[AwayTeam]] &lt;&gt; "new-orleans-saints", tbl_pbp[[#This Row],[homeWinPercentage]], 1-tbl_pbp[[#This Row],[homeWinPercentage]])</f>
        <v>0.79600000000000004</v>
      </c>
      <c r="AI2903" s="13">
        <f>tbl_pbp[[#This Row],[Kamara]]*tbl_pbp[[#This Row],[Impactful Play]]</f>
        <v>0</v>
      </c>
      <c r="AJ2903" s="13">
        <f>tbl_pbp[[#This Row],[Thomas]]*tbl_pbp[[#This Row],[Impactful Play]]</f>
        <v>0</v>
      </c>
      <c r="AK2903" s="13" t="str">
        <f>VLOOKUP(tbl_pbp[[#This Row],[Play Saints Win % Increase]], tbl_impact[],3,TRUE)</f>
        <v>Scented (0 to +5%)</v>
      </c>
    </row>
    <row r="2904" spans="1:37">
      <c r="A2904" s="1">
        <v>131</v>
      </c>
      <c r="B2904" s="5">
        <v>0.79600000000000004</v>
      </c>
      <c r="C2904" t="s">
        <v>1011</v>
      </c>
      <c r="D2904">
        <v>0</v>
      </c>
      <c r="E2904">
        <v>0</v>
      </c>
      <c r="F2904">
        <v>3</v>
      </c>
      <c r="G2904">
        <v>24</v>
      </c>
      <c r="H2904">
        <v>17</v>
      </c>
      <c r="I2904">
        <v>0</v>
      </c>
      <c r="J2904">
        <v>72</v>
      </c>
      <c r="L2904">
        <v>2</v>
      </c>
      <c r="M2904">
        <v>72</v>
      </c>
      <c r="N2904" t="s">
        <v>306</v>
      </c>
      <c r="O2904" t="s">
        <v>143</v>
      </c>
      <c r="P2904" t="s">
        <v>144</v>
      </c>
      <c r="Q2904" t="s">
        <v>145</v>
      </c>
      <c r="R2904" t="s">
        <v>146</v>
      </c>
      <c r="V2904" t="s">
        <v>591</v>
      </c>
      <c r="X2904" t="str">
        <f>VLOOKUP(pbp!V137, games!$B$2:$R$40, 3, FALSE)</f>
        <v>2019-09-09T23:10Z</v>
      </c>
      <c r="Y2904">
        <f>VLOOKUP(1*V2904,NFLGames!$H$11:$H$555,1,FALSE)</f>
        <v>401220369</v>
      </c>
      <c r="Z2904">
        <f>VLOOKUP($Y2904, NFLGames!$H$11:$K$555,2,FALSE)</f>
        <v>2020</v>
      </c>
      <c r="AA2904">
        <f>VLOOKUP($Y2904, NFLGames!$H$11:$K$555,3,FALSE)</f>
        <v>1</v>
      </c>
      <c r="AB2904" s="6">
        <f>IF(A2905=0, 0, AH2905-tbl_pbp[[#This Row],[Saints Win %]])</f>
        <v>9.3999999999999972E-2</v>
      </c>
      <c r="AE2904">
        <f>ABS(tbl_pbp[[#This Row],[play.homeScore]]-tbl_pbp[[#This Row],[play.awayScore]])</f>
        <v>7</v>
      </c>
      <c r="AF2904">
        <f>IF(tbl_pbp[[#This Row],[Play Saints Win % Increase]]&gt;=$AF$4,1,0)</f>
        <v>0</v>
      </c>
      <c r="AG2904" t="str">
        <f>VLOOKUP(tbl_pbp[[#This Row],[gameId]], games!$B$2:$T$40, 9, FALSE)</f>
        <v>tampa-bay-buccaneers</v>
      </c>
      <c r="AH2904" s="5">
        <f>IF(tbl_pbp[[#This Row],[AwayTeam]] &lt;&gt; "new-orleans-saints", tbl_pbp[[#This Row],[homeWinPercentage]], 1-tbl_pbp[[#This Row],[homeWinPercentage]])</f>
        <v>0.79600000000000004</v>
      </c>
      <c r="AI2904" s="13">
        <f>tbl_pbp[[#This Row],[Kamara]]*tbl_pbp[[#This Row],[Impactful Play]]</f>
        <v>0</v>
      </c>
      <c r="AJ2904" s="13">
        <f>tbl_pbp[[#This Row],[Thomas]]*tbl_pbp[[#This Row],[Impactful Play]]</f>
        <v>0</v>
      </c>
      <c r="AK2904" s="13" t="str">
        <f>VLOOKUP(tbl_pbp[[#This Row],[Play Saints Win % Increase]], tbl_impact[],3,TRUE)</f>
        <v>Perfumed (5 to + 10%)</v>
      </c>
    </row>
    <row r="2905" spans="1:37">
      <c r="A2905" s="1">
        <v>132</v>
      </c>
      <c r="B2905" s="5">
        <v>0.89</v>
      </c>
      <c r="C2905" t="s">
        <v>1012</v>
      </c>
      <c r="D2905">
        <v>0</v>
      </c>
      <c r="E2905">
        <v>0</v>
      </c>
      <c r="F2905">
        <v>4</v>
      </c>
      <c r="G2905">
        <v>24</v>
      </c>
      <c r="H2905">
        <v>17</v>
      </c>
      <c r="I2905">
        <v>4</v>
      </c>
      <c r="J2905">
        <v>72</v>
      </c>
      <c r="K2905" t="s">
        <v>369</v>
      </c>
      <c r="L2905">
        <v>2</v>
      </c>
      <c r="M2905">
        <v>61</v>
      </c>
      <c r="N2905" t="s">
        <v>1013</v>
      </c>
      <c r="O2905" t="s">
        <v>24</v>
      </c>
      <c r="P2905" t="s">
        <v>22</v>
      </c>
      <c r="Q2905" t="s">
        <v>37</v>
      </c>
      <c r="S2905" t="s">
        <v>135</v>
      </c>
      <c r="T2905" t="s">
        <v>521</v>
      </c>
      <c r="U2905" t="s">
        <v>1014</v>
      </c>
      <c r="V2905" t="s">
        <v>591</v>
      </c>
      <c r="X2905" t="str">
        <f>VLOOKUP(pbp!V138, games!$B$2:$R$40, 3, FALSE)</f>
        <v>2019-09-09T23:10Z</v>
      </c>
      <c r="Y2905">
        <f>VLOOKUP(1*V2905,NFLGames!$H$11:$H$555,1,FALSE)</f>
        <v>401220369</v>
      </c>
      <c r="Z2905">
        <f>VLOOKUP($Y2905, NFLGames!$H$11:$K$555,2,FALSE)</f>
        <v>2020</v>
      </c>
      <c r="AA2905">
        <f>VLOOKUP($Y2905, NFLGames!$H$11:$K$555,3,FALSE)</f>
        <v>1</v>
      </c>
      <c r="AB2905" s="6">
        <f>IF(A2906=0, 0, AH2906-tbl_pbp[[#This Row],[Saints Win %]])</f>
        <v>-2.9000000000000026E-2</v>
      </c>
      <c r="AE2905">
        <f>ABS(tbl_pbp[[#This Row],[play.homeScore]]-tbl_pbp[[#This Row],[play.awayScore]])</f>
        <v>7</v>
      </c>
      <c r="AF2905">
        <f>IF(tbl_pbp[[#This Row],[Play Saints Win % Increase]]&gt;=$AF$4,1,0)</f>
        <v>0</v>
      </c>
      <c r="AG2905" t="str">
        <f>VLOOKUP(tbl_pbp[[#This Row],[gameId]], games!$B$2:$T$40, 9, FALSE)</f>
        <v>tampa-bay-buccaneers</v>
      </c>
      <c r="AH2905" s="5">
        <f>IF(tbl_pbp[[#This Row],[AwayTeam]] &lt;&gt; "new-orleans-saints", tbl_pbp[[#This Row],[homeWinPercentage]], 1-tbl_pbp[[#This Row],[homeWinPercentage]])</f>
        <v>0.89</v>
      </c>
      <c r="AI2905" s="13">
        <f>tbl_pbp[[#This Row],[Kamara]]*tbl_pbp[[#This Row],[Impactful Play]]</f>
        <v>0</v>
      </c>
      <c r="AJ2905" s="13">
        <f>tbl_pbp[[#This Row],[Thomas]]*tbl_pbp[[#This Row],[Impactful Play]]</f>
        <v>0</v>
      </c>
      <c r="AK2905" s="13" t="str">
        <f>VLOOKUP(tbl_pbp[[#This Row],[Play Saints Win % Increase]], tbl_impact[],3,TRUE)</f>
        <v>Bad (0 to -5%)</v>
      </c>
    </row>
    <row r="2906" spans="1:37">
      <c r="A2906" s="1">
        <v>133</v>
      </c>
      <c r="B2906" s="5">
        <v>0.86099999999999999</v>
      </c>
      <c r="C2906" t="s">
        <v>1015</v>
      </c>
      <c r="D2906">
        <v>0</v>
      </c>
      <c r="E2906">
        <v>0</v>
      </c>
      <c r="F2906">
        <v>4</v>
      </c>
      <c r="G2906">
        <v>24</v>
      </c>
      <c r="H2906">
        <v>17</v>
      </c>
      <c r="I2906">
        <v>4</v>
      </c>
      <c r="J2906">
        <v>72</v>
      </c>
      <c r="K2906" t="s">
        <v>369</v>
      </c>
      <c r="L2906">
        <v>3</v>
      </c>
      <c r="M2906">
        <v>72</v>
      </c>
      <c r="N2906" t="s">
        <v>1016</v>
      </c>
      <c r="O2906" t="s">
        <v>148</v>
      </c>
      <c r="P2906" t="s">
        <v>167</v>
      </c>
      <c r="Q2906" t="s">
        <v>168</v>
      </c>
      <c r="S2906" t="s">
        <v>63</v>
      </c>
      <c r="T2906" t="s">
        <v>521</v>
      </c>
      <c r="U2906" t="s">
        <v>1017</v>
      </c>
      <c r="V2906" t="s">
        <v>591</v>
      </c>
      <c r="X2906" t="str">
        <f>VLOOKUP(pbp!V139, games!$B$2:$R$40, 3, FALSE)</f>
        <v>2019-09-09T23:10Z</v>
      </c>
      <c r="Y2906">
        <f>VLOOKUP(1*V2906,NFLGames!$H$11:$H$555,1,FALSE)</f>
        <v>401220369</v>
      </c>
      <c r="Z2906">
        <f>VLOOKUP($Y2906, NFLGames!$H$11:$K$555,2,FALSE)</f>
        <v>2020</v>
      </c>
      <c r="AA2906">
        <f>VLOOKUP($Y2906, NFLGames!$H$11:$K$555,3,FALSE)</f>
        <v>1</v>
      </c>
      <c r="AB2906" s="6">
        <f>IF(A2907=0, 0, AH2907-tbl_pbp[[#This Row],[Saints Win %]])</f>
        <v>3.0000000000000027E-3</v>
      </c>
      <c r="AE2906">
        <f>ABS(tbl_pbp[[#This Row],[play.homeScore]]-tbl_pbp[[#This Row],[play.awayScore]])</f>
        <v>7</v>
      </c>
      <c r="AF2906">
        <f>IF(tbl_pbp[[#This Row],[Play Saints Win % Increase]]&gt;=$AF$4,1,0)</f>
        <v>0</v>
      </c>
      <c r="AG2906" t="str">
        <f>VLOOKUP(tbl_pbp[[#This Row],[gameId]], games!$B$2:$T$40, 9, FALSE)</f>
        <v>tampa-bay-buccaneers</v>
      </c>
      <c r="AH2906" s="5">
        <f>IF(tbl_pbp[[#This Row],[AwayTeam]] &lt;&gt; "new-orleans-saints", tbl_pbp[[#This Row],[homeWinPercentage]], 1-tbl_pbp[[#This Row],[homeWinPercentage]])</f>
        <v>0.86099999999999999</v>
      </c>
      <c r="AI2906" s="13">
        <f>tbl_pbp[[#This Row],[Kamara]]*tbl_pbp[[#This Row],[Impactful Play]]</f>
        <v>0</v>
      </c>
      <c r="AJ2906" s="13">
        <f>tbl_pbp[[#This Row],[Thomas]]*tbl_pbp[[#This Row],[Impactful Play]]</f>
        <v>0</v>
      </c>
      <c r="AK2906" s="13" t="str">
        <f>VLOOKUP(tbl_pbp[[#This Row],[Play Saints Win % Increase]], tbl_impact[],3,TRUE)</f>
        <v>Scented (0 to +5%)</v>
      </c>
    </row>
    <row r="2907" spans="1:37">
      <c r="A2907" s="1">
        <v>134</v>
      </c>
      <c r="B2907" s="5">
        <v>0.86399999999999999</v>
      </c>
      <c r="C2907" t="s">
        <v>1018</v>
      </c>
      <c r="D2907">
        <v>0</v>
      </c>
      <c r="E2907">
        <v>0</v>
      </c>
      <c r="F2907">
        <v>4</v>
      </c>
      <c r="G2907">
        <v>24</v>
      </c>
      <c r="H2907">
        <v>17</v>
      </c>
      <c r="I2907">
        <v>12</v>
      </c>
      <c r="J2907">
        <v>80</v>
      </c>
      <c r="K2907" t="s">
        <v>369</v>
      </c>
      <c r="L2907">
        <v>4</v>
      </c>
      <c r="M2907">
        <v>80</v>
      </c>
      <c r="N2907" t="s">
        <v>1019</v>
      </c>
      <c r="O2907" t="s">
        <v>1020</v>
      </c>
      <c r="P2907" t="s">
        <v>66</v>
      </c>
      <c r="Q2907" t="s">
        <v>67</v>
      </c>
      <c r="R2907" t="s">
        <v>68</v>
      </c>
      <c r="S2907" t="s">
        <v>204</v>
      </c>
      <c r="T2907" t="s">
        <v>551</v>
      </c>
      <c r="U2907" t="s">
        <v>1021</v>
      </c>
      <c r="V2907" t="s">
        <v>591</v>
      </c>
      <c r="X2907" t="str">
        <f>VLOOKUP(pbp!V140, games!$B$2:$R$40, 3, FALSE)</f>
        <v>2019-09-09T23:10Z</v>
      </c>
      <c r="Y2907">
        <f>VLOOKUP(1*V2907,NFLGames!$H$11:$H$555,1,FALSE)</f>
        <v>401220369</v>
      </c>
      <c r="Z2907">
        <f>VLOOKUP($Y2907, NFLGames!$H$11:$K$555,2,FALSE)</f>
        <v>2020</v>
      </c>
      <c r="AA2907">
        <f>VLOOKUP($Y2907, NFLGames!$H$11:$K$555,3,FALSE)</f>
        <v>1</v>
      </c>
      <c r="AB2907" s="6">
        <f>IF(A2908=0, 0, AH2908-tbl_pbp[[#This Row],[Saints Win %]])</f>
        <v>-2.6000000000000023E-2</v>
      </c>
      <c r="AE2907">
        <f>ABS(tbl_pbp[[#This Row],[play.homeScore]]-tbl_pbp[[#This Row],[play.awayScore]])</f>
        <v>7</v>
      </c>
      <c r="AF2907">
        <f>IF(tbl_pbp[[#This Row],[Play Saints Win % Increase]]&gt;=$AF$4,1,0)</f>
        <v>0</v>
      </c>
      <c r="AG2907" t="str">
        <f>VLOOKUP(tbl_pbp[[#This Row],[gameId]], games!$B$2:$T$40, 9, FALSE)</f>
        <v>tampa-bay-buccaneers</v>
      </c>
      <c r="AH2907" s="5">
        <f>IF(tbl_pbp[[#This Row],[AwayTeam]] &lt;&gt; "new-orleans-saints", tbl_pbp[[#This Row],[homeWinPercentage]], 1-tbl_pbp[[#This Row],[homeWinPercentage]])</f>
        <v>0.86399999999999999</v>
      </c>
      <c r="AI2907" s="13">
        <f>tbl_pbp[[#This Row],[Kamara]]*tbl_pbp[[#This Row],[Impactful Play]]</f>
        <v>0</v>
      </c>
      <c r="AJ2907" s="13">
        <f>tbl_pbp[[#This Row],[Thomas]]*tbl_pbp[[#This Row],[Impactful Play]]</f>
        <v>0</v>
      </c>
      <c r="AK2907" s="13" t="str">
        <f>VLOOKUP(tbl_pbp[[#This Row],[Play Saints Win % Increase]], tbl_impact[],3,TRUE)</f>
        <v>Bad (0 to -5%)</v>
      </c>
    </row>
    <row r="2908" spans="1:37">
      <c r="A2908" s="1">
        <v>135</v>
      </c>
      <c r="B2908" s="5">
        <v>0.83799999999999997</v>
      </c>
      <c r="C2908" t="s">
        <v>1022</v>
      </c>
      <c r="D2908">
        <v>0</v>
      </c>
      <c r="E2908">
        <v>0</v>
      </c>
      <c r="F2908">
        <v>4</v>
      </c>
      <c r="G2908">
        <v>24</v>
      </c>
      <c r="H2908">
        <v>17</v>
      </c>
      <c r="I2908">
        <v>10</v>
      </c>
      <c r="J2908">
        <v>39</v>
      </c>
      <c r="K2908" t="s">
        <v>29</v>
      </c>
      <c r="L2908">
        <v>1</v>
      </c>
      <c r="M2908">
        <v>11</v>
      </c>
      <c r="N2908" t="s">
        <v>1023</v>
      </c>
      <c r="O2908" t="s">
        <v>1024</v>
      </c>
      <c r="P2908" t="s">
        <v>22</v>
      </c>
      <c r="Q2908" t="s">
        <v>37</v>
      </c>
      <c r="S2908" t="s">
        <v>33</v>
      </c>
      <c r="T2908" t="s">
        <v>463</v>
      </c>
      <c r="U2908" t="s">
        <v>596</v>
      </c>
      <c r="V2908" t="s">
        <v>591</v>
      </c>
      <c r="X2908" t="str">
        <f>VLOOKUP(pbp!V141, games!$B$2:$R$40, 3, FALSE)</f>
        <v>2019-09-09T23:10Z</v>
      </c>
      <c r="Y2908">
        <f>VLOOKUP(1*V2908,NFLGames!$H$11:$H$555,1,FALSE)</f>
        <v>401220369</v>
      </c>
      <c r="Z2908">
        <f>VLOOKUP($Y2908, NFLGames!$H$11:$K$555,2,FALSE)</f>
        <v>2020</v>
      </c>
      <c r="AA2908">
        <f>VLOOKUP($Y2908, NFLGames!$H$11:$K$555,3,FALSE)</f>
        <v>1</v>
      </c>
      <c r="AB2908" s="6">
        <f>IF(A2909=0, 0, AH2909-tbl_pbp[[#This Row],[Saints Win %]])</f>
        <v>9.1000000000000081E-2</v>
      </c>
      <c r="AC2908">
        <v>1</v>
      </c>
      <c r="AE2908">
        <f>ABS(tbl_pbp[[#This Row],[play.homeScore]]-tbl_pbp[[#This Row],[play.awayScore]])</f>
        <v>7</v>
      </c>
      <c r="AF2908">
        <f>IF(tbl_pbp[[#This Row],[Play Saints Win % Increase]]&gt;=$AF$4,1,0)</f>
        <v>0</v>
      </c>
      <c r="AG2908" t="str">
        <f>VLOOKUP(tbl_pbp[[#This Row],[gameId]], games!$B$2:$T$40, 9, FALSE)</f>
        <v>tampa-bay-buccaneers</v>
      </c>
      <c r="AH2908" s="5">
        <f>IF(tbl_pbp[[#This Row],[AwayTeam]] &lt;&gt; "new-orleans-saints", tbl_pbp[[#This Row],[homeWinPercentage]], 1-tbl_pbp[[#This Row],[homeWinPercentage]])</f>
        <v>0.83799999999999997</v>
      </c>
      <c r="AI2908" s="13">
        <f>tbl_pbp[[#This Row],[Kamara]]*tbl_pbp[[#This Row],[Impactful Play]]</f>
        <v>0</v>
      </c>
      <c r="AJ2908" s="13">
        <f>tbl_pbp[[#This Row],[Thomas]]*tbl_pbp[[#This Row],[Impactful Play]]</f>
        <v>0</v>
      </c>
      <c r="AK2908" s="13" t="str">
        <f>VLOOKUP(tbl_pbp[[#This Row],[Play Saints Win % Increase]], tbl_impact[],3,TRUE)</f>
        <v>Perfumed (5 to + 10%)</v>
      </c>
    </row>
    <row r="2909" spans="1:37">
      <c r="A2909" s="1">
        <v>136</v>
      </c>
      <c r="B2909" s="5">
        <v>0.92900000000000005</v>
      </c>
      <c r="C2909" t="s">
        <v>1025</v>
      </c>
      <c r="D2909">
        <v>0</v>
      </c>
      <c r="E2909">
        <v>0</v>
      </c>
      <c r="F2909">
        <v>4</v>
      </c>
      <c r="G2909">
        <v>24</v>
      </c>
      <c r="H2909">
        <v>17</v>
      </c>
      <c r="I2909">
        <v>10</v>
      </c>
      <c r="J2909">
        <v>39</v>
      </c>
      <c r="K2909" t="s">
        <v>29</v>
      </c>
      <c r="L2909">
        <v>2</v>
      </c>
      <c r="M2909">
        <v>61</v>
      </c>
      <c r="N2909" t="s">
        <v>1026</v>
      </c>
      <c r="O2909" t="s">
        <v>156</v>
      </c>
      <c r="P2909" t="s">
        <v>30</v>
      </c>
      <c r="Q2909" t="s">
        <v>31</v>
      </c>
      <c r="R2909" t="s">
        <v>32</v>
      </c>
      <c r="S2909" t="s">
        <v>120</v>
      </c>
      <c r="T2909" t="s">
        <v>463</v>
      </c>
      <c r="U2909" t="s">
        <v>1027</v>
      </c>
      <c r="V2909" t="s">
        <v>591</v>
      </c>
      <c r="X2909" t="str">
        <f>VLOOKUP(pbp!V142, games!$B$2:$R$40, 3, FALSE)</f>
        <v>2019-09-09T23:10Z</v>
      </c>
      <c r="Y2909">
        <f>VLOOKUP(1*V2909,NFLGames!$H$11:$H$555,1,FALSE)</f>
        <v>401220369</v>
      </c>
      <c r="Z2909">
        <f>VLOOKUP($Y2909, NFLGames!$H$11:$K$555,2,FALSE)</f>
        <v>2020</v>
      </c>
      <c r="AA2909">
        <f>VLOOKUP($Y2909, NFLGames!$H$11:$K$555,3,FALSE)</f>
        <v>1</v>
      </c>
      <c r="AB2909" s="6">
        <f>IF(A2910=0, 0, AH2910-tbl_pbp[[#This Row],[Saints Win %]])</f>
        <v>-1.0000000000000009E-3</v>
      </c>
      <c r="AE2909">
        <f>ABS(tbl_pbp[[#This Row],[play.homeScore]]-tbl_pbp[[#This Row],[play.awayScore]])</f>
        <v>7</v>
      </c>
      <c r="AF2909">
        <f>IF(tbl_pbp[[#This Row],[Play Saints Win % Increase]]&gt;=$AF$4,1,0)</f>
        <v>0</v>
      </c>
      <c r="AG2909" t="str">
        <f>VLOOKUP(tbl_pbp[[#This Row],[gameId]], games!$B$2:$T$40, 9, FALSE)</f>
        <v>tampa-bay-buccaneers</v>
      </c>
      <c r="AH2909" s="5">
        <f>IF(tbl_pbp[[#This Row],[AwayTeam]] &lt;&gt; "new-orleans-saints", tbl_pbp[[#This Row],[homeWinPercentage]], 1-tbl_pbp[[#This Row],[homeWinPercentage]])</f>
        <v>0.92900000000000005</v>
      </c>
      <c r="AI2909" s="13">
        <f>tbl_pbp[[#This Row],[Kamara]]*tbl_pbp[[#This Row],[Impactful Play]]</f>
        <v>0</v>
      </c>
      <c r="AJ2909" s="13">
        <f>tbl_pbp[[#This Row],[Thomas]]*tbl_pbp[[#This Row],[Impactful Play]]</f>
        <v>0</v>
      </c>
      <c r="AK2909" s="13" t="str">
        <f>VLOOKUP(tbl_pbp[[#This Row],[Play Saints Win % Increase]], tbl_impact[],3,TRUE)</f>
        <v>Bad (0 to -5%)</v>
      </c>
    </row>
    <row r="2910" spans="1:37">
      <c r="A2910" s="1">
        <v>137</v>
      </c>
      <c r="B2910" s="5">
        <v>0.92800000000000005</v>
      </c>
      <c r="C2910" t="s">
        <v>1028</v>
      </c>
      <c r="D2910">
        <v>0</v>
      </c>
      <c r="E2910">
        <v>0</v>
      </c>
      <c r="F2910">
        <v>4</v>
      </c>
      <c r="G2910">
        <v>24</v>
      </c>
      <c r="H2910">
        <v>17</v>
      </c>
      <c r="I2910">
        <v>10</v>
      </c>
      <c r="J2910">
        <v>85</v>
      </c>
      <c r="K2910" t="s">
        <v>29</v>
      </c>
      <c r="L2910">
        <v>1</v>
      </c>
      <c r="M2910">
        <v>15</v>
      </c>
      <c r="N2910" t="s">
        <v>1029</v>
      </c>
      <c r="O2910" t="s">
        <v>1030</v>
      </c>
      <c r="P2910" t="s">
        <v>45</v>
      </c>
      <c r="Q2910" t="s">
        <v>46</v>
      </c>
      <c r="R2910" t="s">
        <v>47</v>
      </c>
      <c r="S2910" t="s">
        <v>33</v>
      </c>
      <c r="T2910" t="s">
        <v>611</v>
      </c>
      <c r="U2910" t="s">
        <v>612</v>
      </c>
      <c r="V2910" t="s">
        <v>591</v>
      </c>
      <c r="X2910" t="str">
        <f>VLOOKUP(pbp!V143, games!$B$2:$R$40, 3, FALSE)</f>
        <v>2019-09-09T23:10Z</v>
      </c>
      <c r="Y2910">
        <f>VLOOKUP(1*V2910,NFLGames!$H$11:$H$555,1,FALSE)</f>
        <v>401220369</v>
      </c>
      <c r="Z2910">
        <f>VLOOKUP($Y2910, NFLGames!$H$11:$K$555,2,FALSE)</f>
        <v>2020</v>
      </c>
      <c r="AA2910">
        <f>VLOOKUP($Y2910, NFLGames!$H$11:$K$555,3,FALSE)</f>
        <v>1</v>
      </c>
      <c r="AB2910" s="6">
        <f>IF(A2911=0, 0, AH2911-tbl_pbp[[#This Row],[Saints Win %]])</f>
        <v>-7.0000000000000062E-3</v>
      </c>
      <c r="AE2910">
        <f>ABS(tbl_pbp[[#This Row],[play.homeScore]]-tbl_pbp[[#This Row],[play.awayScore]])</f>
        <v>7</v>
      </c>
      <c r="AF2910">
        <f>IF(tbl_pbp[[#This Row],[Play Saints Win % Increase]]&gt;=$AF$4,1,0)</f>
        <v>0</v>
      </c>
      <c r="AG2910" t="str">
        <f>VLOOKUP(tbl_pbp[[#This Row],[gameId]], games!$B$2:$T$40, 9, FALSE)</f>
        <v>tampa-bay-buccaneers</v>
      </c>
      <c r="AH2910" s="5">
        <f>IF(tbl_pbp[[#This Row],[AwayTeam]] &lt;&gt; "new-orleans-saints", tbl_pbp[[#This Row],[homeWinPercentage]], 1-tbl_pbp[[#This Row],[homeWinPercentage]])</f>
        <v>0.92800000000000005</v>
      </c>
      <c r="AI2910" s="13">
        <f>tbl_pbp[[#This Row],[Kamara]]*tbl_pbp[[#This Row],[Impactful Play]]</f>
        <v>0</v>
      </c>
      <c r="AJ2910" s="13">
        <f>tbl_pbp[[#This Row],[Thomas]]*tbl_pbp[[#This Row],[Impactful Play]]</f>
        <v>0</v>
      </c>
      <c r="AK2910" s="13" t="str">
        <f>VLOOKUP(tbl_pbp[[#This Row],[Play Saints Win % Increase]], tbl_impact[],3,TRUE)</f>
        <v>Bad (0 to -5%)</v>
      </c>
    </row>
    <row r="2911" spans="1:37">
      <c r="A2911" s="1">
        <v>138</v>
      </c>
      <c r="B2911" s="5">
        <v>0.92100000000000004</v>
      </c>
      <c r="C2911" t="s">
        <v>1031</v>
      </c>
      <c r="D2911">
        <v>0</v>
      </c>
      <c r="E2911">
        <v>0</v>
      </c>
      <c r="F2911">
        <v>4</v>
      </c>
      <c r="G2911">
        <v>24</v>
      </c>
      <c r="H2911">
        <v>17</v>
      </c>
      <c r="I2911">
        <v>6</v>
      </c>
      <c r="J2911">
        <v>89</v>
      </c>
      <c r="K2911" t="s">
        <v>29</v>
      </c>
      <c r="L2911">
        <v>2</v>
      </c>
      <c r="M2911">
        <v>11</v>
      </c>
      <c r="N2911" t="s">
        <v>1032</v>
      </c>
      <c r="O2911" t="s">
        <v>1033</v>
      </c>
      <c r="P2911" t="s">
        <v>22</v>
      </c>
      <c r="Q2911" t="s">
        <v>37</v>
      </c>
      <c r="S2911" t="s">
        <v>60</v>
      </c>
      <c r="T2911" t="s">
        <v>834</v>
      </c>
      <c r="U2911" t="s">
        <v>1034</v>
      </c>
      <c r="V2911" t="s">
        <v>591</v>
      </c>
      <c r="X2911" t="str">
        <f>VLOOKUP(pbp!V144, games!$B$2:$R$40, 3, FALSE)</f>
        <v>2019-09-09T23:10Z</v>
      </c>
      <c r="Y2911">
        <f>VLOOKUP(1*V2911,NFLGames!$H$11:$H$555,1,FALSE)</f>
        <v>401220369</v>
      </c>
      <c r="Z2911">
        <f>VLOOKUP($Y2911, NFLGames!$H$11:$K$555,2,FALSE)</f>
        <v>2020</v>
      </c>
      <c r="AA2911">
        <f>VLOOKUP($Y2911, NFLGames!$H$11:$K$555,3,FALSE)</f>
        <v>1</v>
      </c>
      <c r="AB2911" s="6">
        <f>IF(A2912=0, 0, AH2912-tbl_pbp[[#This Row],[Saints Win %]])</f>
        <v>2.8999999999999915E-2</v>
      </c>
      <c r="AE2911">
        <f>ABS(tbl_pbp[[#This Row],[play.homeScore]]-tbl_pbp[[#This Row],[play.awayScore]])</f>
        <v>7</v>
      </c>
      <c r="AF2911">
        <f>IF(tbl_pbp[[#This Row],[Play Saints Win % Increase]]&gt;=$AF$4,1,0)</f>
        <v>0</v>
      </c>
      <c r="AG2911" t="str">
        <f>VLOOKUP(tbl_pbp[[#This Row],[gameId]], games!$B$2:$T$40, 9, FALSE)</f>
        <v>tampa-bay-buccaneers</v>
      </c>
      <c r="AH2911" s="5">
        <f>IF(tbl_pbp[[#This Row],[AwayTeam]] &lt;&gt; "new-orleans-saints", tbl_pbp[[#This Row],[homeWinPercentage]], 1-tbl_pbp[[#This Row],[homeWinPercentage]])</f>
        <v>0.92100000000000004</v>
      </c>
      <c r="AI2911" s="13">
        <f>tbl_pbp[[#This Row],[Kamara]]*tbl_pbp[[#This Row],[Impactful Play]]</f>
        <v>0</v>
      </c>
      <c r="AJ2911" s="13">
        <f>tbl_pbp[[#This Row],[Thomas]]*tbl_pbp[[#This Row],[Impactful Play]]</f>
        <v>0</v>
      </c>
      <c r="AK2911" s="13" t="str">
        <f>VLOOKUP(tbl_pbp[[#This Row],[Play Saints Win % Increase]], tbl_impact[],3,TRUE)</f>
        <v>Scented (0 to +5%)</v>
      </c>
    </row>
    <row r="2912" spans="1:37">
      <c r="A2912" s="1">
        <v>139</v>
      </c>
      <c r="B2912" s="5">
        <v>0.95</v>
      </c>
      <c r="C2912" t="s">
        <v>1035</v>
      </c>
      <c r="D2912">
        <v>0</v>
      </c>
      <c r="E2912">
        <v>0</v>
      </c>
      <c r="F2912">
        <v>4</v>
      </c>
      <c r="G2912">
        <v>24</v>
      </c>
      <c r="H2912">
        <v>17</v>
      </c>
      <c r="I2912">
        <v>6</v>
      </c>
      <c r="J2912">
        <v>89</v>
      </c>
      <c r="K2912" t="s">
        <v>29</v>
      </c>
      <c r="L2912">
        <v>3</v>
      </c>
      <c r="M2912">
        <v>11</v>
      </c>
      <c r="N2912" t="s">
        <v>1036</v>
      </c>
      <c r="O2912" t="s">
        <v>382</v>
      </c>
      <c r="P2912" t="s">
        <v>30</v>
      </c>
      <c r="Q2912" t="s">
        <v>31</v>
      </c>
      <c r="R2912" t="s">
        <v>32</v>
      </c>
      <c r="S2912" t="s">
        <v>302</v>
      </c>
      <c r="T2912" t="s">
        <v>834</v>
      </c>
      <c r="U2912" t="s">
        <v>1037</v>
      </c>
      <c r="V2912" t="s">
        <v>591</v>
      </c>
      <c r="X2912" t="str">
        <f>VLOOKUP(pbp!V145, games!$B$2:$R$40, 3, FALSE)</f>
        <v>2019-09-09T23:10Z</v>
      </c>
      <c r="Y2912">
        <f>VLOOKUP(1*V2912,NFLGames!$H$11:$H$555,1,FALSE)</f>
        <v>401220369</v>
      </c>
      <c r="Z2912">
        <f>VLOOKUP($Y2912, NFLGames!$H$11:$K$555,2,FALSE)</f>
        <v>2020</v>
      </c>
      <c r="AA2912">
        <f>VLOOKUP($Y2912, NFLGames!$H$11:$K$555,3,FALSE)</f>
        <v>1</v>
      </c>
      <c r="AB2912" s="6">
        <f>IF(A2913=0, 0, AH2913-tbl_pbp[[#This Row],[Saints Win %]])</f>
        <v>1.8000000000000016E-2</v>
      </c>
      <c r="AE2912">
        <f>ABS(tbl_pbp[[#This Row],[play.homeScore]]-tbl_pbp[[#This Row],[play.awayScore]])</f>
        <v>7</v>
      </c>
      <c r="AF2912">
        <f>IF(tbl_pbp[[#This Row],[Play Saints Win % Increase]]&gt;=$AF$4,1,0)</f>
        <v>0</v>
      </c>
      <c r="AG2912" t="str">
        <f>VLOOKUP(tbl_pbp[[#This Row],[gameId]], games!$B$2:$T$40, 9, FALSE)</f>
        <v>tampa-bay-buccaneers</v>
      </c>
      <c r="AH2912" s="5">
        <f>IF(tbl_pbp[[#This Row],[AwayTeam]] &lt;&gt; "new-orleans-saints", tbl_pbp[[#This Row],[homeWinPercentage]], 1-tbl_pbp[[#This Row],[homeWinPercentage]])</f>
        <v>0.95</v>
      </c>
      <c r="AI2912" s="13">
        <f>tbl_pbp[[#This Row],[Kamara]]*tbl_pbp[[#This Row],[Impactful Play]]</f>
        <v>0</v>
      </c>
      <c r="AJ2912" s="13">
        <f>tbl_pbp[[#This Row],[Thomas]]*tbl_pbp[[#This Row],[Impactful Play]]</f>
        <v>0</v>
      </c>
      <c r="AK2912" s="13" t="str">
        <f>VLOOKUP(tbl_pbp[[#This Row],[Play Saints Win % Increase]], tbl_impact[],3,TRUE)</f>
        <v>Scented (0 to +5%)</v>
      </c>
    </row>
    <row r="2913" spans="1:37">
      <c r="A2913" s="1">
        <v>140</v>
      </c>
      <c r="B2913" s="5">
        <v>0.96799999999999997</v>
      </c>
      <c r="C2913" t="s">
        <v>1038</v>
      </c>
      <c r="D2913">
        <v>0</v>
      </c>
      <c r="E2913">
        <v>0</v>
      </c>
      <c r="F2913">
        <v>4</v>
      </c>
      <c r="G2913">
        <v>31</v>
      </c>
      <c r="H2913">
        <v>17</v>
      </c>
      <c r="I2913">
        <v>5</v>
      </c>
      <c r="J2913">
        <v>95</v>
      </c>
      <c r="K2913" t="s">
        <v>29</v>
      </c>
      <c r="L2913">
        <v>1</v>
      </c>
      <c r="M2913">
        <v>5</v>
      </c>
      <c r="N2913" t="s">
        <v>1039</v>
      </c>
      <c r="O2913" t="s">
        <v>166</v>
      </c>
      <c r="P2913" t="s">
        <v>103</v>
      </c>
      <c r="Q2913" t="s">
        <v>104</v>
      </c>
      <c r="R2913" t="s">
        <v>105</v>
      </c>
      <c r="S2913" t="s">
        <v>283</v>
      </c>
      <c r="T2913" t="s">
        <v>389</v>
      </c>
      <c r="U2913" t="s">
        <v>1040</v>
      </c>
      <c r="V2913" t="s">
        <v>591</v>
      </c>
      <c r="X2913" t="str">
        <f>VLOOKUP(pbp!V146, games!$B$2:$R$40, 3, FALSE)</f>
        <v>2019-09-09T23:10Z</v>
      </c>
      <c r="Y2913">
        <f>VLOOKUP(1*V2913,NFLGames!$H$11:$H$555,1,FALSE)</f>
        <v>401220369</v>
      </c>
      <c r="Z2913">
        <f>VLOOKUP($Y2913, NFLGames!$H$11:$K$555,2,FALSE)</f>
        <v>2020</v>
      </c>
      <c r="AA2913">
        <f>VLOOKUP($Y2913, NFLGames!$H$11:$K$555,3,FALSE)</f>
        <v>1</v>
      </c>
      <c r="AB2913" s="6">
        <f>IF(A2914=0, 0, AH2914-tbl_pbp[[#This Row],[Saints Win %]])</f>
        <v>2.4000000000000021E-2</v>
      </c>
      <c r="AE2913">
        <f>ABS(tbl_pbp[[#This Row],[play.homeScore]]-tbl_pbp[[#This Row],[play.awayScore]])</f>
        <v>14</v>
      </c>
      <c r="AF2913">
        <f>IF(tbl_pbp[[#This Row],[Play Saints Win % Increase]]&gt;=$AF$4,1,0)</f>
        <v>0</v>
      </c>
      <c r="AG2913" t="str">
        <f>VLOOKUP(tbl_pbp[[#This Row],[gameId]], games!$B$2:$T$40, 9, FALSE)</f>
        <v>tampa-bay-buccaneers</v>
      </c>
      <c r="AH2913" s="5">
        <f>IF(tbl_pbp[[#This Row],[AwayTeam]] &lt;&gt; "new-orleans-saints", tbl_pbp[[#This Row],[homeWinPercentage]], 1-tbl_pbp[[#This Row],[homeWinPercentage]])</f>
        <v>0.96799999999999997</v>
      </c>
      <c r="AI2913" s="13">
        <f>tbl_pbp[[#This Row],[Kamara]]*tbl_pbp[[#This Row],[Impactful Play]]</f>
        <v>0</v>
      </c>
      <c r="AJ2913" s="13">
        <f>tbl_pbp[[#This Row],[Thomas]]*tbl_pbp[[#This Row],[Impactful Play]]</f>
        <v>0</v>
      </c>
      <c r="AK2913" s="13" t="str">
        <f>VLOOKUP(tbl_pbp[[#This Row],[Play Saints Win % Increase]], tbl_impact[],3,TRUE)</f>
        <v>Scented (0 to +5%)</v>
      </c>
    </row>
    <row r="2914" spans="1:37">
      <c r="A2914" s="1">
        <v>141</v>
      </c>
      <c r="B2914" s="5">
        <v>0.99199999999999999</v>
      </c>
      <c r="C2914" t="s">
        <v>1041</v>
      </c>
      <c r="D2914">
        <v>0</v>
      </c>
      <c r="E2914">
        <v>0</v>
      </c>
      <c r="F2914">
        <v>4</v>
      </c>
      <c r="G2914">
        <v>31</v>
      </c>
      <c r="H2914">
        <v>17</v>
      </c>
      <c r="I2914">
        <v>0</v>
      </c>
      <c r="J2914">
        <v>50</v>
      </c>
      <c r="K2914" t="s">
        <v>29</v>
      </c>
      <c r="L2914">
        <v>0</v>
      </c>
      <c r="M2914">
        <v>50</v>
      </c>
      <c r="N2914" t="s">
        <v>1042</v>
      </c>
      <c r="O2914" t="s">
        <v>166</v>
      </c>
      <c r="P2914" t="s">
        <v>533</v>
      </c>
      <c r="Q2914" t="s">
        <v>534</v>
      </c>
      <c r="V2914" t="s">
        <v>591</v>
      </c>
      <c r="X2914" t="str">
        <f>VLOOKUP(pbp!V147, games!$B$2:$R$40, 3, FALSE)</f>
        <v>2019-09-09T23:10Z</v>
      </c>
      <c r="Y2914">
        <f>VLOOKUP(1*V2914,NFLGames!$H$11:$H$555,1,FALSE)</f>
        <v>401220369</v>
      </c>
      <c r="Z2914">
        <f>VLOOKUP($Y2914, NFLGames!$H$11:$K$555,2,FALSE)</f>
        <v>2020</v>
      </c>
      <c r="AA2914">
        <f>VLOOKUP($Y2914, NFLGames!$H$11:$K$555,3,FALSE)</f>
        <v>1</v>
      </c>
      <c r="AB2914" s="6">
        <f>IF(A2915=0, 0, AH2915-tbl_pbp[[#This Row],[Saints Win %]])</f>
        <v>0</v>
      </c>
      <c r="AE2914">
        <f>ABS(tbl_pbp[[#This Row],[play.homeScore]]-tbl_pbp[[#This Row],[play.awayScore]])</f>
        <v>14</v>
      </c>
      <c r="AF2914">
        <f>IF(tbl_pbp[[#This Row],[Play Saints Win % Increase]]&gt;=$AF$4,1,0)</f>
        <v>0</v>
      </c>
      <c r="AG2914" t="str">
        <f>VLOOKUP(tbl_pbp[[#This Row],[gameId]], games!$B$2:$T$40, 9, FALSE)</f>
        <v>tampa-bay-buccaneers</v>
      </c>
      <c r="AH2914" s="5">
        <f>IF(tbl_pbp[[#This Row],[AwayTeam]] &lt;&gt; "new-orleans-saints", tbl_pbp[[#This Row],[homeWinPercentage]], 1-tbl_pbp[[#This Row],[homeWinPercentage]])</f>
        <v>0.99199999999999999</v>
      </c>
      <c r="AI2914" s="13">
        <f>tbl_pbp[[#This Row],[Kamara]]*tbl_pbp[[#This Row],[Impactful Play]]</f>
        <v>0</v>
      </c>
      <c r="AJ2914" s="13">
        <f>tbl_pbp[[#This Row],[Thomas]]*tbl_pbp[[#This Row],[Impactful Play]]</f>
        <v>0</v>
      </c>
      <c r="AK2914" s="13" t="str">
        <f>VLOOKUP(tbl_pbp[[#This Row],[Play Saints Win % Increase]], tbl_impact[],3,TRUE)</f>
        <v>Scented (0 to +5%)</v>
      </c>
    </row>
    <row r="2915" spans="1:37">
      <c r="A2915" s="1">
        <v>142</v>
      </c>
      <c r="B2915" s="5">
        <v>0.99199999999999999</v>
      </c>
      <c r="C2915" t="s">
        <v>1043</v>
      </c>
      <c r="D2915">
        <v>0</v>
      </c>
      <c r="E2915">
        <v>0</v>
      </c>
      <c r="F2915">
        <v>4</v>
      </c>
      <c r="G2915">
        <v>31</v>
      </c>
      <c r="H2915">
        <v>17</v>
      </c>
      <c r="I2915">
        <v>10</v>
      </c>
      <c r="J2915">
        <v>82</v>
      </c>
      <c r="K2915" t="s">
        <v>29</v>
      </c>
      <c r="L2915">
        <v>1</v>
      </c>
      <c r="M2915">
        <v>18</v>
      </c>
      <c r="N2915" t="s">
        <v>1044</v>
      </c>
      <c r="O2915" t="s">
        <v>262</v>
      </c>
      <c r="P2915" t="s">
        <v>45</v>
      </c>
      <c r="Q2915" t="s">
        <v>46</v>
      </c>
      <c r="R2915" t="s">
        <v>47</v>
      </c>
      <c r="S2915" t="s">
        <v>33</v>
      </c>
      <c r="T2915" t="s">
        <v>484</v>
      </c>
      <c r="U2915" t="s">
        <v>485</v>
      </c>
      <c r="V2915" t="s">
        <v>591</v>
      </c>
      <c r="X2915" t="str">
        <f>VLOOKUP(pbp!V148, games!$B$2:$R$40, 3, FALSE)</f>
        <v>2019-09-09T23:10Z</v>
      </c>
      <c r="Y2915">
        <f>VLOOKUP(1*V2915,NFLGames!$H$11:$H$555,1,FALSE)</f>
        <v>401220369</v>
      </c>
      <c r="Z2915">
        <f>VLOOKUP($Y2915, NFLGames!$H$11:$K$555,2,FALSE)</f>
        <v>2020</v>
      </c>
      <c r="AA2915">
        <f>VLOOKUP($Y2915, NFLGames!$H$11:$K$555,3,FALSE)</f>
        <v>1</v>
      </c>
      <c r="AB2915" s="6">
        <f>IF(A2916=0, 0, AH2916-tbl_pbp[[#This Row],[Saints Win %]])</f>
        <v>3.0000000000000027E-3</v>
      </c>
      <c r="AE2915">
        <f>ABS(tbl_pbp[[#This Row],[play.homeScore]]-tbl_pbp[[#This Row],[play.awayScore]])</f>
        <v>14</v>
      </c>
      <c r="AF2915">
        <f>IF(tbl_pbp[[#This Row],[Play Saints Win % Increase]]&gt;=$AF$4,1,0)</f>
        <v>0</v>
      </c>
      <c r="AG2915" t="str">
        <f>VLOOKUP(tbl_pbp[[#This Row],[gameId]], games!$B$2:$T$40, 9, FALSE)</f>
        <v>tampa-bay-buccaneers</v>
      </c>
      <c r="AH2915" s="5">
        <f>IF(tbl_pbp[[#This Row],[AwayTeam]] &lt;&gt; "new-orleans-saints", tbl_pbp[[#This Row],[homeWinPercentage]], 1-tbl_pbp[[#This Row],[homeWinPercentage]])</f>
        <v>0.99199999999999999</v>
      </c>
      <c r="AI2915" s="13">
        <f>tbl_pbp[[#This Row],[Kamara]]*tbl_pbp[[#This Row],[Impactful Play]]</f>
        <v>0</v>
      </c>
      <c r="AJ2915" s="13">
        <f>tbl_pbp[[#This Row],[Thomas]]*tbl_pbp[[#This Row],[Impactful Play]]</f>
        <v>0</v>
      </c>
      <c r="AK2915" s="13" t="str">
        <f>VLOOKUP(tbl_pbp[[#This Row],[Play Saints Win % Increase]], tbl_impact[],3,TRUE)</f>
        <v>Scented (0 to +5%)</v>
      </c>
    </row>
    <row r="2916" spans="1:37">
      <c r="A2916" s="1">
        <v>143</v>
      </c>
      <c r="B2916" s="5">
        <v>0.995</v>
      </c>
      <c r="C2916" t="s">
        <v>1045</v>
      </c>
      <c r="D2916">
        <v>0</v>
      </c>
      <c r="E2916">
        <v>0</v>
      </c>
      <c r="F2916">
        <v>4</v>
      </c>
      <c r="G2916">
        <v>31</v>
      </c>
      <c r="H2916">
        <v>17</v>
      </c>
      <c r="I2916">
        <v>6</v>
      </c>
      <c r="J2916">
        <v>86</v>
      </c>
      <c r="K2916" t="s">
        <v>29</v>
      </c>
      <c r="L2916">
        <v>2</v>
      </c>
      <c r="M2916">
        <v>14</v>
      </c>
      <c r="N2916" t="s">
        <v>1046</v>
      </c>
      <c r="O2916" t="s">
        <v>1047</v>
      </c>
      <c r="P2916" t="s">
        <v>30</v>
      </c>
      <c r="Q2916" t="s">
        <v>31</v>
      </c>
      <c r="R2916" t="s">
        <v>32</v>
      </c>
      <c r="S2916" t="s">
        <v>60</v>
      </c>
      <c r="T2916" t="s">
        <v>677</v>
      </c>
      <c r="U2916" t="s">
        <v>1048</v>
      </c>
      <c r="V2916" t="s">
        <v>591</v>
      </c>
      <c r="X2916" t="str">
        <f>VLOOKUP(pbp!V149, games!$B$2:$R$40, 3, FALSE)</f>
        <v>2019-09-09T23:10Z</v>
      </c>
      <c r="Y2916">
        <f>VLOOKUP(1*V2916,NFLGames!$H$11:$H$555,1,FALSE)</f>
        <v>401220369</v>
      </c>
      <c r="Z2916">
        <f>VLOOKUP($Y2916, NFLGames!$H$11:$K$555,2,FALSE)</f>
        <v>2020</v>
      </c>
      <c r="AA2916">
        <f>VLOOKUP($Y2916, NFLGames!$H$11:$K$555,3,FALSE)</f>
        <v>1</v>
      </c>
      <c r="AB2916" s="6">
        <f>IF(A2917=0, 0, AH2917-tbl_pbp[[#This Row],[Saints Win %]])</f>
        <v>-1.4000000000000012E-2</v>
      </c>
      <c r="AE2916">
        <f>ABS(tbl_pbp[[#This Row],[play.homeScore]]-tbl_pbp[[#This Row],[play.awayScore]])</f>
        <v>14</v>
      </c>
      <c r="AF2916">
        <f>IF(tbl_pbp[[#This Row],[Play Saints Win % Increase]]&gt;=$AF$4,1,0)</f>
        <v>0</v>
      </c>
      <c r="AG2916" t="str">
        <f>VLOOKUP(tbl_pbp[[#This Row],[gameId]], games!$B$2:$T$40, 9, FALSE)</f>
        <v>tampa-bay-buccaneers</v>
      </c>
      <c r="AH2916" s="5">
        <f>IF(tbl_pbp[[#This Row],[AwayTeam]] &lt;&gt; "new-orleans-saints", tbl_pbp[[#This Row],[homeWinPercentage]], 1-tbl_pbp[[#This Row],[homeWinPercentage]])</f>
        <v>0.995</v>
      </c>
      <c r="AI2916" s="13">
        <f>tbl_pbp[[#This Row],[Kamara]]*tbl_pbp[[#This Row],[Impactful Play]]</f>
        <v>0</v>
      </c>
      <c r="AJ2916" s="13">
        <f>tbl_pbp[[#This Row],[Thomas]]*tbl_pbp[[#This Row],[Impactful Play]]</f>
        <v>0</v>
      </c>
      <c r="AK2916" s="13" t="str">
        <f>VLOOKUP(tbl_pbp[[#This Row],[Play Saints Win % Increase]], tbl_impact[],3,TRUE)</f>
        <v>Bad (0 to -5%)</v>
      </c>
    </row>
    <row r="2917" spans="1:37">
      <c r="A2917" s="1">
        <v>144</v>
      </c>
      <c r="B2917" s="5">
        <v>0.98099999999999998</v>
      </c>
      <c r="C2917" t="s">
        <v>1049</v>
      </c>
      <c r="D2917">
        <v>0</v>
      </c>
      <c r="E2917">
        <v>0</v>
      </c>
      <c r="F2917">
        <v>4</v>
      </c>
      <c r="G2917">
        <v>31</v>
      </c>
      <c r="H2917">
        <v>17</v>
      </c>
      <c r="I2917">
        <v>1</v>
      </c>
      <c r="J2917">
        <v>91</v>
      </c>
      <c r="K2917" t="s">
        <v>29</v>
      </c>
      <c r="L2917">
        <v>3</v>
      </c>
      <c r="M2917">
        <v>9</v>
      </c>
      <c r="N2917" t="s">
        <v>1050</v>
      </c>
      <c r="O2917" t="s">
        <v>1051</v>
      </c>
      <c r="P2917" t="s">
        <v>45</v>
      </c>
      <c r="Q2917" t="s">
        <v>46</v>
      </c>
      <c r="R2917" t="s">
        <v>47</v>
      </c>
      <c r="S2917" t="s">
        <v>54</v>
      </c>
      <c r="T2917" t="s">
        <v>1052</v>
      </c>
      <c r="U2917" t="s">
        <v>1053</v>
      </c>
      <c r="V2917" t="s">
        <v>591</v>
      </c>
      <c r="X2917" t="str">
        <f>VLOOKUP(pbp!V150, games!$B$2:$R$40, 3, FALSE)</f>
        <v>2019-09-09T23:10Z</v>
      </c>
      <c r="Y2917">
        <f>VLOOKUP(1*V2917,NFLGames!$H$11:$H$555,1,FALSE)</f>
        <v>401220369</v>
      </c>
      <c r="Z2917">
        <f>VLOOKUP($Y2917, NFLGames!$H$11:$K$555,2,FALSE)</f>
        <v>2020</v>
      </c>
      <c r="AA2917">
        <f>VLOOKUP($Y2917, NFLGames!$H$11:$K$555,3,FALSE)</f>
        <v>1</v>
      </c>
      <c r="AB2917" s="6">
        <f>IF(A2918=0, 0, AH2918-tbl_pbp[[#This Row],[Saints Win %]])</f>
        <v>7.0000000000000062E-3</v>
      </c>
      <c r="AE2917">
        <f>ABS(tbl_pbp[[#This Row],[play.homeScore]]-tbl_pbp[[#This Row],[play.awayScore]])</f>
        <v>14</v>
      </c>
      <c r="AF2917">
        <f>IF(tbl_pbp[[#This Row],[Play Saints Win % Increase]]&gt;=$AF$4,1,0)</f>
        <v>0</v>
      </c>
      <c r="AG2917" t="str">
        <f>VLOOKUP(tbl_pbp[[#This Row],[gameId]], games!$B$2:$T$40, 9, FALSE)</f>
        <v>tampa-bay-buccaneers</v>
      </c>
      <c r="AH2917" s="5">
        <f>IF(tbl_pbp[[#This Row],[AwayTeam]] &lt;&gt; "new-orleans-saints", tbl_pbp[[#This Row],[homeWinPercentage]], 1-tbl_pbp[[#This Row],[homeWinPercentage]])</f>
        <v>0.98099999999999998</v>
      </c>
      <c r="AI2917" s="13">
        <f>tbl_pbp[[#This Row],[Kamara]]*tbl_pbp[[#This Row],[Impactful Play]]</f>
        <v>0</v>
      </c>
      <c r="AJ2917" s="13">
        <f>tbl_pbp[[#This Row],[Thomas]]*tbl_pbp[[#This Row],[Impactful Play]]</f>
        <v>0</v>
      </c>
      <c r="AK2917" s="13" t="str">
        <f>VLOOKUP(tbl_pbp[[#This Row],[Play Saints Win % Increase]], tbl_impact[],3,TRUE)</f>
        <v>Scented (0 to +5%)</v>
      </c>
    </row>
    <row r="2918" spans="1:37">
      <c r="A2918" s="1">
        <v>145</v>
      </c>
      <c r="B2918" s="5">
        <v>0.98799999999999999</v>
      </c>
      <c r="C2918" t="s">
        <v>1054</v>
      </c>
      <c r="D2918">
        <v>0</v>
      </c>
      <c r="E2918">
        <v>0</v>
      </c>
      <c r="F2918">
        <v>4</v>
      </c>
      <c r="G2918">
        <v>31</v>
      </c>
      <c r="H2918">
        <v>17</v>
      </c>
      <c r="I2918">
        <v>7</v>
      </c>
      <c r="J2918">
        <v>93</v>
      </c>
      <c r="K2918" t="s">
        <v>29</v>
      </c>
      <c r="L2918">
        <v>1</v>
      </c>
      <c r="M2918">
        <v>7</v>
      </c>
      <c r="N2918" t="s">
        <v>1055</v>
      </c>
      <c r="O2918" t="s">
        <v>1056</v>
      </c>
      <c r="P2918" t="s">
        <v>45</v>
      </c>
      <c r="Q2918" t="s">
        <v>46</v>
      </c>
      <c r="R2918" t="s">
        <v>47</v>
      </c>
      <c r="S2918" t="s">
        <v>283</v>
      </c>
      <c r="T2918" t="s">
        <v>385</v>
      </c>
      <c r="U2918" t="s">
        <v>1057</v>
      </c>
      <c r="V2918" t="s">
        <v>591</v>
      </c>
      <c r="X2918" t="str">
        <f>VLOOKUP(pbp!V151, games!$B$2:$R$40, 3, FALSE)</f>
        <v>2019-09-09T23:10Z</v>
      </c>
      <c r="Y2918">
        <f>VLOOKUP(1*V2918,NFLGames!$H$11:$H$555,1,FALSE)</f>
        <v>401220369</v>
      </c>
      <c r="Z2918">
        <f>VLOOKUP($Y2918, NFLGames!$H$11:$K$555,2,FALSE)</f>
        <v>2020</v>
      </c>
      <c r="AA2918">
        <f>VLOOKUP($Y2918, NFLGames!$H$11:$K$555,3,FALSE)</f>
        <v>1</v>
      </c>
      <c r="AB2918" s="6">
        <f>IF(A2919=0, 0, AH2919-tbl_pbp[[#This Row],[Saints Win %]])</f>
        <v>8.0000000000000071E-3</v>
      </c>
      <c r="AE2918">
        <f>ABS(tbl_pbp[[#This Row],[play.homeScore]]-tbl_pbp[[#This Row],[play.awayScore]])</f>
        <v>14</v>
      </c>
      <c r="AF2918">
        <f>IF(tbl_pbp[[#This Row],[Play Saints Win % Increase]]&gt;=$AF$4,1,0)</f>
        <v>0</v>
      </c>
      <c r="AG2918" t="str">
        <f>VLOOKUP(tbl_pbp[[#This Row],[gameId]], games!$B$2:$T$40, 9, FALSE)</f>
        <v>tampa-bay-buccaneers</v>
      </c>
      <c r="AH2918" s="5">
        <f>IF(tbl_pbp[[#This Row],[AwayTeam]] &lt;&gt; "new-orleans-saints", tbl_pbp[[#This Row],[homeWinPercentage]], 1-tbl_pbp[[#This Row],[homeWinPercentage]])</f>
        <v>0.98799999999999999</v>
      </c>
      <c r="AI2918" s="13">
        <f>tbl_pbp[[#This Row],[Kamara]]*tbl_pbp[[#This Row],[Impactful Play]]</f>
        <v>0</v>
      </c>
      <c r="AJ2918" s="13">
        <f>tbl_pbp[[#This Row],[Thomas]]*tbl_pbp[[#This Row],[Impactful Play]]</f>
        <v>0</v>
      </c>
      <c r="AK2918" s="13" t="str">
        <f>VLOOKUP(tbl_pbp[[#This Row],[Play Saints Win % Increase]], tbl_impact[],3,TRUE)</f>
        <v>Scented (0 to +5%)</v>
      </c>
    </row>
    <row r="2919" spans="1:37">
      <c r="A2919" s="1">
        <v>146</v>
      </c>
      <c r="B2919" s="5">
        <v>0.996</v>
      </c>
      <c r="C2919" t="s">
        <v>1058</v>
      </c>
      <c r="D2919">
        <v>0</v>
      </c>
      <c r="E2919">
        <v>0</v>
      </c>
      <c r="F2919">
        <v>4</v>
      </c>
      <c r="G2919">
        <v>31</v>
      </c>
      <c r="H2919">
        <v>17</v>
      </c>
      <c r="I2919">
        <v>3</v>
      </c>
      <c r="J2919">
        <v>97</v>
      </c>
      <c r="K2919" t="s">
        <v>29</v>
      </c>
      <c r="L2919">
        <v>2</v>
      </c>
      <c r="M2919">
        <v>3</v>
      </c>
      <c r="N2919" t="s">
        <v>1059</v>
      </c>
      <c r="O2919" t="s">
        <v>323</v>
      </c>
      <c r="P2919" t="s">
        <v>45</v>
      </c>
      <c r="Q2919" t="s">
        <v>46</v>
      </c>
      <c r="R2919" t="s">
        <v>47</v>
      </c>
      <c r="S2919" t="s">
        <v>286</v>
      </c>
      <c r="T2919" t="s">
        <v>1060</v>
      </c>
      <c r="U2919" t="s">
        <v>1061</v>
      </c>
      <c r="V2919" t="s">
        <v>591</v>
      </c>
      <c r="X2919" t="str">
        <f>VLOOKUP(pbp!V152, games!$B$2:$R$40, 3, FALSE)</f>
        <v>2019-09-09T23:10Z</v>
      </c>
      <c r="Y2919">
        <f>VLOOKUP(1*V2919,NFLGames!$H$11:$H$555,1,FALSE)</f>
        <v>401220369</v>
      </c>
      <c r="Z2919">
        <f>VLOOKUP($Y2919, NFLGames!$H$11:$K$555,2,FALSE)</f>
        <v>2020</v>
      </c>
      <c r="AA2919">
        <f>VLOOKUP($Y2919, NFLGames!$H$11:$K$555,3,FALSE)</f>
        <v>1</v>
      </c>
      <c r="AB2919" s="6">
        <f>IF(A2920=0, 0, AH2920-tbl_pbp[[#This Row],[Saints Win %]])</f>
        <v>0</v>
      </c>
      <c r="AE2919">
        <f>ABS(tbl_pbp[[#This Row],[play.homeScore]]-tbl_pbp[[#This Row],[play.awayScore]])</f>
        <v>14</v>
      </c>
      <c r="AF2919">
        <f>IF(tbl_pbp[[#This Row],[Play Saints Win % Increase]]&gt;=$AF$4,1,0)</f>
        <v>0</v>
      </c>
      <c r="AG2919" t="str">
        <f>VLOOKUP(tbl_pbp[[#This Row],[gameId]], games!$B$2:$T$40, 9, FALSE)</f>
        <v>tampa-bay-buccaneers</v>
      </c>
      <c r="AH2919" s="5">
        <f>IF(tbl_pbp[[#This Row],[AwayTeam]] &lt;&gt; "new-orleans-saints", tbl_pbp[[#This Row],[homeWinPercentage]], 1-tbl_pbp[[#This Row],[homeWinPercentage]])</f>
        <v>0.996</v>
      </c>
      <c r="AI2919" s="13">
        <f>tbl_pbp[[#This Row],[Kamara]]*tbl_pbp[[#This Row],[Impactful Play]]</f>
        <v>0</v>
      </c>
      <c r="AJ2919" s="13">
        <f>tbl_pbp[[#This Row],[Thomas]]*tbl_pbp[[#This Row],[Impactful Play]]</f>
        <v>0</v>
      </c>
      <c r="AK2919" s="13" t="str">
        <f>VLOOKUP(tbl_pbp[[#This Row],[Play Saints Win % Increase]], tbl_impact[],3,TRUE)</f>
        <v>Scented (0 to +5%)</v>
      </c>
    </row>
    <row r="2920" spans="1:37">
      <c r="A2920" s="1">
        <v>147</v>
      </c>
      <c r="B2920" s="5">
        <v>0.996</v>
      </c>
      <c r="C2920" t="s">
        <v>1062</v>
      </c>
      <c r="D2920">
        <v>0</v>
      </c>
      <c r="E2920">
        <v>0</v>
      </c>
      <c r="F2920">
        <v>4</v>
      </c>
      <c r="G2920">
        <v>31</v>
      </c>
      <c r="H2920">
        <v>17</v>
      </c>
      <c r="I2920">
        <v>3</v>
      </c>
      <c r="J2920">
        <v>97</v>
      </c>
      <c r="K2920" t="s">
        <v>29</v>
      </c>
      <c r="L2920">
        <v>3</v>
      </c>
      <c r="M2920">
        <v>3</v>
      </c>
      <c r="N2920" t="s">
        <v>1063</v>
      </c>
      <c r="O2920" t="s">
        <v>402</v>
      </c>
      <c r="P2920" t="s">
        <v>22</v>
      </c>
      <c r="Q2920" t="s">
        <v>37</v>
      </c>
      <c r="S2920" t="s">
        <v>347</v>
      </c>
      <c r="T2920" t="s">
        <v>1060</v>
      </c>
      <c r="U2920" t="s">
        <v>1064</v>
      </c>
      <c r="V2920" t="s">
        <v>591</v>
      </c>
      <c r="X2920" t="str">
        <f>VLOOKUP(pbp!V153, games!$B$2:$R$40, 3, FALSE)</f>
        <v>2019-09-09T23:10Z</v>
      </c>
      <c r="Y2920">
        <f>VLOOKUP(1*V2920,NFLGames!$H$11:$H$555,1,FALSE)</f>
        <v>401220369</v>
      </c>
      <c r="Z2920">
        <f>VLOOKUP($Y2920, NFLGames!$H$11:$K$555,2,FALSE)</f>
        <v>2020</v>
      </c>
      <c r="AA2920">
        <f>VLOOKUP($Y2920, NFLGames!$H$11:$K$555,3,FALSE)</f>
        <v>1</v>
      </c>
      <c r="AB2920" s="6">
        <f>IF(A2921=0, 0, AH2921-tbl_pbp[[#This Row],[Saints Win %]])</f>
        <v>0</v>
      </c>
      <c r="AE2920">
        <f>ABS(tbl_pbp[[#This Row],[play.homeScore]]-tbl_pbp[[#This Row],[play.awayScore]])</f>
        <v>14</v>
      </c>
      <c r="AF2920">
        <f>IF(tbl_pbp[[#This Row],[Play Saints Win % Increase]]&gt;=$AF$4,1,0)</f>
        <v>0</v>
      </c>
      <c r="AG2920" t="str">
        <f>VLOOKUP(tbl_pbp[[#This Row],[gameId]], games!$B$2:$T$40, 9, FALSE)</f>
        <v>tampa-bay-buccaneers</v>
      </c>
      <c r="AH2920" s="5">
        <f>IF(tbl_pbp[[#This Row],[AwayTeam]] &lt;&gt; "new-orleans-saints", tbl_pbp[[#This Row],[homeWinPercentage]], 1-tbl_pbp[[#This Row],[homeWinPercentage]])</f>
        <v>0.996</v>
      </c>
      <c r="AI2920" s="13">
        <f>tbl_pbp[[#This Row],[Kamara]]*tbl_pbp[[#This Row],[Impactful Play]]</f>
        <v>0</v>
      </c>
      <c r="AJ2920" s="13">
        <f>tbl_pbp[[#This Row],[Thomas]]*tbl_pbp[[#This Row],[Impactful Play]]</f>
        <v>0</v>
      </c>
      <c r="AK2920" s="13" t="str">
        <f>VLOOKUP(tbl_pbp[[#This Row],[Play Saints Win % Increase]], tbl_impact[],3,TRUE)</f>
        <v>Scented (0 to +5%)</v>
      </c>
    </row>
    <row r="2921" spans="1:37">
      <c r="A2921" s="1">
        <v>148</v>
      </c>
      <c r="B2921" s="5">
        <v>0.996</v>
      </c>
      <c r="C2921" t="s">
        <v>1065</v>
      </c>
      <c r="D2921">
        <v>0</v>
      </c>
      <c r="E2921">
        <v>0</v>
      </c>
      <c r="F2921">
        <v>4</v>
      </c>
      <c r="G2921">
        <v>34</v>
      </c>
      <c r="H2921">
        <v>17</v>
      </c>
      <c r="I2921">
        <v>3</v>
      </c>
      <c r="J2921">
        <v>97</v>
      </c>
      <c r="K2921" t="s">
        <v>29</v>
      </c>
      <c r="L2921">
        <v>4</v>
      </c>
      <c r="M2921">
        <v>3</v>
      </c>
      <c r="N2921" t="s">
        <v>1066</v>
      </c>
      <c r="O2921" t="s">
        <v>947</v>
      </c>
      <c r="P2921" t="s">
        <v>187</v>
      </c>
      <c r="Q2921" t="s">
        <v>188</v>
      </c>
      <c r="R2921" t="s">
        <v>189</v>
      </c>
      <c r="S2921" t="s">
        <v>349</v>
      </c>
      <c r="T2921" t="s">
        <v>1060</v>
      </c>
      <c r="U2921" t="s">
        <v>1067</v>
      </c>
      <c r="V2921" t="s">
        <v>591</v>
      </c>
      <c r="X2921" t="str">
        <f>VLOOKUP(pbp!V154, games!$B$2:$R$40, 3, FALSE)</f>
        <v>2019-09-09T23:10Z</v>
      </c>
      <c r="Y2921">
        <f>VLOOKUP(1*V2921,NFLGames!$H$11:$H$555,1,FALSE)</f>
        <v>401220369</v>
      </c>
      <c r="Z2921">
        <f>VLOOKUP($Y2921, NFLGames!$H$11:$K$555,2,FALSE)</f>
        <v>2020</v>
      </c>
      <c r="AA2921">
        <f>VLOOKUP($Y2921, NFLGames!$H$11:$K$555,3,FALSE)</f>
        <v>1</v>
      </c>
      <c r="AB2921" s="6">
        <f>IF(A2922=0, 0, AH2922-tbl_pbp[[#This Row],[Saints Win %]])</f>
        <v>0</v>
      </c>
      <c r="AE2921">
        <f>ABS(tbl_pbp[[#This Row],[play.homeScore]]-tbl_pbp[[#This Row],[play.awayScore]])</f>
        <v>17</v>
      </c>
      <c r="AF2921">
        <f>IF(tbl_pbp[[#This Row],[Play Saints Win % Increase]]&gt;=$AF$4,1,0)</f>
        <v>0</v>
      </c>
      <c r="AG2921" t="str">
        <f>VLOOKUP(tbl_pbp[[#This Row],[gameId]], games!$B$2:$T$40, 9, FALSE)</f>
        <v>tampa-bay-buccaneers</v>
      </c>
      <c r="AH2921" s="5">
        <f>IF(tbl_pbp[[#This Row],[AwayTeam]] &lt;&gt; "new-orleans-saints", tbl_pbp[[#This Row],[homeWinPercentage]], 1-tbl_pbp[[#This Row],[homeWinPercentage]])</f>
        <v>0.996</v>
      </c>
      <c r="AI2921" s="13">
        <f>tbl_pbp[[#This Row],[Kamara]]*tbl_pbp[[#This Row],[Impactful Play]]</f>
        <v>0</v>
      </c>
      <c r="AJ2921" s="13">
        <f>tbl_pbp[[#This Row],[Thomas]]*tbl_pbp[[#This Row],[Impactful Play]]</f>
        <v>0</v>
      </c>
      <c r="AK2921" s="13" t="str">
        <f>VLOOKUP(tbl_pbp[[#This Row],[Play Saints Win % Increase]], tbl_impact[],3,TRUE)</f>
        <v>Scented (0 to +5%)</v>
      </c>
    </row>
    <row r="2922" spans="1:37">
      <c r="A2922" s="1">
        <v>149</v>
      </c>
      <c r="B2922" s="5">
        <v>0.996</v>
      </c>
      <c r="C2922" t="s">
        <v>1068</v>
      </c>
      <c r="D2922">
        <v>0</v>
      </c>
      <c r="E2922">
        <v>0</v>
      </c>
      <c r="F2922">
        <v>4</v>
      </c>
      <c r="G2922">
        <v>34</v>
      </c>
      <c r="H2922">
        <v>17</v>
      </c>
      <c r="I2922">
        <v>0</v>
      </c>
      <c r="J2922">
        <v>35</v>
      </c>
      <c r="K2922" t="s">
        <v>29</v>
      </c>
      <c r="L2922">
        <v>0</v>
      </c>
      <c r="M2922">
        <v>65</v>
      </c>
      <c r="N2922" t="s">
        <v>288</v>
      </c>
      <c r="O2922" t="s">
        <v>947</v>
      </c>
      <c r="P2922" t="s">
        <v>25</v>
      </c>
      <c r="Q2922" t="s">
        <v>26</v>
      </c>
      <c r="R2922" t="s">
        <v>27</v>
      </c>
      <c r="V2922" t="s">
        <v>591</v>
      </c>
      <c r="X2922" t="str">
        <f>VLOOKUP(pbp!V155, games!$B$2:$R$40, 3, FALSE)</f>
        <v>2019-09-09T23:10Z</v>
      </c>
      <c r="Y2922">
        <f>VLOOKUP(1*V2922,NFLGames!$H$11:$H$555,1,FALSE)</f>
        <v>401220369</v>
      </c>
      <c r="Z2922">
        <f>VLOOKUP($Y2922, NFLGames!$H$11:$K$555,2,FALSE)</f>
        <v>2020</v>
      </c>
      <c r="AA2922">
        <f>VLOOKUP($Y2922, NFLGames!$H$11:$K$555,3,FALSE)</f>
        <v>1</v>
      </c>
      <c r="AB2922" s="6">
        <f>IF(A2923=0, 0, AH2923-tbl_pbp[[#This Row],[Saints Win %]])</f>
        <v>1.0000000000000009E-3</v>
      </c>
      <c r="AE2922">
        <f>ABS(tbl_pbp[[#This Row],[play.homeScore]]-tbl_pbp[[#This Row],[play.awayScore]])</f>
        <v>17</v>
      </c>
      <c r="AF2922">
        <f>IF(tbl_pbp[[#This Row],[Play Saints Win % Increase]]&gt;=$AF$4,1,0)</f>
        <v>0</v>
      </c>
      <c r="AG2922" t="str">
        <f>VLOOKUP(tbl_pbp[[#This Row],[gameId]], games!$B$2:$T$40, 9, FALSE)</f>
        <v>tampa-bay-buccaneers</v>
      </c>
      <c r="AH2922" s="5">
        <f>IF(tbl_pbp[[#This Row],[AwayTeam]] &lt;&gt; "new-orleans-saints", tbl_pbp[[#This Row],[homeWinPercentage]], 1-tbl_pbp[[#This Row],[homeWinPercentage]])</f>
        <v>0.996</v>
      </c>
      <c r="AI2922" s="13">
        <f>tbl_pbp[[#This Row],[Kamara]]*tbl_pbp[[#This Row],[Impactful Play]]</f>
        <v>0</v>
      </c>
      <c r="AJ2922" s="13">
        <f>tbl_pbp[[#This Row],[Thomas]]*tbl_pbp[[#This Row],[Impactful Play]]</f>
        <v>0</v>
      </c>
      <c r="AK2922" s="13" t="str">
        <f>VLOOKUP(tbl_pbp[[#This Row],[Play Saints Win % Increase]], tbl_impact[],3,TRUE)</f>
        <v>Scented (0 to +5%)</v>
      </c>
    </row>
    <row r="2923" spans="1:37">
      <c r="A2923" s="1">
        <v>150</v>
      </c>
      <c r="B2923" s="5">
        <v>0.997</v>
      </c>
      <c r="C2923" t="s">
        <v>1069</v>
      </c>
      <c r="D2923">
        <v>0</v>
      </c>
      <c r="E2923">
        <v>0</v>
      </c>
      <c r="F2923">
        <v>4</v>
      </c>
      <c r="G2923">
        <v>34</v>
      </c>
      <c r="H2923">
        <v>17</v>
      </c>
      <c r="I2923">
        <v>10</v>
      </c>
      <c r="J2923">
        <v>75</v>
      </c>
      <c r="K2923" t="s">
        <v>369</v>
      </c>
      <c r="L2923">
        <v>1</v>
      </c>
      <c r="M2923">
        <v>75</v>
      </c>
      <c r="N2923" t="s">
        <v>1070</v>
      </c>
      <c r="O2923" t="s">
        <v>947</v>
      </c>
      <c r="P2923" t="s">
        <v>22</v>
      </c>
      <c r="Q2923" t="s">
        <v>37</v>
      </c>
      <c r="S2923" t="s">
        <v>33</v>
      </c>
      <c r="T2923" t="s">
        <v>370</v>
      </c>
      <c r="U2923" t="s">
        <v>371</v>
      </c>
      <c r="V2923" t="s">
        <v>591</v>
      </c>
      <c r="X2923" t="str">
        <f>VLOOKUP(pbp!V156, games!$B$2:$R$40, 3, FALSE)</f>
        <v>2019-09-09T23:10Z</v>
      </c>
      <c r="Y2923">
        <f>VLOOKUP(1*V2923,NFLGames!$H$11:$H$555,1,FALSE)</f>
        <v>401220369</v>
      </c>
      <c r="Z2923">
        <f>VLOOKUP($Y2923, NFLGames!$H$11:$K$555,2,FALSE)</f>
        <v>2020</v>
      </c>
      <c r="AA2923">
        <f>VLOOKUP($Y2923, NFLGames!$H$11:$K$555,3,FALSE)</f>
        <v>1</v>
      </c>
      <c r="AB2923" s="6">
        <f>IF(A2924=0, 0, AH2924-tbl_pbp[[#This Row],[Saints Win %]])</f>
        <v>0</v>
      </c>
      <c r="AE2923">
        <f>ABS(tbl_pbp[[#This Row],[play.homeScore]]-tbl_pbp[[#This Row],[play.awayScore]])</f>
        <v>17</v>
      </c>
      <c r="AF2923">
        <f>IF(tbl_pbp[[#This Row],[Play Saints Win % Increase]]&gt;=$AF$4,1,0)</f>
        <v>0</v>
      </c>
      <c r="AG2923" t="str">
        <f>VLOOKUP(tbl_pbp[[#This Row],[gameId]], games!$B$2:$T$40, 9, FALSE)</f>
        <v>tampa-bay-buccaneers</v>
      </c>
      <c r="AH2923" s="5">
        <f>IF(tbl_pbp[[#This Row],[AwayTeam]] &lt;&gt; "new-orleans-saints", tbl_pbp[[#This Row],[homeWinPercentage]], 1-tbl_pbp[[#This Row],[homeWinPercentage]])</f>
        <v>0.997</v>
      </c>
      <c r="AI2923" s="13">
        <f>tbl_pbp[[#This Row],[Kamara]]*tbl_pbp[[#This Row],[Impactful Play]]</f>
        <v>0</v>
      </c>
      <c r="AJ2923" s="13">
        <f>tbl_pbp[[#This Row],[Thomas]]*tbl_pbp[[#This Row],[Impactful Play]]</f>
        <v>0</v>
      </c>
      <c r="AK2923" s="13" t="str">
        <f>VLOOKUP(tbl_pbp[[#This Row],[Play Saints Win % Increase]], tbl_impact[],3,TRUE)</f>
        <v>Scented (0 to +5%)</v>
      </c>
    </row>
    <row r="2924" spans="1:37">
      <c r="A2924" s="1">
        <v>151</v>
      </c>
      <c r="B2924" s="5">
        <v>0.997</v>
      </c>
      <c r="C2924" t="s">
        <v>1071</v>
      </c>
      <c r="D2924">
        <v>0</v>
      </c>
      <c r="E2924">
        <v>0</v>
      </c>
      <c r="F2924">
        <v>4</v>
      </c>
      <c r="G2924">
        <v>34</v>
      </c>
      <c r="H2924">
        <v>17</v>
      </c>
      <c r="I2924">
        <v>10</v>
      </c>
      <c r="J2924">
        <v>75</v>
      </c>
      <c r="K2924" t="s">
        <v>369</v>
      </c>
      <c r="L2924">
        <v>2</v>
      </c>
      <c r="M2924">
        <v>75</v>
      </c>
      <c r="N2924" t="s">
        <v>1072</v>
      </c>
      <c r="O2924" t="s">
        <v>1073</v>
      </c>
      <c r="P2924" t="s">
        <v>22</v>
      </c>
      <c r="Q2924" t="s">
        <v>37</v>
      </c>
      <c r="S2924" t="s">
        <v>120</v>
      </c>
      <c r="T2924" t="s">
        <v>370</v>
      </c>
      <c r="U2924" t="s">
        <v>419</v>
      </c>
      <c r="V2924" t="s">
        <v>591</v>
      </c>
      <c r="X2924" t="str">
        <f>VLOOKUP(pbp!V157, games!$B$2:$R$40, 3, FALSE)</f>
        <v>2019-09-09T23:10Z</v>
      </c>
      <c r="Y2924">
        <f>VLOOKUP(1*V2924,NFLGames!$H$11:$H$555,1,FALSE)</f>
        <v>401220369</v>
      </c>
      <c r="Z2924">
        <f>VLOOKUP($Y2924, NFLGames!$H$11:$K$555,2,FALSE)</f>
        <v>2020</v>
      </c>
      <c r="AA2924">
        <f>VLOOKUP($Y2924, NFLGames!$H$11:$K$555,3,FALSE)</f>
        <v>1</v>
      </c>
      <c r="AB2924" s="6">
        <f>IF(A2925=0, 0, AH2925-tbl_pbp[[#This Row],[Saints Win %]])</f>
        <v>1.0000000000000009E-3</v>
      </c>
      <c r="AE2924">
        <f>ABS(tbl_pbp[[#This Row],[play.homeScore]]-tbl_pbp[[#This Row],[play.awayScore]])</f>
        <v>17</v>
      </c>
      <c r="AF2924">
        <f>IF(tbl_pbp[[#This Row],[Play Saints Win % Increase]]&gt;=$AF$4,1,0)</f>
        <v>0</v>
      </c>
      <c r="AG2924" t="str">
        <f>VLOOKUP(tbl_pbp[[#This Row],[gameId]], games!$B$2:$T$40, 9, FALSE)</f>
        <v>tampa-bay-buccaneers</v>
      </c>
      <c r="AH2924" s="5">
        <f>IF(tbl_pbp[[#This Row],[AwayTeam]] &lt;&gt; "new-orleans-saints", tbl_pbp[[#This Row],[homeWinPercentage]], 1-tbl_pbp[[#This Row],[homeWinPercentage]])</f>
        <v>0.997</v>
      </c>
      <c r="AI2924" s="13">
        <f>tbl_pbp[[#This Row],[Kamara]]*tbl_pbp[[#This Row],[Impactful Play]]</f>
        <v>0</v>
      </c>
      <c r="AJ2924" s="13">
        <f>tbl_pbp[[#This Row],[Thomas]]*tbl_pbp[[#This Row],[Impactful Play]]</f>
        <v>0</v>
      </c>
      <c r="AK2924" s="13" t="str">
        <f>VLOOKUP(tbl_pbp[[#This Row],[Play Saints Win % Increase]], tbl_impact[],3,TRUE)</f>
        <v>Scented (0 to +5%)</v>
      </c>
    </row>
    <row r="2925" spans="1:37">
      <c r="A2925" s="1">
        <v>152</v>
      </c>
      <c r="B2925" s="5">
        <v>0.998</v>
      </c>
      <c r="C2925" t="s">
        <v>1074</v>
      </c>
      <c r="D2925">
        <v>0</v>
      </c>
      <c r="E2925">
        <v>0</v>
      </c>
      <c r="F2925">
        <v>4</v>
      </c>
      <c r="G2925">
        <v>34</v>
      </c>
      <c r="H2925">
        <v>17</v>
      </c>
      <c r="I2925">
        <v>10</v>
      </c>
      <c r="J2925">
        <v>75</v>
      </c>
      <c r="K2925" t="s">
        <v>369</v>
      </c>
      <c r="L2925">
        <v>3</v>
      </c>
      <c r="M2925">
        <v>75</v>
      </c>
      <c r="N2925" t="s">
        <v>1075</v>
      </c>
      <c r="O2925" t="s">
        <v>1076</v>
      </c>
      <c r="P2925" t="s">
        <v>22</v>
      </c>
      <c r="Q2925" t="s">
        <v>37</v>
      </c>
      <c r="S2925" t="s">
        <v>123</v>
      </c>
      <c r="T2925" t="s">
        <v>370</v>
      </c>
      <c r="U2925" t="s">
        <v>1077</v>
      </c>
      <c r="V2925" t="s">
        <v>591</v>
      </c>
      <c r="X2925" t="str">
        <f>VLOOKUP(pbp!V158, games!$B$2:$R$40, 3, FALSE)</f>
        <v>2019-09-09T23:10Z</v>
      </c>
      <c r="Y2925">
        <f>VLOOKUP(1*V2925,NFLGames!$H$11:$H$555,1,FALSE)</f>
        <v>401220369</v>
      </c>
      <c r="Z2925">
        <f>VLOOKUP($Y2925, NFLGames!$H$11:$K$555,2,FALSE)</f>
        <v>2020</v>
      </c>
      <c r="AA2925">
        <f>VLOOKUP($Y2925, NFLGames!$H$11:$K$555,3,FALSE)</f>
        <v>1</v>
      </c>
      <c r="AB2925" s="6">
        <f>IF(A2926=0, 0, AH2926-tbl_pbp[[#This Row],[Saints Win %]])</f>
        <v>-8.0000000000000071E-3</v>
      </c>
      <c r="AE2925">
        <f>ABS(tbl_pbp[[#This Row],[play.homeScore]]-tbl_pbp[[#This Row],[play.awayScore]])</f>
        <v>17</v>
      </c>
      <c r="AF2925">
        <f>IF(tbl_pbp[[#This Row],[Play Saints Win % Increase]]&gt;=$AF$4,1,0)</f>
        <v>0</v>
      </c>
      <c r="AG2925" t="str">
        <f>VLOOKUP(tbl_pbp[[#This Row],[gameId]], games!$B$2:$T$40, 9, FALSE)</f>
        <v>tampa-bay-buccaneers</v>
      </c>
      <c r="AH2925" s="5">
        <f>IF(tbl_pbp[[#This Row],[AwayTeam]] &lt;&gt; "new-orleans-saints", tbl_pbp[[#This Row],[homeWinPercentage]], 1-tbl_pbp[[#This Row],[homeWinPercentage]])</f>
        <v>0.998</v>
      </c>
      <c r="AI2925" s="13">
        <f>tbl_pbp[[#This Row],[Kamara]]*tbl_pbp[[#This Row],[Impactful Play]]</f>
        <v>0</v>
      </c>
      <c r="AJ2925" s="13">
        <f>tbl_pbp[[#This Row],[Thomas]]*tbl_pbp[[#This Row],[Impactful Play]]</f>
        <v>0</v>
      </c>
      <c r="AK2925" s="13" t="str">
        <f>VLOOKUP(tbl_pbp[[#This Row],[Play Saints Win % Increase]], tbl_impact[],3,TRUE)</f>
        <v>Bad (0 to -5%)</v>
      </c>
    </row>
    <row r="2926" spans="1:37">
      <c r="A2926" s="1">
        <v>153</v>
      </c>
      <c r="B2926" s="5">
        <v>0.99</v>
      </c>
      <c r="C2926" t="s">
        <v>1078</v>
      </c>
      <c r="D2926">
        <v>0</v>
      </c>
      <c r="E2926">
        <v>0</v>
      </c>
      <c r="F2926">
        <v>4</v>
      </c>
      <c r="G2926">
        <v>34</v>
      </c>
      <c r="H2926">
        <v>17</v>
      </c>
      <c r="I2926">
        <v>10</v>
      </c>
      <c r="J2926">
        <v>75</v>
      </c>
      <c r="K2926" t="s">
        <v>369</v>
      </c>
      <c r="L2926">
        <v>4</v>
      </c>
      <c r="M2926">
        <v>75</v>
      </c>
      <c r="N2926" t="s">
        <v>1079</v>
      </c>
      <c r="O2926" t="s">
        <v>1080</v>
      </c>
      <c r="P2926" t="s">
        <v>66</v>
      </c>
      <c r="Q2926" t="s">
        <v>67</v>
      </c>
      <c r="R2926" t="s">
        <v>68</v>
      </c>
      <c r="S2926" t="s">
        <v>1081</v>
      </c>
      <c r="T2926" t="s">
        <v>370</v>
      </c>
      <c r="U2926" t="s">
        <v>1082</v>
      </c>
      <c r="V2926" t="s">
        <v>591</v>
      </c>
      <c r="X2926" t="str">
        <f>VLOOKUP(pbp!V159, games!$B$2:$R$40, 3, FALSE)</f>
        <v>2019-09-09T23:10Z</v>
      </c>
      <c r="Y2926">
        <f>VLOOKUP(1*V2926,NFLGames!$H$11:$H$555,1,FALSE)</f>
        <v>401220369</v>
      </c>
      <c r="Z2926">
        <f>VLOOKUP($Y2926, NFLGames!$H$11:$K$555,2,FALSE)</f>
        <v>2020</v>
      </c>
      <c r="AA2926">
        <f>VLOOKUP($Y2926, NFLGames!$H$11:$K$555,3,FALSE)</f>
        <v>1</v>
      </c>
      <c r="AB2926" s="6">
        <f>IF(A2927=0, 0, AH2927-tbl_pbp[[#This Row],[Saints Win %]])</f>
        <v>7.0000000000000062E-3</v>
      </c>
      <c r="AE2926">
        <f>ABS(tbl_pbp[[#This Row],[play.homeScore]]-tbl_pbp[[#This Row],[play.awayScore]])</f>
        <v>17</v>
      </c>
      <c r="AF2926">
        <f>IF(tbl_pbp[[#This Row],[Play Saints Win % Increase]]&gt;=$AF$4,1,0)</f>
        <v>0</v>
      </c>
      <c r="AG2926" t="str">
        <f>VLOOKUP(tbl_pbp[[#This Row],[gameId]], games!$B$2:$T$40, 9, FALSE)</f>
        <v>tampa-bay-buccaneers</v>
      </c>
      <c r="AH2926" s="5">
        <f>IF(tbl_pbp[[#This Row],[AwayTeam]] &lt;&gt; "new-orleans-saints", tbl_pbp[[#This Row],[homeWinPercentage]], 1-tbl_pbp[[#This Row],[homeWinPercentage]])</f>
        <v>0.99</v>
      </c>
      <c r="AI2926" s="13">
        <f>tbl_pbp[[#This Row],[Kamara]]*tbl_pbp[[#This Row],[Impactful Play]]</f>
        <v>0</v>
      </c>
      <c r="AJ2926" s="13">
        <f>tbl_pbp[[#This Row],[Thomas]]*tbl_pbp[[#This Row],[Impactful Play]]</f>
        <v>0</v>
      </c>
      <c r="AK2926" s="13" t="str">
        <f>VLOOKUP(tbl_pbp[[#This Row],[Play Saints Win % Increase]], tbl_impact[],3,TRUE)</f>
        <v>Scented (0 to +5%)</v>
      </c>
    </row>
    <row r="2927" spans="1:37">
      <c r="A2927" s="1">
        <v>154</v>
      </c>
      <c r="B2927" s="5">
        <v>0.997</v>
      </c>
      <c r="C2927" t="s">
        <v>1083</v>
      </c>
      <c r="D2927">
        <v>0</v>
      </c>
      <c r="E2927">
        <v>0</v>
      </c>
      <c r="F2927">
        <v>4</v>
      </c>
      <c r="G2927">
        <v>34</v>
      </c>
      <c r="H2927">
        <v>17</v>
      </c>
      <c r="I2927">
        <v>10</v>
      </c>
      <c r="J2927">
        <v>36</v>
      </c>
      <c r="K2927" t="s">
        <v>29</v>
      </c>
      <c r="L2927">
        <v>1</v>
      </c>
      <c r="M2927">
        <v>64</v>
      </c>
      <c r="N2927" t="s">
        <v>1084</v>
      </c>
      <c r="O2927" t="s">
        <v>1085</v>
      </c>
      <c r="P2927" t="s">
        <v>45</v>
      </c>
      <c r="Q2927" t="s">
        <v>46</v>
      </c>
      <c r="R2927" t="s">
        <v>47</v>
      </c>
      <c r="S2927" t="s">
        <v>33</v>
      </c>
      <c r="T2927" t="s">
        <v>296</v>
      </c>
      <c r="U2927" t="s">
        <v>297</v>
      </c>
      <c r="V2927" t="s">
        <v>591</v>
      </c>
      <c r="X2927" t="str">
        <f>VLOOKUP(pbp!V160, games!$B$2:$R$40, 3, FALSE)</f>
        <v>2019-09-09T23:10Z</v>
      </c>
      <c r="Y2927">
        <f>VLOOKUP(1*V2927,NFLGames!$H$11:$H$555,1,FALSE)</f>
        <v>401220369</v>
      </c>
      <c r="Z2927">
        <f>VLOOKUP($Y2927, NFLGames!$H$11:$K$555,2,FALSE)</f>
        <v>2020</v>
      </c>
      <c r="AA2927">
        <f>VLOOKUP($Y2927, NFLGames!$H$11:$K$555,3,FALSE)</f>
        <v>1</v>
      </c>
      <c r="AB2927" s="6">
        <f>IF(A2928=0, 0, AH2928-tbl_pbp[[#This Row],[Saints Win %]])</f>
        <v>-6.0000000000000053E-3</v>
      </c>
      <c r="AE2927">
        <f>ABS(tbl_pbp[[#This Row],[play.homeScore]]-tbl_pbp[[#This Row],[play.awayScore]])</f>
        <v>17</v>
      </c>
      <c r="AF2927">
        <f>IF(tbl_pbp[[#This Row],[Play Saints Win % Increase]]&gt;=$AF$4,1,0)</f>
        <v>0</v>
      </c>
      <c r="AG2927" t="str">
        <f>VLOOKUP(tbl_pbp[[#This Row],[gameId]], games!$B$2:$T$40, 9, FALSE)</f>
        <v>tampa-bay-buccaneers</v>
      </c>
      <c r="AH2927" s="5">
        <f>IF(tbl_pbp[[#This Row],[AwayTeam]] &lt;&gt; "new-orleans-saints", tbl_pbp[[#This Row],[homeWinPercentage]], 1-tbl_pbp[[#This Row],[homeWinPercentage]])</f>
        <v>0.997</v>
      </c>
      <c r="AI2927" s="13">
        <f>tbl_pbp[[#This Row],[Kamara]]*tbl_pbp[[#This Row],[Impactful Play]]</f>
        <v>0</v>
      </c>
      <c r="AJ2927" s="13">
        <f>tbl_pbp[[#This Row],[Thomas]]*tbl_pbp[[#This Row],[Impactful Play]]</f>
        <v>0</v>
      </c>
      <c r="AK2927" s="13" t="str">
        <f>VLOOKUP(tbl_pbp[[#This Row],[Play Saints Win % Increase]], tbl_impact[],3,TRUE)</f>
        <v>Bad (0 to -5%)</v>
      </c>
    </row>
    <row r="2928" spans="1:37">
      <c r="A2928" s="1">
        <v>155</v>
      </c>
      <c r="B2928" s="5">
        <v>0.99099999999999999</v>
      </c>
      <c r="C2928" t="s">
        <v>1086</v>
      </c>
      <c r="D2928">
        <v>0</v>
      </c>
      <c r="E2928">
        <v>0</v>
      </c>
      <c r="F2928">
        <v>4</v>
      </c>
      <c r="G2928">
        <v>34</v>
      </c>
      <c r="H2928">
        <v>17</v>
      </c>
      <c r="I2928">
        <v>13</v>
      </c>
      <c r="J2928">
        <v>33</v>
      </c>
      <c r="K2928" t="s">
        <v>29</v>
      </c>
      <c r="L2928">
        <v>2</v>
      </c>
      <c r="M2928">
        <v>67</v>
      </c>
      <c r="N2928" t="s">
        <v>1087</v>
      </c>
      <c r="O2928" t="s">
        <v>1088</v>
      </c>
      <c r="P2928" t="s">
        <v>45</v>
      </c>
      <c r="Q2928" t="s">
        <v>46</v>
      </c>
      <c r="R2928" t="s">
        <v>47</v>
      </c>
      <c r="S2928" t="s">
        <v>939</v>
      </c>
      <c r="T2928" t="s">
        <v>438</v>
      </c>
      <c r="U2928" t="s">
        <v>1089</v>
      </c>
      <c r="V2928" t="s">
        <v>591</v>
      </c>
      <c r="X2928" t="str">
        <f>VLOOKUP(pbp!V161, games!$B$2:$R$40, 3, FALSE)</f>
        <v>2019-09-09T23:10Z</v>
      </c>
      <c r="Y2928">
        <f>VLOOKUP(1*V2928,NFLGames!$H$11:$H$555,1,FALSE)</f>
        <v>401220369</v>
      </c>
      <c r="Z2928">
        <f>VLOOKUP($Y2928, NFLGames!$H$11:$K$555,2,FALSE)</f>
        <v>2020</v>
      </c>
      <c r="AA2928">
        <f>VLOOKUP($Y2928, NFLGames!$H$11:$K$555,3,FALSE)</f>
        <v>1</v>
      </c>
      <c r="AB2928" s="6">
        <f>IF(A2929=0, 0, AH2929-tbl_pbp[[#This Row],[Saints Win %]])</f>
        <v>8.0000000000000071E-3</v>
      </c>
      <c r="AC2928">
        <v>1</v>
      </c>
      <c r="AE2928">
        <f>ABS(tbl_pbp[[#This Row],[play.homeScore]]-tbl_pbp[[#This Row],[play.awayScore]])</f>
        <v>17</v>
      </c>
      <c r="AF2928">
        <f>IF(tbl_pbp[[#This Row],[Play Saints Win % Increase]]&gt;=$AF$4,1,0)</f>
        <v>0</v>
      </c>
      <c r="AG2928" t="str">
        <f>VLOOKUP(tbl_pbp[[#This Row],[gameId]], games!$B$2:$T$40, 9, FALSE)</f>
        <v>tampa-bay-buccaneers</v>
      </c>
      <c r="AH2928" s="5">
        <f>IF(tbl_pbp[[#This Row],[AwayTeam]] &lt;&gt; "new-orleans-saints", tbl_pbp[[#This Row],[homeWinPercentage]], 1-tbl_pbp[[#This Row],[homeWinPercentage]])</f>
        <v>0.99099999999999999</v>
      </c>
      <c r="AI2928" s="13">
        <f>tbl_pbp[[#This Row],[Kamara]]*tbl_pbp[[#This Row],[Impactful Play]]</f>
        <v>0</v>
      </c>
      <c r="AJ2928" s="13">
        <f>tbl_pbp[[#This Row],[Thomas]]*tbl_pbp[[#This Row],[Impactful Play]]</f>
        <v>0</v>
      </c>
      <c r="AK2928" s="13" t="str">
        <f>VLOOKUP(tbl_pbp[[#This Row],[Play Saints Win % Increase]], tbl_impact[],3,TRUE)</f>
        <v>Scented (0 to +5%)</v>
      </c>
    </row>
    <row r="2929" spans="1:37">
      <c r="A2929" s="1">
        <v>156</v>
      </c>
      <c r="B2929" s="5">
        <v>0.999</v>
      </c>
      <c r="C2929" t="s">
        <v>1090</v>
      </c>
      <c r="D2929">
        <v>0</v>
      </c>
      <c r="E2929">
        <v>0</v>
      </c>
      <c r="F2929">
        <v>4</v>
      </c>
      <c r="G2929">
        <v>34</v>
      </c>
      <c r="H2929">
        <v>17</v>
      </c>
      <c r="I2929">
        <v>11</v>
      </c>
      <c r="J2929">
        <v>35</v>
      </c>
      <c r="K2929" t="s">
        <v>29</v>
      </c>
      <c r="L2929">
        <v>3</v>
      </c>
      <c r="M2929">
        <v>65</v>
      </c>
      <c r="N2929" t="s">
        <v>1091</v>
      </c>
      <c r="O2929" t="s">
        <v>1092</v>
      </c>
      <c r="P2929" t="s">
        <v>30</v>
      </c>
      <c r="Q2929" t="s">
        <v>31</v>
      </c>
      <c r="R2929" t="s">
        <v>32</v>
      </c>
      <c r="S2929" t="s">
        <v>149</v>
      </c>
      <c r="T2929" t="s">
        <v>202</v>
      </c>
      <c r="U2929" t="s">
        <v>1093</v>
      </c>
      <c r="V2929" t="s">
        <v>591</v>
      </c>
      <c r="X2929" t="str">
        <f>VLOOKUP(pbp!V162, games!$B$2:$R$40, 3, FALSE)</f>
        <v>2019-09-09T23:10Z</v>
      </c>
      <c r="Y2929">
        <f>VLOOKUP(1*V2929,NFLGames!$H$11:$H$555,1,FALSE)</f>
        <v>401220369</v>
      </c>
      <c r="Z2929">
        <f>VLOOKUP($Y2929, NFLGames!$H$11:$K$555,2,FALSE)</f>
        <v>2020</v>
      </c>
      <c r="AA2929">
        <f>VLOOKUP($Y2929, NFLGames!$H$11:$K$555,3,FALSE)</f>
        <v>1</v>
      </c>
      <c r="AB2929" s="6">
        <f>IF(A2930=0, 0, AH2930-tbl_pbp[[#This Row],[Saints Win %]])</f>
        <v>0</v>
      </c>
      <c r="AE2929">
        <f>ABS(tbl_pbp[[#This Row],[play.homeScore]]-tbl_pbp[[#This Row],[play.awayScore]])</f>
        <v>17</v>
      </c>
      <c r="AF2929">
        <f>IF(tbl_pbp[[#This Row],[Play Saints Win % Increase]]&gt;=$AF$4,1,0)</f>
        <v>0</v>
      </c>
      <c r="AG2929" t="str">
        <f>VLOOKUP(tbl_pbp[[#This Row],[gameId]], games!$B$2:$T$40, 9, FALSE)</f>
        <v>tampa-bay-buccaneers</v>
      </c>
      <c r="AH2929" s="5">
        <f>IF(tbl_pbp[[#This Row],[AwayTeam]] &lt;&gt; "new-orleans-saints", tbl_pbp[[#This Row],[homeWinPercentage]], 1-tbl_pbp[[#This Row],[homeWinPercentage]])</f>
        <v>0.999</v>
      </c>
      <c r="AI2929" s="13">
        <f>tbl_pbp[[#This Row],[Kamara]]*tbl_pbp[[#This Row],[Impactful Play]]</f>
        <v>0</v>
      </c>
      <c r="AJ2929" s="13">
        <f>tbl_pbp[[#This Row],[Thomas]]*tbl_pbp[[#This Row],[Impactful Play]]</f>
        <v>0</v>
      </c>
      <c r="AK2929" s="13" t="str">
        <f>VLOOKUP(tbl_pbp[[#This Row],[Play Saints Win % Increase]], tbl_impact[],3,TRUE)</f>
        <v>Scented (0 to +5%)</v>
      </c>
    </row>
    <row r="2930" spans="1:37">
      <c r="A2930" s="1">
        <v>157</v>
      </c>
      <c r="B2930" s="5">
        <v>0.999</v>
      </c>
      <c r="C2930" t="s">
        <v>1094</v>
      </c>
      <c r="D2930">
        <v>0</v>
      </c>
      <c r="E2930">
        <v>0</v>
      </c>
      <c r="F2930">
        <v>4</v>
      </c>
      <c r="G2930">
        <v>34</v>
      </c>
      <c r="H2930">
        <v>17</v>
      </c>
      <c r="I2930">
        <v>7</v>
      </c>
      <c r="J2930">
        <v>39</v>
      </c>
      <c r="K2930" t="s">
        <v>29</v>
      </c>
      <c r="L2930">
        <v>4</v>
      </c>
      <c r="M2930">
        <v>61</v>
      </c>
      <c r="N2930" t="s">
        <v>1095</v>
      </c>
      <c r="O2930" t="s">
        <v>1096</v>
      </c>
      <c r="P2930" t="s">
        <v>124</v>
      </c>
      <c r="Q2930" t="s">
        <v>125</v>
      </c>
      <c r="R2930" t="s">
        <v>126</v>
      </c>
      <c r="V2930" t="s">
        <v>591</v>
      </c>
      <c r="X2930" t="str">
        <f>VLOOKUP(pbp!V163, games!$B$2:$R$40, 3, FALSE)</f>
        <v>2019-09-09T23:10Z</v>
      </c>
      <c r="Y2930">
        <f>VLOOKUP(1*V2930,NFLGames!$H$11:$H$555,1,FALSE)</f>
        <v>401220369</v>
      </c>
      <c r="Z2930">
        <f>VLOOKUP($Y2930, NFLGames!$H$11:$K$555,2,FALSE)</f>
        <v>2020</v>
      </c>
      <c r="AA2930">
        <f>VLOOKUP($Y2930, NFLGames!$H$11:$K$555,3,FALSE)</f>
        <v>1</v>
      </c>
      <c r="AB2930" s="6">
        <f>IF(A2931=0, 0, AH2931-tbl_pbp[[#This Row],[Saints Win %]])</f>
        <v>0</v>
      </c>
      <c r="AE2930">
        <f>ABS(tbl_pbp[[#This Row],[play.homeScore]]-tbl_pbp[[#This Row],[play.awayScore]])</f>
        <v>17</v>
      </c>
      <c r="AF2930">
        <f>IF(tbl_pbp[[#This Row],[Play Saints Win % Increase]]&gt;=$AF$4,1,0)</f>
        <v>0</v>
      </c>
      <c r="AG2930" t="str">
        <f>VLOOKUP(tbl_pbp[[#This Row],[gameId]], games!$B$2:$T$40, 9, FALSE)</f>
        <v>tampa-bay-buccaneers</v>
      </c>
      <c r="AH2930" s="5">
        <f>IF(tbl_pbp[[#This Row],[AwayTeam]] &lt;&gt; "new-orleans-saints", tbl_pbp[[#This Row],[homeWinPercentage]], 1-tbl_pbp[[#This Row],[homeWinPercentage]])</f>
        <v>0.999</v>
      </c>
      <c r="AI2930" s="13">
        <f>tbl_pbp[[#This Row],[Kamara]]*tbl_pbp[[#This Row],[Impactful Play]]</f>
        <v>0</v>
      </c>
      <c r="AJ2930" s="13">
        <f>tbl_pbp[[#This Row],[Thomas]]*tbl_pbp[[#This Row],[Impactful Play]]</f>
        <v>0</v>
      </c>
      <c r="AK2930" s="13" t="str">
        <f>VLOOKUP(tbl_pbp[[#This Row],[Play Saints Win % Increase]], tbl_impact[],3,TRUE)</f>
        <v>Scented (0 to +5%)</v>
      </c>
    </row>
    <row r="2931" spans="1:37">
      <c r="A2931" s="1">
        <v>158</v>
      </c>
      <c r="B2931" s="5">
        <v>0.999</v>
      </c>
      <c r="C2931" t="s">
        <v>1097</v>
      </c>
      <c r="D2931">
        <v>0</v>
      </c>
      <c r="E2931">
        <v>0</v>
      </c>
      <c r="F2931">
        <v>4</v>
      </c>
      <c r="G2931">
        <v>34</v>
      </c>
      <c r="H2931">
        <v>17</v>
      </c>
      <c r="I2931">
        <v>7</v>
      </c>
      <c r="J2931">
        <v>39</v>
      </c>
      <c r="K2931" t="s">
        <v>29</v>
      </c>
      <c r="L2931">
        <v>4</v>
      </c>
      <c r="M2931">
        <v>61</v>
      </c>
      <c r="N2931" t="s">
        <v>1098</v>
      </c>
      <c r="O2931" t="s">
        <v>1096</v>
      </c>
      <c r="P2931" t="s">
        <v>66</v>
      </c>
      <c r="Q2931" t="s">
        <v>67</v>
      </c>
      <c r="R2931" t="s">
        <v>68</v>
      </c>
      <c r="S2931" t="s">
        <v>215</v>
      </c>
      <c r="T2931" t="s">
        <v>463</v>
      </c>
      <c r="U2931" t="s">
        <v>1099</v>
      </c>
      <c r="V2931" t="s">
        <v>591</v>
      </c>
      <c r="X2931" t="str">
        <f>VLOOKUP(pbp!V164, games!$B$2:$R$40, 3, FALSE)</f>
        <v>2019-09-09T23:10Z</v>
      </c>
      <c r="Y2931">
        <f>VLOOKUP(1*V2931,NFLGames!$H$11:$H$555,1,FALSE)</f>
        <v>401220369</v>
      </c>
      <c r="Z2931">
        <f>VLOOKUP($Y2931, NFLGames!$H$11:$K$555,2,FALSE)</f>
        <v>2020</v>
      </c>
      <c r="AA2931">
        <f>VLOOKUP($Y2931, NFLGames!$H$11:$K$555,3,FALSE)</f>
        <v>1</v>
      </c>
      <c r="AB2931" s="6">
        <f>IF(A2932=0, 0, AH2932-tbl_pbp[[#This Row],[Saints Win %]])</f>
        <v>0</v>
      </c>
      <c r="AE2931">
        <f>ABS(tbl_pbp[[#This Row],[play.homeScore]]-tbl_pbp[[#This Row],[play.awayScore]])</f>
        <v>17</v>
      </c>
      <c r="AF2931">
        <f>IF(tbl_pbp[[#This Row],[Play Saints Win % Increase]]&gt;=$AF$4,1,0)</f>
        <v>0</v>
      </c>
      <c r="AG2931" t="str">
        <f>VLOOKUP(tbl_pbp[[#This Row],[gameId]], games!$B$2:$T$40, 9, FALSE)</f>
        <v>tampa-bay-buccaneers</v>
      </c>
      <c r="AH2931" s="5">
        <f>IF(tbl_pbp[[#This Row],[AwayTeam]] &lt;&gt; "new-orleans-saints", tbl_pbp[[#This Row],[homeWinPercentage]], 1-tbl_pbp[[#This Row],[homeWinPercentage]])</f>
        <v>0.999</v>
      </c>
      <c r="AI2931" s="13">
        <f>tbl_pbp[[#This Row],[Kamara]]*tbl_pbp[[#This Row],[Impactful Play]]</f>
        <v>0</v>
      </c>
      <c r="AJ2931" s="13">
        <f>tbl_pbp[[#This Row],[Thomas]]*tbl_pbp[[#This Row],[Impactful Play]]</f>
        <v>0</v>
      </c>
      <c r="AK2931" s="13" t="str">
        <f>VLOOKUP(tbl_pbp[[#This Row],[Play Saints Win % Increase]], tbl_impact[],3,TRUE)</f>
        <v>Scented (0 to +5%)</v>
      </c>
    </row>
    <row r="2932" spans="1:37">
      <c r="A2932" s="1">
        <v>159</v>
      </c>
      <c r="B2932" s="5">
        <v>0.999</v>
      </c>
      <c r="C2932" t="s">
        <v>1100</v>
      </c>
      <c r="D2932">
        <v>0</v>
      </c>
      <c r="E2932">
        <v>0</v>
      </c>
      <c r="F2932">
        <v>4</v>
      </c>
      <c r="G2932">
        <v>34</v>
      </c>
      <c r="H2932">
        <v>17</v>
      </c>
      <c r="I2932">
        <v>10</v>
      </c>
      <c r="J2932">
        <v>90</v>
      </c>
      <c r="K2932" t="s">
        <v>369</v>
      </c>
      <c r="L2932">
        <v>1</v>
      </c>
      <c r="M2932">
        <v>90</v>
      </c>
      <c r="N2932" t="s">
        <v>1101</v>
      </c>
      <c r="O2932" t="s">
        <v>1102</v>
      </c>
      <c r="P2932" t="s">
        <v>30</v>
      </c>
      <c r="Q2932" t="s">
        <v>31</v>
      </c>
      <c r="R2932" t="s">
        <v>32</v>
      </c>
      <c r="S2932" t="s">
        <v>33</v>
      </c>
      <c r="T2932" t="s">
        <v>1103</v>
      </c>
      <c r="U2932" t="s">
        <v>1104</v>
      </c>
      <c r="V2932" t="s">
        <v>591</v>
      </c>
      <c r="X2932" t="str">
        <f>VLOOKUP(pbp!V165, games!$B$2:$R$40, 3, FALSE)</f>
        <v>2019-09-09T23:10Z</v>
      </c>
      <c r="Y2932">
        <f>VLOOKUP(1*V2932,NFLGames!$H$11:$H$555,1,FALSE)</f>
        <v>401220369</v>
      </c>
      <c r="Z2932">
        <f>VLOOKUP($Y2932, NFLGames!$H$11:$K$555,2,FALSE)</f>
        <v>2020</v>
      </c>
      <c r="AA2932">
        <f>VLOOKUP($Y2932, NFLGames!$H$11:$K$555,3,FALSE)</f>
        <v>1</v>
      </c>
      <c r="AB2932" s="6">
        <f>IF(A2933=0, 0, AH2933-tbl_pbp[[#This Row],[Saints Win %]])</f>
        <v>0</v>
      </c>
      <c r="AE2932">
        <f>ABS(tbl_pbp[[#This Row],[play.homeScore]]-tbl_pbp[[#This Row],[play.awayScore]])</f>
        <v>17</v>
      </c>
      <c r="AF2932">
        <f>IF(tbl_pbp[[#This Row],[Play Saints Win % Increase]]&gt;=$AF$4,1,0)</f>
        <v>0</v>
      </c>
      <c r="AG2932" t="str">
        <f>VLOOKUP(tbl_pbp[[#This Row],[gameId]], games!$B$2:$T$40, 9, FALSE)</f>
        <v>tampa-bay-buccaneers</v>
      </c>
      <c r="AH2932" s="5">
        <f>IF(tbl_pbp[[#This Row],[AwayTeam]] &lt;&gt; "new-orleans-saints", tbl_pbp[[#This Row],[homeWinPercentage]], 1-tbl_pbp[[#This Row],[homeWinPercentage]])</f>
        <v>0.999</v>
      </c>
      <c r="AI2932" s="13">
        <f>tbl_pbp[[#This Row],[Kamara]]*tbl_pbp[[#This Row],[Impactful Play]]</f>
        <v>0</v>
      </c>
      <c r="AJ2932" s="13">
        <f>tbl_pbp[[#This Row],[Thomas]]*tbl_pbp[[#This Row],[Impactful Play]]</f>
        <v>0</v>
      </c>
      <c r="AK2932" s="13" t="str">
        <f>VLOOKUP(tbl_pbp[[#This Row],[Play Saints Win % Increase]], tbl_impact[],3,TRUE)</f>
        <v>Scented (0 to +5%)</v>
      </c>
    </row>
    <row r="2933" spans="1:37">
      <c r="A2933" s="1">
        <v>160</v>
      </c>
      <c r="B2933" s="5">
        <v>0.999</v>
      </c>
      <c r="C2933" t="s">
        <v>1105</v>
      </c>
      <c r="D2933">
        <v>0</v>
      </c>
      <c r="E2933">
        <v>0</v>
      </c>
      <c r="F2933">
        <v>4</v>
      </c>
      <c r="G2933">
        <v>34</v>
      </c>
      <c r="H2933">
        <v>17</v>
      </c>
      <c r="I2933">
        <v>1</v>
      </c>
      <c r="J2933">
        <v>81</v>
      </c>
      <c r="K2933" t="s">
        <v>369</v>
      </c>
      <c r="L2933">
        <v>2</v>
      </c>
      <c r="M2933">
        <v>81</v>
      </c>
      <c r="N2933" t="s">
        <v>1106</v>
      </c>
      <c r="O2933" t="s">
        <v>1107</v>
      </c>
      <c r="P2933" t="s">
        <v>30</v>
      </c>
      <c r="Q2933" t="s">
        <v>31</v>
      </c>
      <c r="R2933" t="s">
        <v>32</v>
      </c>
      <c r="S2933" t="s">
        <v>83</v>
      </c>
      <c r="T2933" t="s">
        <v>396</v>
      </c>
      <c r="U2933" t="s">
        <v>1108</v>
      </c>
      <c r="V2933" t="s">
        <v>591</v>
      </c>
      <c r="X2933" t="str">
        <f>VLOOKUP(pbp!V166, games!$B$2:$R$40, 3, FALSE)</f>
        <v>2019-09-09T23:10Z</v>
      </c>
      <c r="Y2933">
        <f>VLOOKUP(1*V2933,NFLGames!$H$11:$H$555,1,FALSE)</f>
        <v>401220369</v>
      </c>
      <c r="Z2933">
        <f>VLOOKUP($Y2933, NFLGames!$H$11:$K$555,2,FALSE)</f>
        <v>2020</v>
      </c>
      <c r="AA2933">
        <f>VLOOKUP($Y2933, NFLGames!$H$11:$K$555,3,FALSE)</f>
        <v>1</v>
      </c>
      <c r="AB2933" s="6">
        <f>IF(A2934=0, 0, AH2934-tbl_pbp[[#This Row],[Saints Win %]])</f>
        <v>0</v>
      </c>
      <c r="AE2933">
        <f>ABS(tbl_pbp[[#This Row],[play.homeScore]]-tbl_pbp[[#This Row],[play.awayScore]])</f>
        <v>17</v>
      </c>
      <c r="AF2933">
        <f>IF(tbl_pbp[[#This Row],[Play Saints Win % Increase]]&gt;=$AF$4,1,0)</f>
        <v>0</v>
      </c>
      <c r="AG2933" t="str">
        <f>VLOOKUP(tbl_pbp[[#This Row],[gameId]], games!$B$2:$T$40, 9, FALSE)</f>
        <v>tampa-bay-buccaneers</v>
      </c>
      <c r="AH2933" s="5">
        <f>IF(tbl_pbp[[#This Row],[AwayTeam]] &lt;&gt; "new-orleans-saints", tbl_pbp[[#This Row],[homeWinPercentage]], 1-tbl_pbp[[#This Row],[homeWinPercentage]])</f>
        <v>0.999</v>
      </c>
      <c r="AI2933" s="13">
        <f>tbl_pbp[[#This Row],[Kamara]]*tbl_pbp[[#This Row],[Impactful Play]]</f>
        <v>0</v>
      </c>
      <c r="AJ2933" s="13">
        <f>tbl_pbp[[#This Row],[Thomas]]*tbl_pbp[[#This Row],[Impactful Play]]</f>
        <v>0</v>
      </c>
      <c r="AK2933" s="13" t="str">
        <f>VLOOKUP(tbl_pbp[[#This Row],[Play Saints Win % Increase]], tbl_impact[],3,TRUE)</f>
        <v>Scented (0 to +5%)</v>
      </c>
    </row>
    <row r="2934" spans="1:37">
      <c r="A2934" s="1">
        <v>161</v>
      </c>
      <c r="B2934" s="5">
        <v>0.999</v>
      </c>
      <c r="C2934" t="s">
        <v>1109</v>
      </c>
      <c r="D2934">
        <v>0</v>
      </c>
      <c r="E2934">
        <v>0</v>
      </c>
      <c r="F2934">
        <v>4</v>
      </c>
      <c r="G2934">
        <v>34</v>
      </c>
      <c r="H2934">
        <v>17</v>
      </c>
      <c r="I2934">
        <v>10</v>
      </c>
      <c r="J2934">
        <v>66</v>
      </c>
      <c r="K2934" t="s">
        <v>369</v>
      </c>
      <c r="L2934">
        <v>1</v>
      </c>
      <c r="M2934">
        <v>66</v>
      </c>
      <c r="N2934" t="s">
        <v>1110</v>
      </c>
      <c r="O2934" t="s">
        <v>1111</v>
      </c>
      <c r="P2934" t="s">
        <v>45</v>
      </c>
      <c r="Q2934" t="s">
        <v>46</v>
      </c>
      <c r="R2934" t="s">
        <v>47</v>
      </c>
      <c r="S2934" t="s">
        <v>33</v>
      </c>
      <c r="T2934" t="s">
        <v>421</v>
      </c>
      <c r="U2934" t="s">
        <v>1112</v>
      </c>
      <c r="V2934" t="s">
        <v>591</v>
      </c>
      <c r="X2934" t="str">
        <f>VLOOKUP(pbp!V167, games!$B$2:$R$40, 3, FALSE)</f>
        <v>2019-09-09T23:10Z</v>
      </c>
      <c r="Y2934">
        <f>VLOOKUP(1*V2934,NFLGames!$H$11:$H$555,1,FALSE)</f>
        <v>401220369</v>
      </c>
      <c r="Z2934">
        <f>VLOOKUP($Y2934, NFLGames!$H$11:$K$555,2,FALSE)</f>
        <v>2020</v>
      </c>
      <c r="AA2934">
        <f>VLOOKUP($Y2934, NFLGames!$H$11:$K$555,3,FALSE)</f>
        <v>1</v>
      </c>
      <c r="AB2934" s="6">
        <f>IF(A2935=0, 0, AH2935-tbl_pbp[[#This Row],[Saints Win %]])</f>
        <v>0</v>
      </c>
      <c r="AE2934">
        <f>ABS(tbl_pbp[[#This Row],[play.homeScore]]-tbl_pbp[[#This Row],[play.awayScore]])</f>
        <v>17</v>
      </c>
      <c r="AF2934">
        <f>IF(tbl_pbp[[#This Row],[Play Saints Win % Increase]]&gt;=$AF$4,1,0)</f>
        <v>0</v>
      </c>
      <c r="AG2934" t="str">
        <f>VLOOKUP(tbl_pbp[[#This Row],[gameId]], games!$B$2:$T$40, 9, FALSE)</f>
        <v>tampa-bay-buccaneers</v>
      </c>
      <c r="AH2934" s="5">
        <f>IF(tbl_pbp[[#This Row],[AwayTeam]] &lt;&gt; "new-orleans-saints", tbl_pbp[[#This Row],[homeWinPercentage]], 1-tbl_pbp[[#This Row],[homeWinPercentage]])</f>
        <v>0.999</v>
      </c>
      <c r="AI2934" s="13">
        <f>tbl_pbp[[#This Row],[Kamara]]*tbl_pbp[[#This Row],[Impactful Play]]</f>
        <v>0</v>
      </c>
      <c r="AJ2934" s="13">
        <f>tbl_pbp[[#This Row],[Thomas]]*tbl_pbp[[#This Row],[Impactful Play]]</f>
        <v>0</v>
      </c>
      <c r="AK2934" s="13" t="str">
        <f>VLOOKUP(tbl_pbp[[#This Row],[Play Saints Win % Increase]], tbl_impact[],3,TRUE)</f>
        <v>Scented (0 to +5%)</v>
      </c>
    </row>
    <row r="2935" spans="1:37">
      <c r="A2935" s="1">
        <v>162</v>
      </c>
      <c r="B2935" s="5">
        <v>0.999</v>
      </c>
      <c r="C2935" t="s">
        <v>1113</v>
      </c>
      <c r="D2935">
        <v>0</v>
      </c>
      <c r="E2935">
        <v>0</v>
      </c>
      <c r="F2935">
        <v>4</v>
      </c>
      <c r="G2935">
        <v>34</v>
      </c>
      <c r="H2935">
        <v>17</v>
      </c>
      <c r="I2935">
        <v>6</v>
      </c>
      <c r="J2935">
        <v>62</v>
      </c>
      <c r="K2935" t="s">
        <v>369</v>
      </c>
      <c r="L2935">
        <v>2</v>
      </c>
      <c r="M2935">
        <v>62</v>
      </c>
      <c r="N2935" t="s">
        <v>1114</v>
      </c>
      <c r="O2935" t="s">
        <v>1115</v>
      </c>
      <c r="P2935" t="s">
        <v>30</v>
      </c>
      <c r="Q2935" t="s">
        <v>31</v>
      </c>
      <c r="R2935" t="s">
        <v>32</v>
      </c>
      <c r="S2935" t="s">
        <v>60</v>
      </c>
      <c r="T2935" t="s">
        <v>1116</v>
      </c>
      <c r="U2935" t="s">
        <v>1117</v>
      </c>
      <c r="V2935" t="s">
        <v>591</v>
      </c>
      <c r="X2935" t="str">
        <f>VLOOKUP(pbp!V168, games!$B$2:$R$40, 3, FALSE)</f>
        <v>2019-09-09T23:10Z</v>
      </c>
      <c r="Y2935">
        <f>VLOOKUP(1*V2935,NFLGames!$H$11:$H$555,1,FALSE)</f>
        <v>401220369</v>
      </c>
      <c r="Z2935">
        <f>VLOOKUP($Y2935, NFLGames!$H$11:$K$555,2,FALSE)</f>
        <v>2020</v>
      </c>
      <c r="AA2935">
        <f>VLOOKUP($Y2935, NFLGames!$H$11:$K$555,3,FALSE)</f>
        <v>1</v>
      </c>
      <c r="AB2935" s="6">
        <f>IF(A2936=0, 0, AH2936-tbl_pbp[[#This Row],[Saints Win %]])</f>
        <v>0</v>
      </c>
      <c r="AE2935">
        <f>ABS(tbl_pbp[[#This Row],[play.homeScore]]-tbl_pbp[[#This Row],[play.awayScore]])</f>
        <v>17</v>
      </c>
      <c r="AF2935">
        <f>IF(tbl_pbp[[#This Row],[Play Saints Win % Increase]]&gt;=$AF$4,1,0)</f>
        <v>0</v>
      </c>
      <c r="AG2935" t="str">
        <f>VLOOKUP(tbl_pbp[[#This Row],[gameId]], games!$B$2:$T$40, 9, FALSE)</f>
        <v>tampa-bay-buccaneers</v>
      </c>
      <c r="AH2935" s="5">
        <f>IF(tbl_pbp[[#This Row],[AwayTeam]] &lt;&gt; "new-orleans-saints", tbl_pbp[[#This Row],[homeWinPercentage]], 1-tbl_pbp[[#This Row],[homeWinPercentage]])</f>
        <v>0.999</v>
      </c>
      <c r="AI2935" s="13">
        <f>tbl_pbp[[#This Row],[Kamara]]*tbl_pbp[[#This Row],[Impactful Play]]</f>
        <v>0</v>
      </c>
      <c r="AJ2935" s="13">
        <f>tbl_pbp[[#This Row],[Thomas]]*tbl_pbp[[#This Row],[Impactful Play]]</f>
        <v>0</v>
      </c>
      <c r="AK2935" s="13" t="str">
        <f>VLOOKUP(tbl_pbp[[#This Row],[Play Saints Win % Increase]], tbl_impact[],3,TRUE)</f>
        <v>Scented (0 to +5%)</v>
      </c>
    </row>
    <row r="2936" spans="1:37">
      <c r="A2936" s="1">
        <v>163</v>
      </c>
      <c r="B2936" s="5">
        <v>0.999</v>
      </c>
      <c r="C2936" t="s">
        <v>1118</v>
      </c>
      <c r="D2936">
        <v>0</v>
      </c>
      <c r="E2936">
        <v>0</v>
      </c>
      <c r="F2936">
        <v>4</v>
      </c>
      <c r="G2936">
        <v>34</v>
      </c>
      <c r="H2936">
        <v>17</v>
      </c>
      <c r="I2936">
        <v>1</v>
      </c>
      <c r="J2936">
        <v>57</v>
      </c>
      <c r="K2936" t="s">
        <v>369</v>
      </c>
      <c r="L2936">
        <v>3</v>
      </c>
      <c r="M2936">
        <v>57</v>
      </c>
      <c r="N2936" t="s">
        <v>1119</v>
      </c>
      <c r="O2936" t="s">
        <v>1120</v>
      </c>
      <c r="P2936" t="s">
        <v>45</v>
      </c>
      <c r="Q2936" t="s">
        <v>46</v>
      </c>
      <c r="R2936" t="s">
        <v>47</v>
      </c>
      <c r="S2936" t="s">
        <v>54</v>
      </c>
      <c r="T2936" t="s">
        <v>976</v>
      </c>
      <c r="U2936" t="s">
        <v>1121</v>
      </c>
      <c r="V2936" t="s">
        <v>591</v>
      </c>
      <c r="X2936" t="str">
        <f>VLOOKUP(pbp!V169, games!$B$2:$R$40, 3, FALSE)</f>
        <v>2019-09-09T23:10Z</v>
      </c>
      <c r="Y2936">
        <f>VLOOKUP(1*V2936,NFLGames!$H$11:$H$555,1,FALSE)</f>
        <v>401220369</v>
      </c>
      <c r="Z2936">
        <f>VLOOKUP($Y2936, NFLGames!$H$11:$K$555,2,FALSE)</f>
        <v>2020</v>
      </c>
      <c r="AA2936">
        <f>VLOOKUP($Y2936, NFLGames!$H$11:$K$555,3,FALSE)</f>
        <v>1</v>
      </c>
      <c r="AB2936" s="6">
        <f>IF(A2937=0, 0, AH2937-tbl_pbp[[#This Row],[Saints Win %]])</f>
        <v>0</v>
      </c>
      <c r="AE2936">
        <f>ABS(tbl_pbp[[#This Row],[play.homeScore]]-tbl_pbp[[#This Row],[play.awayScore]])</f>
        <v>17</v>
      </c>
      <c r="AF2936">
        <f>IF(tbl_pbp[[#This Row],[Play Saints Win % Increase]]&gt;=$AF$4,1,0)</f>
        <v>0</v>
      </c>
      <c r="AG2936" t="str">
        <f>VLOOKUP(tbl_pbp[[#This Row],[gameId]], games!$B$2:$T$40, 9, FALSE)</f>
        <v>tampa-bay-buccaneers</v>
      </c>
      <c r="AH2936" s="5">
        <f>IF(tbl_pbp[[#This Row],[AwayTeam]] &lt;&gt; "new-orleans-saints", tbl_pbp[[#This Row],[homeWinPercentage]], 1-tbl_pbp[[#This Row],[homeWinPercentage]])</f>
        <v>0.999</v>
      </c>
      <c r="AI2936" s="13">
        <f>tbl_pbp[[#This Row],[Kamara]]*tbl_pbp[[#This Row],[Impactful Play]]</f>
        <v>0</v>
      </c>
      <c r="AJ2936" s="13">
        <f>tbl_pbp[[#This Row],[Thomas]]*tbl_pbp[[#This Row],[Impactful Play]]</f>
        <v>0</v>
      </c>
      <c r="AK2936" s="13" t="str">
        <f>VLOOKUP(tbl_pbp[[#This Row],[Play Saints Win % Increase]], tbl_impact[],3,TRUE)</f>
        <v>Scented (0 to +5%)</v>
      </c>
    </row>
    <row r="2937" spans="1:37">
      <c r="A2937" s="1">
        <v>164</v>
      </c>
      <c r="B2937" s="5">
        <v>0.999</v>
      </c>
      <c r="C2937" t="s">
        <v>1122</v>
      </c>
      <c r="D2937">
        <v>0</v>
      </c>
      <c r="E2937">
        <v>0</v>
      </c>
      <c r="F2937">
        <v>4</v>
      </c>
      <c r="G2937">
        <v>34</v>
      </c>
      <c r="H2937">
        <v>17</v>
      </c>
      <c r="I2937">
        <v>10</v>
      </c>
      <c r="J2937">
        <v>54</v>
      </c>
      <c r="K2937" t="s">
        <v>369</v>
      </c>
      <c r="L2937">
        <v>1</v>
      </c>
      <c r="M2937">
        <v>54</v>
      </c>
      <c r="N2937" t="s">
        <v>1123</v>
      </c>
      <c r="O2937" t="s">
        <v>1124</v>
      </c>
      <c r="P2937" t="s">
        <v>30</v>
      </c>
      <c r="Q2937" t="s">
        <v>31</v>
      </c>
      <c r="R2937" t="s">
        <v>32</v>
      </c>
      <c r="S2937" t="s">
        <v>33</v>
      </c>
      <c r="T2937" t="s">
        <v>1125</v>
      </c>
      <c r="U2937" t="s">
        <v>1126</v>
      </c>
      <c r="V2937" t="s">
        <v>591</v>
      </c>
      <c r="X2937" t="str">
        <f>VLOOKUP(pbp!V170, games!$B$2:$R$40, 3, FALSE)</f>
        <v>2019-09-09T23:10Z</v>
      </c>
      <c r="Y2937">
        <f>VLOOKUP(1*V2937,NFLGames!$H$11:$H$555,1,FALSE)</f>
        <v>401220369</v>
      </c>
      <c r="Z2937">
        <f>VLOOKUP($Y2937, NFLGames!$H$11:$K$555,2,FALSE)</f>
        <v>2020</v>
      </c>
      <c r="AA2937">
        <f>VLOOKUP($Y2937, NFLGames!$H$11:$K$555,3,FALSE)</f>
        <v>1</v>
      </c>
      <c r="AB2937" s="6">
        <f>IF(A2938=0, 0, AH2938-tbl_pbp[[#This Row],[Saints Win %]])</f>
        <v>-4.0000000000000036E-3</v>
      </c>
      <c r="AE2937">
        <f>ABS(tbl_pbp[[#This Row],[play.homeScore]]-tbl_pbp[[#This Row],[play.awayScore]])</f>
        <v>17</v>
      </c>
      <c r="AF2937">
        <f>IF(tbl_pbp[[#This Row],[Play Saints Win % Increase]]&gt;=$AF$4,1,0)</f>
        <v>0</v>
      </c>
      <c r="AG2937" t="str">
        <f>VLOOKUP(tbl_pbp[[#This Row],[gameId]], games!$B$2:$T$40, 9, FALSE)</f>
        <v>tampa-bay-buccaneers</v>
      </c>
      <c r="AH2937" s="5">
        <f>IF(tbl_pbp[[#This Row],[AwayTeam]] &lt;&gt; "new-orleans-saints", tbl_pbp[[#This Row],[homeWinPercentage]], 1-tbl_pbp[[#This Row],[homeWinPercentage]])</f>
        <v>0.999</v>
      </c>
      <c r="AI2937" s="13">
        <f>tbl_pbp[[#This Row],[Kamara]]*tbl_pbp[[#This Row],[Impactful Play]]</f>
        <v>0</v>
      </c>
      <c r="AJ2937" s="13">
        <f>tbl_pbp[[#This Row],[Thomas]]*tbl_pbp[[#This Row],[Impactful Play]]</f>
        <v>0</v>
      </c>
      <c r="AK2937" s="13" t="str">
        <f>VLOOKUP(tbl_pbp[[#This Row],[Play Saints Win % Increase]], tbl_impact[],3,TRUE)</f>
        <v>Bad (0 to -5%)</v>
      </c>
    </row>
    <row r="2938" spans="1:37">
      <c r="A2938" s="1">
        <v>165</v>
      </c>
      <c r="B2938" s="5">
        <v>0.995</v>
      </c>
      <c r="C2938" t="s">
        <v>1127</v>
      </c>
      <c r="D2938">
        <v>0</v>
      </c>
      <c r="E2938">
        <v>0</v>
      </c>
      <c r="F2938">
        <v>4</v>
      </c>
      <c r="G2938">
        <v>34</v>
      </c>
      <c r="H2938">
        <v>17</v>
      </c>
      <c r="I2938">
        <v>10</v>
      </c>
      <c r="J2938">
        <v>17</v>
      </c>
      <c r="K2938" t="s">
        <v>369</v>
      </c>
      <c r="L2938">
        <v>1</v>
      </c>
      <c r="M2938">
        <v>17</v>
      </c>
      <c r="N2938" t="s">
        <v>1128</v>
      </c>
      <c r="O2938" t="s">
        <v>1129</v>
      </c>
      <c r="P2938" t="s">
        <v>30</v>
      </c>
      <c r="Q2938" t="s">
        <v>31</v>
      </c>
      <c r="R2938" t="s">
        <v>32</v>
      </c>
      <c r="S2938" t="s">
        <v>33</v>
      </c>
      <c r="T2938" t="s">
        <v>440</v>
      </c>
      <c r="U2938" t="s">
        <v>441</v>
      </c>
      <c r="V2938" t="s">
        <v>591</v>
      </c>
      <c r="X2938" t="str">
        <f>VLOOKUP(pbp!V171, games!$B$2:$R$40, 3, FALSE)</f>
        <v>2019-09-09T23:10Z</v>
      </c>
      <c r="Y2938">
        <f>VLOOKUP(1*V2938,NFLGames!$H$11:$H$555,1,FALSE)</f>
        <v>401220369</v>
      </c>
      <c r="Z2938">
        <f>VLOOKUP($Y2938, NFLGames!$H$11:$K$555,2,FALSE)</f>
        <v>2020</v>
      </c>
      <c r="AA2938">
        <f>VLOOKUP($Y2938, NFLGames!$H$11:$K$555,3,FALSE)</f>
        <v>1</v>
      </c>
      <c r="AB2938" s="6">
        <f>IF(A2939=0, 0, AH2939-tbl_pbp[[#This Row],[Saints Win %]])</f>
        <v>4.0000000000000036E-3</v>
      </c>
      <c r="AE2938">
        <f>ABS(tbl_pbp[[#This Row],[play.homeScore]]-tbl_pbp[[#This Row],[play.awayScore]])</f>
        <v>17</v>
      </c>
      <c r="AF2938">
        <f>IF(tbl_pbp[[#This Row],[Play Saints Win % Increase]]&gt;=$AF$4,1,0)</f>
        <v>0</v>
      </c>
      <c r="AG2938" t="str">
        <f>VLOOKUP(tbl_pbp[[#This Row],[gameId]], games!$B$2:$T$40, 9, FALSE)</f>
        <v>tampa-bay-buccaneers</v>
      </c>
      <c r="AH2938" s="5">
        <f>IF(tbl_pbp[[#This Row],[AwayTeam]] &lt;&gt; "new-orleans-saints", tbl_pbp[[#This Row],[homeWinPercentage]], 1-tbl_pbp[[#This Row],[homeWinPercentage]])</f>
        <v>0.995</v>
      </c>
      <c r="AI2938" s="13">
        <f>tbl_pbp[[#This Row],[Kamara]]*tbl_pbp[[#This Row],[Impactful Play]]</f>
        <v>0</v>
      </c>
      <c r="AJ2938" s="13">
        <f>tbl_pbp[[#This Row],[Thomas]]*tbl_pbp[[#This Row],[Impactful Play]]</f>
        <v>0</v>
      </c>
      <c r="AK2938" s="13" t="str">
        <f>VLOOKUP(tbl_pbp[[#This Row],[Play Saints Win % Increase]], tbl_impact[],3,TRUE)</f>
        <v>Scented (0 to +5%)</v>
      </c>
    </row>
    <row r="2939" spans="1:37">
      <c r="A2939" s="1">
        <v>166</v>
      </c>
      <c r="B2939" s="5">
        <v>0.999</v>
      </c>
      <c r="C2939" t="s">
        <v>1130</v>
      </c>
      <c r="D2939">
        <v>0</v>
      </c>
      <c r="E2939">
        <v>0</v>
      </c>
      <c r="F2939">
        <v>4</v>
      </c>
      <c r="G2939">
        <v>34</v>
      </c>
      <c r="H2939">
        <v>17</v>
      </c>
      <c r="I2939">
        <v>8</v>
      </c>
      <c r="J2939">
        <v>15</v>
      </c>
      <c r="K2939" t="s">
        <v>369</v>
      </c>
      <c r="L2939">
        <v>2</v>
      </c>
      <c r="M2939">
        <v>15</v>
      </c>
      <c r="N2939" t="s">
        <v>1131</v>
      </c>
      <c r="O2939" t="s">
        <v>1132</v>
      </c>
      <c r="P2939" t="s">
        <v>266</v>
      </c>
      <c r="Q2939" t="s">
        <v>267</v>
      </c>
      <c r="S2939" t="s">
        <v>73</v>
      </c>
      <c r="T2939" t="s">
        <v>263</v>
      </c>
      <c r="U2939" t="s">
        <v>1133</v>
      </c>
      <c r="V2939" t="s">
        <v>591</v>
      </c>
      <c r="X2939" t="str">
        <f>VLOOKUP(pbp!V172, games!$B$2:$R$40, 3, FALSE)</f>
        <v>2019-09-09T23:10Z</v>
      </c>
      <c r="Y2939">
        <f>VLOOKUP(1*V2939,NFLGames!$H$11:$H$555,1,FALSE)</f>
        <v>401220369</v>
      </c>
      <c r="Z2939">
        <f>VLOOKUP($Y2939, NFLGames!$H$11:$K$555,2,FALSE)</f>
        <v>2020</v>
      </c>
      <c r="AA2939">
        <f>VLOOKUP($Y2939, NFLGames!$H$11:$K$555,3,FALSE)</f>
        <v>1</v>
      </c>
      <c r="AB2939" s="6">
        <f>IF(A2940=0, 0, AH2940-tbl_pbp[[#This Row],[Saints Win %]])</f>
        <v>-3.0000000000000027E-3</v>
      </c>
      <c r="AE2939">
        <f>ABS(tbl_pbp[[#This Row],[play.homeScore]]-tbl_pbp[[#This Row],[play.awayScore]])</f>
        <v>17</v>
      </c>
      <c r="AF2939">
        <f>IF(tbl_pbp[[#This Row],[Play Saints Win % Increase]]&gt;=$AF$4,1,0)</f>
        <v>0</v>
      </c>
      <c r="AG2939" t="str">
        <f>VLOOKUP(tbl_pbp[[#This Row],[gameId]], games!$B$2:$T$40, 9, FALSE)</f>
        <v>tampa-bay-buccaneers</v>
      </c>
      <c r="AH2939" s="5">
        <f>IF(tbl_pbp[[#This Row],[AwayTeam]] &lt;&gt; "new-orleans-saints", tbl_pbp[[#This Row],[homeWinPercentage]], 1-tbl_pbp[[#This Row],[homeWinPercentage]])</f>
        <v>0.999</v>
      </c>
      <c r="AI2939" s="13">
        <f>tbl_pbp[[#This Row],[Kamara]]*tbl_pbp[[#This Row],[Impactful Play]]</f>
        <v>0</v>
      </c>
      <c r="AJ2939" s="13">
        <f>tbl_pbp[[#This Row],[Thomas]]*tbl_pbp[[#This Row],[Impactful Play]]</f>
        <v>0</v>
      </c>
      <c r="AK2939" s="13" t="str">
        <f>VLOOKUP(tbl_pbp[[#This Row],[Play Saints Win % Increase]], tbl_impact[],3,TRUE)</f>
        <v>Bad (0 to -5%)</v>
      </c>
    </row>
    <row r="2940" spans="1:37">
      <c r="A2940" s="1">
        <v>167</v>
      </c>
      <c r="B2940" s="5">
        <v>0.996</v>
      </c>
      <c r="C2940" t="s">
        <v>1134</v>
      </c>
      <c r="D2940">
        <v>0</v>
      </c>
      <c r="E2940">
        <v>0</v>
      </c>
      <c r="F2940">
        <v>4</v>
      </c>
      <c r="G2940">
        <v>34</v>
      </c>
      <c r="H2940">
        <v>17</v>
      </c>
      <c r="I2940">
        <v>10</v>
      </c>
      <c r="J2940">
        <v>17</v>
      </c>
      <c r="K2940" t="s">
        <v>369</v>
      </c>
      <c r="L2940">
        <v>3</v>
      </c>
      <c r="M2940">
        <v>17</v>
      </c>
      <c r="N2940" t="s">
        <v>1135</v>
      </c>
      <c r="O2940" t="s">
        <v>681</v>
      </c>
      <c r="P2940" t="s">
        <v>30</v>
      </c>
      <c r="Q2940" t="s">
        <v>31</v>
      </c>
      <c r="R2940" t="s">
        <v>32</v>
      </c>
      <c r="S2940" t="s">
        <v>123</v>
      </c>
      <c r="T2940" t="s">
        <v>440</v>
      </c>
      <c r="U2940" t="s">
        <v>1136</v>
      </c>
      <c r="V2940" t="s">
        <v>591</v>
      </c>
      <c r="X2940" t="str">
        <f>VLOOKUP(pbp!V173, games!$B$2:$R$40, 3, FALSE)</f>
        <v>2019-09-09T23:10Z</v>
      </c>
      <c r="Y2940">
        <f>VLOOKUP(1*V2940,NFLGames!$H$11:$H$555,1,FALSE)</f>
        <v>401220369</v>
      </c>
      <c r="Z2940">
        <f>VLOOKUP($Y2940, NFLGames!$H$11:$K$555,2,FALSE)</f>
        <v>2020</v>
      </c>
      <c r="AA2940">
        <f>VLOOKUP($Y2940, NFLGames!$H$11:$K$555,3,FALSE)</f>
        <v>1</v>
      </c>
      <c r="AB2940" s="6">
        <f>IF(A2941=0, 0, AH2941-tbl_pbp[[#This Row],[Saints Win %]])</f>
        <v>-1.0000000000000009E-3</v>
      </c>
      <c r="AE2940">
        <f>ABS(tbl_pbp[[#This Row],[play.homeScore]]-tbl_pbp[[#This Row],[play.awayScore]])</f>
        <v>17</v>
      </c>
      <c r="AF2940">
        <f>IF(tbl_pbp[[#This Row],[Play Saints Win % Increase]]&gt;=$AF$4,1,0)</f>
        <v>0</v>
      </c>
      <c r="AG2940" t="str">
        <f>VLOOKUP(tbl_pbp[[#This Row],[gameId]], games!$B$2:$T$40, 9, FALSE)</f>
        <v>tampa-bay-buccaneers</v>
      </c>
      <c r="AH2940" s="5">
        <f>IF(tbl_pbp[[#This Row],[AwayTeam]] &lt;&gt; "new-orleans-saints", tbl_pbp[[#This Row],[homeWinPercentage]], 1-tbl_pbp[[#This Row],[homeWinPercentage]])</f>
        <v>0.996</v>
      </c>
      <c r="AI2940" s="13">
        <f>tbl_pbp[[#This Row],[Kamara]]*tbl_pbp[[#This Row],[Impactful Play]]</f>
        <v>0</v>
      </c>
      <c r="AJ2940" s="13">
        <f>tbl_pbp[[#This Row],[Thomas]]*tbl_pbp[[#This Row],[Impactful Play]]</f>
        <v>0</v>
      </c>
      <c r="AK2940" s="13" t="str">
        <f>VLOOKUP(tbl_pbp[[#This Row],[Play Saints Win % Increase]], tbl_impact[],3,TRUE)</f>
        <v>Bad (0 to -5%)</v>
      </c>
    </row>
    <row r="2941" spans="1:37">
      <c r="A2941" s="1">
        <v>168</v>
      </c>
      <c r="B2941" s="5">
        <v>0.995</v>
      </c>
      <c r="C2941" t="s">
        <v>1137</v>
      </c>
      <c r="D2941">
        <v>0</v>
      </c>
      <c r="E2941">
        <v>0</v>
      </c>
      <c r="F2941">
        <v>4</v>
      </c>
      <c r="G2941">
        <v>34</v>
      </c>
      <c r="H2941">
        <v>17</v>
      </c>
      <c r="I2941">
        <v>7</v>
      </c>
      <c r="J2941">
        <v>14</v>
      </c>
      <c r="K2941" t="s">
        <v>369</v>
      </c>
      <c r="L2941">
        <v>4</v>
      </c>
      <c r="M2941">
        <v>14</v>
      </c>
      <c r="N2941" t="s">
        <v>1138</v>
      </c>
      <c r="O2941" t="s">
        <v>293</v>
      </c>
      <c r="P2941" t="s">
        <v>30</v>
      </c>
      <c r="Q2941" t="s">
        <v>31</v>
      </c>
      <c r="R2941" t="s">
        <v>32</v>
      </c>
      <c r="S2941" t="s">
        <v>215</v>
      </c>
      <c r="T2941" t="s">
        <v>176</v>
      </c>
      <c r="U2941" t="s">
        <v>1139</v>
      </c>
      <c r="V2941" t="s">
        <v>591</v>
      </c>
      <c r="X2941" t="str">
        <f>VLOOKUP(pbp!V174, games!$B$2:$R$40, 3, FALSE)</f>
        <v>2019-09-09T23:10Z</v>
      </c>
      <c r="Y2941">
        <f>VLOOKUP(1*V2941,NFLGames!$H$11:$H$555,1,FALSE)</f>
        <v>401220369</v>
      </c>
      <c r="Z2941">
        <f>VLOOKUP($Y2941, NFLGames!$H$11:$K$555,2,FALSE)</f>
        <v>2020</v>
      </c>
      <c r="AA2941">
        <f>VLOOKUP($Y2941, NFLGames!$H$11:$K$555,3,FALSE)</f>
        <v>1</v>
      </c>
      <c r="AB2941" s="6">
        <f>IF(A2942=0, 0, AH2942-tbl_pbp[[#This Row],[Saints Win %]])</f>
        <v>3.0000000000000027E-3</v>
      </c>
      <c r="AE2941">
        <f>ABS(tbl_pbp[[#This Row],[play.homeScore]]-tbl_pbp[[#This Row],[play.awayScore]])</f>
        <v>17</v>
      </c>
      <c r="AF2941">
        <f>IF(tbl_pbp[[#This Row],[Play Saints Win % Increase]]&gt;=$AF$4,1,0)</f>
        <v>0</v>
      </c>
      <c r="AG2941" t="str">
        <f>VLOOKUP(tbl_pbp[[#This Row],[gameId]], games!$B$2:$T$40, 9, FALSE)</f>
        <v>tampa-bay-buccaneers</v>
      </c>
      <c r="AH2941" s="5">
        <f>IF(tbl_pbp[[#This Row],[AwayTeam]] &lt;&gt; "new-orleans-saints", tbl_pbp[[#This Row],[homeWinPercentage]], 1-tbl_pbp[[#This Row],[homeWinPercentage]])</f>
        <v>0.995</v>
      </c>
      <c r="AI2941" s="13">
        <f>tbl_pbp[[#This Row],[Kamara]]*tbl_pbp[[#This Row],[Impactful Play]]</f>
        <v>0</v>
      </c>
      <c r="AJ2941" s="13">
        <f>tbl_pbp[[#This Row],[Thomas]]*tbl_pbp[[#This Row],[Impactful Play]]</f>
        <v>0</v>
      </c>
      <c r="AK2941" s="13" t="str">
        <f>VLOOKUP(tbl_pbp[[#This Row],[Play Saints Win % Increase]], tbl_impact[],3,TRUE)</f>
        <v>Scented (0 to +5%)</v>
      </c>
    </row>
    <row r="2942" spans="1:37">
      <c r="A2942" s="1">
        <v>169</v>
      </c>
      <c r="B2942" s="5">
        <v>0.998</v>
      </c>
      <c r="C2942" t="s">
        <v>1140</v>
      </c>
      <c r="D2942">
        <v>0</v>
      </c>
      <c r="E2942">
        <v>0</v>
      </c>
      <c r="F2942">
        <v>4</v>
      </c>
      <c r="G2942">
        <v>34</v>
      </c>
      <c r="H2942">
        <v>23</v>
      </c>
      <c r="I2942">
        <v>2</v>
      </c>
      <c r="J2942">
        <v>2</v>
      </c>
      <c r="K2942" t="s">
        <v>369</v>
      </c>
      <c r="L2942">
        <v>1</v>
      </c>
      <c r="M2942">
        <v>2</v>
      </c>
      <c r="N2942" t="s">
        <v>1141</v>
      </c>
      <c r="O2942" t="s">
        <v>295</v>
      </c>
      <c r="P2942" t="s">
        <v>103</v>
      </c>
      <c r="Q2942" t="s">
        <v>104</v>
      </c>
      <c r="R2942" t="s">
        <v>105</v>
      </c>
      <c r="S2942" t="s">
        <v>283</v>
      </c>
      <c r="T2942" t="s">
        <v>649</v>
      </c>
      <c r="U2942" t="s">
        <v>1142</v>
      </c>
      <c r="V2942" t="s">
        <v>591</v>
      </c>
      <c r="X2942" t="str">
        <f>VLOOKUP(pbp!V175, games!$B$2:$R$40, 3, FALSE)</f>
        <v>2019-09-09T23:10Z</v>
      </c>
      <c r="Y2942">
        <f>VLOOKUP(1*V2942,NFLGames!$H$11:$H$555,1,FALSE)</f>
        <v>401220369</v>
      </c>
      <c r="Z2942">
        <f>VLOOKUP($Y2942, NFLGames!$H$11:$K$555,2,FALSE)</f>
        <v>2020</v>
      </c>
      <c r="AA2942">
        <f>VLOOKUP($Y2942, NFLGames!$H$11:$K$555,3,FALSE)</f>
        <v>1</v>
      </c>
      <c r="AB2942" s="6">
        <f>IF(A2943=0, 0, AH2943-tbl_pbp[[#This Row],[Saints Win %]])</f>
        <v>-3.0000000000000027E-3</v>
      </c>
      <c r="AE2942">
        <f>ABS(tbl_pbp[[#This Row],[play.homeScore]]-tbl_pbp[[#This Row],[play.awayScore]])</f>
        <v>11</v>
      </c>
      <c r="AF2942">
        <f>IF(tbl_pbp[[#This Row],[Play Saints Win % Increase]]&gt;=$AF$4,1,0)</f>
        <v>0</v>
      </c>
      <c r="AG2942" t="str">
        <f>VLOOKUP(tbl_pbp[[#This Row],[gameId]], games!$B$2:$T$40, 9, FALSE)</f>
        <v>tampa-bay-buccaneers</v>
      </c>
      <c r="AH2942" s="5">
        <f>IF(tbl_pbp[[#This Row],[AwayTeam]] &lt;&gt; "new-orleans-saints", tbl_pbp[[#This Row],[homeWinPercentage]], 1-tbl_pbp[[#This Row],[homeWinPercentage]])</f>
        <v>0.998</v>
      </c>
      <c r="AI2942" s="13">
        <f>tbl_pbp[[#This Row],[Kamara]]*tbl_pbp[[#This Row],[Impactful Play]]</f>
        <v>0</v>
      </c>
      <c r="AJ2942" s="13">
        <f>tbl_pbp[[#This Row],[Thomas]]*tbl_pbp[[#This Row],[Impactful Play]]</f>
        <v>0</v>
      </c>
      <c r="AK2942" s="13" t="str">
        <f>VLOOKUP(tbl_pbp[[#This Row],[Play Saints Win % Increase]], tbl_impact[],3,TRUE)</f>
        <v>Bad (0 to -5%)</v>
      </c>
    </row>
    <row r="2943" spans="1:37">
      <c r="A2943" s="1">
        <v>170</v>
      </c>
      <c r="B2943" s="5">
        <v>0.995</v>
      </c>
      <c r="C2943" t="s">
        <v>1143</v>
      </c>
      <c r="D2943">
        <v>0</v>
      </c>
      <c r="E2943">
        <v>0</v>
      </c>
      <c r="F2943">
        <v>4</v>
      </c>
      <c r="G2943">
        <v>34</v>
      </c>
      <c r="H2943">
        <v>23</v>
      </c>
      <c r="I2943">
        <v>0</v>
      </c>
      <c r="J2943">
        <v>65</v>
      </c>
      <c r="K2943" t="s">
        <v>369</v>
      </c>
      <c r="L2943">
        <v>0</v>
      </c>
      <c r="M2943">
        <v>65</v>
      </c>
      <c r="N2943" t="s">
        <v>1144</v>
      </c>
      <c r="O2943" t="s">
        <v>295</v>
      </c>
      <c r="P2943" t="s">
        <v>25</v>
      </c>
      <c r="Q2943" t="s">
        <v>26</v>
      </c>
      <c r="R2943" t="s">
        <v>27</v>
      </c>
      <c r="V2943" t="s">
        <v>591</v>
      </c>
      <c r="X2943" t="str">
        <f>VLOOKUP(pbp!V176, games!$B$2:$R$40, 3, FALSE)</f>
        <v>2019-09-09T23:10Z</v>
      </c>
      <c r="Y2943">
        <f>VLOOKUP(1*V2943,NFLGames!$H$11:$H$555,1,FALSE)</f>
        <v>401220369</v>
      </c>
      <c r="Z2943">
        <f>VLOOKUP($Y2943, NFLGames!$H$11:$K$555,2,FALSE)</f>
        <v>2020</v>
      </c>
      <c r="AA2943">
        <f>VLOOKUP($Y2943, NFLGames!$H$11:$K$555,3,FALSE)</f>
        <v>1</v>
      </c>
      <c r="AB2943" s="6">
        <f>IF(A2944=0, 0, AH2944-tbl_pbp[[#This Row],[Saints Win %]])</f>
        <v>3.0000000000000027E-3</v>
      </c>
      <c r="AE2943">
        <f>ABS(tbl_pbp[[#This Row],[play.homeScore]]-tbl_pbp[[#This Row],[play.awayScore]])</f>
        <v>11</v>
      </c>
      <c r="AF2943">
        <f>IF(tbl_pbp[[#This Row],[Play Saints Win % Increase]]&gt;=$AF$4,1,0)</f>
        <v>0</v>
      </c>
      <c r="AG2943" t="str">
        <f>VLOOKUP(tbl_pbp[[#This Row],[gameId]], games!$B$2:$T$40, 9, FALSE)</f>
        <v>tampa-bay-buccaneers</v>
      </c>
      <c r="AH2943" s="5">
        <f>IF(tbl_pbp[[#This Row],[AwayTeam]] &lt;&gt; "new-orleans-saints", tbl_pbp[[#This Row],[homeWinPercentage]], 1-tbl_pbp[[#This Row],[homeWinPercentage]])</f>
        <v>0.995</v>
      </c>
      <c r="AI2943" s="13">
        <f>tbl_pbp[[#This Row],[Kamara]]*tbl_pbp[[#This Row],[Impactful Play]]</f>
        <v>0</v>
      </c>
      <c r="AJ2943" s="13">
        <f>tbl_pbp[[#This Row],[Thomas]]*tbl_pbp[[#This Row],[Impactful Play]]</f>
        <v>0</v>
      </c>
      <c r="AK2943" s="13" t="str">
        <f>VLOOKUP(tbl_pbp[[#This Row],[Play Saints Win % Increase]], tbl_impact[],3,TRUE)</f>
        <v>Scented (0 to +5%)</v>
      </c>
    </row>
    <row r="2944" spans="1:37">
      <c r="A2944" s="1">
        <v>171</v>
      </c>
      <c r="B2944" s="5">
        <v>0.998</v>
      </c>
      <c r="C2944" t="s">
        <v>1145</v>
      </c>
      <c r="D2944">
        <v>0</v>
      </c>
      <c r="E2944">
        <v>0</v>
      </c>
      <c r="F2944">
        <v>4</v>
      </c>
      <c r="G2944">
        <v>34</v>
      </c>
      <c r="H2944">
        <v>23</v>
      </c>
      <c r="I2944">
        <v>10</v>
      </c>
      <c r="J2944">
        <v>49</v>
      </c>
      <c r="K2944" t="s">
        <v>29</v>
      </c>
      <c r="L2944">
        <v>1</v>
      </c>
      <c r="M2944">
        <v>51</v>
      </c>
      <c r="N2944" t="s">
        <v>1146</v>
      </c>
      <c r="O2944" t="s">
        <v>1147</v>
      </c>
      <c r="P2944" t="s">
        <v>45</v>
      </c>
      <c r="Q2944" t="s">
        <v>46</v>
      </c>
      <c r="R2944" t="s">
        <v>47</v>
      </c>
      <c r="S2944" t="s">
        <v>33</v>
      </c>
      <c r="T2944" t="s">
        <v>493</v>
      </c>
      <c r="U2944" t="s">
        <v>494</v>
      </c>
      <c r="V2944" t="s">
        <v>591</v>
      </c>
      <c r="X2944" t="str">
        <f>VLOOKUP(pbp!V177, games!$B$2:$R$40, 3, FALSE)</f>
        <v>2019-09-15T20:25Z</v>
      </c>
      <c r="Y2944">
        <f>VLOOKUP(1*V2944,NFLGames!$H$11:$H$555,1,FALSE)</f>
        <v>401220369</v>
      </c>
      <c r="Z2944">
        <f>VLOOKUP($Y2944, NFLGames!$H$11:$K$555,2,FALSE)</f>
        <v>2020</v>
      </c>
      <c r="AA2944">
        <f>VLOOKUP($Y2944, NFLGames!$H$11:$K$555,3,FALSE)</f>
        <v>1</v>
      </c>
      <c r="AB2944" s="6">
        <f>IF(A2945=0, 0, AH2945-tbl_pbp[[#This Row],[Saints Win %]])</f>
        <v>1.0000000000000009E-3</v>
      </c>
      <c r="AE2944">
        <f>ABS(tbl_pbp[[#This Row],[play.homeScore]]-tbl_pbp[[#This Row],[play.awayScore]])</f>
        <v>11</v>
      </c>
      <c r="AF2944">
        <f>IF(tbl_pbp[[#This Row],[Play Saints Win % Increase]]&gt;=$AF$4,1,0)</f>
        <v>0</v>
      </c>
      <c r="AG2944" t="str">
        <f>VLOOKUP(tbl_pbp[[#This Row],[gameId]], games!$B$2:$T$40, 9, FALSE)</f>
        <v>tampa-bay-buccaneers</v>
      </c>
      <c r="AH2944" s="5">
        <f>IF(tbl_pbp[[#This Row],[AwayTeam]] &lt;&gt; "new-orleans-saints", tbl_pbp[[#This Row],[homeWinPercentage]], 1-tbl_pbp[[#This Row],[homeWinPercentage]])</f>
        <v>0.998</v>
      </c>
      <c r="AI2944" s="13">
        <f>tbl_pbp[[#This Row],[Kamara]]*tbl_pbp[[#This Row],[Impactful Play]]</f>
        <v>0</v>
      </c>
      <c r="AJ2944" s="13">
        <f>tbl_pbp[[#This Row],[Thomas]]*tbl_pbp[[#This Row],[Impactful Play]]</f>
        <v>0</v>
      </c>
      <c r="AK2944" s="13" t="str">
        <f>VLOOKUP(tbl_pbp[[#This Row],[Play Saints Win % Increase]], tbl_impact[],3,TRUE)</f>
        <v>Scented (0 to +5%)</v>
      </c>
    </row>
    <row r="2945" spans="1:37">
      <c r="A2945" s="1">
        <v>172</v>
      </c>
      <c r="B2945" s="5">
        <v>0.999</v>
      </c>
      <c r="C2945" t="s">
        <v>1148</v>
      </c>
      <c r="D2945">
        <v>0</v>
      </c>
      <c r="E2945">
        <v>0</v>
      </c>
      <c r="F2945">
        <v>4</v>
      </c>
      <c r="G2945">
        <v>34</v>
      </c>
      <c r="H2945">
        <v>23</v>
      </c>
      <c r="I2945">
        <v>6</v>
      </c>
      <c r="J2945">
        <v>53</v>
      </c>
      <c r="K2945" t="s">
        <v>29</v>
      </c>
      <c r="L2945">
        <v>2</v>
      </c>
      <c r="M2945">
        <v>47</v>
      </c>
      <c r="N2945" t="s">
        <v>1149</v>
      </c>
      <c r="O2945" t="s">
        <v>989</v>
      </c>
      <c r="P2945" t="s">
        <v>124</v>
      </c>
      <c r="Q2945" t="s">
        <v>125</v>
      </c>
      <c r="R2945" t="s">
        <v>126</v>
      </c>
      <c r="V2945" t="s">
        <v>591</v>
      </c>
      <c r="X2945" t="str">
        <f>VLOOKUP(pbp!V178, games!$B$2:$R$40, 3, FALSE)</f>
        <v>2019-09-15T20:25Z</v>
      </c>
      <c r="Y2945">
        <f>VLOOKUP(1*V2945,NFLGames!$H$11:$H$555,1,FALSE)</f>
        <v>401220369</v>
      </c>
      <c r="Z2945">
        <f>VLOOKUP($Y2945, NFLGames!$H$11:$K$555,2,FALSE)</f>
        <v>2020</v>
      </c>
      <c r="AA2945">
        <f>VLOOKUP($Y2945, NFLGames!$H$11:$K$555,3,FALSE)</f>
        <v>1</v>
      </c>
      <c r="AB2945" s="6">
        <f>IF(A2946=0, 0, AH2946-tbl_pbp[[#This Row],[Saints Win %]])</f>
        <v>-1.0000000000000009E-3</v>
      </c>
      <c r="AE2945">
        <f>ABS(tbl_pbp[[#This Row],[play.homeScore]]-tbl_pbp[[#This Row],[play.awayScore]])</f>
        <v>11</v>
      </c>
      <c r="AF2945">
        <f>IF(tbl_pbp[[#This Row],[Play Saints Win % Increase]]&gt;=$AF$4,1,0)</f>
        <v>0</v>
      </c>
      <c r="AG2945" t="str">
        <f>VLOOKUP(tbl_pbp[[#This Row],[gameId]], games!$B$2:$T$40, 9, FALSE)</f>
        <v>tampa-bay-buccaneers</v>
      </c>
      <c r="AH2945" s="5">
        <f>IF(tbl_pbp[[#This Row],[AwayTeam]] &lt;&gt; "new-orleans-saints", tbl_pbp[[#This Row],[homeWinPercentage]], 1-tbl_pbp[[#This Row],[homeWinPercentage]])</f>
        <v>0.999</v>
      </c>
      <c r="AI2945" s="13">
        <f>tbl_pbp[[#This Row],[Kamara]]*tbl_pbp[[#This Row],[Impactful Play]]</f>
        <v>0</v>
      </c>
      <c r="AJ2945" s="13">
        <f>tbl_pbp[[#This Row],[Thomas]]*tbl_pbp[[#This Row],[Impactful Play]]</f>
        <v>0</v>
      </c>
      <c r="AK2945" s="13" t="str">
        <f>VLOOKUP(tbl_pbp[[#This Row],[Play Saints Win % Increase]], tbl_impact[],3,TRUE)</f>
        <v>Bad (0 to -5%)</v>
      </c>
    </row>
    <row r="2946" spans="1:37">
      <c r="A2946" s="1">
        <v>173</v>
      </c>
      <c r="B2946" s="5">
        <v>0.998</v>
      </c>
      <c r="C2946" t="s">
        <v>1150</v>
      </c>
      <c r="D2946">
        <v>0</v>
      </c>
      <c r="E2946">
        <v>0</v>
      </c>
      <c r="F2946">
        <v>4</v>
      </c>
      <c r="G2946">
        <v>34</v>
      </c>
      <c r="H2946">
        <v>23</v>
      </c>
      <c r="I2946">
        <v>6</v>
      </c>
      <c r="J2946">
        <v>53</v>
      </c>
      <c r="K2946" t="s">
        <v>29</v>
      </c>
      <c r="L2946">
        <v>2</v>
      </c>
      <c r="M2946">
        <v>47</v>
      </c>
      <c r="N2946" t="s">
        <v>1151</v>
      </c>
      <c r="O2946" t="s">
        <v>989</v>
      </c>
      <c r="P2946" t="s">
        <v>30</v>
      </c>
      <c r="Q2946" t="s">
        <v>31</v>
      </c>
      <c r="R2946" t="s">
        <v>32</v>
      </c>
      <c r="S2946" t="s">
        <v>60</v>
      </c>
      <c r="T2946" t="s">
        <v>805</v>
      </c>
      <c r="U2946" t="s">
        <v>1152</v>
      </c>
      <c r="V2946" t="s">
        <v>591</v>
      </c>
      <c r="X2946" t="str">
        <f>VLOOKUP(pbp!V179, games!$B$2:$R$40, 3, FALSE)</f>
        <v>2019-09-15T20:25Z</v>
      </c>
      <c r="Y2946">
        <f>VLOOKUP(1*V2946,NFLGames!$H$11:$H$555,1,FALSE)</f>
        <v>401220369</v>
      </c>
      <c r="Z2946">
        <f>VLOOKUP($Y2946, NFLGames!$H$11:$K$555,2,FALSE)</f>
        <v>2020</v>
      </c>
      <c r="AA2946">
        <f>VLOOKUP($Y2946, NFLGames!$H$11:$K$555,3,FALSE)</f>
        <v>1</v>
      </c>
      <c r="AB2946" s="6">
        <f>IF(A2947=0, 0, AH2947-tbl_pbp[[#This Row],[Saints Win %]])</f>
        <v>1.0000000000000009E-3</v>
      </c>
      <c r="AC2946">
        <v>1</v>
      </c>
      <c r="AE2946">
        <f>ABS(tbl_pbp[[#This Row],[play.homeScore]]-tbl_pbp[[#This Row],[play.awayScore]])</f>
        <v>11</v>
      </c>
      <c r="AF2946">
        <f>IF(tbl_pbp[[#This Row],[Play Saints Win % Increase]]&gt;=$AF$4,1,0)</f>
        <v>0</v>
      </c>
      <c r="AG2946" t="str">
        <f>VLOOKUP(tbl_pbp[[#This Row],[gameId]], games!$B$2:$T$40, 9, FALSE)</f>
        <v>tampa-bay-buccaneers</v>
      </c>
      <c r="AH2946" s="5">
        <f>IF(tbl_pbp[[#This Row],[AwayTeam]] &lt;&gt; "new-orleans-saints", tbl_pbp[[#This Row],[homeWinPercentage]], 1-tbl_pbp[[#This Row],[homeWinPercentage]])</f>
        <v>0.998</v>
      </c>
      <c r="AI2946" s="13">
        <f>tbl_pbp[[#This Row],[Kamara]]*tbl_pbp[[#This Row],[Impactful Play]]</f>
        <v>0</v>
      </c>
      <c r="AJ2946" s="13">
        <f>tbl_pbp[[#This Row],[Thomas]]*tbl_pbp[[#This Row],[Impactful Play]]</f>
        <v>0</v>
      </c>
      <c r="AK2946" s="13" t="str">
        <f>VLOOKUP(tbl_pbp[[#This Row],[Play Saints Win % Increase]], tbl_impact[],3,TRUE)</f>
        <v>Scented (0 to +5%)</v>
      </c>
    </row>
    <row r="2947" spans="1:37">
      <c r="A2947" s="1">
        <v>174</v>
      </c>
      <c r="B2947" s="5">
        <v>0.999</v>
      </c>
      <c r="C2947" t="s">
        <v>1153</v>
      </c>
      <c r="D2947">
        <v>0</v>
      </c>
      <c r="E2947">
        <v>0</v>
      </c>
      <c r="F2947">
        <v>4</v>
      </c>
      <c r="G2947">
        <v>34</v>
      </c>
      <c r="H2947">
        <v>23</v>
      </c>
      <c r="I2947">
        <v>9</v>
      </c>
      <c r="J2947">
        <v>91</v>
      </c>
      <c r="K2947" t="s">
        <v>29</v>
      </c>
      <c r="L2947">
        <v>1</v>
      </c>
      <c r="M2947">
        <v>9</v>
      </c>
      <c r="N2947" t="s">
        <v>1154</v>
      </c>
      <c r="O2947" t="s">
        <v>350</v>
      </c>
      <c r="P2947" t="s">
        <v>124</v>
      </c>
      <c r="Q2947" t="s">
        <v>125</v>
      </c>
      <c r="R2947" t="s">
        <v>126</v>
      </c>
      <c r="V2947" t="s">
        <v>591</v>
      </c>
      <c r="X2947" t="str">
        <f>VLOOKUP(pbp!V180, games!$B$2:$R$40, 3, FALSE)</f>
        <v>2019-09-15T20:25Z</v>
      </c>
      <c r="Y2947">
        <f>VLOOKUP(1*V2947,NFLGames!$H$11:$H$555,1,FALSE)</f>
        <v>401220369</v>
      </c>
      <c r="Z2947">
        <f>VLOOKUP($Y2947, NFLGames!$H$11:$K$555,2,FALSE)</f>
        <v>2020</v>
      </c>
      <c r="AA2947">
        <f>VLOOKUP($Y2947, NFLGames!$H$11:$K$555,3,FALSE)</f>
        <v>1</v>
      </c>
      <c r="AB2947" s="6">
        <f>IF(A2948=0, 0, AH2948-tbl_pbp[[#This Row],[Saints Win %]])</f>
        <v>0</v>
      </c>
      <c r="AE2947">
        <f>ABS(tbl_pbp[[#This Row],[play.homeScore]]-tbl_pbp[[#This Row],[play.awayScore]])</f>
        <v>11</v>
      </c>
      <c r="AF2947">
        <f>IF(tbl_pbp[[#This Row],[Play Saints Win % Increase]]&gt;=$AF$4,1,0)</f>
        <v>0</v>
      </c>
      <c r="AG2947" t="str">
        <f>VLOOKUP(tbl_pbp[[#This Row],[gameId]], games!$B$2:$T$40, 9, FALSE)</f>
        <v>tampa-bay-buccaneers</v>
      </c>
      <c r="AH2947" s="5">
        <f>IF(tbl_pbp[[#This Row],[AwayTeam]] &lt;&gt; "new-orleans-saints", tbl_pbp[[#This Row],[homeWinPercentage]], 1-tbl_pbp[[#This Row],[homeWinPercentage]])</f>
        <v>0.999</v>
      </c>
      <c r="AI2947" s="13">
        <f>tbl_pbp[[#This Row],[Kamara]]*tbl_pbp[[#This Row],[Impactful Play]]</f>
        <v>0</v>
      </c>
      <c r="AJ2947" s="13">
        <f>tbl_pbp[[#This Row],[Thomas]]*tbl_pbp[[#This Row],[Impactful Play]]</f>
        <v>0</v>
      </c>
      <c r="AK2947" s="13" t="str">
        <f>VLOOKUP(tbl_pbp[[#This Row],[Play Saints Win % Increase]], tbl_impact[],3,TRUE)</f>
        <v>Scented (0 to +5%)</v>
      </c>
    </row>
    <row r="2948" spans="1:37">
      <c r="A2948" s="1">
        <v>175</v>
      </c>
      <c r="B2948" s="5">
        <v>0.999</v>
      </c>
      <c r="C2948" t="s">
        <v>1155</v>
      </c>
      <c r="D2948">
        <v>0</v>
      </c>
      <c r="E2948">
        <v>0</v>
      </c>
      <c r="F2948">
        <v>4</v>
      </c>
      <c r="G2948">
        <v>34</v>
      </c>
      <c r="H2948">
        <v>23</v>
      </c>
      <c r="I2948">
        <v>9</v>
      </c>
      <c r="J2948">
        <v>91</v>
      </c>
      <c r="K2948" t="s">
        <v>29</v>
      </c>
      <c r="L2948">
        <v>1</v>
      </c>
      <c r="M2948">
        <v>9</v>
      </c>
      <c r="N2948" t="s">
        <v>1156</v>
      </c>
      <c r="O2948" t="s">
        <v>350</v>
      </c>
      <c r="P2948" t="s">
        <v>45</v>
      </c>
      <c r="Q2948" t="s">
        <v>46</v>
      </c>
      <c r="R2948" t="s">
        <v>47</v>
      </c>
      <c r="S2948" t="s">
        <v>283</v>
      </c>
      <c r="T2948" t="s">
        <v>1052</v>
      </c>
      <c r="U2948" t="s">
        <v>1157</v>
      </c>
      <c r="V2948" t="s">
        <v>591</v>
      </c>
      <c r="X2948" t="str">
        <f>VLOOKUP(pbp!V181, games!$B$2:$R$40, 3, FALSE)</f>
        <v>2019-09-15T20:25Z</v>
      </c>
      <c r="Y2948">
        <f>VLOOKUP(1*V2948,NFLGames!$H$11:$H$555,1,FALSE)</f>
        <v>401220369</v>
      </c>
      <c r="Z2948">
        <f>VLOOKUP($Y2948, NFLGames!$H$11:$K$555,2,FALSE)</f>
        <v>2020</v>
      </c>
      <c r="AA2948">
        <f>VLOOKUP($Y2948, NFLGames!$H$11:$K$555,3,FALSE)</f>
        <v>1</v>
      </c>
      <c r="AB2948" s="6">
        <f>IF(A2949=0, 0, AH2949-tbl_pbp[[#This Row],[Saints Win %]])</f>
        <v>0</v>
      </c>
      <c r="AE2948">
        <f>ABS(tbl_pbp[[#This Row],[play.homeScore]]-tbl_pbp[[#This Row],[play.awayScore]])</f>
        <v>11</v>
      </c>
      <c r="AF2948">
        <f>IF(tbl_pbp[[#This Row],[Play Saints Win % Increase]]&gt;=$AF$4,1,0)</f>
        <v>0</v>
      </c>
      <c r="AG2948" t="str">
        <f>VLOOKUP(tbl_pbp[[#This Row],[gameId]], games!$B$2:$T$40, 9, FALSE)</f>
        <v>tampa-bay-buccaneers</v>
      </c>
      <c r="AH2948" s="5">
        <f>IF(tbl_pbp[[#This Row],[AwayTeam]] &lt;&gt; "new-orleans-saints", tbl_pbp[[#This Row],[homeWinPercentage]], 1-tbl_pbp[[#This Row],[homeWinPercentage]])</f>
        <v>0.999</v>
      </c>
      <c r="AI2948" s="13">
        <f>tbl_pbp[[#This Row],[Kamara]]*tbl_pbp[[#This Row],[Impactful Play]]</f>
        <v>0</v>
      </c>
      <c r="AJ2948" s="13">
        <f>tbl_pbp[[#This Row],[Thomas]]*tbl_pbp[[#This Row],[Impactful Play]]</f>
        <v>0</v>
      </c>
      <c r="AK2948" s="13" t="str">
        <f>VLOOKUP(tbl_pbp[[#This Row],[Play Saints Win % Increase]], tbl_impact[],3,TRUE)</f>
        <v>Scented (0 to +5%)</v>
      </c>
    </row>
    <row r="2949" spans="1:37">
      <c r="A2949" s="1">
        <v>176</v>
      </c>
      <c r="B2949" s="5">
        <v>0.999</v>
      </c>
      <c r="C2949" t="s">
        <v>1158</v>
      </c>
      <c r="D2949">
        <v>0</v>
      </c>
      <c r="E2949">
        <v>0</v>
      </c>
      <c r="F2949">
        <v>4</v>
      </c>
      <c r="G2949">
        <v>34</v>
      </c>
      <c r="H2949">
        <v>23</v>
      </c>
      <c r="I2949">
        <v>5</v>
      </c>
      <c r="J2949">
        <v>95</v>
      </c>
      <c r="K2949" t="s">
        <v>29</v>
      </c>
      <c r="L2949">
        <v>2</v>
      </c>
      <c r="M2949">
        <v>5</v>
      </c>
      <c r="N2949" t="s">
        <v>229</v>
      </c>
      <c r="O2949" t="s">
        <v>230</v>
      </c>
      <c r="P2949" t="s">
        <v>231</v>
      </c>
      <c r="Q2949" t="s">
        <v>232</v>
      </c>
      <c r="R2949" t="s">
        <v>233</v>
      </c>
      <c r="V2949" t="s">
        <v>591</v>
      </c>
      <c r="X2949" t="str">
        <f>VLOOKUP(pbp!V182, games!$B$2:$R$40, 3, FALSE)</f>
        <v>2019-09-15T20:25Z</v>
      </c>
      <c r="Y2949">
        <f>VLOOKUP(1*V2949,NFLGames!$H$11:$H$555,1,FALSE)</f>
        <v>401220369</v>
      </c>
      <c r="Z2949">
        <f>VLOOKUP($Y2949, NFLGames!$H$11:$K$555,2,FALSE)</f>
        <v>2020</v>
      </c>
      <c r="AA2949">
        <f>VLOOKUP($Y2949, NFLGames!$H$11:$K$555,3,FALSE)</f>
        <v>1</v>
      </c>
      <c r="AB2949" s="6">
        <f>IF(A2950=0, 0, AH2950-tbl_pbp[[#This Row],[Saints Win %]])</f>
        <v>0</v>
      </c>
      <c r="AE2949">
        <f>ABS(tbl_pbp[[#This Row],[play.homeScore]]-tbl_pbp[[#This Row],[play.awayScore]])</f>
        <v>11</v>
      </c>
      <c r="AF2949">
        <f>IF(tbl_pbp[[#This Row],[Play Saints Win % Increase]]&gt;=$AF$4,1,0)</f>
        <v>0</v>
      </c>
      <c r="AG2949" t="str">
        <f>VLOOKUP(tbl_pbp[[#This Row],[gameId]], games!$B$2:$T$40, 9, FALSE)</f>
        <v>tampa-bay-buccaneers</v>
      </c>
      <c r="AH2949" s="5">
        <f>IF(tbl_pbp[[#This Row],[AwayTeam]] &lt;&gt; "new-orleans-saints", tbl_pbp[[#This Row],[homeWinPercentage]], 1-tbl_pbp[[#This Row],[homeWinPercentage]])</f>
        <v>0.999</v>
      </c>
      <c r="AI2949" s="13">
        <f>tbl_pbp[[#This Row],[Kamara]]*tbl_pbp[[#This Row],[Impactful Play]]</f>
        <v>0</v>
      </c>
      <c r="AJ2949" s="13">
        <f>tbl_pbp[[#This Row],[Thomas]]*tbl_pbp[[#This Row],[Impactful Play]]</f>
        <v>0</v>
      </c>
      <c r="AK2949" s="13" t="str">
        <f>VLOOKUP(tbl_pbp[[#This Row],[Play Saints Win % Increase]], tbl_impact[],3,TRUE)</f>
        <v>Scented (0 to +5%)</v>
      </c>
    </row>
    <row r="2950" spans="1:37">
      <c r="A2950" s="1">
        <v>177</v>
      </c>
      <c r="B2950" s="5">
        <v>0.999</v>
      </c>
      <c r="C2950" t="s">
        <v>1159</v>
      </c>
      <c r="D2950">
        <v>0</v>
      </c>
      <c r="E2950">
        <v>0</v>
      </c>
      <c r="F2950">
        <v>4</v>
      </c>
      <c r="G2950">
        <v>34</v>
      </c>
      <c r="H2950">
        <v>23</v>
      </c>
      <c r="I2950">
        <v>5</v>
      </c>
      <c r="J2950">
        <v>95</v>
      </c>
      <c r="K2950" t="s">
        <v>29</v>
      </c>
      <c r="L2950">
        <v>2</v>
      </c>
      <c r="M2950">
        <v>5</v>
      </c>
      <c r="N2950" t="s">
        <v>1160</v>
      </c>
      <c r="O2950" t="s">
        <v>230</v>
      </c>
      <c r="P2950" t="s">
        <v>45</v>
      </c>
      <c r="Q2950" t="s">
        <v>46</v>
      </c>
      <c r="R2950" t="s">
        <v>47</v>
      </c>
      <c r="S2950" t="s">
        <v>286</v>
      </c>
      <c r="T2950" t="s">
        <v>389</v>
      </c>
      <c r="U2950" t="s">
        <v>1161</v>
      </c>
      <c r="V2950" t="s">
        <v>591</v>
      </c>
      <c r="X2950" t="str">
        <f>VLOOKUP(pbp!V183, games!$B$2:$R$40, 3, FALSE)</f>
        <v>2019-09-15T20:25Z</v>
      </c>
      <c r="Y2950">
        <f>VLOOKUP(1*V2950,NFLGames!$H$11:$H$555,1,FALSE)</f>
        <v>401220369</v>
      </c>
      <c r="Z2950">
        <f>VLOOKUP($Y2950, NFLGames!$H$11:$K$555,2,FALSE)</f>
        <v>2020</v>
      </c>
      <c r="AA2950">
        <f>VLOOKUP($Y2950, NFLGames!$H$11:$K$555,3,FALSE)</f>
        <v>1</v>
      </c>
      <c r="AB2950" s="6">
        <f>IF(A2951=0, 0, AH2951-tbl_pbp[[#This Row],[Saints Win %]])</f>
        <v>0</v>
      </c>
      <c r="AC2950">
        <v>1</v>
      </c>
      <c r="AE2950">
        <f>ABS(tbl_pbp[[#This Row],[play.homeScore]]-tbl_pbp[[#This Row],[play.awayScore]])</f>
        <v>11</v>
      </c>
      <c r="AF2950">
        <f>IF(tbl_pbp[[#This Row],[Play Saints Win % Increase]]&gt;=$AF$4,1,0)</f>
        <v>0</v>
      </c>
      <c r="AG2950" t="str">
        <f>VLOOKUP(tbl_pbp[[#This Row],[gameId]], games!$B$2:$T$40, 9, FALSE)</f>
        <v>tampa-bay-buccaneers</v>
      </c>
      <c r="AH2950" s="5">
        <f>IF(tbl_pbp[[#This Row],[AwayTeam]] &lt;&gt; "new-orleans-saints", tbl_pbp[[#This Row],[homeWinPercentage]], 1-tbl_pbp[[#This Row],[homeWinPercentage]])</f>
        <v>0.999</v>
      </c>
      <c r="AI2950" s="13">
        <f>tbl_pbp[[#This Row],[Kamara]]*tbl_pbp[[#This Row],[Impactful Play]]</f>
        <v>0</v>
      </c>
      <c r="AJ2950" s="13">
        <f>tbl_pbp[[#This Row],[Thomas]]*tbl_pbp[[#This Row],[Impactful Play]]</f>
        <v>0</v>
      </c>
      <c r="AK2950" s="13" t="str">
        <f>VLOOKUP(tbl_pbp[[#This Row],[Play Saints Win % Increase]], tbl_impact[],3,TRUE)</f>
        <v>Scented (0 to +5%)</v>
      </c>
    </row>
    <row r="2951" spans="1:37">
      <c r="A2951" s="1">
        <v>178</v>
      </c>
      <c r="B2951" s="5">
        <v>0.999</v>
      </c>
      <c r="C2951" t="s">
        <v>1162</v>
      </c>
      <c r="D2951">
        <v>0</v>
      </c>
      <c r="E2951">
        <v>0</v>
      </c>
      <c r="F2951">
        <v>4</v>
      </c>
      <c r="G2951">
        <v>34</v>
      </c>
      <c r="H2951">
        <v>23</v>
      </c>
      <c r="I2951">
        <v>7</v>
      </c>
      <c r="J2951">
        <v>93</v>
      </c>
      <c r="K2951" t="s">
        <v>29</v>
      </c>
      <c r="L2951">
        <v>3</v>
      </c>
      <c r="M2951">
        <v>7</v>
      </c>
      <c r="N2951" t="s">
        <v>1163</v>
      </c>
      <c r="O2951" t="s">
        <v>1164</v>
      </c>
      <c r="P2951" t="s">
        <v>45</v>
      </c>
      <c r="Q2951" t="s">
        <v>46</v>
      </c>
      <c r="R2951" t="s">
        <v>47</v>
      </c>
      <c r="S2951" t="s">
        <v>347</v>
      </c>
      <c r="T2951" t="s">
        <v>385</v>
      </c>
      <c r="U2951" t="s">
        <v>1165</v>
      </c>
      <c r="V2951" t="s">
        <v>591</v>
      </c>
      <c r="X2951" t="str">
        <f>VLOOKUP(pbp!V184, games!$B$2:$R$40, 3, FALSE)</f>
        <v>2019-09-15T20:25Z</v>
      </c>
      <c r="Y2951">
        <f>VLOOKUP(1*V2951,NFLGames!$H$11:$H$555,1,FALSE)</f>
        <v>401220369</v>
      </c>
      <c r="Z2951">
        <f>VLOOKUP($Y2951, NFLGames!$H$11:$K$555,2,FALSE)</f>
        <v>2020</v>
      </c>
      <c r="AA2951">
        <f>VLOOKUP($Y2951, NFLGames!$H$11:$K$555,3,FALSE)</f>
        <v>1</v>
      </c>
      <c r="AB2951" s="6">
        <f>IF(A2952=0, 0, AH2952-tbl_pbp[[#This Row],[Saints Win %]])</f>
        <v>0</v>
      </c>
      <c r="AE2951">
        <f>ABS(tbl_pbp[[#This Row],[play.homeScore]]-tbl_pbp[[#This Row],[play.awayScore]])</f>
        <v>11</v>
      </c>
      <c r="AF2951">
        <f>IF(tbl_pbp[[#This Row],[Play Saints Win % Increase]]&gt;=$AF$4,1,0)</f>
        <v>0</v>
      </c>
      <c r="AG2951" t="str">
        <f>VLOOKUP(tbl_pbp[[#This Row],[gameId]], games!$B$2:$T$40, 9, FALSE)</f>
        <v>tampa-bay-buccaneers</v>
      </c>
      <c r="AH2951" s="5">
        <f>IF(tbl_pbp[[#This Row],[AwayTeam]] &lt;&gt; "new-orleans-saints", tbl_pbp[[#This Row],[homeWinPercentage]], 1-tbl_pbp[[#This Row],[homeWinPercentage]])</f>
        <v>0.999</v>
      </c>
      <c r="AI2951" s="13">
        <f>tbl_pbp[[#This Row],[Kamara]]*tbl_pbp[[#This Row],[Impactful Play]]</f>
        <v>0</v>
      </c>
      <c r="AJ2951" s="13">
        <f>tbl_pbp[[#This Row],[Thomas]]*tbl_pbp[[#This Row],[Impactful Play]]</f>
        <v>0</v>
      </c>
      <c r="AK2951" s="13" t="str">
        <f>VLOOKUP(tbl_pbp[[#This Row],[Play Saints Win % Increase]], tbl_impact[],3,TRUE)</f>
        <v>Scented (0 to +5%)</v>
      </c>
    </row>
    <row r="2952" spans="1:37">
      <c r="A2952" s="1">
        <v>179</v>
      </c>
      <c r="B2952" s="5">
        <v>0.999</v>
      </c>
      <c r="C2952" t="s">
        <v>1166</v>
      </c>
      <c r="D2952">
        <v>0</v>
      </c>
      <c r="E2952">
        <v>0</v>
      </c>
      <c r="F2952">
        <v>4</v>
      </c>
      <c r="G2952">
        <v>34</v>
      </c>
      <c r="H2952">
        <v>23</v>
      </c>
      <c r="I2952">
        <v>2</v>
      </c>
      <c r="J2952">
        <v>98</v>
      </c>
      <c r="K2952" t="s">
        <v>29</v>
      </c>
      <c r="L2952">
        <v>4</v>
      </c>
      <c r="M2952">
        <v>2</v>
      </c>
      <c r="N2952" t="s">
        <v>1167</v>
      </c>
      <c r="O2952" t="s">
        <v>360</v>
      </c>
      <c r="P2952" t="s">
        <v>124</v>
      </c>
      <c r="Q2952" t="s">
        <v>125</v>
      </c>
      <c r="R2952" t="s">
        <v>126</v>
      </c>
      <c r="V2952" t="s">
        <v>591</v>
      </c>
      <c r="X2952" t="str">
        <f>VLOOKUP(pbp!V185, games!$B$2:$R$40, 3, FALSE)</f>
        <v>2019-09-15T20:25Z</v>
      </c>
      <c r="Y2952">
        <f>VLOOKUP(1*V2952,NFLGames!$H$11:$H$555,1,FALSE)</f>
        <v>401220369</v>
      </c>
      <c r="Z2952">
        <f>VLOOKUP($Y2952, NFLGames!$H$11:$K$555,2,FALSE)</f>
        <v>2020</v>
      </c>
      <c r="AA2952">
        <f>VLOOKUP($Y2952, NFLGames!$H$11:$K$555,3,FALSE)</f>
        <v>1</v>
      </c>
      <c r="AB2952" s="6">
        <f>IF(A2953=0, 0, AH2953-tbl_pbp[[#This Row],[Saints Win %]])</f>
        <v>0</v>
      </c>
      <c r="AE2952">
        <f>ABS(tbl_pbp[[#This Row],[play.homeScore]]-tbl_pbp[[#This Row],[play.awayScore]])</f>
        <v>11</v>
      </c>
      <c r="AF2952">
        <f>IF(tbl_pbp[[#This Row],[Play Saints Win % Increase]]&gt;=$AF$4,1,0)</f>
        <v>0</v>
      </c>
      <c r="AG2952" t="str">
        <f>VLOOKUP(tbl_pbp[[#This Row],[gameId]], games!$B$2:$T$40, 9, FALSE)</f>
        <v>tampa-bay-buccaneers</v>
      </c>
      <c r="AH2952" s="5">
        <f>IF(tbl_pbp[[#This Row],[AwayTeam]] &lt;&gt; "new-orleans-saints", tbl_pbp[[#This Row],[homeWinPercentage]], 1-tbl_pbp[[#This Row],[homeWinPercentage]])</f>
        <v>0.999</v>
      </c>
      <c r="AI2952" s="13">
        <f>tbl_pbp[[#This Row],[Kamara]]*tbl_pbp[[#This Row],[Impactful Play]]</f>
        <v>0</v>
      </c>
      <c r="AJ2952" s="13">
        <f>tbl_pbp[[#This Row],[Thomas]]*tbl_pbp[[#This Row],[Impactful Play]]</f>
        <v>0</v>
      </c>
      <c r="AK2952" s="13" t="str">
        <f>VLOOKUP(tbl_pbp[[#This Row],[Play Saints Win % Increase]], tbl_impact[],3,TRUE)</f>
        <v>Scented (0 to +5%)</v>
      </c>
    </row>
    <row r="2953" spans="1:37">
      <c r="A2953" s="1">
        <v>180</v>
      </c>
      <c r="B2953" s="5">
        <v>0.999</v>
      </c>
      <c r="C2953" t="s">
        <v>1168</v>
      </c>
      <c r="D2953">
        <v>0</v>
      </c>
      <c r="E2953">
        <v>0</v>
      </c>
      <c r="F2953">
        <v>4</v>
      </c>
      <c r="G2953">
        <v>34</v>
      </c>
      <c r="H2953">
        <v>23</v>
      </c>
      <c r="I2953">
        <v>2</v>
      </c>
      <c r="J2953">
        <v>98</v>
      </c>
      <c r="K2953" t="s">
        <v>29</v>
      </c>
      <c r="L2953">
        <v>4</v>
      </c>
      <c r="M2953">
        <v>2</v>
      </c>
      <c r="N2953" t="s">
        <v>1169</v>
      </c>
      <c r="O2953" t="s">
        <v>360</v>
      </c>
      <c r="P2953" t="s">
        <v>45</v>
      </c>
      <c r="Q2953" t="s">
        <v>46</v>
      </c>
      <c r="R2953" t="s">
        <v>47</v>
      </c>
      <c r="S2953" t="s">
        <v>349</v>
      </c>
      <c r="T2953" t="s">
        <v>1170</v>
      </c>
      <c r="U2953" t="s">
        <v>1171</v>
      </c>
      <c r="V2953" t="s">
        <v>591</v>
      </c>
      <c r="X2953" t="str">
        <f>VLOOKUP(pbp!V186, games!$B$2:$R$40, 3, FALSE)</f>
        <v>2019-09-15T20:25Z</v>
      </c>
      <c r="Y2953">
        <f>VLOOKUP(1*V2953,NFLGames!$H$11:$H$555,1,FALSE)</f>
        <v>401220369</v>
      </c>
      <c r="Z2953">
        <f>VLOOKUP($Y2953, NFLGames!$H$11:$K$555,2,FALSE)</f>
        <v>2020</v>
      </c>
      <c r="AA2953">
        <f>VLOOKUP($Y2953, NFLGames!$H$11:$K$555,3,FALSE)</f>
        <v>1</v>
      </c>
      <c r="AB2953" s="6">
        <f>IF(A2954=0, 0, AH2954-tbl_pbp[[#This Row],[Saints Win %]])</f>
        <v>0</v>
      </c>
      <c r="AC2953">
        <v>1</v>
      </c>
      <c r="AE2953">
        <f>ABS(tbl_pbp[[#This Row],[play.homeScore]]-tbl_pbp[[#This Row],[play.awayScore]])</f>
        <v>11</v>
      </c>
      <c r="AF2953">
        <f>IF(tbl_pbp[[#This Row],[Play Saints Win % Increase]]&gt;=$AF$4,1,0)</f>
        <v>0</v>
      </c>
      <c r="AG2953" t="str">
        <f>VLOOKUP(tbl_pbp[[#This Row],[gameId]], games!$B$2:$T$40, 9, FALSE)</f>
        <v>tampa-bay-buccaneers</v>
      </c>
      <c r="AH2953" s="5">
        <f>IF(tbl_pbp[[#This Row],[AwayTeam]] &lt;&gt; "new-orleans-saints", tbl_pbp[[#This Row],[homeWinPercentage]], 1-tbl_pbp[[#This Row],[homeWinPercentage]])</f>
        <v>0.999</v>
      </c>
      <c r="AI2953" s="13">
        <f>tbl_pbp[[#This Row],[Kamara]]*tbl_pbp[[#This Row],[Impactful Play]]</f>
        <v>0</v>
      </c>
      <c r="AJ2953" s="13">
        <f>tbl_pbp[[#This Row],[Thomas]]*tbl_pbp[[#This Row],[Impactful Play]]</f>
        <v>0</v>
      </c>
      <c r="AK2953" s="13" t="str">
        <f>VLOOKUP(tbl_pbp[[#This Row],[Play Saints Win % Increase]], tbl_impact[],3,TRUE)</f>
        <v>Scented (0 to +5%)</v>
      </c>
    </row>
    <row r="2954" spans="1:37">
      <c r="A2954" s="1">
        <v>181</v>
      </c>
      <c r="B2954" s="5">
        <v>0.999</v>
      </c>
      <c r="C2954" t="s">
        <v>1172</v>
      </c>
      <c r="D2954">
        <v>0</v>
      </c>
      <c r="E2954">
        <v>0</v>
      </c>
      <c r="F2954">
        <v>4</v>
      </c>
      <c r="G2954">
        <v>34</v>
      </c>
      <c r="H2954">
        <v>23</v>
      </c>
      <c r="I2954">
        <v>10</v>
      </c>
      <c r="J2954">
        <v>99</v>
      </c>
      <c r="K2954" t="s">
        <v>369</v>
      </c>
      <c r="L2954">
        <v>1</v>
      </c>
      <c r="M2954">
        <v>99</v>
      </c>
      <c r="N2954" t="s">
        <v>1173</v>
      </c>
      <c r="O2954" t="s">
        <v>1174</v>
      </c>
      <c r="P2954" t="s">
        <v>45</v>
      </c>
      <c r="Q2954" t="s">
        <v>46</v>
      </c>
      <c r="R2954" t="s">
        <v>47</v>
      </c>
      <c r="S2954" t="s">
        <v>33</v>
      </c>
      <c r="T2954" t="s">
        <v>1175</v>
      </c>
      <c r="U2954" t="s">
        <v>1176</v>
      </c>
      <c r="V2954" t="s">
        <v>591</v>
      </c>
      <c r="X2954" t="str">
        <f>VLOOKUP(pbp!V187, games!$B$2:$R$40, 3, FALSE)</f>
        <v>2019-09-15T20:25Z</v>
      </c>
      <c r="Y2954">
        <f>VLOOKUP(1*V2954,NFLGames!$H$11:$H$555,1,FALSE)</f>
        <v>401220369</v>
      </c>
      <c r="Z2954">
        <f>VLOOKUP($Y2954, NFLGames!$H$11:$K$555,2,FALSE)</f>
        <v>2020</v>
      </c>
      <c r="AA2954">
        <f>VLOOKUP($Y2954, NFLGames!$H$11:$K$555,3,FALSE)</f>
        <v>1</v>
      </c>
      <c r="AB2954" s="6">
        <f>IF(A2955=0, 0, AH2955-tbl_pbp[[#This Row],[Saints Win %]])</f>
        <v>1.0000000000000009E-3</v>
      </c>
      <c r="AE2954">
        <f>ABS(tbl_pbp[[#This Row],[play.homeScore]]-tbl_pbp[[#This Row],[play.awayScore]])</f>
        <v>11</v>
      </c>
      <c r="AF2954">
        <f>IF(tbl_pbp[[#This Row],[Play Saints Win % Increase]]&gt;=$AF$4,1,0)</f>
        <v>0</v>
      </c>
      <c r="AG2954" t="str">
        <f>VLOOKUP(tbl_pbp[[#This Row],[gameId]], games!$B$2:$T$40, 9, FALSE)</f>
        <v>tampa-bay-buccaneers</v>
      </c>
      <c r="AH2954" s="5">
        <f>IF(tbl_pbp[[#This Row],[AwayTeam]] &lt;&gt; "new-orleans-saints", tbl_pbp[[#This Row],[homeWinPercentage]], 1-tbl_pbp[[#This Row],[homeWinPercentage]])</f>
        <v>0.999</v>
      </c>
      <c r="AI2954" s="13">
        <f>tbl_pbp[[#This Row],[Kamara]]*tbl_pbp[[#This Row],[Impactful Play]]</f>
        <v>0</v>
      </c>
      <c r="AJ2954" s="13">
        <f>tbl_pbp[[#This Row],[Thomas]]*tbl_pbp[[#This Row],[Impactful Play]]</f>
        <v>0</v>
      </c>
      <c r="AK2954" s="13" t="str">
        <f>VLOOKUP(tbl_pbp[[#This Row],[Play Saints Win % Increase]], tbl_impact[],3,TRUE)</f>
        <v>Scented (0 to +5%)</v>
      </c>
    </row>
    <row r="2955" spans="1:37">
      <c r="A2955" s="1">
        <v>182</v>
      </c>
      <c r="B2955" s="5">
        <v>1</v>
      </c>
      <c r="C2955" t="s">
        <v>1177</v>
      </c>
      <c r="D2955">
        <v>0</v>
      </c>
      <c r="E2955">
        <v>0</v>
      </c>
      <c r="F2955">
        <v>4</v>
      </c>
      <c r="G2955">
        <v>34</v>
      </c>
      <c r="H2955">
        <v>23</v>
      </c>
      <c r="I2955">
        <v>0</v>
      </c>
      <c r="J2955">
        <v>88</v>
      </c>
      <c r="L2955">
        <v>0</v>
      </c>
      <c r="M2955">
        <v>0</v>
      </c>
      <c r="N2955" t="s">
        <v>364</v>
      </c>
      <c r="O2955" t="s">
        <v>143</v>
      </c>
      <c r="P2955" t="s">
        <v>365</v>
      </c>
      <c r="Q2955" t="s">
        <v>366</v>
      </c>
      <c r="R2955" t="s">
        <v>367</v>
      </c>
      <c r="V2955" t="s">
        <v>591</v>
      </c>
      <c r="X2955" t="str">
        <f>VLOOKUP(pbp!V188, games!$B$2:$R$40, 3, FALSE)</f>
        <v>2019-09-15T20:25Z</v>
      </c>
      <c r="Y2955">
        <f>VLOOKUP(1*V2955,NFLGames!$H$11:$H$555,1,FALSE)</f>
        <v>401220369</v>
      </c>
      <c r="Z2955">
        <f>VLOOKUP($Y2955, NFLGames!$H$11:$K$555,2,FALSE)</f>
        <v>2020</v>
      </c>
      <c r="AA2955">
        <f>VLOOKUP($Y2955, NFLGames!$H$11:$K$555,3,FALSE)</f>
        <v>1</v>
      </c>
      <c r="AB2955" s="6">
        <f>IF(A2956=0, 0, AH2956-tbl_pbp[[#This Row],[Saints Win %]])</f>
        <v>0</v>
      </c>
      <c r="AE2955">
        <f>ABS(tbl_pbp[[#This Row],[play.homeScore]]-tbl_pbp[[#This Row],[play.awayScore]])</f>
        <v>11</v>
      </c>
      <c r="AF2955">
        <f>IF(tbl_pbp[[#This Row],[Play Saints Win % Increase]]&gt;=$AF$4,1,0)</f>
        <v>0</v>
      </c>
      <c r="AG2955" t="str">
        <f>VLOOKUP(tbl_pbp[[#This Row],[gameId]], games!$B$2:$T$40, 9, FALSE)</f>
        <v>tampa-bay-buccaneers</v>
      </c>
      <c r="AH2955" s="5">
        <f>IF(tbl_pbp[[#This Row],[AwayTeam]] &lt;&gt; "new-orleans-saints", tbl_pbp[[#This Row],[homeWinPercentage]], 1-tbl_pbp[[#This Row],[homeWinPercentage]])</f>
        <v>1</v>
      </c>
      <c r="AI2955" s="13">
        <f>tbl_pbp[[#This Row],[Kamara]]*tbl_pbp[[#This Row],[Impactful Play]]</f>
        <v>0</v>
      </c>
      <c r="AJ2955" s="13">
        <f>tbl_pbp[[#This Row],[Thomas]]*tbl_pbp[[#This Row],[Impactful Play]]</f>
        <v>0</v>
      </c>
      <c r="AK2955" s="13" t="str">
        <f>VLOOKUP(tbl_pbp[[#This Row],[Play Saints Win % Increase]], tbl_impact[],3,TRUE)</f>
        <v>Scented (0 to +5%)</v>
      </c>
    </row>
    <row r="2956" spans="1:37">
      <c r="A2956" s="1">
        <v>0</v>
      </c>
      <c r="B2956" s="5">
        <v>0.41</v>
      </c>
      <c r="C2956" t="s">
        <v>1178</v>
      </c>
      <c r="D2956">
        <v>0</v>
      </c>
      <c r="E2956">
        <v>0</v>
      </c>
      <c r="F2956">
        <v>1</v>
      </c>
      <c r="G2956">
        <v>0</v>
      </c>
      <c r="H2956">
        <v>0</v>
      </c>
      <c r="I2956">
        <v>0</v>
      </c>
      <c r="J2956">
        <v>35</v>
      </c>
      <c r="K2956" t="s">
        <v>1179</v>
      </c>
      <c r="L2956">
        <v>0</v>
      </c>
      <c r="M2956">
        <v>65</v>
      </c>
      <c r="N2956" t="s">
        <v>1180</v>
      </c>
      <c r="O2956" t="s">
        <v>24</v>
      </c>
      <c r="P2956" t="s">
        <v>25</v>
      </c>
      <c r="Q2956" t="s">
        <v>26</v>
      </c>
      <c r="R2956" t="s">
        <v>27</v>
      </c>
      <c r="V2956" t="s">
        <v>1181</v>
      </c>
      <c r="X2956" t="str">
        <f>VLOOKUP(pbp!V189, games!$B$2:$R$40, 3, FALSE)</f>
        <v>2019-09-15T20:25Z</v>
      </c>
      <c r="Y2956">
        <f>VLOOKUP(1*V2956,NFLGames!$H$11:$H$555,1,FALSE)</f>
        <v>401220231</v>
      </c>
      <c r="Z2956">
        <f>VLOOKUP($Y2956, NFLGames!$H$11:$K$555,2,FALSE)</f>
        <v>2020</v>
      </c>
      <c r="AA2956">
        <f>VLOOKUP($Y2956, NFLGames!$H$11:$K$555,3,FALSE)</f>
        <v>2</v>
      </c>
      <c r="AB2956" s="6">
        <f>IF(A2957=0, 0, AH2957-tbl_pbp[[#This Row],[Saints Win %]])</f>
        <v>1.4999999999999902E-2</v>
      </c>
      <c r="AE2956">
        <f>ABS(tbl_pbp[[#This Row],[play.homeScore]]-tbl_pbp[[#This Row],[play.awayScore]])</f>
        <v>0</v>
      </c>
      <c r="AF2956">
        <f>IF(tbl_pbp[[#This Row],[Play Saints Win % Increase]]&gt;=$AF$4,1,0)</f>
        <v>0</v>
      </c>
      <c r="AG2956" t="str">
        <f>VLOOKUP(tbl_pbp[[#This Row],[gameId]], games!$B$2:$T$40, 9, FALSE)</f>
        <v>new-orleans-saints</v>
      </c>
      <c r="AH2956" s="5">
        <f>IF(tbl_pbp[[#This Row],[AwayTeam]] &lt;&gt; "new-orleans-saints", tbl_pbp[[#This Row],[homeWinPercentage]], 1-tbl_pbp[[#This Row],[homeWinPercentage]])</f>
        <v>0.59000000000000008</v>
      </c>
      <c r="AI2956" s="13">
        <f>tbl_pbp[[#This Row],[Kamara]]*tbl_pbp[[#This Row],[Impactful Play]]</f>
        <v>0</v>
      </c>
      <c r="AJ2956" s="13">
        <f>tbl_pbp[[#This Row],[Thomas]]*tbl_pbp[[#This Row],[Impactful Play]]</f>
        <v>0</v>
      </c>
      <c r="AK2956" s="13" t="str">
        <f>VLOOKUP(tbl_pbp[[#This Row],[Play Saints Win % Increase]], tbl_impact[],3,TRUE)</f>
        <v>Scented (0 to +5%)</v>
      </c>
    </row>
    <row r="2957" spans="1:37">
      <c r="A2957" s="1">
        <v>1</v>
      </c>
      <c r="B2957" s="5">
        <v>0.39500000000000002</v>
      </c>
      <c r="C2957" t="s">
        <v>1182</v>
      </c>
      <c r="D2957">
        <v>0</v>
      </c>
      <c r="E2957">
        <v>0</v>
      </c>
      <c r="F2957">
        <v>1</v>
      </c>
      <c r="G2957">
        <v>0</v>
      </c>
      <c r="H2957">
        <v>0</v>
      </c>
      <c r="I2957">
        <v>10</v>
      </c>
      <c r="J2957">
        <v>75</v>
      </c>
      <c r="K2957" t="s">
        <v>29</v>
      </c>
      <c r="L2957">
        <v>1</v>
      </c>
      <c r="M2957">
        <v>75</v>
      </c>
      <c r="N2957" t="s">
        <v>1183</v>
      </c>
      <c r="O2957" t="s">
        <v>24</v>
      </c>
      <c r="P2957" t="s">
        <v>45</v>
      </c>
      <c r="Q2957" t="s">
        <v>46</v>
      </c>
      <c r="R2957" t="s">
        <v>47</v>
      </c>
      <c r="S2957" t="s">
        <v>33</v>
      </c>
      <c r="T2957" t="s">
        <v>34</v>
      </c>
      <c r="U2957" t="s">
        <v>35</v>
      </c>
      <c r="V2957" t="s">
        <v>1181</v>
      </c>
      <c r="X2957" t="str">
        <f>VLOOKUP(pbp!V190, games!$B$2:$R$40, 3, FALSE)</f>
        <v>2019-09-15T20:25Z</v>
      </c>
      <c r="Y2957">
        <f>VLOOKUP(1*V2957,NFLGames!$H$11:$H$555,1,FALSE)</f>
        <v>401220231</v>
      </c>
      <c r="Z2957">
        <f>VLOOKUP($Y2957, NFLGames!$H$11:$K$555,2,FALSE)</f>
        <v>2020</v>
      </c>
      <c r="AA2957">
        <f>VLOOKUP($Y2957, NFLGames!$H$11:$K$555,3,FALSE)</f>
        <v>2</v>
      </c>
      <c r="AB2957" s="6">
        <f>IF(A2958=0, 0, AH2958-tbl_pbp[[#This Row],[Saints Win %]])</f>
        <v>-3.0999999999999917E-2</v>
      </c>
      <c r="AE2957">
        <f>ABS(tbl_pbp[[#This Row],[play.homeScore]]-tbl_pbp[[#This Row],[play.awayScore]])</f>
        <v>0</v>
      </c>
      <c r="AF2957">
        <f>IF(tbl_pbp[[#This Row],[Play Saints Win % Increase]]&gt;=$AF$4,1,0)</f>
        <v>0</v>
      </c>
      <c r="AG2957" t="str">
        <f>VLOOKUP(tbl_pbp[[#This Row],[gameId]], games!$B$2:$T$40, 9, FALSE)</f>
        <v>new-orleans-saints</v>
      </c>
      <c r="AH2957" s="5">
        <f>IF(tbl_pbp[[#This Row],[AwayTeam]] &lt;&gt; "new-orleans-saints", tbl_pbp[[#This Row],[homeWinPercentage]], 1-tbl_pbp[[#This Row],[homeWinPercentage]])</f>
        <v>0.60499999999999998</v>
      </c>
      <c r="AI2957" s="13">
        <f>tbl_pbp[[#This Row],[Kamara]]*tbl_pbp[[#This Row],[Impactful Play]]</f>
        <v>0</v>
      </c>
      <c r="AJ2957" s="13">
        <f>tbl_pbp[[#This Row],[Thomas]]*tbl_pbp[[#This Row],[Impactful Play]]</f>
        <v>0</v>
      </c>
      <c r="AK2957" s="13" t="str">
        <f>VLOOKUP(tbl_pbp[[#This Row],[Play Saints Win % Increase]], tbl_impact[],3,TRUE)</f>
        <v>Bad (0 to -5%)</v>
      </c>
    </row>
    <row r="2958" spans="1:37">
      <c r="A2958" s="1">
        <v>2</v>
      </c>
      <c r="B2958" s="5">
        <v>0.42599999999999999</v>
      </c>
      <c r="C2958" t="s">
        <v>1184</v>
      </c>
      <c r="D2958">
        <v>0</v>
      </c>
      <c r="E2958">
        <v>0</v>
      </c>
      <c r="F2958">
        <v>1</v>
      </c>
      <c r="G2958">
        <v>0</v>
      </c>
      <c r="H2958">
        <v>0</v>
      </c>
      <c r="I2958">
        <v>10</v>
      </c>
      <c r="J2958">
        <v>64</v>
      </c>
      <c r="K2958" t="s">
        <v>29</v>
      </c>
      <c r="L2958">
        <v>1</v>
      </c>
      <c r="M2958">
        <v>64</v>
      </c>
      <c r="N2958" t="s">
        <v>1185</v>
      </c>
      <c r="O2958" t="s">
        <v>1186</v>
      </c>
      <c r="P2958" t="s">
        <v>22</v>
      </c>
      <c r="Q2958" t="s">
        <v>37</v>
      </c>
      <c r="S2958" t="s">
        <v>33</v>
      </c>
      <c r="T2958" t="s">
        <v>296</v>
      </c>
      <c r="U2958" t="s">
        <v>297</v>
      </c>
      <c r="V2958" t="s">
        <v>1181</v>
      </c>
      <c r="X2958" t="str">
        <f>VLOOKUP(pbp!V191, games!$B$2:$R$40, 3, FALSE)</f>
        <v>2019-09-15T20:25Z</v>
      </c>
      <c r="Y2958">
        <f>VLOOKUP(1*V2958,NFLGames!$H$11:$H$555,1,FALSE)</f>
        <v>401220231</v>
      </c>
      <c r="Z2958">
        <f>VLOOKUP($Y2958, NFLGames!$H$11:$K$555,2,FALSE)</f>
        <v>2020</v>
      </c>
      <c r="AA2958">
        <f>VLOOKUP($Y2958, NFLGames!$H$11:$K$555,3,FALSE)</f>
        <v>2</v>
      </c>
      <c r="AB2958" s="6">
        <f>IF(A2959=0, 0, AH2959-tbl_pbp[[#This Row],[Saints Win %]])</f>
        <v>4.1999999999999926E-2</v>
      </c>
      <c r="AE2958">
        <f>ABS(tbl_pbp[[#This Row],[play.homeScore]]-tbl_pbp[[#This Row],[play.awayScore]])</f>
        <v>0</v>
      </c>
      <c r="AF2958">
        <f>IF(tbl_pbp[[#This Row],[Play Saints Win % Increase]]&gt;=$AF$4,1,0)</f>
        <v>0</v>
      </c>
      <c r="AG2958" t="str">
        <f>VLOOKUP(tbl_pbp[[#This Row],[gameId]], games!$B$2:$T$40, 9, FALSE)</f>
        <v>new-orleans-saints</v>
      </c>
      <c r="AH2958" s="5">
        <f>IF(tbl_pbp[[#This Row],[AwayTeam]] &lt;&gt; "new-orleans-saints", tbl_pbp[[#This Row],[homeWinPercentage]], 1-tbl_pbp[[#This Row],[homeWinPercentage]])</f>
        <v>0.57400000000000007</v>
      </c>
      <c r="AI2958" s="13">
        <f>tbl_pbp[[#This Row],[Kamara]]*tbl_pbp[[#This Row],[Impactful Play]]</f>
        <v>0</v>
      </c>
      <c r="AJ2958" s="13">
        <f>tbl_pbp[[#This Row],[Thomas]]*tbl_pbp[[#This Row],[Impactful Play]]</f>
        <v>0</v>
      </c>
      <c r="AK2958" s="13" t="str">
        <f>VLOOKUP(tbl_pbp[[#This Row],[Play Saints Win % Increase]], tbl_impact[],3,TRUE)</f>
        <v>Scented (0 to +5%)</v>
      </c>
    </row>
    <row r="2959" spans="1:37">
      <c r="A2959" s="1">
        <v>3</v>
      </c>
      <c r="B2959" s="5">
        <v>0.38400000000000001</v>
      </c>
      <c r="C2959" t="s">
        <v>1187</v>
      </c>
      <c r="D2959">
        <v>0</v>
      </c>
      <c r="E2959">
        <v>0</v>
      </c>
      <c r="F2959">
        <v>1</v>
      </c>
      <c r="G2959">
        <v>0</v>
      </c>
      <c r="H2959">
        <v>0</v>
      </c>
      <c r="I2959">
        <v>10</v>
      </c>
      <c r="J2959">
        <v>64</v>
      </c>
      <c r="K2959" t="s">
        <v>29</v>
      </c>
      <c r="L2959">
        <v>2</v>
      </c>
      <c r="M2959">
        <v>64</v>
      </c>
      <c r="N2959" t="s">
        <v>1188</v>
      </c>
      <c r="O2959" t="s">
        <v>1189</v>
      </c>
      <c r="P2959" t="s">
        <v>45</v>
      </c>
      <c r="Q2959" t="s">
        <v>46</v>
      </c>
      <c r="R2959" t="s">
        <v>47</v>
      </c>
      <c r="S2959" t="s">
        <v>120</v>
      </c>
      <c r="T2959" t="s">
        <v>296</v>
      </c>
      <c r="U2959" t="s">
        <v>910</v>
      </c>
      <c r="V2959" t="s">
        <v>1181</v>
      </c>
      <c r="X2959" t="str">
        <f>VLOOKUP(pbp!V192, games!$B$2:$R$40, 3, FALSE)</f>
        <v>2019-09-15T20:25Z</v>
      </c>
      <c r="Y2959">
        <f>VLOOKUP(1*V2959,NFLGames!$H$11:$H$555,1,FALSE)</f>
        <v>401220231</v>
      </c>
      <c r="Z2959">
        <f>VLOOKUP($Y2959, NFLGames!$H$11:$K$555,2,FALSE)</f>
        <v>2020</v>
      </c>
      <c r="AA2959">
        <f>VLOOKUP($Y2959, NFLGames!$H$11:$K$555,3,FALSE)</f>
        <v>2</v>
      </c>
      <c r="AB2959" s="6">
        <f>IF(A2960=0, 0, AH2960-tbl_pbp[[#This Row],[Saints Win %]])</f>
        <v>-2.300000000000002E-2</v>
      </c>
      <c r="AE2959">
        <f>ABS(tbl_pbp[[#This Row],[play.homeScore]]-tbl_pbp[[#This Row],[play.awayScore]])</f>
        <v>0</v>
      </c>
      <c r="AF2959">
        <f>IF(tbl_pbp[[#This Row],[Play Saints Win % Increase]]&gt;=$AF$4,1,0)</f>
        <v>0</v>
      </c>
      <c r="AG2959" t="str">
        <f>VLOOKUP(tbl_pbp[[#This Row],[gameId]], games!$B$2:$T$40, 9, FALSE)</f>
        <v>new-orleans-saints</v>
      </c>
      <c r="AH2959" s="5">
        <f>IF(tbl_pbp[[#This Row],[AwayTeam]] &lt;&gt; "new-orleans-saints", tbl_pbp[[#This Row],[homeWinPercentage]], 1-tbl_pbp[[#This Row],[homeWinPercentage]])</f>
        <v>0.61599999999999999</v>
      </c>
      <c r="AI2959" s="13">
        <f>tbl_pbp[[#This Row],[Kamara]]*tbl_pbp[[#This Row],[Impactful Play]]</f>
        <v>0</v>
      </c>
      <c r="AJ2959" s="13">
        <f>tbl_pbp[[#This Row],[Thomas]]*tbl_pbp[[#This Row],[Impactful Play]]</f>
        <v>0</v>
      </c>
      <c r="AK2959" s="13" t="str">
        <f>VLOOKUP(tbl_pbp[[#This Row],[Play Saints Win % Increase]], tbl_impact[],3,TRUE)</f>
        <v>Bad (0 to -5%)</v>
      </c>
    </row>
    <row r="2960" spans="1:37">
      <c r="A2960" s="1">
        <v>4</v>
      </c>
      <c r="B2960" s="5">
        <v>0.40699999999999997</v>
      </c>
      <c r="C2960" t="s">
        <v>1190</v>
      </c>
      <c r="D2960">
        <v>0</v>
      </c>
      <c r="E2960">
        <v>0</v>
      </c>
      <c r="F2960">
        <v>1</v>
      </c>
      <c r="G2960">
        <v>0</v>
      </c>
      <c r="H2960">
        <v>0</v>
      </c>
      <c r="I2960">
        <v>2</v>
      </c>
      <c r="J2960">
        <v>56</v>
      </c>
      <c r="K2960" t="s">
        <v>29</v>
      </c>
      <c r="L2960">
        <v>3</v>
      </c>
      <c r="M2960">
        <v>56</v>
      </c>
      <c r="N2960" t="s">
        <v>1191</v>
      </c>
      <c r="O2960" t="s">
        <v>1192</v>
      </c>
      <c r="P2960" t="s">
        <v>45</v>
      </c>
      <c r="Q2960" t="s">
        <v>46</v>
      </c>
      <c r="R2960" t="s">
        <v>47</v>
      </c>
      <c r="S2960" t="s">
        <v>241</v>
      </c>
      <c r="T2960" t="s">
        <v>467</v>
      </c>
      <c r="U2960" t="s">
        <v>1193</v>
      </c>
      <c r="V2960" t="s">
        <v>1181</v>
      </c>
      <c r="X2960" t="str">
        <f>VLOOKUP(pbp!V193, games!$B$2:$R$40, 3, FALSE)</f>
        <v>2019-09-15T20:25Z</v>
      </c>
      <c r="Y2960">
        <f>VLOOKUP(1*V2960,NFLGames!$H$11:$H$555,1,FALSE)</f>
        <v>401220231</v>
      </c>
      <c r="Z2960">
        <f>VLOOKUP($Y2960, NFLGames!$H$11:$K$555,2,FALSE)</f>
        <v>2020</v>
      </c>
      <c r="AA2960">
        <f>VLOOKUP($Y2960, NFLGames!$H$11:$K$555,3,FALSE)</f>
        <v>2</v>
      </c>
      <c r="AB2960" s="6">
        <f>IF(A2961=0, 0, AH2961-tbl_pbp[[#This Row],[Saints Win %]])</f>
        <v>4.7000000000000042E-2</v>
      </c>
      <c r="AE2960">
        <f>ABS(tbl_pbp[[#This Row],[play.homeScore]]-tbl_pbp[[#This Row],[play.awayScore]])</f>
        <v>0</v>
      </c>
      <c r="AF2960">
        <f>IF(tbl_pbp[[#This Row],[Play Saints Win % Increase]]&gt;=$AF$4,1,0)</f>
        <v>0</v>
      </c>
      <c r="AG2960" t="str">
        <f>VLOOKUP(tbl_pbp[[#This Row],[gameId]], games!$B$2:$T$40, 9, FALSE)</f>
        <v>new-orleans-saints</v>
      </c>
      <c r="AH2960" s="5">
        <f>IF(tbl_pbp[[#This Row],[AwayTeam]] &lt;&gt; "new-orleans-saints", tbl_pbp[[#This Row],[homeWinPercentage]], 1-tbl_pbp[[#This Row],[homeWinPercentage]])</f>
        <v>0.59299999999999997</v>
      </c>
      <c r="AI2960" s="13">
        <f>tbl_pbp[[#This Row],[Kamara]]*tbl_pbp[[#This Row],[Impactful Play]]</f>
        <v>0</v>
      </c>
      <c r="AJ2960" s="13">
        <f>tbl_pbp[[#This Row],[Thomas]]*tbl_pbp[[#This Row],[Impactful Play]]</f>
        <v>0</v>
      </c>
      <c r="AK2960" s="13" t="str">
        <f>VLOOKUP(tbl_pbp[[#This Row],[Play Saints Win % Increase]], tbl_impact[],3,TRUE)</f>
        <v>Scented (0 to +5%)</v>
      </c>
    </row>
    <row r="2961" spans="1:37">
      <c r="A2961" s="1">
        <v>5</v>
      </c>
      <c r="B2961" s="5">
        <v>0.36</v>
      </c>
      <c r="C2961" t="s">
        <v>1194</v>
      </c>
      <c r="D2961">
        <v>0</v>
      </c>
      <c r="E2961">
        <v>0</v>
      </c>
      <c r="F2961">
        <v>1</v>
      </c>
      <c r="G2961">
        <v>0</v>
      </c>
      <c r="H2961">
        <v>0</v>
      </c>
      <c r="I2961">
        <v>10</v>
      </c>
      <c r="J2961">
        <v>48</v>
      </c>
      <c r="K2961" t="s">
        <v>29</v>
      </c>
      <c r="L2961">
        <v>1</v>
      </c>
      <c r="M2961">
        <v>48</v>
      </c>
      <c r="N2961" t="s">
        <v>1195</v>
      </c>
      <c r="O2961" t="s">
        <v>720</v>
      </c>
      <c r="P2961" t="s">
        <v>45</v>
      </c>
      <c r="Q2961" t="s">
        <v>46</v>
      </c>
      <c r="R2961" t="s">
        <v>47</v>
      </c>
      <c r="S2961" t="s">
        <v>33</v>
      </c>
      <c r="T2961" t="s">
        <v>1196</v>
      </c>
      <c r="U2961" t="s">
        <v>1197</v>
      </c>
      <c r="V2961" t="s">
        <v>1181</v>
      </c>
      <c r="X2961" t="str">
        <f>VLOOKUP(pbp!V194, games!$B$2:$R$40, 3, FALSE)</f>
        <v>2019-09-15T20:25Z</v>
      </c>
      <c r="Y2961">
        <f>VLOOKUP(1*V2961,NFLGames!$H$11:$H$555,1,FALSE)</f>
        <v>401220231</v>
      </c>
      <c r="Z2961">
        <f>VLOOKUP($Y2961, NFLGames!$H$11:$K$555,2,FALSE)</f>
        <v>2020</v>
      </c>
      <c r="AA2961">
        <f>VLOOKUP($Y2961, NFLGames!$H$11:$K$555,3,FALSE)</f>
        <v>2</v>
      </c>
      <c r="AB2961" s="6">
        <f>IF(A2962=0, 0, AH2962-tbl_pbp[[#This Row],[Saints Win %]])</f>
        <v>-3.9000000000000035E-2</v>
      </c>
      <c r="AC2961">
        <v>1</v>
      </c>
      <c r="AE2961">
        <f>ABS(tbl_pbp[[#This Row],[play.homeScore]]-tbl_pbp[[#This Row],[play.awayScore]])</f>
        <v>0</v>
      </c>
      <c r="AF2961">
        <f>IF(tbl_pbp[[#This Row],[Play Saints Win % Increase]]&gt;=$AF$4,1,0)</f>
        <v>0</v>
      </c>
      <c r="AG2961" t="str">
        <f>VLOOKUP(tbl_pbp[[#This Row],[gameId]], games!$B$2:$T$40, 9, FALSE)</f>
        <v>new-orleans-saints</v>
      </c>
      <c r="AH2961" s="5">
        <f>IF(tbl_pbp[[#This Row],[AwayTeam]] &lt;&gt; "new-orleans-saints", tbl_pbp[[#This Row],[homeWinPercentage]], 1-tbl_pbp[[#This Row],[homeWinPercentage]])</f>
        <v>0.64</v>
      </c>
      <c r="AI2961" s="13">
        <f>tbl_pbp[[#This Row],[Kamara]]*tbl_pbp[[#This Row],[Impactful Play]]</f>
        <v>0</v>
      </c>
      <c r="AJ2961" s="13">
        <f>tbl_pbp[[#This Row],[Thomas]]*tbl_pbp[[#This Row],[Impactful Play]]</f>
        <v>0</v>
      </c>
      <c r="AK2961" s="13" t="str">
        <f>VLOOKUP(tbl_pbp[[#This Row],[Play Saints Win % Increase]], tbl_impact[],3,TRUE)</f>
        <v>Bad (0 to -5%)</v>
      </c>
    </row>
    <row r="2962" spans="1:37">
      <c r="A2962" s="1">
        <v>6</v>
      </c>
      <c r="B2962" s="5">
        <v>0.39900000000000002</v>
      </c>
      <c r="C2962" t="s">
        <v>1198</v>
      </c>
      <c r="D2962">
        <v>0</v>
      </c>
      <c r="E2962">
        <v>0</v>
      </c>
      <c r="F2962">
        <v>1</v>
      </c>
      <c r="G2962">
        <v>0</v>
      </c>
      <c r="H2962">
        <v>0</v>
      </c>
      <c r="I2962">
        <v>10</v>
      </c>
      <c r="J2962">
        <v>38</v>
      </c>
      <c r="K2962" t="s">
        <v>29</v>
      </c>
      <c r="L2962">
        <v>1</v>
      </c>
      <c r="M2962">
        <v>38</v>
      </c>
      <c r="N2962" t="s">
        <v>1199</v>
      </c>
      <c r="O2962" t="s">
        <v>553</v>
      </c>
      <c r="P2962" t="s">
        <v>22</v>
      </c>
      <c r="Q2962" t="s">
        <v>37</v>
      </c>
      <c r="S2962" t="s">
        <v>33</v>
      </c>
      <c r="T2962" t="s">
        <v>1200</v>
      </c>
      <c r="U2962" t="s">
        <v>1201</v>
      </c>
      <c r="V2962" t="s">
        <v>1181</v>
      </c>
      <c r="X2962" t="str">
        <f>VLOOKUP(pbp!V195, games!$B$2:$R$40, 3, FALSE)</f>
        <v>2019-09-15T20:25Z</v>
      </c>
      <c r="Y2962">
        <f>VLOOKUP(1*V2962,NFLGames!$H$11:$H$555,1,FALSE)</f>
        <v>401220231</v>
      </c>
      <c r="Z2962">
        <f>VLOOKUP($Y2962, NFLGames!$H$11:$K$555,2,FALSE)</f>
        <v>2020</v>
      </c>
      <c r="AA2962">
        <f>VLOOKUP($Y2962, NFLGames!$H$11:$K$555,3,FALSE)</f>
        <v>2</v>
      </c>
      <c r="AB2962" s="6">
        <f>IF(A2963=0, 0, AH2963-tbl_pbp[[#This Row],[Saints Win %]])</f>
        <v>6.800000000000006E-2</v>
      </c>
      <c r="AE2962">
        <f>ABS(tbl_pbp[[#This Row],[play.homeScore]]-tbl_pbp[[#This Row],[play.awayScore]])</f>
        <v>0</v>
      </c>
      <c r="AF2962">
        <f>IF(tbl_pbp[[#This Row],[Play Saints Win % Increase]]&gt;=$AF$4,1,0)</f>
        <v>0</v>
      </c>
      <c r="AG2962" t="str">
        <f>VLOOKUP(tbl_pbp[[#This Row],[gameId]], games!$B$2:$T$40, 9, FALSE)</f>
        <v>new-orleans-saints</v>
      </c>
      <c r="AH2962" s="5">
        <f>IF(tbl_pbp[[#This Row],[AwayTeam]] &lt;&gt; "new-orleans-saints", tbl_pbp[[#This Row],[homeWinPercentage]], 1-tbl_pbp[[#This Row],[homeWinPercentage]])</f>
        <v>0.60099999999999998</v>
      </c>
      <c r="AI2962" s="13">
        <f>tbl_pbp[[#This Row],[Kamara]]*tbl_pbp[[#This Row],[Impactful Play]]</f>
        <v>0</v>
      </c>
      <c r="AJ2962" s="13">
        <f>tbl_pbp[[#This Row],[Thomas]]*tbl_pbp[[#This Row],[Impactful Play]]</f>
        <v>0</v>
      </c>
      <c r="AK2962" s="13" t="str">
        <f>VLOOKUP(tbl_pbp[[#This Row],[Play Saints Win % Increase]], tbl_impact[],3,TRUE)</f>
        <v>Perfumed (5 to + 10%)</v>
      </c>
    </row>
    <row r="2963" spans="1:37">
      <c r="A2963" s="1">
        <v>7</v>
      </c>
      <c r="B2963" s="5">
        <v>0.33100000000000002</v>
      </c>
      <c r="C2963" t="s">
        <v>1202</v>
      </c>
      <c r="D2963">
        <v>0</v>
      </c>
      <c r="E2963">
        <v>0</v>
      </c>
      <c r="F2963">
        <v>1</v>
      </c>
      <c r="G2963">
        <v>0</v>
      </c>
      <c r="H2963">
        <v>0</v>
      </c>
      <c r="I2963">
        <v>10</v>
      </c>
      <c r="J2963">
        <v>38</v>
      </c>
      <c r="K2963" t="s">
        <v>29</v>
      </c>
      <c r="L2963">
        <v>2</v>
      </c>
      <c r="M2963">
        <v>38</v>
      </c>
      <c r="N2963" t="s">
        <v>1203</v>
      </c>
      <c r="O2963" t="s">
        <v>511</v>
      </c>
      <c r="P2963" t="s">
        <v>30</v>
      </c>
      <c r="Q2963" t="s">
        <v>31</v>
      </c>
      <c r="R2963" t="s">
        <v>32</v>
      </c>
      <c r="S2963" t="s">
        <v>120</v>
      </c>
      <c r="T2963" t="s">
        <v>1200</v>
      </c>
      <c r="U2963" t="s">
        <v>1204</v>
      </c>
      <c r="V2963" t="s">
        <v>1181</v>
      </c>
      <c r="X2963" t="str">
        <f>VLOOKUP(pbp!V196, games!$B$2:$R$40, 3, FALSE)</f>
        <v>2019-09-15T20:25Z</v>
      </c>
      <c r="Y2963">
        <f>VLOOKUP(1*V2963,NFLGames!$H$11:$H$555,1,FALSE)</f>
        <v>401220231</v>
      </c>
      <c r="Z2963">
        <f>VLOOKUP($Y2963, NFLGames!$H$11:$K$555,2,FALSE)</f>
        <v>2020</v>
      </c>
      <c r="AA2963">
        <f>VLOOKUP($Y2963, NFLGames!$H$11:$K$555,3,FALSE)</f>
        <v>2</v>
      </c>
      <c r="AB2963" s="6">
        <f>IF(A2964=0, 0, AH2964-tbl_pbp[[#This Row],[Saints Win %]])</f>
        <v>-3.0000000000000027E-2</v>
      </c>
      <c r="AE2963">
        <f>ABS(tbl_pbp[[#This Row],[play.homeScore]]-tbl_pbp[[#This Row],[play.awayScore]])</f>
        <v>0</v>
      </c>
      <c r="AF2963">
        <f>IF(tbl_pbp[[#This Row],[Play Saints Win % Increase]]&gt;=$AF$4,1,0)</f>
        <v>0</v>
      </c>
      <c r="AG2963" t="str">
        <f>VLOOKUP(tbl_pbp[[#This Row],[gameId]], games!$B$2:$T$40, 9, FALSE)</f>
        <v>new-orleans-saints</v>
      </c>
      <c r="AH2963" s="5">
        <f>IF(tbl_pbp[[#This Row],[AwayTeam]] &lt;&gt; "new-orleans-saints", tbl_pbp[[#This Row],[homeWinPercentage]], 1-tbl_pbp[[#This Row],[homeWinPercentage]])</f>
        <v>0.66900000000000004</v>
      </c>
      <c r="AI2963" s="13">
        <f>tbl_pbp[[#This Row],[Kamara]]*tbl_pbp[[#This Row],[Impactful Play]]</f>
        <v>0</v>
      </c>
      <c r="AJ2963" s="13">
        <f>tbl_pbp[[#This Row],[Thomas]]*tbl_pbp[[#This Row],[Impactful Play]]</f>
        <v>0</v>
      </c>
      <c r="AK2963" s="13" t="str">
        <f>VLOOKUP(tbl_pbp[[#This Row],[Play Saints Win % Increase]], tbl_impact[],3,TRUE)</f>
        <v>Bad (0 to -5%)</v>
      </c>
    </row>
    <row r="2964" spans="1:37">
      <c r="A2964" s="1">
        <v>8</v>
      </c>
      <c r="B2964" s="5">
        <v>0.36099999999999999</v>
      </c>
      <c r="C2964" t="s">
        <v>1205</v>
      </c>
      <c r="D2964">
        <v>0</v>
      </c>
      <c r="E2964">
        <v>0</v>
      </c>
      <c r="F2964">
        <v>1</v>
      </c>
      <c r="G2964">
        <v>0</v>
      </c>
      <c r="H2964">
        <v>0</v>
      </c>
      <c r="I2964">
        <v>10</v>
      </c>
      <c r="J2964">
        <v>20</v>
      </c>
      <c r="K2964" t="s">
        <v>29</v>
      </c>
      <c r="L2964">
        <v>1</v>
      </c>
      <c r="M2964">
        <v>20</v>
      </c>
      <c r="N2964" t="s">
        <v>1206</v>
      </c>
      <c r="O2964" t="s">
        <v>1207</v>
      </c>
      <c r="P2964" t="s">
        <v>45</v>
      </c>
      <c r="Q2964" t="s">
        <v>46</v>
      </c>
      <c r="R2964" t="s">
        <v>47</v>
      </c>
      <c r="S2964" t="s">
        <v>33</v>
      </c>
      <c r="T2964" t="s">
        <v>1208</v>
      </c>
      <c r="U2964" t="s">
        <v>1209</v>
      </c>
      <c r="V2964" t="s">
        <v>1181</v>
      </c>
      <c r="X2964" t="str">
        <f>VLOOKUP(pbp!V197, games!$B$2:$R$40, 3, FALSE)</f>
        <v>2019-09-15T20:25Z</v>
      </c>
      <c r="Y2964">
        <f>VLOOKUP(1*V2964,NFLGames!$H$11:$H$555,1,FALSE)</f>
        <v>401220231</v>
      </c>
      <c r="Z2964">
        <f>VLOOKUP($Y2964, NFLGames!$H$11:$K$555,2,FALSE)</f>
        <v>2020</v>
      </c>
      <c r="AA2964">
        <f>VLOOKUP($Y2964, NFLGames!$H$11:$K$555,3,FALSE)</f>
        <v>2</v>
      </c>
      <c r="AB2964" s="6">
        <f>IF(A2965=0, 0, AH2965-tbl_pbp[[#This Row],[Saints Win %]])</f>
        <v>2.6000000000000023E-2</v>
      </c>
      <c r="AC2964">
        <v>1</v>
      </c>
      <c r="AE2964">
        <f>ABS(tbl_pbp[[#This Row],[play.homeScore]]-tbl_pbp[[#This Row],[play.awayScore]])</f>
        <v>0</v>
      </c>
      <c r="AF2964">
        <f>IF(tbl_pbp[[#This Row],[Play Saints Win % Increase]]&gt;=$AF$4,1,0)</f>
        <v>0</v>
      </c>
      <c r="AG2964" t="str">
        <f>VLOOKUP(tbl_pbp[[#This Row],[gameId]], games!$B$2:$T$40, 9, FALSE)</f>
        <v>new-orleans-saints</v>
      </c>
      <c r="AH2964" s="5">
        <f>IF(tbl_pbp[[#This Row],[AwayTeam]] &lt;&gt; "new-orleans-saints", tbl_pbp[[#This Row],[homeWinPercentage]], 1-tbl_pbp[[#This Row],[homeWinPercentage]])</f>
        <v>0.63900000000000001</v>
      </c>
      <c r="AI2964" s="13">
        <f>tbl_pbp[[#This Row],[Kamara]]*tbl_pbp[[#This Row],[Impactful Play]]</f>
        <v>0</v>
      </c>
      <c r="AJ2964" s="13">
        <f>tbl_pbp[[#This Row],[Thomas]]*tbl_pbp[[#This Row],[Impactful Play]]</f>
        <v>0</v>
      </c>
      <c r="AK2964" s="13" t="str">
        <f>VLOOKUP(tbl_pbp[[#This Row],[Play Saints Win % Increase]], tbl_impact[],3,TRUE)</f>
        <v>Scented (0 to +5%)</v>
      </c>
    </row>
    <row r="2965" spans="1:37">
      <c r="A2965" s="1">
        <v>9</v>
      </c>
      <c r="B2965" s="5">
        <v>0.33500000000000002</v>
      </c>
      <c r="C2965" t="s">
        <v>1210</v>
      </c>
      <c r="D2965">
        <v>0</v>
      </c>
      <c r="E2965">
        <v>0</v>
      </c>
      <c r="F2965">
        <v>1</v>
      </c>
      <c r="G2965">
        <v>0</v>
      </c>
      <c r="H2965">
        <v>0</v>
      </c>
      <c r="I2965">
        <v>10</v>
      </c>
      <c r="J2965">
        <v>20</v>
      </c>
      <c r="K2965" t="s">
        <v>29</v>
      </c>
      <c r="L2965">
        <v>2</v>
      </c>
      <c r="M2965">
        <v>20</v>
      </c>
      <c r="N2965" t="s">
        <v>1211</v>
      </c>
      <c r="O2965" t="s">
        <v>1212</v>
      </c>
      <c r="P2965" t="s">
        <v>30</v>
      </c>
      <c r="Q2965" t="s">
        <v>31</v>
      </c>
      <c r="R2965" t="s">
        <v>32</v>
      </c>
      <c r="S2965" t="s">
        <v>120</v>
      </c>
      <c r="T2965" t="s">
        <v>1208</v>
      </c>
      <c r="U2965" t="s">
        <v>1213</v>
      </c>
      <c r="V2965" t="s">
        <v>1181</v>
      </c>
      <c r="X2965" t="str">
        <f>VLOOKUP(pbp!V198, games!$B$2:$R$40, 3, FALSE)</f>
        <v>2019-09-15T20:25Z</v>
      </c>
      <c r="Y2965">
        <f>VLOOKUP(1*V2965,NFLGames!$H$11:$H$555,1,FALSE)</f>
        <v>401220231</v>
      </c>
      <c r="Z2965">
        <f>VLOOKUP($Y2965, NFLGames!$H$11:$K$555,2,FALSE)</f>
        <v>2020</v>
      </c>
      <c r="AA2965">
        <f>VLOOKUP($Y2965, NFLGames!$H$11:$K$555,3,FALSE)</f>
        <v>2</v>
      </c>
      <c r="AB2965" s="6">
        <f>IF(A2966=0, 0, AH2966-tbl_pbp[[#This Row],[Saints Win %]])</f>
        <v>2.0000000000000018E-2</v>
      </c>
      <c r="AC2965">
        <v>1</v>
      </c>
      <c r="AE2965">
        <f>ABS(tbl_pbp[[#This Row],[play.homeScore]]-tbl_pbp[[#This Row],[play.awayScore]])</f>
        <v>0</v>
      </c>
      <c r="AF2965">
        <f>IF(tbl_pbp[[#This Row],[Play Saints Win % Increase]]&gt;=$AF$4,1,0)</f>
        <v>0</v>
      </c>
      <c r="AG2965" t="str">
        <f>VLOOKUP(tbl_pbp[[#This Row],[gameId]], games!$B$2:$T$40, 9, FALSE)</f>
        <v>new-orleans-saints</v>
      </c>
      <c r="AH2965" s="5">
        <f>IF(tbl_pbp[[#This Row],[AwayTeam]] &lt;&gt; "new-orleans-saints", tbl_pbp[[#This Row],[homeWinPercentage]], 1-tbl_pbp[[#This Row],[homeWinPercentage]])</f>
        <v>0.66500000000000004</v>
      </c>
      <c r="AI2965" s="13">
        <f>tbl_pbp[[#This Row],[Kamara]]*tbl_pbp[[#This Row],[Impactful Play]]</f>
        <v>0</v>
      </c>
      <c r="AJ2965" s="13">
        <f>tbl_pbp[[#This Row],[Thomas]]*tbl_pbp[[#This Row],[Impactful Play]]</f>
        <v>0</v>
      </c>
      <c r="AK2965" s="13" t="str">
        <f>VLOOKUP(tbl_pbp[[#This Row],[Play Saints Win % Increase]], tbl_impact[],3,TRUE)</f>
        <v>Scented (0 to +5%)</v>
      </c>
    </row>
    <row r="2966" spans="1:37">
      <c r="A2966" s="1">
        <v>10</v>
      </c>
      <c r="B2966" s="5">
        <v>0.315</v>
      </c>
      <c r="C2966" t="s">
        <v>1214</v>
      </c>
      <c r="D2966">
        <v>0</v>
      </c>
      <c r="E2966">
        <v>0</v>
      </c>
      <c r="F2966">
        <v>1</v>
      </c>
      <c r="G2966">
        <v>0</v>
      </c>
      <c r="H2966">
        <v>0</v>
      </c>
      <c r="I2966">
        <v>3</v>
      </c>
      <c r="J2966">
        <v>13</v>
      </c>
      <c r="K2966" t="s">
        <v>29</v>
      </c>
      <c r="L2966">
        <v>3</v>
      </c>
      <c r="M2966">
        <v>65</v>
      </c>
      <c r="N2966" t="s">
        <v>1215</v>
      </c>
      <c r="O2966" t="s">
        <v>457</v>
      </c>
      <c r="P2966" t="s">
        <v>22</v>
      </c>
      <c r="Q2966" t="s">
        <v>37</v>
      </c>
      <c r="S2966" t="s">
        <v>375</v>
      </c>
      <c r="T2966" t="s">
        <v>1216</v>
      </c>
      <c r="U2966" t="s">
        <v>1217</v>
      </c>
      <c r="V2966" t="s">
        <v>1181</v>
      </c>
      <c r="X2966" t="str">
        <f>VLOOKUP(pbp!V199, games!$B$2:$R$40, 3, FALSE)</f>
        <v>2019-09-15T20:25Z</v>
      </c>
      <c r="Y2966">
        <f>VLOOKUP(1*V2966,NFLGames!$H$11:$H$555,1,FALSE)</f>
        <v>401220231</v>
      </c>
      <c r="Z2966">
        <f>VLOOKUP($Y2966, NFLGames!$H$11:$K$555,2,FALSE)</f>
        <v>2020</v>
      </c>
      <c r="AA2966">
        <f>VLOOKUP($Y2966, NFLGames!$H$11:$K$555,3,FALSE)</f>
        <v>2</v>
      </c>
      <c r="AB2966" s="6">
        <f>IF(A2967=0, 0, AH2967-tbl_pbp[[#This Row],[Saints Win %]])</f>
        <v>-7.3000000000000065E-2</v>
      </c>
      <c r="AE2966">
        <f>ABS(tbl_pbp[[#This Row],[play.homeScore]]-tbl_pbp[[#This Row],[play.awayScore]])</f>
        <v>0</v>
      </c>
      <c r="AF2966">
        <f>IF(tbl_pbp[[#This Row],[Play Saints Win % Increase]]&gt;=$AF$4,1,0)</f>
        <v>0</v>
      </c>
      <c r="AG2966" t="str">
        <f>VLOOKUP(tbl_pbp[[#This Row],[gameId]], games!$B$2:$T$40, 9, FALSE)</f>
        <v>new-orleans-saints</v>
      </c>
      <c r="AH2966" s="5">
        <f>IF(tbl_pbp[[#This Row],[AwayTeam]] &lt;&gt; "new-orleans-saints", tbl_pbp[[#This Row],[homeWinPercentage]], 1-tbl_pbp[[#This Row],[homeWinPercentage]])</f>
        <v>0.68500000000000005</v>
      </c>
      <c r="AI2966" s="13">
        <f>tbl_pbp[[#This Row],[Kamara]]*tbl_pbp[[#This Row],[Impactful Play]]</f>
        <v>0</v>
      </c>
      <c r="AJ2966" s="13">
        <f>tbl_pbp[[#This Row],[Thomas]]*tbl_pbp[[#This Row],[Impactful Play]]</f>
        <v>0</v>
      </c>
      <c r="AK2966" s="13" t="str">
        <f>VLOOKUP(tbl_pbp[[#This Row],[Play Saints Win % Increase]], tbl_impact[],3,TRUE)</f>
        <v>Smelly (worse than-5% -&gt; -10%)</v>
      </c>
    </row>
    <row r="2967" spans="1:37">
      <c r="A2967" s="1">
        <v>11</v>
      </c>
      <c r="B2967" s="5">
        <v>0.38800000000000001</v>
      </c>
      <c r="C2967" t="s">
        <v>1218</v>
      </c>
      <c r="D2967">
        <v>0</v>
      </c>
      <c r="E2967">
        <v>0</v>
      </c>
      <c r="F2967">
        <v>1</v>
      </c>
      <c r="G2967">
        <v>0</v>
      </c>
      <c r="H2967">
        <v>3</v>
      </c>
      <c r="I2967">
        <v>3</v>
      </c>
      <c r="J2967">
        <v>13</v>
      </c>
      <c r="K2967" t="s">
        <v>29</v>
      </c>
      <c r="L2967">
        <v>4</v>
      </c>
      <c r="M2967">
        <v>13</v>
      </c>
      <c r="N2967" t="s">
        <v>1219</v>
      </c>
      <c r="O2967" t="s">
        <v>1220</v>
      </c>
      <c r="P2967" t="s">
        <v>187</v>
      </c>
      <c r="Q2967" t="s">
        <v>188</v>
      </c>
      <c r="R2967" t="s">
        <v>189</v>
      </c>
      <c r="S2967" t="s">
        <v>281</v>
      </c>
      <c r="T2967" t="s">
        <v>1216</v>
      </c>
      <c r="U2967" t="s">
        <v>1221</v>
      </c>
      <c r="V2967" t="s">
        <v>1181</v>
      </c>
      <c r="X2967" t="str">
        <f>VLOOKUP(pbp!V200, games!$B$2:$R$40, 3, FALSE)</f>
        <v>2019-09-15T20:25Z</v>
      </c>
      <c r="Y2967">
        <f>VLOOKUP(1*V2967,NFLGames!$H$11:$H$555,1,FALSE)</f>
        <v>401220231</v>
      </c>
      <c r="Z2967">
        <f>VLOOKUP($Y2967, NFLGames!$H$11:$K$555,2,FALSE)</f>
        <v>2020</v>
      </c>
      <c r="AA2967">
        <f>VLOOKUP($Y2967, NFLGames!$H$11:$K$555,3,FALSE)</f>
        <v>2</v>
      </c>
      <c r="AB2967" s="6">
        <f>IF(A2968=0, 0, AH2968-tbl_pbp[[#This Row],[Saints Win %]])</f>
        <v>-5.0000000000000044E-3</v>
      </c>
      <c r="AE2967">
        <f>ABS(tbl_pbp[[#This Row],[play.homeScore]]-tbl_pbp[[#This Row],[play.awayScore]])</f>
        <v>3</v>
      </c>
      <c r="AF2967">
        <f>IF(tbl_pbp[[#This Row],[Play Saints Win % Increase]]&gt;=$AF$4,1,0)</f>
        <v>0</v>
      </c>
      <c r="AG2967" t="str">
        <f>VLOOKUP(tbl_pbp[[#This Row],[gameId]], games!$B$2:$T$40, 9, FALSE)</f>
        <v>new-orleans-saints</v>
      </c>
      <c r="AH2967" s="5">
        <f>IF(tbl_pbp[[#This Row],[AwayTeam]] &lt;&gt; "new-orleans-saints", tbl_pbp[[#This Row],[homeWinPercentage]], 1-tbl_pbp[[#This Row],[homeWinPercentage]])</f>
        <v>0.61199999999999999</v>
      </c>
      <c r="AI2967" s="13">
        <f>tbl_pbp[[#This Row],[Kamara]]*tbl_pbp[[#This Row],[Impactful Play]]</f>
        <v>0</v>
      </c>
      <c r="AJ2967" s="13">
        <f>tbl_pbp[[#This Row],[Thomas]]*tbl_pbp[[#This Row],[Impactful Play]]</f>
        <v>0</v>
      </c>
      <c r="AK2967" s="13" t="str">
        <f>VLOOKUP(tbl_pbp[[#This Row],[Play Saints Win % Increase]], tbl_impact[],3,TRUE)</f>
        <v>Bad (0 to -5%)</v>
      </c>
    </row>
    <row r="2968" spans="1:37">
      <c r="A2968" s="1">
        <v>12</v>
      </c>
      <c r="B2968" s="5">
        <v>0.39300000000000002</v>
      </c>
      <c r="C2968" t="s">
        <v>1222</v>
      </c>
      <c r="D2968">
        <v>0</v>
      </c>
      <c r="E2968">
        <v>0</v>
      </c>
      <c r="F2968">
        <v>1</v>
      </c>
      <c r="G2968">
        <v>0</v>
      </c>
      <c r="H2968">
        <v>3</v>
      </c>
      <c r="I2968">
        <v>0</v>
      </c>
      <c r="J2968">
        <v>65</v>
      </c>
      <c r="K2968" t="s">
        <v>29</v>
      </c>
      <c r="L2968">
        <v>0</v>
      </c>
      <c r="M2968">
        <v>65</v>
      </c>
      <c r="N2968" t="s">
        <v>288</v>
      </c>
      <c r="O2968" t="s">
        <v>1220</v>
      </c>
      <c r="P2968" t="s">
        <v>25</v>
      </c>
      <c r="Q2968" t="s">
        <v>26</v>
      </c>
      <c r="R2968" t="s">
        <v>27</v>
      </c>
      <c r="V2968" t="s">
        <v>1181</v>
      </c>
      <c r="X2968" t="str">
        <f>VLOOKUP(pbp!V201, games!$B$2:$R$40, 3, FALSE)</f>
        <v>2019-09-15T20:25Z</v>
      </c>
      <c r="Y2968">
        <f>VLOOKUP(1*V2968,NFLGames!$H$11:$H$555,1,FALSE)</f>
        <v>401220231</v>
      </c>
      <c r="Z2968">
        <f>VLOOKUP($Y2968, NFLGames!$H$11:$K$555,2,FALSE)</f>
        <v>2020</v>
      </c>
      <c r="AA2968">
        <f>VLOOKUP($Y2968, NFLGames!$H$11:$K$555,3,FALSE)</f>
        <v>2</v>
      </c>
      <c r="AB2968" s="6">
        <f>IF(A2969=0, 0, AH2969-tbl_pbp[[#This Row],[Saints Win %]])</f>
        <v>2.8000000000000025E-2</v>
      </c>
      <c r="AE2968">
        <f>ABS(tbl_pbp[[#This Row],[play.homeScore]]-tbl_pbp[[#This Row],[play.awayScore]])</f>
        <v>3</v>
      </c>
      <c r="AF2968">
        <f>IF(tbl_pbp[[#This Row],[Play Saints Win % Increase]]&gt;=$AF$4,1,0)</f>
        <v>0</v>
      </c>
      <c r="AG2968" t="str">
        <f>VLOOKUP(tbl_pbp[[#This Row],[gameId]], games!$B$2:$T$40, 9, FALSE)</f>
        <v>new-orleans-saints</v>
      </c>
      <c r="AH2968" s="5">
        <f>IF(tbl_pbp[[#This Row],[AwayTeam]] &lt;&gt; "new-orleans-saints", tbl_pbp[[#This Row],[homeWinPercentage]], 1-tbl_pbp[[#This Row],[homeWinPercentage]])</f>
        <v>0.60699999999999998</v>
      </c>
      <c r="AI2968" s="13">
        <f>tbl_pbp[[#This Row],[Kamara]]*tbl_pbp[[#This Row],[Impactful Play]]</f>
        <v>0</v>
      </c>
      <c r="AJ2968" s="13">
        <f>tbl_pbp[[#This Row],[Thomas]]*tbl_pbp[[#This Row],[Impactful Play]]</f>
        <v>0</v>
      </c>
      <c r="AK2968" s="13" t="str">
        <f>VLOOKUP(tbl_pbp[[#This Row],[Play Saints Win % Increase]], tbl_impact[],3,TRUE)</f>
        <v>Scented (0 to +5%)</v>
      </c>
    </row>
    <row r="2969" spans="1:37">
      <c r="A2969" s="1">
        <v>13</v>
      </c>
      <c r="B2969" s="5">
        <v>0.36499999999999999</v>
      </c>
      <c r="C2969" t="s">
        <v>1223</v>
      </c>
      <c r="D2969">
        <v>0</v>
      </c>
      <c r="E2969">
        <v>0</v>
      </c>
      <c r="F2969">
        <v>1</v>
      </c>
      <c r="G2969">
        <v>0</v>
      </c>
      <c r="H2969">
        <v>3</v>
      </c>
      <c r="I2969">
        <v>10</v>
      </c>
      <c r="J2969">
        <v>25</v>
      </c>
      <c r="K2969" t="s">
        <v>1179</v>
      </c>
      <c r="L2969">
        <v>1</v>
      </c>
      <c r="M2969">
        <v>75</v>
      </c>
      <c r="N2969" t="s">
        <v>1224</v>
      </c>
      <c r="O2969" t="s">
        <v>1220</v>
      </c>
      <c r="P2969" t="s">
        <v>45</v>
      </c>
      <c r="Q2969" t="s">
        <v>46</v>
      </c>
      <c r="R2969" t="s">
        <v>47</v>
      </c>
      <c r="S2969" t="s">
        <v>33</v>
      </c>
      <c r="T2969" t="s">
        <v>1225</v>
      </c>
      <c r="U2969" t="s">
        <v>1226</v>
      </c>
      <c r="V2969" t="s">
        <v>1181</v>
      </c>
      <c r="X2969" t="str">
        <f>VLOOKUP(pbp!V202, games!$B$2:$R$40, 3, FALSE)</f>
        <v>2019-09-15T20:25Z</v>
      </c>
      <c r="Y2969">
        <f>VLOOKUP(1*V2969,NFLGames!$H$11:$H$555,1,FALSE)</f>
        <v>401220231</v>
      </c>
      <c r="Z2969">
        <f>VLOOKUP($Y2969, NFLGames!$H$11:$K$555,2,FALSE)</f>
        <v>2020</v>
      </c>
      <c r="AA2969">
        <f>VLOOKUP($Y2969, NFLGames!$H$11:$K$555,3,FALSE)</f>
        <v>2</v>
      </c>
      <c r="AB2969" s="6">
        <f>IF(A2970=0, 0, AH2970-tbl_pbp[[#This Row],[Saints Win %]])</f>
        <v>-1.2000000000000011E-2</v>
      </c>
      <c r="AE2969">
        <f>ABS(tbl_pbp[[#This Row],[play.homeScore]]-tbl_pbp[[#This Row],[play.awayScore]])</f>
        <v>3</v>
      </c>
      <c r="AF2969">
        <f>IF(tbl_pbp[[#This Row],[Play Saints Win % Increase]]&gt;=$AF$4,1,0)</f>
        <v>0</v>
      </c>
      <c r="AG2969" t="str">
        <f>VLOOKUP(tbl_pbp[[#This Row],[gameId]], games!$B$2:$T$40, 9, FALSE)</f>
        <v>new-orleans-saints</v>
      </c>
      <c r="AH2969" s="5">
        <f>IF(tbl_pbp[[#This Row],[AwayTeam]] &lt;&gt; "new-orleans-saints", tbl_pbp[[#This Row],[homeWinPercentage]], 1-tbl_pbp[[#This Row],[homeWinPercentage]])</f>
        <v>0.63500000000000001</v>
      </c>
      <c r="AI2969" s="13">
        <f>tbl_pbp[[#This Row],[Kamara]]*tbl_pbp[[#This Row],[Impactful Play]]</f>
        <v>0</v>
      </c>
      <c r="AJ2969" s="13">
        <f>tbl_pbp[[#This Row],[Thomas]]*tbl_pbp[[#This Row],[Impactful Play]]</f>
        <v>0</v>
      </c>
      <c r="AK2969" s="13" t="str">
        <f>VLOOKUP(tbl_pbp[[#This Row],[Play Saints Win % Increase]], tbl_impact[],3,TRUE)</f>
        <v>Bad (0 to -5%)</v>
      </c>
    </row>
    <row r="2970" spans="1:37">
      <c r="A2970" s="1">
        <v>14</v>
      </c>
      <c r="B2970" s="5">
        <v>0.377</v>
      </c>
      <c r="C2970" t="s">
        <v>1227</v>
      </c>
      <c r="D2970">
        <v>0</v>
      </c>
      <c r="E2970">
        <v>0</v>
      </c>
      <c r="F2970">
        <v>1</v>
      </c>
      <c r="G2970">
        <v>0</v>
      </c>
      <c r="H2970">
        <v>3</v>
      </c>
      <c r="I2970">
        <v>9</v>
      </c>
      <c r="J2970">
        <v>26</v>
      </c>
      <c r="K2970" t="s">
        <v>1179</v>
      </c>
      <c r="L2970">
        <v>2</v>
      </c>
      <c r="M2970">
        <v>74</v>
      </c>
      <c r="N2970" t="s">
        <v>1228</v>
      </c>
      <c r="O2970" t="s">
        <v>1229</v>
      </c>
      <c r="P2970" t="s">
        <v>45</v>
      </c>
      <c r="Q2970" t="s">
        <v>46</v>
      </c>
      <c r="R2970" t="s">
        <v>47</v>
      </c>
      <c r="S2970" t="s">
        <v>210</v>
      </c>
      <c r="T2970" t="s">
        <v>1230</v>
      </c>
      <c r="U2970" t="s">
        <v>1231</v>
      </c>
      <c r="V2970" t="s">
        <v>1181</v>
      </c>
      <c r="X2970" t="str">
        <f>VLOOKUP(pbp!V203, games!$B$2:$R$40, 3, FALSE)</f>
        <v>2019-09-15T20:25Z</v>
      </c>
      <c r="Y2970">
        <f>VLOOKUP(1*V2970,NFLGames!$H$11:$H$555,1,FALSE)</f>
        <v>401220231</v>
      </c>
      <c r="Z2970">
        <f>VLOOKUP($Y2970, NFLGames!$H$11:$K$555,2,FALSE)</f>
        <v>2020</v>
      </c>
      <c r="AA2970">
        <f>VLOOKUP($Y2970, NFLGames!$H$11:$K$555,3,FALSE)</f>
        <v>2</v>
      </c>
      <c r="AB2970" s="6">
        <f>IF(A2971=0, 0, AH2971-tbl_pbp[[#This Row],[Saints Win %]])</f>
        <v>8.8000000000000078E-2</v>
      </c>
      <c r="AE2970">
        <f>ABS(tbl_pbp[[#This Row],[play.homeScore]]-tbl_pbp[[#This Row],[play.awayScore]])</f>
        <v>3</v>
      </c>
      <c r="AF2970">
        <f>IF(tbl_pbp[[#This Row],[Play Saints Win % Increase]]&gt;=$AF$4,1,0)</f>
        <v>0</v>
      </c>
      <c r="AG2970" t="str">
        <f>VLOOKUP(tbl_pbp[[#This Row],[gameId]], games!$B$2:$T$40, 9, FALSE)</f>
        <v>new-orleans-saints</v>
      </c>
      <c r="AH2970" s="5">
        <f>IF(tbl_pbp[[#This Row],[AwayTeam]] &lt;&gt; "new-orleans-saints", tbl_pbp[[#This Row],[homeWinPercentage]], 1-tbl_pbp[[#This Row],[homeWinPercentage]])</f>
        <v>0.623</v>
      </c>
      <c r="AI2970" s="13">
        <f>tbl_pbp[[#This Row],[Kamara]]*tbl_pbp[[#This Row],[Impactful Play]]</f>
        <v>0</v>
      </c>
      <c r="AJ2970" s="13">
        <f>tbl_pbp[[#This Row],[Thomas]]*tbl_pbp[[#This Row],[Impactful Play]]</f>
        <v>0</v>
      </c>
      <c r="AK2970" s="13" t="str">
        <f>VLOOKUP(tbl_pbp[[#This Row],[Play Saints Win % Increase]], tbl_impact[],3,TRUE)</f>
        <v>Perfumed (5 to + 10%)</v>
      </c>
    </row>
    <row r="2971" spans="1:37">
      <c r="A2971" s="1">
        <v>15</v>
      </c>
      <c r="B2971" s="5">
        <v>0.28899999999999998</v>
      </c>
      <c r="C2971" t="s">
        <v>1232</v>
      </c>
      <c r="D2971">
        <v>0</v>
      </c>
      <c r="E2971">
        <v>0</v>
      </c>
      <c r="F2971">
        <v>1</v>
      </c>
      <c r="G2971">
        <v>0</v>
      </c>
      <c r="H2971">
        <v>3</v>
      </c>
      <c r="I2971">
        <v>3</v>
      </c>
      <c r="J2971">
        <v>32</v>
      </c>
      <c r="K2971" t="s">
        <v>1179</v>
      </c>
      <c r="L2971">
        <v>3</v>
      </c>
      <c r="M2971">
        <v>68</v>
      </c>
      <c r="N2971" t="s">
        <v>1233</v>
      </c>
      <c r="O2971" t="s">
        <v>1234</v>
      </c>
      <c r="P2971" t="s">
        <v>45</v>
      </c>
      <c r="Q2971" t="s">
        <v>46</v>
      </c>
      <c r="R2971" t="s">
        <v>47</v>
      </c>
      <c r="S2971" t="s">
        <v>375</v>
      </c>
      <c r="T2971" t="s">
        <v>1235</v>
      </c>
      <c r="U2971" t="s">
        <v>1236</v>
      </c>
      <c r="V2971" t="s">
        <v>1181</v>
      </c>
      <c r="X2971" t="str">
        <f>VLOOKUP(pbp!V204, games!$B$2:$R$40, 3, FALSE)</f>
        <v>2019-09-15T20:25Z</v>
      </c>
      <c r="Y2971">
        <f>VLOOKUP(1*V2971,NFLGames!$H$11:$H$555,1,FALSE)</f>
        <v>401220231</v>
      </c>
      <c r="Z2971">
        <f>VLOOKUP($Y2971, NFLGames!$H$11:$K$555,2,FALSE)</f>
        <v>2020</v>
      </c>
      <c r="AA2971">
        <f>VLOOKUP($Y2971, NFLGames!$H$11:$K$555,3,FALSE)</f>
        <v>2</v>
      </c>
      <c r="AB2971" s="6">
        <f>IF(A2972=0, 0, AH2972-tbl_pbp[[#This Row],[Saints Win %]])</f>
        <v>-9.4000000000000083E-2</v>
      </c>
      <c r="AE2971">
        <f>ABS(tbl_pbp[[#This Row],[play.homeScore]]-tbl_pbp[[#This Row],[play.awayScore]])</f>
        <v>3</v>
      </c>
      <c r="AF2971">
        <f>IF(tbl_pbp[[#This Row],[Play Saints Win % Increase]]&gt;=$AF$4,1,0)</f>
        <v>0</v>
      </c>
      <c r="AG2971" t="str">
        <f>VLOOKUP(tbl_pbp[[#This Row],[gameId]], games!$B$2:$T$40, 9, FALSE)</f>
        <v>new-orleans-saints</v>
      </c>
      <c r="AH2971" s="5">
        <f>IF(tbl_pbp[[#This Row],[AwayTeam]] &lt;&gt; "new-orleans-saints", tbl_pbp[[#This Row],[homeWinPercentage]], 1-tbl_pbp[[#This Row],[homeWinPercentage]])</f>
        <v>0.71100000000000008</v>
      </c>
      <c r="AI2971" s="13">
        <f>tbl_pbp[[#This Row],[Kamara]]*tbl_pbp[[#This Row],[Impactful Play]]</f>
        <v>0</v>
      </c>
      <c r="AJ2971" s="13">
        <f>tbl_pbp[[#This Row],[Thomas]]*tbl_pbp[[#This Row],[Impactful Play]]</f>
        <v>0</v>
      </c>
      <c r="AK2971" s="13" t="str">
        <f>VLOOKUP(tbl_pbp[[#This Row],[Play Saints Win % Increase]], tbl_impact[],3,TRUE)</f>
        <v>Smelly (worse than-5% -&gt; -10%)</v>
      </c>
    </row>
    <row r="2972" spans="1:37">
      <c r="A2972" s="1">
        <v>16</v>
      </c>
      <c r="B2972" s="5">
        <v>0.38300000000000001</v>
      </c>
      <c r="C2972" t="s">
        <v>1237</v>
      </c>
      <c r="D2972">
        <v>0</v>
      </c>
      <c r="E2972">
        <v>0</v>
      </c>
      <c r="F2972">
        <v>1</v>
      </c>
      <c r="G2972">
        <v>0</v>
      </c>
      <c r="H2972">
        <v>3</v>
      </c>
      <c r="I2972">
        <v>10</v>
      </c>
      <c r="J2972">
        <v>40</v>
      </c>
      <c r="K2972" t="s">
        <v>1179</v>
      </c>
      <c r="L2972">
        <v>1</v>
      </c>
      <c r="M2972">
        <v>60</v>
      </c>
      <c r="N2972" t="s">
        <v>1238</v>
      </c>
      <c r="O2972" t="s">
        <v>1239</v>
      </c>
      <c r="P2972" t="s">
        <v>22</v>
      </c>
      <c r="Q2972" t="s">
        <v>37</v>
      </c>
      <c r="S2972" t="s">
        <v>33</v>
      </c>
      <c r="T2972" t="s">
        <v>1240</v>
      </c>
      <c r="U2972" t="s">
        <v>1241</v>
      </c>
      <c r="V2972" t="s">
        <v>1181</v>
      </c>
      <c r="X2972" t="str">
        <f>VLOOKUP(pbp!V205, games!$B$2:$R$40, 3, FALSE)</f>
        <v>2019-09-15T20:25Z</v>
      </c>
      <c r="Y2972">
        <f>VLOOKUP(1*V2972,NFLGames!$H$11:$H$555,1,FALSE)</f>
        <v>401220231</v>
      </c>
      <c r="Z2972">
        <f>VLOOKUP($Y2972, NFLGames!$H$11:$K$555,2,FALSE)</f>
        <v>2020</v>
      </c>
      <c r="AA2972">
        <f>VLOOKUP($Y2972, NFLGames!$H$11:$K$555,3,FALSE)</f>
        <v>2</v>
      </c>
      <c r="AB2972" s="6">
        <f>IF(A2973=0, 0, AH2973-tbl_pbp[[#This Row],[Saints Win %]])</f>
        <v>5.0000000000000044E-2</v>
      </c>
      <c r="AE2972">
        <f>ABS(tbl_pbp[[#This Row],[play.homeScore]]-tbl_pbp[[#This Row],[play.awayScore]])</f>
        <v>3</v>
      </c>
      <c r="AF2972">
        <f>IF(tbl_pbp[[#This Row],[Play Saints Win % Increase]]&gt;=$AF$4,1,0)</f>
        <v>0</v>
      </c>
      <c r="AG2972" t="str">
        <f>VLOOKUP(tbl_pbp[[#This Row],[gameId]], games!$B$2:$T$40, 9, FALSE)</f>
        <v>new-orleans-saints</v>
      </c>
      <c r="AH2972" s="5">
        <f>IF(tbl_pbp[[#This Row],[AwayTeam]] &lt;&gt; "new-orleans-saints", tbl_pbp[[#This Row],[homeWinPercentage]], 1-tbl_pbp[[#This Row],[homeWinPercentage]])</f>
        <v>0.61699999999999999</v>
      </c>
      <c r="AI2972" s="13">
        <f>tbl_pbp[[#This Row],[Kamara]]*tbl_pbp[[#This Row],[Impactful Play]]</f>
        <v>0</v>
      </c>
      <c r="AJ2972" s="13">
        <f>tbl_pbp[[#This Row],[Thomas]]*tbl_pbp[[#This Row],[Impactful Play]]</f>
        <v>0</v>
      </c>
      <c r="AK2972" s="13" t="str">
        <f>VLOOKUP(tbl_pbp[[#This Row],[Play Saints Win % Increase]], tbl_impact[],3,TRUE)</f>
        <v>Perfumed (5 to + 10%)</v>
      </c>
    </row>
    <row r="2973" spans="1:37">
      <c r="A2973" s="1">
        <v>17</v>
      </c>
      <c r="B2973" s="5">
        <v>0.33300000000000002</v>
      </c>
      <c r="C2973" t="s">
        <v>1242</v>
      </c>
      <c r="D2973">
        <v>0</v>
      </c>
      <c r="E2973">
        <v>0</v>
      </c>
      <c r="F2973">
        <v>1</v>
      </c>
      <c r="G2973">
        <v>0</v>
      </c>
      <c r="H2973">
        <v>3</v>
      </c>
      <c r="I2973">
        <v>10</v>
      </c>
      <c r="J2973">
        <v>40</v>
      </c>
      <c r="K2973" t="s">
        <v>1179</v>
      </c>
      <c r="L2973">
        <v>2</v>
      </c>
      <c r="M2973">
        <v>60</v>
      </c>
      <c r="N2973" t="s">
        <v>1243</v>
      </c>
      <c r="O2973" t="s">
        <v>636</v>
      </c>
      <c r="P2973" t="s">
        <v>167</v>
      </c>
      <c r="Q2973" t="s">
        <v>168</v>
      </c>
      <c r="S2973" t="s">
        <v>120</v>
      </c>
      <c r="T2973" t="s">
        <v>1240</v>
      </c>
      <c r="U2973" t="s">
        <v>1244</v>
      </c>
      <c r="V2973" t="s">
        <v>1181</v>
      </c>
      <c r="X2973" t="str">
        <f>VLOOKUP(pbp!V206, games!$B$2:$R$40, 3, FALSE)</f>
        <v>2019-09-15T20:25Z</v>
      </c>
      <c r="Y2973">
        <f>VLOOKUP(1*V2973,NFLGames!$H$11:$H$555,1,FALSE)</f>
        <v>401220231</v>
      </c>
      <c r="Z2973">
        <f>VLOOKUP($Y2973, NFLGames!$H$11:$K$555,2,FALSE)</f>
        <v>2020</v>
      </c>
      <c r="AA2973">
        <f>VLOOKUP($Y2973, NFLGames!$H$11:$K$555,3,FALSE)</f>
        <v>2</v>
      </c>
      <c r="AB2973" s="6">
        <f>IF(A2974=0, 0, AH2974-tbl_pbp[[#This Row],[Saints Win %]])</f>
        <v>9.9999999999988987E-4</v>
      </c>
      <c r="AE2973">
        <f>ABS(tbl_pbp[[#This Row],[play.homeScore]]-tbl_pbp[[#This Row],[play.awayScore]])</f>
        <v>3</v>
      </c>
      <c r="AF2973">
        <f>IF(tbl_pbp[[#This Row],[Play Saints Win % Increase]]&gt;=$AF$4,1,0)</f>
        <v>0</v>
      </c>
      <c r="AG2973" t="str">
        <f>VLOOKUP(tbl_pbp[[#This Row],[gameId]], games!$B$2:$T$40, 9, FALSE)</f>
        <v>new-orleans-saints</v>
      </c>
      <c r="AH2973" s="5">
        <f>IF(tbl_pbp[[#This Row],[AwayTeam]] &lt;&gt; "new-orleans-saints", tbl_pbp[[#This Row],[homeWinPercentage]], 1-tbl_pbp[[#This Row],[homeWinPercentage]])</f>
        <v>0.66700000000000004</v>
      </c>
      <c r="AI2973" s="13">
        <f>tbl_pbp[[#This Row],[Kamara]]*tbl_pbp[[#This Row],[Impactful Play]]</f>
        <v>0</v>
      </c>
      <c r="AJ2973" s="13">
        <f>tbl_pbp[[#This Row],[Thomas]]*tbl_pbp[[#This Row],[Impactful Play]]</f>
        <v>0</v>
      </c>
      <c r="AK2973" s="13" t="str">
        <f>VLOOKUP(tbl_pbp[[#This Row],[Play Saints Win % Increase]], tbl_impact[],3,TRUE)</f>
        <v>Scented (0 to +5%)</v>
      </c>
    </row>
    <row r="2974" spans="1:37">
      <c r="A2974" s="1">
        <v>18</v>
      </c>
      <c r="B2974" s="5">
        <v>0.33200000000000002</v>
      </c>
      <c r="C2974" t="s">
        <v>1245</v>
      </c>
      <c r="D2974">
        <v>0</v>
      </c>
      <c r="E2974">
        <v>0</v>
      </c>
      <c r="F2974">
        <v>1</v>
      </c>
      <c r="G2974">
        <v>0</v>
      </c>
      <c r="H2974">
        <v>3</v>
      </c>
      <c r="I2974">
        <v>23</v>
      </c>
      <c r="J2974">
        <v>27</v>
      </c>
      <c r="K2974" t="s">
        <v>1179</v>
      </c>
      <c r="L2974">
        <v>3</v>
      </c>
      <c r="M2974">
        <v>73</v>
      </c>
      <c r="N2974" t="s">
        <v>1246</v>
      </c>
      <c r="O2974" t="s">
        <v>1247</v>
      </c>
      <c r="P2974" t="s">
        <v>30</v>
      </c>
      <c r="Q2974" t="s">
        <v>31</v>
      </c>
      <c r="R2974" t="s">
        <v>32</v>
      </c>
      <c r="S2974" t="s">
        <v>1248</v>
      </c>
      <c r="T2974" t="s">
        <v>1249</v>
      </c>
      <c r="U2974" t="s">
        <v>1250</v>
      </c>
      <c r="V2974" t="s">
        <v>1181</v>
      </c>
      <c r="X2974" t="str">
        <f>VLOOKUP(pbp!V207, games!$B$2:$R$40, 3, FALSE)</f>
        <v>2019-09-15T20:25Z</v>
      </c>
      <c r="Y2974">
        <f>VLOOKUP(1*V2974,NFLGames!$H$11:$H$555,1,FALSE)</f>
        <v>401220231</v>
      </c>
      <c r="Z2974">
        <f>VLOOKUP($Y2974, NFLGames!$H$11:$K$555,2,FALSE)</f>
        <v>2020</v>
      </c>
      <c r="AA2974">
        <f>VLOOKUP($Y2974, NFLGames!$H$11:$K$555,3,FALSE)</f>
        <v>2</v>
      </c>
      <c r="AB2974" s="6">
        <f>IF(A2975=0, 0, AH2975-tbl_pbp[[#This Row],[Saints Win %]])</f>
        <v>-8.999999999999897E-3</v>
      </c>
      <c r="AE2974">
        <f>ABS(tbl_pbp[[#This Row],[play.homeScore]]-tbl_pbp[[#This Row],[play.awayScore]])</f>
        <v>3</v>
      </c>
      <c r="AF2974">
        <f>IF(tbl_pbp[[#This Row],[Play Saints Win % Increase]]&gt;=$AF$4,1,0)</f>
        <v>0</v>
      </c>
      <c r="AG2974" t="str">
        <f>VLOOKUP(tbl_pbp[[#This Row],[gameId]], games!$B$2:$T$40, 9, FALSE)</f>
        <v>new-orleans-saints</v>
      </c>
      <c r="AH2974" s="5">
        <f>IF(tbl_pbp[[#This Row],[AwayTeam]] &lt;&gt; "new-orleans-saints", tbl_pbp[[#This Row],[homeWinPercentage]], 1-tbl_pbp[[#This Row],[homeWinPercentage]])</f>
        <v>0.66799999999999993</v>
      </c>
      <c r="AI2974" s="13">
        <f>tbl_pbp[[#This Row],[Kamara]]*tbl_pbp[[#This Row],[Impactful Play]]</f>
        <v>0</v>
      </c>
      <c r="AJ2974" s="13">
        <f>tbl_pbp[[#This Row],[Thomas]]*tbl_pbp[[#This Row],[Impactful Play]]</f>
        <v>0</v>
      </c>
      <c r="AK2974" s="13" t="str">
        <f>VLOOKUP(tbl_pbp[[#This Row],[Play Saints Win % Increase]], tbl_impact[],3,TRUE)</f>
        <v>Bad (0 to -5%)</v>
      </c>
    </row>
    <row r="2975" spans="1:37">
      <c r="A2975" s="1">
        <v>19</v>
      </c>
      <c r="B2975" s="5">
        <v>0.34100000000000003</v>
      </c>
      <c r="C2975" t="s">
        <v>1251</v>
      </c>
      <c r="D2975">
        <v>0</v>
      </c>
      <c r="E2975">
        <v>0</v>
      </c>
      <c r="F2975">
        <v>1</v>
      </c>
      <c r="G2975">
        <v>0</v>
      </c>
      <c r="H2975">
        <v>3</v>
      </c>
      <c r="I2975">
        <v>16</v>
      </c>
      <c r="J2975">
        <v>34</v>
      </c>
      <c r="K2975" t="s">
        <v>1179</v>
      </c>
      <c r="L2975">
        <v>4</v>
      </c>
      <c r="M2975">
        <v>66</v>
      </c>
      <c r="N2975" t="s">
        <v>1252</v>
      </c>
      <c r="O2975" t="s">
        <v>1073</v>
      </c>
      <c r="P2975" t="s">
        <v>66</v>
      </c>
      <c r="Q2975" t="s">
        <v>67</v>
      </c>
      <c r="R2975" t="s">
        <v>68</v>
      </c>
      <c r="S2975" t="s">
        <v>395</v>
      </c>
      <c r="T2975" t="s">
        <v>1253</v>
      </c>
      <c r="U2975" t="s">
        <v>1254</v>
      </c>
      <c r="V2975" t="s">
        <v>1181</v>
      </c>
      <c r="X2975" t="str">
        <f>VLOOKUP(pbp!V208, games!$B$2:$R$40, 3, FALSE)</f>
        <v>2019-09-15T20:25Z</v>
      </c>
      <c r="Y2975">
        <f>VLOOKUP(1*V2975,NFLGames!$H$11:$H$555,1,FALSE)</f>
        <v>401220231</v>
      </c>
      <c r="Z2975">
        <f>VLOOKUP($Y2975, NFLGames!$H$11:$K$555,2,FALSE)</f>
        <v>2020</v>
      </c>
      <c r="AA2975">
        <f>VLOOKUP($Y2975, NFLGames!$H$11:$K$555,3,FALSE)</f>
        <v>2</v>
      </c>
      <c r="AB2975" s="6">
        <f>IF(A2976=0, 0, AH2976-tbl_pbp[[#This Row],[Saints Win %]])</f>
        <v>1.2999999999999901E-2</v>
      </c>
      <c r="AE2975">
        <f>ABS(tbl_pbp[[#This Row],[play.homeScore]]-tbl_pbp[[#This Row],[play.awayScore]])</f>
        <v>3</v>
      </c>
      <c r="AF2975">
        <f>IF(tbl_pbp[[#This Row],[Play Saints Win % Increase]]&gt;=$AF$4,1,0)</f>
        <v>0</v>
      </c>
      <c r="AG2975" t="str">
        <f>VLOOKUP(tbl_pbp[[#This Row],[gameId]], games!$B$2:$T$40, 9, FALSE)</f>
        <v>new-orleans-saints</v>
      </c>
      <c r="AH2975" s="5">
        <f>IF(tbl_pbp[[#This Row],[AwayTeam]] &lt;&gt; "new-orleans-saints", tbl_pbp[[#This Row],[homeWinPercentage]], 1-tbl_pbp[[#This Row],[homeWinPercentage]])</f>
        <v>0.65900000000000003</v>
      </c>
      <c r="AI2975" s="13">
        <f>tbl_pbp[[#This Row],[Kamara]]*tbl_pbp[[#This Row],[Impactful Play]]</f>
        <v>0</v>
      </c>
      <c r="AJ2975" s="13">
        <f>tbl_pbp[[#This Row],[Thomas]]*tbl_pbp[[#This Row],[Impactful Play]]</f>
        <v>0</v>
      </c>
      <c r="AK2975" s="13" t="str">
        <f>VLOOKUP(tbl_pbp[[#This Row],[Play Saints Win % Increase]], tbl_impact[],3,TRUE)</f>
        <v>Scented (0 to +5%)</v>
      </c>
    </row>
    <row r="2976" spans="1:37">
      <c r="A2976" s="1">
        <v>20</v>
      </c>
      <c r="B2976" s="5">
        <v>0.32800000000000001</v>
      </c>
      <c r="C2976" t="s">
        <v>1255</v>
      </c>
      <c r="D2976">
        <v>0</v>
      </c>
      <c r="E2976">
        <v>0</v>
      </c>
      <c r="F2976">
        <v>1</v>
      </c>
      <c r="G2976">
        <v>0</v>
      </c>
      <c r="H2976">
        <v>3</v>
      </c>
      <c r="I2976">
        <v>10</v>
      </c>
      <c r="J2976">
        <v>78</v>
      </c>
      <c r="K2976" t="s">
        <v>29</v>
      </c>
      <c r="L2976">
        <v>1</v>
      </c>
      <c r="M2976">
        <v>78</v>
      </c>
      <c r="N2976" t="s">
        <v>1256</v>
      </c>
      <c r="O2976" t="s">
        <v>1073</v>
      </c>
      <c r="P2976" t="s">
        <v>45</v>
      </c>
      <c r="Q2976" t="s">
        <v>46</v>
      </c>
      <c r="R2976" t="s">
        <v>47</v>
      </c>
      <c r="S2976" t="s">
        <v>33</v>
      </c>
      <c r="T2976" t="s">
        <v>1257</v>
      </c>
      <c r="U2976" t="s">
        <v>1258</v>
      </c>
      <c r="V2976" t="s">
        <v>1181</v>
      </c>
      <c r="X2976" t="str">
        <f>VLOOKUP(pbp!V209, games!$B$2:$R$40, 3, FALSE)</f>
        <v>2019-09-15T20:25Z</v>
      </c>
      <c r="Y2976">
        <f>VLOOKUP(1*V2976,NFLGames!$H$11:$H$555,1,FALSE)</f>
        <v>401220231</v>
      </c>
      <c r="Z2976">
        <f>VLOOKUP($Y2976, NFLGames!$H$11:$K$555,2,FALSE)</f>
        <v>2020</v>
      </c>
      <c r="AA2976">
        <f>VLOOKUP($Y2976, NFLGames!$H$11:$K$555,3,FALSE)</f>
        <v>2</v>
      </c>
      <c r="AB2976" s="6">
        <f>IF(A2977=0, 0, AH2977-tbl_pbp[[#This Row],[Saints Win %]])</f>
        <v>-0.11199999999999988</v>
      </c>
      <c r="AE2976">
        <f>ABS(tbl_pbp[[#This Row],[play.homeScore]]-tbl_pbp[[#This Row],[play.awayScore]])</f>
        <v>3</v>
      </c>
      <c r="AF2976">
        <f>IF(tbl_pbp[[#This Row],[Play Saints Win % Increase]]&gt;=$AF$4,1,0)</f>
        <v>0</v>
      </c>
      <c r="AG2976" t="str">
        <f>VLOOKUP(tbl_pbp[[#This Row],[gameId]], games!$B$2:$T$40, 9, FALSE)</f>
        <v>new-orleans-saints</v>
      </c>
      <c r="AH2976" s="5">
        <f>IF(tbl_pbp[[#This Row],[AwayTeam]] &lt;&gt; "new-orleans-saints", tbl_pbp[[#This Row],[homeWinPercentage]], 1-tbl_pbp[[#This Row],[homeWinPercentage]])</f>
        <v>0.67199999999999993</v>
      </c>
      <c r="AI2976" s="13">
        <f>tbl_pbp[[#This Row],[Kamara]]*tbl_pbp[[#This Row],[Impactful Play]]</f>
        <v>0</v>
      </c>
      <c r="AJ2976" s="13">
        <f>tbl_pbp[[#This Row],[Thomas]]*tbl_pbp[[#This Row],[Impactful Play]]</f>
        <v>0</v>
      </c>
      <c r="AK2976" s="13" t="str">
        <f>VLOOKUP(tbl_pbp[[#This Row],[Play Saints Win % Increase]], tbl_impact[],3,TRUE)</f>
        <v>Stinky (worse than -10% to -20%)</v>
      </c>
    </row>
    <row r="2977" spans="1:37">
      <c r="A2977" s="1">
        <v>21</v>
      </c>
      <c r="B2977" s="5">
        <v>0.44</v>
      </c>
      <c r="C2977" t="s">
        <v>1259</v>
      </c>
      <c r="D2977">
        <v>0</v>
      </c>
      <c r="E2977">
        <v>0</v>
      </c>
      <c r="F2977">
        <v>1</v>
      </c>
      <c r="G2977">
        <v>0</v>
      </c>
      <c r="H2977">
        <v>3</v>
      </c>
      <c r="I2977">
        <v>10</v>
      </c>
      <c r="J2977">
        <v>69</v>
      </c>
      <c r="K2977" t="s">
        <v>29</v>
      </c>
      <c r="L2977">
        <v>1</v>
      </c>
      <c r="M2977">
        <v>69</v>
      </c>
      <c r="N2977" t="s">
        <v>1260</v>
      </c>
      <c r="O2977" t="s">
        <v>89</v>
      </c>
      <c r="P2977" t="s">
        <v>45</v>
      </c>
      <c r="Q2977" t="s">
        <v>46</v>
      </c>
      <c r="R2977" t="s">
        <v>47</v>
      </c>
      <c r="S2977" t="s">
        <v>33</v>
      </c>
      <c r="T2977" t="s">
        <v>361</v>
      </c>
      <c r="U2977" t="s">
        <v>557</v>
      </c>
      <c r="V2977" t="s">
        <v>1181</v>
      </c>
      <c r="X2977" t="str">
        <f>VLOOKUP(pbp!V210, games!$B$2:$R$40, 3, FALSE)</f>
        <v>2019-09-15T20:25Z</v>
      </c>
      <c r="Y2977">
        <f>VLOOKUP(1*V2977,NFLGames!$H$11:$H$555,1,FALSE)</f>
        <v>401220231</v>
      </c>
      <c r="Z2977">
        <f>VLOOKUP($Y2977, NFLGames!$H$11:$K$555,2,FALSE)</f>
        <v>2020</v>
      </c>
      <c r="AA2977">
        <f>VLOOKUP($Y2977, NFLGames!$H$11:$K$555,3,FALSE)</f>
        <v>2</v>
      </c>
      <c r="AB2977" s="6">
        <f>IF(A2978=0, 0, AH2978-tbl_pbp[[#This Row],[Saints Win %]])</f>
        <v>0.15700000000000003</v>
      </c>
      <c r="AC2977">
        <v>1</v>
      </c>
      <c r="AE2977">
        <f>ABS(tbl_pbp[[#This Row],[play.homeScore]]-tbl_pbp[[#This Row],[play.awayScore]])</f>
        <v>3</v>
      </c>
      <c r="AF2977">
        <f>IF(tbl_pbp[[#This Row],[Play Saints Win % Increase]]&gt;=$AF$4,1,0)</f>
        <v>1</v>
      </c>
      <c r="AG2977" t="str">
        <f>VLOOKUP(tbl_pbp[[#This Row],[gameId]], games!$B$2:$T$40, 9, FALSE)</f>
        <v>new-orleans-saints</v>
      </c>
      <c r="AH2977" s="5">
        <f>IF(tbl_pbp[[#This Row],[AwayTeam]] &lt;&gt; "new-orleans-saints", tbl_pbp[[#This Row],[homeWinPercentage]], 1-tbl_pbp[[#This Row],[homeWinPercentage]])</f>
        <v>0.56000000000000005</v>
      </c>
      <c r="AI2977" s="13">
        <f>tbl_pbp[[#This Row],[Kamara]]*tbl_pbp[[#This Row],[Impactful Play]]</f>
        <v>1</v>
      </c>
      <c r="AJ2977" s="13">
        <f>tbl_pbp[[#This Row],[Thomas]]*tbl_pbp[[#This Row],[Impactful Play]]</f>
        <v>0</v>
      </c>
      <c r="AK2977" s="13" t="str">
        <f>VLOOKUP(tbl_pbp[[#This Row],[Play Saints Win % Increase]], tbl_impact[],3,TRUE)</f>
        <v>Fragrant (10% to 20%)</v>
      </c>
    </row>
    <row r="2978" spans="1:37">
      <c r="A2978" s="1">
        <v>22</v>
      </c>
      <c r="B2978" s="5">
        <v>0.28299999999999997</v>
      </c>
      <c r="C2978" t="s">
        <v>1261</v>
      </c>
      <c r="D2978">
        <v>0</v>
      </c>
      <c r="E2978">
        <v>0</v>
      </c>
      <c r="F2978">
        <v>1</v>
      </c>
      <c r="G2978">
        <v>0</v>
      </c>
      <c r="H2978">
        <v>3</v>
      </c>
      <c r="I2978">
        <v>10</v>
      </c>
      <c r="J2978">
        <v>56</v>
      </c>
      <c r="K2978" t="s">
        <v>29</v>
      </c>
      <c r="L2978">
        <v>1</v>
      </c>
      <c r="M2978">
        <v>56</v>
      </c>
      <c r="N2978" t="s">
        <v>1262</v>
      </c>
      <c r="O2978" t="s">
        <v>1263</v>
      </c>
      <c r="P2978" t="s">
        <v>45</v>
      </c>
      <c r="Q2978" t="s">
        <v>46</v>
      </c>
      <c r="R2978" t="s">
        <v>47</v>
      </c>
      <c r="S2978" t="s">
        <v>33</v>
      </c>
      <c r="T2978" t="s">
        <v>467</v>
      </c>
      <c r="U2978" t="s">
        <v>468</v>
      </c>
      <c r="V2978" t="s">
        <v>1181</v>
      </c>
      <c r="X2978" t="str">
        <f>VLOOKUP(pbp!V211, games!$B$2:$R$40, 3, FALSE)</f>
        <v>2019-09-15T20:25Z</v>
      </c>
      <c r="Y2978">
        <f>VLOOKUP(1*V2978,NFLGames!$H$11:$H$555,1,FALSE)</f>
        <v>401220231</v>
      </c>
      <c r="Z2978">
        <f>VLOOKUP($Y2978, NFLGames!$H$11:$K$555,2,FALSE)</f>
        <v>2020</v>
      </c>
      <c r="AA2978">
        <f>VLOOKUP($Y2978, NFLGames!$H$11:$K$555,3,FALSE)</f>
        <v>2</v>
      </c>
      <c r="AB2978" s="6">
        <f>IF(A2979=0, 0, AH2979-tbl_pbp[[#This Row],[Saints Win %]])</f>
        <v>-1.8000000000000016E-2</v>
      </c>
      <c r="AC2978">
        <v>1</v>
      </c>
      <c r="AE2978">
        <f>ABS(tbl_pbp[[#This Row],[play.homeScore]]-tbl_pbp[[#This Row],[play.awayScore]])</f>
        <v>3</v>
      </c>
      <c r="AF2978">
        <f>IF(tbl_pbp[[#This Row],[Play Saints Win % Increase]]&gt;=$AF$4,1,0)</f>
        <v>0</v>
      </c>
      <c r="AG2978" t="str">
        <f>VLOOKUP(tbl_pbp[[#This Row],[gameId]], games!$B$2:$T$40, 9, FALSE)</f>
        <v>new-orleans-saints</v>
      </c>
      <c r="AH2978" s="5">
        <f>IF(tbl_pbp[[#This Row],[AwayTeam]] &lt;&gt; "new-orleans-saints", tbl_pbp[[#This Row],[homeWinPercentage]], 1-tbl_pbp[[#This Row],[homeWinPercentage]])</f>
        <v>0.71700000000000008</v>
      </c>
      <c r="AI2978" s="13">
        <f>tbl_pbp[[#This Row],[Kamara]]*tbl_pbp[[#This Row],[Impactful Play]]</f>
        <v>0</v>
      </c>
      <c r="AJ2978" s="13">
        <f>tbl_pbp[[#This Row],[Thomas]]*tbl_pbp[[#This Row],[Impactful Play]]</f>
        <v>0</v>
      </c>
      <c r="AK2978" s="13" t="str">
        <f>VLOOKUP(tbl_pbp[[#This Row],[Play Saints Win % Increase]], tbl_impact[],3,TRUE)</f>
        <v>Bad (0 to -5%)</v>
      </c>
    </row>
    <row r="2979" spans="1:37">
      <c r="A2979" s="1">
        <v>23</v>
      </c>
      <c r="B2979" s="5">
        <v>0.30099999999999999</v>
      </c>
      <c r="C2979" t="s">
        <v>1264</v>
      </c>
      <c r="D2979">
        <v>0</v>
      </c>
      <c r="E2979">
        <v>0</v>
      </c>
      <c r="F2979">
        <v>1</v>
      </c>
      <c r="G2979">
        <v>0</v>
      </c>
      <c r="H2979">
        <v>3</v>
      </c>
      <c r="I2979">
        <v>10</v>
      </c>
      <c r="J2979">
        <v>35</v>
      </c>
      <c r="K2979" t="s">
        <v>29</v>
      </c>
      <c r="L2979">
        <v>1</v>
      </c>
      <c r="M2979">
        <v>35</v>
      </c>
      <c r="N2979" t="s">
        <v>1265</v>
      </c>
      <c r="O2979" t="s">
        <v>1266</v>
      </c>
      <c r="P2979" t="s">
        <v>45</v>
      </c>
      <c r="Q2979" t="s">
        <v>46</v>
      </c>
      <c r="R2979" t="s">
        <v>47</v>
      </c>
      <c r="S2979" t="s">
        <v>33</v>
      </c>
      <c r="T2979" t="s">
        <v>1267</v>
      </c>
      <c r="U2979" t="s">
        <v>1268</v>
      </c>
      <c r="V2979" t="s">
        <v>1181</v>
      </c>
      <c r="X2979" t="str">
        <f>VLOOKUP(pbp!V212, games!$B$2:$R$40, 3, FALSE)</f>
        <v>2019-09-15T20:25Z</v>
      </c>
      <c r="Y2979">
        <f>VLOOKUP(1*V2979,NFLGames!$H$11:$H$555,1,FALSE)</f>
        <v>401220231</v>
      </c>
      <c r="Z2979">
        <f>VLOOKUP($Y2979, NFLGames!$H$11:$K$555,2,FALSE)</f>
        <v>2020</v>
      </c>
      <c r="AA2979">
        <f>VLOOKUP($Y2979, NFLGames!$H$11:$K$555,3,FALSE)</f>
        <v>2</v>
      </c>
      <c r="AB2979" s="6">
        <f>IF(A2980=0, 0, AH2980-tbl_pbp[[#This Row],[Saints Win %]])</f>
        <v>-1.5000000000000124E-2</v>
      </c>
      <c r="AE2979">
        <f>ABS(tbl_pbp[[#This Row],[play.homeScore]]-tbl_pbp[[#This Row],[play.awayScore]])</f>
        <v>3</v>
      </c>
      <c r="AF2979">
        <f>IF(tbl_pbp[[#This Row],[Play Saints Win % Increase]]&gt;=$AF$4,1,0)</f>
        <v>0</v>
      </c>
      <c r="AG2979" t="str">
        <f>VLOOKUP(tbl_pbp[[#This Row],[gameId]], games!$B$2:$T$40, 9, FALSE)</f>
        <v>new-orleans-saints</v>
      </c>
      <c r="AH2979" s="5">
        <f>IF(tbl_pbp[[#This Row],[AwayTeam]] &lt;&gt; "new-orleans-saints", tbl_pbp[[#This Row],[homeWinPercentage]], 1-tbl_pbp[[#This Row],[homeWinPercentage]])</f>
        <v>0.69900000000000007</v>
      </c>
      <c r="AI2979" s="13">
        <f>tbl_pbp[[#This Row],[Kamara]]*tbl_pbp[[#This Row],[Impactful Play]]</f>
        <v>0</v>
      </c>
      <c r="AJ2979" s="13">
        <f>tbl_pbp[[#This Row],[Thomas]]*tbl_pbp[[#This Row],[Impactful Play]]</f>
        <v>0</v>
      </c>
      <c r="AK2979" s="13" t="str">
        <f>VLOOKUP(tbl_pbp[[#This Row],[Play Saints Win % Increase]], tbl_impact[],3,TRUE)</f>
        <v>Bad (0 to -5%)</v>
      </c>
    </row>
    <row r="2980" spans="1:37">
      <c r="A2980" s="1">
        <v>24</v>
      </c>
      <c r="B2980" s="5">
        <v>0.316</v>
      </c>
      <c r="C2980" t="s">
        <v>1269</v>
      </c>
      <c r="D2980">
        <v>0</v>
      </c>
      <c r="E2980">
        <v>0</v>
      </c>
      <c r="F2980">
        <v>1</v>
      </c>
      <c r="G2980">
        <v>0</v>
      </c>
      <c r="H2980">
        <v>3</v>
      </c>
      <c r="I2980">
        <v>8</v>
      </c>
      <c r="J2980">
        <v>33</v>
      </c>
      <c r="K2980" t="s">
        <v>29</v>
      </c>
      <c r="L2980">
        <v>2</v>
      </c>
      <c r="M2980">
        <v>33</v>
      </c>
      <c r="N2980" t="s">
        <v>1270</v>
      </c>
      <c r="O2980" t="s">
        <v>969</v>
      </c>
      <c r="P2980" t="s">
        <v>22</v>
      </c>
      <c r="Q2980" t="s">
        <v>37</v>
      </c>
      <c r="S2980" t="s">
        <v>73</v>
      </c>
      <c r="T2980" t="s">
        <v>1271</v>
      </c>
      <c r="U2980" t="s">
        <v>1272</v>
      </c>
      <c r="V2980" t="s">
        <v>1181</v>
      </c>
      <c r="X2980" t="str">
        <f>VLOOKUP(pbp!V213, games!$B$2:$R$40, 3, FALSE)</f>
        <v>2019-09-15T20:25Z</v>
      </c>
      <c r="Y2980">
        <f>VLOOKUP(1*V2980,NFLGames!$H$11:$H$555,1,FALSE)</f>
        <v>401220231</v>
      </c>
      <c r="Z2980">
        <f>VLOOKUP($Y2980, NFLGames!$H$11:$K$555,2,FALSE)</f>
        <v>2020</v>
      </c>
      <c r="AA2980">
        <f>VLOOKUP($Y2980, NFLGames!$H$11:$K$555,3,FALSE)</f>
        <v>2</v>
      </c>
      <c r="AB2980" s="6">
        <f>IF(A2981=0, 0, AH2981-tbl_pbp[[#This Row],[Saints Win %]])</f>
        <v>7.8000000000000069E-2</v>
      </c>
      <c r="AE2980">
        <f>ABS(tbl_pbp[[#This Row],[play.homeScore]]-tbl_pbp[[#This Row],[play.awayScore]])</f>
        <v>3</v>
      </c>
      <c r="AF2980">
        <f>IF(tbl_pbp[[#This Row],[Play Saints Win % Increase]]&gt;=$AF$4,1,0)</f>
        <v>0</v>
      </c>
      <c r="AG2980" t="str">
        <f>VLOOKUP(tbl_pbp[[#This Row],[gameId]], games!$B$2:$T$40, 9, FALSE)</f>
        <v>new-orleans-saints</v>
      </c>
      <c r="AH2980" s="5">
        <f>IF(tbl_pbp[[#This Row],[AwayTeam]] &lt;&gt; "new-orleans-saints", tbl_pbp[[#This Row],[homeWinPercentage]], 1-tbl_pbp[[#This Row],[homeWinPercentage]])</f>
        <v>0.68399999999999994</v>
      </c>
      <c r="AI2980" s="13">
        <f>tbl_pbp[[#This Row],[Kamara]]*tbl_pbp[[#This Row],[Impactful Play]]</f>
        <v>0</v>
      </c>
      <c r="AJ2980" s="13">
        <f>tbl_pbp[[#This Row],[Thomas]]*tbl_pbp[[#This Row],[Impactful Play]]</f>
        <v>0</v>
      </c>
      <c r="AK2980" s="13" t="str">
        <f>VLOOKUP(tbl_pbp[[#This Row],[Play Saints Win % Increase]], tbl_impact[],3,TRUE)</f>
        <v>Perfumed (5 to + 10%)</v>
      </c>
    </row>
    <row r="2981" spans="1:37">
      <c r="A2981" s="1">
        <v>25</v>
      </c>
      <c r="B2981" s="5">
        <v>0.23799999999999999</v>
      </c>
      <c r="C2981" t="s">
        <v>1273</v>
      </c>
      <c r="D2981">
        <v>0</v>
      </c>
      <c r="E2981">
        <v>0</v>
      </c>
      <c r="F2981">
        <v>1</v>
      </c>
      <c r="G2981">
        <v>0</v>
      </c>
      <c r="H2981">
        <v>3</v>
      </c>
      <c r="I2981">
        <v>8</v>
      </c>
      <c r="J2981">
        <v>33</v>
      </c>
      <c r="K2981" t="s">
        <v>29</v>
      </c>
      <c r="L2981">
        <v>3</v>
      </c>
      <c r="M2981">
        <v>33</v>
      </c>
      <c r="N2981" t="s">
        <v>1274</v>
      </c>
      <c r="O2981" t="s">
        <v>336</v>
      </c>
      <c r="P2981" t="s">
        <v>30</v>
      </c>
      <c r="Q2981" t="s">
        <v>31</v>
      </c>
      <c r="R2981" t="s">
        <v>32</v>
      </c>
      <c r="S2981" t="s">
        <v>92</v>
      </c>
      <c r="T2981" t="s">
        <v>1271</v>
      </c>
      <c r="U2981" t="s">
        <v>1275</v>
      </c>
      <c r="V2981" t="s">
        <v>1181</v>
      </c>
      <c r="X2981" t="str">
        <f>VLOOKUP(pbp!V214, games!$B$2:$R$40, 3, FALSE)</f>
        <v>2019-09-15T20:25Z</v>
      </c>
      <c r="Y2981">
        <f>VLOOKUP(1*V2981,NFLGames!$H$11:$H$555,1,FALSE)</f>
        <v>401220231</v>
      </c>
      <c r="Z2981">
        <f>VLOOKUP($Y2981, NFLGames!$H$11:$K$555,2,FALSE)</f>
        <v>2020</v>
      </c>
      <c r="AA2981">
        <f>VLOOKUP($Y2981, NFLGames!$H$11:$K$555,3,FALSE)</f>
        <v>2</v>
      </c>
      <c r="AB2981" s="6">
        <f>IF(A2982=0, 0, AH2982-tbl_pbp[[#This Row],[Saints Win %]])</f>
        <v>-7.0000000000000062E-3</v>
      </c>
      <c r="AE2981">
        <f>ABS(tbl_pbp[[#This Row],[play.homeScore]]-tbl_pbp[[#This Row],[play.awayScore]])</f>
        <v>3</v>
      </c>
      <c r="AF2981">
        <f>IF(tbl_pbp[[#This Row],[Play Saints Win % Increase]]&gt;=$AF$4,1,0)</f>
        <v>0</v>
      </c>
      <c r="AG2981" t="str">
        <f>VLOOKUP(tbl_pbp[[#This Row],[gameId]], games!$B$2:$T$40, 9, FALSE)</f>
        <v>new-orleans-saints</v>
      </c>
      <c r="AH2981" s="5">
        <f>IF(tbl_pbp[[#This Row],[AwayTeam]] &lt;&gt; "new-orleans-saints", tbl_pbp[[#This Row],[homeWinPercentage]], 1-tbl_pbp[[#This Row],[homeWinPercentage]])</f>
        <v>0.76200000000000001</v>
      </c>
      <c r="AI2981" s="13">
        <f>tbl_pbp[[#This Row],[Kamara]]*tbl_pbp[[#This Row],[Impactful Play]]</f>
        <v>0</v>
      </c>
      <c r="AJ2981" s="13">
        <f>tbl_pbp[[#This Row],[Thomas]]*tbl_pbp[[#This Row],[Impactful Play]]</f>
        <v>0</v>
      </c>
      <c r="AK2981" s="13" t="str">
        <f>VLOOKUP(tbl_pbp[[#This Row],[Play Saints Win % Increase]], tbl_impact[],3,TRUE)</f>
        <v>Bad (0 to -5%)</v>
      </c>
    </row>
    <row r="2982" spans="1:37">
      <c r="A2982" s="1">
        <v>26</v>
      </c>
      <c r="B2982" s="5">
        <v>0.245</v>
      </c>
      <c r="C2982" t="s">
        <v>1276</v>
      </c>
      <c r="D2982">
        <v>0</v>
      </c>
      <c r="E2982">
        <v>0</v>
      </c>
      <c r="F2982">
        <v>1</v>
      </c>
      <c r="G2982">
        <v>0</v>
      </c>
      <c r="H2982">
        <v>3</v>
      </c>
      <c r="I2982">
        <v>1</v>
      </c>
      <c r="J2982">
        <v>1</v>
      </c>
      <c r="K2982" t="s">
        <v>29</v>
      </c>
      <c r="L2982">
        <v>2</v>
      </c>
      <c r="M2982">
        <v>1</v>
      </c>
      <c r="N2982" t="s">
        <v>1277</v>
      </c>
      <c r="O2982" t="s">
        <v>336</v>
      </c>
      <c r="P2982" t="s">
        <v>124</v>
      </c>
      <c r="Q2982" t="s">
        <v>125</v>
      </c>
      <c r="R2982" t="s">
        <v>126</v>
      </c>
      <c r="V2982" t="s">
        <v>1181</v>
      </c>
      <c r="X2982" t="str">
        <f>VLOOKUP(pbp!V215, games!$B$2:$R$40, 3, FALSE)</f>
        <v>2019-09-15T20:25Z</v>
      </c>
      <c r="Y2982">
        <f>VLOOKUP(1*V2982,NFLGames!$H$11:$H$555,1,FALSE)</f>
        <v>401220231</v>
      </c>
      <c r="Z2982">
        <f>VLOOKUP($Y2982, NFLGames!$H$11:$K$555,2,FALSE)</f>
        <v>2020</v>
      </c>
      <c r="AA2982">
        <f>VLOOKUP($Y2982, NFLGames!$H$11:$K$555,3,FALSE)</f>
        <v>2</v>
      </c>
      <c r="AB2982" s="6">
        <f>IF(A2983=0, 0, AH2983-tbl_pbp[[#This Row],[Saints Win %]])</f>
        <v>7.0000000000000062E-3</v>
      </c>
      <c r="AE2982">
        <f>ABS(tbl_pbp[[#This Row],[play.homeScore]]-tbl_pbp[[#This Row],[play.awayScore]])</f>
        <v>3</v>
      </c>
      <c r="AF2982">
        <f>IF(tbl_pbp[[#This Row],[Play Saints Win % Increase]]&gt;=$AF$4,1,0)</f>
        <v>0</v>
      </c>
      <c r="AG2982" t="str">
        <f>VLOOKUP(tbl_pbp[[#This Row],[gameId]], games!$B$2:$T$40, 9, FALSE)</f>
        <v>new-orleans-saints</v>
      </c>
      <c r="AH2982" s="5">
        <f>IF(tbl_pbp[[#This Row],[AwayTeam]] &lt;&gt; "new-orleans-saints", tbl_pbp[[#This Row],[homeWinPercentage]], 1-tbl_pbp[[#This Row],[homeWinPercentage]])</f>
        <v>0.755</v>
      </c>
      <c r="AI2982" s="13">
        <f>tbl_pbp[[#This Row],[Kamara]]*tbl_pbp[[#This Row],[Impactful Play]]</f>
        <v>0</v>
      </c>
      <c r="AJ2982" s="13">
        <f>tbl_pbp[[#This Row],[Thomas]]*tbl_pbp[[#This Row],[Impactful Play]]</f>
        <v>0</v>
      </c>
      <c r="AK2982" s="13" t="str">
        <f>VLOOKUP(tbl_pbp[[#This Row],[Play Saints Win % Increase]], tbl_impact[],3,TRUE)</f>
        <v>Scented (0 to +5%)</v>
      </c>
    </row>
    <row r="2983" spans="1:37">
      <c r="A2983" s="1">
        <v>27</v>
      </c>
      <c r="B2983" s="5">
        <v>0.23799999999999999</v>
      </c>
      <c r="C2983" t="s">
        <v>1278</v>
      </c>
      <c r="D2983">
        <v>0</v>
      </c>
      <c r="E2983">
        <v>0</v>
      </c>
      <c r="F2983">
        <v>1</v>
      </c>
      <c r="G2983">
        <v>0</v>
      </c>
      <c r="H2983">
        <v>3</v>
      </c>
      <c r="I2983">
        <v>4</v>
      </c>
      <c r="J2983">
        <v>4</v>
      </c>
      <c r="K2983" t="s">
        <v>29</v>
      </c>
      <c r="L2983">
        <v>1</v>
      </c>
      <c r="M2983">
        <v>4</v>
      </c>
      <c r="N2983" t="s">
        <v>1279</v>
      </c>
      <c r="O2983" t="s">
        <v>1280</v>
      </c>
      <c r="P2983" t="s">
        <v>45</v>
      </c>
      <c r="Q2983" t="s">
        <v>46</v>
      </c>
      <c r="R2983" t="s">
        <v>47</v>
      </c>
      <c r="S2983" t="s">
        <v>283</v>
      </c>
      <c r="T2983" t="s">
        <v>1281</v>
      </c>
      <c r="U2983" t="s">
        <v>1282</v>
      </c>
      <c r="V2983" t="s">
        <v>1181</v>
      </c>
      <c r="X2983" t="str">
        <f>VLOOKUP(pbp!V216, games!$B$2:$R$40, 3, FALSE)</f>
        <v>2019-09-15T20:25Z</v>
      </c>
      <c r="Y2983">
        <f>VLOOKUP(1*V2983,NFLGames!$H$11:$H$555,1,FALSE)</f>
        <v>401220231</v>
      </c>
      <c r="Z2983">
        <f>VLOOKUP($Y2983, NFLGames!$H$11:$K$555,2,FALSE)</f>
        <v>2020</v>
      </c>
      <c r="AA2983">
        <f>VLOOKUP($Y2983, NFLGames!$H$11:$K$555,3,FALSE)</f>
        <v>2</v>
      </c>
      <c r="AB2983" s="6">
        <f>IF(A2984=0, 0, AH2984-tbl_pbp[[#This Row],[Saints Win %]])</f>
        <v>-1.5000000000000013E-2</v>
      </c>
      <c r="AC2983">
        <v>1</v>
      </c>
      <c r="AE2983">
        <f>ABS(tbl_pbp[[#This Row],[play.homeScore]]-tbl_pbp[[#This Row],[play.awayScore]])</f>
        <v>3</v>
      </c>
      <c r="AF2983">
        <f>IF(tbl_pbp[[#This Row],[Play Saints Win % Increase]]&gt;=$AF$4,1,0)</f>
        <v>0</v>
      </c>
      <c r="AG2983" t="str">
        <f>VLOOKUP(tbl_pbp[[#This Row],[gameId]], games!$B$2:$T$40, 9, FALSE)</f>
        <v>new-orleans-saints</v>
      </c>
      <c r="AH2983" s="5">
        <f>IF(tbl_pbp[[#This Row],[AwayTeam]] &lt;&gt; "new-orleans-saints", tbl_pbp[[#This Row],[homeWinPercentage]], 1-tbl_pbp[[#This Row],[homeWinPercentage]])</f>
        <v>0.76200000000000001</v>
      </c>
      <c r="AI2983" s="13">
        <f>tbl_pbp[[#This Row],[Kamara]]*tbl_pbp[[#This Row],[Impactful Play]]</f>
        <v>0</v>
      </c>
      <c r="AJ2983" s="13">
        <f>tbl_pbp[[#This Row],[Thomas]]*tbl_pbp[[#This Row],[Impactful Play]]</f>
        <v>0</v>
      </c>
      <c r="AK2983" s="13" t="str">
        <f>VLOOKUP(tbl_pbp[[#This Row],[Play Saints Win % Increase]], tbl_impact[],3,TRUE)</f>
        <v>Bad (0 to -5%)</v>
      </c>
    </row>
    <row r="2984" spans="1:37">
      <c r="A2984" s="1">
        <v>28</v>
      </c>
      <c r="B2984" s="5">
        <v>0.253</v>
      </c>
      <c r="C2984" t="s">
        <v>1283</v>
      </c>
      <c r="D2984">
        <v>0</v>
      </c>
      <c r="E2984">
        <v>0</v>
      </c>
      <c r="F2984">
        <v>1</v>
      </c>
      <c r="G2984">
        <v>0</v>
      </c>
      <c r="H2984">
        <v>3</v>
      </c>
      <c r="I2984">
        <v>1</v>
      </c>
      <c r="J2984">
        <v>1</v>
      </c>
      <c r="K2984" t="s">
        <v>29</v>
      </c>
      <c r="L2984">
        <v>2</v>
      </c>
      <c r="M2984">
        <v>1</v>
      </c>
      <c r="N2984" t="s">
        <v>1284</v>
      </c>
      <c r="O2984" t="s">
        <v>1285</v>
      </c>
      <c r="P2984" t="s">
        <v>45</v>
      </c>
      <c r="Q2984" t="s">
        <v>46</v>
      </c>
      <c r="R2984" t="s">
        <v>47</v>
      </c>
      <c r="S2984" t="s">
        <v>286</v>
      </c>
      <c r="T2984" t="s">
        <v>1286</v>
      </c>
      <c r="U2984" t="s">
        <v>1287</v>
      </c>
      <c r="V2984" t="s">
        <v>1181</v>
      </c>
      <c r="X2984" t="str">
        <f>VLOOKUP(pbp!V217, games!$B$2:$R$40, 3, FALSE)</f>
        <v>2019-09-15T20:25Z</v>
      </c>
      <c r="Y2984">
        <f>VLOOKUP(1*V2984,NFLGames!$H$11:$H$555,1,FALSE)</f>
        <v>401220231</v>
      </c>
      <c r="Z2984">
        <f>VLOOKUP($Y2984, NFLGames!$H$11:$K$555,2,FALSE)</f>
        <v>2020</v>
      </c>
      <c r="AA2984">
        <f>VLOOKUP($Y2984, NFLGames!$H$11:$K$555,3,FALSE)</f>
        <v>2</v>
      </c>
      <c r="AB2984" s="6">
        <f>IF(A2985=0, 0, AH2985-tbl_pbp[[#This Row],[Saints Win %]])</f>
        <v>3.5000000000000031E-2</v>
      </c>
      <c r="AE2984">
        <f>ABS(tbl_pbp[[#This Row],[play.homeScore]]-tbl_pbp[[#This Row],[play.awayScore]])</f>
        <v>3</v>
      </c>
      <c r="AF2984">
        <f>IF(tbl_pbp[[#This Row],[Play Saints Win % Increase]]&gt;=$AF$4,1,0)</f>
        <v>0</v>
      </c>
      <c r="AG2984" t="str">
        <f>VLOOKUP(tbl_pbp[[#This Row],[gameId]], games!$B$2:$T$40, 9, FALSE)</f>
        <v>new-orleans-saints</v>
      </c>
      <c r="AH2984" s="5">
        <f>IF(tbl_pbp[[#This Row],[AwayTeam]] &lt;&gt; "new-orleans-saints", tbl_pbp[[#This Row],[homeWinPercentage]], 1-tbl_pbp[[#This Row],[homeWinPercentage]])</f>
        <v>0.747</v>
      </c>
      <c r="AI2984" s="13">
        <f>tbl_pbp[[#This Row],[Kamara]]*tbl_pbp[[#This Row],[Impactful Play]]</f>
        <v>0</v>
      </c>
      <c r="AJ2984" s="13">
        <f>tbl_pbp[[#This Row],[Thomas]]*tbl_pbp[[#This Row],[Impactful Play]]</f>
        <v>0</v>
      </c>
      <c r="AK2984" s="13" t="str">
        <f>VLOOKUP(tbl_pbp[[#This Row],[Play Saints Win % Increase]], tbl_impact[],3,TRUE)</f>
        <v>Scented (0 to +5%)</v>
      </c>
    </row>
    <row r="2985" spans="1:37">
      <c r="A2985" s="1">
        <v>29</v>
      </c>
      <c r="B2985" s="5">
        <v>0.218</v>
      </c>
      <c r="C2985" t="s">
        <v>1288</v>
      </c>
      <c r="D2985">
        <v>0</v>
      </c>
      <c r="E2985">
        <v>0</v>
      </c>
      <c r="F2985">
        <v>1</v>
      </c>
      <c r="G2985">
        <v>0</v>
      </c>
      <c r="H2985">
        <v>10</v>
      </c>
      <c r="I2985">
        <v>1</v>
      </c>
      <c r="J2985">
        <v>1</v>
      </c>
      <c r="K2985" t="s">
        <v>29</v>
      </c>
      <c r="L2985">
        <v>3</v>
      </c>
      <c r="M2985">
        <v>1</v>
      </c>
      <c r="N2985" t="s">
        <v>1289</v>
      </c>
      <c r="O2985" t="s">
        <v>1290</v>
      </c>
      <c r="P2985" t="s">
        <v>326</v>
      </c>
      <c r="Q2985" t="s">
        <v>327</v>
      </c>
      <c r="R2985" t="s">
        <v>105</v>
      </c>
      <c r="S2985" t="s">
        <v>347</v>
      </c>
      <c r="T2985" t="s">
        <v>1286</v>
      </c>
      <c r="U2985" t="s">
        <v>1291</v>
      </c>
      <c r="V2985" t="s">
        <v>1181</v>
      </c>
      <c r="X2985" t="str">
        <f>VLOOKUP(pbp!V218, games!$B$2:$R$40, 3, FALSE)</f>
        <v>2019-09-15T20:25Z</v>
      </c>
      <c r="Y2985">
        <f>VLOOKUP(1*V2985,NFLGames!$H$11:$H$555,1,FALSE)</f>
        <v>401220231</v>
      </c>
      <c r="Z2985">
        <f>VLOOKUP($Y2985, NFLGames!$H$11:$K$555,2,FALSE)</f>
        <v>2020</v>
      </c>
      <c r="AA2985">
        <f>VLOOKUP($Y2985, NFLGames!$H$11:$K$555,3,FALSE)</f>
        <v>2</v>
      </c>
      <c r="AB2985" s="6">
        <f>IF(A2986=0, 0, AH2986-tbl_pbp[[#This Row],[Saints Win %]])</f>
        <v>-7.0000000000000062E-3</v>
      </c>
      <c r="AE2985">
        <f>ABS(tbl_pbp[[#This Row],[play.homeScore]]-tbl_pbp[[#This Row],[play.awayScore]])</f>
        <v>10</v>
      </c>
      <c r="AF2985">
        <f>IF(tbl_pbp[[#This Row],[Play Saints Win % Increase]]&gt;=$AF$4,1,0)</f>
        <v>0</v>
      </c>
      <c r="AG2985" t="str">
        <f>VLOOKUP(tbl_pbp[[#This Row],[gameId]], games!$B$2:$T$40, 9, FALSE)</f>
        <v>new-orleans-saints</v>
      </c>
      <c r="AH2985" s="5">
        <f>IF(tbl_pbp[[#This Row],[AwayTeam]] &lt;&gt; "new-orleans-saints", tbl_pbp[[#This Row],[homeWinPercentage]], 1-tbl_pbp[[#This Row],[homeWinPercentage]])</f>
        <v>0.78200000000000003</v>
      </c>
      <c r="AI2985" s="13">
        <f>tbl_pbp[[#This Row],[Kamara]]*tbl_pbp[[#This Row],[Impactful Play]]</f>
        <v>0</v>
      </c>
      <c r="AJ2985" s="13">
        <f>tbl_pbp[[#This Row],[Thomas]]*tbl_pbp[[#This Row],[Impactful Play]]</f>
        <v>0</v>
      </c>
      <c r="AK2985" s="13" t="str">
        <f>VLOOKUP(tbl_pbp[[#This Row],[Play Saints Win % Increase]], tbl_impact[],3,TRUE)</f>
        <v>Bad (0 to -5%)</v>
      </c>
    </row>
    <row r="2986" spans="1:37">
      <c r="A2986" s="1">
        <v>30</v>
      </c>
      <c r="B2986" s="5">
        <v>0.22500000000000001</v>
      </c>
      <c r="C2986" t="s">
        <v>1292</v>
      </c>
      <c r="D2986">
        <v>0</v>
      </c>
      <c r="E2986">
        <v>0</v>
      </c>
      <c r="F2986">
        <v>1</v>
      </c>
      <c r="G2986">
        <v>0</v>
      </c>
      <c r="H2986">
        <v>10</v>
      </c>
      <c r="I2986">
        <v>0</v>
      </c>
      <c r="J2986">
        <v>65</v>
      </c>
      <c r="K2986" t="s">
        <v>29</v>
      </c>
      <c r="L2986">
        <v>0</v>
      </c>
      <c r="M2986">
        <v>65</v>
      </c>
      <c r="N2986" t="s">
        <v>1293</v>
      </c>
      <c r="O2986" t="s">
        <v>1290</v>
      </c>
      <c r="P2986" t="s">
        <v>25</v>
      </c>
      <c r="Q2986" t="s">
        <v>26</v>
      </c>
      <c r="R2986" t="s">
        <v>27</v>
      </c>
      <c r="V2986" t="s">
        <v>1181</v>
      </c>
      <c r="X2986" t="str">
        <f>VLOOKUP(pbp!V219, games!$B$2:$R$40, 3, FALSE)</f>
        <v>2019-09-15T20:25Z</v>
      </c>
      <c r="Y2986">
        <f>VLOOKUP(1*V2986,NFLGames!$H$11:$H$555,1,FALSE)</f>
        <v>401220231</v>
      </c>
      <c r="Z2986">
        <f>VLOOKUP($Y2986, NFLGames!$H$11:$K$555,2,FALSE)</f>
        <v>2020</v>
      </c>
      <c r="AA2986">
        <f>VLOOKUP($Y2986, NFLGames!$H$11:$K$555,3,FALSE)</f>
        <v>2</v>
      </c>
      <c r="AB2986" s="6">
        <f>IF(A2987=0, 0, AH2987-tbl_pbp[[#This Row],[Saints Win %]])</f>
        <v>7.0000000000000062E-3</v>
      </c>
      <c r="AE2986">
        <f>ABS(tbl_pbp[[#This Row],[play.homeScore]]-tbl_pbp[[#This Row],[play.awayScore]])</f>
        <v>10</v>
      </c>
      <c r="AF2986">
        <f>IF(tbl_pbp[[#This Row],[Play Saints Win % Increase]]&gt;=$AF$4,1,0)</f>
        <v>0</v>
      </c>
      <c r="AG2986" t="str">
        <f>VLOOKUP(tbl_pbp[[#This Row],[gameId]], games!$B$2:$T$40, 9, FALSE)</f>
        <v>new-orleans-saints</v>
      </c>
      <c r="AH2986" s="5">
        <f>IF(tbl_pbp[[#This Row],[AwayTeam]] &lt;&gt; "new-orleans-saints", tbl_pbp[[#This Row],[homeWinPercentage]], 1-tbl_pbp[[#This Row],[homeWinPercentage]])</f>
        <v>0.77500000000000002</v>
      </c>
      <c r="AI2986" s="13">
        <f>tbl_pbp[[#This Row],[Kamara]]*tbl_pbp[[#This Row],[Impactful Play]]</f>
        <v>0</v>
      </c>
      <c r="AJ2986" s="13">
        <f>tbl_pbp[[#This Row],[Thomas]]*tbl_pbp[[#This Row],[Impactful Play]]</f>
        <v>0</v>
      </c>
      <c r="AK2986" s="13" t="str">
        <f>VLOOKUP(tbl_pbp[[#This Row],[Play Saints Win % Increase]], tbl_impact[],3,TRUE)</f>
        <v>Scented (0 to +5%)</v>
      </c>
    </row>
    <row r="2987" spans="1:37">
      <c r="A2987" s="1">
        <v>31</v>
      </c>
      <c r="B2987" s="5">
        <v>0.218</v>
      </c>
      <c r="C2987" t="s">
        <v>1294</v>
      </c>
      <c r="D2987">
        <v>0</v>
      </c>
      <c r="E2987">
        <v>0</v>
      </c>
      <c r="F2987">
        <v>1</v>
      </c>
      <c r="G2987">
        <v>0</v>
      </c>
      <c r="H2987">
        <v>10</v>
      </c>
      <c r="I2987">
        <v>10</v>
      </c>
      <c r="J2987">
        <v>28</v>
      </c>
      <c r="K2987" t="s">
        <v>1179</v>
      </c>
      <c r="L2987">
        <v>1</v>
      </c>
      <c r="M2987">
        <v>72</v>
      </c>
      <c r="N2987" t="s">
        <v>1295</v>
      </c>
      <c r="O2987" t="s">
        <v>1296</v>
      </c>
      <c r="P2987" t="s">
        <v>45</v>
      </c>
      <c r="Q2987" t="s">
        <v>46</v>
      </c>
      <c r="R2987" t="s">
        <v>47</v>
      </c>
      <c r="S2987" t="s">
        <v>33</v>
      </c>
      <c r="T2987" t="s">
        <v>1297</v>
      </c>
      <c r="U2987" t="s">
        <v>1298</v>
      </c>
      <c r="V2987" t="s">
        <v>1181</v>
      </c>
      <c r="X2987" t="str">
        <f>VLOOKUP(pbp!V220, games!$B$2:$R$40, 3, FALSE)</f>
        <v>2019-09-15T20:25Z</v>
      </c>
      <c r="Y2987">
        <f>VLOOKUP(1*V2987,NFLGames!$H$11:$H$555,1,FALSE)</f>
        <v>401220231</v>
      </c>
      <c r="Z2987">
        <f>VLOOKUP($Y2987, NFLGames!$H$11:$K$555,2,FALSE)</f>
        <v>2020</v>
      </c>
      <c r="AA2987">
        <f>VLOOKUP($Y2987, NFLGames!$H$11:$K$555,3,FALSE)</f>
        <v>2</v>
      </c>
      <c r="AB2987" s="6">
        <f>IF(A2988=0, 0, AH2988-tbl_pbp[[#This Row],[Saints Win %]])</f>
        <v>-4.0000000000000036E-2</v>
      </c>
      <c r="AE2987">
        <f>ABS(tbl_pbp[[#This Row],[play.homeScore]]-tbl_pbp[[#This Row],[play.awayScore]])</f>
        <v>10</v>
      </c>
      <c r="AF2987">
        <f>IF(tbl_pbp[[#This Row],[Play Saints Win % Increase]]&gt;=$AF$4,1,0)</f>
        <v>0</v>
      </c>
      <c r="AG2987" t="str">
        <f>VLOOKUP(tbl_pbp[[#This Row],[gameId]], games!$B$2:$T$40, 9, FALSE)</f>
        <v>new-orleans-saints</v>
      </c>
      <c r="AH2987" s="5">
        <f>IF(tbl_pbp[[#This Row],[AwayTeam]] &lt;&gt; "new-orleans-saints", tbl_pbp[[#This Row],[homeWinPercentage]], 1-tbl_pbp[[#This Row],[homeWinPercentage]])</f>
        <v>0.78200000000000003</v>
      </c>
      <c r="AI2987" s="13">
        <f>tbl_pbp[[#This Row],[Kamara]]*tbl_pbp[[#This Row],[Impactful Play]]</f>
        <v>0</v>
      </c>
      <c r="AJ2987" s="13">
        <f>tbl_pbp[[#This Row],[Thomas]]*tbl_pbp[[#This Row],[Impactful Play]]</f>
        <v>0</v>
      </c>
      <c r="AK2987" s="13" t="str">
        <f>VLOOKUP(tbl_pbp[[#This Row],[Play Saints Win % Increase]], tbl_impact[],3,TRUE)</f>
        <v>Bad (0 to -5%)</v>
      </c>
    </row>
    <row r="2988" spans="1:37">
      <c r="A2988" s="1">
        <v>32</v>
      </c>
      <c r="B2988" s="5">
        <v>0.25800000000000001</v>
      </c>
      <c r="C2988" t="s">
        <v>1299</v>
      </c>
      <c r="D2988">
        <v>0</v>
      </c>
      <c r="E2988">
        <v>0</v>
      </c>
      <c r="F2988">
        <v>1</v>
      </c>
      <c r="G2988">
        <v>0</v>
      </c>
      <c r="H2988">
        <v>10</v>
      </c>
      <c r="I2988">
        <v>6</v>
      </c>
      <c r="J2988">
        <v>32</v>
      </c>
      <c r="K2988" t="s">
        <v>1179</v>
      </c>
      <c r="L2988">
        <v>2</v>
      </c>
      <c r="M2988">
        <v>68</v>
      </c>
      <c r="N2988" t="s">
        <v>1300</v>
      </c>
      <c r="O2988" t="s">
        <v>1301</v>
      </c>
      <c r="P2988" t="s">
        <v>30</v>
      </c>
      <c r="Q2988" t="s">
        <v>31</v>
      </c>
      <c r="R2988" t="s">
        <v>32</v>
      </c>
      <c r="S2988" t="s">
        <v>60</v>
      </c>
      <c r="T2988" t="s">
        <v>1235</v>
      </c>
      <c r="U2988" t="s">
        <v>1302</v>
      </c>
      <c r="V2988" t="s">
        <v>1181</v>
      </c>
      <c r="X2988" t="str">
        <f>VLOOKUP(pbp!V221, games!$B$2:$R$40, 3, FALSE)</f>
        <v>2019-09-15T20:25Z</v>
      </c>
      <c r="Y2988">
        <f>VLOOKUP(1*V2988,NFLGames!$H$11:$H$555,1,FALSE)</f>
        <v>401220231</v>
      </c>
      <c r="Z2988">
        <f>VLOOKUP($Y2988, NFLGames!$H$11:$K$555,2,FALSE)</f>
        <v>2020</v>
      </c>
      <c r="AA2988">
        <f>VLOOKUP($Y2988, NFLGames!$H$11:$K$555,3,FALSE)</f>
        <v>2</v>
      </c>
      <c r="AB2988" s="6">
        <f>IF(A2989=0, 0, AH2989-tbl_pbp[[#This Row],[Saints Win %]])</f>
        <v>2.8000000000000025E-2</v>
      </c>
      <c r="AE2988">
        <f>ABS(tbl_pbp[[#This Row],[play.homeScore]]-tbl_pbp[[#This Row],[play.awayScore]])</f>
        <v>10</v>
      </c>
      <c r="AF2988">
        <f>IF(tbl_pbp[[#This Row],[Play Saints Win % Increase]]&gt;=$AF$4,1,0)</f>
        <v>0</v>
      </c>
      <c r="AG2988" t="str">
        <f>VLOOKUP(tbl_pbp[[#This Row],[gameId]], games!$B$2:$T$40, 9, FALSE)</f>
        <v>new-orleans-saints</v>
      </c>
      <c r="AH2988" s="5">
        <f>IF(tbl_pbp[[#This Row],[AwayTeam]] &lt;&gt; "new-orleans-saints", tbl_pbp[[#This Row],[homeWinPercentage]], 1-tbl_pbp[[#This Row],[homeWinPercentage]])</f>
        <v>0.74199999999999999</v>
      </c>
      <c r="AI2988" s="13">
        <f>tbl_pbp[[#This Row],[Kamara]]*tbl_pbp[[#This Row],[Impactful Play]]</f>
        <v>0</v>
      </c>
      <c r="AJ2988" s="13">
        <f>tbl_pbp[[#This Row],[Thomas]]*tbl_pbp[[#This Row],[Impactful Play]]</f>
        <v>0</v>
      </c>
      <c r="AK2988" s="13" t="str">
        <f>VLOOKUP(tbl_pbp[[#This Row],[Play Saints Win % Increase]], tbl_impact[],3,TRUE)</f>
        <v>Scented (0 to +5%)</v>
      </c>
    </row>
    <row r="2989" spans="1:37">
      <c r="A2989" s="1">
        <v>33</v>
      </c>
      <c r="B2989" s="5">
        <v>0.23</v>
      </c>
      <c r="C2989" t="s">
        <v>1303</v>
      </c>
      <c r="D2989">
        <v>0</v>
      </c>
      <c r="E2989">
        <v>0</v>
      </c>
      <c r="F2989">
        <v>1</v>
      </c>
      <c r="G2989">
        <v>0</v>
      </c>
      <c r="H2989">
        <v>10</v>
      </c>
      <c r="I2989">
        <v>10</v>
      </c>
      <c r="J2989">
        <v>54</v>
      </c>
      <c r="K2989" t="s">
        <v>1179</v>
      </c>
      <c r="L2989">
        <v>1</v>
      </c>
      <c r="M2989">
        <v>46</v>
      </c>
      <c r="N2989" t="s">
        <v>1304</v>
      </c>
      <c r="O2989" t="s">
        <v>1305</v>
      </c>
      <c r="P2989" t="s">
        <v>22</v>
      </c>
      <c r="Q2989" t="s">
        <v>37</v>
      </c>
      <c r="S2989" t="s">
        <v>33</v>
      </c>
      <c r="T2989" t="s">
        <v>435</v>
      </c>
      <c r="U2989" t="s">
        <v>623</v>
      </c>
      <c r="V2989" t="s">
        <v>1181</v>
      </c>
      <c r="X2989" t="str">
        <f>VLOOKUP(pbp!V222, games!$B$2:$R$40, 3, FALSE)</f>
        <v>2019-09-15T20:25Z</v>
      </c>
      <c r="Y2989">
        <f>VLOOKUP(1*V2989,NFLGames!$H$11:$H$555,1,FALSE)</f>
        <v>401220231</v>
      </c>
      <c r="Z2989">
        <f>VLOOKUP($Y2989, NFLGames!$H$11:$K$555,2,FALSE)</f>
        <v>2020</v>
      </c>
      <c r="AA2989">
        <f>VLOOKUP($Y2989, NFLGames!$H$11:$K$555,3,FALSE)</f>
        <v>2</v>
      </c>
      <c r="AB2989" s="6">
        <f>IF(A2990=0, 0, AH2990-tbl_pbp[[#This Row],[Saints Win %]])</f>
        <v>5.0000000000000044E-2</v>
      </c>
      <c r="AE2989">
        <f>ABS(tbl_pbp[[#This Row],[play.homeScore]]-tbl_pbp[[#This Row],[play.awayScore]])</f>
        <v>10</v>
      </c>
      <c r="AF2989">
        <f>IF(tbl_pbp[[#This Row],[Play Saints Win % Increase]]&gt;=$AF$4,1,0)</f>
        <v>0</v>
      </c>
      <c r="AG2989" t="str">
        <f>VLOOKUP(tbl_pbp[[#This Row],[gameId]], games!$B$2:$T$40, 9, FALSE)</f>
        <v>new-orleans-saints</v>
      </c>
      <c r="AH2989" s="5">
        <f>IF(tbl_pbp[[#This Row],[AwayTeam]] &lt;&gt; "new-orleans-saints", tbl_pbp[[#This Row],[homeWinPercentage]], 1-tbl_pbp[[#This Row],[homeWinPercentage]])</f>
        <v>0.77</v>
      </c>
      <c r="AI2989" s="13">
        <f>tbl_pbp[[#This Row],[Kamara]]*tbl_pbp[[#This Row],[Impactful Play]]</f>
        <v>0</v>
      </c>
      <c r="AJ2989" s="13">
        <f>tbl_pbp[[#This Row],[Thomas]]*tbl_pbp[[#This Row],[Impactful Play]]</f>
        <v>0</v>
      </c>
      <c r="AK2989" s="13" t="str">
        <f>VLOOKUP(tbl_pbp[[#This Row],[Play Saints Win % Increase]], tbl_impact[],3,TRUE)</f>
        <v>Perfumed (5 to + 10%)</v>
      </c>
    </row>
    <row r="2990" spans="1:37">
      <c r="A2990" s="1">
        <v>34</v>
      </c>
      <c r="B2990" s="5">
        <v>0.18</v>
      </c>
      <c r="C2990" t="s">
        <v>1306</v>
      </c>
      <c r="D2990">
        <v>0</v>
      </c>
      <c r="E2990">
        <v>0</v>
      </c>
      <c r="F2990">
        <v>1</v>
      </c>
      <c r="G2990">
        <v>0</v>
      </c>
      <c r="H2990">
        <v>10</v>
      </c>
      <c r="I2990">
        <v>10</v>
      </c>
      <c r="J2990">
        <v>54</v>
      </c>
      <c r="K2990" t="s">
        <v>1179</v>
      </c>
      <c r="L2990">
        <v>2</v>
      </c>
      <c r="M2990">
        <v>46</v>
      </c>
      <c r="N2990" t="s">
        <v>1307</v>
      </c>
      <c r="O2990" t="s">
        <v>1308</v>
      </c>
      <c r="P2990" t="s">
        <v>167</v>
      </c>
      <c r="Q2990" t="s">
        <v>168</v>
      </c>
      <c r="S2990" t="s">
        <v>120</v>
      </c>
      <c r="T2990" t="s">
        <v>435</v>
      </c>
      <c r="U2990" t="s">
        <v>626</v>
      </c>
      <c r="V2990" t="s">
        <v>1181</v>
      </c>
      <c r="X2990" t="str">
        <f>VLOOKUP(pbp!V223, games!$B$2:$R$40, 3, FALSE)</f>
        <v>2019-09-15T20:25Z</v>
      </c>
      <c r="Y2990">
        <f>VLOOKUP(1*V2990,NFLGames!$H$11:$H$555,1,FALSE)</f>
        <v>401220231</v>
      </c>
      <c r="Z2990">
        <f>VLOOKUP($Y2990, NFLGames!$H$11:$K$555,2,FALSE)</f>
        <v>2020</v>
      </c>
      <c r="AA2990">
        <f>VLOOKUP($Y2990, NFLGames!$H$11:$K$555,3,FALSE)</f>
        <v>2</v>
      </c>
      <c r="AB2990" s="6">
        <f>IF(A2991=0, 0, AH2991-tbl_pbp[[#This Row],[Saints Win %]])</f>
        <v>-5.0000000000001155E-3</v>
      </c>
      <c r="AE2990">
        <f>ABS(tbl_pbp[[#This Row],[play.homeScore]]-tbl_pbp[[#This Row],[play.awayScore]])</f>
        <v>10</v>
      </c>
      <c r="AF2990">
        <f>IF(tbl_pbp[[#This Row],[Play Saints Win % Increase]]&gt;=$AF$4,1,0)</f>
        <v>0</v>
      </c>
      <c r="AG2990" t="str">
        <f>VLOOKUP(tbl_pbp[[#This Row],[gameId]], games!$B$2:$T$40, 9, FALSE)</f>
        <v>new-orleans-saints</v>
      </c>
      <c r="AH2990" s="5">
        <f>IF(tbl_pbp[[#This Row],[AwayTeam]] &lt;&gt; "new-orleans-saints", tbl_pbp[[#This Row],[homeWinPercentage]], 1-tbl_pbp[[#This Row],[homeWinPercentage]])</f>
        <v>0.82000000000000006</v>
      </c>
      <c r="AI2990" s="13">
        <f>tbl_pbp[[#This Row],[Kamara]]*tbl_pbp[[#This Row],[Impactful Play]]</f>
        <v>0</v>
      </c>
      <c r="AJ2990" s="13">
        <f>tbl_pbp[[#This Row],[Thomas]]*tbl_pbp[[#This Row],[Impactful Play]]</f>
        <v>0</v>
      </c>
      <c r="AK2990" s="13" t="str">
        <f>VLOOKUP(tbl_pbp[[#This Row],[Play Saints Win % Increase]], tbl_impact[],3,TRUE)</f>
        <v>Bad (0 to -5%)</v>
      </c>
    </row>
    <row r="2991" spans="1:37">
      <c r="A2991" s="1">
        <v>35</v>
      </c>
      <c r="B2991" s="5">
        <v>0.185</v>
      </c>
      <c r="C2991" t="s">
        <v>1309</v>
      </c>
      <c r="D2991">
        <v>0</v>
      </c>
      <c r="E2991">
        <v>0</v>
      </c>
      <c r="F2991">
        <v>1</v>
      </c>
      <c r="G2991">
        <v>0</v>
      </c>
      <c r="H2991">
        <v>10</v>
      </c>
      <c r="I2991">
        <v>15</v>
      </c>
      <c r="J2991">
        <v>49</v>
      </c>
      <c r="K2991" t="s">
        <v>1179</v>
      </c>
      <c r="L2991">
        <v>3</v>
      </c>
      <c r="M2991">
        <v>51</v>
      </c>
      <c r="N2991" t="s">
        <v>1310</v>
      </c>
      <c r="O2991" t="s">
        <v>1311</v>
      </c>
      <c r="P2991" t="s">
        <v>167</v>
      </c>
      <c r="Q2991" t="s">
        <v>168</v>
      </c>
      <c r="S2991" t="s">
        <v>259</v>
      </c>
      <c r="T2991" t="s">
        <v>1312</v>
      </c>
      <c r="U2991" t="s">
        <v>1313</v>
      </c>
      <c r="V2991" t="s">
        <v>1181</v>
      </c>
      <c r="X2991" t="str">
        <f>VLOOKUP(pbp!V224, games!$B$2:$R$40, 3, FALSE)</f>
        <v>2019-09-15T20:25Z</v>
      </c>
      <c r="Y2991">
        <f>VLOOKUP(1*V2991,NFLGames!$H$11:$H$555,1,FALSE)</f>
        <v>401220231</v>
      </c>
      <c r="Z2991">
        <f>VLOOKUP($Y2991, NFLGames!$H$11:$K$555,2,FALSE)</f>
        <v>2020</v>
      </c>
      <c r="AA2991">
        <f>VLOOKUP($Y2991, NFLGames!$H$11:$K$555,3,FALSE)</f>
        <v>2</v>
      </c>
      <c r="AB2991" s="6">
        <f>IF(A2992=0, 0, AH2992-tbl_pbp[[#This Row],[Saints Win %]])</f>
        <v>1.0000000000001119E-3</v>
      </c>
      <c r="AE2991">
        <f>ABS(tbl_pbp[[#This Row],[play.homeScore]]-tbl_pbp[[#This Row],[play.awayScore]])</f>
        <v>10</v>
      </c>
      <c r="AF2991">
        <f>IF(tbl_pbp[[#This Row],[Play Saints Win % Increase]]&gt;=$AF$4,1,0)</f>
        <v>0</v>
      </c>
      <c r="AG2991" t="str">
        <f>VLOOKUP(tbl_pbp[[#This Row],[gameId]], games!$B$2:$T$40, 9, FALSE)</f>
        <v>new-orleans-saints</v>
      </c>
      <c r="AH2991" s="5">
        <f>IF(tbl_pbp[[#This Row],[AwayTeam]] &lt;&gt; "new-orleans-saints", tbl_pbp[[#This Row],[homeWinPercentage]], 1-tbl_pbp[[#This Row],[homeWinPercentage]])</f>
        <v>0.81499999999999995</v>
      </c>
      <c r="AI2991" s="13">
        <f>tbl_pbp[[#This Row],[Kamara]]*tbl_pbp[[#This Row],[Impactful Play]]</f>
        <v>0</v>
      </c>
      <c r="AJ2991" s="13">
        <f>tbl_pbp[[#This Row],[Thomas]]*tbl_pbp[[#This Row],[Impactful Play]]</f>
        <v>0</v>
      </c>
      <c r="AK2991" s="13" t="str">
        <f>VLOOKUP(tbl_pbp[[#This Row],[Play Saints Win % Increase]], tbl_impact[],3,TRUE)</f>
        <v>Scented (0 to +5%)</v>
      </c>
    </row>
    <row r="2992" spans="1:37">
      <c r="A2992" s="1">
        <v>36</v>
      </c>
      <c r="B2992" s="5">
        <v>0.184</v>
      </c>
      <c r="C2992" t="s">
        <v>1314</v>
      </c>
      <c r="D2992">
        <v>0</v>
      </c>
      <c r="E2992">
        <v>0</v>
      </c>
      <c r="F2992">
        <v>1</v>
      </c>
      <c r="G2992">
        <v>0</v>
      </c>
      <c r="H2992">
        <v>10</v>
      </c>
      <c r="I2992">
        <v>20</v>
      </c>
      <c r="J2992">
        <v>44</v>
      </c>
      <c r="K2992" t="s">
        <v>1179</v>
      </c>
      <c r="L2992">
        <v>4</v>
      </c>
      <c r="M2992">
        <v>56</v>
      </c>
      <c r="N2992" t="s">
        <v>1315</v>
      </c>
      <c r="O2992" t="s">
        <v>1316</v>
      </c>
      <c r="P2992" t="s">
        <v>66</v>
      </c>
      <c r="Q2992" t="s">
        <v>67</v>
      </c>
      <c r="R2992" t="s">
        <v>68</v>
      </c>
      <c r="S2992" t="s">
        <v>1317</v>
      </c>
      <c r="T2992" t="s">
        <v>1318</v>
      </c>
      <c r="U2992" t="s">
        <v>1319</v>
      </c>
      <c r="V2992" t="s">
        <v>1181</v>
      </c>
      <c r="X2992" t="str">
        <f>VLOOKUP(pbp!V225, games!$B$2:$R$40, 3, FALSE)</f>
        <v>2019-09-15T20:25Z</v>
      </c>
      <c r="Y2992">
        <f>VLOOKUP(1*V2992,NFLGames!$H$11:$H$555,1,FALSE)</f>
        <v>401220231</v>
      </c>
      <c r="Z2992">
        <f>VLOOKUP($Y2992, NFLGames!$H$11:$K$555,2,FALSE)</f>
        <v>2020</v>
      </c>
      <c r="AA2992">
        <f>VLOOKUP($Y2992, NFLGames!$H$11:$K$555,3,FALSE)</f>
        <v>2</v>
      </c>
      <c r="AB2992" s="6">
        <f>IF(A2993=0, 0, AH2993-tbl_pbp[[#This Row],[Saints Win %]])</f>
        <v>-6.0000000000000053E-3</v>
      </c>
      <c r="AE2992">
        <f>ABS(tbl_pbp[[#This Row],[play.homeScore]]-tbl_pbp[[#This Row],[play.awayScore]])</f>
        <v>10</v>
      </c>
      <c r="AF2992">
        <f>IF(tbl_pbp[[#This Row],[Play Saints Win % Increase]]&gt;=$AF$4,1,0)</f>
        <v>0</v>
      </c>
      <c r="AG2992" t="str">
        <f>VLOOKUP(tbl_pbp[[#This Row],[gameId]], games!$B$2:$T$40, 9, FALSE)</f>
        <v>new-orleans-saints</v>
      </c>
      <c r="AH2992" s="5">
        <f>IF(tbl_pbp[[#This Row],[AwayTeam]] &lt;&gt; "new-orleans-saints", tbl_pbp[[#This Row],[homeWinPercentage]], 1-tbl_pbp[[#This Row],[homeWinPercentage]])</f>
        <v>0.81600000000000006</v>
      </c>
      <c r="AI2992" s="13">
        <f>tbl_pbp[[#This Row],[Kamara]]*tbl_pbp[[#This Row],[Impactful Play]]</f>
        <v>0</v>
      </c>
      <c r="AJ2992" s="13">
        <f>tbl_pbp[[#This Row],[Thomas]]*tbl_pbp[[#This Row],[Impactful Play]]</f>
        <v>0</v>
      </c>
      <c r="AK2992" s="13" t="str">
        <f>VLOOKUP(tbl_pbp[[#This Row],[Play Saints Win % Increase]], tbl_impact[],3,TRUE)</f>
        <v>Bad (0 to -5%)</v>
      </c>
    </row>
    <row r="2993" spans="1:37">
      <c r="A2993" s="1">
        <v>37</v>
      </c>
      <c r="B2993" s="5">
        <v>0.19</v>
      </c>
      <c r="C2993" t="s">
        <v>1320</v>
      </c>
      <c r="D2993">
        <v>0</v>
      </c>
      <c r="E2993">
        <v>0</v>
      </c>
      <c r="F2993">
        <v>1</v>
      </c>
      <c r="G2993">
        <v>0</v>
      </c>
      <c r="H2993">
        <v>10</v>
      </c>
      <c r="I2993">
        <v>10</v>
      </c>
      <c r="J2993">
        <v>80</v>
      </c>
      <c r="K2993" t="s">
        <v>29</v>
      </c>
      <c r="L2993">
        <v>1</v>
      </c>
      <c r="M2993">
        <v>80</v>
      </c>
      <c r="N2993" t="s">
        <v>1321</v>
      </c>
      <c r="O2993" t="s">
        <v>1322</v>
      </c>
      <c r="P2993" t="s">
        <v>45</v>
      </c>
      <c r="Q2993" t="s">
        <v>46</v>
      </c>
      <c r="R2993" t="s">
        <v>47</v>
      </c>
      <c r="S2993" t="s">
        <v>33</v>
      </c>
      <c r="T2993" t="s">
        <v>165</v>
      </c>
      <c r="U2993" t="s">
        <v>571</v>
      </c>
      <c r="V2993" t="s">
        <v>1181</v>
      </c>
      <c r="X2993" t="str">
        <f>VLOOKUP(pbp!V226, games!$B$2:$R$40, 3, FALSE)</f>
        <v>2019-09-15T20:25Z</v>
      </c>
      <c r="Y2993">
        <f>VLOOKUP(1*V2993,NFLGames!$H$11:$H$555,1,FALSE)</f>
        <v>401220231</v>
      </c>
      <c r="Z2993">
        <f>VLOOKUP($Y2993, NFLGames!$H$11:$K$555,2,FALSE)</f>
        <v>2020</v>
      </c>
      <c r="AA2993">
        <f>VLOOKUP($Y2993, NFLGames!$H$11:$K$555,3,FALSE)</f>
        <v>2</v>
      </c>
      <c r="AB2993" s="6">
        <f>IF(A2994=0, 0, AH2994-tbl_pbp[[#This Row],[Saints Win %]])</f>
        <v>-1.2000000000000011E-2</v>
      </c>
      <c r="AC2993">
        <v>1</v>
      </c>
      <c r="AE2993">
        <f>ABS(tbl_pbp[[#This Row],[play.homeScore]]-tbl_pbp[[#This Row],[play.awayScore]])</f>
        <v>10</v>
      </c>
      <c r="AF2993">
        <f>IF(tbl_pbp[[#This Row],[Play Saints Win % Increase]]&gt;=$AF$4,1,0)</f>
        <v>0</v>
      </c>
      <c r="AG2993" t="str">
        <f>VLOOKUP(tbl_pbp[[#This Row],[gameId]], games!$B$2:$T$40, 9, FALSE)</f>
        <v>new-orleans-saints</v>
      </c>
      <c r="AH2993" s="5">
        <f>IF(tbl_pbp[[#This Row],[AwayTeam]] &lt;&gt; "new-orleans-saints", tbl_pbp[[#This Row],[homeWinPercentage]], 1-tbl_pbp[[#This Row],[homeWinPercentage]])</f>
        <v>0.81</v>
      </c>
      <c r="AI2993" s="13">
        <f>tbl_pbp[[#This Row],[Kamara]]*tbl_pbp[[#This Row],[Impactful Play]]</f>
        <v>0</v>
      </c>
      <c r="AJ2993" s="13">
        <f>tbl_pbp[[#This Row],[Thomas]]*tbl_pbp[[#This Row],[Impactful Play]]</f>
        <v>0</v>
      </c>
      <c r="AK2993" s="13" t="str">
        <f>VLOOKUP(tbl_pbp[[#This Row],[Play Saints Win % Increase]], tbl_impact[],3,TRUE)</f>
        <v>Bad (0 to -5%)</v>
      </c>
    </row>
    <row r="2994" spans="1:37">
      <c r="A2994" s="1">
        <v>38</v>
      </c>
      <c r="B2994" s="5">
        <v>0.20200000000000001</v>
      </c>
      <c r="C2994" t="s">
        <v>1323</v>
      </c>
      <c r="D2994">
        <v>0</v>
      </c>
      <c r="E2994">
        <v>0</v>
      </c>
      <c r="F2994">
        <v>1</v>
      </c>
      <c r="G2994">
        <v>0</v>
      </c>
      <c r="H2994">
        <v>10</v>
      </c>
      <c r="I2994">
        <v>5</v>
      </c>
      <c r="J2994">
        <v>75</v>
      </c>
      <c r="K2994" t="s">
        <v>29</v>
      </c>
      <c r="L2994">
        <v>2</v>
      </c>
      <c r="M2994">
        <v>75</v>
      </c>
      <c r="N2994" t="s">
        <v>1324</v>
      </c>
      <c r="O2994" t="s">
        <v>700</v>
      </c>
      <c r="P2994" t="s">
        <v>22</v>
      </c>
      <c r="Q2994" t="s">
        <v>37</v>
      </c>
      <c r="S2994" t="s">
        <v>38</v>
      </c>
      <c r="T2994" t="s">
        <v>34</v>
      </c>
      <c r="U2994" t="s">
        <v>1325</v>
      </c>
      <c r="V2994" t="s">
        <v>1181</v>
      </c>
      <c r="X2994" t="str">
        <f>VLOOKUP(pbp!V227, games!$B$2:$R$40, 3, FALSE)</f>
        <v>2019-09-15T20:25Z</v>
      </c>
      <c r="Y2994">
        <f>VLOOKUP(1*V2994,NFLGames!$H$11:$H$555,1,FALSE)</f>
        <v>401220231</v>
      </c>
      <c r="Z2994">
        <f>VLOOKUP($Y2994, NFLGames!$H$11:$K$555,2,FALSE)</f>
        <v>2020</v>
      </c>
      <c r="AA2994">
        <f>VLOOKUP($Y2994, NFLGames!$H$11:$K$555,3,FALSE)</f>
        <v>2</v>
      </c>
      <c r="AB2994" s="6">
        <f>IF(A2995=0, 0, AH2995-tbl_pbp[[#This Row],[Saints Win %]])</f>
        <v>-2.8000000000000025E-2</v>
      </c>
      <c r="AE2994">
        <f>ABS(tbl_pbp[[#This Row],[play.homeScore]]-tbl_pbp[[#This Row],[play.awayScore]])</f>
        <v>10</v>
      </c>
      <c r="AF2994">
        <f>IF(tbl_pbp[[#This Row],[Play Saints Win % Increase]]&gt;=$AF$4,1,0)</f>
        <v>0</v>
      </c>
      <c r="AG2994" t="str">
        <f>VLOOKUP(tbl_pbp[[#This Row],[gameId]], games!$B$2:$T$40, 9, FALSE)</f>
        <v>new-orleans-saints</v>
      </c>
      <c r="AH2994" s="5">
        <f>IF(tbl_pbp[[#This Row],[AwayTeam]] &lt;&gt; "new-orleans-saints", tbl_pbp[[#This Row],[homeWinPercentage]], 1-tbl_pbp[[#This Row],[homeWinPercentage]])</f>
        <v>0.79800000000000004</v>
      </c>
      <c r="AI2994" s="13">
        <f>tbl_pbp[[#This Row],[Kamara]]*tbl_pbp[[#This Row],[Impactful Play]]</f>
        <v>0</v>
      </c>
      <c r="AJ2994" s="13">
        <f>tbl_pbp[[#This Row],[Thomas]]*tbl_pbp[[#This Row],[Impactful Play]]</f>
        <v>0</v>
      </c>
      <c r="AK2994" s="13" t="str">
        <f>VLOOKUP(tbl_pbp[[#This Row],[Play Saints Win % Increase]], tbl_impact[],3,TRUE)</f>
        <v>Bad (0 to -5%)</v>
      </c>
    </row>
    <row r="2995" spans="1:37">
      <c r="A2995" s="1">
        <v>39</v>
      </c>
      <c r="B2995" s="5">
        <v>0.23</v>
      </c>
      <c r="C2995" t="s">
        <v>1326</v>
      </c>
      <c r="D2995">
        <v>0</v>
      </c>
      <c r="E2995">
        <v>0</v>
      </c>
      <c r="F2995">
        <v>1</v>
      </c>
      <c r="G2995">
        <v>0</v>
      </c>
      <c r="H2995">
        <v>10</v>
      </c>
      <c r="I2995">
        <v>5</v>
      </c>
      <c r="J2995">
        <v>75</v>
      </c>
      <c r="K2995" t="s">
        <v>29</v>
      </c>
      <c r="L2995">
        <v>3</v>
      </c>
      <c r="M2995">
        <v>75</v>
      </c>
      <c r="N2995" t="s">
        <v>1327</v>
      </c>
      <c r="O2995" t="s">
        <v>851</v>
      </c>
      <c r="P2995" t="s">
        <v>22</v>
      </c>
      <c r="Q2995" t="s">
        <v>37</v>
      </c>
      <c r="S2995" t="s">
        <v>42</v>
      </c>
      <c r="T2995" t="s">
        <v>34</v>
      </c>
      <c r="U2995" t="s">
        <v>1328</v>
      </c>
      <c r="V2995" t="s">
        <v>1181</v>
      </c>
      <c r="X2995" t="str">
        <f>VLOOKUP(pbp!V228, games!$B$2:$R$40, 3, FALSE)</f>
        <v>2019-09-15T20:25Z</v>
      </c>
      <c r="Y2995">
        <f>VLOOKUP(1*V2995,NFLGames!$H$11:$H$555,1,FALSE)</f>
        <v>401220231</v>
      </c>
      <c r="Z2995">
        <f>VLOOKUP($Y2995, NFLGames!$H$11:$K$555,2,FALSE)</f>
        <v>2020</v>
      </c>
      <c r="AA2995">
        <f>VLOOKUP($Y2995, NFLGames!$H$11:$K$555,3,FALSE)</f>
        <v>2</v>
      </c>
      <c r="AB2995" s="6">
        <f>IF(A2996=0, 0, AH2996-tbl_pbp[[#This Row],[Saints Win %]])</f>
        <v>-4.0000000000000036E-3</v>
      </c>
      <c r="AE2995">
        <f>ABS(tbl_pbp[[#This Row],[play.homeScore]]-tbl_pbp[[#This Row],[play.awayScore]])</f>
        <v>10</v>
      </c>
      <c r="AF2995">
        <f>IF(tbl_pbp[[#This Row],[Play Saints Win % Increase]]&gt;=$AF$4,1,0)</f>
        <v>0</v>
      </c>
      <c r="AG2995" t="str">
        <f>VLOOKUP(tbl_pbp[[#This Row],[gameId]], games!$B$2:$T$40, 9, FALSE)</f>
        <v>new-orleans-saints</v>
      </c>
      <c r="AH2995" s="5">
        <f>IF(tbl_pbp[[#This Row],[AwayTeam]] &lt;&gt; "new-orleans-saints", tbl_pbp[[#This Row],[homeWinPercentage]], 1-tbl_pbp[[#This Row],[homeWinPercentage]])</f>
        <v>0.77</v>
      </c>
      <c r="AI2995" s="13">
        <f>tbl_pbp[[#This Row],[Kamara]]*tbl_pbp[[#This Row],[Impactful Play]]</f>
        <v>0</v>
      </c>
      <c r="AJ2995" s="13">
        <f>tbl_pbp[[#This Row],[Thomas]]*tbl_pbp[[#This Row],[Impactful Play]]</f>
        <v>0</v>
      </c>
      <c r="AK2995" s="13" t="str">
        <f>VLOOKUP(tbl_pbp[[#This Row],[Play Saints Win % Increase]], tbl_impact[],3,TRUE)</f>
        <v>Bad (0 to -5%)</v>
      </c>
    </row>
    <row r="2996" spans="1:37">
      <c r="A2996" s="1">
        <v>40</v>
      </c>
      <c r="B2996" s="5">
        <v>0.23400000000000001</v>
      </c>
      <c r="C2996" t="s">
        <v>1329</v>
      </c>
      <c r="D2996">
        <v>0</v>
      </c>
      <c r="E2996">
        <v>0</v>
      </c>
      <c r="F2996">
        <v>1</v>
      </c>
      <c r="G2996">
        <v>0</v>
      </c>
      <c r="H2996">
        <v>10</v>
      </c>
      <c r="I2996">
        <v>5</v>
      </c>
      <c r="J2996">
        <v>75</v>
      </c>
      <c r="K2996" t="s">
        <v>29</v>
      </c>
      <c r="L2996">
        <v>4</v>
      </c>
      <c r="M2996">
        <v>75</v>
      </c>
      <c r="N2996" t="s">
        <v>1330</v>
      </c>
      <c r="O2996" t="s">
        <v>140</v>
      </c>
      <c r="P2996" t="s">
        <v>66</v>
      </c>
      <c r="Q2996" t="s">
        <v>67</v>
      </c>
      <c r="R2996" t="s">
        <v>68</v>
      </c>
      <c r="S2996" t="s">
        <v>78</v>
      </c>
      <c r="T2996" t="s">
        <v>34</v>
      </c>
      <c r="U2996" t="s">
        <v>1331</v>
      </c>
      <c r="V2996" t="s">
        <v>1181</v>
      </c>
      <c r="X2996" t="str">
        <f>VLOOKUP(pbp!V229, games!$B$2:$R$40, 3, FALSE)</f>
        <v>2019-09-15T20:25Z</v>
      </c>
      <c r="Y2996">
        <f>VLOOKUP(1*V2996,NFLGames!$H$11:$H$555,1,FALSE)</f>
        <v>401220231</v>
      </c>
      <c r="Z2996">
        <f>VLOOKUP($Y2996, NFLGames!$H$11:$K$555,2,FALSE)</f>
        <v>2020</v>
      </c>
      <c r="AA2996">
        <f>VLOOKUP($Y2996, NFLGames!$H$11:$K$555,3,FALSE)</f>
        <v>2</v>
      </c>
      <c r="AB2996" s="6">
        <f>IF(A2997=0, 0, AH2997-tbl_pbp[[#This Row],[Saints Win %]])</f>
        <v>8.1999999999999962E-2</v>
      </c>
      <c r="AE2996">
        <f>ABS(tbl_pbp[[#This Row],[play.homeScore]]-tbl_pbp[[#This Row],[play.awayScore]])</f>
        <v>10</v>
      </c>
      <c r="AF2996">
        <f>IF(tbl_pbp[[#This Row],[Play Saints Win % Increase]]&gt;=$AF$4,1,0)</f>
        <v>0</v>
      </c>
      <c r="AG2996" t="str">
        <f>VLOOKUP(tbl_pbp[[#This Row],[gameId]], games!$B$2:$T$40, 9, FALSE)</f>
        <v>new-orleans-saints</v>
      </c>
      <c r="AH2996" s="5">
        <f>IF(tbl_pbp[[#This Row],[AwayTeam]] &lt;&gt; "new-orleans-saints", tbl_pbp[[#This Row],[homeWinPercentage]], 1-tbl_pbp[[#This Row],[homeWinPercentage]])</f>
        <v>0.76600000000000001</v>
      </c>
      <c r="AI2996" s="13">
        <f>tbl_pbp[[#This Row],[Kamara]]*tbl_pbp[[#This Row],[Impactful Play]]</f>
        <v>0</v>
      </c>
      <c r="AJ2996" s="13">
        <f>tbl_pbp[[#This Row],[Thomas]]*tbl_pbp[[#This Row],[Impactful Play]]</f>
        <v>0</v>
      </c>
      <c r="AK2996" s="13" t="str">
        <f>VLOOKUP(tbl_pbp[[#This Row],[Play Saints Win % Increase]], tbl_impact[],3,TRUE)</f>
        <v>Perfumed (5 to + 10%)</v>
      </c>
    </row>
    <row r="2997" spans="1:37">
      <c r="A2997" s="1">
        <v>41</v>
      </c>
      <c r="B2997" s="5">
        <v>0.152</v>
      </c>
      <c r="C2997" t="s">
        <v>1332</v>
      </c>
      <c r="D2997">
        <v>0</v>
      </c>
      <c r="E2997">
        <v>0</v>
      </c>
      <c r="F2997">
        <v>1</v>
      </c>
      <c r="G2997">
        <v>0</v>
      </c>
      <c r="H2997">
        <v>10</v>
      </c>
      <c r="I2997">
        <v>10</v>
      </c>
      <c r="J2997">
        <v>37</v>
      </c>
      <c r="K2997" t="s">
        <v>1179</v>
      </c>
      <c r="L2997">
        <v>1</v>
      </c>
      <c r="M2997">
        <v>63</v>
      </c>
      <c r="N2997" t="s">
        <v>1333</v>
      </c>
      <c r="O2997" t="s">
        <v>143</v>
      </c>
      <c r="P2997" t="s">
        <v>30</v>
      </c>
      <c r="Q2997" t="s">
        <v>31</v>
      </c>
      <c r="R2997" t="s">
        <v>32</v>
      </c>
      <c r="S2997" t="s">
        <v>33</v>
      </c>
      <c r="T2997" t="s">
        <v>1334</v>
      </c>
      <c r="U2997" t="s">
        <v>1335</v>
      </c>
      <c r="V2997" t="s">
        <v>1181</v>
      </c>
      <c r="X2997" t="str">
        <f>VLOOKUP(pbp!V230, games!$B$2:$R$40, 3, FALSE)</f>
        <v>2019-09-15T20:25Z</v>
      </c>
      <c r="Y2997">
        <f>VLOOKUP(1*V2997,NFLGames!$H$11:$H$555,1,FALSE)</f>
        <v>401220231</v>
      </c>
      <c r="Z2997">
        <f>VLOOKUP($Y2997, NFLGames!$H$11:$K$555,2,FALSE)</f>
        <v>2020</v>
      </c>
      <c r="AA2997">
        <f>VLOOKUP($Y2997, NFLGames!$H$11:$K$555,3,FALSE)</f>
        <v>2</v>
      </c>
      <c r="AB2997" s="6">
        <f>IF(A2998=0, 0, AH2998-tbl_pbp[[#This Row],[Saints Win %]])</f>
        <v>-0.10299999999999998</v>
      </c>
      <c r="AE2997">
        <f>ABS(tbl_pbp[[#This Row],[play.homeScore]]-tbl_pbp[[#This Row],[play.awayScore]])</f>
        <v>10</v>
      </c>
      <c r="AF2997">
        <f>IF(tbl_pbp[[#This Row],[Play Saints Win % Increase]]&gt;=$AF$4,1,0)</f>
        <v>0</v>
      </c>
      <c r="AG2997" t="str">
        <f>VLOOKUP(tbl_pbp[[#This Row],[gameId]], games!$B$2:$T$40, 9, FALSE)</f>
        <v>new-orleans-saints</v>
      </c>
      <c r="AH2997" s="5">
        <f>IF(tbl_pbp[[#This Row],[AwayTeam]] &lt;&gt; "new-orleans-saints", tbl_pbp[[#This Row],[homeWinPercentage]], 1-tbl_pbp[[#This Row],[homeWinPercentage]])</f>
        <v>0.84799999999999998</v>
      </c>
      <c r="AI2997" s="13">
        <f>tbl_pbp[[#This Row],[Kamara]]*tbl_pbp[[#This Row],[Impactful Play]]</f>
        <v>0</v>
      </c>
      <c r="AJ2997" s="13">
        <f>tbl_pbp[[#This Row],[Thomas]]*tbl_pbp[[#This Row],[Impactful Play]]</f>
        <v>0</v>
      </c>
      <c r="AK2997" s="13" t="str">
        <f>VLOOKUP(tbl_pbp[[#This Row],[Play Saints Win % Increase]], tbl_impact[],3,TRUE)</f>
        <v>Stinky (worse than -10% to -20%)</v>
      </c>
    </row>
    <row r="2998" spans="1:37">
      <c r="A2998" s="1">
        <v>42</v>
      </c>
      <c r="B2998" s="5">
        <v>0.255</v>
      </c>
      <c r="C2998" t="s">
        <v>1336</v>
      </c>
      <c r="D2998">
        <v>0</v>
      </c>
      <c r="E2998">
        <v>0</v>
      </c>
      <c r="F2998">
        <v>1</v>
      </c>
      <c r="G2998">
        <v>0</v>
      </c>
      <c r="H2998">
        <v>10</v>
      </c>
      <c r="I2998">
        <v>0</v>
      </c>
      <c r="J2998">
        <v>46</v>
      </c>
      <c r="L2998">
        <v>3</v>
      </c>
      <c r="M2998">
        <v>54</v>
      </c>
      <c r="N2998" t="s">
        <v>142</v>
      </c>
      <c r="O2998" t="s">
        <v>143</v>
      </c>
      <c r="P2998" t="s">
        <v>144</v>
      </c>
      <c r="Q2998" t="s">
        <v>145</v>
      </c>
      <c r="R2998" t="s">
        <v>146</v>
      </c>
      <c r="V2998" t="s">
        <v>1181</v>
      </c>
      <c r="X2998" t="str">
        <f>VLOOKUP(pbp!V231, games!$B$2:$R$40, 3, FALSE)</f>
        <v>2019-09-15T20:25Z</v>
      </c>
      <c r="Y2998">
        <f>VLOOKUP(1*V2998,NFLGames!$H$11:$H$555,1,FALSE)</f>
        <v>401220231</v>
      </c>
      <c r="Z2998">
        <f>VLOOKUP($Y2998, NFLGames!$H$11:$K$555,2,FALSE)</f>
        <v>2020</v>
      </c>
      <c r="AA2998">
        <f>VLOOKUP($Y2998, NFLGames!$H$11:$K$555,3,FALSE)</f>
        <v>2</v>
      </c>
      <c r="AB2998" s="6">
        <f>IF(A2999=0, 0, AH2999-tbl_pbp[[#This Row],[Saints Win %]])</f>
        <v>1.3000000000000012E-2</v>
      </c>
      <c r="AE2998">
        <f>ABS(tbl_pbp[[#This Row],[play.homeScore]]-tbl_pbp[[#This Row],[play.awayScore]])</f>
        <v>10</v>
      </c>
      <c r="AF2998">
        <f>IF(tbl_pbp[[#This Row],[Play Saints Win % Increase]]&gt;=$AF$4,1,0)</f>
        <v>0</v>
      </c>
      <c r="AG2998" t="str">
        <f>VLOOKUP(tbl_pbp[[#This Row],[gameId]], games!$B$2:$T$40, 9, FALSE)</f>
        <v>new-orleans-saints</v>
      </c>
      <c r="AH2998" s="5">
        <f>IF(tbl_pbp[[#This Row],[AwayTeam]] &lt;&gt; "new-orleans-saints", tbl_pbp[[#This Row],[homeWinPercentage]], 1-tbl_pbp[[#This Row],[homeWinPercentage]])</f>
        <v>0.745</v>
      </c>
      <c r="AI2998" s="13">
        <f>tbl_pbp[[#This Row],[Kamara]]*tbl_pbp[[#This Row],[Impactful Play]]</f>
        <v>0</v>
      </c>
      <c r="AJ2998" s="13">
        <f>tbl_pbp[[#This Row],[Thomas]]*tbl_pbp[[#This Row],[Impactful Play]]</f>
        <v>0</v>
      </c>
      <c r="AK2998" s="13" t="str">
        <f>VLOOKUP(tbl_pbp[[#This Row],[Play Saints Win % Increase]], tbl_impact[],3,TRUE)</f>
        <v>Scented (0 to +5%)</v>
      </c>
    </row>
    <row r="2999" spans="1:37">
      <c r="A2999" s="1">
        <v>43</v>
      </c>
      <c r="B2999" s="5">
        <v>0.24199999999999999</v>
      </c>
      <c r="C2999" t="s">
        <v>1337</v>
      </c>
      <c r="D2999">
        <v>0</v>
      </c>
      <c r="E2999">
        <v>0</v>
      </c>
      <c r="F2999">
        <v>2</v>
      </c>
      <c r="G2999">
        <v>0</v>
      </c>
      <c r="H2999">
        <v>10</v>
      </c>
      <c r="I2999">
        <v>1</v>
      </c>
      <c r="J2999">
        <v>46</v>
      </c>
      <c r="K2999" t="s">
        <v>1179</v>
      </c>
      <c r="L2999">
        <v>2</v>
      </c>
      <c r="M2999">
        <v>54</v>
      </c>
      <c r="N2999" t="s">
        <v>1338</v>
      </c>
      <c r="O2999" t="s">
        <v>24</v>
      </c>
      <c r="P2999" t="s">
        <v>45</v>
      </c>
      <c r="Q2999" t="s">
        <v>46</v>
      </c>
      <c r="R2999" t="s">
        <v>47</v>
      </c>
      <c r="S2999" t="s">
        <v>83</v>
      </c>
      <c r="T2999" t="s">
        <v>1339</v>
      </c>
      <c r="U2999" t="s">
        <v>1340</v>
      </c>
      <c r="V2999" t="s">
        <v>1181</v>
      </c>
      <c r="X2999" t="str">
        <f>VLOOKUP(pbp!V232, games!$B$2:$R$40, 3, FALSE)</f>
        <v>2019-09-15T20:25Z</v>
      </c>
      <c r="Y2999">
        <f>VLOOKUP(1*V2999,NFLGames!$H$11:$H$555,1,FALSE)</f>
        <v>401220231</v>
      </c>
      <c r="Z2999">
        <f>VLOOKUP($Y2999, NFLGames!$H$11:$K$555,2,FALSE)</f>
        <v>2020</v>
      </c>
      <c r="AA2999">
        <f>VLOOKUP($Y2999, NFLGames!$H$11:$K$555,3,FALSE)</f>
        <v>2</v>
      </c>
      <c r="AB2999" s="6">
        <f>IF(A3000=0, 0, AH3000-tbl_pbp[[#This Row],[Saints Win %]])</f>
        <v>-8.0000000000000071E-3</v>
      </c>
      <c r="AE2999">
        <f>ABS(tbl_pbp[[#This Row],[play.homeScore]]-tbl_pbp[[#This Row],[play.awayScore]])</f>
        <v>10</v>
      </c>
      <c r="AF2999">
        <f>IF(tbl_pbp[[#This Row],[Play Saints Win % Increase]]&gt;=$AF$4,1,0)</f>
        <v>0</v>
      </c>
      <c r="AG2999" t="str">
        <f>VLOOKUP(tbl_pbp[[#This Row],[gameId]], games!$B$2:$T$40, 9, FALSE)</f>
        <v>new-orleans-saints</v>
      </c>
      <c r="AH2999" s="5">
        <f>IF(tbl_pbp[[#This Row],[AwayTeam]] &lt;&gt; "new-orleans-saints", tbl_pbp[[#This Row],[homeWinPercentage]], 1-tbl_pbp[[#This Row],[homeWinPercentage]])</f>
        <v>0.75800000000000001</v>
      </c>
      <c r="AI2999" s="13">
        <f>tbl_pbp[[#This Row],[Kamara]]*tbl_pbp[[#This Row],[Impactful Play]]</f>
        <v>0</v>
      </c>
      <c r="AJ2999" s="13">
        <f>tbl_pbp[[#This Row],[Thomas]]*tbl_pbp[[#This Row],[Impactful Play]]</f>
        <v>0</v>
      </c>
      <c r="AK2999" s="13" t="str">
        <f>VLOOKUP(tbl_pbp[[#This Row],[Play Saints Win % Increase]], tbl_impact[],3,TRUE)</f>
        <v>Bad (0 to -5%)</v>
      </c>
    </row>
    <row r="3000" spans="1:37">
      <c r="A3000" s="1">
        <v>44</v>
      </c>
      <c r="B3000" s="5">
        <v>0.25</v>
      </c>
      <c r="C3000" t="s">
        <v>1341</v>
      </c>
      <c r="D3000">
        <v>0</v>
      </c>
      <c r="E3000">
        <v>0</v>
      </c>
      <c r="F3000">
        <v>2</v>
      </c>
      <c r="G3000">
        <v>0</v>
      </c>
      <c r="H3000">
        <v>10</v>
      </c>
      <c r="I3000">
        <v>1</v>
      </c>
      <c r="J3000">
        <v>46</v>
      </c>
      <c r="K3000" t="s">
        <v>1179</v>
      </c>
      <c r="L3000">
        <v>3</v>
      </c>
      <c r="M3000">
        <v>54</v>
      </c>
      <c r="N3000" t="s">
        <v>1342</v>
      </c>
      <c r="O3000" t="s">
        <v>508</v>
      </c>
      <c r="P3000" t="s">
        <v>30</v>
      </c>
      <c r="Q3000" t="s">
        <v>31</v>
      </c>
      <c r="R3000" t="s">
        <v>32</v>
      </c>
      <c r="S3000" t="s">
        <v>54</v>
      </c>
      <c r="T3000" t="s">
        <v>1339</v>
      </c>
      <c r="U3000" t="s">
        <v>1343</v>
      </c>
      <c r="V3000" t="s">
        <v>1181</v>
      </c>
      <c r="X3000" t="str">
        <f>VLOOKUP(pbp!V233, games!$B$2:$R$40, 3, FALSE)</f>
        <v>2019-09-15T20:25Z</v>
      </c>
      <c r="Y3000">
        <f>VLOOKUP(1*V3000,NFLGames!$H$11:$H$555,1,FALSE)</f>
        <v>401220231</v>
      </c>
      <c r="Z3000">
        <f>VLOOKUP($Y3000, NFLGames!$H$11:$K$555,2,FALSE)</f>
        <v>2020</v>
      </c>
      <c r="AA3000">
        <f>VLOOKUP($Y3000, NFLGames!$H$11:$K$555,3,FALSE)</f>
        <v>2</v>
      </c>
      <c r="AB3000" s="6">
        <f>IF(A3001=0, 0, AH3001-tbl_pbp[[#This Row],[Saints Win %]])</f>
        <v>-3.0000000000000027E-3</v>
      </c>
      <c r="AE3000">
        <f>ABS(tbl_pbp[[#This Row],[play.homeScore]]-tbl_pbp[[#This Row],[play.awayScore]])</f>
        <v>10</v>
      </c>
      <c r="AF3000">
        <f>IF(tbl_pbp[[#This Row],[Play Saints Win % Increase]]&gt;=$AF$4,1,0)</f>
        <v>0</v>
      </c>
      <c r="AG3000" t="str">
        <f>VLOOKUP(tbl_pbp[[#This Row],[gameId]], games!$B$2:$T$40, 9, FALSE)</f>
        <v>new-orleans-saints</v>
      </c>
      <c r="AH3000" s="5">
        <f>IF(tbl_pbp[[#This Row],[AwayTeam]] &lt;&gt; "new-orleans-saints", tbl_pbp[[#This Row],[homeWinPercentage]], 1-tbl_pbp[[#This Row],[homeWinPercentage]])</f>
        <v>0.75</v>
      </c>
      <c r="AI3000" s="13">
        <f>tbl_pbp[[#This Row],[Kamara]]*tbl_pbp[[#This Row],[Impactful Play]]</f>
        <v>0</v>
      </c>
      <c r="AJ3000" s="13">
        <f>tbl_pbp[[#This Row],[Thomas]]*tbl_pbp[[#This Row],[Impactful Play]]</f>
        <v>0</v>
      </c>
      <c r="AK3000" s="13" t="str">
        <f>VLOOKUP(tbl_pbp[[#This Row],[Play Saints Win % Increase]], tbl_impact[],3,TRUE)</f>
        <v>Bad (0 to -5%)</v>
      </c>
    </row>
    <row r="3001" spans="1:37">
      <c r="A3001" s="1">
        <v>45</v>
      </c>
      <c r="B3001" s="5">
        <v>0.253</v>
      </c>
      <c r="C3001" t="s">
        <v>1344</v>
      </c>
      <c r="D3001">
        <v>0</v>
      </c>
      <c r="E3001">
        <v>0</v>
      </c>
      <c r="F3001">
        <v>2</v>
      </c>
      <c r="G3001">
        <v>0</v>
      </c>
      <c r="H3001">
        <v>10</v>
      </c>
      <c r="I3001">
        <v>10</v>
      </c>
      <c r="J3001">
        <v>49</v>
      </c>
      <c r="K3001" t="s">
        <v>1179</v>
      </c>
      <c r="L3001">
        <v>1</v>
      </c>
      <c r="M3001">
        <v>51</v>
      </c>
      <c r="N3001" t="s">
        <v>1345</v>
      </c>
      <c r="O3001" t="s">
        <v>1346</v>
      </c>
      <c r="P3001" t="s">
        <v>30</v>
      </c>
      <c r="Q3001" t="s">
        <v>31</v>
      </c>
      <c r="R3001" t="s">
        <v>32</v>
      </c>
      <c r="S3001" t="s">
        <v>33</v>
      </c>
      <c r="T3001" t="s">
        <v>1312</v>
      </c>
      <c r="U3001" t="s">
        <v>1347</v>
      </c>
      <c r="V3001" t="s">
        <v>1181</v>
      </c>
      <c r="X3001" t="str">
        <f>VLOOKUP(pbp!V234, games!$B$2:$R$40, 3, FALSE)</f>
        <v>2019-09-15T20:25Z</v>
      </c>
      <c r="Y3001">
        <f>VLOOKUP(1*V3001,NFLGames!$H$11:$H$555,1,FALSE)</f>
        <v>401220231</v>
      </c>
      <c r="Z3001">
        <f>VLOOKUP($Y3001, NFLGames!$H$11:$K$555,2,FALSE)</f>
        <v>2020</v>
      </c>
      <c r="AA3001">
        <f>VLOOKUP($Y3001, NFLGames!$H$11:$K$555,3,FALSE)</f>
        <v>2</v>
      </c>
      <c r="AB3001" s="6">
        <f>IF(A3002=0, 0, AH3002-tbl_pbp[[#This Row],[Saints Win %]])</f>
        <v>-9.000000000000008E-3</v>
      </c>
      <c r="AE3001">
        <f>ABS(tbl_pbp[[#This Row],[play.homeScore]]-tbl_pbp[[#This Row],[play.awayScore]])</f>
        <v>10</v>
      </c>
      <c r="AF3001">
        <f>IF(tbl_pbp[[#This Row],[Play Saints Win % Increase]]&gt;=$AF$4,1,0)</f>
        <v>0</v>
      </c>
      <c r="AG3001" t="str">
        <f>VLOOKUP(tbl_pbp[[#This Row],[gameId]], games!$B$2:$T$40, 9, FALSE)</f>
        <v>new-orleans-saints</v>
      </c>
      <c r="AH3001" s="5">
        <f>IF(tbl_pbp[[#This Row],[AwayTeam]] &lt;&gt; "new-orleans-saints", tbl_pbp[[#This Row],[homeWinPercentage]], 1-tbl_pbp[[#This Row],[homeWinPercentage]])</f>
        <v>0.747</v>
      </c>
      <c r="AI3001" s="13">
        <f>tbl_pbp[[#This Row],[Kamara]]*tbl_pbp[[#This Row],[Impactful Play]]</f>
        <v>0</v>
      </c>
      <c r="AJ3001" s="13">
        <f>tbl_pbp[[#This Row],[Thomas]]*tbl_pbp[[#This Row],[Impactful Play]]</f>
        <v>0</v>
      </c>
      <c r="AK3001" s="13" t="str">
        <f>VLOOKUP(tbl_pbp[[#This Row],[Play Saints Win % Increase]], tbl_impact[],3,TRUE)</f>
        <v>Bad (0 to -5%)</v>
      </c>
    </row>
    <row r="3002" spans="1:37">
      <c r="A3002" s="1">
        <v>46</v>
      </c>
      <c r="B3002" s="5">
        <v>0.26200000000000001</v>
      </c>
      <c r="C3002" t="s">
        <v>1348</v>
      </c>
      <c r="D3002">
        <v>0</v>
      </c>
      <c r="E3002">
        <v>0</v>
      </c>
      <c r="F3002">
        <v>2</v>
      </c>
      <c r="G3002">
        <v>0</v>
      </c>
      <c r="H3002">
        <v>10</v>
      </c>
      <c r="I3002">
        <v>4</v>
      </c>
      <c r="J3002">
        <v>55</v>
      </c>
      <c r="K3002" t="s">
        <v>1179</v>
      </c>
      <c r="L3002">
        <v>2</v>
      </c>
      <c r="M3002">
        <v>45</v>
      </c>
      <c r="N3002" t="s">
        <v>1349</v>
      </c>
      <c r="O3002" t="s">
        <v>1350</v>
      </c>
      <c r="P3002" t="s">
        <v>45</v>
      </c>
      <c r="Q3002" t="s">
        <v>46</v>
      </c>
      <c r="R3002" t="s">
        <v>47</v>
      </c>
      <c r="S3002" t="s">
        <v>135</v>
      </c>
      <c r="T3002" t="s">
        <v>80</v>
      </c>
      <c r="U3002" t="s">
        <v>1351</v>
      </c>
      <c r="V3002" t="s">
        <v>1181</v>
      </c>
      <c r="X3002" t="str">
        <f>VLOOKUP(pbp!V235, games!$B$2:$R$40, 3, FALSE)</f>
        <v>2019-09-15T20:25Z</v>
      </c>
      <c r="Y3002">
        <f>VLOOKUP(1*V3002,NFLGames!$H$11:$H$555,1,FALSE)</f>
        <v>401220231</v>
      </c>
      <c r="Z3002">
        <f>VLOOKUP($Y3002, NFLGames!$H$11:$K$555,2,FALSE)</f>
        <v>2020</v>
      </c>
      <c r="AA3002">
        <f>VLOOKUP($Y3002, NFLGames!$H$11:$K$555,3,FALSE)</f>
        <v>2</v>
      </c>
      <c r="AB3002" s="6">
        <f>IF(A3003=0, 0, AH3003-tbl_pbp[[#This Row],[Saints Win %]])</f>
        <v>-1.2000000000000011E-2</v>
      </c>
      <c r="AE3002">
        <f>ABS(tbl_pbp[[#This Row],[play.homeScore]]-tbl_pbp[[#This Row],[play.awayScore]])</f>
        <v>10</v>
      </c>
      <c r="AF3002">
        <f>IF(tbl_pbp[[#This Row],[Play Saints Win % Increase]]&gt;=$AF$4,1,0)</f>
        <v>0</v>
      </c>
      <c r="AG3002" t="str">
        <f>VLOOKUP(tbl_pbp[[#This Row],[gameId]], games!$B$2:$T$40, 9, FALSE)</f>
        <v>new-orleans-saints</v>
      </c>
      <c r="AH3002" s="5">
        <f>IF(tbl_pbp[[#This Row],[AwayTeam]] &lt;&gt; "new-orleans-saints", tbl_pbp[[#This Row],[homeWinPercentage]], 1-tbl_pbp[[#This Row],[homeWinPercentage]])</f>
        <v>0.73799999999999999</v>
      </c>
      <c r="AI3002" s="13">
        <f>tbl_pbp[[#This Row],[Kamara]]*tbl_pbp[[#This Row],[Impactful Play]]</f>
        <v>0</v>
      </c>
      <c r="AJ3002" s="13">
        <f>tbl_pbp[[#This Row],[Thomas]]*tbl_pbp[[#This Row],[Impactful Play]]</f>
        <v>0</v>
      </c>
      <c r="AK3002" s="13" t="str">
        <f>VLOOKUP(tbl_pbp[[#This Row],[Play Saints Win % Increase]], tbl_impact[],3,TRUE)</f>
        <v>Bad (0 to -5%)</v>
      </c>
    </row>
    <row r="3003" spans="1:37">
      <c r="A3003" s="1">
        <v>47</v>
      </c>
      <c r="B3003" s="5">
        <v>0.27400000000000002</v>
      </c>
      <c r="C3003" t="s">
        <v>1352</v>
      </c>
      <c r="D3003">
        <v>0</v>
      </c>
      <c r="E3003">
        <v>0</v>
      </c>
      <c r="F3003">
        <v>2</v>
      </c>
      <c r="G3003">
        <v>0</v>
      </c>
      <c r="H3003">
        <v>10</v>
      </c>
      <c r="I3003">
        <v>1</v>
      </c>
      <c r="J3003">
        <v>58</v>
      </c>
      <c r="K3003" t="s">
        <v>1179</v>
      </c>
      <c r="L3003">
        <v>3</v>
      </c>
      <c r="M3003">
        <v>42</v>
      </c>
      <c r="N3003" t="s">
        <v>1353</v>
      </c>
      <c r="O3003" t="s">
        <v>553</v>
      </c>
      <c r="P3003" t="s">
        <v>30</v>
      </c>
      <c r="Q3003" t="s">
        <v>31</v>
      </c>
      <c r="R3003" t="s">
        <v>32</v>
      </c>
      <c r="S3003" t="s">
        <v>54</v>
      </c>
      <c r="T3003" t="s">
        <v>132</v>
      </c>
      <c r="U3003" t="s">
        <v>1354</v>
      </c>
      <c r="V3003" t="s">
        <v>1181</v>
      </c>
      <c r="X3003" t="str">
        <f>VLOOKUP(pbp!V236, games!$B$2:$R$40, 3, FALSE)</f>
        <v>2019-09-15T20:25Z</v>
      </c>
      <c r="Y3003">
        <f>VLOOKUP(1*V3003,NFLGames!$H$11:$H$555,1,FALSE)</f>
        <v>401220231</v>
      </c>
      <c r="Z3003">
        <f>VLOOKUP($Y3003, NFLGames!$H$11:$K$555,2,FALSE)</f>
        <v>2020</v>
      </c>
      <c r="AA3003">
        <f>VLOOKUP($Y3003, NFLGames!$H$11:$K$555,3,FALSE)</f>
        <v>2</v>
      </c>
      <c r="AB3003" s="6">
        <f>IF(A3004=0, 0, AH3004-tbl_pbp[[#This Row],[Saints Win %]])</f>
        <v>3.3000000000000029E-2</v>
      </c>
      <c r="AE3003">
        <f>ABS(tbl_pbp[[#This Row],[play.homeScore]]-tbl_pbp[[#This Row],[play.awayScore]])</f>
        <v>10</v>
      </c>
      <c r="AF3003">
        <f>IF(tbl_pbp[[#This Row],[Play Saints Win % Increase]]&gt;=$AF$4,1,0)</f>
        <v>0</v>
      </c>
      <c r="AG3003" t="str">
        <f>VLOOKUP(tbl_pbp[[#This Row],[gameId]], games!$B$2:$T$40, 9, FALSE)</f>
        <v>new-orleans-saints</v>
      </c>
      <c r="AH3003" s="5">
        <f>IF(tbl_pbp[[#This Row],[AwayTeam]] &lt;&gt; "new-orleans-saints", tbl_pbp[[#This Row],[homeWinPercentage]], 1-tbl_pbp[[#This Row],[homeWinPercentage]])</f>
        <v>0.72599999999999998</v>
      </c>
      <c r="AI3003" s="13">
        <f>tbl_pbp[[#This Row],[Kamara]]*tbl_pbp[[#This Row],[Impactful Play]]</f>
        <v>0</v>
      </c>
      <c r="AJ3003" s="13">
        <f>tbl_pbp[[#This Row],[Thomas]]*tbl_pbp[[#This Row],[Impactful Play]]</f>
        <v>0</v>
      </c>
      <c r="AK3003" s="13" t="str">
        <f>VLOOKUP(tbl_pbp[[#This Row],[Play Saints Win % Increase]], tbl_impact[],3,TRUE)</f>
        <v>Scented (0 to +5%)</v>
      </c>
    </row>
    <row r="3004" spans="1:37">
      <c r="A3004" s="1">
        <v>48</v>
      </c>
      <c r="B3004" s="5">
        <v>0.24099999999999999</v>
      </c>
      <c r="C3004" t="s">
        <v>1355</v>
      </c>
      <c r="D3004">
        <v>0</v>
      </c>
      <c r="E3004">
        <v>0</v>
      </c>
      <c r="F3004">
        <v>2</v>
      </c>
      <c r="G3004">
        <v>0</v>
      </c>
      <c r="H3004">
        <v>10</v>
      </c>
      <c r="I3004">
        <v>10</v>
      </c>
      <c r="J3004">
        <v>67</v>
      </c>
      <c r="K3004" t="s">
        <v>1179</v>
      </c>
      <c r="L3004">
        <v>1</v>
      </c>
      <c r="M3004">
        <v>33</v>
      </c>
      <c r="N3004" t="s">
        <v>1356</v>
      </c>
      <c r="O3004" t="s">
        <v>1357</v>
      </c>
      <c r="P3004" t="s">
        <v>45</v>
      </c>
      <c r="Q3004" t="s">
        <v>46</v>
      </c>
      <c r="R3004" t="s">
        <v>47</v>
      </c>
      <c r="S3004" t="s">
        <v>33</v>
      </c>
      <c r="T3004" t="s">
        <v>438</v>
      </c>
      <c r="U3004" t="s">
        <v>1358</v>
      </c>
      <c r="V3004" t="s">
        <v>1181</v>
      </c>
      <c r="X3004" t="str">
        <f>VLOOKUP(pbp!V237, games!$B$2:$R$40, 3, FALSE)</f>
        <v>2019-09-15T20:25Z</v>
      </c>
      <c r="Y3004">
        <f>VLOOKUP(1*V3004,NFLGames!$H$11:$H$555,1,FALSE)</f>
        <v>401220231</v>
      </c>
      <c r="Z3004">
        <f>VLOOKUP($Y3004, NFLGames!$H$11:$K$555,2,FALSE)</f>
        <v>2020</v>
      </c>
      <c r="AA3004">
        <f>VLOOKUP($Y3004, NFLGames!$H$11:$K$555,3,FALSE)</f>
        <v>2</v>
      </c>
      <c r="AB3004" s="6">
        <f>IF(A3005=0, 0, AH3005-tbl_pbp[[#This Row],[Saints Win %]])</f>
        <v>-3.7000000000000033E-2</v>
      </c>
      <c r="AE3004">
        <f>ABS(tbl_pbp[[#This Row],[play.homeScore]]-tbl_pbp[[#This Row],[play.awayScore]])</f>
        <v>10</v>
      </c>
      <c r="AF3004">
        <f>IF(tbl_pbp[[#This Row],[Play Saints Win % Increase]]&gt;=$AF$4,1,0)</f>
        <v>0</v>
      </c>
      <c r="AG3004" t="str">
        <f>VLOOKUP(tbl_pbp[[#This Row],[gameId]], games!$B$2:$T$40, 9, FALSE)</f>
        <v>new-orleans-saints</v>
      </c>
      <c r="AH3004" s="5">
        <f>IF(tbl_pbp[[#This Row],[AwayTeam]] &lt;&gt; "new-orleans-saints", tbl_pbp[[#This Row],[homeWinPercentage]], 1-tbl_pbp[[#This Row],[homeWinPercentage]])</f>
        <v>0.75900000000000001</v>
      </c>
      <c r="AI3004" s="13">
        <f>tbl_pbp[[#This Row],[Kamara]]*tbl_pbp[[#This Row],[Impactful Play]]</f>
        <v>0</v>
      </c>
      <c r="AJ3004" s="13">
        <f>tbl_pbp[[#This Row],[Thomas]]*tbl_pbp[[#This Row],[Impactful Play]]</f>
        <v>0</v>
      </c>
      <c r="AK3004" s="13" t="str">
        <f>VLOOKUP(tbl_pbp[[#This Row],[Play Saints Win % Increase]], tbl_impact[],3,TRUE)</f>
        <v>Bad (0 to -5%)</v>
      </c>
    </row>
    <row r="3005" spans="1:37">
      <c r="A3005" s="1">
        <v>49</v>
      </c>
      <c r="B3005" s="5">
        <v>0.27800000000000002</v>
      </c>
      <c r="C3005" t="s">
        <v>1359</v>
      </c>
      <c r="D3005">
        <v>0</v>
      </c>
      <c r="E3005">
        <v>0</v>
      </c>
      <c r="F3005">
        <v>2</v>
      </c>
      <c r="G3005">
        <v>0</v>
      </c>
      <c r="H3005">
        <v>10</v>
      </c>
      <c r="I3005">
        <v>12</v>
      </c>
      <c r="J3005">
        <v>65</v>
      </c>
      <c r="K3005" t="s">
        <v>1179</v>
      </c>
      <c r="L3005">
        <v>2</v>
      </c>
      <c r="M3005">
        <v>35</v>
      </c>
      <c r="N3005" t="s">
        <v>1360</v>
      </c>
      <c r="O3005" t="s">
        <v>1361</v>
      </c>
      <c r="P3005" t="s">
        <v>94</v>
      </c>
      <c r="Q3005" t="s">
        <v>95</v>
      </c>
      <c r="R3005" t="s">
        <v>96</v>
      </c>
      <c r="S3005" t="s">
        <v>871</v>
      </c>
      <c r="T3005" t="s">
        <v>202</v>
      </c>
      <c r="U3005" t="s">
        <v>1362</v>
      </c>
      <c r="V3005" t="s">
        <v>1181</v>
      </c>
      <c r="X3005" t="str">
        <f>VLOOKUP(pbp!V238, games!$B$2:$R$40, 3, FALSE)</f>
        <v>2019-09-15T20:25Z</v>
      </c>
      <c r="Y3005">
        <f>VLOOKUP(1*V3005,NFLGames!$H$11:$H$555,1,FALSE)</f>
        <v>401220231</v>
      </c>
      <c r="Z3005">
        <f>VLOOKUP($Y3005, NFLGames!$H$11:$K$555,2,FALSE)</f>
        <v>2020</v>
      </c>
      <c r="AA3005">
        <f>VLOOKUP($Y3005, NFLGames!$H$11:$K$555,3,FALSE)</f>
        <v>2</v>
      </c>
      <c r="AB3005" s="6">
        <f>IF(A3006=0, 0, AH3006-tbl_pbp[[#This Row],[Saints Win %]])</f>
        <v>-2.6000000000000023E-2</v>
      </c>
      <c r="AE3005">
        <f>ABS(tbl_pbp[[#This Row],[play.homeScore]]-tbl_pbp[[#This Row],[play.awayScore]])</f>
        <v>10</v>
      </c>
      <c r="AF3005">
        <f>IF(tbl_pbp[[#This Row],[Play Saints Win % Increase]]&gt;=$AF$4,1,0)</f>
        <v>0</v>
      </c>
      <c r="AG3005" t="str">
        <f>VLOOKUP(tbl_pbp[[#This Row],[gameId]], games!$B$2:$T$40, 9, FALSE)</f>
        <v>new-orleans-saints</v>
      </c>
      <c r="AH3005" s="5">
        <f>IF(tbl_pbp[[#This Row],[AwayTeam]] &lt;&gt; "new-orleans-saints", tbl_pbp[[#This Row],[homeWinPercentage]], 1-tbl_pbp[[#This Row],[homeWinPercentage]])</f>
        <v>0.72199999999999998</v>
      </c>
      <c r="AI3005" s="13">
        <f>tbl_pbp[[#This Row],[Kamara]]*tbl_pbp[[#This Row],[Impactful Play]]</f>
        <v>0</v>
      </c>
      <c r="AJ3005" s="13">
        <f>tbl_pbp[[#This Row],[Thomas]]*tbl_pbp[[#This Row],[Impactful Play]]</f>
        <v>0</v>
      </c>
      <c r="AK3005" s="13" t="str">
        <f>VLOOKUP(tbl_pbp[[#This Row],[Play Saints Win % Increase]], tbl_impact[],3,TRUE)</f>
        <v>Bad (0 to -5%)</v>
      </c>
    </row>
    <row r="3006" spans="1:37">
      <c r="A3006" s="1">
        <v>50</v>
      </c>
      <c r="B3006" s="5">
        <v>0.30399999999999999</v>
      </c>
      <c r="C3006" t="s">
        <v>1363</v>
      </c>
      <c r="D3006">
        <v>0</v>
      </c>
      <c r="E3006">
        <v>0</v>
      </c>
      <c r="F3006">
        <v>2</v>
      </c>
      <c r="G3006">
        <v>0</v>
      </c>
      <c r="H3006">
        <v>10</v>
      </c>
      <c r="I3006">
        <v>10</v>
      </c>
      <c r="J3006">
        <v>70</v>
      </c>
      <c r="K3006" t="s">
        <v>1179</v>
      </c>
      <c r="L3006">
        <v>1</v>
      </c>
      <c r="M3006">
        <v>30</v>
      </c>
      <c r="N3006" t="s">
        <v>1364</v>
      </c>
      <c r="O3006" t="s">
        <v>909</v>
      </c>
      <c r="P3006" t="s">
        <v>30</v>
      </c>
      <c r="Q3006" t="s">
        <v>31</v>
      </c>
      <c r="R3006" t="s">
        <v>32</v>
      </c>
      <c r="S3006" t="s">
        <v>33</v>
      </c>
      <c r="T3006" t="s">
        <v>39</v>
      </c>
      <c r="U3006" t="s">
        <v>398</v>
      </c>
      <c r="V3006" t="s">
        <v>1181</v>
      </c>
      <c r="X3006" t="str">
        <f>VLOOKUP(pbp!V239, games!$B$2:$R$40, 3, FALSE)</f>
        <v>2019-09-15T20:25Z</v>
      </c>
      <c r="Y3006">
        <f>VLOOKUP(1*V3006,NFLGames!$H$11:$H$555,1,FALSE)</f>
        <v>401220231</v>
      </c>
      <c r="Z3006">
        <f>VLOOKUP($Y3006, NFLGames!$H$11:$K$555,2,FALSE)</f>
        <v>2020</v>
      </c>
      <c r="AA3006">
        <f>VLOOKUP($Y3006, NFLGames!$H$11:$K$555,3,FALSE)</f>
        <v>2</v>
      </c>
      <c r="AB3006" s="6">
        <f>IF(A3007=0, 0, AH3007-tbl_pbp[[#This Row],[Saints Win %]])</f>
        <v>2.6000000000000023E-2</v>
      </c>
      <c r="AE3006">
        <f>ABS(tbl_pbp[[#This Row],[play.homeScore]]-tbl_pbp[[#This Row],[play.awayScore]])</f>
        <v>10</v>
      </c>
      <c r="AF3006">
        <f>IF(tbl_pbp[[#This Row],[Play Saints Win % Increase]]&gt;=$AF$4,1,0)</f>
        <v>0</v>
      </c>
      <c r="AG3006" t="str">
        <f>VLOOKUP(tbl_pbp[[#This Row],[gameId]], games!$B$2:$T$40, 9, FALSE)</f>
        <v>new-orleans-saints</v>
      </c>
      <c r="AH3006" s="5">
        <f>IF(tbl_pbp[[#This Row],[AwayTeam]] &lt;&gt; "new-orleans-saints", tbl_pbp[[#This Row],[homeWinPercentage]], 1-tbl_pbp[[#This Row],[homeWinPercentage]])</f>
        <v>0.69599999999999995</v>
      </c>
      <c r="AI3006" s="13">
        <f>tbl_pbp[[#This Row],[Kamara]]*tbl_pbp[[#This Row],[Impactful Play]]</f>
        <v>0</v>
      </c>
      <c r="AJ3006" s="13">
        <f>tbl_pbp[[#This Row],[Thomas]]*tbl_pbp[[#This Row],[Impactful Play]]</f>
        <v>0</v>
      </c>
      <c r="AK3006" s="13" t="str">
        <f>VLOOKUP(tbl_pbp[[#This Row],[Play Saints Win % Increase]], tbl_impact[],3,TRUE)</f>
        <v>Scented (0 to +5%)</v>
      </c>
    </row>
    <row r="3007" spans="1:37">
      <c r="A3007" s="1">
        <v>51</v>
      </c>
      <c r="B3007" s="5">
        <v>0.27800000000000002</v>
      </c>
      <c r="C3007" t="s">
        <v>1365</v>
      </c>
      <c r="D3007">
        <v>0</v>
      </c>
      <c r="E3007">
        <v>0</v>
      </c>
      <c r="F3007">
        <v>2</v>
      </c>
      <c r="G3007">
        <v>0</v>
      </c>
      <c r="H3007">
        <v>10</v>
      </c>
      <c r="I3007">
        <v>10</v>
      </c>
      <c r="J3007">
        <v>83</v>
      </c>
      <c r="K3007" t="s">
        <v>1179</v>
      </c>
      <c r="L3007">
        <v>1</v>
      </c>
      <c r="M3007">
        <v>17</v>
      </c>
      <c r="N3007" t="s">
        <v>1366</v>
      </c>
      <c r="O3007" t="s">
        <v>459</v>
      </c>
      <c r="P3007" t="s">
        <v>45</v>
      </c>
      <c r="Q3007" t="s">
        <v>46</v>
      </c>
      <c r="R3007" t="s">
        <v>47</v>
      </c>
      <c r="S3007" t="s">
        <v>33</v>
      </c>
      <c r="T3007" t="s">
        <v>440</v>
      </c>
      <c r="U3007" t="s">
        <v>441</v>
      </c>
      <c r="V3007" t="s">
        <v>1181</v>
      </c>
      <c r="X3007" t="str">
        <f>VLOOKUP(pbp!V240, games!$B$2:$R$40, 3, FALSE)</f>
        <v>2019-09-15T20:25Z</v>
      </c>
      <c r="Y3007">
        <f>VLOOKUP(1*V3007,NFLGames!$H$11:$H$555,1,FALSE)</f>
        <v>401220231</v>
      </c>
      <c r="Z3007">
        <f>VLOOKUP($Y3007, NFLGames!$H$11:$K$555,2,FALSE)</f>
        <v>2020</v>
      </c>
      <c r="AA3007">
        <f>VLOOKUP($Y3007, NFLGames!$H$11:$K$555,3,FALSE)</f>
        <v>2</v>
      </c>
      <c r="AB3007" s="6">
        <f>IF(A3008=0, 0, AH3008-tbl_pbp[[#This Row],[Saints Win %]])</f>
        <v>-5.4000000000000048E-2</v>
      </c>
      <c r="AE3007">
        <f>ABS(tbl_pbp[[#This Row],[play.homeScore]]-tbl_pbp[[#This Row],[play.awayScore]])</f>
        <v>10</v>
      </c>
      <c r="AF3007">
        <f>IF(tbl_pbp[[#This Row],[Play Saints Win % Increase]]&gt;=$AF$4,1,0)</f>
        <v>0</v>
      </c>
      <c r="AG3007" t="str">
        <f>VLOOKUP(tbl_pbp[[#This Row],[gameId]], games!$B$2:$T$40, 9, FALSE)</f>
        <v>new-orleans-saints</v>
      </c>
      <c r="AH3007" s="5">
        <f>IF(tbl_pbp[[#This Row],[AwayTeam]] &lt;&gt; "new-orleans-saints", tbl_pbp[[#This Row],[homeWinPercentage]], 1-tbl_pbp[[#This Row],[homeWinPercentage]])</f>
        <v>0.72199999999999998</v>
      </c>
      <c r="AI3007" s="13">
        <f>tbl_pbp[[#This Row],[Kamara]]*tbl_pbp[[#This Row],[Impactful Play]]</f>
        <v>0</v>
      </c>
      <c r="AJ3007" s="13">
        <f>tbl_pbp[[#This Row],[Thomas]]*tbl_pbp[[#This Row],[Impactful Play]]</f>
        <v>0</v>
      </c>
      <c r="AK3007" s="13" t="str">
        <f>VLOOKUP(tbl_pbp[[#This Row],[Play Saints Win % Increase]], tbl_impact[],3,TRUE)</f>
        <v>Smelly (worse than-5% -&gt; -10%)</v>
      </c>
    </row>
    <row r="3008" spans="1:37">
      <c r="A3008" s="1">
        <v>52</v>
      </c>
      <c r="B3008" s="5">
        <v>0.33200000000000002</v>
      </c>
      <c r="C3008" t="s">
        <v>1367</v>
      </c>
      <c r="D3008">
        <v>0</v>
      </c>
      <c r="E3008">
        <v>0</v>
      </c>
      <c r="F3008">
        <v>2</v>
      </c>
      <c r="G3008">
        <v>0</v>
      </c>
      <c r="H3008">
        <v>10</v>
      </c>
      <c r="I3008">
        <v>9</v>
      </c>
      <c r="J3008">
        <v>84</v>
      </c>
      <c r="K3008" t="s">
        <v>1179</v>
      </c>
      <c r="L3008">
        <v>2</v>
      </c>
      <c r="M3008">
        <v>16</v>
      </c>
      <c r="N3008" t="s">
        <v>1368</v>
      </c>
      <c r="O3008" t="s">
        <v>75</v>
      </c>
      <c r="P3008" t="s">
        <v>30</v>
      </c>
      <c r="Q3008" t="s">
        <v>31</v>
      </c>
      <c r="R3008" t="s">
        <v>32</v>
      </c>
      <c r="S3008" t="s">
        <v>210</v>
      </c>
      <c r="T3008" t="s">
        <v>162</v>
      </c>
      <c r="U3008" t="s">
        <v>1369</v>
      </c>
      <c r="V3008" t="s">
        <v>1181</v>
      </c>
      <c r="X3008" t="str">
        <f>VLOOKUP(pbp!V241, games!$B$2:$R$40, 3, FALSE)</f>
        <v>2019-09-15T20:25Z</v>
      </c>
      <c r="Y3008">
        <f>VLOOKUP(1*V3008,NFLGames!$H$11:$H$555,1,FALSE)</f>
        <v>401220231</v>
      </c>
      <c r="Z3008">
        <f>VLOOKUP($Y3008, NFLGames!$H$11:$K$555,2,FALSE)</f>
        <v>2020</v>
      </c>
      <c r="AA3008">
        <f>VLOOKUP($Y3008, NFLGames!$H$11:$K$555,3,FALSE)</f>
        <v>2</v>
      </c>
      <c r="AB3008" s="6">
        <f>IF(A3009=0, 0, AH3009-tbl_pbp[[#This Row],[Saints Win %]])</f>
        <v>-2.399999999999991E-2</v>
      </c>
      <c r="AE3008">
        <f>ABS(tbl_pbp[[#This Row],[play.homeScore]]-tbl_pbp[[#This Row],[play.awayScore]])</f>
        <v>10</v>
      </c>
      <c r="AF3008">
        <f>IF(tbl_pbp[[#This Row],[Play Saints Win % Increase]]&gt;=$AF$4,1,0)</f>
        <v>0</v>
      </c>
      <c r="AG3008" t="str">
        <f>VLOOKUP(tbl_pbp[[#This Row],[gameId]], games!$B$2:$T$40, 9, FALSE)</f>
        <v>new-orleans-saints</v>
      </c>
      <c r="AH3008" s="5">
        <f>IF(tbl_pbp[[#This Row],[AwayTeam]] &lt;&gt; "new-orleans-saints", tbl_pbp[[#This Row],[homeWinPercentage]], 1-tbl_pbp[[#This Row],[homeWinPercentage]])</f>
        <v>0.66799999999999993</v>
      </c>
      <c r="AI3008" s="13">
        <f>tbl_pbp[[#This Row],[Kamara]]*tbl_pbp[[#This Row],[Impactful Play]]</f>
        <v>0</v>
      </c>
      <c r="AJ3008" s="13">
        <f>tbl_pbp[[#This Row],[Thomas]]*tbl_pbp[[#This Row],[Impactful Play]]</f>
        <v>0</v>
      </c>
      <c r="AK3008" s="13" t="str">
        <f>VLOOKUP(tbl_pbp[[#This Row],[Play Saints Win % Increase]], tbl_impact[],3,TRUE)</f>
        <v>Bad (0 to -5%)</v>
      </c>
    </row>
    <row r="3009" spans="1:37">
      <c r="A3009" s="1">
        <v>53</v>
      </c>
      <c r="B3009" s="5">
        <v>0.35599999999999998</v>
      </c>
      <c r="C3009" t="s">
        <v>1370</v>
      </c>
      <c r="D3009">
        <v>0</v>
      </c>
      <c r="E3009">
        <v>0</v>
      </c>
      <c r="F3009">
        <v>2</v>
      </c>
      <c r="G3009">
        <v>7</v>
      </c>
      <c r="H3009">
        <v>10</v>
      </c>
      <c r="I3009">
        <v>3</v>
      </c>
      <c r="J3009">
        <v>97</v>
      </c>
      <c r="K3009" t="s">
        <v>1179</v>
      </c>
      <c r="L3009">
        <v>1</v>
      </c>
      <c r="M3009">
        <v>3</v>
      </c>
      <c r="N3009" t="s">
        <v>1371</v>
      </c>
      <c r="O3009" t="s">
        <v>1372</v>
      </c>
      <c r="P3009" t="s">
        <v>103</v>
      </c>
      <c r="Q3009" t="s">
        <v>104</v>
      </c>
      <c r="R3009" t="s">
        <v>105</v>
      </c>
      <c r="S3009" t="s">
        <v>283</v>
      </c>
      <c r="T3009" t="s">
        <v>455</v>
      </c>
      <c r="U3009" t="s">
        <v>456</v>
      </c>
      <c r="V3009" t="s">
        <v>1181</v>
      </c>
      <c r="X3009" t="str">
        <f>VLOOKUP(pbp!V242, games!$B$2:$R$40, 3, FALSE)</f>
        <v>2019-09-15T20:25Z</v>
      </c>
      <c r="Y3009">
        <f>VLOOKUP(1*V3009,NFLGames!$H$11:$H$555,1,FALSE)</f>
        <v>401220231</v>
      </c>
      <c r="Z3009">
        <f>VLOOKUP($Y3009, NFLGames!$H$11:$K$555,2,FALSE)</f>
        <v>2020</v>
      </c>
      <c r="AA3009">
        <f>VLOOKUP($Y3009, NFLGames!$H$11:$K$555,3,FALSE)</f>
        <v>2</v>
      </c>
      <c r="AB3009" s="6">
        <f>IF(A3010=0, 0, AH3010-tbl_pbp[[#This Row],[Saints Win %]])</f>
        <v>3.0000000000000027E-3</v>
      </c>
      <c r="AE3009">
        <f>ABS(tbl_pbp[[#This Row],[play.homeScore]]-tbl_pbp[[#This Row],[play.awayScore]])</f>
        <v>3</v>
      </c>
      <c r="AF3009">
        <f>IF(tbl_pbp[[#This Row],[Play Saints Win % Increase]]&gt;=$AF$4,1,0)</f>
        <v>0</v>
      </c>
      <c r="AG3009" t="str">
        <f>VLOOKUP(tbl_pbp[[#This Row],[gameId]], games!$B$2:$T$40, 9, FALSE)</f>
        <v>new-orleans-saints</v>
      </c>
      <c r="AH3009" s="5">
        <f>IF(tbl_pbp[[#This Row],[AwayTeam]] &lt;&gt; "new-orleans-saints", tbl_pbp[[#This Row],[homeWinPercentage]], 1-tbl_pbp[[#This Row],[homeWinPercentage]])</f>
        <v>0.64400000000000002</v>
      </c>
      <c r="AI3009" s="13">
        <f>tbl_pbp[[#This Row],[Kamara]]*tbl_pbp[[#This Row],[Impactful Play]]</f>
        <v>0</v>
      </c>
      <c r="AJ3009" s="13">
        <f>tbl_pbp[[#This Row],[Thomas]]*tbl_pbp[[#This Row],[Impactful Play]]</f>
        <v>0</v>
      </c>
      <c r="AK3009" s="13" t="str">
        <f>VLOOKUP(tbl_pbp[[#This Row],[Play Saints Win % Increase]], tbl_impact[],3,TRUE)</f>
        <v>Scented (0 to +5%)</v>
      </c>
    </row>
    <row r="3010" spans="1:37">
      <c r="A3010" s="1">
        <v>54</v>
      </c>
      <c r="B3010" s="5">
        <v>0.35299999999999998</v>
      </c>
      <c r="C3010" t="s">
        <v>1373</v>
      </c>
      <c r="D3010">
        <v>0</v>
      </c>
      <c r="E3010">
        <v>0</v>
      </c>
      <c r="F3010">
        <v>2</v>
      </c>
      <c r="G3010">
        <v>7</v>
      </c>
      <c r="H3010">
        <v>10</v>
      </c>
      <c r="I3010">
        <v>0</v>
      </c>
      <c r="J3010">
        <v>35</v>
      </c>
      <c r="K3010" t="s">
        <v>1179</v>
      </c>
      <c r="L3010">
        <v>0</v>
      </c>
      <c r="M3010">
        <v>65</v>
      </c>
      <c r="N3010" t="s">
        <v>1374</v>
      </c>
      <c r="O3010" t="s">
        <v>1372</v>
      </c>
      <c r="P3010" t="s">
        <v>25</v>
      </c>
      <c r="Q3010" t="s">
        <v>26</v>
      </c>
      <c r="R3010" t="s">
        <v>27</v>
      </c>
      <c r="V3010" t="s">
        <v>1181</v>
      </c>
      <c r="X3010" t="str">
        <f>VLOOKUP(pbp!V243, games!$B$2:$R$40, 3, FALSE)</f>
        <v>2019-09-15T20:25Z</v>
      </c>
      <c r="Y3010">
        <f>VLOOKUP(1*V3010,NFLGames!$H$11:$H$555,1,FALSE)</f>
        <v>401220231</v>
      </c>
      <c r="Z3010">
        <f>VLOOKUP($Y3010, NFLGames!$H$11:$K$555,2,FALSE)</f>
        <v>2020</v>
      </c>
      <c r="AA3010">
        <f>VLOOKUP($Y3010, NFLGames!$H$11:$K$555,3,FALSE)</f>
        <v>2</v>
      </c>
      <c r="AB3010" s="6">
        <f>IF(A3011=0, 0, AH3011-tbl_pbp[[#This Row],[Saints Win %]])</f>
        <v>2.4000000000000021E-2</v>
      </c>
      <c r="AE3010">
        <f>ABS(tbl_pbp[[#This Row],[play.homeScore]]-tbl_pbp[[#This Row],[play.awayScore]])</f>
        <v>3</v>
      </c>
      <c r="AF3010">
        <f>IF(tbl_pbp[[#This Row],[Play Saints Win % Increase]]&gt;=$AF$4,1,0)</f>
        <v>0</v>
      </c>
      <c r="AG3010" t="str">
        <f>VLOOKUP(tbl_pbp[[#This Row],[gameId]], games!$B$2:$T$40, 9, FALSE)</f>
        <v>new-orleans-saints</v>
      </c>
      <c r="AH3010" s="5">
        <f>IF(tbl_pbp[[#This Row],[AwayTeam]] &lt;&gt; "new-orleans-saints", tbl_pbp[[#This Row],[homeWinPercentage]], 1-tbl_pbp[[#This Row],[homeWinPercentage]])</f>
        <v>0.64700000000000002</v>
      </c>
      <c r="AI3010" s="13">
        <f>tbl_pbp[[#This Row],[Kamara]]*tbl_pbp[[#This Row],[Impactful Play]]</f>
        <v>0</v>
      </c>
      <c r="AJ3010" s="13">
        <f>tbl_pbp[[#This Row],[Thomas]]*tbl_pbp[[#This Row],[Impactful Play]]</f>
        <v>0</v>
      </c>
      <c r="AK3010" s="13" t="str">
        <f>VLOOKUP(tbl_pbp[[#This Row],[Play Saints Win % Increase]], tbl_impact[],3,TRUE)</f>
        <v>Scented (0 to +5%)</v>
      </c>
    </row>
    <row r="3011" spans="1:37">
      <c r="A3011" s="1">
        <v>55</v>
      </c>
      <c r="B3011" s="5">
        <v>0.32900000000000001</v>
      </c>
      <c r="C3011" t="s">
        <v>1375</v>
      </c>
      <c r="D3011">
        <v>0</v>
      </c>
      <c r="E3011">
        <v>0</v>
      </c>
      <c r="F3011">
        <v>2</v>
      </c>
      <c r="G3011">
        <v>7</v>
      </c>
      <c r="H3011">
        <v>10</v>
      </c>
      <c r="I3011">
        <v>10</v>
      </c>
      <c r="J3011">
        <v>76</v>
      </c>
      <c r="K3011" t="s">
        <v>29</v>
      </c>
      <c r="L3011">
        <v>1</v>
      </c>
      <c r="M3011">
        <v>76</v>
      </c>
      <c r="N3011" t="s">
        <v>1376</v>
      </c>
      <c r="O3011" t="s">
        <v>1377</v>
      </c>
      <c r="P3011" t="s">
        <v>30</v>
      </c>
      <c r="Q3011" t="s">
        <v>31</v>
      </c>
      <c r="R3011" t="s">
        <v>32</v>
      </c>
      <c r="S3011" t="s">
        <v>33</v>
      </c>
      <c r="T3011" t="s">
        <v>172</v>
      </c>
      <c r="U3011" t="s">
        <v>173</v>
      </c>
      <c r="V3011" t="s">
        <v>1181</v>
      </c>
      <c r="X3011" t="str">
        <f>VLOOKUP(pbp!V244, games!$B$2:$R$40, 3, FALSE)</f>
        <v>2019-09-15T20:25Z</v>
      </c>
      <c r="Y3011">
        <f>VLOOKUP(1*V3011,NFLGames!$H$11:$H$555,1,FALSE)</f>
        <v>401220231</v>
      </c>
      <c r="Z3011">
        <f>VLOOKUP($Y3011, NFLGames!$H$11:$K$555,2,FALSE)</f>
        <v>2020</v>
      </c>
      <c r="AA3011">
        <f>VLOOKUP($Y3011, NFLGames!$H$11:$K$555,3,FALSE)</f>
        <v>2</v>
      </c>
      <c r="AB3011" s="6">
        <f>IF(A3012=0, 0, AH3012-tbl_pbp[[#This Row],[Saints Win %]])</f>
        <v>1.4999999999999902E-2</v>
      </c>
      <c r="AC3011">
        <v>1</v>
      </c>
      <c r="AE3011">
        <f>ABS(tbl_pbp[[#This Row],[play.homeScore]]-tbl_pbp[[#This Row],[play.awayScore]])</f>
        <v>3</v>
      </c>
      <c r="AF3011">
        <f>IF(tbl_pbp[[#This Row],[Play Saints Win % Increase]]&gt;=$AF$4,1,0)</f>
        <v>0</v>
      </c>
      <c r="AG3011" t="str">
        <f>VLOOKUP(tbl_pbp[[#This Row],[gameId]], games!$B$2:$T$40, 9, FALSE)</f>
        <v>new-orleans-saints</v>
      </c>
      <c r="AH3011" s="5">
        <f>IF(tbl_pbp[[#This Row],[AwayTeam]] &lt;&gt; "new-orleans-saints", tbl_pbp[[#This Row],[homeWinPercentage]], 1-tbl_pbp[[#This Row],[homeWinPercentage]])</f>
        <v>0.67100000000000004</v>
      </c>
      <c r="AI3011" s="13">
        <f>tbl_pbp[[#This Row],[Kamara]]*tbl_pbp[[#This Row],[Impactful Play]]</f>
        <v>0</v>
      </c>
      <c r="AJ3011" s="13">
        <f>tbl_pbp[[#This Row],[Thomas]]*tbl_pbp[[#This Row],[Impactful Play]]</f>
        <v>0</v>
      </c>
      <c r="AK3011" s="13" t="str">
        <f>VLOOKUP(tbl_pbp[[#This Row],[Play Saints Win % Increase]], tbl_impact[],3,TRUE)</f>
        <v>Scented (0 to +5%)</v>
      </c>
    </row>
    <row r="3012" spans="1:37">
      <c r="A3012" s="1">
        <v>56</v>
      </c>
      <c r="B3012" s="5">
        <v>0.314</v>
      </c>
      <c r="C3012" t="s">
        <v>1378</v>
      </c>
      <c r="D3012">
        <v>0</v>
      </c>
      <c r="E3012">
        <v>0</v>
      </c>
      <c r="F3012">
        <v>2</v>
      </c>
      <c r="G3012">
        <v>7</v>
      </c>
      <c r="H3012">
        <v>10</v>
      </c>
      <c r="I3012">
        <v>10</v>
      </c>
      <c r="J3012">
        <v>60</v>
      </c>
      <c r="K3012" t="s">
        <v>29</v>
      </c>
      <c r="L3012">
        <v>1</v>
      </c>
      <c r="M3012">
        <v>60</v>
      </c>
      <c r="N3012" t="s">
        <v>1379</v>
      </c>
      <c r="O3012" t="s">
        <v>1380</v>
      </c>
      <c r="P3012" t="s">
        <v>30</v>
      </c>
      <c r="Q3012" t="s">
        <v>31</v>
      </c>
      <c r="R3012" t="s">
        <v>32</v>
      </c>
      <c r="S3012" t="s">
        <v>33</v>
      </c>
      <c r="T3012" t="s">
        <v>117</v>
      </c>
      <c r="U3012" t="s">
        <v>118</v>
      </c>
      <c r="V3012" t="s">
        <v>1181</v>
      </c>
      <c r="X3012" t="str">
        <f>VLOOKUP(pbp!V245, games!$B$2:$R$40, 3, FALSE)</f>
        <v>2019-09-15T20:25Z</v>
      </c>
      <c r="Y3012">
        <f>VLOOKUP(1*V3012,NFLGames!$H$11:$H$555,1,FALSE)</f>
        <v>401220231</v>
      </c>
      <c r="Z3012">
        <f>VLOOKUP($Y3012, NFLGames!$H$11:$K$555,2,FALSE)</f>
        <v>2020</v>
      </c>
      <c r="AA3012">
        <f>VLOOKUP($Y3012, NFLGames!$H$11:$K$555,3,FALSE)</f>
        <v>2</v>
      </c>
      <c r="AB3012" s="6">
        <f>IF(A3013=0, 0, AH3013-tbl_pbp[[#This Row],[Saints Win %]])</f>
        <v>2.3000000000000131E-2</v>
      </c>
      <c r="AE3012">
        <f>ABS(tbl_pbp[[#This Row],[play.homeScore]]-tbl_pbp[[#This Row],[play.awayScore]])</f>
        <v>3</v>
      </c>
      <c r="AF3012">
        <f>IF(tbl_pbp[[#This Row],[Play Saints Win % Increase]]&gt;=$AF$4,1,0)</f>
        <v>0</v>
      </c>
      <c r="AG3012" t="str">
        <f>VLOOKUP(tbl_pbp[[#This Row],[gameId]], games!$B$2:$T$40, 9, FALSE)</f>
        <v>new-orleans-saints</v>
      </c>
      <c r="AH3012" s="5">
        <f>IF(tbl_pbp[[#This Row],[AwayTeam]] &lt;&gt; "new-orleans-saints", tbl_pbp[[#This Row],[homeWinPercentage]], 1-tbl_pbp[[#This Row],[homeWinPercentage]])</f>
        <v>0.68599999999999994</v>
      </c>
      <c r="AI3012" s="13">
        <f>tbl_pbp[[#This Row],[Kamara]]*tbl_pbp[[#This Row],[Impactful Play]]</f>
        <v>0</v>
      </c>
      <c r="AJ3012" s="13">
        <f>tbl_pbp[[#This Row],[Thomas]]*tbl_pbp[[#This Row],[Impactful Play]]</f>
        <v>0</v>
      </c>
      <c r="AK3012" s="13" t="str">
        <f>VLOOKUP(tbl_pbp[[#This Row],[Play Saints Win % Increase]], tbl_impact[],3,TRUE)</f>
        <v>Scented (0 to +5%)</v>
      </c>
    </row>
    <row r="3013" spans="1:37">
      <c r="A3013" s="1">
        <v>57</v>
      </c>
      <c r="B3013" s="5">
        <v>0.29099999999999998</v>
      </c>
      <c r="C3013" t="s">
        <v>1381</v>
      </c>
      <c r="D3013">
        <v>0</v>
      </c>
      <c r="E3013">
        <v>0</v>
      </c>
      <c r="F3013">
        <v>2</v>
      </c>
      <c r="G3013">
        <v>7</v>
      </c>
      <c r="H3013">
        <v>10</v>
      </c>
      <c r="I3013">
        <v>10</v>
      </c>
      <c r="J3013">
        <v>50</v>
      </c>
      <c r="K3013" t="s">
        <v>29</v>
      </c>
      <c r="L3013">
        <v>1</v>
      </c>
      <c r="M3013">
        <v>50</v>
      </c>
      <c r="N3013" t="s">
        <v>1382</v>
      </c>
      <c r="O3013" t="s">
        <v>1383</v>
      </c>
      <c r="P3013" t="s">
        <v>30</v>
      </c>
      <c r="Q3013" t="s">
        <v>31</v>
      </c>
      <c r="R3013" t="s">
        <v>32</v>
      </c>
      <c r="S3013" t="s">
        <v>33</v>
      </c>
      <c r="T3013" t="s">
        <v>226</v>
      </c>
      <c r="U3013" t="s">
        <v>227</v>
      </c>
      <c r="V3013" t="s">
        <v>1181</v>
      </c>
      <c r="X3013" t="str">
        <f>VLOOKUP(pbp!V246, games!$B$2:$R$40, 3, FALSE)</f>
        <v>2019-09-15T20:25Z</v>
      </c>
      <c r="Y3013">
        <f>VLOOKUP(1*V3013,NFLGames!$H$11:$H$555,1,FALSE)</f>
        <v>401220231</v>
      </c>
      <c r="Z3013">
        <f>VLOOKUP($Y3013, NFLGames!$H$11:$K$555,2,FALSE)</f>
        <v>2020</v>
      </c>
      <c r="AA3013">
        <f>VLOOKUP($Y3013, NFLGames!$H$11:$K$555,3,FALSE)</f>
        <v>2</v>
      </c>
      <c r="AB3013" s="6">
        <f>IF(A3014=0, 0, AH3014-tbl_pbp[[#This Row],[Saints Win %]])</f>
        <v>2.399999999999991E-2</v>
      </c>
      <c r="AE3013">
        <f>ABS(tbl_pbp[[#This Row],[play.homeScore]]-tbl_pbp[[#This Row],[play.awayScore]])</f>
        <v>3</v>
      </c>
      <c r="AF3013">
        <f>IF(tbl_pbp[[#This Row],[Play Saints Win % Increase]]&gt;=$AF$4,1,0)</f>
        <v>0</v>
      </c>
      <c r="AG3013" t="str">
        <f>VLOOKUP(tbl_pbp[[#This Row],[gameId]], games!$B$2:$T$40, 9, FALSE)</f>
        <v>new-orleans-saints</v>
      </c>
      <c r="AH3013" s="5">
        <f>IF(tbl_pbp[[#This Row],[AwayTeam]] &lt;&gt; "new-orleans-saints", tbl_pbp[[#This Row],[homeWinPercentage]], 1-tbl_pbp[[#This Row],[homeWinPercentage]])</f>
        <v>0.70900000000000007</v>
      </c>
      <c r="AI3013" s="13">
        <f>tbl_pbp[[#This Row],[Kamara]]*tbl_pbp[[#This Row],[Impactful Play]]</f>
        <v>0</v>
      </c>
      <c r="AJ3013" s="13">
        <f>tbl_pbp[[#This Row],[Thomas]]*tbl_pbp[[#This Row],[Impactful Play]]</f>
        <v>0</v>
      </c>
      <c r="AK3013" s="13" t="str">
        <f>VLOOKUP(tbl_pbp[[#This Row],[Play Saints Win % Increase]], tbl_impact[],3,TRUE)</f>
        <v>Scented (0 to +5%)</v>
      </c>
    </row>
    <row r="3014" spans="1:37">
      <c r="A3014" s="1">
        <v>58</v>
      </c>
      <c r="B3014" s="5">
        <v>0.26700000000000002</v>
      </c>
      <c r="C3014" t="s">
        <v>1384</v>
      </c>
      <c r="D3014">
        <v>0</v>
      </c>
      <c r="E3014">
        <v>0</v>
      </c>
      <c r="F3014">
        <v>2</v>
      </c>
      <c r="G3014">
        <v>7</v>
      </c>
      <c r="H3014">
        <v>10</v>
      </c>
      <c r="I3014">
        <v>10</v>
      </c>
      <c r="J3014">
        <v>25</v>
      </c>
      <c r="K3014" t="s">
        <v>29</v>
      </c>
      <c r="L3014">
        <v>1</v>
      </c>
      <c r="M3014">
        <v>25</v>
      </c>
      <c r="N3014" t="s">
        <v>1385</v>
      </c>
      <c r="O3014" t="s">
        <v>1386</v>
      </c>
      <c r="P3014" t="s">
        <v>30</v>
      </c>
      <c r="Q3014" t="s">
        <v>31</v>
      </c>
      <c r="R3014" t="s">
        <v>32</v>
      </c>
      <c r="S3014" t="s">
        <v>33</v>
      </c>
      <c r="T3014" t="s">
        <v>1225</v>
      </c>
      <c r="U3014" t="s">
        <v>1226</v>
      </c>
      <c r="V3014" t="s">
        <v>1181</v>
      </c>
      <c r="X3014" t="str">
        <f>VLOOKUP(pbp!V247, games!$B$2:$R$40, 3, FALSE)</f>
        <v>2019-09-15T20:25Z</v>
      </c>
      <c r="Y3014">
        <f>VLOOKUP(1*V3014,NFLGames!$H$11:$H$555,1,FALSE)</f>
        <v>401220231</v>
      </c>
      <c r="Z3014">
        <f>VLOOKUP($Y3014, NFLGames!$H$11:$K$555,2,FALSE)</f>
        <v>2020</v>
      </c>
      <c r="AA3014">
        <f>VLOOKUP($Y3014, NFLGames!$H$11:$K$555,3,FALSE)</f>
        <v>2</v>
      </c>
      <c r="AB3014" s="6">
        <f>IF(A3015=0, 0, AH3015-tbl_pbp[[#This Row],[Saints Win %]])</f>
        <v>3.8000000000000034E-2</v>
      </c>
      <c r="AE3014">
        <f>ABS(tbl_pbp[[#This Row],[play.homeScore]]-tbl_pbp[[#This Row],[play.awayScore]])</f>
        <v>3</v>
      </c>
      <c r="AF3014">
        <f>IF(tbl_pbp[[#This Row],[Play Saints Win % Increase]]&gt;=$AF$4,1,0)</f>
        <v>0</v>
      </c>
      <c r="AG3014" t="str">
        <f>VLOOKUP(tbl_pbp[[#This Row],[gameId]], games!$B$2:$T$40, 9, FALSE)</f>
        <v>new-orleans-saints</v>
      </c>
      <c r="AH3014" s="5">
        <f>IF(tbl_pbp[[#This Row],[AwayTeam]] &lt;&gt; "new-orleans-saints", tbl_pbp[[#This Row],[homeWinPercentage]], 1-tbl_pbp[[#This Row],[homeWinPercentage]])</f>
        <v>0.73299999999999998</v>
      </c>
      <c r="AI3014" s="13">
        <f>tbl_pbp[[#This Row],[Kamara]]*tbl_pbp[[#This Row],[Impactful Play]]</f>
        <v>0</v>
      </c>
      <c r="AJ3014" s="13">
        <f>tbl_pbp[[#This Row],[Thomas]]*tbl_pbp[[#This Row],[Impactful Play]]</f>
        <v>0</v>
      </c>
      <c r="AK3014" s="13" t="str">
        <f>VLOOKUP(tbl_pbp[[#This Row],[Play Saints Win % Increase]], tbl_impact[],3,TRUE)</f>
        <v>Scented (0 to +5%)</v>
      </c>
    </row>
    <row r="3015" spans="1:37">
      <c r="A3015" s="1">
        <v>59</v>
      </c>
      <c r="B3015" s="5">
        <v>0.22900000000000001</v>
      </c>
      <c r="C3015" t="s">
        <v>1387</v>
      </c>
      <c r="D3015">
        <v>0</v>
      </c>
      <c r="E3015">
        <v>0</v>
      </c>
      <c r="F3015">
        <v>2</v>
      </c>
      <c r="G3015">
        <v>7</v>
      </c>
      <c r="H3015">
        <v>10</v>
      </c>
      <c r="I3015">
        <v>8</v>
      </c>
      <c r="J3015">
        <v>8</v>
      </c>
      <c r="K3015" t="s">
        <v>29</v>
      </c>
      <c r="L3015">
        <v>1</v>
      </c>
      <c r="M3015">
        <v>15</v>
      </c>
      <c r="N3015" t="s">
        <v>1388</v>
      </c>
      <c r="O3015" t="s">
        <v>1389</v>
      </c>
      <c r="P3015" t="s">
        <v>22</v>
      </c>
      <c r="Q3015" t="s">
        <v>37</v>
      </c>
      <c r="S3015" t="s">
        <v>1390</v>
      </c>
      <c r="T3015" t="s">
        <v>1391</v>
      </c>
      <c r="U3015" t="s">
        <v>1392</v>
      </c>
      <c r="V3015" t="s">
        <v>1181</v>
      </c>
      <c r="X3015" t="str">
        <f>VLOOKUP(pbp!V248, games!$B$2:$R$40, 3, FALSE)</f>
        <v>2019-09-15T20:25Z</v>
      </c>
      <c r="Y3015">
        <f>VLOOKUP(1*V3015,NFLGames!$H$11:$H$555,1,FALSE)</f>
        <v>401220231</v>
      </c>
      <c r="Z3015">
        <f>VLOOKUP($Y3015, NFLGames!$H$11:$K$555,2,FALSE)</f>
        <v>2020</v>
      </c>
      <c r="AA3015">
        <f>VLOOKUP($Y3015, NFLGames!$H$11:$K$555,3,FALSE)</f>
        <v>2</v>
      </c>
      <c r="AB3015" s="6">
        <f>IF(A3016=0, 0, AH3016-tbl_pbp[[#This Row],[Saints Win %]])</f>
        <v>-4.9000000000000044E-2</v>
      </c>
      <c r="AE3015">
        <f>ABS(tbl_pbp[[#This Row],[play.homeScore]]-tbl_pbp[[#This Row],[play.awayScore]])</f>
        <v>3</v>
      </c>
      <c r="AF3015">
        <f>IF(tbl_pbp[[#This Row],[Play Saints Win % Increase]]&gt;=$AF$4,1,0)</f>
        <v>0</v>
      </c>
      <c r="AG3015" t="str">
        <f>VLOOKUP(tbl_pbp[[#This Row],[gameId]], games!$B$2:$T$40, 9, FALSE)</f>
        <v>new-orleans-saints</v>
      </c>
      <c r="AH3015" s="5">
        <f>IF(tbl_pbp[[#This Row],[AwayTeam]] &lt;&gt; "new-orleans-saints", tbl_pbp[[#This Row],[homeWinPercentage]], 1-tbl_pbp[[#This Row],[homeWinPercentage]])</f>
        <v>0.77100000000000002</v>
      </c>
      <c r="AI3015" s="13">
        <f>tbl_pbp[[#This Row],[Kamara]]*tbl_pbp[[#This Row],[Impactful Play]]</f>
        <v>0</v>
      </c>
      <c r="AJ3015" s="13">
        <f>tbl_pbp[[#This Row],[Thomas]]*tbl_pbp[[#This Row],[Impactful Play]]</f>
        <v>0</v>
      </c>
      <c r="AK3015" s="13" t="str">
        <f>VLOOKUP(tbl_pbp[[#This Row],[Play Saints Win % Increase]], tbl_impact[],3,TRUE)</f>
        <v>Bad (0 to -5%)</v>
      </c>
    </row>
    <row r="3016" spans="1:37">
      <c r="A3016" s="1">
        <v>60</v>
      </c>
      <c r="B3016" s="5">
        <v>0.27800000000000002</v>
      </c>
      <c r="C3016" t="s">
        <v>1393</v>
      </c>
      <c r="D3016">
        <v>0</v>
      </c>
      <c r="E3016">
        <v>0</v>
      </c>
      <c r="F3016">
        <v>2</v>
      </c>
      <c r="G3016">
        <v>7</v>
      </c>
      <c r="H3016">
        <v>10</v>
      </c>
      <c r="I3016">
        <v>8</v>
      </c>
      <c r="J3016">
        <v>8</v>
      </c>
      <c r="K3016" t="s">
        <v>29</v>
      </c>
      <c r="L3016">
        <v>2</v>
      </c>
      <c r="M3016">
        <v>8</v>
      </c>
      <c r="N3016" t="s">
        <v>1394</v>
      </c>
      <c r="O3016" t="s">
        <v>1395</v>
      </c>
      <c r="P3016" t="s">
        <v>45</v>
      </c>
      <c r="Q3016" t="s">
        <v>46</v>
      </c>
      <c r="R3016" t="s">
        <v>47</v>
      </c>
      <c r="S3016" t="s">
        <v>286</v>
      </c>
      <c r="T3016" t="s">
        <v>1391</v>
      </c>
      <c r="U3016" t="s">
        <v>1396</v>
      </c>
      <c r="V3016" t="s">
        <v>1181</v>
      </c>
      <c r="X3016" t="str">
        <f>VLOOKUP(pbp!V249, games!$B$2:$R$40, 3, FALSE)</f>
        <v>2019-09-15T20:25Z</v>
      </c>
      <c r="Y3016">
        <f>VLOOKUP(1*V3016,NFLGames!$H$11:$H$555,1,FALSE)</f>
        <v>401220231</v>
      </c>
      <c r="Z3016">
        <f>VLOOKUP($Y3016, NFLGames!$H$11:$K$555,2,FALSE)</f>
        <v>2020</v>
      </c>
      <c r="AA3016">
        <f>VLOOKUP($Y3016, NFLGames!$H$11:$K$555,3,FALSE)</f>
        <v>2</v>
      </c>
      <c r="AB3016" s="6">
        <f>IF(A3017=0, 0, AH3017-tbl_pbp[[#This Row],[Saints Win %]])</f>
        <v>7.8000000000000069E-2</v>
      </c>
      <c r="AC3016">
        <v>1</v>
      </c>
      <c r="AE3016">
        <f>ABS(tbl_pbp[[#This Row],[play.homeScore]]-tbl_pbp[[#This Row],[play.awayScore]])</f>
        <v>3</v>
      </c>
      <c r="AF3016">
        <f>IF(tbl_pbp[[#This Row],[Play Saints Win % Increase]]&gt;=$AF$4,1,0)</f>
        <v>0</v>
      </c>
      <c r="AG3016" t="str">
        <f>VLOOKUP(tbl_pbp[[#This Row],[gameId]], games!$B$2:$T$40, 9, FALSE)</f>
        <v>new-orleans-saints</v>
      </c>
      <c r="AH3016" s="5">
        <f>IF(tbl_pbp[[#This Row],[AwayTeam]] &lt;&gt; "new-orleans-saints", tbl_pbp[[#This Row],[homeWinPercentage]], 1-tbl_pbp[[#This Row],[homeWinPercentage]])</f>
        <v>0.72199999999999998</v>
      </c>
      <c r="AI3016" s="13">
        <f>tbl_pbp[[#This Row],[Kamara]]*tbl_pbp[[#This Row],[Impactful Play]]</f>
        <v>0</v>
      </c>
      <c r="AJ3016" s="13">
        <f>tbl_pbp[[#This Row],[Thomas]]*tbl_pbp[[#This Row],[Impactful Play]]</f>
        <v>0</v>
      </c>
      <c r="AK3016" s="13" t="str">
        <f>VLOOKUP(tbl_pbp[[#This Row],[Play Saints Win % Increase]], tbl_impact[],3,TRUE)</f>
        <v>Perfumed (5 to + 10%)</v>
      </c>
    </row>
    <row r="3017" spans="1:37">
      <c r="A3017" s="1">
        <v>61</v>
      </c>
      <c r="B3017" s="5">
        <v>0.2</v>
      </c>
      <c r="C3017" t="s">
        <v>1397</v>
      </c>
      <c r="D3017">
        <v>0</v>
      </c>
      <c r="E3017">
        <v>0</v>
      </c>
      <c r="F3017">
        <v>2</v>
      </c>
      <c r="G3017">
        <v>7</v>
      </c>
      <c r="H3017">
        <v>17</v>
      </c>
      <c r="I3017">
        <v>6</v>
      </c>
      <c r="J3017">
        <v>6</v>
      </c>
      <c r="K3017" t="s">
        <v>29</v>
      </c>
      <c r="L3017">
        <v>3</v>
      </c>
      <c r="M3017">
        <v>6</v>
      </c>
      <c r="N3017" t="s">
        <v>1398</v>
      </c>
      <c r="O3017" t="s">
        <v>1399</v>
      </c>
      <c r="P3017" t="s">
        <v>103</v>
      </c>
      <c r="Q3017" t="s">
        <v>104</v>
      </c>
      <c r="R3017" t="s">
        <v>105</v>
      </c>
      <c r="S3017" t="s">
        <v>347</v>
      </c>
      <c r="T3017" t="s">
        <v>1400</v>
      </c>
      <c r="U3017" t="s">
        <v>1401</v>
      </c>
      <c r="V3017" t="s">
        <v>1181</v>
      </c>
      <c r="X3017" t="str">
        <f>VLOOKUP(pbp!V250, games!$B$2:$R$40, 3, FALSE)</f>
        <v>2019-09-15T20:25Z</v>
      </c>
      <c r="Y3017">
        <f>VLOOKUP(1*V3017,NFLGames!$H$11:$H$555,1,FALSE)</f>
        <v>401220231</v>
      </c>
      <c r="Z3017">
        <f>VLOOKUP($Y3017, NFLGames!$H$11:$K$555,2,FALSE)</f>
        <v>2020</v>
      </c>
      <c r="AA3017">
        <f>VLOOKUP($Y3017, NFLGames!$H$11:$K$555,3,FALSE)</f>
        <v>2</v>
      </c>
      <c r="AB3017" s="6">
        <f>IF(A3018=0, 0, AH3018-tbl_pbp[[#This Row],[Saints Win %]])</f>
        <v>1.0000000000000009E-2</v>
      </c>
      <c r="AE3017">
        <f>ABS(tbl_pbp[[#This Row],[play.homeScore]]-tbl_pbp[[#This Row],[play.awayScore]])</f>
        <v>10</v>
      </c>
      <c r="AF3017">
        <f>IF(tbl_pbp[[#This Row],[Play Saints Win % Increase]]&gt;=$AF$4,1,0)</f>
        <v>0</v>
      </c>
      <c r="AG3017" t="str">
        <f>VLOOKUP(tbl_pbp[[#This Row],[gameId]], games!$B$2:$T$40, 9, FALSE)</f>
        <v>new-orleans-saints</v>
      </c>
      <c r="AH3017" s="5">
        <f>IF(tbl_pbp[[#This Row],[AwayTeam]] &lt;&gt; "new-orleans-saints", tbl_pbp[[#This Row],[homeWinPercentage]], 1-tbl_pbp[[#This Row],[homeWinPercentage]])</f>
        <v>0.8</v>
      </c>
      <c r="AI3017" s="13">
        <f>tbl_pbp[[#This Row],[Kamara]]*tbl_pbp[[#This Row],[Impactful Play]]</f>
        <v>0</v>
      </c>
      <c r="AJ3017" s="13">
        <f>tbl_pbp[[#This Row],[Thomas]]*tbl_pbp[[#This Row],[Impactful Play]]</f>
        <v>0</v>
      </c>
      <c r="AK3017" s="13" t="str">
        <f>VLOOKUP(tbl_pbp[[#This Row],[Play Saints Win % Increase]], tbl_impact[],3,TRUE)</f>
        <v>Scented (0 to +5%)</v>
      </c>
    </row>
    <row r="3018" spans="1:37">
      <c r="A3018" s="1">
        <v>62</v>
      </c>
      <c r="B3018" s="5">
        <v>0.19</v>
      </c>
      <c r="C3018" t="s">
        <v>1402</v>
      </c>
      <c r="D3018">
        <v>0</v>
      </c>
      <c r="E3018">
        <v>0</v>
      </c>
      <c r="F3018">
        <v>2</v>
      </c>
      <c r="G3018">
        <v>7</v>
      </c>
      <c r="H3018">
        <v>17</v>
      </c>
      <c r="I3018">
        <v>0</v>
      </c>
      <c r="J3018">
        <v>65</v>
      </c>
      <c r="K3018" t="s">
        <v>29</v>
      </c>
      <c r="L3018">
        <v>0</v>
      </c>
      <c r="M3018">
        <v>65</v>
      </c>
      <c r="N3018" t="s">
        <v>288</v>
      </c>
      <c r="O3018" t="s">
        <v>1399</v>
      </c>
      <c r="P3018" t="s">
        <v>25</v>
      </c>
      <c r="Q3018" t="s">
        <v>26</v>
      </c>
      <c r="R3018" t="s">
        <v>27</v>
      </c>
      <c r="V3018" t="s">
        <v>1181</v>
      </c>
      <c r="X3018" t="str">
        <f>VLOOKUP(pbp!V251, games!$B$2:$R$40, 3, FALSE)</f>
        <v>2019-09-15T20:25Z</v>
      </c>
      <c r="Y3018">
        <f>VLOOKUP(1*V3018,NFLGames!$H$11:$H$555,1,FALSE)</f>
        <v>401220231</v>
      </c>
      <c r="Z3018">
        <f>VLOOKUP($Y3018, NFLGames!$H$11:$K$555,2,FALSE)</f>
        <v>2020</v>
      </c>
      <c r="AA3018">
        <f>VLOOKUP($Y3018, NFLGames!$H$11:$K$555,3,FALSE)</f>
        <v>2</v>
      </c>
      <c r="AB3018" s="6">
        <f>IF(A3019=0, 0, AH3019-tbl_pbp[[#This Row],[Saints Win %]])</f>
        <v>-2.300000000000002E-2</v>
      </c>
      <c r="AE3018">
        <f>ABS(tbl_pbp[[#This Row],[play.homeScore]]-tbl_pbp[[#This Row],[play.awayScore]])</f>
        <v>10</v>
      </c>
      <c r="AF3018">
        <f>IF(tbl_pbp[[#This Row],[Play Saints Win % Increase]]&gt;=$AF$4,1,0)</f>
        <v>0</v>
      </c>
      <c r="AG3018" t="str">
        <f>VLOOKUP(tbl_pbp[[#This Row],[gameId]], games!$B$2:$T$40, 9, FALSE)</f>
        <v>new-orleans-saints</v>
      </c>
      <c r="AH3018" s="5">
        <f>IF(tbl_pbp[[#This Row],[AwayTeam]] &lt;&gt; "new-orleans-saints", tbl_pbp[[#This Row],[homeWinPercentage]], 1-tbl_pbp[[#This Row],[homeWinPercentage]])</f>
        <v>0.81</v>
      </c>
      <c r="AI3018" s="13">
        <f>tbl_pbp[[#This Row],[Kamara]]*tbl_pbp[[#This Row],[Impactful Play]]</f>
        <v>0</v>
      </c>
      <c r="AJ3018" s="13">
        <f>tbl_pbp[[#This Row],[Thomas]]*tbl_pbp[[#This Row],[Impactful Play]]</f>
        <v>0</v>
      </c>
      <c r="AK3018" s="13" t="str">
        <f>VLOOKUP(tbl_pbp[[#This Row],[Play Saints Win % Increase]], tbl_impact[],3,TRUE)</f>
        <v>Bad (0 to -5%)</v>
      </c>
    </row>
    <row r="3019" spans="1:37">
      <c r="A3019" s="1">
        <v>63</v>
      </c>
      <c r="B3019" s="5">
        <v>0.21299999999999999</v>
      </c>
      <c r="C3019" t="s">
        <v>1403</v>
      </c>
      <c r="D3019">
        <v>0</v>
      </c>
      <c r="E3019">
        <v>0</v>
      </c>
      <c r="F3019">
        <v>2</v>
      </c>
      <c r="G3019">
        <v>7</v>
      </c>
      <c r="H3019">
        <v>17</v>
      </c>
      <c r="I3019">
        <v>10</v>
      </c>
      <c r="J3019">
        <v>25</v>
      </c>
      <c r="K3019" t="s">
        <v>1179</v>
      </c>
      <c r="L3019">
        <v>1</v>
      </c>
      <c r="M3019">
        <v>75</v>
      </c>
      <c r="N3019" t="s">
        <v>1404</v>
      </c>
      <c r="O3019" t="s">
        <v>1399</v>
      </c>
      <c r="P3019" t="s">
        <v>45</v>
      </c>
      <c r="Q3019" t="s">
        <v>46</v>
      </c>
      <c r="R3019" t="s">
        <v>47</v>
      </c>
      <c r="S3019" t="s">
        <v>33</v>
      </c>
      <c r="T3019" t="s">
        <v>1225</v>
      </c>
      <c r="U3019" t="s">
        <v>1226</v>
      </c>
      <c r="V3019" t="s">
        <v>1181</v>
      </c>
      <c r="X3019" t="str">
        <f>VLOOKUP(pbp!V252, games!$B$2:$R$40, 3, FALSE)</f>
        <v>2019-09-15T20:25Z</v>
      </c>
      <c r="Y3019">
        <f>VLOOKUP(1*V3019,NFLGames!$H$11:$H$555,1,FALSE)</f>
        <v>401220231</v>
      </c>
      <c r="Z3019">
        <f>VLOOKUP($Y3019, NFLGames!$H$11:$K$555,2,FALSE)</f>
        <v>2020</v>
      </c>
      <c r="AA3019">
        <f>VLOOKUP($Y3019, NFLGames!$H$11:$K$555,3,FALSE)</f>
        <v>2</v>
      </c>
      <c r="AB3019" s="6">
        <f>IF(A3020=0, 0, AH3020-tbl_pbp[[#This Row],[Saints Win %]])</f>
        <v>2.399999999999991E-2</v>
      </c>
      <c r="AE3019">
        <f>ABS(tbl_pbp[[#This Row],[play.homeScore]]-tbl_pbp[[#This Row],[play.awayScore]])</f>
        <v>10</v>
      </c>
      <c r="AF3019">
        <f>IF(tbl_pbp[[#This Row],[Play Saints Win % Increase]]&gt;=$AF$4,1,0)</f>
        <v>0</v>
      </c>
      <c r="AG3019" t="str">
        <f>VLOOKUP(tbl_pbp[[#This Row],[gameId]], games!$B$2:$T$40, 9, FALSE)</f>
        <v>new-orleans-saints</v>
      </c>
      <c r="AH3019" s="5">
        <f>IF(tbl_pbp[[#This Row],[AwayTeam]] &lt;&gt; "new-orleans-saints", tbl_pbp[[#This Row],[homeWinPercentage]], 1-tbl_pbp[[#This Row],[homeWinPercentage]])</f>
        <v>0.78700000000000003</v>
      </c>
      <c r="AI3019" s="13">
        <f>tbl_pbp[[#This Row],[Kamara]]*tbl_pbp[[#This Row],[Impactful Play]]</f>
        <v>0</v>
      </c>
      <c r="AJ3019" s="13">
        <f>tbl_pbp[[#This Row],[Thomas]]*tbl_pbp[[#This Row],[Impactful Play]]</f>
        <v>0</v>
      </c>
      <c r="AK3019" s="13" t="str">
        <f>VLOOKUP(tbl_pbp[[#This Row],[Play Saints Win % Increase]], tbl_impact[],3,TRUE)</f>
        <v>Scented (0 to +5%)</v>
      </c>
    </row>
    <row r="3020" spans="1:37">
      <c r="A3020" s="1">
        <v>64</v>
      </c>
      <c r="B3020" s="5">
        <v>0.189</v>
      </c>
      <c r="C3020" t="s">
        <v>1405</v>
      </c>
      <c r="D3020">
        <v>0</v>
      </c>
      <c r="E3020">
        <v>0</v>
      </c>
      <c r="F3020">
        <v>2</v>
      </c>
      <c r="G3020">
        <v>7</v>
      </c>
      <c r="H3020">
        <v>17</v>
      </c>
      <c r="I3020">
        <v>3</v>
      </c>
      <c r="J3020">
        <v>32</v>
      </c>
      <c r="K3020" t="s">
        <v>1179</v>
      </c>
      <c r="L3020">
        <v>2</v>
      </c>
      <c r="M3020">
        <v>68</v>
      </c>
      <c r="N3020" t="s">
        <v>1406</v>
      </c>
      <c r="O3020" t="s">
        <v>1407</v>
      </c>
      <c r="P3020" t="s">
        <v>45</v>
      </c>
      <c r="Q3020" t="s">
        <v>46</v>
      </c>
      <c r="R3020" t="s">
        <v>47</v>
      </c>
      <c r="S3020" t="s">
        <v>193</v>
      </c>
      <c r="T3020" t="s">
        <v>1235</v>
      </c>
      <c r="U3020" t="s">
        <v>1408</v>
      </c>
      <c r="V3020" t="s">
        <v>1181</v>
      </c>
      <c r="X3020" t="str">
        <f>VLOOKUP(pbp!V253, games!$B$2:$R$40, 3, FALSE)</f>
        <v>2019-09-15T20:25Z</v>
      </c>
      <c r="Y3020">
        <f>VLOOKUP(1*V3020,NFLGames!$H$11:$H$555,1,FALSE)</f>
        <v>401220231</v>
      </c>
      <c r="Z3020">
        <f>VLOOKUP($Y3020, NFLGames!$H$11:$K$555,2,FALSE)</f>
        <v>2020</v>
      </c>
      <c r="AA3020">
        <f>VLOOKUP($Y3020, NFLGames!$H$11:$K$555,3,FALSE)</f>
        <v>2</v>
      </c>
      <c r="AB3020" s="6">
        <f>IF(A3021=0, 0, AH3021-tbl_pbp[[#This Row],[Saints Win %]])</f>
        <v>-4.4999999999999929E-2</v>
      </c>
      <c r="AE3020">
        <f>ABS(tbl_pbp[[#This Row],[play.homeScore]]-tbl_pbp[[#This Row],[play.awayScore]])</f>
        <v>10</v>
      </c>
      <c r="AF3020">
        <f>IF(tbl_pbp[[#This Row],[Play Saints Win % Increase]]&gt;=$AF$4,1,0)</f>
        <v>0</v>
      </c>
      <c r="AG3020" t="str">
        <f>VLOOKUP(tbl_pbp[[#This Row],[gameId]], games!$B$2:$T$40, 9, FALSE)</f>
        <v>new-orleans-saints</v>
      </c>
      <c r="AH3020" s="5">
        <f>IF(tbl_pbp[[#This Row],[AwayTeam]] &lt;&gt; "new-orleans-saints", tbl_pbp[[#This Row],[homeWinPercentage]], 1-tbl_pbp[[#This Row],[homeWinPercentage]])</f>
        <v>0.81099999999999994</v>
      </c>
      <c r="AI3020" s="13">
        <f>tbl_pbp[[#This Row],[Kamara]]*tbl_pbp[[#This Row],[Impactful Play]]</f>
        <v>0</v>
      </c>
      <c r="AJ3020" s="13">
        <f>tbl_pbp[[#This Row],[Thomas]]*tbl_pbp[[#This Row],[Impactful Play]]</f>
        <v>0</v>
      </c>
      <c r="AK3020" s="13" t="str">
        <f>VLOOKUP(tbl_pbp[[#This Row],[Play Saints Win % Increase]], tbl_impact[],3,TRUE)</f>
        <v>Bad (0 to -5%)</v>
      </c>
    </row>
    <row r="3021" spans="1:37">
      <c r="A3021" s="1">
        <v>65</v>
      </c>
      <c r="B3021" s="5">
        <v>0.23400000000000001</v>
      </c>
      <c r="C3021" t="s">
        <v>1409</v>
      </c>
      <c r="D3021">
        <v>0</v>
      </c>
      <c r="E3021">
        <v>0</v>
      </c>
      <c r="F3021">
        <v>2</v>
      </c>
      <c r="G3021">
        <v>7</v>
      </c>
      <c r="H3021">
        <v>17</v>
      </c>
      <c r="I3021">
        <v>5</v>
      </c>
      <c r="J3021">
        <v>30</v>
      </c>
      <c r="K3021" t="s">
        <v>1179</v>
      </c>
      <c r="L3021">
        <v>3</v>
      </c>
      <c r="M3021">
        <v>70</v>
      </c>
      <c r="N3021" t="s">
        <v>1410</v>
      </c>
      <c r="O3021" t="s">
        <v>478</v>
      </c>
      <c r="P3021" t="s">
        <v>30</v>
      </c>
      <c r="Q3021" t="s">
        <v>31</v>
      </c>
      <c r="R3021" t="s">
        <v>32</v>
      </c>
      <c r="S3021" t="s">
        <v>42</v>
      </c>
      <c r="T3021" t="s">
        <v>1411</v>
      </c>
      <c r="U3021" t="s">
        <v>1412</v>
      </c>
      <c r="V3021" t="s">
        <v>1181</v>
      </c>
      <c r="X3021" t="str">
        <f>VLOOKUP(pbp!V254, games!$B$2:$R$40, 3, FALSE)</f>
        <v>2019-09-15T20:25Z</v>
      </c>
      <c r="Y3021">
        <f>VLOOKUP(1*V3021,NFLGames!$H$11:$H$555,1,FALSE)</f>
        <v>401220231</v>
      </c>
      <c r="Z3021">
        <f>VLOOKUP($Y3021, NFLGames!$H$11:$K$555,2,FALSE)</f>
        <v>2020</v>
      </c>
      <c r="AA3021">
        <f>VLOOKUP($Y3021, NFLGames!$H$11:$K$555,3,FALSE)</f>
        <v>2</v>
      </c>
      <c r="AB3021" s="6">
        <f>IF(A3022=0, 0, AH3022-tbl_pbp[[#This Row],[Saints Win %]])</f>
        <v>-2.4000000000000021E-2</v>
      </c>
      <c r="AE3021">
        <f>ABS(tbl_pbp[[#This Row],[play.homeScore]]-tbl_pbp[[#This Row],[play.awayScore]])</f>
        <v>10</v>
      </c>
      <c r="AF3021">
        <f>IF(tbl_pbp[[#This Row],[Play Saints Win % Increase]]&gt;=$AF$4,1,0)</f>
        <v>0</v>
      </c>
      <c r="AG3021" t="str">
        <f>VLOOKUP(tbl_pbp[[#This Row],[gameId]], games!$B$2:$T$40, 9, FALSE)</f>
        <v>new-orleans-saints</v>
      </c>
      <c r="AH3021" s="5">
        <f>IF(tbl_pbp[[#This Row],[AwayTeam]] &lt;&gt; "new-orleans-saints", tbl_pbp[[#This Row],[homeWinPercentage]], 1-tbl_pbp[[#This Row],[homeWinPercentage]])</f>
        <v>0.76600000000000001</v>
      </c>
      <c r="AI3021" s="13">
        <f>tbl_pbp[[#This Row],[Kamara]]*tbl_pbp[[#This Row],[Impactful Play]]</f>
        <v>0</v>
      </c>
      <c r="AJ3021" s="13">
        <f>tbl_pbp[[#This Row],[Thomas]]*tbl_pbp[[#This Row],[Impactful Play]]</f>
        <v>0</v>
      </c>
      <c r="AK3021" s="13" t="str">
        <f>VLOOKUP(tbl_pbp[[#This Row],[Play Saints Win % Increase]], tbl_impact[],3,TRUE)</f>
        <v>Bad (0 to -5%)</v>
      </c>
    </row>
    <row r="3022" spans="1:37">
      <c r="A3022" s="1">
        <v>66</v>
      </c>
      <c r="B3022" s="5">
        <v>0.25800000000000001</v>
      </c>
      <c r="C3022" t="s">
        <v>1413</v>
      </c>
      <c r="D3022">
        <v>0</v>
      </c>
      <c r="E3022">
        <v>0</v>
      </c>
      <c r="F3022">
        <v>2</v>
      </c>
      <c r="G3022">
        <v>7</v>
      </c>
      <c r="H3022">
        <v>17</v>
      </c>
      <c r="I3022">
        <v>10</v>
      </c>
      <c r="J3022">
        <v>49</v>
      </c>
      <c r="K3022" t="s">
        <v>1179</v>
      </c>
      <c r="L3022">
        <v>1</v>
      </c>
      <c r="M3022">
        <v>51</v>
      </c>
      <c r="N3022" t="s">
        <v>1414</v>
      </c>
      <c r="O3022" t="s">
        <v>1415</v>
      </c>
      <c r="P3022" t="s">
        <v>30</v>
      </c>
      <c r="Q3022" t="s">
        <v>31</v>
      </c>
      <c r="R3022" t="s">
        <v>32</v>
      </c>
      <c r="S3022" t="s">
        <v>33</v>
      </c>
      <c r="T3022" t="s">
        <v>1312</v>
      </c>
      <c r="U3022" t="s">
        <v>1347</v>
      </c>
      <c r="V3022" t="s">
        <v>1181</v>
      </c>
      <c r="X3022" t="str">
        <f>VLOOKUP(pbp!V255, games!$B$2:$R$40, 3, FALSE)</f>
        <v>2019-09-15T20:25Z</v>
      </c>
      <c r="Y3022">
        <f>VLOOKUP(1*V3022,NFLGames!$H$11:$H$555,1,FALSE)</f>
        <v>401220231</v>
      </c>
      <c r="Z3022">
        <f>VLOOKUP($Y3022, NFLGames!$H$11:$K$555,2,FALSE)</f>
        <v>2020</v>
      </c>
      <c r="AA3022">
        <f>VLOOKUP($Y3022, NFLGames!$H$11:$K$555,3,FALSE)</f>
        <v>2</v>
      </c>
      <c r="AB3022" s="6">
        <f>IF(A3023=0, 0, AH3023-tbl_pbp[[#This Row],[Saints Win %]])</f>
        <v>3.5000000000000031E-2</v>
      </c>
      <c r="AE3022">
        <f>ABS(tbl_pbp[[#This Row],[play.homeScore]]-tbl_pbp[[#This Row],[play.awayScore]])</f>
        <v>10</v>
      </c>
      <c r="AF3022">
        <f>IF(tbl_pbp[[#This Row],[Play Saints Win % Increase]]&gt;=$AF$4,1,0)</f>
        <v>0</v>
      </c>
      <c r="AG3022" t="str">
        <f>VLOOKUP(tbl_pbp[[#This Row],[gameId]], games!$B$2:$T$40, 9, FALSE)</f>
        <v>new-orleans-saints</v>
      </c>
      <c r="AH3022" s="5">
        <f>IF(tbl_pbp[[#This Row],[AwayTeam]] &lt;&gt; "new-orleans-saints", tbl_pbp[[#This Row],[homeWinPercentage]], 1-tbl_pbp[[#This Row],[homeWinPercentage]])</f>
        <v>0.74199999999999999</v>
      </c>
      <c r="AI3022" s="13">
        <f>tbl_pbp[[#This Row],[Kamara]]*tbl_pbp[[#This Row],[Impactful Play]]</f>
        <v>0</v>
      </c>
      <c r="AJ3022" s="13">
        <f>tbl_pbp[[#This Row],[Thomas]]*tbl_pbp[[#This Row],[Impactful Play]]</f>
        <v>0</v>
      </c>
      <c r="AK3022" s="13" t="str">
        <f>VLOOKUP(tbl_pbp[[#This Row],[Play Saints Win % Increase]], tbl_impact[],3,TRUE)</f>
        <v>Scented (0 to +5%)</v>
      </c>
    </row>
    <row r="3023" spans="1:37">
      <c r="A3023" s="1">
        <v>67</v>
      </c>
      <c r="B3023" s="5">
        <v>0.223</v>
      </c>
      <c r="C3023" t="s">
        <v>1416</v>
      </c>
      <c r="D3023">
        <v>0</v>
      </c>
      <c r="E3023">
        <v>0</v>
      </c>
      <c r="F3023">
        <v>2</v>
      </c>
      <c r="G3023">
        <v>7</v>
      </c>
      <c r="H3023">
        <v>17</v>
      </c>
      <c r="I3023">
        <v>10</v>
      </c>
      <c r="J3023">
        <v>64</v>
      </c>
      <c r="K3023" t="s">
        <v>1179</v>
      </c>
      <c r="L3023">
        <v>1</v>
      </c>
      <c r="M3023">
        <v>36</v>
      </c>
      <c r="N3023" t="s">
        <v>1417</v>
      </c>
      <c r="O3023" t="s">
        <v>1418</v>
      </c>
      <c r="P3023" t="s">
        <v>22</v>
      </c>
      <c r="Q3023" t="s">
        <v>37</v>
      </c>
      <c r="S3023" t="s">
        <v>33</v>
      </c>
      <c r="T3023" t="s">
        <v>296</v>
      </c>
      <c r="U3023" t="s">
        <v>297</v>
      </c>
      <c r="V3023" t="s">
        <v>1181</v>
      </c>
      <c r="X3023" t="str">
        <f>VLOOKUP(pbp!V256, games!$B$2:$R$40, 3, FALSE)</f>
        <v>2019-09-15T20:25Z</v>
      </c>
      <c r="Y3023">
        <f>VLOOKUP(1*V3023,NFLGames!$H$11:$H$555,1,FALSE)</f>
        <v>401220231</v>
      </c>
      <c r="Z3023">
        <f>VLOOKUP($Y3023, NFLGames!$H$11:$K$555,2,FALSE)</f>
        <v>2020</v>
      </c>
      <c r="AA3023">
        <f>VLOOKUP($Y3023, NFLGames!$H$11:$K$555,3,FALSE)</f>
        <v>2</v>
      </c>
      <c r="AB3023" s="6">
        <f>IF(A3024=0, 0, AH3024-tbl_pbp[[#This Row],[Saints Win %]])</f>
        <v>-3.2000000000000028E-2</v>
      </c>
      <c r="AE3023">
        <f>ABS(tbl_pbp[[#This Row],[play.homeScore]]-tbl_pbp[[#This Row],[play.awayScore]])</f>
        <v>10</v>
      </c>
      <c r="AF3023">
        <f>IF(tbl_pbp[[#This Row],[Play Saints Win % Increase]]&gt;=$AF$4,1,0)</f>
        <v>0</v>
      </c>
      <c r="AG3023" t="str">
        <f>VLOOKUP(tbl_pbp[[#This Row],[gameId]], games!$B$2:$T$40, 9, FALSE)</f>
        <v>new-orleans-saints</v>
      </c>
      <c r="AH3023" s="5">
        <f>IF(tbl_pbp[[#This Row],[AwayTeam]] &lt;&gt; "new-orleans-saints", tbl_pbp[[#This Row],[homeWinPercentage]], 1-tbl_pbp[[#This Row],[homeWinPercentage]])</f>
        <v>0.77700000000000002</v>
      </c>
      <c r="AI3023" s="13">
        <f>tbl_pbp[[#This Row],[Kamara]]*tbl_pbp[[#This Row],[Impactful Play]]</f>
        <v>0</v>
      </c>
      <c r="AJ3023" s="13">
        <f>tbl_pbp[[#This Row],[Thomas]]*tbl_pbp[[#This Row],[Impactful Play]]</f>
        <v>0</v>
      </c>
      <c r="AK3023" s="13" t="str">
        <f>VLOOKUP(tbl_pbp[[#This Row],[Play Saints Win % Increase]], tbl_impact[],3,TRUE)</f>
        <v>Bad (0 to -5%)</v>
      </c>
    </row>
    <row r="3024" spans="1:37">
      <c r="A3024" s="1">
        <v>68</v>
      </c>
      <c r="B3024" s="5">
        <v>0.255</v>
      </c>
      <c r="C3024" t="s">
        <v>1419</v>
      </c>
      <c r="D3024">
        <v>0</v>
      </c>
      <c r="E3024">
        <v>0</v>
      </c>
      <c r="F3024">
        <v>2</v>
      </c>
      <c r="G3024">
        <v>7</v>
      </c>
      <c r="H3024">
        <v>17</v>
      </c>
      <c r="I3024">
        <v>10</v>
      </c>
      <c r="J3024">
        <v>64</v>
      </c>
      <c r="K3024" t="s">
        <v>1179</v>
      </c>
      <c r="L3024">
        <v>2</v>
      </c>
      <c r="M3024">
        <v>16</v>
      </c>
      <c r="N3024" t="s">
        <v>1420</v>
      </c>
      <c r="O3024" t="s">
        <v>1147</v>
      </c>
      <c r="P3024" t="s">
        <v>22</v>
      </c>
      <c r="Q3024" t="s">
        <v>37</v>
      </c>
      <c r="S3024" t="s">
        <v>120</v>
      </c>
      <c r="T3024" t="s">
        <v>296</v>
      </c>
      <c r="U3024" t="s">
        <v>910</v>
      </c>
      <c r="V3024" t="s">
        <v>1181</v>
      </c>
      <c r="X3024" t="str">
        <f>VLOOKUP(pbp!V257, games!$B$2:$R$40, 3, FALSE)</f>
        <v>2019-09-15T20:25Z</v>
      </c>
      <c r="Y3024">
        <f>VLOOKUP(1*V3024,NFLGames!$H$11:$H$555,1,FALSE)</f>
        <v>401220231</v>
      </c>
      <c r="Z3024">
        <f>VLOOKUP($Y3024, NFLGames!$H$11:$K$555,2,FALSE)</f>
        <v>2020</v>
      </c>
      <c r="AA3024">
        <f>VLOOKUP($Y3024, NFLGames!$H$11:$K$555,3,FALSE)</f>
        <v>2</v>
      </c>
      <c r="AB3024" s="6">
        <f>IF(A3025=0, 0, AH3025-tbl_pbp[[#This Row],[Saints Win %]])</f>
        <v>-4.1999999999999926E-2</v>
      </c>
      <c r="AE3024">
        <f>ABS(tbl_pbp[[#This Row],[play.homeScore]]-tbl_pbp[[#This Row],[play.awayScore]])</f>
        <v>10</v>
      </c>
      <c r="AF3024">
        <f>IF(tbl_pbp[[#This Row],[Play Saints Win % Increase]]&gt;=$AF$4,1,0)</f>
        <v>0</v>
      </c>
      <c r="AG3024" t="str">
        <f>VLOOKUP(tbl_pbp[[#This Row],[gameId]], games!$B$2:$T$40, 9, FALSE)</f>
        <v>new-orleans-saints</v>
      </c>
      <c r="AH3024" s="5">
        <f>IF(tbl_pbp[[#This Row],[AwayTeam]] &lt;&gt; "new-orleans-saints", tbl_pbp[[#This Row],[homeWinPercentage]], 1-tbl_pbp[[#This Row],[homeWinPercentage]])</f>
        <v>0.745</v>
      </c>
      <c r="AI3024" s="13">
        <f>tbl_pbp[[#This Row],[Kamara]]*tbl_pbp[[#This Row],[Impactful Play]]</f>
        <v>0</v>
      </c>
      <c r="AJ3024" s="13">
        <f>tbl_pbp[[#This Row],[Thomas]]*tbl_pbp[[#This Row],[Impactful Play]]</f>
        <v>0</v>
      </c>
      <c r="AK3024" s="13" t="str">
        <f>VLOOKUP(tbl_pbp[[#This Row],[Play Saints Win % Increase]], tbl_impact[],3,TRUE)</f>
        <v>Bad (0 to -5%)</v>
      </c>
    </row>
    <row r="3025" spans="1:37">
      <c r="A3025" s="1">
        <v>69</v>
      </c>
      <c r="B3025" s="5">
        <v>0.29699999999999999</v>
      </c>
      <c r="C3025" t="s">
        <v>1421</v>
      </c>
      <c r="D3025">
        <v>0</v>
      </c>
      <c r="E3025">
        <v>0</v>
      </c>
      <c r="F3025">
        <v>2</v>
      </c>
      <c r="G3025">
        <v>7</v>
      </c>
      <c r="H3025">
        <v>17</v>
      </c>
      <c r="I3025">
        <v>10</v>
      </c>
      <c r="J3025">
        <v>64</v>
      </c>
      <c r="K3025" t="s">
        <v>1179</v>
      </c>
      <c r="L3025">
        <v>3</v>
      </c>
      <c r="M3025">
        <v>36</v>
      </c>
      <c r="N3025" t="s">
        <v>1422</v>
      </c>
      <c r="O3025" t="s">
        <v>425</v>
      </c>
      <c r="P3025" t="s">
        <v>30</v>
      </c>
      <c r="Q3025" t="s">
        <v>31</v>
      </c>
      <c r="R3025" t="s">
        <v>32</v>
      </c>
      <c r="S3025" t="s">
        <v>123</v>
      </c>
      <c r="T3025" t="s">
        <v>296</v>
      </c>
      <c r="U3025" t="s">
        <v>1423</v>
      </c>
      <c r="V3025" t="s">
        <v>1181</v>
      </c>
      <c r="X3025" t="str">
        <f>VLOOKUP(pbp!V258, games!$B$2:$R$40, 3, FALSE)</f>
        <v>2019-09-15T20:25Z</v>
      </c>
      <c r="Y3025">
        <f>VLOOKUP(1*V3025,NFLGames!$H$11:$H$555,1,FALSE)</f>
        <v>401220231</v>
      </c>
      <c r="Z3025">
        <f>VLOOKUP($Y3025, NFLGames!$H$11:$K$555,2,FALSE)</f>
        <v>2020</v>
      </c>
      <c r="AA3025">
        <f>VLOOKUP($Y3025, NFLGames!$H$11:$K$555,3,FALSE)</f>
        <v>2</v>
      </c>
      <c r="AB3025" s="6">
        <f>IF(A3026=0, 0, AH3026-tbl_pbp[[#This Row],[Saints Win %]])</f>
        <v>-2.7000000000000135E-2</v>
      </c>
      <c r="AE3025">
        <f>ABS(tbl_pbp[[#This Row],[play.homeScore]]-tbl_pbp[[#This Row],[play.awayScore]])</f>
        <v>10</v>
      </c>
      <c r="AF3025">
        <f>IF(tbl_pbp[[#This Row],[Play Saints Win % Increase]]&gt;=$AF$4,1,0)</f>
        <v>0</v>
      </c>
      <c r="AG3025" t="str">
        <f>VLOOKUP(tbl_pbp[[#This Row],[gameId]], games!$B$2:$T$40, 9, FALSE)</f>
        <v>new-orleans-saints</v>
      </c>
      <c r="AH3025" s="5">
        <f>IF(tbl_pbp[[#This Row],[AwayTeam]] &lt;&gt; "new-orleans-saints", tbl_pbp[[#This Row],[homeWinPercentage]], 1-tbl_pbp[[#This Row],[homeWinPercentage]])</f>
        <v>0.70300000000000007</v>
      </c>
      <c r="AI3025" s="13">
        <f>tbl_pbp[[#This Row],[Kamara]]*tbl_pbp[[#This Row],[Impactful Play]]</f>
        <v>0</v>
      </c>
      <c r="AJ3025" s="13">
        <f>tbl_pbp[[#This Row],[Thomas]]*tbl_pbp[[#This Row],[Impactful Play]]</f>
        <v>0</v>
      </c>
      <c r="AK3025" s="13" t="str">
        <f>VLOOKUP(tbl_pbp[[#This Row],[Play Saints Win % Increase]], tbl_impact[],3,TRUE)</f>
        <v>Bad (0 to -5%)</v>
      </c>
    </row>
    <row r="3026" spans="1:37">
      <c r="A3026" s="1">
        <v>70</v>
      </c>
      <c r="B3026" s="5">
        <v>0.32400000000000001</v>
      </c>
      <c r="C3026" t="s">
        <v>1424</v>
      </c>
      <c r="D3026">
        <v>0</v>
      </c>
      <c r="E3026">
        <v>0</v>
      </c>
      <c r="F3026">
        <v>2</v>
      </c>
      <c r="G3026">
        <v>7</v>
      </c>
      <c r="H3026">
        <v>17</v>
      </c>
      <c r="I3026">
        <v>10</v>
      </c>
      <c r="J3026">
        <v>84</v>
      </c>
      <c r="K3026" t="s">
        <v>1179</v>
      </c>
      <c r="L3026">
        <v>1</v>
      </c>
      <c r="M3026">
        <v>16</v>
      </c>
      <c r="N3026" t="s">
        <v>1425</v>
      </c>
      <c r="O3026" t="s">
        <v>1426</v>
      </c>
      <c r="P3026" t="s">
        <v>94</v>
      </c>
      <c r="Q3026" t="s">
        <v>95</v>
      </c>
      <c r="R3026" t="s">
        <v>96</v>
      </c>
      <c r="S3026" t="s">
        <v>33</v>
      </c>
      <c r="T3026" t="s">
        <v>162</v>
      </c>
      <c r="U3026" t="s">
        <v>163</v>
      </c>
      <c r="V3026" t="s">
        <v>1181</v>
      </c>
      <c r="X3026" t="str">
        <f>VLOOKUP(pbp!V259, games!$B$2:$R$40, 3, FALSE)</f>
        <v>2019-09-15T20:25Z</v>
      </c>
      <c r="Y3026">
        <f>VLOOKUP(1*V3026,NFLGames!$H$11:$H$555,1,FALSE)</f>
        <v>401220231</v>
      </c>
      <c r="Z3026">
        <f>VLOOKUP($Y3026, NFLGames!$H$11:$K$555,2,FALSE)</f>
        <v>2020</v>
      </c>
      <c r="AA3026">
        <f>VLOOKUP($Y3026, NFLGames!$H$11:$K$555,3,FALSE)</f>
        <v>2</v>
      </c>
      <c r="AB3026" s="6">
        <f>IF(A3027=0, 0, AH3027-tbl_pbp[[#This Row],[Saints Win %]])</f>
        <v>0</v>
      </c>
      <c r="AE3026">
        <f>ABS(tbl_pbp[[#This Row],[play.homeScore]]-tbl_pbp[[#This Row],[play.awayScore]])</f>
        <v>10</v>
      </c>
      <c r="AF3026">
        <f>IF(tbl_pbp[[#This Row],[Play Saints Win % Increase]]&gt;=$AF$4,1,0)</f>
        <v>0</v>
      </c>
      <c r="AG3026" t="str">
        <f>VLOOKUP(tbl_pbp[[#This Row],[gameId]], games!$B$2:$T$40, 9, FALSE)</f>
        <v>new-orleans-saints</v>
      </c>
      <c r="AH3026" s="5">
        <f>IF(tbl_pbp[[#This Row],[AwayTeam]] &lt;&gt; "new-orleans-saints", tbl_pbp[[#This Row],[homeWinPercentage]], 1-tbl_pbp[[#This Row],[homeWinPercentage]])</f>
        <v>0.67599999999999993</v>
      </c>
      <c r="AI3026" s="13">
        <f>tbl_pbp[[#This Row],[Kamara]]*tbl_pbp[[#This Row],[Impactful Play]]</f>
        <v>0</v>
      </c>
      <c r="AJ3026" s="13">
        <f>tbl_pbp[[#This Row],[Thomas]]*tbl_pbp[[#This Row],[Impactful Play]]</f>
        <v>0</v>
      </c>
      <c r="AK3026" s="13" t="str">
        <f>VLOOKUP(tbl_pbp[[#This Row],[Play Saints Win % Increase]], tbl_impact[],3,TRUE)</f>
        <v>Scented (0 to +5%)</v>
      </c>
    </row>
    <row r="3027" spans="1:37">
      <c r="A3027" s="1">
        <v>71</v>
      </c>
      <c r="B3027" s="5">
        <v>0.32400000000000001</v>
      </c>
      <c r="C3027" t="s">
        <v>1427</v>
      </c>
      <c r="D3027">
        <v>0</v>
      </c>
      <c r="E3027">
        <v>0</v>
      </c>
      <c r="F3027">
        <v>2</v>
      </c>
      <c r="G3027">
        <v>7</v>
      </c>
      <c r="H3027">
        <v>17</v>
      </c>
      <c r="I3027">
        <v>5</v>
      </c>
      <c r="J3027">
        <v>89</v>
      </c>
      <c r="K3027" t="s">
        <v>1179</v>
      </c>
      <c r="L3027">
        <v>1</v>
      </c>
      <c r="M3027">
        <v>11</v>
      </c>
      <c r="N3027" t="s">
        <v>229</v>
      </c>
      <c r="O3027" t="s">
        <v>230</v>
      </c>
      <c r="P3027" t="s">
        <v>231</v>
      </c>
      <c r="Q3027" t="s">
        <v>232</v>
      </c>
      <c r="R3027" t="s">
        <v>233</v>
      </c>
      <c r="V3027" t="s">
        <v>1181</v>
      </c>
      <c r="X3027" t="str">
        <f>VLOOKUP(pbp!V260, games!$B$2:$R$40, 3, FALSE)</f>
        <v>2019-09-15T20:25Z</v>
      </c>
      <c r="Y3027">
        <f>VLOOKUP(1*V3027,NFLGames!$H$11:$H$555,1,FALSE)</f>
        <v>401220231</v>
      </c>
      <c r="Z3027">
        <f>VLOOKUP($Y3027, NFLGames!$H$11:$K$555,2,FALSE)</f>
        <v>2020</v>
      </c>
      <c r="AA3027">
        <f>VLOOKUP($Y3027, NFLGames!$H$11:$K$555,3,FALSE)</f>
        <v>2</v>
      </c>
      <c r="AB3027" s="6">
        <f>IF(A3028=0, 0, AH3028-tbl_pbp[[#This Row],[Saints Win %]])</f>
        <v>5.7000000000000051E-2</v>
      </c>
      <c r="AE3027">
        <f>ABS(tbl_pbp[[#This Row],[play.homeScore]]-tbl_pbp[[#This Row],[play.awayScore]])</f>
        <v>10</v>
      </c>
      <c r="AF3027">
        <f>IF(tbl_pbp[[#This Row],[Play Saints Win % Increase]]&gt;=$AF$4,1,0)</f>
        <v>0</v>
      </c>
      <c r="AG3027" t="str">
        <f>VLOOKUP(tbl_pbp[[#This Row],[gameId]], games!$B$2:$T$40, 9, FALSE)</f>
        <v>new-orleans-saints</v>
      </c>
      <c r="AH3027" s="5">
        <f>IF(tbl_pbp[[#This Row],[AwayTeam]] &lt;&gt; "new-orleans-saints", tbl_pbp[[#This Row],[homeWinPercentage]], 1-tbl_pbp[[#This Row],[homeWinPercentage]])</f>
        <v>0.67599999999999993</v>
      </c>
      <c r="AI3027" s="13">
        <f>tbl_pbp[[#This Row],[Kamara]]*tbl_pbp[[#This Row],[Impactful Play]]</f>
        <v>0</v>
      </c>
      <c r="AJ3027" s="13">
        <f>tbl_pbp[[#This Row],[Thomas]]*tbl_pbp[[#This Row],[Impactful Play]]</f>
        <v>0</v>
      </c>
      <c r="AK3027" s="13" t="str">
        <f>VLOOKUP(tbl_pbp[[#This Row],[Play Saints Win % Increase]], tbl_impact[],3,TRUE)</f>
        <v>Perfumed (5 to + 10%)</v>
      </c>
    </row>
    <row r="3028" spans="1:37">
      <c r="A3028" s="1">
        <v>72</v>
      </c>
      <c r="B3028" s="5">
        <v>0.26700000000000002</v>
      </c>
      <c r="C3028" t="s">
        <v>1428</v>
      </c>
      <c r="D3028">
        <v>0</v>
      </c>
      <c r="E3028">
        <v>0</v>
      </c>
      <c r="F3028">
        <v>2</v>
      </c>
      <c r="G3028">
        <v>7</v>
      </c>
      <c r="H3028">
        <v>17</v>
      </c>
      <c r="I3028">
        <v>5</v>
      </c>
      <c r="J3028">
        <v>89</v>
      </c>
      <c r="K3028" t="s">
        <v>1179</v>
      </c>
      <c r="L3028">
        <v>1</v>
      </c>
      <c r="M3028">
        <v>11</v>
      </c>
      <c r="N3028" t="s">
        <v>1429</v>
      </c>
      <c r="O3028" t="s">
        <v>230</v>
      </c>
      <c r="P3028" t="s">
        <v>45</v>
      </c>
      <c r="Q3028" t="s">
        <v>46</v>
      </c>
      <c r="R3028" t="s">
        <v>47</v>
      </c>
      <c r="S3028" t="s">
        <v>99</v>
      </c>
      <c r="T3028" t="s">
        <v>442</v>
      </c>
      <c r="U3028" t="s">
        <v>1430</v>
      </c>
      <c r="V3028" t="s">
        <v>1181</v>
      </c>
      <c r="X3028" t="str">
        <f>VLOOKUP(pbp!V261, games!$B$2:$R$40, 3, FALSE)</f>
        <v>2019-09-15T20:25Z</v>
      </c>
      <c r="Y3028">
        <f>VLOOKUP(1*V3028,NFLGames!$H$11:$H$555,1,FALSE)</f>
        <v>401220231</v>
      </c>
      <c r="Z3028">
        <f>VLOOKUP($Y3028, NFLGames!$H$11:$K$555,2,FALSE)</f>
        <v>2020</v>
      </c>
      <c r="AA3028">
        <f>VLOOKUP($Y3028, NFLGames!$H$11:$K$555,3,FALSE)</f>
        <v>2</v>
      </c>
      <c r="AB3028" s="6">
        <f>IF(A3029=0, 0, AH3029-tbl_pbp[[#This Row],[Saints Win %]])</f>
        <v>-6.0000000000000053E-3</v>
      </c>
      <c r="AE3028">
        <f>ABS(tbl_pbp[[#This Row],[play.homeScore]]-tbl_pbp[[#This Row],[play.awayScore]])</f>
        <v>10</v>
      </c>
      <c r="AF3028">
        <f>IF(tbl_pbp[[#This Row],[Play Saints Win % Increase]]&gt;=$AF$4,1,0)</f>
        <v>0</v>
      </c>
      <c r="AG3028" t="str">
        <f>VLOOKUP(tbl_pbp[[#This Row],[gameId]], games!$B$2:$T$40, 9, FALSE)</f>
        <v>new-orleans-saints</v>
      </c>
      <c r="AH3028" s="5">
        <f>IF(tbl_pbp[[#This Row],[AwayTeam]] &lt;&gt; "new-orleans-saints", tbl_pbp[[#This Row],[homeWinPercentage]], 1-tbl_pbp[[#This Row],[homeWinPercentage]])</f>
        <v>0.73299999999999998</v>
      </c>
      <c r="AI3028" s="13">
        <f>tbl_pbp[[#This Row],[Kamara]]*tbl_pbp[[#This Row],[Impactful Play]]</f>
        <v>0</v>
      </c>
      <c r="AJ3028" s="13">
        <f>tbl_pbp[[#This Row],[Thomas]]*tbl_pbp[[#This Row],[Impactful Play]]</f>
        <v>0</v>
      </c>
      <c r="AK3028" s="13" t="str">
        <f>VLOOKUP(tbl_pbp[[#This Row],[Play Saints Win % Increase]], tbl_impact[],3,TRUE)</f>
        <v>Bad (0 to -5%)</v>
      </c>
    </row>
    <row r="3029" spans="1:37">
      <c r="A3029" s="1">
        <v>73</v>
      </c>
      <c r="B3029" s="5">
        <v>0.27300000000000002</v>
      </c>
      <c r="C3029" t="s">
        <v>1431</v>
      </c>
      <c r="D3029">
        <v>0</v>
      </c>
      <c r="E3029">
        <v>0</v>
      </c>
      <c r="F3029">
        <v>2</v>
      </c>
      <c r="G3029">
        <v>7</v>
      </c>
      <c r="H3029">
        <v>17</v>
      </c>
      <c r="I3029">
        <v>9</v>
      </c>
      <c r="J3029">
        <v>85</v>
      </c>
      <c r="K3029" t="s">
        <v>1179</v>
      </c>
      <c r="L3029">
        <v>2</v>
      </c>
      <c r="M3029">
        <v>15</v>
      </c>
      <c r="N3029" t="s">
        <v>1432</v>
      </c>
      <c r="O3029" t="s">
        <v>1433</v>
      </c>
      <c r="P3029" t="s">
        <v>124</v>
      </c>
      <c r="Q3029" t="s">
        <v>125</v>
      </c>
      <c r="R3029" t="s">
        <v>126</v>
      </c>
      <c r="V3029" t="s">
        <v>1181</v>
      </c>
      <c r="X3029" t="str">
        <f>VLOOKUP(pbp!V262, games!$B$2:$R$40, 3, FALSE)</f>
        <v>2019-09-15T20:25Z</v>
      </c>
      <c r="Y3029">
        <f>VLOOKUP(1*V3029,NFLGames!$H$11:$H$555,1,FALSE)</f>
        <v>401220231</v>
      </c>
      <c r="Z3029">
        <f>VLOOKUP($Y3029, NFLGames!$H$11:$K$555,2,FALSE)</f>
        <v>2020</v>
      </c>
      <c r="AA3029">
        <f>VLOOKUP($Y3029, NFLGames!$H$11:$K$555,3,FALSE)</f>
        <v>2</v>
      </c>
      <c r="AB3029" s="6">
        <f>IF(A3030=0, 0, AH3030-tbl_pbp[[#This Row],[Saints Win %]])</f>
        <v>1.5000000000000013E-2</v>
      </c>
      <c r="AE3029">
        <f>ABS(tbl_pbp[[#This Row],[play.homeScore]]-tbl_pbp[[#This Row],[play.awayScore]])</f>
        <v>10</v>
      </c>
      <c r="AF3029">
        <f>IF(tbl_pbp[[#This Row],[Play Saints Win % Increase]]&gt;=$AF$4,1,0)</f>
        <v>0</v>
      </c>
      <c r="AG3029" t="str">
        <f>VLOOKUP(tbl_pbp[[#This Row],[gameId]], games!$B$2:$T$40, 9, FALSE)</f>
        <v>new-orleans-saints</v>
      </c>
      <c r="AH3029" s="5">
        <f>IF(tbl_pbp[[#This Row],[AwayTeam]] &lt;&gt; "new-orleans-saints", tbl_pbp[[#This Row],[homeWinPercentage]], 1-tbl_pbp[[#This Row],[homeWinPercentage]])</f>
        <v>0.72699999999999998</v>
      </c>
      <c r="AI3029" s="13">
        <f>tbl_pbp[[#This Row],[Kamara]]*tbl_pbp[[#This Row],[Impactful Play]]</f>
        <v>0</v>
      </c>
      <c r="AJ3029" s="13">
        <f>tbl_pbp[[#This Row],[Thomas]]*tbl_pbp[[#This Row],[Impactful Play]]</f>
        <v>0</v>
      </c>
      <c r="AK3029" s="13" t="str">
        <f>VLOOKUP(tbl_pbp[[#This Row],[Play Saints Win % Increase]], tbl_impact[],3,TRUE)</f>
        <v>Scented (0 to +5%)</v>
      </c>
    </row>
    <row r="3030" spans="1:37">
      <c r="A3030" s="1">
        <v>74</v>
      </c>
      <c r="B3030" s="5">
        <v>0.25800000000000001</v>
      </c>
      <c r="C3030" t="s">
        <v>1434</v>
      </c>
      <c r="D3030">
        <v>0</v>
      </c>
      <c r="E3030">
        <v>0</v>
      </c>
      <c r="F3030">
        <v>2</v>
      </c>
      <c r="G3030">
        <v>7</v>
      </c>
      <c r="H3030">
        <v>17</v>
      </c>
      <c r="I3030">
        <v>9</v>
      </c>
      <c r="J3030">
        <v>85</v>
      </c>
      <c r="K3030" t="s">
        <v>1179</v>
      </c>
      <c r="L3030">
        <v>2</v>
      </c>
      <c r="M3030">
        <v>15</v>
      </c>
      <c r="N3030" t="s">
        <v>1435</v>
      </c>
      <c r="O3030" t="s">
        <v>1433</v>
      </c>
      <c r="P3030" t="s">
        <v>22</v>
      </c>
      <c r="Q3030" t="s">
        <v>37</v>
      </c>
      <c r="S3030" t="s">
        <v>210</v>
      </c>
      <c r="T3030" t="s">
        <v>263</v>
      </c>
      <c r="U3030" t="s">
        <v>1436</v>
      </c>
      <c r="V3030" t="s">
        <v>1181</v>
      </c>
      <c r="X3030" t="str">
        <f>VLOOKUP(pbp!V263, games!$B$2:$R$40, 3, FALSE)</f>
        <v>2019-09-15T20:25Z</v>
      </c>
      <c r="Y3030">
        <f>VLOOKUP(1*V3030,NFLGames!$H$11:$H$555,1,FALSE)</f>
        <v>401220231</v>
      </c>
      <c r="Z3030">
        <f>VLOOKUP($Y3030, NFLGames!$H$11:$K$555,2,FALSE)</f>
        <v>2020</v>
      </c>
      <c r="AA3030">
        <f>VLOOKUP($Y3030, NFLGames!$H$11:$K$555,3,FALSE)</f>
        <v>2</v>
      </c>
      <c r="AB3030" s="6">
        <f>IF(A3031=0, 0, AH3031-tbl_pbp[[#This Row],[Saints Win %]])</f>
        <v>-0.11399999999999999</v>
      </c>
      <c r="AE3030">
        <f>ABS(tbl_pbp[[#This Row],[play.homeScore]]-tbl_pbp[[#This Row],[play.awayScore]])</f>
        <v>10</v>
      </c>
      <c r="AF3030">
        <f>IF(tbl_pbp[[#This Row],[Play Saints Win % Increase]]&gt;=$AF$4,1,0)</f>
        <v>0</v>
      </c>
      <c r="AG3030" t="str">
        <f>VLOOKUP(tbl_pbp[[#This Row],[gameId]], games!$B$2:$T$40, 9, FALSE)</f>
        <v>new-orleans-saints</v>
      </c>
      <c r="AH3030" s="5">
        <f>IF(tbl_pbp[[#This Row],[AwayTeam]] &lt;&gt; "new-orleans-saints", tbl_pbp[[#This Row],[homeWinPercentage]], 1-tbl_pbp[[#This Row],[homeWinPercentage]])</f>
        <v>0.74199999999999999</v>
      </c>
      <c r="AI3030" s="13">
        <f>tbl_pbp[[#This Row],[Kamara]]*tbl_pbp[[#This Row],[Impactful Play]]</f>
        <v>0</v>
      </c>
      <c r="AJ3030" s="13">
        <f>tbl_pbp[[#This Row],[Thomas]]*tbl_pbp[[#This Row],[Impactful Play]]</f>
        <v>0</v>
      </c>
      <c r="AK3030" s="13" t="str">
        <f>VLOOKUP(tbl_pbp[[#This Row],[Play Saints Win % Increase]], tbl_impact[],3,TRUE)</f>
        <v>Stinky (worse than -10% to -20%)</v>
      </c>
    </row>
    <row r="3031" spans="1:37">
      <c r="A3031" s="1">
        <v>75</v>
      </c>
      <c r="B3031" s="5">
        <v>0.372</v>
      </c>
      <c r="C3031" t="s">
        <v>1437</v>
      </c>
      <c r="D3031">
        <v>0</v>
      </c>
      <c r="E3031">
        <v>0</v>
      </c>
      <c r="F3031">
        <v>2</v>
      </c>
      <c r="G3031">
        <v>14</v>
      </c>
      <c r="H3031">
        <v>17</v>
      </c>
      <c r="I3031">
        <v>9</v>
      </c>
      <c r="J3031">
        <v>85</v>
      </c>
      <c r="K3031" t="s">
        <v>1179</v>
      </c>
      <c r="L3031">
        <v>3</v>
      </c>
      <c r="M3031">
        <v>15</v>
      </c>
      <c r="N3031" t="s">
        <v>1438</v>
      </c>
      <c r="O3031" t="s">
        <v>588</v>
      </c>
      <c r="P3031" t="s">
        <v>103</v>
      </c>
      <c r="Q3031" t="s">
        <v>104</v>
      </c>
      <c r="R3031" t="s">
        <v>105</v>
      </c>
      <c r="S3031" t="s">
        <v>139</v>
      </c>
      <c r="T3031" t="s">
        <v>263</v>
      </c>
      <c r="U3031" t="s">
        <v>1439</v>
      </c>
      <c r="V3031" t="s">
        <v>1181</v>
      </c>
      <c r="X3031" t="str">
        <f>VLOOKUP(pbp!V264, games!$B$2:$R$40, 3, FALSE)</f>
        <v>2019-09-15T20:25Z</v>
      </c>
      <c r="Y3031">
        <f>VLOOKUP(1*V3031,NFLGames!$H$11:$H$555,1,FALSE)</f>
        <v>401220231</v>
      </c>
      <c r="Z3031">
        <f>VLOOKUP($Y3031, NFLGames!$H$11:$K$555,2,FALSE)</f>
        <v>2020</v>
      </c>
      <c r="AA3031">
        <f>VLOOKUP($Y3031, NFLGames!$H$11:$K$555,3,FALSE)</f>
        <v>2</v>
      </c>
      <c r="AB3031" s="6">
        <f>IF(A3032=0, 0, AH3032-tbl_pbp[[#This Row],[Saints Win %]])</f>
        <v>4.0000000000000036E-3</v>
      </c>
      <c r="AE3031">
        <f>ABS(tbl_pbp[[#This Row],[play.homeScore]]-tbl_pbp[[#This Row],[play.awayScore]])</f>
        <v>3</v>
      </c>
      <c r="AF3031">
        <f>IF(tbl_pbp[[#This Row],[Play Saints Win % Increase]]&gt;=$AF$4,1,0)</f>
        <v>0</v>
      </c>
      <c r="AG3031" t="str">
        <f>VLOOKUP(tbl_pbp[[#This Row],[gameId]], games!$B$2:$T$40, 9, FALSE)</f>
        <v>new-orleans-saints</v>
      </c>
      <c r="AH3031" s="5">
        <f>IF(tbl_pbp[[#This Row],[AwayTeam]] &lt;&gt; "new-orleans-saints", tbl_pbp[[#This Row],[homeWinPercentage]], 1-tbl_pbp[[#This Row],[homeWinPercentage]])</f>
        <v>0.628</v>
      </c>
      <c r="AI3031" s="13">
        <f>tbl_pbp[[#This Row],[Kamara]]*tbl_pbp[[#This Row],[Impactful Play]]</f>
        <v>0</v>
      </c>
      <c r="AJ3031" s="13">
        <f>tbl_pbp[[#This Row],[Thomas]]*tbl_pbp[[#This Row],[Impactful Play]]</f>
        <v>0</v>
      </c>
      <c r="AK3031" s="13" t="str">
        <f>VLOOKUP(tbl_pbp[[#This Row],[Play Saints Win % Increase]], tbl_impact[],3,TRUE)</f>
        <v>Scented (0 to +5%)</v>
      </c>
    </row>
    <row r="3032" spans="1:37">
      <c r="A3032" s="1">
        <v>76</v>
      </c>
      <c r="B3032" s="5">
        <v>0.36799999999999999</v>
      </c>
      <c r="C3032" t="s">
        <v>1440</v>
      </c>
      <c r="D3032">
        <v>0</v>
      </c>
      <c r="E3032">
        <v>0</v>
      </c>
      <c r="F3032">
        <v>2</v>
      </c>
      <c r="G3032">
        <v>14</v>
      </c>
      <c r="H3032">
        <v>17</v>
      </c>
      <c r="I3032">
        <v>0</v>
      </c>
      <c r="J3032">
        <v>35</v>
      </c>
      <c r="K3032" t="s">
        <v>1179</v>
      </c>
      <c r="L3032">
        <v>0</v>
      </c>
      <c r="M3032">
        <v>65</v>
      </c>
      <c r="N3032" t="s">
        <v>1180</v>
      </c>
      <c r="O3032" t="s">
        <v>588</v>
      </c>
      <c r="P3032" t="s">
        <v>25</v>
      </c>
      <c r="Q3032" t="s">
        <v>26</v>
      </c>
      <c r="R3032" t="s">
        <v>27</v>
      </c>
      <c r="V3032" t="s">
        <v>1181</v>
      </c>
      <c r="X3032" t="str">
        <f>VLOOKUP(pbp!V265, games!$B$2:$R$40, 3, FALSE)</f>
        <v>2019-09-15T20:25Z</v>
      </c>
      <c r="Y3032">
        <f>VLOOKUP(1*V3032,NFLGames!$H$11:$H$555,1,FALSE)</f>
        <v>401220231</v>
      </c>
      <c r="Z3032">
        <f>VLOOKUP($Y3032, NFLGames!$H$11:$K$555,2,FALSE)</f>
        <v>2020</v>
      </c>
      <c r="AA3032">
        <f>VLOOKUP($Y3032, NFLGames!$H$11:$K$555,3,FALSE)</f>
        <v>2</v>
      </c>
      <c r="AB3032" s="6">
        <f>IF(A3033=0, 0, AH3033-tbl_pbp[[#This Row],[Saints Win %]])</f>
        <v>1.0000000000000009E-3</v>
      </c>
      <c r="AE3032">
        <f>ABS(tbl_pbp[[#This Row],[play.homeScore]]-tbl_pbp[[#This Row],[play.awayScore]])</f>
        <v>3</v>
      </c>
      <c r="AF3032">
        <f>IF(tbl_pbp[[#This Row],[Play Saints Win % Increase]]&gt;=$AF$4,1,0)</f>
        <v>0</v>
      </c>
      <c r="AG3032" t="str">
        <f>VLOOKUP(tbl_pbp[[#This Row],[gameId]], games!$B$2:$T$40, 9, FALSE)</f>
        <v>new-orleans-saints</v>
      </c>
      <c r="AH3032" s="5">
        <f>IF(tbl_pbp[[#This Row],[AwayTeam]] &lt;&gt; "new-orleans-saints", tbl_pbp[[#This Row],[homeWinPercentage]], 1-tbl_pbp[[#This Row],[homeWinPercentage]])</f>
        <v>0.63200000000000001</v>
      </c>
      <c r="AI3032" s="13">
        <f>tbl_pbp[[#This Row],[Kamara]]*tbl_pbp[[#This Row],[Impactful Play]]</f>
        <v>0</v>
      </c>
      <c r="AJ3032" s="13">
        <f>tbl_pbp[[#This Row],[Thomas]]*tbl_pbp[[#This Row],[Impactful Play]]</f>
        <v>0</v>
      </c>
      <c r="AK3032" s="13" t="str">
        <f>VLOOKUP(tbl_pbp[[#This Row],[Play Saints Win % Increase]], tbl_impact[],3,TRUE)</f>
        <v>Scented (0 to +5%)</v>
      </c>
    </row>
    <row r="3033" spans="1:37">
      <c r="A3033" s="1">
        <v>77</v>
      </c>
      <c r="B3033" s="5">
        <v>0.36699999999999999</v>
      </c>
      <c r="C3033" t="s">
        <v>1441</v>
      </c>
      <c r="D3033">
        <v>0</v>
      </c>
      <c r="E3033">
        <v>0</v>
      </c>
      <c r="F3033">
        <v>2</v>
      </c>
      <c r="G3033">
        <v>14</v>
      </c>
      <c r="H3033">
        <v>17</v>
      </c>
      <c r="I3033">
        <v>10</v>
      </c>
      <c r="J3033">
        <v>75</v>
      </c>
      <c r="K3033" t="s">
        <v>29</v>
      </c>
      <c r="L3033">
        <v>1</v>
      </c>
      <c r="M3033">
        <v>75</v>
      </c>
      <c r="N3033" t="s">
        <v>1442</v>
      </c>
      <c r="O3033" t="s">
        <v>588</v>
      </c>
      <c r="P3033" t="s">
        <v>45</v>
      </c>
      <c r="Q3033" t="s">
        <v>46</v>
      </c>
      <c r="R3033" t="s">
        <v>47</v>
      </c>
      <c r="S3033" t="s">
        <v>33</v>
      </c>
      <c r="T3033" t="s">
        <v>34</v>
      </c>
      <c r="U3033" t="s">
        <v>35</v>
      </c>
      <c r="V3033" t="s">
        <v>1181</v>
      </c>
      <c r="X3033" t="str">
        <f>VLOOKUP(pbp!V266, games!$B$2:$R$40, 3, FALSE)</f>
        <v>2019-09-15T20:25Z</v>
      </c>
      <c r="Y3033">
        <f>VLOOKUP(1*V3033,NFLGames!$H$11:$H$555,1,FALSE)</f>
        <v>401220231</v>
      </c>
      <c r="Z3033">
        <f>VLOOKUP($Y3033, NFLGames!$H$11:$K$555,2,FALSE)</f>
        <v>2020</v>
      </c>
      <c r="AA3033">
        <f>VLOOKUP($Y3033, NFLGames!$H$11:$K$555,3,FALSE)</f>
        <v>2</v>
      </c>
      <c r="AB3033" s="6">
        <f>IF(A3034=0, 0, AH3034-tbl_pbp[[#This Row],[Saints Win %]])</f>
        <v>-1.6000000000000014E-2</v>
      </c>
      <c r="AC3033">
        <v>1</v>
      </c>
      <c r="AE3033">
        <f>ABS(tbl_pbp[[#This Row],[play.homeScore]]-tbl_pbp[[#This Row],[play.awayScore]])</f>
        <v>3</v>
      </c>
      <c r="AF3033">
        <f>IF(tbl_pbp[[#This Row],[Play Saints Win % Increase]]&gt;=$AF$4,1,0)</f>
        <v>0</v>
      </c>
      <c r="AG3033" t="str">
        <f>VLOOKUP(tbl_pbp[[#This Row],[gameId]], games!$B$2:$T$40, 9, FALSE)</f>
        <v>new-orleans-saints</v>
      </c>
      <c r="AH3033" s="5">
        <f>IF(tbl_pbp[[#This Row],[AwayTeam]] &lt;&gt; "new-orleans-saints", tbl_pbp[[#This Row],[homeWinPercentage]], 1-tbl_pbp[[#This Row],[homeWinPercentage]])</f>
        <v>0.63300000000000001</v>
      </c>
      <c r="AI3033" s="13">
        <f>tbl_pbp[[#This Row],[Kamara]]*tbl_pbp[[#This Row],[Impactful Play]]</f>
        <v>0</v>
      </c>
      <c r="AJ3033" s="13">
        <f>tbl_pbp[[#This Row],[Thomas]]*tbl_pbp[[#This Row],[Impactful Play]]</f>
        <v>0</v>
      </c>
      <c r="AK3033" s="13" t="str">
        <f>VLOOKUP(tbl_pbp[[#This Row],[Play Saints Win % Increase]], tbl_impact[],3,TRUE)</f>
        <v>Bad (0 to -5%)</v>
      </c>
    </row>
    <row r="3034" spans="1:37">
      <c r="A3034" s="1">
        <v>78</v>
      </c>
      <c r="B3034" s="5">
        <v>0.38300000000000001</v>
      </c>
      <c r="C3034" t="s">
        <v>1443</v>
      </c>
      <c r="D3034">
        <v>0</v>
      </c>
      <c r="E3034">
        <v>0</v>
      </c>
      <c r="F3034">
        <v>2</v>
      </c>
      <c r="G3034">
        <v>14</v>
      </c>
      <c r="H3034">
        <v>17</v>
      </c>
      <c r="I3034">
        <v>5</v>
      </c>
      <c r="J3034">
        <v>70</v>
      </c>
      <c r="K3034" t="s">
        <v>29</v>
      </c>
      <c r="L3034">
        <v>2</v>
      </c>
      <c r="M3034">
        <v>70</v>
      </c>
      <c r="N3034" t="s">
        <v>1444</v>
      </c>
      <c r="O3034" t="s">
        <v>1445</v>
      </c>
      <c r="P3034" t="s">
        <v>22</v>
      </c>
      <c r="Q3034" t="s">
        <v>37</v>
      </c>
      <c r="S3034" t="s">
        <v>38</v>
      </c>
      <c r="T3034" t="s">
        <v>39</v>
      </c>
      <c r="U3034" t="s">
        <v>40</v>
      </c>
      <c r="V3034" t="s">
        <v>1181</v>
      </c>
      <c r="X3034" t="str">
        <f>VLOOKUP(pbp!V267, games!$B$2:$R$40, 3, FALSE)</f>
        <v>2019-09-15T20:25Z</v>
      </c>
      <c r="Y3034">
        <f>VLOOKUP(1*V3034,NFLGames!$H$11:$H$555,1,FALSE)</f>
        <v>401220231</v>
      </c>
      <c r="Z3034">
        <f>VLOOKUP($Y3034, NFLGames!$H$11:$K$555,2,FALSE)</f>
        <v>2020</v>
      </c>
      <c r="AA3034">
        <f>VLOOKUP($Y3034, NFLGames!$H$11:$K$555,3,FALSE)</f>
        <v>2</v>
      </c>
      <c r="AB3034" s="6">
        <f>IF(A3035=0, 0, AH3035-tbl_pbp[[#This Row],[Saints Win %]])</f>
        <v>3.5000000000000031E-2</v>
      </c>
      <c r="AE3034">
        <f>ABS(tbl_pbp[[#This Row],[play.homeScore]]-tbl_pbp[[#This Row],[play.awayScore]])</f>
        <v>3</v>
      </c>
      <c r="AF3034">
        <f>IF(tbl_pbp[[#This Row],[Play Saints Win % Increase]]&gt;=$AF$4,1,0)</f>
        <v>0</v>
      </c>
      <c r="AG3034" t="str">
        <f>VLOOKUP(tbl_pbp[[#This Row],[gameId]], games!$B$2:$T$40, 9, FALSE)</f>
        <v>new-orleans-saints</v>
      </c>
      <c r="AH3034" s="5">
        <f>IF(tbl_pbp[[#This Row],[AwayTeam]] &lt;&gt; "new-orleans-saints", tbl_pbp[[#This Row],[homeWinPercentage]], 1-tbl_pbp[[#This Row],[homeWinPercentage]])</f>
        <v>0.61699999999999999</v>
      </c>
      <c r="AI3034" s="13">
        <f>tbl_pbp[[#This Row],[Kamara]]*tbl_pbp[[#This Row],[Impactful Play]]</f>
        <v>0</v>
      </c>
      <c r="AJ3034" s="13">
        <f>tbl_pbp[[#This Row],[Thomas]]*tbl_pbp[[#This Row],[Impactful Play]]</f>
        <v>0</v>
      </c>
      <c r="AK3034" s="13" t="str">
        <f>VLOOKUP(tbl_pbp[[#This Row],[Play Saints Win % Increase]], tbl_impact[],3,TRUE)</f>
        <v>Scented (0 to +5%)</v>
      </c>
    </row>
    <row r="3035" spans="1:37">
      <c r="A3035" s="1">
        <v>79</v>
      </c>
      <c r="B3035" s="5">
        <v>0.34799999999999998</v>
      </c>
      <c r="C3035" t="s">
        <v>1446</v>
      </c>
      <c r="D3035">
        <v>0</v>
      </c>
      <c r="E3035">
        <v>0</v>
      </c>
      <c r="F3035">
        <v>2</v>
      </c>
      <c r="G3035">
        <v>14</v>
      </c>
      <c r="H3035">
        <v>17</v>
      </c>
      <c r="I3035">
        <v>5</v>
      </c>
      <c r="J3035">
        <v>70</v>
      </c>
      <c r="K3035" t="s">
        <v>29</v>
      </c>
      <c r="L3035">
        <v>3</v>
      </c>
      <c r="M3035">
        <v>70</v>
      </c>
      <c r="N3035" t="s">
        <v>1447</v>
      </c>
      <c r="O3035" t="s">
        <v>1448</v>
      </c>
      <c r="P3035" t="s">
        <v>30</v>
      </c>
      <c r="Q3035" t="s">
        <v>31</v>
      </c>
      <c r="R3035" t="s">
        <v>32</v>
      </c>
      <c r="S3035" t="s">
        <v>42</v>
      </c>
      <c r="T3035" t="s">
        <v>39</v>
      </c>
      <c r="U3035" t="s">
        <v>43</v>
      </c>
      <c r="V3035" t="s">
        <v>1181</v>
      </c>
      <c r="X3035" t="str">
        <f>VLOOKUP(pbp!V268, games!$B$2:$R$40, 3, FALSE)</f>
        <v>2019-09-15T20:25Z</v>
      </c>
      <c r="Y3035">
        <f>VLOOKUP(1*V3035,NFLGames!$H$11:$H$555,1,FALSE)</f>
        <v>401220231</v>
      </c>
      <c r="Z3035">
        <f>VLOOKUP($Y3035, NFLGames!$H$11:$K$555,2,FALSE)</f>
        <v>2020</v>
      </c>
      <c r="AA3035">
        <f>VLOOKUP($Y3035, NFLGames!$H$11:$K$555,3,FALSE)</f>
        <v>2</v>
      </c>
      <c r="AB3035" s="6">
        <f>IF(A3036=0, 0, AH3036-tbl_pbp[[#This Row],[Saints Win %]])</f>
        <v>-0.129</v>
      </c>
      <c r="AE3035">
        <f>ABS(tbl_pbp[[#This Row],[play.homeScore]]-tbl_pbp[[#This Row],[play.awayScore]])</f>
        <v>3</v>
      </c>
      <c r="AF3035">
        <f>IF(tbl_pbp[[#This Row],[Play Saints Win % Increase]]&gt;=$AF$4,1,0)</f>
        <v>0</v>
      </c>
      <c r="AG3035" t="str">
        <f>VLOOKUP(tbl_pbp[[#This Row],[gameId]], games!$B$2:$T$40, 9, FALSE)</f>
        <v>new-orleans-saints</v>
      </c>
      <c r="AH3035" s="5">
        <f>IF(tbl_pbp[[#This Row],[AwayTeam]] &lt;&gt; "new-orleans-saints", tbl_pbp[[#This Row],[homeWinPercentage]], 1-tbl_pbp[[#This Row],[homeWinPercentage]])</f>
        <v>0.65200000000000002</v>
      </c>
      <c r="AI3035" s="13">
        <f>tbl_pbp[[#This Row],[Kamara]]*tbl_pbp[[#This Row],[Impactful Play]]</f>
        <v>0</v>
      </c>
      <c r="AJ3035" s="13">
        <f>tbl_pbp[[#This Row],[Thomas]]*tbl_pbp[[#This Row],[Impactful Play]]</f>
        <v>0</v>
      </c>
      <c r="AK3035" s="13" t="str">
        <f>VLOOKUP(tbl_pbp[[#This Row],[Play Saints Win % Increase]], tbl_impact[],3,TRUE)</f>
        <v>Stinky (worse than -10% to -20%)</v>
      </c>
    </row>
    <row r="3036" spans="1:37">
      <c r="A3036" s="1">
        <v>80</v>
      </c>
      <c r="B3036" s="5">
        <v>0.47699999999999998</v>
      </c>
      <c r="C3036" t="s">
        <v>1449</v>
      </c>
      <c r="D3036">
        <v>0</v>
      </c>
      <c r="E3036">
        <v>0</v>
      </c>
      <c r="F3036">
        <v>2</v>
      </c>
      <c r="G3036">
        <v>14</v>
      </c>
      <c r="H3036">
        <v>17</v>
      </c>
      <c r="I3036">
        <v>10</v>
      </c>
      <c r="J3036">
        <v>60</v>
      </c>
      <c r="K3036" t="s">
        <v>1179</v>
      </c>
      <c r="L3036">
        <v>1</v>
      </c>
      <c r="M3036">
        <v>40</v>
      </c>
      <c r="N3036" t="s">
        <v>1450</v>
      </c>
      <c r="O3036" t="s">
        <v>1451</v>
      </c>
      <c r="P3036" t="s">
        <v>30</v>
      </c>
      <c r="Q3036" t="s">
        <v>31</v>
      </c>
      <c r="R3036" t="s">
        <v>32</v>
      </c>
      <c r="S3036" t="s">
        <v>33</v>
      </c>
      <c r="T3036" t="s">
        <v>117</v>
      </c>
      <c r="U3036" t="s">
        <v>118</v>
      </c>
      <c r="V3036" t="s">
        <v>1181</v>
      </c>
      <c r="X3036" t="str">
        <f>VLOOKUP(pbp!V269, games!$B$2:$R$40, 3, FALSE)</f>
        <v>2019-09-15T20:25Z</v>
      </c>
      <c r="Y3036">
        <f>VLOOKUP(1*V3036,NFLGames!$H$11:$H$555,1,FALSE)</f>
        <v>401220231</v>
      </c>
      <c r="Z3036">
        <f>VLOOKUP($Y3036, NFLGames!$H$11:$K$555,2,FALSE)</f>
        <v>2020</v>
      </c>
      <c r="AA3036">
        <f>VLOOKUP($Y3036, NFLGames!$H$11:$K$555,3,FALSE)</f>
        <v>2</v>
      </c>
      <c r="AB3036" s="6">
        <f>IF(A3037=0, 0, AH3037-tbl_pbp[[#This Row],[Saints Win %]])</f>
        <v>1.3999999999999901E-2</v>
      </c>
      <c r="AE3036">
        <f>ABS(tbl_pbp[[#This Row],[play.homeScore]]-tbl_pbp[[#This Row],[play.awayScore]])</f>
        <v>3</v>
      </c>
      <c r="AF3036">
        <f>IF(tbl_pbp[[#This Row],[Play Saints Win % Increase]]&gt;=$AF$4,1,0)</f>
        <v>0</v>
      </c>
      <c r="AG3036" t="str">
        <f>VLOOKUP(tbl_pbp[[#This Row],[gameId]], games!$B$2:$T$40, 9, FALSE)</f>
        <v>new-orleans-saints</v>
      </c>
      <c r="AH3036" s="5">
        <f>IF(tbl_pbp[[#This Row],[AwayTeam]] &lt;&gt; "new-orleans-saints", tbl_pbp[[#This Row],[homeWinPercentage]], 1-tbl_pbp[[#This Row],[homeWinPercentage]])</f>
        <v>0.52300000000000002</v>
      </c>
      <c r="AI3036" s="13">
        <f>tbl_pbp[[#This Row],[Kamara]]*tbl_pbp[[#This Row],[Impactful Play]]</f>
        <v>0</v>
      </c>
      <c r="AJ3036" s="13">
        <f>tbl_pbp[[#This Row],[Thomas]]*tbl_pbp[[#This Row],[Impactful Play]]</f>
        <v>0</v>
      </c>
      <c r="AK3036" s="13" t="str">
        <f>VLOOKUP(tbl_pbp[[#This Row],[Play Saints Win % Increase]], tbl_impact[],3,TRUE)</f>
        <v>Scented (0 to +5%)</v>
      </c>
    </row>
    <row r="3037" spans="1:37">
      <c r="A3037" s="1">
        <v>81</v>
      </c>
      <c r="B3037" s="5">
        <v>0.46300000000000002</v>
      </c>
      <c r="C3037" t="s">
        <v>1452</v>
      </c>
      <c r="D3037">
        <v>0</v>
      </c>
      <c r="E3037">
        <v>0</v>
      </c>
      <c r="F3037">
        <v>2</v>
      </c>
      <c r="G3037">
        <v>14</v>
      </c>
      <c r="H3037">
        <v>17</v>
      </c>
      <c r="I3037">
        <v>10</v>
      </c>
      <c r="J3037">
        <v>62</v>
      </c>
      <c r="K3037" t="s">
        <v>29</v>
      </c>
      <c r="L3037">
        <v>1</v>
      </c>
      <c r="M3037">
        <v>62</v>
      </c>
      <c r="N3037" t="s">
        <v>1453</v>
      </c>
      <c r="O3037" t="s">
        <v>1454</v>
      </c>
      <c r="P3037" t="s">
        <v>450</v>
      </c>
      <c r="Q3037" t="s">
        <v>451</v>
      </c>
      <c r="R3037" t="s">
        <v>452</v>
      </c>
      <c r="S3037" t="s">
        <v>33</v>
      </c>
      <c r="T3037" t="s">
        <v>358</v>
      </c>
      <c r="U3037" t="s">
        <v>359</v>
      </c>
      <c r="V3037" t="s">
        <v>1181</v>
      </c>
      <c r="X3037" t="str">
        <f>VLOOKUP(pbp!V270, games!$B$2:$R$40, 3, FALSE)</f>
        <v>2019-09-15T20:25Z</v>
      </c>
      <c r="Y3037">
        <f>VLOOKUP(1*V3037,NFLGames!$H$11:$H$555,1,FALSE)</f>
        <v>401220231</v>
      </c>
      <c r="Z3037">
        <f>VLOOKUP($Y3037, NFLGames!$H$11:$K$555,2,FALSE)</f>
        <v>2020</v>
      </c>
      <c r="AA3037">
        <f>VLOOKUP($Y3037, NFLGames!$H$11:$K$555,3,FALSE)</f>
        <v>2</v>
      </c>
      <c r="AB3037" s="6">
        <f>IF(A3038=0, 0, AH3038-tbl_pbp[[#This Row],[Saints Win %]])</f>
        <v>-3.2999999999999918E-2</v>
      </c>
      <c r="AE3037">
        <f>ABS(tbl_pbp[[#This Row],[play.homeScore]]-tbl_pbp[[#This Row],[play.awayScore]])</f>
        <v>3</v>
      </c>
      <c r="AF3037">
        <f>IF(tbl_pbp[[#This Row],[Play Saints Win % Increase]]&gt;=$AF$4,1,0)</f>
        <v>0</v>
      </c>
      <c r="AG3037" t="str">
        <f>VLOOKUP(tbl_pbp[[#This Row],[gameId]], games!$B$2:$T$40, 9, FALSE)</f>
        <v>new-orleans-saints</v>
      </c>
      <c r="AH3037" s="5">
        <f>IF(tbl_pbp[[#This Row],[AwayTeam]] &lt;&gt; "new-orleans-saints", tbl_pbp[[#This Row],[homeWinPercentage]], 1-tbl_pbp[[#This Row],[homeWinPercentage]])</f>
        <v>0.53699999999999992</v>
      </c>
      <c r="AI3037" s="13">
        <f>tbl_pbp[[#This Row],[Kamara]]*tbl_pbp[[#This Row],[Impactful Play]]</f>
        <v>0</v>
      </c>
      <c r="AJ3037" s="13">
        <f>tbl_pbp[[#This Row],[Thomas]]*tbl_pbp[[#This Row],[Impactful Play]]</f>
        <v>0</v>
      </c>
      <c r="AK3037" s="13" t="str">
        <f>VLOOKUP(tbl_pbp[[#This Row],[Play Saints Win % Increase]], tbl_impact[],3,TRUE)</f>
        <v>Bad (0 to -5%)</v>
      </c>
    </row>
    <row r="3038" spans="1:37">
      <c r="A3038" s="1">
        <v>82</v>
      </c>
      <c r="B3038" s="5">
        <v>0.496</v>
      </c>
      <c r="C3038" t="s">
        <v>1455</v>
      </c>
      <c r="D3038">
        <v>0</v>
      </c>
      <c r="E3038">
        <v>0</v>
      </c>
      <c r="F3038">
        <v>2</v>
      </c>
      <c r="G3038">
        <v>14</v>
      </c>
      <c r="H3038">
        <v>17</v>
      </c>
      <c r="I3038">
        <v>5</v>
      </c>
      <c r="J3038">
        <v>65</v>
      </c>
      <c r="K3038" t="s">
        <v>1179</v>
      </c>
      <c r="L3038">
        <v>2</v>
      </c>
      <c r="M3038">
        <v>35</v>
      </c>
      <c r="N3038" t="s">
        <v>1456</v>
      </c>
      <c r="O3038" t="s">
        <v>1457</v>
      </c>
      <c r="P3038" t="s">
        <v>30</v>
      </c>
      <c r="Q3038" t="s">
        <v>31</v>
      </c>
      <c r="R3038" t="s">
        <v>32</v>
      </c>
      <c r="S3038" t="s">
        <v>38</v>
      </c>
      <c r="T3038" t="s">
        <v>202</v>
      </c>
      <c r="U3038" t="s">
        <v>1458</v>
      </c>
      <c r="V3038" t="s">
        <v>1181</v>
      </c>
      <c r="X3038" t="str">
        <f>VLOOKUP(pbp!V271, games!$B$2:$R$40, 3, FALSE)</f>
        <v>2019-09-15T20:25Z</v>
      </c>
      <c r="Y3038">
        <f>VLOOKUP(1*V3038,NFLGames!$H$11:$H$555,1,FALSE)</f>
        <v>401220231</v>
      </c>
      <c r="Z3038">
        <f>VLOOKUP($Y3038, NFLGames!$H$11:$K$555,2,FALSE)</f>
        <v>2020</v>
      </c>
      <c r="AA3038">
        <f>VLOOKUP($Y3038, NFLGames!$H$11:$K$555,3,FALSE)</f>
        <v>2</v>
      </c>
      <c r="AB3038" s="6">
        <f>IF(A3039=0, 0, AH3039-tbl_pbp[[#This Row],[Saints Win %]])</f>
        <v>1.6000000000000014E-2</v>
      </c>
      <c r="AE3038">
        <f>ABS(tbl_pbp[[#This Row],[play.homeScore]]-tbl_pbp[[#This Row],[play.awayScore]])</f>
        <v>3</v>
      </c>
      <c r="AF3038">
        <f>IF(tbl_pbp[[#This Row],[Play Saints Win % Increase]]&gt;=$AF$4,1,0)</f>
        <v>0</v>
      </c>
      <c r="AG3038" t="str">
        <f>VLOOKUP(tbl_pbp[[#This Row],[gameId]], games!$B$2:$T$40, 9, FALSE)</f>
        <v>new-orleans-saints</v>
      </c>
      <c r="AH3038" s="5">
        <f>IF(tbl_pbp[[#This Row],[AwayTeam]] &lt;&gt; "new-orleans-saints", tbl_pbp[[#This Row],[homeWinPercentage]], 1-tbl_pbp[[#This Row],[homeWinPercentage]])</f>
        <v>0.504</v>
      </c>
      <c r="AI3038" s="13">
        <f>tbl_pbp[[#This Row],[Kamara]]*tbl_pbp[[#This Row],[Impactful Play]]</f>
        <v>0</v>
      </c>
      <c r="AJ3038" s="13">
        <f>tbl_pbp[[#This Row],[Thomas]]*tbl_pbp[[#This Row],[Impactful Play]]</f>
        <v>0</v>
      </c>
      <c r="AK3038" s="13" t="str">
        <f>VLOOKUP(tbl_pbp[[#This Row],[Play Saints Win % Increase]], tbl_impact[],3,TRUE)</f>
        <v>Scented (0 to +5%)</v>
      </c>
    </row>
    <row r="3039" spans="1:37">
      <c r="A3039" s="1">
        <v>83</v>
      </c>
      <c r="B3039" s="5">
        <v>0.48</v>
      </c>
      <c r="C3039" t="s">
        <v>1459</v>
      </c>
      <c r="D3039">
        <v>0</v>
      </c>
      <c r="E3039">
        <v>0</v>
      </c>
      <c r="F3039">
        <v>2</v>
      </c>
      <c r="G3039">
        <v>14</v>
      </c>
      <c r="H3039">
        <v>17</v>
      </c>
      <c r="I3039">
        <v>1</v>
      </c>
      <c r="J3039">
        <v>69</v>
      </c>
      <c r="K3039" t="s">
        <v>1179</v>
      </c>
      <c r="L3039">
        <v>3</v>
      </c>
      <c r="M3039">
        <v>31</v>
      </c>
      <c r="N3039" t="s">
        <v>1460</v>
      </c>
      <c r="O3039" t="s">
        <v>1461</v>
      </c>
      <c r="P3039" t="s">
        <v>124</v>
      </c>
      <c r="Q3039" t="s">
        <v>125</v>
      </c>
      <c r="R3039" t="s">
        <v>126</v>
      </c>
      <c r="V3039" t="s">
        <v>1181</v>
      </c>
      <c r="X3039" t="str">
        <f>VLOOKUP(pbp!V272, games!$B$2:$R$40, 3, FALSE)</f>
        <v>2019-09-15T20:25Z</v>
      </c>
      <c r="Y3039">
        <f>VLOOKUP(1*V3039,NFLGames!$H$11:$H$555,1,FALSE)</f>
        <v>401220231</v>
      </c>
      <c r="Z3039">
        <f>VLOOKUP($Y3039, NFLGames!$H$11:$K$555,2,FALSE)</f>
        <v>2020</v>
      </c>
      <c r="AA3039">
        <f>VLOOKUP($Y3039, NFLGames!$H$11:$K$555,3,FALSE)</f>
        <v>2</v>
      </c>
      <c r="AB3039" s="6">
        <f>IF(A3040=0, 0, AH3040-tbl_pbp[[#This Row],[Saints Win %]])</f>
        <v>1.0000000000000009E-2</v>
      </c>
      <c r="AE3039">
        <f>ABS(tbl_pbp[[#This Row],[play.homeScore]]-tbl_pbp[[#This Row],[play.awayScore]])</f>
        <v>3</v>
      </c>
      <c r="AF3039">
        <f>IF(tbl_pbp[[#This Row],[Play Saints Win % Increase]]&gt;=$AF$4,1,0)</f>
        <v>0</v>
      </c>
      <c r="AG3039" t="str">
        <f>VLOOKUP(tbl_pbp[[#This Row],[gameId]], games!$B$2:$T$40, 9, FALSE)</f>
        <v>new-orleans-saints</v>
      </c>
      <c r="AH3039" s="5">
        <f>IF(tbl_pbp[[#This Row],[AwayTeam]] &lt;&gt; "new-orleans-saints", tbl_pbp[[#This Row],[homeWinPercentage]], 1-tbl_pbp[[#This Row],[homeWinPercentage]])</f>
        <v>0.52</v>
      </c>
      <c r="AI3039" s="13">
        <f>tbl_pbp[[#This Row],[Kamara]]*tbl_pbp[[#This Row],[Impactful Play]]</f>
        <v>0</v>
      </c>
      <c r="AJ3039" s="13">
        <f>tbl_pbp[[#This Row],[Thomas]]*tbl_pbp[[#This Row],[Impactful Play]]</f>
        <v>0</v>
      </c>
      <c r="AK3039" s="13" t="str">
        <f>VLOOKUP(tbl_pbp[[#This Row],[Play Saints Win % Increase]], tbl_impact[],3,TRUE)</f>
        <v>Scented (0 to +5%)</v>
      </c>
    </row>
    <row r="3040" spans="1:37">
      <c r="A3040" s="1">
        <v>84</v>
      </c>
      <c r="B3040" s="5">
        <v>0.47</v>
      </c>
      <c r="C3040" t="s">
        <v>1462</v>
      </c>
      <c r="D3040">
        <v>0</v>
      </c>
      <c r="E3040">
        <v>0</v>
      </c>
      <c r="F3040">
        <v>2</v>
      </c>
      <c r="G3040">
        <v>14</v>
      </c>
      <c r="H3040">
        <v>17</v>
      </c>
      <c r="I3040">
        <v>1</v>
      </c>
      <c r="J3040">
        <v>69</v>
      </c>
      <c r="K3040" t="s">
        <v>1179</v>
      </c>
      <c r="L3040">
        <v>3</v>
      </c>
      <c r="M3040">
        <v>31</v>
      </c>
      <c r="N3040" t="s">
        <v>1463</v>
      </c>
      <c r="O3040" t="s">
        <v>1461</v>
      </c>
      <c r="P3040" t="s">
        <v>30</v>
      </c>
      <c r="Q3040" t="s">
        <v>31</v>
      </c>
      <c r="R3040" t="s">
        <v>32</v>
      </c>
      <c r="S3040" t="s">
        <v>54</v>
      </c>
      <c r="T3040" t="s">
        <v>361</v>
      </c>
      <c r="U3040" t="s">
        <v>1464</v>
      </c>
      <c r="V3040" t="s">
        <v>1181</v>
      </c>
      <c r="X3040" t="str">
        <f>VLOOKUP(pbp!V273, games!$B$2:$R$40, 3, FALSE)</f>
        <v>2019-09-15T20:25Z</v>
      </c>
      <c r="Y3040">
        <f>VLOOKUP(1*V3040,NFLGames!$H$11:$H$555,1,FALSE)</f>
        <v>401220231</v>
      </c>
      <c r="Z3040">
        <f>VLOOKUP($Y3040, NFLGames!$H$11:$K$555,2,FALSE)</f>
        <v>2020</v>
      </c>
      <c r="AA3040">
        <f>VLOOKUP($Y3040, NFLGames!$H$11:$K$555,3,FALSE)</f>
        <v>2</v>
      </c>
      <c r="AB3040" s="6">
        <f>IF(A3041=0, 0, AH3041-tbl_pbp[[#This Row],[Saints Win %]])</f>
        <v>-2.300000000000002E-2</v>
      </c>
      <c r="AE3040">
        <f>ABS(tbl_pbp[[#This Row],[play.homeScore]]-tbl_pbp[[#This Row],[play.awayScore]])</f>
        <v>3</v>
      </c>
      <c r="AF3040">
        <f>IF(tbl_pbp[[#This Row],[Play Saints Win % Increase]]&gt;=$AF$4,1,0)</f>
        <v>0</v>
      </c>
      <c r="AG3040" t="str">
        <f>VLOOKUP(tbl_pbp[[#This Row],[gameId]], games!$B$2:$T$40, 9, FALSE)</f>
        <v>new-orleans-saints</v>
      </c>
      <c r="AH3040" s="5">
        <f>IF(tbl_pbp[[#This Row],[AwayTeam]] &lt;&gt; "new-orleans-saints", tbl_pbp[[#This Row],[homeWinPercentage]], 1-tbl_pbp[[#This Row],[homeWinPercentage]])</f>
        <v>0.53</v>
      </c>
      <c r="AI3040" s="13">
        <f>tbl_pbp[[#This Row],[Kamara]]*tbl_pbp[[#This Row],[Impactful Play]]</f>
        <v>0</v>
      </c>
      <c r="AJ3040" s="13">
        <f>tbl_pbp[[#This Row],[Thomas]]*tbl_pbp[[#This Row],[Impactful Play]]</f>
        <v>0</v>
      </c>
      <c r="AK3040" s="13" t="str">
        <f>VLOOKUP(tbl_pbp[[#This Row],[Play Saints Win % Increase]], tbl_impact[],3,TRUE)</f>
        <v>Bad (0 to -5%)</v>
      </c>
    </row>
    <row r="3041" spans="1:37">
      <c r="A3041" s="1">
        <v>85</v>
      </c>
      <c r="B3041" s="5">
        <v>0.49299999999999999</v>
      </c>
      <c r="C3041" t="s">
        <v>1465</v>
      </c>
      <c r="D3041">
        <v>0</v>
      </c>
      <c r="E3041">
        <v>0</v>
      </c>
      <c r="F3041">
        <v>2</v>
      </c>
      <c r="G3041">
        <v>14</v>
      </c>
      <c r="H3041">
        <v>17</v>
      </c>
      <c r="I3041">
        <v>10</v>
      </c>
      <c r="J3041">
        <v>71</v>
      </c>
      <c r="K3041" t="s">
        <v>1179</v>
      </c>
      <c r="L3041">
        <v>1</v>
      </c>
      <c r="M3041">
        <v>29</v>
      </c>
      <c r="N3041" t="s">
        <v>1466</v>
      </c>
      <c r="O3041" t="s">
        <v>503</v>
      </c>
      <c r="P3041" t="s">
        <v>30</v>
      </c>
      <c r="Q3041" t="s">
        <v>31</v>
      </c>
      <c r="R3041" t="s">
        <v>32</v>
      </c>
      <c r="S3041" t="s">
        <v>33</v>
      </c>
      <c r="T3041" t="s">
        <v>401</v>
      </c>
      <c r="U3041" t="s">
        <v>1467</v>
      </c>
      <c r="V3041" t="s">
        <v>1181</v>
      </c>
      <c r="X3041" t="str">
        <f>VLOOKUP(pbp!V274, games!$B$2:$R$40, 3, FALSE)</f>
        <v>2019-09-15T20:25Z</v>
      </c>
      <c r="Y3041">
        <f>VLOOKUP(1*V3041,NFLGames!$H$11:$H$555,1,FALSE)</f>
        <v>401220231</v>
      </c>
      <c r="Z3041">
        <f>VLOOKUP($Y3041, NFLGames!$H$11:$K$555,2,FALSE)</f>
        <v>2020</v>
      </c>
      <c r="AA3041">
        <f>VLOOKUP($Y3041, NFLGames!$H$11:$K$555,3,FALSE)</f>
        <v>2</v>
      </c>
      <c r="AB3041" s="6">
        <f>IF(A3042=0, 0, AH3042-tbl_pbp[[#This Row],[Saints Win %]])</f>
        <v>4.0000000000000036E-3</v>
      </c>
      <c r="AE3041">
        <f>ABS(tbl_pbp[[#This Row],[play.homeScore]]-tbl_pbp[[#This Row],[play.awayScore]])</f>
        <v>3</v>
      </c>
      <c r="AF3041">
        <f>IF(tbl_pbp[[#This Row],[Play Saints Win % Increase]]&gt;=$AF$4,1,0)</f>
        <v>0</v>
      </c>
      <c r="AG3041" t="str">
        <f>VLOOKUP(tbl_pbp[[#This Row],[gameId]], games!$B$2:$T$40, 9, FALSE)</f>
        <v>new-orleans-saints</v>
      </c>
      <c r="AH3041" s="5">
        <f>IF(tbl_pbp[[#This Row],[AwayTeam]] &lt;&gt; "new-orleans-saints", tbl_pbp[[#This Row],[homeWinPercentage]], 1-tbl_pbp[[#This Row],[homeWinPercentage]])</f>
        <v>0.50700000000000001</v>
      </c>
      <c r="AI3041" s="13">
        <f>tbl_pbp[[#This Row],[Kamara]]*tbl_pbp[[#This Row],[Impactful Play]]</f>
        <v>0</v>
      </c>
      <c r="AJ3041" s="13">
        <f>tbl_pbp[[#This Row],[Thomas]]*tbl_pbp[[#This Row],[Impactful Play]]</f>
        <v>0</v>
      </c>
      <c r="AK3041" s="13" t="str">
        <f>VLOOKUP(tbl_pbp[[#This Row],[Play Saints Win % Increase]], tbl_impact[],3,TRUE)</f>
        <v>Scented (0 to +5%)</v>
      </c>
    </row>
    <row r="3042" spans="1:37">
      <c r="A3042" s="1">
        <v>86</v>
      </c>
      <c r="B3042" s="5">
        <v>0.48899999999999999</v>
      </c>
      <c r="C3042" t="s">
        <v>1468</v>
      </c>
      <c r="D3042">
        <v>0</v>
      </c>
      <c r="E3042">
        <v>0</v>
      </c>
      <c r="F3042">
        <v>2</v>
      </c>
      <c r="G3042">
        <v>14</v>
      </c>
      <c r="H3042">
        <v>17</v>
      </c>
      <c r="I3042">
        <v>10</v>
      </c>
      <c r="J3042">
        <v>83</v>
      </c>
      <c r="K3042" t="s">
        <v>1179</v>
      </c>
      <c r="L3042">
        <v>1</v>
      </c>
      <c r="M3042">
        <v>17</v>
      </c>
      <c r="N3042" t="s">
        <v>1469</v>
      </c>
      <c r="O3042" t="s">
        <v>1470</v>
      </c>
      <c r="P3042" t="s">
        <v>45</v>
      </c>
      <c r="Q3042" t="s">
        <v>46</v>
      </c>
      <c r="R3042" t="s">
        <v>47</v>
      </c>
      <c r="S3042" t="s">
        <v>33</v>
      </c>
      <c r="T3042" t="s">
        <v>440</v>
      </c>
      <c r="U3042" t="s">
        <v>441</v>
      </c>
      <c r="V3042" t="s">
        <v>1181</v>
      </c>
      <c r="X3042" t="str">
        <f>VLOOKUP(pbp!V275, games!$B$2:$R$40, 3, FALSE)</f>
        <v>2019-09-15T20:25Z</v>
      </c>
      <c r="Y3042">
        <f>VLOOKUP(1*V3042,NFLGames!$H$11:$H$555,1,FALSE)</f>
        <v>401220231</v>
      </c>
      <c r="Z3042">
        <f>VLOOKUP($Y3042, NFLGames!$H$11:$K$555,2,FALSE)</f>
        <v>2020</v>
      </c>
      <c r="AA3042">
        <f>VLOOKUP($Y3042, NFLGames!$H$11:$K$555,3,FALSE)</f>
        <v>2</v>
      </c>
      <c r="AB3042" s="6">
        <f>IF(A3043=0, 0, AH3043-tbl_pbp[[#This Row],[Saints Win %]])</f>
        <v>1.6000000000000014E-2</v>
      </c>
      <c r="AE3042">
        <f>ABS(tbl_pbp[[#This Row],[play.homeScore]]-tbl_pbp[[#This Row],[play.awayScore]])</f>
        <v>3</v>
      </c>
      <c r="AF3042">
        <f>IF(tbl_pbp[[#This Row],[Play Saints Win % Increase]]&gt;=$AF$4,1,0)</f>
        <v>0</v>
      </c>
      <c r="AG3042" t="str">
        <f>VLOOKUP(tbl_pbp[[#This Row],[gameId]], games!$B$2:$T$40, 9, FALSE)</f>
        <v>new-orleans-saints</v>
      </c>
      <c r="AH3042" s="5">
        <f>IF(tbl_pbp[[#This Row],[AwayTeam]] &lt;&gt; "new-orleans-saints", tbl_pbp[[#This Row],[homeWinPercentage]], 1-tbl_pbp[[#This Row],[homeWinPercentage]])</f>
        <v>0.51100000000000001</v>
      </c>
      <c r="AI3042" s="13">
        <f>tbl_pbp[[#This Row],[Kamara]]*tbl_pbp[[#This Row],[Impactful Play]]</f>
        <v>0</v>
      </c>
      <c r="AJ3042" s="13">
        <f>tbl_pbp[[#This Row],[Thomas]]*tbl_pbp[[#This Row],[Impactful Play]]</f>
        <v>0</v>
      </c>
      <c r="AK3042" s="13" t="str">
        <f>VLOOKUP(tbl_pbp[[#This Row],[Play Saints Win % Increase]], tbl_impact[],3,TRUE)</f>
        <v>Scented (0 to +5%)</v>
      </c>
    </row>
    <row r="3043" spans="1:37">
      <c r="A3043" s="1">
        <v>87</v>
      </c>
      <c r="B3043" s="5">
        <v>0.47299999999999998</v>
      </c>
      <c r="C3043" t="s">
        <v>1471</v>
      </c>
      <c r="D3043">
        <v>0</v>
      </c>
      <c r="E3043">
        <v>0</v>
      </c>
      <c r="F3043">
        <v>2</v>
      </c>
      <c r="G3043">
        <v>14</v>
      </c>
      <c r="H3043">
        <v>17</v>
      </c>
      <c r="I3043">
        <v>7</v>
      </c>
      <c r="J3043">
        <v>86</v>
      </c>
      <c r="K3043" t="s">
        <v>1179</v>
      </c>
      <c r="L3043">
        <v>2</v>
      </c>
      <c r="M3043">
        <v>14</v>
      </c>
      <c r="N3043" t="s">
        <v>1472</v>
      </c>
      <c r="O3043" t="s">
        <v>243</v>
      </c>
      <c r="P3043" t="s">
        <v>124</v>
      </c>
      <c r="Q3043" t="s">
        <v>125</v>
      </c>
      <c r="R3043" t="s">
        <v>126</v>
      </c>
      <c r="V3043" t="s">
        <v>1181</v>
      </c>
      <c r="X3043" t="str">
        <f>VLOOKUP(pbp!V276, games!$B$2:$R$40, 3, FALSE)</f>
        <v>2019-09-15T20:25Z</v>
      </c>
      <c r="Y3043">
        <f>VLOOKUP(1*V3043,NFLGames!$H$11:$H$555,1,FALSE)</f>
        <v>401220231</v>
      </c>
      <c r="Z3043">
        <f>VLOOKUP($Y3043, NFLGames!$H$11:$K$555,2,FALSE)</f>
        <v>2020</v>
      </c>
      <c r="AA3043">
        <f>VLOOKUP($Y3043, NFLGames!$H$11:$K$555,3,FALSE)</f>
        <v>2</v>
      </c>
      <c r="AB3043" s="6">
        <f>IF(A3044=0, 0, AH3044-tbl_pbp[[#This Row],[Saints Win %]])</f>
        <v>-1.7000000000000015E-2</v>
      </c>
      <c r="AE3043">
        <f>ABS(tbl_pbp[[#This Row],[play.homeScore]]-tbl_pbp[[#This Row],[play.awayScore]])</f>
        <v>3</v>
      </c>
      <c r="AF3043">
        <f>IF(tbl_pbp[[#This Row],[Play Saints Win % Increase]]&gt;=$AF$4,1,0)</f>
        <v>0</v>
      </c>
      <c r="AG3043" t="str">
        <f>VLOOKUP(tbl_pbp[[#This Row],[gameId]], games!$B$2:$T$40, 9, FALSE)</f>
        <v>new-orleans-saints</v>
      </c>
      <c r="AH3043" s="5">
        <f>IF(tbl_pbp[[#This Row],[AwayTeam]] &lt;&gt; "new-orleans-saints", tbl_pbp[[#This Row],[homeWinPercentage]], 1-tbl_pbp[[#This Row],[homeWinPercentage]])</f>
        <v>0.52700000000000002</v>
      </c>
      <c r="AI3043" s="13">
        <f>tbl_pbp[[#This Row],[Kamara]]*tbl_pbp[[#This Row],[Impactful Play]]</f>
        <v>0</v>
      </c>
      <c r="AJ3043" s="13">
        <f>tbl_pbp[[#This Row],[Thomas]]*tbl_pbp[[#This Row],[Impactful Play]]</f>
        <v>0</v>
      </c>
      <c r="AK3043" s="13" t="str">
        <f>VLOOKUP(tbl_pbp[[#This Row],[Play Saints Win % Increase]], tbl_impact[],3,TRUE)</f>
        <v>Bad (0 to -5%)</v>
      </c>
    </row>
    <row r="3044" spans="1:37">
      <c r="A3044" s="1">
        <v>88</v>
      </c>
      <c r="B3044" s="5">
        <v>0.49</v>
      </c>
      <c r="C3044" t="s">
        <v>1473</v>
      </c>
      <c r="D3044">
        <v>0</v>
      </c>
      <c r="E3044">
        <v>0</v>
      </c>
      <c r="F3044">
        <v>2</v>
      </c>
      <c r="G3044">
        <v>14</v>
      </c>
      <c r="H3044">
        <v>17</v>
      </c>
      <c r="I3044">
        <v>7</v>
      </c>
      <c r="J3044">
        <v>86</v>
      </c>
      <c r="K3044" t="s">
        <v>1179</v>
      </c>
      <c r="L3044">
        <v>2</v>
      </c>
      <c r="M3044">
        <v>14</v>
      </c>
      <c r="N3044" t="s">
        <v>1474</v>
      </c>
      <c r="O3044" t="s">
        <v>243</v>
      </c>
      <c r="P3044" t="s">
        <v>45</v>
      </c>
      <c r="Q3044" t="s">
        <v>46</v>
      </c>
      <c r="R3044" t="s">
        <v>47</v>
      </c>
      <c r="S3044" t="s">
        <v>220</v>
      </c>
      <c r="T3044" t="s">
        <v>176</v>
      </c>
      <c r="U3044" t="s">
        <v>1475</v>
      </c>
      <c r="V3044" t="s">
        <v>1181</v>
      </c>
      <c r="X3044" t="str">
        <f>VLOOKUP(pbp!V277, games!$B$2:$R$40, 3, FALSE)</f>
        <v>2019-09-15T20:25Z</v>
      </c>
      <c r="Y3044">
        <f>VLOOKUP(1*V3044,NFLGames!$H$11:$H$555,1,FALSE)</f>
        <v>401220231</v>
      </c>
      <c r="Z3044">
        <f>VLOOKUP($Y3044, NFLGames!$H$11:$K$555,2,FALSE)</f>
        <v>2020</v>
      </c>
      <c r="AA3044">
        <f>VLOOKUP($Y3044, NFLGames!$H$11:$K$555,3,FALSE)</f>
        <v>2</v>
      </c>
      <c r="AB3044" s="6">
        <f>IF(A3045=0, 0, AH3045-tbl_pbp[[#This Row],[Saints Win %]])</f>
        <v>7.0000000000000062E-3</v>
      </c>
      <c r="AE3044">
        <f>ABS(tbl_pbp[[#This Row],[play.homeScore]]-tbl_pbp[[#This Row],[play.awayScore]])</f>
        <v>3</v>
      </c>
      <c r="AF3044">
        <f>IF(tbl_pbp[[#This Row],[Play Saints Win % Increase]]&gt;=$AF$4,1,0)</f>
        <v>0</v>
      </c>
      <c r="AG3044" t="str">
        <f>VLOOKUP(tbl_pbp[[#This Row],[gameId]], games!$B$2:$T$40, 9, FALSE)</f>
        <v>new-orleans-saints</v>
      </c>
      <c r="AH3044" s="5">
        <f>IF(tbl_pbp[[#This Row],[AwayTeam]] &lt;&gt; "new-orleans-saints", tbl_pbp[[#This Row],[homeWinPercentage]], 1-tbl_pbp[[#This Row],[homeWinPercentage]])</f>
        <v>0.51</v>
      </c>
      <c r="AI3044" s="13">
        <f>tbl_pbp[[#This Row],[Kamara]]*tbl_pbp[[#This Row],[Impactful Play]]</f>
        <v>0</v>
      </c>
      <c r="AJ3044" s="13">
        <f>tbl_pbp[[#This Row],[Thomas]]*tbl_pbp[[#This Row],[Impactful Play]]</f>
        <v>0</v>
      </c>
      <c r="AK3044" s="13" t="str">
        <f>VLOOKUP(tbl_pbp[[#This Row],[Play Saints Win % Increase]], tbl_impact[],3,TRUE)</f>
        <v>Scented (0 to +5%)</v>
      </c>
    </row>
    <row r="3045" spans="1:37">
      <c r="A3045" s="1">
        <v>89</v>
      </c>
      <c r="B3045" s="5">
        <v>0.48299999999999998</v>
      </c>
      <c r="C3045" t="s">
        <v>1476</v>
      </c>
      <c r="D3045">
        <v>0</v>
      </c>
      <c r="E3045">
        <v>0</v>
      </c>
      <c r="F3045">
        <v>2</v>
      </c>
      <c r="G3045">
        <v>14</v>
      </c>
      <c r="H3045">
        <v>17</v>
      </c>
      <c r="I3045">
        <v>2</v>
      </c>
      <c r="J3045">
        <v>91</v>
      </c>
      <c r="K3045" t="s">
        <v>1179</v>
      </c>
      <c r="L3045">
        <v>3</v>
      </c>
      <c r="M3045">
        <v>9</v>
      </c>
      <c r="N3045" t="s">
        <v>1477</v>
      </c>
      <c r="O3045" t="s">
        <v>860</v>
      </c>
      <c r="P3045" t="s">
        <v>124</v>
      </c>
      <c r="Q3045" t="s">
        <v>125</v>
      </c>
      <c r="R3045" t="s">
        <v>126</v>
      </c>
      <c r="V3045" t="s">
        <v>1181</v>
      </c>
      <c r="X3045" t="str">
        <f>VLOOKUP(pbp!V278, games!$B$2:$R$40, 3, FALSE)</f>
        <v>2019-09-15T20:25Z</v>
      </c>
      <c r="Y3045">
        <f>VLOOKUP(1*V3045,NFLGames!$H$11:$H$555,1,FALSE)</f>
        <v>401220231</v>
      </c>
      <c r="Z3045">
        <f>VLOOKUP($Y3045, NFLGames!$H$11:$K$555,2,FALSE)</f>
        <v>2020</v>
      </c>
      <c r="AA3045">
        <f>VLOOKUP($Y3045, NFLGames!$H$11:$K$555,3,FALSE)</f>
        <v>2</v>
      </c>
      <c r="AB3045" s="6">
        <f>IF(A3046=0, 0, AH3046-tbl_pbp[[#This Row],[Saints Win %]])</f>
        <v>2.1000000000000019E-2</v>
      </c>
      <c r="AE3045">
        <f>ABS(tbl_pbp[[#This Row],[play.homeScore]]-tbl_pbp[[#This Row],[play.awayScore]])</f>
        <v>3</v>
      </c>
      <c r="AF3045">
        <f>IF(tbl_pbp[[#This Row],[Play Saints Win % Increase]]&gt;=$AF$4,1,0)</f>
        <v>0</v>
      </c>
      <c r="AG3045" t="str">
        <f>VLOOKUP(tbl_pbp[[#This Row],[gameId]], games!$B$2:$T$40, 9, FALSE)</f>
        <v>new-orleans-saints</v>
      </c>
      <c r="AH3045" s="5">
        <f>IF(tbl_pbp[[#This Row],[AwayTeam]] &lt;&gt; "new-orleans-saints", tbl_pbp[[#This Row],[homeWinPercentage]], 1-tbl_pbp[[#This Row],[homeWinPercentage]])</f>
        <v>0.51700000000000002</v>
      </c>
      <c r="AI3045" s="13">
        <f>tbl_pbp[[#This Row],[Kamara]]*tbl_pbp[[#This Row],[Impactful Play]]</f>
        <v>0</v>
      </c>
      <c r="AJ3045" s="13">
        <f>tbl_pbp[[#This Row],[Thomas]]*tbl_pbp[[#This Row],[Impactful Play]]</f>
        <v>0</v>
      </c>
      <c r="AK3045" s="13" t="str">
        <f>VLOOKUP(tbl_pbp[[#This Row],[Play Saints Win % Increase]], tbl_impact[],3,TRUE)</f>
        <v>Scented (0 to +5%)</v>
      </c>
    </row>
    <row r="3046" spans="1:37">
      <c r="A3046" s="1">
        <v>90</v>
      </c>
      <c r="B3046" s="5">
        <v>0.46200000000000002</v>
      </c>
      <c r="C3046" t="s">
        <v>1478</v>
      </c>
      <c r="D3046">
        <v>0</v>
      </c>
      <c r="E3046">
        <v>0</v>
      </c>
      <c r="F3046">
        <v>2</v>
      </c>
      <c r="G3046">
        <v>14</v>
      </c>
      <c r="H3046">
        <v>17</v>
      </c>
      <c r="I3046">
        <v>2</v>
      </c>
      <c r="J3046">
        <v>91</v>
      </c>
      <c r="K3046" t="s">
        <v>1179</v>
      </c>
      <c r="L3046">
        <v>3</v>
      </c>
      <c r="M3046">
        <v>9</v>
      </c>
      <c r="N3046" t="s">
        <v>1479</v>
      </c>
      <c r="O3046" t="s">
        <v>860</v>
      </c>
      <c r="P3046" t="s">
        <v>22</v>
      </c>
      <c r="Q3046" t="s">
        <v>37</v>
      </c>
      <c r="S3046" t="s">
        <v>241</v>
      </c>
      <c r="T3046" t="s">
        <v>473</v>
      </c>
      <c r="U3046" t="s">
        <v>1480</v>
      </c>
      <c r="V3046" t="s">
        <v>1181</v>
      </c>
      <c r="X3046" t="str">
        <f>VLOOKUP(pbp!V279, games!$B$2:$R$40, 3, FALSE)</f>
        <v>2019-09-15T20:25Z</v>
      </c>
      <c r="Y3046">
        <f>VLOOKUP(1*V3046,NFLGames!$H$11:$H$555,1,FALSE)</f>
        <v>401220231</v>
      </c>
      <c r="Z3046">
        <f>VLOOKUP($Y3046, NFLGames!$H$11:$K$555,2,FALSE)</f>
        <v>2020</v>
      </c>
      <c r="AA3046">
        <f>VLOOKUP($Y3046, NFLGames!$H$11:$K$555,3,FALSE)</f>
        <v>2</v>
      </c>
      <c r="AB3046" s="6">
        <f>IF(A3047=0, 0, AH3047-tbl_pbp[[#This Row],[Saints Win %]])</f>
        <v>-9.000000000000008E-3</v>
      </c>
      <c r="AE3046">
        <f>ABS(tbl_pbp[[#This Row],[play.homeScore]]-tbl_pbp[[#This Row],[play.awayScore]])</f>
        <v>3</v>
      </c>
      <c r="AF3046">
        <f>IF(tbl_pbp[[#This Row],[Play Saints Win % Increase]]&gt;=$AF$4,1,0)</f>
        <v>0</v>
      </c>
      <c r="AG3046" t="str">
        <f>VLOOKUP(tbl_pbp[[#This Row],[gameId]], games!$B$2:$T$40, 9, FALSE)</f>
        <v>new-orleans-saints</v>
      </c>
      <c r="AH3046" s="5">
        <f>IF(tbl_pbp[[#This Row],[AwayTeam]] &lt;&gt; "new-orleans-saints", tbl_pbp[[#This Row],[homeWinPercentage]], 1-tbl_pbp[[#This Row],[homeWinPercentage]])</f>
        <v>0.53800000000000003</v>
      </c>
      <c r="AI3046" s="13">
        <f>tbl_pbp[[#This Row],[Kamara]]*tbl_pbp[[#This Row],[Impactful Play]]</f>
        <v>0</v>
      </c>
      <c r="AJ3046" s="13">
        <f>tbl_pbp[[#This Row],[Thomas]]*tbl_pbp[[#This Row],[Impactful Play]]</f>
        <v>0</v>
      </c>
      <c r="AK3046" s="13" t="str">
        <f>VLOOKUP(tbl_pbp[[#This Row],[Play Saints Win % Increase]], tbl_impact[],3,TRUE)</f>
        <v>Bad (0 to -5%)</v>
      </c>
    </row>
    <row r="3047" spans="1:37">
      <c r="A3047" s="1">
        <v>91</v>
      </c>
      <c r="B3047" s="5">
        <v>0.47099999999999997</v>
      </c>
      <c r="C3047" t="s">
        <v>1481</v>
      </c>
      <c r="D3047">
        <v>0</v>
      </c>
      <c r="E3047">
        <v>0</v>
      </c>
      <c r="F3047">
        <v>2</v>
      </c>
      <c r="G3047">
        <v>17</v>
      </c>
      <c r="H3047">
        <v>17</v>
      </c>
      <c r="I3047">
        <v>2</v>
      </c>
      <c r="J3047">
        <v>91</v>
      </c>
      <c r="K3047" t="s">
        <v>1179</v>
      </c>
      <c r="L3047">
        <v>4</v>
      </c>
      <c r="M3047">
        <v>9</v>
      </c>
      <c r="N3047" t="s">
        <v>1482</v>
      </c>
      <c r="O3047" t="s">
        <v>143</v>
      </c>
      <c r="P3047" t="s">
        <v>187</v>
      </c>
      <c r="Q3047" t="s">
        <v>188</v>
      </c>
      <c r="R3047" t="s">
        <v>189</v>
      </c>
      <c r="S3047" t="s">
        <v>154</v>
      </c>
      <c r="T3047" t="s">
        <v>473</v>
      </c>
      <c r="U3047" t="s">
        <v>1483</v>
      </c>
      <c r="V3047" t="s">
        <v>1181</v>
      </c>
      <c r="X3047" t="str">
        <f>VLOOKUP(pbp!V280, games!$B$2:$R$40, 3, FALSE)</f>
        <v>2019-09-15T20:25Z</v>
      </c>
      <c r="Y3047">
        <f>VLOOKUP(1*V3047,NFLGames!$H$11:$H$555,1,FALSE)</f>
        <v>401220231</v>
      </c>
      <c r="Z3047">
        <f>VLOOKUP($Y3047, NFLGames!$H$11:$K$555,2,FALSE)</f>
        <v>2020</v>
      </c>
      <c r="AA3047">
        <f>VLOOKUP($Y3047, NFLGames!$H$11:$K$555,3,FALSE)</f>
        <v>2</v>
      </c>
      <c r="AB3047" s="6">
        <f>IF(A3048=0, 0, AH3048-tbl_pbp[[#This Row],[Saints Win %]])</f>
        <v>-4.8000000000000043E-2</v>
      </c>
      <c r="AE3047">
        <f>ABS(tbl_pbp[[#This Row],[play.homeScore]]-tbl_pbp[[#This Row],[play.awayScore]])</f>
        <v>0</v>
      </c>
      <c r="AF3047">
        <f>IF(tbl_pbp[[#This Row],[Play Saints Win % Increase]]&gt;=$AF$4,1,0)</f>
        <v>0</v>
      </c>
      <c r="AG3047" t="str">
        <f>VLOOKUP(tbl_pbp[[#This Row],[gameId]], games!$B$2:$T$40, 9, FALSE)</f>
        <v>new-orleans-saints</v>
      </c>
      <c r="AH3047" s="5">
        <f>IF(tbl_pbp[[#This Row],[AwayTeam]] &lt;&gt; "new-orleans-saints", tbl_pbp[[#This Row],[homeWinPercentage]], 1-tbl_pbp[[#This Row],[homeWinPercentage]])</f>
        <v>0.52900000000000003</v>
      </c>
      <c r="AI3047" s="13">
        <f>tbl_pbp[[#This Row],[Kamara]]*tbl_pbp[[#This Row],[Impactful Play]]</f>
        <v>0</v>
      </c>
      <c r="AJ3047" s="13">
        <f>tbl_pbp[[#This Row],[Thomas]]*tbl_pbp[[#This Row],[Impactful Play]]</f>
        <v>0</v>
      </c>
      <c r="AK3047" s="13" t="str">
        <f>VLOOKUP(tbl_pbp[[#This Row],[Play Saints Win % Increase]], tbl_impact[],3,TRUE)</f>
        <v>Bad (0 to -5%)</v>
      </c>
    </row>
    <row r="3048" spans="1:37">
      <c r="A3048" s="1">
        <v>92</v>
      </c>
      <c r="B3048" s="5">
        <v>0.51900000000000002</v>
      </c>
      <c r="C3048" t="s">
        <v>1484</v>
      </c>
      <c r="D3048">
        <v>0</v>
      </c>
      <c r="E3048">
        <v>0</v>
      </c>
      <c r="F3048">
        <v>2</v>
      </c>
      <c r="G3048">
        <v>17</v>
      </c>
      <c r="H3048">
        <v>17</v>
      </c>
      <c r="I3048">
        <v>0</v>
      </c>
      <c r="J3048">
        <v>25</v>
      </c>
      <c r="L3048">
        <v>0</v>
      </c>
      <c r="M3048">
        <v>0</v>
      </c>
      <c r="N3048" t="s">
        <v>245</v>
      </c>
      <c r="O3048" t="s">
        <v>143</v>
      </c>
      <c r="P3048" t="s">
        <v>246</v>
      </c>
      <c r="Q3048" t="s">
        <v>247</v>
      </c>
      <c r="R3048" t="s">
        <v>248</v>
      </c>
      <c r="V3048" t="s">
        <v>1181</v>
      </c>
      <c r="X3048" t="str">
        <f>VLOOKUP(pbp!V281, games!$B$2:$R$40, 3, FALSE)</f>
        <v>2019-09-15T20:25Z</v>
      </c>
      <c r="Y3048">
        <f>VLOOKUP(1*V3048,NFLGames!$H$11:$H$555,1,FALSE)</f>
        <v>401220231</v>
      </c>
      <c r="Z3048">
        <f>VLOOKUP($Y3048, NFLGames!$H$11:$K$555,2,FALSE)</f>
        <v>2020</v>
      </c>
      <c r="AA3048">
        <f>VLOOKUP($Y3048, NFLGames!$H$11:$K$555,3,FALSE)</f>
        <v>2</v>
      </c>
      <c r="AB3048" s="6">
        <f>IF(A3049=0, 0, AH3049-tbl_pbp[[#This Row],[Saints Win %]])</f>
        <v>-6.0000000000000053E-3</v>
      </c>
      <c r="AE3048">
        <f>ABS(tbl_pbp[[#This Row],[play.homeScore]]-tbl_pbp[[#This Row],[play.awayScore]])</f>
        <v>0</v>
      </c>
      <c r="AF3048">
        <f>IF(tbl_pbp[[#This Row],[Play Saints Win % Increase]]&gt;=$AF$4,1,0)</f>
        <v>0</v>
      </c>
      <c r="AG3048" t="str">
        <f>VLOOKUP(tbl_pbp[[#This Row],[gameId]], games!$B$2:$T$40, 9, FALSE)</f>
        <v>new-orleans-saints</v>
      </c>
      <c r="AH3048" s="5">
        <f>IF(tbl_pbp[[#This Row],[AwayTeam]] &lt;&gt; "new-orleans-saints", tbl_pbp[[#This Row],[homeWinPercentage]], 1-tbl_pbp[[#This Row],[homeWinPercentage]])</f>
        <v>0.48099999999999998</v>
      </c>
      <c r="AI3048" s="13">
        <f>tbl_pbp[[#This Row],[Kamara]]*tbl_pbp[[#This Row],[Impactful Play]]</f>
        <v>0</v>
      </c>
      <c r="AJ3048" s="13">
        <f>tbl_pbp[[#This Row],[Thomas]]*tbl_pbp[[#This Row],[Impactful Play]]</f>
        <v>0</v>
      </c>
      <c r="AK3048" s="13" t="str">
        <f>VLOOKUP(tbl_pbp[[#This Row],[Play Saints Win % Increase]], tbl_impact[],3,TRUE)</f>
        <v>Bad (0 to -5%)</v>
      </c>
    </row>
    <row r="3049" spans="1:37">
      <c r="A3049" s="1">
        <v>93</v>
      </c>
      <c r="B3049" s="5">
        <v>0.52500000000000002</v>
      </c>
      <c r="C3049" t="s">
        <v>1485</v>
      </c>
      <c r="D3049">
        <v>0</v>
      </c>
      <c r="E3049">
        <v>0</v>
      </c>
      <c r="F3049">
        <v>3</v>
      </c>
      <c r="G3049">
        <v>17</v>
      </c>
      <c r="H3049">
        <v>17</v>
      </c>
      <c r="I3049">
        <v>0</v>
      </c>
      <c r="J3049">
        <v>65</v>
      </c>
      <c r="K3049" t="s">
        <v>29</v>
      </c>
      <c r="L3049">
        <v>0</v>
      </c>
      <c r="M3049">
        <v>65</v>
      </c>
      <c r="N3049" t="s">
        <v>288</v>
      </c>
      <c r="O3049" t="s">
        <v>24</v>
      </c>
      <c r="P3049" t="s">
        <v>25</v>
      </c>
      <c r="Q3049" t="s">
        <v>26</v>
      </c>
      <c r="R3049" t="s">
        <v>27</v>
      </c>
      <c r="V3049" t="s">
        <v>1181</v>
      </c>
      <c r="X3049" t="str">
        <f>VLOOKUP(pbp!V282, games!$B$2:$R$40, 3, FALSE)</f>
        <v>2019-09-15T20:25Z</v>
      </c>
      <c r="Y3049">
        <f>VLOOKUP(1*V3049,NFLGames!$H$11:$H$555,1,FALSE)</f>
        <v>401220231</v>
      </c>
      <c r="Z3049">
        <f>VLOOKUP($Y3049, NFLGames!$H$11:$K$555,2,FALSE)</f>
        <v>2020</v>
      </c>
      <c r="AA3049">
        <f>VLOOKUP($Y3049, NFLGames!$H$11:$K$555,3,FALSE)</f>
        <v>2</v>
      </c>
      <c r="AB3049" s="6">
        <f>IF(A3050=0, 0, AH3050-tbl_pbp[[#This Row],[Saints Win %]])</f>
        <v>5.600000000000005E-2</v>
      </c>
      <c r="AE3049">
        <f>ABS(tbl_pbp[[#This Row],[play.homeScore]]-tbl_pbp[[#This Row],[play.awayScore]])</f>
        <v>0</v>
      </c>
      <c r="AF3049">
        <f>IF(tbl_pbp[[#This Row],[Play Saints Win % Increase]]&gt;=$AF$4,1,0)</f>
        <v>0</v>
      </c>
      <c r="AG3049" t="str">
        <f>VLOOKUP(tbl_pbp[[#This Row],[gameId]], games!$B$2:$T$40, 9, FALSE)</f>
        <v>new-orleans-saints</v>
      </c>
      <c r="AH3049" s="5">
        <f>IF(tbl_pbp[[#This Row],[AwayTeam]] &lt;&gt; "new-orleans-saints", tbl_pbp[[#This Row],[homeWinPercentage]], 1-tbl_pbp[[#This Row],[homeWinPercentage]])</f>
        <v>0.47499999999999998</v>
      </c>
      <c r="AI3049" s="13">
        <f>tbl_pbp[[#This Row],[Kamara]]*tbl_pbp[[#This Row],[Impactful Play]]</f>
        <v>0</v>
      </c>
      <c r="AJ3049" s="13">
        <f>tbl_pbp[[#This Row],[Thomas]]*tbl_pbp[[#This Row],[Impactful Play]]</f>
        <v>0</v>
      </c>
      <c r="AK3049" s="13" t="str">
        <f>VLOOKUP(tbl_pbp[[#This Row],[Play Saints Win % Increase]], tbl_impact[],3,TRUE)</f>
        <v>Perfumed (5 to + 10%)</v>
      </c>
    </row>
    <row r="3050" spans="1:37">
      <c r="A3050" s="1">
        <v>94</v>
      </c>
      <c r="B3050" s="5">
        <v>0.46899999999999997</v>
      </c>
      <c r="C3050" t="s">
        <v>1486</v>
      </c>
      <c r="D3050">
        <v>0</v>
      </c>
      <c r="E3050">
        <v>0</v>
      </c>
      <c r="F3050">
        <v>3</v>
      </c>
      <c r="G3050">
        <v>17</v>
      </c>
      <c r="H3050">
        <v>17</v>
      </c>
      <c r="I3050">
        <v>10</v>
      </c>
      <c r="J3050">
        <v>25</v>
      </c>
      <c r="K3050" t="s">
        <v>1179</v>
      </c>
      <c r="L3050">
        <v>1</v>
      </c>
      <c r="M3050">
        <v>71</v>
      </c>
      <c r="N3050" t="s">
        <v>1487</v>
      </c>
      <c r="O3050" t="s">
        <v>24</v>
      </c>
      <c r="P3050" t="s">
        <v>22</v>
      </c>
      <c r="Q3050" t="s">
        <v>37</v>
      </c>
      <c r="S3050" t="s">
        <v>33</v>
      </c>
      <c r="T3050" t="s">
        <v>1225</v>
      </c>
      <c r="U3050" t="s">
        <v>1226</v>
      </c>
      <c r="V3050" t="s">
        <v>1181</v>
      </c>
      <c r="X3050" t="str">
        <f>VLOOKUP(pbp!V283, games!$B$2:$R$40, 3, FALSE)</f>
        <v>2019-09-15T20:25Z</v>
      </c>
      <c r="Y3050">
        <f>VLOOKUP(1*V3050,NFLGames!$H$11:$H$555,1,FALSE)</f>
        <v>401220231</v>
      </c>
      <c r="Z3050">
        <f>VLOOKUP($Y3050, NFLGames!$H$11:$K$555,2,FALSE)</f>
        <v>2020</v>
      </c>
      <c r="AA3050">
        <f>VLOOKUP($Y3050, NFLGames!$H$11:$K$555,3,FALSE)</f>
        <v>2</v>
      </c>
      <c r="AB3050" s="6">
        <f>IF(A3051=0, 0, AH3051-tbl_pbp[[#This Row],[Saints Win %]])</f>
        <v>1.19999999999999E-2</v>
      </c>
      <c r="AE3050">
        <f>ABS(tbl_pbp[[#This Row],[play.homeScore]]-tbl_pbp[[#This Row],[play.awayScore]])</f>
        <v>0</v>
      </c>
      <c r="AF3050">
        <f>IF(tbl_pbp[[#This Row],[Play Saints Win % Increase]]&gt;=$AF$4,1,0)</f>
        <v>0</v>
      </c>
      <c r="AG3050" t="str">
        <f>VLOOKUP(tbl_pbp[[#This Row],[gameId]], games!$B$2:$T$40, 9, FALSE)</f>
        <v>new-orleans-saints</v>
      </c>
      <c r="AH3050" s="5">
        <f>IF(tbl_pbp[[#This Row],[AwayTeam]] &lt;&gt; "new-orleans-saints", tbl_pbp[[#This Row],[homeWinPercentage]], 1-tbl_pbp[[#This Row],[homeWinPercentage]])</f>
        <v>0.53100000000000003</v>
      </c>
      <c r="AI3050" s="13">
        <f>tbl_pbp[[#This Row],[Kamara]]*tbl_pbp[[#This Row],[Impactful Play]]</f>
        <v>0</v>
      </c>
      <c r="AJ3050" s="13">
        <f>tbl_pbp[[#This Row],[Thomas]]*tbl_pbp[[#This Row],[Impactful Play]]</f>
        <v>0</v>
      </c>
      <c r="AK3050" s="13" t="str">
        <f>VLOOKUP(tbl_pbp[[#This Row],[Play Saints Win % Increase]], tbl_impact[],3,TRUE)</f>
        <v>Scented (0 to +5%)</v>
      </c>
    </row>
    <row r="3051" spans="1:37">
      <c r="A3051" s="1">
        <v>95</v>
      </c>
      <c r="B3051" s="5">
        <v>0.45700000000000002</v>
      </c>
      <c r="C3051" t="s">
        <v>1488</v>
      </c>
      <c r="D3051">
        <v>0</v>
      </c>
      <c r="E3051">
        <v>0</v>
      </c>
      <c r="F3051">
        <v>3</v>
      </c>
      <c r="G3051">
        <v>17</v>
      </c>
      <c r="H3051">
        <v>17</v>
      </c>
      <c r="I3051">
        <v>10</v>
      </c>
      <c r="J3051">
        <v>25</v>
      </c>
      <c r="K3051" t="s">
        <v>1179</v>
      </c>
      <c r="L3051">
        <v>2</v>
      </c>
      <c r="M3051">
        <v>75</v>
      </c>
      <c r="N3051" t="s">
        <v>1489</v>
      </c>
      <c r="O3051" t="s">
        <v>148</v>
      </c>
      <c r="P3051" t="s">
        <v>30</v>
      </c>
      <c r="Q3051" t="s">
        <v>31</v>
      </c>
      <c r="R3051" t="s">
        <v>32</v>
      </c>
      <c r="S3051" t="s">
        <v>120</v>
      </c>
      <c r="T3051" t="s">
        <v>1225</v>
      </c>
      <c r="U3051" t="s">
        <v>1490</v>
      </c>
      <c r="V3051" t="s">
        <v>1181</v>
      </c>
      <c r="X3051" t="str">
        <f>VLOOKUP(pbp!V284, games!$B$2:$R$40, 3, FALSE)</f>
        <v>2019-09-15T20:25Z</v>
      </c>
      <c r="Y3051">
        <f>VLOOKUP(1*V3051,NFLGames!$H$11:$H$555,1,FALSE)</f>
        <v>401220231</v>
      </c>
      <c r="Z3051">
        <f>VLOOKUP($Y3051, NFLGames!$H$11:$K$555,2,FALSE)</f>
        <v>2020</v>
      </c>
      <c r="AA3051">
        <f>VLOOKUP($Y3051, NFLGames!$H$11:$K$555,3,FALSE)</f>
        <v>2</v>
      </c>
      <c r="AB3051" s="6">
        <f>IF(A3052=0, 0, AH3052-tbl_pbp[[#This Row],[Saints Win %]])</f>
        <v>-6.899999999999995E-2</v>
      </c>
      <c r="AE3051">
        <f>ABS(tbl_pbp[[#This Row],[play.homeScore]]-tbl_pbp[[#This Row],[play.awayScore]])</f>
        <v>0</v>
      </c>
      <c r="AF3051">
        <f>IF(tbl_pbp[[#This Row],[Play Saints Win % Increase]]&gt;=$AF$4,1,0)</f>
        <v>0</v>
      </c>
      <c r="AG3051" t="str">
        <f>VLOOKUP(tbl_pbp[[#This Row],[gameId]], games!$B$2:$T$40, 9, FALSE)</f>
        <v>new-orleans-saints</v>
      </c>
      <c r="AH3051" s="5">
        <f>IF(tbl_pbp[[#This Row],[AwayTeam]] &lt;&gt; "new-orleans-saints", tbl_pbp[[#This Row],[homeWinPercentage]], 1-tbl_pbp[[#This Row],[homeWinPercentage]])</f>
        <v>0.54299999999999993</v>
      </c>
      <c r="AI3051" s="13">
        <f>tbl_pbp[[#This Row],[Kamara]]*tbl_pbp[[#This Row],[Impactful Play]]</f>
        <v>0</v>
      </c>
      <c r="AJ3051" s="13">
        <f>tbl_pbp[[#This Row],[Thomas]]*tbl_pbp[[#This Row],[Impactful Play]]</f>
        <v>0</v>
      </c>
      <c r="AK3051" s="13" t="str">
        <f>VLOOKUP(tbl_pbp[[#This Row],[Play Saints Win % Increase]], tbl_impact[],3,TRUE)</f>
        <v>Smelly (worse than-5% -&gt; -10%)</v>
      </c>
    </row>
    <row r="3052" spans="1:37">
      <c r="A3052" s="1">
        <v>96</v>
      </c>
      <c r="B3052" s="5">
        <v>0.52600000000000002</v>
      </c>
      <c r="C3052" t="s">
        <v>1491</v>
      </c>
      <c r="D3052">
        <v>0</v>
      </c>
      <c r="E3052">
        <v>0</v>
      </c>
      <c r="F3052">
        <v>3</v>
      </c>
      <c r="G3052">
        <v>17</v>
      </c>
      <c r="H3052">
        <v>17</v>
      </c>
      <c r="I3052">
        <v>6</v>
      </c>
      <c r="J3052">
        <v>29</v>
      </c>
      <c r="K3052" t="s">
        <v>1179</v>
      </c>
      <c r="L3052">
        <v>3</v>
      </c>
      <c r="M3052">
        <v>71</v>
      </c>
      <c r="N3052" t="s">
        <v>1492</v>
      </c>
      <c r="O3052" t="s">
        <v>1493</v>
      </c>
      <c r="P3052" t="s">
        <v>94</v>
      </c>
      <c r="Q3052" t="s">
        <v>95</v>
      </c>
      <c r="R3052" t="s">
        <v>96</v>
      </c>
      <c r="S3052" t="s">
        <v>302</v>
      </c>
      <c r="T3052" t="s">
        <v>1494</v>
      </c>
      <c r="U3052" t="s">
        <v>1495</v>
      </c>
      <c r="V3052" t="s">
        <v>1181</v>
      </c>
      <c r="X3052" t="str">
        <f>VLOOKUP(pbp!V285, games!$B$2:$R$40, 3, FALSE)</f>
        <v>2019-09-15T20:25Z</v>
      </c>
      <c r="Y3052">
        <f>VLOOKUP(1*V3052,NFLGames!$H$11:$H$555,1,FALSE)</f>
        <v>401220231</v>
      </c>
      <c r="Z3052">
        <f>VLOOKUP($Y3052, NFLGames!$H$11:$K$555,2,FALSE)</f>
        <v>2020</v>
      </c>
      <c r="AA3052">
        <f>VLOOKUP($Y3052, NFLGames!$H$11:$K$555,3,FALSE)</f>
        <v>2</v>
      </c>
      <c r="AB3052" s="6">
        <f>IF(A3053=0, 0, AH3053-tbl_pbp[[#This Row],[Saints Win %]])</f>
        <v>1.4000000000000012E-2</v>
      </c>
      <c r="AE3052">
        <f>ABS(tbl_pbp[[#This Row],[play.homeScore]]-tbl_pbp[[#This Row],[play.awayScore]])</f>
        <v>0</v>
      </c>
      <c r="AF3052">
        <f>IF(tbl_pbp[[#This Row],[Play Saints Win % Increase]]&gt;=$AF$4,1,0)</f>
        <v>0</v>
      </c>
      <c r="AG3052" t="str">
        <f>VLOOKUP(tbl_pbp[[#This Row],[gameId]], games!$B$2:$T$40, 9, FALSE)</f>
        <v>new-orleans-saints</v>
      </c>
      <c r="AH3052" s="5">
        <f>IF(tbl_pbp[[#This Row],[AwayTeam]] &lt;&gt; "new-orleans-saints", tbl_pbp[[#This Row],[homeWinPercentage]], 1-tbl_pbp[[#This Row],[homeWinPercentage]])</f>
        <v>0.47399999999999998</v>
      </c>
      <c r="AI3052" s="13">
        <f>tbl_pbp[[#This Row],[Kamara]]*tbl_pbp[[#This Row],[Impactful Play]]</f>
        <v>0</v>
      </c>
      <c r="AJ3052" s="13">
        <f>tbl_pbp[[#This Row],[Thomas]]*tbl_pbp[[#This Row],[Impactful Play]]</f>
        <v>0</v>
      </c>
      <c r="AK3052" s="13" t="str">
        <f>VLOOKUP(tbl_pbp[[#This Row],[Play Saints Win % Increase]], tbl_impact[],3,TRUE)</f>
        <v>Scented (0 to +5%)</v>
      </c>
    </row>
    <row r="3053" spans="1:37">
      <c r="A3053" s="1">
        <v>97</v>
      </c>
      <c r="B3053" s="5">
        <v>0.51200000000000001</v>
      </c>
      <c r="C3053" t="s">
        <v>1496</v>
      </c>
      <c r="D3053">
        <v>0</v>
      </c>
      <c r="E3053">
        <v>0</v>
      </c>
      <c r="F3053">
        <v>3</v>
      </c>
      <c r="G3053">
        <v>17</v>
      </c>
      <c r="H3053">
        <v>17</v>
      </c>
      <c r="I3053">
        <v>10</v>
      </c>
      <c r="J3053">
        <v>49</v>
      </c>
      <c r="K3053" t="s">
        <v>1179</v>
      </c>
      <c r="L3053">
        <v>1</v>
      </c>
      <c r="M3053">
        <v>51</v>
      </c>
      <c r="N3053" t="s">
        <v>1497</v>
      </c>
      <c r="O3053" t="s">
        <v>876</v>
      </c>
      <c r="P3053" t="s">
        <v>45</v>
      </c>
      <c r="Q3053" t="s">
        <v>46</v>
      </c>
      <c r="R3053" t="s">
        <v>47</v>
      </c>
      <c r="S3053" t="s">
        <v>33</v>
      </c>
      <c r="T3053" t="s">
        <v>1312</v>
      </c>
      <c r="U3053" t="s">
        <v>1347</v>
      </c>
      <c r="V3053" t="s">
        <v>1181</v>
      </c>
      <c r="X3053" t="str">
        <f>VLOOKUP(pbp!V286, games!$B$2:$R$40, 3, FALSE)</f>
        <v>2019-09-15T20:25Z</v>
      </c>
      <c r="Y3053">
        <f>VLOOKUP(1*V3053,NFLGames!$H$11:$H$555,1,FALSE)</f>
        <v>401220231</v>
      </c>
      <c r="Z3053">
        <f>VLOOKUP($Y3053, NFLGames!$H$11:$K$555,2,FALSE)</f>
        <v>2020</v>
      </c>
      <c r="AA3053">
        <f>VLOOKUP($Y3053, NFLGames!$H$11:$K$555,3,FALSE)</f>
        <v>2</v>
      </c>
      <c r="AB3053" s="6">
        <f>IF(A3054=0, 0, AH3054-tbl_pbp[[#This Row],[Saints Win %]])</f>
        <v>-4.8000000000000043E-2</v>
      </c>
      <c r="AE3053">
        <f>ABS(tbl_pbp[[#This Row],[play.homeScore]]-tbl_pbp[[#This Row],[play.awayScore]])</f>
        <v>0</v>
      </c>
      <c r="AF3053">
        <f>IF(tbl_pbp[[#This Row],[Play Saints Win % Increase]]&gt;=$AF$4,1,0)</f>
        <v>0</v>
      </c>
      <c r="AG3053" t="str">
        <f>VLOOKUP(tbl_pbp[[#This Row],[gameId]], games!$B$2:$T$40, 9, FALSE)</f>
        <v>new-orleans-saints</v>
      </c>
      <c r="AH3053" s="5">
        <f>IF(tbl_pbp[[#This Row],[AwayTeam]] &lt;&gt; "new-orleans-saints", tbl_pbp[[#This Row],[homeWinPercentage]], 1-tbl_pbp[[#This Row],[homeWinPercentage]])</f>
        <v>0.48799999999999999</v>
      </c>
      <c r="AI3053" s="13">
        <f>tbl_pbp[[#This Row],[Kamara]]*tbl_pbp[[#This Row],[Impactful Play]]</f>
        <v>0</v>
      </c>
      <c r="AJ3053" s="13">
        <f>tbl_pbp[[#This Row],[Thomas]]*tbl_pbp[[#This Row],[Impactful Play]]</f>
        <v>0</v>
      </c>
      <c r="AK3053" s="13" t="str">
        <f>VLOOKUP(tbl_pbp[[#This Row],[Play Saints Win % Increase]], tbl_impact[],3,TRUE)</f>
        <v>Bad (0 to -5%)</v>
      </c>
    </row>
    <row r="3054" spans="1:37">
      <c r="A3054" s="1">
        <v>98</v>
      </c>
      <c r="B3054" s="5">
        <v>0.56000000000000005</v>
      </c>
      <c r="C3054" t="s">
        <v>1498</v>
      </c>
      <c r="D3054">
        <v>0</v>
      </c>
      <c r="E3054">
        <v>0</v>
      </c>
      <c r="F3054">
        <v>3</v>
      </c>
      <c r="G3054">
        <v>17</v>
      </c>
      <c r="H3054">
        <v>17</v>
      </c>
      <c r="I3054">
        <v>7</v>
      </c>
      <c r="J3054">
        <v>52</v>
      </c>
      <c r="K3054" t="s">
        <v>1179</v>
      </c>
      <c r="L3054">
        <v>2</v>
      </c>
      <c r="M3054">
        <v>48</v>
      </c>
      <c r="N3054" t="s">
        <v>1499</v>
      </c>
      <c r="O3054" t="s">
        <v>1500</v>
      </c>
      <c r="P3054" t="s">
        <v>30</v>
      </c>
      <c r="Q3054" t="s">
        <v>31</v>
      </c>
      <c r="R3054" t="s">
        <v>32</v>
      </c>
      <c r="S3054" t="s">
        <v>220</v>
      </c>
      <c r="T3054" t="s">
        <v>136</v>
      </c>
      <c r="U3054" t="s">
        <v>1501</v>
      </c>
      <c r="V3054" t="s">
        <v>1181</v>
      </c>
      <c r="X3054" t="str">
        <f>VLOOKUP(pbp!V287, games!$B$2:$R$40, 3, FALSE)</f>
        <v>2019-09-15T20:25Z</v>
      </c>
      <c r="Y3054">
        <f>VLOOKUP(1*V3054,NFLGames!$H$11:$H$555,1,FALSE)</f>
        <v>401220231</v>
      </c>
      <c r="Z3054">
        <f>VLOOKUP($Y3054, NFLGames!$H$11:$K$555,2,FALSE)</f>
        <v>2020</v>
      </c>
      <c r="AA3054">
        <f>VLOOKUP($Y3054, NFLGames!$H$11:$K$555,3,FALSE)</f>
        <v>2</v>
      </c>
      <c r="AB3054" s="6">
        <f>IF(A3055=0, 0, AH3055-tbl_pbp[[#This Row],[Saints Win %]])</f>
        <v>-7.999999999999996E-2</v>
      </c>
      <c r="AE3054">
        <f>ABS(tbl_pbp[[#This Row],[play.homeScore]]-tbl_pbp[[#This Row],[play.awayScore]])</f>
        <v>0</v>
      </c>
      <c r="AF3054">
        <f>IF(tbl_pbp[[#This Row],[Play Saints Win % Increase]]&gt;=$AF$4,1,0)</f>
        <v>0</v>
      </c>
      <c r="AG3054" t="str">
        <f>VLOOKUP(tbl_pbp[[#This Row],[gameId]], games!$B$2:$T$40, 9, FALSE)</f>
        <v>new-orleans-saints</v>
      </c>
      <c r="AH3054" s="5">
        <f>IF(tbl_pbp[[#This Row],[AwayTeam]] &lt;&gt; "new-orleans-saints", tbl_pbp[[#This Row],[homeWinPercentage]], 1-tbl_pbp[[#This Row],[homeWinPercentage]])</f>
        <v>0.43999999999999995</v>
      </c>
      <c r="AI3054" s="13">
        <f>tbl_pbp[[#This Row],[Kamara]]*tbl_pbp[[#This Row],[Impactful Play]]</f>
        <v>0</v>
      </c>
      <c r="AJ3054" s="13">
        <f>tbl_pbp[[#This Row],[Thomas]]*tbl_pbp[[#This Row],[Impactful Play]]</f>
        <v>0</v>
      </c>
      <c r="AK3054" s="13" t="str">
        <f>VLOOKUP(tbl_pbp[[#This Row],[Play Saints Win % Increase]], tbl_impact[],3,TRUE)</f>
        <v>Smelly (worse than-5% -&gt; -10%)</v>
      </c>
    </row>
    <row r="3055" spans="1:37">
      <c r="A3055" s="1">
        <v>99</v>
      </c>
      <c r="B3055" s="5">
        <v>0.64</v>
      </c>
      <c r="C3055" t="s">
        <v>1502</v>
      </c>
      <c r="D3055">
        <v>0</v>
      </c>
      <c r="E3055">
        <v>0</v>
      </c>
      <c r="F3055">
        <v>3</v>
      </c>
      <c r="G3055">
        <v>17</v>
      </c>
      <c r="H3055">
        <v>17</v>
      </c>
      <c r="I3055">
        <v>10</v>
      </c>
      <c r="J3055">
        <v>62</v>
      </c>
      <c r="K3055" t="s">
        <v>1179</v>
      </c>
      <c r="L3055">
        <v>1</v>
      </c>
      <c r="M3055">
        <v>38</v>
      </c>
      <c r="N3055" t="s">
        <v>1503</v>
      </c>
      <c r="O3055" t="s">
        <v>1504</v>
      </c>
      <c r="P3055" t="s">
        <v>30</v>
      </c>
      <c r="Q3055" t="s">
        <v>31</v>
      </c>
      <c r="R3055" t="s">
        <v>32</v>
      </c>
      <c r="S3055" t="s">
        <v>33</v>
      </c>
      <c r="T3055" t="s">
        <v>358</v>
      </c>
      <c r="U3055" t="s">
        <v>359</v>
      </c>
      <c r="V3055" t="s">
        <v>1181</v>
      </c>
      <c r="X3055" t="str">
        <f>VLOOKUP(pbp!V288, games!$B$2:$R$40, 3, FALSE)</f>
        <v>2019-09-15T20:25Z</v>
      </c>
      <c r="Y3055">
        <f>VLOOKUP(1*V3055,NFLGames!$H$11:$H$555,1,FALSE)</f>
        <v>401220231</v>
      </c>
      <c r="Z3055">
        <f>VLOOKUP($Y3055, NFLGames!$H$11:$K$555,2,FALSE)</f>
        <v>2020</v>
      </c>
      <c r="AA3055">
        <f>VLOOKUP($Y3055, NFLGames!$H$11:$K$555,3,FALSE)</f>
        <v>2</v>
      </c>
      <c r="AB3055" s="6">
        <f>IF(A3056=0, 0, AH3056-tbl_pbp[[#This Row],[Saints Win %]])</f>
        <v>6.0000000000000053E-3</v>
      </c>
      <c r="AE3055">
        <f>ABS(tbl_pbp[[#This Row],[play.homeScore]]-tbl_pbp[[#This Row],[play.awayScore]])</f>
        <v>0</v>
      </c>
      <c r="AF3055">
        <f>IF(tbl_pbp[[#This Row],[Play Saints Win % Increase]]&gt;=$AF$4,1,0)</f>
        <v>0</v>
      </c>
      <c r="AG3055" t="str">
        <f>VLOOKUP(tbl_pbp[[#This Row],[gameId]], games!$B$2:$T$40, 9, FALSE)</f>
        <v>new-orleans-saints</v>
      </c>
      <c r="AH3055" s="5">
        <f>IF(tbl_pbp[[#This Row],[AwayTeam]] &lt;&gt; "new-orleans-saints", tbl_pbp[[#This Row],[homeWinPercentage]], 1-tbl_pbp[[#This Row],[homeWinPercentage]])</f>
        <v>0.36</v>
      </c>
      <c r="AI3055" s="13">
        <f>tbl_pbp[[#This Row],[Kamara]]*tbl_pbp[[#This Row],[Impactful Play]]</f>
        <v>0</v>
      </c>
      <c r="AJ3055" s="13">
        <f>tbl_pbp[[#This Row],[Thomas]]*tbl_pbp[[#This Row],[Impactful Play]]</f>
        <v>0</v>
      </c>
      <c r="AK3055" s="13" t="str">
        <f>VLOOKUP(tbl_pbp[[#This Row],[Play Saints Win % Increase]], tbl_impact[],3,TRUE)</f>
        <v>Scented (0 to +5%)</v>
      </c>
    </row>
    <row r="3056" spans="1:37">
      <c r="A3056" s="1">
        <v>100</v>
      </c>
      <c r="B3056" s="5">
        <v>0.63400000000000001</v>
      </c>
      <c r="C3056" t="s">
        <v>1505</v>
      </c>
      <c r="D3056">
        <v>0</v>
      </c>
      <c r="E3056">
        <v>0</v>
      </c>
      <c r="F3056">
        <v>3</v>
      </c>
      <c r="G3056">
        <v>17</v>
      </c>
      <c r="H3056">
        <v>17</v>
      </c>
      <c r="I3056">
        <v>1</v>
      </c>
      <c r="J3056">
        <v>99</v>
      </c>
      <c r="K3056" t="s">
        <v>1179</v>
      </c>
      <c r="L3056">
        <v>2</v>
      </c>
      <c r="M3056">
        <v>1</v>
      </c>
      <c r="N3056" t="s">
        <v>1506</v>
      </c>
      <c r="O3056" t="s">
        <v>554</v>
      </c>
      <c r="P3056" t="s">
        <v>124</v>
      </c>
      <c r="Q3056" t="s">
        <v>125</v>
      </c>
      <c r="R3056" t="s">
        <v>126</v>
      </c>
      <c r="V3056" t="s">
        <v>1181</v>
      </c>
      <c r="X3056" t="str">
        <f>VLOOKUP(pbp!V289, games!$B$2:$R$40, 3, FALSE)</f>
        <v>2019-09-15T20:25Z</v>
      </c>
      <c r="Y3056">
        <f>VLOOKUP(1*V3056,NFLGames!$H$11:$H$555,1,FALSE)</f>
        <v>401220231</v>
      </c>
      <c r="Z3056">
        <f>VLOOKUP($Y3056, NFLGames!$H$11:$K$555,2,FALSE)</f>
        <v>2020</v>
      </c>
      <c r="AA3056">
        <f>VLOOKUP($Y3056, NFLGames!$H$11:$K$555,3,FALSE)</f>
        <v>2</v>
      </c>
      <c r="AB3056" s="6">
        <f>IF(A3057=0, 0, AH3057-tbl_pbp[[#This Row],[Saints Win %]])</f>
        <v>-4.8000000000000043E-2</v>
      </c>
      <c r="AE3056">
        <f>ABS(tbl_pbp[[#This Row],[play.homeScore]]-tbl_pbp[[#This Row],[play.awayScore]])</f>
        <v>0</v>
      </c>
      <c r="AF3056">
        <f>IF(tbl_pbp[[#This Row],[Play Saints Win % Increase]]&gt;=$AF$4,1,0)</f>
        <v>0</v>
      </c>
      <c r="AG3056" t="str">
        <f>VLOOKUP(tbl_pbp[[#This Row],[gameId]], games!$B$2:$T$40, 9, FALSE)</f>
        <v>new-orleans-saints</v>
      </c>
      <c r="AH3056" s="5">
        <f>IF(tbl_pbp[[#This Row],[AwayTeam]] &lt;&gt; "new-orleans-saints", tbl_pbp[[#This Row],[homeWinPercentage]], 1-tbl_pbp[[#This Row],[homeWinPercentage]])</f>
        <v>0.36599999999999999</v>
      </c>
      <c r="AI3056" s="13">
        <f>tbl_pbp[[#This Row],[Kamara]]*tbl_pbp[[#This Row],[Impactful Play]]</f>
        <v>0</v>
      </c>
      <c r="AJ3056" s="13">
        <f>tbl_pbp[[#This Row],[Thomas]]*tbl_pbp[[#This Row],[Impactful Play]]</f>
        <v>0</v>
      </c>
      <c r="AK3056" s="13" t="str">
        <f>VLOOKUP(tbl_pbp[[#This Row],[Play Saints Win % Increase]], tbl_impact[],3,TRUE)</f>
        <v>Bad (0 to -5%)</v>
      </c>
    </row>
    <row r="3057" spans="1:37">
      <c r="A3057" s="1">
        <v>101</v>
      </c>
      <c r="B3057" s="5">
        <v>0.68200000000000005</v>
      </c>
      <c r="C3057" t="s">
        <v>1507</v>
      </c>
      <c r="D3057">
        <v>0</v>
      </c>
      <c r="E3057">
        <v>0</v>
      </c>
      <c r="F3057">
        <v>3</v>
      </c>
      <c r="G3057">
        <v>17</v>
      </c>
      <c r="H3057">
        <v>17</v>
      </c>
      <c r="I3057">
        <v>7</v>
      </c>
      <c r="J3057">
        <v>93</v>
      </c>
      <c r="K3057" t="s">
        <v>1179</v>
      </c>
      <c r="L3057">
        <v>1</v>
      </c>
      <c r="M3057">
        <v>7</v>
      </c>
      <c r="N3057" t="s">
        <v>1508</v>
      </c>
      <c r="O3057" t="s">
        <v>554</v>
      </c>
      <c r="P3057" t="s">
        <v>45</v>
      </c>
      <c r="Q3057" t="s">
        <v>46</v>
      </c>
      <c r="R3057" t="s">
        <v>47</v>
      </c>
      <c r="S3057" t="s">
        <v>283</v>
      </c>
      <c r="T3057" t="s">
        <v>641</v>
      </c>
      <c r="U3057" t="s">
        <v>1509</v>
      </c>
      <c r="V3057" t="s">
        <v>1181</v>
      </c>
      <c r="X3057" t="str">
        <f>VLOOKUP(pbp!V290, games!$B$2:$R$40, 3, FALSE)</f>
        <v>2019-09-15T20:25Z</v>
      </c>
      <c r="Y3057">
        <f>VLOOKUP(1*V3057,NFLGames!$H$11:$H$555,1,FALSE)</f>
        <v>401220231</v>
      </c>
      <c r="Z3057">
        <f>VLOOKUP($Y3057, NFLGames!$H$11:$K$555,2,FALSE)</f>
        <v>2020</v>
      </c>
      <c r="AA3057">
        <f>VLOOKUP($Y3057, NFLGames!$H$11:$K$555,3,FALSE)</f>
        <v>2</v>
      </c>
      <c r="AB3057" s="6">
        <f>IF(A3058=0, 0, AH3058-tbl_pbp[[#This Row],[Saints Win %]])</f>
        <v>0.20400000000000007</v>
      </c>
      <c r="AE3057">
        <f>ABS(tbl_pbp[[#This Row],[play.homeScore]]-tbl_pbp[[#This Row],[play.awayScore]])</f>
        <v>0</v>
      </c>
      <c r="AF3057">
        <f>IF(tbl_pbp[[#This Row],[Play Saints Win % Increase]]&gt;=$AF$4,1,0)</f>
        <v>1</v>
      </c>
      <c r="AG3057" t="str">
        <f>VLOOKUP(tbl_pbp[[#This Row],[gameId]], games!$B$2:$T$40, 9, FALSE)</f>
        <v>new-orleans-saints</v>
      </c>
      <c r="AH3057" s="5">
        <f>IF(tbl_pbp[[#This Row],[AwayTeam]] &lt;&gt; "new-orleans-saints", tbl_pbp[[#This Row],[homeWinPercentage]], 1-tbl_pbp[[#This Row],[homeWinPercentage]])</f>
        <v>0.31799999999999995</v>
      </c>
      <c r="AI3057" s="13">
        <f>tbl_pbp[[#This Row],[Kamara]]*tbl_pbp[[#This Row],[Impactful Play]]</f>
        <v>0</v>
      </c>
      <c r="AJ3057" s="13">
        <f>tbl_pbp[[#This Row],[Thomas]]*tbl_pbp[[#This Row],[Impactful Play]]</f>
        <v>0</v>
      </c>
      <c r="AK3057" s="13" t="str">
        <f>VLOOKUP(tbl_pbp[[#This Row],[Play Saints Win % Increase]], tbl_impact[],3,TRUE)</f>
        <v>Ambrosial (20% +)</v>
      </c>
    </row>
    <row r="3058" spans="1:37">
      <c r="A3058" s="1">
        <v>102</v>
      </c>
      <c r="B3058" s="5">
        <v>0.47799999999999998</v>
      </c>
      <c r="C3058" t="s">
        <v>1510</v>
      </c>
      <c r="D3058">
        <v>0</v>
      </c>
      <c r="E3058">
        <v>0</v>
      </c>
      <c r="F3058">
        <v>3</v>
      </c>
      <c r="G3058">
        <v>17</v>
      </c>
      <c r="H3058">
        <v>17</v>
      </c>
      <c r="I3058">
        <v>1</v>
      </c>
      <c r="J3058">
        <v>99</v>
      </c>
      <c r="K3058" t="s">
        <v>1179</v>
      </c>
      <c r="L3058">
        <v>2</v>
      </c>
      <c r="M3058">
        <v>1</v>
      </c>
      <c r="N3058" t="s">
        <v>1511</v>
      </c>
      <c r="O3058" t="s">
        <v>1512</v>
      </c>
      <c r="P3058" t="s">
        <v>45</v>
      </c>
      <c r="Q3058" t="s">
        <v>46</v>
      </c>
      <c r="R3058" t="s">
        <v>47</v>
      </c>
      <c r="S3058" t="s">
        <v>286</v>
      </c>
      <c r="T3058" t="s">
        <v>575</v>
      </c>
      <c r="U3058" t="s">
        <v>576</v>
      </c>
      <c r="V3058" t="s">
        <v>1181</v>
      </c>
      <c r="X3058" t="str">
        <f>VLOOKUP(pbp!V291, games!$B$2:$R$40, 3, FALSE)</f>
        <v>2019-09-15T20:25Z</v>
      </c>
      <c r="Y3058">
        <f>VLOOKUP(1*V3058,NFLGames!$H$11:$H$555,1,FALSE)</f>
        <v>401220231</v>
      </c>
      <c r="Z3058">
        <f>VLOOKUP($Y3058, NFLGames!$H$11:$K$555,2,FALSE)</f>
        <v>2020</v>
      </c>
      <c r="AA3058">
        <f>VLOOKUP($Y3058, NFLGames!$H$11:$K$555,3,FALSE)</f>
        <v>2</v>
      </c>
      <c r="AB3058" s="6">
        <f>IF(A3059=0, 0, AH3059-tbl_pbp[[#This Row],[Saints Win %]])</f>
        <v>-0.21199999999999997</v>
      </c>
      <c r="AE3058">
        <f>ABS(tbl_pbp[[#This Row],[play.homeScore]]-tbl_pbp[[#This Row],[play.awayScore]])</f>
        <v>0</v>
      </c>
      <c r="AF3058">
        <f>IF(tbl_pbp[[#This Row],[Play Saints Win % Increase]]&gt;=$AF$4,1,0)</f>
        <v>0</v>
      </c>
      <c r="AG3058" t="str">
        <f>VLOOKUP(tbl_pbp[[#This Row],[gameId]], games!$B$2:$T$40, 9, FALSE)</f>
        <v>new-orleans-saints</v>
      </c>
      <c r="AH3058" s="5">
        <f>IF(tbl_pbp[[#This Row],[AwayTeam]] &lt;&gt; "new-orleans-saints", tbl_pbp[[#This Row],[homeWinPercentage]], 1-tbl_pbp[[#This Row],[homeWinPercentage]])</f>
        <v>0.52200000000000002</v>
      </c>
      <c r="AI3058" s="13">
        <f>tbl_pbp[[#This Row],[Kamara]]*tbl_pbp[[#This Row],[Impactful Play]]</f>
        <v>0</v>
      </c>
      <c r="AJ3058" s="13">
        <f>tbl_pbp[[#This Row],[Thomas]]*tbl_pbp[[#This Row],[Impactful Play]]</f>
        <v>0</v>
      </c>
      <c r="AK3058" s="13" t="str">
        <f>VLOOKUP(tbl_pbp[[#This Row],[Play Saints Win % Increase]], tbl_impact[],3,TRUE)</f>
        <v>Wretched (-worse than -20%)</v>
      </c>
    </row>
    <row r="3059" spans="1:37">
      <c r="A3059" s="1">
        <v>103</v>
      </c>
      <c r="B3059" s="5">
        <v>0.69</v>
      </c>
      <c r="C3059" t="s">
        <v>1513</v>
      </c>
      <c r="D3059">
        <v>0</v>
      </c>
      <c r="E3059">
        <v>0</v>
      </c>
      <c r="F3059">
        <v>3</v>
      </c>
      <c r="G3059">
        <v>17</v>
      </c>
      <c r="H3059">
        <v>17</v>
      </c>
      <c r="I3059">
        <v>1</v>
      </c>
      <c r="J3059">
        <v>99</v>
      </c>
      <c r="K3059" t="s">
        <v>1179</v>
      </c>
      <c r="L3059">
        <v>3</v>
      </c>
      <c r="M3059">
        <v>1</v>
      </c>
      <c r="N3059" t="s">
        <v>1514</v>
      </c>
      <c r="O3059" t="s">
        <v>1515</v>
      </c>
      <c r="P3059" t="s">
        <v>266</v>
      </c>
      <c r="Q3059" t="s">
        <v>267</v>
      </c>
      <c r="S3059" t="s">
        <v>347</v>
      </c>
      <c r="T3059" t="s">
        <v>575</v>
      </c>
      <c r="U3059" t="s">
        <v>1516</v>
      </c>
      <c r="V3059" t="s">
        <v>1181</v>
      </c>
      <c r="X3059" t="str">
        <f>VLOOKUP(pbp!V292, games!$B$2:$R$40, 3, FALSE)</f>
        <v>2019-09-15T20:25Z</v>
      </c>
      <c r="Y3059">
        <f>VLOOKUP(1*V3059,NFLGames!$H$11:$H$555,1,FALSE)</f>
        <v>401220231</v>
      </c>
      <c r="Z3059">
        <f>VLOOKUP($Y3059, NFLGames!$H$11:$K$555,2,FALSE)</f>
        <v>2020</v>
      </c>
      <c r="AA3059">
        <f>VLOOKUP($Y3059, NFLGames!$H$11:$K$555,3,FALSE)</f>
        <v>2</v>
      </c>
      <c r="AB3059" s="6">
        <f>IF(A3060=0, 0, AH3060-tbl_pbp[[#This Row],[Saints Win %]])</f>
        <v>-2.8000000000000025E-2</v>
      </c>
      <c r="AE3059">
        <f>ABS(tbl_pbp[[#This Row],[play.homeScore]]-tbl_pbp[[#This Row],[play.awayScore]])</f>
        <v>0</v>
      </c>
      <c r="AF3059">
        <f>IF(tbl_pbp[[#This Row],[Play Saints Win % Increase]]&gt;=$AF$4,1,0)</f>
        <v>0</v>
      </c>
      <c r="AG3059" t="str">
        <f>VLOOKUP(tbl_pbp[[#This Row],[gameId]], games!$B$2:$T$40, 9, FALSE)</f>
        <v>new-orleans-saints</v>
      </c>
      <c r="AH3059" s="5">
        <f>IF(tbl_pbp[[#This Row],[AwayTeam]] &lt;&gt; "new-orleans-saints", tbl_pbp[[#This Row],[homeWinPercentage]], 1-tbl_pbp[[#This Row],[homeWinPercentage]])</f>
        <v>0.31000000000000005</v>
      </c>
      <c r="AI3059" s="13">
        <f>tbl_pbp[[#This Row],[Kamara]]*tbl_pbp[[#This Row],[Impactful Play]]</f>
        <v>0</v>
      </c>
      <c r="AJ3059" s="13">
        <f>tbl_pbp[[#This Row],[Thomas]]*tbl_pbp[[#This Row],[Impactful Play]]</f>
        <v>0</v>
      </c>
      <c r="AK3059" s="13" t="str">
        <f>VLOOKUP(tbl_pbp[[#This Row],[Play Saints Win % Increase]], tbl_impact[],3,TRUE)</f>
        <v>Bad (0 to -5%)</v>
      </c>
    </row>
    <row r="3060" spans="1:37">
      <c r="A3060" s="1">
        <v>104</v>
      </c>
      <c r="B3060" s="5">
        <v>0.71799999999999997</v>
      </c>
      <c r="C3060" t="s">
        <v>1517</v>
      </c>
      <c r="D3060">
        <v>0</v>
      </c>
      <c r="E3060">
        <v>0</v>
      </c>
      <c r="F3060">
        <v>3</v>
      </c>
      <c r="G3060">
        <v>24</v>
      </c>
      <c r="H3060">
        <v>17</v>
      </c>
      <c r="I3060">
        <v>1</v>
      </c>
      <c r="J3060">
        <v>99</v>
      </c>
      <c r="K3060" t="s">
        <v>1179</v>
      </c>
      <c r="L3060">
        <v>4</v>
      </c>
      <c r="M3060">
        <v>1</v>
      </c>
      <c r="N3060" t="s">
        <v>1518</v>
      </c>
      <c r="O3060" t="s">
        <v>1519</v>
      </c>
      <c r="P3060" t="s">
        <v>103</v>
      </c>
      <c r="Q3060" t="s">
        <v>104</v>
      </c>
      <c r="R3060" t="s">
        <v>105</v>
      </c>
      <c r="S3060" t="s">
        <v>349</v>
      </c>
      <c r="T3060" t="s">
        <v>575</v>
      </c>
      <c r="U3060" t="s">
        <v>1520</v>
      </c>
      <c r="V3060" t="s">
        <v>1181</v>
      </c>
      <c r="X3060" t="str">
        <f>VLOOKUP(pbp!V293, games!$B$2:$R$40, 3, FALSE)</f>
        <v>2019-09-15T20:25Z</v>
      </c>
      <c r="Y3060">
        <f>VLOOKUP(1*V3060,NFLGames!$H$11:$H$555,1,FALSE)</f>
        <v>401220231</v>
      </c>
      <c r="Z3060">
        <f>VLOOKUP($Y3060, NFLGames!$H$11:$K$555,2,FALSE)</f>
        <v>2020</v>
      </c>
      <c r="AA3060">
        <f>VLOOKUP($Y3060, NFLGames!$H$11:$K$555,3,FALSE)</f>
        <v>2</v>
      </c>
      <c r="AB3060" s="6">
        <f>IF(A3061=0, 0, AH3061-tbl_pbp[[#This Row],[Saints Win %]])</f>
        <v>6.0000000000000053E-3</v>
      </c>
      <c r="AE3060">
        <f>ABS(tbl_pbp[[#This Row],[play.homeScore]]-tbl_pbp[[#This Row],[play.awayScore]])</f>
        <v>7</v>
      </c>
      <c r="AF3060">
        <f>IF(tbl_pbp[[#This Row],[Play Saints Win % Increase]]&gt;=$AF$4,1,0)</f>
        <v>0</v>
      </c>
      <c r="AG3060" t="str">
        <f>VLOOKUP(tbl_pbp[[#This Row],[gameId]], games!$B$2:$T$40, 9, FALSE)</f>
        <v>new-orleans-saints</v>
      </c>
      <c r="AH3060" s="5">
        <f>IF(tbl_pbp[[#This Row],[AwayTeam]] &lt;&gt; "new-orleans-saints", tbl_pbp[[#This Row],[homeWinPercentage]], 1-tbl_pbp[[#This Row],[homeWinPercentage]])</f>
        <v>0.28200000000000003</v>
      </c>
      <c r="AI3060" s="13">
        <f>tbl_pbp[[#This Row],[Kamara]]*tbl_pbp[[#This Row],[Impactful Play]]</f>
        <v>0</v>
      </c>
      <c r="AJ3060" s="13">
        <f>tbl_pbp[[#This Row],[Thomas]]*tbl_pbp[[#This Row],[Impactful Play]]</f>
        <v>0</v>
      </c>
      <c r="AK3060" s="13" t="str">
        <f>VLOOKUP(tbl_pbp[[#This Row],[Play Saints Win % Increase]], tbl_impact[],3,TRUE)</f>
        <v>Scented (0 to +5%)</v>
      </c>
    </row>
    <row r="3061" spans="1:37">
      <c r="A3061" s="1">
        <v>105</v>
      </c>
      <c r="B3061" s="5">
        <v>0.71199999999999997</v>
      </c>
      <c r="C3061" t="s">
        <v>1521</v>
      </c>
      <c r="D3061">
        <v>0</v>
      </c>
      <c r="E3061">
        <v>0</v>
      </c>
      <c r="F3061">
        <v>3</v>
      </c>
      <c r="G3061">
        <v>24</v>
      </c>
      <c r="H3061">
        <v>17</v>
      </c>
      <c r="I3061">
        <v>0</v>
      </c>
      <c r="J3061">
        <v>35</v>
      </c>
      <c r="K3061" t="s">
        <v>1179</v>
      </c>
      <c r="L3061">
        <v>0</v>
      </c>
      <c r="M3061">
        <v>65</v>
      </c>
      <c r="N3061" t="s">
        <v>1180</v>
      </c>
      <c r="O3061" t="s">
        <v>1519</v>
      </c>
      <c r="P3061" t="s">
        <v>25</v>
      </c>
      <c r="Q3061" t="s">
        <v>26</v>
      </c>
      <c r="R3061" t="s">
        <v>27</v>
      </c>
      <c r="V3061" t="s">
        <v>1181</v>
      </c>
      <c r="X3061" t="str">
        <f>VLOOKUP(pbp!V294, games!$B$2:$R$40, 3, FALSE)</f>
        <v>2019-09-15T20:25Z</v>
      </c>
      <c r="Y3061">
        <f>VLOOKUP(1*V3061,NFLGames!$H$11:$H$555,1,FALSE)</f>
        <v>401220231</v>
      </c>
      <c r="Z3061">
        <f>VLOOKUP($Y3061, NFLGames!$H$11:$K$555,2,FALSE)</f>
        <v>2020</v>
      </c>
      <c r="AA3061">
        <f>VLOOKUP($Y3061, NFLGames!$H$11:$K$555,3,FALSE)</f>
        <v>2</v>
      </c>
      <c r="AB3061" s="6">
        <f>IF(A3062=0, 0, AH3062-tbl_pbp[[#This Row],[Saints Win %]])</f>
        <v>3.6999999999999922E-2</v>
      </c>
      <c r="AE3061">
        <f>ABS(tbl_pbp[[#This Row],[play.homeScore]]-tbl_pbp[[#This Row],[play.awayScore]])</f>
        <v>7</v>
      </c>
      <c r="AF3061">
        <f>IF(tbl_pbp[[#This Row],[Play Saints Win % Increase]]&gt;=$AF$4,1,0)</f>
        <v>0</v>
      </c>
      <c r="AG3061" t="str">
        <f>VLOOKUP(tbl_pbp[[#This Row],[gameId]], games!$B$2:$T$40, 9, FALSE)</f>
        <v>new-orleans-saints</v>
      </c>
      <c r="AH3061" s="5">
        <f>IF(tbl_pbp[[#This Row],[AwayTeam]] &lt;&gt; "new-orleans-saints", tbl_pbp[[#This Row],[homeWinPercentage]], 1-tbl_pbp[[#This Row],[homeWinPercentage]])</f>
        <v>0.28800000000000003</v>
      </c>
      <c r="AI3061" s="13">
        <f>tbl_pbp[[#This Row],[Kamara]]*tbl_pbp[[#This Row],[Impactful Play]]</f>
        <v>0</v>
      </c>
      <c r="AJ3061" s="13">
        <f>tbl_pbp[[#This Row],[Thomas]]*tbl_pbp[[#This Row],[Impactful Play]]</f>
        <v>0</v>
      </c>
      <c r="AK3061" s="13" t="str">
        <f>VLOOKUP(tbl_pbp[[#This Row],[Play Saints Win % Increase]], tbl_impact[],3,TRUE)</f>
        <v>Scented (0 to +5%)</v>
      </c>
    </row>
    <row r="3062" spans="1:37">
      <c r="A3062" s="1">
        <v>106</v>
      </c>
      <c r="B3062" s="5">
        <v>0.67500000000000004</v>
      </c>
      <c r="C3062" t="s">
        <v>1522</v>
      </c>
      <c r="D3062">
        <v>0</v>
      </c>
      <c r="E3062">
        <v>0</v>
      </c>
      <c r="F3062">
        <v>3</v>
      </c>
      <c r="G3062">
        <v>24</v>
      </c>
      <c r="H3062">
        <v>17</v>
      </c>
      <c r="I3062">
        <v>10</v>
      </c>
      <c r="J3062">
        <v>75</v>
      </c>
      <c r="K3062" t="s">
        <v>29</v>
      </c>
      <c r="L3062">
        <v>1</v>
      </c>
      <c r="M3062">
        <v>75</v>
      </c>
      <c r="N3062" t="s">
        <v>1523</v>
      </c>
      <c r="O3062" t="s">
        <v>1519</v>
      </c>
      <c r="P3062" t="s">
        <v>30</v>
      </c>
      <c r="Q3062" t="s">
        <v>31</v>
      </c>
      <c r="R3062" t="s">
        <v>32</v>
      </c>
      <c r="S3062" t="s">
        <v>33</v>
      </c>
      <c r="T3062" t="s">
        <v>34</v>
      </c>
      <c r="U3062" t="s">
        <v>35</v>
      </c>
      <c r="V3062" t="s">
        <v>1181</v>
      </c>
      <c r="X3062" t="str">
        <f>VLOOKUP(pbp!V295, games!$B$2:$R$40, 3, FALSE)</f>
        <v>2019-09-15T20:25Z</v>
      </c>
      <c r="Y3062">
        <f>VLOOKUP(1*V3062,NFLGames!$H$11:$H$555,1,FALSE)</f>
        <v>401220231</v>
      </c>
      <c r="Z3062">
        <f>VLOOKUP($Y3062, NFLGames!$H$11:$K$555,2,FALSE)</f>
        <v>2020</v>
      </c>
      <c r="AA3062">
        <f>VLOOKUP($Y3062, NFLGames!$H$11:$K$555,3,FALSE)</f>
        <v>2</v>
      </c>
      <c r="AB3062" s="6">
        <f>IF(A3063=0, 0, AH3063-tbl_pbp[[#This Row],[Saints Win %]])</f>
        <v>3.2000000000000028E-2</v>
      </c>
      <c r="AC3062">
        <v>1</v>
      </c>
      <c r="AE3062">
        <f>ABS(tbl_pbp[[#This Row],[play.homeScore]]-tbl_pbp[[#This Row],[play.awayScore]])</f>
        <v>7</v>
      </c>
      <c r="AF3062">
        <f>IF(tbl_pbp[[#This Row],[Play Saints Win % Increase]]&gt;=$AF$4,1,0)</f>
        <v>0</v>
      </c>
      <c r="AG3062" t="str">
        <f>VLOOKUP(tbl_pbp[[#This Row],[gameId]], games!$B$2:$T$40, 9, FALSE)</f>
        <v>new-orleans-saints</v>
      </c>
      <c r="AH3062" s="5">
        <f>IF(tbl_pbp[[#This Row],[AwayTeam]] &lt;&gt; "new-orleans-saints", tbl_pbp[[#This Row],[homeWinPercentage]], 1-tbl_pbp[[#This Row],[homeWinPercentage]])</f>
        <v>0.32499999999999996</v>
      </c>
      <c r="AI3062" s="13">
        <f>tbl_pbp[[#This Row],[Kamara]]*tbl_pbp[[#This Row],[Impactful Play]]</f>
        <v>0</v>
      </c>
      <c r="AJ3062" s="13">
        <f>tbl_pbp[[#This Row],[Thomas]]*tbl_pbp[[#This Row],[Impactful Play]]</f>
        <v>0</v>
      </c>
      <c r="AK3062" s="13" t="str">
        <f>VLOOKUP(tbl_pbp[[#This Row],[Play Saints Win % Increase]], tbl_impact[],3,TRUE)</f>
        <v>Scented (0 to +5%)</v>
      </c>
    </row>
    <row r="3063" spans="1:37">
      <c r="A3063" s="1">
        <v>107</v>
      </c>
      <c r="B3063" s="5">
        <v>0.64300000000000002</v>
      </c>
      <c r="C3063" t="s">
        <v>1524</v>
      </c>
      <c r="D3063">
        <v>0</v>
      </c>
      <c r="E3063">
        <v>0</v>
      </c>
      <c r="F3063">
        <v>3</v>
      </c>
      <c r="G3063">
        <v>24</v>
      </c>
      <c r="H3063">
        <v>17</v>
      </c>
      <c r="I3063">
        <v>10</v>
      </c>
      <c r="J3063">
        <v>55</v>
      </c>
      <c r="K3063" t="s">
        <v>29</v>
      </c>
      <c r="L3063">
        <v>1</v>
      </c>
      <c r="M3063">
        <v>55</v>
      </c>
      <c r="N3063" t="s">
        <v>1525</v>
      </c>
      <c r="O3063" t="s">
        <v>564</v>
      </c>
      <c r="P3063" t="s">
        <v>30</v>
      </c>
      <c r="Q3063" t="s">
        <v>31</v>
      </c>
      <c r="R3063" t="s">
        <v>32</v>
      </c>
      <c r="S3063" t="s">
        <v>33</v>
      </c>
      <c r="T3063" t="s">
        <v>80</v>
      </c>
      <c r="U3063" t="s">
        <v>81</v>
      </c>
      <c r="V3063" t="s">
        <v>1181</v>
      </c>
      <c r="X3063" t="str">
        <f>VLOOKUP(pbp!V296, games!$B$2:$R$40, 3, FALSE)</f>
        <v>2019-09-15T20:25Z</v>
      </c>
      <c r="Y3063">
        <f>VLOOKUP(1*V3063,NFLGames!$H$11:$H$555,1,FALSE)</f>
        <v>401220231</v>
      </c>
      <c r="Z3063">
        <f>VLOOKUP($Y3063, NFLGames!$H$11:$K$555,2,FALSE)</f>
        <v>2020</v>
      </c>
      <c r="AA3063">
        <f>VLOOKUP($Y3063, NFLGames!$H$11:$K$555,3,FALSE)</f>
        <v>2</v>
      </c>
      <c r="AB3063" s="6">
        <f>IF(A3064=0, 0, AH3064-tbl_pbp[[#This Row],[Saints Win %]])</f>
        <v>-8.4999999999999964E-2</v>
      </c>
      <c r="AE3063">
        <f>ABS(tbl_pbp[[#This Row],[play.homeScore]]-tbl_pbp[[#This Row],[play.awayScore]])</f>
        <v>7</v>
      </c>
      <c r="AF3063">
        <f>IF(tbl_pbp[[#This Row],[Play Saints Win % Increase]]&gt;=$AF$4,1,0)</f>
        <v>0</v>
      </c>
      <c r="AG3063" t="str">
        <f>VLOOKUP(tbl_pbp[[#This Row],[gameId]], games!$B$2:$T$40, 9, FALSE)</f>
        <v>new-orleans-saints</v>
      </c>
      <c r="AH3063" s="5">
        <f>IF(tbl_pbp[[#This Row],[AwayTeam]] &lt;&gt; "new-orleans-saints", tbl_pbp[[#This Row],[homeWinPercentage]], 1-tbl_pbp[[#This Row],[homeWinPercentage]])</f>
        <v>0.35699999999999998</v>
      </c>
      <c r="AI3063" s="13">
        <f>tbl_pbp[[#This Row],[Kamara]]*tbl_pbp[[#This Row],[Impactful Play]]</f>
        <v>0</v>
      </c>
      <c r="AJ3063" s="13">
        <f>tbl_pbp[[#This Row],[Thomas]]*tbl_pbp[[#This Row],[Impactful Play]]</f>
        <v>0</v>
      </c>
      <c r="AK3063" s="13" t="str">
        <f>VLOOKUP(tbl_pbp[[#This Row],[Play Saints Win % Increase]], tbl_impact[],3,TRUE)</f>
        <v>Smelly (worse than-5% -&gt; -10%)</v>
      </c>
    </row>
    <row r="3064" spans="1:37">
      <c r="A3064" s="1">
        <v>108</v>
      </c>
      <c r="B3064" s="5">
        <v>0.72799999999999998</v>
      </c>
      <c r="C3064" t="s">
        <v>1526</v>
      </c>
      <c r="D3064">
        <v>0</v>
      </c>
      <c r="E3064">
        <v>0</v>
      </c>
      <c r="F3064">
        <v>3</v>
      </c>
      <c r="G3064">
        <v>24</v>
      </c>
      <c r="H3064">
        <v>17</v>
      </c>
      <c r="I3064">
        <v>10</v>
      </c>
      <c r="J3064">
        <v>39</v>
      </c>
      <c r="K3064" t="s">
        <v>29</v>
      </c>
      <c r="L3064">
        <v>1</v>
      </c>
      <c r="M3064">
        <v>39</v>
      </c>
      <c r="N3064" t="s">
        <v>1527</v>
      </c>
      <c r="O3064" t="s">
        <v>180</v>
      </c>
      <c r="P3064" t="s">
        <v>94</v>
      </c>
      <c r="Q3064" t="s">
        <v>95</v>
      </c>
      <c r="R3064" t="s">
        <v>96</v>
      </c>
      <c r="S3064" t="s">
        <v>33</v>
      </c>
      <c r="T3064" t="s">
        <v>1528</v>
      </c>
      <c r="U3064" t="s">
        <v>1529</v>
      </c>
      <c r="V3064" t="s">
        <v>1181</v>
      </c>
      <c r="X3064" t="str">
        <f>VLOOKUP(pbp!V297, games!$B$2:$R$40, 3, FALSE)</f>
        <v>2019-09-15T20:25Z</v>
      </c>
      <c r="Y3064">
        <f>VLOOKUP(1*V3064,NFLGames!$H$11:$H$555,1,FALSE)</f>
        <v>401220231</v>
      </c>
      <c r="Z3064">
        <f>VLOOKUP($Y3064, NFLGames!$H$11:$K$555,2,FALSE)</f>
        <v>2020</v>
      </c>
      <c r="AA3064">
        <f>VLOOKUP($Y3064, NFLGames!$H$11:$K$555,3,FALSE)</f>
        <v>2</v>
      </c>
      <c r="AB3064" s="6">
        <f>IF(A3065=0, 0, AH3065-tbl_pbp[[#This Row],[Saints Win %]])</f>
        <v>1.5000000000000013E-2</v>
      </c>
      <c r="AC3064">
        <v>1</v>
      </c>
      <c r="AE3064">
        <f>ABS(tbl_pbp[[#This Row],[play.homeScore]]-tbl_pbp[[#This Row],[play.awayScore]])</f>
        <v>7</v>
      </c>
      <c r="AF3064">
        <f>IF(tbl_pbp[[#This Row],[Play Saints Win % Increase]]&gt;=$AF$4,1,0)</f>
        <v>0</v>
      </c>
      <c r="AG3064" t="str">
        <f>VLOOKUP(tbl_pbp[[#This Row],[gameId]], games!$B$2:$T$40, 9, FALSE)</f>
        <v>new-orleans-saints</v>
      </c>
      <c r="AH3064" s="5">
        <f>IF(tbl_pbp[[#This Row],[AwayTeam]] &lt;&gt; "new-orleans-saints", tbl_pbp[[#This Row],[homeWinPercentage]], 1-tbl_pbp[[#This Row],[homeWinPercentage]])</f>
        <v>0.27200000000000002</v>
      </c>
      <c r="AI3064" s="13">
        <f>tbl_pbp[[#This Row],[Kamara]]*tbl_pbp[[#This Row],[Impactful Play]]</f>
        <v>0</v>
      </c>
      <c r="AJ3064" s="13">
        <f>tbl_pbp[[#This Row],[Thomas]]*tbl_pbp[[#This Row],[Impactful Play]]</f>
        <v>0</v>
      </c>
      <c r="AK3064" s="13" t="str">
        <f>VLOOKUP(tbl_pbp[[#This Row],[Play Saints Win % Increase]], tbl_impact[],3,TRUE)</f>
        <v>Scented (0 to +5%)</v>
      </c>
    </row>
    <row r="3065" spans="1:37">
      <c r="A3065" s="1">
        <v>109</v>
      </c>
      <c r="B3065" s="5">
        <v>0.71299999999999997</v>
      </c>
      <c r="C3065" t="s">
        <v>1530</v>
      </c>
      <c r="D3065">
        <v>0</v>
      </c>
      <c r="E3065">
        <v>0</v>
      </c>
      <c r="F3065">
        <v>3</v>
      </c>
      <c r="G3065">
        <v>24</v>
      </c>
      <c r="H3065">
        <v>17</v>
      </c>
      <c r="I3065">
        <v>20</v>
      </c>
      <c r="J3065">
        <v>49</v>
      </c>
      <c r="K3065" t="s">
        <v>29</v>
      </c>
      <c r="L3065">
        <v>1</v>
      </c>
      <c r="M3065">
        <v>49</v>
      </c>
      <c r="N3065" t="s">
        <v>1531</v>
      </c>
      <c r="O3065" t="s">
        <v>1532</v>
      </c>
      <c r="P3065" t="s">
        <v>30</v>
      </c>
      <c r="Q3065" t="s">
        <v>31</v>
      </c>
      <c r="R3065" t="s">
        <v>32</v>
      </c>
      <c r="S3065" t="s">
        <v>1533</v>
      </c>
      <c r="T3065" t="s">
        <v>1312</v>
      </c>
      <c r="U3065" t="s">
        <v>1534</v>
      </c>
      <c r="V3065" t="s">
        <v>1181</v>
      </c>
      <c r="X3065" t="str">
        <f>VLOOKUP(pbp!V298, games!$B$2:$R$40, 3, FALSE)</f>
        <v>2019-09-15T20:25Z</v>
      </c>
      <c r="Y3065">
        <f>VLOOKUP(1*V3065,NFLGames!$H$11:$H$555,1,FALSE)</f>
        <v>401220231</v>
      </c>
      <c r="Z3065">
        <f>VLOOKUP($Y3065, NFLGames!$H$11:$K$555,2,FALSE)</f>
        <v>2020</v>
      </c>
      <c r="AA3065">
        <f>VLOOKUP($Y3065, NFLGames!$H$11:$K$555,3,FALSE)</f>
        <v>2</v>
      </c>
      <c r="AB3065" s="6">
        <f>IF(A3066=0, 0, AH3066-tbl_pbp[[#This Row],[Saints Win %]])</f>
        <v>-9.7000000000000086E-2</v>
      </c>
      <c r="AC3065">
        <v>1</v>
      </c>
      <c r="AE3065">
        <f>ABS(tbl_pbp[[#This Row],[play.homeScore]]-tbl_pbp[[#This Row],[play.awayScore]])</f>
        <v>7</v>
      </c>
      <c r="AF3065">
        <f>IF(tbl_pbp[[#This Row],[Play Saints Win % Increase]]&gt;=$AF$4,1,0)</f>
        <v>0</v>
      </c>
      <c r="AG3065" t="str">
        <f>VLOOKUP(tbl_pbp[[#This Row],[gameId]], games!$B$2:$T$40, 9, FALSE)</f>
        <v>new-orleans-saints</v>
      </c>
      <c r="AH3065" s="5">
        <f>IF(tbl_pbp[[#This Row],[AwayTeam]] &lt;&gt; "new-orleans-saints", tbl_pbp[[#This Row],[homeWinPercentage]], 1-tbl_pbp[[#This Row],[homeWinPercentage]])</f>
        <v>0.28700000000000003</v>
      </c>
      <c r="AI3065" s="13">
        <f>tbl_pbp[[#This Row],[Kamara]]*tbl_pbp[[#This Row],[Impactful Play]]</f>
        <v>0</v>
      </c>
      <c r="AJ3065" s="13">
        <f>tbl_pbp[[#This Row],[Thomas]]*tbl_pbp[[#This Row],[Impactful Play]]</f>
        <v>0</v>
      </c>
      <c r="AK3065" s="13" t="str">
        <f>VLOOKUP(tbl_pbp[[#This Row],[Play Saints Win % Increase]], tbl_impact[],3,TRUE)</f>
        <v>Smelly (worse than-5% -&gt; -10%)</v>
      </c>
    </row>
    <row r="3066" spans="1:37">
      <c r="A3066" s="1">
        <v>110</v>
      </c>
      <c r="B3066" s="5">
        <v>0.81</v>
      </c>
      <c r="C3066" t="s">
        <v>1535</v>
      </c>
      <c r="D3066">
        <v>0</v>
      </c>
      <c r="E3066">
        <v>0</v>
      </c>
      <c r="F3066">
        <v>3</v>
      </c>
      <c r="G3066">
        <v>24</v>
      </c>
      <c r="H3066">
        <v>17</v>
      </c>
      <c r="I3066">
        <v>16</v>
      </c>
      <c r="J3066">
        <v>45</v>
      </c>
      <c r="K3066" t="s">
        <v>29</v>
      </c>
      <c r="L3066">
        <v>2</v>
      </c>
      <c r="M3066">
        <v>45</v>
      </c>
      <c r="N3066" t="s">
        <v>1536</v>
      </c>
      <c r="O3066" t="s">
        <v>1537</v>
      </c>
      <c r="P3066" t="s">
        <v>94</v>
      </c>
      <c r="Q3066" t="s">
        <v>95</v>
      </c>
      <c r="R3066" t="s">
        <v>96</v>
      </c>
      <c r="S3066" t="s">
        <v>1538</v>
      </c>
      <c r="T3066" t="s">
        <v>1539</v>
      </c>
      <c r="U3066" t="s">
        <v>1540</v>
      </c>
      <c r="V3066" t="s">
        <v>1181</v>
      </c>
      <c r="X3066" t="str">
        <f>VLOOKUP(pbp!V299, games!$B$2:$R$40, 3, FALSE)</f>
        <v>2019-09-15T20:25Z</v>
      </c>
      <c r="Y3066">
        <f>VLOOKUP(1*V3066,NFLGames!$H$11:$H$555,1,FALSE)</f>
        <v>401220231</v>
      </c>
      <c r="Z3066">
        <f>VLOOKUP($Y3066, NFLGames!$H$11:$K$555,2,FALSE)</f>
        <v>2020</v>
      </c>
      <c r="AA3066">
        <f>VLOOKUP($Y3066, NFLGames!$H$11:$K$555,3,FALSE)</f>
        <v>2</v>
      </c>
      <c r="AB3066" s="6">
        <f>IF(A3067=0, 0, AH3067-tbl_pbp[[#This Row],[Saints Win %]])</f>
        <v>5.3000000000000047E-2</v>
      </c>
      <c r="AC3066">
        <v>1</v>
      </c>
      <c r="AE3066">
        <f>ABS(tbl_pbp[[#This Row],[play.homeScore]]-tbl_pbp[[#This Row],[play.awayScore]])</f>
        <v>7</v>
      </c>
      <c r="AF3066">
        <f>IF(tbl_pbp[[#This Row],[Play Saints Win % Increase]]&gt;=$AF$4,1,0)</f>
        <v>0</v>
      </c>
      <c r="AG3066" t="str">
        <f>VLOOKUP(tbl_pbp[[#This Row],[gameId]], games!$B$2:$T$40, 9, FALSE)</f>
        <v>new-orleans-saints</v>
      </c>
      <c r="AH3066" s="5">
        <f>IF(tbl_pbp[[#This Row],[AwayTeam]] &lt;&gt; "new-orleans-saints", tbl_pbp[[#This Row],[homeWinPercentage]], 1-tbl_pbp[[#This Row],[homeWinPercentage]])</f>
        <v>0.18999999999999995</v>
      </c>
      <c r="AI3066" s="13">
        <f>tbl_pbp[[#This Row],[Kamara]]*tbl_pbp[[#This Row],[Impactful Play]]</f>
        <v>0</v>
      </c>
      <c r="AJ3066" s="13">
        <f>tbl_pbp[[#This Row],[Thomas]]*tbl_pbp[[#This Row],[Impactful Play]]</f>
        <v>0</v>
      </c>
      <c r="AK3066" s="13" t="str">
        <f>VLOOKUP(tbl_pbp[[#This Row],[Play Saints Win % Increase]], tbl_impact[],3,TRUE)</f>
        <v>Perfumed (5 to + 10%)</v>
      </c>
    </row>
    <row r="3067" spans="1:37">
      <c r="A3067" s="1">
        <v>111</v>
      </c>
      <c r="B3067" s="5">
        <v>0.75700000000000001</v>
      </c>
      <c r="C3067" t="s">
        <v>1541</v>
      </c>
      <c r="D3067">
        <v>0</v>
      </c>
      <c r="E3067">
        <v>0</v>
      </c>
      <c r="F3067">
        <v>3</v>
      </c>
      <c r="G3067">
        <v>24</v>
      </c>
      <c r="H3067">
        <v>17</v>
      </c>
      <c r="I3067">
        <v>26</v>
      </c>
      <c r="J3067">
        <v>55</v>
      </c>
      <c r="K3067" t="s">
        <v>29</v>
      </c>
      <c r="L3067">
        <v>2</v>
      </c>
      <c r="M3067">
        <v>55</v>
      </c>
      <c r="N3067" t="s">
        <v>1542</v>
      </c>
      <c r="O3067" t="s">
        <v>1543</v>
      </c>
      <c r="P3067" t="s">
        <v>30</v>
      </c>
      <c r="Q3067" t="s">
        <v>31</v>
      </c>
      <c r="R3067" t="s">
        <v>32</v>
      </c>
      <c r="S3067" t="s">
        <v>1544</v>
      </c>
      <c r="T3067" t="s">
        <v>80</v>
      </c>
      <c r="U3067" t="s">
        <v>1545</v>
      </c>
      <c r="V3067" t="s">
        <v>1181</v>
      </c>
      <c r="X3067" t="str">
        <f>VLOOKUP(pbp!V300, games!$B$2:$R$40, 3, FALSE)</f>
        <v>2019-09-15T20:25Z</v>
      </c>
      <c r="Y3067">
        <f>VLOOKUP(1*V3067,NFLGames!$H$11:$H$555,1,FALSE)</f>
        <v>401220231</v>
      </c>
      <c r="Z3067">
        <f>VLOOKUP($Y3067, NFLGames!$H$11:$K$555,2,FALSE)</f>
        <v>2020</v>
      </c>
      <c r="AA3067">
        <f>VLOOKUP($Y3067, NFLGames!$H$11:$K$555,3,FALSE)</f>
        <v>2</v>
      </c>
      <c r="AB3067" s="6">
        <f>IF(A3068=0, 0, AH3068-tbl_pbp[[#This Row],[Saints Win %]])</f>
        <v>-5.3000000000000047E-2</v>
      </c>
      <c r="AC3067">
        <v>1</v>
      </c>
      <c r="AE3067">
        <f>ABS(tbl_pbp[[#This Row],[play.homeScore]]-tbl_pbp[[#This Row],[play.awayScore]])</f>
        <v>7</v>
      </c>
      <c r="AF3067">
        <f>IF(tbl_pbp[[#This Row],[Play Saints Win % Increase]]&gt;=$AF$4,1,0)</f>
        <v>0</v>
      </c>
      <c r="AG3067" t="str">
        <f>VLOOKUP(tbl_pbp[[#This Row],[gameId]], games!$B$2:$T$40, 9, FALSE)</f>
        <v>new-orleans-saints</v>
      </c>
      <c r="AH3067" s="5">
        <f>IF(tbl_pbp[[#This Row],[AwayTeam]] &lt;&gt; "new-orleans-saints", tbl_pbp[[#This Row],[homeWinPercentage]], 1-tbl_pbp[[#This Row],[homeWinPercentage]])</f>
        <v>0.24299999999999999</v>
      </c>
      <c r="AI3067" s="13">
        <f>tbl_pbp[[#This Row],[Kamara]]*tbl_pbp[[#This Row],[Impactful Play]]</f>
        <v>0</v>
      </c>
      <c r="AJ3067" s="13">
        <f>tbl_pbp[[#This Row],[Thomas]]*tbl_pbp[[#This Row],[Impactful Play]]</f>
        <v>0</v>
      </c>
      <c r="AK3067" s="13" t="str">
        <f>VLOOKUP(tbl_pbp[[#This Row],[Play Saints Win % Increase]], tbl_impact[],3,TRUE)</f>
        <v>Smelly (worse than-5% -&gt; -10%)</v>
      </c>
    </row>
    <row r="3068" spans="1:37">
      <c r="A3068" s="1">
        <v>112</v>
      </c>
      <c r="B3068" s="5">
        <v>0.81</v>
      </c>
      <c r="C3068" t="s">
        <v>1546</v>
      </c>
      <c r="D3068">
        <v>0</v>
      </c>
      <c r="E3068">
        <v>0</v>
      </c>
      <c r="F3068">
        <v>3</v>
      </c>
      <c r="G3068">
        <v>24</v>
      </c>
      <c r="H3068">
        <v>17</v>
      </c>
      <c r="I3068">
        <v>31</v>
      </c>
      <c r="J3068">
        <v>60</v>
      </c>
      <c r="K3068" t="s">
        <v>29</v>
      </c>
      <c r="L3068">
        <v>2</v>
      </c>
      <c r="M3068">
        <v>60</v>
      </c>
      <c r="N3068" t="s">
        <v>1547</v>
      </c>
      <c r="O3068" t="s">
        <v>1548</v>
      </c>
      <c r="P3068" t="s">
        <v>30</v>
      </c>
      <c r="Q3068" t="s">
        <v>31</v>
      </c>
      <c r="R3068" t="s">
        <v>32</v>
      </c>
      <c r="S3068" t="s">
        <v>1549</v>
      </c>
      <c r="T3068" t="s">
        <v>117</v>
      </c>
      <c r="U3068" t="s">
        <v>1550</v>
      </c>
      <c r="V3068" t="s">
        <v>1181</v>
      </c>
      <c r="X3068" t="str">
        <f>VLOOKUP(pbp!V301, games!$B$2:$R$40, 3, FALSE)</f>
        <v>2019-09-15T20:25Z</v>
      </c>
      <c r="Y3068">
        <f>VLOOKUP(1*V3068,NFLGames!$H$11:$H$555,1,FALSE)</f>
        <v>401220231</v>
      </c>
      <c r="Z3068">
        <f>VLOOKUP($Y3068, NFLGames!$H$11:$K$555,2,FALSE)</f>
        <v>2020</v>
      </c>
      <c r="AA3068">
        <f>VLOOKUP($Y3068, NFLGames!$H$11:$K$555,3,FALSE)</f>
        <v>2</v>
      </c>
      <c r="AB3068" s="6">
        <f>IF(A3069=0, 0, AH3069-tbl_pbp[[#This Row],[Saints Win %]])</f>
        <v>7.0000000000000062E-3</v>
      </c>
      <c r="AE3068">
        <f>ABS(tbl_pbp[[#This Row],[play.homeScore]]-tbl_pbp[[#This Row],[play.awayScore]])</f>
        <v>7</v>
      </c>
      <c r="AF3068">
        <f>IF(tbl_pbp[[#This Row],[Play Saints Win % Increase]]&gt;=$AF$4,1,0)</f>
        <v>0</v>
      </c>
      <c r="AG3068" t="str">
        <f>VLOOKUP(tbl_pbp[[#This Row],[gameId]], games!$B$2:$T$40, 9, FALSE)</f>
        <v>new-orleans-saints</v>
      </c>
      <c r="AH3068" s="5">
        <f>IF(tbl_pbp[[#This Row],[AwayTeam]] &lt;&gt; "new-orleans-saints", tbl_pbp[[#This Row],[homeWinPercentage]], 1-tbl_pbp[[#This Row],[homeWinPercentage]])</f>
        <v>0.18999999999999995</v>
      </c>
      <c r="AI3068" s="13">
        <f>tbl_pbp[[#This Row],[Kamara]]*tbl_pbp[[#This Row],[Impactful Play]]</f>
        <v>0</v>
      </c>
      <c r="AJ3068" s="13">
        <f>tbl_pbp[[#This Row],[Thomas]]*tbl_pbp[[#This Row],[Impactful Play]]</f>
        <v>0</v>
      </c>
      <c r="AK3068" s="13" t="str">
        <f>VLOOKUP(tbl_pbp[[#This Row],[Play Saints Win % Increase]], tbl_impact[],3,TRUE)</f>
        <v>Scented (0 to +5%)</v>
      </c>
    </row>
    <row r="3069" spans="1:37">
      <c r="A3069" s="1">
        <v>113</v>
      </c>
      <c r="B3069" s="5">
        <v>0.80300000000000005</v>
      </c>
      <c r="C3069" t="s">
        <v>1551</v>
      </c>
      <c r="D3069">
        <v>0</v>
      </c>
      <c r="E3069">
        <v>0</v>
      </c>
      <c r="F3069">
        <v>3</v>
      </c>
      <c r="G3069">
        <v>24</v>
      </c>
      <c r="H3069">
        <v>17</v>
      </c>
      <c r="I3069">
        <v>22</v>
      </c>
      <c r="J3069">
        <v>51</v>
      </c>
      <c r="K3069" t="s">
        <v>29</v>
      </c>
      <c r="L3069">
        <v>3</v>
      </c>
      <c r="M3069">
        <v>51</v>
      </c>
      <c r="N3069" t="s">
        <v>1552</v>
      </c>
      <c r="O3069" t="s">
        <v>1553</v>
      </c>
      <c r="P3069" t="s">
        <v>30</v>
      </c>
      <c r="Q3069" t="s">
        <v>31</v>
      </c>
      <c r="R3069" t="s">
        <v>32</v>
      </c>
      <c r="S3069" t="s">
        <v>1554</v>
      </c>
      <c r="T3069" t="s">
        <v>493</v>
      </c>
      <c r="U3069" t="s">
        <v>1555</v>
      </c>
      <c r="V3069" t="s">
        <v>1181</v>
      </c>
      <c r="X3069" t="str">
        <f>VLOOKUP(pbp!V302, games!$B$2:$R$40, 3, FALSE)</f>
        <v>2019-09-15T20:25Z</v>
      </c>
      <c r="Y3069">
        <f>VLOOKUP(1*V3069,NFLGames!$H$11:$H$555,1,FALSE)</f>
        <v>401220231</v>
      </c>
      <c r="Z3069">
        <f>VLOOKUP($Y3069, NFLGames!$H$11:$K$555,2,FALSE)</f>
        <v>2020</v>
      </c>
      <c r="AA3069">
        <f>VLOOKUP($Y3069, NFLGames!$H$11:$K$555,3,FALSE)</f>
        <v>2</v>
      </c>
      <c r="AB3069" s="6">
        <f>IF(A3070=0, 0, AH3070-tbl_pbp[[#This Row],[Saints Win %]])</f>
        <v>4.9000000000000044E-2</v>
      </c>
      <c r="AE3069">
        <f>ABS(tbl_pbp[[#This Row],[play.homeScore]]-tbl_pbp[[#This Row],[play.awayScore]])</f>
        <v>7</v>
      </c>
      <c r="AF3069">
        <f>IF(tbl_pbp[[#This Row],[Play Saints Win % Increase]]&gt;=$AF$4,1,0)</f>
        <v>0</v>
      </c>
      <c r="AG3069" t="str">
        <f>VLOOKUP(tbl_pbp[[#This Row],[gameId]], games!$B$2:$T$40, 9, FALSE)</f>
        <v>new-orleans-saints</v>
      </c>
      <c r="AH3069" s="5">
        <f>IF(tbl_pbp[[#This Row],[AwayTeam]] &lt;&gt; "new-orleans-saints", tbl_pbp[[#This Row],[homeWinPercentage]], 1-tbl_pbp[[#This Row],[homeWinPercentage]])</f>
        <v>0.19699999999999995</v>
      </c>
      <c r="AI3069" s="13">
        <f>tbl_pbp[[#This Row],[Kamara]]*tbl_pbp[[#This Row],[Impactful Play]]</f>
        <v>0</v>
      </c>
      <c r="AJ3069" s="13">
        <f>tbl_pbp[[#This Row],[Thomas]]*tbl_pbp[[#This Row],[Impactful Play]]</f>
        <v>0</v>
      </c>
      <c r="AK3069" s="13" t="str">
        <f>VLOOKUP(tbl_pbp[[#This Row],[Play Saints Win % Increase]], tbl_impact[],3,TRUE)</f>
        <v>Scented (0 to +5%)</v>
      </c>
    </row>
    <row r="3070" spans="1:37">
      <c r="A3070" s="1">
        <v>114</v>
      </c>
      <c r="B3070" s="5">
        <v>0.754</v>
      </c>
      <c r="C3070" t="s">
        <v>1556</v>
      </c>
      <c r="D3070">
        <v>0</v>
      </c>
      <c r="E3070">
        <v>0</v>
      </c>
      <c r="F3070">
        <v>3</v>
      </c>
      <c r="G3070">
        <v>24</v>
      </c>
      <c r="H3070">
        <v>17</v>
      </c>
      <c r="I3070">
        <v>14</v>
      </c>
      <c r="J3070">
        <v>43</v>
      </c>
      <c r="K3070" t="s">
        <v>29</v>
      </c>
      <c r="L3070">
        <v>4</v>
      </c>
      <c r="M3070">
        <v>43</v>
      </c>
      <c r="N3070" t="s">
        <v>1557</v>
      </c>
      <c r="O3070" t="s">
        <v>1558</v>
      </c>
      <c r="P3070" t="s">
        <v>66</v>
      </c>
      <c r="Q3070" t="s">
        <v>67</v>
      </c>
      <c r="R3070" t="s">
        <v>68</v>
      </c>
      <c r="S3070" t="s">
        <v>190</v>
      </c>
      <c r="T3070" t="s">
        <v>1559</v>
      </c>
      <c r="U3070" t="s">
        <v>1560</v>
      </c>
      <c r="V3070" t="s">
        <v>1181</v>
      </c>
      <c r="X3070" t="str">
        <f>VLOOKUP(pbp!V303, games!$B$2:$R$40, 3, FALSE)</f>
        <v>2019-09-15T20:25Z</v>
      </c>
      <c r="Y3070">
        <f>VLOOKUP(1*V3070,NFLGames!$H$11:$H$555,1,FALSE)</f>
        <v>401220231</v>
      </c>
      <c r="Z3070">
        <f>VLOOKUP($Y3070, NFLGames!$H$11:$K$555,2,FALSE)</f>
        <v>2020</v>
      </c>
      <c r="AA3070">
        <f>VLOOKUP($Y3070, NFLGames!$H$11:$K$555,3,FALSE)</f>
        <v>2</v>
      </c>
      <c r="AB3070" s="6">
        <f>IF(A3071=0, 0, AH3071-tbl_pbp[[#This Row],[Saints Win %]])</f>
        <v>3.3000000000000029E-2</v>
      </c>
      <c r="AE3070">
        <f>ABS(tbl_pbp[[#This Row],[play.homeScore]]-tbl_pbp[[#This Row],[play.awayScore]])</f>
        <v>7</v>
      </c>
      <c r="AF3070">
        <f>IF(tbl_pbp[[#This Row],[Play Saints Win % Increase]]&gt;=$AF$4,1,0)</f>
        <v>0</v>
      </c>
      <c r="AG3070" t="str">
        <f>VLOOKUP(tbl_pbp[[#This Row],[gameId]], games!$B$2:$T$40, 9, FALSE)</f>
        <v>new-orleans-saints</v>
      </c>
      <c r="AH3070" s="5">
        <f>IF(tbl_pbp[[#This Row],[AwayTeam]] &lt;&gt; "new-orleans-saints", tbl_pbp[[#This Row],[homeWinPercentage]], 1-tbl_pbp[[#This Row],[homeWinPercentage]])</f>
        <v>0.246</v>
      </c>
      <c r="AI3070" s="13">
        <f>tbl_pbp[[#This Row],[Kamara]]*tbl_pbp[[#This Row],[Impactful Play]]</f>
        <v>0</v>
      </c>
      <c r="AJ3070" s="13">
        <f>tbl_pbp[[#This Row],[Thomas]]*tbl_pbp[[#This Row],[Impactful Play]]</f>
        <v>0</v>
      </c>
      <c r="AK3070" s="13" t="str">
        <f>VLOOKUP(tbl_pbp[[#This Row],[Play Saints Win % Increase]], tbl_impact[],3,TRUE)</f>
        <v>Scented (0 to +5%)</v>
      </c>
    </row>
    <row r="3071" spans="1:37">
      <c r="A3071" s="1">
        <v>115</v>
      </c>
      <c r="B3071" s="5">
        <v>0.72099999999999997</v>
      </c>
      <c r="C3071" t="s">
        <v>1561</v>
      </c>
      <c r="D3071">
        <v>0</v>
      </c>
      <c r="E3071">
        <v>0</v>
      </c>
      <c r="F3071">
        <v>3</v>
      </c>
      <c r="G3071">
        <v>24</v>
      </c>
      <c r="H3071">
        <v>17</v>
      </c>
      <c r="I3071">
        <v>10</v>
      </c>
      <c r="J3071">
        <v>13</v>
      </c>
      <c r="K3071" t="s">
        <v>1179</v>
      </c>
      <c r="L3071">
        <v>1</v>
      </c>
      <c r="M3071">
        <v>87</v>
      </c>
      <c r="N3071" t="s">
        <v>1562</v>
      </c>
      <c r="O3071" t="s">
        <v>1563</v>
      </c>
      <c r="P3071" t="s">
        <v>30</v>
      </c>
      <c r="Q3071" t="s">
        <v>31</v>
      </c>
      <c r="R3071" t="s">
        <v>32</v>
      </c>
      <c r="S3071" t="s">
        <v>33</v>
      </c>
      <c r="T3071" t="s">
        <v>1216</v>
      </c>
      <c r="U3071" t="s">
        <v>1564</v>
      </c>
      <c r="V3071" t="s">
        <v>1181</v>
      </c>
      <c r="X3071" t="str">
        <f>VLOOKUP(pbp!V304, games!$B$2:$R$40, 3, FALSE)</f>
        <v>2019-09-15T20:25Z</v>
      </c>
      <c r="Y3071">
        <f>VLOOKUP(1*V3071,NFLGames!$H$11:$H$555,1,FALSE)</f>
        <v>401220231</v>
      </c>
      <c r="Z3071">
        <f>VLOOKUP($Y3071, NFLGames!$H$11:$K$555,2,FALSE)</f>
        <v>2020</v>
      </c>
      <c r="AA3071">
        <f>VLOOKUP($Y3071, NFLGames!$H$11:$K$555,3,FALSE)</f>
        <v>2</v>
      </c>
      <c r="AB3071" s="6">
        <f>IF(A3072=0, 0, AH3072-tbl_pbp[[#This Row],[Saints Win %]])</f>
        <v>-1.2000000000000011E-2</v>
      </c>
      <c r="AE3071">
        <f>ABS(tbl_pbp[[#This Row],[play.homeScore]]-tbl_pbp[[#This Row],[play.awayScore]])</f>
        <v>7</v>
      </c>
      <c r="AF3071">
        <f>IF(tbl_pbp[[#This Row],[Play Saints Win % Increase]]&gt;=$AF$4,1,0)</f>
        <v>0</v>
      </c>
      <c r="AG3071" t="str">
        <f>VLOOKUP(tbl_pbp[[#This Row],[gameId]], games!$B$2:$T$40, 9, FALSE)</f>
        <v>new-orleans-saints</v>
      </c>
      <c r="AH3071" s="5">
        <f>IF(tbl_pbp[[#This Row],[AwayTeam]] &lt;&gt; "new-orleans-saints", tbl_pbp[[#This Row],[homeWinPercentage]], 1-tbl_pbp[[#This Row],[homeWinPercentage]])</f>
        <v>0.27900000000000003</v>
      </c>
      <c r="AI3071" s="13">
        <f>tbl_pbp[[#This Row],[Kamara]]*tbl_pbp[[#This Row],[Impactful Play]]</f>
        <v>0</v>
      </c>
      <c r="AJ3071" s="13">
        <f>tbl_pbp[[#This Row],[Thomas]]*tbl_pbp[[#This Row],[Impactful Play]]</f>
        <v>0</v>
      </c>
      <c r="AK3071" s="13" t="str">
        <f>VLOOKUP(tbl_pbp[[#This Row],[Play Saints Win % Increase]], tbl_impact[],3,TRUE)</f>
        <v>Bad (0 to -5%)</v>
      </c>
    </row>
    <row r="3072" spans="1:37">
      <c r="A3072" s="1">
        <v>116</v>
      </c>
      <c r="B3072" s="5">
        <v>0.73299999999999998</v>
      </c>
      <c r="C3072" t="s">
        <v>1565</v>
      </c>
      <c r="D3072">
        <v>0</v>
      </c>
      <c r="E3072">
        <v>0</v>
      </c>
      <c r="F3072">
        <v>3</v>
      </c>
      <c r="G3072">
        <v>24</v>
      </c>
      <c r="H3072">
        <v>17</v>
      </c>
      <c r="I3072">
        <v>15</v>
      </c>
      <c r="J3072">
        <v>8</v>
      </c>
      <c r="K3072" t="s">
        <v>1179</v>
      </c>
      <c r="L3072">
        <v>1</v>
      </c>
      <c r="M3072">
        <v>92</v>
      </c>
      <c r="N3072" t="s">
        <v>1566</v>
      </c>
      <c r="O3072" t="s">
        <v>1567</v>
      </c>
      <c r="P3072" t="s">
        <v>45</v>
      </c>
      <c r="Q3072" t="s">
        <v>46</v>
      </c>
      <c r="R3072" t="s">
        <v>47</v>
      </c>
      <c r="S3072" t="s">
        <v>250</v>
      </c>
      <c r="T3072" t="s">
        <v>1391</v>
      </c>
      <c r="U3072" t="s">
        <v>1568</v>
      </c>
      <c r="V3072" t="s">
        <v>1181</v>
      </c>
      <c r="X3072" t="str">
        <f>VLOOKUP(pbp!V305, games!$B$2:$R$40, 3, FALSE)</f>
        <v>2019-09-15T20:25Z</v>
      </c>
      <c r="Y3072">
        <f>VLOOKUP(1*V3072,NFLGames!$H$11:$H$555,1,FALSE)</f>
        <v>401220231</v>
      </c>
      <c r="Z3072">
        <f>VLOOKUP($Y3072, NFLGames!$H$11:$K$555,2,FALSE)</f>
        <v>2020</v>
      </c>
      <c r="AA3072">
        <f>VLOOKUP($Y3072, NFLGames!$H$11:$K$555,3,FALSE)</f>
        <v>2</v>
      </c>
      <c r="AB3072" s="6">
        <f>IF(A3073=0, 0, AH3073-tbl_pbp[[#This Row],[Saints Win %]])</f>
        <v>-2.300000000000002E-2</v>
      </c>
      <c r="AE3072">
        <f>ABS(tbl_pbp[[#This Row],[play.homeScore]]-tbl_pbp[[#This Row],[play.awayScore]])</f>
        <v>7</v>
      </c>
      <c r="AF3072">
        <f>IF(tbl_pbp[[#This Row],[Play Saints Win % Increase]]&gt;=$AF$4,1,0)</f>
        <v>0</v>
      </c>
      <c r="AG3072" t="str">
        <f>VLOOKUP(tbl_pbp[[#This Row],[gameId]], games!$B$2:$T$40, 9, FALSE)</f>
        <v>new-orleans-saints</v>
      </c>
      <c r="AH3072" s="5">
        <f>IF(tbl_pbp[[#This Row],[AwayTeam]] &lt;&gt; "new-orleans-saints", tbl_pbp[[#This Row],[homeWinPercentage]], 1-tbl_pbp[[#This Row],[homeWinPercentage]])</f>
        <v>0.26700000000000002</v>
      </c>
      <c r="AI3072" s="13">
        <f>tbl_pbp[[#This Row],[Kamara]]*tbl_pbp[[#This Row],[Impactful Play]]</f>
        <v>0</v>
      </c>
      <c r="AJ3072" s="13">
        <f>tbl_pbp[[#This Row],[Thomas]]*tbl_pbp[[#This Row],[Impactful Play]]</f>
        <v>0</v>
      </c>
      <c r="AK3072" s="13" t="str">
        <f>VLOOKUP(tbl_pbp[[#This Row],[Play Saints Win % Increase]], tbl_impact[],3,TRUE)</f>
        <v>Bad (0 to -5%)</v>
      </c>
    </row>
    <row r="3073" spans="1:37">
      <c r="A3073" s="1">
        <v>117</v>
      </c>
      <c r="B3073" s="5">
        <v>0.75600000000000001</v>
      </c>
      <c r="C3073" t="s">
        <v>1569</v>
      </c>
      <c r="D3073">
        <v>0</v>
      </c>
      <c r="E3073">
        <v>0</v>
      </c>
      <c r="F3073">
        <v>3</v>
      </c>
      <c r="G3073">
        <v>24</v>
      </c>
      <c r="H3073">
        <v>17</v>
      </c>
      <c r="I3073">
        <v>9</v>
      </c>
      <c r="J3073">
        <v>14</v>
      </c>
      <c r="K3073" t="s">
        <v>1179</v>
      </c>
      <c r="L3073">
        <v>2</v>
      </c>
      <c r="M3073">
        <v>86</v>
      </c>
      <c r="N3073" t="s">
        <v>1570</v>
      </c>
      <c r="O3073" t="s">
        <v>578</v>
      </c>
      <c r="P3073" t="s">
        <v>30</v>
      </c>
      <c r="Q3073" t="s">
        <v>31</v>
      </c>
      <c r="R3073" t="s">
        <v>32</v>
      </c>
      <c r="S3073" t="s">
        <v>210</v>
      </c>
      <c r="T3073" t="s">
        <v>1571</v>
      </c>
      <c r="U3073" t="s">
        <v>1572</v>
      </c>
      <c r="V3073" t="s">
        <v>1181</v>
      </c>
      <c r="X3073" t="str">
        <f>VLOOKUP(pbp!V306, games!$B$2:$R$40, 3, FALSE)</f>
        <v>2019-09-15T20:25Z</v>
      </c>
      <c r="Y3073">
        <f>VLOOKUP(1*V3073,NFLGames!$H$11:$H$555,1,FALSE)</f>
        <v>401220231</v>
      </c>
      <c r="Z3073">
        <f>VLOOKUP($Y3073, NFLGames!$H$11:$K$555,2,FALSE)</f>
        <v>2020</v>
      </c>
      <c r="AA3073">
        <f>VLOOKUP($Y3073, NFLGames!$H$11:$K$555,3,FALSE)</f>
        <v>2</v>
      </c>
      <c r="AB3073" s="6">
        <f>IF(A3074=0, 0, AH3074-tbl_pbp[[#This Row],[Saints Win %]])</f>
        <v>-1.2000000000000011E-2</v>
      </c>
      <c r="AE3073">
        <f>ABS(tbl_pbp[[#This Row],[play.homeScore]]-tbl_pbp[[#This Row],[play.awayScore]])</f>
        <v>7</v>
      </c>
      <c r="AF3073">
        <f>IF(tbl_pbp[[#This Row],[Play Saints Win % Increase]]&gt;=$AF$4,1,0)</f>
        <v>0</v>
      </c>
      <c r="AG3073" t="str">
        <f>VLOOKUP(tbl_pbp[[#This Row],[gameId]], games!$B$2:$T$40, 9, FALSE)</f>
        <v>new-orleans-saints</v>
      </c>
      <c r="AH3073" s="5">
        <f>IF(tbl_pbp[[#This Row],[AwayTeam]] &lt;&gt; "new-orleans-saints", tbl_pbp[[#This Row],[homeWinPercentage]], 1-tbl_pbp[[#This Row],[homeWinPercentage]])</f>
        <v>0.24399999999999999</v>
      </c>
      <c r="AI3073" s="13">
        <f>tbl_pbp[[#This Row],[Kamara]]*tbl_pbp[[#This Row],[Impactful Play]]</f>
        <v>0</v>
      </c>
      <c r="AJ3073" s="13">
        <f>tbl_pbp[[#This Row],[Thomas]]*tbl_pbp[[#This Row],[Impactful Play]]</f>
        <v>0</v>
      </c>
      <c r="AK3073" s="13" t="str">
        <f>VLOOKUP(tbl_pbp[[#This Row],[Play Saints Win % Increase]], tbl_impact[],3,TRUE)</f>
        <v>Bad (0 to -5%)</v>
      </c>
    </row>
    <row r="3074" spans="1:37">
      <c r="A3074" s="1">
        <v>118</v>
      </c>
      <c r="B3074" s="5">
        <v>0.76800000000000002</v>
      </c>
      <c r="C3074" t="s">
        <v>1573</v>
      </c>
      <c r="D3074">
        <v>0</v>
      </c>
      <c r="E3074">
        <v>0</v>
      </c>
      <c r="F3074">
        <v>3</v>
      </c>
      <c r="G3074">
        <v>24</v>
      </c>
      <c r="H3074">
        <v>17</v>
      </c>
      <c r="I3074">
        <v>4</v>
      </c>
      <c r="J3074">
        <v>32</v>
      </c>
      <c r="K3074" t="s">
        <v>1179</v>
      </c>
      <c r="L3074">
        <v>2</v>
      </c>
      <c r="M3074">
        <v>68</v>
      </c>
      <c r="N3074" t="s">
        <v>1574</v>
      </c>
      <c r="O3074" t="s">
        <v>1575</v>
      </c>
      <c r="P3074" t="s">
        <v>124</v>
      </c>
      <c r="Q3074" t="s">
        <v>125</v>
      </c>
      <c r="R3074" t="s">
        <v>126</v>
      </c>
      <c r="V3074" t="s">
        <v>1181</v>
      </c>
      <c r="X3074" t="str">
        <f>VLOOKUP(pbp!V307, games!$B$2:$R$40, 3, FALSE)</f>
        <v>2019-09-15T20:25Z</v>
      </c>
      <c r="Y3074">
        <f>VLOOKUP(1*V3074,NFLGames!$H$11:$H$555,1,FALSE)</f>
        <v>401220231</v>
      </c>
      <c r="Z3074">
        <f>VLOOKUP($Y3074, NFLGames!$H$11:$K$555,2,FALSE)</f>
        <v>2020</v>
      </c>
      <c r="AA3074">
        <f>VLOOKUP($Y3074, NFLGames!$H$11:$K$555,3,FALSE)</f>
        <v>2</v>
      </c>
      <c r="AB3074" s="6">
        <f>IF(A3075=0, 0, AH3075-tbl_pbp[[#This Row],[Saints Win %]])</f>
        <v>-2.6000000000000023E-2</v>
      </c>
      <c r="AE3074">
        <f>ABS(tbl_pbp[[#This Row],[play.homeScore]]-tbl_pbp[[#This Row],[play.awayScore]])</f>
        <v>7</v>
      </c>
      <c r="AF3074">
        <f>IF(tbl_pbp[[#This Row],[Play Saints Win % Increase]]&gt;=$AF$4,1,0)</f>
        <v>0</v>
      </c>
      <c r="AG3074" t="str">
        <f>VLOOKUP(tbl_pbp[[#This Row],[gameId]], games!$B$2:$T$40, 9, FALSE)</f>
        <v>new-orleans-saints</v>
      </c>
      <c r="AH3074" s="5">
        <f>IF(tbl_pbp[[#This Row],[AwayTeam]] &lt;&gt; "new-orleans-saints", tbl_pbp[[#This Row],[homeWinPercentage]], 1-tbl_pbp[[#This Row],[homeWinPercentage]])</f>
        <v>0.23199999999999998</v>
      </c>
      <c r="AI3074" s="13">
        <f>tbl_pbp[[#This Row],[Kamara]]*tbl_pbp[[#This Row],[Impactful Play]]</f>
        <v>0</v>
      </c>
      <c r="AJ3074" s="13">
        <f>tbl_pbp[[#This Row],[Thomas]]*tbl_pbp[[#This Row],[Impactful Play]]</f>
        <v>0</v>
      </c>
      <c r="AK3074" s="13" t="str">
        <f>VLOOKUP(tbl_pbp[[#This Row],[Play Saints Win % Increase]], tbl_impact[],3,TRUE)</f>
        <v>Bad (0 to -5%)</v>
      </c>
    </row>
    <row r="3075" spans="1:37">
      <c r="A3075" s="1">
        <v>119</v>
      </c>
      <c r="B3075" s="5">
        <v>0.79400000000000004</v>
      </c>
      <c r="C3075" t="s">
        <v>1576</v>
      </c>
      <c r="D3075">
        <v>0</v>
      </c>
      <c r="E3075">
        <v>0</v>
      </c>
      <c r="F3075">
        <v>3</v>
      </c>
      <c r="G3075">
        <v>24</v>
      </c>
      <c r="H3075">
        <v>17</v>
      </c>
      <c r="I3075">
        <v>3</v>
      </c>
      <c r="J3075">
        <v>20</v>
      </c>
      <c r="K3075" t="s">
        <v>1179</v>
      </c>
      <c r="L3075">
        <v>3</v>
      </c>
      <c r="M3075">
        <v>80</v>
      </c>
      <c r="N3075" t="s">
        <v>1577</v>
      </c>
      <c r="O3075" t="s">
        <v>1575</v>
      </c>
      <c r="P3075" t="s">
        <v>30</v>
      </c>
      <c r="Q3075" t="s">
        <v>31</v>
      </c>
      <c r="R3075" t="s">
        <v>32</v>
      </c>
      <c r="S3075" t="s">
        <v>375</v>
      </c>
      <c r="T3075" t="s">
        <v>1208</v>
      </c>
      <c r="U3075" t="s">
        <v>1578</v>
      </c>
      <c r="V3075" t="s">
        <v>1181</v>
      </c>
      <c r="X3075" t="str">
        <f>VLOOKUP(pbp!V308, games!$B$2:$R$40, 3, FALSE)</f>
        <v>2019-09-15T20:25Z</v>
      </c>
      <c r="Y3075">
        <f>VLOOKUP(1*V3075,NFLGames!$H$11:$H$555,1,FALSE)</f>
        <v>401220231</v>
      </c>
      <c r="Z3075">
        <f>VLOOKUP($Y3075, NFLGames!$H$11:$K$555,2,FALSE)</f>
        <v>2020</v>
      </c>
      <c r="AA3075">
        <f>VLOOKUP($Y3075, NFLGames!$H$11:$K$555,3,FALSE)</f>
        <v>2</v>
      </c>
      <c r="AB3075" s="6">
        <f>IF(A3076=0, 0, AH3076-tbl_pbp[[#This Row],[Saints Win %]])</f>
        <v>-1.3000000000000012E-2</v>
      </c>
      <c r="AE3075">
        <f>ABS(tbl_pbp[[#This Row],[play.homeScore]]-tbl_pbp[[#This Row],[play.awayScore]])</f>
        <v>7</v>
      </c>
      <c r="AF3075">
        <f>IF(tbl_pbp[[#This Row],[Play Saints Win % Increase]]&gt;=$AF$4,1,0)</f>
        <v>0</v>
      </c>
      <c r="AG3075" t="str">
        <f>VLOOKUP(tbl_pbp[[#This Row],[gameId]], games!$B$2:$T$40, 9, FALSE)</f>
        <v>new-orleans-saints</v>
      </c>
      <c r="AH3075" s="5">
        <f>IF(tbl_pbp[[#This Row],[AwayTeam]] &lt;&gt; "new-orleans-saints", tbl_pbp[[#This Row],[homeWinPercentage]], 1-tbl_pbp[[#This Row],[homeWinPercentage]])</f>
        <v>0.20599999999999996</v>
      </c>
      <c r="AI3075" s="13">
        <f>tbl_pbp[[#This Row],[Kamara]]*tbl_pbp[[#This Row],[Impactful Play]]</f>
        <v>0</v>
      </c>
      <c r="AJ3075" s="13">
        <f>tbl_pbp[[#This Row],[Thomas]]*tbl_pbp[[#This Row],[Impactful Play]]</f>
        <v>0</v>
      </c>
      <c r="AK3075" s="13" t="str">
        <f>VLOOKUP(tbl_pbp[[#This Row],[Play Saints Win % Increase]], tbl_impact[],3,TRUE)</f>
        <v>Bad (0 to -5%)</v>
      </c>
    </row>
    <row r="3076" spans="1:37">
      <c r="A3076" s="1">
        <v>120</v>
      </c>
      <c r="B3076" s="5">
        <v>0.80700000000000005</v>
      </c>
      <c r="C3076" t="s">
        <v>1579</v>
      </c>
      <c r="D3076">
        <v>0</v>
      </c>
      <c r="E3076">
        <v>0</v>
      </c>
      <c r="F3076">
        <v>3</v>
      </c>
      <c r="G3076">
        <v>24</v>
      </c>
      <c r="H3076">
        <v>17</v>
      </c>
      <c r="I3076">
        <v>10</v>
      </c>
      <c r="J3076">
        <v>26</v>
      </c>
      <c r="K3076" t="s">
        <v>1179</v>
      </c>
      <c r="L3076">
        <v>1</v>
      </c>
      <c r="M3076">
        <v>74</v>
      </c>
      <c r="N3076" t="s">
        <v>1580</v>
      </c>
      <c r="O3076" t="s">
        <v>341</v>
      </c>
      <c r="P3076" t="s">
        <v>45</v>
      </c>
      <c r="Q3076" t="s">
        <v>46</v>
      </c>
      <c r="R3076" t="s">
        <v>47</v>
      </c>
      <c r="S3076" t="s">
        <v>33</v>
      </c>
      <c r="T3076" t="s">
        <v>1230</v>
      </c>
      <c r="U3076" t="s">
        <v>1581</v>
      </c>
      <c r="V3076" t="s">
        <v>1181</v>
      </c>
      <c r="X3076" t="str">
        <f>VLOOKUP(pbp!V309, games!$B$2:$R$40, 3, FALSE)</f>
        <v>2019-09-15T20:25Z</v>
      </c>
      <c r="Y3076">
        <f>VLOOKUP(1*V3076,NFLGames!$H$11:$H$555,1,FALSE)</f>
        <v>401220231</v>
      </c>
      <c r="Z3076">
        <f>VLOOKUP($Y3076, NFLGames!$H$11:$K$555,2,FALSE)</f>
        <v>2020</v>
      </c>
      <c r="AA3076">
        <f>VLOOKUP($Y3076, NFLGames!$H$11:$K$555,3,FALSE)</f>
        <v>2</v>
      </c>
      <c r="AB3076" s="6">
        <f>IF(A3077=0, 0, AH3077-tbl_pbp[[#This Row],[Saints Win %]])</f>
        <v>-1.0000000000000009E-3</v>
      </c>
      <c r="AE3076">
        <f>ABS(tbl_pbp[[#This Row],[play.homeScore]]-tbl_pbp[[#This Row],[play.awayScore]])</f>
        <v>7</v>
      </c>
      <c r="AF3076">
        <f>IF(tbl_pbp[[#This Row],[Play Saints Win % Increase]]&gt;=$AF$4,1,0)</f>
        <v>0</v>
      </c>
      <c r="AG3076" t="str">
        <f>VLOOKUP(tbl_pbp[[#This Row],[gameId]], games!$B$2:$T$40, 9, FALSE)</f>
        <v>new-orleans-saints</v>
      </c>
      <c r="AH3076" s="5">
        <f>IF(tbl_pbp[[#This Row],[AwayTeam]] &lt;&gt; "new-orleans-saints", tbl_pbp[[#This Row],[homeWinPercentage]], 1-tbl_pbp[[#This Row],[homeWinPercentage]])</f>
        <v>0.19299999999999995</v>
      </c>
      <c r="AI3076" s="13">
        <f>tbl_pbp[[#This Row],[Kamara]]*tbl_pbp[[#This Row],[Impactful Play]]</f>
        <v>0</v>
      </c>
      <c r="AJ3076" s="13">
        <f>tbl_pbp[[#This Row],[Thomas]]*tbl_pbp[[#This Row],[Impactful Play]]</f>
        <v>0</v>
      </c>
      <c r="AK3076" s="13" t="str">
        <f>VLOOKUP(tbl_pbp[[#This Row],[Play Saints Win % Increase]], tbl_impact[],3,TRUE)</f>
        <v>Bad (0 to -5%)</v>
      </c>
    </row>
    <row r="3077" spans="1:37">
      <c r="A3077" s="1">
        <v>121</v>
      </c>
      <c r="B3077" s="5">
        <v>0.80800000000000005</v>
      </c>
      <c r="C3077" t="s">
        <v>1582</v>
      </c>
      <c r="D3077">
        <v>0</v>
      </c>
      <c r="E3077">
        <v>0</v>
      </c>
      <c r="F3077">
        <v>3</v>
      </c>
      <c r="G3077">
        <v>24</v>
      </c>
      <c r="H3077">
        <v>17</v>
      </c>
      <c r="I3077">
        <v>4</v>
      </c>
      <c r="J3077">
        <v>32</v>
      </c>
      <c r="K3077" t="s">
        <v>1179</v>
      </c>
      <c r="L3077">
        <v>2</v>
      </c>
      <c r="M3077">
        <v>68</v>
      </c>
      <c r="N3077" t="s">
        <v>1583</v>
      </c>
      <c r="O3077" t="s">
        <v>1584</v>
      </c>
      <c r="P3077" t="s">
        <v>124</v>
      </c>
      <c r="Q3077" t="s">
        <v>125</v>
      </c>
      <c r="R3077" t="s">
        <v>126</v>
      </c>
      <c r="V3077" t="s">
        <v>1181</v>
      </c>
      <c r="X3077" t="str">
        <f>VLOOKUP(pbp!V310, games!$B$2:$R$40, 3, FALSE)</f>
        <v>2019-09-15T20:25Z</v>
      </c>
      <c r="Y3077">
        <f>VLOOKUP(1*V3077,NFLGames!$H$11:$H$555,1,FALSE)</f>
        <v>401220231</v>
      </c>
      <c r="Z3077">
        <f>VLOOKUP($Y3077, NFLGames!$H$11:$K$555,2,FALSE)</f>
        <v>2020</v>
      </c>
      <c r="AA3077">
        <f>VLOOKUP($Y3077, NFLGames!$H$11:$K$555,3,FALSE)</f>
        <v>2</v>
      </c>
      <c r="AB3077" s="6">
        <f>IF(A3078=0, 0, AH3078-tbl_pbp[[#This Row],[Saints Win %]])</f>
        <v>-2.4999999999999911E-2</v>
      </c>
      <c r="AE3077">
        <f>ABS(tbl_pbp[[#This Row],[play.homeScore]]-tbl_pbp[[#This Row],[play.awayScore]])</f>
        <v>7</v>
      </c>
      <c r="AF3077">
        <f>IF(tbl_pbp[[#This Row],[Play Saints Win % Increase]]&gt;=$AF$4,1,0)</f>
        <v>0</v>
      </c>
      <c r="AG3077" t="str">
        <f>VLOOKUP(tbl_pbp[[#This Row],[gameId]], games!$B$2:$T$40, 9, FALSE)</f>
        <v>new-orleans-saints</v>
      </c>
      <c r="AH3077" s="5">
        <f>IF(tbl_pbp[[#This Row],[AwayTeam]] &lt;&gt; "new-orleans-saints", tbl_pbp[[#This Row],[homeWinPercentage]], 1-tbl_pbp[[#This Row],[homeWinPercentage]])</f>
        <v>0.19199999999999995</v>
      </c>
      <c r="AI3077" s="13">
        <f>tbl_pbp[[#This Row],[Kamara]]*tbl_pbp[[#This Row],[Impactful Play]]</f>
        <v>0</v>
      </c>
      <c r="AJ3077" s="13">
        <f>tbl_pbp[[#This Row],[Thomas]]*tbl_pbp[[#This Row],[Impactful Play]]</f>
        <v>0</v>
      </c>
      <c r="AK3077" s="13" t="str">
        <f>VLOOKUP(tbl_pbp[[#This Row],[Play Saints Win % Increase]], tbl_impact[],3,TRUE)</f>
        <v>Bad (0 to -5%)</v>
      </c>
    </row>
    <row r="3078" spans="1:37">
      <c r="A3078" s="1">
        <v>122</v>
      </c>
      <c r="B3078" s="5">
        <v>0.83299999999999996</v>
      </c>
      <c r="C3078" t="s">
        <v>1585</v>
      </c>
      <c r="D3078">
        <v>0</v>
      </c>
      <c r="E3078">
        <v>0</v>
      </c>
      <c r="F3078">
        <v>3</v>
      </c>
      <c r="G3078">
        <v>24</v>
      </c>
      <c r="H3078">
        <v>17</v>
      </c>
      <c r="I3078">
        <v>4</v>
      </c>
      <c r="J3078">
        <v>32</v>
      </c>
      <c r="K3078" t="s">
        <v>1179</v>
      </c>
      <c r="L3078">
        <v>2</v>
      </c>
      <c r="M3078">
        <v>68</v>
      </c>
      <c r="N3078" t="s">
        <v>1586</v>
      </c>
      <c r="O3078" t="s">
        <v>1587</v>
      </c>
      <c r="P3078" t="s">
        <v>94</v>
      </c>
      <c r="Q3078" t="s">
        <v>95</v>
      </c>
      <c r="R3078" t="s">
        <v>96</v>
      </c>
      <c r="S3078" t="s">
        <v>135</v>
      </c>
      <c r="T3078" t="s">
        <v>1235</v>
      </c>
      <c r="U3078" t="s">
        <v>1588</v>
      </c>
      <c r="V3078" t="s">
        <v>1181</v>
      </c>
      <c r="X3078" t="str">
        <f>VLOOKUP(pbp!V311, games!$B$2:$R$40, 3, FALSE)</f>
        <v>2019-09-15T20:25Z</v>
      </c>
      <c r="Y3078">
        <f>VLOOKUP(1*V3078,NFLGames!$H$11:$H$555,1,FALSE)</f>
        <v>401220231</v>
      </c>
      <c r="Z3078">
        <f>VLOOKUP($Y3078, NFLGames!$H$11:$K$555,2,FALSE)</f>
        <v>2020</v>
      </c>
      <c r="AA3078">
        <f>VLOOKUP($Y3078, NFLGames!$H$11:$K$555,3,FALSE)</f>
        <v>2</v>
      </c>
      <c r="AB3078" s="6">
        <f>IF(A3079=0, 0, AH3079-tbl_pbp[[#This Row],[Saints Win %]])</f>
        <v>4.2999999999999927E-2</v>
      </c>
      <c r="AE3078">
        <f>ABS(tbl_pbp[[#This Row],[play.homeScore]]-tbl_pbp[[#This Row],[play.awayScore]])</f>
        <v>7</v>
      </c>
      <c r="AF3078">
        <f>IF(tbl_pbp[[#This Row],[Play Saints Win % Increase]]&gt;=$AF$4,1,0)</f>
        <v>0</v>
      </c>
      <c r="AG3078" t="str">
        <f>VLOOKUP(tbl_pbp[[#This Row],[gameId]], games!$B$2:$T$40, 9, FALSE)</f>
        <v>new-orleans-saints</v>
      </c>
      <c r="AH3078" s="5">
        <f>IF(tbl_pbp[[#This Row],[AwayTeam]] &lt;&gt; "new-orleans-saints", tbl_pbp[[#This Row],[homeWinPercentage]], 1-tbl_pbp[[#This Row],[homeWinPercentage]])</f>
        <v>0.16700000000000004</v>
      </c>
      <c r="AI3078" s="13">
        <f>tbl_pbp[[#This Row],[Kamara]]*tbl_pbp[[#This Row],[Impactful Play]]</f>
        <v>0</v>
      </c>
      <c r="AJ3078" s="13">
        <f>tbl_pbp[[#This Row],[Thomas]]*tbl_pbp[[#This Row],[Impactful Play]]</f>
        <v>0</v>
      </c>
      <c r="AK3078" s="13" t="str">
        <f>VLOOKUP(tbl_pbp[[#This Row],[Play Saints Win % Increase]], tbl_impact[],3,TRUE)</f>
        <v>Scented (0 to +5%)</v>
      </c>
    </row>
    <row r="3079" spans="1:37">
      <c r="A3079" s="1">
        <v>123</v>
      </c>
      <c r="B3079" s="5">
        <v>0.79</v>
      </c>
      <c r="C3079" t="s">
        <v>1589</v>
      </c>
      <c r="D3079">
        <v>0</v>
      </c>
      <c r="E3079">
        <v>0</v>
      </c>
      <c r="F3079">
        <v>3</v>
      </c>
      <c r="G3079">
        <v>24</v>
      </c>
      <c r="H3079">
        <v>17</v>
      </c>
      <c r="I3079">
        <v>10</v>
      </c>
      <c r="J3079">
        <v>47</v>
      </c>
      <c r="K3079" t="s">
        <v>1179</v>
      </c>
      <c r="L3079">
        <v>1</v>
      </c>
      <c r="M3079">
        <v>53</v>
      </c>
      <c r="N3079" t="s">
        <v>1590</v>
      </c>
      <c r="O3079" t="s">
        <v>1591</v>
      </c>
      <c r="P3079" t="s">
        <v>45</v>
      </c>
      <c r="Q3079" t="s">
        <v>46</v>
      </c>
      <c r="R3079" t="s">
        <v>47</v>
      </c>
      <c r="S3079" t="s">
        <v>33</v>
      </c>
      <c r="T3079" t="s">
        <v>1592</v>
      </c>
      <c r="U3079" t="s">
        <v>1593</v>
      </c>
      <c r="V3079" t="s">
        <v>1181</v>
      </c>
      <c r="X3079" t="str">
        <f>VLOOKUP(pbp!V312, games!$B$2:$R$40, 3, FALSE)</f>
        <v>2019-09-15T20:25Z</v>
      </c>
      <c r="Y3079">
        <f>VLOOKUP(1*V3079,NFLGames!$H$11:$H$555,1,FALSE)</f>
        <v>401220231</v>
      </c>
      <c r="Z3079">
        <f>VLOOKUP($Y3079, NFLGames!$H$11:$K$555,2,FALSE)</f>
        <v>2020</v>
      </c>
      <c r="AA3079">
        <f>VLOOKUP($Y3079, NFLGames!$H$11:$K$555,3,FALSE)</f>
        <v>2</v>
      </c>
      <c r="AB3079" s="6">
        <f>IF(A3080=0, 0, AH3080-tbl_pbp[[#This Row],[Saints Win %]])</f>
        <v>-6.1999999999999944E-2</v>
      </c>
      <c r="AE3079">
        <f>ABS(tbl_pbp[[#This Row],[play.homeScore]]-tbl_pbp[[#This Row],[play.awayScore]])</f>
        <v>7</v>
      </c>
      <c r="AF3079">
        <f>IF(tbl_pbp[[#This Row],[Play Saints Win % Increase]]&gt;=$AF$4,1,0)</f>
        <v>0</v>
      </c>
      <c r="AG3079" t="str">
        <f>VLOOKUP(tbl_pbp[[#This Row],[gameId]], games!$B$2:$T$40, 9, FALSE)</f>
        <v>new-orleans-saints</v>
      </c>
      <c r="AH3079" s="5">
        <f>IF(tbl_pbp[[#This Row],[AwayTeam]] &lt;&gt; "new-orleans-saints", tbl_pbp[[#This Row],[homeWinPercentage]], 1-tbl_pbp[[#This Row],[homeWinPercentage]])</f>
        <v>0.20999999999999996</v>
      </c>
      <c r="AI3079" s="13">
        <f>tbl_pbp[[#This Row],[Kamara]]*tbl_pbp[[#This Row],[Impactful Play]]</f>
        <v>0</v>
      </c>
      <c r="AJ3079" s="13">
        <f>tbl_pbp[[#This Row],[Thomas]]*tbl_pbp[[#This Row],[Impactful Play]]</f>
        <v>0</v>
      </c>
      <c r="AK3079" s="13" t="str">
        <f>VLOOKUP(tbl_pbp[[#This Row],[Play Saints Win % Increase]], tbl_impact[],3,TRUE)</f>
        <v>Smelly (worse than-5% -&gt; -10%)</v>
      </c>
    </row>
    <row r="3080" spans="1:37">
      <c r="A3080" s="1">
        <v>124</v>
      </c>
      <c r="B3080" s="5">
        <v>0.85199999999999998</v>
      </c>
      <c r="C3080" t="s">
        <v>1594</v>
      </c>
      <c r="D3080">
        <v>0</v>
      </c>
      <c r="E3080">
        <v>0</v>
      </c>
      <c r="F3080">
        <v>3</v>
      </c>
      <c r="G3080">
        <v>24</v>
      </c>
      <c r="H3080">
        <v>17</v>
      </c>
      <c r="I3080">
        <v>15</v>
      </c>
      <c r="J3080">
        <v>42</v>
      </c>
      <c r="K3080" t="s">
        <v>1179</v>
      </c>
      <c r="L3080">
        <v>2</v>
      </c>
      <c r="M3080">
        <v>58</v>
      </c>
      <c r="N3080" t="s">
        <v>1595</v>
      </c>
      <c r="O3080" t="s">
        <v>488</v>
      </c>
      <c r="P3080" t="s">
        <v>45</v>
      </c>
      <c r="Q3080" t="s">
        <v>46</v>
      </c>
      <c r="R3080" t="s">
        <v>47</v>
      </c>
      <c r="S3080" t="s">
        <v>252</v>
      </c>
      <c r="T3080" t="s">
        <v>1596</v>
      </c>
      <c r="U3080" t="s">
        <v>1597</v>
      </c>
      <c r="V3080" t="s">
        <v>1181</v>
      </c>
      <c r="X3080" t="str">
        <f>VLOOKUP(pbp!V313, games!$B$2:$R$40, 3, FALSE)</f>
        <v>2019-09-15T20:25Z</v>
      </c>
      <c r="Y3080">
        <f>VLOOKUP(1*V3080,NFLGames!$H$11:$H$555,1,FALSE)</f>
        <v>401220231</v>
      </c>
      <c r="Z3080">
        <f>VLOOKUP($Y3080, NFLGames!$H$11:$K$555,2,FALSE)</f>
        <v>2020</v>
      </c>
      <c r="AA3080">
        <f>VLOOKUP($Y3080, NFLGames!$H$11:$K$555,3,FALSE)</f>
        <v>2</v>
      </c>
      <c r="AB3080" s="6">
        <f>IF(A3081=0, 0, AH3081-tbl_pbp[[#This Row],[Saints Win %]])</f>
        <v>6.3999999999999946E-2</v>
      </c>
      <c r="AE3080">
        <f>ABS(tbl_pbp[[#This Row],[play.homeScore]]-tbl_pbp[[#This Row],[play.awayScore]])</f>
        <v>7</v>
      </c>
      <c r="AF3080">
        <f>IF(tbl_pbp[[#This Row],[Play Saints Win % Increase]]&gt;=$AF$4,1,0)</f>
        <v>0</v>
      </c>
      <c r="AG3080" t="str">
        <f>VLOOKUP(tbl_pbp[[#This Row],[gameId]], games!$B$2:$T$40, 9, FALSE)</f>
        <v>new-orleans-saints</v>
      </c>
      <c r="AH3080" s="5">
        <f>IF(tbl_pbp[[#This Row],[AwayTeam]] &lt;&gt; "new-orleans-saints", tbl_pbp[[#This Row],[homeWinPercentage]], 1-tbl_pbp[[#This Row],[homeWinPercentage]])</f>
        <v>0.14800000000000002</v>
      </c>
      <c r="AI3080" s="13">
        <f>tbl_pbp[[#This Row],[Kamara]]*tbl_pbp[[#This Row],[Impactful Play]]</f>
        <v>0</v>
      </c>
      <c r="AJ3080" s="13">
        <f>tbl_pbp[[#This Row],[Thomas]]*tbl_pbp[[#This Row],[Impactful Play]]</f>
        <v>0</v>
      </c>
      <c r="AK3080" s="13" t="str">
        <f>VLOOKUP(tbl_pbp[[#This Row],[Play Saints Win % Increase]], tbl_impact[],3,TRUE)</f>
        <v>Perfumed (5 to + 10%)</v>
      </c>
    </row>
    <row r="3081" spans="1:37">
      <c r="A3081" s="1">
        <v>125</v>
      </c>
      <c r="B3081" s="5">
        <v>0.78800000000000003</v>
      </c>
      <c r="C3081" t="s">
        <v>1598</v>
      </c>
      <c r="D3081">
        <v>0</v>
      </c>
      <c r="E3081">
        <v>0</v>
      </c>
      <c r="F3081">
        <v>3</v>
      </c>
      <c r="G3081">
        <v>24</v>
      </c>
      <c r="H3081">
        <v>17</v>
      </c>
      <c r="I3081">
        <v>1</v>
      </c>
      <c r="J3081">
        <v>56</v>
      </c>
      <c r="K3081" t="s">
        <v>1179</v>
      </c>
      <c r="L3081">
        <v>3</v>
      </c>
      <c r="M3081">
        <v>44</v>
      </c>
      <c r="N3081" t="s">
        <v>1599</v>
      </c>
      <c r="O3081" t="s">
        <v>1164</v>
      </c>
      <c r="P3081" t="s">
        <v>45</v>
      </c>
      <c r="Q3081" t="s">
        <v>46</v>
      </c>
      <c r="R3081" t="s">
        <v>47</v>
      </c>
      <c r="S3081" t="s">
        <v>54</v>
      </c>
      <c r="T3081" t="s">
        <v>467</v>
      </c>
      <c r="U3081" t="s">
        <v>1600</v>
      </c>
      <c r="V3081" t="s">
        <v>1181</v>
      </c>
      <c r="X3081" t="str">
        <f>VLOOKUP(pbp!V314, games!$B$2:$R$40, 3, FALSE)</f>
        <v>2019-09-15T20:25Z</v>
      </c>
      <c r="Y3081">
        <f>VLOOKUP(1*V3081,NFLGames!$H$11:$H$555,1,FALSE)</f>
        <v>401220231</v>
      </c>
      <c r="Z3081">
        <f>VLOOKUP($Y3081, NFLGames!$H$11:$K$555,2,FALSE)</f>
        <v>2020</v>
      </c>
      <c r="AA3081">
        <f>VLOOKUP($Y3081, NFLGames!$H$11:$K$555,3,FALSE)</f>
        <v>2</v>
      </c>
      <c r="AB3081" s="6">
        <f>IF(A3082=0, 0, AH3082-tbl_pbp[[#This Row],[Saints Win %]])</f>
        <v>-7.999999999999996E-2</v>
      </c>
      <c r="AE3081">
        <f>ABS(tbl_pbp[[#This Row],[play.homeScore]]-tbl_pbp[[#This Row],[play.awayScore]])</f>
        <v>7</v>
      </c>
      <c r="AF3081">
        <f>IF(tbl_pbp[[#This Row],[Play Saints Win % Increase]]&gt;=$AF$4,1,0)</f>
        <v>0</v>
      </c>
      <c r="AG3081" t="str">
        <f>VLOOKUP(tbl_pbp[[#This Row],[gameId]], games!$B$2:$T$40, 9, FALSE)</f>
        <v>new-orleans-saints</v>
      </c>
      <c r="AH3081" s="5">
        <f>IF(tbl_pbp[[#This Row],[AwayTeam]] &lt;&gt; "new-orleans-saints", tbl_pbp[[#This Row],[homeWinPercentage]], 1-tbl_pbp[[#This Row],[homeWinPercentage]])</f>
        <v>0.21199999999999997</v>
      </c>
      <c r="AI3081" s="13">
        <f>tbl_pbp[[#This Row],[Kamara]]*tbl_pbp[[#This Row],[Impactful Play]]</f>
        <v>0</v>
      </c>
      <c r="AJ3081" s="13">
        <f>tbl_pbp[[#This Row],[Thomas]]*tbl_pbp[[#This Row],[Impactful Play]]</f>
        <v>0</v>
      </c>
      <c r="AK3081" s="13" t="str">
        <f>VLOOKUP(tbl_pbp[[#This Row],[Play Saints Win % Increase]], tbl_impact[],3,TRUE)</f>
        <v>Smelly (worse than-5% -&gt; -10%)</v>
      </c>
    </row>
    <row r="3082" spans="1:37">
      <c r="A3082" s="1">
        <v>126</v>
      </c>
      <c r="B3082" s="5">
        <v>0.86799999999999999</v>
      </c>
      <c r="C3082" t="s">
        <v>1601</v>
      </c>
      <c r="D3082">
        <v>0</v>
      </c>
      <c r="E3082">
        <v>0</v>
      </c>
      <c r="F3082">
        <v>3</v>
      </c>
      <c r="G3082">
        <v>24</v>
      </c>
      <c r="H3082">
        <v>17</v>
      </c>
      <c r="I3082">
        <v>1</v>
      </c>
      <c r="J3082">
        <v>56</v>
      </c>
      <c r="K3082" t="s">
        <v>1179</v>
      </c>
      <c r="L3082">
        <v>4</v>
      </c>
      <c r="M3082">
        <v>44</v>
      </c>
      <c r="N3082" t="s">
        <v>1602</v>
      </c>
      <c r="O3082" t="s">
        <v>499</v>
      </c>
      <c r="P3082" t="s">
        <v>45</v>
      </c>
      <c r="Q3082" t="s">
        <v>46</v>
      </c>
      <c r="R3082" t="s">
        <v>47</v>
      </c>
      <c r="S3082" t="s">
        <v>424</v>
      </c>
      <c r="T3082" t="s">
        <v>467</v>
      </c>
      <c r="U3082" t="s">
        <v>1603</v>
      </c>
      <c r="V3082" t="s">
        <v>1181</v>
      </c>
      <c r="X3082" t="str">
        <f>VLOOKUP(pbp!V315, games!$B$2:$R$40, 3, FALSE)</f>
        <v>2019-09-15T20:25Z</v>
      </c>
      <c r="Y3082">
        <f>VLOOKUP(1*V3082,NFLGames!$H$11:$H$555,1,FALSE)</f>
        <v>401220231</v>
      </c>
      <c r="Z3082">
        <f>VLOOKUP($Y3082, NFLGames!$H$11:$K$555,2,FALSE)</f>
        <v>2020</v>
      </c>
      <c r="AA3082">
        <f>VLOOKUP($Y3082, NFLGames!$H$11:$K$555,3,FALSE)</f>
        <v>2</v>
      </c>
      <c r="AB3082" s="6">
        <f>IF(A3083=0, 0, AH3083-tbl_pbp[[#This Row],[Saints Win %]])</f>
        <v>-4.0000000000000036E-3</v>
      </c>
      <c r="AE3082">
        <f>ABS(tbl_pbp[[#This Row],[play.homeScore]]-tbl_pbp[[#This Row],[play.awayScore]])</f>
        <v>7</v>
      </c>
      <c r="AF3082">
        <f>IF(tbl_pbp[[#This Row],[Play Saints Win % Increase]]&gt;=$AF$4,1,0)</f>
        <v>0</v>
      </c>
      <c r="AG3082" t="str">
        <f>VLOOKUP(tbl_pbp[[#This Row],[gameId]], games!$B$2:$T$40, 9, FALSE)</f>
        <v>new-orleans-saints</v>
      </c>
      <c r="AH3082" s="5">
        <f>IF(tbl_pbp[[#This Row],[AwayTeam]] &lt;&gt; "new-orleans-saints", tbl_pbp[[#This Row],[homeWinPercentage]], 1-tbl_pbp[[#This Row],[homeWinPercentage]])</f>
        <v>0.13200000000000001</v>
      </c>
      <c r="AI3082" s="13">
        <f>tbl_pbp[[#This Row],[Kamara]]*tbl_pbp[[#This Row],[Impactful Play]]</f>
        <v>0</v>
      </c>
      <c r="AJ3082" s="13">
        <f>tbl_pbp[[#This Row],[Thomas]]*tbl_pbp[[#This Row],[Impactful Play]]</f>
        <v>0</v>
      </c>
      <c r="AK3082" s="13" t="str">
        <f>VLOOKUP(tbl_pbp[[#This Row],[Play Saints Win % Increase]], tbl_impact[],3,TRUE)</f>
        <v>Bad (0 to -5%)</v>
      </c>
    </row>
    <row r="3083" spans="1:37">
      <c r="A3083" s="1">
        <v>127</v>
      </c>
      <c r="B3083" s="5">
        <v>0.872</v>
      </c>
      <c r="C3083" t="s">
        <v>1604</v>
      </c>
      <c r="D3083">
        <v>0</v>
      </c>
      <c r="E3083">
        <v>0</v>
      </c>
      <c r="F3083">
        <v>3</v>
      </c>
      <c r="G3083">
        <v>24</v>
      </c>
      <c r="H3083">
        <v>17</v>
      </c>
      <c r="I3083">
        <v>0</v>
      </c>
      <c r="J3083">
        <v>58</v>
      </c>
      <c r="L3083">
        <v>1</v>
      </c>
      <c r="M3083">
        <v>42</v>
      </c>
      <c r="N3083" t="s">
        <v>306</v>
      </c>
      <c r="O3083" t="s">
        <v>143</v>
      </c>
      <c r="P3083" t="s">
        <v>144</v>
      </c>
      <c r="Q3083" t="s">
        <v>145</v>
      </c>
      <c r="R3083" t="s">
        <v>146</v>
      </c>
      <c r="V3083" t="s">
        <v>1181</v>
      </c>
      <c r="X3083" t="str">
        <f>VLOOKUP(pbp!V316, games!$B$2:$R$40, 3, FALSE)</f>
        <v>2019-09-15T20:25Z</v>
      </c>
      <c r="Y3083">
        <f>VLOOKUP(1*V3083,NFLGames!$H$11:$H$555,1,FALSE)</f>
        <v>401220231</v>
      </c>
      <c r="Z3083">
        <f>VLOOKUP($Y3083, NFLGames!$H$11:$K$555,2,FALSE)</f>
        <v>2020</v>
      </c>
      <c r="AA3083">
        <f>VLOOKUP($Y3083, NFLGames!$H$11:$K$555,3,FALSE)</f>
        <v>2</v>
      </c>
      <c r="AB3083" s="6">
        <f>IF(A3084=0, 0, AH3084-tbl_pbp[[#This Row],[Saints Win %]])</f>
        <v>-1.7000000000000015E-2</v>
      </c>
      <c r="AE3083">
        <f>ABS(tbl_pbp[[#This Row],[play.homeScore]]-tbl_pbp[[#This Row],[play.awayScore]])</f>
        <v>7</v>
      </c>
      <c r="AF3083">
        <f>IF(tbl_pbp[[#This Row],[Play Saints Win % Increase]]&gt;=$AF$4,1,0)</f>
        <v>0</v>
      </c>
      <c r="AG3083" t="str">
        <f>VLOOKUP(tbl_pbp[[#This Row],[gameId]], games!$B$2:$T$40, 9, FALSE)</f>
        <v>new-orleans-saints</v>
      </c>
      <c r="AH3083" s="5">
        <f>IF(tbl_pbp[[#This Row],[AwayTeam]] &lt;&gt; "new-orleans-saints", tbl_pbp[[#This Row],[homeWinPercentage]], 1-tbl_pbp[[#This Row],[homeWinPercentage]])</f>
        <v>0.128</v>
      </c>
      <c r="AI3083" s="13">
        <f>tbl_pbp[[#This Row],[Kamara]]*tbl_pbp[[#This Row],[Impactful Play]]</f>
        <v>0</v>
      </c>
      <c r="AJ3083" s="13">
        <f>tbl_pbp[[#This Row],[Thomas]]*tbl_pbp[[#This Row],[Impactful Play]]</f>
        <v>0</v>
      </c>
      <c r="AK3083" s="13" t="str">
        <f>VLOOKUP(tbl_pbp[[#This Row],[Play Saints Win % Increase]], tbl_impact[],3,TRUE)</f>
        <v>Bad (0 to -5%)</v>
      </c>
    </row>
    <row r="3084" spans="1:37">
      <c r="A3084" s="1">
        <v>128</v>
      </c>
      <c r="B3084" s="5">
        <v>0.88900000000000001</v>
      </c>
      <c r="C3084" t="s">
        <v>1605</v>
      </c>
      <c r="D3084">
        <v>0</v>
      </c>
      <c r="E3084">
        <v>0</v>
      </c>
      <c r="F3084">
        <v>4</v>
      </c>
      <c r="G3084">
        <v>24</v>
      </c>
      <c r="H3084">
        <v>17</v>
      </c>
      <c r="I3084">
        <v>10</v>
      </c>
      <c r="J3084">
        <v>58</v>
      </c>
      <c r="K3084" t="s">
        <v>1179</v>
      </c>
      <c r="L3084">
        <v>1</v>
      </c>
      <c r="M3084">
        <v>42</v>
      </c>
      <c r="N3084" t="s">
        <v>1606</v>
      </c>
      <c r="O3084" t="s">
        <v>24</v>
      </c>
      <c r="P3084" t="s">
        <v>30</v>
      </c>
      <c r="Q3084" t="s">
        <v>31</v>
      </c>
      <c r="R3084" t="s">
        <v>32</v>
      </c>
      <c r="S3084" t="s">
        <v>33</v>
      </c>
      <c r="T3084" t="s">
        <v>132</v>
      </c>
      <c r="U3084" t="s">
        <v>133</v>
      </c>
      <c r="V3084" t="s">
        <v>1181</v>
      </c>
      <c r="X3084" t="str">
        <f>VLOOKUP(pbp!V317, games!$B$2:$R$40, 3, FALSE)</f>
        <v>2019-09-15T20:25Z</v>
      </c>
      <c r="Y3084">
        <f>VLOOKUP(1*V3084,NFLGames!$H$11:$H$555,1,FALSE)</f>
        <v>401220231</v>
      </c>
      <c r="Z3084">
        <f>VLOOKUP($Y3084, NFLGames!$H$11:$K$555,2,FALSE)</f>
        <v>2020</v>
      </c>
      <c r="AA3084">
        <f>VLOOKUP($Y3084, NFLGames!$H$11:$K$555,3,FALSE)</f>
        <v>2</v>
      </c>
      <c r="AB3084" s="6">
        <f>IF(A3085=0, 0, AH3085-tbl_pbp[[#This Row],[Saints Win %]])</f>
        <v>8.0000000000000071E-3</v>
      </c>
      <c r="AE3084">
        <f>ABS(tbl_pbp[[#This Row],[play.homeScore]]-tbl_pbp[[#This Row],[play.awayScore]])</f>
        <v>7</v>
      </c>
      <c r="AF3084">
        <f>IF(tbl_pbp[[#This Row],[Play Saints Win % Increase]]&gt;=$AF$4,1,0)</f>
        <v>0</v>
      </c>
      <c r="AG3084" t="str">
        <f>VLOOKUP(tbl_pbp[[#This Row],[gameId]], games!$B$2:$T$40, 9, FALSE)</f>
        <v>new-orleans-saints</v>
      </c>
      <c r="AH3084" s="5">
        <f>IF(tbl_pbp[[#This Row],[AwayTeam]] &lt;&gt; "new-orleans-saints", tbl_pbp[[#This Row],[homeWinPercentage]], 1-tbl_pbp[[#This Row],[homeWinPercentage]])</f>
        <v>0.11099999999999999</v>
      </c>
      <c r="AI3084" s="13">
        <f>tbl_pbp[[#This Row],[Kamara]]*tbl_pbp[[#This Row],[Impactful Play]]</f>
        <v>0</v>
      </c>
      <c r="AJ3084" s="13">
        <f>tbl_pbp[[#This Row],[Thomas]]*tbl_pbp[[#This Row],[Impactful Play]]</f>
        <v>0</v>
      </c>
      <c r="AK3084" s="13" t="str">
        <f>VLOOKUP(tbl_pbp[[#This Row],[Play Saints Win % Increase]], tbl_impact[],3,TRUE)</f>
        <v>Scented (0 to +5%)</v>
      </c>
    </row>
    <row r="3085" spans="1:37">
      <c r="A3085" s="1">
        <v>129</v>
      </c>
      <c r="B3085" s="5">
        <v>0.88100000000000001</v>
      </c>
      <c r="C3085" t="s">
        <v>1607</v>
      </c>
      <c r="D3085">
        <v>0</v>
      </c>
      <c r="E3085">
        <v>0</v>
      </c>
      <c r="F3085">
        <v>4</v>
      </c>
      <c r="G3085">
        <v>24</v>
      </c>
      <c r="H3085">
        <v>17</v>
      </c>
      <c r="I3085">
        <v>2</v>
      </c>
      <c r="J3085">
        <v>66</v>
      </c>
      <c r="K3085" t="s">
        <v>1179</v>
      </c>
      <c r="L3085">
        <v>2</v>
      </c>
      <c r="M3085">
        <v>34</v>
      </c>
      <c r="N3085" t="s">
        <v>1608</v>
      </c>
      <c r="O3085" t="s">
        <v>307</v>
      </c>
      <c r="P3085" t="s">
        <v>22</v>
      </c>
      <c r="Q3085" t="s">
        <v>37</v>
      </c>
      <c r="S3085" t="s">
        <v>51</v>
      </c>
      <c r="T3085" t="s">
        <v>127</v>
      </c>
      <c r="U3085" t="s">
        <v>1609</v>
      </c>
      <c r="V3085" t="s">
        <v>1181</v>
      </c>
      <c r="X3085" t="str">
        <f>VLOOKUP(pbp!V318, games!$B$2:$R$40, 3, FALSE)</f>
        <v>2019-09-15T20:25Z</v>
      </c>
      <c r="Y3085">
        <f>VLOOKUP(1*V3085,NFLGames!$H$11:$H$555,1,FALSE)</f>
        <v>401220231</v>
      </c>
      <c r="Z3085">
        <f>VLOOKUP($Y3085, NFLGames!$H$11:$K$555,2,FALSE)</f>
        <v>2020</v>
      </c>
      <c r="AA3085">
        <f>VLOOKUP($Y3085, NFLGames!$H$11:$K$555,3,FALSE)</f>
        <v>2</v>
      </c>
      <c r="AB3085" s="6">
        <f>IF(A3086=0, 0, AH3086-tbl_pbp[[#This Row],[Saints Win %]])</f>
        <v>0.13300000000000001</v>
      </c>
      <c r="AE3085">
        <f>ABS(tbl_pbp[[#This Row],[play.homeScore]]-tbl_pbp[[#This Row],[play.awayScore]])</f>
        <v>7</v>
      </c>
      <c r="AF3085">
        <f>IF(tbl_pbp[[#This Row],[Play Saints Win % Increase]]&gt;=$AF$4,1,0)</f>
        <v>1</v>
      </c>
      <c r="AG3085" t="str">
        <f>VLOOKUP(tbl_pbp[[#This Row],[gameId]], games!$B$2:$T$40, 9, FALSE)</f>
        <v>new-orleans-saints</v>
      </c>
      <c r="AH3085" s="5">
        <f>IF(tbl_pbp[[#This Row],[AwayTeam]] &lt;&gt; "new-orleans-saints", tbl_pbp[[#This Row],[homeWinPercentage]], 1-tbl_pbp[[#This Row],[homeWinPercentage]])</f>
        <v>0.11899999999999999</v>
      </c>
      <c r="AI3085" s="13">
        <f>tbl_pbp[[#This Row],[Kamara]]*tbl_pbp[[#This Row],[Impactful Play]]</f>
        <v>0</v>
      </c>
      <c r="AJ3085" s="13">
        <f>tbl_pbp[[#This Row],[Thomas]]*tbl_pbp[[#This Row],[Impactful Play]]</f>
        <v>0</v>
      </c>
      <c r="AK3085" s="13" t="str">
        <f>VLOOKUP(tbl_pbp[[#This Row],[Play Saints Win % Increase]], tbl_impact[],3,TRUE)</f>
        <v>Fragrant (10% to 20%)</v>
      </c>
    </row>
    <row r="3086" spans="1:37">
      <c r="A3086" s="1">
        <v>130</v>
      </c>
      <c r="B3086" s="5">
        <v>0.748</v>
      </c>
      <c r="C3086" t="s">
        <v>1610</v>
      </c>
      <c r="D3086">
        <v>0</v>
      </c>
      <c r="E3086">
        <v>0</v>
      </c>
      <c r="F3086">
        <v>4</v>
      </c>
      <c r="G3086">
        <v>24</v>
      </c>
      <c r="H3086">
        <v>17</v>
      </c>
      <c r="I3086">
        <v>2</v>
      </c>
      <c r="J3086">
        <v>66</v>
      </c>
      <c r="K3086" t="s">
        <v>1179</v>
      </c>
      <c r="L3086">
        <v>3</v>
      </c>
      <c r="M3086">
        <v>34</v>
      </c>
      <c r="N3086" t="s">
        <v>1611</v>
      </c>
      <c r="O3086" t="s">
        <v>150</v>
      </c>
      <c r="P3086" t="s">
        <v>533</v>
      </c>
      <c r="Q3086" t="s">
        <v>534</v>
      </c>
      <c r="S3086" t="s">
        <v>241</v>
      </c>
      <c r="T3086" t="s">
        <v>127</v>
      </c>
      <c r="U3086" t="s">
        <v>1612</v>
      </c>
      <c r="V3086" t="s">
        <v>1181</v>
      </c>
      <c r="X3086" t="str">
        <f>VLOOKUP(pbp!V319, games!$B$2:$R$40, 3, FALSE)</f>
        <v>2019-09-15T20:25Z</v>
      </c>
      <c r="Y3086">
        <f>VLOOKUP(1*V3086,NFLGames!$H$11:$H$555,1,FALSE)</f>
        <v>401220231</v>
      </c>
      <c r="Z3086">
        <f>VLOOKUP($Y3086, NFLGames!$H$11:$K$555,2,FALSE)</f>
        <v>2020</v>
      </c>
      <c r="AA3086">
        <f>VLOOKUP($Y3086, NFLGames!$H$11:$K$555,3,FALSE)</f>
        <v>2</v>
      </c>
      <c r="AB3086" s="6">
        <f>IF(A3087=0, 0, AH3087-tbl_pbp[[#This Row],[Saints Win %]])</f>
        <v>-0.125</v>
      </c>
      <c r="AE3086">
        <f>ABS(tbl_pbp[[#This Row],[play.homeScore]]-tbl_pbp[[#This Row],[play.awayScore]])</f>
        <v>7</v>
      </c>
      <c r="AF3086">
        <f>IF(tbl_pbp[[#This Row],[Play Saints Win % Increase]]&gt;=$AF$4,1,0)</f>
        <v>0</v>
      </c>
      <c r="AG3086" t="str">
        <f>VLOOKUP(tbl_pbp[[#This Row],[gameId]], games!$B$2:$T$40, 9, FALSE)</f>
        <v>new-orleans-saints</v>
      </c>
      <c r="AH3086" s="5">
        <f>IF(tbl_pbp[[#This Row],[AwayTeam]] &lt;&gt; "new-orleans-saints", tbl_pbp[[#This Row],[homeWinPercentage]], 1-tbl_pbp[[#This Row],[homeWinPercentage]])</f>
        <v>0.252</v>
      </c>
      <c r="AI3086" s="13">
        <f>tbl_pbp[[#This Row],[Kamara]]*tbl_pbp[[#This Row],[Impactful Play]]</f>
        <v>0</v>
      </c>
      <c r="AJ3086" s="13">
        <f>tbl_pbp[[#This Row],[Thomas]]*tbl_pbp[[#This Row],[Impactful Play]]</f>
        <v>0</v>
      </c>
      <c r="AK3086" s="13" t="str">
        <f>VLOOKUP(tbl_pbp[[#This Row],[Play Saints Win % Increase]], tbl_impact[],3,TRUE)</f>
        <v>Stinky (worse than -10% to -20%)</v>
      </c>
    </row>
    <row r="3087" spans="1:37">
      <c r="A3087" s="1">
        <v>131</v>
      </c>
      <c r="B3087" s="5">
        <v>0.873</v>
      </c>
      <c r="C3087" t="s">
        <v>1613</v>
      </c>
      <c r="D3087">
        <v>0</v>
      </c>
      <c r="E3087">
        <v>0</v>
      </c>
      <c r="F3087">
        <v>4</v>
      </c>
      <c r="G3087">
        <v>24</v>
      </c>
      <c r="H3087">
        <v>17</v>
      </c>
      <c r="I3087">
        <v>10</v>
      </c>
      <c r="J3087">
        <v>60</v>
      </c>
      <c r="K3087" t="s">
        <v>29</v>
      </c>
      <c r="L3087">
        <v>1</v>
      </c>
      <c r="M3087">
        <v>60</v>
      </c>
      <c r="N3087" t="s">
        <v>1614</v>
      </c>
      <c r="O3087" t="s">
        <v>1615</v>
      </c>
      <c r="P3087" t="s">
        <v>45</v>
      </c>
      <c r="Q3087" t="s">
        <v>46</v>
      </c>
      <c r="R3087" t="s">
        <v>47</v>
      </c>
      <c r="S3087" t="s">
        <v>33</v>
      </c>
      <c r="T3087" t="s">
        <v>117</v>
      </c>
      <c r="U3087" t="s">
        <v>118</v>
      </c>
      <c r="V3087" t="s">
        <v>1181</v>
      </c>
      <c r="X3087" t="str">
        <f>VLOOKUP(pbp!V320, games!$B$2:$R$40, 3, FALSE)</f>
        <v>2019-09-15T20:25Z</v>
      </c>
      <c r="Y3087">
        <f>VLOOKUP(1*V3087,NFLGames!$H$11:$H$555,1,FALSE)</f>
        <v>401220231</v>
      </c>
      <c r="Z3087">
        <f>VLOOKUP($Y3087, NFLGames!$H$11:$K$555,2,FALSE)</f>
        <v>2020</v>
      </c>
      <c r="AA3087">
        <f>VLOOKUP($Y3087, NFLGames!$H$11:$K$555,3,FALSE)</f>
        <v>2</v>
      </c>
      <c r="AB3087" s="6">
        <f>IF(A3088=0, 0, AH3088-tbl_pbp[[#This Row],[Saints Win %]])</f>
        <v>0.14200000000000002</v>
      </c>
      <c r="AC3087">
        <v>1</v>
      </c>
      <c r="AE3087">
        <f>ABS(tbl_pbp[[#This Row],[play.homeScore]]-tbl_pbp[[#This Row],[play.awayScore]])</f>
        <v>7</v>
      </c>
      <c r="AF3087">
        <f>IF(tbl_pbp[[#This Row],[Play Saints Win % Increase]]&gt;=$AF$4,1,0)</f>
        <v>1</v>
      </c>
      <c r="AG3087" t="str">
        <f>VLOOKUP(tbl_pbp[[#This Row],[gameId]], games!$B$2:$T$40, 9, FALSE)</f>
        <v>new-orleans-saints</v>
      </c>
      <c r="AH3087" s="5">
        <f>IF(tbl_pbp[[#This Row],[AwayTeam]] &lt;&gt; "new-orleans-saints", tbl_pbp[[#This Row],[homeWinPercentage]], 1-tbl_pbp[[#This Row],[homeWinPercentage]])</f>
        <v>0.127</v>
      </c>
      <c r="AI3087" s="13">
        <f>tbl_pbp[[#This Row],[Kamara]]*tbl_pbp[[#This Row],[Impactful Play]]</f>
        <v>1</v>
      </c>
      <c r="AJ3087" s="13">
        <f>tbl_pbp[[#This Row],[Thomas]]*tbl_pbp[[#This Row],[Impactful Play]]</f>
        <v>0</v>
      </c>
      <c r="AK3087" s="13" t="str">
        <f>VLOOKUP(tbl_pbp[[#This Row],[Play Saints Win % Increase]], tbl_impact[],3,TRUE)</f>
        <v>Fragrant (10% to 20%)</v>
      </c>
    </row>
    <row r="3088" spans="1:37">
      <c r="A3088" s="1">
        <v>132</v>
      </c>
      <c r="B3088" s="5">
        <v>0.73099999999999998</v>
      </c>
      <c r="C3088" t="s">
        <v>1616</v>
      </c>
      <c r="D3088">
        <v>0</v>
      </c>
      <c r="E3088">
        <v>0</v>
      </c>
      <c r="F3088">
        <v>4</v>
      </c>
      <c r="G3088">
        <v>24</v>
      </c>
      <c r="H3088">
        <v>17</v>
      </c>
      <c r="I3088">
        <v>5</v>
      </c>
      <c r="J3088">
        <v>55</v>
      </c>
      <c r="K3088" t="s">
        <v>29</v>
      </c>
      <c r="L3088">
        <v>2</v>
      </c>
      <c r="M3088">
        <v>55</v>
      </c>
      <c r="N3088" t="s">
        <v>1617</v>
      </c>
      <c r="O3088" t="s">
        <v>1030</v>
      </c>
      <c r="P3088" t="s">
        <v>30</v>
      </c>
      <c r="Q3088" t="s">
        <v>31</v>
      </c>
      <c r="R3088" t="s">
        <v>32</v>
      </c>
      <c r="S3088" t="s">
        <v>38</v>
      </c>
      <c r="T3088" t="s">
        <v>80</v>
      </c>
      <c r="U3088" t="s">
        <v>1618</v>
      </c>
      <c r="V3088" t="s">
        <v>1181</v>
      </c>
      <c r="X3088" t="str">
        <f>VLOOKUP(pbp!V321, games!$B$2:$R$40, 3, FALSE)</f>
        <v>2019-09-15T20:25Z</v>
      </c>
      <c r="Y3088">
        <f>VLOOKUP(1*V3088,NFLGames!$H$11:$H$555,1,FALSE)</f>
        <v>401220231</v>
      </c>
      <c r="Z3088">
        <f>VLOOKUP($Y3088, NFLGames!$H$11:$K$555,2,FALSE)</f>
        <v>2020</v>
      </c>
      <c r="AA3088">
        <f>VLOOKUP($Y3088, NFLGames!$H$11:$K$555,3,FALSE)</f>
        <v>2</v>
      </c>
      <c r="AB3088" s="6">
        <f>IF(A3089=0, 0, AH3089-tbl_pbp[[#This Row],[Saints Win %]])</f>
        <v>-3.9000000000000035E-2</v>
      </c>
      <c r="AE3088">
        <f>ABS(tbl_pbp[[#This Row],[play.homeScore]]-tbl_pbp[[#This Row],[play.awayScore]])</f>
        <v>7</v>
      </c>
      <c r="AF3088">
        <f>IF(tbl_pbp[[#This Row],[Play Saints Win % Increase]]&gt;=$AF$4,1,0)</f>
        <v>0</v>
      </c>
      <c r="AG3088" t="str">
        <f>VLOOKUP(tbl_pbp[[#This Row],[gameId]], games!$B$2:$T$40, 9, FALSE)</f>
        <v>new-orleans-saints</v>
      </c>
      <c r="AH3088" s="5">
        <f>IF(tbl_pbp[[#This Row],[AwayTeam]] &lt;&gt; "new-orleans-saints", tbl_pbp[[#This Row],[homeWinPercentage]], 1-tbl_pbp[[#This Row],[homeWinPercentage]])</f>
        <v>0.26900000000000002</v>
      </c>
      <c r="AI3088" s="13">
        <f>tbl_pbp[[#This Row],[Kamara]]*tbl_pbp[[#This Row],[Impactful Play]]</f>
        <v>0</v>
      </c>
      <c r="AJ3088" s="13">
        <f>tbl_pbp[[#This Row],[Thomas]]*tbl_pbp[[#This Row],[Impactful Play]]</f>
        <v>0</v>
      </c>
      <c r="AK3088" s="13" t="str">
        <f>VLOOKUP(tbl_pbp[[#This Row],[Play Saints Win % Increase]], tbl_impact[],3,TRUE)</f>
        <v>Bad (0 to -5%)</v>
      </c>
    </row>
    <row r="3089" spans="1:37">
      <c r="A3089" s="1">
        <v>133</v>
      </c>
      <c r="B3089" s="5">
        <v>0.77</v>
      </c>
      <c r="C3089" t="s">
        <v>1619</v>
      </c>
      <c r="D3089">
        <v>0</v>
      </c>
      <c r="E3089">
        <v>0</v>
      </c>
      <c r="F3089">
        <v>4</v>
      </c>
      <c r="G3089">
        <v>24</v>
      </c>
      <c r="H3089">
        <v>17</v>
      </c>
      <c r="I3089">
        <v>10</v>
      </c>
      <c r="J3089">
        <v>50</v>
      </c>
      <c r="K3089" t="s">
        <v>29</v>
      </c>
      <c r="L3089">
        <v>1</v>
      </c>
      <c r="M3089">
        <v>50</v>
      </c>
      <c r="N3089" t="s">
        <v>1620</v>
      </c>
      <c r="O3089" t="s">
        <v>445</v>
      </c>
      <c r="P3089" t="s">
        <v>22</v>
      </c>
      <c r="Q3089" t="s">
        <v>37</v>
      </c>
      <c r="S3089" t="s">
        <v>33</v>
      </c>
      <c r="T3089" t="s">
        <v>226</v>
      </c>
      <c r="U3089" t="s">
        <v>227</v>
      </c>
      <c r="V3089" t="s">
        <v>1181</v>
      </c>
      <c r="X3089" t="str">
        <f>VLOOKUP(pbp!V322, games!$B$2:$R$40, 3, FALSE)</f>
        <v>2019-09-15T20:25Z</v>
      </c>
      <c r="Y3089">
        <f>VLOOKUP(1*V3089,NFLGames!$H$11:$H$555,1,FALSE)</f>
        <v>401220231</v>
      </c>
      <c r="Z3089">
        <f>VLOOKUP($Y3089, NFLGames!$H$11:$K$555,2,FALSE)</f>
        <v>2020</v>
      </c>
      <c r="AA3089">
        <f>VLOOKUP($Y3089, NFLGames!$H$11:$K$555,3,FALSE)</f>
        <v>2</v>
      </c>
      <c r="AB3089" s="6">
        <f>IF(A3090=0, 0, AH3090-tbl_pbp[[#This Row],[Saints Win %]])</f>
        <v>-3.0000000000000027E-3</v>
      </c>
      <c r="AE3089">
        <f>ABS(tbl_pbp[[#This Row],[play.homeScore]]-tbl_pbp[[#This Row],[play.awayScore]])</f>
        <v>7</v>
      </c>
      <c r="AF3089">
        <f>IF(tbl_pbp[[#This Row],[Play Saints Win % Increase]]&gt;=$AF$4,1,0)</f>
        <v>0</v>
      </c>
      <c r="AG3089" t="str">
        <f>VLOOKUP(tbl_pbp[[#This Row],[gameId]], games!$B$2:$T$40, 9, FALSE)</f>
        <v>new-orleans-saints</v>
      </c>
      <c r="AH3089" s="5">
        <f>IF(tbl_pbp[[#This Row],[AwayTeam]] &lt;&gt; "new-orleans-saints", tbl_pbp[[#This Row],[homeWinPercentage]], 1-tbl_pbp[[#This Row],[homeWinPercentage]])</f>
        <v>0.22999999999999998</v>
      </c>
      <c r="AI3089" s="13">
        <f>tbl_pbp[[#This Row],[Kamara]]*tbl_pbp[[#This Row],[Impactful Play]]</f>
        <v>0</v>
      </c>
      <c r="AJ3089" s="13">
        <f>tbl_pbp[[#This Row],[Thomas]]*tbl_pbp[[#This Row],[Impactful Play]]</f>
        <v>0</v>
      </c>
      <c r="AK3089" s="13" t="str">
        <f>VLOOKUP(tbl_pbp[[#This Row],[Play Saints Win % Increase]], tbl_impact[],3,TRUE)</f>
        <v>Bad (0 to -5%)</v>
      </c>
    </row>
    <row r="3090" spans="1:37">
      <c r="A3090" s="1">
        <v>134</v>
      </c>
      <c r="B3090" s="5">
        <v>0.77300000000000002</v>
      </c>
      <c r="C3090" t="s">
        <v>1621</v>
      </c>
      <c r="D3090">
        <v>0</v>
      </c>
      <c r="E3090">
        <v>0</v>
      </c>
      <c r="F3090">
        <v>4</v>
      </c>
      <c r="G3090">
        <v>24</v>
      </c>
      <c r="H3090">
        <v>17</v>
      </c>
      <c r="I3090">
        <v>10</v>
      </c>
      <c r="J3090">
        <v>50</v>
      </c>
      <c r="K3090" t="s">
        <v>29</v>
      </c>
      <c r="L3090">
        <v>2</v>
      </c>
      <c r="M3090">
        <v>50</v>
      </c>
      <c r="N3090" t="s">
        <v>1622</v>
      </c>
      <c r="O3090" t="s">
        <v>1623</v>
      </c>
      <c r="P3090" t="s">
        <v>45</v>
      </c>
      <c r="Q3090" t="s">
        <v>46</v>
      </c>
      <c r="R3090" t="s">
        <v>47</v>
      </c>
      <c r="S3090" t="s">
        <v>120</v>
      </c>
      <c r="T3090" t="s">
        <v>226</v>
      </c>
      <c r="U3090" t="s">
        <v>228</v>
      </c>
      <c r="V3090" t="s">
        <v>1181</v>
      </c>
      <c r="X3090" t="str">
        <f>VLOOKUP(pbp!V323, games!$B$2:$R$40, 3, FALSE)</f>
        <v>2019-09-15T20:25Z</v>
      </c>
      <c r="Y3090">
        <f>VLOOKUP(1*V3090,NFLGames!$H$11:$H$555,1,FALSE)</f>
        <v>401220231</v>
      </c>
      <c r="Z3090">
        <f>VLOOKUP($Y3090, NFLGames!$H$11:$K$555,2,FALSE)</f>
        <v>2020</v>
      </c>
      <c r="AA3090">
        <f>VLOOKUP($Y3090, NFLGames!$H$11:$K$555,3,FALSE)</f>
        <v>2</v>
      </c>
      <c r="AB3090" s="6">
        <f>IF(A3091=0, 0, AH3091-tbl_pbp[[#This Row],[Saints Win %]])</f>
        <v>-4.9999999999999933E-2</v>
      </c>
      <c r="AC3090">
        <v>1</v>
      </c>
      <c r="AE3090">
        <f>ABS(tbl_pbp[[#This Row],[play.homeScore]]-tbl_pbp[[#This Row],[play.awayScore]])</f>
        <v>7</v>
      </c>
      <c r="AF3090">
        <f>IF(tbl_pbp[[#This Row],[Play Saints Win % Increase]]&gt;=$AF$4,1,0)</f>
        <v>0</v>
      </c>
      <c r="AG3090" t="str">
        <f>VLOOKUP(tbl_pbp[[#This Row],[gameId]], games!$B$2:$T$40, 9, FALSE)</f>
        <v>new-orleans-saints</v>
      </c>
      <c r="AH3090" s="5">
        <f>IF(tbl_pbp[[#This Row],[AwayTeam]] &lt;&gt; "new-orleans-saints", tbl_pbp[[#This Row],[homeWinPercentage]], 1-tbl_pbp[[#This Row],[homeWinPercentage]])</f>
        <v>0.22699999999999998</v>
      </c>
      <c r="AI3090" s="13">
        <f>tbl_pbp[[#This Row],[Kamara]]*tbl_pbp[[#This Row],[Impactful Play]]</f>
        <v>0</v>
      </c>
      <c r="AJ3090" s="13">
        <f>tbl_pbp[[#This Row],[Thomas]]*tbl_pbp[[#This Row],[Impactful Play]]</f>
        <v>0</v>
      </c>
      <c r="AK3090" s="13" t="str">
        <f>VLOOKUP(tbl_pbp[[#This Row],[Play Saints Win % Increase]], tbl_impact[],3,TRUE)</f>
        <v>Bad (0 to -5%)</v>
      </c>
    </row>
    <row r="3091" spans="1:37">
      <c r="A3091" s="1">
        <v>135</v>
      </c>
      <c r="B3091" s="5">
        <v>0.82299999999999995</v>
      </c>
      <c r="C3091" t="s">
        <v>1624</v>
      </c>
      <c r="D3091">
        <v>0</v>
      </c>
      <c r="E3091">
        <v>0</v>
      </c>
      <c r="F3091">
        <v>4</v>
      </c>
      <c r="G3091">
        <v>24</v>
      </c>
      <c r="H3091">
        <v>17</v>
      </c>
      <c r="I3091">
        <v>7</v>
      </c>
      <c r="J3091">
        <v>47</v>
      </c>
      <c r="K3091" t="s">
        <v>29</v>
      </c>
      <c r="L3091">
        <v>3</v>
      </c>
      <c r="M3091">
        <v>47</v>
      </c>
      <c r="N3091" t="s">
        <v>1625</v>
      </c>
      <c r="O3091" t="s">
        <v>1626</v>
      </c>
      <c r="P3091" t="s">
        <v>22</v>
      </c>
      <c r="Q3091" t="s">
        <v>37</v>
      </c>
      <c r="S3091" t="s">
        <v>212</v>
      </c>
      <c r="T3091" t="s">
        <v>1592</v>
      </c>
      <c r="U3091" t="s">
        <v>1627</v>
      </c>
      <c r="V3091" t="s">
        <v>1181</v>
      </c>
      <c r="X3091" t="str">
        <f>VLOOKUP(pbp!V324, games!$B$2:$R$40, 3, FALSE)</f>
        <v>2019-09-15T20:25Z</v>
      </c>
      <c r="Y3091">
        <f>VLOOKUP(1*V3091,NFLGames!$H$11:$H$555,1,FALSE)</f>
        <v>401220231</v>
      </c>
      <c r="Z3091">
        <f>VLOOKUP($Y3091, NFLGames!$H$11:$K$555,2,FALSE)</f>
        <v>2020</v>
      </c>
      <c r="AA3091">
        <f>VLOOKUP($Y3091, NFLGames!$H$11:$K$555,3,FALSE)</f>
        <v>2</v>
      </c>
      <c r="AB3091" s="6">
        <f>IF(A3092=0, 0, AH3092-tbl_pbp[[#This Row],[Saints Win %]])</f>
        <v>1.0000000000000009E-2</v>
      </c>
      <c r="AE3091">
        <f>ABS(tbl_pbp[[#This Row],[play.homeScore]]-tbl_pbp[[#This Row],[play.awayScore]])</f>
        <v>7</v>
      </c>
      <c r="AF3091">
        <f>IF(tbl_pbp[[#This Row],[Play Saints Win % Increase]]&gt;=$AF$4,1,0)</f>
        <v>0</v>
      </c>
      <c r="AG3091" t="str">
        <f>VLOOKUP(tbl_pbp[[#This Row],[gameId]], games!$B$2:$T$40, 9, FALSE)</f>
        <v>new-orleans-saints</v>
      </c>
      <c r="AH3091" s="5">
        <f>IF(tbl_pbp[[#This Row],[AwayTeam]] &lt;&gt; "new-orleans-saints", tbl_pbp[[#This Row],[homeWinPercentage]], 1-tbl_pbp[[#This Row],[homeWinPercentage]])</f>
        <v>0.17700000000000005</v>
      </c>
      <c r="AI3091" s="13">
        <f>tbl_pbp[[#This Row],[Kamara]]*tbl_pbp[[#This Row],[Impactful Play]]</f>
        <v>0</v>
      </c>
      <c r="AJ3091" s="13">
        <f>tbl_pbp[[#This Row],[Thomas]]*tbl_pbp[[#This Row],[Impactful Play]]</f>
        <v>0</v>
      </c>
      <c r="AK3091" s="13" t="str">
        <f>VLOOKUP(tbl_pbp[[#This Row],[Play Saints Win % Increase]], tbl_impact[],3,TRUE)</f>
        <v>Scented (0 to +5%)</v>
      </c>
    </row>
    <row r="3092" spans="1:37">
      <c r="A3092" s="1">
        <v>136</v>
      </c>
      <c r="B3092" s="5">
        <v>0.81299999999999994</v>
      </c>
      <c r="C3092" t="s">
        <v>1628</v>
      </c>
      <c r="D3092">
        <v>0</v>
      </c>
      <c r="E3092">
        <v>0</v>
      </c>
      <c r="F3092">
        <v>4</v>
      </c>
      <c r="G3092">
        <v>24</v>
      </c>
      <c r="H3092">
        <v>17</v>
      </c>
      <c r="I3092">
        <v>7</v>
      </c>
      <c r="J3092">
        <v>47</v>
      </c>
      <c r="K3092" t="s">
        <v>29</v>
      </c>
      <c r="L3092">
        <v>4</v>
      </c>
      <c r="M3092">
        <v>47</v>
      </c>
      <c r="N3092" t="s">
        <v>1629</v>
      </c>
      <c r="O3092" t="s">
        <v>1630</v>
      </c>
      <c r="P3092" t="s">
        <v>66</v>
      </c>
      <c r="Q3092" t="s">
        <v>67</v>
      </c>
      <c r="R3092" t="s">
        <v>68</v>
      </c>
      <c r="S3092" t="s">
        <v>215</v>
      </c>
      <c r="T3092" t="s">
        <v>1592</v>
      </c>
      <c r="U3092" t="s">
        <v>1631</v>
      </c>
      <c r="V3092" t="s">
        <v>1181</v>
      </c>
      <c r="X3092" t="str">
        <f>VLOOKUP(pbp!V325, games!$B$2:$R$40, 3, FALSE)</f>
        <v>2019-09-15T20:25Z</v>
      </c>
      <c r="Y3092">
        <f>VLOOKUP(1*V3092,NFLGames!$H$11:$H$555,1,FALSE)</f>
        <v>401220231</v>
      </c>
      <c r="Z3092">
        <f>VLOOKUP($Y3092, NFLGames!$H$11:$K$555,2,FALSE)</f>
        <v>2020</v>
      </c>
      <c r="AA3092">
        <f>VLOOKUP($Y3092, NFLGames!$H$11:$K$555,3,FALSE)</f>
        <v>2</v>
      </c>
      <c r="AB3092" s="6">
        <f>IF(A3093=0, 0, AH3093-tbl_pbp[[#This Row],[Saints Win %]])</f>
        <v>-3.3000000000000029E-2</v>
      </c>
      <c r="AE3092">
        <f>ABS(tbl_pbp[[#This Row],[play.homeScore]]-tbl_pbp[[#This Row],[play.awayScore]])</f>
        <v>7</v>
      </c>
      <c r="AF3092">
        <f>IF(tbl_pbp[[#This Row],[Play Saints Win % Increase]]&gt;=$AF$4,1,0)</f>
        <v>0</v>
      </c>
      <c r="AG3092" t="str">
        <f>VLOOKUP(tbl_pbp[[#This Row],[gameId]], games!$B$2:$T$40, 9, FALSE)</f>
        <v>new-orleans-saints</v>
      </c>
      <c r="AH3092" s="5">
        <f>IF(tbl_pbp[[#This Row],[AwayTeam]] &lt;&gt; "new-orleans-saints", tbl_pbp[[#This Row],[homeWinPercentage]], 1-tbl_pbp[[#This Row],[homeWinPercentage]])</f>
        <v>0.18700000000000006</v>
      </c>
      <c r="AI3092" s="13">
        <f>tbl_pbp[[#This Row],[Kamara]]*tbl_pbp[[#This Row],[Impactful Play]]</f>
        <v>0</v>
      </c>
      <c r="AJ3092" s="13">
        <f>tbl_pbp[[#This Row],[Thomas]]*tbl_pbp[[#This Row],[Impactful Play]]</f>
        <v>0</v>
      </c>
      <c r="AK3092" s="13" t="str">
        <f>VLOOKUP(tbl_pbp[[#This Row],[Play Saints Win % Increase]], tbl_impact[],3,TRUE)</f>
        <v>Bad (0 to -5%)</v>
      </c>
    </row>
    <row r="3093" spans="1:37">
      <c r="A3093" s="1">
        <v>137</v>
      </c>
      <c r="B3093" s="5">
        <v>0.84599999999999997</v>
      </c>
      <c r="C3093" t="s">
        <v>1632</v>
      </c>
      <c r="D3093">
        <v>0</v>
      </c>
      <c r="E3093">
        <v>0</v>
      </c>
      <c r="F3093">
        <v>4</v>
      </c>
      <c r="G3093">
        <v>24</v>
      </c>
      <c r="H3093">
        <v>17</v>
      </c>
      <c r="I3093">
        <v>10</v>
      </c>
      <c r="J3093">
        <v>11</v>
      </c>
      <c r="K3093" t="s">
        <v>1179</v>
      </c>
      <c r="L3093">
        <v>1</v>
      </c>
      <c r="M3093">
        <v>89</v>
      </c>
      <c r="N3093" t="s">
        <v>1633</v>
      </c>
      <c r="O3093" t="s">
        <v>1630</v>
      </c>
      <c r="P3093" t="s">
        <v>30</v>
      </c>
      <c r="Q3093" t="s">
        <v>31</v>
      </c>
      <c r="R3093" t="s">
        <v>32</v>
      </c>
      <c r="S3093" t="s">
        <v>33</v>
      </c>
      <c r="T3093" t="s">
        <v>1634</v>
      </c>
      <c r="U3093" t="s">
        <v>1635</v>
      </c>
      <c r="V3093" t="s">
        <v>1181</v>
      </c>
      <c r="X3093" t="str">
        <f>VLOOKUP(pbp!V326, games!$B$2:$R$40, 3, FALSE)</f>
        <v>2019-09-15T20:25Z</v>
      </c>
      <c r="Y3093">
        <f>VLOOKUP(1*V3093,NFLGames!$H$11:$H$555,1,FALSE)</f>
        <v>401220231</v>
      </c>
      <c r="Z3093">
        <f>VLOOKUP($Y3093, NFLGames!$H$11:$K$555,2,FALSE)</f>
        <v>2020</v>
      </c>
      <c r="AA3093">
        <f>VLOOKUP($Y3093, NFLGames!$H$11:$K$555,3,FALSE)</f>
        <v>2</v>
      </c>
      <c r="AB3093" s="6">
        <f>IF(A3094=0, 0, AH3094-tbl_pbp[[#This Row],[Saints Win %]])</f>
        <v>1.4000000000000012E-2</v>
      </c>
      <c r="AE3093">
        <f>ABS(tbl_pbp[[#This Row],[play.homeScore]]-tbl_pbp[[#This Row],[play.awayScore]])</f>
        <v>7</v>
      </c>
      <c r="AF3093">
        <f>IF(tbl_pbp[[#This Row],[Play Saints Win % Increase]]&gt;=$AF$4,1,0)</f>
        <v>0</v>
      </c>
      <c r="AG3093" t="str">
        <f>VLOOKUP(tbl_pbp[[#This Row],[gameId]], games!$B$2:$T$40, 9, FALSE)</f>
        <v>new-orleans-saints</v>
      </c>
      <c r="AH3093" s="5">
        <f>IF(tbl_pbp[[#This Row],[AwayTeam]] &lt;&gt; "new-orleans-saints", tbl_pbp[[#This Row],[homeWinPercentage]], 1-tbl_pbp[[#This Row],[homeWinPercentage]])</f>
        <v>0.15400000000000003</v>
      </c>
      <c r="AI3093" s="13">
        <f>tbl_pbp[[#This Row],[Kamara]]*tbl_pbp[[#This Row],[Impactful Play]]</f>
        <v>0</v>
      </c>
      <c r="AJ3093" s="13">
        <f>tbl_pbp[[#This Row],[Thomas]]*tbl_pbp[[#This Row],[Impactful Play]]</f>
        <v>0</v>
      </c>
      <c r="AK3093" s="13" t="str">
        <f>VLOOKUP(tbl_pbp[[#This Row],[Play Saints Win % Increase]], tbl_impact[],3,TRUE)</f>
        <v>Scented (0 to +5%)</v>
      </c>
    </row>
    <row r="3094" spans="1:37">
      <c r="A3094" s="1">
        <v>138</v>
      </c>
      <c r="B3094" s="5">
        <v>0.83199999999999996</v>
      </c>
      <c r="C3094" t="s">
        <v>1636</v>
      </c>
      <c r="D3094">
        <v>0</v>
      </c>
      <c r="E3094">
        <v>0</v>
      </c>
      <c r="F3094">
        <v>4</v>
      </c>
      <c r="G3094">
        <v>24</v>
      </c>
      <c r="H3094">
        <v>17</v>
      </c>
      <c r="I3094">
        <v>10</v>
      </c>
      <c r="J3094">
        <v>29</v>
      </c>
      <c r="K3094" t="s">
        <v>1179</v>
      </c>
      <c r="L3094">
        <v>1</v>
      </c>
      <c r="M3094">
        <v>71</v>
      </c>
      <c r="N3094" t="s">
        <v>1637</v>
      </c>
      <c r="O3094" t="s">
        <v>1638</v>
      </c>
      <c r="P3094" t="s">
        <v>30</v>
      </c>
      <c r="Q3094" t="s">
        <v>31</v>
      </c>
      <c r="R3094" t="s">
        <v>32</v>
      </c>
      <c r="S3094" t="s">
        <v>33</v>
      </c>
      <c r="T3094" t="s">
        <v>1494</v>
      </c>
      <c r="U3094" t="s">
        <v>1639</v>
      </c>
      <c r="V3094" t="s">
        <v>1181</v>
      </c>
      <c r="X3094" t="str">
        <f>VLOOKUP(pbp!V327, games!$B$2:$R$40, 3, FALSE)</f>
        <v>2019-09-15T20:25Z</v>
      </c>
      <c r="Y3094">
        <f>VLOOKUP(1*V3094,NFLGames!$H$11:$H$555,1,FALSE)</f>
        <v>401220231</v>
      </c>
      <c r="Z3094">
        <f>VLOOKUP($Y3094, NFLGames!$H$11:$K$555,2,FALSE)</f>
        <v>2020</v>
      </c>
      <c r="AA3094">
        <f>VLOOKUP($Y3094, NFLGames!$H$11:$K$555,3,FALSE)</f>
        <v>2</v>
      </c>
      <c r="AB3094" s="6">
        <f>IF(A3095=0, 0, AH3095-tbl_pbp[[#This Row],[Saints Win %]])</f>
        <v>-5.600000000000005E-2</v>
      </c>
      <c r="AE3094">
        <f>ABS(tbl_pbp[[#This Row],[play.homeScore]]-tbl_pbp[[#This Row],[play.awayScore]])</f>
        <v>7</v>
      </c>
      <c r="AF3094">
        <f>IF(tbl_pbp[[#This Row],[Play Saints Win % Increase]]&gt;=$AF$4,1,0)</f>
        <v>0</v>
      </c>
      <c r="AG3094" t="str">
        <f>VLOOKUP(tbl_pbp[[#This Row],[gameId]], games!$B$2:$T$40, 9, FALSE)</f>
        <v>new-orleans-saints</v>
      </c>
      <c r="AH3094" s="5">
        <f>IF(tbl_pbp[[#This Row],[AwayTeam]] &lt;&gt; "new-orleans-saints", tbl_pbp[[#This Row],[homeWinPercentage]], 1-tbl_pbp[[#This Row],[homeWinPercentage]])</f>
        <v>0.16800000000000004</v>
      </c>
      <c r="AI3094" s="13">
        <f>tbl_pbp[[#This Row],[Kamara]]*tbl_pbp[[#This Row],[Impactful Play]]</f>
        <v>0</v>
      </c>
      <c r="AJ3094" s="13">
        <f>tbl_pbp[[#This Row],[Thomas]]*tbl_pbp[[#This Row],[Impactful Play]]</f>
        <v>0</v>
      </c>
      <c r="AK3094" s="13" t="str">
        <f>VLOOKUP(tbl_pbp[[#This Row],[Play Saints Win % Increase]], tbl_impact[],3,TRUE)</f>
        <v>Smelly (worse than-5% -&gt; -10%)</v>
      </c>
    </row>
    <row r="3095" spans="1:37">
      <c r="A3095" s="1">
        <v>139</v>
      </c>
      <c r="B3095" s="5">
        <v>0.88800000000000001</v>
      </c>
      <c r="C3095" t="s">
        <v>1640</v>
      </c>
      <c r="D3095">
        <v>0</v>
      </c>
      <c r="E3095">
        <v>0</v>
      </c>
      <c r="F3095">
        <v>4</v>
      </c>
      <c r="G3095">
        <v>24</v>
      </c>
      <c r="H3095">
        <v>17</v>
      </c>
      <c r="I3095">
        <v>8</v>
      </c>
      <c r="J3095">
        <v>31</v>
      </c>
      <c r="K3095" t="s">
        <v>1179</v>
      </c>
      <c r="L3095">
        <v>2</v>
      </c>
      <c r="M3095">
        <v>69</v>
      </c>
      <c r="N3095" t="s">
        <v>1641</v>
      </c>
      <c r="O3095" t="s">
        <v>558</v>
      </c>
      <c r="P3095" t="s">
        <v>45</v>
      </c>
      <c r="Q3095" t="s">
        <v>46</v>
      </c>
      <c r="R3095" t="s">
        <v>47</v>
      </c>
      <c r="S3095" t="s">
        <v>73</v>
      </c>
      <c r="T3095" t="s">
        <v>1642</v>
      </c>
      <c r="U3095" t="s">
        <v>1643</v>
      </c>
      <c r="V3095" t="s">
        <v>1181</v>
      </c>
      <c r="X3095" t="str">
        <f>VLOOKUP(pbp!V328, games!$B$2:$R$40, 3, FALSE)</f>
        <v>2019-09-15T20:25Z</v>
      </c>
      <c r="Y3095">
        <f>VLOOKUP(1*V3095,NFLGames!$H$11:$H$555,1,FALSE)</f>
        <v>401220231</v>
      </c>
      <c r="Z3095">
        <f>VLOOKUP($Y3095, NFLGames!$H$11:$K$555,2,FALSE)</f>
        <v>2020</v>
      </c>
      <c r="AA3095">
        <f>VLOOKUP($Y3095, NFLGames!$H$11:$K$555,3,FALSE)</f>
        <v>2</v>
      </c>
      <c r="AB3095" s="6">
        <f>IF(A3096=0, 0, AH3096-tbl_pbp[[#This Row],[Saints Win %]])</f>
        <v>2.300000000000002E-2</v>
      </c>
      <c r="AE3095">
        <f>ABS(tbl_pbp[[#This Row],[play.homeScore]]-tbl_pbp[[#This Row],[play.awayScore]])</f>
        <v>7</v>
      </c>
      <c r="AF3095">
        <f>IF(tbl_pbp[[#This Row],[Play Saints Win % Increase]]&gt;=$AF$4,1,0)</f>
        <v>0</v>
      </c>
      <c r="AG3095" t="str">
        <f>VLOOKUP(tbl_pbp[[#This Row],[gameId]], games!$B$2:$T$40, 9, FALSE)</f>
        <v>new-orleans-saints</v>
      </c>
      <c r="AH3095" s="5">
        <f>IF(tbl_pbp[[#This Row],[AwayTeam]] &lt;&gt; "new-orleans-saints", tbl_pbp[[#This Row],[homeWinPercentage]], 1-tbl_pbp[[#This Row],[homeWinPercentage]])</f>
        <v>0.11199999999999999</v>
      </c>
      <c r="AI3095" s="13">
        <f>tbl_pbp[[#This Row],[Kamara]]*tbl_pbp[[#This Row],[Impactful Play]]</f>
        <v>0</v>
      </c>
      <c r="AJ3095" s="13">
        <f>tbl_pbp[[#This Row],[Thomas]]*tbl_pbp[[#This Row],[Impactful Play]]</f>
        <v>0</v>
      </c>
      <c r="AK3095" s="13" t="str">
        <f>VLOOKUP(tbl_pbp[[#This Row],[Play Saints Win % Increase]], tbl_impact[],3,TRUE)</f>
        <v>Scented (0 to +5%)</v>
      </c>
    </row>
    <row r="3096" spans="1:37">
      <c r="A3096" s="1">
        <v>140</v>
      </c>
      <c r="B3096" s="5">
        <v>0.86499999999999999</v>
      </c>
      <c r="C3096" t="s">
        <v>1644</v>
      </c>
      <c r="D3096">
        <v>0</v>
      </c>
      <c r="E3096">
        <v>0</v>
      </c>
      <c r="F3096">
        <v>4</v>
      </c>
      <c r="G3096">
        <v>24</v>
      </c>
      <c r="H3096">
        <v>17</v>
      </c>
      <c r="I3096">
        <v>10</v>
      </c>
      <c r="J3096">
        <v>49</v>
      </c>
      <c r="K3096" t="s">
        <v>1179</v>
      </c>
      <c r="L3096">
        <v>1</v>
      </c>
      <c r="M3096">
        <v>51</v>
      </c>
      <c r="N3096" t="s">
        <v>1645</v>
      </c>
      <c r="O3096" t="s">
        <v>1646</v>
      </c>
      <c r="P3096" t="s">
        <v>22</v>
      </c>
      <c r="Q3096" t="s">
        <v>37</v>
      </c>
      <c r="S3096" t="s">
        <v>33</v>
      </c>
      <c r="T3096" t="s">
        <v>1312</v>
      </c>
      <c r="U3096" t="s">
        <v>1347</v>
      </c>
      <c r="V3096" t="s">
        <v>1181</v>
      </c>
      <c r="X3096" t="str">
        <f>VLOOKUP(pbp!V329, games!$B$2:$R$40, 3, FALSE)</f>
        <v>2019-09-15T20:25Z</v>
      </c>
      <c r="Y3096">
        <f>VLOOKUP(1*V3096,NFLGames!$H$11:$H$555,1,FALSE)</f>
        <v>401220231</v>
      </c>
      <c r="Z3096">
        <f>VLOOKUP($Y3096, NFLGames!$H$11:$K$555,2,FALSE)</f>
        <v>2020</v>
      </c>
      <c r="AA3096">
        <f>VLOOKUP($Y3096, NFLGames!$H$11:$K$555,3,FALSE)</f>
        <v>2</v>
      </c>
      <c r="AB3096" s="6">
        <f>IF(A3097=0, 0, AH3097-tbl_pbp[[#This Row],[Saints Win %]])</f>
        <v>2.1000000000000019E-2</v>
      </c>
      <c r="AE3096">
        <f>ABS(tbl_pbp[[#This Row],[play.homeScore]]-tbl_pbp[[#This Row],[play.awayScore]])</f>
        <v>7</v>
      </c>
      <c r="AF3096">
        <f>IF(tbl_pbp[[#This Row],[Play Saints Win % Increase]]&gt;=$AF$4,1,0)</f>
        <v>0</v>
      </c>
      <c r="AG3096" t="str">
        <f>VLOOKUP(tbl_pbp[[#This Row],[gameId]], games!$B$2:$T$40, 9, FALSE)</f>
        <v>new-orleans-saints</v>
      </c>
      <c r="AH3096" s="5">
        <f>IF(tbl_pbp[[#This Row],[AwayTeam]] &lt;&gt; "new-orleans-saints", tbl_pbp[[#This Row],[homeWinPercentage]], 1-tbl_pbp[[#This Row],[homeWinPercentage]])</f>
        <v>0.13500000000000001</v>
      </c>
      <c r="AI3096" s="13">
        <f>tbl_pbp[[#This Row],[Kamara]]*tbl_pbp[[#This Row],[Impactful Play]]</f>
        <v>0</v>
      </c>
      <c r="AJ3096" s="13">
        <f>tbl_pbp[[#This Row],[Thomas]]*tbl_pbp[[#This Row],[Impactful Play]]</f>
        <v>0</v>
      </c>
      <c r="AK3096" s="13" t="str">
        <f>VLOOKUP(tbl_pbp[[#This Row],[Play Saints Win % Increase]], tbl_impact[],3,TRUE)</f>
        <v>Scented (0 to +5%)</v>
      </c>
    </row>
    <row r="3097" spans="1:37">
      <c r="A3097" s="1">
        <v>141</v>
      </c>
      <c r="B3097" s="5">
        <v>0.84399999999999997</v>
      </c>
      <c r="C3097" t="s">
        <v>1647</v>
      </c>
      <c r="D3097">
        <v>0</v>
      </c>
      <c r="E3097">
        <v>0</v>
      </c>
      <c r="F3097">
        <v>4</v>
      </c>
      <c r="G3097">
        <v>24</v>
      </c>
      <c r="H3097">
        <v>17</v>
      </c>
      <c r="I3097">
        <v>10</v>
      </c>
      <c r="J3097">
        <v>49</v>
      </c>
      <c r="K3097" t="s">
        <v>1179</v>
      </c>
      <c r="L3097">
        <v>2</v>
      </c>
      <c r="M3097">
        <v>51</v>
      </c>
      <c r="N3097" t="s">
        <v>1648</v>
      </c>
      <c r="O3097" t="s">
        <v>1649</v>
      </c>
      <c r="P3097" t="s">
        <v>45</v>
      </c>
      <c r="Q3097" t="s">
        <v>46</v>
      </c>
      <c r="R3097" t="s">
        <v>47</v>
      </c>
      <c r="S3097" t="s">
        <v>120</v>
      </c>
      <c r="T3097" t="s">
        <v>1312</v>
      </c>
      <c r="U3097" t="s">
        <v>1650</v>
      </c>
      <c r="V3097" t="s">
        <v>1181</v>
      </c>
      <c r="X3097" t="str">
        <f>VLOOKUP(pbp!V330, games!$B$2:$R$40, 3, FALSE)</f>
        <v>2019-09-15T20:25Z</v>
      </c>
      <c r="Y3097">
        <f>VLOOKUP(1*V3097,NFLGames!$H$11:$H$555,1,FALSE)</f>
        <v>401220231</v>
      </c>
      <c r="Z3097">
        <f>VLOOKUP($Y3097, NFLGames!$H$11:$K$555,2,FALSE)</f>
        <v>2020</v>
      </c>
      <c r="AA3097">
        <f>VLOOKUP($Y3097, NFLGames!$H$11:$K$555,3,FALSE)</f>
        <v>2</v>
      </c>
      <c r="AB3097" s="6">
        <f>IF(A3098=0, 0, AH3098-tbl_pbp[[#This Row],[Saints Win %]])</f>
        <v>-2.0000000000000018E-2</v>
      </c>
      <c r="AE3097">
        <f>ABS(tbl_pbp[[#This Row],[play.homeScore]]-tbl_pbp[[#This Row],[play.awayScore]])</f>
        <v>7</v>
      </c>
      <c r="AF3097">
        <f>IF(tbl_pbp[[#This Row],[Play Saints Win % Increase]]&gt;=$AF$4,1,0)</f>
        <v>0</v>
      </c>
      <c r="AG3097" t="str">
        <f>VLOOKUP(tbl_pbp[[#This Row],[gameId]], games!$B$2:$T$40, 9, FALSE)</f>
        <v>new-orleans-saints</v>
      </c>
      <c r="AH3097" s="5">
        <f>IF(tbl_pbp[[#This Row],[AwayTeam]] &lt;&gt; "new-orleans-saints", tbl_pbp[[#This Row],[homeWinPercentage]], 1-tbl_pbp[[#This Row],[homeWinPercentage]])</f>
        <v>0.15600000000000003</v>
      </c>
      <c r="AI3097" s="13">
        <f>tbl_pbp[[#This Row],[Kamara]]*tbl_pbp[[#This Row],[Impactful Play]]</f>
        <v>0</v>
      </c>
      <c r="AJ3097" s="13">
        <f>tbl_pbp[[#This Row],[Thomas]]*tbl_pbp[[#This Row],[Impactful Play]]</f>
        <v>0</v>
      </c>
      <c r="AK3097" s="13" t="str">
        <f>VLOOKUP(tbl_pbp[[#This Row],[Play Saints Win % Increase]], tbl_impact[],3,TRUE)</f>
        <v>Bad (0 to -5%)</v>
      </c>
    </row>
    <row r="3098" spans="1:37">
      <c r="A3098" s="1">
        <v>142</v>
      </c>
      <c r="B3098" s="5">
        <v>0.86399999999999999</v>
      </c>
      <c r="C3098" t="s">
        <v>1651</v>
      </c>
      <c r="D3098">
        <v>0</v>
      </c>
      <c r="E3098">
        <v>0</v>
      </c>
      <c r="F3098">
        <v>4</v>
      </c>
      <c r="G3098">
        <v>24</v>
      </c>
      <c r="H3098">
        <v>17</v>
      </c>
      <c r="I3098">
        <v>9</v>
      </c>
      <c r="J3098">
        <v>50</v>
      </c>
      <c r="K3098" t="s">
        <v>1179</v>
      </c>
      <c r="L3098">
        <v>3</v>
      </c>
      <c r="M3098">
        <v>50</v>
      </c>
      <c r="N3098" t="s">
        <v>1652</v>
      </c>
      <c r="O3098" t="s">
        <v>1653</v>
      </c>
      <c r="P3098" t="s">
        <v>30</v>
      </c>
      <c r="Q3098" t="s">
        <v>31</v>
      </c>
      <c r="R3098" t="s">
        <v>32</v>
      </c>
      <c r="S3098" t="s">
        <v>139</v>
      </c>
      <c r="T3098" t="s">
        <v>226</v>
      </c>
      <c r="U3098" t="s">
        <v>1654</v>
      </c>
      <c r="V3098" t="s">
        <v>1181</v>
      </c>
      <c r="X3098" t="str">
        <f>VLOOKUP(pbp!V331, games!$B$2:$R$40, 3, FALSE)</f>
        <v>2019-09-15T20:25Z</v>
      </c>
      <c r="Y3098">
        <f>VLOOKUP(1*V3098,NFLGames!$H$11:$H$555,1,FALSE)</f>
        <v>401220231</v>
      </c>
      <c r="Z3098">
        <f>VLOOKUP($Y3098, NFLGames!$H$11:$K$555,2,FALSE)</f>
        <v>2020</v>
      </c>
      <c r="AA3098">
        <f>VLOOKUP($Y3098, NFLGames!$H$11:$K$555,3,FALSE)</f>
        <v>2</v>
      </c>
      <c r="AB3098" s="6">
        <f>IF(A3099=0, 0, AH3099-tbl_pbp[[#This Row],[Saints Win %]])</f>
        <v>-8.7999999999999967E-2</v>
      </c>
      <c r="AE3098">
        <f>ABS(tbl_pbp[[#This Row],[play.homeScore]]-tbl_pbp[[#This Row],[play.awayScore]])</f>
        <v>7</v>
      </c>
      <c r="AF3098">
        <f>IF(tbl_pbp[[#This Row],[Play Saints Win % Increase]]&gt;=$AF$4,1,0)</f>
        <v>0</v>
      </c>
      <c r="AG3098" t="str">
        <f>VLOOKUP(tbl_pbp[[#This Row],[gameId]], games!$B$2:$T$40, 9, FALSE)</f>
        <v>new-orleans-saints</v>
      </c>
      <c r="AH3098" s="5">
        <f>IF(tbl_pbp[[#This Row],[AwayTeam]] &lt;&gt; "new-orleans-saints", tbl_pbp[[#This Row],[homeWinPercentage]], 1-tbl_pbp[[#This Row],[homeWinPercentage]])</f>
        <v>0.13600000000000001</v>
      </c>
      <c r="AI3098" s="13">
        <f>tbl_pbp[[#This Row],[Kamara]]*tbl_pbp[[#This Row],[Impactful Play]]</f>
        <v>0</v>
      </c>
      <c r="AJ3098" s="13">
        <f>tbl_pbp[[#This Row],[Thomas]]*tbl_pbp[[#This Row],[Impactful Play]]</f>
        <v>0</v>
      </c>
      <c r="AK3098" s="13" t="str">
        <f>VLOOKUP(tbl_pbp[[#This Row],[Play Saints Win % Increase]], tbl_impact[],3,TRUE)</f>
        <v>Smelly (worse than-5% -&gt; -10%)</v>
      </c>
    </row>
    <row r="3099" spans="1:37">
      <c r="A3099" s="1">
        <v>143</v>
      </c>
      <c r="B3099" s="5">
        <v>0.95199999999999996</v>
      </c>
      <c r="C3099" t="s">
        <v>1655</v>
      </c>
      <c r="D3099">
        <v>0</v>
      </c>
      <c r="E3099">
        <v>0</v>
      </c>
      <c r="F3099">
        <v>4</v>
      </c>
      <c r="G3099">
        <v>24</v>
      </c>
      <c r="H3099">
        <v>17</v>
      </c>
      <c r="I3099">
        <v>10</v>
      </c>
      <c r="J3099">
        <v>67</v>
      </c>
      <c r="K3099" t="s">
        <v>1179</v>
      </c>
      <c r="L3099">
        <v>1</v>
      </c>
      <c r="M3099">
        <v>33</v>
      </c>
      <c r="N3099" t="s">
        <v>1656</v>
      </c>
      <c r="O3099" t="s">
        <v>1657</v>
      </c>
      <c r="P3099" t="s">
        <v>45</v>
      </c>
      <c r="Q3099" t="s">
        <v>46</v>
      </c>
      <c r="R3099" t="s">
        <v>47</v>
      </c>
      <c r="S3099" t="s">
        <v>33</v>
      </c>
      <c r="T3099" t="s">
        <v>438</v>
      </c>
      <c r="U3099" t="s">
        <v>1358</v>
      </c>
      <c r="V3099" t="s">
        <v>1181</v>
      </c>
      <c r="X3099" t="str">
        <f>VLOOKUP(pbp!V332, games!$B$2:$R$40, 3, FALSE)</f>
        <v>2019-09-15T20:25Z</v>
      </c>
      <c r="Y3099">
        <f>VLOOKUP(1*V3099,NFLGames!$H$11:$H$555,1,FALSE)</f>
        <v>401220231</v>
      </c>
      <c r="Z3099">
        <f>VLOOKUP($Y3099, NFLGames!$H$11:$K$555,2,FALSE)</f>
        <v>2020</v>
      </c>
      <c r="AA3099">
        <f>VLOOKUP($Y3099, NFLGames!$H$11:$K$555,3,FALSE)</f>
        <v>2</v>
      </c>
      <c r="AB3099" s="6">
        <f>IF(A3100=0, 0, AH3100-tbl_pbp[[#This Row],[Saints Win %]])</f>
        <v>8.5999999999999965E-2</v>
      </c>
      <c r="AE3099">
        <f>ABS(tbl_pbp[[#This Row],[play.homeScore]]-tbl_pbp[[#This Row],[play.awayScore]])</f>
        <v>7</v>
      </c>
      <c r="AF3099">
        <f>IF(tbl_pbp[[#This Row],[Play Saints Win % Increase]]&gt;=$AF$4,1,0)</f>
        <v>0</v>
      </c>
      <c r="AG3099" t="str">
        <f>VLOOKUP(tbl_pbp[[#This Row],[gameId]], games!$B$2:$T$40, 9, FALSE)</f>
        <v>new-orleans-saints</v>
      </c>
      <c r="AH3099" s="5">
        <f>IF(tbl_pbp[[#This Row],[AwayTeam]] &lt;&gt; "new-orleans-saints", tbl_pbp[[#This Row],[homeWinPercentage]], 1-tbl_pbp[[#This Row],[homeWinPercentage]])</f>
        <v>4.8000000000000043E-2</v>
      </c>
      <c r="AI3099" s="13">
        <f>tbl_pbp[[#This Row],[Kamara]]*tbl_pbp[[#This Row],[Impactful Play]]</f>
        <v>0</v>
      </c>
      <c r="AJ3099" s="13">
        <f>tbl_pbp[[#This Row],[Thomas]]*tbl_pbp[[#This Row],[Impactful Play]]</f>
        <v>0</v>
      </c>
      <c r="AK3099" s="13" t="str">
        <f>VLOOKUP(tbl_pbp[[#This Row],[Play Saints Win % Increase]], tbl_impact[],3,TRUE)</f>
        <v>Perfumed (5 to + 10%)</v>
      </c>
    </row>
    <row r="3100" spans="1:37">
      <c r="A3100" s="1">
        <v>144</v>
      </c>
      <c r="B3100" s="5">
        <v>0.86599999999999999</v>
      </c>
      <c r="C3100" t="s">
        <v>1658</v>
      </c>
      <c r="D3100">
        <v>0</v>
      </c>
      <c r="E3100">
        <v>0</v>
      </c>
      <c r="F3100">
        <v>4</v>
      </c>
      <c r="G3100">
        <v>24</v>
      </c>
      <c r="H3100">
        <v>17</v>
      </c>
      <c r="I3100">
        <v>10</v>
      </c>
      <c r="J3100">
        <v>80</v>
      </c>
      <c r="K3100" t="s">
        <v>1179</v>
      </c>
      <c r="L3100">
        <v>1</v>
      </c>
      <c r="M3100">
        <v>20</v>
      </c>
      <c r="N3100" t="s">
        <v>1659</v>
      </c>
      <c r="O3100" t="s">
        <v>1660</v>
      </c>
      <c r="P3100" t="s">
        <v>45</v>
      </c>
      <c r="Q3100" t="s">
        <v>46</v>
      </c>
      <c r="R3100" t="s">
        <v>47</v>
      </c>
      <c r="S3100" t="s">
        <v>33</v>
      </c>
      <c r="T3100" t="s">
        <v>165</v>
      </c>
      <c r="U3100" t="s">
        <v>571</v>
      </c>
      <c r="V3100" t="s">
        <v>1181</v>
      </c>
      <c r="X3100" t="str">
        <f>VLOOKUP(pbp!V333, games!$B$2:$R$40, 3, FALSE)</f>
        <v>2019-09-15T20:25Z</v>
      </c>
      <c r="Y3100">
        <f>VLOOKUP(1*V3100,NFLGames!$H$11:$H$555,1,FALSE)</f>
        <v>401220231</v>
      </c>
      <c r="Z3100">
        <f>VLOOKUP($Y3100, NFLGames!$H$11:$K$555,2,FALSE)</f>
        <v>2020</v>
      </c>
      <c r="AA3100">
        <f>VLOOKUP($Y3100, NFLGames!$H$11:$K$555,3,FALSE)</f>
        <v>2</v>
      </c>
      <c r="AB3100" s="6">
        <f>IF(A3101=0, 0, AH3101-tbl_pbp[[#This Row],[Saints Win %]])</f>
        <v>-7.6999999999999957E-2</v>
      </c>
      <c r="AE3100">
        <f>ABS(tbl_pbp[[#This Row],[play.homeScore]]-tbl_pbp[[#This Row],[play.awayScore]])</f>
        <v>7</v>
      </c>
      <c r="AF3100">
        <f>IF(tbl_pbp[[#This Row],[Play Saints Win % Increase]]&gt;=$AF$4,1,0)</f>
        <v>0</v>
      </c>
      <c r="AG3100" t="str">
        <f>VLOOKUP(tbl_pbp[[#This Row],[gameId]], games!$B$2:$T$40, 9, FALSE)</f>
        <v>new-orleans-saints</v>
      </c>
      <c r="AH3100" s="5">
        <f>IF(tbl_pbp[[#This Row],[AwayTeam]] &lt;&gt; "new-orleans-saints", tbl_pbp[[#This Row],[homeWinPercentage]], 1-tbl_pbp[[#This Row],[homeWinPercentage]])</f>
        <v>0.13400000000000001</v>
      </c>
      <c r="AI3100" s="13">
        <f>tbl_pbp[[#This Row],[Kamara]]*tbl_pbp[[#This Row],[Impactful Play]]</f>
        <v>0</v>
      </c>
      <c r="AJ3100" s="13">
        <f>tbl_pbp[[#This Row],[Thomas]]*tbl_pbp[[#This Row],[Impactful Play]]</f>
        <v>0</v>
      </c>
      <c r="AK3100" s="13" t="str">
        <f>VLOOKUP(tbl_pbp[[#This Row],[Play Saints Win % Increase]], tbl_impact[],3,TRUE)</f>
        <v>Smelly (worse than-5% -&gt; -10%)</v>
      </c>
    </row>
    <row r="3101" spans="1:37">
      <c r="A3101" s="1">
        <v>145</v>
      </c>
      <c r="B3101" s="5">
        <v>0.94299999999999995</v>
      </c>
      <c r="C3101" t="s">
        <v>1661</v>
      </c>
      <c r="D3101">
        <v>0</v>
      </c>
      <c r="E3101">
        <v>0</v>
      </c>
      <c r="F3101">
        <v>4</v>
      </c>
      <c r="G3101">
        <v>24</v>
      </c>
      <c r="H3101">
        <v>17</v>
      </c>
      <c r="I3101">
        <v>10</v>
      </c>
      <c r="J3101">
        <v>80</v>
      </c>
      <c r="K3101" t="s">
        <v>1179</v>
      </c>
      <c r="L3101">
        <v>2</v>
      </c>
      <c r="M3101">
        <v>20</v>
      </c>
      <c r="N3101" t="s">
        <v>1662</v>
      </c>
      <c r="O3101" t="s">
        <v>523</v>
      </c>
      <c r="P3101" t="s">
        <v>22</v>
      </c>
      <c r="Q3101" t="s">
        <v>37</v>
      </c>
      <c r="S3101" t="s">
        <v>120</v>
      </c>
      <c r="T3101" t="s">
        <v>165</v>
      </c>
      <c r="U3101" t="s">
        <v>1663</v>
      </c>
      <c r="V3101" t="s">
        <v>1181</v>
      </c>
      <c r="X3101" t="str">
        <f>VLOOKUP(pbp!V334, games!$B$2:$R$40, 3, FALSE)</f>
        <v>2019-09-15T20:25Z</v>
      </c>
      <c r="Y3101">
        <f>VLOOKUP(1*V3101,NFLGames!$H$11:$H$555,1,FALSE)</f>
        <v>401220231</v>
      </c>
      <c r="Z3101">
        <f>VLOOKUP($Y3101, NFLGames!$H$11:$K$555,2,FALSE)</f>
        <v>2020</v>
      </c>
      <c r="AA3101">
        <f>VLOOKUP($Y3101, NFLGames!$H$11:$K$555,3,FALSE)</f>
        <v>2</v>
      </c>
      <c r="AB3101" s="6">
        <f>IF(A3102=0, 0, AH3102-tbl_pbp[[#This Row],[Saints Win %]])</f>
        <v>-4.2000000000000037E-2</v>
      </c>
      <c r="AE3101">
        <f>ABS(tbl_pbp[[#This Row],[play.homeScore]]-tbl_pbp[[#This Row],[play.awayScore]])</f>
        <v>7</v>
      </c>
      <c r="AF3101">
        <f>IF(tbl_pbp[[#This Row],[Play Saints Win % Increase]]&gt;=$AF$4,1,0)</f>
        <v>0</v>
      </c>
      <c r="AG3101" t="str">
        <f>VLOOKUP(tbl_pbp[[#This Row],[gameId]], games!$B$2:$T$40, 9, FALSE)</f>
        <v>new-orleans-saints</v>
      </c>
      <c r="AH3101" s="5">
        <f>IF(tbl_pbp[[#This Row],[AwayTeam]] &lt;&gt; "new-orleans-saints", tbl_pbp[[#This Row],[homeWinPercentage]], 1-tbl_pbp[[#This Row],[homeWinPercentage]])</f>
        <v>5.7000000000000051E-2</v>
      </c>
      <c r="AI3101" s="13">
        <f>tbl_pbp[[#This Row],[Kamara]]*tbl_pbp[[#This Row],[Impactful Play]]</f>
        <v>0</v>
      </c>
      <c r="AJ3101" s="13">
        <f>tbl_pbp[[#This Row],[Thomas]]*tbl_pbp[[#This Row],[Impactful Play]]</f>
        <v>0</v>
      </c>
      <c r="AK3101" s="13" t="str">
        <f>VLOOKUP(tbl_pbp[[#This Row],[Play Saints Win % Increase]], tbl_impact[],3,TRUE)</f>
        <v>Bad (0 to -5%)</v>
      </c>
    </row>
    <row r="3102" spans="1:37">
      <c r="A3102" s="1">
        <v>146</v>
      </c>
      <c r="B3102" s="5">
        <v>0.98499999999999999</v>
      </c>
      <c r="C3102" t="s">
        <v>1664</v>
      </c>
      <c r="D3102">
        <v>0</v>
      </c>
      <c r="E3102">
        <v>0</v>
      </c>
      <c r="F3102">
        <v>4</v>
      </c>
      <c r="G3102">
        <v>31</v>
      </c>
      <c r="H3102">
        <v>17</v>
      </c>
      <c r="I3102">
        <v>10</v>
      </c>
      <c r="J3102">
        <v>80</v>
      </c>
      <c r="K3102" t="s">
        <v>1179</v>
      </c>
      <c r="L3102">
        <v>3</v>
      </c>
      <c r="M3102">
        <v>20</v>
      </c>
      <c r="N3102" t="s">
        <v>1665</v>
      </c>
      <c r="O3102" t="s">
        <v>1666</v>
      </c>
      <c r="P3102" t="s">
        <v>326</v>
      </c>
      <c r="Q3102" t="s">
        <v>327</v>
      </c>
      <c r="R3102" t="s">
        <v>105</v>
      </c>
      <c r="S3102" t="s">
        <v>123</v>
      </c>
      <c r="T3102" t="s">
        <v>165</v>
      </c>
      <c r="U3102" t="s">
        <v>1667</v>
      </c>
      <c r="V3102" t="s">
        <v>1181</v>
      </c>
      <c r="X3102" t="str">
        <f>VLOOKUP(pbp!V335, games!$B$2:$R$40, 3, FALSE)</f>
        <v>2019-09-15T20:25Z</v>
      </c>
      <c r="Y3102">
        <f>VLOOKUP(1*V3102,NFLGames!$H$11:$H$555,1,FALSE)</f>
        <v>401220231</v>
      </c>
      <c r="Z3102">
        <f>VLOOKUP($Y3102, NFLGames!$H$11:$K$555,2,FALSE)</f>
        <v>2020</v>
      </c>
      <c r="AA3102">
        <f>VLOOKUP($Y3102, NFLGames!$H$11:$K$555,3,FALSE)</f>
        <v>2</v>
      </c>
      <c r="AB3102" s="6">
        <f>IF(A3103=0, 0, AH3103-tbl_pbp[[#This Row],[Saints Win %]])</f>
        <v>5.0000000000000044E-3</v>
      </c>
      <c r="AE3102">
        <f>ABS(tbl_pbp[[#This Row],[play.homeScore]]-tbl_pbp[[#This Row],[play.awayScore]])</f>
        <v>14</v>
      </c>
      <c r="AF3102">
        <f>IF(tbl_pbp[[#This Row],[Play Saints Win % Increase]]&gt;=$AF$4,1,0)</f>
        <v>0</v>
      </c>
      <c r="AG3102" t="str">
        <f>VLOOKUP(tbl_pbp[[#This Row],[gameId]], games!$B$2:$T$40, 9, FALSE)</f>
        <v>new-orleans-saints</v>
      </c>
      <c r="AH3102" s="5">
        <f>IF(tbl_pbp[[#This Row],[AwayTeam]] &lt;&gt; "new-orleans-saints", tbl_pbp[[#This Row],[homeWinPercentage]], 1-tbl_pbp[[#This Row],[homeWinPercentage]])</f>
        <v>1.5000000000000013E-2</v>
      </c>
      <c r="AI3102" s="13">
        <f>tbl_pbp[[#This Row],[Kamara]]*tbl_pbp[[#This Row],[Impactful Play]]</f>
        <v>0</v>
      </c>
      <c r="AJ3102" s="13">
        <f>tbl_pbp[[#This Row],[Thomas]]*tbl_pbp[[#This Row],[Impactful Play]]</f>
        <v>0</v>
      </c>
      <c r="AK3102" s="13" t="str">
        <f>VLOOKUP(tbl_pbp[[#This Row],[Play Saints Win % Increase]], tbl_impact[],3,TRUE)</f>
        <v>Scented (0 to +5%)</v>
      </c>
    </row>
    <row r="3103" spans="1:37">
      <c r="A3103" s="1">
        <v>147</v>
      </c>
      <c r="B3103" s="5">
        <v>0.98</v>
      </c>
      <c r="C3103" t="s">
        <v>1668</v>
      </c>
      <c r="D3103">
        <v>0</v>
      </c>
      <c r="E3103">
        <v>0</v>
      </c>
      <c r="F3103">
        <v>4</v>
      </c>
      <c r="G3103">
        <v>31</v>
      </c>
      <c r="H3103">
        <v>17</v>
      </c>
      <c r="I3103">
        <v>0</v>
      </c>
      <c r="J3103">
        <v>35</v>
      </c>
      <c r="K3103" t="s">
        <v>1179</v>
      </c>
      <c r="L3103">
        <v>0</v>
      </c>
      <c r="M3103">
        <v>65</v>
      </c>
      <c r="N3103" t="s">
        <v>1669</v>
      </c>
      <c r="O3103" t="s">
        <v>1666</v>
      </c>
      <c r="P3103" t="s">
        <v>25</v>
      </c>
      <c r="Q3103" t="s">
        <v>26</v>
      </c>
      <c r="R3103" t="s">
        <v>27</v>
      </c>
      <c r="V3103" t="s">
        <v>1181</v>
      </c>
      <c r="X3103" t="str">
        <f>VLOOKUP(pbp!V336, games!$B$2:$R$40, 3, FALSE)</f>
        <v>2019-09-15T20:25Z</v>
      </c>
      <c r="Y3103">
        <f>VLOOKUP(1*V3103,NFLGames!$H$11:$H$555,1,FALSE)</f>
        <v>401220231</v>
      </c>
      <c r="Z3103">
        <f>VLOOKUP($Y3103, NFLGames!$H$11:$K$555,2,FALSE)</f>
        <v>2020</v>
      </c>
      <c r="AA3103">
        <f>VLOOKUP($Y3103, NFLGames!$H$11:$K$555,3,FALSE)</f>
        <v>2</v>
      </c>
      <c r="AB3103" s="6">
        <f>IF(A3104=0, 0, AH3104-tbl_pbp[[#This Row],[Saints Win %]])</f>
        <v>5.0000000000000044E-3</v>
      </c>
      <c r="AE3103">
        <f>ABS(tbl_pbp[[#This Row],[play.homeScore]]-tbl_pbp[[#This Row],[play.awayScore]])</f>
        <v>14</v>
      </c>
      <c r="AF3103">
        <f>IF(tbl_pbp[[#This Row],[Play Saints Win % Increase]]&gt;=$AF$4,1,0)</f>
        <v>0</v>
      </c>
      <c r="AG3103" t="str">
        <f>VLOOKUP(tbl_pbp[[#This Row],[gameId]], games!$B$2:$T$40, 9, FALSE)</f>
        <v>new-orleans-saints</v>
      </c>
      <c r="AH3103" s="5">
        <f>IF(tbl_pbp[[#This Row],[AwayTeam]] &lt;&gt; "new-orleans-saints", tbl_pbp[[#This Row],[homeWinPercentage]], 1-tbl_pbp[[#This Row],[homeWinPercentage]])</f>
        <v>2.0000000000000018E-2</v>
      </c>
      <c r="AI3103" s="13">
        <f>tbl_pbp[[#This Row],[Kamara]]*tbl_pbp[[#This Row],[Impactful Play]]</f>
        <v>0</v>
      </c>
      <c r="AJ3103" s="13">
        <f>tbl_pbp[[#This Row],[Thomas]]*tbl_pbp[[#This Row],[Impactful Play]]</f>
        <v>0</v>
      </c>
      <c r="AK3103" s="13" t="str">
        <f>VLOOKUP(tbl_pbp[[#This Row],[Play Saints Win % Increase]], tbl_impact[],3,TRUE)</f>
        <v>Scented (0 to +5%)</v>
      </c>
    </row>
    <row r="3104" spans="1:37">
      <c r="A3104" s="1">
        <v>148</v>
      </c>
      <c r="B3104" s="5">
        <v>0.97499999999999998</v>
      </c>
      <c r="C3104" t="s">
        <v>1670</v>
      </c>
      <c r="D3104">
        <v>0</v>
      </c>
      <c r="E3104">
        <v>0</v>
      </c>
      <c r="F3104">
        <v>4</v>
      </c>
      <c r="G3104">
        <v>31</v>
      </c>
      <c r="H3104">
        <v>17</v>
      </c>
      <c r="I3104">
        <v>10</v>
      </c>
      <c r="J3104">
        <v>67</v>
      </c>
      <c r="K3104" t="s">
        <v>29</v>
      </c>
      <c r="L3104">
        <v>1</v>
      </c>
      <c r="M3104">
        <v>67</v>
      </c>
      <c r="N3104" t="s">
        <v>1671</v>
      </c>
      <c r="O3104" t="s">
        <v>1672</v>
      </c>
      <c r="P3104" t="s">
        <v>30</v>
      </c>
      <c r="Q3104" t="s">
        <v>31</v>
      </c>
      <c r="R3104" t="s">
        <v>32</v>
      </c>
      <c r="S3104" t="s">
        <v>33</v>
      </c>
      <c r="T3104" t="s">
        <v>438</v>
      </c>
      <c r="U3104" t="s">
        <v>1358</v>
      </c>
      <c r="V3104" t="s">
        <v>1181</v>
      </c>
      <c r="X3104" t="str">
        <f>VLOOKUP(pbp!V337, games!$B$2:$R$40, 3, FALSE)</f>
        <v>2019-09-15T20:25Z</v>
      </c>
      <c r="Y3104">
        <f>VLOOKUP(1*V3104,NFLGames!$H$11:$H$555,1,FALSE)</f>
        <v>401220231</v>
      </c>
      <c r="Z3104">
        <f>VLOOKUP($Y3104, NFLGames!$H$11:$K$555,2,FALSE)</f>
        <v>2020</v>
      </c>
      <c r="AA3104">
        <f>VLOOKUP($Y3104, NFLGames!$H$11:$K$555,3,FALSE)</f>
        <v>2</v>
      </c>
      <c r="AB3104" s="6">
        <f>IF(A3105=0, 0, AH3105-tbl_pbp[[#This Row],[Saints Win %]])</f>
        <v>8.0000000000000071E-3</v>
      </c>
      <c r="AE3104">
        <f>ABS(tbl_pbp[[#This Row],[play.homeScore]]-tbl_pbp[[#This Row],[play.awayScore]])</f>
        <v>14</v>
      </c>
      <c r="AF3104">
        <f>IF(tbl_pbp[[#This Row],[Play Saints Win % Increase]]&gt;=$AF$4,1,0)</f>
        <v>0</v>
      </c>
      <c r="AG3104" t="str">
        <f>VLOOKUP(tbl_pbp[[#This Row],[gameId]], games!$B$2:$T$40, 9, FALSE)</f>
        <v>new-orleans-saints</v>
      </c>
      <c r="AH3104" s="5">
        <f>IF(tbl_pbp[[#This Row],[AwayTeam]] &lt;&gt; "new-orleans-saints", tbl_pbp[[#This Row],[homeWinPercentage]], 1-tbl_pbp[[#This Row],[homeWinPercentage]])</f>
        <v>2.5000000000000022E-2</v>
      </c>
      <c r="AI3104" s="13">
        <f>tbl_pbp[[#This Row],[Kamara]]*tbl_pbp[[#This Row],[Impactful Play]]</f>
        <v>0</v>
      </c>
      <c r="AJ3104" s="13">
        <f>tbl_pbp[[#This Row],[Thomas]]*tbl_pbp[[#This Row],[Impactful Play]]</f>
        <v>0</v>
      </c>
      <c r="AK3104" s="13" t="str">
        <f>VLOOKUP(tbl_pbp[[#This Row],[Play Saints Win % Increase]], tbl_impact[],3,TRUE)</f>
        <v>Scented (0 to +5%)</v>
      </c>
    </row>
    <row r="3105" spans="1:37">
      <c r="A3105" s="1">
        <v>149</v>
      </c>
      <c r="B3105" s="5">
        <v>0.96699999999999997</v>
      </c>
      <c r="C3105" t="s">
        <v>1673</v>
      </c>
      <c r="D3105">
        <v>0</v>
      </c>
      <c r="E3105">
        <v>0</v>
      </c>
      <c r="F3105">
        <v>4</v>
      </c>
      <c r="G3105">
        <v>31</v>
      </c>
      <c r="H3105">
        <v>17</v>
      </c>
      <c r="I3105">
        <v>1</v>
      </c>
      <c r="J3105">
        <v>58</v>
      </c>
      <c r="K3105" t="s">
        <v>29</v>
      </c>
      <c r="L3105">
        <v>2</v>
      </c>
      <c r="M3105">
        <v>58</v>
      </c>
      <c r="N3105" t="s">
        <v>1674</v>
      </c>
      <c r="O3105" t="s">
        <v>1548</v>
      </c>
      <c r="P3105" t="s">
        <v>45</v>
      </c>
      <c r="Q3105" t="s">
        <v>46</v>
      </c>
      <c r="R3105" t="s">
        <v>47</v>
      </c>
      <c r="S3105" t="s">
        <v>83</v>
      </c>
      <c r="T3105" t="s">
        <v>132</v>
      </c>
      <c r="U3105" t="s">
        <v>1675</v>
      </c>
      <c r="V3105" t="s">
        <v>1181</v>
      </c>
      <c r="X3105" t="str">
        <f>VLOOKUP(pbp!V338, games!$B$2:$R$40, 3, FALSE)</f>
        <v>2019-09-15T20:25Z</v>
      </c>
      <c r="Y3105">
        <f>VLOOKUP(1*V3105,NFLGames!$H$11:$H$555,1,FALSE)</f>
        <v>401220231</v>
      </c>
      <c r="Z3105">
        <f>VLOOKUP($Y3105, NFLGames!$H$11:$K$555,2,FALSE)</f>
        <v>2020</v>
      </c>
      <c r="AA3105">
        <f>VLOOKUP($Y3105, NFLGames!$H$11:$K$555,3,FALSE)</f>
        <v>2</v>
      </c>
      <c r="AB3105" s="6">
        <f>IF(A3106=0, 0, AH3106-tbl_pbp[[#This Row],[Saints Win %]])</f>
        <v>-9.000000000000008E-3</v>
      </c>
      <c r="AC3105">
        <v>1</v>
      </c>
      <c r="AE3105">
        <f>ABS(tbl_pbp[[#This Row],[play.homeScore]]-tbl_pbp[[#This Row],[play.awayScore]])</f>
        <v>14</v>
      </c>
      <c r="AF3105">
        <f>IF(tbl_pbp[[#This Row],[Play Saints Win % Increase]]&gt;=$AF$4,1,0)</f>
        <v>0</v>
      </c>
      <c r="AG3105" t="str">
        <f>VLOOKUP(tbl_pbp[[#This Row],[gameId]], games!$B$2:$T$40, 9, FALSE)</f>
        <v>new-orleans-saints</v>
      </c>
      <c r="AH3105" s="5">
        <f>IF(tbl_pbp[[#This Row],[AwayTeam]] &lt;&gt; "new-orleans-saints", tbl_pbp[[#This Row],[homeWinPercentage]], 1-tbl_pbp[[#This Row],[homeWinPercentage]])</f>
        <v>3.3000000000000029E-2</v>
      </c>
      <c r="AI3105" s="13">
        <f>tbl_pbp[[#This Row],[Kamara]]*tbl_pbp[[#This Row],[Impactful Play]]</f>
        <v>0</v>
      </c>
      <c r="AJ3105" s="13">
        <f>tbl_pbp[[#This Row],[Thomas]]*tbl_pbp[[#This Row],[Impactful Play]]</f>
        <v>0</v>
      </c>
      <c r="AK3105" s="13" t="str">
        <f>VLOOKUP(tbl_pbp[[#This Row],[Play Saints Win % Increase]], tbl_impact[],3,TRUE)</f>
        <v>Bad (0 to -5%)</v>
      </c>
    </row>
    <row r="3106" spans="1:37">
      <c r="A3106" s="1">
        <v>150</v>
      </c>
      <c r="B3106" s="5">
        <v>0.97599999999999998</v>
      </c>
      <c r="C3106" t="s">
        <v>1676</v>
      </c>
      <c r="D3106">
        <v>0</v>
      </c>
      <c r="E3106">
        <v>0</v>
      </c>
      <c r="F3106">
        <v>4</v>
      </c>
      <c r="G3106">
        <v>31</v>
      </c>
      <c r="H3106">
        <v>17</v>
      </c>
      <c r="I3106">
        <v>10</v>
      </c>
      <c r="J3106">
        <v>50</v>
      </c>
      <c r="K3106" t="s">
        <v>29</v>
      </c>
      <c r="L3106">
        <v>1</v>
      </c>
      <c r="M3106">
        <v>50</v>
      </c>
      <c r="N3106" t="s">
        <v>1677</v>
      </c>
      <c r="O3106" t="s">
        <v>1678</v>
      </c>
      <c r="P3106" t="s">
        <v>30</v>
      </c>
      <c r="Q3106" t="s">
        <v>31</v>
      </c>
      <c r="R3106" t="s">
        <v>32</v>
      </c>
      <c r="S3106" t="s">
        <v>33</v>
      </c>
      <c r="T3106" t="s">
        <v>226</v>
      </c>
      <c r="U3106" t="s">
        <v>227</v>
      </c>
      <c r="V3106" t="s">
        <v>1181</v>
      </c>
      <c r="X3106" t="str">
        <f>VLOOKUP(pbp!V339, games!$B$2:$R$40, 3, FALSE)</f>
        <v>2019-09-15T20:25Z</v>
      </c>
      <c r="Y3106">
        <f>VLOOKUP(1*V3106,NFLGames!$H$11:$H$555,1,FALSE)</f>
        <v>401220231</v>
      </c>
      <c r="Z3106">
        <f>VLOOKUP($Y3106, NFLGames!$H$11:$K$555,2,FALSE)</f>
        <v>2020</v>
      </c>
      <c r="AA3106">
        <f>VLOOKUP($Y3106, NFLGames!$H$11:$K$555,3,FALSE)</f>
        <v>2</v>
      </c>
      <c r="AB3106" s="6">
        <f>IF(A3107=0, 0, AH3107-tbl_pbp[[#This Row],[Saints Win %]])</f>
        <v>6.0000000000000053E-3</v>
      </c>
      <c r="AC3106">
        <v>1</v>
      </c>
      <c r="AE3106">
        <f>ABS(tbl_pbp[[#This Row],[play.homeScore]]-tbl_pbp[[#This Row],[play.awayScore]])</f>
        <v>14</v>
      </c>
      <c r="AF3106">
        <f>IF(tbl_pbp[[#This Row],[Play Saints Win % Increase]]&gt;=$AF$4,1,0)</f>
        <v>0</v>
      </c>
      <c r="AG3106" t="str">
        <f>VLOOKUP(tbl_pbp[[#This Row],[gameId]], games!$B$2:$T$40, 9, FALSE)</f>
        <v>new-orleans-saints</v>
      </c>
      <c r="AH3106" s="5">
        <f>IF(tbl_pbp[[#This Row],[AwayTeam]] &lt;&gt; "new-orleans-saints", tbl_pbp[[#This Row],[homeWinPercentage]], 1-tbl_pbp[[#This Row],[homeWinPercentage]])</f>
        <v>2.4000000000000021E-2</v>
      </c>
      <c r="AI3106" s="13">
        <f>tbl_pbp[[#This Row],[Kamara]]*tbl_pbp[[#This Row],[Impactful Play]]</f>
        <v>0</v>
      </c>
      <c r="AJ3106" s="13">
        <f>tbl_pbp[[#This Row],[Thomas]]*tbl_pbp[[#This Row],[Impactful Play]]</f>
        <v>0</v>
      </c>
      <c r="AK3106" s="13" t="str">
        <f>VLOOKUP(tbl_pbp[[#This Row],[Play Saints Win % Increase]], tbl_impact[],3,TRUE)</f>
        <v>Scented (0 to +5%)</v>
      </c>
    </row>
    <row r="3107" spans="1:37">
      <c r="A3107" s="1">
        <v>151</v>
      </c>
      <c r="B3107" s="5">
        <v>0.97</v>
      </c>
      <c r="C3107" t="s">
        <v>1679</v>
      </c>
      <c r="D3107">
        <v>0</v>
      </c>
      <c r="E3107">
        <v>0</v>
      </c>
      <c r="F3107">
        <v>4</v>
      </c>
      <c r="G3107">
        <v>31</v>
      </c>
      <c r="H3107">
        <v>17</v>
      </c>
      <c r="I3107">
        <v>7</v>
      </c>
      <c r="J3107">
        <v>47</v>
      </c>
      <c r="K3107" t="s">
        <v>29</v>
      </c>
      <c r="L3107">
        <v>2</v>
      </c>
      <c r="M3107">
        <v>47</v>
      </c>
      <c r="N3107" t="s">
        <v>1680</v>
      </c>
      <c r="O3107" t="s">
        <v>1681</v>
      </c>
      <c r="P3107" t="s">
        <v>30</v>
      </c>
      <c r="Q3107" t="s">
        <v>31</v>
      </c>
      <c r="R3107" t="s">
        <v>32</v>
      </c>
      <c r="S3107" t="s">
        <v>220</v>
      </c>
      <c r="T3107" t="s">
        <v>1592</v>
      </c>
      <c r="U3107" t="s">
        <v>1682</v>
      </c>
      <c r="V3107" t="s">
        <v>1181</v>
      </c>
      <c r="X3107" t="str">
        <f>VLOOKUP(pbp!V340, games!$B$2:$R$40, 3, FALSE)</f>
        <v>2019-09-15T20:25Z</v>
      </c>
      <c r="Y3107">
        <f>VLOOKUP(1*V3107,NFLGames!$H$11:$H$555,1,FALSE)</f>
        <v>401220231</v>
      </c>
      <c r="Z3107">
        <f>VLOOKUP($Y3107, NFLGames!$H$11:$K$555,2,FALSE)</f>
        <v>2020</v>
      </c>
      <c r="AA3107">
        <f>VLOOKUP($Y3107, NFLGames!$H$11:$K$555,3,FALSE)</f>
        <v>2</v>
      </c>
      <c r="AB3107" s="6">
        <f>IF(A3108=0, 0, AH3108-tbl_pbp[[#This Row],[Saints Win %]])</f>
        <v>0</v>
      </c>
      <c r="AE3107">
        <f>ABS(tbl_pbp[[#This Row],[play.homeScore]]-tbl_pbp[[#This Row],[play.awayScore]])</f>
        <v>14</v>
      </c>
      <c r="AF3107">
        <f>IF(tbl_pbp[[#This Row],[Play Saints Win % Increase]]&gt;=$AF$4,1,0)</f>
        <v>0</v>
      </c>
      <c r="AG3107" t="str">
        <f>VLOOKUP(tbl_pbp[[#This Row],[gameId]], games!$B$2:$T$40, 9, FALSE)</f>
        <v>new-orleans-saints</v>
      </c>
      <c r="AH3107" s="5">
        <f>IF(tbl_pbp[[#This Row],[AwayTeam]] &lt;&gt; "new-orleans-saints", tbl_pbp[[#This Row],[homeWinPercentage]], 1-tbl_pbp[[#This Row],[homeWinPercentage]])</f>
        <v>3.0000000000000027E-2</v>
      </c>
      <c r="AI3107" s="13">
        <f>tbl_pbp[[#This Row],[Kamara]]*tbl_pbp[[#This Row],[Impactful Play]]</f>
        <v>0</v>
      </c>
      <c r="AJ3107" s="13">
        <f>tbl_pbp[[#This Row],[Thomas]]*tbl_pbp[[#This Row],[Impactful Play]]</f>
        <v>0</v>
      </c>
      <c r="AK3107" s="13" t="str">
        <f>VLOOKUP(tbl_pbp[[#This Row],[Play Saints Win % Increase]], tbl_impact[],3,TRUE)</f>
        <v>Scented (0 to +5%)</v>
      </c>
    </row>
    <row r="3108" spans="1:37">
      <c r="A3108" s="1">
        <v>152</v>
      </c>
      <c r="B3108" s="5">
        <v>0.97</v>
      </c>
      <c r="C3108" t="s">
        <v>1683</v>
      </c>
      <c r="D3108">
        <v>0</v>
      </c>
      <c r="E3108">
        <v>0</v>
      </c>
      <c r="F3108">
        <v>4</v>
      </c>
      <c r="G3108">
        <v>31</v>
      </c>
      <c r="H3108">
        <v>17</v>
      </c>
      <c r="I3108">
        <v>1</v>
      </c>
      <c r="J3108">
        <v>41</v>
      </c>
      <c r="K3108" t="s">
        <v>29</v>
      </c>
      <c r="L3108">
        <v>3</v>
      </c>
      <c r="M3108">
        <v>41</v>
      </c>
      <c r="N3108" t="s">
        <v>1684</v>
      </c>
      <c r="O3108" t="s">
        <v>1685</v>
      </c>
      <c r="P3108" t="s">
        <v>30</v>
      </c>
      <c r="Q3108" t="s">
        <v>31</v>
      </c>
      <c r="R3108" t="s">
        <v>32</v>
      </c>
      <c r="S3108" t="s">
        <v>54</v>
      </c>
      <c r="T3108" t="s">
        <v>1686</v>
      </c>
      <c r="U3108" t="s">
        <v>1687</v>
      </c>
      <c r="V3108" t="s">
        <v>1181</v>
      </c>
      <c r="X3108" t="str">
        <f>VLOOKUP(pbp!V341, games!$B$2:$R$40, 3, FALSE)</f>
        <v>2019-09-15T20:25Z</v>
      </c>
      <c r="Y3108">
        <f>VLOOKUP(1*V3108,NFLGames!$H$11:$H$555,1,FALSE)</f>
        <v>401220231</v>
      </c>
      <c r="Z3108">
        <f>VLOOKUP($Y3108, NFLGames!$H$11:$K$555,2,FALSE)</f>
        <v>2020</v>
      </c>
      <c r="AA3108">
        <f>VLOOKUP($Y3108, NFLGames!$H$11:$K$555,3,FALSE)</f>
        <v>2</v>
      </c>
      <c r="AB3108" s="6">
        <f>IF(A3109=0, 0, AH3109-tbl_pbp[[#This Row],[Saints Win %]])</f>
        <v>1.9000000000000017E-2</v>
      </c>
      <c r="AE3108">
        <f>ABS(tbl_pbp[[#This Row],[play.homeScore]]-tbl_pbp[[#This Row],[play.awayScore]])</f>
        <v>14</v>
      </c>
      <c r="AF3108">
        <f>IF(tbl_pbp[[#This Row],[Play Saints Win % Increase]]&gt;=$AF$4,1,0)</f>
        <v>0</v>
      </c>
      <c r="AG3108" t="str">
        <f>VLOOKUP(tbl_pbp[[#This Row],[gameId]], games!$B$2:$T$40, 9, FALSE)</f>
        <v>new-orleans-saints</v>
      </c>
      <c r="AH3108" s="5">
        <f>IF(tbl_pbp[[#This Row],[AwayTeam]] &lt;&gt; "new-orleans-saints", tbl_pbp[[#This Row],[homeWinPercentage]], 1-tbl_pbp[[#This Row],[homeWinPercentage]])</f>
        <v>3.0000000000000027E-2</v>
      </c>
      <c r="AI3108" s="13">
        <f>tbl_pbp[[#This Row],[Kamara]]*tbl_pbp[[#This Row],[Impactful Play]]</f>
        <v>0</v>
      </c>
      <c r="AJ3108" s="13">
        <f>tbl_pbp[[#This Row],[Thomas]]*tbl_pbp[[#This Row],[Impactful Play]]</f>
        <v>0</v>
      </c>
      <c r="AK3108" s="13" t="str">
        <f>VLOOKUP(tbl_pbp[[#This Row],[Play Saints Win % Increase]], tbl_impact[],3,TRUE)</f>
        <v>Scented (0 to +5%)</v>
      </c>
    </row>
    <row r="3109" spans="1:37">
      <c r="A3109" s="1">
        <v>153</v>
      </c>
      <c r="B3109" s="5">
        <v>0.95099999999999996</v>
      </c>
      <c r="C3109" t="s">
        <v>1688</v>
      </c>
      <c r="D3109">
        <v>0</v>
      </c>
      <c r="E3109">
        <v>0</v>
      </c>
      <c r="F3109">
        <v>4</v>
      </c>
      <c r="G3109">
        <v>31</v>
      </c>
      <c r="H3109">
        <v>17</v>
      </c>
      <c r="I3109">
        <v>10</v>
      </c>
      <c r="J3109">
        <v>32</v>
      </c>
      <c r="K3109" t="s">
        <v>29</v>
      </c>
      <c r="L3109">
        <v>1</v>
      </c>
      <c r="M3109">
        <v>32</v>
      </c>
      <c r="N3109" t="s">
        <v>1689</v>
      </c>
      <c r="O3109" t="s">
        <v>108</v>
      </c>
      <c r="P3109" t="s">
        <v>30</v>
      </c>
      <c r="Q3109" t="s">
        <v>31</v>
      </c>
      <c r="R3109" t="s">
        <v>32</v>
      </c>
      <c r="S3109" t="s">
        <v>33</v>
      </c>
      <c r="T3109" t="s">
        <v>1235</v>
      </c>
      <c r="U3109" t="s">
        <v>1690</v>
      </c>
      <c r="V3109" t="s">
        <v>1181</v>
      </c>
      <c r="X3109" t="str">
        <f>VLOOKUP(pbp!V342, games!$B$2:$R$40, 3, FALSE)</f>
        <v>2019-09-15T20:25Z</v>
      </c>
      <c r="Y3109">
        <f>VLOOKUP(1*V3109,NFLGames!$H$11:$H$555,1,FALSE)</f>
        <v>401220231</v>
      </c>
      <c r="Z3109">
        <f>VLOOKUP($Y3109, NFLGames!$H$11:$K$555,2,FALSE)</f>
        <v>2020</v>
      </c>
      <c r="AA3109">
        <f>VLOOKUP($Y3109, NFLGames!$H$11:$K$555,3,FALSE)</f>
        <v>2</v>
      </c>
      <c r="AB3109" s="6">
        <f>IF(A3110=0, 0, AH3110-tbl_pbp[[#This Row],[Saints Win %]])</f>
        <v>2.399999999999991E-2</v>
      </c>
      <c r="AE3109">
        <f>ABS(tbl_pbp[[#This Row],[play.homeScore]]-tbl_pbp[[#This Row],[play.awayScore]])</f>
        <v>14</v>
      </c>
      <c r="AF3109">
        <f>IF(tbl_pbp[[#This Row],[Play Saints Win % Increase]]&gt;=$AF$4,1,0)</f>
        <v>0</v>
      </c>
      <c r="AG3109" t="str">
        <f>VLOOKUP(tbl_pbp[[#This Row],[gameId]], games!$B$2:$T$40, 9, FALSE)</f>
        <v>new-orleans-saints</v>
      </c>
      <c r="AH3109" s="5">
        <f>IF(tbl_pbp[[#This Row],[AwayTeam]] &lt;&gt; "new-orleans-saints", tbl_pbp[[#This Row],[homeWinPercentage]], 1-tbl_pbp[[#This Row],[homeWinPercentage]])</f>
        <v>4.9000000000000044E-2</v>
      </c>
      <c r="AI3109" s="13">
        <f>tbl_pbp[[#This Row],[Kamara]]*tbl_pbp[[#This Row],[Impactful Play]]</f>
        <v>0</v>
      </c>
      <c r="AJ3109" s="13">
        <f>tbl_pbp[[#This Row],[Thomas]]*tbl_pbp[[#This Row],[Impactful Play]]</f>
        <v>0</v>
      </c>
      <c r="AK3109" s="13" t="str">
        <f>VLOOKUP(tbl_pbp[[#This Row],[Play Saints Win % Increase]], tbl_impact[],3,TRUE)</f>
        <v>Scented (0 to +5%)</v>
      </c>
    </row>
    <row r="3110" spans="1:37">
      <c r="A3110" s="1">
        <v>154</v>
      </c>
      <c r="B3110" s="5">
        <v>0.92700000000000005</v>
      </c>
      <c r="C3110" t="s">
        <v>1691</v>
      </c>
      <c r="D3110">
        <v>0</v>
      </c>
      <c r="E3110">
        <v>0</v>
      </c>
      <c r="F3110">
        <v>4</v>
      </c>
      <c r="G3110">
        <v>31</v>
      </c>
      <c r="H3110">
        <v>17</v>
      </c>
      <c r="I3110">
        <v>10</v>
      </c>
      <c r="J3110">
        <v>15</v>
      </c>
      <c r="K3110" t="s">
        <v>29</v>
      </c>
      <c r="L3110">
        <v>1</v>
      </c>
      <c r="M3110">
        <v>15</v>
      </c>
      <c r="N3110" t="s">
        <v>1692</v>
      </c>
      <c r="O3110" t="s">
        <v>282</v>
      </c>
      <c r="P3110" t="s">
        <v>30</v>
      </c>
      <c r="Q3110" t="s">
        <v>31</v>
      </c>
      <c r="R3110" t="s">
        <v>32</v>
      </c>
      <c r="S3110" t="s">
        <v>33</v>
      </c>
      <c r="T3110" t="s">
        <v>1693</v>
      </c>
      <c r="U3110" t="s">
        <v>1694</v>
      </c>
      <c r="V3110" t="s">
        <v>1181</v>
      </c>
      <c r="X3110" t="str">
        <f>VLOOKUP(pbp!V343, games!$B$2:$R$40, 3, FALSE)</f>
        <v>2019-09-15T20:25Z</v>
      </c>
      <c r="Y3110">
        <f>VLOOKUP(1*V3110,NFLGames!$H$11:$H$555,1,FALSE)</f>
        <v>401220231</v>
      </c>
      <c r="Z3110">
        <f>VLOOKUP($Y3110, NFLGames!$H$11:$K$555,2,FALSE)</f>
        <v>2020</v>
      </c>
      <c r="AA3110">
        <f>VLOOKUP($Y3110, NFLGames!$H$11:$K$555,3,FALSE)</f>
        <v>2</v>
      </c>
      <c r="AB3110" s="6">
        <f>IF(A3111=0, 0, AH3111-tbl_pbp[[#This Row],[Saints Win %]])</f>
        <v>2.200000000000002E-2</v>
      </c>
      <c r="AC3110">
        <v>1</v>
      </c>
      <c r="AE3110">
        <f>ABS(tbl_pbp[[#This Row],[play.homeScore]]-tbl_pbp[[#This Row],[play.awayScore]])</f>
        <v>14</v>
      </c>
      <c r="AF3110">
        <f>IF(tbl_pbp[[#This Row],[Play Saints Win % Increase]]&gt;=$AF$4,1,0)</f>
        <v>0</v>
      </c>
      <c r="AG3110" t="str">
        <f>VLOOKUP(tbl_pbp[[#This Row],[gameId]], games!$B$2:$T$40, 9, FALSE)</f>
        <v>new-orleans-saints</v>
      </c>
      <c r="AH3110" s="5">
        <f>IF(tbl_pbp[[#This Row],[AwayTeam]] &lt;&gt; "new-orleans-saints", tbl_pbp[[#This Row],[homeWinPercentage]], 1-tbl_pbp[[#This Row],[homeWinPercentage]])</f>
        <v>7.2999999999999954E-2</v>
      </c>
      <c r="AI3110" s="13">
        <f>tbl_pbp[[#This Row],[Kamara]]*tbl_pbp[[#This Row],[Impactful Play]]</f>
        <v>0</v>
      </c>
      <c r="AJ3110" s="13">
        <f>tbl_pbp[[#This Row],[Thomas]]*tbl_pbp[[#This Row],[Impactful Play]]</f>
        <v>0</v>
      </c>
      <c r="AK3110" s="13" t="str">
        <f>VLOOKUP(tbl_pbp[[#This Row],[Play Saints Win % Increase]], tbl_impact[],3,TRUE)</f>
        <v>Scented (0 to +5%)</v>
      </c>
    </row>
    <row r="3111" spans="1:37">
      <c r="A3111" s="1">
        <v>155</v>
      </c>
      <c r="B3111" s="5">
        <v>0.90500000000000003</v>
      </c>
      <c r="C3111" t="s">
        <v>1695</v>
      </c>
      <c r="D3111">
        <v>0</v>
      </c>
      <c r="E3111">
        <v>0</v>
      </c>
      <c r="F3111">
        <v>4</v>
      </c>
      <c r="G3111">
        <v>31</v>
      </c>
      <c r="H3111">
        <v>24</v>
      </c>
      <c r="I3111">
        <v>3</v>
      </c>
      <c r="J3111">
        <v>3</v>
      </c>
      <c r="K3111" t="s">
        <v>29</v>
      </c>
      <c r="L3111">
        <v>1</v>
      </c>
      <c r="M3111">
        <v>3</v>
      </c>
      <c r="N3111" t="s">
        <v>1696</v>
      </c>
      <c r="O3111" t="s">
        <v>1697</v>
      </c>
      <c r="P3111" t="s">
        <v>326</v>
      </c>
      <c r="Q3111" t="s">
        <v>327</v>
      </c>
      <c r="R3111" t="s">
        <v>105</v>
      </c>
      <c r="S3111" t="s">
        <v>283</v>
      </c>
      <c r="T3111" t="s">
        <v>1698</v>
      </c>
      <c r="U3111" t="s">
        <v>1699</v>
      </c>
      <c r="V3111" t="s">
        <v>1181</v>
      </c>
      <c r="X3111" t="str">
        <f>VLOOKUP(pbp!V344, games!$B$2:$R$40, 3, FALSE)</f>
        <v>2019-09-15T20:25Z</v>
      </c>
      <c r="Y3111">
        <f>VLOOKUP(1*V3111,NFLGames!$H$11:$H$555,1,FALSE)</f>
        <v>401220231</v>
      </c>
      <c r="Z3111">
        <f>VLOOKUP($Y3111, NFLGames!$H$11:$K$555,2,FALSE)</f>
        <v>2020</v>
      </c>
      <c r="AA3111">
        <f>VLOOKUP($Y3111, NFLGames!$H$11:$K$555,3,FALSE)</f>
        <v>2</v>
      </c>
      <c r="AB3111" s="6">
        <f>IF(A3112=0, 0, AH3112-tbl_pbp[[#This Row],[Saints Win %]])</f>
        <v>7.0000000000000062E-3</v>
      </c>
      <c r="AC3111">
        <v>1</v>
      </c>
      <c r="AE3111">
        <f>ABS(tbl_pbp[[#This Row],[play.homeScore]]-tbl_pbp[[#This Row],[play.awayScore]])</f>
        <v>7</v>
      </c>
      <c r="AF3111">
        <f>IF(tbl_pbp[[#This Row],[Play Saints Win % Increase]]&gt;=$AF$4,1,0)</f>
        <v>0</v>
      </c>
      <c r="AG3111" t="str">
        <f>VLOOKUP(tbl_pbp[[#This Row],[gameId]], games!$B$2:$T$40, 9, FALSE)</f>
        <v>new-orleans-saints</v>
      </c>
      <c r="AH3111" s="5">
        <f>IF(tbl_pbp[[#This Row],[AwayTeam]] &lt;&gt; "new-orleans-saints", tbl_pbp[[#This Row],[homeWinPercentage]], 1-tbl_pbp[[#This Row],[homeWinPercentage]])</f>
        <v>9.4999999999999973E-2</v>
      </c>
      <c r="AI3111" s="13">
        <f>tbl_pbp[[#This Row],[Kamara]]*tbl_pbp[[#This Row],[Impactful Play]]</f>
        <v>0</v>
      </c>
      <c r="AJ3111" s="13">
        <f>tbl_pbp[[#This Row],[Thomas]]*tbl_pbp[[#This Row],[Impactful Play]]</f>
        <v>0</v>
      </c>
      <c r="AK3111" s="13" t="str">
        <f>VLOOKUP(tbl_pbp[[#This Row],[Play Saints Win % Increase]], tbl_impact[],3,TRUE)</f>
        <v>Scented (0 to +5%)</v>
      </c>
    </row>
    <row r="3112" spans="1:37">
      <c r="A3112" s="1">
        <v>156</v>
      </c>
      <c r="B3112" s="5">
        <v>0.89800000000000002</v>
      </c>
      <c r="C3112" t="s">
        <v>1700</v>
      </c>
      <c r="D3112">
        <v>0</v>
      </c>
      <c r="E3112">
        <v>0</v>
      </c>
      <c r="F3112">
        <v>4</v>
      </c>
      <c r="G3112">
        <v>31</v>
      </c>
      <c r="H3112">
        <v>24</v>
      </c>
      <c r="I3112">
        <v>0</v>
      </c>
      <c r="J3112">
        <v>65</v>
      </c>
      <c r="K3112" t="s">
        <v>29</v>
      </c>
      <c r="L3112">
        <v>0</v>
      </c>
      <c r="M3112">
        <v>65</v>
      </c>
      <c r="N3112" t="s">
        <v>1701</v>
      </c>
      <c r="O3112" t="s">
        <v>1697</v>
      </c>
      <c r="P3112" t="s">
        <v>25</v>
      </c>
      <c r="Q3112" t="s">
        <v>26</v>
      </c>
      <c r="R3112" t="s">
        <v>27</v>
      </c>
      <c r="V3112" t="s">
        <v>1181</v>
      </c>
      <c r="X3112" t="str">
        <f>VLOOKUP(pbp!V345, games!$B$2:$R$40, 3, FALSE)</f>
        <v>2019-09-15T20:25Z</v>
      </c>
      <c r="Y3112">
        <f>VLOOKUP(1*V3112,NFLGames!$H$11:$H$555,1,FALSE)</f>
        <v>401220231</v>
      </c>
      <c r="Z3112">
        <f>VLOOKUP($Y3112, NFLGames!$H$11:$K$555,2,FALSE)</f>
        <v>2020</v>
      </c>
      <c r="AA3112">
        <f>VLOOKUP($Y3112, NFLGames!$H$11:$K$555,3,FALSE)</f>
        <v>2</v>
      </c>
      <c r="AB3112" s="6">
        <f>IF(A3113=0, 0, AH3113-tbl_pbp[[#This Row],[Saints Win %]])</f>
        <v>-2.0000000000000018E-2</v>
      </c>
      <c r="AE3112">
        <f>ABS(tbl_pbp[[#This Row],[play.homeScore]]-tbl_pbp[[#This Row],[play.awayScore]])</f>
        <v>7</v>
      </c>
      <c r="AF3112">
        <f>IF(tbl_pbp[[#This Row],[Play Saints Win % Increase]]&gt;=$AF$4,1,0)</f>
        <v>0</v>
      </c>
      <c r="AG3112" t="str">
        <f>VLOOKUP(tbl_pbp[[#This Row],[gameId]], games!$B$2:$T$40, 9, FALSE)</f>
        <v>new-orleans-saints</v>
      </c>
      <c r="AH3112" s="5">
        <f>IF(tbl_pbp[[#This Row],[AwayTeam]] &lt;&gt; "new-orleans-saints", tbl_pbp[[#This Row],[homeWinPercentage]], 1-tbl_pbp[[#This Row],[homeWinPercentage]])</f>
        <v>0.10199999999999998</v>
      </c>
      <c r="AI3112" s="13">
        <f>tbl_pbp[[#This Row],[Kamara]]*tbl_pbp[[#This Row],[Impactful Play]]</f>
        <v>0</v>
      </c>
      <c r="AJ3112" s="13">
        <f>tbl_pbp[[#This Row],[Thomas]]*tbl_pbp[[#This Row],[Impactful Play]]</f>
        <v>0</v>
      </c>
      <c r="AK3112" s="13" t="str">
        <f>VLOOKUP(tbl_pbp[[#This Row],[Play Saints Win % Increase]], tbl_impact[],3,TRUE)</f>
        <v>Bad (0 to -5%)</v>
      </c>
    </row>
    <row r="3113" spans="1:37">
      <c r="A3113" s="1">
        <v>157</v>
      </c>
      <c r="B3113" s="5">
        <v>0.91800000000000004</v>
      </c>
      <c r="C3113" t="s">
        <v>1702</v>
      </c>
      <c r="D3113">
        <v>0</v>
      </c>
      <c r="E3113">
        <v>0</v>
      </c>
      <c r="F3113">
        <v>4</v>
      </c>
      <c r="G3113">
        <v>31</v>
      </c>
      <c r="H3113">
        <v>24</v>
      </c>
      <c r="I3113">
        <v>10</v>
      </c>
      <c r="J3113">
        <v>18</v>
      </c>
      <c r="K3113" t="s">
        <v>1179</v>
      </c>
      <c r="L3113">
        <v>1</v>
      </c>
      <c r="M3113">
        <v>82</v>
      </c>
      <c r="N3113" t="s">
        <v>1703</v>
      </c>
      <c r="O3113" t="s">
        <v>782</v>
      </c>
      <c r="P3113" t="s">
        <v>45</v>
      </c>
      <c r="Q3113" t="s">
        <v>46</v>
      </c>
      <c r="R3113" t="s">
        <v>47</v>
      </c>
      <c r="S3113" t="s">
        <v>33</v>
      </c>
      <c r="T3113" t="s">
        <v>1704</v>
      </c>
      <c r="U3113" t="s">
        <v>1705</v>
      </c>
      <c r="V3113" t="s">
        <v>1181</v>
      </c>
      <c r="X3113" t="str">
        <f>VLOOKUP(pbp!V346, games!$B$2:$R$40, 3, FALSE)</f>
        <v>2019-09-15T20:25Z</v>
      </c>
      <c r="Y3113">
        <f>VLOOKUP(1*V3113,NFLGames!$H$11:$H$555,1,FALSE)</f>
        <v>401220231</v>
      </c>
      <c r="Z3113">
        <f>VLOOKUP($Y3113, NFLGames!$H$11:$K$555,2,FALSE)</f>
        <v>2020</v>
      </c>
      <c r="AA3113">
        <f>VLOOKUP($Y3113, NFLGames!$H$11:$K$555,3,FALSE)</f>
        <v>2</v>
      </c>
      <c r="AB3113" s="6">
        <f>IF(A3114=0, 0, AH3114-tbl_pbp[[#This Row],[Saints Win %]])</f>
        <v>0.15700000000000003</v>
      </c>
      <c r="AE3113">
        <f>ABS(tbl_pbp[[#This Row],[play.homeScore]]-tbl_pbp[[#This Row],[play.awayScore]])</f>
        <v>7</v>
      </c>
      <c r="AF3113">
        <f>IF(tbl_pbp[[#This Row],[Play Saints Win % Increase]]&gt;=$AF$4,1,0)</f>
        <v>1</v>
      </c>
      <c r="AG3113" t="str">
        <f>VLOOKUP(tbl_pbp[[#This Row],[gameId]], games!$B$2:$T$40, 9, FALSE)</f>
        <v>new-orleans-saints</v>
      </c>
      <c r="AH3113" s="5">
        <f>IF(tbl_pbp[[#This Row],[AwayTeam]] &lt;&gt; "new-orleans-saints", tbl_pbp[[#This Row],[homeWinPercentage]], 1-tbl_pbp[[#This Row],[homeWinPercentage]])</f>
        <v>8.1999999999999962E-2</v>
      </c>
      <c r="AI3113" s="13">
        <f>tbl_pbp[[#This Row],[Kamara]]*tbl_pbp[[#This Row],[Impactful Play]]</f>
        <v>0</v>
      </c>
      <c r="AJ3113" s="13">
        <f>tbl_pbp[[#This Row],[Thomas]]*tbl_pbp[[#This Row],[Impactful Play]]</f>
        <v>0</v>
      </c>
      <c r="AK3113" s="13" t="str">
        <f>VLOOKUP(tbl_pbp[[#This Row],[Play Saints Win % Increase]], tbl_impact[],3,TRUE)</f>
        <v>Fragrant (10% to 20%)</v>
      </c>
    </row>
    <row r="3114" spans="1:37">
      <c r="A3114" s="1">
        <v>158</v>
      </c>
      <c r="B3114" s="5">
        <v>0.76100000000000001</v>
      </c>
      <c r="C3114" t="s">
        <v>1706</v>
      </c>
      <c r="D3114">
        <v>0</v>
      </c>
      <c r="E3114">
        <v>0</v>
      </c>
      <c r="F3114">
        <v>4</v>
      </c>
      <c r="G3114">
        <v>31</v>
      </c>
      <c r="H3114">
        <v>24</v>
      </c>
      <c r="I3114">
        <v>10</v>
      </c>
      <c r="J3114">
        <v>30</v>
      </c>
      <c r="K3114" t="s">
        <v>1179</v>
      </c>
      <c r="L3114">
        <v>1</v>
      </c>
      <c r="M3114">
        <v>70</v>
      </c>
      <c r="N3114" t="s">
        <v>1707</v>
      </c>
      <c r="O3114" t="s">
        <v>116</v>
      </c>
      <c r="P3114" t="s">
        <v>45</v>
      </c>
      <c r="Q3114" t="s">
        <v>46</v>
      </c>
      <c r="R3114" t="s">
        <v>47</v>
      </c>
      <c r="S3114" t="s">
        <v>33</v>
      </c>
      <c r="T3114" t="s">
        <v>1411</v>
      </c>
      <c r="U3114" t="s">
        <v>1708</v>
      </c>
      <c r="V3114" t="s">
        <v>1181</v>
      </c>
      <c r="X3114" t="str">
        <f>VLOOKUP(pbp!V347, games!$B$2:$R$40, 3, FALSE)</f>
        <v>2019-09-15T20:25Z</v>
      </c>
      <c r="Y3114">
        <f>VLOOKUP(1*V3114,NFLGames!$H$11:$H$555,1,FALSE)</f>
        <v>401220231</v>
      </c>
      <c r="Z3114">
        <f>VLOOKUP($Y3114, NFLGames!$H$11:$K$555,2,FALSE)</f>
        <v>2020</v>
      </c>
      <c r="AA3114">
        <f>VLOOKUP($Y3114, NFLGames!$H$11:$K$555,3,FALSE)</f>
        <v>2</v>
      </c>
      <c r="AB3114" s="6">
        <f>IF(A3115=0, 0, AH3115-tbl_pbp[[#This Row],[Saints Win %]])</f>
        <v>-0.15600000000000003</v>
      </c>
      <c r="AE3114">
        <f>ABS(tbl_pbp[[#This Row],[play.homeScore]]-tbl_pbp[[#This Row],[play.awayScore]])</f>
        <v>7</v>
      </c>
      <c r="AF3114">
        <f>IF(tbl_pbp[[#This Row],[Play Saints Win % Increase]]&gt;=$AF$4,1,0)</f>
        <v>0</v>
      </c>
      <c r="AG3114" t="str">
        <f>VLOOKUP(tbl_pbp[[#This Row],[gameId]], games!$B$2:$T$40, 9, FALSE)</f>
        <v>new-orleans-saints</v>
      </c>
      <c r="AH3114" s="5">
        <f>IF(tbl_pbp[[#This Row],[AwayTeam]] &lt;&gt; "new-orleans-saints", tbl_pbp[[#This Row],[homeWinPercentage]], 1-tbl_pbp[[#This Row],[homeWinPercentage]])</f>
        <v>0.23899999999999999</v>
      </c>
      <c r="AI3114" s="13">
        <f>tbl_pbp[[#This Row],[Kamara]]*tbl_pbp[[#This Row],[Impactful Play]]</f>
        <v>0</v>
      </c>
      <c r="AJ3114" s="13">
        <f>tbl_pbp[[#This Row],[Thomas]]*tbl_pbp[[#This Row],[Impactful Play]]</f>
        <v>0</v>
      </c>
      <c r="AK3114" s="13" t="str">
        <f>VLOOKUP(tbl_pbp[[#This Row],[Play Saints Win % Increase]], tbl_impact[],3,TRUE)</f>
        <v>Stinky (worse than -10% to -20%)</v>
      </c>
    </row>
    <row r="3115" spans="1:37">
      <c r="A3115" s="1">
        <v>159</v>
      </c>
      <c r="B3115" s="5">
        <v>0.91700000000000004</v>
      </c>
      <c r="C3115" t="s">
        <v>1709</v>
      </c>
      <c r="D3115">
        <v>0</v>
      </c>
      <c r="E3115">
        <v>0</v>
      </c>
      <c r="F3115">
        <v>4</v>
      </c>
      <c r="G3115">
        <v>31</v>
      </c>
      <c r="H3115">
        <v>24</v>
      </c>
      <c r="I3115">
        <v>8</v>
      </c>
      <c r="J3115">
        <v>32</v>
      </c>
      <c r="K3115" t="s">
        <v>1179</v>
      </c>
      <c r="L3115">
        <v>2</v>
      </c>
      <c r="M3115">
        <v>68</v>
      </c>
      <c r="N3115" t="s">
        <v>1710</v>
      </c>
      <c r="O3115" t="s">
        <v>1711</v>
      </c>
      <c r="P3115" t="s">
        <v>45</v>
      </c>
      <c r="Q3115" t="s">
        <v>46</v>
      </c>
      <c r="R3115" t="s">
        <v>47</v>
      </c>
      <c r="S3115" t="s">
        <v>73</v>
      </c>
      <c r="T3115" t="s">
        <v>1235</v>
      </c>
      <c r="U3115" t="s">
        <v>1712</v>
      </c>
      <c r="V3115" t="s">
        <v>1181</v>
      </c>
      <c r="X3115" t="str">
        <f>VLOOKUP(pbp!V348, games!$B$2:$R$40, 3, FALSE)</f>
        <v>2019-09-15T20:25Z</v>
      </c>
      <c r="Y3115">
        <f>VLOOKUP(1*V3115,NFLGames!$H$11:$H$555,1,FALSE)</f>
        <v>401220231</v>
      </c>
      <c r="Z3115">
        <f>VLOOKUP($Y3115, NFLGames!$H$11:$K$555,2,FALSE)</f>
        <v>2020</v>
      </c>
      <c r="AA3115">
        <f>VLOOKUP($Y3115, NFLGames!$H$11:$K$555,3,FALSE)</f>
        <v>2</v>
      </c>
      <c r="AB3115" s="6">
        <f>IF(A3116=0, 0, AH3116-tbl_pbp[[#This Row],[Saints Win %]])</f>
        <v>-7.5999999999999956E-2</v>
      </c>
      <c r="AE3115">
        <f>ABS(tbl_pbp[[#This Row],[play.homeScore]]-tbl_pbp[[#This Row],[play.awayScore]])</f>
        <v>7</v>
      </c>
      <c r="AF3115">
        <f>IF(tbl_pbp[[#This Row],[Play Saints Win % Increase]]&gt;=$AF$4,1,0)</f>
        <v>0</v>
      </c>
      <c r="AG3115" t="str">
        <f>VLOOKUP(tbl_pbp[[#This Row],[gameId]], games!$B$2:$T$40, 9, FALSE)</f>
        <v>new-orleans-saints</v>
      </c>
      <c r="AH3115" s="5">
        <f>IF(tbl_pbp[[#This Row],[AwayTeam]] &lt;&gt; "new-orleans-saints", tbl_pbp[[#This Row],[homeWinPercentage]], 1-tbl_pbp[[#This Row],[homeWinPercentage]])</f>
        <v>8.2999999999999963E-2</v>
      </c>
      <c r="AI3115" s="13">
        <f>tbl_pbp[[#This Row],[Kamara]]*tbl_pbp[[#This Row],[Impactful Play]]</f>
        <v>0</v>
      </c>
      <c r="AJ3115" s="13">
        <f>tbl_pbp[[#This Row],[Thomas]]*tbl_pbp[[#This Row],[Impactful Play]]</f>
        <v>0</v>
      </c>
      <c r="AK3115" s="13" t="str">
        <f>VLOOKUP(tbl_pbp[[#This Row],[Play Saints Win % Increase]], tbl_impact[],3,TRUE)</f>
        <v>Smelly (worse than-5% -&gt; -10%)</v>
      </c>
    </row>
    <row r="3116" spans="1:37">
      <c r="A3116" s="1">
        <v>160</v>
      </c>
      <c r="B3116" s="5">
        <v>0.99299999999999999</v>
      </c>
      <c r="C3116" t="s">
        <v>1713</v>
      </c>
      <c r="D3116">
        <v>0</v>
      </c>
      <c r="E3116">
        <v>0</v>
      </c>
      <c r="F3116">
        <v>4</v>
      </c>
      <c r="G3116">
        <v>31</v>
      </c>
      <c r="H3116">
        <v>24</v>
      </c>
      <c r="I3116">
        <v>5</v>
      </c>
      <c r="J3116">
        <v>35</v>
      </c>
      <c r="K3116" t="s">
        <v>1179</v>
      </c>
      <c r="L3116">
        <v>3</v>
      </c>
      <c r="M3116">
        <v>65</v>
      </c>
      <c r="N3116" t="s">
        <v>1714</v>
      </c>
      <c r="O3116" t="s">
        <v>1715</v>
      </c>
      <c r="P3116" t="s">
        <v>94</v>
      </c>
      <c r="Q3116" t="s">
        <v>95</v>
      </c>
      <c r="R3116" t="s">
        <v>96</v>
      </c>
      <c r="S3116" t="s">
        <v>42</v>
      </c>
      <c r="T3116" t="s">
        <v>1267</v>
      </c>
      <c r="U3116" t="s">
        <v>1716</v>
      </c>
      <c r="V3116" t="s">
        <v>1181</v>
      </c>
      <c r="X3116" t="str">
        <f>VLOOKUP(pbp!V349, games!$B$2:$R$40, 3, FALSE)</f>
        <v>2019-09-22T20:25Z</v>
      </c>
      <c r="Y3116">
        <f>VLOOKUP(1*V3116,NFLGames!$H$11:$H$555,1,FALSE)</f>
        <v>401220231</v>
      </c>
      <c r="Z3116">
        <f>VLOOKUP($Y3116, NFLGames!$H$11:$K$555,2,FALSE)</f>
        <v>2020</v>
      </c>
      <c r="AA3116">
        <f>VLOOKUP($Y3116, NFLGames!$H$11:$K$555,3,FALSE)</f>
        <v>2</v>
      </c>
      <c r="AB3116" s="6">
        <f>IF(A3117=0, 0, AH3117-tbl_pbp[[#This Row],[Saints Win %]])</f>
        <v>3.0000000000000027E-2</v>
      </c>
      <c r="AE3116">
        <f>ABS(tbl_pbp[[#This Row],[play.homeScore]]-tbl_pbp[[#This Row],[play.awayScore]])</f>
        <v>7</v>
      </c>
      <c r="AF3116">
        <f>IF(tbl_pbp[[#This Row],[Play Saints Win % Increase]]&gt;=$AF$4,1,0)</f>
        <v>0</v>
      </c>
      <c r="AG3116" t="str">
        <f>VLOOKUP(tbl_pbp[[#This Row],[gameId]], games!$B$2:$T$40, 9, FALSE)</f>
        <v>new-orleans-saints</v>
      </c>
      <c r="AH3116" s="5">
        <f>IF(tbl_pbp[[#This Row],[AwayTeam]] &lt;&gt; "new-orleans-saints", tbl_pbp[[#This Row],[homeWinPercentage]], 1-tbl_pbp[[#This Row],[homeWinPercentage]])</f>
        <v>7.0000000000000062E-3</v>
      </c>
      <c r="AI3116" s="13">
        <f>tbl_pbp[[#This Row],[Kamara]]*tbl_pbp[[#This Row],[Impactful Play]]</f>
        <v>0</v>
      </c>
      <c r="AJ3116" s="13">
        <f>tbl_pbp[[#This Row],[Thomas]]*tbl_pbp[[#This Row],[Impactful Play]]</f>
        <v>0</v>
      </c>
      <c r="AK3116" s="13" t="str">
        <f>VLOOKUP(tbl_pbp[[#This Row],[Play Saints Win % Increase]], tbl_impact[],3,TRUE)</f>
        <v>Scented (0 to +5%)</v>
      </c>
    </row>
    <row r="3117" spans="1:37">
      <c r="A3117" s="1">
        <v>161</v>
      </c>
      <c r="B3117" s="5">
        <v>0.96299999999999997</v>
      </c>
      <c r="C3117" t="s">
        <v>1717</v>
      </c>
      <c r="D3117">
        <v>0</v>
      </c>
      <c r="E3117">
        <v>0</v>
      </c>
      <c r="F3117">
        <v>4</v>
      </c>
      <c r="G3117">
        <v>31</v>
      </c>
      <c r="H3117">
        <v>24</v>
      </c>
      <c r="I3117">
        <v>10</v>
      </c>
      <c r="J3117">
        <v>64</v>
      </c>
      <c r="K3117" t="s">
        <v>1179</v>
      </c>
      <c r="L3117">
        <v>1</v>
      </c>
      <c r="M3117">
        <v>36</v>
      </c>
      <c r="N3117" t="s">
        <v>1718</v>
      </c>
      <c r="O3117" t="s">
        <v>1719</v>
      </c>
      <c r="P3117" t="s">
        <v>45</v>
      </c>
      <c r="Q3117" t="s">
        <v>46</v>
      </c>
      <c r="R3117" t="s">
        <v>47</v>
      </c>
      <c r="S3117" t="s">
        <v>33</v>
      </c>
      <c r="T3117" t="s">
        <v>296</v>
      </c>
      <c r="U3117" t="s">
        <v>297</v>
      </c>
      <c r="V3117" t="s">
        <v>1181</v>
      </c>
      <c r="X3117" t="str">
        <f>VLOOKUP(pbp!V350, games!$B$2:$R$40, 3, FALSE)</f>
        <v>2019-09-22T20:25Z</v>
      </c>
      <c r="Y3117">
        <f>VLOOKUP(1*V3117,NFLGames!$H$11:$H$555,1,FALSE)</f>
        <v>401220231</v>
      </c>
      <c r="Z3117">
        <f>VLOOKUP($Y3117, NFLGames!$H$11:$K$555,2,FALSE)</f>
        <v>2020</v>
      </c>
      <c r="AA3117">
        <f>VLOOKUP($Y3117, NFLGames!$H$11:$K$555,3,FALSE)</f>
        <v>2</v>
      </c>
      <c r="AB3117" s="6">
        <f>IF(A3118=0, 0, AH3118-tbl_pbp[[#This Row],[Saints Win %]])</f>
        <v>-4.0000000000000036E-3</v>
      </c>
      <c r="AE3117">
        <f>ABS(tbl_pbp[[#This Row],[play.homeScore]]-tbl_pbp[[#This Row],[play.awayScore]])</f>
        <v>7</v>
      </c>
      <c r="AF3117">
        <f>IF(tbl_pbp[[#This Row],[Play Saints Win % Increase]]&gt;=$AF$4,1,0)</f>
        <v>0</v>
      </c>
      <c r="AG3117" t="str">
        <f>VLOOKUP(tbl_pbp[[#This Row],[gameId]], games!$B$2:$T$40, 9, FALSE)</f>
        <v>new-orleans-saints</v>
      </c>
      <c r="AH3117" s="5">
        <f>IF(tbl_pbp[[#This Row],[AwayTeam]] &lt;&gt; "new-orleans-saints", tbl_pbp[[#This Row],[homeWinPercentage]], 1-tbl_pbp[[#This Row],[homeWinPercentage]])</f>
        <v>3.7000000000000033E-2</v>
      </c>
      <c r="AI3117" s="13">
        <f>tbl_pbp[[#This Row],[Kamara]]*tbl_pbp[[#This Row],[Impactful Play]]</f>
        <v>0</v>
      </c>
      <c r="AJ3117" s="13">
        <f>tbl_pbp[[#This Row],[Thomas]]*tbl_pbp[[#This Row],[Impactful Play]]</f>
        <v>0</v>
      </c>
      <c r="AK3117" s="13" t="str">
        <f>VLOOKUP(tbl_pbp[[#This Row],[Play Saints Win % Increase]], tbl_impact[],3,TRUE)</f>
        <v>Bad (0 to -5%)</v>
      </c>
    </row>
    <row r="3118" spans="1:37">
      <c r="A3118" s="1">
        <v>162</v>
      </c>
      <c r="B3118" s="5">
        <v>0.96699999999999997</v>
      </c>
      <c r="C3118" t="s">
        <v>1720</v>
      </c>
      <c r="D3118">
        <v>0</v>
      </c>
      <c r="E3118">
        <v>0</v>
      </c>
      <c r="F3118">
        <v>4</v>
      </c>
      <c r="G3118">
        <v>31</v>
      </c>
      <c r="H3118">
        <v>24</v>
      </c>
      <c r="I3118">
        <v>13</v>
      </c>
      <c r="J3118">
        <v>61</v>
      </c>
      <c r="K3118" t="s">
        <v>1179</v>
      </c>
      <c r="L3118">
        <v>2</v>
      </c>
      <c r="M3118">
        <v>39</v>
      </c>
      <c r="N3118" t="s">
        <v>229</v>
      </c>
      <c r="O3118" t="s">
        <v>230</v>
      </c>
      <c r="P3118" t="s">
        <v>231</v>
      </c>
      <c r="Q3118" t="s">
        <v>232</v>
      </c>
      <c r="R3118" t="s">
        <v>233</v>
      </c>
      <c r="V3118" t="s">
        <v>1181</v>
      </c>
      <c r="X3118" t="str">
        <f>VLOOKUP(pbp!V351, games!$B$2:$R$40, 3, FALSE)</f>
        <v>2019-09-22T20:25Z</v>
      </c>
      <c r="Y3118">
        <f>VLOOKUP(1*V3118,NFLGames!$H$11:$H$555,1,FALSE)</f>
        <v>401220231</v>
      </c>
      <c r="Z3118">
        <f>VLOOKUP($Y3118, NFLGames!$H$11:$K$555,2,FALSE)</f>
        <v>2020</v>
      </c>
      <c r="AA3118">
        <f>VLOOKUP($Y3118, NFLGames!$H$11:$K$555,3,FALSE)</f>
        <v>2</v>
      </c>
      <c r="AB3118" s="6">
        <f>IF(A3119=0, 0, AH3119-tbl_pbp[[#This Row],[Saints Win %]])</f>
        <v>8.0000000000000071E-3</v>
      </c>
      <c r="AE3118">
        <f>ABS(tbl_pbp[[#This Row],[play.homeScore]]-tbl_pbp[[#This Row],[play.awayScore]])</f>
        <v>7</v>
      </c>
      <c r="AF3118">
        <f>IF(tbl_pbp[[#This Row],[Play Saints Win % Increase]]&gt;=$AF$4,1,0)</f>
        <v>0</v>
      </c>
      <c r="AG3118" t="str">
        <f>VLOOKUP(tbl_pbp[[#This Row],[gameId]], games!$B$2:$T$40, 9, FALSE)</f>
        <v>new-orleans-saints</v>
      </c>
      <c r="AH3118" s="5">
        <f>IF(tbl_pbp[[#This Row],[AwayTeam]] &lt;&gt; "new-orleans-saints", tbl_pbp[[#This Row],[homeWinPercentage]], 1-tbl_pbp[[#This Row],[homeWinPercentage]])</f>
        <v>3.3000000000000029E-2</v>
      </c>
      <c r="AI3118" s="13">
        <f>tbl_pbp[[#This Row],[Kamara]]*tbl_pbp[[#This Row],[Impactful Play]]</f>
        <v>0</v>
      </c>
      <c r="AJ3118" s="13">
        <f>tbl_pbp[[#This Row],[Thomas]]*tbl_pbp[[#This Row],[Impactful Play]]</f>
        <v>0</v>
      </c>
      <c r="AK3118" s="13" t="str">
        <f>VLOOKUP(tbl_pbp[[#This Row],[Play Saints Win % Increase]], tbl_impact[],3,TRUE)</f>
        <v>Scented (0 to +5%)</v>
      </c>
    </row>
    <row r="3119" spans="1:37">
      <c r="A3119" s="1">
        <v>163</v>
      </c>
      <c r="B3119" s="5">
        <v>0.95899999999999996</v>
      </c>
      <c r="C3119" t="s">
        <v>1721</v>
      </c>
      <c r="D3119">
        <v>0</v>
      </c>
      <c r="E3119">
        <v>0</v>
      </c>
      <c r="F3119">
        <v>4</v>
      </c>
      <c r="G3119">
        <v>31</v>
      </c>
      <c r="H3119">
        <v>24</v>
      </c>
      <c r="I3119">
        <v>13</v>
      </c>
      <c r="J3119">
        <v>61</v>
      </c>
      <c r="K3119" t="s">
        <v>1179</v>
      </c>
      <c r="L3119">
        <v>2</v>
      </c>
      <c r="M3119">
        <v>39</v>
      </c>
      <c r="N3119" t="s">
        <v>1722</v>
      </c>
      <c r="O3119" t="s">
        <v>230</v>
      </c>
      <c r="P3119" t="s">
        <v>45</v>
      </c>
      <c r="Q3119" t="s">
        <v>46</v>
      </c>
      <c r="R3119" t="s">
        <v>47</v>
      </c>
      <c r="S3119" t="s">
        <v>939</v>
      </c>
      <c r="T3119" t="s">
        <v>463</v>
      </c>
      <c r="U3119" t="s">
        <v>1723</v>
      </c>
      <c r="V3119" t="s">
        <v>1181</v>
      </c>
      <c r="X3119" t="str">
        <f>VLOOKUP(pbp!V352, games!$B$2:$R$40, 3, FALSE)</f>
        <v>2019-09-22T20:25Z</v>
      </c>
      <c r="Y3119">
        <f>VLOOKUP(1*V3119,NFLGames!$H$11:$H$555,1,FALSE)</f>
        <v>401220231</v>
      </c>
      <c r="Z3119">
        <f>VLOOKUP($Y3119, NFLGames!$H$11:$K$555,2,FALSE)</f>
        <v>2020</v>
      </c>
      <c r="AA3119">
        <f>VLOOKUP($Y3119, NFLGames!$H$11:$K$555,3,FALSE)</f>
        <v>2</v>
      </c>
      <c r="AB3119" s="6">
        <f>IF(A3120=0, 0, AH3120-tbl_pbp[[#This Row],[Saints Win %]])</f>
        <v>-1.0000000000000009E-2</v>
      </c>
      <c r="AE3119">
        <f>ABS(tbl_pbp[[#This Row],[play.homeScore]]-tbl_pbp[[#This Row],[play.awayScore]])</f>
        <v>7</v>
      </c>
      <c r="AF3119">
        <f>IF(tbl_pbp[[#This Row],[Play Saints Win % Increase]]&gt;=$AF$4,1,0)</f>
        <v>0</v>
      </c>
      <c r="AG3119" t="str">
        <f>VLOOKUP(tbl_pbp[[#This Row],[gameId]], games!$B$2:$T$40, 9, FALSE)</f>
        <v>new-orleans-saints</v>
      </c>
      <c r="AH3119" s="5">
        <f>IF(tbl_pbp[[#This Row],[AwayTeam]] &lt;&gt; "new-orleans-saints", tbl_pbp[[#This Row],[homeWinPercentage]], 1-tbl_pbp[[#This Row],[homeWinPercentage]])</f>
        <v>4.1000000000000036E-2</v>
      </c>
      <c r="AI3119" s="13">
        <f>tbl_pbp[[#This Row],[Kamara]]*tbl_pbp[[#This Row],[Impactful Play]]</f>
        <v>0</v>
      </c>
      <c r="AJ3119" s="13">
        <f>tbl_pbp[[#This Row],[Thomas]]*tbl_pbp[[#This Row],[Impactful Play]]</f>
        <v>0</v>
      </c>
      <c r="AK3119" s="13" t="str">
        <f>VLOOKUP(tbl_pbp[[#This Row],[Play Saints Win % Increase]], tbl_impact[],3,TRUE)</f>
        <v>Bad (0 to -5%)</v>
      </c>
    </row>
    <row r="3120" spans="1:37">
      <c r="A3120" s="1">
        <v>164</v>
      </c>
      <c r="B3120" s="5">
        <v>0.96899999999999997</v>
      </c>
      <c r="C3120" t="s">
        <v>1724</v>
      </c>
      <c r="D3120">
        <v>0</v>
      </c>
      <c r="E3120">
        <v>0</v>
      </c>
      <c r="F3120">
        <v>4</v>
      </c>
      <c r="G3120">
        <v>31</v>
      </c>
      <c r="H3120">
        <v>24</v>
      </c>
      <c r="I3120">
        <v>11</v>
      </c>
      <c r="J3120">
        <v>63</v>
      </c>
      <c r="K3120" t="s">
        <v>1179</v>
      </c>
      <c r="L3120">
        <v>4</v>
      </c>
      <c r="M3120">
        <v>37</v>
      </c>
      <c r="N3120" t="s">
        <v>1725</v>
      </c>
      <c r="O3120" t="s">
        <v>1726</v>
      </c>
      <c r="P3120" t="s">
        <v>124</v>
      </c>
      <c r="Q3120" t="s">
        <v>125</v>
      </c>
      <c r="R3120" t="s">
        <v>126</v>
      </c>
      <c r="V3120" t="s">
        <v>1181</v>
      </c>
      <c r="X3120" t="str">
        <f>VLOOKUP(pbp!V353, games!$B$2:$R$40, 3, FALSE)</f>
        <v>2019-09-22T20:25Z</v>
      </c>
      <c r="Y3120">
        <f>VLOOKUP(1*V3120,NFLGames!$H$11:$H$555,1,FALSE)</f>
        <v>401220231</v>
      </c>
      <c r="Z3120">
        <f>VLOOKUP($Y3120, NFLGames!$H$11:$K$555,2,FALSE)</f>
        <v>2020</v>
      </c>
      <c r="AA3120">
        <f>VLOOKUP($Y3120, NFLGames!$H$11:$K$555,3,FALSE)</f>
        <v>2</v>
      </c>
      <c r="AB3120" s="6">
        <f>IF(A3121=0, 0, AH3121-tbl_pbp[[#This Row],[Saints Win %]])</f>
        <v>1.0000000000000009E-2</v>
      </c>
      <c r="AE3120">
        <f>ABS(tbl_pbp[[#This Row],[play.homeScore]]-tbl_pbp[[#This Row],[play.awayScore]])</f>
        <v>7</v>
      </c>
      <c r="AF3120">
        <f>IF(tbl_pbp[[#This Row],[Play Saints Win % Increase]]&gt;=$AF$4,1,0)</f>
        <v>0</v>
      </c>
      <c r="AG3120" t="str">
        <f>VLOOKUP(tbl_pbp[[#This Row],[gameId]], games!$B$2:$T$40, 9, FALSE)</f>
        <v>new-orleans-saints</v>
      </c>
      <c r="AH3120" s="5">
        <f>IF(tbl_pbp[[#This Row],[AwayTeam]] &lt;&gt; "new-orleans-saints", tbl_pbp[[#This Row],[homeWinPercentage]], 1-tbl_pbp[[#This Row],[homeWinPercentage]])</f>
        <v>3.1000000000000028E-2</v>
      </c>
      <c r="AI3120" s="13">
        <f>tbl_pbp[[#This Row],[Kamara]]*tbl_pbp[[#This Row],[Impactful Play]]</f>
        <v>0</v>
      </c>
      <c r="AJ3120" s="13">
        <f>tbl_pbp[[#This Row],[Thomas]]*tbl_pbp[[#This Row],[Impactful Play]]</f>
        <v>0</v>
      </c>
      <c r="AK3120" s="13" t="str">
        <f>VLOOKUP(tbl_pbp[[#This Row],[Play Saints Win % Increase]], tbl_impact[],3,TRUE)</f>
        <v>Scented (0 to +5%)</v>
      </c>
    </row>
    <row r="3121" spans="1:37">
      <c r="A3121" s="1">
        <v>165</v>
      </c>
      <c r="B3121" s="5">
        <v>0.95899999999999996</v>
      </c>
      <c r="C3121" t="s">
        <v>1727</v>
      </c>
      <c r="D3121">
        <v>0</v>
      </c>
      <c r="E3121">
        <v>0</v>
      </c>
      <c r="F3121">
        <v>4</v>
      </c>
      <c r="G3121">
        <v>31</v>
      </c>
      <c r="H3121">
        <v>24</v>
      </c>
      <c r="I3121">
        <v>13</v>
      </c>
      <c r="J3121">
        <v>61</v>
      </c>
      <c r="K3121" t="s">
        <v>1179</v>
      </c>
      <c r="L3121">
        <v>3</v>
      </c>
      <c r="M3121">
        <v>39</v>
      </c>
      <c r="N3121" t="s">
        <v>1728</v>
      </c>
      <c r="O3121" t="s">
        <v>1726</v>
      </c>
      <c r="P3121" t="s">
        <v>45</v>
      </c>
      <c r="Q3121" t="s">
        <v>46</v>
      </c>
      <c r="R3121" t="s">
        <v>47</v>
      </c>
      <c r="S3121" t="s">
        <v>943</v>
      </c>
      <c r="T3121" t="s">
        <v>463</v>
      </c>
      <c r="U3121" t="s">
        <v>1729</v>
      </c>
      <c r="V3121" t="s">
        <v>1181</v>
      </c>
      <c r="X3121" t="str">
        <f>VLOOKUP(pbp!V354, games!$B$2:$R$40, 3, FALSE)</f>
        <v>2019-09-22T20:25Z</v>
      </c>
      <c r="Y3121">
        <f>VLOOKUP(1*V3121,NFLGames!$H$11:$H$555,1,FALSE)</f>
        <v>401220231</v>
      </c>
      <c r="Z3121">
        <f>VLOOKUP($Y3121, NFLGames!$H$11:$K$555,2,FALSE)</f>
        <v>2020</v>
      </c>
      <c r="AA3121">
        <f>VLOOKUP($Y3121, NFLGames!$H$11:$K$555,3,FALSE)</f>
        <v>2</v>
      </c>
      <c r="AB3121" s="6">
        <f>IF(A3122=0, 0, AH3122-tbl_pbp[[#This Row],[Saints Win %]])</f>
        <v>-2.4000000000000021E-2</v>
      </c>
      <c r="AE3121">
        <f>ABS(tbl_pbp[[#This Row],[play.homeScore]]-tbl_pbp[[#This Row],[play.awayScore]])</f>
        <v>7</v>
      </c>
      <c r="AF3121">
        <f>IF(tbl_pbp[[#This Row],[Play Saints Win % Increase]]&gt;=$AF$4,1,0)</f>
        <v>0</v>
      </c>
      <c r="AG3121" t="str">
        <f>VLOOKUP(tbl_pbp[[#This Row],[gameId]], games!$B$2:$T$40, 9, FALSE)</f>
        <v>new-orleans-saints</v>
      </c>
      <c r="AH3121" s="5">
        <f>IF(tbl_pbp[[#This Row],[AwayTeam]] &lt;&gt; "new-orleans-saints", tbl_pbp[[#This Row],[homeWinPercentage]], 1-tbl_pbp[[#This Row],[homeWinPercentage]])</f>
        <v>4.1000000000000036E-2</v>
      </c>
      <c r="AI3121" s="13">
        <f>tbl_pbp[[#This Row],[Kamara]]*tbl_pbp[[#This Row],[Impactful Play]]</f>
        <v>0</v>
      </c>
      <c r="AJ3121" s="13">
        <f>tbl_pbp[[#This Row],[Thomas]]*tbl_pbp[[#This Row],[Impactful Play]]</f>
        <v>0</v>
      </c>
      <c r="AK3121" s="13" t="str">
        <f>VLOOKUP(tbl_pbp[[#This Row],[Play Saints Win % Increase]], tbl_impact[],3,TRUE)</f>
        <v>Bad (0 to -5%)</v>
      </c>
    </row>
    <row r="3122" spans="1:37">
      <c r="A3122" s="1">
        <v>166</v>
      </c>
      <c r="B3122" s="5">
        <v>0.98299999999999998</v>
      </c>
      <c r="C3122" t="s">
        <v>1730</v>
      </c>
      <c r="D3122">
        <v>0</v>
      </c>
      <c r="E3122">
        <v>0</v>
      </c>
      <c r="F3122">
        <v>4</v>
      </c>
      <c r="G3122">
        <v>31</v>
      </c>
      <c r="H3122">
        <v>24</v>
      </c>
      <c r="I3122">
        <v>10</v>
      </c>
      <c r="J3122">
        <v>64</v>
      </c>
      <c r="K3122" t="s">
        <v>1179</v>
      </c>
      <c r="L3122">
        <v>4</v>
      </c>
      <c r="M3122">
        <v>36</v>
      </c>
      <c r="N3122" t="s">
        <v>1731</v>
      </c>
      <c r="O3122" t="s">
        <v>1732</v>
      </c>
      <c r="P3122" t="s">
        <v>124</v>
      </c>
      <c r="Q3122" t="s">
        <v>125</v>
      </c>
      <c r="R3122" t="s">
        <v>126</v>
      </c>
      <c r="V3122" t="s">
        <v>1181</v>
      </c>
      <c r="X3122" t="str">
        <f>VLOOKUP(pbp!V355, games!$B$2:$R$40, 3, FALSE)</f>
        <v>2019-09-22T20:25Z</v>
      </c>
      <c r="Y3122">
        <f>VLOOKUP(1*V3122,NFLGames!$H$11:$H$555,1,FALSE)</f>
        <v>401220231</v>
      </c>
      <c r="Z3122">
        <f>VLOOKUP($Y3122, NFLGames!$H$11:$K$555,2,FALSE)</f>
        <v>2020</v>
      </c>
      <c r="AA3122">
        <f>VLOOKUP($Y3122, NFLGames!$H$11:$K$555,3,FALSE)</f>
        <v>2</v>
      </c>
      <c r="AB3122" s="6">
        <f>IF(A3123=0, 0, AH3123-tbl_pbp[[#This Row],[Saints Win %]])</f>
        <v>-1.6000000000000014E-2</v>
      </c>
      <c r="AE3122">
        <f>ABS(tbl_pbp[[#This Row],[play.homeScore]]-tbl_pbp[[#This Row],[play.awayScore]])</f>
        <v>7</v>
      </c>
      <c r="AF3122">
        <f>IF(tbl_pbp[[#This Row],[Play Saints Win % Increase]]&gt;=$AF$4,1,0)</f>
        <v>0</v>
      </c>
      <c r="AG3122" t="str">
        <f>VLOOKUP(tbl_pbp[[#This Row],[gameId]], games!$B$2:$T$40, 9, FALSE)</f>
        <v>new-orleans-saints</v>
      </c>
      <c r="AH3122" s="5">
        <f>IF(tbl_pbp[[#This Row],[AwayTeam]] &lt;&gt; "new-orleans-saints", tbl_pbp[[#This Row],[homeWinPercentage]], 1-tbl_pbp[[#This Row],[homeWinPercentage]])</f>
        <v>1.7000000000000015E-2</v>
      </c>
      <c r="AI3122" s="13">
        <f>tbl_pbp[[#This Row],[Kamara]]*tbl_pbp[[#This Row],[Impactful Play]]</f>
        <v>0</v>
      </c>
      <c r="AJ3122" s="13">
        <f>tbl_pbp[[#This Row],[Thomas]]*tbl_pbp[[#This Row],[Impactful Play]]</f>
        <v>0</v>
      </c>
      <c r="AK3122" s="13" t="str">
        <f>VLOOKUP(tbl_pbp[[#This Row],[Play Saints Win % Increase]], tbl_impact[],3,TRUE)</f>
        <v>Bad (0 to -5%)</v>
      </c>
    </row>
    <row r="3123" spans="1:37">
      <c r="A3123" s="1">
        <v>167</v>
      </c>
      <c r="B3123" s="5">
        <v>0.999</v>
      </c>
      <c r="C3123" t="s">
        <v>1733</v>
      </c>
      <c r="D3123">
        <v>0</v>
      </c>
      <c r="E3123">
        <v>0</v>
      </c>
      <c r="F3123">
        <v>4</v>
      </c>
      <c r="G3123">
        <v>34</v>
      </c>
      <c r="H3123">
        <v>24</v>
      </c>
      <c r="I3123">
        <v>10</v>
      </c>
      <c r="J3123">
        <v>64</v>
      </c>
      <c r="K3123" t="s">
        <v>1179</v>
      </c>
      <c r="L3123">
        <v>4</v>
      </c>
      <c r="M3123">
        <v>36</v>
      </c>
      <c r="N3123" t="s">
        <v>1734</v>
      </c>
      <c r="O3123" t="s">
        <v>823</v>
      </c>
      <c r="P3123" t="s">
        <v>187</v>
      </c>
      <c r="Q3123" t="s">
        <v>188</v>
      </c>
      <c r="R3123" t="s">
        <v>189</v>
      </c>
      <c r="S3123" t="s">
        <v>1081</v>
      </c>
      <c r="T3123" t="s">
        <v>296</v>
      </c>
      <c r="U3123" t="s">
        <v>1735</v>
      </c>
      <c r="V3123" t="s">
        <v>1181</v>
      </c>
      <c r="X3123" t="str">
        <f>VLOOKUP(pbp!V356, games!$B$2:$R$40, 3, FALSE)</f>
        <v>2019-09-22T20:25Z</v>
      </c>
      <c r="Y3123">
        <f>VLOOKUP(1*V3123,NFLGames!$H$11:$H$555,1,FALSE)</f>
        <v>401220231</v>
      </c>
      <c r="Z3123">
        <f>VLOOKUP($Y3123, NFLGames!$H$11:$K$555,2,FALSE)</f>
        <v>2020</v>
      </c>
      <c r="AA3123">
        <f>VLOOKUP($Y3123, NFLGames!$H$11:$K$555,3,FALSE)</f>
        <v>2</v>
      </c>
      <c r="AB3123" s="6">
        <f>IF(A3124=0, 0, AH3124-tbl_pbp[[#This Row],[Saints Win %]])</f>
        <v>0</v>
      </c>
      <c r="AE3123">
        <f>ABS(tbl_pbp[[#This Row],[play.homeScore]]-tbl_pbp[[#This Row],[play.awayScore]])</f>
        <v>10</v>
      </c>
      <c r="AF3123">
        <f>IF(tbl_pbp[[#This Row],[Play Saints Win % Increase]]&gt;=$AF$4,1,0)</f>
        <v>0</v>
      </c>
      <c r="AG3123" t="str">
        <f>VLOOKUP(tbl_pbp[[#This Row],[gameId]], games!$B$2:$T$40, 9, FALSE)</f>
        <v>new-orleans-saints</v>
      </c>
      <c r="AH3123" s="5">
        <f>IF(tbl_pbp[[#This Row],[AwayTeam]] &lt;&gt; "new-orleans-saints", tbl_pbp[[#This Row],[homeWinPercentage]], 1-tbl_pbp[[#This Row],[homeWinPercentage]])</f>
        <v>1.0000000000000009E-3</v>
      </c>
      <c r="AI3123" s="13">
        <f>tbl_pbp[[#This Row],[Kamara]]*tbl_pbp[[#This Row],[Impactful Play]]</f>
        <v>0</v>
      </c>
      <c r="AJ3123" s="13">
        <f>tbl_pbp[[#This Row],[Thomas]]*tbl_pbp[[#This Row],[Impactful Play]]</f>
        <v>0</v>
      </c>
      <c r="AK3123" s="13" t="str">
        <f>VLOOKUP(tbl_pbp[[#This Row],[Play Saints Win % Increase]], tbl_impact[],3,TRUE)</f>
        <v>Scented (0 to +5%)</v>
      </c>
    </row>
    <row r="3124" spans="1:37">
      <c r="A3124" s="1">
        <v>168</v>
      </c>
      <c r="B3124" s="5">
        <v>0.999</v>
      </c>
      <c r="C3124" t="s">
        <v>1736</v>
      </c>
      <c r="D3124">
        <v>0</v>
      </c>
      <c r="E3124">
        <v>0</v>
      </c>
      <c r="F3124">
        <v>4</v>
      </c>
      <c r="G3124">
        <v>34</v>
      </c>
      <c r="H3124">
        <v>24</v>
      </c>
      <c r="I3124">
        <v>0</v>
      </c>
      <c r="J3124">
        <v>35</v>
      </c>
      <c r="K3124" t="s">
        <v>1179</v>
      </c>
      <c r="L3124">
        <v>0</v>
      </c>
      <c r="M3124">
        <v>65</v>
      </c>
      <c r="N3124" t="s">
        <v>1180</v>
      </c>
      <c r="O3124" t="s">
        <v>823</v>
      </c>
      <c r="P3124" t="s">
        <v>25</v>
      </c>
      <c r="Q3124" t="s">
        <v>26</v>
      </c>
      <c r="R3124" t="s">
        <v>27</v>
      </c>
      <c r="V3124" t="s">
        <v>1181</v>
      </c>
      <c r="X3124" t="str">
        <f>VLOOKUP(pbp!V357, games!$B$2:$R$40, 3, FALSE)</f>
        <v>2019-09-22T20:25Z</v>
      </c>
      <c r="Y3124">
        <f>VLOOKUP(1*V3124,NFLGames!$H$11:$H$555,1,FALSE)</f>
        <v>401220231</v>
      </c>
      <c r="Z3124">
        <f>VLOOKUP($Y3124, NFLGames!$H$11:$K$555,2,FALSE)</f>
        <v>2020</v>
      </c>
      <c r="AA3124">
        <f>VLOOKUP($Y3124, NFLGames!$H$11:$K$555,3,FALSE)</f>
        <v>2</v>
      </c>
      <c r="AB3124" s="6">
        <f>IF(A3125=0, 0, AH3125-tbl_pbp[[#This Row],[Saints Win %]])</f>
        <v>0</v>
      </c>
      <c r="AE3124">
        <f>ABS(tbl_pbp[[#This Row],[play.homeScore]]-tbl_pbp[[#This Row],[play.awayScore]])</f>
        <v>10</v>
      </c>
      <c r="AF3124">
        <f>IF(tbl_pbp[[#This Row],[Play Saints Win % Increase]]&gt;=$AF$4,1,0)</f>
        <v>0</v>
      </c>
      <c r="AG3124" t="str">
        <f>VLOOKUP(tbl_pbp[[#This Row],[gameId]], games!$B$2:$T$40, 9, FALSE)</f>
        <v>new-orleans-saints</v>
      </c>
      <c r="AH3124" s="5">
        <f>IF(tbl_pbp[[#This Row],[AwayTeam]] &lt;&gt; "new-orleans-saints", tbl_pbp[[#This Row],[homeWinPercentage]], 1-tbl_pbp[[#This Row],[homeWinPercentage]])</f>
        <v>1.0000000000000009E-3</v>
      </c>
      <c r="AI3124" s="13">
        <f>tbl_pbp[[#This Row],[Kamara]]*tbl_pbp[[#This Row],[Impactful Play]]</f>
        <v>0</v>
      </c>
      <c r="AJ3124" s="13">
        <f>tbl_pbp[[#This Row],[Thomas]]*tbl_pbp[[#This Row],[Impactful Play]]</f>
        <v>0</v>
      </c>
      <c r="AK3124" s="13" t="str">
        <f>VLOOKUP(tbl_pbp[[#This Row],[Play Saints Win % Increase]], tbl_impact[],3,TRUE)</f>
        <v>Scented (0 to +5%)</v>
      </c>
    </row>
    <row r="3125" spans="1:37">
      <c r="A3125" s="1">
        <v>169</v>
      </c>
      <c r="B3125" s="5">
        <v>0.999</v>
      </c>
      <c r="C3125" t="s">
        <v>1737</v>
      </c>
      <c r="D3125">
        <v>0</v>
      </c>
      <c r="E3125">
        <v>0</v>
      </c>
      <c r="F3125">
        <v>4</v>
      </c>
      <c r="G3125">
        <v>34</v>
      </c>
      <c r="H3125">
        <v>24</v>
      </c>
      <c r="I3125">
        <v>10</v>
      </c>
      <c r="J3125">
        <v>75</v>
      </c>
      <c r="K3125" t="s">
        <v>29</v>
      </c>
      <c r="L3125">
        <v>1</v>
      </c>
      <c r="M3125">
        <v>75</v>
      </c>
      <c r="N3125" t="s">
        <v>1738</v>
      </c>
      <c r="O3125" t="s">
        <v>823</v>
      </c>
      <c r="P3125" t="s">
        <v>30</v>
      </c>
      <c r="Q3125" t="s">
        <v>31</v>
      </c>
      <c r="R3125" t="s">
        <v>32</v>
      </c>
      <c r="S3125" t="s">
        <v>33</v>
      </c>
      <c r="T3125" t="s">
        <v>34</v>
      </c>
      <c r="U3125" t="s">
        <v>35</v>
      </c>
      <c r="V3125" t="s">
        <v>1181</v>
      </c>
      <c r="X3125" t="str">
        <f>VLOOKUP(pbp!V358, games!$B$2:$R$40, 3, FALSE)</f>
        <v>2019-09-22T20:25Z</v>
      </c>
      <c r="Y3125">
        <f>VLOOKUP(1*V3125,NFLGames!$H$11:$H$555,1,FALSE)</f>
        <v>401220231</v>
      </c>
      <c r="Z3125">
        <f>VLOOKUP($Y3125, NFLGames!$H$11:$K$555,2,FALSE)</f>
        <v>2020</v>
      </c>
      <c r="AA3125">
        <f>VLOOKUP($Y3125, NFLGames!$H$11:$K$555,3,FALSE)</f>
        <v>2</v>
      </c>
      <c r="AB3125" s="6">
        <f>IF(A3126=0, 0, AH3126-tbl_pbp[[#This Row],[Saints Win %]])</f>
        <v>0</v>
      </c>
      <c r="AE3125">
        <f>ABS(tbl_pbp[[#This Row],[play.homeScore]]-tbl_pbp[[#This Row],[play.awayScore]])</f>
        <v>10</v>
      </c>
      <c r="AF3125">
        <f>IF(tbl_pbp[[#This Row],[Play Saints Win % Increase]]&gt;=$AF$4,1,0)</f>
        <v>0</v>
      </c>
      <c r="AG3125" t="str">
        <f>VLOOKUP(tbl_pbp[[#This Row],[gameId]], games!$B$2:$T$40, 9, FALSE)</f>
        <v>new-orleans-saints</v>
      </c>
      <c r="AH3125" s="5">
        <f>IF(tbl_pbp[[#This Row],[AwayTeam]] &lt;&gt; "new-orleans-saints", tbl_pbp[[#This Row],[homeWinPercentage]], 1-tbl_pbp[[#This Row],[homeWinPercentage]])</f>
        <v>1.0000000000000009E-3</v>
      </c>
      <c r="AI3125" s="13">
        <f>tbl_pbp[[#This Row],[Kamara]]*tbl_pbp[[#This Row],[Impactful Play]]</f>
        <v>0</v>
      </c>
      <c r="AJ3125" s="13">
        <f>tbl_pbp[[#This Row],[Thomas]]*tbl_pbp[[#This Row],[Impactful Play]]</f>
        <v>0</v>
      </c>
      <c r="AK3125" s="13" t="str">
        <f>VLOOKUP(tbl_pbp[[#This Row],[Play Saints Win % Increase]], tbl_impact[],3,TRUE)</f>
        <v>Scented (0 to +5%)</v>
      </c>
    </row>
    <row r="3126" spans="1:37">
      <c r="A3126" s="1">
        <v>170</v>
      </c>
      <c r="B3126" s="5">
        <v>0.999</v>
      </c>
      <c r="C3126" t="s">
        <v>1739</v>
      </c>
      <c r="D3126">
        <v>0</v>
      </c>
      <c r="E3126">
        <v>0</v>
      </c>
      <c r="F3126">
        <v>4</v>
      </c>
      <c r="G3126">
        <v>34</v>
      </c>
      <c r="H3126">
        <v>24</v>
      </c>
      <c r="I3126">
        <v>10</v>
      </c>
      <c r="J3126">
        <v>57</v>
      </c>
      <c r="K3126" t="s">
        <v>29</v>
      </c>
      <c r="L3126">
        <v>1</v>
      </c>
      <c r="M3126">
        <v>49</v>
      </c>
      <c r="N3126" t="s">
        <v>1740</v>
      </c>
      <c r="O3126" t="s">
        <v>549</v>
      </c>
      <c r="P3126" t="s">
        <v>22</v>
      </c>
      <c r="Q3126" t="s">
        <v>37</v>
      </c>
      <c r="S3126" t="s">
        <v>33</v>
      </c>
      <c r="T3126" t="s">
        <v>48</v>
      </c>
      <c r="U3126" t="s">
        <v>49</v>
      </c>
      <c r="V3126" t="s">
        <v>1181</v>
      </c>
      <c r="X3126" t="str">
        <f>VLOOKUP(pbp!V359, games!$B$2:$R$40, 3, FALSE)</f>
        <v>2019-09-22T20:25Z</v>
      </c>
      <c r="Y3126">
        <f>VLOOKUP(1*V3126,NFLGames!$H$11:$H$555,1,FALSE)</f>
        <v>401220231</v>
      </c>
      <c r="Z3126">
        <f>VLOOKUP($Y3126, NFLGames!$H$11:$K$555,2,FALSE)</f>
        <v>2020</v>
      </c>
      <c r="AA3126">
        <f>VLOOKUP($Y3126, NFLGames!$H$11:$K$555,3,FALSE)</f>
        <v>2</v>
      </c>
      <c r="AB3126" s="6">
        <f>IF(A3127=0, 0, AH3127-tbl_pbp[[#This Row],[Saints Win %]])</f>
        <v>0</v>
      </c>
      <c r="AE3126">
        <f>ABS(tbl_pbp[[#This Row],[play.homeScore]]-tbl_pbp[[#This Row],[play.awayScore]])</f>
        <v>10</v>
      </c>
      <c r="AF3126">
        <f>IF(tbl_pbp[[#This Row],[Play Saints Win % Increase]]&gt;=$AF$4,1,0)</f>
        <v>0</v>
      </c>
      <c r="AG3126" t="str">
        <f>VLOOKUP(tbl_pbp[[#This Row],[gameId]], games!$B$2:$T$40, 9, FALSE)</f>
        <v>new-orleans-saints</v>
      </c>
      <c r="AH3126" s="5">
        <f>IF(tbl_pbp[[#This Row],[AwayTeam]] &lt;&gt; "new-orleans-saints", tbl_pbp[[#This Row],[homeWinPercentage]], 1-tbl_pbp[[#This Row],[homeWinPercentage]])</f>
        <v>1.0000000000000009E-3</v>
      </c>
      <c r="AI3126" s="13">
        <f>tbl_pbp[[#This Row],[Kamara]]*tbl_pbp[[#This Row],[Impactful Play]]</f>
        <v>0</v>
      </c>
      <c r="AJ3126" s="13">
        <f>tbl_pbp[[#This Row],[Thomas]]*tbl_pbp[[#This Row],[Impactful Play]]</f>
        <v>0</v>
      </c>
      <c r="AK3126" s="13" t="str">
        <f>VLOOKUP(tbl_pbp[[#This Row],[Play Saints Win % Increase]], tbl_impact[],3,TRUE)</f>
        <v>Scented (0 to +5%)</v>
      </c>
    </row>
    <row r="3127" spans="1:37">
      <c r="A3127" s="1">
        <v>171</v>
      </c>
      <c r="B3127" s="5">
        <v>0.999</v>
      </c>
      <c r="C3127" t="s">
        <v>1741</v>
      </c>
      <c r="D3127">
        <v>0</v>
      </c>
      <c r="E3127">
        <v>0</v>
      </c>
      <c r="F3127">
        <v>4</v>
      </c>
      <c r="G3127">
        <v>34</v>
      </c>
      <c r="H3127">
        <v>24</v>
      </c>
      <c r="I3127">
        <v>10</v>
      </c>
      <c r="J3127">
        <v>57</v>
      </c>
      <c r="K3127" t="s">
        <v>29</v>
      </c>
      <c r="L3127">
        <v>2</v>
      </c>
      <c r="M3127">
        <v>57</v>
      </c>
      <c r="N3127" t="s">
        <v>1742</v>
      </c>
      <c r="O3127" t="s">
        <v>1743</v>
      </c>
      <c r="P3127" t="s">
        <v>30</v>
      </c>
      <c r="Q3127" t="s">
        <v>31</v>
      </c>
      <c r="R3127" t="s">
        <v>32</v>
      </c>
      <c r="S3127" t="s">
        <v>120</v>
      </c>
      <c r="T3127" t="s">
        <v>48</v>
      </c>
      <c r="U3127" t="s">
        <v>1744</v>
      </c>
      <c r="V3127" t="s">
        <v>1181</v>
      </c>
      <c r="X3127" t="str">
        <f>VLOOKUP(pbp!V360, games!$B$2:$R$40, 3, FALSE)</f>
        <v>2019-09-22T20:25Z</v>
      </c>
      <c r="Y3127">
        <f>VLOOKUP(1*V3127,NFLGames!$H$11:$H$555,1,FALSE)</f>
        <v>401220231</v>
      </c>
      <c r="Z3127">
        <f>VLOOKUP($Y3127, NFLGames!$H$11:$K$555,2,FALSE)</f>
        <v>2020</v>
      </c>
      <c r="AA3127">
        <f>VLOOKUP($Y3127, NFLGames!$H$11:$K$555,3,FALSE)</f>
        <v>2</v>
      </c>
      <c r="AB3127" s="6">
        <f>IF(A3128=0, 0, AH3128-tbl_pbp[[#This Row],[Saints Win %]])</f>
        <v>0</v>
      </c>
      <c r="AC3127">
        <v>1</v>
      </c>
      <c r="AE3127">
        <f>ABS(tbl_pbp[[#This Row],[play.homeScore]]-tbl_pbp[[#This Row],[play.awayScore]])</f>
        <v>10</v>
      </c>
      <c r="AF3127">
        <f>IF(tbl_pbp[[#This Row],[Play Saints Win % Increase]]&gt;=$AF$4,1,0)</f>
        <v>0</v>
      </c>
      <c r="AG3127" t="str">
        <f>VLOOKUP(tbl_pbp[[#This Row],[gameId]], games!$B$2:$T$40, 9, FALSE)</f>
        <v>new-orleans-saints</v>
      </c>
      <c r="AH3127" s="5">
        <f>IF(tbl_pbp[[#This Row],[AwayTeam]] &lt;&gt; "new-orleans-saints", tbl_pbp[[#This Row],[homeWinPercentage]], 1-tbl_pbp[[#This Row],[homeWinPercentage]])</f>
        <v>1.0000000000000009E-3</v>
      </c>
      <c r="AI3127" s="13">
        <f>tbl_pbp[[#This Row],[Kamara]]*tbl_pbp[[#This Row],[Impactful Play]]</f>
        <v>0</v>
      </c>
      <c r="AJ3127" s="13">
        <f>tbl_pbp[[#This Row],[Thomas]]*tbl_pbp[[#This Row],[Impactful Play]]</f>
        <v>0</v>
      </c>
      <c r="AK3127" s="13" t="str">
        <f>VLOOKUP(tbl_pbp[[#This Row],[Play Saints Win % Increase]], tbl_impact[],3,TRUE)</f>
        <v>Scented (0 to +5%)</v>
      </c>
    </row>
    <row r="3128" spans="1:37">
      <c r="A3128" s="1">
        <v>172</v>
      </c>
      <c r="B3128" s="5">
        <v>0.999</v>
      </c>
      <c r="C3128" t="s">
        <v>1745</v>
      </c>
      <c r="D3128">
        <v>0</v>
      </c>
      <c r="E3128">
        <v>0</v>
      </c>
      <c r="F3128">
        <v>4</v>
      </c>
      <c r="G3128">
        <v>34</v>
      </c>
      <c r="H3128">
        <v>24</v>
      </c>
      <c r="I3128">
        <v>2</v>
      </c>
      <c r="J3128">
        <v>49</v>
      </c>
      <c r="K3128" t="s">
        <v>29</v>
      </c>
      <c r="L3128">
        <v>3</v>
      </c>
      <c r="M3128">
        <v>49</v>
      </c>
      <c r="N3128" t="s">
        <v>1746</v>
      </c>
      <c r="O3128" t="s">
        <v>1470</v>
      </c>
      <c r="P3128" t="s">
        <v>30</v>
      </c>
      <c r="Q3128" t="s">
        <v>31</v>
      </c>
      <c r="R3128" t="s">
        <v>32</v>
      </c>
      <c r="S3128" t="s">
        <v>241</v>
      </c>
      <c r="T3128" t="s">
        <v>1312</v>
      </c>
      <c r="U3128" t="s">
        <v>1747</v>
      </c>
      <c r="V3128" t="s">
        <v>1181</v>
      </c>
      <c r="X3128" t="str">
        <f>VLOOKUP(pbp!V361, games!$B$2:$R$40, 3, FALSE)</f>
        <v>2019-09-22T20:25Z</v>
      </c>
      <c r="Y3128">
        <f>VLOOKUP(1*V3128,NFLGames!$H$11:$H$555,1,FALSE)</f>
        <v>401220231</v>
      </c>
      <c r="Z3128">
        <f>VLOOKUP($Y3128, NFLGames!$H$11:$K$555,2,FALSE)</f>
        <v>2020</v>
      </c>
      <c r="AA3128">
        <f>VLOOKUP($Y3128, NFLGames!$H$11:$K$555,3,FALSE)</f>
        <v>2</v>
      </c>
      <c r="AB3128" s="6">
        <f>IF(A3129=0, 0, AH3129-tbl_pbp[[#This Row],[Saints Win %]])</f>
        <v>0</v>
      </c>
      <c r="AE3128">
        <f>ABS(tbl_pbp[[#This Row],[play.homeScore]]-tbl_pbp[[#This Row],[play.awayScore]])</f>
        <v>10</v>
      </c>
      <c r="AF3128">
        <f>IF(tbl_pbp[[#This Row],[Play Saints Win % Increase]]&gt;=$AF$4,1,0)</f>
        <v>0</v>
      </c>
      <c r="AG3128" t="str">
        <f>VLOOKUP(tbl_pbp[[#This Row],[gameId]], games!$B$2:$T$40, 9, FALSE)</f>
        <v>new-orleans-saints</v>
      </c>
      <c r="AH3128" s="5">
        <f>IF(tbl_pbp[[#This Row],[AwayTeam]] &lt;&gt; "new-orleans-saints", tbl_pbp[[#This Row],[homeWinPercentage]], 1-tbl_pbp[[#This Row],[homeWinPercentage]])</f>
        <v>1.0000000000000009E-3</v>
      </c>
      <c r="AI3128" s="13">
        <f>tbl_pbp[[#This Row],[Kamara]]*tbl_pbp[[#This Row],[Impactful Play]]</f>
        <v>0</v>
      </c>
      <c r="AJ3128" s="13">
        <f>tbl_pbp[[#This Row],[Thomas]]*tbl_pbp[[#This Row],[Impactful Play]]</f>
        <v>0</v>
      </c>
      <c r="AK3128" s="13" t="str">
        <f>VLOOKUP(tbl_pbp[[#This Row],[Play Saints Win % Increase]], tbl_impact[],3,TRUE)</f>
        <v>Scented (0 to +5%)</v>
      </c>
    </row>
    <row r="3129" spans="1:37">
      <c r="A3129" s="1">
        <v>173</v>
      </c>
      <c r="B3129" s="5">
        <v>0.999</v>
      </c>
      <c r="C3129" t="s">
        <v>1748</v>
      </c>
      <c r="D3129">
        <v>0</v>
      </c>
      <c r="E3129">
        <v>0</v>
      </c>
      <c r="F3129">
        <v>4</v>
      </c>
      <c r="G3129">
        <v>34</v>
      </c>
      <c r="H3129">
        <v>24</v>
      </c>
      <c r="I3129">
        <v>10</v>
      </c>
      <c r="J3129">
        <v>42</v>
      </c>
      <c r="K3129" t="s">
        <v>29</v>
      </c>
      <c r="L3129">
        <v>1</v>
      </c>
      <c r="M3129">
        <v>42</v>
      </c>
      <c r="N3129" t="s">
        <v>1749</v>
      </c>
      <c r="O3129" t="s">
        <v>1750</v>
      </c>
      <c r="P3129" t="s">
        <v>30</v>
      </c>
      <c r="Q3129" t="s">
        <v>31</v>
      </c>
      <c r="R3129" t="s">
        <v>32</v>
      </c>
      <c r="S3129" t="s">
        <v>33</v>
      </c>
      <c r="T3129" t="s">
        <v>1596</v>
      </c>
      <c r="U3129" t="s">
        <v>1751</v>
      </c>
      <c r="V3129" t="s">
        <v>1181</v>
      </c>
      <c r="X3129" t="str">
        <f>VLOOKUP(pbp!V362, games!$B$2:$R$40, 3, FALSE)</f>
        <v>2019-09-22T20:25Z</v>
      </c>
      <c r="Y3129">
        <f>VLOOKUP(1*V3129,NFLGames!$H$11:$H$555,1,FALSE)</f>
        <v>401220231</v>
      </c>
      <c r="Z3129">
        <f>VLOOKUP($Y3129, NFLGames!$H$11:$K$555,2,FALSE)</f>
        <v>2020</v>
      </c>
      <c r="AA3129">
        <f>VLOOKUP($Y3129, NFLGames!$H$11:$K$555,3,FALSE)</f>
        <v>2</v>
      </c>
      <c r="AB3129" s="6">
        <f>IF(A3130=0, 0, AH3130-tbl_pbp[[#This Row],[Saints Win %]])</f>
        <v>-1.0000000000000009E-3</v>
      </c>
      <c r="AC3129">
        <v>1</v>
      </c>
      <c r="AE3129">
        <f>ABS(tbl_pbp[[#This Row],[play.homeScore]]-tbl_pbp[[#This Row],[play.awayScore]])</f>
        <v>10</v>
      </c>
      <c r="AF3129">
        <f>IF(tbl_pbp[[#This Row],[Play Saints Win % Increase]]&gt;=$AF$4,1,0)</f>
        <v>0</v>
      </c>
      <c r="AG3129" t="str">
        <f>VLOOKUP(tbl_pbp[[#This Row],[gameId]], games!$B$2:$T$40, 9, FALSE)</f>
        <v>new-orleans-saints</v>
      </c>
      <c r="AH3129" s="5">
        <f>IF(tbl_pbp[[#This Row],[AwayTeam]] &lt;&gt; "new-orleans-saints", tbl_pbp[[#This Row],[homeWinPercentage]], 1-tbl_pbp[[#This Row],[homeWinPercentage]])</f>
        <v>1.0000000000000009E-3</v>
      </c>
      <c r="AI3129" s="13">
        <f>tbl_pbp[[#This Row],[Kamara]]*tbl_pbp[[#This Row],[Impactful Play]]</f>
        <v>0</v>
      </c>
      <c r="AJ3129" s="13">
        <f>tbl_pbp[[#This Row],[Thomas]]*tbl_pbp[[#This Row],[Impactful Play]]</f>
        <v>0</v>
      </c>
      <c r="AK3129" s="13" t="str">
        <f>VLOOKUP(tbl_pbp[[#This Row],[Play Saints Win % Increase]], tbl_impact[],3,TRUE)</f>
        <v>Bad (0 to -5%)</v>
      </c>
    </row>
    <row r="3130" spans="1:37">
      <c r="A3130" s="1">
        <v>174</v>
      </c>
      <c r="B3130" s="5">
        <v>1</v>
      </c>
      <c r="C3130" t="s">
        <v>1752</v>
      </c>
      <c r="D3130">
        <v>0</v>
      </c>
      <c r="E3130">
        <v>0</v>
      </c>
      <c r="F3130">
        <v>4</v>
      </c>
      <c r="G3130">
        <v>34</v>
      </c>
      <c r="H3130">
        <v>24</v>
      </c>
      <c r="I3130">
        <v>0</v>
      </c>
      <c r="J3130">
        <v>27</v>
      </c>
      <c r="L3130">
        <v>0</v>
      </c>
      <c r="M3130">
        <v>0</v>
      </c>
      <c r="N3130" t="s">
        <v>364</v>
      </c>
      <c r="O3130" t="s">
        <v>143</v>
      </c>
      <c r="P3130" t="s">
        <v>365</v>
      </c>
      <c r="Q3130" t="s">
        <v>366</v>
      </c>
      <c r="R3130" t="s">
        <v>367</v>
      </c>
      <c r="V3130" t="s">
        <v>1181</v>
      </c>
      <c r="X3130" t="str">
        <f>VLOOKUP(pbp!V363, games!$B$2:$R$40, 3, FALSE)</f>
        <v>2019-09-22T20:25Z</v>
      </c>
      <c r="Y3130">
        <f>VLOOKUP(1*V3130,NFLGames!$H$11:$H$555,1,FALSE)</f>
        <v>401220231</v>
      </c>
      <c r="Z3130">
        <f>VLOOKUP($Y3130, NFLGames!$H$11:$K$555,2,FALSE)</f>
        <v>2020</v>
      </c>
      <c r="AA3130">
        <f>VLOOKUP($Y3130, NFLGames!$H$11:$K$555,3,FALSE)</f>
        <v>2</v>
      </c>
      <c r="AB3130" s="6">
        <f>IF(A3131=0, 0, AH3131-tbl_pbp[[#This Row],[Saints Win %]])</f>
        <v>0</v>
      </c>
      <c r="AE3130">
        <f>ABS(tbl_pbp[[#This Row],[play.homeScore]]-tbl_pbp[[#This Row],[play.awayScore]])</f>
        <v>10</v>
      </c>
      <c r="AF3130">
        <f>IF(tbl_pbp[[#This Row],[Play Saints Win % Increase]]&gt;=$AF$4,1,0)</f>
        <v>0</v>
      </c>
      <c r="AG3130" t="str">
        <f>VLOOKUP(tbl_pbp[[#This Row],[gameId]], games!$B$2:$T$40, 9, FALSE)</f>
        <v>new-orleans-saints</v>
      </c>
      <c r="AH3130" s="5">
        <f>IF(tbl_pbp[[#This Row],[AwayTeam]] &lt;&gt; "new-orleans-saints", tbl_pbp[[#This Row],[homeWinPercentage]], 1-tbl_pbp[[#This Row],[homeWinPercentage]])</f>
        <v>0</v>
      </c>
      <c r="AI3130" s="13">
        <f>tbl_pbp[[#This Row],[Kamara]]*tbl_pbp[[#This Row],[Impactful Play]]</f>
        <v>0</v>
      </c>
      <c r="AJ3130" s="13">
        <f>tbl_pbp[[#This Row],[Thomas]]*tbl_pbp[[#This Row],[Impactful Play]]</f>
        <v>0</v>
      </c>
      <c r="AK3130" s="13" t="str">
        <f>VLOOKUP(tbl_pbp[[#This Row],[Play Saints Win % Increase]], tbl_impact[],3,TRUE)</f>
        <v>Scented (0 to +5%)</v>
      </c>
    </row>
    <row r="3131" spans="1:37">
      <c r="A3131" s="1">
        <v>0</v>
      </c>
      <c r="B3131" s="5">
        <v>0.40899999999999997</v>
      </c>
      <c r="C3131" t="s">
        <v>1753</v>
      </c>
      <c r="D3131">
        <v>0</v>
      </c>
      <c r="E3131">
        <v>0</v>
      </c>
      <c r="F3131">
        <v>1</v>
      </c>
      <c r="G3131">
        <v>0</v>
      </c>
      <c r="H3131">
        <v>0</v>
      </c>
      <c r="I3131">
        <v>0</v>
      </c>
      <c r="J3131">
        <v>65</v>
      </c>
      <c r="K3131" t="s">
        <v>266</v>
      </c>
      <c r="L3131">
        <v>0</v>
      </c>
      <c r="M3131">
        <v>65</v>
      </c>
      <c r="N3131" t="s">
        <v>1754</v>
      </c>
      <c r="O3131" t="s">
        <v>24</v>
      </c>
      <c r="P3131" t="s">
        <v>25</v>
      </c>
      <c r="Q3131" t="s">
        <v>26</v>
      </c>
      <c r="R3131" t="s">
        <v>27</v>
      </c>
      <c r="V3131" t="s">
        <v>1755</v>
      </c>
      <c r="X3131" t="str">
        <f>VLOOKUP(pbp!V364, games!$B$2:$R$40, 3, FALSE)</f>
        <v>2019-09-22T20:25Z</v>
      </c>
      <c r="Y3131">
        <f>VLOOKUP(1*V3131,NFLGames!$H$11:$H$555,1,FALSE)</f>
        <v>401220323</v>
      </c>
      <c r="Z3131">
        <f>VLOOKUP($Y3131, NFLGames!$H$11:$K$555,2,FALSE)</f>
        <v>2020</v>
      </c>
      <c r="AA3131">
        <f>VLOOKUP($Y3131, NFLGames!$H$11:$K$555,3,FALSE)</f>
        <v>3</v>
      </c>
      <c r="AB3131" s="6">
        <f>IF(A3132=0, 0, AH3132-tbl_pbp[[#This Row],[Saints Win %]])</f>
        <v>0.13400000000000006</v>
      </c>
      <c r="AE3131">
        <f>ABS(tbl_pbp[[#This Row],[play.homeScore]]-tbl_pbp[[#This Row],[play.awayScore]])</f>
        <v>0</v>
      </c>
      <c r="AF3131">
        <f>IF(tbl_pbp[[#This Row],[Play Saints Win % Increase]]&gt;=$AF$4,1,0)</f>
        <v>1</v>
      </c>
      <c r="AG3131" t="str">
        <f>VLOOKUP(tbl_pbp[[#This Row],[gameId]], games!$B$2:$T$40, 9, FALSE)</f>
        <v>green-bay-packers</v>
      </c>
      <c r="AH3131" s="5">
        <f>IF(tbl_pbp[[#This Row],[AwayTeam]] &lt;&gt; "new-orleans-saints", tbl_pbp[[#This Row],[homeWinPercentage]], 1-tbl_pbp[[#This Row],[homeWinPercentage]])</f>
        <v>0.40899999999999997</v>
      </c>
      <c r="AI3131" s="13">
        <f>tbl_pbp[[#This Row],[Kamara]]*tbl_pbp[[#This Row],[Impactful Play]]</f>
        <v>0</v>
      </c>
      <c r="AJ3131" s="13">
        <f>tbl_pbp[[#This Row],[Thomas]]*tbl_pbp[[#This Row],[Impactful Play]]</f>
        <v>0</v>
      </c>
      <c r="AK3131" s="13" t="str">
        <f>VLOOKUP(tbl_pbp[[#This Row],[Play Saints Win % Increase]], tbl_impact[],3,TRUE)</f>
        <v>Fragrant (10% to 20%)</v>
      </c>
    </row>
    <row r="3132" spans="1:37">
      <c r="A3132" s="1">
        <v>1</v>
      </c>
      <c r="B3132" s="5">
        <v>0.54300000000000004</v>
      </c>
      <c r="C3132" t="s">
        <v>1756</v>
      </c>
      <c r="D3132">
        <v>0</v>
      </c>
      <c r="E3132">
        <v>0</v>
      </c>
      <c r="F3132">
        <v>1</v>
      </c>
      <c r="G3132">
        <v>0</v>
      </c>
      <c r="H3132">
        <v>0</v>
      </c>
      <c r="I3132">
        <v>10</v>
      </c>
      <c r="J3132">
        <v>25</v>
      </c>
      <c r="K3132" t="s">
        <v>29</v>
      </c>
      <c r="L3132">
        <v>1</v>
      </c>
      <c r="M3132">
        <v>75</v>
      </c>
      <c r="N3132" t="s">
        <v>1757</v>
      </c>
      <c r="O3132" t="s">
        <v>1758</v>
      </c>
      <c r="P3132" t="s">
        <v>45</v>
      </c>
      <c r="Q3132" t="s">
        <v>46</v>
      </c>
      <c r="R3132" t="s">
        <v>47</v>
      </c>
      <c r="S3132" t="s">
        <v>33</v>
      </c>
      <c r="T3132" t="s">
        <v>34</v>
      </c>
      <c r="U3132" t="s">
        <v>35</v>
      </c>
      <c r="V3132" t="s">
        <v>1755</v>
      </c>
      <c r="X3132" t="str">
        <f>VLOOKUP(pbp!V365, games!$B$2:$R$40, 3, FALSE)</f>
        <v>2019-09-22T20:25Z</v>
      </c>
      <c r="Y3132">
        <f>VLOOKUP(1*V3132,NFLGames!$H$11:$H$555,1,FALSE)</f>
        <v>401220323</v>
      </c>
      <c r="Z3132">
        <f>VLOOKUP($Y3132, NFLGames!$H$11:$K$555,2,FALSE)</f>
        <v>2020</v>
      </c>
      <c r="AA3132">
        <f>VLOOKUP($Y3132, NFLGames!$H$11:$K$555,3,FALSE)</f>
        <v>3</v>
      </c>
      <c r="AB3132" s="6">
        <f>IF(A3133=0, 0, AH3133-tbl_pbp[[#This Row],[Saints Win %]])</f>
        <v>-2.200000000000002E-2</v>
      </c>
      <c r="AE3132">
        <f>ABS(tbl_pbp[[#This Row],[play.homeScore]]-tbl_pbp[[#This Row],[play.awayScore]])</f>
        <v>0</v>
      </c>
      <c r="AF3132">
        <f>IF(tbl_pbp[[#This Row],[Play Saints Win % Increase]]&gt;=$AF$4,1,0)</f>
        <v>0</v>
      </c>
      <c r="AG3132" t="str">
        <f>VLOOKUP(tbl_pbp[[#This Row],[gameId]], games!$B$2:$T$40, 9, FALSE)</f>
        <v>green-bay-packers</v>
      </c>
      <c r="AH3132" s="5">
        <f>IF(tbl_pbp[[#This Row],[AwayTeam]] &lt;&gt; "new-orleans-saints", tbl_pbp[[#This Row],[homeWinPercentage]], 1-tbl_pbp[[#This Row],[homeWinPercentage]])</f>
        <v>0.54300000000000004</v>
      </c>
      <c r="AI3132" s="13">
        <f>tbl_pbp[[#This Row],[Kamara]]*tbl_pbp[[#This Row],[Impactful Play]]</f>
        <v>0</v>
      </c>
      <c r="AJ3132" s="13">
        <f>tbl_pbp[[#This Row],[Thomas]]*tbl_pbp[[#This Row],[Impactful Play]]</f>
        <v>0</v>
      </c>
      <c r="AK3132" s="13" t="str">
        <f>VLOOKUP(tbl_pbp[[#This Row],[Play Saints Win % Increase]], tbl_impact[],3,TRUE)</f>
        <v>Bad (0 to -5%)</v>
      </c>
    </row>
    <row r="3133" spans="1:37">
      <c r="A3133" s="1">
        <v>2</v>
      </c>
      <c r="B3133" s="5">
        <v>0.52100000000000002</v>
      </c>
      <c r="C3133" t="s">
        <v>1759</v>
      </c>
      <c r="D3133">
        <v>0</v>
      </c>
      <c r="E3133">
        <v>0</v>
      </c>
      <c r="F3133">
        <v>1</v>
      </c>
      <c r="G3133">
        <v>0</v>
      </c>
      <c r="H3133">
        <v>0</v>
      </c>
      <c r="I3133">
        <v>6</v>
      </c>
      <c r="J3133">
        <v>29</v>
      </c>
      <c r="K3133" t="s">
        <v>29</v>
      </c>
      <c r="L3133">
        <v>2</v>
      </c>
      <c r="M3133">
        <v>71</v>
      </c>
      <c r="N3133" t="s">
        <v>1760</v>
      </c>
      <c r="O3133" t="s">
        <v>1186</v>
      </c>
      <c r="P3133" t="s">
        <v>45</v>
      </c>
      <c r="Q3133" t="s">
        <v>46</v>
      </c>
      <c r="R3133" t="s">
        <v>47</v>
      </c>
      <c r="S3133" t="s">
        <v>60</v>
      </c>
      <c r="T3133" t="s">
        <v>401</v>
      </c>
      <c r="U3133" t="s">
        <v>1761</v>
      </c>
      <c r="V3133" t="s">
        <v>1755</v>
      </c>
      <c r="X3133" t="str">
        <f>VLOOKUP(pbp!V366, games!$B$2:$R$40, 3, FALSE)</f>
        <v>2019-09-22T20:25Z</v>
      </c>
      <c r="Y3133">
        <f>VLOOKUP(1*V3133,NFLGames!$H$11:$H$555,1,FALSE)</f>
        <v>401220323</v>
      </c>
      <c r="Z3133">
        <f>VLOOKUP($Y3133, NFLGames!$H$11:$K$555,2,FALSE)</f>
        <v>2020</v>
      </c>
      <c r="AA3133">
        <f>VLOOKUP($Y3133, NFLGames!$H$11:$K$555,3,FALSE)</f>
        <v>3</v>
      </c>
      <c r="AB3133" s="6">
        <f>IF(A3134=0, 0, AH3134-tbl_pbp[[#This Row],[Saints Win %]])</f>
        <v>-9.8000000000000032E-2</v>
      </c>
      <c r="AC3133">
        <v>1</v>
      </c>
      <c r="AE3133">
        <f>ABS(tbl_pbp[[#This Row],[play.homeScore]]-tbl_pbp[[#This Row],[play.awayScore]])</f>
        <v>0</v>
      </c>
      <c r="AF3133">
        <f>IF(tbl_pbp[[#This Row],[Play Saints Win % Increase]]&gt;=$AF$4,1,0)</f>
        <v>0</v>
      </c>
      <c r="AG3133" t="str">
        <f>VLOOKUP(tbl_pbp[[#This Row],[gameId]], games!$B$2:$T$40, 9, FALSE)</f>
        <v>green-bay-packers</v>
      </c>
      <c r="AH3133" s="5">
        <f>IF(tbl_pbp[[#This Row],[AwayTeam]] &lt;&gt; "new-orleans-saints", tbl_pbp[[#This Row],[homeWinPercentage]], 1-tbl_pbp[[#This Row],[homeWinPercentage]])</f>
        <v>0.52100000000000002</v>
      </c>
      <c r="AI3133" s="13">
        <f>tbl_pbp[[#This Row],[Kamara]]*tbl_pbp[[#This Row],[Impactful Play]]</f>
        <v>0</v>
      </c>
      <c r="AJ3133" s="13">
        <f>tbl_pbp[[#This Row],[Thomas]]*tbl_pbp[[#This Row],[Impactful Play]]</f>
        <v>0</v>
      </c>
      <c r="AK3133" s="13" t="str">
        <f>VLOOKUP(tbl_pbp[[#This Row],[Play Saints Win % Increase]], tbl_impact[],3,TRUE)</f>
        <v>Smelly (worse than-5% -&gt; -10%)</v>
      </c>
    </row>
    <row r="3134" spans="1:37">
      <c r="A3134" s="1">
        <v>3</v>
      </c>
      <c r="B3134" s="5">
        <v>0.42299999999999999</v>
      </c>
      <c r="C3134" t="s">
        <v>1762</v>
      </c>
      <c r="D3134">
        <v>0</v>
      </c>
      <c r="E3134">
        <v>0</v>
      </c>
      <c r="F3134">
        <v>1</v>
      </c>
      <c r="G3134">
        <v>0</v>
      </c>
      <c r="H3134">
        <v>0</v>
      </c>
      <c r="I3134">
        <v>4</v>
      </c>
      <c r="J3134">
        <v>31</v>
      </c>
      <c r="K3134" t="s">
        <v>29</v>
      </c>
      <c r="L3134">
        <v>3</v>
      </c>
      <c r="M3134">
        <v>69</v>
      </c>
      <c r="N3134" t="s">
        <v>1763</v>
      </c>
      <c r="O3134" t="s">
        <v>1764</v>
      </c>
      <c r="P3134" t="s">
        <v>30</v>
      </c>
      <c r="Q3134" t="s">
        <v>31</v>
      </c>
      <c r="R3134" t="s">
        <v>32</v>
      </c>
      <c r="S3134" t="s">
        <v>63</v>
      </c>
      <c r="T3134" t="s">
        <v>361</v>
      </c>
      <c r="U3134" t="s">
        <v>545</v>
      </c>
      <c r="V3134" t="s">
        <v>1755</v>
      </c>
      <c r="X3134" t="str">
        <f>VLOOKUP(pbp!V367, games!$B$2:$R$40, 3, FALSE)</f>
        <v>2019-09-22T20:25Z</v>
      </c>
      <c r="Y3134">
        <f>VLOOKUP(1*V3134,NFLGames!$H$11:$H$555,1,FALSE)</f>
        <v>401220323</v>
      </c>
      <c r="Z3134">
        <f>VLOOKUP($Y3134, NFLGames!$H$11:$K$555,2,FALSE)</f>
        <v>2020</v>
      </c>
      <c r="AA3134">
        <f>VLOOKUP($Y3134, NFLGames!$H$11:$K$555,3,FALSE)</f>
        <v>3</v>
      </c>
      <c r="AB3134" s="6">
        <f>IF(A3135=0, 0, AH3135-tbl_pbp[[#This Row],[Saints Win %]])</f>
        <v>5.1999999999999991E-2</v>
      </c>
      <c r="AE3134">
        <f>ABS(tbl_pbp[[#This Row],[play.homeScore]]-tbl_pbp[[#This Row],[play.awayScore]])</f>
        <v>0</v>
      </c>
      <c r="AF3134">
        <f>IF(tbl_pbp[[#This Row],[Play Saints Win % Increase]]&gt;=$AF$4,1,0)</f>
        <v>0</v>
      </c>
      <c r="AG3134" t="str">
        <f>VLOOKUP(tbl_pbp[[#This Row],[gameId]], games!$B$2:$T$40, 9, FALSE)</f>
        <v>green-bay-packers</v>
      </c>
      <c r="AH3134" s="5">
        <f>IF(tbl_pbp[[#This Row],[AwayTeam]] &lt;&gt; "new-orleans-saints", tbl_pbp[[#This Row],[homeWinPercentage]], 1-tbl_pbp[[#This Row],[homeWinPercentage]])</f>
        <v>0.42299999999999999</v>
      </c>
      <c r="AI3134" s="13">
        <f>tbl_pbp[[#This Row],[Kamara]]*tbl_pbp[[#This Row],[Impactful Play]]</f>
        <v>0</v>
      </c>
      <c r="AJ3134" s="13">
        <f>tbl_pbp[[#This Row],[Thomas]]*tbl_pbp[[#This Row],[Impactful Play]]</f>
        <v>0</v>
      </c>
      <c r="AK3134" s="13" t="str">
        <f>VLOOKUP(tbl_pbp[[#This Row],[Play Saints Win % Increase]], tbl_impact[],3,TRUE)</f>
        <v>Perfumed (5 to + 10%)</v>
      </c>
    </row>
    <row r="3135" spans="1:37">
      <c r="A3135" s="1">
        <v>4</v>
      </c>
      <c r="B3135" s="5">
        <v>0.47499999999999998</v>
      </c>
      <c r="C3135" t="s">
        <v>1765</v>
      </c>
      <c r="D3135">
        <v>0</v>
      </c>
      <c r="E3135">
        <v>0</v>
      </c>
      <c r="F3135">
        <v>1</v>
      </c>
      <c r="G3135">
        <v>0</v>
      </c>
      <c r="H3135">
        <v>0</v>
      </c>
      <c r="I3135">
        <v>1</v>
      </c>
      <c r="J3135">
        <v>34</v>
      </c>
      <c r="K3135" t="s">
        <v>29</v>
      </c>
      <c r="L3135">
        <v>4</v>
      </c>
      <c r="M3135">
        <v>66</v>
      </c>
      <c r="N3135" t="s">
        <v>1766</v>
      </c>
      <c r="O3135" t="s">
        <v>157</v>
      </c>
      <c r="P3135" t="s">
        <v>66</v>
      </c>
      <c r="Q3135" t="s">
        <v>67</v>
      </c>
      <c r="R3135" t="s">
        <v>68</v>
      </c>
      <c r="S3135" t="s">
        <v>424</v>
      </c>
      <c r="T3135" t="s">
        <v>127</v>
      </c>
      <c r="U3135" t="s">
        <v>1767</v>
      </c>
      <c r="V3135" t="s">
        <v>1755</v>
      </c>
      <c r="X3135" t="str">
        <f>VLOOKUP(pbp!V368, games!$B$2:$R$40, 3, FALSE)</f>
        <v>2019-09-22T20:25Z</v>
      </c>
      <c r="Y3135">
        <f>VLOOKUP(1*V3135,NFLGames!$H$11:$H$555,1,FALSE)</f>
        <v>401220323</v>
      </c>
      <c r="Z3135">
        <f>VLOOKUP($Y3135, NFLGames!$H$11:$K$555,2,FALSE)</f>
        <v>2020</v>
      </c>
      <c r="AA3135">
        <f>VLOOKUP($Y3135, NFLGames!$H$11:$K$555,3,FALSE)</f>
        <v>3</v>
      </c>
      <c r="AB3135" s="6">
        <f>IF(A3136=0, 0, AH3136-tbl_pbp[[#This Row],[Saints Win %]])</f>
        <v>1.2000000000000011E-2</v>
      </c>
      <c r="AE3135">
        <f>ABS(tbl_pbp[[#This Row],[play.homeScore]]-tbl_pbp[[#This Row],[play.awayScore]])</f>
        <v>0</v>
      </c>
      <c r="AF3135">
        <f>IF(tbl_pbp[[#This Row],[Play Saints Win % Increase]]&gt;=$AF$4,1,0)</f>
        <v>0</v>
      </c>
      <c r="AG3135" t="str">
        <f>VLOOKUP(tbl_pbp[[#This Row],[gameId]], games!$B$2:$T$40, 9, FALSE)</f>
        <v>green-bay-packers</v>
      </c>
      <c r="AH3135" s="5">
        <f>IF(tbl_pbp[[#This Row],[AwayTeam]] &lt;&gt; "new-orleans-saints", tbl_pbp[[#This Row],[homeWinPercentage]], 1-tbl_pbp[[#This Row],[homeWinPercentage]])</f>
        <v>0.47499999999999998</v>
      </c>
      <c r="AI3135" s="13">
        <f>tbl_pbp[[#This Row],[Kamara]]*tbl_pbp[[#This Row],[Impactful Play]]</f>
        <v>0</v>
      </c>
      <c r="AJ3135" s="13">
        <f>tbl_pbp[[#This Row],[Thomas]]*tbl_pbp[[#This Row],[Impactful Play]]</f>
        <v>0</v>
      </c>
      <c r="AK3135" s="13" t="str">
        <f>VLOOKUP(tbl_pbp[[#This Row],[Play Saints Win % Increase]], tbl_impact[],3,TRUE)</f>
        <v>Scented (0 to +5%)</v>
      </c>
    </row>
    <row r="3136" spans="1:37">
      <c r="A3136" s="1">
        <v>5</v>
      </c>
      <c r="B3136" s="5">
        <v>0.48699999999999999</v>
      </c>
      <c r="C3136" t="s">
        <v>1768</v>
      </c>
      <c r="D3136">
        <v>0</v>
      </c>
      <c r="E3136">
        <v>0</v>
      </c>
      <c r="F3136">
        <v>1</v>
      </c>
      <c r="G3136">
        <v>0</v>
      </c>
      <c r="H3136">
        <v>0</v>
      </c>
      <c r="I3136">
        <v>10</v>
      </c>
      <c r="J3136">
        <v>69</v>
      </c>
      <c r="K3136" t="s">
        <v>266</v>
      </c>
      <c r="L3136">
        <v>1</v>
      </c>
      <c r="M3136">
        <v>69</v>
      </c>
      <c r="N3136" t="s">
        <v>1769</v>
      </c>
      <c r="O3136" t="s">
        <v>1770</v>
      </c>
      <c r="P3136" t="s">
        <v>45</v>
      </c>
      <c r="Q3136" t="s">
        <v>46</v>
      </c>
      <c r="R3136" t="s">
        <v>47</v>
      </c>
      <c r="S3136" t="s">
        <v>33</v>
      </c>
      <c r="T3136" t="s">
        <v>1771</v>
      </c>
      <c r="U3136" t="s">
        <v>1772</v>
      </c>
      <c r="V3136" t="s">
        <v>1755</v>
      </c>
      <c r="X3136" t="str">
        <f>VLOOKUP(pbp!V369, games!$B$2:$R$40, 3, FALSE)</f>
        <v>2019-09-22T20:25Z</v>
      </c>
      <c r="Y3136">
        <f>VLOOKUP(1*V3136,NFLGames!$H$11:$H$555,1,FALSE)</f>
        <v>401220323</v>
      </c>
      <c r="Z3136">
        <f>VLOOKUP($Y3136, NFLGames!$H$11:$K$555,2,FALSE)</f>
        <v>2020</v>
      </c>
      <c r="AA3136">
        <f>VLOOKUP($Y3136, NFLGames!$H$11:$K$555,3,FALSE)</f>
        <v>3</v>
      </c>
      <c r="AB3136" s="6">
        <f>IF(A3137=0, 0, AH3137-tbl_pbp[[#This Row],[Saints Win %]])</f>
        <v>1.100000000000001E-2</v>
      </c>
      <c r="AE3136">
        <f>ABS(tbl_pbp[[#This Row],[play.homeScore]]-tbl_pbp[[#This Row],[play.awayScore]])</f>
        <v>0</v>
      </c>
      <c r="AF3136">
        <f>IF(tbl_pbp[[#This Row],[Play Saints Win % Increase]]&gt;=$AF$4,1,0)</f>
        <v>0</v>
      </c>
      <c r="AG3136" t="str">
        <f>VLOOKUP(tbl_pbp[[#This Row],[gameId]], games!$B$2:$T$40, 9, FALSE)</f>
        <v>green-bay-packers</v>
      </c>
      <c r="AH3136" s="5">
        <f>IF(tbl_pbp[[#This Row],[AwayTeam]] &lt;&gt; "new-orleans-saints", tbl_pbp[[#This Row],[homeWinPercentage]], 1-tbl_pbp[[#This Row],[homeWinPercentage]])</f>
        <v>0.48699999999999999</v>
      </c>
      <c r="AI3136" s="13">
        <f>tbl_pbp[[#This Row],[Kamara]]*tbl_pbp[[#This Row],[Impactful Play]]</f>
        <v>0</v>
      </c>
      <c r="AJ3136" s="13">
        <f>tbl_pbp[[#This Row],[Thomas]]*tbl_pbp[[#This Row],[Impactful Play]]</f>
        <v>0</v>
      </c>
      <c r="AK3136" s="13" t="str">
        <f>VLOOKUP(tbl_pbp[[#This Row],[Play Saints Win % Increase]], tbl_impact[],3,TRUE)</f>
        <v>Scented (0 to +5%)</v>
      </c>
    </row>
    <row r="3137" spans="1:37">
      <c r="A3137" s="1">
        <v>6</v>
      </c>
      <c r="B3137" s="5">
        <v>0.498</v>
      </c>
      <c r="C3137" t="s">
        <v>1773</v>
      </c>
      <c r="D3137">
        <v>0</v>
      </c>
      <c r="E3137">
        <v>0</v>
      </c>
      <c r="F3137">
        <v>1</v>
      </c>
      <c r="G3137">
        <v>0</v>
      </c>
      <c r="H3137">
        <v>0</v>
      </c>
      <c r="I3137">
        <v>6</v>
      </c>
      <c r="J3137">
        <v>65</v>
      </c>
      <c r="K3137" t="s">
        <v>266</v>
      </c>
      <c r="L3137">
        <v>2</v>
      </c>
      <c r="M3137">
        <v>65</v>
      </c>
      <c r="N3137" t="s">
        <v>1774</v>
      </c>
      <c r="O3137" t="s">
        <v>1775</v>
      </c>
      <c r="P3137" t="s">
        <v>30</v>
      </c>
      <c r="Q3137" t="s">
        <v>31</v>
      </c>
      <c r="R3137" t="s">
        <v>32</v>
      </c>
      <c r="S3137" t="s">
        <v>60</v>
      </c>
      <c r="T3137" t="s">
        <v>1776</v>
      </c>
      <c r="U3137" t="s">
        <v>1777</v>
      </c>
      <c r="V3137" t="s">
        <v>1755</v>
      </c>
      <c r="X3137" t="str">
        <f>VLOOKUP(pbp!V370, games!$B$2:$R$40, 3, FALSE)</f>
        <v>2019-09-22T20:25Z</v>
      </c>
      <c r="Y3137">
        <f>VLOOKUP(1*V3137,NFLGames!$H$11:$H$555,1,FALSE)</f>
        <v>401220323</v>
      </c>
      <c r="Z3137">
        <f>VLOOKUP($Y3137, NFLGames!$H$11:$K$555,2,FALSE)</f>
        <v>2020</v>
      </c>
      <c r="AA3137">
        <f>VLOOKUP($Y3137, NFLGames!$H$11:$K$555,3,FALSE)</f>
        <v>3</v>
      </c>
      <c r="AB3137" s="6">
        <f>IF(A3138=0, 0, AH3138-tbl_pbp[[#This Row],[Saints Win %]])</f>
        <v>-1.8000000000000016E-2</v>
      </c>
      <c r="AE3137">
        <f>ABS(tbl_pbp[[#This Row],[play.homeScore]]-tbl_pbp[[#This Row],[play.awayScore]])</f>
        <v>0</v>
      </c>
      <c r="AF3137">
        <f>IF(tbl_pbp[[#This Row],[Play Saints Win % Increase]]&gt;=$AF$4,1,0)</f>
        <v>0</v>
      </c>
      <c r="AG3137" t="str">
        <f>VLOOKUP(tbl_pbp[[#This Row],[gameId]], games!$B$2:$T$40, 9, FALSE)</f>
        <v>green-bay-packers</v>
      </c>
      <c r="AH3137" s="5">
        <f>IF(tbl_pbp[[#This Row],[AwayTeam]] &lt;&gt; "new-orleans-saints", tbl_pbp[[#This Row],[homeWinPercentage]], 1-tbl_pbp[[#This Row],[homeWinPercentage]])</f>
        <v>0.498</v>
      </c>
      <c r="AI3137" s="13">
        <f>tbl_pbp[[#This Row],[Kamara]]*tbl_pbp[[#This Row],[Impactful Play]]</f>
        <v>0</v>
      </c>
      <c r="AJ3137" s="13">
        <f>tbl_pbp[[#This Row],[Thomas]]*tbl_pbp[[#This Row],[Impactful Play]]</f>
        <v>0</v>
      </c>
      <c r="AK3137" s="13" t="str">
        <f>VLOOKUP(tbl_pbp[[#This Row],[Play Saints Win % Increase]], tbl_impact[],3,TRUE)</f>
        <v>Bad (0 to -5%)</v>
      </c>
    </row>
    <row r="3138" spans="1:37">
      <c r="A3138" s="1">
        <v>7</v>
      </c>
      <c r="B3138" s="5">
        <v>0.48</v>
      </c>
      <c r="C3138" t="s">
        <v>1778</v>
      </c>
      <c r="D3138">
        <v>0</v>
      </c>
      <c r="E3138">
        <v>0</v>
      </c>
      <c r="F3138">
        <v>1</v>
      </c>
      <c r="G3138">
        <v>0</v>
      </c>
      <c r="H3138">
        <v>0</v>
      </c>
      <c r="I3138">
        <v>10</v>
      </c>
      <c r="J3138">
        <v>56</v>
      </c>
      <c r="K3138" t="s">
        <v>266</v>
      </c>
      <c r="L3138">
        <v>1</v>
      </c>
      <c r="M3138">
        <v>56</v>
      </c>
      <c r="N3138" t="s">
        <v>1779</v>
      </c>
      <c r="O3138" t="s">
        <v>1780</v>
      </c>
      <c r="P3138" t="s">
        <v>45</v>
      </c>
      <c r="Q3138" t="s">
        <v>46</v>
      </c>
      <c r="R3138" t="s">
        <v>47</v>
      </c>
      <c r="S3138" t="s">
        <v>33</v>
      </c>
      <c r="T3138" t="s">
        <v>1781</v>
      </c>
      <c r="U3138" t="s">
        <v>1782</v>
      </c>
      <c r="V3138" t="s">
        <v>1755</v>
      </c>
      <c r="X3138" t="str">
        <f>VLOOKUP(pbp!V371, games!$B$2:$R$40, 3, FALSE)</f>
        <v>2019-09-22T20:25Z</v>
      </c>
      <c r="Y3138">
        <f>VLOOKUP(1*V3138,NFLGames!$H$11:$H$555,1,FALSE)</f>
        <v>401220323</v>
      </c>
      <c r="Z3138">
        <f>VLOOKUP($Y3138, NFLGames!$H$11:$K$555,2,FALSE)</f>
        <v>2020</v>
      </c>
      <c r="AA3138">
        <f>VLOOKUP($Y3138, NFLGames!$H$11:$K$555,3,FALSE)</f>
        <v>3</v>
      </c>
      <c r="AB3138" s="6">
        <f>IF(A3139=0, 0, AH3139-tbl_pbp[[#This Row],[Saints Win %]])</f>
        <v>1.3000000000000012E-2</v>
      </c>
      <c r="AE3138">
        <f>ABS(tbl_pbp[[#This Row],[play.homeScore]]-tbl_pbp[[#This Row],[play.awayScore]])</f>
        <v>0</v>
      </c>
      <c r="AF3138">
        <f>IF(tbl_pbp[[#This Row],[Play Saints Win % Increase]]&gt;=$AF$4,1,0)</f>
        <v>0</v>
      </c>
      <c r="AG3138" t="str">
        <f>VLOOKUP(tbl_pbp[[#This Row],[gameId]], games!$B$2:$T$40, 9, FALSE)</f>
        <v>green-bay-packers</v>
      </c>
      <c r="AH3138" s="5">
        <f>IF(tbl_pbp[[#This Row],[AwayTeam]] &lt;&gt; "new-orleans-saints", tbl_pbp[[#This Row],[homeWinPercentage]], 1-tbl_pbp[[#This Row],[homeWinPercentage]])</f>
        <v>0.48</v>
      </c>
      <c r="AI3138" s="13">
        <f>tbl_pbp[[#This Row],[Kamara]]*tbl_pbp[[#This Row],[Impactful Play]]</f>
        <v>0</v>
      </c>
      <c r="AJ3138" s="13">
        <f>tbl_pbp[[#This Row],[Thomas]]*tbl_pbp[[#This Row],[Impactful Play]]</f>
        <v>0</v>
      </c>
      <c r="AK3138" s="13" t="str">
        <f>VLOOKUP(tbl_pbp[[#This Row],[Play Saints Win % Increase]], tbl_impact[],3,TRUE)</f>
        <v>Scented (0 to +5%)</v>
      </c>
    </row>
    <row r="3139" spans="1:37">
      <c r="A3139" s="1">
        <v>8</v>
      </c>
      <c r="B3139" s="5">
        <v>0.49299999999999999</v>
      </c>
      <c r="C3139" t="s">
        <v>1783</v>
      </c>
      <c r="D3139">
        <v>0</v>
      </c>
      <c r="E3139">
        <v>0</v>
      </c>
      <c r="F3139">
        <v>1</v>
      </c>
      <c r="G3139">
        <v>0</v>
      </c>
      <c r="H3139">
        <v>0</v>
      </c>
      <c r="I3139">
        <v>8</v>
      </c>
      <c r="J3139">
        <v>54</v>
      </c>
      <c r="K3139" t="s">
        <v>266</v>
      </c>
      <c r="L3139">
        <v>2</v>
      </c>
      <c r="M3139">
        <v>54</v>
      </c>
      <c r="N3139" t="s">
        <v>1784</v>
      </c>
      <c r="O3139" t="s">
        <v>515</v>
      </c>
      <c r="P3139" t="s">
        <v>45</v>
      </c>
      <c r="Q3139" t="s">
        <v>46</v>
      </c>
      <c r="R3139" t="s">
        <v>47</v>
      </c>
      <c r="S3139" t="s">
        <v>73</v>
      </c>
      <c r="T3139" t="s">
        <v>1785</v>
      </c>
      <c r="U3139" t="s">
        <v>1786</v>
      </c>
      <c r="V3139" t="s">
        <v>1755</v>
      </c>
      <c r="X3139" t="str">
        <f>VLOOKUP(pbp!V372, games!$B$2:$R$40, 3, FALSE)</f>
        <v>2019-09-22T20:25Z</v>
      </c>
      <c r="Y3139">
        <f>VLOOKUP(1*V3139,NFLGames!$H$11:$H$555,1,FALSE)</f>
        <v>401220323</v>
      </c>
      <c r="Z3139">
        <f>VLOOKUP($Y3139, NFLGames!$H$11:$K$555,2,FALSE)</f>
        <v>2020</v>
      </c>
      <c r="AA3139">
        <f>VLOOKUP($Y3139, NFLGames!$H$11:$K$555,3,FALSE)</f>
        <v>3</v>
      </c>
      <c r="AB3139" s="6">
        <f>IF(A3140=0, 0, AH3140-tbl_pbp[[#This Row],[Saints Win %]])</f>
        <v>-3.0999999999999972E-2</v>
      </c>
      <c r="AE3139">
        <f>ABS(tbl_pbp[[#This Row],[play.homeScore]]-tbl_pbp[[#This Row],[play.awayScore]])</f>
        <v>0</v>
      </c>
      <c r="AF3139">
        <f>IF(tbl_pbp[[#This Row],[Play Saints Win % Increase]]&gt;=$AF$4,1,0)</f>
        <v>0</v>
      </c>
      <c r="AG3139" t="str">
        <f>VLOOKUP(tbl_pbp[[#This Row],[gameId]], games!$B$2:$T$40, 9, FALSE)</f>
        <v>green-bay-packers</v>
      </c>
      <c r="AH3139" s="5">
        <f>IF(tbl_pbp[[#This Row],[AwayTeam]] &lt;&gt; "new-orleans-saints", tbl_pbp[[#This Row],[homeWinPercentage]], 1-tbl_pbp[[#This Row],[homeWinPercentage]])</f>
        <v>0.49299999999999999</v>
      </c>
      <c r="AI3139" s="13">
        <f>tbl_pbp[[#This Row],[Kamara]]*tbl_pbp[[#This Row],[Impactful Play]]</f>
        <v>0</v>
      </c>
      <c r="AJ3139" s="13">
        <f>tbl_pbp[[#This Row],[Thomas]]*tbl_pbp[[#This Row],[Impactful Play]]</f>
        <v>0</v>
      </c>
      <c r="AK3139" s="13" t="str">
        <f>VLOOKUP(tbl_pbp[[#This Row],[Play Saints Win % Increase]], tbl_impact[],3,TRUE)</f>
        <v>Bad (0 to -5%)</v>
      </c>
    </row>
    <row r="3140" spans="1:37">
      <c r="A3140" s="1">
        <v>9</v>
      </c>
      <c r="B3140" s="5">
        <v>0.46200000000000002</v>
      </c>
      <c r="C3140" t="s">
        <v>1787</v>
      </c>
      <c r="D3140">
        <v>0</v>
      </c>
      <c r="E3140">
        <v>0</v>
      </c>
      <c r="F3140">
        <v>1</v>
      </c>
      <c r="G3140">
        <v>0</v>
      </c>
      <c r="H3140">
        <v>0</v>
      </c>
      <c r="I3140">
        <v>7</v>
      </c>
      <c r="J3140">
        <v>53</v>
      </c>
      <c r="K3140" t="s">
        <v>266</v>
      </c>
      <c r="L3140">
        <v>3</v>
      </c>
      <c r="M3140">
        <v>53</v>
      </c>
      <c r="N3140" t="s">
        <v>1788</v>
      </c>
      <c r="O3140" t="s">
        <v>1789</v>
      </c>
      <c r="P3140" t="s">
        <v>94</v>
      </c>
      <c r="Q3140" t="s">
        <v>95</v>
      </c>
      <c r="R3140" t="s">
        <v>96</v>
      </c>
      <c r="S3140" t="s">
        <v>212</v>
      </c>
      <c r="T3140" t="s">
        <v>1790</v>
      </c>
      <c r="U3140" t="s">
        <v>1791</v>
      </c>
      <c r="V3140" t="s">
        <v>1755</v>
      </c>
      <c r="X3140" t="str">
        <f>VLOOKUP(pbp!V373, games!$B$2:$R$40, 3, FALSE)</f>
        <v>2019-09-22T20:25Z</v>
      </c>
      <c r="Y3140">
        <f>VLOOKUP(1*V3140,NFLGames!$H$11:$H$555,1,FALSE)</f>
        <v>401220323</v>
      </c>
      <c r="Z3140">
        <f>VLOOKUP($Y3140, NFLGames!$H$11:$K$555,2,FALSE)</f>
        <v>2020</v>
      </c>
      <c r="AA3140">
        <f>VLOOKUP($Y3140, NFLGames!$H$11:$K$555,3,FALSE)</f>
        <v>3</v>
      </c>
      <c r="AB3140" s="6">
        <f>IF(A3141=0, 0, AH3141-tbl_pbp[[#This Row],[Saints Win %]])</f>
        <v>-2.8000000000000025E-2</v>
      </c>
      <c r="AE3140">
        <f>ABS(tbl_pbp[[#This Row],[play.homeScore]]-tbl_pbp[[#This Row],[play.awayScore]])</f>
        <v>0</v>
      </c>
      <c r="AF3140">
        <f>IF(tbl_pbp[[#This Row],[Play Saints Win % Increase]]&gt;=$AF$4,1,0)</f>
        <v>0</v>
      </c>
      <c r="AG3140" t="str">
        <f>VLOOKUP(tbl_pbp[[#This Row],[gameId]], games!$B$2:$T$40, 9, FALSE)</f>
        <v>green-bay-packers</v>
      </c>
      <c r="AH3140" s="5">
        <f>IF(tbl_pbp[[#This Row],[AwayTeam]] &lt;&gt; "new-orleans-saints", tbl_pbp[[#This Row],[homeWinPercentage]], 1-tbl_pbp[[#This Row],[homeWinPercentage]])</f>
        <v>0.46200000000000002</v>
      </c>
      <c r="AI3140" s="13">
        <f>tbl_pbp[[#This Row],[Kamara]]*tbl_pbp[[#This Row],[Impactful Play]]</f>
        <v>0</v>
      </c>
      <c r="AJ3140" s="13">
        <f>tbl_pbp[[#This Row],[Thomas]]*tbl_pbp[[#This Row],[Impactful Play]]</f>
        <v>0</v>
      </c>
      <c r="AK3140" s="13" t="str">
        <f>VLOOKUP(tbl_pbp[[#This Row],[Play Saints Win % Increase]], tbl_impact[],3,TRUE)</f>
        <v>Bad (0 to -5%)</v>
      </c>
    </row>
    <row r="3141" spans="1:37">
      <c r="A3141" s="1">
        <v>10</v>
      </c>
      <c r="B3141" s="5">
        <v>0.434</v>
      </c>
      <c r="C3141" t="s">
        <v>1792</v>
      </c>
      <c r="D3141">
        <v>0</v>
      </c>
      <c r="E3141">
        <v>0</v>
      </c>
      <c r="F3141">
        <v>1</v>
      </c>
      <c r="G3141">
        <v>0</v>
      </c>
      <c r="H3141">
        <v>0</v>
      </c>
      <c r="I3141">
        <v>2</v>
      </c>
      <c r="J3141">
        <v>48</v>
      </c>
      <c r="K3141" t="s">
        <v>266</v>
      </c>
      <c r="L3141">
        <v>3</v>
      </c>
      <c r="M3141">
        <v>48</v>
      </c>
      <c r="N3141" t="s">
        <v>1793</v>
      </c>
      <c r="O3141" t="s">
        <v>740</v>
      </c>
      <c r="P3141" t="s">
        <v>30</v>
      </c>
      <c r="Q3141" t="s">
        <v>31</v>
      </c>
      <c r="R3141" t="s">
        <v>32</v>
      </c>
      <c r="S3141" t="s">
        <v>241</v>
      </c>
      <c r="T3141" t="s">
        <v>136</v>
      </c>
      <c r="U3141" t="s">
        <v>1794</v>
      </c>
      <c r="V3141" t="s">
        <v>1755</v>
      </c>
      <c r="X3141" t="str">
        <f>VLOOKUP(pbp!V374, games!$B$2:$R$40, 3, FALSE)</f>
        <v>2019-09-22T20:25Z</v>
      </c>
      <c r="Y3141">
        <f>VLOOKUP(1*V3141,NFLGames!$H$11:$H$555,1,FALSE)</f>
        <v>401220323</v>
      </c>
      <c r="Z3141">
        <f>VLOOKUP($Y3141, NFLGames!$H$11:$K$555,2,FALSE)</f>
        <v>2020</v>
      </c>
      <c r="AA3141">
        <f>VLOOKUP($Y3141, NFLGames!$H$11:$K$555,3,FALSE)</f>
        <v>3</v>
      </c>
      <c r="AB3141" s="6">
        <f>IF(A3142=0, 0, AH3142-tbl_pbp[[#This Row],[Saints Win %]])</f>
        <v>-2.1000000000000019E-2</v>
      </c>
      <c r="AE3141">
        <f>ABS(tbl_pbp[[#This Row],[play.homeScore]]-tbl_pbp[[#This Row],[play.awayScore]])</f>
        <v>0</v>
      </c>
      <c r="AF3141">
        <f>IF(tbl_pbp[[#This Row],[Play Saints Win % Increase]]&gt;=$AF$4,1,0)</f>
        <v>0</v>
      </c>
      <c r="AG3141" t="str">
        <f>VLOOKUP(tbl_pbp[[#This Row],[gameId]], games!$B$2:$T$40, 9, FALSE)</f>
        <v>green-bay-packers</v>
      </c>
      <c r="AH3141" s="5">
        <f>IF(tbl_pbp[[#This Row],[AwayTeam]] &lt;&gt; "new-orleans-saints", tbl_pbp[[#This Row],[homeWinPercentage]], 1-tbl_pbp[[#This Row],[homeWinPercentage]])</f>
        <v>0.434</v>
      </c>
      <c r="AI3141" s="13">
        <f>tbl_pbp[[#This Row],[Kamara]]*tbl_pbp[[#This Row],[Impactful Play]]</f>
        <v>0</v>
      </c>
      <c r="AJ3141" s="13">
        <f>tbl_pbp[[#This Row],[Thomas]]*tbl_pbp[[#This Row],[Impactful Play]]</f>
        <v>0</v>
      </c>
      <c r="AK3141" s="13" t="str">
        <f>VLOOKUP(tbl_pbp[[#This Row],[Play Saints Win % Increase]], tbl_impact[],3,TRUE)</f>
        <v>Bad (0 to -5%)</v>
      </c>
    </row>
    <row r="3142" spans="1:37">
      <c r="A3142" s="1">
        <v>11</v>
      </c>
      <c r="B3142" s="5">
        <v>0.41299999999999998</v>
      </c>
      <c r="C3142" t="s">
        <v>1795</v>
      </c>
      <c r="D3142">
        <v>0</v>
      </c>
      <c r="E3142">
        <v>0</v>
      </c>
      <c r="F3142">
        <v>1</v>
      </c>
      <c r="G3142">
        <v>0</v>
      </c>
      <c r="H3142">
        <v>0</v>
      </c>
      <c r="I3142">
        <v>10</v>
      </c>
      <c r="J3142">
        <v>43</v>
      </c>
      <c r="K3142" t="s">
        <v>266</v>
      </c>
      <c r="L3142">
        <v>1</v>
      </c>
      <c r="M3142">
        <v>43</v>
      </c>
      <c r="N3142" t="s">
        <v>1796</v>
      </c>
      <c r="O3142" t="s">
        <v>1653</v>
      </c>
      <c r="P3142" t="s">
        <v>30</v>
      </c>
      <c r="Q3142" t="s">
        <v>31</v>
      </c>
      <c r="R3142" t="s">
        <v>32</v>
      </c>
      <c r="S3142" t="s">
        <v>33</v>
      </c>
      <c r="T3142" t="s">
        <v>48</v>
      </c>
      <c r="U3142" t="s">
        <v>49</v>
      </c>
      <c r="V3142" t="s">
        <v>1755</v>
      </c>
      <c r="X3142" t="str">
        <f>VLOOKUP(pbp!V375, games!$B$2:$R$40, 3, FALSE)</f>
        <v>2019-09-22T20:25Z</v>
      </c>
      <c r="Y3142">
        <f>VLOOKUP(1*V3142,NFLGames!$H$11:$H$555,1,FALSE)</f>
        <v>401220323</v>
      </c>
      <c r="Z3142">
        <f>VLOOKUP($Y3142, NFLGames!$H$11:$K$555,2,FALSE)</f>
        <v>2020</v>
      </c>
      <c r="AA3142">
        <f>VLOOKUP($Y3142, NFLGames!$H$11:$K$555,3,FALSE)</f>
        <v>3</v>
      </c>
      <c r="AB3142" s="6">
        <f>IF(A3143=0, 0, AH3143-tbl_pbp[[#This Row],[Saints Win %]])</f>
        <v>2.8000000000000025E-2</v>
      </c>
      <c r="AE3142">
        <f>ABS(tbl_pbp[[#This Row],[play.homeScore]]-tbl_pbp[[#This Row],[play.awayScore]])</f>
        <v>0</v>
      </c>
      <c r="AF3142">
        <f>IF(tbl_pbp[[#This Row],[Play Saints Win % Increase]]&gt;=$AF$4,1,0)</f>
        <v>0</v>
      </c>
      <c r="AG3142" t="str">
        <f>VLOOKUP(tbl_pbp[[#This Row],[gameId]], games!$B$2:$T$40, 9, FALSE)</f>
        <v>green-bay-packers</v>
      </c>
      <c r="AH3142" s="5">
        <f>IF(tbl_pbp[[#This Row],[AwayTeam]] &lt;&gt; "new-orleans-saints", tbl_pbp[[#This Row],[homeWinPercentage]], 1-tbl_pbp[[#This Row],[homeWinPercentage]])</f>
        <v>0.41299999999999998</v>
      </c>
      <c r="AI3142" s="13">
        <f>tbl_pbp[[#This Row],[Kamara]]*tbl_pbp[[#This Row],[Impactful Play]]</f>
        <v>0</v>
      </c>
      <c r="AJ3142" s="13">
        <f>tbl_pbp[[#This Row],[Thomas]]*tbl_pbp[[#This Row],[Impactful Play]]</f>
        <v>0</v>
      </c>
      <c r="AK3142" s="13" t="str">
        <f>VLOOKUP(tbl_pbp[[#This Row],[Play Saints Win % Increase]], tbl_impact[],3,TRUE)</f>
        <v>Scented (0 to +5%)</v>
      </c>
    </row>
    <row r="3143" spans="1:37">
      <c r="A3143" s="1">
        <v>12</v>
      </c>
      <c r="B3143" s="5">
        <v>0.441</v>
      </c>
      <c r="C3143" t="s">
        <v>1797</v>
      </c>
      <c r="D3143">
        <v>0</v>
      </c>
      <c r="E3143">
        <v>0</v>
      </c>
      <c r="F3143">
        <v>1</v>
      </c>
      <c r="G3143">
        <v>0</v>
      </c>
      <c r="H3143">
        <v>0</v>
      </c>
      <c r="I3143">
        <v>10</v>
      </c>
      <c r="J3143">
        <v>31</v>
      </c>
      <c r="K3143" t="s">
        <v>266</v>
      </c>
      <c r="L3143">
        <v>1</v>
      </c>
      <c r="M3143">
        <v>31</v>
      </c>
      <c r="N3143" t="s">
        <v>1798</v>
      </c>
      <c r="O3143" t="s">
        <v>1799</v>
      </c>
      <c r="P3143" t="s">
        <v>22</v>
      </c>
      <c r="Q3143" t="s">
        <v>37</v>
      </c>
      <c r="S3143" t="s">
        <v>33</v>
      </c>
      <c r="T3143" t="s">
        <v>361</v>
      </c>
      <c r="U3143" t="s">
        <v>557</v>
      </c>
      <c r="V3143" t="s">
        <v>1755</v>
      </c>
      <c r="X3143" t="str">
        <f>VLOOKUP(pbp!V376, games!$B$2:$R$40, 3, FALSE)</f>
        <v>2019-09-22T20:25Z</v>
      </c>
      <c r="Y3143">
        <f>VLOOKUP(1*V3143,NFLGames!$H$11:$H$555,1,FALSE)</f>
        <v>401220323</v>
      </c>
      <c r="Z3143">
        <f>VLOOKUP($Y3143, NFLGames!$H$11:$K$555,2,FALSE)</f>
        <v>2020</v>
      </c>
      <c r="AA3143">
        <f>VLOOKUP($Y3143, NFLGames!$H$11:$K$555,3,FALSE)</f>
        <v>3</v>
      </c>
      <c r="AB3143" s="6">
        <f>IF(A3144=0, 0, AH3144-tbl_pbp[[#This Row],[Saints Win %]])</f>
        <v>7.1000000000000008E-2</v>
      </c>
      <c r="AE3143">
        <f>ABS(tbl_pbp[[#This Row],[play.homeScore]]-tbl_pbp[[#This Row],[play.awayScore]])</f>
        <v>0</v>
      </c>
      <c r="AF3143">
        <f>IF(tbl_pbp[[#This Row],[Play Saints Win % Increase]]&gt;=$AF$4,1,0)</f>
        <v>0</v>
      </c>
      <c r="AG3143" t="str">
        <f>VLOOKUP(tbl_pbp[[#This Row],[gameId]], games!$B$2:$T$40, 9, FALSE)</f>
        <v>green-bay-packers</v>
      </c>
      <c r="AH3143" s="5">
        <f>IF(tbl_pbp[[#This Row],[AwayTeam]] &lt;&gt; "new-orleans-saints", tbl_pbp[[#This Row],[homeWinPercentage]], 1-tbl_pbp[[#This Row],[homeWinPercentage]])</f>
        <v>0.441</v>
      </c>
      <c r="AI3143" s="13">
        <f>tbl_pbp[[#This Row],[Kamara]]*tbl_pbp[[#This Row],[Impactful Play]]</f>
        <v>0</v>
      </c>
      <c r="AJ3143" s="13">
        <f>tbl_pbp[[#This Row],[Thomas]]*tbl_pbp[[#This Row],[Impactful Play]]</f>
        <v>0</v>
      </c>
      <c r="AK3143" s="13" t="str">
        <f>VLOOKUP(tbl_pbp[[#This Row],[Play Saints Win % Increase]], tbl_impact[],3,TRUE)</f>
        <v>Perfumed (5 to + 10%)</v>
      </c>
    </row>
    <row r="3144" spans="1:37">
      <c r="A3144" s="1">
        <v>13</v>
      </c>
      <c r="B3144" s="5">
        <v>0.51200000000000001</v>
      </c>
      <c r="C3144" t="s">
        <v>1800</v>
      </c>
      <c r="D3144">
        <v>0</v>
      </c>
      <c r="E3144">
        <v>0</v>
      </c>
      <c r="F3144">
        <v>1</v>
      </c>
      <c r="G3144">
        <v>0</v>
      </c>
      <c r="H3144">
        <v>0</v>
      </c>
      <c r="I3144">
        <v>10</v>
      </c>
      <c r="J3144">
        <v>31</v>
      </c>
      <c r="K3144" t="s">
        <v>266</v>
      </c>
      <c r="L3144">
        <v>2</v>
      </c>
      <c r="M3144">
        <v>31</v>
      </c>
      <c r="N3144" t="s">
        <v>1801</v>
      </c>
      <c r="O3144" t="s">
        <v>1802</v>
      </c>
      <c r="P3144" t="s">
        <v>167</v>
      </c>
      <c r="Q3144" t="s">
        <v>168</v>
      </c>
      <c r="S3144" t="s">
        <v>120</v>
      </c>
      <c r="T3144" t="s">
        <v>361</v>
      </c>
      <c r="U3144" t="s">
        <v>1803</v>
      </c>
      <c r="V3144" t="s">
        <v>1755</v>
      </c>
      <c r="X3144" t="str">
        <f>VLOOKUP(pbp!V377, games!$B$2:$R$40, 3, FALSE)</f>
        <v>2019-09-22T20:25Z</v>
      </c>
      <c r="Y3144">
        <f>VLOOKUP(1*V3144,NFLGames!$H$11:$H$555,1,FALSE)</f>
        <v>401220323</v>
      </c>
      <c r="Z3144">
        <f>VLOOKUP($Y3144, NFLGames!$H$11:$K$555,2,FALSE)</f>
        <v>2020</v>
      </c>
      <c r="AA3144">
        <f>VLOOKUP($Y3144, NFLGames!$H$11:$K$555,3,FALSE)</f>
        <v>3</v>
      </c>
      <c r="AB3144" s="6">
        <f>IF(A3145=0, 0, AH3145-tbl_pbp[[#This Row],[Saints Win %]])</f>
        <v>-2.1000000000000019E-2</v>
      </c>
      <c r="AE3144">
        <f>ABS(tbl_pbp[[#This Row],[play.homeScore]]-tbl_pbp[[#This Row],[play.awayScore]])</f>
        <v>0</v>
      </c>
      <c r="AF3144">
        <f>IF(tbl_pbp[[#This Row],[Play Saints Win % Increase]]&gt;=$AF$4,1,0)</f>
        <v>0</v>
      </c>
      <c r="AG3144" t="str">
        <f>VLOOKUP(tbl_pbp[[#This Row],[gameId]], games!$B$2:$T$40, 9, FALSE)</f>
        <v>green-bay-packers</v>
      </c>
      <c r="AH3144" s="5">
        <f>IF(tbl_pbp[[#This Row],[AwayTeam]] &lt;&gt; "new-orleans-saints", tbl_pbp[[#This Row],[homeWinPercentage]], 1-tbl_pbp[[#This Row],[homeWinPercentage]])</f>
        <v>0.51200000000000001</v>
      </c>
      <c r="AI3144" s="13">
        <f>tbl_pbp[[#This Row],[Kamara]]*tbl_pbp[[#This Row],[Impactful Play]]</f>
        <v>0</v>
      </c>
      <c r="AJ3144" s="13">
        <f>tbl_pbp[[#This Row],[Thomas]]*tbl_pbp[[#This Row],[Impactful Play]]</f>
        <v>0</v>
      </c>
      <c r="AK3144" s="13" t="str">
        <f>VLOOKUP(tbl_pbp[[#This Row],[Play Saints Win % Increase]], tbl_impact[],3,TRUE)</f>
        <v>Bad (0 to -5%)</v>
      </c>
    </row>
    <row r="3145" spans="1:37">
      <c r="A3145" s="1">
        <v>14</v>
      </c>
      <c r="B3145" s="5">
        <v>0.49099999999999999</v>
      </c>
      <c r="C3145" t="s">
        <v>1804</v>
      </c>
      <c r="D3145">
        <v>0</v>
      </c>
      <c r="E3145">
        <v>0</v>
      </c>
      <c r="F3145">
        <v>1</v>
      </c>
      <c r="G3145">
        <v>0</v>
      </c>
      <c r="H3145">
        <v>0</v>
      </c>
      <c r="I3145">
        <v>22</v>
      </c>
      <c r="J3145">
        <v>43</v>
      </c>
      <c r="K3145" t="s">
        <v>266</v>
      </c>
      <c r="L3145">
        <v>3</v>
      </c>
      <c r="M3145">
        <v>43</v>
      </c>
      <c r="N3145" t="s">
        <v>1805</v>
      </c>
      <c r="O3145" t="s">
        <v>1806</v>
      </c>
      <c r="P3145" t="s">
        <v>30</v>
      </c>
      <c r="Q3145" t="s">
        <v>31</v>
      </c>
      <c r="R3145" t="s">
        <v>32</v>
      </c>
      <c r="S3145" t="s">
        <v>1554</v>
      </c>
      <c r="T3145" t="s">
        <v>48</v>
      </c>
      <c r="U3145" t="s">
        <v>1807</v>
      </c>
      <c r="V3145" t="s">
        <v>1755</v>
      </c>
      <c r="X3145" t="str">
        <f>VLOOKUP(pbp!V378, games!$B$2:$R$40, 3, FALSE)</f>
        <v>2019-09-22T20:25Z</v>
      </c>
      <c r="Y3145">
        <f>VLOOKUP(1*V3145,NFLGames!$H$11:$H$555,1,FALSE)</f>
        <v>401220323</v>
      </c>
      <c r="Z3145">
        <f>VLOOKUP($Y3145, NFLGames!$H$11:$K$555,2,FALSE)</f>
        <v>2020</v>
      </c>
      <c r="AA3145">
        <f>VLOOKUP($Y3145, NFLGames!$H$11:$K$555,3,FALSE)</f>
        <v>3</v>
      </c>
      <c r="AB3145" s="6">
        <f>IF(A3146=0, 0, AH3146-tbl_pbp[[#This Row],[Saints Win %]])</f>
        <v>-3.999999999999998E-2</v>
      </c>
      <c r="AE3145">
        <f>ABS(tbl_pbp[[#This Row],[play.homeScore]]-tbl_pbp[[#This Row],[play.awayScore]])</f>
        <v>0</v>
      </c>
      <c r="AF3145">
        <f>IF(tbl_pbp[[#This Row],[Play Saints Win % Increase]]&gt;=$AF$4,1,0)</f>
        <v>0</v>
      </c>
      <c r="AG3145" t="str">
        <f>VLOOKUP(tbl_pbp[[#This Row],[gameId]], games!$B$2:$T$40, 9, FALSE)</f>
        <v>green-bay-packers</v>
      </c>
      <c r="AH3145" s="5">
        <f>IF(tbl_pbp[[#This Row],[AwayTeam]] &lt;&gt; "new-orleans-saints", tbl_pbp[[#This Row],[homeWinPercentage]], 1-tbl_pbp[[#This Row],[homeWinPercentage]])</f>
        <v>0.49099999999999999</v>
      </c>
      <c r="AI3145" s="13">
        <f>tbl_pbp[[#This Row],[Kamara]]*tbl_pbp[[#This Row],[Impactful Play]]</f>
        <v>0</v>
      </c>
      <c r="AJ3145" s="13">
        <f>tbl_pbp[[#This Row],[Thomas]]*tbl_pbp[[#This Row],[Impactful Play]]</f>
        <v>0</v>
      </c>
      <c r="AK3145" s="13" t="str">
        <f>VLOOKUP(tbl_pbp[[#This Row],[Play Saints Win % Increase]], tbl_impact[],3,TRUE)</f>
        <v>Bad (0 to -5%)</v>
      </c>
    </row>
    <row r="3146" spans="1:37">
      <c r="A3146" s="1">
        <v>15</v>
      </c>
      <c r="B3146" s="5">
        <v>0.45100000000000001</v>
      </c>
      <c r="C3146" t="s">
        <v>1808</v>
      </c>
      <c r="D3146">
        <v>0</v>
      </c>
      <c r="E3146">
        <v>0</v>
      </c>
      <c r="F3146">
        <v>1</v>
      </c>
      <c r="G3146">
        <v>0</v>
      </c>
      <c r="H3146">
        <v>3</v>
      </c>
      <c r="I3146">
        <v>13</v>
      </c>
      <c r="J3146">
        <v>34</v>
      </c>
      <c r="K3146" t="s">
        <v>266</v>
      </c>
      <c r="L3146">
        <v>4</v>
      </c>
      <c r="M3146">
        <v>34</v>
      </c>
      <c r="N3146" t="s">
        <v>1809</v>
      </c>
      <c r="O3146" t="s">
        <v>1810</v>
      </c>
      <c r="P3146" t="s">
        <v>187</v>
      </c>
      <c r="Q3146" t="s">
        <v>188</v>
      </c>
      <c r="R3146" t="s">
        <v>189</v>
      </c>
      <c r="S3146" t="s">
        <v>948</v>
      </c>
      <c r="T3146" t="s">
        <v>127</v>
      </c>
      <c r="U3146" t="s">
        <v>1811</v>
      </c>
      <c r="V3146" t="s">
        <v>1755</v>
      </c>
      <c r="X3146" t="str">
        <f>VLOOKUP(pbp!V379, games!$B$2:$R$40, 3, FALSE)</f>
        <v>2019-09-22T20:25Z</v>
      </c>
      <c r="Y3146">
        <f>VLOOKUP(1*V3146,NFLGames!$H$11:$H$555,1,FALSE)</f>
        <v>401220323</v>
      </c>
      <c r="Z3146">
        <f>VLOOKUP($Y3146, NFLGames!$H$11:$K$555,2,FALSE)</f>
        <v>2020</v>
      </c>
      <c r="AA3146">
        <f>VLOOKUP($Y3146, NFLGames!$H$11:$K$555,3,FALSE)</f>
        <v>3</v>
      </c>
      <c r="AB3146" s="6">
        <f>IF(A3147=0, 0, AH3147-tbl_pbp[[#This Row],[Saints Win %]])</f>
        <v>1.0000000000000009E-3</v>
      </c>
      <c r="AE3146">
        <f>ABS(tbl_pbp[[#This Row],[play.homeScore]]-tbl_pbp[[#This Row],[play.awayScore]])</f>
        <v>3</v>
      </c>
      <c r="AF3146">
        <f>IF(tbl_pbp[[#This Row],[Play Saints Win % Increase]]&gt;=$AF$4,1,0)</f>
        <v>0</v>
      </c>
      <c r="AG3146" t="str">
        <f>VLOOKUP(tbl_pbp[[#This Row],[gameId]], games!$B$2:$T$40, 9, FALSE)</f>
        <v>green-bay-packers</v>
      </c>
      <c r="AH3146" s="5">
        <f>IF(tbl_pbp[[#This Row],[AwayTeam]] &lt;&gt; "new-orleans-saints", tbl_pbp[[#This Row],[homeWinPercentage]], 1-tbl_pbp[[#This Row],[homeWinPercentage]])</f>
        <v>0.45100000000000001</v>
      </c>
      <c r="AI3146" s="13">
        <f>tbl_pbp[[#This Row],[Kamara]]*tbl_pbp[[#This Row],[Impactful Play]]</f>
        <v>0</v>
      </c>
      <c r="AJ3146" s="13">
        <f>tbl_pbp[[#This Row],[Thomas]]*tbl_pbp[[#This Row],[Impactful Play]]</f>
        <v>0</v>
      </c>
      <c r="AK3146" s="13" t="str">
        <f>VLOOKUP(tbl_pbp[[#This Row],[Play Saints Win % Increase]], tbl_impact[],3,TRUE)</f>
        <v>Scented (0 to +5%)</v>
      </c>
    </row>
    <row r="3147" spans="1:37">
      <c r="A3147" s="1">
        <v>16</v>
      </c>
      <c r="B3147" s="5">
        <v>0.45200000000000001</v>
      </c>
      <c r="C3147" t="s">
        <v>1812</v>
      </c>
      <c r="D3147">
        <v>0</v>
      </c>
      <c r="E3147">
        <v>0</v>
      </c>
      <c r="F3147">
        <v>1</v>
      </c>
      <c r="G3147">
        <v>0</v>
      </c>
      <c r="H3147">
        <v>3</v>
      </c>
      <c r="I3147">
        <v>0</v>
      </c>
      <c r="J3147">
        <v>65</v>
      </c>
      <c r="K3147" t="s">
        <v>266</v>
      </c>
      <c r="L3147">
        <v>0</v>
      </c>
      <c r="M3147">
        <v>65</v>
      </c>
      <c r="N3147" t="s">
        <v>1813</v>
      </c>
      <c r="O3147" t="s">
        <v>1810</v>
      </c>
      <c r="P3147" t="s">
        <v>25</v>
      </c>
      <c r="Q3147" t="s">
        <v>26</v>
      </c>
      <c r="R3147" t="s">
        <v>27</v>
      </c>
      <c r="V3147" t="s">
        <v>1755</v>
      </c>
      <c r="X3147" t="str">
        <f>VLOOKUP(pbp!V380, games!$B$2:$R$40, 3, FALSE)</f>
        <v>2019-09-22T20:25Z</v>
      </c>
      <c r="Y3147">
        <f>VLOOKUP(1*V3147,NFLGames!$H$11:$H$555,1,FALSE)</f>
        <v>401220323</v>
      </c>
      <c r="Z3147">
        <f>VLOOKUP($Y3147, NFLGames!$H$11:$K$555,2,FALSE)</f>
        <v>2020</v>
      </c>
      <c r="AA3147">
        <f>VLOOKUP($Y3147, NFLGames!$H$11:$K$555,3,FALSE)</f>
        <v>3</v>
      </c>
      <c r="AB3147" s="6">
        <f>IF(A3148=0, 0, AH3148-tbl_pbp[[#This Row],[Saints Win %]])</f>
        <v>1.5000000000000013E-2</v>
      </c>
      <c r="AE3147">
        <f>ABS(tbl_pbp[[#This Row],[play.homeScore]]-tbl_pbp[[#This Row],[play.awayScore]])</f>
        <v>3</v>
      </c>
      <c r="AF3147">
        <f>IF(tbl_pbp[[#This Row],[Play Saints Win % Increase]]&gt;=$AF$4,1,0)</f>
        <v>0</v>
      </c>
      <c r="AG3147" t="str">
        <f>VLOOKUP(tbl_pbp[[#This Row],[gameId]], games!$B$2:$T$40, 9, FALSE)</f>
        <v>green-bay-packers</v>
      </c>
      <c r="AH3147" s="5">
        <f>IF(tbl_pbp[[#This Row],[AwayTeam]] &lt;&gt; "new-orleans-saints", tbl_pbp[[#This Row],[homeWinPercentage]], 1-tbl_pbp[[#This Row],[homeWinPercentage]])</f>
        <v>0.45200000000000001</v>
      </c>
      <c r="AI3147" s="13">
        <f>tbl_pbp[[#This Row],[Kamara]]*tbl_pbp[[#This Row],[Impactful Play]]</f>
        <v>0</v>
      </c>
      <c r="AJ3147" s="13">
        <f>tbl_pbp[[#This Row],[Thomas]]*tbl_pbp[[#This Row],[Impactful Play]]</f>
        <v>0</v>
      </c>
      <c r="AK3147" s="13" t="str">
        <f>VLOOKUP(tbl_pbp[[#This Row],[Play Saints Win % Increase]], tbl_impact[],3,TRUE)</f>
        <v>Scented (0 to +5%)</v>
      </c>
    </row>
    <row r="3148" spans="1:37">
      <c r="A3148" s="1">
        <v>17</v>
      </c>
      <c r="B3148" s="5">
        <v>0.46700000000000003</v>
      </c>
      <c r="C3148" t="s">
        <v>1814</v>
      </c>
      <c r="D3148">
        <v>0</v>
      </c>
      <c r="E3148">
        <v>0</v>
      </c>
      <c r="F3148">
        <v>1</v>
      </c>
      <c r="G3148">
        <v>0</v>
      </c>
      <c r="H3148">
        <v>3</v>
      </c>
      <c r="I3148">
        <v>10</v>
      </c>
      <c r="J3148">
        <v>23</v>
      </c>
      <c r="K3148" t="s">
        <v>29</v>
      </c>
      <c r="L3148">
        <v>1</v>
      </c>
      <c r="M3148">
        <v>77</v>
      </c>
      <c r="N3148" t="s">
        <v>1815</v>
      </c>
      <c r="O3148" t="s">
        <v>1816</v>
      </c>
      <c r="P3148" t="s">
        <v>45</v>
      </c>
      <c r="Q3148" t="s">
        <v>46</v>
      </c>
      <c r="R3148" t="s">
        <v>47</v>
      </c>
      <c r="S3148" t="s">
        <v>33</v>
      </c>
      <c r="T3148" t="s">
        <v>217</v>
      </c>
      <c r="U3148" t="s">
        <v>218</v>
      </c>
      <c r="V3148" t="s">
        <v>1755</v>
      </c>
      <c r="X3148" t="str">
        <f>VLOOKUP(pbp!V381, games!$B$2:$R$40, 3, FALSE)</f>
        <v>2019-09-22T20:25Z</v>
      </c>
      <c r="Y3148">
        <f>VLOOKUP(1*V3148,NFLGames!$H$11:$H$555,1,FALSE)</f>
        <v>401220323</v>
      </c>
      <c r="Z3148">
        <f>VLOOKUP($Y3148, NFLGames!$H$11:$K$555,2,FALSE)</f>
        <v>2020</v>
      </c>
      <c r="AA3148">
        <f>VLOOKUP($Y3148, NFLGames!$H$11:$K$555,3,FALSE)</f>
        <v>3</v>
      </c>
      <c r="AB3148" s="6">
        <f>IF(A3149=0, 0, AH3149-tbl_pbp[[#This Row],[Saints Win %]])</f>
        <v>-2.200000000000002E-2</v>
      </c>
      <c r="AE3148">
        <f>ABS(tbl_pbp[[#This Row],[play.homeScore]]-tbl_pbp[[#This Row],[play.awayScore]])</f>
        <v>3</v>
      </c>
      <c r="AF3148">
        <f>IF(tbl_pbp[[#This Row],[Play Saints Win % Increase]]&gt;=$AF$4,1,0)</f>
        <v>0</v>
      </c>
      <c r="AG3148" t="str">
        <f>VLOOKUP(tbl_pbp[[#This Row],[gameId]], games!$B$2:$T$40, 9, FALSE)</f>
        <v>green-bay-packers</v>
      </c>
      <c r="AH3148" s="5">
        <f>IF(tbl_pbp[[#This Row],[AwayTeam]] &lt;&gt; "new-orleans-saints", tbl_pbp[[#This Row],[homeWinPercentage]], 1-tbl_pbp[[#This Row],[homeWinPercentage]])</f>
        <v>0.46700000000000003</v>
      </c>
      <c r="AI3148" s="13">
        <f>tbl_pbp[[#This Row],[Kamara]]*tbl_pbp[[#This Row],[Impactful Play]]</f>
        <v>0</v>
      </c>
      <c r="AJ3148" s="13">
        <f>tbl_pbp[[#This Row],[Thomas]]*tbl_pbp[[#This Row],[Impactful Play]]</f>
        <v>0</v>
      </c>
      <c r="AK3148" s="13" t="str">
        <f>VLOOKUP(tbl_pbp[[#This Row],[Play Saints Win % Increase]], tbl_impact[],3,TRUE)</f>
        <v>Bad (0 to -5%)</v>
      </c>
    </row>
    <row r="3149" spans="1:37">
      <c r="A3149" s="1">
        <v>18</v>
      </c>
      <c r="B3149" s="5">
        <v>0.44500000000000001</v>
      </c>
      <c r="C3149" t="s">
        <v>1817</v>
      </c>
      <c r="D3149">
        <v>0</v>
      </c>
      <c r="E3149">
        <v>0</v>
      </c>
      <c r="F3149">
        <v>1</v>
      </c>
      <c r="G3149">
        <v>0</v>
      </c>
      <c r="H3149">
        <v>3</v>
      </c>
      <c r="I3149">
        <v>10</v>
      </c>
      <c r="J3149">
        <v>33</v>
      </c>
      <c r="K3149" t="s">
        <v>29</v>
      </c>
      <c r="L3149">
        <v>1</v>
      </c>
      <c r="M3149">
        <v>67</v>
      </c>
      <c r="N3149" t="s">
        <v>1818</v>
      </c>
      <c r="O3149" t="s">
        <v>1819</v>
      </c>
      <c r="P3149" t="s">
        <v>45</v>
      </c>
      <c r="Q3149" t="s">
        <v>46</v>
      </c>
      <c r="R3149" t="s">
        <v>47</v>
      </c>
      <c r="S3149" t="s">
        <v>33</v>
      </c>
      <c r="T3149" t="s">
        <v>438</v>
      </c>
      <c r="U3149" t="s">
        <v>1358</v>
      </c>
      <c r="V3149" t="s">
        <v>1755</v>
      </c>
      <c r="X3149" t="str">
        <f>VLOOKUP(pbp!V382, games!$B$2:$R$40, 3, FALSE)</f>
        <v>2019-09-22T20:25Z</v>
      </c>
      <c r="Y3149">
        <f>VLOOKUP(1*V3149,NFLGames!$H$11:$H$555,1,FALSE)</f>
        <v>401220323</v>
      </c>
      <c r="Z3149">
        <f>VLOOKUP($Y3149, NFLGames!$H$11:$K$555,2,FALSE)</f>
        <v>2020</v>
      </c>
      <c r="AA3149">
        <f>VLOOKUP($Y3149, NFLGames!$H$11:$K$555,3,FALSE)</f>
        <v>3</v>
      </c>
      <c r="AB3149" s="6">
        <f>IF(A3150=0, 0, AH3150-tbl_pbp[[#This Row],[Saints Win %]])</f>
        <v>-6.0000000000000053E-3</v>
      </c>
      <c r="AC3149">
        <v>1</v>
      </c>
      <c r="AE3149">
        <f>ABS(tbl_pbp[[#This Row],[play.homeScore]]-tbl_pbp[[#This Row],[play.awayScore]])</f>
        <v>3</v>
      </c>
      <c r="AF3149">
        <f>IF(tbl_pbp[[#This Row],[Play Saints Win % Increase]]&gt;=$AF$4,1,0)</f>
        <v>0</v>
      </c>
      <c r="AG3149" t="str">
        <f>VLOOKUP(tbl_pbp[[#This Row],[gameId]], games!$B$2:$T$40, 9, FALSE)</f>
        <v>green-bay-packers</v>
      </c>
      <c r="AH3149" s="5">
        <f>IF(tbl_pbp[[#This Row],[AwayTeam]] &lt;&gt; "new-orleans-saints", tbl_pbp[[#This Row],[homeWinPercentage]], 1-tbl_pbp[[#This Row],[homeWinPercentage]])</f>
        <v>0.44500000000000001</v>
      </c>
      <c r="AI3149" s="13">
        <f>tbl_pbp[[#This Row],[Kamara]]*tbl_pbp[[#This Row],[Impactful Play]]</f>
        <v>0</v>
      </c>
      <c r="AJ3149" s="13">
        <f>tbl_pbp[[#This Row],[Thomas]]*tbl_pbp[[#This Row],[Impactful Play]]</f>
        <v>0</v>
      </c>
      <c r="AK3149" s="13" t="str">
        <f>VLOOKUP(tbl_pbp[[#This Row],[Play Saints Win % Increase]], tbl_impact[],3,TRUE)</f>
        <v>Bad (0 to -5%)</v>
      </c>
    </row>
    <row r="3150" spans="1:37">
      <c r="A3150" s="1">
        <v>19</v>
      </c>
      <c r="B3150" s="5">
        <v>0.439</v>
      </c>
      <c r="C3150" t="s">
        <v>1820</v>
      </c>
      <c r="D3150">
        <v>0</v>
      </c>
      <c r="E3150">
        <v>0</v>
      </c>
      <c r="F3150">
        <v>1</v>
      </c>
      <c r="G3150">
        <v>0</v>
      </c>
      <c r="H3150">
        <v>3</v>
      </c>
      <c r="I3150">
        <v>10</v>
      </c>
      <c r="J3150">
        <v>82</v>
      </c>
      <c r="K3150" t="s">
        <v>29</v>
      </c>
      <c r="L3150">
        <v>1</v>
      </c>
      <c r="M3150">
        <v>18</v>
      </c>
      <c r="N3150" t="s">
        <v>1821</v>
      </c>
      <c r="O3150" t="s">
        <v>1822</v>
      </c>
      <c r="P3150" t="s">
        <v>45</v>
      </c>
      <c r="Q3150" t="s">
        <v>46</v>
      </c>
      <c r="R3150" t="s">
        <v>47</v>
      </c>
      <c r="S3150" t="s">
        <v>33</v>
      </c>
      <c r="T3150" t="s">
        <v>1823</v>
      </c>
      <c r="U3150" t="s">
        <v>1824</v>
      </c>
      <c r="V3150" t="s">
        <v>1755</v>
      </c>
      <c r="X3150" t="str">
        <f>VLOOKUP(pbp!V383, games!$B$2:$R$40, 3, FALSE)</f>
        <v>2019-09-22T20:25Z</v>
      </c>
      <c r="Y3150">
        <f>VLOOKUP(1*V3150,NFLGames!$H$11:$H$555,1,FALSE)</f>
        <v>401220323</v>
      </c>
      <c r="Z3150">
        <f>VLOOKUP($Y3150, NFLGames!$H$11:$K$555,2,FALSE)</f>
        <v>2020</v>
      </c>
      <c r="AA3150">
        <f>VLOOKUP($Y3150, NFLGames!$H$11:$K$555,3,FALSE)</f>
        <v>3</v>
      </c>
      <c r="AB3150" s="6">
        <f>IF(A3151=0, 0, AH3151-tbl_pbp[[#This Row],[Saints Win %]])</f>
        <v>0.15999999999999998</v>
      </c>
      <c r="AE3150">
        <f>ABS(tbl_pbp[[#This Row],[play.homeScore]]-tbl_pbp[[#This Row],[play.awayScore]])</f>
        <v>3</v>
      </c>
      <c r="AF3150">
        <f>IF(tbl_pbp[[#This Row],[Play Saints Win % Increase]]&gt;=$AF$4,1,0)</f>
        <v>1</v>
      </c>
      <c r="AG3150" t="str">
        <f>VLOOKUP(tbl_pbp[[#This Row],[gameId]], games!$B$2:$T$40, 9, FALSE)</f>
        <v>green-bay-packers</v>
      </c>
      <c r="AH3150" s="5">
        <f>IF(tbl_pbp[[#This Row],[AwayTeam]] &lt;&gt; "new-orleans-saints", tbl_pbp[[#This Row],[homeWinPercentage]], 1-tbl_pbp[[#This Row],[homeWinPercentage]])</f>
        <v>0.439</v>
      </c>
      <c r="AI3150" s="13">
        <f>tbl_pbp[[#This Row],[Kamara]]*tbl_pbp[[#This Row],[Impactful Play]]</f>
        <v>0</v>
      </c>
      <c r="AJ3150" s="13">
        <f>tbl_pbp[[#This Row],[Thomas]]*tbl_pbp[[#This Row],[Impactful Play]]</f>
        <v>0</v>
      </c>
      <c r="AK3150" s="13" t="str">
        <f>VLOOKUP(tbl_pbp[[#This Row],[Play Saints Win % Increase]], tbl_impact[],3,TRUE)</f>
        <v>Fragrant (10% to 20%)</v>
      </c>
    </row>
    <row r="3151" spans="1:37">
      <c r="A3151" s="1">
        <v>20</v>
      </c>
      <c r="B3151" s="5">
        <v>0.59899999999999998</v>
      </c>
      <c r="C3151" t="s">
        <v>1825</v>
      </c>
      <c r="D3151">
        <v>0</v>
      </c>
      <c r="E3151">
        <v>0</v>
      </c>
      <c r="F3151">
        <v>1</v>
      </c>
      <c r="G3151">
        <v>7</v>
      </c>
      <c r="H3151">
        <v>3</v>
      </c>
      <c r="I3151">
        <v>3</v>
      </c>
      <c r="J3151">
        <v>89</v>
      </c>
      <c r="K3151" t="s">
        <v>29</v>
      </c>
      <c r="L3151">
        <v>2</v>
      </c>
      <c r="M3151">
        <v>11</v>
      </c>
      <c r="N3151" t="s">
        <v>1826</v>
      </c>
      <c r="O3151" t="s">
        <v>1827</v>
      </c>
      <c r="P3151" t="s">
        <v>103</v>
      </c>
      <c r="Q3151" t="s">
        <v>104</v>
      </c>
      <c r="R3151" t="s">
        <v>105</v>
      </c>
      <c r="S3151" t="s">
        <v>193</v>
      </c>
      <c r="T3151" t="s">
        <v>1828</v>
      </c>
      <c r="U3151" t="s">
        <v>1829</v>
      </c>
      <c r="V3151" t="s">
        <v>1755</v>
      </c>
      <c r="X3151" t="str">
        <f>VLOOKUP(pbp!V384, games!$B$2:$R$40, 3, FALSE)</f>
        <v>2019-09-22T20:25Z</v>
      </c>
      <c r="Y3151">
        <f>VLOOKUP(1*V3151,NFLGames!$H$11:$H$555,1,FALSE)</f>
        <v>401220323</v>
      </c>
      <c r="Z3151">
        <f>VLOOKUP($Y3151, NFLGames!$H$11:$K$555,2,FALSE)</f>
        <v>2020</v>
      </c>
      <c r="AA3151">
        <f>VLOOKUP($Y3151, NFLGames!$H$11:$K$555,3,FALSE)</f>
        <v>3</v>
      </c>
      <c r="AB3151" s="6">
        <f>IF(A3152=0, 0, AH3152-tbl_pbp[[#This Row],[Saints Win %]])</f>
        <v>-5.0000000000000044E-3</v>
      </c>
      <c r="AE3151">
        <f>ABS(tbl_pbp[[#This Row],[play.homeScore]]-tbl_pbp[[#This Row],[play.awayScore]])</f>
        <v>4</v>
      </c>
      <c r="AF3151">
        <f>IF(tbl_pbp[[#This Row],[Play Saints Win % Increase]]&gt;=$AF$4,1,0)</f>
        <v>0</v>
      </c>
      <c r="AG3151" t="str">
        <f>VLOOKUP(tbl_pbp[[#This Row],[gameId]], games!$B$2:$T$40, 9, FALSE)</f>
        <v>green-bay-packers</v>
      </c>
      <c r="AH3151" s="5">
        <f>IF(tbl_pbp[[#This Row],[AwayTeam]] &lt;&gt; "new-orleans-saints", tbl_pbp[[#This Row],[homeWinPercentage]], 1-tbl_pbp[[#This Row],[homeWinPercentage]])</f>
        <v>0.59899999999999998</v>
      </c>
      <c r="AI3151" s="13">
        <f>tbl_pbp[[#This Row],[Kamara]]*tbl_pbp[[#This Row],[Impactful Play]]</f>
        <v>0</v>
      </c>
      <c r="AJ3151" s="13">
        <f>tbl_pbp[[#This Row],[Thomas]]*tbl_pbp[[#This Row],[Impactful Play]]</f>
        <v>0</v>
      </c>
      <c r="AK3151" s="13" t="str">
        <f>VLOOKUP(tbl_pbp[[#This Row],[Play Saints Win % Increase]], tbl_impact[],3,TRUE)</f>
        <v>Bad (0 to -5%)</v>
      </c>
    </row>
    <row r="3152" spans="1:37">
      <c r="A3152" s="1">
        <v>21</v>
      </c>
      <c r="B3152" s="5">
        <v>0.59399999999999997</v>
      </c>
      <c r="C3152" t="s">
        <v>1830</v>
      </c>
      <c r="D3152">
        <v>0</v>
      </c>
      <c r="E3152">
        <v>0</v>
      </c>
      <c r="F3152">
        <v>1</v>
      </c>
      <c r="G3152">
        <v>7</v>
      </c>
      <c r="H3152">
        <v>3</v>
      </c>
      <c r="I3152">
        <v>0</v>
      </c>
      <c r="J3152">
        <v>35</v>
      </c>
      <c r="K3152" t="s">
        <v>29</v>
      </c>
      <c r="L3152">
        <v>0</v>
      </c>
      <c r="M3152">
        <v>65</v>
      </c>
      <c r="N3152" t="s">
        <v>288</v>
      </c>
      <c r="O3152" t="s">
        <v>1827</v>
      </c>
      <c r="P3152" t="s">
        <v>25</v>
      </c>
      <c r="Q3152" t="s">
        <v>26</v>
      </c>
      <c r="R3152" t="s">
        <v>27</v>
      </c>
      <c r="V3152" t="s">
        <v>1755</v>
      </c>
      <c r="X3152" t="str">
        <f>VLOOKUP(pbp!V385, games!$B$2:$R$40, 3, FALSE)</f>
        <v>2019-09-22T20:25Z</v>
      </c>
      <c r="Y3152">
        <f>VLOOKUP(1*V3152,NFLGames!$H$11:$H$555,1,FALSE)</f>
        <v>401220323</v>
      </c>
      <c r="Z3152">
        <f>VLOOKUP($Y3152, NFLGames!$H$11:$K$555,2,FALSE)</f>
        <v>2020</v>
      </c>
      <c r="AA3152">
        <f>VLOOKUP($Y3152, NFLGames!$H$11:$K$555,3,FALSE)</f>
        <v>3</v>
      </c>
      <c r="AB3152" s="6">
        <f>IF(A3153=0, 0, AH3153-tbl_pbp[[#This Row],[Saints Win %]])</f>
        <v>-1.6000000000000014E-2</v>
      </c>
      <c r="AE3152">
        <f>ABS(tbl_pbp[[#This Row],[play.homeScore]]-tbl_pbp[[#This Row],[play.awayScore]])</f>
        <v>4</v>
      </c>
      <c r="AF3152">
        <f>IF(tbl_pbp[[#This Row],[Play Saints Win % Increase]]&gt;=$AF$4,1,0)</f>
        <v>0</v>
      </c>
      <c r="AG3152" t="str">
        <f>VLOOKUP(tbl_pbp[[#This Row],[gameId]], games!$B$2:$T$40, 9, FALSE)</f>
        <v>green-bay-packers</v>
      </c>
      <c r="AH3152" s="5">
        <f>IF(tbl_pbp[[#This Row],[AwayTeam]] &lt;&gt; "new-orleans-saints", tbl_pbp[[#This Row],[homeWinPercentage]], 1-tbl_pbp[[#This Row],[homeWinPercentage]])</f>
        <v>0.59399999999999997</v>
      </c>
      <c r="AI3152" s="13">
        <f>tbl_pbp[[#This Row],[Kamara]]*tbl_pbp[[#This Row],[Impactful Play]]</f>
        <v>0</v>
      </c>
      <c r="AJ3152" s="13">
        <f>tbl_pbp[[#This Row],[Thomas]]*tbl_pbp[[#This Row],[Impactful Play]]</f>
        <v>0</v>
      </c>
      <c r="AK3152" s="13" t="str">
        <f>VLOOKUP(tbl_pbp[[#This Row],[Play Saints Win % Increase]], tbl_impact[],3,TRUE)</f>
        <v>Bad (0 to -5%)</v>
      </c>
    </row>
    <row r="3153" spans="1:37">
      <c r="A3153" s="1">
        <v>22</v>
      </c>
      <c r="B3153" s="5">
        <v>0.57799999999999996</v>
      </c>
      <c r="C3153" t="s">
        <v>1831</v>
      </c>
      <c r="D3153">
        <v>0</v>
      </c>
      <c r="E3153">
        <v>0</v>
      </c>
      <c r="F3153">
        <v>1</v>
      </c>
      <c r="G3153">
        <v>7</v>
      </c>
      <c r="H3153">
        <v>3</v>
      </c>
      <c r="I3153">
        <v>10</v>
      </c>
      <c r="J3153">
        <v>75</v>
      </c>
      <c r="K3153" t="s">
        <v>266</v>
      </c>
      <c r="L3153">
        <v>1</v>
      </c>
      <c r="M3153">
        <v>75</v>
      </c>
      <c r="N3153" t="s">
        <v>1832</v>
      </c>
      <c r="O3153" t="s">
        <v>1827</v>
      </c>
      <c r="P3153" t="s">
        <v>30</v>
      </c>
      <c r="Q3153" t="s">
        <v>31</v>
      </c>
      <c r="R3153" t="s">
        <v>32</v>
      </c>
      <c r="S3153" t="s">
        <v>33</v>
      </c>
      <c r="T3153" t="s">
        <v>1833</v>
      </c>
      <c r="U3153" t="s">
        <v>1834</v>
      </c>
      <c r="V3153" t="s">
        <v>1755</v>
      </c>
      <c r="X3153" t="str">
        <f>VLOOKUP(pbp!V386, games!$B$2:$R$40, 3, FALSE)</f>
        <v>2019-09-22T20:25Z</v>
      </c>
      <c r="Y3153">
        <f>VLOOKUP(1*V3153,NFLGames!$H$11:$H$555,1,FALSE)</f>
        <v>401220323</v>
      </c>
      <c r="Z3153">
        <f>VLOOKUP($Y3153, NFLGames!$H$11:$K$555,2,FALSE)</f>
        <v>2020</v>
      </c>
      <c r="AA3153">
        <f>VLOOKUP($Y3153, NFLGames!$H$11:$K$555,3,FALSE)</f>
        <v>3</v>
      </c>
      <c r="AB3153" s="6">
        <f>IF(A3154=0, 0, AH3154-tbl_pbp[[#This Row],[Saints Win %]])</f>
        <v>7.0000000000000062E-3</v>
      </c>
      <c r="AE3153">
        <f>ABS(tbl_pbp[[#This Row],[play.homeScore]]-tbl_pbp[[#This Row],[play.awayScore]])</f>
        <v>4</v>
      </c>
      <c r="AF3153">
        <f>IF(tbl_pbp[[#This Row],[Play Saints Win % Increase]]&gt;=$AF$4,1,0)</f>
        <v>0</v>
      </c>
      <c r="AG3153" t="str">
        <f>VLOOKUP(tbl_pbp[[#This Row],[gameId]], games!$B$2:$T$40, 9, FALSE)</f>
        <v>green-bay-packers</v>
      </c>
      <c r="AH3153" s="5">
        <f>IF(tbl_pbp[[#This Row],[AwayTeam]] &lt;&gt; "new-orleans-saints", tbl_pbp[[#This Row],[homeWinPercentage]], 1-tbl_pbp[[#This Row],[homeWinPercentage]])</f>
        <v>0.57799999999999996</v>
      </c>
      <c r="AI3153" s="13">
        <f>tbl_pbp[[#This Row],[Kamara]]*tbl_pbp[[#This Row],[Impactful Play]]</f>
        <v>0</v>
      </c>
      <c r="AJ3153" s="13">
        <f>tbl_pbp[[#This Row],[Thomas]]*tbl_pbp[[#This Row],[Impactful Play]]</f>
        <v>0</v>
      </c>
      <c r="AK3153" s="13" t="str">
        <f>VLOOKUP(tbl_pbp[[#This Row],[Play Saints Win % Increase]], tbl_impact[],3,TRUE)</f>
        <v>Scented (0 to +5%)</v>
      </c>
    </row>
    <row r="3154" spans="1:37">
      <c r="A3154" s="1">
        <v>23</v>
      </c>
      <c r="B3154" s="5">
        <v>0.58499999999999996</v>
      </c>
      <c r="C3154" t="s">
        <v>1835</v>
      </c>
      <c r="D3154">
        <v>0</v>
      </c>
      <c r="E3154">
        <v>0</v>
      </c>
      <c r="F3154">
        <v>1</v>
      </c>
      <c r="G3154">
        <v>7</v>
      </c>
      <c r="H3154">
        <v>3</v>
      </c>
      <c r="I3154">
        <v>10</v>
      </c>
      <c r="J3154">
        <v>65</v>
      </c>
      <c r="K3154" t="s">
        <v>266</v>
      </c>
      <c r="L3154">
        <v>1</v>
      </c>
      <c r="M3154">
        <v>65</v>
      </c>
      <c r="N3154" t="s">
        <v>1836</v>
      </c>
      <c r="O3154" t="s">
        <v>782</v>
      </c>
      <c r="P3154" t="s">
        <v>30</v>
      </c>
      <c r="Q3154" t="s">
        <v>31</v>
      </c>
      <c r="R3154" t="s">
        <v>32</v>
      </c>
      <c r="S3154" t="s">
        <v>33</v>
      </c>
      <c r="T3154" t="s">
        <v>1776</v>
      </c>
      <c r="U3154" t="s">
        <v>1837</v>
      </c>
      <c r="V3154" t="s">
        <v>1755</v>
      </c>
      <c r="X3154" t="str">
        <f>VLOOKUP(pbp!V387, games!$B$2:$R$40, 3, FALSE)</f>
        <v>2019-09-22T20:25Z</v>
      </c>
      <c r="Y3154">
        <f>VLOOKUP(1*V3154,NFLGames!$H$11:$H$555,1,FALSE)</f>
        <v>401220323</v>
      </c>
      <c r="Z3154">
        <f>VLOOKUP($Y3154, NFLGames!$H$11:$K$555,2,FALSE)</f>
        <v>2020</v>
      </c>
      <c r="AA3154">
        <f>VLOOKUP($Y3154, NFLGames!$H$11:$K$555,3,FALSE)</f>
        <v>3</v>
      </c>
      <c r="AB3154" s="6">
        <f>IF(A3155=0, 0, AH3155-tbl_pbp[[#This Row],[Saints Win %]])</f>
        <v>-1.100000000000001E-2</v>
      </c>
      <c r="AE3154">
        <f>ABS(tbl_pbp[[#This Row],[play.homeScore]]-tbl_pbp[[#This Row],[play.awayScore]])</f>
        <v>4</v>
      </c>
      <c r="AF3154">
        <f>IF(tbl_pbp[[#This Row],[Play Saints Win % Increase]]&gt;=$AF$4,1,0)</f>
        <v>0</v>
      </c>
      <c r="AG3154" t="str">
        <f>VLOOKUP(tbl_pbp[[#This Row],[gameId]], games!$B$2:$T$40, 9, FALSE)</f>
        <v>green-bay-packers</v>
      </c>
      <c r="AH3154" s="5">
        <f>IF(tbl_pbp[[#This Row],[AwayTeam]] &lt;&gt; "new-orleans-saints", tbl_pbp[[#This Row],[homeWinPercentage]], 1-tbl_pbp[[#This Row],[homeWinPercentage]])</f>
        <v>0.58499999999999996</v>
      </c>
      <c r="AI3154" s="13">
        <f>tbl_pbp[[#This Row],[Kamara]]*tbl_pbp[[#This Row],[Impactful Play]]</f>
        <v>0</v>
      </c>
      <c r="AJ3154" s="13">
        <f>tbl_pbp[[#This Row],[Thomas]]*tbl_pbp[[#This Row],[Impactful Play]]</f>
        <v>0</v>
      </c>
      <c r="AK3154" s="13" t="str">
        <f>VLOOKUP(tbl_pbp[[#This Row],[Play Saints Win % Increase]], tbl_impact[],3,TRUE)</f>
        <v>Bad (0 to -5%)</v>
      </c>
    </row>
    <row r="3155" spans="1:37">
      <c r="A3155" s="1">
        <v>24</v>
      </c>
      <c r="B3155" s="5">
        <v>0.57399999999999995</v>
      </c>
      <c r="C3155" t="s">
        <v>1838</v>
      </c>
      <c r="D3155">
        <v>0</v>
      </c>
      <c r="E3155">
        <v>0</v>
      </c>
      <c r="F3155">
        <v>1</v>
      </c>
      <c r="G3155">
        <v>7</v>
      </c>
      <c r="H3155">
        <v>3</v>
      </c>
      <c r="I3155">
        <v>5</v>
      </c>
      <c r="J3155">
        <v>60</v>
      </c>
      <c r="K3155" t="s">
        <v>266</v>
      </c>
      <c r="L3155">
        <v>2</v>
      </c>
      <c r="M3155">
        <v>60</v>
      </c>
      <c r="N3155" t="s">
        <v>1839</v>
      </c>
      <c r="O3155" t="s">
        <v>1840</v>
      </c>
      <c r="P3155" t="s">
        <v>45</v>
      </c>
      <c r="Q3155" t="s">
        <v>46</v>
      </c>
      <c r="R3155" t="s">
        <v>47</v>
      </c>
      <c r="S3155" t="s">
        <v>38</v>
      </c>
      <c r="T3155" t="s">
        <v>1841</v>
      </c>
      <c r="U3155" t="s">
        <v>1842</v>
      </c>
      <c r="V3155" t="s">
        <v>1755</v>
      </c>
      <c r="X3155" t="str">
        <f>VLOOKUP(pbp!V388, games!$B$2:$R$40, 3, FALSE)</f>
        <v>2019-09-22T20:25Z</v>
      </c>
      <c r="Y3155">
        <f>VLOOKUP(1*V3155,NFLGames!$H$11:$H$555,1,FALSE)</f>
        <v>401220323</v>
      </c>
      <c r="Z3155">
        <f>VLOOKUP($Y3155, NFLGames!$H$11:$K$555,2,FALSE)</f>
        <v>2020</v>
      </c>
      <c r="AA3155">
        <f>VLOOKUP($Y3155, NFLGames!$H$11:$K$555,3,FALSE)</f>
        <v>3</v>
      </c>
      <c r="AB3155" s="6">
        <f>IF(A3156=0, 0, AH3156-tbl_pbp[[#This Row],[Saints Win %]])</f>
        <v>-1.4999999999999902E-2</v>
      </c>
      <c r="AE3155">
        <f>ABS(tbl_pbp[[#This Row],[play.homeScore]]-tbl_pbp[[#This Row],[play.awayScore]])</f>
        <v>4</v>
      </c>
      <c r="AF3155">
        <f>IF(tbl_pbp[[#This Row],[Play Saints Win % Increase]]&gt;=$AF$4,1,0)</f>
        <v>0</v>
      </c>
      <c r="AG3155" t="str">
        <f>VLOOKUP(tbl_pbp[[#This Row],[gameId]], games!$B$2:$T$40, 9, FALSE)</f>
        <v>green-bay-packers</v>
      </c>
      <c r="AH3155" s="5">
        <f>IF(tbl_pbp[[#This Row],[AwayTeam]] &lt;&gt; "new-orleans-saints", tbl_pbp[[#This Row],[homeWinPercentage]], 1-tbl_pbp[[#This Row],[homeWinPercentage]])</f>
        <v>0.57399999999999995</v>
      </c>
      <c r="AI3155" s="13">
        <f>tbl_pbp[[#This Row],[Kamara]]*tbl_pbp[[#This Row],[Impactful Play]]</f>
        <v>0</v>
      </c>
      <c r="AJ3155" s="13">
        <f>tbl_pbp[[#This Row],[Thomas]]*tbl_pbp[[#This Row],[Impactful Play]]</f>
        <v>0</v>
      </c>
      <c r="AK3155" s="13" t="str">
        <f>VLOOKUP(tbl_pbp[[#This Row],[Play Saints Win % Increase]], tbl_impact[],3,TRUE)</f>
        <v>Bad (0 to -5%)</v>
      </c>
    </row>
    <row r="3156" spans="1:37">
      <c r="A3156" s="1">
        <v>25</v>
      </c>
      <c r="B3156" s="5">
        <v>0.55900000000000005</v>
      </c>
      <c r="C3156" t="s">
        <v>1843</v>
      </c>
      <c r="D3156">
        <v>0</v>
      </c>
      <c r="E3156">
        <v>0</v>
      </c>
      <c r="F3156">
        <v>1</v>
      </c>
      <c r="G3156">
        <v>7</v>
      </c>
      <c r="H3156">
        <v>3</v>
      </c>
      <c r="I3156">
        <v>1</v>
      </c>
      <c r="J3156">
        <v>56</v>
      </c>
      <c r="K3156" t="s">
        <v>266</v>
      </c>
      <c r="L3156">
        <v>3</v>
      </c>
      <c r="M3156">
        <v>56</v>
      </c>
      <c r="N3156" t="s">
        <v>1844</v>
      </c>
      <c r="O3156" t="s">
        <v>1845</v>
      </c>
      <c r="P3156" t="s">
        <v>45</v>
      </c>
      <c r="Q3156" t="s">
        <v>46</v>
      </c>
      <c r="R3156" t="s">
        <v>47</v>
      </c>
      <c r="S3156" t="s">
        <v>54</v>
      </c>
      <c r="T3156" t="s">
        <v>1781</v>
      </c>
      <c r="U3156" t="s">
        <v>1846</v>
      </c>
      <c r="V3156" t="s">
        <v>1755</v>
      </c>
      <c r="X3156" t="str">
        <f>VLOOKUP(pbp!V389, games!$B$2:$R$40, 3, FALSE)</f>
        <v>2019-09-22T20:25Z</v>
      </c>
      <c r="Y3156">
        <f>VLOOKUP(1*V3156,NFLGames!$H$11:$H$555,1,FALSE)</f>
        <v>401220323</v>
      </c>
      <c r="Z3156">
        <f>VLOOKUP($Y3156, NFLGames!$H$11:$K$555,2,FALSE)</f>
        <v>2020</v>
      </c>
      <c r="AA3156">
        <f>VLOOKUP($Y3156, NFLGames!$H$11:$K$555,3,FALSE)</f>
        <v>3</v>
      </c>
      <c r="AB3156" s="6">
        <f>IF(A3157=0, 0, AH3157-tbl_pbp[[#This Row],[Saints Win %]])</f>
        <v>-3.3000000000000029E-2</v>
      </c>
      <c r="AE3156">
        <f>ABS(tbl_pbp[[#This Row],[play.homeScore]]-tbl_pbp[[#This Row],[play.awayScore]])</f>
        <v>4</v>
      </c>
      <c r="AF3156">
        <f>IF(tbl_pbp[[#This Row],[Play Saints Win % Increase]]&gt;=$AF$4,1,0)</f>
        <v>0</v>
      </c>
      <c r="AG3156" t="str">
        <f>VLOOKUP(tbl_pbp[[#This Row],[gameId]], games!$B$2:$T$40, 9, FALSE)</f>
        <v>green-bay-packers</v>
      </c>
      <c r="AH3156" s="5">
        <f>IF(tbl_pbp[[#This Row],[AwayTeam]] &lt;&gt; "new-orleans-saints", tbl_pbp[[#This Row],[homeWinPercentage]], 1-tbl_pbp[[#This Row],[homeWinPercentage]])</f>
        <v>0.55900000000000005</v>
      </c>
      <c r="AI3156" s="13">
        <f>tbl_pbp[[#This Row],[Kamara]]*tbl_pbp[[#This Row],[Impactful Play]]</f>
        <v>0</v>
      </c>
      <c r="AJ3156" s="13">
        <f>tbl_pbp[[#This Row],[Thomas]]*tbl_pbp[[#This Row],[Impactful Play]]</f>
        <v>0</v>
      </c>
      <c r="AK3156" s="13" t="str">
        <f>VLOOKUP(tbl_pbp[[#This Row],[Play Saints Win % Increase]], tbl_impact[],3,TRUE)</f>
        <v>Bad (0 to -5%)</v>
      </c>
    </row>
    <row r="3157" spans="1:37">
      <c r="A3157" s="1">
        <v>26</v>
      </c>
      <c r="B3157" s="5">
        <v>0.52600000000000002</v>
      </c>
      <c r="C3157" t="s">
        <v>1847</v>
      </c>
      <c r="D3157">
        <v>0</v>
      </c>
      <c r="E3157">
        <v>0</v>
      </c>
      <c r="F3157">
        <v>1</v>
      </c>
      <c r="G3157">
        <v>7</v>
      </c>
      <c r="H3157">
        <v>3</v>
      </c>
      <c r="I3157">
        <v>10</v>
      </c>
      <c r="J3157">
        <v>52</v>
      </c>
      <c r="K3157" t="s">
        <v>266</v>
      </c>
      <c r="L3157">
        <v>1</v>
      </c>
      <c r="M3157">
        <v>52</v>
      </c>
      <c r="N3157" t="s">
        <v>1848</v>
      </c>
      <c r="O3157" t="s">
        <v>1849</v>
      </c>
      <c r="P3157" t="s">
        <v>45</v>
      </c>
      <c r="Q3157" t="s">
        <v>46</v>
      </c>
      <c r="R3157" t="s">
        <v>47</v>
      </c>
      <c r="S3157" t="s">
        <v>33</v>
      </c>
      <c r="T3157" t="s">
        <v>1850</v>
      </c>
      <c r="U3157" t="s">
        <v>1851</v>
      </c>
      <c r="V3157" t="s">
        <v>1755</v>
      </c>
      <c r="X3157" t="str">
        <f>VLOOKUP(pbp!V390, games!$B$2:$R$40, 3, FALSE)</f>
        <v>2019-09-22T20:25Z</v>
      </c>
      <c r="Y3157">
        <f>VLOOKUP(1*V3157,NFLGames!$H$11:$H$555,1,FALSE)</f>
        <v>401220323</v>
      </c>
      <c r="Z3157">
        <f>VLOOKUP($Y3157, NFLGames!$H$11:$K$555,2,FALSE)</f>
        <v>2020</v>
      </c>
      <c r="AA3157">
        <f>VLOOKUP($Y3157, NFLGames!$H$11:$K$555,3,FALSE)</f>
        <v>3</v>
      </c>
      <c r="AB3157" s="6">
        <f>IF(A3158=0, 0, AH3158-tbl_pbp[[#This Row],[Saints Win %]])</f>
        <v>4.0999999999999925E-2</v>
      </c>
      <c r="AE3157">
        <f>ABS(tbl_pbp[[#This Row],[play.homeScore]]-tbl_pbp[[#This Row],[play.awayScore]])</f>
        <v>4</v>
      </c>
      <c r="AF3157">
        <f>IF(tbl_pbp[[#This Row],[Play Saints Win % Increase]]&gt;=$AF$4,1,0)</f>
        <v>0</v>
      </c>
      <c r="AG3157" t="str">
        <f>VLOOKUP(tbl_pbp[[#This Row],[gameId]], games!$B$2:$T$40, 9, FALSE)</f>
        <v>green-bay-packers</v>
      </c>
      <c r="AH3157" s="5">
        <f>IF(tbl_pbp[[#This Row],[AwayTeam]] &lt;&gt; "new-orleans-saints", tbl_pbp[[#This Row],[homeWinPercentage]], 1-tbl_pbp[[#This Row],[homeWinPercentage]])</f>
        <v>0.52600000000000002</v>
      </c>
      <c r="AI3157" s="13">
        <f>tbl_pbp[[#This Row],[Kamara]]*tbl_pbp[[#This Row],[Impactful Play]]</f>
        <v>0</v>
      </c>
      <c r="AJ3157" s="13">
        <f>tbl_pbp[[#This Row],[Thomas]]*tbl_pbp[[#This Row],[Impactful Play]]</f>
        <v>0</v>
      </c>
      <c r="AK3157" s="13" t="str">
        <f>VLOOKUP(tbl_pbp[[#This Row],[Play Saints Win % Increase]], tbl_impact[],3,TRUE)</f>
        <v>Scented (0 to +5%)</v>
      </c>
    </row>
    <row r="3158" spans="1:37">
      <c r="A3158" s="1">
        <v>27</v>
      </c>
      <c r="B3158" s="5">
        <v>0.56699999999999995</v>
      </c>
      <c r="C3158" t="s">
        <v>1852</v>
      </c>
      <c r="D3158">
        <v>0</v>
      </c>
      <c r="E3158">
        <v>0</v>
      </c>
      <c r="F3158">
        <v>1</v>
      </c>
      <c r="G3158">
        <v>7</v>
      </c>
      <c r="H3158">
        <v>3</v>
      </c>
      <c r="I3158">
        <v>10</v>
      </c>
      <c r="J3158">
        <v>31</v>
      </c>
      <c r="K3158" t="s">
        <v>266</v>
      </c>
      <c r="L3158">
        <v>1</v>
      </c>
      <c r="M3158">
        <v>31</v>
      </c>
      <c r="N3158" t="s">
        <v>1853</v>
      </c>
      <c r="O3158" t="s">
        <v>128</v>
      </c>
      <c r="P3158" t="s">
        <v>45</v>
      </c>
      <c r="Q3158" t="s">
        <v>46</v>
      </c>
      <c r="R3158" t="s">
        <v>47</v>
      </c>
      <c r="S3158" t="s">
        <v>33</v>
      </c>
      <c r="T3158" t="s">
        <v>361</v>
      </c>
      <c r="U3158" t="s">
        <v>557</v>
      </c>
      <c r="V3158" t="s">
        <v>1755</v>
      </c>
      <c r="X3158" t="str">
        <f>VLOOKUP(pbp!V391, games!$B$2:$R$40, 3, FALSE)</f>
        <v>2019-09-22T20:25Z</v>
      </c>
      <c r="Y3158">
        <f>VLOOKUP(1*V3158,NFLGames!$H$11:$H$555,1,FALSE)</f>
        <v>401220323</v>
      </c>
      <c r="Z3158">
        <f>VLOOKUP($Y3158, NFLGames!$H$11:$K$555,2,FALSE)</f>
        <v>2020</v>
      </c>
      <c r="AA3158">
        <f>VLOOKUP($Y3158, NFLGames!$H$11:$K$555,3,FALSE)</f>
        <v>3</v>
      </c>
      <c r="AB3158" s="6">
        <f>IF(A3159=0, 0, AH3159-tbl_pbp[[#This Row],[Saints Win %]])</f>
        <v>0.10000000000000009</v>
      </c>
      <c r="AE3158">
        <f>ABS(tbl_pbp[[#This Row],[play.homeScore]]-tbl_pbp[[#This Row],[play.awayScore]])</f>
        <v>4</v>
      </c>
      <c r="AF3158">
        <f>IF(tbl_pbp[[#This Row],[Play Saints Win % Increase]]&gt;=$AF$4,1,0)</f>
        <v>1</v>
      </c>
      <c r="AG3158" t="str">
        <f>VLOOKUP(tbl_pbp[[#This Row],[gameId]], games!$B$2:$T$40, 9, FALSE)</f>
        <v>green-bay-packers</v>
      </c>
      <c r="AH3158" s="5">
        <f>IF(tbl_pbp[[#This Row],[AwayTeam]] &lt;&gt; "new-orleans-saints", tbl_pbp[[#This Row],[homeWinPercentage]], 1-tbl_pbp[[#This Row],[homeWinPercentage]])</f>
        <v>0.56699999999999995</v>
      </c>
      <c r="AI3158" s="13">
        <f>tbl_pbp[[#This Row],[Kamara]]*tbl_pbp[[#This Row],[Impactful Play]]</f>
        <v>0</v>
      </c>
      <c r="AJ3158" s="13">
        <f>tbl_pbp[[#This Row],[Thomas]]*tbl_pbp[[#This Row],[Impactful Play]]</f>
        <v>0</v>
      </c>
      <c r="AK3158" s="13" t="str">
        <f>VLOOKUP(tbl_pbp[[#This Row],[Play Saints Win % Increase]], tbl_impact[],3,TRUE)</f>
        <v>Fragrant (10% to 20%)</v>
      </c>
    </row>
    <row r="3159" spans="1:37">
      <c r="A3159" s="1">
        <v>28</v>
      </c>
      <c r="B3159" s="5">
        <v>0.66700000000000004</v>
      </c>
      <c r="C3159" t="s">
        <v>1854</v>
      </c>
      <c r="D3159">
        <v>0</v>
      </c>
      <c r="E3159">
        <v>0</v>
      </c>
      <c r="F3159">
        <v>1</v>
      </c>
      <c r="G3159">
        <v>7</v>
      </c>
      <c r="H3159">
        <v>3</v>
      </c>
      <c r="I3159">
        <v>12</v>
      </c>
      <c r="J3159">
        <v>33</v>
      </c>
      <c r="K3159" t="s">
        <v>266</v>
      </c>
      <c r="L3159">
        <v>2</v>
      </c>
      <c r="M3159">
        <v>65</v>
      </c>
      <c r="N3159" t="s">
        <v>1855</v>
      </c>
      <c r="O3159" t="s">
        <v>1856</v>
      </c>
      <c r="P3159" t="s">
        <v>22</v>
      </c>
      <c r="Q3159" t="s">
        <v>37</v>
      </c>
      <c r="S3159" t="s">
        <v>871</v>
      </c>
      <c r="T3159" t="s">
        <v>438</v>
      </c>
      <c r="U3159" t="s">
        <v>1857</v>
      </c>
      <c r="V3159" t="s">
        <v>1755</v>
      </c>
      <c r="X3159" t="str">
        <f>VLOOKUP(pbp!V392, games!$B$2:$R$40, 3, FALSE)</f>
        <v>2019-09-22T20:25Z</v>
      </c>
      <c r="Y3159">
        <f>VLOOKUP(1*V3159,NFLGames!$H$11:$H$555,1,FALSE)</f>
        <v>401220323</v>
      </c>
      <c r="Z3159">
        <f>VLOOKUP($Y3159, NFLGames!$H$11:$K$555,2,FALSE)</f>
        <v>2020</v>
      </c>
      <c r="AA3159">
        <f>VLOOKUP($Y3159, NFLGames!$H$11:$K$555,3,FALSE)</f>
        <v>3</v>
      </c>
      <c r="AB3159" s="6">
        <f>IF(A3160=0, 0, AH3160-tbl_pbp[[#This Row],[Saints Win %]])</f>
        <v>-0.16500000000000004</v>
      </c>
      <c r="AE3159">
        <f>ABS(tbl_pbp[[#This Row],[play.homeScore]]-tbl_pbp[[#This Row],[play.awayScore]])</f>
        <v>4</v>
      </c>
      <c r="AF3159">
        <f>IF(tbl_pbp[[#This Row],[Play Saints Win % Increase]]&gt;=$AF$4,1,0)</f>
        <v>0</v>
      </c>
      <c r="AG3159" t="str">
        <f>VLOOKUP(tbl_pbp[[#This Row],[gameId]], games!$B$2:$T$40, 9, FALSE)</f>
        <v>green-bay-packers</v>
      </c>
      <c r="AH3159" s="5">
        <f>IF(tbl_pbp[[#This Row],[AwayTeam]] &lt;&gt; "new-orleans-saints", tbl_pbp[[#This Row],[homeWinPercentage]], 1-tbl_pbp[[#This Row],[homeWinPercentage]])</f>
        <v>0.66700000000000004</v>
      </c>
      <c r="AI3159" s="13">
        <f>tbl_pbp[[#This Row],[Kamara]]*tbl_pbp[[#This Row],[Impactful Play]]</f>
        <v>0</v>
      </c>
      <c r="AJ3159" s="13">
        <f>tbl_pbp[[#This Row],[Thomas]]*tbl_pbp[[#This Row],[Impactful Play]]</f>
        <v>0</v>
      </c>
      <c r="AK3159" s="13" t="str">
        <f>VLOOKUP(tbl_pbp[[#This Row],[Play Saints Win % Increase]], tbl_impact[],3,TRUE)</f>
        <v>Stinky (worse than -10% to -20%)</v>
      </c>
    </row>
    <row r="3160" spans="1:37">
      <c r="A3160" s="1">
        <v>29</v>
      </c>
      <c r="B3160" s="5">
        <v>0.502</v>
      </c>
      <c r="C3160" t="s">
        <v>1858</v>
      </c>
      <c r="D3160">
        <v>0</v>
      </c>
      <c r="E3160">
        <v>0</v>
      </c>
      <c r="F3160">
        <v>1</v>
      </c>
      <c r="G3160">
        <v>7</v>
      </c>
      <c r="H3160">
        <v>3</v>
      </c>
      <c r="I3160">
        <v>12</v>
      </c>
      <c r="J3160">
        <v>33</v>
      </c>
      <c r="K3160" t="s">
        <v>266</v>
      </c>
      <c r="L3160">
        <v>3</v>
      </c>
      <c r="M3160">
        <v>33</v>
      </c>
      <c r="N3160" t="s">
        <v>1859</v>
      </c>
      <c r="O3160" t="s">
        <v>589</v>
      </c>
      <c r="P3160" t="s">
        <v>45</v>
      </c>
      <c r="Q3160" t="s">
        <v>46</v>
      </c>
      <c r="R3160" t="s">
        <v>47</v>
      </c>
      <c r="S3160" t="s">
        <v>201</v>
      </c>
      <c r="T3160" t="s">
        <v>438</v>
      </c>
      <c r="U3160" t="s">
        <v>1860</v>
      </c>
      <c r="V3160" t="s">
        <v>1755</v>
      </c>
      <c r="X3160" t="str">
        <f>VLOOKUP(pbp!V393, games!$B$2:$R$40, 3, FALSE)</f>
        <v>2019-09-22T20:25Z</v>
      </c>
      <c r="Y3160">
        <f>VLOOKUP(1*V3160,NFLGames!$H$11:$H$555,1,FALSE)</f>
        <v>401220323</v>
      </c>
      <c r="Z3160">
        <f>VLOOKUP($Y3160, NFLGames!$H$11:$K$555,2,FALSE)</f>
        <v>2020</v>
      </c>
      <c r="AA3160">
        <f>VLOOKUP($Y3160, NFLGames!$H$11:$K$555,3,FALSE)</f>
        <v>3</v>
      </c>
      <c r="AB3160" s="6">
        <f>IF(A3161=0, 0, AH3161-tbl_pbp[[#This Row],[Saints Win %]])</f>
        <v>1.4000000000000012E-2</v>
      </c>
      <c r="AE3160">
        <f>ABS(tbl_pbp[[#This Row],[play.homeScore]]-tbl_pbp[[#This Row],[play.awayScore]])</f>
        <v>4</v>
      </c>
      <c r="AF3160">
        <f>IF(tbl_pbp[[#This Row],[Play Saints Win % Increase]]&gt;=$AF$4,1,0)</f>
        <v>0</v>
      </c>
      <c r="AG3160" t="str">
        <f>VLOOKUP(tbl_pbp[[#This Row],[gameId]], games!$B$2:$T$40, 9, FALSE)</f>
        <v>green-bay-packers</v>
      </c>
      <c r="AH3160" s="5">
        <f>IF(tbl_pbp[[#This Row],[AwayTeam]] &lt;&gt; "new-orleans-saints", tbl_pbp[[#This Row],[homeWinPercentage]], 1-tbl_pbp[[#This Row],[homeWinPercentage]])</f>
        <v>0.502</v>
      </c>
      <c r="AI3160" s="13">
        <f>tbl_pbp[[#This Row],[Kamara]]*tbl_pbp[[#This Row],[Impactful Play]]</f>
        <v>0</v>
      </c>
      <c r="AJ3160" s="13">
        <f>tbl_pbp[[#This Row],[Thomas]]*tbl_pbp[[#This Row],[Impactful Play]]</f>
        <v>0</v>
      </c>
      <c r="AK3160" s="13" t="str">
        <f>VLOOKUP(tbl_pbp[[#This Row],[Play Saints Win % Increase]], tbl_impact[],3,TRUE)</f>
        <v>Scented (0 to +5%)</v>
      </c>
    </row>
    <row r="3161" spans="1:37">
      <c r="A3161" s="1">
        <v>30</v>
      </c>
      <c r="B3161" s="5">
        <v>0.51600000000000001</v>
      </c>
      <c r="C3161" t="s">
        <v>1861</v>
      </c>
      <c r="D3161">
        <v>0</v>
      </c>
      <c r="E3161">
        <v>0</v>
      </c>
      <c r="F3161">
        <v>1</v>
      </c>
      <c r="G3161">
        <v>7</v>
      </c>
      <c r="H3161">
        <v>3</v>
      </c>
      <c r="I3161">
        <v>10</v>
      </c>
      <c r="J3161">
        <v>20</v>
      </c>
      <c r="K3161" t="s">
        <v>266</v>
      </c>
      <c r="L3161">
        <v>1</v>
      </c>
      <c r="M3161">
        <v>20</v>
      </c>
      <c r="N3161" t="s">
        <v>1862</v>
      </c>
      <c r="O3161" t="s">
        <v>357</v>
      </c>
      <c r="P3161" t="s">
        <v>30</v>
      </c>
      <c r="Q3161" t="s">
        <v>31</v>
      </c>
      <c r="R3161" t="s">
        <v>32</v>
      </c>
      <c r="S3161" t="s">
        <v>33</v>
      </c>
      <c r="T3161" t="s">
        <v>165</v>
      </c>
      <c r="U3161" t="s">
        <v>571</v>
      </c>
      <c r="V3161" t="s">
        <v>1755</v>
      </c>
      <c r="X3161" t="str">
        <f>VLOOKUP(pbp!V394, games!$B$2:$R$40, 3, FALSE)</f>
        <v>2019-09-22T20:25Z</v>
      </c>
      <c r="Y3161">
        <f>VLOOKUP(1*V3161,NFLGames!$H$11:$H$555,1,FALSE)</f>
        <v>401220323</v>
      </c>
      <c r="Z3161">
        <f>VLOOKUP($Y3161, NFLGames!$H$11:$K$555,2,FALSE)</f>
        <v>2020</v>
      </c>
      <c r="AA3161">
        <f>VLOOKUP($Y3161, NFLGames!$H$11:$K$555,3,FALSE)</f>
        <v>3</v>
      </c>
      <c r="AB3161" s="6">
        <f>IF(A3162=0, 0, AH3162-tbl_pbp[[#This Row],[Saints Win %]])</f>
        <v>0</v>
      </c>
      <c r="AE3161">
        <f>ABS(tbl_pbp[[#This Row],[play.homeScore]]-tbl_pbp[[#This Row],[play.awayScore]])</f>
        <v>4</v>
      </c>
      <c r="AF3161">
        <f>IF(tbl_pbp[[#This Row],[Play Saints Win % Increase]]&gt;=$AF$4,1,0)</f>
        <v>0</v>
      </c>
      <c r="AG3161" t="str">
        <f>VLOOKUP(tbl_pbp[[#This Row],[gameId]], games!$B$2:$T$40, 9, FALSE)</f>
        <v>green-bay-packers</v>
      </c>
      <c r="AH3161" s="5">
        <f>IF(tbl_pbp[[#This Row],[AwayTeam]] &lt;&gt; "new-orleans-saints", tbl_pbp[[#This Row],[homeWinPercentage]], 1-tbl_pbp[[#This Row],[homeWinPercentage]])</f>
        <v>0.51600000000000001</v>
      </c>
      <c r="AI3161" s="13">
        <f>tbl_pbp[[#This Row],[Kamara]]*tbl_pbp[[#This Row],[Impactful Play]]</f>
        <v>0</v>
      </c>
      <c r="AJ3161" s="13">
        <f>tbl_pbp[[#This Row],[Thomas]]*tbl_pbp[[#This Row],[Impactful Play]]</f>
        <v>0</v>
      </c>
      <c r="AK3161" s="13" t="str">
        <f>VLOOKUP(tbl_pbp[[#This Row],[Play Saints Win % Increase]], tbl_impact[],3,TRUE)</f>
        <v>Scented (0 to +5%)</v>
      </c>
    </row>
    <row r="3162" spans="1:37">
      <c r="A3162" s="1">
        <v>31</v>
      </c>
      <c r="B3162" s="5">
        <v>0.51600000000000001</v>
      </c>
      <c r="C3162" t="s">
        <v>1863</v>
      </c>
      <c r="D3162">
        <v>0</v>
      </c>
      <c r="E3162">
        <v>0</v>
      </c>
      <c r="F3162">
        <v>1</v>
      </c>
      <c r="G3162">
        <v>7</v>
      </c>
      <c r="H3162">
        <v>3</v>
      </c>
      <c r="I3162">
        <v>0</v>
      </c>
      <c r="J3162">
        <v>17</v>
      </c>
      <c r="L3162">
        <v>2</v>
      </c>
      <c r="M3162">
        <v>17</v>
      </c>
      <c r="N3162" t="s">
        <v>142</v>
      </c>
      <c r="O3162" t="s">
        <v>143</v>
      </c>
      <c r="P3162" t="s">
        <v>144</v>
      </c>
      <c r="Q3162" t="s">
        <v>145</v>
      </c>
      <c r="R3162" t="s">
        <v>146</v>
      </c>
      <c r="V3162" t="s">
        <v>1755</v>
      </c>
      <c r="X3162" t="str">
        <f>VLOOKUP(pbp!V395, games!$B$2:$R$40, 3, FALSE)</f>
        <v>2019-09-22T20:25Z</v>
      </c>
      <c r="Y3162">
        <f>VLOOKUP(1*V3162,NFLGames!$H$11:$H$555,1,FALSE)</f>
        <v>401220323</v>
      </c>
      <c r="Z3162">
        <f>VLOOKUP($Y3162, NFLGames!$H$11:$K$555,2,FALSE)</f>
        <v>2020</v>
      </c>
      <c r="AA3162">
        <f>VLOOKUP($Y3162, NFLGames!$H$11:$K$555,3,FALSE)</f>
        <v>3</v>
      </c>
      <c r="AB3162" s="6">
        <f>IF(A3163=0, 0, AH3163-tbl_pbp[[#This Row],[Saints Win %]])</f>
        <v>0.123</v>
      </c>
      <c r="AE3162">
        <f>ABS(tbl_pbp[[#This Row],[play.homeScore]]-tbl_pbp[[#This Row],[play.awayScore]])</f>
        <v>4</v>
      </c>
      <c r="AF3162">
        <f>IF(tbl_pbp[[#This Row],[Play Saints Win % Increase]]&gt;=$AF$4,1,0)</f>
        <v>1</v>
      </c>
      <c r="AG3162" t="str">
        <f>VLOOKUP(tbl_pbp[[#This Row],[gameId]], games!$B$2:$T$40, 9, FALSE)</f>
        <v>green-bay-packers</v>
      </c>
      <c r="AH3162" s="5">
        <f>IF(tbl_pbp[[#This Row],[AwayTeam]] &lt;&gt; "new-orleans-saints", tbl_pbp[[#This Row],[homeWinPercentage]], 1-tbl_pbp[[#This Row],[homeWinPercentage]])</f>
        <v>0.51600000000000001</v>
      </c>
      <c r="AI3162" s="13">
        <f>tbl_pbp[[#This Row],[Kamara]]*tbl_pbp[[#This Row],[Impactful Play]]</f>
        <v>0</v>
      </c>
      <c r="AJ3162" s="13">
        <f>tbl_pbp[[#This Row],[Thomas]]*tbl_pbp[[#This Row],[Impactful Play]]</f>
        <v>0</v>
      </c>
      <c r="AK3162" s="13" t="str">
        <f>VLOOKUP(tbl_pbp[[#This Row],[Play Saints Win % Increase]], tbl_impact[],3,TRUE)</f>
        <v>Fragrant (10% to 20%)</v>
      </c>
    </row>
    <row r="3163" spans="1:37">
      <c r="A3163" s="1">
        <v>32</v>
      </c>
      <c r="B3163" s="5">
        <v>0.63900000000000001</v>
      </c>
      <c r="C3163" t="s">
        <v>1864</v>
      </c>
      <c r="D3163">
        <v>0</v>
      </c>
      <c r="E3163">
        <v>0</v>
      </c>
      <c r="F3163">
        <v>2</v>
      </c>
      <c r="G3163">
        <v>7</v>
      </c>
      <c r="H3163">
        <v>3</v>
      </c>
      <c r="I3163">
        <v>7</v>
      </c>
      <c r="J3163">
        <v>17</v>
      </c>
      <c r="K3163" t="s">
        <v>266</v>
      </c>
      <c r="L3163">
        <v>2</v>
      </c>
      <c r="M3163">
        <v>17</v>
      </c>
      <c r="N3163" t="s">
        <v>1865</v>
      </c>
      <c r="O3163" t="s">
        <v>24</v>
      </c>
      <c r="P3163" t="s">
        <v>45</v>
      </c>
      <c r="Q3163" t="s">
        <v>46</v>
      </c>
      <c r="R3163" t="s">
        <v>47</v>
      </c>
      <c r="S3163" t="s">
        <v>220</v>
      </c>
      <c r="T3163" t="s">
        <v>440</v>
      </c>
      <c r="U3163" t="s">
        <v>1866</v>
      </c>
      <c r="V3163" t="s">
        <v>1755</v>
      </c>
      <c r="X3163" t="str">
        <f>VLOOKUP(pbp!V396, games!$B$2:$R$40, 3, FALSE)</f>
        <v>2019-09-22T20:25Z</v>
      </c>
      <c r="Y3163">
        <f>VLOOKUP(1*V3163,NFLGames!$H$11:$H$555,1,FALSE)</f>
        <v>401220323</v>
      </c>
      <c r="Z3163">
        <f>VLOOKUP($Y3163, NFLGames!$H$11:$K$555,2,FALSE)</f>
        <v>2020</v>
      </c>
      <c r="AA3163">
        <f>VLOOKUP($Y3163, NFLGames!$H$11:$K$555,3,FALSE)</f>
        <v>3</v>
      </c>
      <c r="AB3163" s="6">
        <f>IF(A3164=0, 0, AH3164-tbl_pbp[[#This Row],[Saints Win %]])</f>
        <v>-0.15200000000000002</v>
      </c>
      <c r="AE3163">
        <f>ABS(tbl_pbp[[#This Row],[play.homeScore]]-tbl_pbp[[#This Row],[play.awayScore]])</f>
        <v>4</v>
      </c>
      <c r="AF3163">
        <f>IF(tbl_pbp[[#This Row],[Play Saints Win % Increase]]&gt;=$AF$4,1,0)</f>
        <v>0</v>
      </c>
      <c r="AG3163" t="str">
        <f>VLOOKUP(tbl_pbp[[#This Row],[gameId]], games!$B$2:$T$40, 9, FALSE)</f>
        <v>green-bay-packers</v>
      </c>
      <c r="AH3163" s="5">
        <f>IF(tbl_pbp[[#This Row],[AwayTeam]] &lt;&gt; "new-orleans-saints", tbl_pbp[[#This Row],[homeWinPercentage]], 1-tbl_pbp[[#This Row],[homeWinPercentage]])</f>
        <v>0.63900000000000001</v>
      </c>
      <c r="AI3163" s="13">
        <f>tbl_pbp[[#This Row],[Kamara]]*tbl_pbp[[#This Row],[Impactful Play]]</f>
        <v>0</v>
      </c>
      <c r="AJ3163" s="13">
        <f>tbl_pbp[[#This Row],[Thomas]]*tbl_pbp[[#This Row],[Impactful Play]]</f>
        <v>0</v>
      </c>
      <c r="AK3163" s="13" t="str">
        <f>VLOOKUP(tbl_pbp[[#This Row],[Play Saints Win % Increase]], tbl_impact[],3,TRUE)</f>
        <v>Stinky (worse than -10% to -20%)</v>
      </c>
    </row>
    <row r="3164" spans="1:37">
      <c r="A3164" s="1">
        <v>33</v>
      </c>
      <c r="B3164" s="5">
        <v>0.48699999999999999</v>
      </c>
      <c r="C3164" t="s">
        <v>1867</v>
      </c>
      <c r="D3164">
        <v>0</v>
      </c>
      <c r="E3164">
        <v>0</v>
      </c>
      <c r="F3164">
        <v>2</v>
      </c>
      <c r="G3164">
        <v>7</v>
      </c>
      <c r="H3164">
        <v>3</v>
      </c>
      <c r="I3164">
        <v>5</v>
      </c>
      <c r="J3164">
        <v>15</v>
      </c>
      <c r="K3164" t="s">
        <v>266</v>
      </c>
      <c r="L3164">
        <v>3</v>
      </c>
      <c r="M3164">
        <v>65</v>
      </c>
      <c r="N3164" t="s">
        <v>1868</v>
      </c>
      <c r="O3164" t="s">
        <v>1869</v>
      </c>
      <c r="P3164" t="s">
        <v>22</v>
      </c>
      <c r="Q3164" t="s">
        <v>37</v>
      </c>
      <c r="S3164" t="s">
        <v>42</v>
      </c>
      <c r="T3164" t="s">
        <v>263</v>
      </c>
      <c r="U3164" t="s">
        <v>1870</v>
      </c>
      <c r="V3164" t="s">
        <v>1755</v>
      </c>
      <c r="X3164" t="str">
        <f>VLOOKUP(pbp!V397, games!$B$2:$R$40, 3, FALSE)</f>
        <v>2019-09-22T20:25Z</v>
      </c>
      <c r="Y3164">
        <f>VLOOKUP(1*V3164,NFLGames!$H$11:$H$555,1,FALSE)</f>
        <v>401220323</v>
      </c>
      <c r="Z3164">
        <f>VLOOKUP($Y3164, NFLGames!$H$11:$K$555,2,FALSE)</f>
        <v>2020</v>
      </c>
      <c r="AA3164">
        <f>VLOOKUP($Y3164, NFLGames!$H$11:$K$555,3,FALSE)</f>
        <v>3</v>
      </c>
      <c r="AB3164" s="6">
        <f>IF(A3165=0, 0, AH3165-tbl_pbp[[#This Row],[Saints Win %]])</f>
        <v>7.6999999999999957E-2</v>
      </c>
      <c r="AE3164">
        <f>ABS(tbl_pbp[[#This Row],[play.homeScore]]-tbl_pbp[[#This Row],[play.awayScore]])</f>
        <v>4</v>
      </c>
      <c r="AF3164">
        <f>IF(tbl_pbp[[#This Row],[Play Saints Win % Increase]]&gt;=$AF$4,1,0)</f>
        <v>0</v>
      </c>
      <c r="AG3164" t="str">
        <f>VLOOKUP(tbl_pbp[[#This Row],[gameId]], games!$B$2:$T$40, 9, FALSE)</f>
        <v>green-bay-packers</v>
      </c>
      <c r="AH3164" s="5">
        <f>IF(tbl_pbp[[#This Row],[AwayTeam]] &lt;&gt; "new-orleans-saints", tbl_pbp[[#This Row],[homeWinPercentage]], 1-tbl_pbp[[#This Row],[homeWinPercentage]])</f>
        <v>0.48699999999999999</v>
      </c>
      <c r="AI3164" s="13">
        <f>tbl_pbp[[#This Row],[Kamara]]*tbl_pbp[[#This Row],[Impactful Play]]</f>
        <v>0</v>
      </c>
      <c r="AJ3164" s="13">
        <f>tbl_pbp[[#This Row],[Thomas]]*tbl_pbp[[#This Row],[Impactful Play]]</f>
        <v>0</v>
      </c>
      <c r="AK3164" s="13" t="str">
        <f>VLOOKUP(tbl_pbp[[#This Row],[Play Saints Win % Increase]], tbl_impact[],3,TRUE)</f>
        <v>Perfumed (5 to + 10%)</v>
      </c>
    </row>
    <row r="3165" spans="1:37">
      <c r="A3165" s="1">
        <v>34</v>
      </c>
      <c r="B3165" s="5">
        <v>0.56399999999999995</v>
      </c>
      <c r="C3165" t="s">
        <v>1871</v>
      </c>
      <c r="D3165">
        <v>0</v>
      </c>
      <c r="E3165">
        <v>0</v>
      </c>
      <c r="F3165">
        <v>2</v>
      </c>
      <c r="G3165">
        <v>7</v>
      </c>
      <c r="H3165">
        <v>6</v>
      </c>
      <c r="I3165">
        <v>5</v>
      </c>
      <c r="J3165">
        <v>15</v>
      </c>
      <c r="K3165" t="s">
        <v>266</v>
      </c>
      <c r="L3165">
        <v>4</v>
      </c>
      <c r="M3165">
        <v>15</v>
      </c>
      <c r="N3165" t="s">
        <v>1872</v>
      </c>
      <c r="O3165" t="s">
        <v>1873</v>
      </c>
      <c r="P3165" t="s">
        <v>187</v>
      </c>
      <c r="Q3165" t="s">
        <v>188</v>
      </c>
      <c r="R3165" t="s">
        <v>189</v>
      </c>
      <c r="S3165" t="s">
        <v>78</v>
      </c>
      <c r="T3165" t="s">
        <v>263</v>
      </c>
      <c r="U3165" t="s">
        <v>1874</v>
      </c>
      <c r="V3165" t="s">
        <v>1755</v>
      </c>
      <c r="X3165" t="str">
        <f>VLOOKUP(pbp!V398, games!$B$2:$R$40, 3, FALSE)</f>
        <v>2019-09-22T20:25Z</v>
      </c>
      <c r="Y3165">
        <f>VLOOKUP(1*V3165,NFLGames!$H$11:$H$555,1,FALSE)</f>
        <v>401220323</v>
      </c>
      <c r="Z3165">
        <f>VLOOKUP($Y3165, NFLGames!$H$11:$K$555,2,FALSE)</f>
        <v>2020</v>
      </c>
      <c r="AA3165">
        <f>VLOOKUP($Y3165, NFLGames!$H$11:$K$555,3,FALSE)</f>
        <v>3</v>
      </c>
      <c r="AB3165" s="6">
        <f>IF(A3166=0, 0, AH3166-tbl_pbp[[#This Row],[Saints Win %]])</f>
        <v>5.0000000000000044E-3</v>
      </c>
      <c r="AE3165">
        <f>ABS(tbl_pbp[[#This Row],[play.homeScore]]-tbl_pbp[[#This Row],[play.awayScore]])</f>
        <v>1</v>
      </c>
      <c r="AF3165">
        <f>IF(tbl_pbp[[#This Row],[Play Saints Win % Increase]]&gt;=$AF$4,1,0)</f>
        <v>0</v>
      </c>
      <c r="AG3165" t="str">
        <f>VLOOKUP(tbl_pbp[[#This Row],[gameId]], games!$B$2:$T$40, 9, FALSE)</f>
        <v>green-bay-packers</v>
      </c>
      <c r="AH3165" s="5">
        <f>IF(tbl_pbp[[#This Row],[AwayTeam]] &lt;&gt; "new-orleans-saints", tbl_pbp[[#This Row],[homeWinPercentage]], 1-tbl_pbp[[#This Row],[homeWinPercentage]])</f>
        <v>0.56399999999999995</v>
      </c>
      <c r="AI3165" s="13">
        <f>tbl_pbp[[#This Row],[Kamara]]*tbl_pbp[[#This Row],[Impactful Play]]</f>
        <v>0</v>
      </c>
      <c r="AJ3165" s="13">
        <f>tbl_pbp[[#This Row],[Thomas]]*tbl_pbp[[#This Row],[Impactful Play]]</f>
        <v>0</v>
      </c>
      <c r="AK3165" s="13" t="str">
        <f>VLOOKUP(tbl_pbp[[#This Row],[Play Saints Win % Increase]], tbl_impact[],3,TRUE)</f>
        <v>Scented (0 to +5%)</v>
      </c>
    </row>
    <row r="3166" spans="1:37">
      <c r="A3166" s="1">
        <v>35</v>
      </c>
      <c r="B3166" s="5">
        <v>0.56899999999999995</v>
      </c>
      <c r="C3166" t="s">
        <v>1875</v>
      </c>
      <c r="D3166">
        <v>0</v>
      </c>
      <c r="E3166">
        <v>0</v>
      </c>
      <c r="F3166">
        <v>2</v>
      </c>
      <c r="G3166">
        <v>7</v>
      </c>
      <c r="H3166">
        <v>6</v>
      </c>
      <c r="I3166">
        <v>0</v>
      </c>
      <c r="J3166">
        <v>65</v>
      </c>
      <c r="K3166" t="s">
        <v>266</v>
      </c>
      <c r="L3166">
        <v>0</v>
      </c>
      <c r="M3166">
        <v>65</v>
      </c>
      <c r="N3166" t="s">
        <v>1876</v>
      </c>
      <c r="O3166" t="s">
        <v>1873</v>
      </c>
      <c r="P3166" t="s">
        <v>25</v>
      </c>
      <c r="Q3166" t="s">
        <v>26</v>
      </c>
      <c r="R3166" t="s">
        <v>27</v>
      </c>
      <c r="V3166" t="s">
        <v>1755</v>
      </c>
      <c r="X3166" t="str">
        <f>VLOOKUP(pbp!V399, games!$B$2:$R$40, 3, FALSE)</f>
        <v>2019-09-22T20:25Z</v>
      </c>
      <c r="Y3166">
        <f>VLOOKUP(1*V3166,NFLGames!$H$11:$H$555,1,FALSE)</f>
        <v>401220323</v>
      </c>
      <c r="Z3166">
        <f>VLOOKUP($Y3166, NFLGames!$H$11:$K$555,2,FALSE)</f>
        <v>2020</v>
      </c>
      <c r="AA3166">
        <f>VLOOKUP($Y3166, NFLGames!$H$11:$K$555,3,FALSE)</f>
        <v>3</v>
      </c>
      <c r="AB3166" s="6">
        <f>IF(A3167=0, 0, AH3167-tbl_pbp[[#This Row],[Saints Win %]])</f>
        <v>4.0000000000000036E-3</v>
      </c>
      <c r="AE3166">
        <f>ABS(tbl_pbp[[#This Row],[play.homeScore]]-tbl_pbp[[#This Row],[play.awayScore]])</f>
        <v>1</v>
      </c>
      <c r="AF3166">
        <f>IF(tbl_pbp[[#This Row],[Play Saints Win % Increase]]&gt;=$AF$4,1,0)</f>
        <v>0</v>
      </c>
      <c r="AG3166" t="str">
        <f>VLOOKUP(tbl_pbp[[#This Row],[gameId]], games!$B$2:$T$40, 9, FALSE)</f>
        <v>green-bay-packers</v>
      </c>
      <c r="AH3166" s="5">
        <f>IF(tbl_pbp[[#This Row],[AwayTeam]] &lt;&gt; "new-orleans-saints", tbl_pbp[[#This Row],[homeWinPercentage]], 1-tbl_pbp[[#This Row],[homeWinPercentage]])</f>
        <v>0.56899999999999995</v>
      </c>
      <c r="AI3166" s="13">
        <f>tbl_pbp[[#This Row],[Kamara]]*tbl_pbp[[#This Row],[Impactful Play]]</f>
        <v>0</v>
      </c>
      <c r="AJ3166" s="13">
        <f>tbl_pbp[[#This Row],[Thomas]]*tbl_pbp[[#This Row],[Impactful Play]]</f>
        <v>0</v>
      </c>
      <c r="AK3166" s="13" t="str">
        <f>VLOOKUP(tbl_pbp[[#This Row],[Play Saints Win % Increase]], tbl_impact[],3,TRUE)</f>
        <v>Scented (0 to +5%)</v>
      </c>
    </row>
    <row r="3167" spans="1:37">
      <c r="A3167" s="1">
        <v>36</v>
      </c>
      <c r="B3167" s="5">
        <v>0.57299999999999995</v>
      </c>
      <c r="C3167" t="s">
        <v>1877</v>
      </c>
      <c r="D3167">
        <v>0</v>
      </c>
      <c r="E3167">
        <v>0</v>
      </c>
      <c r="F3167">
        <v>2</v>
      </c>
      <c r="G3167">
        <v>7</v>
      </c>
      <c r="H3167">
        <v>6</v>
      </c>
      <c r="I3167">
        <v>10</v>
      </c>
      <c r="J3167">
        <v>25</v>
      </c>
      <c r="K3167" t="s">
        <v>29</v>
      </c>
      <c r="L3167">
        <v>1</v>
      </c>
      <c r="M3167">
        <v>75</v>
      </c>
      <c r="N3167" t="s">
        <v>1878</v>
      </c>
      <c r="O3167" t="s">
        <v>1873</v>
      </c>
      <c r="P3167" t="s">
        <v>45</v>
      </c>
      <c r="Q3167" t="s">
        <v>46</v>
      </c>
      <c r="R3167" t="s">
        <v>47</v>
      </c>
      <c r="S3167" t="s">
        <v>33</v>
      </c>
      <c r="T3167" t="s">
        <v>34</v>
      </c>
      <c r="U3167" t="s">
        <v>35</v>
      </c>
      <c r="V3167" t="s">
        <v>1755</v>
      </c>
      <c r="X3167" t="str">
        <f>VLOOKUP(pbp!V400, games!$B$2:$R$40, 3, FALSE)</f>
        <v>2019-09-22T20:25Z</v>
      </c>
      <c r="Y3167">
        <f>VLOOKUP(1*V3167,NFLGames!$H$11:$H$555,1,FALSE)</f>
        <v>401220323</v>
      </c>
      <c r="Z3167">
        <f>VLOOKUP($Y3167, NFLGames!$H$11:$K$555,2,FALSE)</f>
        <v>2020</v>
      </c>
      <c r="AA3167">
        <f>VLOOKUP($Y3167, NFLGames!$H$11:$K$555,3,FALSE)</f>
        <v>3</v>
      </c>
      <c r="AB3167" s="6">
        <f>IF(A3168=0, 0, AH3168-tbl_pbp[[#This Row],[Saints Win %]])</f>
        <v>-5.4999999999999938E-2</v>
      </c>
      <c r="AC3167">
        <v>1</v>
      </c>
      <c r="AE3167">
        <f>ABS(tbl_pbp[[#This Row],[play.homeScore]]-tbl_pbp[[#This Row],[play.awayScore]])</f>
        <v>1</v>
      </c>
      <c r="AF3167">
        <f>IF(tbl_pbp[[#This Row],[Play Saints Win % Increase]]&gt;=$AF$4,1,0)</f>
        <v>0</v>
      </c>
      <c r="AG3167" t="str">
        <f>VLOOKUP(tbl_pbp[[#This Row],[gameId]], games!$B$2:$T$40, 9, FALSE)</f>
        <v>green-bay-packers</v>
      </c>
      <c r="AH3167" s="5">
        <f>IF(tbl_pbp[[#This Row],[AwayTeam]] &lt;&gt; "new-orleans-saints", tbl_pbp[[#This Row],[homeWinPercentage]], 1-tbl_pbp[[#This Row],[homeWinPercentage]])</f>
        <v>0.57299999999999995</v>
      </c>
      <c r="AI3167" s="13">
        <f>tbl_pbp[[#This Row],[Kamara]]*tbl_pbp[[#This Row],[Impactful Play]]</f>
        <v>0</v>
      </c>
      <c r="AJ3167" s="13">
        <f>tbl_pbp[[#This Row],[Thomas]]*tbl_pbp[[#This Row],[Impactful Play]]</f>
        <v>0</v>
      </c>
      <c r="AK3167" s="13" t="str">
        <f>VLOOKUP(tbl_pbp[[#This Row],[Play Saints Win % Increase]], tbl_impact[],3,TRUE)</f>
        <v>Smelly (worse than-5% -&gt; -10%)</v>
      </c>
    </row>
    <row r="3168" spans="1:37">
      <c r="A3168" s="1">
        <v>37</v>
      </c>
      <c r="B3168" s="5">
        <v>0.51800000000000002</v>
      </c>
      <c r="C3168" t="s">
        <v>1879</v>
      </c>
      <c r="D3168">
        <v>0</v>
      </c>
      <c r="E3168">
        <v>0</v>
      </c>
      <c r="F3168">
        <v>2</v>
      </c>
      <c r="G3168">
        <v>7</v>
      </c>
      <c r="H3168">
        <v>6</v>
      </c>
      <c r="I3168">
        <v>8</v>
      </c>
      <c r="J3168">
        <v>27</v>
      </c>
      <c r="K3168" t="s">
        <v>29</v>
      </c>
      <c r="L3168">
        <v>2</v>
      </c>
      <c r="M3168">
        <v>73</v>
      </c>
      <c r="N3168" t="s">
        <v>1880</v>
      </c>
      <c r="O3168" t="s">
        <v>1881</v>
      </c>
      <c r="P3168" t="s">
        <v>30</v>
      </c>
      <c r="Q3168" t="s">
        <v>31</v>
      </c>
      <c r="R3168" t="s">
        <v>32</v>
      </c>
      <c r="S3168" t="s">
        <v>73</v>
      </c>
      <c r="T3168" t="s">
        <v>169</v>
      </c>
      <c r="U3168" t="s">
        <v>565</v>
      </c>
      <c r="V3168" t="s">
        <v>1755</v>
      </c>
      <c r="X3168" t="str">
        <f>VLOOKUP(pbp!V401, games!$B$2:$R$40, 3, FALSE)</f>
        <v>2019-09-22T20:25Z</v>
      </c>
      <c r="Y3168">
        <f>VLOOKUP(1*V3168,NFLGames!$H$11:$H$555,1,FALSE)</f>
        <v>401220323</v>
      </c>
      <c r="Z3168">
        <f>VLOOKUP($Y3168, NFLGames!$H$11:$K$555,2,FALSE)</f>
        <v>2020</v>
      </c>
      <c r="AA3168">
        <f>VLOOKUP($Y3168, NFLGames!$H$11:$K$555,3,FALSE)</f>
        <v>3</v>
      </c>
      <c r="AB3168" s="6">
        <f>IF(A3169=0, 0, AH3169-tbl_pbp[[#This Row],[Saints Win %]])</f>
        <v>-4.0000000000000036E-2</v>
      </c>
      <c r="AC3168">
        <v>1</v>
      </c>
      <c r="AE3168">
        <f>ABS(tbl_pbp[[#This Row],[play.homeScore]]-tbl_pbp[[#This Row],[play.awayScore]])</f>
        <v>1</v>
      </c>
      <c r="AF3168">
        <f>IF(tbl_pbp[[#This Row],[Play Saints Win % Increase]]&gt;=$AF$4,1,0)</f>
        <v>0</v>
      </c>
      <c r="AG3168" t="str">
        <f>VLOOKUP(tbl_pbp[[#This Row],[gameId]], games!$B$2:$T$40, 9, FALSE)</f>
        <v>green-bay-packers</v>
      </c>
      <c r="AH3168" s="5">
        <f>IF(tbl_pbp[[#This Row],[AwayTeam]] &lt;&gt; "new-orleans-saints", tbl_pbp[[#This Row],[homeWinPercentage]], 1-tbl_pbp[[#This Row],[homeWinPercentage]])</f>
        <v>0.51800000000000002</v>
      </c>
      <c r="AI3168" s="13">
        <f>tbl_pbp[[#This Row],[Kamara]]*tbl_pbp[[#This Row],[Impactful Play]]</f>
        <v>0</v>
      </c>
      <c r="AJ3168" s="13">
        <f>tbl_pbp[[#This Row],[Thomas]]*tbl_pbp[[#This Row],[Impactful Play]]</f>
        <v>0</v>
      </c>
      <c r="AK3168" s="13" t="str">
        <f>VLOOKUP(tbl_pbp[[#This Row],[Play Saints Win % Increase]], tbl_impact[],3,TRUE)</f>
        <v>Bad (0 to -5%)</v>
      </c>
    </row>
    <row r="3169" spans="1:37">
      <c r="A3169" s="1">
        <v>38</v>
      </c>
      <c r="B3169" s="5">
        <v>0.47799999999999998</v>
      </c>
      <c r="C3169" t="s">
        <v>1882</v>
      </c>
      <c r="D3169">
        <v>0</v>
      </c>
      <c r="E3169">
        <v>0</v>
      </c>
      <c r="F3169">
        <v>2</v>
      </c>
      <c r="G3169">
        <v>7</v>
      </c>
      <c r="H3169">
        <v>6</v>
      </c>
      <c r="I3169">
        <v>10</v>
      </c>
      <c r="J3169">
        <v>25</v>
      </c>
      <c r="K3169" t="s">
        <v>29</v>
      </c>
      <c r="L3169">
        <v>3</v>
      </c>
      <c r="M3169">
        <v>75</v>
      </c>
      <c r="N3169" t="s">
        <v>1883</v>
      </c>
      <c r="O3169" t="s">
        <v>314</v>
      </c>
      <c r="P3169" t="s">
        <v>266</v>
      </c>
      <c r="Q3169" t="s">
        <v>267</v>
      </c>
      <c r="S3169" t="s">
        <v>123</v>
      </c>
      <c r="T3169" t="s">
        <v>34</v>
      </c>
      <c r="U3169" t="s">
        <v>1884</v>
      </c>
      <c r="V3169" t="s">
        <v>1755</v>
      </c>
      <c r="X3169" t="str">
        <f>VLOOKUP(pbp!V402, games!$B$2:$R$40, 3, FALSE)</f>
        <v>2019-09-22T20:25Z</v>
      </c>
      <c r="Y3169">
        <f>VLOOKUP(1*V3169,NFLGames!$H$11:$H$555,1,FALSE)</f>
        <v>401220323</v>
      </c>
      <c r="Z3169">
        <f>VLOOKUP($Y3169, NFLGames!$H$11:$K$555,2,FALSE)</f>
        <v>2020</v>
      </c>
      <c r="AA3169">
        <f>VLOOKUP($Y3169, NFLGames!$H$11:$K$555,3,FALSE)</f>
        <v>3</v>
      </c>
      <c r="AB3169" s="6">
        <f>IF(A3170=0, 0, AH3170-tbl_pbp[[#This Row],[Saints Win %]])</f>
        <v>-1.4999999999999958E-2</v>
      </c>
      <c r="AE3169">
        <f>ABS(tbl_pbp[[#This Row],[play.homeScore]]-tbl_pbp[[#This Row],[play.awayScore]])</f>
        <v>1</v>
      </c>
      <c r="AF3169">
        <f>IF(tbl_pbp[[#This Row],[Play Saints Win % Increase]]&gt;=$AF$4,1,0)</f>
        <v>0</v>
      </c>
      <c r="AG3169" t="str">
        <f>VLOOKUP(tbl_pbp[[#This Row],[gameId]], games!$B$2:$T$40, 9, FALSE)</f>
        <v>green-bay-packers</v>
      </c>
      <c r="AH3169" s="5">
        <f>IF(tbl_pbp[[#This Row],[AwayTeam]] &lt;&gt; "new-orleans-saints", tbl_pbp[[#This Row],[homeWinPercentage]], 1-tbl_pbp[[#This Row],[homeWinPercentage]])</f>
        <v>0.47799999999999998</v>
      </c>
      <c r="AI3169" s="13">
        <f>tbl_pbp[[#This Row],[Kamara]]*tbl_pbp[[#This Row],[Impactful Play]]</f>
        <v>0</v>
      </c>
      <c r="AJ3169" s="13">
        <f>tbl_pbp[[#This Row],[Thomas]]*tbl_pbp[[#This Row],[Impactful Play]]</f>
        <v>0</v>
      </c>
      <c r="AK3169" s="13" t="str">
        <f>VLOOKUP(tbl_pbp[[#This Row],[Play Saints Win % Increase]], tbl_impact[],3,TRUE)</f>
        <v>Bad (0 to -5%)</v>
      </c>
    </row>
    <row r="3170" spans="1:37">
      <c r="A3170" s="1">
        <v>39</v>
      </c>
      <c r="B3170" s="5">
        <v>0.46300000000000002</v>
      </c>
      <c r="C3170" t="s">
        <v>1885</v>
      </c>
      <c r="D3170">
        <v>0</v>
      </c>
      <c r="E3170">
        <v>0</v>
      </c>
      <c r="F3170">
        <v>2</v>
      </c>
      <c r="G3170">
        <v>7</v>
      </c>
      <c r="H3170">
        <v>6</v>
      </c>
      <c r="I3170">
        <v>16</v>
      </c>
      <c r="J3170">
        <v>19</v>
      </c>
      <c r="K3170" t="s">
        <v>29</v>
      </c>
      <c r="L3170">
        <v>4</v>
      </c>
      <c r="M3170">
        <v>81</v>
      </c>
      <c r="N3170" t="s">
        <v>1886</v>
      </c>
      <c r="O3170" t="s">
        <v>1887</v>
      </c>
      <c r="P3170" t="s">
        <v>66</v>
      </c>
      <c r="Q3170" t="s">
        <v>67</v>
      </c>
      <c r="R3170" t="s">
        <v>68</v>
      </c>
      <c r="S3170" t="s">
        <v>395</v>
      </c>
      <c r="T3170" t="s">
        <v>363</v>
      </c>
      <c r="U3170" t="s">
        <v>1888</v>
      </c>
      <c r="V3170" t="s">
        <v>1755</v>
      </c>
      <c r="X3170" t="str">
        <f>VLOOKUP(pbp!V403, games!$B$2:$R$40, 3, FALSE)</f>
        <v>2019-09-22T20:25Z</v>
      </c>
      <c r="Y3170">
        <f>VLOOKUP(1*V3170,NFLGames!$H$11:$H$555,1,FALSE)</f>
        <v>401220323</v>
      </c>
      <c r="Z3170">
        <f>VLOOKUP($Y3170, NFLGames!$H$11:$K$555,2,FALSE)</f>
        <v>2020</v>
      </c>
      <c r="AA3170">
        <f>VLOOKUP($Y3170, NFLGames!$H$11:$K$555,3,FALSE)</f>
        <v>3</v>
      </c>
      <c r="AB3170" s="6">
        <f>IF(A3171=0, 0, AH3171-tbl_pbp[[#This Row],[Saints Win %]])</f>
        <v>-9.9000000000000032E-2</v>
      </c>
      <c r="AE3170">
        <f>ABS(tbl_pbp[[#This Row],[play.homeScore]]-tbl_pbp[[#This Row],[play.awayScore]])</f>
        <v>1</v>
      </c>
      <c r="AF3170">
        <f>IF(tbl_pbp[[#This Row],[Play Saints Win % Increase]]&gt;=$AF$4,1,0)</f>
        <v>0</v>
      </c>
      <c r="AG3170" t="str">
        <f>VLOOKUP(tbl_pbp[[#This Row],[gameId]], games!$B$2:$T$40, 9, FALSE)</f>
        <v>green-bay-packers</v>
      </c>
      <c r="AH3170" s="5">
        <f>IF(tbl_pbp[[#This Row],[AwayTeam]] &lt;&gt; "new-orleans-saints", tbl_pbp[[#This Row],[homeWinPercentage]], 1-tbl_pbp[[#This Row],[homeWinPercentage]])</f>
        <v>0.46300000000000002</v>
      </c>
      <c r="AI3170" s="13">
        <f>tbl_pbp[[#This Row],[Kamara]]*tbl_pbp[[#This Row],[Impactful Play]]</f>
        <v>0</v>
      </c>
      <c r="AJ3170" s="13">
        <f>tbl_pbp[[#This Row],[Thomas]]*tbl_pbp[[#This Row],[Impactful Play]]</f>
        <v>0</v>
      </c>
      <c r="AK3170" s="13" t="str">
        <f>VLOOKUP(tbl_pbp[[#This Row],[Play Saints Win % Increase]], tbl_impact[],3,TRUE)</f>
        <v>Smelly (worse than-5% -&gt; -10%)</v>
      </c>
    </row>
    <row r="3171" spans="1:37">
      <c r="A3171" s="1">
        <v>40</v>
      </c>
      <c r="B3171" s="5">
        <v>0.36399999999999999</v>
      </c>
      <c r="C3171" t="s">
        <v>1889</v>
      </c>
      <c r="D3171">
        <v>0</v>
      </c>
      <c r="E3171">
        <v>0</v>
      </c>
      <c r="F3171">
        <v>2</v>
      </c>
      <c r="G3171">
        <v>7</v>
      </c>
      <c r="H3171">
        <v>6</v>
      </c>
      <c r="I3171">
        <v>10</v>
      </c>
      <c r="J3171">
        <v>50</v>
      </c>
      <c r="K3171" t="s">
        <v>266</v>
      </c>
      <c r="L3171">
        <v>1</v>
      </c>
      <c r="M3171">
        <v>50</v>
      </c>
      <c r="N3171" t="s">
        <v>1890</v>
      </c>
      <c r="O3171" t="s">
        <v>57</v>
      </c>
      <c r="P3171" t="s">
        <v>30</v>
      </c>
      <c r="Q3171" t="s">
        <v>31</v>
      </c>
      <c r="R3171" t="s">
        <v>32</v>
      </c>
      <c r="S3171" t="s">
        <v>33</v>
      </c>
      <c r="T3171" t="s">
        <v>226</v>
      </c>
      <c r="U3171" t="s">
        <v>227</v>
      </c>
      <c r="V3171" t="s">
        <v>1755</v>
      </c>
      <c r="X3171" t="str">
        <f>VLOOKUP(pbp!V404, games!$B$2:$R$40, 3, FALSE)</f>
        <v>2019-09-22T20:25Z</v>
      </c>
      <c r="Y3171">
        <f>VLOOKUP(1*V3171,NFLGames!$H$11:$H$555,1,FALSE)</f>
        <v>401220323</v>
      </c>
      <c r="Z3171">
        <f>VLOOKUP($Y3171, NFLGames!$H$11:$K$555,2,FALSE)</f>
        <v>2020</v>
      </c>
      <c r="AA3171">
        <f>VLOOKUP($Y3171, NFLGames!$H$11:$K$555,3,FALSE)</f>
        <v>3</v>
      </c>
      <c r="AB3171" s="6">
        <f>IF(A3172=0, 0, AH3172-tbl_pbp[[#This Row],[Saints Win %]])</f>
        <v>2.8000000000000025E-2</v>
      </c>
      <c r="AE3171">
        <f>ABS(tbl_pbp[[#This Row],[play.homeScore]]-tbl_pbp[[#This Row],[play.awayScore]])</f>
        <v>1</v>
      </c>
      <c r="AF3171">
        <f>IF(tbl_pbp[[#This Row],[Play Saints Win % Increase]]&gt;=$AF$4,1,0)</f>
        <v>0</v>
      </c>
      <c r="AG3171" t="str">
        <f>VLOOKUP(tbl_pbp[[#This Row],[gameId]], games!$B$2:$T$40, 9, FALSE)</f>
        <v>green-bay-packers</v>
      </c>
      <c r="AH3171" s="5">
        <f>IF(tbl_pbp[[#This Row],[AwayTeam]] &lt;&gt; "new-orleans-saints", tbl_pbp[[#This Row],[homeWinPercentage]], 1-tbl_pbp[[#This Row],[homeWinPercentage]])</f>
        <v>0.36399999999999999</v>
      </c>
      <c r="AI3171" s="13">
        <f>tbl_pbp[[#This Row],[Kamara]]*tbl_pbp[[#This Row],[Impactful Play]]</f>
        <v>0</v>
      </c>
      <c r="AJ3171" s="13">
        <f>tbl_pbp[[#This Row],[Thomas]]*tbl_pbp[[#This Row],[Impactful Play]]</f>
        <v>0</v>
      </c>
      <c r="AK3171" s="13" t="str">
        <f>VLOOKUP(tbl_pbp[[#This Row],[Play Saints Win % Increase]], tbl_impact[],3,TRUE)</f>
        <v>Scented (0 to +5%)</v>
      </c>
    </row>
    <row r="3172" spans="1:37">
      <c r="A3172" s="1">
        <v>41</v>
      </c>
      <c r="B3172" s="5">
        <v>0.39200000000000002</v>
      </c>
      <c r="C3172" t="s">
        <v>1891</v>
      </c>
      <c r="D3172">
        <v>0</v>
      </c>
      <c r="E3172">
        <v>0</v>
      </c>
      <c r="F3172">
        <v>2</v>
      </c>
      <c r="G3172">
        <v>7</v>
      </c>
      <c r="H3172">
        <v>6</v>
      </c>
      <c r="I3172">
        <v>2</v>
      </c>
      <c r="J3172">
        <v>2</v>
      </c>
      <c r="K3172" t="s">
        <v>266</v>
      </c>
      <c r="L3172">
        <v>1</v>
      </c>
      <c r="M3172">
        <v>2</v>
      </c>
      <c r="N3172" t="s">
        <v>1892</v>
      </c>
      <c r="O3172" t="s">
        <v>1893</v>
      </c>
      <c r="P3172" t="s">
        <v>45</v>
      </c>
      <c r="Q3172" t="s">
        <v>46</v>
      </c>
      <c r="R3172" t="s">
        <v>47</v>
      </c>
      <c r="S3172" t="s">
        <v>283</v>
      </c>
      <c r="T3172" t="s">
        <v>649</v>
      </c>
      <c r="U3172" t="s">
        <v>1142</v>
      </c>
      <c r="V3172" t="s">
        <v>1755</v>
      </c>
      <c r="X3172" t="str">
        <f>VLOOKUP(pbp!V405, games!$B$2:$R$40, 3, FALSE)</f>
        <v>2019-09-22T20:25Z</v>
      </c>
      <c r="Y3172">
        <f>VLOOKUP(1*V3172,NFLGames!$H$11:$H$555,1,FALSE)</f>
        <v>401220323</v>
      </c>
      <c r="Z3172">
        <f>VLOOKUP($Y3172, NFLGames!$H$11:$K$555,2,FALSE)</f>
        <v>2020</v>
      </c>
      <c r="AA3172">
        <f>VLOOKUP($Y3172, NFLGames!$H$11:$K$555,3,FALSE)</f>
        <v>3</v>
      </c>
      <c r="AB3172" s="6">
        <f>IF(A3173=0, 0, AH3173-tbl_pbp[[#This Row],[Saints Win %]])</f>
        <v>-5.1999999999999991E-2</v>
      </c>
      <c r="AE3172">
        <f>ABS(tbl_pbp[[#This Row],[play.homeScore]]-tbl_pbp[[#This Row],[play.awayScore]])</f>
        <v>1</v>
      </c>
      <c r="AF3172">
        <f>IF(tbl_pbp[[#This Row],[Play Saints Win % Increase]]&gt;=$AF$4,1,0)</f>
        <v>0</v>
      </c>
      <c r="AG3172" t="str">
        <f>VLOOKUP(tbl_pbp[[#This Row],[gameId]], games!$B$2:$T$40, 9, FALSE)</f>
        <v>green-bay-packers</v>
      </c>
      <c r="AH3172" s="5">
        <f>IF(tbl_pbp[[#This Row],[AwayTeam]] &lt;&gt; "new-orleans-saints", tbl_pbp[[#This Row],[homeWinPercentage]], 1-tbl_pbp[[#This Row],[homeWinPercentage]])</f>
        <v>0.39200000000000002</v>
      </c>
      <c r="AI3172" s="13">
        <f>tbl_pbp[[#This Row],[Kamara]]*tbl_pbp[[#This Row],[Impactful Play]]</f>
        <v>0</v>
      </c>
      <c r="AJ3172" s="13">
        <f>tbl_pbp[[#This Row],[Thomas]]*tbl_pbp[[#This Row],[Impactful Play]]</f>
        <v>0</v>
      </c>
      <c r="AK3172" s="13" t="str">
        <f>VLOOKUP(tbl_pbp[[#This Row],[Play Saints Win % Increase]], tbl_impact[],3,TRUE)</f>
        <v>Smelly (worse than-5% -&gt; -10%)</v>
      </c>
    </row>
    <row r="3173" spans="1:37">
      <c r="A3173" s="1">
        <v>42</v>
      </c>
      <c r="B3173" s="5">
        <v>0.34</v>
      </c>
      <c r="C3173" t="s">
        <v>1894</v>
      </c>
      <c r="D3173">
        <v>0</v>
      </c>
      <c r="E3173">
        <v>0</v>
      </c>
      <c r="F3173">
        <v>2</v>
      </c>
      <c r="G3173">
        <v>7</v>
      </c>
      <c r="H3173">
        <v>13</v>
      </c>
      <c r="I3173">
        <v>5</v>
      </c>
      <c r="J3173">
        <v>5</v>
      </c>
      <c r="K3173" t="s">
        <v>266</v>
      </c>
      <c r="L3173">
        <v>2</v>
      </c>
      <c r="M3173">
        <v>5</v>
      </c>
      <c r="N3173" t="s">
        <v>1895</v>
      </c>
      <c r="O3173" t="s">
        <v>1896</v>
      </c>
      <c r="P3173" t="s">
        <v>103</v>
      </c>
      <c r="Q3173" t="s">
        <v>104</v>
      </c>
      <c r="R3173" t="s">
        <v>105</v>
      </c>
      <c r="S3173" t="s">
        <v>286</v>
      </c>
      <c r="T3173" t="s">
        <v>645</v>
      </c>
      <c r="U3173" t="s">
        <v>1897</v>
      </c>
      <c r="V3173" t="s">
        <v>1755</v>
      </c>
      <c r="X3173" t="str">
        <f>VLOOKUP(pbp!V406, games!$B$2:$R$40, 3, FALSE)</f>
        <v>2019-09-22T20:25Z</v>
      </c>
      <c r="Y3173">
        <f>VLOOKUP(1*V3173,NFLGames!$H$11:$H$555,1,FALSE)</f>
        <v>401220323</v>
      </c>
      <c r="Z3173">
        <f>VLOOKUP($Y3173, NFLGames!$H$11:$K$555,2,FALSE)</f>
        <v>2020</v>
      </c>
      <c r="AA3173">
        <f>VLOOKUP($Y3173, NFLGames!$H$11:$K$555,3,FALSE)</f>
        <v>3</v>
      </c>
      <c r="AB3173" s="6">
        <f>IF(A3174=0, 0, AH3174-tbl_pbp[[#This Row],[Saints Win %]])</f>
        <v>4.9999999999999489E-3</v>
      </c>
      <c r="AE3173">
        <f>ABS(tbl_pbp[[#This Row],[play.homeScore]]-tbl_pbp[[#This Row],[play.awayScore]])</f>
        <v>6</v>
      </c>
      <c r="AF3173">
        <f>IF(tbl_pbp[[#This Row],[Play Saints Win % Increase]]&gt;=$AF$4,1,0)</f>
        <v>0</v>
      </c>
      <c r="AG3173" t="str">
        <f>VLOOKUP(tbl_pbp[[#This Row],[gameId]], games!$B$2:$T$40, 9, FALSE)</f>
        <v>green-bay-packers</v>
      </c>
      <c r="AH3173" s="5">
        <f>IF(tbl_pbp[[#This Row],[AwayTeam]] &lt;&gt; "new-orleans-saints", tbl_pbp[[#This Row],[homeWinPercentage]], 1-tbl_pbp[[#This Row],[homeWinPercentage]])</f>
        <v>0.34</v>
      </c>
      <c r="AI3173" s="13">
        <f>tbl_pbp[[#This Row],[Kamara]]*tbl_pbp[[#This Row],[Impactful Play]]</f>
        <v>0</v>
      </c>
      <c r="AJ3173" s="13">
        <f>tbl_pbp[[#This Row],[Thomas]]*tbl_pbp[[#This Row],[Impactful Play]]</f>
        <v>0</v>
      </c>
      <c r="AK3173" s="13" t="str">
        <f>VLOOKUP(tbl_pbp[[#This Row],[Play Saints Win % Increase]], tbl_impact[],3,TRUE)</f>
        <v>Scented (0 to +5%)</v>
      </c>
    </row>
    <row r="3174" spans="1:37">
      <c r="A3174" s="1">
        <v>43</v>
      </c>
      <c r="B3174" s="5">
        <v>0.34499999999999997</v>
      </c>
      <c r="C3174" t="s">
        <v>1898</v>
      </c>
      <c r="D3174">
        <v>0</v>
      </c>
      <c r="E3174">
        <v>0</v>
      </c>
      <c r="F3174">
        <v>2</v>
      </c>
      <c r="G3174">
        <v>7</v>
      </c>
      <c r="H3174">
        <v>13</v>
      </c>
      <c r="I3174">
        <v>0</v>
      </c>
      <c r="J3174">
        <v>65</v>
      </c>
      <c r="K3174" t="s">
        <v>266</v>
      </c>
      <c r="L3174">
        <v>0</v>
      </c>
      <c r="M3174">
        <v>65</v>
      </c>
      <c r="N3174" t="s">
        <v>1876</v>
      </c>
      <c r="O3174" t="s">
        <v>1896</v>
      </c>
      <c r="P3174" t="s">
        <v>25</v>
      </c>
      <c r="Q3174" t="s">
        <v>26</v>
      </c>
      <c r="R3174" t="s">
        <v>27</v>
      </c>
      <c r="V3174" t="s">
        <v>1755</v>
      </c>
      <c r="X3174" t="str">
        <f>VLOOKUP(pbp!V407, games!$B$2:$R$40, 3, FALSE)</f>
        <v>2019-09-22T20:25Z</v>
      </c>
      <c r="Y3174">
        <f>VLOOKUP(1*V3174,NFLGames!$H$11:$H$555,1,FALSE)</f>
        <v>401220323</v>
      </c>
      <c r="Z3174">
        <f>VLOOKUP($Y3174, NFLGames!$H$11:$K$555,2,FALSE)</f>
        <v>2020</v>
      </c>
      <c r="AA3174">
        <f>VLOOKUP($Y3174, NFLGames!$H$11:$K$555,3,FALSE)</f>
        <v>3</v>
      </c>
      <c r="AB3174" s="6">
        <f>IF(A3175=0, 0, AH3175-tbl_pbp[[#This Row],[Saints Win %]])</f>
        <v>-2.0999999999999963E-2</v>
      </c>
      <c r="AE3174">
        <f>ABS(tbl_pbp[[#This Row],[play.homeScore]]-tbl_pbp[[#This Row],[play.awayScore]])</f>
        <v>6</v>
      </c>
      <c r="AF3174">
        <f>IF(tbl_pbp[[#This Row],[Play Saints Win % Increase]]&gt;=$AF$4,1,0)</f>
        <v>0</v>
      </c>
      <c r="AG3174" t="str">
        <f>VLOOKUP(tbl_pbp[[#This Row],[gameId]], games!$B$2:$T$40, 9, FALSE)</f>
        <v>green-bay-packers</v>
      </c>
      <c r="AH3174" s="5">
        <f>IF(tbl_pbp[[#This Row],[AwayTeam]] &lt;&gt; "new-orleans-saints", tbl_pbp[[#This Row],[homeWinPercentage]], 1-tbl_pbp[[#This Row],[homeWinPercentage]])</f>
        <v>0.34499999999999997</v>
      </c>
      <c r="AI3174" s="13">
        <f>tbl_pbp[[#This Row],[Kamara]]*tbl_pbp[[#This Row],[Impactful Play]]</f>
        <v>0</v>
      </c>
      <c r="AJ3174" s="13">
        <f>tbl_pbp[[#This Row],[Thomas]]*tbl_pbp[[#This Row],[Impactful Play]]</f>
        <v>0</v>
      </c>
      <c r="AK3174" s="13" t="str">
        <f>VLOOKUP(tbl_pbp[[#This Row],[Play Saints Win % Increase]], tbl_impact[],3,TRUE)</f>
        <v>Bad (0 to -5%)</v>
      </c>
    </row>
    <row r="3175" spans="1:37">
      <c r="A3175" s="1">
        <v>44</v>
      </c>
      <c r="B3175" s="5">
        <v>0.32400000000000001</v>
      </c>
      <c r="C3175" t="s">
        <v>1899</v>
      </c>
      <c r="D3175">
        <v>0</v>
      </c>
      <c r="E3175">
        <v>0</v>
      </c>
      <c r="F3175">
        <v>2</v>
      </c>
      <c r="G3175">
        <v>7</v>
      </c>
      <c r="H3175">
        <v>13</v>
      </c>
      <c r="I3175">
        <v>10</v>
      </c>
      <c r="J3175">
        <v>25</v>
      </c>
      <c r="K3175" t="s">
        <v>29</v>
      </c>
      <c r="L3175">
        <v>1</v>
      </c>
      <c r="M3175">
        <v>75</v>
      </c>
      <c r="N3175" t="s">
        <v>1900</v>
      </c>
      <c r="O3175" t="s">
        <v>1896</v>
      </c>
      <c r="P3175" t="s">
        <v>45</v>
      </c>
      <c r="Q3175" t="s">
        <v>46</v>
      </c>
      <c r="R3175" t="s">
        <v>47</v>
      </c>
      <c r="S3175" t="s">
        <v>33</v>
      </c>
      <c r="T3175" t="s">
        <v>34</v>
      </c>
      <c r="U3175" t="s">
        <v>35</v>
      </c>
      <c r="V3175" t="s">
        <v>1755</v>
      </c>
      <c r="X3175" t="str">
        <f>VLOOKUP(pbp!V408, games!$B$2:$R$40, 3, FALSE)</f>
        <v>2019-09-22T20:25Z</v>
      </c>
      <c r="Y3175">
        <f>VLOOKUP(1*V3175,NFLGames!$H$11:$H$555,1,FALSE)</f>
        <v>401220323</v>
      </c>
      <c r="Z3175">
        <f>VLOOKUP($Y3175, NFLGames!$H$11:$K$555,2,FALSE)</f>
        <v>2020</v>
      </c>
      <c r="AA3175">
        <f>VLOOKUP($Y3175, NFLGames!$H$11:$K$555,3,FALSE)</f>
        <v>3</v>
      </c>
      <c r="AB3175" s="6">
        <f>IF(A3176=0, 0, AH3176-tbl_pbp[[#This Row],[Saints Win %]])</f>
        <v>-4.2000000000000037E-2</v>
      </c>
      <c r="AE3175">
        <f>ABS(tbl_pbp[[#This Row],[play.homeScore]]-tbl_pbp[[#This Row],[play.awayScore]])</f>
        <v>6</v>
      </c>
      <c r="AF3175">
        <f>IF(tbl_pbp[[#This Row],[Play Saints Win % Increase]]&gt;=$AF$4,1,0)</f>
        <v>0</v>
      </c>
      <c r="AG3175" t="str">
        <f>VLOOKUP(tbl_pbp[[#This Row],[gameId]], games!$B$2:$T$40, 9, FALSE)</f>
        <v>green-bay-packers</v>
      </c>
      <c r="AH3175" s="5">
        <f>IF(tbl_pbp[[#This Row],[AwayTeam]] &lt;&gt; "new-orleans-saints", tbl_pbp[[#This Row],[homeWinPercentage]], 1-tbl_pbp[[#This Row],[homeWinPercentage]])</f>
        <v>0.32400000000000001</v>
      </c>
      <c r="AI3175" s="13">
        <f>tbl_pbp[[#This Row],[Kamara]]*tbl_pbp[[#This Row],[Impactful Play]]</f>
        <v>0</v>
      </c>
      <c r="AJ3175" s="13">
        <f>tbl_pbp[[#This Row],[Thomas]]*tbl_pbp[[#This Row],[Impactful Play]]</f>
        <v>0</v>
      </c>
      <c r="AK3175" s="13" t="str">
        <f>VLOOKUP(tbl_pbp[[#This Row],[Play Saints Win % Increase]], tbl_impact[],3,TRUE)</f>
        <v>Bad (0 to -5%)</v>
      </c>
    </row>
    <row r="3176" spans="1:37">
      <c r="A3176" s="1">
        <v>45</v>
      </c>
      <c r="B3176" s="5">
        <v>0.28199999999999997</v>
      </c>
      <c r="C3176" t="s">
        <v>1901</v>
      </c>
      <c r="D3176">
        <v>0</v>
      </c>
      <c r="E3176">
        <v>0</v>
      </c>
      <c r="F3176">
        <v>2</v>
      </c>
      <c r="G3176">
        <v>7</v>
      </c>
      <c r="H3176">
        <v>13</v>
      </c>
      <c r="I3176">
        <v>8</v>
      </c>
      <c r="J3176">
        <v>27</v>
      </c>
      <c r="K3176" t="s">
        <v>29</v>
      </c>
      <c r="L3176">
        <v>2</v>
      </c>
      <c r="M3176">
        <v>73</v>
      </c>
      <c r="N3176" t="s">
        <v>1902</v>
      </c>
      <c r="O3176" t="s">
        <v>1903</v>
      </c>
      <c r="P3176" t="s">
        <v>94</v>
      </c>
      <c r="Q3176" t="s">
        <v>95</v>
      </c>
      <c r="R3176" t="s">
        <v>96</v>
      </c>
      <c r="S3176" t="s">
        <v>73</v>
      </c>
      <c r="T3176" t="s">
        <v>169</v>
      </c>
      <c r="U3176" t="s">
        <v>565</v>
      </c>
      <c r="V3176" t="s">
        <v>1755</v>
      </c>
      <c r="X3176" t="str">
        <f>VLOOKUP(pbp!V409, games!$B$2:$R$40, 3, FALSE)</f>
        <v>2019-09-22T20:25Z</v>
      </c>
      <c r="Y3176">
        <f>VLOOKUP(1*V3176,NFLGames!$H$11:$H$555,1,FALSE)</f>
        <v>401220323</v>
      </c>
      <c r="Z3176">
        <f>VLOOKUP($Y3176, NFLGames!$H$11:$K$555,2,FALSE)</f>
        <v>2020</v>
      </c>
      <c r="AA3176">
        <f>VLOOKUP($Y3176, NFLGames!$H$11:$K$555,3,FALSE)</f>
        <v>3</v>
      </c>
      <c r="AB3176" s="6">
        <f>IF(A3177=0, 0, AH3177-tbl_pbp[[#This Row],[Saints Win %]])</f>
        <v>-2.9999999999999472E-3</v>
      </c>
      <c r="AC3176">
        <v>1</v>
      </c>
      <c r="AE3176">
        <f>ABS(tbl_pbp[[#This Row],[play.homeScore]]-tbl_pbp[[#This Row],[play.awayScore]])</f>
        <v>6</v>
      </c>
      <c r="AF3176">
        <f>IF(tbl_pbp[[#This Row],[Play Saints Win % Increase]]&gt;=$AF$4,1,0)</f>
        <v>0</v>
      </c>
      <c r="AG3176" t="str">
        <f>VLOOKUP(tbl_pbp[[#This Row],[gameId]], games!$B$2:$T$40, 9, FALSE)</f>
        <v>green-bay-packers</v>
      </c>
      <c r="AH3176" s="5">
        <f>IF(tbl_pbp[[#This Row],[AwayTeam]] &lt;&gt; "new-orleans-saints", tbl_pbp[[#This Row],[homeWinPercentage]], 1-tbl_pbp[[#This Row],[homeWinPercentage]])</f>
        <v>0.28199999999999997</v>
      </c>
      <c r="AI3176" s="13">
        <f>tbl_pbp[[#This Row],[Kamara]]*tbl_pbp[[#This Row],[Impactful Play]]</f>
        <v>0</v>
      </c>
      <c r="AJ3176" s="13">
        <f>tbl_pbp[[#This Row],[Thomas]]*tbl_pbp[[#This Row],[Impactful Play]]</f>
        <v>0</v>
      </c>
      <c r="AK3176" s="13" t="str">
        <f>VLOOKUP(tbl_pbp[[#This Row],[Play Saints Win % Increase]], tbl_impact[],3,TRUE)</f>
        <v>Bad (0 to -5%)</v>
      </c>
    </row>
    <row r="3177" spans="1:37">
      <c r="A3177" s="1">
        <v>46</v>
      </c>
      <c r="B3177" s="5">
        <v>0.27900000000000003</v>
      </c>
      <c r="C3177" t="s">
        <v>1904</v>
      </c>
      <c r="D3177">
        <v>0</v>
      </c>
      <c r="E3177">
        <v>0</v>
      </c>
      <c r="F3177">
        <v>2</v>
      </c>
      <c r="G3177">
        <v>7</v>
      </c>
      <c r="H3177">
        <v>13</v>
      </c>
      <c r="I3177">
        <v>18</v>
      </c>
      <c r="J3177">
        <v>17</v>
      </c>
      <c r="K3177" t="s">
        <v>29</v>
      </c>
      <c r="L3177">
        <v>2</v>
      </c>
      <c r="M3177">
        <v>83</v>
      </c>
      <c r="N3177" t="s">
        <v>1905</v>
      </c>
      <c r="O3177" t="s">
        <v>1239</v>
      </c>
      <c r="P3177" t="s">
        <v>45</v>
      </c>
      <c r="Q3177" t="s">
        <v>46</v>
      </c>
      <c r="R3177" t="s">
        <v>47</v>
      </c>
      <c r="S3177" t="s">
        <v>1906</v>
      </c>
      <c r="T3177" t="s">
        <v>440</v>
      </c>
      <c r="U3177" t="s">
        <v>1907</v>
      </c>
      <c r="V3177" t="s">
        <v>1755</v>
      </c>
      <c r="X3177" t="str">
        <f>VLOOKUP(pbp!V410, games!$B$2:$R$40, 3, FALSE)</f>
        <v>2019-09-22T20:25Z</v>
      </c>
      <c r="Y3177">
        <f>VLOOKUP(1*V3177,NFLGames!$H$11:$H$555,1,FALSE)</f>
        <v>401220323</v>
      </c>
      <c r="Z3177">
        <f>VLOOKUP($Y3177, NFLGames!$H$11:$K$555,2,FALSE)</f>
        <v>2020</v>
      </c>
      <c r="AA3177">
        <f>VLOOKUP($Y3177, NFLGames!$H$11:$K$555,3,FALSE)</f>
        <v>3</v>
      </c>
      <c r="AB3177" s="6">
        <f>IF(A3178=0, 0, AH3178-tbl_pbp[[#This Row],[Saints Win %]])</f>
        <v>8.9999999999999969E-2</v>
      </c>
      <c r="AC3177">
        <v>1</v>
      </c>
      <c r="AE3177">
        <f>ABS(tbl_pbp[[#This Row],[play.homeScore]]-tbl_pbp[[#This Row],[play.awayScore]])</f>
        <v>6</v>
      </c>
      <c r="AF3177">
        <f>IF(tbl_pbp[[#This Row],[Play Saints Win % Increase]]&gt;=$AF$4,1,0)</f>
        <v>0</v>
      </c>
      <c r="AG3177" t="str">
        <f>VLOOKUP(tbl_pbp[[#This Row],[gameId]], games!$B$2:$T$40, 9, FALSE)</f>
        <v>green-bay-packers</v>
      </c>
      <c r="AH3177" s="5">
        <f>IF(tbl_pbp[[#This Row],[AwayTeam]] &lt;&gt; "new-orleans-saints", tbl_pbp[[#This Row],[homeWinPercentage]], 1-tbl_pbp[[#This Row],[homeWinPercentage]])</f>
        <v>0.27900000000000003</v>
      </c>
      <c r="AI3177" s="13">
        <f>tbl_pbp[[#This Row],[Kamara]]*tbl_pbp[[#This Row],[Impactful Play]]</f>
        <v>0</v>
      </c>
      <c r="AJ3177" s="13">
        <f>tbl_pbp[[#This Row],[Thomas]]*tbl_pbp[[#This Row],[Impactful Play]]</f>
        <v>0</v>
      </c>
      <c r="AK3177" s="13" t="str">
        <f>VLOOKUP(tbl_pbp[[#This Row],[Play Saints Win % Increase]], tbl_impact[],3,TRUE)</f>
        <v>Perfumed (5 to + 10%)</v>
      </c>
    </row>
    <row r="3178" spans="1:37">
      <c r="A3178" s="1">
        <v>47</v>
      </c>
      <c r="B3178" s="5">
        <v>0.36899999999999999</v>
      </c>
      <c r="C3178" t="s">
        <v>1908</v>
      </c>
      <c r="D3178">
        <v>0</v>
      </c>
      <c r="E3178">
        <v>0</v>
      </c>
      <c r="F3178">
        <v>2</v>
      </c>
      <c r="G3178">
        <v>7</v>
      </c>
      <c r="H3178">
        <v>13</v>
      </c>
      <c r="I3178">
        <v>15</v>
      </c>
      <c r="J3178">
        <v>20</v>
      </c>
      <c r="K3178" t="s">
        <v>29</v>
      </c>
      <c r="L3178">
        <v>3</v>
      </c>
      <c r="M3178">
        <v>80</v>
      </c>
      <c r="N3178" t="s">
        <v>1909</v>
      </c>
      <c r="O3178" t="s">
        <v>325</v>
      </c>
      <c r="P3178" t="s">
        <v>30</v>
      </c>
      <c r="Q3178" t="s">
        <v>31</v>
      </c>
      <c r="R3178" t="s">
        <v>32</v>
      </c>
      <c r="S3178" t="s">
        <v>259</v>
      </c>
      <c r="T3178" t="s">
        <v>165</v>
      </c>
      <c r="U3178" t="s">
        <v>1910</v>
      </c>
      <c r="V3178" t="s">
        <v>1755</v>
      </c>
      <c r="X3178" t="str">
        <f>VLOOKUP(pbp!V411, games!$B$2:$R$40, 3, FALSE)</f>
        <v>2019-09-22T20:25Z</v>
      </c>
      <c r="Y3178">
        <f>VLOOKUP(1*V3178,NFLGames!$H$11:$H$555,1,FALSE)</f>
        <v>401220323</v>
      </c>
      <c r="Z3178">
        <f>VLOOKUP($Y3178, NFLGames!$H$11:$K$555,2,FALSE)</f>
        <v>2020</v>
      </c>
      <c r="AA3178">
        <f>VLOOKUP($Y3178, NFLGames!$H$11:$K$555,3,FALSE)</f>
        <v>3</v>
      </c>
      <c r="AB3178" s="6">
        <f>IF(A3179=0, 0, AH3179-tbl_pbp[[#This Row],[Saints Win %]])</f>
        <v>2.1000000000000019E-2</v>
      </c>
      <c r="AC3178">
        <v>1</v>
      </c>
      <c r="AE3178">
        <f>ABS(tbl_pbp[[#This Row],[play.homeScore]]-tbl_pbp[[#This Row],[play.awayScore]])</f>
        <v>6</v>
      </c>
      <c r="AF3178">
        <f>IF(tbl_pbp[[#This Row],[Play Saints Win % Increase]]&gt;=$AF$4,1,0)</f>
        <v>0</v>
      </c>
      <c r="AG3178" t="str">
        <f>VLOOKUP(tbl_pbp[[#This Row],[gameId]], games!$B$2:$T$40, 9, FALSE)</f>
        <v>green-bay-packers</v>
      </c>
      <c r="AH3178" s="5">
        <f>IF(tbl_pbp[[#This Row],[AwayTeam]] &lt;&gt; "new-orleans-saints", tbl_pbp[[#This Row],[homeWinPercentage]], 1-tbl_pbp[[#This Row],[homeWinPercentage]])</f>
        <v>0.36899999999999999</v>
      </c>
      <c r="AI3178" s="13">
        <f>tbl_pbp[[#This Row],[Kamara]]*tbl_pbp[[#This Row],[Impactful Play]]</f>
        <v>0</v>
      </c>
      <c r="AJ3178" s="13">
        <f>tbl_pbp[[#This Row],[Thomas]]*tbl_pbp[[#This Row],[Impactful Play]]</f>
        <v>0</v>
      </c>
      <c r="AK3178" s="13" t="str">
        <f>VLOOKUP(tbl_pbp[[#This Row],[Play Saints Win % Increase]], tbl_impact[],3,TRUE)</f>
        <v>Scented (0 to +5%)</v>
      </c>
    </row>
    <row r="3179" spans="1:37">
      <c r="A3179" s="1">
        <v>48</v>
      </c>
      <c r="B3179" s="5">
        <v>0.39</v>
      </c>
      <c r="C3179" t="s">
        <v>1911</v>
      </c>
      <c r="D3179">
        <v>0</v>
      </c>
      <c r="E3179">
        <v>0</v>
      </c>
      <c r="F3179">
        <v>2</v>
      </c>
      <c r="G3179">
        <v>7</v>
      </c>
      <c r="H3179">
        <v>13</v>
      </c>
      <c r="I3179">
        <v>10</v>
      </c>
      <c r="J3179">
        <v>41</v>
      </c>
      <c r="K3179" t="s">
        <v>29</v>
      </c>
      <c r="L3179">
        <v>1</v>
      </c>
      <c r="M3179">
        <v>59</v>
      </c>
      <c r="N3179" t="s">
        <v>1912</v>
      </c>
      <c r="O3179" t="s">
        <v>86</v>
      </c>
      <c r="P3179" t="s">
        <v>45</v>
      </c>
      <c r="Q3179" t="s">
        <v>46</v>
      </c>
      <c r="R3179" t="s">
        <v>47</v>
      </c>
      <c r="S3179" t="s">
        <v>33</v>
      </c>
      <c r="T3179" t="s">
        <v>299</v>
      </c>
      <c r="U3179" t="s">
        <v>1913</v>
      </c>
      <c r="V3179" t="s">
        <v>1755</v>
      </c>
      <c r="X3179" t="str">
        <f>VLOOKUP(pbp!V412, games!$B$2:$R$40, 3, FALSE)</f>
        <v>2019-09-22T20:25Z</v>
      </c>
      <c r="Y3179">
        <f>VLOOKUP(1*V3179,NFLGames!$H$11:$H$555,1,FALSE)</f>
        <v>401220323</v>
      </c>
      <c r="Z3179">
        <f>VLOOKUP($Y3179, NFLGames!$H$11:$K$555,2,FALSE)</f>
        <v>2020</v>
      </c>
      <c r="AA3179">
        <f>VLOOKUP($Y3179, NFLGames!$H$11:$K$555,3,FALSE)</f>
        <v>3</v>
      </c>
      <c r="AB3179" s="6">
        <f>IF(A3180=0, 0, AH3180-tbl_pbp[[#This Row],[Saints Win %]])</f>
        <v>0</v>
      </c>
      <c r="AE3179">
        <f>ABS(tbl_pbp[[#This Row],[play.homeScore]]-tbl_pbp[[#This Row],[play.awayScore]])</f>
        <v>6</v>
      </c>
      <c r="AF3179">
        <f>IF(tbl_pbp[[#This Row],[Play Saints Win % Increase]]&gt;=$AF$4,1,0)</f>
        <v>0</v>
      </c>
      <c r="AG3179" t="str">
        <f>VLOOKUP(tbl_pbp[[#This Row],[gameId]], games!$B$2:$T$40, 9, FALSE)</f>
        <v>green-bay-packers</v>
      </c>
      <c r="AH3179" s="5">
        <f>IF(tbl_pbp[[#This Row],[AwayTeam]] &lt;&gt; "new-orleans-saints", tbl_pbp[[#This Row],[homeWinPercentage]], 1-tbl_pbp[[#This Row],[homeWinPercentage]])</f>
        <v>0.39</v>
      </c>
      <c r="AI3179" s="13">
        <f>tbl_pbp[[#This Row],[Kamara]]*tbl_pbp[[#This Row],[Impactful Play]]</f>
        <v>0</v>
      </c>
      <c r="AJ3179" s="13">
        <f>tbl_pbp[[#This Row],[Thomas]]*tbl_pbp[[#This Row],[Impactful Play]]</f>
        <v>0</v>
      </c>
      <c r="AK3179" s="13" t="str">
        <f>VLOOKUP(tbl_pbp[[#This Row],[Play Saints Win % Increase]], tbl_impact[],3,TRUE)</f>
        <v>Scented (0 to +5%)</v>
      </c>
    </row>
    <row r="3180" spans="1:37">
      <c r="A3180" s="1">
        <v>49</v>
      </c>
      <c r="B3180" s="5">
        <v>0.39</v>
      </c>
      <c r="C3180" t="s">
        <v>1914</v>
      </c>
      <c r="D3180">
        <v>0</v>
      </c>
      <c r="E3180">
        <v>0</v>
      </c>
      <c r="F3180">
        <v>2</v>
      </c>
      <c r="G3180">
        <v>7</v>
      </c>
      <c r="H3180">
        <v>13</v>
      </c>
      <c r="I3180">
        <v>1</v>
      </c>
      <c r="J3180">
        <v>50</v>
      </c>
      <c r="K3180" t="s">
        <v>29</v>
      </c>
      <c r="L3180">
        <v>2</v>
      </c>
      <c r="M3180">
        <v>50</v>
      </c>
      <c r="N3180" t="s">
        <v>1915</v>
      </c>
      <c r="O3180" t="s">
        <v>1916</v>
      </c>
      <c r="P3180" t="s">
        <v>45</v>
      </c>
      <c r="Q3180" t="s">
        <v>46</v>
      </c>
      <c r="R3180" t="s">
        <v>47</v>
      </c>
      <c r="S3180" t="s">
        <v>83</v>
      </c>
      <c r="T3180" t="s">
        <v>226</v>
      </c>
      <c r="U3180" t="s">
        <v>1917</v>
      </c>
      <c r="V3180" t="s">
        <v>1755</v>
      </c>
      <c r="X3180" t="str">
        <f>VLOOKUP(pbp!V413, games!$B$2:$R$40, 3, FALSE)</f>
        <v>2019-09-22T20:25Z</v>
      </c>
      <c r="Y3180">
        <f>VLOOKUP(1*V3180,NFLGames!$H$11:$H$555,1,FALSE)</f>
        <v>401220323</v>
      </c>
      <c r="Z3180">
        <f>VLOOKUP($Y3180, NFLGames!$H$11:$K$555,2,FALSE)</f>
        <v>2020</v>
      </c>
      <c r="AA3180">
        <f>VLOOKUP($Y3180, NFLGames!$H$11:$K$555,3,FALSE)</f>
        <v>3</v>
      </c>
      <c r="AB3180" s="6">
        <f>IF(A3181=0, 0, AH3181-tbl_pbp[[#This Row],[Saints Win %]])</f>
        <v>1.5000000000000013E-2</v>
      </c>
      <c r="AE3180">
        <f>ABS(tbl_pbp[[#This Row],[play.homeScore]]-tbl_pbp[[#This Row],[play.awayScore]])</f>
        <v>6</v>
      </c>
      <c r="AF3180">
        <f>IF(tbl_pbp[[#This Row],[Play Saints Win % Increase]]&gt;=$AF$4,1,0)</f>
        <v>0</v>
      </c>
      <c r="AG3180" t="str">
        <f>VLOOKUP(tbl_pbp[[#This Row],[gameId]], games!$B$2:$T$40, 9, FALSE)</f>
        <v>green-bay-packers</v>
      </c>
      <c r="AH3180" s="5">
        <f>IF(tbl_pbp[[#This Row],[AwayTeam]] &lt;&gt; "new-orleans-saints", tbl_pbp[[#This Row],[homeWinPercentage]], 1-tbl_pbp[[#This Row],[homeWinPercentage]])</f>
        <v>0.39</v>
      </c>
      <c r="AI3180" s="13">
        <f>tbl_pbp[[#This Row],[Kamara]]*tbl_pbp[[#This Row],[Impactful Play]]</f>
        <v>0</v>
      </c>
      <c r="AJ3180" s="13">
        <f>tbl_pbp[[#This Row],[Thomas]]*tbl_pbp[[#This Row],[Impactful Play]]</f>
        <v>0</v>
      </c>
      <c r="AK3180" s="13" t="str">
        <f>VLOOKUP(tbl_pbp[[#This Row],[Play Saints Win % Increase]], tbl_impact[],3,TRUE)</f>
        <v>Scented (0 to +5%)</v>
      </c>
    </row>
    <row r="3181" spans="1:37">
      <c r="A3181" s="1">
        <v>50</v>
      </c>
      <c r="B3181" s="5">
        <v>0.40500000000000003</v>
      </c>
      <c r="C3181" t="s">
        <v>1918</v>
      </c>
      <c r="D3181">
        <v>0</v>
      </c>
      <c r="E3181">
        <v>0</v>
      </c>
      <c r="F3181">
        <v>2</v>
      </c>
      <c r="G3181">
        <v>7</v>
      </c>
      <c r="H3181">
        <v>13</v>
      </c>
      <c r="I3181">
        <v>10</v>
      </c>
      <c r="J3181">
        <v>54</v>
      </c>
      <c r="K3181" t="s">
        <v>29</v>
      </c>
      <c r="L3181">
        <v>1</v>
      </c>
      <c r="M3181">
        <v>46</v>
      </c>
      <c r="N3181" t="s">
        <v>1919</v>
      </c>
      <c r="O3181" t="s">
        <v>1920</v>
      </c>
      <c r="P3181" t="s">
        <v>45</v>
      </c>
      <c r="Q3181" t="s">
        <v>46</v>
      </c>
      <c r="R3181" t="s">
        <v>47</v>
      </c>
      <c r="S3181" t="s">
        <v>33</v>
      </c>
      <c r="T3181" t="s">
        <v>1785</v>
      </c>
      <c r="U3181" t="s">
        <v>1921</v>
      </c>
      <c r="V3181" t="s">
        <v>1755</v>
      </c>
      <c r="X3181" t="str">
        <f>VLOOKUP(pbp!V414, games!$B$2:$R$40, 3, FALSE)</f>
        <v>2019-09-22T20:25Z</v>
      </c>
      <c r="Y3181">
        <f>VLOOKUP(1*V3181,NFLGames!$H$11:$H$555,1,FALSE)</f>
        <v>401220323</v>
      </c>
      <c r="Z3181">
        <f>VLOOKUP($Y3181, NFLGames!$H$11:$K$555,2,FALSE)</f>
        <v>2020</v>
      </c>
      <c r="AA3181">
        <f>VLOOKUP($Y3181, NFLGames!$H$11:$K$555,3,FALSE)</f>
        <v>3</v>
      </c>
      <c r="AB3181" s="6">
        <f>IF(A3182=0, 0, AH3182-tbl_pbp[[#This Row],[Saints Win %]])</f>
        <v>2.9999999999999472E-3</v>
      </c>
      <c r="AE3181">
        <f>ABS(tbl_pbp[[#This Row],[play.homeScore]]-tbl_pbp[[#This Row],[play.awayScore]])</f>
        <v>6</v>
      </c>
      <c r="AF3181">
        <f>IF(tbl_pbp[[#This Row],[Play Saints Win % Increase]]&gt;=$AF$4,1,0)</f>
        <v>0</v>
      </c>
      <c r="AG3181" t="str">
        <f>VLOOKUP(tbl_pbp[[#This Row],[gameId]], games!$B$2:$T$40, 9, FALSE)</f>
        <v>green-bay-packers</v>
      </c>
      <c r="AH3181" s="5">
        <f>IF(tbl_pbp[[#This Row],[AwayTeam]] &lt;&gt; "new-orleans-saints", tbl_pbp[[#This Row],[homeWinPercentage]], 1-tbl_pbp[[#This Row],[homeWinPercentage]])</f>
        <v>0.40500000000000003</v>
      </c>
      <c r="AI3181" s="13">
        <f>tbl_pbp[[#This Row],[Kamara]]*tbl_pbp[[#This Row],[Impactful Play]]</f>
        <v>0</v>
      </c>
      <c r="AJ3181" s="13">
        <f>tbl_pbp[[#This Row],[Thomas]]*tbl_pbp[[#This Row],[Impactful Play]]</f>
        <v>0</v>
      </c>
      <c r="AK3181" s="13" t="str">
        <f>VLOOKUP(tbl_pbp[[#This Row],[Play Saints Win % Increase]], tbl_impact[],3,TRUE)</f>
        <v>Scented (0 to +5%)</v>
      </c>
    </row>
    <row r="3182" spans="1:37">
      <c r="A3182" s="1">
        <v>51</v>
      </c>
      <c r="B3182" s="5">
        <v>0.40799999999999997</v>
      </c>
      <c r="C3182" t="s">
        <v>1922</v>
      </c>
      <c r="D3182">
        <v>0</v>
      </c>
      <c r="E3182">
        <v>0</v>
      </c>
      <c r="F3182">
        <v>2</v>
      </c>
      <c r="G3182">
        <v>7</v>
      </c>
      <c r="H3182">
        <v>13</v>
      </c>
      <c r="I3182">
        <v>2</v>
      </c>
      <c r="J3182">
        <v>62</v>
      </c>
      <c r="K3182" t="s">
        <v>29</v>
      </c>
      <c r="L3182">
        <v>2</v>
      </c>
      <c r="M3182">
        <v>38</v>
      </c>
      <c r="N3182" t="s">
        <v>1923</v>
      </c>
      <c r="O3182" t="s">
        <v>472</v>
      </c>
      <c r="P3182" t="s">
        <v>45</v>
      </c>
      <c r="Q3182" t="s">
        <v>46</v>
      </c>
      <c r="R3182" t="s">
        <v>47</v>
      </c>
      <c r="S3182" t="s">
        <v>51</v>
      </c>
      <c r="T3182" t="s">
        <v>1924</v>
      </c>
      <c r="U3182" t="s">
        <v>1925</v>
      </c>
      <c r="V3182" t="s">
        <v>1755</v>
      </c>
      <c r="X3182" t="str">
        <f>VLOOKUP(pbp!V415, games!$B$2:$R$40, 3, FALSE)</f>
        <v>2019-09-22T20:25Z</v>
      </c>
      <c r="Y3182">
        <f>VLOOKUP(1*V3182,NFLGames!$H$11:$H$555,1,FALSE)</f>
        <v>401220323</v>
      </c>
      <c r="Z3182">
        <f>VLOOKUP($Y3182, NFLGames!$H$11:$K$555,2,FALSE)</f>
        <v>2020</v>
      </c>
      <c r="AA3182">
        <f>VLOOKUP($Y3182, NFLGames!$H$11:$K$555,3,FALSE)</f>
        <v>3</v>
      </c>
      <c r="AB3182" s="6">
        <f>IF(A3183=0, 0, AH3183-tbl_pbp[[#This Row],[Saints Win %]])</f>
        <v>-2.9999999999999971E-2</v>
      </c>
      <c r="AE3182">
        <f>ABS(tbl_pbp[[#This Row],[play.homeScore]]-tbl_pbp[[#This Row],[play.awayScore]])</f>
        <v>6</v>
      </c>
      <c r="AF3182">
        <f>IF(tbl_pbp[[#This Row],[Play Saints Win % Increase]]&gt;=$AF$4,1,0)</f>
        <v>0</v>
      </c>
      <c r="AG3182" t="str">
        <f>VLOOKUP(tbl_pbp[[#This Row],[gameId]], games!$B$2:$T$40, 9, FALSE)</f>
        <v>green-bay-packers</v>
      </c>
      <c r="AH3182" s="5">
        <f>IF(tbl_pbp[[#This Row],[AwayTeam]] &lt;&gt; "new-orleans-saints", tbl_pbp[[#This Row],[homeWinPercentage]], 1-tbl_pbp[[#This Row],[homeWinPercentage]])</f>
        <v>0.40799999999999997</v>
      </c>
      <c r="AI3182" s="13">
        <f>tbl_pbp[[#This Row],[Kamara]]*tbl_pbp[[#This Row],[Impactful Play]]</f>
        <v>0</v>
      </c>
      <c r="AJ3182" s="13">
        <f>tbl_pbp[[#This Row],[Thomas]]*tbl_pbp[[#This Row],[Impactful Play]]</f>
        <v>0</v>
      </c>
      <c r="AK3182" s="13" t="str">
        <f>VLOOKUP(tbl_pbp[[#This Row],[Play Saints Win % Increase]], tbl_impact[],3,TRUE)</f>
        <v>Bad (0 to -5%)</v>
      </c>
    </row>
    <row r="3183" spans="1:37">
      <c r="A3183" s="1">
        <v>52</v>
      </c>
      <c r="B3183" s="5">
        <v>0.378</v>
      </c>
      <c r="C3183" t="s">
        <v>1926</v>
      </c>
      <c r="D3183">
        <v>0</v>
      </c>
      <c r="E3183">
        <v>0</v>
      </c>
      <c r="F3183">
        <v>2</v>
      </c>
      <c r="G3183">
        <v>7</v>
      </c>
      <c r="H3183">
        <v>13</v>
      </c>
      <c r="I3183">
        <v>10</v>
      </c>
      <c r="J3183">
        <v>66</v>
      </c>
      <c r="K3183" t="s">
        <v>29</v>
      </c>
      <c r="L3183">
        <v>1</v>
      </c>
      <c r="M3183">
        <v>34</v>
      </c>
      <c r="N3183" t="s">
        <v>1927</v>
      </c>
      <c r="O3183" t="s">
        <v>1928</v>
      </c>
      <c r="P3183" t="s">
        <v>22</v>
      </c>
      <c r="Q3183" t="s">
        <v>37</v>
      </c>
      <c r="S3183" t="s">
        <v>33</v>
      </c>
      <c r="T3183" t="s">
        <v>1929</v>
      </c>
      <c r="U3183" t="s">
        <v>1930</v>
      </c>
      <c r="V3183" t="s">
        <v>1755</v>
      </c>
      <c r="X3183" t="str">
        <f>VLOOKUP(pbp!V416, games!$B$2:$R$40, 3, FALSE)</f>
        <v>2019-09-22T20:25Z</v>
      </c>
      <c r="Y3183">
        <f>VLOOKUP(1*V3183,NFLGames!$H$11:$H$555,1,FALSE)</f>
        <v>401220323</v>
      </c>
      <c r="Z3183">
        <f>VLOOKUP($Y3183, NFLGames!$H$11:$K$555,2,FALSE)</f>
        <v>2020</v>
      </c>
      <c r="AA3183">
        <f>VLOOKUP($Y3183, NFLGames!$H$11:$K$555,3,FALSE)</f>
        <v>3</v>
      </c>
      <c r="AB3183" s="6">
        <f>IF(A3184=0, 0, AH3184-tbl_pbp[[#This Row],[Saints Win %]])</f>
        <v>3.1999999999999973E-2</v>
      </c>
      <c r="AE3183">
        <f>ABS(tbl_pbp[[#This Row],[play.homeScore]]-tbl_pbp[[#This Row],[play.awayScore]])</f>
        <v>6</v>
      </c>
      <c r="AF3183">
        <f>IF(tbl_pbp[[#This Row],[Play Saints Win % Increase]]&gt;=$AF$4,1,0)</f>
        <v>0</v>
      </c>
      <c r="AG3183" t="str">
        <f>VLOOKUP(tbl_pbp[[#This Row],[gameId]], games!$B$2:$T$40, 9, FALSE)</f>
        <v>green-bay-packers</v>
      </c>
      <c r="AH3183" s="5">
        <f>IF(tbl_pbp[[#This Row],[AwayTeam]] &lt;&gt; "new-orleans-saints", tbl_pbp[[#This Row],[homeWinPercentage]], 1-tbl_pbp[[#This Row],[homeWinPercentage]])</f>
        <v>0.378</v>
      </c>
      <c r="AI3183" s="13">
        <f>tbl_pbp[[#This Row],[Kamara]]*tbl_pbp[[#This Row],[Impactful Play]]</f>
        <v>0</v>
      </c>
      <c r="AJ3183" s="13">
        <f>tbl_pbp[[#This Row],[Thomas]]*tbl_pbp[[#This Row],[Impactful Play]]</f>
        <v>0</v>
      </c>
      <c r="AK3183" s="13" t="str">
        <f>VLOOKUP(tbl_pbp[[#This Row],[Play Saints Win % Increase]], tbl_impact[],3,TRUE)</f>
        <v>Scented (0 to +5%)</v>
      </c>
    </row>
    <row r="3184" spans="1:37">
      <c r="A3184" s="1">
        <v>53</v>
      </c>
      <c r="B3184" s="5">
        <v>0.41</v>
      </c>
      <c r="C3184" t="s">
        <v>1931</v>
      </c>
      <c r="D3184">
        <v>0</v>
      </c>
      <c r="E3184">
        <v>0</v>
      </c>
      <c r="F3184">
        <v>2</v>
      </c>
      <c r="G3184">
        <v>7</v>
      </c>
      <c r="H3184">
        <v>13</v>
      </c>
      <c r="I3184">
        <v>10</v>
      </c>
      <c r="J3184">
        <v>66</v>
      </c>
      <c r="K3184" t="s">
        <v>29</v>
      </c>
      <c r="L3184">
        <v>2</v>
      </c>
      <c r="M3184">
        <v>34</v>
      </c>
      <c r="N3184" t="s">
        <v>1932</v>
      </c>
      <c r="O3184" t="s">
        <v>1933</v>
      </c>
      <c r="P3184" t="s">
        <v>30</v>
      </c>
      <c r="Q3184" t="s">
        <v>31</v>
      </c>
      <c r="R3184" t="s">
        <v>32</v>
      </c>
      <c r="S3184" t="s">
        <v>120</v>
      </c>
      <c r="T3184" t="s">
        <v>1929</v>
      </c>
      <c r="U3184" t="s">
        <v>1934</v>
      </c>
      <c r="V3184" t="s">
        <v>1755</v>
      </c>
      <c r="X3184" t="str">
        <f>VLOOKUP(pbp!V417, games!$B$2:$R$40, 3, FALSE)</f>
        <v>2019-09-22T20:25Z</v>
      </c>
      <c r="Y3184">
        <f>VLOOKUP(1*V3184,NFLGames!$H$11:$H$555,1,FALSE)</f>
        <v>401220323</v>
      </c>
      <c r="Z3184">
        <f>VLOOKUP($Y3184, NFLGames!$H$11:$K$555,2,FALSE)</f>
        <v>2020</v>
      </c>
      <c r="AA3184">
        <f>VLOOKUP($Y3184, NFLGames!$H$11:$K$555,3,FALSE)</f>
        <v>3</v>
      </c>
      <c r="AB3184" s="6">
        <f>IF(A3185=0, 0, AH3185-tbl_pbp[[#This Row],[Saints Win %]])</f>
        <v>-5.7999999999999996E-2</v>
      </c>
      <c r="AE3184">
        <f>ABS(tbl_pbp[[#This Row],[play.homeScore]]-tbl_pbp[[#This Row],[play.awayScore]])</f>
        <v>6</v>
      </c>
      <c r="AF3184">
        <f>IF(tbl_pbp[[#This Row],[Play Saints Win % Increase]]&gt;=$AF$4,1,0)</f>
        <v>0</v>
      </c>
      <c r="AG3184" t="str">
        <f>VLOOKUP(tbl_pbp[[#This Row],[gameId]], games!$B$2:$T$40, 9, FALSE)</f>
        <v>green-bay-packers</v>
      </c>
      <c r="AH3184" s="5">
        <f>IF(tbl_pbp[[#This Row],[AwayTeam]] &lt;&gt; "new-orleans-saints", tbl_pbp[[#This Row],[homeWinPercentage]], 1-tbl_pbp[[#This Row],[homeWinPercentage]])</f>
        <v>0.41</v>
      </c>
      <c r="AI3184" s="13">
        <f>tbl_pbp[[#This Row],[Kamara]]*tbl_pbp[[#This Row],[Impactful Play]]</f>
        <v>0</v>
      </c>
      <c r="AJ3184" s="13">
        <f>tbl_pbp[[#This Row],[Thomas]]*tbl_pbp[[#This Row],[Impactful Play]]</f>
        <v>0</v>
      </c>
      <c r="AK3184" s="13" t="str">
        <f>VLOOKUP(tbl_pbp[[#This Row],[Play Saints Win % Increase]], tbl_impact[],3,TRUE)</f>
        <v>Smelly (worse than-5% -&gt; -10%)</v>
      </c>
    </row>
    <row r="3185" spans="1:37">
      <c r="A3185" s="1">
        <v>54</v>
      </c>
      <c r="B3185" s="5">
        <v>0.35199999999999998</v>
      </c>
      <c r="C3185" t="s">
        <v>1935</v>
      </c>
      <c r="D3185">
        <v>0</v>
      </c>
      <c r="E3185">
        <v>0</v>
      </c>
      <c r="F3185">
        <v>2</v>
      </c>
      <c r="G3185">
        <v>7</v>
      </c>
      <c r="H3185">
        <v>13</v>
      </c>
      <c r="I3185">
        <v>3</v>
      </c>
      <c r="J3185">
        <v>73</v>
      </c>
      <c r="K3185" t="s">
        <v>29</v>
      </c>
      <c r="L3185">
        <v>3</v>
      </c>
      <c r="M3185">
        <v>27</v>
      </c>
      <c r="N3185" t="s">
        <v>1936</v>
      </c>
      <c r="O3185" t="s">
        <v>1937</v>
      </c>
      <c r="P3185" t="s">
        <v>30</v>
      </c>
      <c r="Q3185" t="s">
        <v>31</v>
      </c>
      <c r="R3185" t="s">
        <v>32</v>
      </c>
      <c r="S3185" t="s">
        <v>375</v>
      </c>
      <c r="T3185" t="s">
        <v>1938</v>
      </c>
      <c r="U3185" t="s">
        <v>1939</v>
      </c>
      <c r="V3185" t="s">
        <v>1755</v>
      </c>
      <c r="X3185" t="str">
        <f>VLOOKUP(pbp!V418, games!$B$2:$R$40, 3, FALSE)</f>
        <v>2019-09-22T20:25Z</v>
      </c>
      <c r="Y3185">
        <f>VLOOKUP(1*V3185,NFLGames!$H$11:$H$555,1,FALSE)</f>
        <v>401220323</v>
      </c>
      <c r="Z3185">
        <f>VLOOKUP($Y3185, NFLGames!$H$11:$K$555,2,FALSE)</f>
        <v>2020</v>
      </c>
      <c r="AA3185">
        <f>VLOOKUP($Y3185, NFLGames!$H$11:$K$555,3,FALSE)</f>
        <v>3</v>
      </c>
      <c r="AB3185" s="6">
        <f>IF(A3186=0, 0, AH3186-tbl_pbp[[#This Row],[Saints Win %]])</f>
        <v>1.9000000000000017E-2</v>
      </c>
      <c r="AE3185">
        <f>ABS(tbl_pbp[[#This Row],[play.homeScore]]-tbl_pbp[[#This Row],[play.awayScore]])</f>
        <v>6</v>
      </c>
      <c r="AF3185">
        <f>IF(tbl_pbp[[#This Row],[Play Saints Win % Increase]]&gt;=$AF$4,1,0)</f>
        <v>0</v>
      </c>
      <c r="AG3185" t="str">
        <f>VLOOKUP(tbl_pbp[[#This Row],[gameId]], games!$B$2:$T$40, 9, FALSE)</f>
        <v>green-bay-packers</v>
      </c>
      <c r="AH3185" s="5">
        <f>IF(tbl_pbp[[#This Row],[AwayTeam]] &lt;&gt; "new-orleans-saints", tbl_pbp[[#This Row],[homeWinPercentage]], 1-tbl_pbp[[#This Row],[homeWinPercentage]])</f>
        <v>0.35199999999999998</v>
      </c>
      <c r="AI3185" s="13">
        <f>tbl_pbp[[#This Row],[Kamara]]*tbl_pbp[[#This Row],[Impactful Play]]</f>
        <v>0</v>
      </c>
      <c r="AJ3185" s="13">
        <f>tbl_pbp[[#This Row],[Thomas]]*tbl_pbp[[#This Row],[Impactful Play]]</f>
        <v>0</v>
      </c>
      <c r="AK3185" s="13" t="str">
        <f>VLOOKUP(tbl_pbp[[#This Row],[Play Saints Win % Increase]], tbl_impact[],3,TRUE)</f>
        <v>Scented (0 to +5%)</v>
      </c>
    </row>
    <row r="3186" spans="1:37">
      <c r="A3186" s="1">
        <v>55</v>
      </c>
      <c r="B3186" s="5">
        <v>0.371</v>
      </c>
      <c r="C3186" t="s">
        <v>1940</v>
      </c>
      <c r="D3186">
        <v>0</v>
      </c>
      <c r="E3186">
        <v>0</v>
      </c>
      <c r="F3186">
        <v>2</v>
      </c>
      <c r="G3186">
        <v>10</v>
      </c>
      <c r="H3186">
        <v>13</v>
      </c>
      <c r="I3186">
        <v>2</v>
      </c>
      <c r="J3186">
        <v>74</v>
      </c>
      <c r="K3186" t="s">
        <v>29</v>
      </c>
      <c r="L3186">
        <v>4</v>
      </c>
      <c r="M3186">
        <v>26</v>
      </c>
      <c r="N3186" t="s">
        <v>1941</v>
      </c>
      <c r="O3186" t="s">
        <v>1942</v>
      </c>
      <c r="P3186" t="s">
        <v>187</v>
      </c>
      <c r="Q3186" t="s">
        <v>188</v>
      </c>
      <c r="R3186" t="s">
        <v>189</v>
      </c>
      <c r="S3186" t="s">
        <v>154</v>
      </c>
      <c r="T3186" t="s">
        <v>1943</v>
      </c>
      <c r="U3186" t="s">
        <v>1944</v>
      </c>
      <c r="V3186" t="s">
        <v>1755</v>
      </c>
      <c r="X3186" t="str">
        <f>VLOOKUP(pbp!V419, games!$B$2:$R$40, 3, FALSE)</f>
        <v>2019-09-22T20:25Z</v>
      </c>
      <c r="Y3186">
        <f>VLOOKUP(1*V3186,NFLGames!$H$11:$H$555,1,FALSE)</f>
        <v>401220323</v>
      </c>
      <c r="Z3186">
        <f>VLOOKUP($Y3186, NFLGames!$H$11:$K$555,2,FALSE)</f>
        <v>2020</v>
      </c>
      <c r="AA3186">
        <f>VLOOKUP($Y3186, NFLGames!$H$11:$K$555,3,FALSE)</f>
        <v>3</v>
      </c>
      <c r="AB3186" s="6">
        <f>IF(A3187=0, 0, AH3187-tbl_pbp[[#This Row],[Saints Win %]])</f>
        <v>0</v>
      </c>
      <c r="AE3186">
        <f>ABS(tbl_pbp[[#This Row],[play.homeScore]]-tbl_pbp[[#This Row],[play.awayScore]])</f>
        <v>3</v>
      </c>
      <c r="AF3186">
        <f>IF(tbl_pbp[[#This Row],[Play Saints Win % Increase]]&gt;=$AF$4,1,0)</f>
        <v>0</v>
      </c>
      <c r="AG3186" t="str">
        <f>VLOOKUP(tbl_pbp[[#This Row],[gameId]], games!$B$2:$T$40, 9, FALSE)</f>
        <v>green-bay-packers</v>
      </c>
      <c r="AH3186" s="5">
        <f>IF(tbl_pbp[[#This Row],[AwayTeam]] &lt;&gt; "new-orleans-saints", tbl_pbp[[#This Row],[homeWinPercentage]], 1-tbl_pbp[[#This Row],[homeWinPercentage]])</f>
        <v>0.371</v>
      </c>
      <c r="AI3186" s="13">
        <f>tbl_pbp[[#This Row],[Kamara]]*tbl_pbp[[#This Row],[Impactful Play]]</f>
        <v>0</v>
      </c>
      <c r="AJ3186" s="13">
        <f>tbl_pbp[[#This Row],[Thomas]]*tbl_pbp[[#This Row],[Impactful Play]]</f>
        <v>0</v>
      </c>
      <c r="AK3186" s="13" t="str">
        <f>VLOOKUP(tbl_pbp[[#This Row],[Play Saints Win % Increase]], tbl_impact[],3,TRUE)</f>
        <v>Scented (0 to +5%)</v>
      </c>
    </row>
    <row r="3187" spans="1:37">
      <c r="A3187" s="1">
        <v>56</v>
      </c>
      <c r="B3187" s="5">
        <v>0.371</v>
      </c>
      <c r="C3187" t="s">
        <v>1945</v>
      </c>
      <c r="D3187">
        <v>0</v>
      </c>
      <c r="E3187">
        <v>0</v>
      </c>
      <c r="F3187">
        <v>2</v>
      </c>
      <c r="G3187">
        <v>10</v>
      </c>
      <c r="H3187">
        <v>13</v>
      </c>
      <c r="I3187">
        <v>0</v>
      </c>
      <c r="J3187">
        <v>35</v>
      </c>
      <c r="K3187" t="s">
        <v>29</v>
      </c>
      <c r="L3187">
        <v>0</v>
      </c>
      <c r="M3187">
        <v>65</v>
      </c>
      <c r="N3187" t="s">
        <v>1946</v>
      </c>
      <c r="O3187" t="s">
        <v>1942</v>
      </c>
      <c r="P3187" t="s">
        <v>25</v>
      </c>
      <c r="Q3187" t="s">
        <v>26</v>
      </c>
      <c r="R3187" t="s">
        <v>27</v>
      </c>
      <c r="V3187" t="s">
        <v>1755</v>
      </c>
      <c r="X3187" t="str">
        <f>VLOOKUP(pbp!V420, games!$B$2:$R$40, 3, FALSE)</f>
        <v>2019-09-22T20:25Z</v>
      </c>
      <c r="Y3187">
        <f>VLOOKUP(1*V3187,NFLGames!$H$11:$H$555,1,FALSE)</f>
        <v>401220323</v>
      </c>
      <c r="Z3187">
        <f>VLOOKUP($Y3187, NFLGames!$H$11:$K$555,2,FALSE)</f>
        <v>2020</v>
      </c>
      <c r="AA3187">
        <f>VLOOKUP($Y3187, NFLGames!$H$11:$K$555,3,FALSE)</f>
        <v>3</v>
      </c>
      <c r="AB3187" s="6">
        <f>IF(A3188=0, 0, AH3188-tbl_pbp[[#This Row],[Saints Win %]])</f>
        <v>-2.300000000000002E-2</v>
      </c>
      <c r="AE3187">
        <f>ABS(tbl_pbp[[#This Row],[play.homeScore]]-tbl_pbp[[#This Row],[play.awayScore]])</f>
        <v>3</v>
      </c>
      <c r="AF3187">
        <f>IF(tbl_pbp[[#This Row],[Play Saints Win % Increase]]&gt;=$AF$4,1,0)</f>
        <v>0</v>
      </c>
      <c r="AG3187" t="str">
        <f>VLOOKUP(tbl_pbp[[#This Row],[gameId]], games!$B$2:$T$40, 9, FALSE)</f>
        <v>green-bay-packers</v>
      </c>
      <c r="AH3187" s="5">
        <f>IF(tbl_pbp[[#This Row],[AwayTeam]] &lt;&gt; "new-orleans-saints", tbl_pbp[[#This Row],[homeWinPercentage]], 1-tbl_pbp[[#This Row],[homeWinPercentage]])</f>
        <v>0.371</v>
      </c>
      <c r="AI3187" s="13">
        <f>tbl_pbp[[#This Row],[Kamara]]*tbl_pbp[[#This Row],[Impactful Play]]</f>
        <v>0</v>
      </c>
      <c r="AJ3187" s="13">
        <f>tbl_pbp[[#This Row],[Thomas]]*tbl_pbp[[#This Row],[Impactful Play]]</f>
        <v>0</v>
      </c>
      <c r="AK3187" s="13" t="str">
        <f>VLOOKUP(tbl_pbp[[#This Row],[Play Saints Win % Increase]], tbl_impact[],3,TRUE)</f>
        <v>Bad (0 to -5%)</v>
      </c>
    </row>
    <row r="3188" spans="1:37">
      <c r="A3188" s="1">
        <v>57</v>
      </c>
      <c r="B3188" s="5">
        <v>0.34799999999999998</v>
      </c>
      <c r="C3188" t="s">
        <v>1947</v>
      </c>
      <c r="D3188">
        <v>0</v>
      </c>
      <c r="E3188">
        <v>0</v>
      </c>
      <c r="F3188">
        <v>2</v>
      </c>
      <c r="G3188">
        <v>10</v>
      </c>
      <c r="H3188">
        <v>13</v>
      </c>
      <c r="I3188">
        <v>10</v>
      </c>
      <c r="J3188">
        <v>78</v>
      </c>
      <c r="K3188" t="s">
        <v>266</v>
      </c>
      <c r="L3188">
        <v>1</v>
      </c>
      <c r="M3188">
        <v>78</v>
      </c>
      <c r="N3188" t="s">
        <v>1948</v>
      </c>
      <c r="O3188" t="s">
        <v>1949</v>
      </c>
      <c r="P3188" t="s">
        <v>45</v>
      </c>
      <c r="Q3188" t="s">
        <v>46</v>
      </c>
      <c r="R3188" t="s">
        <v>47</v>
      </c>
      <c r="S3188" t="s">
        <v>33</v>
      </c>
      <c r="T3188" t="s">
        <v>1950</v>
      </c>
      <c r="U3188" t="s">
        <v>1951</v>
      </c>
      <c r="V3188" t="s">
        <v>1755</v>
      </c>
      <c r="X3188" t="str">
        <f>VLOOKUP(pbp!V421, games!$B$2:$R$40, 3, FALSE)</f>
        <v>2019-09-22T20:25Z</v>
      </c>
      <c r="Y3188">
        <f>VLOOKUP(1*V3188,NFLGames!$H$11:$H$555,1,FALSE)</f>
        <v>401220323</v>
      </c>
      <c r="Z3188">
        <f>VLOOKUP($Y3188, NFLGames!$H$11:$K$555,2,FALSE)</f>
        <v>2020</v>
      </c>
      <c r="AA3188">
        <f>VLOOKUP($Y3188, NFLGames!$H$11:$K$555,3,FALSE)</f>
        <v>3</v>
      </c>
      <c r="AB3188" s="6">
        <f>IF(A3189=0, 0, AH3189-tbl_pbp[[#This Row],[Saints Win %]])</f>
        <v>3.5000000000000031E-2</v>
      </c>
      <c r="AE3188">
        <f>ABS(tbl_pbp[[#This Row],[play.homeScore]]-tbl_pbp[[#This Row],[play.awayScore]])</f>
        <v>3</v>
      </c>
      <c r="AF3188">
        <f>IF(tbl_pbp[[#This Row],[Play Saints Win % Increase]]&gt;=$AF$4,1,0)</f>
        <v>0</v>
      </c>
      <c r="AG3188" t="str">
        <f>VLOOKUP(tbl_pbp[[#This Row],[gameId]], games!$B$2:$T$40, 9, FALSE)</f>
        <v>green-bay-packers</v>
      </c>
      <c r="AH3188" s="5">
        <f>IF(tbl_pbp[[#This Row],[AwayTeam]] &lt;&gt; "new-orleans-saints", tbl_pbp[[#This Row],[homeWinPercentage]], 1-tbl_pbp[[#This Row],[homeWinPercentage]])</f>
        <v>0.34799999999999998</v>
      </c>
      <c r="AI3188" s="13">
        <f>tbl_pbp[[#This Row],[Kamara]]*tbl_pbp[[#This Row],[Impactful Play]]</f>
        <v>0</v>
      </c>
      <c r="AJ3188" s="13">
        <f>tbl_pbp[[#This Row],[Thomas]]*tbl_pbp[[#This Row],[Impactful Play]]</f>
        <v>0</v>
      </c>
      <c r="AK3188" s="13" t="str">
        <f>VLOOKUP(tbl_pbp[[#This Row],[Play Saints Win % Increase]], tbl_impact[],3,TRUE)</f>
        <v>Scented (0 to +5%)</v>
      </c>
    </row>
    <row r="3189" spans="1:37">
      <c r="A3189" s="1">
        <v>58</v>
      </c>
      <c r="B3189" s="5">
        <v>0.38300000000000001</v>
      </c>
      <c r="C3189" t="s">
        <v>1952</v>
      </c>
      <c r="D3189">
        <v>0</v>
      </c>
      <c r="E3189">
        <v>0</v>
      </c>
      <c r="F3189">
        <v>2</v>
      </c>
      <c r="G3189">
        <v>10</v>
      </c>
      <c r="H3189">
        <v>13</v>
      </c>
      <c r="I3189">
        <v>10</v>
      </c>
      <c r="J3189">
        <v>65</v>
      </c>
      <c r="K3189" t="s">
        <v>266</v>
      </c>
      <c r="L3189">
        <v>1</v>
      </c>
      <c r="M3189">
        <v>65</v>
      </c>
      <c r="N3189" t="s">
        <v>1953</v>
      </c>
      <c r="O3189" t="s">
        <v>116</v>
      </c>
      <c r="P3189" t="s">
        <v>22</v>
      </c>
      <c r="Q3189" t="s">
        <v>37</v>
      </c>
      <c r="S3189" t="s">
        <v>33</v>
      </c>
      <c r="T3189" t="s">
        <v>1776</v>
      </c>
      <c r="U3189" t="s">
        <v>1837</v>
      </c>
      <c r="V3189" t="s">
        <v>1755</v>
      </c>
      <c r="X3189" t="str">
        <f>VLOOKUP(pbp!V422, games!$B$2:$R$40, 3, FALSE)</f>
        <v>2019-09-22T20:25Z</v>
      </c>
      <c r="Y3189">
        <f>VLOOKUP(1*V3189,NFLGames!$H$11:$H$555,1,FALSE)</f>
        <v>401220323</v>
      </c>
      <c r="Z3189">
        <f>VLOOKUP($Y3189, NFLGames!$H$11:$K$555,2,FALSE)</f>
        <v>2020</v>
      </c>
      <c r="AA3189">
        <f>VLOOKUP($Y3189, NFLGames!$H$11:$K$555,3,FALSE)</f>
        <v>3</v>
      </c>
      <c r="AB3189" s="6">
        <f>IF(A3190=0, 0, AH3190-tbl_pbp[[#This Row],[Saints Win %]])</f>
        <v>9.000000000000008E-3</v>
      </c>
      <c r="AE3189">
        <f>ABS(tbl_pbp[[#This Row],[play.homeScore]]-tbl_pbp[[#This Row],[play.awayScore]])</f>
        <v>3</v>
      </c>
      <c r="AF3189">
        <f>IF(tbl_pbp[[#This Row],[Play Saints Win % Increase]]&gt;=$AF$4,1,0)</f>
        <v>0</v>
      </c>
      <c r="AG3189" t="str">
        <f>VLOOKUP(tbl_pbp[[#This Row],[gameId]], games!$B$2:$T$40, 9, FALSE)</f>
        <v>green-bay-packers</v>
      </c>
      <c r="AH3189" s="5">
        <f>IF(tbl_pbp[[#This Row],[AwayTeam]] &lt;&gt; "new-orleans-saints", tbl_pbp[[#This Row],[homeWinPercentage]], 1-tbl_pbp[[#This Row],[homeWinPercentage]])</f>
        <v>0.38300000000000001</v>
      </c>
      <c r="AI3189" s="13">
        <f>tbl_pbp[[#This Row],[Kamara]]*tbl_pbp[[#This Row],[Impactful Play]]</f>
        <v>0</v>
      </c>
      <c r="AJ3189" s="13">
        <f>tbl_pbp[[#This Row],[Thomas]]*tbl_pbp[[#This Row],[Impactful Play]]</f>
        <v>0</v>
      </c>
      <c r="AK3189" s="13" t="str">
        <f>VLOOKUP(tbl_pbp[[#This Row],[Play Saints Win % Increase]], tbl_impact[],3,TRUE)</f>
        <v>Scented (0 to +5%)</v>
      </c>
    </row>
    <row r="3190" spans="1:37">
      <c r="A3190" s="1">
        <v>59</v>
      </c>
      <c r="B3190" s="5">
        <v>0.39200000000000002</v>
      </c>
      <c r="C3190" t="s">
        <v>1954</v>
      </c>
      <c r="D3190">
        <v>0</v>
      </c>
      <c r="E3190">
        <v>0</v>
      </c>
      <c r="F3190">
        <v>2</v>
      </c>
      <c r="G3190">
        <v>10</v>
      </c>
      <c r="H3190">
        <v>13</v>
      </c>
      <c r="I3190">
        <v>10</v>
      </c>
      <c r="J3190">
        <v>65</v>
      </c>
      <c r="K3190" t="s">
        <v>266</v>
      </c>
      <c r="L3190">
        <v>2</v>
      </c>
      <c r="M3190">
        <v>65</v>
      </c>
      <c r="N3190" t="s">
        <v>1955</v>
      </c>
      <c r="O3190" t="s">
        <v>291</v>
      </c>
      <c r="P3190" t="s">
        <v>45</v>
      </c>
      <c r="Q3190" t="s">
        <v>46</v>
      </c>
      <c r="R3190" t="s">
        <v>47</v>
      </c>
      <c r="S3190" t="s">
        <v>120</v>
      </c>
      <c r="T3190" t="s">
        <v>1776</v>
      </c>
      <c r="U3190" t="s">
        <v>1956</v>
      </c>
      <c r="V3190" t="s">
        <v>1755</v>
      </c>
      <c r="X3190" t="str">
        <f>VLOOKUP(pbp!V423, games!$B$2:$R$40, 3, FALSE)</f>
        <v>2019-09-22T20:25Z</v>
      </c>
      <c r="Y3190">
        <f>VLOOKUP(1*V3190,NFLGames!$H$11:$H$555,1,FALSE)</f>
        <v>401220323</v>
      </c>
      <c r="Z3190">
        <f>VLOOKUP($Y3190, NFLGames!$H$11:$K$555,2,FALSE)</f>
        <v>2020</v>
      </c>
      <c r="AA3190">
        <f>VLOOKUP($Y3190, NFLGames!$H$11:$K$555,3,FALSE)</f>
        <v>3</v>
      </c>
      <c r="AB3190" s="6">
        <f>IF(A3191=0, 0, AH3191-tbl_pbp[[#This Row],[Saints Win %]])</f>
        <v>3.1999999999999973E-2</v>
      </c>
      <c r="AE3190">
        <f>ABS(tbl_pbp[[#This Row],[play.homeScore]]-tbl_pbp[[#This Row],[play.awayScore]])</f>
        <v>3</v>
      </c>
      <c r="AF3190">
        <f>IF(tbl_pbp[[#This Row],[Play Saints Win % Increase]]&gt;=$AF$4,1,0)</f>
        <v>0</v>
      </c>
      <c r="AG3190" t="str">
        <f>VLOOKUP(tbl_pbp[[#This Row],[gameId]], games!$B$2:$T$40, 9, FALSE)</f>
        <v>green-bay-packers</v>
      </c>
      <c r="AH3190" s="5">
        <f>IF(tbl_pbp[[#This Row],[AwayTeam]] &lt;&gt; "new-orleans-saints", tbl_pbp[[#This Row],[homeWinPercentage]], 1-tbl_pbp[[#This Row],[homeWinPercentage]])</f>
        <v>0.39200000000000002</v>
      </c>
      <c r="AI3190" s="13">
        <f>tbl_pbp[[#This Row],[Kamara]]*tbl_pbp[[#This Row],[Impactful Play]]</f>
        <v>0</v>
      </c>
      <c r="AJ3190" s="13">
        <f>tbl_pbp[[#This Row],[Thomas]]*tbl_pbp[[#This Row],[Impactful Play]]</f>
        <v>0</v>
      </c>
      <c r="AK3190" s="13" t="str">
        <f>VLOOKUP(tbl_pbp[[#This Row],[Play Saints Win % Increase]], tbl_impact[],3,TRUE)</f>
        <v>Scented (0 to +5%)</v>
      </c>
    </row>
    <row r="3191" spans="1:37">
      <c r="A3191" s="1">
        <v>60</v>
      </c>
      <c r="B3191" s="5">
        <v>0.42399999999999999</v>
      </c>
      <c r="C3191" t="s">
        <v>1957</v>
      </c>
      <c r="D3191">
        <v>0</v>
      </c>
      <c r="E3191">
        <v>0</v>
      </c>
      <c r="F3191">
        <v>2</v>
      </c>
      <c r="G3191">
        <v>10</v>
      </c>
      <c r="H3191">
        <v>13</v>
      </c>
      <c r="I3191">
        <v>8</v>
      </c>
      <c r="J3191">
        <v>63</v>
      </c>
      <c r="K3191" t="s">
        <v>266</v>
      </c>
      <c r="L3191">
        <v>3</v>
      </c>
      <c r="M3191">
        <v>63</v>
      </c>
      <c r="N3191" t="s">
        <v>1958</v>
      </c>
      <c r="O3191" t="s">
        <v>1959</v>
      </c>
      <c r="P3191" t="s">
        <v>22</v>
      </c>
      <c r="Q3191" t="s">
        <v>37</v>
      </c>
      <c r="S3191" t="s">
        <v>92</v>
      </c>
      <c r="T3191" t="s">
        <v>1960</v>
      </c>
      <c r="U3191" t="s">
        <v>1961</v>
      </c>
      <c r="V3191" t="s">
        <v>1755</v>
      </c>
      <c r="X3191" t="str">
        <f>VLOOKUP(pbp!V424, games!$B$2:$R$40, 3, FALSE)</f>
        <v>2019-09-22T20:25Z</v>
      </c>
      <c r="Y3191">
        <f>VLOOKUP(1*V3191,NFLGames!$H$11:$H$555,1,FALSE)</f>
        <v>401220323</v>
      </c>
      <c r="Z3191">
        <f>VLOOKUP($Y3191, NFLGames!$H$11:$K$555,2,FALSE)</f>
        <v>2020</v>
      </c>
      <c r="AA3191">
        <f>VLOOKUP($Y3191, NFLGames!$H$11:$K$555,3,FALSE)</f>
        <v>3</v>
      </c>
      <c r="AB3191" s="6">
        <f>IF(A3192=0, 0, AH3192-tbl_pbp[[#This Row],[Saints Win %]])</f>
        <v>2.4000000000000021E-2</v>
      </c>
      <c r="AE3191">
        <f>ABS(tbl_pbp[[#This Row],[play.homeScore]]-tbl_pbp[[#This Row],[play.awayScore]])</f>
        <v>3</v>
      </c>
      <c r="AF3191">
        <f>IF(tbl_pbp[[#This Row],[Play Saints Win % Increase]]&gt;=$AF$4,1,0)</f>
        <v>0</v>
      </c>
      <c r="AG3191" t="str">
        <f>VLOOKUP(tbl_pbp[[#This Row],[gameId]], games!$B$2:$T$40, 9, FALSE)</f>
        <v>green-bay-packers</v>
      </c>
      <c r="AH3191" s="5">
        <f>IF(tbl_pbp[[#This Row],[AwayTeam]] &lt;&gt; "new-orleans-saints", tbl_pbp[[#This Row],[homeWinPercentage]], 1-tbl_pbp[[#This Row],[homeWinPercentage]])</f>
        <v>0.42399999999999999</v>
      </c>
      <c r="AI3191" s="13">
        <f>tbl_pbp[[#This Row],[Kamara]]*tbl_pbp[[#This Row],[Impactful Play]]</f>
        <v>0</v>
      </c>
      <c r="AJ3191" s="13">
        <f>tbl_pbp[[#This Row],[Thomas]]*tbl_pbp[[#This Row],[Impactful Play]]</f>
        <v>0</v>
      </c>
      <c r="AK3191" s="13" t="str">
        <f>VLOOKUP(tbl_pbp[[#This Row],[Play Saints Win % Increase]], tbl_impact[],3,TRUE)</f>
        <v>Scented (0 to +5%)</v>
      </c>
    </row>
    <row r="3192" spans="1:37">
      <c r="A3192" s="1">
        <v>61</v>
      </c>
      <c r="B3192" s="5">
        <v>0.44800000000000001</v>
      </c>
      <c r="C3192" t="s">
        <v>1962</v>
      </c>
      <c r="D3192">
        <v>0</v>
      </c>
      <c r="E3192">
        <v>0</v>
      </c>
      <c r="F3192">
        <v>2</v>
      </c>
      <c r="G3192">
        <v>10</v>
      </c>
      <c r="H3192">
        <v>13</v>
      </c>
      <c r="I3192">
        <v>8</v>
      </c>
      <c r="J3192">
        <v>63</v>
      </c>
      <c r="K3192" t="s">
        <v>266</v>
      </c>
      <c r="L3192">
        <v>4</v>
      </c>
      <c r="M3192">
        <v>63</v>
      </c>
      <c r="N3192" t="s">
        <v>1963</v>
      </c>
      <c r="O3192" t="s">
        <v>1964</v>
      </c>
      <c r="P3192" t="s">
        <v>66</v>
      </c>
      <c r="Q3192" t="s">
        <v>67</v>
      </c>
      <c r="R3192" t="s">
        <v>68</v>
      </c>
      <c r="S3192" t="s">
        <v>160</v>
      </c>
      <c r="T3192" t="s">
        <v>1960</v>
      </c>
      <c r="U3192" t="s">
        <v>1965</v>
      </c>
      <c r="V3192" t="s">
        <v>1755</v>
      </c>
      <c r="X3192" t="str">
        <f>VLOOKUP(pbp!V425, games!$B$2:$R$40, 3, FALSE)</f>
        <v>2019-09-22T20:25Z</v>
      </c>
      <c r="Y3192">
        <f>VLOOKUP(1*V3192,NFLGames!$H$11:$H$555,1,FALSE)</f>
        <v>401220323</v>
      </c>
      <c r="Z3192">
        <f>VLOOKUP($Y3192, NFLGames!$H$11:$K$555,2,FALSE)</f>
        <v>2020</v>
      </c>
      <c r="AA3192">
        <f>VLOOKUP($Y3192, NFLGames!$H$11:$K$555,3,FALSE)</f>
        <v>3</v>
      </c>
      <c r="AB3192" s="6">
        <f>IF(A3193=0, 0, AH3193-tbl_pbp[[#This Row],[Saints Win %]])</f>
        <v>-6.5000000000000002E-2</v>
      </c>
      <c r="AE3192">
        <f>ABS(tbl_pbp[[#This Row],[play.homeScore]]-tbl_pbp[[#This Row],[play.awayScore]])</f>
        <v>3</v>
      </c>
      <c r="AF3192">
        <f>IF(tbl_pbp[[#This Row],[Play Saints Win % Increase]]&gt;=$AF$4,1,0)</f>
        <v>0</v>
      </c>
      <c r="AG3192" t="str">
        <f>VLOOKUP(tbl_pbp[[#This Row],[gameId]], games!$B$2:$T$40, 9, FALSE)</f>
        <v>green-bay-packers</v>
      </c>
      <c r="AH3192" s="5">
        <f>IF(tbl_pbp[[#This Row],[AwayTeam]] &lt;&gt; "new-orleans-saints", tbl_pbp[[#This Row],[homeWinPercentage]], 1-tbl_pbp[[#This Row],[homeWinPercentage]])</f>
        <v>0.44800000000000001</v>
      </c>
      <c r="AI3192" s="13">
        <f>tbl_pbp[[#This Row],[Kamara]]*tbl_pbp[[#This Row],[Impactful Play]]</f>
        <v>0</v>
      </c>
      <c r="AJ3192" s="13">
        <f>tbl_pbp[[#This Row],[Thomas]]*tbl_pbp[[#This Row],[Impactful Play]]</f>
        <v>0</v>
      </c>
      <c r="AK3192" s="13" t="str">
        <f>VLOOKUP(tbl_pbp[[#This Row],[Play Saints Win % Increase]], tbl_impact[],3,TRUE)</f>
        <v>Smelly (worse than-5% -&gt; -10%)</v>
      </c>
    </row>
    <row r="3193" spans="1:37">
      <c r="A3193" s="1">
        <v>62</v>
      </c>
      <c r="B3193" s="5">
        <v>0.38300000000000001</v>
      </c>
      <c r="C3193" t="s">
        <v>1966</v>
      </c>
      <c r="D3193">
        <v>0</v>
      </c>
      <c r="E3193">
        <v>0</v>
      </c>
      <c r="F3193">
        <v>2</v>
      </c>
      <c r="G3193">
        <v>10</v>
      </c>
      <c r="H3193">
        <v>13</v>
      </c>
      <c r="I3193">
        <v>10</v>
      </c>
      <c r="J3193">
        <v>39</v>
      </c>
      <c r="K3193" t="s">
        <v>29</v>
      </c>
      <c r="L3193">
        <v>1</v>
      </c>
      <c r="M3193">
        <v>61</v>
      </c>
      <c r="N3193" t="s">
        <v>1967</v>
      </c>
      <c r="O3193" t="s">
        <v>1147</v>
      </c>
      <c r="P3193" t="s">
        <v>167</v>
      </c>
      <c r="Q3193" t="s">
        <v>168</v>
      </c>
      <c r="S3193" t="s">
        <v>33</v>
      </c>
      <c r="T3193" t="s">
        <v>463</v>
      </c>
      <c r="U3193" t="s">
        <v>596</v>
      </c>
      <c r="V3193" t="s">
        <v>1755</v>
      </c>
      <c r="X3193" t="str">
        <f>VLOOKUP(pbp!V426, games!$B$2:$R$40, 3, FALSE)</f>
        <v>2019-09-22T20:25Z</v>
      </c>
      <c r="Y3193">
        <f>VLOOKUP(1*V3193,NFLGames!$H$11:$H$555,1,FALSE)</f>
        <v>401220323</v>
      </c>
      <c r="Z3193">
        <f>VLOOKUP($Y3193, NFLGames!$H$11:$K$555,2,FALSE)</f>
        <v>2020</v>
      </c>
      <c r="AA3193">
        <f>VLOOKUP($Y3193, NFLGames!$H$11:$K$555,3,FALSE)</f>
        <v>3</v>
      </c>
      <c r="AB3193" s="6">
        <f>IF(A3194=0, 0, AH3194-tbl_pbp[[#This Row],[Saints Win %]])</f>
        <v>5.7999999999999996E-2</v>
      </c>
      <c r="AE3193">
        <f>ABS(tbl_pbp[[#This Row],[play.homeScore]]-tbl_pbp[[#This Row],[play.awayScore]])</f>
        <v>3</v>
      </c>
      <c r="AF3193">
        <f>IF(tbl_pbp[[#This Row],[Play Saints Win % Increase]]&gt;=$AF$4,1,0)</f>
        <v>0</v>
      </c>
      <c r="AG3193" t="str">
        <f>VLOOKUP(tbl_pbp[[#This Row],[gameId]], games!$B$2:$T$40, 9, FALSE)</f>
        <v>green-bay-packers</v>
      </c>
      <c r="AH3193" s="5">
        <f>IF(tbl_pbp[[#This Row],[AwayTeam]] &lt;&gt; "new-orleans-saints", tbl_pbp[[#This Row],[homeWinPercentage]], 1-tbl_pbp[[#This Row],[homeWinPercentage]])</f>
        <v>0.38300000000000001</v>
      </c>
      <c r="AI3193" s="13">
        <f>tbl_pbp[[#This Row],[Kamara]]*tbl_pbp[[#This Row],[Impactful Play]]</f>
        <v>0</v>
      </c>
      <c r="AJ3193" s="13">
        <f>tbl_pbp[[#This Row],[Thomas]]*tbl_pbp[[#This Row],[Impactful Play]]</f>
        <v>0</v>
      </c>
      <c r="AK3193" s="13" t="str">
        <f>VLOOKUP(tbl_pbp[[#This Row],[Play Saints Win % Increase]], tbl_impact[],3,TRUE)</f>
        <v>Perfumed (5 to + 10%)</v>
      </c>
    </row>
    <row r="3194" spans="1:37">
      <c r="A3194" s="1">
        <v>63</v>
      </c>
      <c r="B3194" s="5">
        <v>0.441</v>
      </c>
      <c r="C3194" t="s">
        <v>1968</v>
      </c>
      <c r="D3194">
        <v>0</v>
      </c>
      <c r="E3194">
        <v>0</v>
      </c>
      <c r="F3194">
        <v>2</v>
      </c>
      <c r="G3194">
        <v>10</v>
      </c>
      <c r="H3194">
        <v>13</v>
      </c>
      <c r="I3194">
        <v>17</v>
      </c>
      <c r="J3194">
        <v>32</v>
      </c>
      <c r="K3194" t="s">
        <v>29</v>
      </c>
      <c r="L3194">
        <v>2</v>
      </c>
      <c r="M3194">
        <v>68</v>
      </c>
      <c r="N3194" t="s">
        <v>1969</v>
      </c>
      <c r="O3194" t="s">
        <v>486</v>
      </c>
      <c r="P3194" t="s">
        <v>94</v>
      </c>
      <c r="Q3194" t="s">
        <v>95</v>
      </c>
      <c r="R3194" t="s">
        <v>96</v>
      </c>
      <c r="S3194" t="s">
        <v>1970</v>
      </c>
      <c r="T3194" t="s">
        <v>129</v>
      </c>
      <c r="U3194" t="s">
        <v>1971</v>
      </c>
      <c r="V3194" t="s">
        <v>1755</v>
      </c>
      <c r="X3194" t="str">
        <f>VLOOKUP(pbp!V427, games!$B$2:$R$40, 3, FALSE)</f>
        <v>2019-09-22T20:25Z</v>
      </c>
      <c r="Y3194">
        <f>VLOOKUP(1*V3194,NFLGames!$H$11:$H$555,1,FALSE)</f>
        <v>401220323</v>
      </c>
      <c r="Z3194">
        <f>VLOOKUP($Y3194, NFLGames!$H$11:$K$555,2,FALSE)</f>
        <v>2020</v>
      </c>
      <c r="AA3194">
        <f>VLOOKUP($Y3194, NFLGames!$H$11:$K$555,3,FALSE)</f>
        <v>3</v>
      </c>
      <c r="AB3194" s="6">
        <f>IF(A3195=0, 0, AH3195-tbl_pbp[[#This Row],[Saints Win %]])</f>
        <v>-1.0000000000000009E-3</v>
      </c>
      <c r="AC3194">
        <v>1</v>
      </c>
      <c r="AE3194">
        <f>ABS(tbl_pbp[[#This Row],[play.homeScore]]-tbl_pbp[[#This Row],[play.awayScore]])</f>
        <v>3</v>
      </c>
      <c r="AF3194">
        <f>IF(tbl_pbp[[#This Row],[Play Saints Win % Increase]]&gt;=$AF$4,1,0)</f>
        <v>0</v>
      </c>
      <c r="AG3194" t="str">
        <f>VLOOKUP(tbl_pbp[[#This Row],[gameId]], games!$B$2:$T$40, 9, FALSE)</f>
        <v>green-bay-packers</v>
      </c>
      <c r="AH3194" s="5">
        <f>IF(tbl_pbp[[#This Row],[AwayTeam]] &lt;&gt; "new-orleans-saints", tbl_pbp[[#This Row],[homeWinPercentage]], 1-tbl_pbp[[#This Row],[homeWinPercentage]])</f>
        <v>0.441</v>
      </c>
      <c r="AI3194" s="13">
        <f>tbl_pbp[[#This Row],[Kamara]]*tbl_pbp[[#This Row],[Impactful Play]]</f>
        <v>0</v>
      </c>
      <c r="AJ3194" s="13">
        <f>tbl_pbp[[#This Row],[Thomas]]*tbl_pbp[[#This Row],[Impactful Play]]</f>
        <v>0</v>
      </c>
      <c r="AK3194" s="13" t="str">
        <f>VLOOKUP(tbl_pbp[[#This Row],[Play Saints Win % Increase]], tbl_impact[],3,TRUE)</f>
        <v>Bad (0 to -5%)</v>
      </c>
    </row>
    <row r="3195" spans="1:37">
      <c r="A3195" s="1">
        <v>64</v>
      </c>
      <c r="B3195" s="5">
        <v>0.44</v>
      </c>
      <c r="C3195" t="s">
        <v>1972</v>
      </c>
      <c r="D3195">
        <v>0</v>
      </c>
      <c r="E3195">
        <v>0</v>
      </c>
      <c r="F3195">
        <v>2</v>
      </c>
      <c r="G3195">
        <v>10</v>
      </c>
      <c r="H3195">
        <v>13</v>
      </c>
      <c r="I3195">
        <v>10</v>
      </c>
      <c r="J3195">
        <v>37</v>
      </c>
      <c r="K3195" t="s">
        <v>29</v>
      </c>
      <c r="L3195">
        <v>1</v>
      </c>
      <c r="M3195">
        <v>63</v>
      </c>
      <c r="N3195" t="s">
        <v>229</v>
      </c>
      <c r="O3195" t="s">
        <v>1433</v>
      </c>
      <c r="P3195" t="s">
        <v>231</v>
      </c>
      <c r="Q3195" t="s">
        <v>232</v>
      </c>
      <c r="R3195" t="s">
        <v>233</v>
      </c>
      <c r="V3195" t="s">
        <v>1755</v>
      </c>
      <c r="X3195" t="str">
        <f>VLOOKUP(pbp!V428, games!$B$2:$R$40, 3, FALSE)</f>
        <v>2019-09-22T20:25Z</v>
      </c>
      <c r="Y3195">
        <f>VLOOKUP(1*V3195,NFLGames!$H$11:$H$555,1,FALSE)</f>
        <v>401220323</v>
      </c>
      <c r="Z3195">
        <f>VLOOKUP($Y3195, NFLGames!$H$11:$K$555,2,FALSE)</f>
        <v>2020</v>
      </c>
      <c r="AA3195">
        <f>VLOOKUP($Y3195, NFLGames!$H$11:$K$555,3,FALSE)</f>
        <v>3</v>
      </c>
      <c r="AB3195" s="6">
        <f>IF(A3196=0, 0, AH3196-tbl_pbp[[#This Row],[Saints Win %]])</f>
        <v>2.5000000000000022E-2</v>
      </c>
      <c r="AE3195">
        <f>ABS(tbl_pbp[[#This Row],[play.homeScore]]-tbl_pbp[[#This Row],[play.awayScore]])</f>
        <v>3</v>
      </c>
      <c r="AF3195">
        <f>IF(tbl_pbp[[#This Row],[Play Saints Win % Increase]]&gt;=$AF$4,1,0)</f>
        <v>0</v>
      </c>
      <c r="AG3195" t="str">
        <f>VLOOKUP(tbl_pbp[[#This Row],[gameId]], games!$B$2:$T$40, 9, FALSE)</f>
        <v>green-bay-packers</v>
      </c>
      <c r="AH3195" s="5">
        <f>IF(tbl_pbp[[#This Row],[AwayTeam]] &lt;&gt; "new-orleans-saints", tbl_pbp[[#This Row],[homeWinPercentage]], 1-tbl_pbp[[#This Row],[homeWinPercentage]])</f>
        <v>0.44</v>
      </c>
      <c r="AI3195" s="13">
        <f>tbl_pbp[[#This Row],[Kamara]]*tbl_pbp[[#This Row],[Impactful Play]]</f>
        <v>0</v>
      </c>
      <c r="AJ3195" s="13">
        <f>tbl_pbp[[#This Row],[Thomas]]*tbl_pbp[[#This Row],[Impactful Play]]</f>
        <v>0</v>
      </c>
      <c r="AK3195" s="13" t="str">
        <f>VLOOKUP(tbl_pbp[[#This Row],[Play Saints Win % Increase]], tbl_impact[],3,TRUE)</f>
        <v>Scented (0 to +5%)</v>
      </c>
    </row>
    <row r="3196" spans="1:37">
      <c r="A3196" s="1">
        <v>65</v>
      </c>
      <c r="B3196" s="5">
        <v>0.46500000000000002</v>
      </c>
      <c r="C3196" t="s">
        <v>1973</v>
      </c>
      <c r="D3196">
        <v>0</v>
      </c>
      <c r="E3196">
        <v>0</v>
      </c>
      <c r="F3196">
        <v>2</v>
      </c>
      <c r="G3196">
        <v>10</v>
      </c>
      <c r="H3196">
        <v>13</v>
      </c>
      <c r="I3196">
        <v>10</v>
      </c>
      <c r="J3196">
        <v>37</v>
      </c>
      <c r="K3196" t="s">
        <v>29</v>
      </c>
      <c r="L3196">
        <v>1</v>
      </c>
      <c r="M3196">
        <v>63</v>
      </c>
      <c r="N3196" t="s">
        <v>1974</v>
      </c>
      <c r="O3196" t="s">
        <v>1433</v>
      </c>
      <c r="P3196" t="s">
        <v>30</v>
      </c>
      <c r="Q3196" t="s">
        <v>31</v>
      </c>
      <c r="R3196" t="s">
        <v>32</v>
      </c>
      <c r="S3196" t="s">
        <v>33</v>
      </c>
      <c r="T3196" t="s">
        <v>196</v>
      </c>
      <c r="U3196" t="s">
        <v>197</v>
      </c>
      <c r="V3196" t="s">
        <v>1755</v>
      </c>
      <c r="X3196" t="str">
        <f>VLOOKUP(pbp!V429, games!$B$2:$R$40, 3, FALSE)</f>
        <v>2019-09-22T20:25Z</v>
      </c>
      <c r="Y3196">
        <f>VLOOKUP(1*V3196,NFLGames!$H$11:$H$555,1,FALSE)</f>
        <v>401220323</v>
      </c>
      <c r="Z3196">
        <f>VLOOKUP($Y3196, NFLGames!$H$11:$K$555,2,FALSE)</f>
        <v>2020</v>
      </c>
      <c r="AA3196">
        <f>VLOOKUP($Y3196, NFLGames!$H$11:$K$555,3,FALSE)</f>
        <v>3</v>
      </c>
      <c r="AB3196" s="6">
        <f>IF(A3197=0, 0, AH3197-tbl_pbp[[#This Row],[Saints Win %]])</f>
        <v>-3.0000000000000027E-2</v>
      </c>
      <c r="AE3196">
        <f>ABS(tbl_pbp[[#This Row],[play.homeScore]]-tbl_pbp[[#This Row],[play.awayScore]])</f>
        <v>3</v>
      </c>
      <c r="AF3196">
        <f>IF(tbl_pbp[[#This Row],[Play Saints Win % Increase]]&gt;=$AF$4,1,0)</f>
        <v>0</v>
      </c>
      <c r="AG3196" t="str">
        <f>VLOOKUP(tbl_pbp[[#This Row],[gameId]], games!$B$2:$T$40, 9, FALSE)</f>
        <v>green-bay-packers</v>
      </c>
      <c r="AH3196" s="5">
        <f>IF(tbl_pbp[[#This Row],[AwayTeam]] &lt;&gt; "new-orleans-saints", tbl_pbp[[#This Row],[homeWinPercentage]], 1-tbl_pbp[[#This Row],[homeWinPercentage]])</f>
        <v>0.46500000000000002</v>
      </c>
      <c r="AI3196" s="13">
        <f>tbl_pbp[[#This Row],[Kamara]]*tbl_pbp[[#This Row],[Impactful Play]]</f>
        <v>0</v>
      </c>
      <c r="AJ3196" s="13">
        <f>tbl_pbp[[#This Row],[Thomas]]*tbl_pbp[[#This Row],[Impactful Play]]</f>
        <v>0</v>
      </c>
      <c r="AK3196" s="13" t="str">
        <f>VLOOKUP(tbl_pbp[[#This Row],[Play Saints Win % Increase]], tbl_impact[],3,TRUE)</f>
        <v>Bad (0 to -5%)</v>
      </c>
    </row>
    <row r="3197" spans="1:37">
      <c r="A3197" s="1">
        <v>66</v>
      </c>
      <c r="B3197" s="5">
        <v>0.435</v>
      </c>
      <c r="C3197" t="s">
        <v>1975</v>
      </c>
      <c r="D3197">
        <v>0</v>
      </c>
      <c r="E3197">
        <v>0</v>
      </c>
      <c r="F3197">
        <v>2</v>
      </c>
      <c r="G3197">
        <v>10</v>
      </c>
      <c r="H3197">
        <v>13</v>
      </c>
      <c r="I3197">
        <v>2</v>
      </c>
      <c r="J3197">
        <v>45</v>
      </c>
      <c r="K3197" t="s">
        <v>29</v>
      </c>
      <c r="L3197">
        <v>2</v>
      </c>
      <c r="M3197">
        <v>55</v>
      </c>
      <c r="N3197" t="s">
        <v>1976</v>
      </c>
      <c r="O3197" t="s">
        <v>430</v>
      </c>
      <c r="P3197" t="s">
        <v>30</v>
      </c>
      <c r="Q3197" t="s">
        <v>31</v>
      </c>
      <c r="R3197" t="s">
        <v>32</v>
      </c>
      <c r="S3197" t="s">
        <v>51</v>
      </c>
      <c r="T3197" t="s">
        <v>80</v>
      </c>
      <c r="U3197" t="s">
        <v>510</v>
      </c>
      <c r="V3197" t="s">
        <v>1755</v>
      </c>
      <c r="X3197" t="str">
        <f>VLOOKUP(pbp!V430, games!$B$2:$R$40, 3, FALSE)</f>
        <v>2019-09-22T20:25Z</v>
      </c>
      <c r="Y3197">
        <f>VLOOKUP(1*V3197,NFLGames!$H$11:$H$555,1,FALSE)</f>
        <v>401220323</v>
      </c>
      <c r="Z3197">
        <f>VLOOKUP($Y3197, NFLGames!$H$11:$K$555,2,FALSE)</f>
        <v>2020</v>
      </c>
      <c r="AA3197">
        <f>VLOOKUP($Y3197, NFLGames!$H$11:$K$555,3,FALSE)</f>
        <v>3</v>
      </c>
      <c r="AB3197" s="6">
        <f>IF(A3198=0, 0, AH3198-tbl_pbp[[#This Row],[Saints Win %]])</f>
        <v>-3.0000000000000027E-3</v>
      </c>
      <c r="AE3197">
        <f>ABS(tbl_pbp[[#This Row],[play.homeScore]]-tbl_pbp[[#This Row],[play.awayScore]])</f>
        <v>3</v>
      </c>
      <c r="AF3197">
        <f>IF(tbl_pbp[[#This Row],[Play Saints Win % Increase]]&gt;=$AF$4,1,0)</f>
        <v>0</v>
      </c>
      <c r="AG3197" t="str">
        <f>VLOOKUP(tbl_pbp[[#This Row],[gameId]], games!$B$2:$T$40, 9, FALSE)</f>
        <v>green-bay-packers</v>
      </c>
      <c r="AH3197" s="5">
        <f>IF(tbl_pbp[[#This Row],[AwayTeam]] &lt;&gt; "new-orleans-saints", tbl_pbp[[#This Row],[homeWinPercentage]], 1-tbl_pbp[[#This Row],[homeWinPercentage]])</f>
        <v>0.435</v>
      </c>
      <c r="AI3197" s="13">
        <f>tbl_pbp[[#This Row],[Kamara]]*tbl_pbp[[#This Row],[Impactful Play]]</f>
        <v>0</v>
      </c>
      <c r="AJ3197" s="13">
        <f>tbl_pbp[[#This Row],[Thomas]]*tbl_pbp[[#This Row],[Impactful Play]]</f>
        <v>0</v>
      </c>
      <c r="AK3197" s="13" t="str">
        <f>VLOOKUP(tbl_pbp[[#This Row],[Play Saints Win % Increase]], tbl_impact[],3,TRUE)</f>
        <v>Bad (0 to -5%)</v>
      </c>
    </row>
    <row r="3198" spans="1:37">
      <c r="A3198" s="1">
        <v>67</v>
      </c>
      <c r="B3198" s="5">
        <v>0.432</v>
      </c>
      <c r="C3198" t="s">
        <v>1977</v>
      </c>
      <c r="D3198">
        <v>0</v>
      </c>
      <c r="E3198">
        <v>0</v>
      </c>
      <c r="F3198">
        <v>2</v>
      </c>
      <c r="G3198">
        <v>10</v>
      </c>
      <c r="H3198">
        <v>13</v>
      </c>
      <c r="I3198">
        <v>10</v>
      </c>
      <c r="J3198">
        <v>52</v>
      </c>
      <c r="K3198" t="s">
        <v>29</v>
      </c>
      <c r="L3198">
        <v>1</v>
      </c>
      <c r="M3198">
        <v>48</v>
      </c>
      <c r="N3198" t="s">
        <v>1978</v>
      </c>
      <c r="O3198" t="s">
        <v>1979</v>
      </c>
      <c r="P3198" t="s">
        <v>22</v>
      </c>
      <c r="Q3198" t="s">
        <v>37</v>
      </c>
      <c r="S3198" t="s">
        <v>33</v>
      </c>
      <c r="T3198" t="s">
        <v>1850</v>
      </c>
      <c r="U3198" t="s">
        <v>1851</v>
      </c>
      <c r="V3198" t="s">
        <v>1755</v>
      </c>
      <c r="X3198" t="str">
        <f>VLOOKUP(pbp!V431, games!$B$2:$R$40, 3, FALSE)</f>
        <v>2019-09-22T20:25Z</v>
      </c>
      <c r="Y3198">
        <f>VLOOKUP(1*V3198,NFLGames!$H$11:$H$555,1,FALSE)</f>
        <v>401220323</v>
      </c>
      <c r="Z3198">
        <f>VLOOKUP($Y3198, NFLGames!$H$11:$K$555,2,FALSE)</f>
        <v>2020</v>
      </c>
      <c r="AA3198">
        <f>VLOOKUP($Y3198, NFLGames!$H$11:$K$555,3,FALSE)</f>
        <v>3</v>
      </c>
      <c r="AB3198" s="6">
        <f>IF(A3199=0, 0, AH3199-tbl_pbp[[#This Row],[Saints Win %]])</f>
        <v>0</v>
      </c>
      <c r="AE3198">
        <f>ABS(tbl_pbp[[#This Row],[play.homeScore]]-tbl_pbp[[#This Row],[play.awayScore]])</f>
        <v>3</v>
      </c>
      <c r="AF3198">
        <f>IF(tbl_pbp[[#This Row],[Play Saints Win % Increase]]&gt;=$AF$4,1,0)</f>
        <v>0</v>
      </c>
      <c r="AG3198" t="str">
        <f>VLOOKUP(tbl_pbp[[#This Row],[gameId]], games!$B$2:$T$40, 9, FALSE)</f>
        <v>green-bay-packers</v>
      </c>
      <c r="AH3198" s="5">
        <f>IF(tbl_pbp[[#This Row],[AwayTeam]] &lt;&gt; "new-orleans-saints", tbl_pbp[[#This Row],[homeWinPercentage]], 1-tbl_pbp[[#This Row],[homeWinPercentage]])</f>
        <v>0.432</v>
      </c>
      <c r="AI3198" s="13">
        <f>tbl_pbp[[#This Row],[Kamara]]*tbl_pbp[[#This Row],[Impactful Play]]</f>
        <v>0</v>
      </c>
      <c r="AJ3198" s="13">
        <f>tbl_pbp[[#This Row],[Thomas]]*tbl_pbp[[#This Row],[Impactful Play]]</f>
        <v>0</v>
      </c>
      <c r="AK3198" s="13" t="str">
        <f>VLOOKUP(tbl_pbp[[#This Row],[Play Saints Win % Increase]], tbl_impact[],3,TRUE)</f>
        <v>Scented (0 to +5%)</v>
      </c>
    </row>
    <row r="3199" spans="1:37">
      <c r="A3199" s="1">
        <v>68</v>
      </c>
      <c r="B3199" s="5">
        <v>0.432</v>
      </c>
      <c r="C3199" t="s">
        <v>1980</v>
      </c>
      <c r="D3199">
        <v>0</v>
      </c>
      <c r="E3199">
        <v>0</v>
      </c>
      <c r="F3199">
        <v>2</v>
      </c>
      <c r="G3199">
        <v>10</v>
      </c>
      <c r="H3199">
        <v>13</v>
      </c>
      <c r="I3199">
        <v>10</v>
      </c>
      <c r="J3199">
        <v>52</v>
      </c>
      <c r="K3199" t="s">
        <v>29</v>
      </c>
      <c r="L3199">
        <v>2</v>
      </c>
      <c r="M3199">
        <v>48</v>
      </c>
      <c r="N3199" t="s">
        <v>1981</v>
      </c>
      <c r="O3199" t="s">
        <v>1982</v>
      </c>
      <c r="P3199" t="s">
        <v>30</v>
      </c>
      <c r="Q3199" t="s">
        <v>31</v>
      </c>
      <c r="R3199" t="s">
        <v>32</v>
      </c>
      <c r="S3199" t="s">
        <v>120</v>
      </c>
      <c r="T3199" t="s">
        <v>1850</v>
      </c>
      <c r="U3199" t="s">
        <v>1983</v>
      </c>
      <c r="V3199" t="s">
        <v>1755</v>
      </c>
      <c r="X3199" t="str">
        <f>VLOOKUP(pbp!V432, games!$B$2:$R$40, 3, FALSE)</f>
        <v>2019-09-22T20:25Z</v>
      </c>
      <c r="Y3199">
        <f>VLOOKUP(1*V3199,NFLGames!$H$11:$H$555,1,FALSE)</f>
        <v>401220323</v>
      </c>
      <c r="Z3199">
        <f>VLOOKUP($Y3199, NFLGames!$H$11:$K$555,2,FALSE)</f>
        <v>2020</v>
      </c>
      <c r="AA3199">
        <f>VLOOKUP($Y3199, NFLGames!$H$11:$K$555,3,FALSE)</f>
        <v>3</v>
      </c>
      <c r="AB3199" s="6">
        <f>IF(A3200=0, 0, AH3200-tbl_pbp[[#This Row],[Saints Win %]])</f>
        <v>-1.3000000000000012E-2</v>
      </c>
      <c r="AC3199">
        <v>1</v>
      </c>
      <c r="AE3199">
        <f>ABS(tbl_pbp[[#This Row],[play.homeScore]]-tbl_pbp[[#This Row],[play.awayScore]])</f>
        <v>3</v>
      </c>
      <c r="AF3199">
        <f>IF(tbl_pbp[[#This Row],[Play Saints Win % Increase]]&gt;=$AF$4,1,0)</f>
        <v>0</v>
      </c>
      <c r="AG3199" t="str">
        <f>VLOOKUP(tbl_pbp[[#This Row],[gameId]], games!$B$2:$T$40, 9, FALSE)</f>
        <v>green-bay-packers</v>
      </c>
      <c r="AH3199" s="5">
        <f>IF(tbl_pbp[[#This Row],[AwayTeam]] &lt;&gt; "new-orleans-saints", tbl_pbp[[#This Row],[homeWinPercentage]], 1-tbl_pbp[[#This Row],[homeWinPercentage]])</f>
        <v>0.432</v>
      </c>
      <c r="AI3199" s="13">
        <f>tbl_pbp[[#This Row],[Kamara]]*tbl_pbp[[#This Row],[Impactful Play]]</f>
        <v>0</v>
      </c>
      <c r="AJ3199" s="13">
        <f>tbl_pbp[[#This Row],[Thomas]]*tbl_pbp[[#This Row],[Impactful Play]]</f>
        <v>0</v>
      </c>
      <c r="AK3199" s="13" t="str">
        <f>VLOOKUP(tbl_pbp[[#This Row],[Play Saints Win % Increase]], tbl_impact[],3,TRUE)</f>
        <v>Bad (0 to -5%)</v>
      </c>
    </row>
    <row r="3200" spans="1:37">
      <c r="A3200" s="1">
        <v>69</v>
      </c>
      <c r="B3200" s="5">
        <v>0.41899999999999998</v>
      </c>
      <c r="C3200" t="s">
        <v>1984</v>
      </c>
      <c r="D3200">
        <v>0</v>
      </c>
      <c r="E3200">
        <v>0</v>
      </c>
      <c r="F3200">
        <v>2</v>
      </c>
      <c r="G3200">
        <v>10</v>
      </c>
      <c r="H3200">
        <v>13</v>
      </c>
      <c r="I3200">
        <v>6</v>
      </c>
      <c r="J3200">
        <v>56</v>
      </c>
      <c r="K3200" t="s">
        <v>29</v>
      </c>
      <c r="L3200">
        <v>3</v>
      </c>
      <c r="M3200">
        <v>44</v>
      </c>
      <c r="N3200" t="s">
        <v>1985</v>
      </c>
      <c r="O3200" t="s">
        <v>356</v>
      </c>
      <c r="P3200" t="s">
        <v>124</v>
      </c>
      <c r="Q3200" t="s">
        <v>125</v>
      </c>
      <c r="R3200" t="s">
        <v>126</v>
      </c>
      <c r="V3200" t="s">
        <v>1755</v>
      </c>
      <c r="X3200" t="str">
        <f>VLOOKUP(pbp!V433, games!$B$2:$R$40, 3, FALSE)</f>
        <v>2019-09-22T20:25Z</v>
      </c>
      <c r="Y3200">
        <f>VLOOKUP(1*V3200,NFLGames!$H$11:$H$555,1,FALSE)</f>
        <v>401220323</v>
      </c>
      <c r="Z3200">
        <f>VLOOKUP($Y3200, NFLGames!$H$11:$K$555,2,FALSE)</f>
        <v>2020</v>
      </c>
      <c r="AA3200">
        <f>VLOOKUP($Y3200, NFLGames!$H$11:$K$555,3,FALSE)</f>
        <v>3</v>
      </c>
      <c r="AB3200" s="6">
        <f>IF(A3201=0, 0, AH3201-tbl_pbp[[#This Row],[Saints Win %]])</f>
        <v>5.5999999999999994E-2</v>
      </c>
      <c r="AE3200">
        <f>ABS(tbl_pbp[[#This Row],[play.homeScore]]-tbl_pbp[[#This Row],[play.awayScore]])</f>
        <v>3</v>
      </c>
      <c r="AF3200">
        <f>IF(tbl_pbp[[#This Row],[Play Saints Win % Increase]]&gt;=$AF$4,1,0)</f>
        <v>0</v>
      </c>
      <c r="AG3200" t="str">
        <f>VLOOKUP(tbl_pbp[[#This Row],[gameId]], games!$B$2:$T$40, 9, FALSE)</f>
        <v>green-bay-packers</v>
      </c>
      <c r="AH3200" s="5">
        <f>IF(tbl_pbp[[#This Row],[AwayTeam]] &lt;&gt; "new-orleans-saints", tbl_pbp[[#This Row],[homeWinPercentage]], 1-tbl_pbp[[#This Row],[homeWinPercentage]])</f>
        <v>0.41899999999999998</v>
      </c>
      <c r="AI3200" s="13">
        <f>tbl_pbp[[#This Row],[Kamara]]*tbl_pbp[[#This Row],[Impactful Play]]</f>
        <v>0</v>
      </c>
      <c r="AJ3200" s="13">
        <f>tbl_pbp[[#This Row],[Thomas]]*tbl_pbp[[#This Row],[Impactful Play]]</f>
        <v>0</v>
      </c>
      <c r="AK3200" s="13" t="str">
        <f>VLOOKUP(tbl_pbp[[#This Row],[Play Saints Win % Increase]], tbl_impact[],3,TRUE)</f>
        <v>Perfumed (5 to + 10%)</v>
      </c>
    </row>
    <row r="3201" spans="1:37">
      <c r="A3201" s="1">
        <v>70</v>
      </c>
      <c r="B3201" s="5">
        <v>0.47499999999999998</v>
      </c>
      <c r="C3201" t="s">
        <v>1986</v>
      </c>
      <c r="D3201">
        <v>0</v>
      </c>
      <c r="E3201">
        <v>0</v>
      </c>
      <c r="F3201">
        <v>2</v>
      </c>
      <c r="G3201">
        <v>10</v>
      </c>
      <c r="H3201">
        <v>13</v>
      </c>
      <c r="I3201">
        <v>6</v>
      </c>
      <c r="J3201">
        <v>56</v>
      </c>
      <c r="K3201" t="s">
        <v>29</v>
      </c>
      <c r="L3201">
        <v>3</v>
      </c>
      <c r="M3201">
        <v>44</v>
      </c>
      <c r="N3201" t="s">
        <v>1987</v>
      </c>
      <c r="O3201" t="s">
        <v>356</v>
      </c>
      <c r="P3201" t="s">
        <v>30</v>
      </c>
      <c r="Q3201" t="s">
        <v>31</v>
      </c>
      <c r="R3201" t="s">
        <v>32</v>
      </c>
      <c r="S3201" t="s">
        <v>302</v>
      </c>
      <c r="T3201" t="s">
        <v>1781</v>
      </c>
      <c r="U3201" t="s">
        <v>1988</v>
      </c>
      <c r="V3201" t="s">
        <v>1755</v>
      </c>
      <c r="X3201" t="str">
        <f>VLOOKUP(pbp!V434, games!$B$2:$R$40, 3, FALSE)</f>
        <v>2019-09-22T20:25Z</v>
      </c>
      <c r="Y3201">
        <f>VLOOKUP(1*V3201,NFLGames!$H$11:$H$555,1,FALSE)</f>
        <v>401220323</v>
      </c>
      <c r="Z3201">
        <f>VLOOKUP($Y3201, NFLGames!$H$11:$K$555,2,FALSE)</f>
        <v>2020</v>
      </c>
      <c r="AA3201">
        <f>VLOOKUP($Y3201, NFLGames!$H$11:$K$555,3,FALSE)</f>
        <v>3</v>
      </c>
      <c r="AB3201" s="6">
        <f>IF(A3202=0, 0, AH3202-tbl_pbp[[#This Row],[Saints Win %]])</f>
        <v>1.7000000000000015E-2</v>
      </c>
      <c r="AE3201">
        <f>ABS(tbl_pbp[[#This Row],[play.homeScore]]-tbl_pbp[[#This Row],[play.awayScore]])</f>
        <v>3</v>
      </c>
      <c r="AF3201">
        <f>IF(tbl_pbp[[#This Row],[Play Saints Win % Increase]]&gt;=$AF$4,1,0)</f>
        <v>0</v>
      </c>
      <c r="AG3201" t="str">
        <f>VLOOKUP(tbl_pbp[[#This Row],[gameId]], games!$B$2:$T$40, 9, FALSE)</f>
        <v>green-bay-packers</v>
      </c>
      <c r="AH3201" s="5">
        <f>IF(tbl_pbp[[#This Row],[AwayTeam]] &lt;&gt; "new-orleans-saints", tbl_pbp[[#This Row],[homeWinPercentage]], 1-tbl_pbp[[#This Row],[homeWinPercentage]])</f>
        <v>0.47499999999999998</v>
      </c>
      <c r="AI3201" s="13">
        <f>tbl_pbp[[#This Row],[Kamara]]*tbl_pbp[[#This Row],[Impactful Play]]</f>
        <v>0</v>
      </c>
      <c r="AJ3201" s="13">
        <f>tbl_pbp[[#This Row],[Thomas]]*tbl_pbp[[#This Row],[Impactful Play]]</f>
        <v>0</v>
      </c>
      <c r="AK3201" s="13" t="str">
        <f>VLOOKUP(tbl_pbp[[#This Row],[Play Saints Win % Increase]], tbl_impact[],3,TRUE)</f>
        <v>Scented (0 to +5%)</v>
      </c>
    </row>
    <row r="3202" spans="1:37">
      <c r="A3202" s="1">
        <v>71</v>
      </c>
      <c r="B3202" s="5">
        <v>0.49199999999999999</v>
      </c>
      <c r="C3202" t="s">
        <v>1989</v>
      </c>
      <c r="D3202">
        <v>0</v>
      </c>
      <c r="E3202">
        <v>0</v>
      </c>
      <c r="F3202">
        <v>2</v>
      </c>
      <c r="G3202">
        <v>10</v>
      </c>
      <c r="H3202">
        <v>13</v>
      </c>
      <c r="I3202">
        <v>10</v>
      </c>
      <c r="J3202">
        <v>63</v>
      </c>
      <c r="K3202" t="s">
        <v>29</v>
      </c>
      <c r="L3202">
        <v>1</v>
      </c>
      <c r="M3202">
        <v>37</v>
      </c>
      <c r="N3202" t="s">
        <v>1990</v>
      </c>
      <c r="O3202" t="s">
        <v>844</v>
      </c>
      <c r="P3202" t="s">
        <v>30</v>
      </c>
      <c r="Q3202" t="s">
        <v>31</v>
      </c>
      <c r="R3202" t="s">
        <v>32</v>
      </c>
      <c r="S3202" t="s">
        <v>33</v>
      </c>
      <c r="T3202" t="s">
        <v>1960</v>
      </c>
      <c r="U3202" t="s">
        <v>1991</v>
      </c>
      <c r="V3202" t="s">
        <v>1755</v>
      </c>
      <c r="X3202" t="str">
        <f>VLOOKUP(pbp!V435, games!$B$2:$R$40, 3, FALSE)</f>
        <v>2019-09-22T20:25Z</v>
      </c>
      <c r="Y3202">
        <f>VLOOKUP(1*V3202,NFLGames!$H$11:$H$555,1,FALSE)</f>
        <v>401220323</v>
      </c>
      <c r="Z3202">
        <f>VLOOKUP($Y3202, NFLGames!$H$11:$K$555,2,FALSE)</f>
        <v>2020</v>
      </c>
      <c r="AA3202">
        <f>VLOOKUP($Y3202, NFLGames!$H$11:$K$555,3,FALSE)</f>
        <v>3</v>
      </c>
      <c r="AB3202" s="6">
        <f>IF(A3203=0, 0, AH3203-tbl_pbp[[#This Row],[Saints Win %]])</f>
        <v>2.9000000000000026E-2</v>
      </c>
      <c r="AC3202">
        <v>1</v>
      </c>
      <c r="AE3202">
        <f>ABS(tbl_pbp[[#This Row],[play.homeScore]]-tbl_pbp[[#This Row],[play.awayScore]])</f>
        <v>3</v>
      </c>
      <c r="AF3202">
        <f>IF(tbl_pbp[[#This Row],[Play Saints Win % Increase]]&gt;=$AF$4,1,0)</f>
        <v>0</v>
      </c>
      <c r="AG3202" t="str">
        <f>VLOOKUP(tbl_pbp[[#This Row],[gameId]], games!$B$2:$T$40, 9, FALSE)</f>
        <v>green-bay-packers</v>
      </c>
      <c r="AH3202" s="5">
        <f>IF(tbl_pbp[[#This Row],[AwayTeam]] &lt;&gt; "new-orleans-saints", tbl_pbp[[#This Row],[homeWinPercentage]], 1-tbl_pbp[[#This Row],[homeWinPercentage]])</f>
        <v>0.49199999999999999</v>
      </c>
      <c r="AI3202" s="13">
        <f>tbl_pbp[[#This Row],[Kamara]]*tbl_pbp[[#This Row],[Impactful Play]]</f>
        <v>0</v>
      </c>
      <c r="AJ3202" s="13">
        <f>tbl_pbp[[#This Row],[Thomas]]*tbl_pbp[[#This Row],[Impactful Play]]</f>
        <v>0</v>
      </c>
      <c r="AK3202" s="13" t="str">
        <f>VLOOKUP(tbl_pbp[[#This Row],[Play Saints Win % Increase]], tbl_impact[],3,TRUE)</f>
        <v>Scented (0 to +5%)</v>
      </c>
    </row>
    <row r="3203" spans="1:37">
      <c r="A3203" s="1">
        <v>72</v>
      </c>
      <c r="B3203" s="5">
        <v>0.52100000000000002</v>
      </c>
      <c r="C3203" t="s">
        <v>1992</v>
      </c>
      <c r="D3203">
        <v>0</v>
      </c>
      <c r="E3203">
        <v>0</v>
      </c>
      <c r="F3203">
        <v>2</v>
      </c>
      <c r="G3203">
        <v>10</v>
      </c>
      <c r="H3203">
        <v>13</v>
      </c>
      <c r="I3203">
        <v>3</v>
      </c>
      <c r="J3203">
        <v>70</v>
      </c>
      <c r="K3203" t="s">
        <v>29</v>
      </c>
      <c r="L3203">
        <v>2</v>
      </c>
      <c r="M3203">
        <v>30</v>
      </c>
      <c r="N3203" t="s">
        <v>1993</v>
      </c>
      <c r="O3203" t="s">
        <v>851</v>
      </c>
      <c r="P3203" t="s">
        <v>30</v>
      </c>
      <c r="Q3203" t="s">
        <v>31</v>
      </c>
      <c r="R3203" t="s">
        <v>32</v>
      </c>
      <c r="S3203" t="s">
        <v>193</v>
      </c>
      <c r="T3203" t="s">
        <v>1994</v>
      </c>
      <c r="U3203" t="s">
        <v>1995</v>
      </c>
      <c r="V3203" t="s">
        <v>1755</v>
      </c>
      <c r="X3203" t="str">
        <f>VLOOKUP(pbp!V436, games!$B$2:$R$40, 3, FALSE)</f>
        <v>2019-09-22T20:25Z</v>
      </c>
      <c r="Y3203">
        <f>VLOOKUP(1*V3203,NFLGames!$H$11:$H$555,1,FALSE)</f>
        <v>401220323</v>
      </c>
      <c r="Z3203">
        <f>VLOOKUP($Y3203, NFLGames!$H$11:$K$555,2,FALSE)</f>
        <v>2020</v>
      </c>
      <c r="AA3203">
        <f>VLOOKUP($Y3203, NFLGames!$H$11:$K$555,3,FALSE)</f>
        <v>3</v>
      </c>
      <c r="AB3203" s="6">
        <f>IF(A3204=0, 0, AH3204-tbl_pbp[[#This Row],[Saints Win %]])</f>
        <v>-3.8000000000000034E-2</v>
      </c>
      <c r="AC3203">
        <v>1</v>
      </c>
      <c r="AE3203">
        <f>ABS(tbl_pbp[[#This Row],[play.homeScore]]-tbl_pbp[[#This Row],[play.awayScore]])</f>
        <v>3</v>
      </c>
      <c r="AF3203">
        <f>IF(tbl_pbp[[#This Row],[Play Saints Win % Increase]]&gt;=$AF$4,1,0)</f>
        <v>0</v>
      </c>
      <c r="AG3203" t="str">
        <f>VLOOKUP(tbl_pbp[[#This Row],[gameId]], games!$B$2:$T$40, 9, FALSE)</f>
        <v>green-bay-packers</v>
      </c>
      <c r="AH3203" s="5">
        <f>IF(tbl_pbp[[#This Row],[AwayTeam]] &lt;&gt; "new-orleans-saints", tbl_pbp[[#This Row],[homeWinPercentage]], 1-tbl_pbp[[#This Row],[homeWinPercentage]])</f>
        <v>0.52100000000000002</v>
      </c>
      <c r="AI3203" s="13">
        <f>tbl_pbp[[#This Row],[Kamara]]*tbl_pbp[[#This Row],[Impactful Play]]</f>
        <v>0</v>
      </c>
      <c r="AJ3203" s="13">
        <f>tbl_pbp[[#This Row],[Thomas]]*tbl_pbp[[#This Row],[Impactful Play]]</f>
        <v>0</v>
      </c>
      <c r="AK3203" s="13" t="str">
        <f>VLOOKUP(tbl_pbp[[#This Row],[Play Saints Win % Increase]], tbl_impact[],3,TRUE)</f>
        <v>Bad (0 to -5%)</v>
      </c>
    </row>
    <row r="3204" spans="1:37">
      <c r="A3204" s="1">
        <v>73</v>
      </c>
      <c r="B3204" s="5">
        <v>0.48299999999999998</v>
      </c>
      <c r="C3204" t="s">
        <v>1996</v>
      </c>
      <c r="D3204">
        <v>0</v>
      </c>
      <c r="E3204">
        <v>0</v>
      </c>
      <c r="F3204">
        <v>2</v>
      </c>
      <c r="G3204">
        <v>10</v>
      </c>
      <c r="H3204">
        <v>13</v>
      </c>
      <c r="I3204">
        <v>10</v>
      </c>
      <c r="J3204">
        <v>83</v>
      </c>
      <c r="K3204" t="s">
        <v>29</v>
      </c>
      <c r="L3204">
        <v>1</v>
      </c>
      <c r="M3204">
        <v>17</v>
      </c>
      <c r="N3204" t="s">
        <v>1997</v>
      </c>
      <c r="O3204" t="s">
        <v>1470</v>
      </c>
      <c r="P3204" t="s">
        <v>124</v>
      </c>
      <c r="Q3204" t="s">
        <v>125</v>
      </c>
      <c r="R3204" t="s">
        <v>126</v>
      </c>
      <c r="V3204" t="s">
        <v>1755</v>
      </c>
      <c r="X3204" t="str">
        <f>VLOOKUP(pbp!V437, games!$B$2:$R$40, 3, FALSE)</f>
        <v>2019-09-22T20:25Z</v>
      </c>
      <c r="Y3204">
        <f>VLOOKUP(1*V3204,NFLGames!$H$11:$H$555,1,FALSE)</f>
        <v>401220323</v>
      </c>
      <c r="Z3204">
        <f>VLOOKUP($Y3204, NFLGames!$H$11:$K$555,2,FALSE)</f>
        <v>2020</v>
      </c>
      <c r="AA3204">
        <f>VLOOKUP($Y3204, NFLGames!$H$11:$K$555,3,FALSE)</f>
        <v>3</v>
      </c>
      <c r="AB3204" s="6">
        <f>IF(A3205=0, 0, AH3205-tbl_pbp[[#This Row],[Saints Win %]])</f>
        <v>3.6000000000000032E-2</v>
      </c>
      <c r="AE3204">
        <f>ABS(tbl_pbp[[#This Row],[play.homeScore]]-tbl_pbp[[#This Row],[play.awayScore]])</f>
        <v>3</v>
      </c>
      <c r="AF3204">
        <f>IF(tbl_pbp[[#This Row],[Play Saints Win % Increase]]&gt;=$AF$4,1,0)</f>
        <v>0</v>
      </c>
      <c r="AG3204" t="str">
        <f>VLOOKUP(tbl_pbp[[#This Row],[gameId]], games!$B$2:$T$40, 9, FALSE)</f>
        <v>green-bay-packers</v>
      </c>
      <c r="AH3204" s="5">
        <f>IF(tbl_pbp[[#This Row],[AwayTeam]] &lt;&gt; "new-orleans-saints", tbl_pbp[[#This Row],[homeWinPercentage]], 1-tbl_pbp[[#This Row],[homeWinPercentage]])</f>
        <v>0.48299999999999998</v>
      </c>
      <c r="AI3204" s="13">
        <f>tbl_pbp[[#This Row],[Kamara]]*tbl_pbp[[#This Row],[Impactful Play]]</f>
        <v>0</v>
      </c>
      <c r="AJ3204" s="13">
        <f>tbl_pbp[[#This Row],[Thomas]]*tbl_pbp[[#This Row],[Impactful Play]]</f>
        <v>0</v>
      </c>
      <c r="AK3204" s="13" t="str">
        <f>VLOOKUP(tbl_pbp[[#This Row],[Play Saints Win % Increase]], tbl_impact[],3,TRUE)</f>
        <v>Scented (0 to +5%)</v>
      </c>
    </row>
    <row r="3205" spans="1:37">
      <c r="A3205" s="1">
        <v>74</v>
      </c>
      <c r="B3205" s="5">
        <v>0.51900000000000002</v>
      </c>
      <c r="C3205" t="s">
        <v>1998</v>
      </c>
      <c r="D3205">
        <v>0</v>
      </c>
      <c r="E3205">
        <v>0</v>
      </c>
      <c r="F3205">
        <v>2</v>
      </c>
      <c r="G3205">
        <v>10</v>
      </c>
      <c r="H3205">
        <v>13</v>
      </c>
      <c r="I3205">
        <v>10</v>
      </c>
      <c r="J3205">
        <v>82</v>
      </c>
      <c r="K3205" t="s">
        <v>29</v>
      </c>
      <c r="L3205">
        <v>1</v>
      </c>
      <c r="M3205">
        <v>18</v>
      </c>
      <c r="N3205" t="s">
        <v>1999</v>
      </c>
      <c r="O3205" t="s">
        <v>1470</v>
      </c>
      <c r="P3205" t="s">
        <v>30</v>
      </c>
      <c r="Q3205" t="s">
        <v>31</v>
      </c>
      <c r="R3205" t="s">
        <v>32</v>
      </c>
      <c r="S3205" t="s">
        <v>33</v>
      </c>
      <c r="T3205" t="s">
        <v>1823</v>
      </c>
      <c r="U3205" t="s">
        <v>1824</v>
      </c>
      <c r="V3205" t="s">
        <v>1755</v>
      </c>
      <c r="X3205" t="str">
        <f>VLOOKUP(pbp!V438, games!$B$2:$R$40, 3, FALSE)</f>
        <v>2019-09-22T20:25Z</v>
      </c>
      <c r="Y3205">
        <f>VLOOKUP(1*V3205,NFLGames!$H$11:$H$555,1,FALSE)</f>
        <v>401220323</v>
      </c>
      <c r="Z3205">
        <f>VLOOKUP($Y3205, NFLGames!$H$11:$K$555,2,FALSE)</f>
        <v>2020</v>
      </c>
      <c r="AA3205">
        <f>VLOOKUP($Y3205, NFLGames!$H$11:$K$555,3,FALSE)</f>
        <v>3</v>
      </c>
      <c r="AB3205" s="6">
        <f>IF(A3206=0, 0, AH3206-tbl_pbp[[#This Row],[Saints Win %]])</f>
        <v>-2.0000000000000018E-2</v>
      </c>
      <c r="AC3205">
        <v>1</v>
      </c>
      <c r="AE3205">
        <f>ABS(tbl_pbp[[#This Row],[play.homeScore]]-tbl_pbp[[#This Row],[play.awayScore]])</f>
        <v>3</v>
      </c>
      <c r="AF3205">
        <f>IF(tbl_pbp[[#This Row],[Play Saints Win % Increase]]&gt;=$AF$4,1,0)</f>
        <v>0</v>
      </c>
      <c r="AG3205" t="str">
        <f>VLOOKUP(tbl_pbp[[#This Row],[gameId]], games!$B$2:$T$40, 9, FALSE)</f>
        <v>green-bay-packers</v>
      </c>
      <c r="AH3205" s="5">
        <f>IF(tbl_pbp[[#This Row],[AwayTeam]] &lt;&gt; "new-orleans-saints", tbl_pbp[[#This Row],[homeWinPercentage]], 1-tbl_pbp[[#This Row],[homeWinPercentage]])</f>
        <v>0.51900000000000002</v>
      </c>
      <c r="AI3205" s="13">
        <f>tbl_pbp[[#This Row],[Kamara]]*tbl_pbp[[#This Row],[Impactful Play]]</f>
        <v>0</v>
      </c>
      <c r="AJ3205" s="13">
        <f>tbl_pbp[[#This Row],[Thomas]]*tbl_pbp[[#This Row],[Impactful Play]]</f>
        <v>0</v>
      </c>
      <c r="AK3205" s="13" t="str">
        <f>VLOOKUP(tbl_pbp[[#This Row],[Play Saints Win % Increase]], tbl_impact[],3,TRUE)</f>
        <v>Bad (0 to -5%)</v>
      </c>
    </row>
    <row r="3206" spans="1:37">
      <c r="A3206" s="1">
        <v>75</v>
      </c>
      <c r="B3206" s="5">
        <v>0.499</v>
      </c>
      <c r="C3206" t="s">
        <v>2000</v>
      </c>
      <c r="D3206">
        <v>0</v>
      </c>
      <c r="E3206">
        <v>0</v>
      </c>
      <c r="F3206">
        <v>2</v>
      </c>
      <c r="G3206">
        <v>10</v>
      </c>
      <c r="H3206">
        <v>13</v>
      </c>
      <c r="I3206">
        <v>2</v>
      </c>
      <c r="J3206">
        <v>90</v>
      </c>
      <c r="K3206" t="s">
        <v>29</v>
      </c>
      <c r="L3206">
        <v>2</v>
      </c>
      <c r="M3206">
        <v>10</v>
      </c>
      <c r="N3206" t="s">
        <v>2001</v>
      </c>
      <c r="O3206" t="s">
        <v>2002</v>
      </c>
      <c r="P3206" t="s">
        <v>124</v>
      </c>
      <c r="Q3206" t="s">
        <v>125</v>
      </c>
      <c r="R3206" t="s">
        <v>126</v>
      </c>
      <c r="V3206" t="s">
        <v>1755</v>
      </c>
      <c r="X3206" t="str">
        <f>VLOOKUP(pbp!V439, games!$B$2:$R$40, 3, FALSE)</f>
        <v>2019-09-22T20:25Z</v>
      </c>
      <c r="Y3206">
        <f>VLOOKUP(1*V3206,NFLGames!$H$11:$H$555,1,FALSE)</f>
        <v>401220323</v>
      </c>
      <c r="Z3206">
        <f>VLOOKUP($Y3206, NFLGames!$H$11:$K$555,2,FALSE)</f>
        <v>2020</v>
      </c>
      <c r="AA3206">
        <f>VLOOKUP($Y3206, NFLGames!$H$11:$K$555,3,FALSE)</f>
        <v>3</v>
      </c>
      <c r="AB3206" s="6">
        <f>IF(A3207=0, 0, AH3207-tbl_pbp[[#This Row],[Saints Win %]])</f>
        <v>0</v>
      </c>
      <c r="AE3206">
        <f>ABS(tbl_pbp[[#This Row],[play.homeScore]]-tbl_pbp[[#This Row],[play.awayScore]])</f>
        <v>3</v>
      </c>
      <c r="AF3206">
        <f>IF(tbl_pbp[[#This Row],[Play Saints Win % Increase]]&gt;=$AF$4,1,0)</f>
        <v>0</v>
      </c>
      <c r="AG3206" t="str">
        <f>VLOOKUP(tbl_pbp[[#This Row],[gameId]], games!$B$2:$T$40, 9, FALSE)</f>
        <v>green-bay-packers</v>
      </c>
      <c r="AH3206" s="5">
        <f>IF(tbl_pbp[[#This Row],[AwayTeam]] &lt;&gt; "new-orleans-saints", tbl_pbp[[#This Row],[homeWinPercentage]], 1-tbl_pbp[[#This Row],[homeWinPercentage]])</f>
        <v>0.499</v>
      </c>
      <c r="AI3206" s="13">
        <f>tbl_pbp[[#This Row],[Kamara]]*tbl_pbp[[#This Row],[Impactful Play]]</f>
        <v>0</v>
      </c>
      <c r="AJ3206" s="13">
        <f>tbl_pbp[[#This Row],[Thomas]]*tbl_pbp[[#This Row],[Impactful Play]]</f>
        <v>0</v>
      </c>
      <c r="AK3206" s="13" t="str">
        <f>VLOOKUP(tbl_pbp[[#This Row],[Play Saints Win % Increase]], tbl_impact[],3,TRUE)</f>
        <v>Scented (0 to +5%)</v>
      </c>
    </row>
    <row r="3207" spans="1:37">
      <c r="A3207" s="1">
        <v>76</v>
      </c>
      <c r="B3207" s="5">
        <v>0.499</v>
      </c>
      <c r="C3207" t="s">
        <v>2003</v>
      </c>
      <c r="D3207">
        <v>0</v>
      </c>
      <c r="E3207">
        <v>0</v>
      </c>
      <c r="F3207">
        <v>2</v>
      </c>
      <c r="G3207">
        <v>10</v>
      </c>
      <c r="H3207">
        <v>13</v>
      </c>
      <c r="I3207">
        <v>2</v>
      </c>
      <c r="J3207">
        <v>90</v>
      </c>
      <c r="K3207" t="s">
        <v>29</v>
      </c>
      <c r="L3207">
        <v>2</v>
      </c>
      <c r="M3207">
        <v>10</v>
      </c>
      <c r="N3207" t="s">
        <v>2004</v>
      </c>
      <c r="O3207" t="s">
        <v>2002</v>
      </c>
      <c r="P3207" t="s">
        <v>22</v>
      </c>
      <c r="Q3207" t="s">
        <v>37</v>
      </c>
      <c r="S3207" t="s">
        <v>51</v>
      </c>
      <c r="T3207" t="s">
        <v>2005</v>
      </c>
      <c r="U3207" t="s">
        <v>2006</v>
      </c>
      <c r="V3207" t="s">
        <v>1755</v>
      </c>
      <c r="X3207" t="str">
        <f>VLOOKUP(pbp!V440, games!$B$2:$R$40, 3, FALSE)</f>
        <v>2019-09-22T20:25Z</v>
      </c>
      <c r="Y3207">
        <f>VLOOKUP(1*V3207,NFLGames!$H$11:$H$555,1,FALSE)</f>
        <v>401220323</v>
      </c>
      <c r="Z3207">
        <f>VLOOKUP($Y3207, NFLGames!$H$11:$K$555,2,FALSE)</f>
        <v>2020</v>
      </c>
      <c r="AA3207">
        <f>VLOOKUP($Y3207, NFLGames!$H$11:$K$555,3,FALSE)</f>
        <v>3</v>
      </c>
      <c r="AB3207" s="6">
        <f>IF(A3208=0, 0, AH3208-tbl_pbp[[#This Row],[Saints Win %]])</f>
        <v>0.15700000000000003</v>
      </c>
      <c r="AE3207">
        <f>ABS(tbl_pbp[[#This Row],[play.homeScore]]-tbl_pbp[[#This Row],[play.awayScore]])</f>
        <v>3</v>
      </c>
      <c r="AF3207">
        <f>IF(tbl_pbp[[#This Row],[Play Saints Win % Increase]]&gt;=$AF$4,1,0)</f>
        <v>1</v>
      </c>
      <c r="AG3207" t="str">
        <f>VLOOKUP(tbl_pbp[[#This Row],[gameId]], games!$B$2:$T$40, 9, FALSE)</f>
        <v>green-bay-packers</v>
      </c>
      <c r="AH3207" s="5">
        <f>IF(tbl_pbp[[#This Row],[AwayTeam]] &lt;&gt; "new-orleans-saints", tbl_pbp[[#This Row],[homeWinPercentage]], 1-tbl_pbp[[#This Row],[homeWinPercentage]])</f>
        <v>0.499</v>
      </c>
      <c r="AI3207" s="13">
        <f>tbl_pbp[[#This Row],[Kamara]]*tbl_pbp[[#This Row],[Impactful Play]]</f>
        <v>0</v>
      </c>
      <c r="AJ3207" s="13">
        <f>tbl_pbp[[#This Row],[Thomas]]*tbl_pbp[[#This Row],[Impactful Play]]</f>
        <v>0</v>
      </c>
      <c r="AK3207" s="13" t="str">
        <f>VLOOKUP(tbl_pbp[[#This Row],[Play Saints Win % Increase]], tbl_impact[],3,TRUE)</f>
        <v>Fragrant (10% to 20%)</v>
      </c>
    </row>
    <row r="3208" spans="1:37">
      <c r="A3208" s="1">
        <v>77</v>
      </c>
      <c r="B3208" s="5">
        <v>0.65600000000000003</v>
      </c>
      <c r="C3208" t="s">
        <v>2007</v>
      </c>
      <c r="D3208">
        <v>0</v>
      </c>
      <c r="E3208">
        <v>0</v>
      </c>
      <c r="F3208">
        <v>2</v>
      </c>
      <c r="G3208">
        <v>17</v>
      </c>
      <c r="H3208">
        <v>13</v>
      </c>
      <c r="I3208">
        <v>2</v>
      </c>
      <c r="J3208">
        <v>90</v>
      </c>
      <c r="K3208" t="s">
        <v>29</v>
      </c>
      <c r="L3208">
        <v>3</v>
      </c>
      <c r="M3208">
        <v>10</v>
      </c>
      <c r="N3208" t="s">
        <v>2008</v>
      </c>
      <c r="O3208" t="s">
        <v>244</v>
      </c>
      <c r="P3208" t="s">
        <v>103</v>
      </c>
      <c r="Q3208" t="s">
        <v>104</v>
      </c>
      <c r="R3208" t="s">
        <v>105</v>
      </c>
      <c r="S3208" t="s">
        <v>241</v>
      </c>
      <c r="T3208" t="s">
        <v>2005</v>
      </c>
      <c r="U3208" t="s">
        <v>2009</v>
      </c>
      <c r="V3208" t="s">
        <v>1755</v>
      </c>
      <c r="X3208" t="str">
        <f>VLOOKUP(pbp!V441, games!$B$2:$R$40, 3, FALSE)</f>
        <v>2019-09-22T20:25Z</v>
      </c>
      <c r="Y3208">
        <f>VLOOKUP(1*V3208,NFLGames!$H$11:$H$555,1,FALSE)</f>
        <v>401220323</v>
      </c>
      <c r="Z3208">
        <f>VLOOKUP($Y3208, NFLGames!$H$11:$K$555,2,FALSE)</f>
        <v>2020</v>
      </c>
      <c r="AA3208">
        <f>VLOOKUP($Y3208, NFLGames!$H$11:$K$555,3,FALSE)</f>
        <v>3</v>
      </c>
      <c r="AB3208" s="6">
        <f>IF(A3209=0, 0, AH3209-tbl_pbp[[#This Row],[Saints Win %]])</f>
        <v>6.1999999999999944E-2</v>
      </c>
      <c r="AE3208">
        <f>ABS(tbl_pbp[[#This Row],[play.homeScore]]-tbl_pbp[[#This Row],[play.awayScore]])</f>
        <v>4</v>
      </c>
      <c r="AF3208">
        <f>IF(tbl_pbp[[#This Row],[Play Saints Win % Increase]]&gt;=$AF$4,1,0)</f>
        <v>0</v>
      </c>
      <c r="AG3208" t="str">
        <f>VLOOKUP(tbl_pbp[[#This Row],[gameId]], games!$B$2:$T$40, 9, FALSE)</f>
        <v>green-bay-packers</v>
      </c>
      <c r="AH3208" s="5">
        <f>IF(tbl_pbp[[#This Row],[AwayTeam]] &lt;&gt; "new-orleans-saints", tbl_pbp[[#This Row],[homeWinPercentage]], 1-tbl_pbp[[#This Row],[homeWinPercentage]])</f>
        <v>0.65600000000000003</v>
      </c>
      <c r="AI3208" s="13">
        <f>tbl_pbp[[#This Row],[Kamara]]*tbl_pbp[[#This Row],[Impactful Play]]</f>
        <v>0</v>
      </c>
      <c r="AJ3208" s="13">
        <f>tbl_pbp[[#This Row],[Thomas]]*tbl_pbp[[#This Row],[Impactful Play]]</f>
        <v>0</v>
      </c>
      <c r="AK3208" s="13" t="str">
        <f>VLOOKUP(tbl_pbp[[#This Row],[Play Saints Win % Increase]], tbl_impact[],3,TRUE)</f>
        <v>Perfumed (5 to + 10%)</v>
      </c>
    </row>
    <row r="3209" spans="1:37">
      <c r="A3209" s="1">
        <v>78</v>
      </c>
      <c r="B3209" s="5">
        <v>0.71799999999999997</v>
      </c>
      <c r="C3209" t="s">
        <v>2010</v>
      </c>
      <c r="D3209">
        <v>0</v>
      </c>
      <c r="E3209">
        <v>0</v>
      </c>
      <c r="F3209">
        <v>2</v>
      </c>
      <c r="G3209">
        <v>17</v>
      </c>
      <c r="H3209">
        <v>13</v>
      </c>
      <c r="I3209">
        <v>0</v>
      </c>
      <c r="J3209">
        <v>35</v>
      </c>
      <c r="K3209" t="s">
        <v>29</v>
      </c>
      <c r="L3209">
        <v>0</v>
      </c>
      <c r="M3209">
        <v>65</v>
      </c>
      <c r="N3209" t="s">
        <v>2011</v>
      </c>
      <c r="O3209" t="s">
        <v>244</v>
      </c>
      <c r="P3209" t="s">
        <v>25</v>
      </c>
      <c r="Q3209" t="s">
        <v>26</v>
      </c>
      <c r="R3209" t="s">
        <v>27</v>
      </c>
      <c r="V3209" t="s">
        <v>1755</v>
      </c>
      <c r="X3209" t="str">
        <f>VLOOKUP(pbp!V442, games!$B$2:$R$40, 3, FALSE)</f>
        <v>2019-09-22T20:25Z</v>
      </c>
      <c r="Y3209">
        <f>VLOOKUP(1*V3209,NFLGames!$H$11:$H$555,1,FALSE)</f>
        <v>401220323</v>
      </c>
      <c r="Z3209">
        <f>VLOOKUP($Y3209, NFLGames!$H$11:$K$555,2,FALSE)</f>
        <v>2020</v>
      </c>
      <c r="AA3209">
        <f>VLOOKUP($Y3209, NFLGames!$H$11:$K$555,3,FALSE)</f>
        <v>3</v>
      </c>
      <c r="AB3209" s="6">
        <f>IF(A3210=0, 0, AH3210-tbl_pbp[[#This Row],[Saints Win %]])</f>
        <v>-6.4999999999999947E-2</v>
      </c>
      <c r="AE3209">
        <f>ABS(tbl_pbp[[#This Row],[play.homeScore]]-tbl_pbp[[#This Row],[play.awayScore]])</f>
        <v>4</v>
      </c>
      <c r="AF3209">
        <f>IF(tbl_pbp[[#This Row],[Play Saints Win % Increase]]&gt;=$AF$4,1,0)</f>
        <v>0</v>
      </c>
      <c r="AG3209" t="str">
        <f>VLOOKUP(tbl_pbp[[#This Row],[gameId]], games!$B$2:$T$40, 9, FALSE)</f>
        <v>green-bay-packers</v>
      </c>
      <c r="AH3209" s="5">
        <f>IF(tbl_pbp[[#This Row],[AwayTeam]] &lt;&gt; "new-orleans-saints", tbl_pbp[[#This Row],[homeWinPercentage]], 1-tbl_pbp[[#This Row],[homeWinPercentage]])</f>
        <v>0.71799999999999997</v>
      </c>
      <c r="AI3209" s="13">
        <f>tbl_pbp[[#This Row],[Kamara]]*tbl_pbp[[#This Row],[Impactful Play]]</f>
        <v>0</v>
      </c>
      <c r="AJ3209" s="13">
        <f>tbl_pbp[[#This Row],[Thomas]]*tbl_pbp[[#This Row],[Impactful Play]]</f>
        <v>0</v>
      </c>
      <c r="AK3209" s="13" t="str">
        <f>VLOOKUP(tbl_pbp[[#This Row],[Play Saints Win % Increase]], tbl_impact[],3,TRUE)</f>
        <v>Smelly (worse than-5% -&gt; -10%)</v>
      </c>
    </row>
    <row r="3210" spans="1:37">
      <c r="A3210" s="1">
        <v>79</v>
      </c>
      <c r="B3210" s="5">
        <v>0.65300000000000002</v>
      </c>
      <c r="C3210" t="s">
        <v>2012</v>
      </c>
      <c r="D3210">
        <v>0</v>
      </c>
      <c r="E3210">
        <v>0</v>
      </c>
      <c r="F3210">
        <v>2</v>
      </c>
      <c r="G3210">
        <v>17</v>
      </c>
      <c r="H3210">
        <v>13</v>
      </c>
      <c r="I3210">
        <v>0</v>
      </c>
      <c r="J3210">
        <v>35</v>
      </c>
      <c r="L3210">
        <v>0</v>
      </c>
      <c r="M3210">
        <v>0</v>
      </c>
      <c r="N3210" t="s">
        <v>245</v>
      </c>
      <c r="O3210" t="s">
        <v>143</v>
      </c>
      <c r="P3210" t="s">
        <v>246</v>
      </c>
      <c r="Q3210" t="s">
        <v>247</v>
      </c>
      <c r="R3210" t="s">
        <v>248</v>
      </c>
      <c r="V3210" t="s">
        <v>1755</v>
      </c>
      <c r="X3210" t="str">
        <f>VLOOKUP(pbp!V443, games!$B$2:$R$40, 3, FALSE)</f>
        <v>2019-09-22T20:25Z</v>
      </c>
      <c r="Y3210">
        <f>VLOOKUP(1*V3210,NFLGames!$H$11:$H$555,1,FALSE)</f>
        <v>401220323</v>
      </c>
      <c r="Z3210">
        <f>VLOOKUP($Y3210, NFLGames!$H$11:$K$555,2,FALSE)</f>
        <v>2020</v>
      </c>
      <c r="AA3210">
        <f>VLOOKUP($Y3210, NFLGames!$H$11:$K$555,3,FALSE)</f>
        <v>3</v>
      </c>
      <c r="AB3210" s="6">
        <f>IF(A3211=0, 0, AH3211-tbl_pbp[[#This Row],[Saints Win %]])</f>
        <v>-4.500000000000004E-2</v>
      </c>
      <c r="AE3210">
        <f>ABS(tbl_pbp[[#This Row],[play.homeScore]]-tbl_pbp[[#This Row],[play.awayScore]])</f>
        <v>4</v>
      </c>
      <c r="AF3210">
        <f>IF(tbl_pbp[[#This Row],[Play Saints Win % Increase]]&gt;=$AF$4,1,0)</f>
        <v>0</v>
      </c>
      <c r="AG3210" t="str">
        <f>VLOOKUP(tbl_pbp[[#This Row],[gameId]], games!$B$2:$T$40, 9, FALSE)</f>
        <v>green-bay-packers</v>
      </c>
      <c r="AH3210" s="5">
        <f>IF(tbl_pbp[[#This Row],[AwayTeam]] &lt;&gt; "new-orleans-saints", tbl_pbp[[#This Row],[homeWinPercentage]], 1-tbl_pbp[[#This Row],[homeWinPercentage]])</f>
        <v>0.65300000000000002</v>
      </c>
      <c r="AI3210" s="13">
        <f>tbl_pbp[[#This Row],[Kamara]]*tbl_pbp[[#This Row],[Impactful Play]]</f>
        <v>0</v>
      </c>
      <c r="AJ3210" s="13">
        <f>tbl_pbp[[#This Row],[Thomas]]*tbl_pbp[[#This Row],[Impactful Play]]</f>
        <v>0</v>
      </c>
      <c r="AK3210" s="13" t="str">
        <f>VLOOKUP(tbl_pbp[[#This Row],[Play Saints Win % Increase]], tbl_impact[],3,TRUE)</f>
        <v>Bad (0 to -5%)</v>
      </c>
    </row>
    <row r="3211" spans="1:37">
      <c r="A3211" s="1">
        <v>80</v>
      </c>
      <c r="B3211" s="5">
        <v>0.60799999999999998</v>
      </c>
      <c r="C3211" t="s">
        <v>2013</v>
      </c>
      <c r="D3211">
        <v>0</v>
      </c>
      <c r="E3211">
        <v>0</v>
      </c>
      <c r="F3211">
        <v>3</v>
      </c>
      <c r="G3211">
        <v>17</v>
      </c>
      <c r="H3211">
        <v>13</v>
      </c>
      <c r="I3211">
        <v>0</v>
      </c>
      <c r="J3211">
        <v>35</v>
      </c>
      <c r="K3211" t="s">
        <v>29</v>
      </c>
      <c r="L3211">
        <v>0</v>
      </c>
      <c r="M3211">
        <v>65</v>
      </c>
      <c r="N3211" t="s">
        <v>288</v>
      </c>
      <c r="O3211" t="s">
        <v>24</v>
      </c>
      <c r="P3211" t="s">
        <v>25</v>
      </c>
      <c r="Q3211" t="s">
        <v>26</v>
      </c>
      <c r="R3211" t="s">
        <v>27</v>
      </c>
      <c r="V3211" t="s">
        <v>1755</v>
      </c>
      <c r="X3211" t="str">
        <f>VLOOKUP(pbp!V444, games!$B$2:$R$40, 3, FALSE)</f>
        <v>2019-09-22T20:25Z</v>
      </c>
      <c r="Y3211">
        <f>VLOOKUP(1*V3211,NFLGames!$H$11:$H$555,1,FALSE)</f>
        <v>401220323</v>
      </c>
      <c r="Z3211">
        <f>VLOOKUP($Y3211, NFLGames!$H$11:$K$555,2,FALSE)</f>
        <v>2020</v>
      </c>
      <c r="AA3211">
        <f>VLOOKUP($Y3211, NFLGames!$H$11:$K$555,3,FALSE)</f>
        <v>3</v>
      </c>
      <c r="AB3211" s="6">
        <f>IF(A3212=0, 0, AH3212-tbl_pbp[[#This Row],[Saints Win %]])</f>
        <v>4.4000000000000039E-2</v>
      </c>
      <c r="AE3211">
        <f>ABS(tbl_pbp[[#This Row],[play.homeScore]]-tbl_pbp[[#This Row],[play.awayScore]])</f>
        <v>4</v>
      </c>
      <c r="AF3211">
        <f>IF(tbl_pbp[[#This Row],[Play Saints Win % Increase]]&gt;=$AF$4,1,0)</f>
        <v>0</v>
      </c>
      <c r="AG3211" t="str">
        <f>VLOOKUP(tbl_pbp[[#This Row],[gameId]], games!$B$2:$T$40, 9, FALSE)</f>
        <v>green-bay-packers</v>
      </c>
      <c r="AH3211" s="5">
        <f>IF(tbl_pbp[[#This Row],[AwayTeam]] &lt;&gt; "new-orleans-saints", tbl_pbp[[#This Row],[homeWinPercentage]], 1-tbl_pbp[[#This Row],[homeWinPercentage]])</f>
        <v>0.60799999999999998</v>
      </c>
      <c r="AI3211" s="13">
        <f>tbl_pbp[[#This Row],[Kamara]]*tbl_pbp[[#This Row],[Impactful Play]]</f>
        <v>0</v>
      </c>
      <c r="AJ3211" s="13">
        <f>tbl_pbp[[#This Row],[Thomas]]*tbl_pbp[[#This Row],[Impactful Play]]</f>
        <v>0</v>
      </c>
      <c r="AK3211" s="13" t="str">
        <f>VLOOKUP(tbl_pbp[[#This Row],[Play Saints Win % Increase]], tbl_impact[],3,TRUE)</f>
        <v>Scented (0 to +5%)</v>
      </c>
    </row>
    <row r="3212" spans="1:37">
      <c r="A3212" s="1">
        <v>81</v>
      </c>
      <c r="B3212" s="5">
        <v>0.65200000000000002</v>
      </c>
      <c r="C3212" t="s">
        <v>2014</v>
      </c>
      <c r="D3212">
        <v>0</v>
      </c>
      <c r="E3212">
        <v>0</v>
      </c>
      <c r="F3212">
        <v>3</v>
      </c>
      <c r="G3212">
        <v>17</v>
      </c>
      <c r="H3212">
        <v>13</v>
      </c>
      <c r="I3212">
        <v>10</v>
      </c>
      <c r="J3212">
        <v>75</v>
      </c>
      <c r="K3212" t="s">
        <v>266</v>
      </c>
      <c r="L3212">
        <v>1</v>
      </c>
      <c r="M3212">
        <v>75</v>
      </c>
      <c r="N3212" t="s">
        <v>2015</v>
      </c>
      <c r="O3212" t="s">
        <v>24</v>
      </c>
      <c r="P3212" t="s">
        <v>22</v>
      </c>
      <c r="Q3212" t="s">
        <v>37</v>
      </c>
      <c r="S3212" t="s">
        <v>33</v>
      </c>
      <c r="T3212" t="s">
        <v>1833</v>
      </c>
      <c r="U3212" t="s">
        <v>1834</v>
      </c>
      <c r="V3212" t="s">
        <v>1755</v>
      </c>
      <c r="X3212" t="str">
        <f>VLOOKUP(pbp!V445, games!$B$2:$R$40, 3, FALSE)</f>
        <v>2019-09-22T20:25Z</v>
      </c>
      <c r="Y3212">
        <f>VLOOKUP(1*V3212,NFLGames!$H$11:$H$555,1,FALSE)</f>
        <v>401220323</v>
      </c>
      <c r="Z3212">
        <f>VLOOKUP($Y3212, NFLGames!$H$11:$K$555,2,FALSE)</f>
        <v>2020</v>
      </c>
      <c r="AA3212">
        <f>VLOOKUP($Y3212, NFLGames!$H$11:$K$555,3,FALSE)</f>
        <v>3</v>
      </c>
      <c r="AB3212" s="6">
        <f>IF(A3213=0, 0, AH3213-tbl_pbp[[#This Row],[Saints Win %]])</f>
        <v>3.2000000000000028E-2</v>
      </c>
      <c r="AE3212">
        <f>ABS(tbl_pbp[[#This Row],[play.homeScore]]-tbl_pbp[[#This Row],[play.awayScore]])</f>
        <v>4</v>
      </c>
      <c r="AF3212">
        <f>IF(tbl_pbp[[#This Row],[Play Saints Win % Increase]]&gt;=$AF$4,1,0)</f>
        <v>0</v>
      </c>
      <c r="AG3212" t="str">
        <f>VLOOKUP(tbl_pbp[[#This Row],[gameId]], games!$B$2:$T$40, 9, FALSE)</f>
        <v>green-bay-packers</v>
      </c>
      <c r="AH3212" s="5">
        <f>IF(tbl_pbp[[#This Row],[AwayTeam]] &lt;&gt; "new-orleans-saints", tbl_pbp[[#This Row],[homeWinPercentage]], 1-tbl_pbp[[#This Row],[homeWinPercentage]])</f>
        <v>0.65200000000000002</v>
      </c>
      <c r="AI3212" s="13">
        <f>tbl_pbp[[#This Row],[Kamara]]*tbl_pbp[[#This Row],[Impactful Play]]</f>
        <v>0</v>
      </c>
      <c r="AJ3212" s="13">
        <f>tbl_pbp[[#This Row],[Thomas]]*tbl_pbp[[#This Row],[Impactful Play]]</f>
        <v>0</v>
      </c>
      <c r="AK3212" s="13" t="str">
        <f>VLOOKUP(tbl_pbp[[#This Row],[Play Saints Win % Increase]], tbl_impact[],3,TRUE)</f>
        <v>Scented (0 to +5%)</v>
      </c>
    </row>
    <row r="3213" spans="1:37">
      <c r="A3213" s="1">
        <v>82</v>
      </c>
      <c r="B3213" s="5">
        <v>0.68400000000000005</v>
      </c>
      <c r="C3213" t="s">
        <v>2016</v>
      </c>
      <c r="D3213">
        <v>0</v>
      </c>
      <c r="E3213">
        <v>0</v>
      </c>
      <c r="F3213">
        <v>3</v>
      </c>
      <c r="G3213">
        <v>17</v>
      </c>
      <c r="H3213">
        <v>13</v>
      </c>
      <c r="I3213">
        <v>10</v>
      </c>
      <c r="J3213">
        <v>75</v>
      </c>
      <c r="K3213" t="s">
        <v>266</v>
      </c>
      <c r="L3213">
        <v>2</v>
      </c>
      <c r="M3213">
        <v>75</v>
      </c>
      <c r="N3213" t="s">
        <v>2017</v>
      </c>
      <c r="O3213" t="s">
        <v>249</v>
      </c>
      <c r="P3213" t="s">
        <v>22</v>
      </c>
      <c r="Q3213" t="s">
        <v>37</v>
      </c>
      <c r="S3213" t="s">
        <v>120</v>
      </c>
      <c r="T3213" t="s">
        <v>1833</v>
      </c>
      <c r="U3213" t="s">
        <v>2018</v>
      </c>
      <c r="V3213" t="s">
        <v>1755</v>
      </c>
      <c r="X3213" t="str">
        <f>VLOOKUP(pbp!V446, games!$B$2:$R$40, 3, FALSE)</f>
        <v>2019-09-22T20:25Z</v>
      </c>
      <c r="Y3213">
        <f>VLOOKUP(1*V3213,NFLGames!$H$11:$H$555,1,FALSE)</f>
        <v>401220323</v>
      </c>
      <c r="Z3213">
        <f>VLOOKUP($Y3213, NFLGames!$H$11:$K$555,2,FALSE)</f>
        <v>2020</v>
      </c>
      <c r="AA3213">
        <f>VLOOKUP($Y3213, NFLGames!$H$11:$K$555,3,FALSE)</f>
        <v>3</v>
      </c>
      <c r="AB3213" s="6">
        <f>IF(A3214=0, 0, AH3214-tbl_pbp[[#This Row],[Saints Win %]])</f>
        <v>-0.21000000000000008</v>
      </c>
      <c r="AE3213">
        <f>ABS(tbl_pbp[[#This Row],[play.homeScore]]-tbl_pbp[[#This Row],[play.awayScore]])</f>
        <v>4</v>
      </c>
      <c r="AF3213">
        <f>IF(tbl_pbp[[#This Row],[Play Saints Win % Increase]]&gt;=$AF$4,1,0)</f>
        <v>0</v>
      </c>
      <c r="AG3213" t="str">
        <f>VLOOKUP(tbl_pbp[[#This Row],[gameId]], games!$B$2:$T$40, 9, FALSE)</f>
        <v>green-bay-packers</v>
      </c>
      <c r="AH3213" s="5">
        <f>IF(tbl_pbp[[#This Row],[AwayTeam]] &lt;&gt; "new-orleans-saints", tbl_pbp[[#This Row],[homeWinPercentage]], 1-tbl_pbp[[#This Row],[homeWinPercentage]])</f>
        <v>0.68400000000000005</v>
      </c>
      <c r="AI3213" s="13">
        <f>tbl_pbp[[#This Row],[Kamara]]*tbl_pbp[[#This Row],[Impactful Play]]</f>
        <v>0</v>
      </c>
      <c r="AJ3213" s="13">
        <f>tbl_pbp[[#This Row],[Thomas]]*tbl_pbp[[#This Row],[Impactful Play]]</f>
        <v>0</v>
      </c>
      <c r="AK3213" s="13" t="str">
        <f>VLOOKUP(tbl_pbp[[#This Row],[Play Saints Win % Increase]], tbl_impact[],3,TRUE)</f>
        <v>Wretched (-worse than -20%)</v>
      </c>
    </row>
    <row r="3214" spans="1:37">
      <c r="A3214" s="1">
        <v>83</v>
      </c>
      <c r="B3214" s="5">
        <v>0.47399999999999998</v>
      </c>
      <c r="C3214" t="s">
        <v>2019</v>
      </c>
      <c r="D3214">
        <v>0</v>
      </c>
      <c r="E3214">
        <v>0</v>
      </c>
      <c r="F3214">
        <v>3</v>
      </c>
      <c r="G3214">
        <v>17</v>
      </c>
      <c r="H3214">
        <v>13</v>
      </c>
      <c r="I3214">
        <v>10</v>
      </c>
      <c r="J3214">
        <v>75</v>
      </c>
      <c r="K3214" t="s">
        <v>266</v>
      </c>
      <c r="L3214">
        <v>3</v>
      </c>
      <c r="M3214">
        <v>75</v>
      </c>
      <c r="N3214" t="s">
        <v>2020</v>
      </c>
      <c r="O3214" t="s">
        <v>2021</v>
      </c>
      <c r="P3214" t="s">
        <v>30</v>
      </c>
      <c r="Q3214" t="s">
        <v>31</v>
      </c>
      <c r="R3214" t="s">
        <v>32</v>
      </c>
      <c r="S3214" t="s">
        <v>123</v>
      </c>
      <c r="T3214" t="s">
        <v>1833</v>
      </c>
      <c r="U3214" t="s">
        <v>2022</v>
      </c>
      <c r="V3214" t="s">
        <v>1755</v>
      </c>
      <c r="X3214" t="str">
        <f>VLOOKUP(pbp!V447, games!$B$2:$R$40, 3, FALSE)</f>
        <v>2019-09-22T20:25Z</v>
      </c>
      <c r="Y3214">
        <f>VLOOKUP(1*V3214,NFLGames!$H$11:$H$555,1,FALSE)</f>
        <v>401220323</v>
      </c>
      <c r="Z3214">
        <f>VLOOKUP($Y3214, NFLGames!$H$11:$K$555,2,FALSE)</f>
        <v>2020</v>
      </c>
      <c r="AA3214">
        <f>VLOOKUP($Y3214, NFLGames!$H$11:$K$555,3,FALSE)</f>
        <v>3</v>
      </c>
      <c r="AB3214" s="6">
        <f>IF(A3215=0, 0, AH3215-tbl_pbp[[#This Row],[Saints Win %]])</f>
        <v>1.3000000000000012E-2</v>
      </c>
      <c r="AE3214">
        <f>ABS(tbl_pbp[[#This Row],[play.homeScore]]-tbl_pbp[[#This Row],[play.awayScore]])</f>
        <v>4</v>
      </c>
      <c r="AF3214">
        <f>IF(tbl_pbp[[#This Row],[Play Saints Win % Increase]]&gt;=$AF$4,1,0)</f>
        <v>0</v>
      </c>
      <c r="AG3214" t="str">
        <f>VLOOKUP(tbl_pbp[[#This Row],[gameId]], games!$B$2:$T$40, 9, FALSE)</f>
        <v>green-bay-packers</v>
      </c>
      <c r="AH3214" s="5">
        <f>IF(tbl_pbp[[#This Row],[AwayTeam]] &lt;&gt; "new-orleans-saints", tbl_pbp[[#This Row],[homeWinPercentage]], 1-tbl_pbp[[#This Row],[homeWinPercentage]])</f>
        <v>0.47399999999999998</v>
      </c>
      <c r="AI3214" s="13">
        <f>tbl_pbp[[#This Row],[Kamara]]*tbl_pbp[[#This Row],[Impactful Play]]</f>
        <v>0</v>
      </c>
      <c r="AJ3214" s="13">
        <f>tbl_pbp[[#This Row],[Thomas]]*tbl_pbp[[#This Row],[Impactful Play]]</f>
        <v>0</v>
      </c>
      <c r="AK3214" s="13" t="str">
        <f>VLOOKUP(tbl_pbp[[#This Row],[Play Saints Win % Increase]], tbl_impact[],3,TRUE)</f>
        <v>Scented (0 to +5%)</v>
      </c>
    </row>
    <row r="3215" spans="1:37">
      <c r="A3215" s="1">
        <v>84</v>
      </c>
      <c r="B3215" s="5">
        <v>0.48699999999999999</v>
      </c>
      <c r="C3215" t="s">
        <v>2023</v>
      </c>
      <c r="D3215">
        <v>0</v>
      </c>
      <c r="E3215">
        <v>0</v>
      </c>
      <c r="F3215">
        <v>3</v>
      </c>
      <c r="G3215">
        <v>17</v>
      </c>
      <c r="H3215">
        <v>13</v>
      </c>
      <c r="I3215">
        <v>3</v>
      </c>
      <c r="J3215">
        <v>3</v>
      </c>
      <c r="K3215" t="s">
        <v>266</v>
      </c>
      <c r="L3215">
        <v>1</v>
      </c>
      <c r="M3215">
        <v>3</v>
      </c>
      <c r="N3215" t="s">
        <v>2024</v>
      </c>
      <c r="O3215" t="s">
        <v>2025</v>
      </c>
      <c r="P3215" t="s">
        <v>22</v>
      </c>
      <c r="Q3215" t="s">
        <v>37</v>
      </c>
      <c r="S3215" t="s">
        <v>283</v>
      </c>
      <c r="T3215" t="s">
        <v>455</v>
      </c>
      <c r="U3215" t="s">
        <v>456</v>
      </c>
      <c r="V3215" t="s">
        <v>1755</v>
      </c>
      <c r="X3215" t="str">
        <f>VLOOKUP(pbp!V448, games!$B$2:$R$40, 3, FALSE)</f>
        <v>2019-09-22T20:25Z</v>
      </c>
      <c r="Y3215">
        <f>VLOOKUP(1*V3215,NFLGames!$H$11:$H$555,1,FALSE)</f>
        <v>401220323</v>
      </c>
      <c r="Z3215">
        <f>VLOOKUP($Y3215, NFLGames!$H$11:$K$555,2,FALSE)</f>
        <v>2020</v>
      </c>
      <c r="AA3215">
        <f>VLOOKUP($Y3215, NFLGames!$H$11:$K$555,3,FALSE)</f>
        <v>3</v>
      </c>
      <c r="AB3215" s="6">
        <f>IF(A3216=0, 0, AH3216-tbl_pbp[[#This Row],[Saints Win %]])</f>
        <v>1.2000000000000011E-2</v>
      </c>
      <c r="AE3215">
        <f>ABS(tbl_pbp[[#This Row],[play.homeScore]]-tbl_pbp[[#This Row],[play.awayScore]])</f>
        <v>4</v>
      </c>
      <c r="AF3215">
        <f>IF(tbl_pbp[[#This Row],[Play Saints Win % Increase]]&gt;=$AF$4,1,0)</f>
        <v>0</v>
      </c>
      <c r="AG3215" t="str">
        <f>VLOOKUP(tbl_pbp[[#This Row],[gameId]], games!$B$2:$T$40, 9, FALSE)</f>
        <v>green-bay-packers</v>
      </c>
      <c r="AH3215" s="5">
        <f>IF(tbl_pbp[[#This Row],[AwayTeam]] &lt;&gt; "new-orleans-saints", tbl_pbp[[#This Row],[homeWinPercentage]], 1-tbl_pbp[[#This Row],[homeWinPercentage]])</f>
        <v>0.48699999999999999</v>
      </c>
      <c r="AI3215" s="13">
        <f>tbl_pbp[[#This Row],[Kamara]]*tbl_pbp[[#This Row],[Impactful Play]]</f>
        <v>0</v>
      </c>
      <c r="AJ3215" s="13">
        <f>tbl_pbp[[#This Row],[Thomas]]*tbl_pbp[[#This Row],[Impactful Play]]</f>
        <v>0</v>
      </c>
      <c r="AK3215" s="13" t="str">
        <f>VLOOKUP(tbl_pbp[[#This Row],[Play Saints Win % Increase]], tbl_impact[],3,TRUE)</f>
        <v>Scented (0 to +5%)</v>
      </c>
    </row>
    <row r="3216" spans="1:37">
      <c r="A3216" s="1">
        <v>85</v>
      </c>
      <c r="B3216" s="5">
        <v>0.499</v>
      </c>
      <c r="C3216" t="s">
        <v>2026</v>
      </c>
      <c r="D3216">
        <v>0</v>
      </c>
      <c r="E3216">
        <v>0</v>
      </c>
      <c r="F3216">
        <v>3</v>
      </c>
      <c r="G3216">
        <v>17</v>
      </c>
      <c r="H3216">
        <v>13</v>
      </c>
      <c r="I3216">
        <v>3</v>
      </c>
      <c r="J3216">
        <v>3</v>
      </c>
      <c r="K3216" t="s">
        <v>266</v>
      </c>
      <c r="L3216">
        <v>2</v>
      </c>
      <c r="M3216">
        <v>3</v>
      </c>
      <c r="N3216" t="s">
        <v>2027</v>
      </c>
      <c r="O3216" t="s">
        <v>599</v>
      </c>
      <c r="P3216" t="s">
        <v>45</v>
      </c>
      <c r="Q3216" t="s">
        <v>46</v>
      </c>
      <c r="R3216" t="s">
        <v>47</v>
      </c>
      <c r="S3216" t="s">
        <v>286</v>
      </c>
      <c r="T3216" t="s">
        <v>455</v>
      </c>
      <c r="U3216" t="s">
        <v>2028</v>
      </c>
      <c r="V3216" t="s">
        <v>1755</v>
      </c>
      <c r="X3216" t="str">
        <f>VLOOKUP(pbp!V449, games!$B$2:$R$40, 3, FALSE)</f>
        <v>2019-09-22T20:25Z</v>
      </c>
      <c r="Y3216">
        <f>VLOOKUP(1*V3216,NFLGames!$H$11:$H$555,1,FALSE)</f>
        <v>401220323</v>
      </c>
      <c r="Z3216">
        <f>VLOOKUP($Y3216, NFLGames!$H$11:$K$555,2,FALSE)</f>
        <v>2020</v>
      </c>
      <c r="AA3216">
        <f>VLOOKUP($Y3216, NFLGames!$H$11:$K$555,3,FALSE)</f>
        <v>3</v>
      </c>
      <c r="AB3216" s="6">
        <f>IF(A3217=0, 0, AH3217-tbl_pbp[[#This Row],[Saints Win %]])</f>
        <v>7.8999999999999959E-2</v>
      </c>
      <c r="AE3216">
        <f>ABS(tbl_pbp[[#This Row],[play.homeScore]]-tbl_pbp[[#This Row],[play.awayScore]])</f>
        <v>4</v>
      </c>
      <c r="AF3216">
        <f>IF(tbl_pbp[[#This Row],[Play Saints Win % Increase]]&gt;=$AF$4,1,0)</f>
        <v>0</v>
      </c>
      <c r="AG3216" t="str">
        <f>VLOOKUP(tbl_pbp[[#This Row],[gameId]], games!$B$2:$T$40, 9, FALSE)</f>
        <v>green-bay-packers</v>
      </c>
      <c r="AH3216" s="5">
        <f>IF(tbl_pbp[[#This Row],[AwayTeam]] &lt;&gt; "new-orleans-saints", tbl_pbp[[#This Row],[homeWinPercentage]], 1-tbl_pbp[[#This Row],[homeWinPercentage]])</f>
        <v>0.499</v>
      </c>
      <c r="AI3216" s="13">
        <f>tbl_pbp[[#This Row],[Kamara]]*tbl_pbp[[#This Row],[Impactful Play]]</f>
        <v>0</v>
      </c>
      <c r="AJ3216" s="13">
        <f>tbl_pbp[[#This Row],[Thomas]]*tbl_pbp[[#This Row],[Impactful Play]]</f>
        <v>0</v>
      </c>
      <c r="AK3216" s="13" t="str">
        <f>VLOOKUP(tbl_pbp[[#This Row],[Play Saints Win % Increase]], tbl_impact[],3,TRUE)</f>
        <v>Perfumed (5 to + 10%)</v>
      </c>
    </row>
    <row r="3217" spans="1:37">
      <c r="A3217" s="1">
        <v>86</v>
      </c>
      <c r="B3217" s="5">
        <v>0.57799999999999996</v>
      </c>
      <c r="C3217" t="s">
        <v>2029</v>
      </c>
      <c r="D3217">
        <v>0</v>
      </c>
      <c r="E3217">
        <v>0</v>
      </c>
      <c r="F3217">
        <v>3</v>
      </c>
      <c r="G3217">
        <v>17</v>
      </c>
      <c r="H3217">
        <v>13</v>
      </c>
      <c r="I3217">
        <v>1</v>
      </c>
      <c r="J3217">
        <v>1</v>
      </c>
      <c r="K3217" t="s">
        <v>266</v>
      </c>
      <c r="L3217">
        <v>3</v>
      </c>
      <c r="M3217">
        <v>1</v>
      </c>
      <c r="N3217" t="s">
        <v>2030</v>
      </c>
      <c r="O3217" t="s">
        <v>1770</v>
      </c>
      <c r="P3217" t="s">
        <v>22</v>
      </c>
      <c r="Q3217" t="s">
        <v>37</v>
      </c>
      <c r="S3217" t="s">
        <v>347</v>
      </c>
      <c r="T3217" t="s">
        <v>575</v>
      </c>
      <c r="U3217" t="s">
        <v>1516</v>
      </c>
      <c r="V3217" t="s">
        <v>1755</v>
      </c>
      <c r="X3217" t="str">
        <f>VLOOKUP(pbp!V450, games!$B$2:$R$40, 3, FALSE)</f>
        <v>2019-09-22T20:25Z</v>
      </c>
      <c r="Y3217">
        <f>VLOOKUP(1*V3217,NFLGames!$H$11:$H$555,1,FALSE)</f>
        <v>401220323</v>
      </c>
      <c r="Z3217">
        <f>VLOOKUP($Y3217, NFLGames!$H$11:$K$555,2,FALSE)</f>
        <v>2020</v>
      </c>
      <c r="AA3217">
        <f>VLOOKUP($Y3217, NFLGames!$H$11:$K$555,3,FALSE)</f>
        <v>3</v>
      </c>
      <c r="AB3217" s="6">
        <f>IF(A3218=0, 0, AH3218-tbl_pbp[[#This Row],[Saints Win %]])</f>
        <v>-0.15699999999999997</v>
      </c>
      <c r="AE3217">
        <f>ABS(tbl_pbp[[#This Row],[play.homeScore]]-tbl_pbp[[#This Row],[play.awayScore]])</f>
        <v>4</v>
      </c>
      <c r="AF3217">
        <f>IF(tbl_pbp[[#This Row],[Play Saints Win % Increase]]&gt;=$AF$4,1,0)</f>
        <v>0</v>
      </c>
      <c r="AG3217" t="str">
        <f>VLOOKUP(tbl_pbp[[#This Row],[gameId]], games!$B$2:$T$40, 9, FALSE)</f>
        <v>green-bay-packers</v>
      </c>
      <c r="AH3217" s="5">
        <f>IF(tbl_pbp[[#This Row],[AwayTeam]] &lt;&gt; "new-orleans-saints", tbl_pbp[[#This Row],[homeWinPercentage]], 1-tbl_pbp[[#This Row],[homeWinPercentage]])</f>
        <v>0.57799999999999996</v>
      </c>
      <c r="AI3217" s="13">
        <f>tbl_pbp[[#This Row],[Kamara]]*tbl_pbp[[#This Row],[Impactful Play]]</f>
        <v>0</v>
      </c>
      <c r="AJ3217" s="13">
        <f>tbl_pbp[[#This Row],[Thomas]]*tbl_pbp[[#This Row],[Impactful Play]]</f>
        <v>0</v>
      </c>
      <c r="AK3217" s="13" t="str">
        <f>VLOOKUP(tbl_pbp[[#This Row],[Play Saints Win % Increase]], tbl_impact[],3,TRUE)</f>
        <v>Stinky (worse than -10% to -20%)</v>
      </c>
    </row>
    <row r="3218" spans="1:37">
      <c r="A3218" s="1">
        <v>87</v>
      </c>
      <c r="B3218" s="5">
        <v>0.42099999999999999</v>
      </c>
      <c r="C3218" t="s">
        <v>2031</v>
      </c>
      <c r="D3218">
        <v>0</v>
      </c>
      <c r="E3218">
        <v>0</v>
      </c>
      <c r="F3218">
        <v>3</v>
      </c>
      <c r="G3218">
        <v>17</v>
      </c>
      <c r="H3218">
        <v>20</v>
      </c>
      <c r="I3218">
        <v>1</v>
      </c>
      <c r="J3218">
        <v>1</v>
      </c>
      <c r="K3218" t="s">
        <v>266</v>
      </c>
      <c r="L3218">
        <v>4</v>
      </c>
      <c r="M3218">
        <v>1</v>
      </c>
      <c r="N3218" t="s">
        <v>2032</v>
      </c>
      <c r="O3218" t="s">
        <v>2033</v>
      </c>
      <c r="P3218" t="s">
        <v>326</v>
      </c>
      <c r="Q3218" t="s">
        <v>327</v>
      </c>
      <c r="R3218" t="s">
        <v>105</v>
      </c>
      <c r="S3218" t="s">
        <v>349</v>
      </c>
      <c r="T3218" t="s">
        <v>575</v>
      </c>
      <c r="U3218" t="s">
        <v>1520</v>
      </c>
      <c r="V3218" t="s">
        <v>1755</v>
      </c>
      <c r="X3218" t="str">
        <f>VLOOKUP(pbp!V451, games!$B$2:$R$40, 3, FALSE)</f>
        <v>2019-09-22T20:25Z</v>
      </c>
      <c r="Y3218">
        <f>VLOOKUP(1*V3218,NFLGames!$H$11:$H$555,1,FALSE)</f>
        <v>401220323</v>
      </c>
      <c r="Z3218">
        <f>VLOOKUP($Y3218, NFLGames!$H$11:$K$555,2,FALSE)</f>
        <v>2020</v>
      </c>
      <c r="AA3218">
        <f>VLOOKUP($Y3218, NFLGames!$H$11:$K$555,3,FALSE)</f>
        <v>3</v>
      </c>
      <c r="AB3218" s="6">
        <f>IF(A3219=0, 0, AH3219-tbl_pbp[[#This Row],[Saints Win %]])</f>
        <v>6.0000000000000053E-3</v>
      </c>
      <c r="AE3218">
        <f>ABS(tbl_pbp[[#This Row],[play.homeScore]]-tbl_pbp[[#This Row],[play.awayScore]])</f>
        <v>3</v>
      </c>
      <c r="AF3218">
        <f>IF(tbl_pbp[[#This Row],[Play Saints Win % Increase]]&gt;=$AF$4,1,0)</f>
        <v>0</v>
      </c>
      <c r="AG3218" t="str">
        <f>VLOOKUP(tbl_pbp[[#This Row],[gameId]], games!$B$2:$T$40, 9, FALSE)</f>
        <v>green-bay-packers</v>
      </c>
      <c r="AH3218" s="5">
        <f>IF(tbl_pbp[[#This Row],[AwayTeam]] &lt;&gt; "new-orleans-saints", tbl_pbp[[#This Row],[homeWinPercentage]], 1-tbl_pbp[[#This Row],[homeWinPercentage]])</f>
        <v>0.42099999999999999</v>
      </c>
      <c r="AI3218" s="13">
        <f>tbl_pbp[[#This Row],[Kamara]]*tbl_pbp[[#This Row],[Impactful Play]]</f>
        <v>0</v>
      </c>
      <c r="AJ3218" s="13">
        <f>tbl_pbp[[#This Row],[Thomas]]*tbl_pbp[[#This Row],[Impactful Play]]</f>
        <v>0</v>
      </c>
      <c r="AK3218" s="13" t="str">
        <f>VLOOKUP(tbl_pbp[[#This Row],[Play Saints Win % Increase]], tbl_impact[],3,TRUE)</f>
        <v>Scented (0 to +5%)</v>
      </c>
    </row>
    <row r="3219" spans="1:37">
      <c r="A3219" s="1">
        <v>88</v>
      </c>
      <c r="B3219" s="5">
        <v>0.42699999999999999</v>
      </c>
      <c r="C3219" t="s">
        <v>2034</v>
      </c>
      <c r="D3219">
        <v>0</v>
      </c>
      <c r="E3219">
        <v>0</v>
      </c>
      <c r="F3219">
        <v>3</v>
      </c>
      <c r="G3219">
        <v>17</v>
      </c>
      <c r="H3219">
        <v>20</v>
      </c>
      <c r="I3219">
        <v>0</v>
      </c>
      <c r="J3219">
        <v>65</v>
      </c>
      <c r="K3219" t="s">
        <v>266</v>
      </c>
      <c r="L3219">
        <v>0</v>
      </c>
      <c r="M3219">
        <v>65</v>
      </c>
      <c r="N3219" t="s">
        <v>1876</v>
      </c>
      <c r="O3219" t="s">
        <v>2033</v>
      </c>
      <c r="P3219" t="s">
        <v>25</v>
      </c>
      <c r="Q3219" t="s">
        <v>26</v>
      </c>
      <c r="R3219" t="s">
        <v>27</v>
      </c>
      <c r="V3219" t="s">
        <v>1755</v>
      </c>
      <c r="X3219" t="str">
        <f>VLOOKUP(pbp!V452, games!$B$2:$R$40, 3, FALSE)</f>
        <v>2019-09-22T20:25Z</v>
      </c>
      <c r="Y3219">
        <f>VLOOKUP(1*V3219,NFLGames!$H$11:$H$555,1,FALSE)</f>
        <v>401220323</v>
      </c>
      <c r="Z3219">
        <f>VLOOKUP($Y3219, NFLGames!$H$11:$K$555,2,FALSE)</f>
        <v>2020</v>
      </c>
      <c r="AA3219">
        <f>VLOOKUP($Y3219, NFLGames!$H$11:$K$555,3,FALSE)</f>
        <v>3</v>
      </c>
      <c r="AB3219" s="6">
        <f>IF(A3220=0, 0, AH3220-tbl_pbp[[#This Row],[Saints Win %]])</f>
        <v>-1.3000000000000012E-2</v>
      </c>
      <c r="AE3219">
        <f>ABS(tbl_pbp[[#This Row],[play.homeScore]]-tbl_pbp[[#This Row],[play.awayScore]])</f>
        <v>3</v>
      </c>
      <c r="AF3219">
        <f>IF(tbl_pbp[[#This Row],[Play Saints Win % Increase]]&gt;=$AF$4,1,0)</f>
        <v>0</v>
      </c>
      <c r="AG3219" t="str">
        <f>VLOOKUP(tbl_pbp[[#This Row],[gameId]], games!$B$2:$T$40, 9, FALSE)</f>
        <v>green-bay-packers</v>
      </c>
      <c r="AH3219" s="5">
        <f>IF(tbl_pbp[[#This Row],[AwayTeam]] &lt;&gt; "new-orleans-saints", tbl_pbp[[#This Row],[homeWinPercentage]], 1-tbl_pbp[[#This Row],[homeWinPercentage]])</f>
        <v>0.42699999999999999</v>
      </c>
      <c r="AI3219" s="13">
        <f>tbl_pbp[[#This Row],[Kamara]]*tbl_pbp[[#This Row],[Impactful Play]]</f>
        <v>0</v>
      </c>
      <c r="AJ3219" s="13">
        <f>tbl_pbp[[#This Row],[Thomas]]*tbl_pbp[[#This Row],[Impactful Play]]</f>
        <v>0</v>
      </c>
      <c r="AK3219" s="13" t="str">
        <f>VLOOKUP(tbl_pbp[[#This Row],[Play Saints Win % Increase]], tbl_impact[],3,TRUE)</f>
        <v>Bad (0 to -5%)</v>
      </c>
    </row>
    <row r="3220" spans="1:37">
      <c r="A3220" s="1">
        <v>89</v>
      </c>
      <c r="B3220" s="5">
        <v>0.41399999999999998</v>
      </c>
      <c r="C3220" t="s">
        <v>2035</v>
      </c>
      <c r="D3220">
        <v>0</v>
      </c>
      <c r="E3220">
        <v>0</v>
      </c>
      <c r="F3220">
        <v>3</v>
      </c>
      <c r="G3220">
        <v>17</v>
      </c>
      <c r="H3220">
        <v>20</v>
      </c>
      <c r="I3220">
        <v>10</v>
      </c>
      <c r="J3220">
        <v>25</v>
      </c>
      <c r="K3220" t="s">
        <v>29</v>
      </c>
      <c r="L3220">
        <v>1</v>
      </c>
      <c r="M3220">
        <v>75</v>
      </c>
      <c r="N3220" t="s">
        <v>2036</v>
      </c>
      <c r="O3220" t="s">
        <v>2033</v>
      </c>
      <c r="P3220" t="s">
        <v>45</v>
      </c>
      <c r="Q3220" t="s">
        <v>46</v>
      </c>
      <c r="R3220" t="s">
        <v>47</v>
      </c>
      <c r="S3220" t="s">
        <v>33</v>
      </c>
      <c r="T3220" t="s">
        <v>34</v>
      </c>
      <c r="U3220" t="s">
        <v>35</v>
      </c>
      <c r="V3220" t="s">
        <v>1755</v>
      </c>
      <c r="X3220" t="str">
        <f>VLOOKUP(pbp!V453, games!$B$2:$R$40, 3, FALSE)</f>
        <v>2019-09-22T20:25Z</v>
      </c>
      <c r="Y3220">
        <f>VLOOKUP(1*V3220,NFLGames!$H$11:$H$555,1,FALSE)</f>
        <v>401220323</v>
      </c>
      <c r="Z3220">
        <f>VLOOKUP($Y3220, NFLGames!$H$11:$K$555,2,FALSE)</f>
        <v>2020</v>
      </c>
      <c r="AA3220">
        <f>VLOOKUP($Y3220, NFLGames!$H$11:$K$555,3,FALSE)</f>
        <v>3</v>
      </c>
      <c r="AB3220" s="6">
        <f>IF(A3221=0, 0, AH3221-tbl_pbp[[#This Row],[Saints Win %]])</f>
        <v>-6.0000000000000053E-3</v>
      </c>
      <c r="AE3220">
        <f>ABS(tbl_pbp[[#This Row],[play.homeScore]]-tbl_pbp[[#This Row],[play.awayScore]])</f>
        <v>3</v>
      </c>
      <c r="AF3220">
        <f>IF(tbl_pbp[[#This Row],[Play Saints Win % Increase]]&gt;=$AF$4,1,0)</f>
        <v>0</v>
      </c>
      <c r="AG3220" t="str">
        <f>VLOOKUP(tbl_pbp[[#This Row],[gameId]], games!$B$2:$T$40, 9, FALSE)</f>
        <v>green-bay-packers</v>
      </c>
      <c r="AH3220" s="5">
        <f>IF(tbl_pbp[[#This Row],[AwayTeam]] &lt;&gt; "new-orleans-saints", tbl_pbp[[#This Row],[homeWinPercentage]], 1-tbl_pbp[[#This Row],[homeWinPercentage]])</f>
        <v>0.41399999999999998</v>
      </c>
      <c r="AI3220" s="13">
        <f>tbl_pbp[[#This Row],[Kamara]]*tbl_pbp[[#This Row],[Impactful Play]]</f>
        <v>0</v>
      </c>
      <c r="AJ3220" s="13">
        <f>tbl_pbp[[#This Row],[Thomas]]*tbl_pbp[[#This Row],[Impactful Play]]</f>
        <v>0</v>
      </c>
      <c r="AK3220" s="13" t="str">
        <f>VLOOKUP(tbl_pbp[[#This Row],[Play Saints Win % Increase]], tbl_impact[],3,TRUE)</f>
        <v>Bad (0 to -5%)</v>
      </c>
    </row>
    <row r="3221" spans="1:37">
      <c r="A3221" s="1">
        <v>90</v>
      </c>
      <c r="B3221" s="5">
        <v>0.40799999999999997</v>
      </c>
      <c r="C3221" t="s">
        <v>2037</v>
      </c>
      <c r="D3221">
        <v>0</v>
      </c>
      <c r="E3221">
        <v>0</v>
      </c>
      <c r="F3221">
        <v>3</v>
      </c>
      <c r="G3221">
        <v>17</v>
      </c>
      <c r="H3221">
        <v>20</v>
      </c>
      <c r="I3221">
        <v>7</v>
      </c>
      <c r="J3221">
        <v>28</v>
      </c>
      <c r="K3221" t="s">
        <v>29</v>
      </c>
      <c r="L3221">
        <v>2</v>
      </c>
      <c r="M3221">
        <v>72</v>
      </c>
      <c r="N3221" t="s">
        <v>2038</v>
      </c>
      <c r="O3221" t="s">
        <v>2039</v>
      </c>
      <c r="P3221" t="s">
        <v>45</v>
      </c>
      <c r="Q3221" t="s">
        <v>46</v>
      </c>
      <c r="R3221" t="s">
        <v>47</v>
      </c>
      <c r="S3221" t="s">
        <v>220</v>
      </c>
      <c r="T3221" t="s">
        <v>1005</v>
      </c>
      <c r="U3221" t="s">
        <v>2040</v>
      </c>
      <c r="V3221" t="s">
        <v>1755</v>
      </c>
      <c r="X3221" t="str">
        <f>VLOOKUP(pbp!V454, games!$B$2:$R$40, 3, FALSE)</f>
        <v>2019-09-22T20:25Z</v>
      </c>
      <c r="Y3221">
        <f>VLOOKUP(1*V3221,NFLGames!$H$11:$H$555,1,FALSE)</f>
        <v>401220323</v>
      </c>
      <c r="Z3221">
        <f>VLOOKUP($Y3221, NFLGames!$H$11:$K$555,2,FALSE)</f>
        <v>2020</v>
      </c>
      <c r="AA3221">
        <f>VLOOKUP($Y3221, NFLGames!$H$11:$K$555,3,FALSE)</f>
        <v>3</v>
      </c>
      <c r="AB3221" s="6">
        <f>IF(A3222=0, 0, AH3222-tbl_pbp[[#This Row],[Saints Win %]])</f>
        <v>4.6000000000000041E-2</v>
      </c>
      <c r="AC3221">
        <v>1</v>
      </c>
      <c r="AE3221">
        <f>ABS(tbl_pbp[[#This Row],[play.homeScore]]-tbl_pbp[[#This Row],[play.awayScore]])</f>
        <v>3</v>
      </c>
      <c r="AF3221">
        <f>IF(tbl_pbp[[#This Row],[Play Saints Win % Increase]]&gt;=$AF$4,1,0)</f>
        <v>0</v>
      </c>
      <c r="AG3221" t="str">
        <f>VLOOKUP(tbl_pbp[[#This Row],[gameId]], games!$B$2:$T$40, 9, FALSE)</f>
        <v>green-bay-packers</v>
      </c>
      <c r="AH3221" s="5">
        <f>IF(tbl_pbp[[#This Row],[AwayTeam]] &lt;&gt; "new-orleans-saints", tbl_pbp[[#This Row],[homeWinPercentage]], 1-tbl_pbp[[#This Row],[homeWinPercentage]])</f>
        <v>0.40799999999999997</v>
      </c>
      <c r="AI3221" s="13">
        <f>tbl_pbp[[#This Row],[Kamara]]*tbl_pbp[[#This Row],[Impactful Play]]</f>
        <v>0</v>
      </c>
      <c r="AJ3221" s="13">
        <f>tbl_pbp[[#This Row],[Thomas]]*tbl_pbp[[#This Row],[Impactful Play]]</f>
        <v>0</v>
      </c>
      <c r="AK3221" s="13" t="str">
        <f>VLOOKUP(tbl_pbp[[#This Row],[Play Saints Win % Increase]], tbl_impact[],3,TRUE)</f>
        <v>Scented (0 to +5%)</v>
      </c>
    </row>
    <row r="3222" spans="1:37">
      <c r="A3222" s="1">
        <v>91</v>
      </c>
      <c r="B3222" s="5">
        <v>0.45400000000000001</v>
      </c>
      <c r="C3222" t="s">
        <v>2041</v>
      </c>
      <c r="D3222">
        <v>0</v>
      </c>
      <c r="E3222">
        <v>0</v>
      </c>
      <c r="F3222">
        <v>3</v>
      </c>
      <c r="G3222">
        <v>17</v>
      </c>
      <c r="H3222">
        <v>20</v>
      </c>
      <c r="I3222">
        <v>5</v>
      </c>
      <c r="J3222">
        <v>30</v>
      </c>
      <c r="K3222" t="s">
        <v>29</v>
      </c>
      <c r="L3222">
        <v>3</v>
      </c>
      <c r="M3222">
        <v>70</v>
      </c>
      <c r="N3222" t="s">
        <v>2042</v>
      </c>
      <c r="O3222" t="s">
        <v>2043</v>
      </c>
      <c r="P3222" t="s">
        <v>30</v>
      </c>
      <c r="Q3222" t="s">
        <v>31</v>
      </c>
      <c r="R3222" t="s">
        <v>32</v>
      </c>
      <c r="S3222" t="s">
        <v>42</v>
      </c>
      <c r="T3222" t="s">
        <v>39</v>
      </c>
      <c r="U3222" t="s">
        <v>43</v>
      </c>
      <c r="V3222" t="s">
        <v>1755</v>
      </c>
      <c r="X3222" t="str">
        <f>VLOOKUP(pbp!V455, games!$B$2:$R$40, 3, FALSE)</f>
        <v>2019-09-22T20:25Z</v>
      </c>
      <c r="Y3222">
        <f>VLOOKUP(1*V3222,NFLGames!$H$11:$H$555,1,FALSE)</f>
        <v>401220323</v>
      </c>
      <c r="Z3222">
        <f>VLOOKUP($Y3222, NFLGames!$H$11:$K$555,2,FALSE)</f>
        <v>2020</v>
      </c>
      <c r="AA3222">
        <f>VLOOKUP($Y3222, NFLGames!$H$11:$K$555,3,FALSE)</f>
        <v>3</v>
      </c>
      <c r="AB3222" s="6">
        <f>IF(A3223=0, 0, AH3223-tbl_pbp[[#This Row],[Saints Win %]])</f>
        <v>2.7999999999999969E-2</v>
      </c>
      <c r="AE3222">
        <f>ABS(tbl_pbp[[#This Row],[play.homeScore]]-tbl_pbp[[#This Row],[play.awayScore]])</f>
        <v>3</v>
      </c>
      <c r="AF3222">
        <f>IF(tbl_pbp[[#This Row],[Play Saints Win % Increase]]&gt;=$AF$4,1,0)</f>
        <v>0</v>
      </c>
      <c r="AG3222" t="str">
        <f>VLOOKUP(tbl_pbp[[#This Row],[gameId]], games!$B$2:$T$40, 9, FALSE)</f>
        <v>green-bay-packers</v>
      </c>
      <c r="AH3222" s="5">
        <f>IF(tbl_pbp[[#This Row],[AwayTeam]] &lt;&gt; "new-orleans-saints", tbl_pbp[[#This Row],[homeWinPercentage]], 1-tbl_pbp[[#This Row],[homeWinPercentage]])</f>
        <v>0.45400000000000001</v>
      </c>
      <c r="AI3222" s="13">
        <f>tbl_pbp[[#This Row],[Kamara]]*tbl_pbp[[#This Row],[Impactful Play]]</f>
        <v>0</v>
      </c>
      <c r="AJ3222" s="13">
        <f>tbl_pbp[[#This Row],[Thomas]]*tbl_pbp[[#This Row],[Impactful Play]]</f>
        <v>0</v>
      </c>
      <c r="AK3222" s="13" t="str">
        <f>VLOOKUP(tbl_pbp[[#This Row],[Play Saints Win % Increase]], tbl_impact[],3,TRUE)</f>
        <v>Scented (0 to +5%)</v>
      </c>
    </row>
    <row r="3223" spans="1:37">
      <c r="A3223" s="1">
        <v>92</v>
      </c>
      <c r="B3223" s="5">
        <v>0.48199999999999998</v>
      </c>
      <c r="C3223" t="s">
        <v>2044</v>
      </c>
      <c r="D3223">
        <v>0</v>
      </c>
      <c r="E3223">
        <v>0</v>
      </c>
      <c r="F3223">
        <v>3</v>
      </c>
      <c r="G3223">
        <v>17</v>
      </c>
      <c r="H3223">
        <v>20</v>
      </c>
      <c r="I3223">
        <v>10</v>
      </c>
      <c r="J3223">
        <v>40</v>
      </c>
      <c r="K3223" t="s">
        <v>29</v>
      </c>
      <c r="L3223">
        <v>1</v>
      </c>
      <c r="M3223">
        <v>60</v>
      </c>
      <c r="N3223" t="s">
        <v>2045</v>
      </c>
      <c r="O3223" t="s">
        <v>2046</v>
      </c>
      <c r="P3223" t="s">
        <v>30</v>
      </c>
      <c r="Q3223" t="s">
        <v>31</v>
      </c>
      <c r="R3223" t="s">
        <v>32</v>
      </c>
      <c r="S3223" t="s">
        <v>33</v>
      </c>
      <c r="T3223" t="s">
        <v>117</v>
      </c>
      <c r="U3223" t="s">
        <v>118</v>
      </c>
      <c r="V3223" t="s">
        <v>1755</v>
      </c>
      <c r="X3223" t="str">
        <f>VLOOKUP(pbp!V456, games!$B$2:$R$40, 3, FALSE)</f>
        <v>2019-09-22T20:25Z</v>
      </c>
      <c r="Y3223">
        <f>VLOOKUP(1*V3223,NFLGames!$H$11:$H$555,1,FALSE)</f>
        <v>401220323</v>
      </c>
      <c r="Z3223">
        <f>VLOOKUP($Y3223, NFLGames!$H$11:$K$555,2,FALSE)</f>
        <v>2020</v>
      </c>
      <c r="AA3223">
        <f>VLOOKUP($Y3223, NFLGames!$H$11:$K$555,3,FALSE)</f>
        <v>3</v>
      </c>
      <c r="AB3223" s="6">
        <f>IF(A3224=0, 0, AH3224-tbl_pbp[[#This Row],[Saints Win %]])</f>
        <v>1.7000000000000015E-2</v>
      </c>
      <c r="AE3223">
        <f>ABS(tbl_pbp[[#This Row],[play.homeScore]]-tbl_pbp[[#This Row],[play.awayScore]])</f>
        <v>3</v>
      </c>
      <c r="AF3223">
        <f>IF(tbl_pbp[[#This Row],[Play Saints Win % Increase]]&gt;=$AF$4,1,0)</f>
        <v>0</v>
      </c>
      <c r="AG3223" t="str">
        <f>VLOOKUP(tbl_pbp[[#This Row],[gameId]], games!$B$2:$T$40, 9, FALSE)</f>
        <v>green-bay-packers</v>
      </c>
      <c r="AH3223" s="5">
        <f>IF(tbl_pbp[[#This Row],[AwayTeam]] &lt;&gt; "new-orleans-saints", tbl_pbp[[#This Row],[homeWinPercentage]], 1-tbl_pbp[[#This Row],[homeWinPercentage]])</f>
        <v>0.48199999999999998</v>
      </c>
      <c r="AI3223" s="13">
        <f>tbl_pbp[[#This Row],[Kamara]]*tbl_pbp[[#This Row],[Impactful Play]]</f>
        <v>0</v>
      </c>
      <c r="AJ3223" s="13">
        <f>tbl_pbp[[#This Row],[Thomas]]*tbl_pbp[[#This Row],[Impactful Play]]</f>
        <v>0</v>
      </c>
      <c r="AK3223" s="13" t="str">
        <f>VLOOKUP(tbl_pbp[[#This Row],[Play Saints Win % Increase]], tbl_impact[],3,TRUE)</f>
        <v>Scented (0 to +5%)</v>
      </c>
    </row>
    <row r="3224" spans="1:37">
      <c r="A3224" s="1">
        <v>93</v>
      </c>
      <c r="B3224" s="5">
        <v>0.499</v>
      </c>
      <c r="C3224" t="s">
        <v>2047</v>
      </c>
      <c r="D3224">
        <v>0</v>
      </c>
      <c r="E3224">
        <v>0</v>
      </c>
      <c r="F3224">
        <v>3</v>
      </c>
      <c r="G3224">
        <v>17</v>
      </c>
      <c r="H3224">
        <v>20</v>
      </c>
      <c r="I3224">
        <v>10</v>
      </c>
      <c r="J3224">
        <v>53</v>
      </c>
      <c r="K3224" t="s">
        <v>29</v>
      </c>
      <c r="L3224">
        <v>1</v>
      </c>
      <c r="M3224">
        <v>47</v>
      </c>
      <c r="N3224" t="s">
        <v>2048</v>
      </c>
      <c r="O3224" t="s">
        <v>1646</v>
      </c>
      <c r="P3224" t="s">
        <v>45</v>
      </c>
      <c r="Q3224" t="s">
        <v>46</v>
      </c>
      <c r="R3224" t="s">
        <v>47</v>
      </c>
      <c r="S3224" t="s">
        <v>33</v>
      </c>
      <c r="T3224" t="s">
        <v>1790</v>
      </c>
      <c r="U3224" t="s">
        <v>2049</v>
      </c>
      <c r="V3224" t="s">
        <v>1755</v>
      </c>
      <c r="X3224" t="str">
        <f>VLOOKUP(pbp!V457, games!$B$2:$R$40, 3, FALSE)</f>
        <v>2019-09-22T20:25Z</v>
      </c>
      <c r="Y3224">
        <f>VLOOKUP(1*V3224,NFLGames!$H$11:$H$555,1,FALSE)</f>
        <v>401220323</v>
      </c>
      <c r="Z3224">
        <f>VLOOKUP($Y3224, NFLGames!$H$11:$K$555,2,FALSE)</f>
        <v>2020</v>
      </c>
      <c r="AA3224">
        <f>VLOOKUP($Y3224, NFLGames!$H$11:$K$555,3,FALSE)</f>
        <v>3</v>
      </c>
      <c r="AB3224" s="6">
        <f>IF(A3225=0, 0, AH3225-tbl_pbp[[#This Row],[Saints Win %]])</f>
        <v>1.0000000000000009E-3</v>
      </c>
      <c r="AE3224">
        <f>ABS(tbl_pbp[[#This Row],[play.homeScore]]-tbl_pbp[[#This Row],[play.awayScore]])</f>
        <v>3</v>
      </c>
      <c r="AF3224">
        <f>IF(tbl_pbp[[#This Row],[Play Saints Win % Increase]]&gt;=$AF$4,1,0)</f>
        <v>0</v>
      </c>
      <c r="AG3224" t="str">
        <f>VLOOKUP(tbl_pbp[[#This Row],[gameId]], games!$B$2:$T$40, 9, FALSE)</f>
        <v>green-bay-packers</v>
      </c>
      <c r="AH3224" s="5">
        <f>IF(tbl_pbp[[#This Row],[AwayTeam]] &lt;&gt; "new-orleans-saints", tbl_pbp[[#This Row],[homeWinPercentage]], 1-tbl_pbp[[#This Row],[homeWinPercentage]])</f>
        <v>0.499</v>
      </c>
      <c r="AI3224" s="13">
        <f>tbl_pbp[[#This Row],[Kamara]]*tbl_pbp[[#This Row],[Impactful Play]]</f>
        <v>0</v>
      </c>
      <c r="AJ3224" s="13">
        <f>tbl_pbp[[#This Row],[Thomas]]*tbl_pbp[[#This Row],[Impactful Play]]</f>
        <v>0</v>
      </c>
      <c r="AK3224" s="13" t="str">
        <f>VLOOKUP(tbl_pbp[[#This Row],[Play Saints Win % Increase]], tbl_impact[],3,TRUE)</f>
        <v>Scented (0 to +5%)</v>
      </c>
    </row>
    <row r="3225" spans="1:37">
      <c r="A3225" s="1">
        <v>94</v>
      </c>
      <c r="B3225" s="5">
        <v>0.5</v>
      </c>
      <c r="C3225" t="s">
        <v>2050</v>
      </c>
      <c r="D3225">
        <v>0</v>
      </c>
      <c r="E3225">
        <v>0</v>
      </c>
      <c r="F3225">
        <v>3</v>
      </c>
      <c r="G3225">
        <v>17</v>
      </c>
      <c r="H3225">
        <v>20</v>
      </c>
      <c r="I3225">
        <v>2</v>
      </c>
      <c r="J3225">
        <v>61</v>
      </c>
      <c r="K3225" t="s">
        <v>29</v>
      </c>
      <c r="L3225">
        <v>2</v>
      </c>
      <c r="M3225">
        <v>39</v>
      </c>
      <c r="N3225" t="s">
        <v>2051</v>
      </c>
      <c r="O3225" t="s">
        <v>925</v>
      </c>
      <c r="P3225" t="s">
        <v>45</v>
      </c>
      <c r="Q3225" t="s">
        <v>46</v>
      </c>
      <c r="R3225" t="s">
        <v>47</v>
      </c>
      <c r="S3225" t="s">
        <v>51</v>
      </c>
      <c r="T3225" t="s">
        <v>2052</v>
      </c>
      <c r="U3225" t="s">
        <v>2053</v>
      </c>
      <c r="V3225" t="s">
        <v>1755</v>
      </c>
      <c r="X3225" t="str">
        <f>VLOOKUP(pbp!V458, games!$B$2:$R$40, 3, FALSE)</f>
        <v>2019-09-22T20:25Z</v>
      </c>
      <c r="Y3225">
        <f>VLOOKUP(1*V3225,NFLGames!$H$11:$H$555,1,FALSE)</f>
        <v>401220323</v>
      </c>
      <c r="Z3225">
        <f>VLOOKUP($Y3225, NFLGames!$H$11:$K$555,2,FALSE)</f>
        <v>2020</v>
      </c>
      <c r="AA3225">
        <f>VLOOKUP($Y3225, NFLGames!$H$11:$K$555,3,FALSE)</f>
        <v>3</v>
      </c>
      <c r="AB3225" s="6">
        <f>IF(A3226=0, 0, AH3226-tbl_pbp[[#This Row],[Saints Win %]])</f>
        <v>1.4000000000000012E-2</v>
      </c>
      <c r="AE3225">
        <f>ABS(tbl_pbp[[#This Row],[play.homeScore]]-tbl_pbp[[#This Row],[play.awayScore]])</f>
        <v>3</v>
      </c>
      <c r="AF3225">
        <f>IF(tbl_pbp[[#This Row],[Play Saints Win % Increase]]&gt;=$AF$4,1,0)</f>
        <v>0</v>
      </c>
      <c r="AG3225" t="str">
        <f>VLOOKUP(tbl_pbp[[#This Row],[gameId]], games!$B$2:$T$40, 9, FALSE)</f>
        <v>green-bay-packers</v>
      </c>
      <c r="AH3225" s="5">
        <f>IF(tbl_pbp[[#This Row],[AwayTeam]] &lt;&gt; "new-orleans-saints", tbl_pbp[[#This Row],[homeWinPercentage]], 1-tbl_pbp[[#This Row],[homeWinPercentage]])</f>
        <v>0.5</v>
      </c>
      <c r="AI3225" s="13">
        <f>tbl_pbp[[#This Row],[Kamara]]*tbl_pbp[[#This Row],[Impactful Play]]</f>
        <v>0</v>
      </c>
      <c r="AJ3225" s="13">
        <f>tbl_pbp[[#This Row],[Thomas]]*tbl_pbp[[#This Row],[Impactful Play]]</f>
        <v>0</v>
      </c>
      <c r="AK3225" s="13" t="str">
        <f>VLOOKUP(tbl_pbp[[#This Row],[Play Saints Win % Increase]], tbl_impact[],3,TRUE)</f>
        <v>Scented (0 to +5%)</v>
      </c>
    </row>
    <row r="3226" spans="1:37">
      <c r="A3226" s="1">
        <v>95</v>
      </c>
      <c r="B3226" s="5">
        <v>0.51400000000000001</v>
      </c>
      <c r="C3226" t="s">
        <v>2054</v>
      </c>
      <c r="D3226">
        <v>0</v>
      </c>
      <c r="E3226">
        <v>0</v>
      </c>
      <c r="F3226">
        <v>3</v>
      </c>
      <c r="G3226">
        <v>17</v>
      </c>
      <c r="H3226">
        <v>20</v>
      </c>
      <c r="I3226">
        <v>1</v>
      </c>
      <c r="J3226">
        <v>62</v>
      </c>
      <c r="K3226" t="s">
        <v>29</v>
      </c>
      <c r="L3226">
        <v>3</v>
      </c>
      <c r="M3226">
        <v>38</v>
      </c>
      <c r="N3226" t="s">
        <v>2055</v>
      </c>
      <c r="O3226" t="s">
        <v>180</v>
      </c>
      <c r="P3226" t="s">
        <v>45</v>
      </c>
      <c r="Q3226" t="s">
        <v>46</v>
      </c>
      <c r="R3226" t="s">
        <v>47</v>
      </c>
      <c r="S3226" t="s">
        <v>54</v>
      </c>
      <c r="T3226" t="s">
        <v>1924</v>
      </c>
      <c r="U3226" t="s">
        <v>2056</v>
      </c>
      <c r="V3226" t="s">
        <v>1755</v>
      </c>
      <c r="X3226" t="str">
        <f>VLOOKUP(pbp!V459, games!$B$2:$R$40, 3, FALSE)</f>
        <v>2019-09-22T20:25Z</v>
      </c>
      <c r="Y3226">
        <f>VLOOKUP(1*V3226,NFLGames!$H$11:$H$555,1,FALSE)</f>
        <v>401220323</v>
      </c>
      <c r="Z3226">
        <f>VLOOKUP($Y3226, NFLGames!$H$11:$K$555,2,FALSE)</f>
        <v>2020</v>
      </c>
      <c r="AA3226">
        <f>VLOOKUP($Y3226, NFLGames!$H$11:$K$555,3,FALSE)</f>
        <v>3</v>
      </c>
      <c r="AB3226" s="6">
        <f>IF(A3227=0, 0, AH3227-tbl_pbp[[#This Row],[Saints Win %]])</f>
        <v>3.9000000000000035E-2</v>
      </c>
      <c r="AE3226">
        <f>ABS(tbl_pbp[[#This Row],[play.homeScore]]-tbl_pbp[[#This Row],[play.awayScore]])</f>
        <v>3</v>
      </c>
      <c r="AF3226">
        <f>IF(tbl_pbp[[#This Row],[Play Saints Win % Increase]]&gt;=$AF$4,1,0)</f>
        <v>0</v>
      </c>
      <c r="AG3226" t="str">
        <f>VLOOKUP(tbl_pbp[[#This Row],[gameId]], games!$B$2:$T$40, 9, FALSE)</f>
        <v>green-bay-packers</v>
      </c>
      <c r="AH3226" s="5">
        <f>IF(tbl_pbp[[#This Row],[AwayTeam]] &lt;&gt; "new-orleans-saints", tbl_pbp[[#This Row],[homeWinPercentage]], 1-tbl_pbp[[#This Row],[homeWinPercentage]])</f>
        <v>0.51400000000000001</v>
      </c>
      <c r="AI3226" s="13">
        <f>tbl_pbp[[#This Row],[Kamara]]*tbl_pbp[[#This Row],[Impactful Play]]</f>
        <v>0</v>
      </c>
      <c r="AJ3226" s="13">
        <f>tbl_pbp[[#This Row],[Thomas]]*tbl_pbp[[#This Row],[Impactful Play]]</f>
        <v>0</v>
      </c>
      <c r="AK3226" s="13" t="str">
        <f>VLOOKUP(tbl_pbp[[#This Row],[Play Saints Win % Increase]], tbl_impact[],3,TRUE)</f>
        <v>Scented (0 to +5%)</v>
      </c>
    </row>
    <row r="3227" spans="1:37">
      <c r="A3227" s="1">
        <v>96</v>
      </c>
      <c r="B3227" s="5">
        <v>0.55300000000000005</v>
      </c>
      <c r="C3227" t="s">
        <v>2057</v>
      </c>
      <c r="D3227">
        <v>0</v>
      </c>
      <c r="E3227">
        <v>0</v>
      </c>
      <c r="F3227">
        <v>3</v>
      </c>
      <c r="G3227">
        <v>17</v>
      </c>
      <c r="H3227">
        <v>20</v>
      </c>
      <c r="I3227">
        <v>10</v>
      </c>
      <c r="J3227">
        <v>67</v>
      </c>
      <c r="K3227" t="s">
        <v>29</v>
      </c>
      <c r="L3227">
        <v>1</v>
      </c>
      <c r="M3227">
        <v>33</v>
      </c>
      <c r="N3227" t="s">
        <v>2058</v>
      </c>
      <c r="O3227" t="s">
        <v>182</v>
      </c>
      <c r="P3227" t="s">
        <v>30</v>
      </c>
      <c r="Q3227" t="s">
        <v>31</v>
      </c>
      <c r="R3227" t="s">
        <v>32</v>
      </c>
      <c r="S3227" t="s">
        <v>33</v>
      </c>
      <c r="T3227" t="s">
        <v>2059</v>
      </c>
      <c r="U3227" t="s">
        <v>2060</v>
      </c>
      <c r="V3227" t="s">
        <v>1755</v>
      </c>
      <c r="X3227" t="str">
        <f>VLOOKUP(pbp!V460, games!$B$2:$R$40, 3, FALSE)</f>
        <v>2019-09-22T20:25Z</v>
      </c>
      <c r="Y3227">
        <f>VLOOKUP(1*V3227,NFLGames!$H$11:$H$555,1,FALSE)</f>
        <v>401220323</v>
      </c>
      <c r="Z3227">
        <f>VLOOKUP($Y3227, NFLGames!$H$11:$K$555,2,FALSE)</f>
        <v>2020</v>
      </c>
      <c r="AA3227">
        <f>VLOOKUP($Y3227, NFLGames!$H$11:$K$555,3,FALSE)</f>
        <v>3</v>
      </c>
      <c r="AB3227" s="6">
        <f>IF(A3228=0, 0, AH3228-tbl_pbp[[#This Row],[Saints Win %]])</f>
        <v>-2.7000000000000024E-2</v>
      </c>
      <c r="AC3227">
        <v>1</v>
      </c>
      <c r="AE3227">
        <f>ABS(tbl_pbp[[#This Row],[play.homeScore]]-tbl_pbp[[#This Row],[play.awayScore]])</f>
        <v>3</v>
      </c>
      <c r="AF3227">
        <f>IF(tbl_pbp[[#This Row],[Play Saints Win % Increase]]&gt;=$AF$4,1,0)</f>
        <v>0</v>
      </c>
      <c r="AG3227" t="str">
        <f>VLOOKUP(tbl_pbp[[#This Row],[gameId]], games!$B$2:$T$40, 9, FALSE)</f>
        <v>green-bay-packers</v>
      </c>
      <c r="AH3227" s="5">
        <f>IF(tbl_pbp[[#This Row],[AwayTeam]] &lt;&gt; "new-orleans-saints", tbl_pbp[[#This Row],[homeWinPercentage]], 1-tbl_pbp[[#This Row],[homeWinPercentage]])</f>
        <v>0.55300000000000005</v>
      </c>
      <c r="AI3227" s="13">
        <f>tbl_pbp[[#This Row],[Kamara]]*tbl_pbp[[#This Row],[Impactful Play]]</f>
        <v>0</v>
      </c>
      <c r="AJ3227" s="13">
        <f>tbl_pbp[[#This Row],[Thomas]]*tbl_pbp[[#This Row],[Impactful Play]]</f>
        <v>0</v>
      </c>
      <c r="AK3227" s="13" t="str">
        <f>VLOOKUP(tbl_pbp[[#This Row],[Play Saints Win % Increase]], tbl_impact[],3,TRUE)</f>
        <v>Bad (0 to -5%)</v>
      </c>
    </row>
    <row r="3228" spans="1:37">
      <c r="A3228" s="1">
        <v>97</v>
      </c>
      <c r="B3228" s="5">
        <v>0.52600000000000002</v>
      </c>
      <c r="C3228" t="s">
        <v>2061</v>
      </c>
      <c r="D3228">
        <v>0</v>
      </c>
      <c r="E3228">
        <v>0</v>
      </c>
      <c r="F3228">
        <v>3</v>
      </c>
      <c r="G3228">
        <v>17</v>
      </c>
      <c r="H3228">
        <v>20</v>
      </c>
      <c r="I3228">
        <v>10</v>
      </c>
      <c r="J3228">
        <v>81</v>
      </c>
      <c r="K3228" t="s">
        <v>29</v>
      </c>
      <c r="L3228">
        <v>1</v>
      </c>
      <c r="M3228">
        <v>19</v>
      </c>
      <c r="N3228" t="s">
        <v>2062</v>
      </c>
      <c r="O3228" t="s">
        <v>2063</v>
      </c>
      <c r="P3228" t="s">
        <v>45</v>
      </c>
      <c r="Q3228" t="s">
        <v>46</v>
      </c>
      <c r="R3228" t="s">
        <v>47</v>
      </c>
      <c r="S3228" t="s">
        <v>33</v>
      </c>
      <c r="T3228" t="s">
        <v>2064</v>
      </c>
      <c r="U3228" t="s">
        <v>2065</v>
      </c>
      <c r="V3228" t="s">
        <v>1755</v>
      </c>
      <c r="X3228" t="str">
        <f>VLOOKUP(pbp!V461, games!$B$2:$R$40, 3, FALSE)</f>
        <v>2019-09-22T20:25Z</v>
      </c>
      <c r="Y3228">
        <f>VLOOKUP(1*V3228,NFLGames!$H$11:$H$555,1,FALSE)</f>
        <v>401220323</v>
      </c>
      <c r="Z3228">
        <f>VLOOKUP($Y3228, NFLGames!$H$11:$K$555,2,FALSE)</f>
        <v>2020</v>
      </c>
      <c r="AA3228">
        <f>VLOOKUP($Y3228, NFLGames!$H$11:$K$555,3,FALSE)</f>
        <v>3</v>
      </c>
      <c r="AB3228" s="6">
        <f>IF(A3229=0, 0, AH3229-tbl_pbp[[#This Row],[Saints Win %]])</f>
        <v>-1.7000000000000015E-2</v>
      </c>
      <c r="AE3228">
        <f>ABS(tbl_pbp[[#This Row],[play.homeScore]]-tbl_pbp[[#This Row],[play.awayScore]])</f>
        <v>3</v>
      </c>
      <c r="AF3228">
        <f>IF(tbl_pbp[[#This Row],[Play Saints Win % Increase]]&gt;=$AF$4,1,0)</f>
        <v>0</v>
      </c>
      <c r="AG3228" t="str">
        <f>VLOOKUP(tbl_pbp[[#This Row],[gameId]], games!$B$2:$T$40, 9, FALSE)</f>
        <v>green-bay-packers</v>
      </c>
      <c r="AH3228" s="5">
        <f>IF(tbl_pbp[[#This Row],[AwayTeam]] &lt;&gt; "new-orleans-saints", tbl_pbp[[#This Row],[homeWinPercentage]], 1-tbl_pbp[[#This Row],[homeWinPercentage]])</f>
        <v>0.52600000000000002</v>
      </c>
      <c r="AI3228" s="13">
        <f>tbl_pbp[[#This Row],[Kamara]]*tbl_pbp[[#This Row],[Impactful Play]]</f>
        <v>0</v>
      </c>
      <c r="AJ3228" s="13">
        <f>tbl_pbp[[#This Row],[Thomas]]*tbl_pbp[[#This Row],[Impactful Play]]</f>
        <v>0</v>
      </c>
      <c r="AK3228" s="13" t="str">
        <f>VLOOKUP(tbl_pbp[[#This Row],[Play Saints Win % Increase]], tbl_impact[],3,TRUE)</f>
        <v>Bad (0 to -5%)</v>
      </c>
    </row>
    <row r="3229" spans="1:37">
      <c r="A3229" s="1">
        <v>98</v>
      </c>
      <c r="B3229" s="5">
        <v>0.50900000000000001</v>
      </c>
      <c r="C3229" t="s">
        <v>2066</v>
      </c>
      <c r="D3229">
        <v>0</v>
      </c>
      <c r="E3229">
        <v>0</v>
      </c>
      <c r="F3229">
        <v>3</v>
      </c>
      <c r="G3229">
        <v>17</v>
      </c>
      <c r="H3229">
        <v>20</v>
      </c>
      <c r="I3229">
        <v>9</v>
      </c>
      <c r="J3229">
        <v>82</v>
      </c>
      <c r="K3229" t="s">
        <v>29</v>
      </c>
      <c r="L3229">
        <v>2</v>
      </c>
      <c r="M3229">
        <v>18</v>
      </c>
      <c r="N3229" t="s">
        <v>2067</v>
      </c>
      <c r="O3229" t="s">
        <v>333</v>
      </c>
      <c r="P3229" t="s">
        <v>22</v>
      </c>
      <c r="Q3229" t="s">
        <v>37</v>
      </c>
      <c r="S3229" t="s">
        <v>210</v>
      </c>
      <c r="T3229" t="s">
        <v>1823</v>
      </c>
      <c r="U3229" t="s">
        <v>2068</v>
      </c>
      <c r="V3229" t="s">
        <v>1755</v>
      </c>
      <c r="X3229" t="str">
        <f>VLOOKUP(pbp!V462, games!$B$2:$R$40, 3, FALSE)</f>
        <v>2019-09-22T20:25Z</v>
      </c>
      <c r="Y3229">
        <f>VLOOKUP(1*V3229,NFLGames!$H$11:$H$555,1,FALSE)</f>
        <v>401220323</v>
      </c>
      <c r="Z3229">
        <f>VLOOKUP($Y3229, NFLGames!$H$11:$K$555,2,FALSE)</f>
        <v>2020</v>
      </c>
      <c r="AA3229">
        <f>VLOOKUP($Y3229, NFLGames!$H$11:$K$555,3,FALSE)</f>
        <v>3</v>
      </c>
      <c r="AB3229" s="6">
        <f>IF(A3230=0, 0, AH3230-tbl_pbp[[#This Row],[Saints Win %]])</f>
        <v>-2.200000000000002E-2</v>
      </c>
      <c r="AE3229">
        <f>ABS(tbl_pbp[[#This Row],[play.homeScore]]-tbl_pbp[[#This Row],[play.awayScore]])</f>
        <v>3</v>
      </c>
      <c r="AF3229">
        <f>IF(tbl_pbp[[#This Row],[Play Saints Win % Increase]]&gt;=$AF$4,1,0)</f>
        <v>0</v>
      </c>
      <c r="AG3229" t="str">
        <f>VLOOKUP(tbl_pbp[[#This Row],[gameId]], games!$B$2:$T$40, 9, FALSE)</f>
        <v>green-bay-packers</v>
      </c>
      <c r="AH3229" s="5">
        <f>IF(tbl_pbp[[#This Row],[AwayTeam]] &lt;&gt; "new-orleans-saints", tbl_pbp[[#This Row],[homeWinPercentage]], 1-tbl_pbp[[#This Row],[homeWinPercentage]])</f>
        <v>0.50900000000000001</v>
      </c>
      <c r="AI3229" s="13">
        <f>tbl_pbp[[#This Row],[Kamara]]*tbl_pbp[[#This Row],[Impactful Play]]</f>
        <v>0</v>
      </c>
      <c r="AJ3229" s="13">
        <f>tbl_pbp[[#This Row],[Thomas]]*tbl_pbp[[#This Row],[Impactful Play]]</f>
        <v>0</v>
      </c>
      <c r="AK3229" s="13" t="str">
        <f>VLOOKUP(tbl_pbp[[#This Row],[Play Saints Win % Increase]], tbl_impact[],3,TRUE)</f>
        <v>Bad (0 to -5%)</v>
      </c>
    </row>
    <row r="3230" spans="1:37">
      <c r="A3230" s="1">
        <v>99</v>
      </c>
      <c r="B3230" s="5">
        <v>0.48699999999999999</v>
      </c>
      <c r="C3230" t="s">
        <v>2069</v>
      </c>
      <c r="D3230">
        <v>0</v>
      </c>
      <c r="E3230">
        <v>0</v>
      </c>
      <c r="F3230">
        <v>3</v>
      </c>
      <c r="G3230">
        <v>17</v>
      </c>
      <c r="H3230">
        <v>20</v>
      </c>
      <c r="I3230">
        <v>9</v>
      </c>
      <c r="J3230">
        <v>82</v>
      </c>
      <c r="K3230" t="s">
        <v>29</v>
      </c>
      <c r="L3230">
        <v>3</v>
      </c>
      <c r="M3230">
        <v>18</v>
      </c>
      <c r="N3230" t="s">
        <v>2070</v>
      </c>
      <c r="O3230" t="s">
        <v>2071</v>
      </c>
      <c r="P3230" t="s">
        <v>30</v>
      </c>
      <c r="Q3230" t="s">
        <v>31</v>
      </c>
      <c r="R3230" t="s">
        <v>32</v>
      </c>
      <c r="S3230" t="s">
        <v>139</v>
      </c>
      <c r="T3230" t="s">
        <v>1823</v>
      </c>
      <c r="U3230" t="s">
        <v>2072</v>
      </c>
      <c r="V3230" t="s">
        <v>1755</v>
      </c>
      <c r="X3230" t="str">
        <f>VLOOKUP(pbp!V463, games!$B$2:$R$40, 3, FALSE)</f>
        <v>2019-09-22T20:25Z</v>
      </c>
      <c r="Y3230">
        <f>VLOOKUP(1*V3230,NFLGames!$H$11:$H$555,1,FALSE)</f>
        <v>401220323</v>
      </c>
      <c r="Z3230">
        <f>VLOOKUP($Y3230, NFLGames!$H$11:$K$555,2,FALSE)</f>
        <v>2020</v>
      </c>
      <c r="AA3230">
        <f>VLOOKUP($Y3230, NFLGames!$H$11:$K$555,3,FALSE)</f>
        <v>3</v>
      </c>
      <c r="AB3230" s="6">
        <f>IF(A3231=0, 0, AH3231-tbl_pbp[[#This Row],[Saints Win %]])</f>
        <v>-1.100000000000001E-2</v>
      </c>
      <c r="AC3230">
        <v>1</v>
      </c>
      <c r="AE3230">
        <f>ABS(tbl_pbp[[#This Row],[play.homeScore]]-tbl_pbp[[#This Row],[play.awayScore]])</f>
        <v>3</v>
      </c>
      <c r="AF3230">
        <f>IF(tbl_pbp[[#This Row],[Play Saints Win % Increase]]&gt;=$AF$4,1,0)</f>
        <v>0</v>
      </c>
      <c r="AG3230" t="str">
        <f>VLOOKUP(tbl_pbp[[#This Row],[gameId]], games!$B$2:$T$40, 9, FALSE)</f>
        <v>green-bay-packers</v>
      </c>
      <c r="AH3230" s="5">
        <f>IF(tbl_pbp[[#This Row],[AwayTeam]] &lt;&gt; "new-orleans-saints", tbl_pbp[[#This Row],[homeWinPercentage]], 1-tbl_pbp[[#This Row],[homeWinPercentage]])</f>
        <v>0.48699999999999999</v>
      </c>
      <c r="AI3230" s="13">
        <f>tbl_pbp[[#This Row],[Kamara]]*tbl_pbp[[#This Row],[Impactful Play]]</f>
        <v>0</v>
      </c>
      <c r="AJ3230" s="13">
        <f>tbl_pbp[[#This Row],[Thomas]]*tbl_pbp[[#This Row],[Impactful Play]]</f>
        <v>0</v>
      </c>
      <c r="AK3230" s="13" t="str">
        <f>VLOOKUP(tbl_pbp[[#This Row],[Play Saints Win % Increase]], tbl_impact[],3,TRUE)</f>
        <v>Bad (0 to -5%)</v>
      </c>
    </row>
    <row r="3231" spans="1:37">
      <c r="A3231" s="1">
        <v>100</v>
      </c>
      <c r="B3231" s="5">
        <v>0.47599999999999998</v>
      </c>
      <c r="C3231" t="s">
        <v>2073</v>
      </c>
      <c r="D3231">
        <v>0</v>
      </c>
      <c r="E3231">
        <v>0</v>
      </c>
      <c r="F3231">
        <v>3</v>
      </c>
      <c r="G3231">
        <v>17</v>
      </c>
      <c r="H3231">
        <v>20</v>
      </c>
      <c r="I3231">
        <v>3</v>
      </c>
      <c r="J3231">
        <v>88</v>
      </c>
      <c r="K3231" t="s">
        <v>29</v>
      </c>
      <c r="L3231">
        <v>4</v>
      </c>
      <c r="M3231">
        <v>12</v>
      </c>
      <c r="N3231" t="s">
        <v>2074</v>
      </c>
      <c r="O3231" t="s">
        <v>1395</v>
      </c>
      <c r="P3231" t="s">
        <v>94</v>
      </c>
      <c r="Q3231" t="s">
        <v>95</v>
      </c>
      <c r="R3231" t="s">
        <v>96</v>
      </c>
      <c r="S3231" t="s">
        <v>281</v>
      </c>
      <c r="T3231" t="s">
        <v>2075</v>
      </c>
      <c r="U3231" t="s">
        <v>2076</v>
      </c>
      <c r="V3231" t="s">
        <v>1755</v>
      </c>
      <c r="X3231" t="str">
        <f>VLOOKUP(pbp!V464, games!$B$2:$R$40, 3, FALSE)</f>
        <v>2019-09-22T20:25Z</v>
      </c>
      <c r="Y3231">
        <f>VLOOKUP(1*V3231,NFLGames!$H$11:$H$555,1,FALSE)</f>
        <v>401220323</v>
      </c>
      <c r="Z3231">
        <f>VLOOKUP($Y3231, NFLGames!$H$11:$K$555,2,FALSE)</f>
        <v>2020</v>
      </c>
      <c r="AA3231">
        <f>VLOOKUP($Y3231, NFLGames!$H$11:$K$555,3,FALSE)</f>
        <v>3</v>
      </c>
      <c r="AB3231" s="6">
        <f>IF(A3232=0, 0, AH3232-tbl_pbp[[#This Row],[Saints Win %]])</f>
        <v>1.4000000000000012E-2</v>
      </c>
      <c r="AE3231">
        <f>ABS(tbl_pbp[[#This Row],[play.homeScore]]-tbl_pbp[[#This Row],[play.awayScore]])</f>
        <v>3</v>
      </c>
      <c r="AF3231">
        <f>IF(tbl_pbp[[#This Row],[Play Saints Win % Increase]]&gt;=$AF$4,1,0)</f>
        <v>0</v>
      </c>
      <c r="AG3231" t="str">
        <f>VLOOKUP(tbl_pbp[[#This Row],[gameId]], games!$B$2:$T$40, 9, FALSE)</f>
        <v>green-bay-packers</v>
      </c>
      <c r="AH3231" s="5">
        <f>IF(tbl_pbp[[#This Row],[AwayTeam]] &lt;&gt; "new-orleans-saints", tbl_pbp[[#This Row],[homeWinPercentage]], 1-tbl_pbp[[#This Row],[homeWinPercentage]])</f>
        <v>0.47599999999999998</v>
      </c>
      <c r="AI3231" s="13">
        <f>tbl_pbp[[#This Row],[Kamara]]*tbl_pbp[[#This Row],[Impactful Play]]</f>
        <v>0</v>
      </c>
      <c r="AJ3231" s="13">
        <f>tbl_pbp[[#This Row],[Thomas]]*tbl_pbp[[#This Row],[Impactful Play]]</f>
        <v>0</v>
      </c>
      <c r="AK3231" s="13" t="str">
        <f>VLOOKUP(tbl_pbp[[#This Row],[Play Saints Win % Increase]], tbl_impact[],3,TRUE)</f>
        <v>Scented (0 to +5%)</v>
      </c>
    </row>
    <row r="3232" spans="1:37">
      <c r="A3232" s="1">
        <v>101</v>
      </c>
      <c r="B3232" s="5">
        <v>0.49</v>
      </c>
      <c r="C3232" t="s">
        <v>2077</v>
      </c>
      <c r="D3232">
        <v>0</v>
      </c>
      <c r="E3232">
        <v>0</v>
      </c>
      <c r="F3232">
        <v>3</v>
      </c>
      <c r="G3232">
        <v>20</v>
      </c>
      <c r="H3232">
        <v>20</v>
      </c>
      <c r="I3232">
        <v>8</v>
      </c>
      <c r="J3232">
        <v>83</v>
      </c>
      <c r="K3232" t="s">
        <v>29</v>
      </c>
      <c r="L3232">
        <v>4</v>
      </c>
      <c r="M3232">
        <v>17</v>
      </c>
      <c r="N3232" t="s">
        <v>2078</v>
      </c>
      <c r="O3232" t="s">
        <v>277</v>
      </c>
      <c r="P3232" t="s">
        <v>187</v>
      </c>
      <c r="Q3232" t="s">
        <v>188</v>
      </c>
      <c r="R3232" t="s">
        <v>189</v>
      </c>
      <c r="S3232" t="s">
        <v>160</v>
      </c>
      <c r="T3232" t="s">
        <v>2079</v>
      </c>
      <c r="U3232" t="s">
        <v>2080</v>
      </c>
      <c r="V3232" t="s">
        <v>1755</v>
      </c>
      <c r="X3232" t="str">
        <f>VLOOKUP(pbp!V465, games!$B$2:$R$40, 3, FALSE)</f>
        <v>2019-09-22T20:25Z</v>
      </c>
      <c r="Y3232">
        <f>VLOOKUP(1*V3232,NFLGames!$H$11:$H$555,1,FALSE)</f>
        <v>401220323</v>
      </c>
      <c r="Z3232">
        <f>VLOOKUP($Y3232, NFLGames!$H$11:$K$555,2,FALSE)</f>
        <v>2020</v>
      </c>
      <c r="AA3232">
        <f>VLOOKUP($Y3232, NFLGames!$H$11:$K$555,3,FALSE)</f>
        <v>3</v>
      </c>
      <c r="AB3232" s="6">
        <f>IF(A3233=0, 0, AH3233-tbl_pbp[[#This Row],[Saints Win %]])</f>
        <v>-7.0000000000000062E-3</v>
      </c>
      <c r="AE3232">
        <f>ABS(tbl_pbp[[#This Row],[play.homeScore]]-tbl_pbp[[#This Row],[play.awayScore]])</f>
        <v>0</v>
      </c>
      <c r="AF3232">
        <f>IF(tbl_pbp[[#This Row],[Play Saints Win % Increase]]&gt;=$AF$4,1,0)</f>
        <v>0</v>
      </c>
      <c r="AG3232" t="str">
        <f>VLOOKUP(tbl_pbp[[#This Row],[gameId]], games!$B$2:$T$40, 9, FALSE)</f>
        <v>green-bay-packers</v>
      </c>
      <c r="AH3232" s="5">
        <f>IF(tbl_pbp[[#This Row],[AwayTeam]] &lt;&gt; "new-orleans-saints", tbl_pbp[[#This Row],[homeWinPercentage]], 1-tbl_pbp[[#This Row],[homeWinPercentage]])</f>
        <v>0.49</v>
      </c>
      <c r="AI3232" s="13">
        <f>tbl_pbp[[#This Row],[Kamara]]*tbl_pbp[[#This Row],[Impactful Play]]</f>
        <v>0</v>
      </c>
      <c r="AJ3232" s="13">
        <f>tbl_pbp[[#This Row],[Thomas]]*tbl_pbp[[#This Row],[Impactful Play]]</f>
        <v>0</v>
      </c>
      <c r="AK3232" s="13" t="str">
        <f>VLOOKUP(tbl_pbp[[#This Row],[Play Saints Win % Increase]], tbl_impact[],3,TRUE)</f>
        <v>Bad (0 to -5%)</v>
      </c>
    </row>
    <row r="3233" spans="1:37">
      <c r="A3233" s="1">
        <v>102</v>
      </c>
      <c r="B3233" s="5">
        <v>0.48299999999999998</v>
      </c>
      <c r="C3233" t="s">
        <v>2081</v>
      </c>
      <c r="D3233">
        <v>0</v>
      </c>
      <c r="E3233">
        <v>0</v>
      </c>
      <c r="F3233">
        <v>3</v>
      </c>
      <c r="G3233">
        <v>20</v>
      </c>
      <c r="H3233">
        <v>20</v>
      </c>
      <c r="I3233">
        <v>0</v>
      </c>
      <c r="J3233">
        <v>35</v>
      </c>
      <c r="K3233" t="s">
        <v>29</v>
      </c>
      <c r="L3233">
        <v>0</v>
      </c>
      <c r="M3233">
        <v>65</v>
      </c>
      <c r="N3233" t="s">
        <v>288</v>
      </c>
      <c r="O3233" t="s">
        <v>277</v>
      </c>
      <c r="P3233" t="s">
        <v>25</v>
      </c>
      <c r="Q3233" t="s">
        <v>26</v>
      </c>
      <c r="R3233" t="s">
        <v>27</v>
      </c>
      <c r="V3233" t="s">
        <v>1755</v>
      </c>
      <c r="X3233" t="str">
        <f>VLOOKUP(pbp!V466, games!$B$2:$R$40, 3, FALSE)</f>
        <v>2019-09-22T20:25Z</v>
      </c>
      <c r="Y3233">
        <f>VLOOKUP(1*V3233,NFLGames!$H$11:$H$555,1,FALSE)</f>
        <v>401220323</v>
      </c>
      <c r="Z3233">
        <f>VLOOKUP($Y3233, NFLGames!$H$11:$K$555,2,FALSE)</f>
        <v>2020</v>
      </c>
      <c r="AA3233">
        <f>VLOOKUP($Y3233, NFLGames!$H$11:$K$555,3,FALSE)</f>
        <v>3</v>
      </c>
      <c r="AB3233" s="6">
        <f>IF(A3234=0, 0, AH3234-tbl_pbp[[#This Row],[Saints Win %]])</f>
        <v>-3.5999999999999976E-2</v>
      </c>
      <c r="AE3233">
        <f>ABS(tbl_pbp[[#This Row],[play.homeScore]]-tbl_pbp[[#This Row],[play.awayScore]])</f>
        <v>0</v>
      </c>
      <c r="AF3233">
        <f>IF(tbl_pbp[[#This Row],[Play Saints Win % Increase]]&gt;=$AF$4,1,0)</f>
        <v>0</v>
      </c>
      <c r="AG3233" t="str">
        <f>VLOOKUP(tbl_pbp[[#This Row],[gameId]], games!$B$2:$T$40, 9, FALSE)</f>
        <v>green-bay-packers</v>
      </c>
      <c r="AH3233" s="5">
        <f>IF(tbl_pbp[[#This Row],[AwayTeam]] &lt;&gt; "new-orleans-saints", tbl_pbp[[#This Row],[homeWinPercentage]], 1-tbl_pbp[[#This Row],[homeWinPercentage]])</f>
        <v>0.48299999999999998</v>
      </c>
      <c r="AI3233" s="13">
        <f>tbl_pbp[[#This Row],[Kamara]]*tbl_pbp[[#This Row],[Impactful Play]]</f>
        <v>0</v>
      </c>
      <c r="AJ3233" s="13">
        <f>tbl_pbp[[#This Row],[Thomas]]*tbl_pbp[[#This Row],[Impactful Play]]</f>
        <v>0</v>
      </c>
      <c r="AK3233" s="13" t="str">
        <f>VLOOKUP(tbl_pbp[[#This Row],[Play Saints Win % Increase]], tbl_impact[],3,TRUE)</f>
        <v>Bad (0 to -5%)</v>
      </c>
    </row>
    <row r="3234" spans="1:37">
      <c r="A3234" s="1">
        <v>103</v>
      </c>
      <c r="B3234" s="5">
        <v>0.44700000000000001</v>
      </c>
      <c r="C3234" t="s">
        <v>2082</v>
      </c>
      <c r="D3234">
        <v>0</v>
      </c>
      <c r="E3234">
        <v>0</v>
      </c>
      <c r="F3234">
        <v>3</v>
      </c>
      <c r="G3234">
        <v>20</v>
      </c>
      <c r="H3234">
        <v>20</v>
      </c>
      <c r="I3234">
        <v>10</v>
      </c>
      <c r="J3234">
        <v>75</v>
      </c>
      <c r="K3234" t="s">
        <v>266</v>
      </c>
      <c r="L3234">
        <v>1</v>
      </c>
      <c r="M3234">
        <v>75</v>
      </c>
      <c r="N3234" t="s">
        <v>2083</v>
      </c>
      <c r="O3234" t="s">
        <v>277</v>
      </c>
      <c r="P3234" t="s">
        <v>30</v>
      </c>
      <c r="Q3234" t="s">
        <v>31</v>
      </c>
      <c r="R3234" t="s">
        <v>32</v>
      </c>
      <c r="S3234" t="s">
        <v>33</v>
      </c>
      <c r="T3234" t="s">
        <v>1833</v>
      </c>
      <c r="U3234" t="s">
        <v>1834</v>
      </c>
      <c r="V3234" t="s">
        <v>1755</v>
      </c>
      <c r="X3234" t="str">
        <f>VLOOKUP(pbp!V467, games!$B$2:$R$40, 3, FALSE)</f>
        <v>2019-09-22T20:25Z</v>
      </c>
      <c r="Y3234">
        <f>VLOOKUP(1*V3234,NFLGames!$H$11:$H$555,1,FALSE)</f>
        <v>401220323</v>
      </c>
      <c r="Z3234">
        <f>VLOOKUP($Y3234, NFLGames!$H$11:$K$555,2,FALSE)</f>
        <v>2020</v>
      </c>
      <c r="AA3234">
        <f>VLOOKUP($Y3234, NFLGames!$H$11:$K$555,3,FALSE)</f>
        <v>3</v>
      </c>
      <c r="AB3234" s="6">
        <f>IF(A3235=0, 0, AH3235-tbl_pbp[[#This Row],[Saints Win %]])</f>
        <v>2.0000000000000018E-3</v>
      </c>
      <c r="AE3234">
        <f>ABS(tbl_pbp[[#This Row],[play.homeScore]]-tbl_pbp[[#This Row],[play.awayScore]])</f>
        <v>0</v>
      </c>
      <c r="AF3234">
        <f>IF(tbl_pbp[[#This Row],[Play Saints Win % Increase]]&gt;=$AF$4,1,0)</f>
        <v>0</v>
      </c>
      <c r="AG3234" t="str">
        <f>VLOOKUP(tbl_pbp[[#This Row],[gameId]], games!$B$2:$T$40, 9, FALSE)</f>
        <v>green-bay-packers</v>
      </c>
      <c r="AH3234" s="5">
        <f>IF(tbl_pbp[[#This Row],[AwayTeam]] &lt;&gt; "new-orleans-saints", tbl_pbp[[#This Row],[homeWinPercentage]], 1-tbl_pbp[[#This Row],[homeWinPercentage]])</f>
        <v>0.44700000000000001</v>
      </c>
      <c r="AI3234" s="13">
        <f>tbl_pbp[[#This Row],[Kamara]]*tbl_pbp[[#This Row],[Impactful Play]]</f>
        <v>0</v>
      </c>
      <c r="AJ3234" s="13">
        <f>tbl_pbp[[#This Row],[Thomas]]*tbl_pbp[[#This Row],[Impactful Play]]</f>
        <v>0</v>
      </c>
      <c r="AK3234" s="13" t="str">
        <f>VLOOKUP(tbl_pbp[[#This Row],[Play Saints Win % Increase]], tbl_impact[],3,TRUE)</f>
        <v>Scented (0 to +5%)</v>
      </c>
    </row>
    <row r="3235" spans="1:37">
      <c r="A3235" s="1">
        <v>104</v>
      </c>
      <c r="B3235" s="5">
        <v>0.44900000000000001</v>
      </c>
      <c r="C3235" t="s">
        <v>2084</v>
      </c>
      <c r="D3235">
        <v>0</v>
      </c>
      <c r="E3235">
        <v>0</v>
      </c>
      <c r="F3235">
        <v>3</v>
      </c>
      <c r="G3235">
        <v>20</v>
      </c>
      <c r="H3235">
        <v>20</v>
      </c>
      <c r="I3235">
        <v>10</v>
      </c>
      <c r="J3235">
        <v>59</v>
      </c>
      <c r="K3235" t="s">
        <v>266</v>
      </c>
      <c r="L3235">
        <v>1</v>
      </c>
      <c r="M3235">
        <v>59</v>
      </c>
      <c r="N3235" t="s">
        <v>2085</v>
      </c>
      <c r="O3235" t="s">
        <v>2086</v>
      </c>
      <c r="P3235" t="s">
        <v>30</v>
      </c>
      <c r="Q3235" t="s">
        <v>31</v>
      </c>
      <c r="R3235" t="s">
        <v>32</v>
      </c>
      <c r="S3235" t="s">
        <v>33</v>
      </c>
      <c r="T3235" t="s">
        <v>2087</v>
      </c>
      <c r="U3235" t="s">
        <v>2088</v>
      </c>
      <c r="V3235" t="s">
        <v>1755</v>
      </c>
      <c r="X3235" t="str">
        <f>VLOOKUP(pbp!V468, games!$B$2:$R$40, 3, FALSE)</f>
        <v>2019-09-22T20:25Z</v>
      </c>
      <c r="Y3235">
        <f>VLOOKUP(1*V3235,NFLGames!$H$11:$H$555,1,FALSE)</f>
        <v>401220323</v>
      </c>
      <c r="Z3235">
        <f>VLOOKUP($Y3235, NFLGames!$H$11:$K$555,2,FALSE)</f>
        <v>2020</v>
      </c>
      <c r="AA3235">
        <f>VLOOKUP($Y3235, NFLGames!$H$11:$K$555,3,FALSE)</f>
        <v>3</v>
      </c>
      <c r="AB3235" s="6">
        <f>IF(A3236=0, 0, AH3236-tbl_pbp[[#This Row],[Saints Win %]])</f>
        <v>-3.7000000000000033E-2</v>
      </c>
      <c r="AE3235">
        <f>ABS(tbl_pbp[[#This Row],[play.homeScore]]-tbl_pbp[[#This Row],[play.awayScore]])</f>
        <v>0</v>
      </c>
      <c r="AF3235">
        <f>IF(tbl_pbp[[#This Row],[Play Saints Win % Increase]]&gt;=$AF$4,1,0)</f>
        <v>0</v>
      </c>
      <c r="AG3235" t="str">
        <f>VLOOKUP(tbl_pbp[[#This Row],[gameId]], games!$B$2:$T$40, 9, FALSE)</f>
        <v>green-bay-packers</v>
      </c>
      <c r="AH3235" s="5">
        <f>IF(tbl_pbp[[#This Row],[AwayTeam]] &lt;&gt; "new-orleans-saints", tbl_pbp[[#This Row],[homeWinPercentage]], 1-tbl_pbp[[#This Row],[homeWinPercentage]])</f>
        <v>0.44900000000000001</v>
      </c>
      <c r="AI3235" s="13">
        <f>tbl_pbp[[#This Row],[Kamara]]*tbl_pbp[[#This Row],[Impactful Play]]</f>
        <v>0</v>
      </c>
      <c r="AJ3235" s="13">
        <f>tbl_pbp[[#This Row],[Thomas]]*tbl_pbp[[#This Row],[Impactful Play]]</f>
        <v>0</v>
      </c>
      <c r="AK3235" s="13" t="str">
        <f>VLOOKUP(tbl_pbp[[#This Row],[Play Saints Win % Increase]], tbl_impact[],3,TRUE)</f>
        <v>Bad (0 to -5%)</v>
      </c>
    </row>
    <row r="3236" spans="1:37">
      <c r="A3236" s="1">
        <v>105</v>
      </c>
      <c r="B3236" s="5">
        <v>0.41199999999999998</v>
      </c>
      <c r="C3236" t="s">
        <v>2089</v>
      </c>
      <c r="D3236">
        <v>0</v>
      </c>
      <c r="E3236">
        <v>0</v>
      </c>
      <c r="F3236">
        <v>3</v>
      </c>
      <c r="G3236">
        <v>20</v>
      </c>
      <c r="H3236">
        <v>20</v>
      </c>
      <c r="I3236">
        <v>5</v>
      </c>
      <c r="J3236">
        <v>54</v>
      </c>
      <c r="K3236" t="s">
        <v>266</v>
      </c>
      <c r="L3236">
        <v>2</v>
      </c>
      <c r="M3236">
        <v>54</v>
      </c>
      <c r="N3236" t="s">
        <v>2090</v>
      </c>
      <c r="O3236" t="s">
        <v>2091</v>
      </c>
      <c r="P3236" t="s">
        <v>45</v>
      </c>
      <c r="Q3236" t="s">
        <v>46</v>
      </c>
      <c r="R3236" t="s">
        <v>47</v>
      </c>
      <c r="S3236" t="s">
        <v>38</v>
      </c>
      <c r="T3236" t="s">
        <v>1785</v>
      </c>
      <c r="U3236" t="s">
        <v>2092</v>
      </c>
      <c r="V3236" t="s">
        <v>1755</v>
      </c>
      <c r="X3236" t="str">
        <f>VLOOKUP(pbp!V469, games!$B$2:$R$40, 3, FALSE)</f>
        <v>2019-09-22T20:25Z</v>
      </c>
      <c r="Y3236">
        <f>VLOOKUP(1*V3236,NFLGames!$H$11:$H$555,1,FALSE)</f>
        <v>401220323</v>
      </c>
      <c r="Z3236">
        <f>VLOOKUP($Y3236, NFLGames!$H$11:$K$555,2,FALSE)</f>
        <v>2020</v>
      </c>
      <c r="AA3236">
        <f>VLOOKUP($Y3236, NFLGames!$H$11:$K$555,3,FALSE)</f>
        <v>3</v>
      </c>
      <c r="AB3236" s="6">
        <f>IF(A3237=0, 0, AH3237-tbl_pbp[[#This Row],[Saints Win %]])</f>
        <v>-5.2999999999999992E-2</v>
      </c>
      <c r="AE3236">
        <f>ABS(tbl_pbp[[#This Row],[play.homeScore]]-tbl_pbp[[#This Row],[play.awayScore]])</f>
        <v>0</v>
      </c>
      <c r="AF3236">
        <f>IF(tbl_pbp[[#This Row],[Play Saints Win % Increase]]&gt;=$AF$4,1,0)</f>
        <v>0</v>
      </c>
      <c r="AG3236" t="str">
        <f>VLOOKUP(tbl_pbp[[#This Row],[gameId]], games!$B$2:$T$40, 9, FALSE)</f>
        <v>green-bay-packers</v>
      </c>
      <c r="AH3236" s="5">
        <f>IF(tbl_pbp[[#This Row],[AwayTeam]] &lt;&gt; "new-orleans-saints", tbl_pbp[[#This Row],[homeWinPercentage]], 1-tbl_pbp[[#This Row],[homeWinPercentage]])</f>
        <v>0.41199999999999998</v>
      </c>
      <c r="AI3236" s="13">
        <f>tbl_pbp[[#This Row],[Kamara]]*tbl_pbp[[#This Row],[Impactful Play]]</f>
        <v>0</v>
      </c>
      <c r="AJ3236" s="13">
        <f>tbl_pbp[[#This Row],[Thomas]]*tbl_pbp[[#This Row],[Impactful Play]]</f>
        <v>0</v>
      </c>
      <c r="AK3236" s="13" t="str">
        <f>VLOOKUP(tbl_pbp[[#This Row],[Play Saints Win % Increase]], tbl_impact[],3,TRUE)</f>
        <v>Smelly (worse than-5% -&gt; -10%)</v>
      </c>
    </row>
    <row r="3237" spans="1:37">
      <c r="A3237" s="1">
        <v>106</v>
      </c>
      <c r="B3237" s="5">
        <v>0.35899999999999999</v>
      </c>
      <c r="C3237" t="s">
        <v>2093</v>
      </c>
      <c r="D3237">
        <v>0</v>
      </c>
      <c r="E3237">
        <v>0</v>
      </c>
      <c r="F3237">
        <v>3</v>
      </c>
      <c r="G3237">
        <v>20</v>
      </c>
      <c r="H3237">
        <v>20</v>
      </c>
      <c r="I3237">
        <v>10</v>
      </c>
      <c r="J3237">
        <v>45</v>
      </c>
      <c r="K3237" t="s">
        <v>266</v>
      </c>
      <c r="L3237">
        <v>1</v>
      </c>
      <c r="M3237">
        <v>45</v>
      </c>
      <c r="N3237" t="s">
        <v>2094</v>
      </c>
      <c r="O3237" t="s">
        <v>537</v>
      </c>
      <c r="P3237" t="s">
        <v>94</v>
      </c>
      <c r="Q3237" t="s">
        <v>95</v>
      </c>
      <c r="R3237" t="s">
        <v>96</v>
      </c>
      <c r="S3237" t="s">
        <v>33</v>
      </c>
      <c r="T3237" t="s">
        <v>80</v>
      </c>
      <c r="U3237" t="s">
        <v>81</v>
      </c>
      <c r="V3237" t="s">
        <v>1755</v>
      </c>
      <c r="X3237" t="str">
        <f>VLOOKUP(pbp!V470, games!$B$2:$R$40, 3, FALSE)</f>
        <v>2019-09-22T20:25Z</v>
      </c>
      <c r="Y3237">
        <f>VLOOKUP(1*V3237,NFLGames!$H$11:$H$555,1,FALSE)</f>
        <v>401220323</v>
      </c>
      <c r="Z3237">
        <f>VLOOKUP($Y3237, NFLGames!$H$11:$K$555,2,FALSE)</f>
        <v>2020</v>
      </c>
      <c r="AA3237">
        <f>VLOOKUP($Y3237, NFLGames!$H$11:$K$555,3,FALSE)</f>
        <v>3</v>
      </c>
      <c r="AB3237" s="6">
        <f>IF(A3238=0, 0, AH3238-tbl_pbp[[#This Row],[Saints Win %]])</f>
        <v>-1.2000000000000011E-2</v>
      </c>
      <c r="AE3237">
        <f>ABS(tbl_pbp[[#This Row],[play.homeScore]]-tbl_pbp[[#This Row],[play.awayScore]])</f>
        <v>0</v>
      </c>
      <c r="AF3237">
        <f>IF(tbl_pbp[[#This Row],[Play Saints Win % Increase]]&gt;=$AF$4,1,0)</f>
        <v>0</v>
      </c>
      <c r="AG3237" t="str">
        <f>VLOOKUP(tbl_pbp[[#This Row],[gameId]], games!$B$2:$T$40, 9, FALSE)</f>
        <v>green-bay-packers</v>
      </c>
      <c r="AH3237" s="5">
        <f>IF(tbl_pbp[[#This Row],[AwayTeam]] &lt;&gt; "new-orleans-saints", tbl_pbp[[#This Row],[homeWinPercentage]], 1-tbl_pbp[[#This Row],[homeWinPercentage]])</f>
        <v>0.35899999999999999</v>
      </c>
      <c r="AI3237" s="13">
        <f>tbl_pbp[[#This Row],[Kamara]]*tbl_pbp[[#This Row],[Impactful Play]]</f>
        <v>0</v>
      </c>
      <c r="AJ3237" s="13">
        <f>tbl_pbp[[#This Row],[Thomas]]*tbl_pbp[[#This Row],[Impactful Play]]</f>
        <v>0</v>
      </c>
      <c r="AK3237" s="13" t="str">
        <f>VLOOKUP(tbl_pbp[[#This Row],[Play Saints Win % Increase]], tbl_impact[],3,TRUE)</f>
        <v>Bad (0 to -5%)</v>
      </c>
    </row>
    <row r="3238" spans="1:37">
      <c r="A3238" s="1">
        <v>107</v>
      </c>
      <c r="B3238" s="5">
        <v>0.34699999999999998</v>
      </c>
      <c r="C3238" t="s">
        <v>2095</v>
      </c>
      <c r="D3238">
        <v>0</v>
      </c>
      <c r="E3238">
        <v>0</v>
      </c>
      <c r="F3238">
        <v>3</v>
      </c>
      <c r="G3238">
        <v>20</v>
      </c>
      <c r="H3238">
        <v>20</v>
      </c>
      <c r="I3238">
        <v>10</v>
      </c>
      <c r="J3238">
        <v>26</v>
      </c>
      <c r="K3238" t="s">
        <v>266</v>
      </c>
      <c r="L3238">
        <v>1</v>
      </c>
      <c r="M3238">
        <v>26</v>
      </c>
      <c r="N3238" t="s">
        <v>2096</v>
      </c>
      <c r="O3238" t="s">
        <v>1290</v>
      </c>
      <c r="P3238" t="s">
        <v>45</v>
      </c>
      <c r="Q3238" t="s">
        <v>46</v>
      </c>
      <c r="R3238" t="s">
        <v>47</v>
      </c>
      <c r="S3238" t="s">
        <v>33</v>
      </c>
      <c r="T3238" t="s">
        <v>221</v>
      </c>
      <c r="U3238" t="s">
        <v>2097</v>
      </c>
      <c r="V3238" t="s">
        <v>1755</v>
      </c>
      <c r="X3238" t="str">
        <f>VLOOKUP(pbp!V471, games!$B$2:$R$40, 3, FALSE)</f>
        <v>2019-09-22T20:25Z</v>
      </c>
      <c r="Y3238">
        <f>VLOOKUP(1*V3238,NFLGames!$H$11:$H$555,1,FALSE)</f>
        <v>401220323</v>
      </c>
      <c r="Z3238">
        <f>VLOOKUP($Y3238, NFLGames!$H$11:$K$555,2,FALSE)</f>
        <v>2020</v>
      </c>
      <c r="AA3238">
        <f>VLOOKUP($Y3238, NFLGames!$H$11:$K$555,3,FALSE)</f>
        <v>3</v>
      </c>
      <c r="AB3238" s="6">
        <f>IF(A3239=0, 0, AH3239-tbl_pbp[[#This Row],[Saints Win %]])</f>
        <v>-1.5999999999999959E-2</v>
      </c>
      <c r="AE3238">
        <f>ABS(tbl_pbp[[#This Row],[play.homeScore]]-tbl_pbp[[#This Row],[play.awayScore]])</f>
        <v>0</v>
      </c>
      <c r="AF3238">
        <f>IF(tbl_pbp[[#This Row],[Play Saints Win % Increase]]&gt;=$AF$4,1,0)</f>
        <v>0</v>
      </c>
      <c r="AG3238" t="str">
        <f>VLOOKUP(tbl_pbp[[#This Row],[gameId]], games!$B$2:$T$40, 9, FALSE)</f>
        <v>green-bay-packers</v>
      </c>
      <c r="AH3238" s="5">
        <f>IF(tbl_pbp[[#This Row],[AwayTeam]] &lt;&gt; "new-orleans-saints", tbl_pbp[[#This Row],[homeWinPercentage]], 1-tbl_pbp[[#This Row],[homeWinPercentage]])</f>
        <v>0.34699999999999998</v>
      </c>
      <c r="AI3238" s="13">
        <f>tbl_pbp[[#This Row],[Kamara]]*tbl_pbp[[#This Row],[Impactful Play]]</f>
        <v>0</v>
      </c>
      <c r="AJ3238" s="13">
        <f>tbl_pbp[[#This Row],[Thomas]]*tbl_pbp[[#This Row],[Impactful Play]]</f>
        <v>0</v>
      </c>
      <c r="AK3238" s="13" t="str">
        <f>VLOOKUP(tbl_pbp[[#This Row],[Play Saints Win % Increase]], tbl_impact[],3,TRUE)</f>
        <v>Bad (0 to -5%)</v>
      </c>
    </row>
    <row r="3239" spans="1:37">
      <c r="A3239" s="1">
        <v>108</v>
      </c>
      <c r="B3239" s="5">
        <v>0.33100000000000002</v>
      </c>
      <c r="C3239" t="s">
        <v>2098</v>
      </c>
      <c r="D3239">
        <v>0</v>
      </c>
      <c r="E3239">
        <v>0</v>
      </c>
      <c r="F3239">
        <v>3</v>
      </c>
      <c r="G3239">
        <v>20</v>
      </c>
      <c r="H3239">
        <v>20</v>
      </c>
      <c r="I3239">
        <v>5</v>
      </c>
      <c r="J3239">
        <v>21</v>
      </c>
      <c r="K3239" t="s">
        <v>266</v>
      </c>
      <c r="L3239">
        <v>2</v>
      </c>
      <c r="M3239">
        <v>21</v>
      </c>
      <c r="N3239" t="s">
        <v>2099</v>
      </c>
      <c r="O3239" t="s">
        <v>345</v>
      </c>
      <c r="P3239" t="s">
        <v>45</v>
      </c>
      <c r="Q3239" t="s">
        <v>46</v>
      </c>
      <c r="R3239" t="s">
        <v>47</v>
      </c>
      <c r="S3239" t="s">
        <v>38</v>
      </c>
      <c r="T3239" t="s">
        <v>268</v>
      </c>
      <c r="U3239" t="s">
        <v>2100</v>
      </c>
      <c r="V3239" t="s">
        <v>1755</v>
      </c>
      <c r="X3239" t="str">
        <f>VLOOKUP(pbp!V472, games!$B$2:$R$40, 3, FALSE)</f>
        <v>2019-09-22T20:25Z</v>
      </c>
      <c r="Y3239">
        <f>VLOOKUP(1*V3239,NFLGames!$H$11:$H$555,1,FALSE)</f>
        <v>401220323</v>
      </c>
      <c r="Z3239">
        <f>VLOOKUP($Y3239, NFLGames!$H$11:$K$555,2,FALSE)</f>
        <v>2020</v>
      </c>
      <c r="AA3239">
        <f>VLOOKUP($Y3239, NFLGames!$H$11:$K$555,3,FALSE)</f>
        <v>3</v>
      </c>
      <c r="AB3239" s="6">
        <f>IF(A3240=0, 0, AH3240-tbl_pbp[[#This Row],[Saints Win %]])</f>
        <v>-0.10600000000000001</v>
      </c>
      <c r="AE3239">
        <f>ABS(tbl_pbp[[#This Row],[play.homeScore]]-tbl_pbp[[#This Row],[play.awayScore]])</f>
        <v>0</v>
      </c>
      <c r="AF3239">
        <f>IF(tbl_pbp[[#This Row],[Play Saints Win % Increase]]&gt;=$AF$4,1,0)</f>
        <v>0</v>
      </c>
      <c r="AG3239" t="str">
        <f>VLOOKUP(tbl_pbp[[#This Row],[gameId]], games!$B$2:$T$40, 9, FALSE)</f>
        <v>green-bay-packers</v>
      </c>
      <c r="AH3239" s="5">
        <f>IF(tbl_pbp[[#This Row],[AwayTeam]] &lt;&gt; "new-orleans-saints", tbl_pbp[[#This Row],[homeWinPercentage]], 1-tbl_pbp[[#This Row],[homeWinPercentage]])</f>
        <v>0.33100000000000002</v>
      </c>
      <c r="AI3239" s="13">
        <f>tbl_pbp[[#This Row],[Kamara]]*tbl_pbp[[#This Row],[Impactful Play]]</f>
        <v>0</v>
      </c>
      <c r="AJ3239" s="13">
        <f>tbl_pbp[[#This Row],[Thomas]]*tbl_pbp[[#This Row],[Impactful Play]]</f>
        <v>0</v>
      </c>
      <c r="AK3239" s="13" t="str">
        <f>VLOOKUP(tbl_pbp[[#This Row],[Play Saints Win % Increase]], tbl_impact[],3,TRUE)</f>
        <v>Stinky (worse than -10% to -20%)</v>
      </c>
    </row>
    <row r="3240" spans="1:37">
      <c r="A3240" s="1">
        <v>109</v>
      </c>
      <c r="B3240" s="5">
        <v>0.22500000000000001</v>
      </c>
      <c r="C3240" t="s">
        <v>2101</v>
      </c>
      <c r="D3240">
        <v>0</v>
      </c>
      <c r="E3240">
        <v>0</v>
      </c>
      <c r="F3240">
        <v>3</v>
      </c>
      <c r="G3240">
        <v>20</v>
      </c>
      <c r="H3240">
        <v>27</v>
      </c>
      <c r="I3240">
        <v>2</v>
      </c>
      <c r="J3240">
        <v>18</v>
      </c>
      <c r="K3240" t="s">
        <v>266</v>
      </c>
      <c r="L3240">
        <v>3</v>
      </c>
      <c r="M3240">
        <v>18</v>
      </c>
      <c r="N3240" t="s">
        <v>2102</v>
      </c>
      <c r="O3240" t="s">
        <v>690</v>
      </c>
      <c r="P3240" t="s">
        <v>103</v>
      </c>
      <c r="Q3240" t="s">
        <v>104</v>
      </c>
      <c r="R3240" t="s">
        <v>105</v>
      </c>
      <c r="S3240" t="s">
        <v>241</v>
      </c>
      <c r="T3240" t="s">
        <v>191</v>
      </c>
      <c r="U3240" t="s">
        <v>2103</v>
      </c>
      <c r="V3240" t="s">
        <v>1755</v>
      </c>
      <c r="X3240" t="str">
        <f>VLOOKUP(pbp!V473, games!$B$2:$R$40, 3, FALSE)</f>
        <v>2019-09-22T20:25Z</v>
      </c>
      <c r="Y3240">
        <f>VLOOKUP(1*V3240,NFLGames!$H$11:$H$555,1,FALSE)</f>
        <v>401220323</v>
      </c>
      <c r="Z3240">
        <f>VLOOKUP($Y3240, NFLGames!$H$11:$K$555,2,FALSE)</f>
        <v>2020</v>
      </c>
      <c r="AA3240">
        <f>VLOOKUP($Y3240, NFLGames!$H$11:$K$555,3,FALSE)</f>
        <v>3</v>
      </c>
      <c r="AB3240" s="6">
        <f>IF(A3241=0, 0, AH3241-tbl_pbp[[#This Row],[Saints Win %]])</f>
        <v>6.0000000000000053E-3</v>
      </c>
      <c r="AE3240">
        <f>ABS(tbl_pbp[[#This Row],[play.homeScore]]-tbl_pbp[[#This Row],[play.awayScore]])</f>
        <v>7</v>
      </c>
      <c r="AF3240">
        <f>IF(tbl_pbp[[#This Row],[Play Saints Win % Increase]]&gt;=$AF$4,1,0)</f>
        <v>0</v>
      </c>
      <c r="AG3240" t="str">
        <f>VLOOKUP(tbl_pbp[[#This Row],[gameId]], games!$B$2:$T$40, 9, FALSE)</f>
        <v>green-bay-packers</v>
      </c>
      <c r="AH3240" s="5">
        <f>IF(tbl_pbp[[#This Row],[AwayTeam]] &lt;&gt; "new-orleans-saints", tbl_pbp[[#This Row],[homeWinPercentage]], 1-tbl_pbp[[#This Row],[homeWinPercentage]])</f>
        <v>0.22500000000000001</v>
      </c>
      <c r="AI3240" s="13">
        <f>tbl_pbp[[#This Row],[Kamara]]*tbl_pbp[[#This Row],[Impactful Play]]</f>
        <v>0</v>
      </c>
      <c r="AJ3240" s="13">
        <f>tbl_pbp[[#This Row],[Thomas]]*tbl_pbp[[#This Row],[Impactful Play]]</f>
        <v>0</v>
      </c>
      <c r="AK3240" s="13" t="str">
        <f>VLOOKUP(tbl_pbp[[#This Row],[Play Saints Win % Increase]], tbl_impact[],3,TRUE)</f>
        <v>Scented (0 to +5%)</v>
      </c>
    </row>
    <row r="3241" spans="1:37">
      <c r="A3241" s="1">
        <v>110</v>
      </c>
      <c r="B3241" s="5">
        <v>0.23100000000000001</v>
      </c>
      <c r="C3241" t="s">
        <v>2104</v>
      </c>
      <c r="D3241">
        <v>0</v>
      </c>
      <c r="E3241">
        <v>0</v>
      </c>
      <c r="F3241">
        <v>3</v>
      </c>
      <c r="G3241">
        <v>20</v>
      </c>
      <c r="H3241">
        <v>27</v>
      </c>
      <c r="I3241">
        <v>0</v>
      </c>
      <c r="J3241">
        <v>65</v>
      </c>
      <c r="K3241" t="s">
        <v>266</v>
      </c>
      <c r="L3241">
        <v>0</v>
      </c>
      <c r="M3241">
        <v>65</v>
      </c>
      <c r="N3241" t="s">
        <v>2105</v>
      </c>
      <c r="O3241" t="s">
        <v>690</v>
      </c>
      <c r="P3241" t="s">
        <v>25</v>
      </c>
      <c r="Q3241" t="s">
        <v>26</v>
      </c>
      <c r="R3241" t="s">
        <v>27</v>
      </c>
      <c r="V3241" t="s">
        <v>1755</v>
      </c>
      <c r="X3241" t="str">
        <f>VLOOKUP(pbp!V474, games!$B$2:$R$40, 3, FALSE)</f>
        <v>2019-09-22T20:25Z</v>
      </c>
      <c r="Y3241">
        <f>VLOOKUP(1*V3241,NFLGames!$H$11:$H$555,1,FALSE)</f>
        <v>401220323</v>
      </c>
      <c r="Z3241">
        <f>VLOOKUP($Y3241, NFLGames!$H$11:$K$555,2,FALSE)</f>
        <v>2020</v>
      </c>
      <c r="AA3241">
        <f>VLOOKUP($Y3241, NFLGames!$H$11:$K$555,3,FALSE)</f>
        <v>3</v>
      </c>
      <c r="AB3241" s="6">
        <f>IF(A3242=0, 0, AH3242-tbl_pbp[[#This Row],[Saints Win %]])</f>
        <v>8.9999999999999802E-3</v>
      </c>
      <c r="AE3241">
        <f>ABS(tbl_pbp[[#This Row],[play.homeScore]]-tbl_pbp[[#This Row],[play.awayScore]])</f>
        <v>7</v>
      </c>
      <c r="AF3241">
        <f>IF(tbl_pbp[[#This Row],[Play Saints Win % Increase]]&gt;=$AF$4,1,0)</f>
        <v>0</v>
      </c>
      <c r="AG3241" t="str">
        <f>VLOOKUP(tbl_pbp[[#This Row],[gameId]], games!$B$2:$T$40, 9, FALSE)</f>
        <v>green-bay-packers</v>
      </c>
      <c r="AH3241" s="5">
        <f>IF(tbl_pbp[[#This Row],[AwayTeam]] &lt;&gt; "new-orleans-saints", tbl_pbp[[#This Row],[homeWinPercentage]], 1-tbl_pbp[[#This Row],[homeWinPercentage]])</f>
        <v>0.23100000000000001</v>
      </c>
      <c r="AI3241" s="13">
        <f>tbl_pbp[[#This Row],[Kamara]]*tbl_pbp[[#This Row],[Impactful Play]]</f>
        <v>0</v>
      </c>
      <c r="AJ3241" s="13">
        <f>tbl_pbp[[#This Row],[Thomas]]*tbl_pbp[[#This Row],[Impactful Play]]</f>
        <v>0</v>
      </c>
      <c r="AK3241" s="13" t="str">
        <f>VLOOKUP(tbl_pbp[[#This Row],[Play Saints Win % Increase]], tbl_impact[],3,TRUE)</f>
        <v>Scented (0 to +5%)</v>
      </c>
    </row>
    <row r="3242" spans="1:37">
      <c r="A3242" s="1">
        <v>111</v>
      </c>
      <c r="B3242" s="5">
        <v>0.24</v>
      </c>
      <c r="C3242" t="s">
        <v>2106</v>
      </c>
      <c r="D3242">
        <v>0</v>
      </c>
      <c r="E3242">
        <v>0</v>
      </c>
      <c r="F3242">
        <v>3</v>
      </c>
      <c r="G3242">
        <v>20</v>
      </c>
      <c r="H3242">
        <v>27</v>
      </c>
      <c r="I3242">
        <v>10</v>
      </c>
      <c r="J3242">
        <v>25</v>
      </c>
      <c r="K3242" t="s">
        <v>29</v>
      </c>
      <c r="L3242">
        <v>1</v>
      </c>
      <c r="M3242">
        <v>75</v>
      </c>
      <c r="N3242" t="s">
        <v>2107</v>
      </c>
      <c r="O3242" t="s">
        <v>2108</v>
      </c>
      <c r="P3242" t="s">
        <v>94</v>
      </c>
      <c r="Q3242" t="s">
        <v>95</v>
      </c>
      <c r="R3242" t="s">
        <v>96</v>
      </c>
      <c r="S3242" t="s">
        <v>33</v>
      </c>
      <c r="T3242" t="s">
        <v>34</v>
      </c>
      <c r="U3242" t="s">
        <v>35</v>
      </c>
      <c r="V3242" t="s">
        <v>1755</v>
      </c>
      <c r="X3242" t="str">
        <f>VLOOKUP(pbp!V475, games!$B$2:$R$40, 3, FALSE)</f>
        <v>2019-09-22T20:25Z</v>
      </c>
      <c r="Y3242">
        <f>VLOOKUP(1*V3242,NFLGames!$H$11:$H$555,1,FALSE)</f>
        <v>401220323</v>
      </c>
      <c r="Z3242">
        <f>VLOOKUP($Y3242, NFLGames!$H$11:$K$555,2,FALSE)</f>
        <v>2020</v>
      </c>
      <c r="AA3242">
        <f>VLOOKUP($Y3242, NFLGames!$H$11:$K$555,3,FALSE)</f>
        <v>3</v>
      </c>
      <c r="AB3242" s="6">
        <f>IF(A3243=0, 0, AH3243-tbl_pbp[[#This Row],[Saints Win %]])</f>
        <v>-0.121</v>
      </c>
      <c r="AE3242">
        <f>ABS(tbl_pbp[[#This Row],[play.homeScore]]-tbl_pbp[[#This Row],[play.awayScore]])</f>
        <v>7</v>
      </c>
      <c r="AF3242">
        <f>IF(tbl_pbp[[#This Row],[Play Saints Win % Increase]]&gt;=$AF$4,1,0)</f>
        <v>0</v>
      </c>
      <c r="AG3242" t="str">
        <f>VLOOKUP(tbl_pbp[[#This Row],[gameId]], games!$B$2:$T$40, 9, FALSE)</f>
        <v>green-bay-packers</v>
      </c>
      <c r="AH3242" s="5">
        <f>IF(tbl_pbp[[#This Row],[AwayTeam]] &lt;&gt; "new-orleans-saints", tbl_pbp[[#This Row],[homeWinPercentage]], 1-tbl_pbp[[#This Row],[homeWinPercentage]])</f>
        <v>0.24</v>
      </c>
      <c r="AI3242" s="13">
        <f>tbl_pbp[[#This Row],[Kamara]]*tbl_pbp[[#This Row],[Impactful Play]]</f>
        <v>0</v>
      </c>
      <c r="AJ3242" s="13">
        <f>tbl_pbp[[#This Row],[Thomas]]*tbl_pbp[[#This Row],[Impactful Play]]</f>
        <v>0</v>
      </c>
      <c r="AK3242" s="13" t="str">
        <f>VLOOKUP(tbl_pbp[[#This Row],[Play Saints Win % Increase]], tbl_impact[],3,TRUE)</f>
        <v>Stinky (worse than -10% to -20%)</v>
      </c>
    </row>
    <row r="3243" spans="1:37">
      <c r="A3243" s="1">
        <v>112</v>
      </c>
      <c r="B3243" s="5">
        <v>0.11899999999999999</v>
      </c>
      <c r="C3243" t="s">
        <v>2109</v>
      </c>
      <c r="D3243">
        <v>0</v>
      </c>
      <c r="E3243">
        <v>0</v>
      </c>
      <c r="F3243">
        <v>3</v>
      </c>
      <c r="G3243">
        <v>20</v>
      </c>
      <c r="H3243">
        <v>27</v>
      </c>
      <c r="I3243">
        <v>10</v>
      </c>
      <c r="J3243">
        <v>30</v>
      </c>
      <c r="K3243" t="s">
        <v>29</v>
      </c>
      <c r="L3243">
        <v>1</v>
      </c>
      <c r="M3243">
        <v>70</v>
      </c>
      <c r="N3243" t="s">
        <v>2110</v>
      </c>
      <c r="O3243" t="s">
        <v>2111</v>
      </c>
      <c r="P3243" t="s">
        <v>45</v>
      </c>
      <c r="Q3243" t="s">
        <v>46</v>
      </c>
      <c r="R3243" t="s">
        <v>47</v>
      </c>
      <c r="S3243" t="s">
        <v>33</v>
      </c>
      <c r="T3243" t="s">
        <v>39</v>
      </c>
      <c r="U3243" t="s">
        <v>398</v>
      </c>
      <c r="V3243" t="s">
        <v>1755</v>
      </c>
      <c r="X3243" t="str">
        <f>VLOOKUP(pbp!V476, games!$B$2:$R$40, 3, FALSE)</f>
        <v>2019-09-22T20:25Z</v>
      </c>
      <c r="Y3243">
        <f>VLOOKUP(1*V3243,NFLGames!$H$11:$H$555,1,FALSE)</f>
        <v>401220323</v>
      </c>
      <c r="Z3243">
        <f>VLOOKUP($Y3243, NFLGames!$H$11:$K$555,2,FALSE)</f>
        <v>2020</v>
      </c>
      <c r="AA3243">
        <f>VLOOKUP($Y3243, NFLGames!$H$11:$K$555,3,FALSE)</f>
        <v>3</v>
      </c>
      <c r="AB3243" s="6">
        <f>IF(A3244=0, 0, AH3244-tbl_pbp[[#This Row],[Saints Win %]])</f>
        <v>8.2000000000000017E-2</v>
      </c>
      <c r="AC3243">
        <v>1</v>
      </c>
      <c r="AE3243">
        <f>ABS(tbl_pbp[[#This Row],[play.homeScore]]-tbl_pbp[[#This Row],[play.awayScore]])</f>
        <v>7</v>
      </c>
      <c r="AF3243">
        <f>IF(tbl_pbp[[#This Row],[Play Saints Win % Increase]]&gt;=$AF$4,1,0)</f>
        <v>0</v>
      </c>
      <c r="AG3243" t="str">
        <f>VLOOKUP(tbl_pbp[[#This Row],[gameId]], games!$B$2:$T$40, 9, FALSE)</f>
        <v>green-bay-packers</v>
      </c>
      <c r="AH3243" s="5">
        <f>IF(tbl_pbp[[#This Row],[AwayTeam]] &lt;&gt; "new-orleans-saints", tbl_pbp[[#This Row],[homeWinPercentage]], 1-tbl_pbp[[#This Row],[homeWinPercentage]])</f>
        <v>0.11899999999999999</v>
      </c>
      <c r="AI3243" s="13">
        <f>tbl_pbp[[#This Row],[Kamara]]*tbl_pbp[[#This Row],[Impactful Play]]</f>
        <v>0</v>
      </c>
      <c r="AJ3243" s="13">
        <f>tbl_pbp[[#This Row],[Thomas]]*tbl_pbp[[#This Row],[Impactful Play]]</f>
        <v>0</v>
      </c>
      <c r="AK3243" s="13" t="str">
        <f>VLOOKUP(tbl_pbp[[#This Row],[Play Saints Win % Increase]], tbl_impact[],3,TRUE)</f>
        <v>Perfumed (5 to + 10%)</v>
      </c>
    </row>
    <row r="3244" spans="1:37">
      <c r="A3244" s="1">
        <v>113</v>
      </c>
      <c r="B3244" s="5">
        <v>0.20100000000000001</v>
      </c>
      <c r="C3244" t="s">
        <v>2112</v>
      </c>
      <c r="D3244">
        <v>0</v>
      </c>
      <c r="E3244">
        <v>0</v>
      </c>
      <c r="F3244">
        <v>3</v>
      </c>
      <c r="G3244">
        <v>20</v>
      </c>
      <c r="H3244">
        <v>27</v>
      </c>
      <c r="I3244">
        <v>10</v>
      </c>
      <c r="J3244">
        <v>30</v>
      </c>
      <c r="K3244" t="s">
        <v>29</v>
      </c>
      <c r="L3244">
        <v>2</v>
      </c>
      <c r="M3244">
        <v>70</v>
      </c>
      <c r="N3244" t="s">
        <v>2113</v>
      </c>
      <c r="O3244" t="s">
        <v>1445</v>
      </c>
      <c r="P3244" t="s">
        <v>124</v>
      </c>
      <c r="Q3244" t="s">
        <v>125</v>
      </c>
      <c r="R3244" t="s">
        <v>126</v>
      </c>
      <c r="V3244" t="s">
        <v>1755</v>
      </c>
      <c r="X3244" t="str">
        <f>VLOOKUP(pbp!V477, games!$B$2:$R$40, 3, FALSE)</f>
        <v>2019-09-22T20:25Z</v>
      </c>
      <c r="Y3244">
        <f>VLOOKUP(1*V3244,NFLGames!$H$11:$H$555,1,FALSE)</f>
        <v>401220323</v>
      </c>
      <c r="Z3244">
        <f>VLOOKUP($Y3244, NFLGames!$H$11:$K$555,2,FALSE)</f>
        <v>2020</v>
      </c>
      <c r="AA3244">
        <f>VLOOKUP($Y3244, NFLGames!$H$11:$K$555,3,FALSE)</f>
        <v>3</v>
      </c>
      <c r="AB3244" s="6">
        <f>IF(A3245=0, 0, AH3245-tbl_pbp[[#This Row],[Saints Win %]])</f>
        <v>6.3E-2</v>
      </c>
      <c r="AE3244">
        <f>ABS(tbl_pbp[[#This Row],[play.homeScore]]-tbl_pbp[[#This Row],[play.awayScore]])</f>
        <v>7</v>
      </c>
      <c r="AF3244">
        <f>IF(tbl_pbp[[#This Row],[Play Saints Win % Increase]]&gt;=$AF$4,1,0)</f>
        <v>0</v>
      </c>
      <c r="AG3244" t="str">
        <f>VLOOKUP(tbl_pbp[[#This Row],[gameId]], games!$B$2:$T$40, 9, FALSE)</f>
        <v>green-bay-packers</v>
      </c>
      <c r="AH3244" s="5">
        <f>IF(tbl_pbp[[#This Row],[AwayTeam]] &lt;&gt; "new-orleans-saints", tbl_pbp[[#This Row],[homeWinPercentage]], 1-tbl_pbp[[#This Row],[homeWinPercentage]])</f>
        <v>0.20100000000000001</v>
      </c>
      <c r="AI3244" s="13">
        <f>tbl_pbp[[#This Row],[Kamara]]*tbl_pbp[[#This Row],[Impactful Play]]</f>
        <v>0</v>
      </c>
      <c r="AJ3244" s="13">
        <f>tbl_pbp[[#This Row],[Thomas]]*tbl_pbp[[#This Row],[Impactful Play]]</f>
        <v>0</v>
      </c>
      <c r="AK3244" s="13" t="str">
        <f>VLOOKUP(tbl_pbp[[#This Row],[Play Saints Win % Increase]], tbl_impact[],3,TRUE)</f>
        <v>Perfumed (5 to + 10%)</v>
      </c>
    </row>
    <row r="3245" spans="1:37">
      <c r="A3245" s="1">
        <v>114</v>
      </c>
      <c r="B3245" s="5">
        <v>0.26400000000000001</v>
      </c>
      <c r="C3245" t="s">
        <v>2114</v>
      </c>
      <c r="D3245">
        <v>0</v>
      </c>
      <c r="E3245">
        <v>0</v>
      </c>
      <c r="F3245">
        <v>3</v>
      </c>
      <c r="G3245">
        <v>20</v>
      </c>
      <c r="H3245">
        <v>27</v>
      </c>
      <c r="I3245">
        <v>10</v>
      </c>
      <c r="J3245">
        <v>30</v>
      </c>
      <c r="K3245" t="s">
        <v>29</v>
      </c>
      <c r="L3245">
        <v>2</v>
      </c>
      <c r="M3245">
        <v>70</v>
      </c>
      <c r="N3245" t="s">
        <v>2115</v>
      </c>
      <c r="O3245" t="s">
        <v>1445</v>
      </c>
      <c r="P3245" t="s">
        <v>30</v>
      </c>
      <c r="Q3245" t="s">
        <v>31</v>
      </c>
      <c r="R3245" t="s">
        <v>32</v>
      </c>
      <c r="S3245" t="s">
        <v>120</v>
      </c>
      <c r="T3245" t="s">
        <v>39</v>
      </c>
      <c r="U3245" t="s">
        <v>399</v>
      </c>
      <c r="V3245" t="s">
        <v>1755</v>
      </c>
      <c r="X3245" t="str">
        <f>VLOOKUP(pbp!V478, games!$B$2:$R$40, 3, FALSE)</f>
        <v>2019-09-22T20:25Z</v>
      </c>
      <c r="Y3245">
        <f>VLOOKUP(1*V3245,NFLGames!$H$11:$H$555,1,FALSE)</f>
        <v>401220323</v>
      </c>
      <c r="Z3245">
        <f>VLOOKUP($Y3245, NFLGames!$H$11:$K$555,2,FALSE)</f>
        <v>2020</v>
      </c>
      <c r="AA3245">
        <f>VLOOKUP($Y3245, NFLGames!$H$11:$K$555,3,FALSE)</f>
        <v>3</v>
      </c>
      <c r="AB3245" s="6">
        <f>IF(A3246=0, 0, AH3246-tbl_pbp[[#This Row],[Saints Win %]])</f>
        <v>0.21599999999999997</v>
      </c>
      <c r="AE3245">
        <f>ABS(tbl_pbp[[#This Row],[play.homeScore]]-tbl_pbp[[#This Row],[play.awayScore]])</f>
        <v>7</v>
      </c>
      <c r="AF3245">
        <f>IF(tbl_pbp[[#This Row],[Play Saints Win % Increase]]&gt;=$AF$4,1,0)</f>
        <v>1</v>
      </c>
      <c r="AG3245" t="str">
        <f>VLOOKUP(tbl_pbp[[#This Row],[gameId]], games!$B$2:$T$40, 9, FALSE)</f>
        <v>green-bay-packers</v>
      </c>
      <c r="AH3245" s="5">
        <f>IF(tbl_pbp[[#This Row],[AwayTeam]] &lt;&gt; "new-orleans-saints", tbl_pbp[[#This Row],[homeWinPercentage]], 1-tbl_pbp[[#This Row],[homeWinPercentage]])</f>
        <v>0.26400000000000001</v>
      </c>
      <c r="AI3245" s="13">
        <f>tbl_pbp[[#This Row],[Kamara]]*tbl_pbp[[#This Row],[Impactful Play]]</f>
        <v>0</v>
      </c>
      <c r="AJ3245" s="13">
        <f>tbl_pbp[[#This Row],[Thomas]]*tbl_pbp[[#This Row],[Impactful Play]]</f>
        <v>0</v>
      </c>
      <c r="AK3245" s="13" t="str">
        <f>VLOOKUP(tbl_pbp[[#This Row],[Play Saints Win % Increase]], tbl_impact[],3,TRUE)</f>
        <v>Ambrosial (20% +)</v>
      </c>
    </row>
    <row r="3246" spans="1:37">
      <c r="A3246" s="1">
        <v>115</v>
      </c>
      <c r="B3246" s="5">
        <v>0.48</v>
      </c>
      <c r="C3246" t="s">
        <v>2116</v>
      </c>
      <c r="D3246">
        <v>0</v>
      </c>
      <c r="E3246">
        <v>0</v>
      </c>
      <c r="F3246">
        <v>3</v>
      </c>
      <c r="G3246">
        <v>27</v>
      </c>
      <c r="H3246">
        <v>27</v>
      </c>
      <c r="I3246">
        <v>10</v>
      </c>
      <c r="J3246">
        <v>48</v>
      </c>
      <c r="K3246" t="s">
        <v>29</v>
      </c>
      <c r="L3246">
        <v>1</v>
      </c>
      <c r="M3246">
        <v>52</v>
      </c>
      <c r="N3246" t="s">
        <v>2117</v>
      </c>
      <c r="O3246" t="s">
        <v>357</v>
      </c>
      <c r="P3246" t="s">
        <v>103</v>
      </c>
      <c r="Q3246" t="s">
        <v>104</v>
      </c>
      <c r="R3246" t="s">
        <v>105</v>
      </c>
      <c r="S3246" t="s">
        <v>33</v>
      </c>
      <c r="T3246" t="s">
        <v>136</v>
      </c>
      <c r="U3246" t="s">
        <v>514</v>
      </c>
      <c r="V3246" t="s">
        <v>1755</v>
      </c>
      <c r="X3246" t="str">
        <f>VLOOKUP(pbp!V479, games!$B$2:$R$40, 3, FALSE)</f>
        <v>2019-09-22T20:25Z</v>
      </c>
      <c r="Y3246">
        <f>VLOOKUP(1*V3246,NFLGames!$H$11:$H$555,1,FALSE)</f>
        <v>401220323</v>
      </c>
      <c r="Z3246">
        <f>VLOOKUP($Y3246, NFLGames!$H$11:$K$555,2,FALSE)</f>
        <v>2020</v>
      </c>
      <c r="AA3246">
        <f>VLOOKUP($Y3246, NFLGames!$H$11:$K$555,3,FALSE)</f>
        <v>3</v>
      </c>
      <c r="AB3246" s="6">
        <f>IF(A3247=0, 0, AH3247-tbl_pbp[[#This Row],[Saints Win %]])</f>
        <v>-7.0000000000000062E-3</v>
      </c>
      <c r="AE3246">
        <f>ABS(tbl_pbp[[#This Row],[play.homeScore]]-tbl_pbp[[#This Row],[play.awayScore]])</f>
        <v>0</v>
      </c>
      <c r="AF3246">
        <f>IF(tbl_pbp[[#This Row],[Play Saints Win % Increase]]&gt;=$AF$4,1,0)</f>
        <v>0</v>
      </c>
      <c r="AG3246" t="str">
        <f>VLOOKUP(tbl_pbp[[#This Row],[gameId]], games!$B$2:$T$40, 9, FALSE)</f>
        <v>green-bay-packers</v>
      </c>
      <c r="AH3246" s="5">
        <f>IF(tbl_pbp[[#This Row],[AwayTeam]] &lt;&gt; "new-orleans-saints", tbl_pbp[[#This Row],[homeWinPercentage]], 1-tbl_pbp[[#This Row],[homeWinPercentage]])</f>
        <v>0.48</v>
      </c>
      <c r="AI3246" s="13">
        <f>tbl_pbp[[#This Row],[Kamara]]*tbl_pbp[[#This Row],[Impactful Play]]</f>
        <v>0</v>
      </c>
      <c r="AJ3246" s="13">
        <f>tbl_pbp[[#This Row],[Thomas]]*tbl_pbp[[#This Row],[Impactful Play]]</f>
        <v>0</v>
      </c>
      <c r="AK3246" s="13" t="str">
        <f>VLOOKUP(tbl_pbp[[#This Row],[Play Saints Win % Increase]], tbl_impact[],3,TRUE)</f>
        <v>Bad (0 to -5%)</v>
      </c>
    </row>
    <row r="3247" spans="1:37">
      <c r="A3247" s="1">
        <v>116</v>
      </c>
      <c r="B3247" s="5">
        <v>0.47299999999999998</v>
      </c>
      <c r="C3247" t="s">
        <v>2118</v>
      </c>
      <c r="D3247">
        <v>0</v>
      </c>
      <c r="E3247">
        <v>0</v>
      </c>
      <c r="F3247">
        <v>3</v>
      </c>
      <c r="G3247">
        <v>27</v>
      </c>
      <c r="H3247">
        <v>27</v>
      </c>
      <c r="I3247">
        <v>0</v>
      </c>
      <c r="J3247">
        <v>35</v>
      </c>
      <c r="K3247" t="s">
        <v>29</v>
      </c>
      <c r="L3247">
        <v>0</v>
      </c>
      <c r="M3247">
        <v>65</v>
      </c>
      <c r="N3247" t="s">
        <v>288</v>
      </c>
      <c r="O3247" t="s">
        <v>357</v>
      </c>
      <c r="P3247" t="s">
        <v>25</v>
      </c>
      <c r="Q3247" t="s">
        <v>26</v>
      </c>
      <c r="R3247" t="s">
        <v>27</v>
      </c>
      <c r="V3247" t="s">
        <v>1755</v>
      </c>
      <c r="X3247" t="str">
        <f>VLOOKUP(pbp!V480, games!$B$2:$R$40, 3, FALSE)</f>
        <v>2019-09-22T20:25Z</v>
      </c>
      <c r="Y3247">
        <f>VLOOKUP(1*V3247,NFLGames!$H$11:$H$555,1,FALSE)</f>
        <v>401220323</v>
      </c>
      <c r="Z3247">
        <f>VLOOKUP($Y3247, NFLGames!$H$11:$K$555,2,FALSE)</f>
        <v>2020</v>
      </c>
      <c r="AA3247">
        <f>VLOOKUP($Y3247, NFLGames!$H$11:$K$555,3,FALSE)</f>
        <v>3</v>
      </c>
      <c r="AB3247" s="6">
        <f>IF(A3248=0, 0, AH3248-tbl_pbp[[#This Row],[Saints Win %]])</f>
        <v>-3.999999999999998E-2</v>
      </c>
      <c r="AE3247">
        <f>ABS(tbl_pbp[[#This Row],[play.homeScore]]-tbl_pbp[[#This Row],[play.awayScore]])</f>
        <v>0</v>
      </c>
      <c r="AF3247">
        <f>IF(tbl_pbp[[#This Row],[Play Saints Win % Increase]]&gt;=$AF$4,1,0)</f>
        <v>0</v>
      </c>
      <c r="AG3247" t="str">
        <f>VLOOKUP(tbl_pbp[[#This Row],[gameId]], games!$B$2:$T$40, 9, FALSE)</f>
        <v>green-bay-packers</v>
      </c>
      <c r="AH3247" s="5">
        <f>IF(tbl_pbp[[#This Row],[AwayTeam]] &lt;&gt; "new-orleans-saints", tbl_pbp[[#This Row],[homeWinPercentage]], 1-tbl_pbp[[#This Row],[homeWinPercentage]])</f>
        <v>0.47299999999999998</v>
      </c>
      <c r="AI3247" s="13">
        <f>tbl_pbp[[#This Row],[Kamara]]*tbl_pbp[[#This Row],[Impactful Play]]</f>
        <v>0</v>
      </c>
      <c r="AJ3247" s="13">
        <f>tbl_pbp[[#This Row],[Thomas]]*tbl_pbp[[#This Row],[Impactful Play]]</f>
        <v>0</v>
      </c>
      <c r="AK3247" s="13" t="str">
        <f>VLOOKUP(tbl_pbp[[#This Row],[Play Saints Win % Increase]], tbl_impact[],3,TRUE)</f>
        <v>Bad (0 to -5%)</v>
      </c>
    </row>
    <row r="3248" spans="1:37">
      <c r="A3248" s="1">
        <v>117</v>
      </c>
      <c r="B3248" s="5">
        <v>0.433</v>
      </c>
      <c r="C3248" t="s">
        <v>2119</v>
      </c>
      <c r="D3248">
        <v>0</v>
      </c>
      <c r="E3248">
        <v>0</v>
      </c>
      <c r="F3248">
        <v>3</v>
      </c>
      <c r="G3248">
        <v>27</v>
      </c>
      <c r="H3248">
        <v>27</v>
      </c>
      <c r="I3248">
        <v>10</v>
      </c>
      <c r="J3248">
        <v>75</v>
      </c>
      <c r="K3248" t="s">
        <v>266</v>
      </c>
      <c r="L3248">
        <v>1</v>
      </c>
      <c r="M3248">
        <v>75</v>
      </c>
      <c r="N3248" t="s">
        <v>2120</v>
      </c>
      <c r="O3248" t="s">
        <v>357</v>
      </c>
      <c r="P3248" t="s">
        <v>30</v>
      </c>
      <c r="Q3248" t="s">
        <v>31</v>
      </c>
      <c r="R3248" t="s">
        <v>32</v>
      </c>
      <c r="S3248" t="s">
        <v>33</v>
      </c>
      <c r="T3248" t="s">
        <v>1833</v>
      </c>
      <c r="U3248" t="s">
        <v>1834</v>
      </c>
      <c r="V3248" t="s">
        <v>1755</v>
      </c>
      <c r="X3248" t="str">
        <f>VLOOKUP(pbp!V481, games!$B$2:$R$40, 3, FALSE)</f>
        <v>2019-09-22T20:25Z</v>
      </c>
      <c r="Y3248">
        <f>VLOOKUP(1*V3248,NFLGames!$H$11:$H$555,1,FALSE)</f>
        <v>401220323</v>
      </c>
      <c r="Z3248">
        <f>VLOOKUP($Y3248, NFLGames!$H$11:$K$555,2,FALSE)</f>
        <v>2020</v>
      </c>
      <c r="AA3248">
        <f>VLOOKUP($Y3248, NFLGames!$H$11:$K$555,3,FALSE)</f>
        <v>3</v>
      </c>
      <c r="AB3248" s="6">
        <f>IF(A3249=0, 0, AH3249-tbl_pbp[[#This Row],[Saints Win %]])</f>
        <v>-2.0000000000000018E-3</v>
      </c>
      <c r="AE3248">
        <f>ABS(tbl_pbp[[#This Row],[play.homeScore]]-tbl_pbp[[#This Row],[play.awayScore]])</f>
        <v>0</v>
      </c>
      <c r="AF3248">
        <f>IF(tbl_pbp[[#This Row],[Play Saints Win % Increase]]&gt;=$AF$4,1,0)</f>
        <v>0</v>
      </c>
      <c r="AG3248" t="str">
        <f>VLOOKUP(tbl_pbp[[#This Row],[gameId]], games!$B$2:$T$40, 9, FALSE)</f>
        <v>green-bay-packers</v>
      </c>
      <c r="AH3248" s="5">
        <f>IF(tbl_pbp[[#This Row],[AwayTeam]] &lt;&gt; "new-orleans-saints", tbl_pbp[[#This Row],[homeWinPercentage]], 1-tbl_pbp[[#This Row],[homeWinPercentage]])</f>
        <v>0.433</v>
      </c>
      <c r="AI3248" s="13">
        <f>tbl_pbp[[#This Row],[Kamara]]*tbl_pbp[[#This Row],[Impactful Play]]</f>
        <v>0</v>
      </c>
      <c r="AJ3248" s="13">
        <f>tbl_pbp[[#This Row],[Thomas]]*tbl_pbp[[#This Row],[Impactful Play]]</f>
        <v>0</v>
      </c>
      <c r="AK3248" s="13" t="str">
        <f>VLOOKUP(tbl_pbp[[#This Row],[Play Saints Win % Increase]], tbl_impact[],3,TRUE)</f>
        <v>Bad (0 to -5%)</v>
      </c>
    </row>
    <row r="3249" spans="1:37">
      <c r="A3249" s="1">
        <v>118</v>
      </c>
      <c r="B3249" s="5">
        <v>0.43099999999999999</v>
      </c>
      <c r="C3249" t="s">
        <v>2121</v>
      </c>
      <c r="D3249">
        <v>0</v>
      </c>
      <c r="E3249">
        <v>0</v>
      </c>
      <c r="F3249">
        <v>3</v>
      </c>
      <c r="G3249">
        <v>27</v>
      </c>
      <c r="H3249">
        <v>27</v>
      </c>
      <c r="I3249">
        <v>0</v>
      </c>
      <c r="J3249">
        <v>61</v>
      </c>
      <c r="L3249">
        <v>1</v>
      </c>
      <c r="M3249">
        <v>61</v>
      </c>
      <c r="N3249" t="s">
        <v>306</v>
      </c>
      <c r="O3249" t="s">
        <v>143</v>
      </c>
      <c r="P3249" t="s">
        <v>144</v>
      </c>
      <c r="Q3249" t="s">
        <v>145</v>
      </c>
      <c r="R3249" t="s">
        <v>146</v>
      </c>
      <c r="V3249" t="s">
        <v>1755</v>
      </c>
      <c r="X3249" t="str">
        <f>VLOOKUP(pbp!V482, games!$B$2:$R$40, 3, FALSE)</f>
        <v>2019-09-22T20:25Z</v>
      </c>
      <c r="Y3249">
        <f>VLOOKUP(1*V3249,NFLGames!$H$11:$H$555,1,FALSE)</f>
        <v>401220323</v>
      </c>
      <c r="Z3249">
        <f>VLOOKUP($Y3249, NFLGames!$H$11:$K$555,2,FALSE)</f>
        <v>2020</v>
      </c>
      <c r="AA3249">
        <f>VLOOKUP($Y3249, NFLGames!$H$11:$K$555,3,FALSE)</f>
        <v>3</v>
      </c>
      <c r="AB3249" s="6">
        <f>IF(A3250=0, 0, AH3250-tbl_pbp[[#This Row],[Saints Win %]])</f>
        <v>5.0000000000000044E-3</v>
      </c>
      <c r="AE3249">
        <f>ABS(tbl_pbp[[#This Row],[play.homeScore]]-tbl_pbp[[#This Row],[play.awayScore]])</f>
        <v>0</v>
      </c>
      <c r="AF3249">
        <f>IF(tbl_pbp[[#This Row],[Play Saints Win % Increase]]&gt;=$AF$4,1,0)</f>
        <v>0</v>
      </c>
      <c r="AG3249" t="str">
        <f>VLOOKUP(tbl_pbp[[#This Row],[gameId]], games!$B$2:$T$40, 9, FALSE)</f>
        <v>green-bay-packers</v>
      </c>
      <c r="AH3249" s="5">
        <f>IF(tbl_pbp[[#This Row],[AwayTeam]] &lt;&gt; "new-orleans-saints", tbl_pbp[[#This Row],[homeWinPercentage]], 1-tbl_pbp[[#This Row],[homeWinPercentage]])</f>
        <v>0.43099999999999999</v>
      </c>
      <c r="AI3249" s="13">
        <f>tbl_pbp[[#This Row],[Kamara]]*tbl_pbp[[#This Row],[Impactful Play]]</f>
        <v>0</v>
      </c>
      <c r="AJ3249" s="13">
        <f>tbl_pbp[[#This Row],[Thomas]]*tbl_pbp[[#This Row],[Impactful Play]]</f>
        <v>0</v>
      </c>
      <c r="AK3249" s="13" t="str">
        <f>VLOOKUP(tbl_pbp[[#This Row],[Play Saints Win % Increase]], tbl_impact[],3,TRUE)</f>
        <v>Scented (0 to +5%)</v>
      </c>
    </row>
    <row r="3250" spans="1:37">
      <c r="A3250" s="1">
        <v>119</v>
      </c>
      <c r="B3250" s="5">
        <v>0.436</v>
      </c>
      <c r="C3250" t="s">
        <v>2122</v>
      </c>
      <c r="D3250">
        <v>0</v>
      </c>
      <c r="E3250">
        <v>0</v>
      </c>
      <c r="F3250">
        <v>4</v>
      </c>
      <c r="G3250">
        <v>27</v>
      </c>
      <c r="H3250">
        <v>27</v>
      </c>
      <c r="I3250">
        <v>10</v>
      </c>
      <c r="J3250">
        <v>61</v>
      </c>
      <c r="K3250" t="s">
        <v>266</v>
      </c>
      <c r="L3250">
        <v>1</v>
      </c>
      <c r="M3250">
        <v>61</v>
      </c>
      <c r="N3250" t="s">
        <v>2123</v>
      </c>
      <c r="O3250" t="s">
        <v>24</v>
      </c>
      <c r="P3250" t="s">
        <v>30</v>
      </c>
      <c r="Q3250" t="s">
        <v>31</v>
      </c>
      <c r="R3250" t="s">
        <v>32</v>
      </c>
      <c r="S3250" t="s">
        <v>33</v>
      </c>
      <c r="T3250" t="s">
        <v>2052</v>
      </c>
      <c r="U3250" t="s">
        <v>2124</v>
      </c>
      <c r="V3250" t="s">
        <v>1755</v>
      </c>
      <c r="X3250" t="str">
        <f>VLOOKUP(pbp!V483, games!$B$2:$R$40, 3, FALSE)</f>
        <v>2019-09-22T20:25Z</v>
      </c>
      <c r="Y3250">
        <f>VLOOKUP(1*V3250,NFLGames!$H$11:$H$555,1,FALSE)</f>
        <v>401220323</v>
      </c>
      <c r="Z3250">
        <f>VLOOKUP($Y3250, NFLGames!$H$11:$K$555,2,FALSE)</f>
        <v>2020</v>
      </c>
      <c r="AA3250">
        <f>VLOOKUP($Y3250, NFLGames!$H$11:$K$555,3,FALSE)</f>
        <v>3</v>
      </c>
      <c r="AB3250" s="6">
        <f>IF(A3251=0, 0, AH3251-tbl_pbp[[#This Row],[Saints Win %]])</f>
        <v>8.6000000000000021E-2</v>
      </c>
      <c r="AE3250">
        <f>ABS(tbl_pbp[[#This Row],[play.homeScore]]-tbl_pbp[[#This Row],[play.awayScore]])</f>
        <v>0</v>
      </c>
      <c r="AF3250">
        <f>IF(tbl_pbp[[#This Row],[Play Saints Win % Increase]]&gt;=$AF$4,1,0)</f>
        <v>0</v>
      </c>
      <c r="AG3250" t="str">
        <f>VLOOKUP(tbl_pbp[[#This Row],[gameId]], games!$B$2:$T$40, 9, FALSE)</f>
        <v>green-bay-packers</v>
      </c>
      <c r="AH3250" s="5">
        <f>IF(tbl_pbp[[#This Row],[AwayTeam]] &lt;&gt; "new-orleans-saints", tbl_pbp[[#This Row],[homeWinPercentage]], 1-tbl_pbp[[#This Row],[homeWinPercentage]])</f>
        <v>0.436</v>
      </c>
      <c r="AI3250" s="13">
        <f>tbl_pbp[[#This Row],[Kamara]]*tbl_pbp[[#This Row],[Impactful Play]]</f>
        <v>0</v>
      </c>
      <c r="AJ3250" s="13">
        <f>tbl_pbp[[#This Row],[Thomas]]*tbl_pbp[[#This Row],[Impactful Play]]</f>
        <v>0</v>
      </c>
      <c r="AK3250" s="13" t="str">
        <f>VLOOKUP(tbl_pbp[[#This Row],[Play Saints Win % Increase]], tbl_impact[],3,TRUE)</f>
        <v>Perfumed (5 to + 10%)</v>
      </c>
    </row>
    <row r="3251" spans="1:37">
      <c r="A3251" s="1">
        <v>120</v>
      </c>
      <c r="B3251" s="5">
        <v>0.52200000000000002</v>
      </c>
      <c r="C3251" t="s">
        <v>2125</v>
      </c>
      <c r="D3251">
        <v>0</v>
      </c>
      <c r="E3251">
        <v>0</v>
      </c>
      <c r="F3251">
        <v>4</v>
      </c>
      <c r="G3251">
        <v>27</v>
      </c>
      <c r="H3251">
        <v>27</v>
      </c>
      <c r="I3251">
        <v>5</v>
      </c>
      <c r="J3251">
        <v>56</v>
      </c>
      <c r="K3251" t="s">
        <v>266</v>
      </c>
      <c r="L3251">
        <v>2</v>
      </c>
      <c r="M3251">
        <v>52</v>
      </c>
      <c r="N3251" t="s">
        <v>2126</v>
      </c>
      <c r="O3251" t="s">
        <v>1493</v>
      </c>
      <c r="P3251" t="s">
        <v>22</v>
      </c>
      <c r="Q3251" t="s">
        <v>37</v>
      </c>
      <c r="S3251" t="s">
        <v>38</v>
      </c>
      <c r="T3251" t="s">
        <v>1781</v>
      </c>
      <c r="U3251" t="s">
        <v>2127</v>
      </c>
      <c r="V3251" t="s">
        <v>1755</v>
      </c>
      <c r="X3251" t="str">
        <f>VLOOKUP(pbp!V484, games!$B$2:$R$40, 3, FALSE)</f>
        <v>2019-09-22T20:25Z</v>
      </c>
      <c r="Y3251">
        <f>VLOOKUP(1*V3251,NFLGames!$H$11:$H$555,1,FALSE)</f>
        <v>401220323</v>
      </c>
      <c r="Z3251">
        <f>VLOOKUP($Y3251, NFLGames!$H$11:$K$555,2,FALSE)</f>
        <v>2020</v>
      </c>
      <c r="AA3251">
        <f>VLOOKUP($Y3251, NFLGames!$H$11:$K$555,3,FALSE)</f>
        <v>3</v>
      </c>
      <c r="AB3251" s="6">
        <f>IF(A3252=0, 0, AH3252-tbl_pbp[[#This Row],[Saints Win %]])</f>
        <v>-5.0000000000000044E-3</v>
      </c>
      <c r="AE3251">
        <f>ABS(tbl_pbp[[#This Row],[play.homeScore]]-tbl_pbp[[#This Row],[play.awayScore]])</f>
        <v>0</v>
      </c>
      <c r="AF3251">
        <f>IF(tbl_pbp[[#This Row],[Play Saints Win % Increase]]&gt;=$AF$4,1,0)</f>
        <v>0</v>
      </c>
      <c r="AG3251" t="str">
        <f>VLOOKUP(tbl_pbp[[#This Row],[gameId]], games!$B$2:$T$40, 9, FALSE)</f>
        <v>green-bay-packers</v>
      </c>
      <c r="AH3251" s="5">
        <f>IF(tbl_pbp[[#This Row],[AwayTeam]] &lt;&gt; "new-orleans-saints", tbl_pbp[[#This Row],[homeWinPercentage]], 1-tbl_pbp[[#This Row],[homeWinPercentage]])</f>
        <v>0.52200000000000002</v>
      </c>
      <c r="AI3251" s="13">
        <f>tbl_pbp[[#This Row],[Kamara]]*tbl_pbp[[#This Row],[Impactful Play]]</f>
        <v>0</v>
      </c>
      <c r="AJ3251" s="13">
        <f>tbl_pbp[[#This Row],[Thomas]]*tbl_pbp[[#This Row],[Impactful Play]]</f>
        <v>0</v>
      </c>
      <c r="AK3251" s="13" t="str">
        <f>VLOOKUP(tbl_pbp[[#This Row],[Play Saints Win % Increase]], tbl_impact[],3,TRUE)</f>
        <v>Bad (0 to -5%)</v>
      </c>
    </row>
    <row r="3252" spans="1:37">
      <c r="A3252" s="1">
        <v>121</v>
      </c>
      <c r="B3252" s="5">
        <v>0.51700000000000002</v>
      </c>
      <c r="C3252" t="s">
        <v>2128</v>
      </c>
      <c r="D3252">
        <v>0</v>
      </c>
      <c r="E3252">
        <v>0</v>
      </c>
      <c r="F3252">
        <v>4</v>
      </c>
      <c r="G3252">
        <v>27</v>
      </c>
      <c r="H3252">
        <v>27</v>
      </c>
      <c r="I3252">
        <v>5</v>
      </c>
      <c r="J3252">
        <v>56</v>
      </c>
      <c r="K3252" t="s">
        <v>266</v>
      </c>
      <c r="L3252">
        <v>3</v>
      </c>
      <c r="M3252">
        <v>56</v>
      </c>
      <c r="N3252" t="s">
        <v>2129</v>
      </c>
      <c r="O3252" t="s">
        <v>876</v>
      </c>
      <c r="P3252" t="s">
        <v>45</v>
      </c>
      <c r="Q3252" t="s">
        <v>46</v>
      </c>
      <c r="R3252" t="s">
        <v>47</v>
      </c>
      <c r="S3252" t="s">
        <v>42</v>
      </c>
      <c r="T3252" t="s">
        <v>1781</v>
      </c>
      <c r="U3252" t="s">
        <v>2130</v>
      </c>
      <c r="V3252" t="s">
        <v>1755</v>
      </c>
      <c r="X3252" t="str">
        <f>VLOOKUP(pbp!V485, games!$B$2:$R$40, 3, FALSE)</f>
        <v>2019-09-22T20:25Z</v>
      </c>
      <c r="Y3252">
        <f>VLOOKUP(1*V3252,NFLGames!$H$11:$H$555,1,FALSE)</f>
        <v>401220323</v>
      </c>
      <c r="Z3252">
        <f>VLOOKUP($Y3252, NFLGames!$H$11:$K$555,2,FALSE)</f>
        <v>2020</v>
      </c>
      <c r="AA3252">
        <f>VLOOKUP($Y3252, NFLGames!$H$11:$K$555,3,FALSE)</f>
        <v>3</v>
      </c>
      <c r="AB3252" s="6">
        <f>IF(A3253=0, 0, AH3253-tbl_pbp[[#This Row],[Saints Win %]])</f>
        <v>8.7999999999999967E-2</v>
      </c>
      <c r="AE3252">
        <f>ABS(tbl_pbp[[#This Row],[play.homeScore]]-tbl_pbp[[#This Row],[play.awayScore]])</f>
        <v>0</v>
      </c>
      <c r="AF3252">
        <f>IF(tbl_pbp[[#This Row],[Play Saints Win % Increase]]&gt;=$AF$4,1,0)</f>
        <v>0</v>
      </c>
      <c r="AG3252" t="str">
        <f>VLOOKUP(tbl_pbp[[#This Row],[gameId]], games!$B$2:$T$40, 9, FALSE)</f>
        <v>green-bay-packers</v>
      </c>
      <c r="AH3252" s="5">
        <f>IF(tbl_pbp[[#This Row],[AwayTeam]] &lt;&gt; "new-orleans-saints", tbl_pbp[[#This Row],[homeWinPercentage]], 1-tbl_pbp[[#This Row],[homeWinPercentage]])</f>
        <v>0.51700000000000002</v>
      </c>
      <c r="AI3252" s="13">
        <f>tbl_pbp[[#This Row],[Kamara]]*tbl_pbp[[#This Row],[Impactful Play]]</f>
        <v>0</v>
      </c>
      <c r="AJ3252" s="13">
        <f>tbl_pbp[[#This Row],[Thomas]]*tbl_pbp[[#This Row],[Impactful Play]]</f>
        <v>0</v>
      </c>
      <c r="AK3252" s="13" t="str">
        <f>VLOOKUP(tbl_pbp[[#This Row],[Play Saints Win % Increase]], tbl_impact[],3,TRUE)</f>
        <v>Perfumed (5 to + 10%)</v>
      </c>
    </row>
    <row r="3253" spans="1:37">
      <c r="A3253" s="1">
        <v>122</v>
      </c>
      <c r="B3253" s="5">
        <v>0.60499999999999998</v>
      </c>
      <c r="C3253" t="s">
        <v>2131</v>
      </c>
      <c r="D3253">
        <v>0</v>
      </c>
      <c r="E3253">
        <v>0</v>
      </c>
      <c r="F3253">
        <v>4</v>
      </c>
      <c r="G3253">
        <v>27</v>
      </c>
      <c r="H3253">
        <v>27</v>
      </c>
      <c r="I3253">
        <v>1</v>
      </c>
      <c r="J3253">
        <v>52</v>
      </c>
      <c r="K3253" t="s">
        <v>266</v>
      </c>
      <c r="L3253">
        <v>4</v>
      </c>
      <c r="M3253">
        <v>52</v>
      </c>
      <c r="N3253" t="s">
        <v>2132</v>
      </c>
      <c r="O3253" t="s">
        <v>603</v>
      </c>
      <c r="P3253" t="s">
        <v>45</v>
      </c>
      <c r="Q3253" t="s">
        <v>46</v>
      </c>
      <c r="R3253" t="s">
        <v>47</v>
      </c>
      <c r="S3253" t="s">
        <v>424</v>
      </c>
      <c r="T3253" t="s">
        <v>1850</v>
      </c>
      <c r="U3253" t="s">
        <v>2133</v>
      </c>
      <c r="V3253" t="s">
        <v>1755</v>
      </c>
      <c r="X3253" t="str">
        <f>VLOOKUP(pbp!V486, games!$B$2:$R$40, 3, FALSE)</f>
        <v>2019-09-22T20:25Z</v>
      </c>
      <c r="Y3253">
        <f>VLOOKUP(1*V3253,NFLGames!$H$11:$H$555,1,FALSE)</f>
        <v>401220323</v>
      </c>
      <c r="Z3253">
        <f>VLOOKUP($Y3253, NFLGames!$H$11:$K$555,2,FALSE)</f>
        <v>2020</v>
      </c>
      <c r="AA3253">
        <f>VLOOKUP($Y3253, NFLGames!$H$11:$K$555,3,FALSE)</f>
        <v>3</v>
      </c>
      <c r="AB3253" s="6">
        <f>IF(A3254=0, 0, AH3254-tbl_pbp[[#This Row],[Saints Win %]])</f>
        <v>2.0000000000000018E-2</v>
      </c>
      <c r="AE3253">
        <f>ABS(tbl_pbp[[#This Row],[play.homeScore]]-tbl_pbp[[#This Row],[play.awayScore]])</f>
        <v>0</v>
      </c>
      <c r="AF3253">
        <f>IF(tbl_pbp[[#This Row],[Play Saints Win % Increase]]&gt;=$AF$4,1,0)</f>
        <v>0</v>
      </c>
      <c r="AG3253" t="str">
        <f>VLOOKUP(tbl_pbp[[#This Row],[gameId]], games!$B$2:$T$40, 9, FALSE)</f>
        <v>green-bay-packers</v>
      </c>
      <c r="AH3253" s="5">
        <f>IF(tbl_pbp[[#This Row],[AwayTeam]] &lt;&gt; "new-orleans-saints", tbl_pbp[[#This Row],[homeWinPercentage]], 1-tbl_pbp[[#This Row],[homeWinPercentage]])</f>
        <v>0.60499999999999998</v>
      </c>
      <c r="AI3253" s="13">
        <f>tbl_pbp[[#This Row],[Kamara]]*tbl_pbp[[#This Row],[Impactful Play]]</f>
        <v>0</v>
      </c>
      <c r="AJ3253" s="13">
        <f>tbl_pbp[[#This Row],[Thomas]]*tbl_pbp[[#This Row],[Impactful Play]]</f>
        <v>0</v>
      </c>
      <c r="AK3253" s="13" t="str">
        <f>VLOOKUP(tbl_pbp[[#This Row],[Play Saints Win % Increase]], tbl_impact[],3,TRUE)</f>
        <v>Scented (0 to +5%)</v>
      </c>
    </row>
    <row r="3254" spans="1:37">
      <c r="A3254" s="1">
        <v>123</v>
      </c>
      <c r="B3254" s="5">
        <v>0.625</v>
      </c>
      <c r="C3254" t="s">
        <v>2134</v>
      </c>
      <c r="D3254">
        <v>0</v>
      </c>
      <c r="E3254">
        <v>0</v>
      </c>
      <c r="F3254">
        <v>4</v>
      </c>
      <c r="G3254">
        <v>27</v>
      </c>
      <c r="H3254">
        <v>27</v>
      </c>
      <c r="I3254">
        <v>10</v>
      </c>
      <c r="J3254">
        <v>52</v>
      </c>
      <c r="K3254" t="s">
        <v>29</v>
      </c>
      <c r="L3254">
        <v>1</v>
      </c>
      <c r="M3254">
        <v>48</v>
      </c>
      <c r="N3254" t="s">
        <v>2135</v>
      </c>
      <c r="O3254" t="s">
        <v>893</v>
      </c>
      <c r="P3254" t="s">
        <v>30</v>
      </c>
      <c r="Q3254" t="s">
        <v>31</v>
      </c>
      <c r="R3254" t="s">
        <v>32</v>
      </c>
      <c r="S3254" t="s">
        <v>33</v>
      </c>
      <c r="T3254" t="s">
        <v>1850</v>
      </c>
      <c r="U3254" t="s">
        <v>1851</v>
      </c>
      <c r="V3254" t="s">
        <v>1755</v>
      </c>
      <c r="X3254" t="str">
        <f>VLOOKUP(pbp!V487, games!$B$2:$R$40, 3, FALSE)</f>
        <v>2019-09-22T20:25Z</v>
      </c>
      <c r="Y3254">
        <f>VLOOKUP(1*V3254,NFLGames!$H$11:$H$555,1,FALSE)</f>
        <v>401220323</v>
      </c>
      <c r="Z3254">
        <f>VLOOKUP($Y3254, NFLGames!$H$11:$K$555,2,FALSE)</f>
        <v>2020</v>
      </c>
      <c r="AA3254">
        <f>VLOOKUP($Y3254, NFLGames!$H$11:$K$555,3,FALSE)</f>
        <v>3</v>
      </c>
      <c r="AB3254" s="6">
        <f>IF(A3255=0, 0, AH3255-tbl_pbp[[#This Row],[Saints Win %]])</f>
        <v>-0.20900000000000002</v>
      </c>
      <c r="AE3254">
        <f>ABS(tbl_pbp[[#This Row],[play.homeScore]]-tbl_pbp[[#This Row],[play.awayScore]])</f>
        <v>0</v>
      </c>
      <c r="AF3254">
        <f>IF(tbl_pbp[[#This Row],[Play Saints Win % Increase]]&gt;=$AF$4,1,0)</f>
        <v>0</v>
      </c>
      <c r="AG3254" t="str">
        <f>VLOOKUP(tbl_pbp[[#This Row],[gameId]], games!$B$2:$T$40, 9, FALSE)</f>
        <v>green-bay-packers</v>
      </c>
      <c r="AH3254" s="5">
        <f>IF(tbl_pbp[[#This Row],[AwayTeam]] &lt;&gt; "new-orleans-saints", tbl_pbp[[#This Row],[homeWinPercentage]], 1-tbl_pbp[[#This Row],[homeWinPercentage]])</f>
        <v>0.625</v>
      </c>
      <c r="AI3254" s="13">
        <f>tbl_pbp[[#This Row],[Kamara]]*tbl_pbp[[#This Row],[Impactful Play]]</f>
        <v>0</v>
      </c>
      <c r="AJ3254" s="13">
        <f>tbl_pbp[[#This Row],[Thomas]]*tbl_pbp[[#This Row],[Impactful Play]]</f>
        <v>0</v>
      </c>
      <c r="AK3254" s="13" t="str">
        <f>VLOOKUP(tbl_pbp[[#This Row],[Play Saints Win % Increase]], tbl_impact[],3,TRUE)</f>
        <v>Wretched (-worse than -20%)</v>
      </c>
    </row>
    <row r="3255" spans="1:37">
      <c r="A3255" s="1">
        <v>124</v>
      </c>
      <c r="B3255" s="5">
        <v>0.41599999999999998</v>
      </c>
      <c r="C3255" t="s">
        <v>2136</v>
      </c>
      <c r="D3255">
        <v>0</v>
      </c>
      <c r="E3255">
        <v>0</v>
      </c>
      <c r="F3255">
        <v>4</v>
      </c>
      <c r="G3255">
        <v>27</v>
      </c>
      <c r="H3255">
        <v>27</v>
      </c>
      <c r="I3255">
        <v>3</v>
      </c>
      <c r="J3255">
        <v>59</v>
      </c>
      <c r="K3255" t="s">
        <v>29</v>
      </c>
      <c r="L3255">
        <v>2</v>
      </c>
      <c r="M3255">
        <v>41</v>
      </c>
      <c r="N3255" t="s">
        <v>2137</v>
      </c>
      <c r="O3255" t="s">
        <v>2138</v>
      </c>
      <c r="P3255" t="s">
        <v>533</v>
      </c>
      <c r="Q3255" t="s">
        <v>534</v>
      </c>
      <c r="S3255" t="s">
        <v>193</v>
      </c>
      <c r="T3255" t="s">
        <v>2087</v>
      </c>
      <c r="U3255" t="s">
        <v>2139</v>
      </c>
      <c r="V3255" t="s">
        <v>1755</v>
      </c>
      <c r="X3255" t="str">
        <f>VLOOKUP(pbp!V488, games!$B$2:$R$40, 3, FALSE)</f>
        <v>2019-09-22T20:25Z</v>
      </c>
      <c r="Y3255">
        <f>VLOOKUP(1*V3255,NFLGames!$H$11:$H$555,1,FALSE)</f>
        <v>401220323</v>
      </c>
      <c r="Z3255">
        <f>VLOOKUP($Y3255, NFLGames!$H$11:$K$555,2,FALSE)</f>
        <v>2020</v>
      </c>
      <c r="AA3255">
        <f>VLOOKUP($Y3255, NFLGames!$H$11:$K$555,3,FALSE)</f>
        <v>3</v>
      </c>
      <c r="AB3255" s="6">
        <f>IF(A3256=0, 0, AH3256-tbl_pbp[[#This Row],[Saints Win %]])</f>
        <v>-1.699999999999996E-2</v>
      </c>
      <c r="AE3255">
        <f>ABS(tbl_pbp[[#This Row],[play.homeScore]]-tbl_pbp[[#This Row],[play.awayScore]])</f>
        <v>0</v>
      </c>
      <c r="AF3255">
        <f>IF(tbl_pbp[[#This Row],[Play Saints Win % Increase]]&gt;=$AF$4,1,0)</f>
        <v>0</v>
      </c>
      <c r="AG3255" t="str">
        <f>VLOOKUP(tbl_pbp[[#This Row],[gameId]], games!$B$2:$T$40, 9, FALSE)</f>
        <v>green-bay-packers</v>
      </c>
      <c r="AH3255" s="5">
        <f>IF(tbl_pbp[[#This Row],[AwayTeam]] &lt;&gt; "new-orleans-saints", tbl_pbp[[#This Row],[homeWinPercentage]], 1-tbl_pbp[[#This Row],[homeWinPercentage]])</f>
        <v>0.41599999999999998</v>
      </c>
      <c r="AI3255" s="13">
        <f>tbl_pbp[[#This Row],[Kamara]]*tbl_pbp[[#This Row],[Impactful Play]]</f>
        <v>0</v>
      </c>
      <c r="AJ3255" s="13">
        <f>tbl_pbp[[#This Row],[Thomas]]*tbl_pbp[[#This Row],[Impactful Play]]</f>
        <v>0</v>
      </c>
      <c r="AK3255" s="13" t="str">
        <f>VLOOKUP(tbl_pbp[[#This Row],[Play Saints Win % Increase]], tbl_impact[],3,TRUE)</f>
        <v>Bad (0 to -5%)</v>
      </c>
    </row>
    <row r="3256" spans="1:37">
      <c r="A3256" s="1">
        <v>125</v>
      </c>
      <c r="B3256" s="5">
        <v>0.39900000000000002</v>
      </c>
      <c r="C3256" t="s">
        <v>2140</v>
      </c>
      <c r="D3256">
        <v>0</v>
      </c>
      <c r="E3256">
        <v>0</v>
      </c>
      <c r="F3256">
        <v>4</v>
      </c>
      <c r="G3256">
        <v>27</v>
      </c>
      <c r="H3256">
        <v>27</v>
      </c>
      <c r="I3256">
        <v>10</v>
      </c>
      <c r="J3256">
        <v>57</v>
      </c>
      <c r="K3256" t="s">
        <v>266</v>
      </c>
      <c r="L3256">
        <v>1</v>
      </c>
      <c r="M3256">
        <v>57</v>
      </c>
      <c r="N3256" t="s">
        <v>2141</v>
      </c>
      <c r="O3256" t="s">
        <v>384</v>
      </c>
      <c r="P3256" t="s">
        <v>30</v>
      </c>
      <c r="Q3256" t="s">
        <v>31</v>
      </c>
      <c r="R3256" t="s">
        <v>32</v>
      </c>
      <c r="S3256" t="s">
        <v>33</v>
      </c>
      <c r="T3256" t="s">
        <v>2142</v>
      </c>
      <c r="U3256" t="s">
        <v>2143</v>
      </c>
      <c r="V3256" t="s">
        <v>1755</v>
      </c>
      <c r="X3256" t="str">
        <f>VLOOKUP(pbp!V489, games!$B$2:$R$40, 3, FALSE)</f>
        <v>2019-09-22T20:25Z</v>
      </c>
      <c r="Y3256">
        <f>VLOOKUP(1*V3256,NFLGames!$H$11:$H$555,1,FALSE)</f>
        <v>401220323</v>
      </c>
      <c r="Z3256">
        <f>VLOOKUP($Y3256, NFLGames!$H$11:$K$555,2,FALSE)</f>
        <v>2020</v>
      </c>
      <c r="AA3256">
        <f>VLOOKUP($Y3256, NFLGames!$H$11:$K$555,3,FALSE)</f>
        <v>3</v>
      </c>
      <c r="AB3256" s="6">
        <f>IF(A3257=0, 0, AH3257-tbl_pbp[[#This Row],[Saints Win %]])</f>
        <v>-1.100000000000001E-2</v>
      </c>
      <c r="AE3256">
        <f>ABS(tbl_pbp[[#This Row],[play.homeScore]]-tbl_pbp[[#This Row],[play.awayScore]])</f>
        <v>0</v>
      </c>
      <c r="AF3256">
        <f>IF(tbl_pbp[[#This Row],[Play Saints Win % Increase]]&gt;=$AF$4,1,0)</f>
        <v>0</v>
      </c>
      <c r="AG3256" t="str">
        <f>VLOOKUP(tbl_pbp[[#This Row],[gameId]], games!$B$2:$T$40, 9, FALSE)</f>
        <v>green-bay-packers</v>
      </c>
      <c r="AH3256" s="5">
        <f>IF(tbl_pbp[[#This Row],[AwayTeam]] &lt;&gt; "new-orleans-saints", tbl_pbp[[#This Row],[homeWinPercentage]], 1-tbl_pbp[[#This Row],[homeWinPercentage]])</f>
        <v>0.39900000000000002</v>
      </c>
      <c r="AI3256" s="13">
        <f>tbl_pbp[[#This Row],[Kamara]]*tbl_pbp[[#This Row],[Impactful Play]]</f>
        <v>0</v>
      </c>
      <c r="AJ3256" s="13">
        <f>tbl_pbp[[#This Row],[Thomas]]*tbl_pbp[[#This Row],[Impactful Play]]</f>
        <v>0</v>
      </c>
      <c r="AK3256" s="13" t="str">
        <f>VLOOKUP(tbl_pbp[[#This Row],[Play Saints Win % Increase]], tbl_impact[],3,TRUE)</f>
        <v>Bad (0 to -5%)</v>
      </c>
    </row>
    <row r="3257" spans="1:37">
      <c r="A3257" s="1">
        <v>126</v>
      </c>
      <c r="B3257" s="5">
        <v>0.38800000000000001</v>
      </c>
      <c r="C3257" t="s">
        <v>2144</v>
      </c>
      <c r="D3257">
        <v>0</v>
      </c>
      <c r="E3257">
        <v>0</v>
      </c>
      <c r="F3257">
        <v>4</v>
      </c>
      <c r="G3257">
        <v>27</v>
      </c>
      <c r="H3257">
        <v>27</v>
      </c>
      <c r="I3257">
        <v>3</v>
      </c>
      <c r="J3257">
        <v>50</v>
      </c>
      <c r="K3257" t="s">
        <v>266</v>
      </c>
      <c r="L3257">
        <v>2</v>
      </c>
      <c r="M3257">
        <v>50</v>
      </c>
      <c r="N3257" t="s">
        <v>2145</v>
      </c>
      <c r="O3257" t="s">
        <v>2146</v>
      </c>
      <c r="P3257" t="s">
        <v>30</v>
      </c>
      <c r="Q3257" t="s">
        <v>31</v>
      </c>
      <c r="R3257" t="s">
        <v>32</v>
      </c>
      <c r="S3257" t="s">
        <v>193</v>
      </c>
      <c r="T3257" t="s">
        <v>226</v>
      </c>
      <c r="U3257" t="s">
        <v>2147</v>
      </c>
      <c r="V3257" t="s">
        <v>1755</v>
      </c>
      <c r="X3257" t="str">
        <f>VLOOKUP(pbp!V490, games!$B$2:$R$40, 3, FALSE)</f>
        <v>2019-09-22T20:25Z</v>
      </c>
      <c r="Y3257">
        <f>VLOOKUP(1*V3257,NFLGames!$H$11:$H$555,1,FALSE)</f>
        <v>401220323</v>
      </c>
      <c r="Z3257">
        <f>VLOOKUP($Y3257, NFLGames!$H$11:$K$555,2,FALSE)</f>
        <v>2020</v>
      </c>
      <c r="AA3257">
        <f>VLOOKUP($Y3257, NFLGames!$H$11:$K$555,3,FALSE)</f>
        <v>3</v>
      </c>
      <c r="AB3257" s="6">
        <f>IF(A3258=0, 0, AH3258-tbl_pbp[[#This Row],[Saints Win %]])</f>
        <v>-4.4000000000000039E-2</v>
      </c>
      <c r="AE3257">
        <f>ABS(tbl_pbp[[#This Row],[play.homeScore]]-tbl_pbp[[#This Row],[play.awayScore]])</f>
        <v>0</v>
      </c>
      <c r="AF3257">
        <f>IF(tbl_pbp[[#This Row],[Play Saints Win % Increase]]&gt;=$AF$4,1,0)</f>
        <v>0</v>
      </c>
      <c r="AG3257" t="str">
        <f>VLOOKUP(tbl_pbp[[#This Row],[gameId]], games!$B$2:$T$40, 9, FALSE)</f>
        <v>green-bay-packers</v>
      </c>
      <c r="AH3257" s="5">
        <f>IF(tbl_pbp[[#This Row],[AwayTeam]] &lt;&gt; "new-orleans-saints", tbl_pbp[[#This Row],[homeWinPercentage]], 1-tbl_pbp[[#This Row],[homeWinPercentage]])</f>
        <v>0.38800000000000001</v>
      </c>
      <c r="AI3257" s="13">
        <f>tbl_pbp[[#This Row],[Kamara]]*tbl_pbp[[#This Row],[Impactful Play]]</f>
        <v>0</v>
      </c>
      <c r="AJ3257" s="13">
        <f>tbl_pbp[[#This Row],[Thomas]]*tbl_pbp[[#This Row],[Impactful Play]]</f>
        <v>0</v>
      </c>
      <c r="AK3257" s="13" t="str">
        <f>VLOOKUP(tbl_pbp[[#This Row],[Play Saints Win % Increase]], tbl_impact[],3,TRUE)</f>
        <v>Bad (0 to -5%)</v>
      </c>
    </row>
    <row r="3258" spans="1:37">
      <c r="A3258" s="1">
        <v>127</v>
      </c>
      <c r="B3258" s="5">
        <v>0.34399999999999997</v>
      </c>
      <c r="C3258" t="s">
        <v>2148</v>
      </c>
      <c r="D3258">
        <v>0</v>
      </c>
      <c r="E3258">
        <v>0</v>
      </c>
      <c r="F3258">
        <v>4</v>
      </c>
      <c r="G3258">
        <v>27</v>
      </c>
      <c r="H3258">
        <v>27</v>
      </c>
      <c r="I3258">
        <v>10</v>
      </c>
      <c r="J3258">
        <v>47</v>
      </c>
      <c r="K3258" t="s">
        <v>266</v>
      </c>
      <c r="L3258">
        <v>1</v>
      </c>
      <c r="M3258">
        <v>47</v>
      </c>
      <c r="N3258" t="s">
        <v>2149</v>
      </c>
      <c r="O3258" t="s">
        <v>62</v>
      </c>
      <c r="P3258" t="s">
        <v>30</v>
      </c>
      <c r="Q3258" t="s">
        <v>31</v>
      </c>
      <c r="R3258" t="s">
        <v>32</v>
      </c>
      <c r="S3258" t="s">
        <v>33</v>
      </c>
      <c r="T3258" t="s">
        <v>2150</v>
      </c>
      <c r="U3258" t="s">
        <v>2151</v>
      </c>
      <c r="V3258" t="s">
        <v>1755</v>
      </c>
      <c r="X3258" t="str">
        <f>VLOOKUP(pbp!V491, games!$B$2:$R$40, 3, FALSE)</f>
        <v>2019-09-22T20:25Z</v>
      </c>
      <c r="Y3258">
        <f>VLOOKUP(1*V3258,NFLGames!$H$11:$H$555,1,FALSE)</f>
        <v>401220323</v>
      </c>
      <c r="Z3258">
        <f>VLOOKUP($Y3258, NFLGames!$H$11:$K$555,2,FALSE)</f>
        <v>2020</v>
      </c>
      <c r="AA3258">
        <f>VLOOKUP($Y3258, NFLGames!$H$11:$K$555,3,FALSE)</f>
        <v>3</v>
      </c>
      <c r="AB3258" s="6">
        <f>IF(A3259=0, 0, AH3259-tbl_pbp[[#This Row],[Saints Win %]])</f>
        <v>5.0000000000000044E-3</v>
      </c>
      <c r="AE3258">
        <f>ABS(tbl_pbp[[#This Row],[play.homeScore]]-tbl_pbp[[#This Row],[play.awayScore]])</f>
        <v>0</v>
      </c>
      <c r="AF3258">
        <f>IF(tbl_pbp[[#This Row],[Play Saints Win % Increase]]&gt;=$AF$4,1,0)</f>
        <v>0</v>
      </c>
      <c r="AG3258" t="str">
        <f>VLOOKUP(tbl_pbp[[#This Row],[gameId]], games!$B$2:$T$40, 9, FALSE)</f>
        <v>green-bay-packers</v>
      </c>
      <c r="AH3258" s="5">
        <f>IF(tbl_pbp[[#This Row],[AwayTeam]] &lt;&gt; "new-orleans-saints", tbl_pbp[[#This Row],[homeWinPercentage]], 1-tbl_pbp[[#This Row],[homeWinPercentage]])</f>
        <v>0.34399999999999997</v>
      </c>
      <c r="AI3258" s="13">
        <f>tbl_pbp[[#This Row],[Kamara]]*tbl_pbp[[#This Row],[Impactful Play]]</f>
        <v>0</v>
      </c>
      <c r="AJ3258" s="13">
        <f>tbl_pbp[[#This Row],[Thomas]]*tbl_pbp[[#This Row],[Impactful Play]]</f>
        <v>0</v>
      </c>
      <c r="AK3258" s="13" t="str">
        <f>VLOOKUP(tbl_pbp[[#This Row],[Play Saints Win % Increase]], tbl_impact[],3,TRUE)</f>
        <v>Scented (0 to +5%)</v>
      </c>
    </row>
    <row r="3259" spans="1:37">
      <c r="A3259" s="1">
        <v>128</v>
      </c>
      <c r="B3259" s="5">
        <v>0.34899999999999998</v>
      </c>
      <c r="C3259" t="s">
        <v>2152</v>
      </c>
      <c r="D3259">
        <v>0</v>
      </c>
      <c r="E3259">
        <v>0</v>
      </c>
      <c r="F3259">
        <v>4</v>
      </c>
      <c r="G3259">
        <v>27</v>
      </c>
      <c r="H3259">
        <v>27</v>
      </c>
      <c r="I3259">
        <v>10</v>
      </c>
      <c r="J3259">
        <v>35</v>
      </c>
      <c r="K3259" t="s">
        <v>266</v>
      </c>
      <c r="L3259">
        <v>1</v>
      </c>
      <c r="M3259">
        <v>35</v>
      </c>
      <c r="N3259" t="s">
        <v>2153</v>
      </c>
      <c r="O3259" t="s">
        <v>72</v>
      </c>
      <c r="P3259" t="s">
        <v>45</v>
      </c>
      <c r="Q3259" t="s">
        <v>46</v>
      </c>
      <c r="R3259" t="s">
        <v>47</v>
      </c>
      <c r="S3259" t="s">
        <v>33</v>
      </c>
      <c r="T3259" t="s">
        <v>202</v>
      </c>
      <c r="U3259" t="s">
        <v>255</v>
      </c>
      <c r="V3259" t="s">
        <v>1755</v>
      </c>
      <c r="X3259" t="str">
        <f>VLOOKUP(pbp!V492, games!$B$2:$R$40, 3, FALSE)</f>
        <v>2019-09-22T20:25Z</v>
      </c>
      <c r="Y3259">
        <f>VLOOKUP(1*V3259,NFLGames!$H$11:$H$555,1,FALSE)</f>
        <v>401220323</v>
      </c>
      <c r="Z3259">
        <f>VLOOKUP($Y3259, NFLGames!$H$11:$K$555,2,FALSE)</f>
        <v>2020</v>
      </c>
      <c r="AA3259">
        <f>VLOOKUP($Y3259, NFLGames!$H$11:$K$555,3,FALSE)</f>
        <v>3</v>
      </c>
      <c r="AB3259" s="6">
        <f>IF(A3260=0, 0, AH3260-tbl_pbp[[#This Row],[Saints Win %]])</f>
        <v>6.6000000000000003E-2</v>
      </c>
      <c r="AE3259">
        <f>ABS(tbl_pbp[[#This Row],[play.homeScore]]-tbl_pbp[[#This Row],[play.awayScore]])</f>
        <v>0</v>
      </c>
      <c r="AF3259">
        <f>IF(tbl_pbp[[#This Row],[Play Saints Win % Increase]]&gt;=$AF$4,1,0)</f>
        <v>0</v>
      </c>
      <c r="AG3259" t="str">
        <f>VLOOKUP(tbl_pbp[[#This Row],[gameId]], games!$B$2:$T$40, 9, FALSE)</f>
        <v>green-bay-packers</v>
      </c>
      <c r="AH3259" s="5">
        <f>IF(tbl_pbp[[#This Row],[AwayTeam]] &lt;&gt; "new-orleans-saints", tbl_pbp[[#This Row],[homeWinPercentage]], 1-tbl_pbp[[#This Row],[homeWinPercentage]])</f>
        <v>0.34899999999999998</v>
      </c>
      <c r="AI3259" s="13">
        <f>tbl_pbp[[#This Row],[Kamara]]*tbl_pbp[[#This Row],[Impactful Play]]</f>
        <v>0</v>
      </c>
      <c r="AJ3259" s="13">
        <f>tbl_pbp[[#This Row],[Thomas]]*tbl_pbp[[#This Row],[Impactful Play]]</f>
        <v>0</v>
      </c>
      <c r="AK3259" s="13" t="str">
        <f>VLOOKUP(tbl_pbp[[#This Row],[Play Saints Win % Increase]], tbl_impact[],3,TRUE)</f>
        <v>Perfumed (5 to + 10%)</v>
      </c>
    </row>
    <row r="3260" spans="1:37">
      <c r="A3260" s="1">
        <v>129</v>
      </c>
      <c r="B3260" s="5">
        <v>0.41499999999999998</v>
      </c>
      <c r="C3260" t="s">
        <v>2154</v>
      </c>
      <c r="D3260">
        <v>0</v>
      </c>
      <c r="E3260">
        <v>0</v>
      </c>
      <c r="F3260">
        <v>4</v>
      </c>
      <c r="G3260">
        <v>27</v>
      </c>
      <c r="H3260">
        <v>27</v>
      </c>
      <c r="I3260">
        <v>7</v>
      </c>
      <c r="J3260">
        <v>32</v>
      </c>
      <c r="K3260" t="s">
        <v>266</v>
      </c>
      <c r="L3260">
        <v>2</v>
      </c>
      <c r="M3260">
        <v>31</v>
      </c>
      <c r="N3260" t="s">
        <v>2155</v>
      </c>
      <c r="O3260" t="s">
        <v>2156</v>
      </c>
      <c r="P3260" t="s">
        <v>22</v>
      </c>
      <c r="Q3260" t="s">
        <v>37</v>
      </c>
      <c r="S3260" t="s">
        <v>220</v>
      </c>
      <c r="T3260" t="s">
        <v>129</v>
      </c>
      <c r="U3260" t="s">
        <v>257</v>
      </c>
      <c r="V3260" t="s">
        <v>1755</v>
      </c>
      <c r="X3260" t="str">
        <f>VLOOKUP(pbp!V493, games!$B$2:$R$40, 3, FALSE)</f>
        <v>2019-09-22T20:25Z</v>
      </c>
      <c r="Y3260">
        <f>VLOOKUP(1*V3260,NFLGames!$H$11:$H$555,1,FALSE)</f>
        <v>401220323</v>
      </c>
      <c r="Z3260">
        <f>VLOOKUP($Y3260, NFLGames!$H$11:$K$555,2,FALSE)</f>
        <v>2020</v>
      </c>
      <c r="AA3260">
        <f>VLOOKUP($Y3260, NFLGames!$H$11:$K$555,3,FALSE)</f>
        <v>3</v>
      </c>
      <c r="AB3260" s="6">
        <f>IF(A3261=0, 0, AH3261-tbl_pbp[[#This Row],[Saints Win %]])</f>
        <v>-9.1999999999999971E-2</v>
      </c>
      <c r="AE3260">
        <f>ABS(tbl_pbp[[#This Row],[play.homeScore]]-tbl_pbp[[#This Row],[play.awayScore]])</f>
        <v>0</v>
      </c>
      <c r="AF3260">
        <f>IF(tbl_pbp[[#This Row],[Play Saints Win % Increase]]&gt;=$AF$4,1,0)</f>
        <v>0</v>
      </c>
      <c r="AG3260" t="str">
        <f>VLOOKUP(tbl_pbp[[#This Row],[gameId]], games!$B$2:$T$40, 9, FALSE)</f>
        <v>green-bay-packers</v>
      </c>
      <c r="AH3260" s="5">
        <f>IF(tbl_pbp[[#This Row],[AwayTeam]] &lt;&gt; "new-orleans-saints", tbl_pbp[[#This Row],[homeWinPercentage]], 1-tbl_pbp[[#This Row],[homeWinPercentage]])</f>
        <v>0.41499999999999998</v>
      </c>
      <c r="AI3260" s="13">
        <f>tbl_pbp[[#This Row],[Kamara]]*tbl_pbp[[#This Row],[Impactful Play]]</f>
        <v>0</v>
      </c>
      <c r="AJ3260" s="13">
        <f>tbl_pbp[[#This Row],[Thomas]]*tbl_pbp[[#This Row],[Impactful Play]]</f>
        <v>0</v>
      </c>
      <c r="AK3260" s="13" t="str">
        <f>VLOOKUP(tbl_pbp[[#This Row],[Play Saints Win % Increase]], tbl_impact[],3,TRUE)</f>
        <v>Smelly (worse than-5% -&gt; -10%)</v>
      </c>
    </row>
    <row r="3261" spans="1:37">
      <c r="A3261" s="1">
        <v>130</v>
      </c>
      <c r="B3261" s="5">
        <v>0.32300000000000001</v>
      </c>
      <c r="C3261" t="s">
        <v>2157</v>
      </c>
      <c r="D3261">
        <v>0</v>
      </c>
      <c r="E3261">
        <v>0</v>
      </c>
      <c r="F3261">
        <v>4</v>
      </c>
      <c r="G3261">
        <v>27</v>
      </c>
      <c r="H3261">
        <v>27</v>
      </c>
      <c r="I3261">
        <v>7</v>
      </c>
      <c r="J3261">
        <v>32</v>
      </c>
      <c r="K3261" t="s">
        <v>266</v>
      </c>
      <c r="L3261">
        <v>3</v>
      </c>
      <c r="M3261">
        <v>32</v>
      </c>
      <c r="N3261" t="s">
        <v>2158</v>
      </c>
      <c r="O3261" t="s">
        <v>2159</v>
      </c>
      <c r="P3261" t="s">
        <v>30</v>
      </c>
      <c r="Q3261" t="s">
        <v>31</v>
      </c>
      <c r="R3261" t="s">
        <v>32</v>
      </c>
      <c r="S3261" t="s">
        <v>212</v>
      </c>
      <c r="T3261" t="s">
        <v>129</v>
      </c>
      <c r="U3261" t="s">
        <v>2160</v>
      </c>
      <c r="V3261" t="s">
        <v>1755</v>
      </c>
      <c r="X3261" t="str">
        <f>VLOOKUP(pbp!V494, games!$B$2:$R$40, 3, FALSE)</f>
        <v>2019-09-22T20:25Z</v>
      </c>
      <c r="Y3261">
        <f>VLOOKUP(1*V3261,NFLGames!$H$11:$H$555,1,FALSE)</f>
        <v>401220323</v>
      </c>
      <c r="Z3261">
        <f>VLOOKUP($Y3261, NFLGames!$H$11:$K$555,2,FALSE)</f>
        <v>2020</v>
      </c>
      <c r="AA3261">
        <f>VLOOKUP($Y3261, NFLGames!$H$11:$K$555,3,FALSE)</f>
        <v>3</v>
      </c>
      <c r="AB3261" s="6">
        <f>IF(A3262=0, 0, AH3262-tbl_pbp[[#This Row],[Saints Win %]])</f>
        <v>1.5000000000000013E-2</v>
      </c>
      <c r="AE3261">
        <f>ABS(tbl_pbp[[#This Row],[play.homeScore]]-tbl_pbp[[#This Row],[play.awayScore]])</f>
        <v>0</v>
      </c>
      <c r="AF3261">
        <f>IF(tbl_pbp[[#This Row],[Play Saints Win % Increase]]&gt;=$AF$4,1,0)</f>
        <v>0</v>
      </c>
      <c r="AG3261" t="str">
        <f>VLOOKUP(tbl_pbp[[#This Row],[gameId]], games!$B$2:$T$40, 9, FALSE)</f>
        <v>green-bay-packers</v>
      </c>
      <c r="AH3261" s="5">
        <f>IF(tbl_pbp[[#This Row],[AwayTeam]] &lt;&gt; "new-orleans-saints", tbl_pbp[[#This Row],[homeWinPercentage]], 1-tbl_pbp[[#This Row],[homeWinPercentage]])</f>
        <v>0.32300000000000001</v>
      </c>
      <c r="AI3261" s="13">
        <f>tbl_pbp[[#This Row],[Kamara]]*tbl_pbp[[#This Row],[Impactful Play]]</f>
        <v>0</v>
      </c>
      <c r="AJ3261" s="13">
        <f>tbl_pbp[[#This Row],[Thomas]]*tbl_pbp[[#This Row],[Impactful Play]]</f>
        <v>0</v>
      </c>
      <c r="AK3261" s="13" t="str">
        <f>VLOOKUP(tbl_pbp[[#This Row],[Play Saints Win % Increase]], tbl_impact[],3,TRUE)</f>
        <v>Scented (0 to +5%)</v>
      </c>
    </row>
    <row r="3262" spans="1:37">
      <c r="A3262" s="1">
        <v>131</v>
      </c>
      <c r="B3262" s="5">
        <v>0.33800000000000002</v>
      </c>
      <c r="C3262" t="s">
        <v>2161</v>
      </c>
      <c r="D3262">
        <v>0</v>
      </c>
      <c r="E3262">
        <v>0</v>
      </c>
      <c r="F3262">
        <v>4</v>
      </c>
      <c r="G3262">
        <v>27</v>
      </c>
      <c r="H3262">
        <v>30</v>
      </c>
      <c r="I3262">
        <v>6</v>
      </c>
      <c r="J3262">
        <v>31</v>
      </c>
      <c r="K3262" t="s">
        <v>266</v>
      </c>
      <c r="L3262">
        <v>4</v>
      </c>
      <c r="M3262">
        <v>31</v>
      </c>
      <c r="N3262" t="s">
        <v>2162</v>
      </c>
      <c r="O3262" t="s">
        <v>2163</v>
      </c>
      <c r="P3262" t="s">
        <v>187</v>
      </c>
      <c r="Q3262" t="s">
        <v>188</v>
      </c>
      <c r="R3262" t="s">
        <v>189</v>
      </c>
      <c r="S3262" t="s">
        <v>2164</v>
      </c>
      <c r="T3262" t="s">
        <v>361</v>
      </c>
      <c r="U3262" t="s">
        <v>2165</v>
      </c>
      <c r="V3262" t="s">
        <v>1755</v>
      </c>
      <c r="X3262" t="str">
        <f>VLOOKUP(pbp!V495, games!$B$2:$R$40, 3, FALSE)</f>
        <v>2019-09-22T20:25Z</v>
      </c>
      <c r="Y3262">
        <f>VLOOKUP(1*V3262,NFLGames!$H$11:$H$555,1,FALSE)</f>
        <v>401220323</v>
      </c>
      <c r="Z3262">
        <f>VLOOKUP($Y3262, NFLGames!$H$11:$K$555,2,FALSE)</f>
        <v>2020</v>
      </c>
      <c r="AA3262">
        <f>VLOOKUP($Y3262, NFLGames!$H$11:$K$555,3,FALSE)</f>
        <v>3</v>
      </c>
      <c r="AB3262" s="6">
        <f>IF(A3263=0, 0, AH3263-tbl_pbp[[#This Row],[Saints Win %]])</f>
        <v>7.9999999999999516E-3</v>
      </c>
      <c r="AE3262">
        <f>ABS(tbl_pbp[[#This Row],[play.homeScore]]-tbl_pbp[[#This Row],[play.awayScore]])</f>
        <v>3</v>
      </c>
      <c r="AF3262">
        <f>IF(tbl_pbp[[#This Row],[Play Saints Win % Increase]]&gt;=$AF$4,1,0)</f>
        <v>0</v>
      </c>
      <c r="AG3262" t="str">
        <f>VLOOKUP(tbl_pbp[[#This Row],[gameId]], games!$B$2:$T$40, 9, FALSE)</f>
        <v>green-bay-packers</v>
      </c>
      <c r="AH3262" s="5">
        <f>IF(tbl_pbp[[#This Row],[AwayTeam]] &lt;&gt; "new-orleans-saints", tbl_pbp[[#This Row],[homeWinPercentage]], 1-tbl_pbp[[#This Row],[homeWinPercentage]])</f>
        <v>0.33800000000000002</v>
      </c>
      <c r="AI3262" s="13">
        <f>tbl_pbp[[#This Row],[Kamara]]*tbl_pbp[[#This Row],[Impactful Play]]</f>
        <v>0</v>
      </c>
      <c r="AJ3262" s="13">
        <f>tbl_pbp[[#This Row],[Thomas]]*tbl_pbp[[#This Row],[Impactful Play]]</f>
        <v>0</v>
      </c>
      <c r="AK3262" s="13" t="str">
        <f>VLOOKUP(tbl_pbp[[#This Row],[Play Saints Win % Increase]], tbl_impact[],3,TRUE)</f>
        <v>Scented (0 to +5%)</v>
      </c>
    </row>
    <row r="3263" spans="1:37">
      <c r="A3263" s="1">
        <v>132</v>
      </c>
      <c r="B3263" s="5">
        <v>0.34599999999999997</v>
      </c>
      <c r="C3263" t="s">
        <v>2166</v>
      </c>
      <c r="D3263">
        <v>0</v>
      </c>
      <c r="E3263">
        <v>0</v>
      </c>
      <c r="F3263">
        <v>4</v>
      </c>
      <c r="G3263">
        <v>27</v>
      </c>
      <c r="H3263">
        <v>30</v>
      </c>
      <c r="I3263">
        <v>0</v>
      </c>
      <c r="J3263">
        <v>65</v>
      </c>
      <c r="K3263" t="s">
        <v>266</v>
      </c>
      <c r="L3263">
        <v>0</v>
      </c>
      <c r="M3263">
        <v>65</v>
      </c>
      <c r="N3263" t="s">
        <v>1876</v>
      </c>
      <c r="O3263" t="s">
        <v>2163</v>
      </c>
      <c r="P3263" t="s">
        <v>25</v>
      </c>
      <c r="Q3263" t="s">
        <v>26</v>
      </c>
      <c r="R3263" t="s">
        <v>27</v>
      </c>
      <c r="V3263" t="s">
        <v>1755</v>
      </c>
      <c r="X3263" t="str">
        <f>VLOOKUP(pbp!V496, games!$B$2:$R$40, 3, FALSE)</f>
        <v>2019-09-22T20:25Z</v>
      </c>
      <c r="Y3263">
        <f>VLOOKUP(1*V3263,NFLGames!$H$11:$H$555,1,FALSE)</f>
        <v>401220323</v>
      </c>
      <c r="Z3263">
        <f>VLOOKUP($Y3263, NFLGames!$H$11:$K$555,2,FALSE)</f>
        <v>2020</v>
      </c>
      <c r="AA3263">
        <f>VLOOKUP($Y3263, NFLGames!$H$11:$K$555,3,FALSE)</f>
        <v>3</v>
      </c>
      <c r="AB3263" s="6">
        <f>IF(A3264=0, 0, AH3264-tbl_pbp[[#This Row],[Saints Win %]])</f>
        <v>-1.4999999999999958E-2</v>
      </c>
      <c r="AE3263">
        <f>ABS(tbl_pbp[[#This Row],[play.homeScore]]-tbl_pbp[[#This Row],[play.awayScore]])</f>
        <v>3</v>
      </c>
      <c r="AF3263">
        <f>IF(tbl_pbp[[#This Row],[Play Saints Win % Increase]]&gt;=$AF$4,1,0)</f>
        <v>0</v>
      </c>
      <c r="AG3263" t="str">
        <f>VLOOKUP(tbl_pbp[[#This Row],[gameId]], games!$B$2:$T$40, 9, FALSE)</f>
        <v>green-bay-packers</v>
      </c>
      <c r="AH3263" s="5">
        <f>IF(tbl_pbp[[#This Row],[AwayTeam]] &lt;&gt; "new-orleans-saints", tbl_pbp[[#This Row],[homeWinPercentage]], 1-tbl_pbp[[#This Row],[homeWinPercentage]])</f>
        <v>0.34599999999999997</v>
      </c>
      <c r="AI3263" s="13">
        <f>tbl_pbp[[#This Row],[Kamara]]*tbl_pbp[[#This Row],[Impactful Play]]</f>
        <v>0</v>
      </c>
      <c r="AJ3263" s="13">
        <f>tbl_pbp[[#This Row],[Thomas]]*tbl_pbp[[#This Row],[Impactful Play]]</f>
        <v>0</v>
      </c>
      <c r="AK3263" s="13" t="str">
        <f>VLOOKUP(tbl_pbp[[#This Row],[Play Saints Win % Increase]], tbl_impact[],3,TRUE)</f>
        <v>Bad (0 to -5%)</v>
      </c>
    </row>
    <row r="3264" spans="1:37">
      <c r="A3264" s="1">
        <v>133</v>
      </c>
      <c r="B3264" s="5">
        <v>0.33100000000000002</v>
      </c>
      <c r="C3264" t="s">
        <v>2167</v>
      </c>
      <c r="D3264">
        <v>0</v>
      </c>
      <c r="E3264">
        <v>0</v>
      </c>
      <c r="F3264">
        <v>4</v>
      </c>
      <c r="G3264">
        <v>27</v>
      </c>
      <c r="H3264">
        <v>30</v>
      </c>
      <c r="I3264">
        <v>10</v>
      </c>
      <c r="J3264">
        <v>25</v>
      </c>
      <c r="K3264" t="s">
        <v>29</v>
      </c>
      <c r="L3264">
        <v>1</v>
      </c>
      <c r="M3264">
        <v>75</v>
      </c>
      <c r="N3264" t="s">
        <v>2168</v>
      </c>
      <c r="O3264" t="s">
        <v>2163</v>
      </c>
      <c r="P3264" t="s">
        <v>30</v>
      </c>
      <c r="Q3264" t="s">
        <v>31</v>
      </c>
      <c r="R3264" t="s">
        <v>32</v>
      </c>
      <c r="S3264" t="s">
        <v>33</v>
      </c>
      <c r="T3264" t="s">
        <v>34</v>
      </c>
      <c r="U3264" t="s">
        <v>35</v>
      </c>
      <c r="V3264" t="s">
        <v>1755</v>
      </c>
      <c r="X3264" t="str">
        <f>VLOOKUP(pbp!V497, games!$B$2:$R$40, 3, FALSE)</f>
        <v>2019-09-22T20:25Z</v>
      </c>
      <c r="Y3264">
        <f>VLOOKUP(1*V3264,NFLGames!$H$11:$H$555,1,FALSE)</f>
        <v>401220323</v>
      </c>
      <c r="Z3264">
        <f>VLOOKUP($Y3264, NFLGames!$H$11:$K$555,2,FALSE)</f>
        <v>2020</v>
      </c>
      <c r="AA3264">
        <f>VLOOKUP($Y3264, NFLGames!$H$11:$K$555,3,FALSE)</f>
        <v>3</v>
      </c>
      <c r="AB3264" s="6">
        <f>IF(A3265=0, 0, AH3265-tbl_pbp[[#This Row],[Saints Win %]])</f>
        <v>-1.2000000000000011E-2</v>
      </c>
      <c r="AC3264">
        <v>1</v>
      </c>
      <c r="AE3264">
        <f>ABS(tbl_pbp[[#This Row],[play.homeScore]]-tbl_pbp[[#This Row],[play.awayScore]])</f>
        <v>3</v>
      </c>
      <c r="AF3264">
        <f>IF(tbl_pbp[[#This Row],[Play Saints Win % Increase]]&gt;=$AF$4,1,0)</f>
        <v>0</v>
      </c>
      <c r="AG3264" t="str">
        <f>VLOOKUP(tbl_pbp[[#This Row],[gameId]], games!$B$2:$T$40, 9, FALSE)</f>
        <v>green-bay-packers</v>
      </c>
      <c r="AH3264" s="5">
        <f>IF(tbl_pbp[[#This Row],[AwayTeam]] &lt;&gt; "new-orleans-saints", tbl_pbp[[#This Row],[homeWinPercentage]], 1-tbl_pbp[[#This Row],[homeWinPercentage]])</f>
        <v>0.33100000000000002</v>
      </c>
      <c r="AI3264" s="13">
        <f>tbl_pbp[[#This Row],[Kamara]]*tbl_pbp[[#This Row],[Impactful Play]]</f>
        <v>0</v>
      </c>
      <c r="AJ3264" s="13">
        <f>tbl_pbp[[#This Row],[Thomas]]*tbl_pbp[[#This Row],[Impactful Play]]</f>
        <v>0</v>
      </c>
      <c r="AK3264" s="13" t="str">
        <f>VLOOKUP(tbl_pbp[[#This Row],[Play Saints Win % Increase]], tbl_impact[],3,TRUE)</f>
        <v>Bad (0 to -5%)</v>
      </c>
    </row>
    <row r="3265" spans="1:37">
      <c r="A3265" s="1">
        <v>134</v>
      </c>
      <c r="B3265" s="5">
        <v>0.31900000000000001</v>
      </c>
      <c r="C3265" t="s">
        <v>2169</v>
      </c>
      <c r="D3265">
        <v>0</v>
      </c>
      <c r="E3265">
        <v>0</v>
      </c>
      <c r="F3265">
        <v>4</v>
      </c>
      <c r="G3265">
        <v>27</v>
      </c>
      <c r="H3265">
        <v>30</v>
      </c>
      <c r="I3265">
        <v>7</v>
      </c>
      <c r="J3265">
        <v>28</v>
      </c>
      <c r="K3265" t="s">
        <v>29</v>
      </c>
      <c r="L3265">
        <v>2</v>
      </c>
      <c r="M3265">
        <v>72</v>
      </c>
      <c r="N3265" t="s">
        <v>2170</v>
      </c>
      <c r="O3265" t="s">
        <v>2171</v>
      </c>
      <c r="P3265" t="s">
        <v>30</v>
      </c>
      <c r="Q3265" t="s">
        <v>31</v>
      </c>
      <c r="R3265" t="s">
        <v>32</v>
      </c>
      <c r="S3265" t="s">
        <v>220</v>
      </c>
      <c r="T3265" t="s">
        <v>1005</v>
      </c>
      <c r="U3265" t="s">
        <v>2040</v>
      </c>
      <c r="V3265" t="s">
        <v>1755</v>
      </c>
      <c r="X3265" t="str">
        <f>VLOOKUP(pbp!V498, games!$B$2:$R$40, 3, FALSE)</f>
        <v>2019-09-22T20:25Z</v>
      </c>
      <c r="Y3265">
        <f>VLOOKUP(1*V3265,NFLGames!$H$11:$H$555,1,FALSE)</f>
        <v>401220323</v>
      </c>
      <c r="Z3265">
        <f>VLOOKUP($Y3265, NFLGames!$H$11:$K$555,2,FALSE)</f>
        <v>2020</v>
      </c>
      <c r="AA3265">
        <f>VLOOKUP($Y3265, NFLGames!$H$11:$K$555,3,FALSE)</f>
        <v>3</v>
      </c>
      <c r="AB3265" s="6">
        <f>IF(A3266=0, 0, AH3266-tbl_pbp[[#This Row],[Saints Win %]])</f>
        <v>-0.13</v>
      </c>
      <c r="AE3265">
        <f>ABS(tbl_pbp[[#This Row],[play.homeScore]]-tbl_pbp[[#This Row],[play.awayScore]])</f>
        <v>3</v>
      </c>
      <c r="AF3265">
        <f>IF(tbl_pbp[[#This Row],[Play Saints Win % Increase]]&gt;=$AF$4,1,0)</f>
        <v>0</v>
      </c>
      <c r="AG3265" t="str">
        <f>VLOOKUP(tbl_pbp[[#This Row],[gameId]], games!$B$2:$T$40, 9, FALSE)</f>
        <v>green-bay-packers</v>
      </c>
      <c r="AH3265" s="5">
        <f>IF(tbl_pbp[[#This Row],[AwayTeam]] &lt;&gt; "new-orleans-saints", tbl_pbp[[#This Row],[homeWinPercentage]], 1-tbl_pbp[[#This Row],[homeWinPercentage]])</f>
        <v>0.31900000000000001</v>
      </c>
      <c r="AI3265" s="13">
        <f>tbl_pbp[[#This Row],[Kamara]]*tbl_pbp[[#This Row],[Impactful Play]]</f>
        <v>0</v>
      </c>
      <c r="AJ3265" s="13">
        <f>tbl_pbp[[#This Row],[Thomas]]*tbl_pbp[[#This Row],[Impactful Play]]</f>
        <v>0</v>
      </c>
      <c r="AK3265" s="13" t="str">
        <f>VLOOKUP(tbl_pbp[[#This Row],[Play Saints Win % Increase]], tbl_impact[],3,TRUE)</f>
        <v>Stinky (worse than -10% to -20%)</v>
      </c>
    </row>
    <row r="3266" spans="1:37">
      <c r="A3266" s="1">
        <v>135</v>
      </c>
      <c r="B3266" s="5">
        <v>0.189</v>
      </c>
      <c r="C3266" t="s">
        <v>2172</v>
      </c>
      <c r="D3266">
        <v>0</v>
      </c>
      <c r="E3266">
        <v>0</v>
      </c>
      <c r="F3266">
        <v>4</v>
      </c>
      <c r="G3266">
        <v>27</v>
      </c>
      <c r="H3266">
        <v>30</v>
      </c>
      <c r="I3266">
        <v>5</v>
      </c>
      <c r="J3266">
        <v>30</v>
      </c>
      <c r="K3266" t="s">
        <v>29</v>
      </c>
      <c r="L3266">
        <v>3</v>
      </c>
      <c r="M3266">
        <v>70</v>
      </c>
      <c r="N3266" t="s">
        <v>2173</v>
      </c>
      <c r="O3266" t="s">
        <v>1810</v>
      </c>
      <c r="P3266" t="s">
        <v>30</v>
      </c>
      <c r="Q3266" t="s">
        <v>31</v>
      </c>
      <c r="R3266" t="s">
        <v>32</v>
      </c>
      <c r="S3266" t="s">
        <v>42</v>
      </c>
      <c r="T3266" t="s">
        <v>39</v>
      </c>
      <c r="U3266" t="s">
        <v>43</v>
      </c>
      <c r="V3266" t="s">
        <v>1755</v>
      </c>
      <c r="X3266" t="str">
        <f>VLOOKUP(pbp!V499, games!$B$2:$R$40, 3, FALSE)</f>
        <v>2019-09-22T20:25Z</v>
      </c>
      <c r="Y3266">
        <f>VLOOKUP(1*V3266,NFLGames!$H$11:$H$555,1,FALSE)</f>
        <v>401220323</v>
      </c>
      <c r="Z3266">
        <f>VLOOKUP($Y3266, NFLGames!$H$11:$K$555,2,FALSE)</f>
        <v>2020</v>
      </c>
      <c r="AA3266">
        <f>VLOOKUP($Y3266, NFLGames!$H$11:$K$555,3,FALSE)</f>
        <v>3</v>
      </c>
      <c r="AB3266" s="6">
        <f>IF(A3267=0, 0, AH3267-tbl_pbp[[#This Row],[Saints Win %]])</f>
        <v>4.5999999999999985E-2</v>
      </c>
      <c r="AC3266">
        <v>1</v>
      </c>
      <c r="AE3266">
        <f>ABS(tbl_pbp[[#This Row],[play.homeScore]]-tbl_pbp[[#This Row],[play.awayScore]])</f>
        <v>3</v>
      </c>
      <c r="AF3266">
        <f>IF(tbl_pbp[[#This Row],[Play Saints Win % Increase]]&gt;=$AF$4,1,0)</f>
        <v>0</v>
      </c>
      <c r="AG3266" t="str">
        <f>VLOOKUP(tbl_pbp[[#This Row],[gameId]], games!$B$2:$T$40, 9, FALSE)</f>
        <v>green-bay-packers</v>
      </c>
      <c r="AH3266" s="5">
        <f>IF(tbl_pbp[[#This Row],[AwayTeam]] &lt;&gt; "new-orleans-saints", tbl_pbp[[#This Row],[homeWinPercentage]], 1-tbl_pbp[[#This Row],[homeWinPercentage]])</f>
        <v>0.189</v>
      </c>
      <c r="AI3266" s="13">
        <f>tbl_pbp[[#This Row],[Kamara]]*tbl_pbp[[#This Row],[Impactful Play]]</f>
        <v>0</v>
      </c>
      <c r="AJ3266" s="13">
        <f>tbl_pbp[[#This Row],[Thomas]]*tbl_pbp[[#This Row],[Impactful Play]]</f>
        <v>0</v>
      </c>
      <c r="AK3266" s="13" t="str">
        <f>VLOOKUP(tbl_pbp[[#This Row],[Play Saints Win % Increase]], tbl_impact[],3,TRUE)</f>
        <v>Scented (0 to +5%)</v>
      </c>
    </row>
    <row r="3267" spans="1:37">
      <c r="A3267" s="1">
        <v>136</v>
      </c>
      <c r="B3267" s="5">
        <v>0.23499999999999999</v>
      </c>
      <c r="C3267" t="s">
        <v>2174</v>
      </c>
      <c r="D3267">
        <v>0</v>
      </c>
      <c r="E3267">
        <v>0</v>
      </c>
      <c r="F3267">
        <v>4</v>
      </c>
      <c r="G3267">
        <v>27</v>
      </c>
      <c r="H3267">
        <v>30</v>
      </c>
      <c r="I3267">
        <v>5</v>
      </c>
      <c r="J3267">
        <v>30</v>
      </c>
      <c r="K3267" t="s">
        <v>29</v>
      </c>
      <c r="L3267">
        <v>4</v>
      </c>
      <c r="M3267">
        <v>70</v>
      </c>
      <c r="N3267" t="s">
        <v>2175</v>
      </c>
      <c r="O3267" t="s">
        <v>1678</v>
      </c>
      <c r="P3267" t="s">
        <v>66</v>
      </c>
      <c r="Q3267" t="s">
        <v>67</v>
      </c>
      <c r="R3267" t="s">
        <v>68</v>
      </c>
      <c r="S3267" t="s">
        <v>78</v>
      </c>
      <c r="T3267" t="s">
        <v>39</v>
      </c>
      <c r="U3267" t="s">
        <v>2176</v>
      </c>
      <c r="V3267" t="s">
        <v>1755</v>
      </c>
      <c r="X3267" t="str">
        <f>VLOOKUP(pbp!V500, games!$B$2:$R$40, 3, FALSE)</f>
        <v>2019-09-22T20:25Z</v>
      </c>
      <c r="Y3267">
        <f>VLOOKUP(1*V3267,NFLGames!$H$11:$H$555,1,FALSE)</f>
        <v>401220323</v>
      </c>
      <c r="Z3267">
        <f>VLOOKUP($Y3267, NFLGames!$H$11:$K$555,2,FALSE)</f>
        <v>2020</v>
      </c>
      <c r="AA3267">
        <f>VLOOKUP($Y3267, NFLGames!$H$11:$K$555,3,FALSE)</f>
        <v>3</v>
      </c>
      <c r="AB3267" s="6">
        <f>IF(A3268=0, 0, AH3268-tbl_pbp[[#This Row],[Saints Win %]])</f>
        <v>-4.7999999999999987E-2</v>
      </c>
      <c r="AE3267">
        <f>ABS(tbl_pbp[[#This Row],[play.homeScore]]-tbl_pbp[[#This Row],[play.awayScore]])</f>
        <v>3</v>
      </c>
      <c r="AF3267">
        <f>IF(tbl_pbp[[#This Row],[Play Saints Win % Increase]]&gt;=$AF$4,1,0)</f>
        <v>0</v>
      </c>
      <c r="AG3267" t="str">
        <f>VLOOKUP(tbl_pbp[[#This Row],[gameId]], games!$B$2:$T$40, 9, FALSE)</f>
        <v>green-bay-packers</v>
      </c>
      <c r="AH3267" s="5">
        <f>IF(tbl_pbp[[#This Row],[AwayTeam]] &lt;&gt; "new-orleans-saints", tbl_pbp[[#This Row],[homeWinPercentage]], 1-tbl_pbp[[#This Row],[homeWinPercentage]])</f>
        <v>0.23499999999999999</v>
      </c>
      <c r="AI3267" s="13">
        <f>tbl_pbp[[#This Row],[Kamara]]*tbl_pbp[[#This Row],[Impactful Play]]</f>
        <v>0</v>
      </c>
      <c r="AJ3267" s="13">
        <f>tbl_pbp[[#This Row],[Thomas]]*tbl_pbp[[#This Row],[Impactful Play]]</f>
        <v>0</v>
      </c>
      <c r="AK3267" s="13" t="str">
        <f>VLOOKUP(tbl_pbp[[#This Row],[Play Saints Win % Increase]], tbl_impact[],3,TRUE)</f>
        <v>Bad (0 to -5%)</v>
      </c>
    </row>
    <row r="3268" spans="1:37">
      <c r="A3268" s="1">
        <v>137</v>
      </c>
      <c r="B3268" s="5">
        <v>0.187</v>
      </c>
      <c r="C3268" t="s">
        <v>2177</v>
      </c>
      <c r="D3268">
        <v>0</v>
      </c>
      <c r="E3268">
        <v>0</v>
      </c>
      <c r="F3268">
        <v>4</v>
      </c>
      <c r="G3268">
        <v>27</v>
      </c>
      <c r="H3268">
        <v>30</v>
      </c>
      <c r="I3268">
        <v>10</v>
      </c>
      <c r="J3268">
        <v>64</v>
      </c>
      <c r="K3268" t="s">
        <v>266</v>
      </c>
      <c r="L3268">
        <v>1</v>
      </c>
      <c r="M3268">
        <v>64</v>
      </c>
      <c r="N3268" t="s">
        <v>2178</v>
      </c>
      <c r="O3268" t="s">
        <v>2179</v>
      </c>
      <c r="P3268" t="s">
        <v>30</v>
      </c>
      <c r="Q3268" t="s">
        <v>31</v>
      </c>
      <c r="R3268" t="s">
        <v>32</v>
      </c>
      <c r="S3268" t="s">
        <v>33</v>
      </c>
      <c r="T3268" t="s">
        <v>2180</v>
      </c>
      <c r="U3268" t="s">
        <v>2181</v>
      </c>
      <c r="V3268" t="s">
        <v>1755</v>
      </c>
      <c r="X3268" t="str">
        <f>VLOOKUP(pbp!V501, games!$B$2:$R$40, 3, FALSE)</f>
        <v>2019-09-22T20:25Z</v>
      </c>
      <c r="Y3268">
        <f>VLOOKUP(1*V3268,NFLGames!$H$11:$H$555,1,FALSE)</f>
        <v>401220323</v>
      </c>
      <c r="Z3268">
        <f>VLOOKUP($Y3268, NFLGames!$H$11:$K$555,2,FALSE)</f>
        <v>2020</v>
      </c>
      <c r="AA3268">
        <f>VLOOKUP($Y3268, NFLGames!$H$11:$K$555,3,FALSE)</f>
        <v>3</v>
      </c>
      <c r="AB3268" s="6">
        <f>IF(A3269=0, 0, AH3269-tbl_pbp[[#This Row],[Saints Win %]])</f>
        <v>-4.6000000000000013E-2</v>
      </c>
      <c r="AE3268">
        <f>ABS(tbl_pbp[[#This Row],[play.homeScore]]-tbl_pbp[[#This Row],[play.awayScore]])</f>
        <v>3</v>
      </c>
      <c r="AF3268">
        <f>IF(tbl_pbp[[#This Row],[Play Saints Win % Increase]]&gt;=$AF$4,1,0)</f>
        <v>0</v>
      </c>
      <c r="AG3268" t="str">
        <f>VLOOKUP(tbl_pbp[[#This Row],[gameId]], games!$B$2:$T$40, 9, FALSE)</f>
        <v>green-bay-packers</v>
      </c>
      <c r="AH3268" s="5">
        <f>IF(tbl_pbp[[#This Row],[AwayTeam]] &lt;&gt; "new-orleans-saints", tbl_pbp[[#This Row],[homeWinPercentage]], 1-tbl_pbp[[#This Row],[homeWinPercentage]])</f>
        <v>0.187</v>
      </c>
      <c r="AI3268" s="13">
        <f>tbl_pbp[[#This Row],[Kamara]]*tbl_pbp[[#This Row],[Impactful Play]]</f>
        <v>0</v>
      </c>
      <c r="AJ3268" s="13">
        <f>tbl_pbp[[#This Row],[Thomas]]*tbl_pbp[[#This Row],[Impactful Play]]</f>
        <v>0</v>
      </c>
      <c r="AK3268" s="13" t="str">
        <f>VLOOKUP(tbl_pbp[[#This Row],[Play Saints Win % Increase]], tbl_impact[],3,TRUE)</f>
        <v>Bad (0 to -5%)</v>
      </c>
    </row>
    <row r="3269" spans="1:37">
      <c r="A3269" s="1">
        <v>138</v>
      </c>
      <c r="B3269" s="5">
        <v>0.14099999999999999</v>
      </c>
      <c r="C3269" t="s">
        <v>2182</v>
      </c>
      <c r="D3269">
        <v>0</v>
      </c>
      <c r="E3269">
        <v>0</v>
      </c>
      <c r="F3269">
        <v>4</v>
      </c>
      <c r="G3269">
        <v>27</v>
      </c>
      <c r="H3269">
        <v>30</v>
      </c>
      <c r="I3269">
        <v>10</v>
      </c>
      <c r="J3269">
        <v>41</v>
      </c>
      <c r="K3269" t="s">
        <v>266</v>
      </c>
      <c r="L3269">
        <v>1</v>
      </c>
      <c r="M3269">
        <v>41</v>
      </c>
      <c r="N3269" t="s">
        <v>2183</v>
      </c>
      <c r="O3269" t="s">
        <v>2184</v>
      </c>
      <c r="P3269" t="s">
        <v>45</v>
      </c>
      <c r="Q3269" t="s">
        <v>46</v>
      </c>
      <c r="R3269" t="s">
        <v>47</v>
      </c>
      <c r="S3269" t="s">
        <v>33</v>
      </c>
      <c r="T3269" t="s">
        <v>299</v>
      </c>
      <c r="U3269" t="s">
        <v>1913</v>
      </c>
      <c r="V3269" t="s">
        <v>1755</v>
      </c>
      <c r="X3269" t="str">
        <f>VLOOKUP(pbp!V502, games!$B$2:$R$40, 3, FALSE)</f>
        <v>2019-09-22T20:25Z</v>
      </c>
      <c r="Y3269">
        <f>VLOOKUP(1*V3269,NFLGames!$H$11:$H$555,1,FALSE)</f>
        <v>401220323</v>
      </c>
      <c r="Z3269">
        <f>VLOOKUP($Y3269, NFLGames!$H$11:$K$555,2,FALSE)</f>
        <v>2020</v>
      </c>
      <c r="AA3269">
        <f>VLOOKUP($Y3269, NFLGames!$H$11:$K$555,3,FALSE)</f>
        <v>3</v>
      </c>
      <c r="AB3269" s="6">
        <f>IF(A3270=0, 0, AH3270-tbl_pbp[[#This Row],[Saints Win %]])</f>
        <v>-5.4999999999999993E-2</v>
      </c>
      <c r="AE3269">
        <f>ABS(tbl_pbp[[#This Row],[play.homeScore]]-tbl_pbp[[#This Row],[play.awayScore]])</f>
        <v>3</v>
      </c>
      <c r="AF3269">
        <f>IF(tbl_pbp[[#This Row],[Play Saints Win % Increase]]&gt;=$AF$4,1,0)</f>
        <v>0</v>
      </c>
      <c r="AG3269" t="str">
        <f>VLOOKUP(tbl_pbp[[#This Row],[gameId]], games!$B$2:$T$40, 9, FALSE)</f>
        <v>green-bay-packers</v>
      </c>
      <c r="AH3269" s="5">
        <f>IF(tbl_pbp[[#This Row],[AwayTeam]] &lt;&gt; "new-orleans-saints", tbl_pbp[[#This Row],[homeWinPercentage]], 1-tbl_pbp[[#This Row],[homeWinPercentage]])</f>
        <v>0.14099999999999999</v>
      </c>
      <c r="AI3269" s="13">
        <f>tbl_pbp[[#This Row],[Kamara]]*tbl_pbp[[#This Row],[Impactful Play]]</f>
        <v>0</v>
      </c>
      <c r="AJ3269" s="13">
        <f>tbl_pbp[[#This Row],[Thomas]]*tbl_pbp[[#This Row],[Impactful Play]]</f>
        <v>0</v>
      </c>
      <c r="AK3269" s="13" t="str">
        <f>VLOOKUP(tbl_pbp[[#This Row],[Play Saints Win % Increase]], tbl_impact[],3,TRUE)</f>
        <v>Smelly (worse than-5% -&gt; -10%)</v>
      </c>
    </row>
    <row r="3270" spans="1:37">
      <c r="A3270" s="1">
        <v>139</v>
      </c>
      <c r="B3270" s="5">
        <v>8.5999999999999993E-2</v>
      </c>
      <c r="C3270" t="s">
        <v>2185</v>
      </c>
      <c r="D3270">
        <v>0</v>
      </c>
      <c r="E3270">
        <v>0</v>
      </c>
      <c r="F3270">
        <v>4</v>
      </c>
      <c r="G3270">
        <v>27</v>
      </c>
      <c r="H3270">
        <v>30</v>
      </c>
      <c r="I3270">
        <v>10</v>
      </c>
      <c r="J3270">
        <v>22</v>
      </c>
      <c r="K3270" t="s">
        <v>266</v>
      </c>
      <c r="L3270">
        <v>1</v>
      </c>
      <c r="M3270">
        <v>22</v>
      </c>
      <c r="N3270" t="s">
        <v>2186</v>
      </c>
      <c r="O3270" t="s">
        <v>2187</v>
      </c>
      <c r="P3270" t="s">
        <v>45</v>
      </c>
      <c r="Q3270" t="s">
        <v>46</v>
      </c>
      <c r="R3270" t="s">
        <v>47</v>
      </c>
      <c r="S3270" t="s">
        <v>33</v>
      </c>
      <c r="T3270" t="s">
        <v>1257</v>
      </c>
      <c r="U3270" t="s">
        <v>1258</v>
      </c>
      <c r="V3270" t="s">
        <v>1755</v>
      </c>
      <c r="X3270" t="str">
        <f>VLOOKUP(pbp!V503, games!$B$2:$R$40, 3, FALSE)</f>
        <v>2019-09-22T20:25Z</v>
      </c>
      <c r="Y3270">
        <f>VLOOKUP(1*V3270,NFLGames!$H$11:$H$555,1,FALSE)</f>
        <v>401220323</v>
      </c>
      <c r="Z3270">
        <f>VLOOKUP($Y3270, NFLGames!$H$11:$K$555,2,FALSE)</f>
        <v>2020</v>
      </c>
      <c r="AA3270">
        <f>VLOOKUP($Y3270, NFLGames!$H$11:$K$555,3,FALSE)</f>
        <v>3</v>
      </c>
      <c r="AB3270" s="6">
        <f>IF(A3271=0, 0, AH3271-tbl_pbp[[#This Row],[Saints Win %]])</f>
        <v>4.1000000000000009E-2</v>
      </c>
      <c r="AE3270">
        <f>ABS(tbl_pbp[[#This Row],[play.homeScore]]-tbl_pbp[[#This Row],[play.awayScore]])</f>
        <v>3</v>
      </c>
      <c r="AF3270">
        <f>IF(tbl_pbp[[#This Row],[Play Saints Win % Increase]]&gt;=$AF$4,1,0)</f>
        <v>0</v>
      </c>
      <c r="AG3270" t="str">
        <f>VLOOKUP(tbl_pbp[[#This Row],[gameId]], games!$B$2:$T$40, 9, FALSE)</f>
        <v>green-bay-packers</v>
      </c>
      <c r="AH3270" s="5">
        <f>IF(tbl_pbp[[#This Row],[AwayTeam]] &lt;&gt; "new-orleans-saints", tbl_pbp[[#This Row],[homeWinPercentage]], 1-tbl_pbp[[#This Row],[homeWinPercentage]])</f>
        <v>8.5999999999999993E-2</v>
      </c>
      <c r="AI3270" s="13">
        <f>tbl_pbp[[#This Row],[Kamara]]*tbl_pbp[[#This Row],[Impactful Play]]</f>
        <v>0</v>
      </c>
      <c r="AJ3270" s="13">
        <f>tbl_pbp[[#This Row],[Thomas]]*tbl_pbp[[#This Row],[Impactful Play]]</f>
        <v>0</v>
      </c>
      <c r="AK3270" s="13" t="str">
        <f>VLOOKUP(tbl_pbp[[#This Row],[Play Saints Win % Increase]], tbl_impact[],3,TRUE)</f>
        <v>Scented (0 to +5%)</v>
      </c>
    </row>
    <row r="3271" spans="1:37">
      <c r="A3271" s="1">
        <v>140</v>
      </c>
      <c r="B3271" s="5">
        <v>0.127</v>
      </c>
      <c r="C3271" t="s">
        <v>2188</v>
      </c>
      <c r="D3271">
        <v>0</v>
      </c>
      <c r="E3271">
        <v>0</v>
      </c>
      <c r="F3271">
        <v>4</v>
      </c>
      <c r="G3271">
        <v>27</v>
      </c>
      <c r="H3271">
        <v>30</v>
      </c>
      <c r="I3271">
        <v>5</v>
      </c>
      <c r="J3271">
        <v>17</v>
      </c>
      <c r="K3271" t="s">
        <v>266</v>
      </c>
      <c r="L3271">
        <v>2</v>
      </c>
      <c r="M3271">
        <v>17</v>
      </c>
      <c r="N3271" t="s">
        <v>2189</v>
      </c>
      <c r="O3271" t="s">
        <v>111</v>
      </c>
      <c r="P3271" t="s">
        <v>45</v>
      </c>
      <c r="Q3271" t="s">
        <v>46</v>
      </c>
      <c r="R3271" t="s">
        <v>47</v>
      </c>
      <c r="S3271" t="s">
        <v>38</v>
      </c>
      <c r="T3271" t="s">
        <v>440</v>
      </c>
      <c r="U3271" t="s">
        <v>2190</v>
      </c>
      <c r="V3271" t="s">
        <v>1755</v>
      </c>
      <c r="X3271" t="str">
        <f>VLOOKUP(pbp!V504, games!$B$2:$R$40, 3, FALSE)</f>
        <v>2019-09-22T20:25Z</v>
      </c>
      <c r="Y3271">
        <f>VLOOKUP(1*V3271,NFLGames!$H$11:$H$555,1,FALSE)</f>
        <v>401220323</v>
      </c>
      <c r="Z3271">
        <f>VLOOKUP($Y3271, NFLGames!$H$11:$K$555,2,FALSE)</f>
        <v>2020</v>
      </c>
      <c r="AA3271">
        <f>VLOOKUP($Y3271, NFLGames!$H$11:$K$555,3,FALSE)</f>
        <v>3</v>
      </c>
      <c r="AB3271" s="6">
        <f>IF(A3272=0, 0, AH3272-tbl_pbp[[#This Row],[Saints Win %]])</f>
        <v>-7.9000000000000001E-2</v>
      </c>
      <c r="AE3271">
        <f>ABS(tbl_pbp[[#This Row],[play.homeScore]]-tbl_pbp[[#This Row],[play.awayScore]])</f>
        <v>3</v>
      </c>
      <c r="AF3271">
        <f>IF(tbl_pbp[[#This Row],[Play Saints Win % Increase]]&gt;=$AF$4,1,0)</f>
        <v>0</v>
      </c>
      <c r="AG3271" t="str">
        <f>VLOOKUP(tbl_pbp[[#This Row],[gameId]], games!$B$2:$T$40, 9, FALSE)</f>
        <v>green-bay-packers</v>
      </c>
      <c r="AH3271" s="5">
        <f>IF(tbl_pbp[[#This Row],[AwayTeam]] &lt;&gt; "new-orleans-saints", tbl_pbp[[#This Row],[homeWinPercentage]], 1-tbl_pbp[[#This Row],[homeWinPercentage]])</f>
        <v>0.127</v>
      </c>
      <c r="AI3271" s="13">
        <f>tbl_pbp[[#This Row],[Kamara]]*tbl_pbp[[#This Row],[Impactful Play]]</f>
        <v>0</v>
      </c>
      <c r="AJ3271" s="13">
        <f>tbl_pbp[[#This Row],[Thomas]]*tbl_pbp[[#This Row],[Impactful Play]]</f>
        <v>0</v>
      </c>
      <c r="AK3271" s="13" t="str">
        <f>VLOOKUP(tbl_pbp[[#This Row],[Play Saints Win % Increase]], tbl_impact[],3,TRUE)</f>
        <v>Smelly (worse than-5% -&gt; -10%)</v>
      </c>
    </row>
    <row r="3272" spans="1:37">
      <c r="A3272" s="1">
        <v>141</v>
      </c>
      <c r="B3272" s="5">
        <v>4.8000000000000001E-2</v>
      </c>
      <c r="C3272" t="s">
        <v>2191</v>
      </c>
      <c r="D3272">
        <v>0</v>
      </c>
      <c r="E3272">
        <v>0</v>
      </c>
      <c r="F3272">
        <v>4</v>
      </c>
      <c r="G3272">
        <v>27</v>
      </c>
      <c r="H3272">
        <v>30</v>
      </c>
      <c r="I3272">
        <v>3</v>
      </c>
      <c r="J3272">
        <v>15</v>
      </c>
      <c r="K3272" t="s">
        <v>266</v>
      </c>
      <c r="L3272">
        <v>3</v>
      </c>
      <c r="M3272">
        <v>15</v>
      </c>
      <c r="N3272" t="s">
        <v>2192</v>
      </c>
      <c r="O3272" t="s">
        <v>2193</v>
      </c>
      <c r="P3272" t="s">
        <v>94</v>
      </c>
      <c r="Q3272" t="s">
        <v>95</v>
      </c>
      <c r="R3272" t="s">
        <v>96</v>
      </c>
      <c r="S3272" t="s">
        <v>375</v>
      </c>
      <c r="T3272" t="s">
        <v>263</v>
      </c>
      <c r="U3272" t="s">
        <v>2194</v>
      </c>
      <c r="V3272" t="s">
        <v>1755</v>
      </c>
      <c r="X3272" t="str">
        <f>VLOOKUP(pbp!V505, games!$B$2:$R$40, 3, FALSE)</f>
        <v>2019-09-22T20:25Z</v>
      </c>
      <c r="Y3272">
        <f>VLOOKUP(1*V3272,NFLGames!$H$11:$H$555,1,FALSE)</f>
        <v>401220323</v>
      </c>
      <c r="Z3272">
        <f>VLOOKUP($Y3272, NFLGames!$H$11:$K$555,2,FALSE)</f>
        <v>2020</v>
      </c>
      <c r="AA3272">
        <f>VLOOKUP($Y3272, NFLGames!$H$11:$K$555,3,FALSE)</f>
        <v>3</v>
      </c>
      <c r="AB3272" s="6">
        <f>IF(A3273=0, 0, AH3273-tbl_pbp[[#This Row],[Saints Win %]])</f>
        <v>-2.8000000000000001E-2</v>
      </c>
      <c r="AE3272">
        <f>ABS(tbl_pbp[[#This Row],[play.homeScore]]-tbl_pbp[[#This Row],[play.awayScore]])</f>
        <v>3</v>
      </c>
      <c r="AF3272">
        <f>IF(tbl_pbp[[#This Row],[Play Saints Win % Increase]]&gt;=$AF$4,1,0)</f>
        <v>0</v>
      </c>
      <c r="AG3272" t="str">
        <f>VLOOKUP(tbl_pbp[[#This Row],[gameId]], games!$B$2:$T$40, 9, FALSE)</f>
        <v>green-bay-packers</v>
      </c>
      <c r="AH3272" s="5">
        <f>IF(tbl_pbp[[#This Row],[AwayTeam]] &lt;&gt; "new-orleans-saints", tbl_pbp[[#This Row],[homeWinPercentage]], 1-tbl_pbp[[#This Row],[homeWinPercentage]])</f>
        <v>4.8000000000000001E-2</v>
      </c>
      <c r="AI3272" s="13">
        <f>tbl_pbp[[#This Row],[Kamara]]*tbl_pbp[[#This Row],[Impactful Play]]</f>
        <v>0</v>
      </c>
      <c r="AJ3272" s="13">
        <f>tbl_pbp[[#This Row],[Thomas]]*tbl_pbp[[#This Row],[Impactful Play]]</f>
        <v>0</v>
      </c>
      <c r="AK3272" s="13" t="str">
        <f>VLOOKUP(tbl_pbp[[#This Row],[Play Saints Win % Increase]], tbl_impact[],3,TRUE)</f>
        <v>Bad (0 to -5%)</v>
      </c>
    </row>
    <row r="3273" spans="1:37">
      <c r="A3273" s="1">
        <v>142</v>
      </c>
      <c r="B3273" s="5">
        <v>0.02</v>
      </c>
      <c r="C3273" t="s">
        <v>2195</v>
      </c>
      <c r="D3273">
        <v>0</v>
      </c>
      <c r="E3273">
        <v>0</v>
      </c>
      <c r="F3273">
        <v>4</v>
      </c>
      <c r="G3273">
        <v>27</v>
      </c>
      <c r="H3273">
        <v>30</v>
      </c>
      <c r="I3273">
        <v>1</v>
      </c>
      <c r="J3273">
        <v>1</v>
      </c>
      <c r="K3273" t="s">
        <v>266</v>
      </c>
      <c r="L3273">
        <v>1</v>
      </c>
      <c r="M3273">
        <v>1</v>
      </c>
      <c r="N3273" t="s">
        <v>2196</v>
      </c>
      <c r="O3273" t="s">
        <v>116</v>
      </c>
      <c r="P3273" t="s">
        <v>45</v>
      </c>
      <c r="Q3273" t="s">
        <v>46</v>
      </c>
      <c r="R3273" t="s">
        <v>47</v>
      </c>
      <c r="S3273" t="s">
        <v>283</v>
      </c>
      <c r="T3273" t="s">
        <v>575</v>
      </c>
      <c r="U3273" t="s">
        <v>2197</v>
      </c>
      <c r="V3273" t="s">
        <v>1755</v>
      </c>
      <c r="X3273" t="str">
        <f>VLOOKUP(pbp!V506, games!$B$2:$R$40, 3, FALSE)</f>
        <v>2019-09-22T20:25Z</v>
      </c>
      <c r="Y3273">
        <f>VLOOKUP(1*V3273,NFLGames!$H$11:$H$555,1,FALSE)</f>
        <v>401220323</v>
      </c>
      <c r="Z3273">
        <f>VLOOKUP($Y3273, NFLGames!$H$11:$K$555,2,FALSE)</f>
        <v>2020</v>
      </c>
      <c r="AA3273">
        <f>VLOOKUP($Y3273, NFLGames!$H$11:$K$555,3,FALSE)</f>
        <v>3</v>
      </c>
      <c r="AB3273" s="6">
        <f>IF(A3274=0, 0, AH3274-tbl_pbp[[#This Row],[Saints Win %]])</f>
        <v>2.3999999999999997E-2</v>
      </c>
      <c r="AE3273">
        <f>ABS(tbl_pbp[[#This Row],[play.homeScore]]-tbl_pbp[[#This Row],[play.awayScore]])</f>
        <v>3</v>
      </c>
      <c r="AF3273">
        <f>IF(tbl_pbp[[#This Row],[Play Saints Win % Increase]]&gt;=$AF$4,1,0)</f>
        <v>0</v>
      </c>
      <c r="AG3273" t="str">
        <f>VLOOKUP(tbl_pbp[[#This Row],[gameId]], games!$B$2:$T$40, 9, FALSE)</f>
        <v>green-bay-packers</v>
      </c>
      <c r="AH3273" s="5">
        <f>IF(tbl_pbp[[#This Row],[AwayTeam]] &lt;&gt; "new-orleans-saints", tbl_pbp[[#This Row],[homeWinPercentage]], 1-tbl_pbp[[#This Row],[homeWinPercentage]])</f>
        <v>0.02</v>
      </c>
      <c r="AI3273" s="13">
        <f>tbl_pbp[[#This Row],[Kamara]]*tbl_pbp[[#This Row],[Impactful Play]]</f>
        <v>0</v>
      </c>
      <c r="AJ3273" s="13">
        <f>tbl_pbp[[#This Row],[Thomas]]*tbl_pbp[[#This Row],[Impactful Play]]</f>
        <v>0</v>
      </c>
      <c r="AK3273" s="13" t="str">
        <f>VLOOKUP(tbl_pbp[[#This Row],[Play Saints Win % Increase]], tbl_impact[],3,TRUE)</f>
        <v>Scented (0 to +5%)</v>
      </c>
    </row>
    <row r="3274" spans="1:37">
      <c r="A3274" s="1">
        <v>143</v>
      </c>
      <c r="B3274" s="5">
        <v>4.3999999999999997E-2</v>
      </c>
      <c r="C3274" t="s">
        <v>2198</v>
      </c>
      <c r="D3274">
        <v>0</v>
      </c>
      <c r="E3274">
        <v>0</v>
      </c>
      <c r="F3274">
        <v>4</v>
      </c>
      <c r="G3274">
        <v>27</v>
      </c>
      <c r="H3274">
        <v>30</v>
      </c>
      <c r="I3274">
        <v>1</v>
      </c>
      <c r="J3274">
        <v>1</v>
      </c>
      <c r="K3274" t="s">
        <v>266</v>
      </c>
      <c r="L3274">
        <v>2</v>
      </c>
      <c r="M3274">
        <v>1</v>
      </c>
      <c r="N3274" t="s">
        <v>2199</v>
      </c>
      <c r="O3274" t="s">
        <v>122</v>
      </c>
      <c r="P3274" t="s">
        <v>94</v>
      </c>
      <c r="Q3274" t="s">
        <v>95</v>
      </c>
      <c r="R3274" t="s">
        <v>96</v>
      </c>
      <c r="S3274" t="s">
        <v>286</v>
      </c>
      <c r="T3274" t="s">
        <v>575</v>
      </c>
      <c r="U3274" t="s">
        <v>576</v>
      </c>
      <c r="V3274" t="s">
        <v>1755</v>
      </c>
      <c r="X3274" t="str">
        <f>VLOOKUP(pbp!V507, games!$B$2:$R$40, 3, FALSE)</f>
        <v>2019-09-22T20:25Z</v>
      </c>
      <c r="Y3274">
        <f>VLOOKUP(1*V3274,NFLGames!$H$11:$H$555,1,FALSE)</f>
        <v>401220323</v>
      </c>
      <c r="Z3274">
        <f>VLOOKUP($Y3274, NFLGames!$H$11:$K$555,2,FALSE)</f>
        <v>2020</v>
      </c>
      <c r="AA3274">
        <f>VLOOKUP($Y3274, NFLGames!$H$11:$K$555,3,FALSE)</f>
        <v>3</v>
      </c>
      <c r="AB3274" s="6">
        <f>IF(A3275=0, 0, AH3275-tbl_pbp[[#This Row],[Saints Win %]])</f>
        <v>-1.0000000000000009E-3</v>
      </c>
      <c r="AE3274">
        <f>ABS(tbl_pbp[[#This Row],[play.homeScore]]-tbl_pbp[[#This Row],[play.awayScore]])</f>
        <v>3</v>
      </c>
      <c r="AF3274">
        <f>IF(tbl_pbp[[#This Row],[Play Saints Win % Increase]]&gt;=$AF$4,1,0)</f>
        <v>0</v>
      </c>
      <c r="AG3274" t="str">
        <f>VLOOKUP(tbl_pbp[[#This Row],[gameId]], games!$B$2:$T$40, 9, FALSE)</f>
        <v>green-bay-packers</v>
      </c>
      <c r="AH3274" s="5">
        <f>IF(tbl_pbp[[#This Row],[AwayTeam]] &lt;&gt; "new-orleans-saints", tbl_pbp[[#This Row],[homeWinPercentage]], 1-tbl_pbp[[#This Row],[homeWinPercentage]])</f>
        <v>4.3999999999999997E-2</v>
      </c>
      <c r="AI3274" s="13">
        <f>tbl_pbp[[#This Row],[Kamara]]*tbl_pbp[[#This Row],[Impactful Play]]</f>
        <v>0</v>
      </c>
      <c r="AJ3274" s="13">
        <f>tbl_pbp[[#This Row],[Thomas]]*tbl_pbp[[#This Row],[Impactful Play]]</f>
        <v>0</v>
      </c>
      <c r="AK3274" s="13" t="str">
        <f>VLOOKUP(tbl_pbp[[#This Row],[Play Saints Win % Increase]], tbl_impact[],3,TRUE)</f>
        <v>Bad (0 to -5%)</v>
      </c>
    </row>
    <row r="3275" spans="1:37">
      <c r="A3275" s="1">
        <v>144</v>
      </c>
      <c r="B3275" s="5">
        <v>4.2999999999999997E-2</v>
      </c>
      <c r="C3275" t="s">
        <v>2200</v>
      </c>
      <c r="D3275">
        <v>0</v>
      </c>
      <c r="E3275">
        <v>0</v>
      </c>
      <c r="F3275">
        <v>4</v>
      </c>
      <c r="G3275">
        <v>27</v>
      </c>
      <c r="H3275">
        <v>30</v>
      </c>
      <c r="I3275">
        <v>1</v>
      </c>
      <c r="J3275">
        <v>1</v>
      </c>
      <c r="K3275" t="s">
        <v>266</v>
      </c>
      <c r="L3275">
        <v>1</v>
      </c>
      <c r="M3275">
        <v>1</v>
      </c>
      <c r="N3275" t="s">
        <v>2201</v>
      </c>
      <c r="O3275" t="s">
        <v>293</v>
      </c>
      <c r="P3275" t="s">
        <v>45</v>
      </c>
      <c r="Q3275" t="s">
        <v>46</v>
      </c>
      <c r="R3275" t="s">
        <v>47</v>
      </c>
      <c r="S3275" t="s">
        <v>283</v>
      </c>
      <c r="T3275" t="s">
        <v>575</v>
      </c>
      <c r="U3275" t="s">
        <v>2197</v>
      </c>
      <c r="V3275" t="s">
        <v>1755</v>
      </c>
      <c r="X3275" t="str">
        <f>VLOOKUP(pbp!V508, games!$B$2:$R$40, 3, FALSE)</f>
        <v>2019-09-22T20:25Z</v>
      </c>
      <c r="Y3275">
        <f>VLOOKUP(1*V3275,NFLGames!$H$11:$H$555,1,FALSE)</f>
        <v>401220323</v>
      </c>
      <c r="Z3275">
        <f>VLOOKUP($Y3275, NFLGames!$H$11:$K$555,2,FALSE)</f>
        <v>2020</v>
      </c>
      <c r="AA3275">
        <f>VLOOKUP($Y3275, NFLGames!$H$11:$K$555,3,FALSE)</f>
        <v>3</v>
      </c>
      <c r="AB3275" s="6">
        <f>IF(A3276=0, 0, AH3276-tbl_pbp[[#This Row],[Saints Win %]])</f>
        <v>-4.1999999999999996E-2</v>
      </c>
      <c r="AE3275">
        <f>ABS(tbl_pbp[[#This Row],[play.homeScore]]-tbl_pbp[[#This Row],[play.awayScore]])</f>
        <v>3</v>
      </c>
      <c r="AF3275">
        <f>IF(tbl_pbp[[#This Row],[Play Saints Win % Increase]]&gt;=$AF$4,1,0)</f>
        <v>0</v>
      </c>
      <c r="AG3275" t="str">
        <f>VLOOKUP(tbl_pbp[[#This Row],[gameId]], games!$B$2:$T$40, 9, FALSE)</f>
        <v>green-bay-packers</v>
      </c>
      <c r="AH3275" s="5">
        <f>IF(tbl_pbp[[#This Row],[AwayTeam]] &lt;&gt; "new-orleans-saints", tbl_pbp[[#This Row],[homeWinPercentage]], 1-tbl_pbp[[#This Row],[homeWinPercentage]])</f>
        <v>4.2999999999999997E-2</v>
      </c>
      <c r="AI3275" s="13">
        <f>tbl_pbp[[#This Row],[Kamara]]*tbl_pbp[[#This Row],[Impactful Play]]</f>
        <v>0</v>
      </c>
      <c r="AJ3275" s="13">
        <f>tbl_pbp[[#This Row],[Thomas]]*tbl_pbp[[#This Row],[Impactful Play]]</f>
        <v>0</v>
      </c>
      <c r="AK3275" s="13" t="str">
        <f>VLOOKUP(tbl_pbp[[#This Row],[Play Saints Win % Increase]], tbl_impact[],3,TRUE)</f>
        <v>Bad (0 to -5%)</v>
      </c>
    </row>
    <row r="3276" spans="1:37">
      <c r="A3276" s="1">
        <v>145</v>
      </c>
      <c r="B3276" s="5">
        <v>1E-3</v>
      </c>
      <c r="C3276" t="s">
        <v>2202</v>
      </c>
      <c r="D3276">
        <v>0</v>
      </c>
      <c r="E3276">
        <v>0</v>
      </c>
      <c r="F3276">
        <v>4</v>
      </c>
      <c r="G3276">
        <v>27</v>
      </c>
      <c r="H3276">
        <v>37</v>
      </c>
      <c r="I3276">
        <v>1</v>
      </c>
      <c r="J3276">
        <v>1</v>
      </c>
      <c r="K3276" t="s">
        <v>266</v>
      </c>
      <c r="L3276">
        <v>2</v>
      </c>
      <c r="M3276">
        <v>1</v>
      </c>
      <c r="N3276" t="s">
        <v>2203</v>
      </c>
      <c r="O3276" t="s">
        <v>230</v>
      </c>
      <c r="P3276" t="s">
        <v>103</v>
      </c>
      <c r="Q3276" t="s">
        <v>104</v>
      </c>
      <c r="R3276" t="s">
        <v>105</v>
      </c>
      <c r="S3276" t="s">
        <v>286</v>
      </c>
      <c r="T3276" t="s">
        <v>575</v>
      </c>
      <c r="U3276" t="s">
        <v>576</v>
      </c>
      <c r="V3276" t="s">
        <v>1755</v>
      </c>
      <c r="X3276" t="str">
        <f>VLOOKUP(pbp!V509, games!$B$2:$R$40, 3, FALSE)</f>
        <v>2019-09-22T20:25Z</v>
      </c>
      <c r="Y3276">
        <f>VLOOKUP(1*V3276,NFLGames!$H$11:$H$555,1,FALSE)</f>
        <v>401220323</v>
      </c>
      <c r="Z3276">
        <f>VLOOKUP($Y3276, NFLGames!$H$11:$K$555,2,FALSE)</f>
        <v>2020</v>
      </c>
      <c r="AA3276">
        <f>VLOOKUP($Y3276, NFLGames!$H$11:$K$555,3,FALSE)</f>
        <v>3</v>
      </c>
      <c r="AB3276" s="6">
        <f>IF(A3277=0, 0, AH3277-tbl_pbp[[#This Row],[Saints Win %]])</f>
        <v>0</v>
      </c>
      <c r="AE3276">
        <f>ABS(tbl_pbp[[#This Row],[play.homeScore]]-tbl_pbp[[#This Row],[play.awayScore]])</f>
        <v>10</v>
      </c>
      <c r="AF3276">
        <f>IF(tbl_pbp[[#This Row],[Play Saints Win % Increase]]&gt;=$AF$4,1,0)</f>
        <v>0</v>
      </c>
      <c r="AG3276" t="str">
        <f>VLOOKUP(tbl_pbp[[#This Row],[gameId]], games!$B$2:$T$40, 9, FALSE)</f>
        <v>green-bay-packers</v>
      </c>
      <c r="AH3276" s="5">
        <f>IF(tbl_pbp[[#This Row],[AwayTeam]] &lt;&gt; "new-orleans-saints", tbl_pbp[[#This Row],[homeWinPercentage]], 1-tbl_pbp[[#This Row],[homeWinPercentage]])</f>
        <v>1E-3</v>
      </c>
      <c r="AI3276" s="13">
        <f>tbl_pbp[[#This Row],[Kamara]]*tbl_pbp[[#This Row],[Impactful Play]]</f>
        <v>0</v>
      </c>
      <c r="AJ3276" s="13">
        <f>tbl_pbp[[#This Row],[Thomas]]*tbl_pbp[[#This Row],[Impactful Play]]</f>
        <v>0</v>
      </c>
      <c r="AK3276" s="13" t="str">
        <f>VLOOKUP(tbl_pbp[[#This Row],[Play Saints Win % Increase]], tbl_impact[],3,TRUE)</f>
        <v>Scented (0 to +5%)</v>
      </c>
    </row>
    <row r="3277" spans="1:37">
      <c r="A3277" s="1">
        <v>146</v>
      </c>
      <c r="B3277" s="5">
        <v>1E-3</v>
      </c>
      <c r="C3277" t="s">
        <v>2204</v>
      </c>
      <c r="D3277">
        <v>0</v>
      </c>
      <c r="E3277">
        <v>0</v>
      </c>
      <c r="F3277">
        <v>4</v>
      </c>
      <c r="G3277">
        <v>27</v>
      </c>
      <c r="H3277">
        <v>37</v>
      </c>
      <c r="I3277">
        <v>0</v>
      </c>
      <c r="J3277">
        <v>65</v>
      </c>
      <c r="K3277" t="s">
        <v>266</v>
      </c>
      <c r="L3277">
        <v>0</v>
      </c>
      <c r="M3277">
        <v>65</v>
      </c>
      <c r="N3277" t="s">
        <v>1876</v>
      </c>
      <c r="O3277" t="s">
        <v>230</v>
      </c>
      <c r="P3277" t="s">
        <v>25</v>
      </c>
      <c r="Q3277" t="s">
        <v>26</v>
      </c>
      <c r="R3277" t="s">
        <v>27</v>
      </c>
      <c r="V3277" t="s">
        <v>1755</v>
      </c>
      <c r="X3277" t="str">
        <f>VLOOKUP(pbp!V510, games!$B$2:$R$40, 3, FALSE)</f>
        <v>2019-09-22T20:25Z</v>
      </c>
      <c r="Y3277">
        <f>VLOOKUP(1*V3277,NFLGames!$H$11:$H$555,1,FALSE)</f>
        <v>401220323</v>
      </c>
      <c r="Z3277">
        <f>VLOOKUP($Y3277, NFLGames!$H$11:$K$555,2,FALSE)</f>
        <v>2020</v>
      </c>
      <c r="AA3277">
        <f>VLOOKUP($Y3277, NFLGames!$H$11:$K$555,3,FALSE)</f>
        <v>3</v>
      </c>
      <c r="AB3277" s="6">
        <f>IF(A3278=0, 0, AH3278-tbl_pbp[[#This Row],[Saints Win %]])</f>
        <v>0</v>
      </c>
      <c r="AE3277">
        <f>ABS(tbl_pbp[[#This Row],[play.homeScore]]-tbl_pbp[[#This Row],[play.awayScore]])</f>
        <v>10</v>
      </c>
      <c r="AF3277">
        <f>IF(tbl_pbp[[#This Row],[Play Saints Win % Increase]]&gt;=$AF$4,1,0)</f>
        <v>0</v>
      </c>
      <c r="AG3277" t="str">
        <f>VLOOKUP(tbl_pbp[[#This Row],[gameId]], games!$B$2:$T$40, 9, FALSE)</f>
        <v>green-bay-packers</v>
      </c>
      <c r="AH3277" s="5">
        <f>IF(tbl_pbp[[#This Row],[AwayTeam]] &lt;&gt; "new-orleans-saints", tbl_pbp[[#This Row],[homeWinPercentage]], 1-tbl_pbp[[#This Row],[homeWinPercentage]])</f>
        <v>1E-3</v>
      </c>
      <c r="AI3277" s="13">
        <f>tbl_pbp[[#This Row],[Kamara]]*tbl_pbp[[#This Row],[Impactful Play]]</f>
        <v>0</v>
      </c>
      <c r="AJ3277" s="13">
        <f>tbl_pbp[[#This Row],[Thomas]]*tbl_pbp[[#This Row],[Impactful Play]]</f>
        <v>0</v>
      </c>
      <c r="AK3277" s="13" t="str">
        <f>VLOOKUP(tbl_pbp[[#This Row],[Play Saints Win % Increase]], tbl_impact[],3,TRUE)</f>
        <v>Scented (0 to +5%)</v>
      </c>
    </row>
    <row r="3278" spans="1:37">
      <c r="A3278" s="1">
        <v>147</v>
      </c>
      <c r="B3278" s="5">
        <v>1E-3</v>
      </c>
      <c r="C3278" t="s">
        <v>2205</v>
      </c>
      <c r="D3278">
        <v>0</v>
      </c>
      <c r="E3278">
        <v>0</v>
      </c>
      <c r="F3278">
        <v>4</v>
      </c>
      <c r="G3278">
        <v>27</v>
      </c>
      <c r="H3278">
        <v>37</v>
      </c>
      <c r="I3278">
        <v>10</v>
      </c>
      <c r="J3278">
        <v>25</v>
      </c>
      <c r="K3278" t="s">
        <v>29</v>
      </c>
      <c r="L3278">
        <v>1</v>
      </c>
      <c r="M3278">
        <v>75</v>
      </c>
      <c r="N3278" t="s">
        <v>2206</v>
      </c>
      <c r="O3278" t="s">
        <v>230</v>
      </c>
      <c r="P3278" t="s">
        <v>22</v>
      </c>
      <c r="Q3278" t="s">
        <v>37</v>
      </c>
      <c r="S3278" t="s">
        <v>33</v>
      </c>
      <c r="T3278" t="s">
        <v>34</v>
      </c>
      <c r="U3278" t="s">
        <v>35</v>
      </c>
      <c r="V3278" t="s">
        <v>1755</v>
      </c>
      <c r="X3278" t="str">
        <f>VLOOKUP(pbp!V511, games!$B$2:$R$40, 3, FALSE)</f>
        <v>2019-09-22T20:25Z</v>
      </c>
      <c r="Y3278">
        <f>VLOOKUP(1*V3278,NFLGames!$H$11:$H$555,1,FALSE)</f>
        <v>401220323</v>
      </c>
      <c r="Z3278">
        <f>VLOOKUP($Y3278, NFLGames!$H$11:$K$555,2,FALSE)</f>
        <v>2020</v>
      </c>
      <c r="AA3278">
        <f>VLOOKUP($Y3278, NFLGames!$H$11:$K$555,3,FALSE)</f>
        <v>3</v>
      </c>
      <c r="AB3278" s="6">
        <f>IF(A3279=0, 0, AH3279-tbl_pbp[[#This Row],[Saints Win %]])</f>
        <v>4.0000000000000001E-3</v>
      </c>
      <c r="AE3278">
        <f>ABS(tbl_pbp[[#This Row],[play.homeScore]]-tbl_pbp[[#This Row],[play.awayScore]])</f>
        <v>10</v>
      </c>
      <c r="AF3278">
        <f>IF(tbl_pbp[[#This Row],[Play Saints Win % Increase]]&gt;=$AF$4,1,0)</f>
        <v>0</v>
      </c>
      <c r="AG3278" t="str">
        <f>VLOOKUP(tbl_pbp[[#This Row],[gameId]], games!$B$2:$T$40, 9, FALSE)</f>
        <v>green-bay-packers</v>
      </c>
      <c r="AH3278" s="5">
        <f>IF(tbl_pbp[[#This Row],[AwayTeam]] &lt;&gt; "new-orleans-saints", tbl_pbp[[#This Row],[homeWinPercentage]], 1-tbl_pbp[[#This Row],[homeWinPercentage]])</f>
        <v>1E-3</v>
      </c>
      <c r="AI3278" s="13">
        <f>tbl_pbp[[#This Row],[Kamara]]*tbl_pbp[[#This Row],[Impactful Play]]</f>
        <v>0</v>
      </c>
      <c r="AJ3278" s="13">
        <f>tbl_pbp[[#This Row],[Thomas]]*tbl_pbp[[#This Row],[Impactful Play]]</f>
        <v>0</v>
      </c>
      <c r="AK3278" s="13" t="str">
        <f>VLOOKUP(tbl_pbp[[#This Row],[Play Saints Win % Increase]], tbl_impact[],3,TRUE)</f>
        <v>Scented (0 to +5%)</v>
      </c>
    </row>
    <row r="3279" spans="1:37">
      <c r="A3279" s="1">
        <v>148</v>
      </c>
      <c r="B3279" s="5">
        <v>5.0000000000000001E-3</v>
      </c>
      <c r="C3279" t="s">
        <v>2207</v>
      </c>
      <c r="D3279">
        <v>0</v>
      </c>
      <c r="E3279">
        <v>0</v>
      </c>
      <c r="F3279">
        <v>4</v>
      </c>
      <c r="G3279">
        <v>27</v>
      </c>
      <c r="H3279">
        <v>37</v>
      </c>
      <c r="I3279">
        <v>10</v>
      </c>
      <c r="J3279">
        <v>25</v>
      </c>
      <c r="K3279" t="s">
        <v>29</v>
      </c>
      <c r="L3279">
        <v>2</v>
      </c>
      <c r="M3279">
        <v>75</v>
      </c>
      <c r="N3279" t="s">
        <v>2208</v>
      </c>
      <c r="O3279" t="s">
        <v>1726</v>
      </c>
      <c r="P3279" t="s">
        <v>30</v>
      </c>
      <c r="Q3279" t="s">
        <v>31</v>
      </c>
      <c r="R3279" t="s">
        <v>32</v>
      </c>
      <c r="S3279" t="s">
        <v>120</v>
      </c>
      <c r="T3279" t="s">
        <v>34</v>
      </c>
      <c r="U3279" t="s">
        <v>458</v>
      </c>
      <c r="V3279" t="s">
        <v>1755</v>
      </c>
      <c r="X3279" t="str">
        <f>VLOOKUP(pbp!V512, games!$B$2:$R$40, 3, FALSE)</f>
        <v>2019-09-22T20:25Z</v>
      </c>
      <c r="Y3279">
        <f>VLOOKUP(1*V3279,NFLGames!$H$11:$H$555,1,FALSE)</f>
        <v>401220323</v>
      </c>
      <c r="Z3279">
        <f>VLOOKUP($Y3279, NFLGames!$H$11:$K$555,2,FALSE)</f>
        <v>2020</v>
      </c>
      <c r="AA3279">
        <f>VLOOKUP($Y3279, NFLGames!$H$11:$K$555,3,FALSE)</f>
        <v>3</v>
      </c>
      <c r="AB3279" s="6">
        <f>IF(A3280=0, 0, AH3280-tbl_pbp[[#This Row],[Saints Win %]])</f>
        <v>-1E-3</v>
      </c>
      <c r="AE3279">
        <f>ABS(tbl_pbp[[#This Row],[play.homeScore]]-tbl_pbp[[#This Row],[play.awayScore]])</f>
        <v>10</v>
      </c>
      <c r="AF3279">
        <f>IF(tbl_pbp[[#This Row],[Play Saints Win % Increase]]&gt;=$AF$4,1,0)</f>
        <v>0</v>
      </c>
      <c r="AG3279" t="str">
        <f>VLOOKUP(tbl_pbp[[#This Row],[gameId]], games!$B$2:$T$40, 9, FALSE)</f>
        <v>green-bay-packers</v>
      </c>
      <c r="AH3279" s="5">
        <f>IF(tbl_pbp[[#This Row],[AwayTeam]] &lt;&gt; "new-orleans-saints", tbl_pbp[[#This Row],[homeWinPercentage]], 1-tbl_pbp[[#This Row],[homeWinPercentage]])</f>
        <v>5.0000000000000001E-3</v>
      </c>
      <c r="AI3279" s="13">
        <f>tbl_pbp[[#This Row],[Kamara]]*tbl_pbp[[#This Row],[Impactful Play]]</f>
        <v>0</v>
      </c>
      <c r="AJ3279" s="13">
        <f>tbl_pbp[[#This Row],[Thomas]]*tbl_pbp[[#This Row],[Impactful Play]]</f>
        <v>0</v>
      </c>
      <c r="AK3279" s="13" t="str">
        <f>VLOOKUP(tbl_pbp[[#This Row],[Play Saints Win % Increase]], tbl_impact[],3,TRUE)</f>
        <v>Bad (0 to -5%)</v>
      </c>
    </row>
    <row r="3280" spans="1:37">
      <c r="A3280" s="1">
        <v>149</v>
      </c>
      <c r="B3280" s="5">
        <v>4.0000000000000001E-3</v>
      </c>
      <c r="C3280" t="s">
        <v>2209</v>
      </c>
      <c r="D3280">
        <v>0</v>
      </c>
      <c r="E3280">
        <v>0</v>
      </c>
      <c r="F3280">
        <v>4</v>
      </c>
      <c r="G3280">
        <v>27</v>
      </c>
      <c r="H3280">
        <v>37</v>
      </c>
      <c r="I3280">
        <v>10</v>
      </c>
      <c r="J3280">
        <v>43</v>
      </c>
      <c r="K3280" t="s">
        <v>29</v>
      </c>
      <c r="L3280">
        <v>1</v>
      </c>
      <c r="M3280">
        <v>57</v>
      </c>
      <c r="N3280" t="s">
        <v>2210</v>
      </c>
      <c r="O3280" t="s">
        <v>2211</v>
      </c>
      <c r="P3280" t="s">
        <v>30</v>
      </c>
      <c r="Q3280" t="s">
        <v>31</v>
      </c>
      <c r="R3280" t="s">
        <v>32</v>
      </c>
      <c r="S3280" t="s">
        <v>33</v>
      </c>
      <c r="T3280" t="s">
        <v>48</v>
      </c>
      <c r="U3280" t="s">
        <v>49</v>
      </c>
      <c r="V3280" t="s">
        <v>1755</v>
      </c>
      <c r="X3280" t="str">
        <f>VLOOKUP(pbp!V513, games!$B$2:$R$40, 3, FALSE)</f>
        <v>2019-09-22T20:25Z</v>
      </c>
      <c r="Y3280">
        <f>VLOOKUP(1*V3280,NFLGames!$H$11:$H$555,1,FALSE)</f>
        <v>401220323</v>
      </c>
      <c r="Z3280">
        <f>VLOOKUP($Y3280, NFLGames!$H$11:$K$555,2,FALSE)</f>
        <v>2020</v>
      </c>
      <c r="AA3280">
        <f>VLOOKUP($Y3280, NFLGames!$H$11:$K$555,3,FALSE)</f>
        <v>3</v>
      </c>
      <c r="AB3280" s="6">
        <f>IF(A3281=0, 0, AH3281-tbl_pbp[[#This Row],[Saints Win %]])</f>
        <v>-1E-3</v>
      </c>
      <c r="AC3280">
        <v>1</v>
      </c>
      <c r="AE3280">
        <f>ABS(tbl_pbp[[#This Row],[play.homeScore]]-tbl_pbp[[#This Row],[play.awayScore]])</f>
        <v>10</v>
      </c>
      <c r="AF3280">
        <f>IF(tbl_pbp[[#This Row],[Play Saints Win % Increase]]&gt;=$AF$4,1,0)</f>
        <v>0</v>
      </c>
      <c r="AG3280" t="str">
        <f>VLOOKUP(tbl_pbp[[#This Row],[gameId]], games!$B$2:$T$40, 9, FALSE)</f>
        <v>green-bay-packers</v>
      </c>
      <c r="AH3280" s="5">
        <f>IF(tbl_pbp[[#This Row],[AwayTeam]] &lt;&gt; "new-orleans-saints", tbl_pbp[[#This Row],[homeWinPercentage]], 1-tbl_pbp[[#This Row],[homeWinPercentage]])</f>
        <v>4.0000000000000001E-3</v>
      </c>
      <c r="AI3280" s="13">
        <f>tbl_pbp[[#This Row],[Kamara]]*tbl_pbp[[#This Row],[Impactful Play]]</f>
        <v>0</v>
      </c>
      <c r="AJ3280" s="13">
        <f>tbl_pbp[[#This Row],[Thomas]]*tbl_pbp[[#This Row],[Impactful Play]]</f>
        <v>0</v>
      </c>
      <c r="AK3280" s="13" t="str">
        <f>VLOOKUP(tbl_pbp[[#This Row],[Play Saints Win % Increase]], tbl_impact[],3,TRUE)</f>
        <v>Bad (0 to -5%)</v>
      </c>
    </row>
    <row r="3281" spans="1:37">
      <c r="A3281" s="1">
        <v>150</v>
      </c>
      <c r="B3281" s="5">
        <v>3.0000000000000001E-3</v>
      </c>
      <c r="C3281" t="s">
        <v>2212</v>
      </c>
      <c r="D3281">
        <v>0</v>
      </c>
      <c r="E3281">
        <v>0</v>
      </c>
      <c r="F3281">
        <v>4</v>
      </c>
      <c r="G3281">
        <v>27</v>
      </c>
      <c r="H3281">
        <v>37</v>
      </c>
      <c r="I3281">
        <v>7</v>
      </c>
      <c r="J3281">
        <v>46</v>
      </c>
      <c r="K3281" t="s">
        <v>29</v>
      </c>
      <c r="L3281">
        <v>2</v>
      </c>
      <c r="M3281">
        <v>54</v>
      </c>
      <c r="N3281" t="s">
        <v>2213</v>
      </c>
      <c r="O3281" t="s">
        <v>1316</v>
      </c>
      <c r="P3281" t="s">
        <v>30</v>
      </c>
      <c r="Q3281" t="s">
        <v>31</v>
      </c>
      <c r="R3281" t="s">
        <v>32</v>
      </c>
      <c r="S3281" t="s">
        <v>220</v>
      </c>
      <c r="T3281" t="s">
        <v>435</v>
      </c>
      <c r="U3281" t="s">
        <v>2214</v>
      </c>
      <c r="V3281" t="s">
        <v>1755</v>
      </c>
      <c r="X3281" t="str">
        <f>VLOOKUP(pbp!V514, games!$B$2:$R$40, 3, FALSE)</f>
        <v>2019-09-22T20:25Z</v>
      </c>
      <c r="Y3281">
        <f>VLOOKUP(1*V3281,NFLGames!$H$11:$H$555,1,FALSE)</f>
        <v>401220323</v>
      </c>
      <c r="Z3281">
        <f>VLOOKUP($Y3281, NFLGames!$H$11:$K$555,2,FALSE)</f>
        <v>2020</v>
      </c>
      <c r="AA3281">
        <f>VLOOKUP($Y3281, NFLGames!$H$11:$K$555,3,FALSE)</f>
        <v>3</v>
      </c>
      <c r="AB3281" s="6">
        <f>IF(A3282=0, 0, AH3282-tbl_pbp[[#This Row],[Saints Win %]])</f>
        <v>0</v>
      </c>
      <c r="AE3281">
        <f>ABS(tbl_pbp[[#This Row],[play.homeScore]]-tbl_pbp[[#This Row],[play.awayScore]])</f>
        <v>10</v>
      </c>
      <c r="AF3281">
        <f>IF(tbl_pbp[[#This Row],[Play Saints Win % Increase]]&gt;=$AF$4,1,0)</f>
        <v>0</v>
      </c>
      <c r="AG3281" t="str">
        <f>VLOOKUP(tbl_pbp[[#This Row],[gameId]], games!$B$2:$T$40, 9, FALSE)</f>
        <v>green-bay-packers</v>
      </c>
      <c r="AH3281" s="5">
        <f>IF(tbl_pbp[[#This Row],[AwayTeam]] &lt;&gt; "new-orleans-saints", tbl_pbp[[#This Row],[homeWinPercentage]], 1-tbl_pbp[[#This Row],[homeWinPercentage]])</f>
        <v>3.0000000000000001E-3</v>
      </c>
      <c r="AI3281" s="13">
        <f>tbl_pbp[[#This Row],[Kamara]]*tbl_pbp[[#This Row],[Impactful Play]]</f>
        <v>0</v>
      </c>
      <c r="AJ3281" s="13">
        <f>tbl_pbp[[#This Row],[Thomas]]*tbl_pbp[[#This Row],[Impactful Play]]</f>
        <v>0</v>
      </c>
      <c r="AK3281" s="13" t="str">
        <f>VLOOKUP(tbl_pbp[[#This Row],[Play Saints Win % Increase]], tbl_impact[],3,TRUE)</f>
        <v>Scented (0 to +5%)</v>
      </c>
    </row>
    <row r="3282" spans="1:37">
      <c r="A3282" s="1">
        <v>151</v>
      </c>
      <c r="B3282" s="5">
        <v>3.0000000000000001E-3</v>
      </c>
      <c r="C3282" t="s">
        <v>2215</v>
      </c>
      <c r="D3282">
        <v>0</v>
      </c>
      <c r="E3282">
        <v>0</v>
      </c>
      <c r="F3282">
        <v>4</v>
      </c>
      <c r="G3282">
        <v>27</v>
      </c>
      <c r="H3282">
        <v>37</v>
      </c>
      <c r="I3282">
        <v>10</v>
      </c>
      <c r="J3282">
        <v>56</v>
      </c>
      <c r="K3282" t="s">
        <v>29</v>
      </c>
      <c r="L3282">
        <v>1</v>
      </c>
      <c r="M3282">
        <v>16</v>
      </c>
      <c r="N3282" t="s">
        <v>2216</v>
      </c>
      <c r="O3282" t="s">
        <v>1316</v>
      </c>
      <c r="P3282" t="s">
        <v>22</v>
      </c>
      <c r="Q3282" t="s">
        <v>37</v>
      </c>
      <c r="S3282" t="s">
        <v>33</v>
      </c>
      <c r="T3282" t="s">
        <v>1781</v>
      </c>
      <c r="U3282" t="s">
        <v>1782</v>
      </c>
      <c r="V3282" t="s">
        <v>1755</v>
      </c>
      <c r="X3282" t="str">
        <f>VLOOKUP(pbp!V515, games!$B$2:$R$40, 3, FALSE)</f>
        <v>2019-09-22T20:25Z</v>
      </c>
      <c r="Y3282">
        <f>VLOOKUP(1*V3282,NFLGames!$H$11:$H$555,1,FALSE)</f>
        <v>401220323</v>
      </c>
      <c r="Z3282">
        <f>VLOOKUP($Y3282, NFLGames!$H$11:$K$555,2,FALSE)</f>
        <v>2020</v>
      </c>
      <c r="AA3282">
        <f>VLOOKUP($Y3282, NFLGames!$H$11:$K$555,3,FALSE)</f>
        <v>3</v>
      </c>
      <c r="AB3282" s="6">
        <f>IF(A3283=0, 0, AH3283-tbl_pbp[[#This Row],[Saints Win %]])</f>
        <v>-1E-3</v>
      </c>
      <c r="AE3282">
        <f>ABS(tbl_pbp[[#This Row],[play.homeScore]]-tbl_pbp[[#This Row],[play.awayScore]])</f>
        <v>10</v>
      </c>
      <c r="AF3282">
        <f>IF(tbl_pbp[[#This Row],[Play Saints Win % Increase]]&gt;=$AF$4,1,0)</f>
        <v>0</v>
      </c>
      <c r="AG3282" t="str">
        <f>VLOOKUP(tbl_pbp[[#This Row],[gameId]], games!$B$2:$T$40, 9, FALSE)</f>
        <v>green-bay-packers</v>
      </c>
      <c r="AH3282" s="5">
        <f>IF(tbl_pbp[[#This Row],[AwayTeam]] &lt;&gt; "new-orleans-saints", tbl_pbp[[#This Row],[homeWinPercentage]], 1-tbl_pbp[[#This Row],[homeWinPercentage]])</f>
        <v>3.0000000000000001E-3</v>
      </c>
      <c r="AI3282" s="13">
        <f>tbl_pbp[[#This Row],[Kamara]]*tbl_pbp[[#This Row],[Impactful Play]]</f>
        <v>0</v>
      </c>
      <c r="AJ3282" s="13">
        <f>tbl_pbp[[#This Row],[Thomas]]*tbl_pbp[[#This Row],[Impactful Play]]</f>
        <v>0</v>
      </c>
      <c r="AK3282" s="13" t="str">
        <f>VLOOKUP(tbl_pbp[[#This Row],[Play Saints Win % Increase]], tbl_impact[],3,TRUE)</f>
        <v>Bad (0 to -5%)</v>
      </c>
    </row>
    <row r="3283" spans="1:37">
      <c r="A3283" s="1">
        <v>152</v>
      </c>
      <c r="B3283" s="5">
        <v>2E-3</v>
      </c>
      <c r="C3283" t="s">
        <v>2217</v>
      </c>
      <c r="D3283">
        <v>0</v>
      </c>
      <c r="E3283">
        <v>0</v>
      </c>
      <c r="F3283">
        <v>4</v>
      </c>
      <c r="G3283">
        <v>27</v>
      </c>
      <c r="H3283">
        <v>37</v>
      </c>
      <c r="I3283">
        <v>10</v>
      </c>
      <c r="J3283">
        <v>56</v>
      </c>
      <c r="K3283" t="s">
        <v>29</v>
      </c>
      <c r="L3283">
        <v>2</v>
      </c>
      <c r="M3283">
        <v>44</v>
      </c>
      <c r="N3283" t="s">
        <v>2218</v>
      </c>
      <c r="O3283" t="s">
        <v>823</v>
      </c>
      <c r="P3283" t="s">
        <v>22</v>
      </c>
      <c r="Q3283" t="s">
        <v>37</v>
      </c>
      <c r="S3283" t="s">
        <v>120</v>
      </c>
      <c r="T3283" t="s">
        <v>1781</v>
      </c>
      <c r="U3283" t="s">
        <v>2219</v>
      </c>
      <c r="V3283" t="s">
        <v>1755</v>
      </c>
      <c r="X3283" t="str">
        <f>VLOOKUP(pbp!V516, games!$B$2:$R$40, 3, FALSE)</f>
        <v>2019-09-22T20:25Z</v>
      </c>
      <c r="Y3283">
        <f>VLOOKUP(1*V3283,NFLGames!$H$11:$H$555,1,FALSE)</f>
        <v>401220323</v>
      </c>
      <c r="Z3283">
        <f>VLOOKUP($Y3283, NFLGames!$H$11:$K$555,2,FALSE)</f>
        <v>2020</v>
      </c>
      <c r="AA3283">
        <f>VLOOKUP($Y3283, NFLGames!$H$11:$K$555,3,FALSE)</f>
        <v>3</v>
      </c>
      <c r="AB3283" s="6">
        <f>IF(A3284=0, 0, AH3284-tbl_pbp[[#This Row],[Saints Win %]])</f>
        <v>1E-3</v>
      </c>
      <c r="AC3283">
        <v>1</v>
      </c>
      <c r="AE3283">
        <f>ABS(tbl_pbp[[#This Row],[play.homeScore]]-tbl_pbp[[#This Row],[play.awayScore]])</f>
        <v>10</v>
      </c>
      <c r="AF3283">
        <f>IF(tbl_pbp[[#This Row],[Play Saints Win % Increase]]&gt;=$AF$4,1,0)</f>
        <v>0</v>
      </c>
      <c r="AG3283" t="str">
        <f>VLOOKUP(tbl_pbp[[#This Row],[gameId]], games!$B$2:$T$40, 9, FALSE)</f>
        <v>green-bay-packers</v>
      </c>
      <c r="AH3283" s="5">
        <f>IF(tbl_pbp[[#This Row],[AwayTeam]] &lt;&gt; "new-orleans-saints", tbl_pbp[[#This Row],[homeWinPercentage]], 1-tbl_pbp[[#This Row],[homeWinPercentage]])</f>
        <v>2E-3</v>
      </c>
      <c r="AI3283" s="13">
        <f>tbl_pbp[[#This Row],[Kamara]]*tbl_pbp[[#This Row],[Impactful Play]]</f>
        <v>0</v>
      </c>
      <c r="AJ3283" s="13">
        <f>tbl_pbp[[#This Row],[Thomas]]*tbl_pbp[[#This Row],[Impactful Play]]</f>
        <v>0</v>
      </c>
      <c r="AK3283" s="13" t="str">
        <f>VLOOKUP(tbl_pbp[[#This Row],[Play Saints Win % Increase]], tbl_impact[],3,TRUE)</f>
        <v>Scented (0 to +5%)</v>
      </c>
    </row>
    <row r="3284" spans="1:37">
      <c r="A3284" s="1">
        <v>153</v>
      </c>
      <c r="B3284" s="5">
        <v>3.0000000000000001E-3</v>
      </c>
      <c r="C3284" t="s">
        <v>2220</v>
      </c>
      <c r="D3284">
        <v>0</v>
      </c>
      <c r="E3284">
        <v>0</v>
      </c>
      <c r="F3284">
        <v>4</v>
      </c>
      <c r="G3284">
        <v>27</v>
      </c>
      <c r="H3284">
        <v>37</v>
      </c>
      <c r="I3284">
        <v>10</v>
      </c>
      <c r="J3284">
        <v>56</v>
      </c>
      <c r="K3284" t="s">
        <v>29</v>
      </c>
      <c r="L3284">
        <v>3</v>
      </c>
      <c r="M3284">
        <v>44</v>
      </c>
      <c r="N3284" t="s">
        <v>2221</v>
      </c>
      <c r="O3284" t="s">
        <v>2222</v>
      </c>
      <c r="P3284" t="s">
        <v>30</v>
      </c>
      <c r="Q3284" t="s">
        <v>31</v>
      </c>
      <c r="R3284" t="s">
        <v>32</v>
      </c>
      <c r="S3284" t="s">
        <v>123</v>
      </c>
      <c r="T3284" t="s">
        <v>1781</v>
      </c>
      <c r="U3284" t="s">
        <v>2223</v>
      </c>
      <c r="V3284" t="s">
        <v>1755</v>
      </c>
      <c r="X3284" t="str">
        <f>VLOOKUP(pbp!V517, games!$B$2:$R$40, 3, FALSE)</f>
        <v>2019-09-22T20:25Z</v>
      </c>
      <c r="Y3284">
        <f>VLOOKUP(1*V3284,NFLGames!$H$11:$H$555,1,FALSE)</f>
        <v>401220323</v>
      </c>
      <c r="Z3284">
        <f>VLOOKUP($Y3284, NFLGames!$H$11:$K$555,2,FALSE)</f>
        <v>2020</v>
      </c>
      <c r="AA3284">
        <f>VLOOKUP($Y3284, NFLGames!$H$11:$K$555,3,FALSE)</f>
        <v>3</v>
      </c>
      <c r="AB3284" s="6">
        <f>IF(A3285=0, 0, AH3285-tbl_pbp[[#This Row],[Saints Win %]])</f>
        <v>0</v>
      </c>
      <c r="AE3284">
        <f>ABS(tbl_pbp[[#This Row],[play.homeScore]]-tbl_pbp[[#This Row],[play.awayScore]])</f>
        <v>10</v>
      </c>
      <c r="AF3284">
        <f>IF(tbl_pbp[[#This Row],[Play Saints Win % Increase]]&gt;=$AF$4,1,0)</f>
        <v>0</v>
      </c>
      <c r="AG3284" t="str">
        <f>VLOOKUP(tbl_pbp[[#This Row],[gameId]], games!$B$2:$T$40, 9, FALSE)</f>
        <v>green-bay-packers</v>
      </c>
      <c r="AH3284" s="5">
        <f>IF(tbl_pbp[[#This Row],[AwayTeam]] &lt;&gt; "new-orleans-saints", tbl_pbp[[#This Row],[homeWinPercentage]], 1-tbl_pbp[[#This Row],[homeWinPercentage]])</f>
        <v>3.0000000000000001E-3</v>
      </c>
      <c r="AI3284" s="13">
        <f>tbl_pbp[[#This Row],[Kamara]]*tbl_pbp[[#This Row],[Impactful Play]]</f>
        <v>0</v>
      </c>
      <c r="AJ3284" s="13">
        <f>tbl_pbp[[#This Row],[Thomas]]*tbl_pbp[[#This Row],[Impactful Play]]</f>
        <v>0</v>
      </c>
      <c r="AK3284" s="13" t="str">
        <f>VLOOKUP(tbl_pbp[[#This Row],[Play Saints Win % Increase]], tbl_impact[],3,TRUE)</f>
        <v>Scented (0 to +5%)</v>
      </c>
    </row>
    <row r="3285" spans="1:37">
      <c r="A3285" s="1">
        <v>154</v>
      </c>
      <c r="B3285" s="5">
        <v>3.0000000000000001E-3</v>
      </c>
      <c r="C3285" t="s">
        <v>2224</v>
      </c>
      <c r="D3285">
        <v>0</v>
      </c>
      <c r="E3285">
        <v>0</v>
      </c>
      <c r="F3285">
        <v>4</v>
      </c>
      <c r="G3285">
        <v>27</v>
      </c>
      <c r="H3285">
        <v>37</v>
      </c>
      <c r="I3285">
        <v>1</v>
      </c>
      <c r="J3285">
        <v>65</v>
      </c>
      <c r="K3285" t="s">
        <v>29</v>
      </c>
      <c r="L3285">
        <v>4</v>
      </c>
      <c r="M3285">
        <v>35</v>
      </c>
      <c r="N3285" t="s">
        <v>2225</v>
      </c>
      <c r="O3285" t="s">
        <v>2226</v>
      </c>
      <c r="P3285" t="s">
        <v>30</v>
      </c>
      <c r="Q3285" t="s">
        <v>31</v>
      </c>
      <c r="R3285" t="s">
        <v>32</v>
      </c>
      <c r="S3285" t="s">
        <v>424</v>
      </c>
      <c r="T3285" t="s">
        <v>1776</v>
      </c>
      <c r="U3285" t="s">
        <v>2227</v>
      </c>
      <c r="V3285" t="s">
        <v>1755</v>
      </c>
      <c r="X3285" t="str">
        <f>VLOOKUP(pbp!V518, games!$B$2:$R$40, 3, FALSE)</f>
        <v>2019-09-22T20:25Z</v>
      </c>
      <c r="Y3285">
        <f>VLOOKUP(1*V3285,NFLGames!$H$11:$H$555,1,FALSE)</f>
        <v>401220323</v>
      </c>
      <c r="Z3285">
        <f>VLOOKUP($Y3285, NFLGames!$H$11:$K$555,2,FALSE)</f>
        <v>2020</v>
      </c>
      <c r="AA3285">
        <f>VLOOKUP($Y3285, NFLGames!$H$11:$K$555,3,FALSE)</f>
        <v>3</v>
      </c>
      <c r="AB3285" s="6">
        <f>IF(A3286=0, 0, AH3286-tbl_pbp[[#This Row],[Saints Win %]])</f>
        <v>-1E-3</v>
      </c>
      <c r="AE3285">
        <f>ABS(tbl_pbp[[#This Row],[play.homeScore]]-tbl_pbp[[#This Row],[play.awayScore]])</f>
        <v>10</v>
      </c>
      <c r="AF3285">
        <f>IF(tbl_pbp[[#This Row],[Play Saints Win % Increase]]&gt;=$AF$4,1,0)</f>
        <v>0</v>
      </c>
      <c r="AG3285" t="str">
        <f>VLOOKUP(tbl_pbp[[#This Row],[gameId]], games!$B$2:$T$40, 9, FALSE)</f>
        <v>green-bay-packers</v>
      </c>
      <c r="AH3285" s="5">
        <f>IF(tbl_pbp[[#This Row],[AwayTeam]] &lt;&gt; "new-orleans-saints", tbl_pbp[[#This Row],[homeWinPercentage]], 1-tbl_pbp[[#This Row],[homeWinPercentage]])</f>
        <v>3.0000000000000001E-3</v>
      </c>
      <c r="AI3285" s="13">
        <f>tbl_pbp[[#This Row],[Kamara]]*tbl_pbp[[#This Row],[Impactful Play]]</f>
        <v>0</v>
      </c>
      <c r="AJ3285" s="13">
        <f>tbl_pbp[[#This Row],[Thomas]]*tbl_pbp[[#This Row],[Impactful Play]]</f>
        <v>0</v>
      </c>
      <c r="AK3285" s="13" t="str">
        <f>VLOOKUP(tbl_pbp[[#This Row],[Play Saints Win % Increase]], tbl_impact[],3,TRUE)</f>
        <v>Bad (0 to -5%)</v>
      </c>
    </row>
    <row r="3286" spans="1:37">
      <c r="A3286" s="1">
        <v>155</v>
      </c>
      <c r="B3286" s="5">
        <v>2E-3</v>
      </c>
      <c r="C3286" t="s">
        <v>2228</v>
      </c>
      <c r="D3286">
        <v>0</v>
      </c>
      <c r="E3286">
        <v>0</v>
      </c>
      <c r="F3286">
        <v>4</v>
      </c>
      <c r="G3286">
        <v>27</v>
      </c>
      <c r="H3286">
        <v>37</v>
      </c>
      <c r="I3286">
        <v>10</v>
      </c>
      <c r="J3286">
        <v>84</v>
      </c>
      <c r="K3286" t="s">
        <v>29</v>
      </c>
      <c r="L3286">
        <v>1</v>
      </c>
      <c r="M3286">
        <v>16</v>
      </c>
      <c r="N3286" t="s">
        <v>2229</v>
      </c>
      <c r="O3286" t="s">
        <v>844</v>
      </c>
      <c r="P3286" t="s">
        <v>124</v>
      </c>
      <c r="Q3286" t="s">
        <v>125</v>
      </c>
      <c r="R3286" t="s">
        <v>126</v>
      </c>
      <c r="V3286" t="s">
        <v>1755</v>
      </c>
      <c r="X3286" t="str">
        <f>VLOOKUP(pbp!V519, games!$B$2:$R$40, 3, FALSE)</f>
        <v>2019-09-22T20:25Z</v>
      </c>
      <c r="Y3286">
        <f>VLOOKUP(1*V3286,NFLGames!$H$11:$H$555,1,FALSE)</f>
        <v>401220323</v>
      </c>
      <c r="Z3286">
        <f>VLOOKUP($Y3286, NFLGames!$H$11:$K$555,2,FALSE)</f>
        <v>2020</v>
      </c>
      <c r="AA3286">
        <f>VLOOKUP($Y3286, NFLGames!$H$11:$K$555,3,FALSE)</f>
        <v>3</v>
      </c>
      <c r="AB3286" s="6">
        <f>IF(A3287=0, 0, AH3287-tbl_pbp[[#This Row],[Saints Win %]])</f>
        <v>5.0000000000000001E-3</v>
      </c>
      <c r="AE3286">
        <f>ABS(tbl_pbp[[#This Row],[play.homeScore]]-tbl_pbp[[#This Row],[play.awayScore]])</f>
        <v>10</v>
      </c>
      <c r="AF3286">
        <f>IF(tbl_pbp[[#This Row],[Play Saints Win % Increase]]&gt;=$AF$4,1,0)</f>
        <v>0</v>
      </c>
      <c r="AG3286" t="str">
        <f>VLOOKUP(tbl_pbp[[#This Row],[gameId]], games!$B$2:$T$40, 9, FALSE)</f>
        <v>green-bay-packers</v>
      </c>
      <c r="AH3286" s="5">
        <f>IF(tbl_pbp[[#This Row],[AwayTeam]] &lt;&gt; "new-orleans-saints", tbl_pbp[[#This Row],[homeWinPercentage]], 1-tbl_pbp[[#This Row],[homeWinPercentage]])</f>
        <v>2E-3</v>
      </c>
      <c r="AI3286" s="13">
        <f>tbl_pbp[[#This Row],[Kamara]]*tbl_pbp[[#This Row],[Impactful Play]]</f>
        <v>0</v>
      </c>
      <c r="AJ3286" s="13">
        <f>tbl_pbp[[#This Row],[Thomas]]*tbl_pbp[[#This Row],[Impactful Play]]</f>
        <v>0</v>
      </c>
      <c r="AK3286" s="13" t="str">
        <f>VLOOKUP(tbl_pbp[[#This Row],[Play Saints Win % Increase]], tbl_impact[],3,TRUE)</f>
        <v>Scented (0 to +5%)</v>
      </c>
    </row>
    <row r="3287" spans="1:37">
      <c r="A3287" s="1">
        <v>156</v>
      </c>
      <c r="B3287" s="5">
        <v>7.0000000000000001E-3</v>
      </c>
      <c r="C3287" t="s">
        <v>2230</v>
      </c>
      <c r="D3287">
        <v>0</v>
      </c>
      <c r="E3287">
        <v>0</v>
      </c>
      <c r="F3287">
        <v>4</v>
      </c>
      <c r="G3287">
        <v>30</v>
      </c>
      <c r="H3287">
        <v>37</v>
      </c>
      <c r="I3287">
        <v>10</v>
      </c>
      <c r="J3287">
        <v>84</v>
      </c>
      <c r="K3287" t="s">
        <v>29</v>
      </c>
      <c r="L3287">
        <v>1</v>
      </c>
      <c r="M3287">
        <v>16</v>
      </c>
      <c r="N3287" t="s">
        <v>2231</v>
      </c>
      <c r="O3287" t="s">
        <v>700</v>
      </c>
      <c r="P3287" t="s">
        <v>187</v>
      </c>
      <c r="Q3287" t="s">
        <v>188</v>
      </c>
      <c r="R3287" t="s">
        <v>189</v>
      </c>
      <c r="S3287" t="s">
        <v>33</v>
      </c>
      <c r="T3287" t="s">
        <v>2232</v>
      </c>
      <c r="U3287" t="s">
        <v>2233</v>
      </c>
      <c r="V3287" t="s">
        <v>1755</v>
      </c>
      <c r="X3287" t="str">
        <f>VLOOKUP(pbp!V520, games!$B$2:$R$40, 3, FALSE)</f>
        <v>2019-09-22T20:25Z</v>
      </c>
      <c r="Y3287">
        <f>VLOOKUP(1*V3287,NFLGames!$H$11:$H$555,1,FALSE)</f>
        <v>401220323</v>
      </c>
      <c r="Z3287">
        <f>VLOOKUP($Y3287, NFLGames!$H$11:$K$555,2,FALSE)</f>
        <v>2020</v>
      </c>
      <c r="AA3287">
        <f>VLOOKUP($Y3287, NFLGames!$H$11:$K$555,3,FALSE)</f>
        <v>3</v>
      </c>
      <c r="AB3287" s="6">
        <f>IF(A3288=0, 0, AH3288-tbl_pbp[[#This Row],[Saints Win %]])</f>
        <v>-6.0000000000000001E-3</v>
      </c>
      <c r="AE3287">
        <f>ABS(tbl_pbp[[#This Row],[play.homeScore]]-tbl_pbp[[#This Row],[play.awayScore]])</f>
        <v>7</v>
      </c>
      <c r="AF3287">
        <f>IF(tbl_pbp[[#This Row],[Play Saints Win % Increase]]&gt;=$AF$4,1,0)</f>
        <v>0</v>
      </c>
      <c r="AG3287" t="str">
        <f>VLOOKUP(tbl_pbp[[#This Row],[gameId]], games!$B$2:$T$40, 9, FALSE)</f>
        <v>green-bay-packers</v>
      </c>
      <c r="AH3287" s="5">
        <f>IF(tbl_pbp[[#This Row],[AwayTeam]] &lt;&gt; "new-orleans-saints", tbl_pbp[[#This Row],[homeWinPercentage]], 1-tbl_pbp[[#This Row],[homeWinPercentage]])</f>
        <v>7.0000000000000001E-3</v>
      </c>
      <c r="AI3287" s="13">
        <f>tbl_pbp[[#This Row],[Kamara]]*tbl_pbp[[#This Row],[Impactful Play]]</f>
        <v>0</v>
      </c>
      <c r="AJ3287" s="13">
        <f>tbl_pbp[[#This Row],[Thomas]]*tbl_pbp[[#This Row],[Impactful Play]]</f>
        <v>0</v>
      </c>
      <c r="AK3287" s="13" t="str">
        <f>VLOOKUP(tbl_pbp[[#This Row],[Play Saints Win % Increase]], tbl_impact[],3,TRUE)</f>
        <v>Bad (0 to -5%)</v>
      </c>
    </row>
    <row r="3288" spans="1:37">
      <c r="A3288" s="1">
        <v>157</v>
      </c>
      <c r="B3288" s="5">
        <v>1E-3</v>
      </c>
      <c r="C3288" t="s">
        <v>2234</v>
      </c>
      <c r="D3288">
        <v>0</v>
      </c>
      <c r="E3288">
        <v>0</v>
      </c>
      <c r="F3288">
        <v>4</v>
      </c>
      <c r="G3288">
        <v>30</v>
      </c>
      <c r="H3288">
        <v>37</v>
      </c>
      <c r="I3288">
        <v>0</v>
      </c>
      <c r="J3288">
        <v>35</v>
      </c>
      <c r="K3288" t="s">
        <v>29</v>
      </c>
      <c r="L3288">
        <v>0</v>
      </c>
      <c r="M3288">
        <v>65</v>
      </c>
      <c r="N3288" t="s">
        <v>2235</v>
      </c>
      <c r="O3288" t="s">
        <v>700</v>
      </c>
      <c r="P3288" t="s">
        <v>25</v>
      </c>
      <c r="Q3288" t="s">
        <v>26</v>
      </c>
      <c r="R3288" t="s">
        <v>27</v>
      </c>
      <c r="V3288" t="s">
        <v>1755</v>
      </c>
      <c r="X3288" t="str">
        <f>VLOOKUP(pbp!V521, games!$B$2:$R$40, 3, FALSE)</f>
        <v>2019-09-22T20:25Z</v>
      </c>
      <c r="Y3288">
        <f>VLOOKUP(1*V3288,NFLGames!$H$11:$H$555,1,FALSE)</f>
        <v>401220323</v>
      </c>
      <c r="Z3288">
        <f>VLOOKUP($Y3288, NFLGames!$H$11:$K$555,2,FALSE)</f>
        <v>2020</v>
      </c>
      <c r="AA3288">
        <f>VLOOKUP($Y3288, NFLGames!$H$11:$K$555,3,FALSE)</f>
        <v>3</v>
      </c>
      <c r="AB3288" s="6">
        <f>IF(A3289=0, 0, AH3289-tbl_pbp[[#This Row],[Saints Win %]])</f>
        <v>0</v>
      </c>
      <c r="AE3288">
        <f>ABS(tbl_pbp[[#This Row],[play.homeScore]]-tbl_pbp[[#This Row],[play.awayScore]])</f>
        <v>7</v>
      </c>
      <c r="AF3288">
        <f>IF(tbl_pbp[[#This Row],[Play Saints Win % Increase]]&gt;=$AF$4,1,0)</f>
        <v>0</v>
      </c>
      <c r="AG3288" t="str">
        <f>VLOOKUP(tbl_pbp[[#This Row],[gameId]], games!$B$2:$T$40, 9, FALSE)</f>
        <v>green-bay-packers</v>
      </c>
      <c r="AH3288" s="5">
        <f>IF(tbl_pbp[[#This Row],[AwayTeam]] &lt;&gt; "new-orleans-saints", tbl_pbp[[#This Row],[homeWinPercentage]], 1-tbl_pbp[[#This Row],[homeWinPercentage]])</f>
        <v>1E-3</v>
      </c>
      <c r="AI3288" s="13">
        <f>tbl_pbp[[#This Row],[Kamara]]*tbl_pbp[[#This Row],[Impactful Play]]</f>
        <v>0</v>
      </c>
      <c r="AJ3288" s="13">
        <f>tbl_pbp[[#This Row],[Thomas]]*tbl_pbp[[#This Row],[Impactful Play]]</f>
        <v>0</v>
      </c>
      <c r="AK3288" s="13" t="str">
        <f>VLOOKUP(tbl_pbp[[#This Row],[Play Saints Win % Increase]], tbl_impact[],3,TRUE)</f>
        <v>Scented (0 to +5%)</v>
      </c>
    </row>
    <row r="3289" spans="1:37">
      <c r="A3289" s="1">
        <v>158</v>
      </c>
      <c r="B3289" s="5">
        <v>1E-3</v>
      </c>
      <c r="C3289" t="s">
        <v>2236</v>
      </c>
      <c r="D3289">
        <v>0</v>
      </c>
      <c r="E3289">
        <v>0</v>
      </c>
      <c r="F3289">
        <v>4</v>
      </c>
      <c r="G3289">
        <v>30</v>
      </c>
      <c r="H3289">
        <v>37</v>
      </c>
      <c r="I3289">
        <v>10</v>
      </c>
      <c r="J3289">
        <v>43</v>
      </c>
      <c r="K3289" t="s">
        <v>266</v>
      </c>
      <c r="L3289">
        <v>1</v>
      </c>
      <c r="M3289">
        <v>43</v>
      </c>
      <c r="N3289" t="s">
        <v>2237</v>
      </c>
      <c r="O3289" t="s">
        <v>2238</v>
      </c>
      <c r="P3289" t="s">
        <v>45</v>
      </c>
      <c r="Q3289" t="s">
        <v>46</v>
      </c>
      <c r="R3289" t="s">
        <v>47</v>
      </c>
      <c r="S3289" t="s">
        <v>33</v>
      </c>
      <c r="T3289" t="s">
        <v>48</v>
      </c>
      <c r="U3289" t="s">
        <v>49</v>
      </c>
      <c r="V3289" t="s">
        <v>1755</v>
      </c>
      <c r="X3289" t="str">
        <f>VLOOKUP(pbp!V522, games!$B$2:$R$40, 3, FALSE)</f>
        <v>2019-09-22T20:25Z</v>
      </c>
      <c r="Y3289">
        <f>VLOOKUP(1*V3289,NFLGames!$H$11:$H$555,1,FALSE)</f>
        <v>401220323</v>
      </c>
      <c r="Z3289">
        <f>VLOOKUP($Y3289, NFLGames!$H$11:$K$555,2,FALSE)</f>
        <v>2020</v>
      </c>
      <c r="AA3289">
        <f>VLOOKUP($Y3289, NFLGames!$H$11:$K$555,3,FALSE)</f>
        <v>3</v>
      </c>
      <c r="AB3289" s="6">
        <f>IF(A3290=0, 0, AH3290-tbl_pbp[[#This Row],[Saints Win %]])</f>
        <v>-1E-3</v>
      </c>
      <c r="AE3289">
        <f>ABS(tbl_pbp[[#This Row],[play.homeScore]]-tbl_pbp[[#This Row],[play.awayScore]])</f>
        <v>7</v>
      </c>
      <c r="AF3289">
        <f>IF(tbl_pbp[[#This Row],[Play Saints Win % Increase]]&gt;=$AF$4,1,0)</f>
        <v>0</v>
      </c>
      <c r="AG3289" t="str">
        <f>VLOOKUP(tbl_pbp[[#This Row],[gameId]], games!$B$2:$T$40, 9, FALSE)</f>
        <v>green-bay-packers</v>
      </c>
      <c r="AH3289" s="5">
        <f>IF(tbl_pbp[[#This Row],[AwayTeam]] &lt;&gt; "new-orleans-saints", tbl_pbp[[#This Row],[homeWinPercentage]], 1-tbl_pbp[[#This Row],[homeWinPercentage]])</f>
        <v>1E-3</v>
      </c>
      <c r="AI3289" s="13">
        <f>tbl_pbp[[#This Row],[Kamara]]*tbl_pbp[[#This Row],[Impactful Play]]</f>
        <v>0</v>
      </c>
      <c r="AJ3289" s="13">
        <f>tbl_pbp[[#This Row],[Thomas]]*tbl_pbp[[#This Row],[Impactful Play]]</f>
        <v>0</v>
      </c>
      <c r="AK3289" s="13" t="str">
        <f>VLOOKUP(tbl_pbp[[#This Row],[Play Saints Win % Increase]], tbl_impact[],3,TRUE)</f>
        <v>Bad (0 to -5%)</v>
      </c>
    </row>
    <row r="3290" spans="1:37">
      <c r="A3290" s="1">
        <v>159</v>
      </c>
      <c r="B3290" s="5">
        <v>0</v>
      </c>
      <c r="C3290" t="s">
        <v>2239</v>
      </c>
      <c r="D3290">
        <v>0</v>
      </c>
      <c r="E3290">
        <v>0</v>
      </c>
      <c r="F3290">
        <v>4</v>
      </c>
      <c r="G3290">
        <v>30</v>
      </c>
      <c r="H3290">
        <v>37</v>
      </c>
      <c r="I3290">
        <v>0</v>
      </c>
      <c r="J3290">
        <v>44</v>
      </c>
      <c r="L3290">
        <v>0</v>
      </c>
      <c r="M3290">
        <v>0</v>
      </c>
      <c r="N3290" t="s">
        <v>364</v>
      </c>
      <c r="O3290" t="s">
        <v>143</v>
      </c>
      <c r="P3290" t="s">
        <v>365</v>
      </c>
      <c r="Q3290" t="s">
        <v>366</v>
      </c>
      <c r="R3290" t="s">
        <v>367</v>
      </c>
      <c r="V3290" t="s">
        <v>1755</v>
      </c>
      <c r="X3290" t="str">
        <f>VLOOKUP(pbp!V523, games!$B$2:$R$40, 3, FALSE)</f>
        <v>2019-09-22T20:25Z</v>
      </c>
      <c r="Y3290">
        <f>VLOOKUP(1*V3290,NFLGames!$H$11:$H$555,1,FALSE)</f>
        <v>401220323</v>
      </c>
      <c r="Z3290">
        <f>VLOOKUP($Y3290, NFLGames!$H$11:$K$555,2,FALSE)</f>
        <v>2020</v>
      </c>
      <c r="AA3290">
        <f>VLOOKUP($Y3290, NFLGames!$H$11:$K$555,3,FALSE)</f>
        <v>3</v>
      </c>
      <c r="AB3290" s="6">
        <f>IF(A3291=0, 0, AH3291-tbl_pbp[[#This Row],[Saints Win %]])</f>
        <v>0</v>
      </c>
      <c r="AE3290">
        <f>ABS(tbl_pbp[[#This Row],[play.homeScore]]-tbl_pbp[[#This Row],[play.awayScore]])</f>
        <v>7</v>
      </c>
      <c r="AF3290">
        <f>IF(tbl_pbp[[#This Row],[Play Saints Win % Increase]]&gt;=$AF$4,1,0)</f>
        <v>0</v>
      </c>
      <c r="AG3290" t="str">
        <f>VLOOKUP(tbl_pbp[[#This Row],[gameId]], games!$B$2:$T$40, 9, FALSE)</f>
        <v>green-bay-packers</v>
      </c>
      <c r="AH3290" s="5">
        <f>IF(tbl_pbp[[#This Row],[AwayTeam]] &lt;&gt; "new-orleans-saints", tbl_pbp[[#This Row],[homeWinPercentage]], 1-tbl_pbp[[#This Row],[homeWinPercentage]])</f>
        <v>0</v>
      </c>
      <c r="AI3290" s="13">
        <f>tbl_pbp[[#This Row],[Kamara]]*tbl_pbp[[#This Row],[Impactful Play]]</f>
        <v>0</v>
      </c>
      <c r="AJ3290" s="13">
        <f>tbl_pbp[[#This Row],[Thomas]]*tbl_pbp[[#This Row],[Impactful Play]]</f>
        <v>0</v>
      </c>
      <c r="AK3290" s="13" t="str">
        <f>VLOOKUP(tbl_pbp[[#This Row],[Play Saints Win % Increase]], tbl_impact[],3,TRUE)</f>
        <v>Scented (0 to +5%)</v>
      </c>
    </row>
    <row r="3291" spans="1:37">
      <c r="A3291" s="1">
        <v>0</v>
      </c>
      <c r="B3291" s="5">
        <v>0.34200000000000003</v>
      </c>
      <c r="C3291" t="s">
        <v>2240</v>
      </c>
      <c r="D3291">
        <v>0</v>
      </c>
      <c r="E3291">
        <v>0</v>
      </c>
      <c r="F3291">
        <v>1</v>
      </c>
      <c r="G3291">
        <v>0</v>
      </c>
      <c r="H3291">
        <v>0</v>
      </c>
      <c r="I3291">
        <v>0</v>
      </c>
      <c r="J3291">
        <v>65</v>
      </c>
      <c r="K3291" t="s">
        <v>29</v>
      </c>
      <c r="L3291">
        <v>0</v>
      </c>
      <c r="M3291">
        <v>65</v>
      </c>
      <c r="N3291" t="s">
        <v>2241</v>
      </c>
      <c r="O3291" t="s">
        <v>24</v>
      </c>
      <c r="P3291" t="s">
        <v>25</v>
      </c>
      <c r="Q3291" t="s">
        <v>26</v>
      </c>
      <c r="R3291" t="s">
        <v>27</v>
      </c>
      <c r="V3291" t="s">
        <v>2242</v>
      </c>
      <c r="X3291" t="str">
        <f>VLOOKUP(pbp!V524, games!$B$2:$R$40, 3, FALSE)</f>
        <v>2019-09-22T20:25Z</v>
      </c>
      <c r="Y3291">
        <f>VLOOKUP(1*V3291,NFLGames!$H$11:$H$555,1,FALSE)</f>
        <v>401220285</v>
      </c>
      <c r="Z3291">
        <f>VLOOKUP($Y3291, NFLGames!$H$11:$K$555,2,FALSE)</f>
        <v>2020</v>
      </c>
      <c r="AA3291">
        <f>VLOOKUP($Y3291, NFLGames!$H$11:$K$555,3,FALSE)</f>
        <v>4</v>
      </c>
      <c r="AB3291" s="6">
        <f>IF(A3292=0, 0, AH3292-tbl_pbp[[#This Row],[Saints Win %]])</f>
        <v>2.7000000000000135E-2</v>
      </c>
      <c r="AE3291">
        <f>ABS(tbl_pbp[[#This Row],[play.homeScore]]-tbl_pbp[[#This Row],[play.awayScore]])</f>
        <v>0</v>
      </c>
      <c r="AF3291">
        <f>IF(tbl_pbp[[#This Row],[Play Saints Win % Increase]]&gt;=$AF$4,1,0)</f>
        <v>0</v>
      </c>
      <c r="AG3291" t="str">
        <f>VLOOKUP(tbl_pbp[[#This Row],[gameId]], games!$B$2:$T$40, 9, FALSE)</f>
        <v>new-orleans-saints</v>
      </c>
      <c r="AH3291" s="5">
        <f>IF(tbl_pbp[[#This Row],[AwayTeam]] &lt;&gt; "new-orleans-saints", tbl_pbp[[#This Row],[homeWinPercentage]], 1-tbl_pbp[[#This Row],[homeWinPercentage]])</f>
        <v>0.65799999999999992</v>
      </c>
      <c r="AI3291" s="13">
        <f>tbl_pbp[[#This Row],[Kamara]]*tbl_pbp[[#This Row],[Impactful Play]]</f>
        <v>0</v>
      </c>
      <c r="AJ3291" s="13">
        <f>tbl_pbp[[#This Row],[Thomas]]*tbl_pbp[[#This Row],[Impactful Play]]</f>
        <v>0</v>
      </c>
      <c r="AK3291" s="13" t="str">
        <f>VLOOKUP(tbl_pbp[[#This Row],[Play Saints Win % Increase]], tbl_impact[],3,TRUE)</f>
        <v>Scented (0 to +5%)</v>
      </c>
    </row>
    <row r="3292" spans="1:37">
      <c r="A3292" s="1">
        <v>1</v>
      </c>
      <c r="B3292" s="5">
        <v>0.315</v>
      </c>
      <c r="C3292" t="s">
        <v>2243</v>
      </c>
      <c r="D3292">
        <v>0</v>
      </c>
      <c r="E3292">
        <v>0</v>
      </c>
      <c r="F3292">
        <v>1</v>
      </c>
      <c r="G3292">
        <v>0</v>
      </c>
      <c r="H3292">
        <v>0</v>
      </c>
      <c r="I3292">
        <v>10</v>
      </c>
      <c r="J3292">
        <v>23</v>
      </c>
      <c r="K3292" t="s">
        <v>94</v>
      </c>
      <c r="L3292">
        <v>1</v>
      </c>
      <c r="M3292">
        <v>77</v>
      </c>
      <c r="N3292" t="s">
        <v>2244</v>
      </c>
      <c r="O3292" t="s">
        <v>249</v>
      </c>
      <c r="P3292" t="s">
        <v>22</v>
      </c>
      <c r="Q3292" t="s">
        <v>37</v>
      </c>
      <c r="S3292" t="s">
        <v>33</v>
      </c>
      <c r="T3292" t="s">
        <v>2245</v>
      </c>
      <c r="U3292" t="s">
        <v>2246</v>
      </c>
      <c r="V3292" t="s">
        <v>2242</v>
      </c>
      <c r="X3292" t="str">
        <f>VLOOKUP(pbp!V525, games!$B$2:$R$40, 3, FALSE)</f>
        <v>2019-09-30T00:20Z</v>
      </c>
      <c r="Y3292">
        <f>VLOOKUP(1*V3292,NFLGames!$H$11:$H$555,1,FALSE)</f>
        <v>401220285</v>
      </c>
      <c r="Z3292">
        <f>VLOOKUP($Y3292, NFLGames!$H$11:$K$555,2,FALSE)</f>
        <v>2020</v>
      </c>
      <c r="AA3292">
        <f>VLOOKUP($Y3292, NFLGames!$H$11:$K$555,3,FALSE)</f>
        <v>4</v>
      </c>
      <c r="AB3292" s="6">
        <f>IF(A3293=0, 0, AH3293-tbl_pbp[[#This Row],[Saints Win %]])</f>
        <v>1.2000000000000011E-2</v>
      </c>
      <c r="AE3292">
        <f>ABS(tbl_pbp[[#This Row],[play.homeScore]]-tbl_pbp[[#This Row],[play.awayScore]])</f>
        <v>0</v>
      </c>
      <c r="AF3292">
        <f>IF(tbl_pbp[[#This Row],[Play Saints Win % Increase]]&gt;=$AF$4,1,0)</f>
        <v>0</v>
      </c>
      <c r="AG3292" t="str">
        <f>VLOOKUP(tbl_pbp[[#This Row],[gameId]], games!$B$2:$T$40, 9, FALSE)</f>
        <v>new-orleans-saints</v>
      </c>
      <c r="AH3292" s="5">
        <f>IF(tbl_pbp[[#This Row],[AwayTeam]] &lt;&gt; "new-orleans-saints", tbl_pbp[[#This Row],[homeWinPercentage]], 1-tbl_pbp[[#This Row],[homeWinPercentage]])</f>
        <v>0.68500000000000005</v>
      </c>
      <c r="AI3292" s="13">
        <f>tbl_pbp[[#This Row],[Kamara]]*tbl_pbp[[#This Row],[Impactful Play]]</f>
        <v>0</v>
      </c>
      <c r="AJ3292" s="13">
        <f>tbl_pbp[[#This Row],[Thomas]]*tbl_pbp[[#This Row],[Impactful Play]]</f>
        <v>0</v>
      </c>
      <c r="AK3292" s="13" t="str">
        <f>VLOOKUP(tbl_pbp[[#This Row],[Play Saints Win % Increase]], tbl_impact[],3,TRUE)</f>
        <v>Scented (0 to +5%)</v>
      </c>
    </row>
    <row r="3293" spans="1:37">
      <c r="A3293" s="1">
        <v>2</v>
      </c>
      <c r="B3293" s="5">
        <v>0.30299999999999999</v>
      </c>
      <c r="C3293" t="s">
        <v>2247</v>
      </c>
      <c r="D3293">
        <v>0</v>
      </c>
      <c r="E3293">
        <v>0</v>
      </c>
      <c r="F3293">
        <v>1</v>
      </c>
      <c r="G3293">
        <v>0</v>
      </c>
      <c r="H3293">
        <v>0</v>
      </c>
      <c r="I3293">
        <v>10</v>
      </c>
      <c r="J3293">
        <v>23</v>
      </c>
      <c r="K3293" t="s">
        <v>94</v>
      </c>
      <c r="L3293">
        <v>2</v>
      </c>
      <c r="M3293">
        <v>77</v>
      </c>
      <c r="N3293" t="s">
        <v>2248</v>
      </c>
      <c r="O3293" t="s">
        <v>2249</v>
      </c>
      <c r="P3293" t="s">
        <v>22</v>
      </c>
      <c r="Q3293" t="s">
        <v>37</v>
      </c>
      <c r="S3293" t="s">
        <v>120</v>
      </c>
      <c r="T3293" t="s">
        <v>2245</v>
      </c>
      <c r="U3293" t="s">
        <v>2250</v>
      </c>
      <c r="V3293" t="s">
        <v>2242</v>
      </c>
      <c r="X3293" t="str">
        <f>VLOOKUP(pbp!V526, games!$B$2:$R$40, 3, FALSE)</f>
        <v>2019-09-30T00:20Z</v>
      </c>
      <c r="Y3293">
        <f>VLOOKUP(1*V3293,NFLGames!$H$11:$H$555,1,FALSE)</f>
        <v>401220285</v>
      </c>
      <c r="Z3293">
        <f>VLOOKUP($Y3293, NFLGames!$H$11:$K$555,2,FALSE)</f>
        <v>2020</v>
      </c>
      <c r="AA3293">
        <f>VLOOKUP($Y3293, NFLGames!$H$11:$K$555,3,FALSE)</f>
        <v>4</v>
      </c>
      <c r="AB3293" s="6">
        <f>IF(A3294=0, 0, AH3294-tbl_pbp[[#This Row],[Saints Win %]])</f>
        <v>-5.600000000000005E-2</v>
      </c>
      <c r="AE3293">
        <f>ABS(tbl_pbp[[#This Row],[play.homeScore]]-tbl_pbp[[#This Row],[play.awayScore]])</f>
        <v>0</v>
      </c>
      <c r="AF3293">
        <f>IF(tbl_pbp[[#This Row],[Play Saints Win % Increase]]&gt;=$AF$4,1,0)</f>
        <v>0</v>
      </c>
      <c r="AG3293" t="str">
        <f>VLOOKUP(tbl_pbp[[#This Row],[gameId]], games!$B$2:$T$40, 9, FALSE)</f>
        <v>new-orleans-saints</v>
      </c>
      <c r="AH3293" s="5">
        <f>IF(tbl_pbp[[#This Row],[AwayTeam]] &lt;&gt; "new-orleans-saints", tbl_pbp[[#This Row],[homeWinPercentage]], 1-tbl_pbp[[#This Row],[homeWinPercentage]])</f>
        <v>0.69700000000000006</v>
      </c>
      <c r="AI3293" s="13">
        <f>tbl_pbp[[#This Row],[Kamara]]*tbl_pbp[[#This Row],[Impactful Play]]</f>
        <v>0</v>
      </c>
      <c r="AJ3293" s="13">
        <f>tbl_pbp[[#This Row],[Thomas]]*tbl_pbp[[#This Row],[Impactful Play]]</f>
        <v>0</v>
      </c>
      <c r="AK3293" s="13" t="str">
        <f>VLOOKUP(tbl_pbp[[#This Row],[Play Saints Win % Increase]], tbl_impact[],3,TRUE)</f>
        <v>Smelly (worse than-5% -&gt; -10%)</v>
      </c>
    </row>
    <row r="3294" spans="1:37">
      <c r="A3294" s="1">
        <v>3</v>
      </c>
      <c r="B3294" s="5">
        <v>0.35899999999999999</v>
      </c>
      <c r="C3294" t="s">
        <v>2251</v>
      </c>
      <c r="D3294">
        <v>0</v>
      </c>
      <c r="E3294">
        <v>0</v>
      </c>
      <c r="F3294">
        <v>1</v>
      </c>
      <c r="G3294">
        <v>0</v>
      </c>
      <c r="H3294">
        <v>0</v>
      </c>
      <c r="I3294">
        <v>10</v>
      </c>
      <c r="J3294">
        <v>23</v>
      </c>
      <c r="K3294" t="s">
        <v>94</v>
      </c>
      <c r="L3294">
        <v>3</v>
      </c>
      <c r="M3294">
        <v>77</v>
      </c>
      <c r="N3294" t="s">
        <v>2252</v>
      </c>
      <c r="O3294" t="s">
        <v>870</v>
      </c>
      <c r="P3294" t="s">
        <v>45</v>
      </c>
      <c r="Q3294" t="s">
        <v>46</v>
      </c>
      <c r="R3294" t="s">
        <v>47</v>
      </c>
      <c r="S3294" t="s">
        <v>123</v>
      </c>
      <c r="T3294" t="s">
        <v>2245</v>
      </c>
      <c r="U3294" t="s">
        <v>2253</v>
      </c>
      <c r="V3294" t="s">
        <v>2242</v>
      </c>
      <c r="X3294" t="str">
        <f>VLOOKUP(pbp!V527, games!$B$2:$R$40, 3, FALSE)</f>
        <v>2019-09-30T00:20Z</v>
      </c>
      <c r="Y3294">
        <f>VLOOKUP(1*V3294,NFLGames!$H$11:$H$555,1,FALSE)</f>
        <v>401220285</v>
      </c>
      <c r="Z3294">
        <f>VLOOKUP($Y3294, NFLGames!$H$11:$K$555,2,FALSE)</f>
        <v>2020</v>
      </c>
      <c r="AA3294">
        <f>VLOOKUP($Y3294, NFLGames!$H$11:$K$555,3,FALSE)</f>
        <v>4</v>
      </c>
      <c r="AB3294" s="6">
        <f>IF(A3295=0, 0, AH3295-tbl_pbp[[#This Row],[Saints Win %]])</f>
        <v>2.2999999999999909E-2</v>
      </c>
      <c r="AE3294">
        <f>ABS(tbl_pbp[[#This Row],[play.homeScore]]-tbl_pbp[[#This Row],[play.awayScore]])</f>
        <v>0</v>
      </c>
      <c r="AF3294">
        <f>IF(tbl_pbp[[#This Row],[Play Saints Win % Increase]]&gt;=$AF$4,1,0)</f>
        <v>0</v>
      </c>
      <c r="AG3294" t="str">
        <f>VLOOKUP(tbl_pbp[[#This Row],[gameId]], games!$B$2:$T$40, 9, FALSE)</f>
        <v>new-orleans-saints</v>
      </c>
      <c r="AH3294" s="5">
        <f>IF(tbl_pbp[[#This Row],[AwayTeam]] &lt;&gt; "new-orleans-saints", tbl_pbp[[#This Row],[homeWinPercentage]], 1-tbl_pbp[[#This Row],[homeWinPercentage]])</f>
        <v>0.64100000000000001</v>
      </c>
      <c r="AI3294" s="13">
        <f>tbl_pbp[[#This Row],[Kamara]]*tbl_pbp[[#This Row],[Impactful Play]]</f>
        <v>0</v>
      </c>
      <c r="AJ3294" s="13">
        <f>tbl_pbp[[#This Row],[Thomas]]*tbl_pbp[[#This Row],[Impactful Play]]</f>
        <v>0</v>
      </c>
      <c r="AK3294" s="13" t="str">
        <f>VLOOKUP(tbl_pbp[[#This Row],[Play Saints Win % Increase]], tbl_impact[],3,TRUE)</f>
        <v>Scented (0 to +5%)</v>
      </c>
    </row>
    <row r="3295" spans="1:37">
      <c r="A3295" s="1">
        <v>4</v>
      </c>
      <c r="B3295" s="5">
        <v>0.33600000000000002</v>
      </c>
      <c r="C3295" t="s">
        <v>2254</v>
      </c>
      <c r="D3295">
        <v>0</v>
      </c>
      <c r="E3295">
        <v>0</v>
      </c>
      <c r="F3295">
        <v>1</v>
      </c>
      <c r="G3295">
        <v>0</v>
      </c>
      <c r="H3295">
        <v>0</v>
      </c>
      <c r="I3295">
        <v>10</v>
      </c>
      <c r="J3295">
        <v>35</v>
      </c>
      <c r="K3295" t="s">
        <v>94</v>
      </c>
      <c r="L3295">
        <v>1</v>
      </c>
      <c r="M3295">
        <v>65</v>
      </c>
      <c r="N3295" t="s">
        <v>2255</v>
      </c>
      <c r="O3295" t="s">
        <v>876</v>
      </c>
      <c r="P3295" t="s">
        <v>45</v>
      </c>
      <c r="Q3295" t="s">
        <v>46</v>
      </c>
      <c r="R3295" t="s">
        <v>47</v>
      </c>
      <c r="S3295" t="s">
        <v>33</v>
      </c>
      <c r="T3295" t="s">
        <v>2256</v>
      </c>
      <c r="U3295" t="s">
        <v>2257</v>
      </c>
      <c r="V3295" t="s">
        <v>2242</v>
      </c>
      <c r="X3295" t="str">
        <f>VLOOKUP(pbp!V528, games!$B$2:$R$40, 3, FALSE)</f>
        <v>2019-09-30T00:20Z</v>
      </c>
      <c r="Y3295">
        <f>VLOOKUP(1*V3295,NFLGames!$H$11:$H$555,1,FALSE)</f>
        <v>401220285</v>
      </c>
      <c r="Z3295">
        <f>VLOOKUP($Y3295, NFLGames!$H$11:$K$555,2,FALSE)</f>
        <v>2020</v>
      </c>
      <c r="AA3295">
        <f>VLOOKUP($Y3295, NFLGames!$H$11:$K$555,3,FALSE)</f>
        <v>4</v>
      </c>
      <c r="AB3295" s="6">
        <f>IF(A3296=0, 0, AH3296-tbl_pbp[[#This Row],[Saints Win %]])</f>
        <v>1.3000000000000123E-2</v>
      </c>
      <c r="AE3295">
        <f>ABS(tbl_pbp[[#This Row],[play.homeScore]]-tbl_pbp[[#This Row],[play.awayScore]])</f>
        <v>0</v>
      </c>
      <c r="AF3295">
        <f>IF(tbl_pbp[[#This Row],[Play Saints Win % Increase]]&gt;=$AF$4,1,0)</f>
        <v>0</v>
      </c>
      <c r="AG3295" t="str">
        <f>VLOOKUP(tbl_pbp[[#This Row],[gameId]], games!$B$2:$T$40, 9, FALSE)</f>
        <v>new-orleans-saints</v>
      </c>
      <c r="AH3295" s="5">
        <f>IF(tbl_pbp[[#This Row],[AwayTeam]] &lt;&gt; "new-orleans-saints", tbl_pbp[[#This Row],[homeWinPercentage]], 1-tbl_pbp[[#This Row],[homeWinPercentage]])</f>
        <v>0.66399999999999992</v>
      </c>
      <c r="AI3295" s="13">
        <f>tbl_pbp[[#This Row],[Kamara]]*tbl_pbp[[#This Row],[Impactful Play]]</f>
        <v>0</v>
      </c>
      <c r="AJ3295" s="13">
        <f>tbl_pbp[[#This Row],[Thomas]]*tbl_pbp[[#This Row],[Impactful Play]]</f>
        <v>0</v>
      </c>
      <c r="AK3295" s="13" t="str">
        <f>VLOOKUP(tbl_pbp[[#This Row],[Play Saints Win % Increase]], tbl_impact[],3,TRUE)</f>
        <v>Scented (0 to +5%)</v>
      </c>
    </row>
    <row r="3296" spans="1:37">
      <c r="A3296" s="1">
        <v>5</v>
      </c>
      <c r="B3296" s="5">
        <v>0.32300000000000001</v>
      </c>
      <c r="C3296" t="s">
        <v>2258</v>
      </c>
      <c r="D3296">
        <v>0</v>
      </c>
      <c r="E3296">
        <v>0</v>
      </c>
      <c r="F3296">
        <v>1</v>
      </c>
      <c r="G3296">
        <v>0</v>
      </c>
      <c r="H3296">
        <v>0</v>
      </c>
      <c r="I3296">
        <v>9</v>
      </c>
      <c r="J3296">
        <v>36</v>
      </c>
      <c r="K3296" t="s">
        <v>94</v>
      </c>
      <c r="L3296">
        <v>2</v>
      </c>
      <c r="M3296">
        <v>64</v>
      </c>
      <c r="N3296" t="s">
        <v>2259</v>
      </c>
      <c r="O3296" t="s">
        <v>1881</v>
      </c>
      <c r="P3296" t="s">
        <v>22</v>
      </c>
      <c r="Q3296" t="s">
        <v>37</v>
      </c>
      <c r="S3296" t="s">
        <v>210</v>
      </c>
      <c r="T3296" t="s">
        <v>2260</v>
      </c>
      <c r="U3296" t="s">
        <v>2261</v>
      </c>
      <c r="V3296" t="s">
        <v>2242</v>
      </c>
      <c r="X3296" t="str">
        <f>VLOOKUP(pbp!V529, games!$B$2:$R$40, 3, FALSE)</f>
        <v>2019-09-30T00:20Z</v>
      </c>
      <c r="Y3296">
        <f>VLOOKUP(1*V3296,NFLGames!$H$11:$H$555,1,FALSE)</f>
        <v>401220285</v>
      </c>
      <c r="Z3296">
        <f>VLOOKUP($Y3296, NFLGames!$H$11:$K$555,2,FALSE)</f>
        <v>2020</v>
      </c>
      <c r="AA3296">
        <f>VLOOKUP($Y3296, NFLGames!$H$11:$K$555,3,FALSE)</f>
        <v>4</v>
      </c>
      <c r="AB3296" s="6">
        <f>IF(A3297=0, 0, AH3297-tbl_pbp[[#This Row],[Saints Win %]])</f>
        <v>-0.12400000000000011</v>
      </c>
      <c r="AE3296">
        <f>ABS(tbl_pbp[[#This Row],[play.homeScore]]-tbl_pbp[[#This Row],[play.awayScore]])</f>
        <v>0</v>
      </c>
      <c r="AF3296">
        <f>IF(tbl_pbp[[#This Row],[Play Saints Win % Increase]]&gt;=$AF$4,1,0)</f>
        <v>0</v>
      </c>
      <c r="AG3296" t="str">
        <f>VLOOKUP(tbl_pbp[[#This Row],[gameId]], games!$B$2:$T$40, 9, FALSE)</f>
        <v>new-orleans-saints</v>
      </c>
      <c r="AH3296" s="5">
        <f>IF(tbl_pbp[[#This Row],[AwayTeam]] &lt;&gt; "new-orleans-saints", tbl_pbp[[#This Row],[homeWinPercentage]], 1-tbl_pbp[[#This Row],[homeWinPercentage]])</f>
        <v>0.67700000000000005</v>
      </c>
      <c r="AI3296" s="13">
        <f>tbl_pbp[[#This Row],[Kamara]]*tbl_pbp[[#This Row],[Impactful Play]]</f>
        <v>0</v>
      </c>
      <c r="AJ3296" s="13">
        <f>tbl_pbp[[#This Row],[Thomas]]*tbl_pbp[[#This Row],[Impactful Play]]</f>
        <v>0</v>
      </c>
      <c r="AK3296" s="13" t="str">
        <f>VLOOKUP(tbl_pbp[[#This Row],[Play Saints Win % Increase]], tbl_impact[],3,TRUE)</f>
        <v>Stinky (worse than -10% to -20%)</v>
      </c>
    </row>
    <row r="3297" spans="1:37">
      <c r="A3297" s="1">
        <v>6</v>
      </c>
      <c r="B3297" s="5">
        <v>0.44700000000000001</v>
      </c>
      <c r="C3297" t="s">
        <v>2262</v>
      </c>
      <c r="D3297">
        <v>0</v>
      </c>
      <c r="E3297">
        <v>0</v>
      </c>
      <c r="F3297">
        <v>1</v>
      </c>
      <c r="G3297">
        <v>0</v>
      </c>
      <c r="H3297">
        <v>0</v>
      </c>
      <c r="I3297">
        <v>9</v>
      </c>
      <c r="J3297">
        <v>36</v>
      </c>
      <c r="K3297" t="s">
        <v>94</v>
      </c>
      <c r="L3297">
        <v>3</v>
      </c>
      <c r="M3297">
        <v>64</v>
      </c>
      <c r="N3297" t="s">
        <v>2263</v>
      </c>
      <c r="O3297" t="s">
        <v>2264</v>
      </c>
      <c r="P3297" t="s">
        <v>30</v>
      </c>
      <c r="Q3297" t="s">
        <v>31</v>
      </c>
      <c r="R3297" t="s">
        <v>32</v>
      </c>
      <c r="S3297" t="s">
        <v>139</v>
      </c>
      <c r="T3297" t="s">
        <v>2260</v>
      </c>
      <c r="U3297" t="s">
        <v>2265</v>
      </c>
      <c r="V3297" t="s">
        <v>2242</v>
      </c>
      <c r="X3297" t="str">
        <f>VLOOKUP(pbp!V530, games!$B$2:$R$40, 3, FALSE)</f>
        <v>2019-09-30T00:20Z</v>
      </c>
      <c r="Y3297">
        <f>VLOOKUP(1*V3297,NFLGames!$H$11:$H$555,1,FALSE)</f>
        <v>401220285</v>
      </c>
      <c r="Z3297">
        <f>VLOOKUP($Y3297, NFLGames!$H$11:$K$555,2,FALSE)</f>
        <v>2020</v>
      </c>
      <c r="AA3297">
        <f>VLOOKUP($Y3297, NFLGames!$H$11:$K$555,3,FALSE)</f>
        <v>4</v>
      </c>
      <c r="AB3297" s="6">
        <f>IF(A3298=0, 0, AH3298-tbl_pbp[[#This Row],[Saints Win %]])</f>
        <v>-1.0000000000000009E-2</v>
      </c>
      <c r="AE3297">
        <f>ABS(tbl_pbp[[#This Row],[play.homeScore]]-tbl_pbp[[#This Row],[play.awayScore]])</f>
        <v>0</v>
      </c>
      <c r="AF3297">
        <f>IF(tbl_pbp[[#This Row],[Play Saints Win % Increase]]&gt;=$AF$4,1,0)</f>
        <v>0</v>
      </c>
      <c r="AG3297" t="str">
        <f>VLOOKUP(tbl_pbp[[#This Row],[gameId]], games!$B$2:$T$40, 9, FALSE)</f>
        <v>new-orleans-saints</v>
      </c>
      <c r="AH3297" s="5">
        <f>IF(tbl_pbp[[#This Row],[AwayTeam]] &lt;&gt; "new-orleans-saints", tbl_pbp[[#This Row],[homeWinPercentage]], 1-tbl_pbp[[#This Row],[homeWinPercentage]])</f>
        <v>0.55299999999999994</v>
      </c>
      <c r="AI3297" s="13">
        <f>tbl_pbp[[#This Row],[Kamara]]*tbl_pbp[[#This Row],[Impactful Play]]</f>
        <v>0</v>
      </c>
      <c r="AJ3297" s="13">
        <f>tbl_pbp[[#This Row],[Thomas]]*tbl_pbp[[#This Row],[Impactful Play]]</f>
        <v>0</v>
      </c>
      <c r="AK3297" s="13" t="str">
        <f>VLOOKUP(tbl_pbp[[#This Row],[Play Saints Win % Increase]], tbl_impact[],3,TRUE)</f>
        <v>Bad (0 to -5%)</v>
      </c>
    </row>
    <row r="3298" spans="1:37">
      <c r="A3298" s="1">
        <v>7</v>
      </c>
      <c r="B3298" s="5">
        <v>0.45700000000000002</v>
      </c>
      <c r="C3298" t="s">
        <v>2266</v>
      </c>
      <c r="D3298">
        <v>0</v>
      </c>
      <c r="E3298">
        <v>0</v>
      </c>
      <c r="F3298">
        <v>1</v>
      </c>
      <c r="G3298">
        <v>0</v>
      </c>
      <c r="H3298">
        <v>0</v>
      </c>
      <c r="I3298">
        <v>10</v>
      </c>
      <c r="J3298">
        <v>86</v>
      </c>
      <c r="K3298" t="s">
        <v>94</v>
      </c>
      <c r="L3298">
        <v>1</v>
      </c>
      <c r="M3298">
        <v>14</v>
      </c>
      <c r="N3298" t="s">
        <v>2267</v>
      </c>
      <c r="O3298" t="s">
        <v>2268</v>
      </c>
      <c r="P3298" t="s">
        <v>45</v>
      </c>
      <c r="Q3298" t="s">
        <v>46</v>
      </c>
      <c r="R3298" t="s">
        <v>47</v>
      </c>
      <c r="S3298" t="s">
        <v>33</v>
      </c>
      <c r="T3298" t="s">
        <v>176</v>
      </c>
      <c r="U3298" t="s">
        <v>177</v>
      </c>
      <c r="V3298" t="s">
        <v>2242</v>
      </c>
      <c r="X3298" t="str">
        <f>VLOOKUP(pbp!V531, games!$B$2:$R$40, 3, FALSE)</f>
        <v>2019-09-30T00:20Z</v>
      </c>
      <c r="Y3298">
        <f>VLOOKUP(1*V3298,NFLGames!$H$11:$H$555,1,FALSE)</f>
        <v>401220285</v>
      </c>
      <c r="Z3298">
        <f>VLOOKUP($Y3298, NFLGames!$H$11:$K$555,2,FALSE)</f>
        <v>2020</v>
      </c>
      <c r="AA3298">
        <f>VLOOKUP($Y3298, NFLGames!$H$11:$K$555,3,FALSE)</f>
        <v>4</v>
      </c>
      <c r="AB3298" s="6">
        <f>IF(A3299=0, 0, AH3299-tbl_pbp[[#This Row],[Saints Win %]])</f>
        <v>-3.5999999999999921E-2</v>
      </c>
      <c r="AE3298">
        <f>ABS(tbl_pbp[[#This Row],[play.homeScore]]-tbl_pbp[[#This Row],[play.awayScore]])</f>
        <v>0</v>
      </c>
      <c r="AF3298">
        <f>IF(tbl_pbp[[#This Row],[Play Saints Win % Increase]]&gt;=$AF$4,1,0)</f>
        <v>0</v>
      </c>
      <c r="AG3298" t="str">
        <f>VLOOKUP(tbl_pbp[[#This Row],[gameId]], games!$B$2:$T$40, 9, FALSE)</f>
        <v>new-orleans-saints</v>
      </c>
      <c r="AH3298" s="5">
        <f>IF(tbl_pbp[[#This Row],[AwayTeam]] &lt;&gt; "new-orleans-saints", tbl_pbp[[#This Row],[homeWinPercentage]], 1-tbl_pbp[[#This Row],[homeWinPercentage]])</f>
        <v>0.54299999999999993</v>
      </c>
      <c r="AI3298" s="13">
        <f>tbl_pbp[[#This Row],[Kamara]]*tbl_pbp[[#This Row],[Impactful Play]]</f>
        <v>0</v>
      </c>
      <c r="AJ3298" s="13">
        <f>tbl_pbp[[#This Row],[Thomas]]*tbl_pbp[[#This Row],[Impactful Play]]</f>
        <v>0</v>
      </c>
      <c r="AK3298" s="13" t="str">
        <f>VLOOKUP(tbl_pbp[[#This Row],[Play Saints Win % Increase]], tbl_impact[],3,TRUE)</f>
        <v>Bad (0 to -5%)</v>
      </c>
    </row>
    <row r="3299" spans="1:37">
      <c r="A3299" s="1">
        <v>8</v>
      </c>
      <c r="B3299" s="5">
        <v>0.49299999999999999</v>
      </c>
      <c r="C3299" t="s">
        <v>2269</v>
      </c>
      <c r="D3299">
        <v>0</v>
      </c>
      <c r="E3299">
        <v>0</v>
      </c>
      <c r="F3299">
        <v>1</v>
      </c>
      <c r="G3299">
        <v>7</v>
      </c>
      <c r="H3299">
        <v>0</v>
      </c>
      <c r="I3299">
        <v>3</v>
      </c>
      <c r="J3299">
        <v>93</v>
      </c>
      <c r="K3299" t="s">
        <v>94</v>
      </c>
      <c r="L3299">
        <v>2</v>
      </c>
      <c r="M3299">
        <v>7</v>
      </c>
      <c r="N3299" t="s">
        <v>2270</v>
      </c>
      <c r="O3299" t="s">
        <v>2271</v>
      </c>
      <c r="P3299" t="s">
        <v>103</v>
      </c>
      <c r="Q3299" t="s">
        <v>104</v>
      </c>
      <c r="R3299" t="s">
        <v>105</v>
      </c>
      <c r="S3299" t="s">
        <v>193</v>
      </c>
      <c r="T3299" t="s">
        <v>641</v>
      </c>
      <c r="U3299" t="s">
        <v>2272</v>
      </c>
      <c r="V3299" t="s">
        <v>2242</v>
      </c>
      <c r="X3299" t="str">
        <f>VLOOKUP(pbp!V532, games!$B$2:$R$40, 3, FALSE)</f>
        <v>2019-09-30T00:20Z</v>
      </c>
      <c r="Y3299">
        <f>VLOOKUP(1*V3299,NFLGames!$H$11:$H$555,1,FALSE)</f>
        <v>401220285</v>
      </c>
      <c r="Z3299">
        <f>VLOOKUP($Y3299, NFLGames!$H$11:$K$555,2,FALSE)</f>
        <v>2020</v>
      </c>
      <c r="AA3299">
        <f>VLOOKUP($Y3299, NFLGames!$H$11:$K$555,3,FALSE)</f>
        <v>4</v>
      </c>
      <c r="AB3299" s="6">
        <f>IF(A3300=0, 0, AH3300-tbl_pbp[[#This Row],[Saints Win %]])</f>
        <v>-5.0000000000000044E-3</v>
      </c>
      <c r="AE3299">
        <f>ABS(tbl_pbp[[#This Row],[play.homeScore]]-tbl_pbp[[#This Row],[play.awayScore]])</f>
        <v>7</v>
      </c>
      <c r="AF3299">
        <f>IF(tbl_pbp[[#This Row],[Play Saints Win % Increase]]&gt;=$AF$4,1,0)</f>
        <v>0</v>
      </c>
      <c r="AG3299" t="str">
        <f>VLOOKUP(tbl_pbp[[#This Row],[gameId]], games!$B$2:$T$40, 9, FALSE)</f>
        <v>new-orleans-saints</v>
      </c>
      <c r="AH3299" s="5">
        <f>IF(tbl_pbp[[#This Row],[AwayTeam]] &lt;&gt; "new-orleans-saints", tbl_pbp[[#This Row],[homeWinPercentage]], 1-tbl_pbp[[#This Row],[homeWinPercentage]])</f>
        <v>0.50700000000000001</v>
      </c>
      <c r="AI3299" s="13">
        <f>tbl_pbp[[#This Row],[Kamara]]*tbl_pbp[[#This Row],[Impactful Play]]</f>
        <v>0</v>
      </c>
      <c r="AJ3299" s="13">
        <f>tbl_pbp[[#This Row],[Thomas]]*tbl_pbp[[#This Row],[Impactful Play]]</f>
        <v>0</v>
      </c>
      <c r="AK3299" s="13" t="str">
        <f>VLOOKUP(tbl_pbp[[#This Row],[Play Saints Win % Increase]], tbl_impact[],3,TRUE)</f>
        <v>Bad (0 to -5%)</v>
      </c>
    </row>
    <row r="3300" spans="1:37">
      <c r="A3300" s="1">
        <v>9</v>
      </c>
      <c r="B3300" s="5">
        <v>0.498</v>
      </c>
      <c r="C3300" t="s">
        <v>2273</v>
      </c>
      <c r="D3300">
        <v>0</v>
      </c>
      <c r="E3300">
        <v>0</v>
      </c>
      <c r="F3300">
        <v>1</v>
      </c>
      <c r="G3300">
        <v>7</v>
      </c>
      <c r="H3300">
        <v>0</v>
      </c>
      <c r="I3300">
        <v>0</v>
      </c>
      <c r="J3300">
        <v>35</v>
      </c>
      <c r="K3300" t="s">
        <v>94</v>
      </c>
      <c r="L3300">
        <v>0</v>
      </c>
      <c r="M3300">
        <v>65</v>
      </c>
      <c r="N3300" t="s">
        <v>2274</v>
      </c>
      <c r="O3300" t="s">
        <v>2271</v>
      </c>
      <c r="P3300" t="s">
        <v>25</v>
      </c>
      <c r="Q3300" t="s">
        <v>26</v>
      </c>
      <c r="R3300" t="s">
        <v>27</v>
      </c>
      <c r="V3300" t="s">
        <v>2242</v>
      </c>
      <c r="X3300" t="str">
        <f>VLOOKUP(pbp!V533, games!$B$2:$R$40, 3, FALSE)</f>
        <v>2019-09-30T00:20Z</v>
      </c>
      <c r="Y3300">
        <f>VLOOKUP(1*V3300,NFLGames!$H$11:$H$555,1,FALSE)</f>
        <v>401220285</v>
      </c>
      <c r="Z3300">
        <f>VLOOKUP($Y3300, NFLGames!$H$11:$K$555,2,FALSE)</f>
        <v>2020</v>
      </c>
      <c r="AA3300">
        <f>VLOOKUP($Y3300, NFLGames!$H$11:$K$555,3,FALSE)</f>
        <v>4</v>
      </c>
      <c r="AB3300" s="6">
        <f>IF(A3301=0, 0, AH3301-tbl_pbp[[#This Row],[Saints Win %]])</f>
        <v>-0.14100000000000001</v>
      </c>
      <c r="AE3300">
        <f>ABS(tbl_pbp[[#This Row],[play.homeScore]]-tbl_pbp[[#This Row],[play.awayScore]])</f>
        <v>7</v>
      </c>
      <c r="AF3300">
        <f>IF(tbl_pbp[[#This Row],[Play Saints Win % Increase]]&gt;=$AF$4,1,0)</f>
        <v>0</v>
      </c>
      <c r="AG3300" t="str">
        <f>VLOOKUP(tbl_pbp[[#This Row],[gameId]], games!$B$2:$T$40, 9, FALSE)</f>
        <v>new-orleans-saints</v>
      </c>
      <c r="AH3300" s="5">
        <f>IF(tbl_pbp[[#This Row],[AwayTeam]] &lt;&gt; "new-orleans-saints", tbl_pbp[[#This Row],[homeWinPercentage]], 1-tbl_pbp[[#This Row],[homeWinPercentage]])</f>
        <v>0.502</v>
      </c>
      <c r="AI3300" s="13">
        <f>tbl_pbp[[#This Row],[Kamara]]*tbl_pbp[[#This Row],[Impactful Play]]</f>
        <v>0</v>
      </c>
      <c r="AJ3300" s="13">
        <f>tbl_pbp[[#This Row],[Thomas]]*tbl_pbp[[#This Row],[Impactful Play]]</f>
        <v>0</v>
      </c>
      <c r="AK3300" s="13" t="str">
        <f>VLOOKUP(tbl_pbp[[#This Row],[Play Saints Win % Increase]], tbl_impact[],3,TRUE)</f>
        <v>Stinky (worse than -10% to -20%)</v>
      </c>
    </row>
    <row r="3301" spans="1:37">
      <c r="A3301" s="1">
        <v>10</v>
      </c>
      <c r="B3301" s="5">
        <v>0.63900000000000001</v>
      </c>
      <c r="C3301" t="s">
        <v>2275</v>
      </c>
      <c r="D3301">
        <v>0</v>
      </c>
      <c r="E3301">
        <v>0</v>
      </c>
      <c r="F3301">
        <v>1</v>
      </c>
      <c r="G3301">
        <v>7</v>
      </c>
      <c r="H3301">
        <v>0</v>
      </c>
      <c r="I3301">
        <v>10</v>
      </c>
      <c r="J3301">
        <v>81</v>
      </c>
      <c r="K3301" t="s">
        <v>29</v>
      </c>
      <c r="L3301">
        <v>1</v>
      </c>
      <c r="M3301">
        <v>81</v>
      </c>
      <c r="N3301" t="s">
        <v>2276</v>
      </c>
      <c r="O3301" t="s">
        <v>1780</v>
      </c>
      <c r="P3301" t="s">
        <v>450</v>
      </c>
      <c r="Q3301" t="s">
        <v>451</v>
      </c>
      <c r="R3301" t="s">
        <v>452</v>
      </c>
      <c r="S3301" t="s">
        <v>33</v>
      </c>
      <c r="T3301" t="s">
        <v>363</v>
      </c>
      <c r="U3301" t="s">
        <v>559</v>
      </c>
      <c r="V3301" t="s">
        <v>2242</v>
      </c>
      <c r="X3301" t="str">
        <f>VLOOKUP(pbp!V534, games!$B$2:$R$40, 3, FALSE)</f>
        <v>2019-09-30T00:20Z</v>
      </c>
      <c r="Y3301">
        <f>VLOOKUP(1*V3301,NFLGames!$H$11:$H$555,1,FALSE)</f>
        <v>401220285</v>
      </c>
      <c r="Z3301">
        <f>VLOOKUP($Y3301, NFLGames!$H$11:$K$555,2,FALSE)</f>
        <v>2020</v>
      </c>
      <c r="AA3301">
        <f>VLOOKUP($Y3301, NFLGames!$H$11:$K$555,3,FALSE)</f>
        <v>4</v>
      </c>
      <c r="AB3301" s="6">
        <f>IF(A3302=0, 0, AH3302-tbl_pbp[[#This Row],[Saints Win %]])</f>
        <v>0.13500000000000001</v>
      </c>
      <c r="AE3301">
        <f>ABS(tbl_pbp[[#This Row],[play.homeScore]]-tbl_pbp[[#This Row],[play.awayScore]])</f>
        <v>7</v>
      </c>
      <c r="AF3301">
        <f>IF(tbl_pbp[[#This Row],[Play Saints Win % Increase]]&gt;=$AF$4,1,0)</f>
        <v>1</v>
      </c>
      <c r="AG3301" t="str">
        <f>VLOOKUP(tbl_pbp[[#This Row],[gameId]], games!$B$2:$T$40, 9, FALSE)</f>
        <v>new-orleans-saints</v>
      </c>
      <c r="AH3301" s="5">
        <f>IF(tbl_pbp[[#This Row],[AwayTeam]] &lt;&gt; "new-orleans-saints", tbl_pbp[[#This Row],[homeWinPercentage]], 1-tbl_pbp[[#This Row],[homeWinPercentage]])</f>
        <v>0.36099999999999999</v>
      </c>
      <c r="AI3301" s="13">
        <f>tbl_pbp[[#This Row],[Kamara]]*tbl_pbp[[#This Row],[Impactful Play]]</f>
        <v>0</v>
      </c>
      <c r="AJ3301" s="13">
        <f>tbl_pbp[[#This Row],[Thomas]]*tbl_pbp[[#This Row],[Impactful Play]]</f>
        <v>0</v>
      </c>
      <c r="AK3301" s="13" t="str">
        <f>VLOOKUP(tbl_pbp[[#This Row],[Play Saints Win % Increase]], tbl_impact[],3,TRUE)</f>
        <v>Fragrant (10% to 20%)</v>
      </c>
    </row>
    <row r="3302" spans="1:37">
      <c r="A3302" s="1">
        <v>11</v>
      </c>
      <c r="B3302" s="5">
        <v>0.504</v>
      </c>
      <c r="C3302" t="s">
        <v>2277</v>
      </c>
      <c r="D3302">
        <v>0</v>
      </c>
      <c r="E3302">
        <v>0</v>
      </c>
      <c r="F3302">
        <v>1</v>
      </c>
      <c r="G3302">
        <v>7</v>
      </c>
      <c r="H3302">
        <v>0</v>
      </c>
      <c r="I3302">
        <v>10</v>
      </c>
      <c r="J3302">
        <v>82</v>
      </c>
      <c r="K3302" t="s">
        <v>94</v>
      </c>
      <c r="L3302">
        <v>1</v>
      </c>
      <c r="M3302">
        <v>18</v>
      </c>
      <c r="N3302" t="s">
        <v>2278</v>
      </c>
      <c r="O3302" t="s">
        <v>2279</v>
      </c>
      <c r="P3302" t="s">
        <v>45</v>
      </c>
      <c r="Q3302" t="s">
        <v>46</v>
      </c>
      <c r="R3302" t="s">
        <v>47</v>
      </c>
      <c r="S3302" t="s">
        <v>33</v>
      </c>
      <c r="T3302" t="s">
        <v>191</v>
      </c>
      <c r="U3302" t="s">
        <v>2280</v>
      </c>
      <c r="V3302" t="s">
        <v>2242</v>
      </c>
      <c r="X3302" t="str">
        <f>VLOOKUP(pbp!V535, games!$B$2:$R$40, 3, FALSE)</f>
        <v>2019-09-30T00:20Z</v>
      </c>
      <c r="Y3302">
        <f>VLOOKUP(1*V3302,NFLGames!$H$11:$H$555,1,FALSE)</f>
        <v>401220285</v>
      </c>
      <c r="Z3302">
        <f>VLOOKUP($Y3302, NFLGames!$H$11:$K$555,2,FALSE)</f>
        <v>2020</v>
      </c>
      <c r="AA3302">
        <f>VLOOKUP($Y3302, NFLGames!$H$11:$K$555,3,FALSE)</f>
        <v>4</v>
      </c>
      <c r="AB3302" s="6">
        <f>IF(A3303=0, 0, AH3303-tbl_pbp[[#This Row],[Saints Win %]])</f>
        <v>-0.10199999999999998</v>
      </c>
      <c r="AE3302">
        <f>ABS(tbl_pbp[[#This Row],[play.homeScore]]-tbl_pbp[[#This Row],[play.awayScore]])</f>
        <v>7</v>
      </c>
      <c r="AF3302">
        <f>IF(tbl_pbp[[#This Row],[Play Saints Win % Increase]]&gt;=$AF$4,1,0)</f>
        <v>0</v>
      </c>
      <c r="AG3302" t="str">
        <f>VLOOKUP(tbl_pbp[[#This Row],[gameId]], games!$B$2:$T$40, 9, FALSE)</f>
        <v>new-orleans-saints</v>
      </c>
      <c r="AH3302" s="5">
        <f>IF(tbl_pbp[[#This Row],[AwayTeam]] &lt;&gt; "new-orleans-saints", tbl_pbp[[#This Row],[homeWinPercentage]], 1-tbl_pbp[[#This Row],[homeWinPercentage]])</f>
        <v>0.496</v>
      </c>
      <c r="AI3302" s="13">
        <f>tbl_pbp[[#This Row],[Kamara]]*tbl_pbp[[#This Row],[Impactful Play]]</f>
        <v>0</v>
      </c>
      <c r="AJ3302" s="13">
        <f>tbl_pbp[[#This Row],[Thomas]]*tbl_pbp[[#This Row],[Impactful Play]]</f>
        <v>0</v>
      </c>
      <c r="AK3302" s="13" t="str">
        <f>VLOOKUP(tbl_pbp[[#This Row],[Play Saints Win % Increase]], tbl_impact[],3,TRUE)</f>
        <v>Stinky (worse than -10% to -20%)</v>
      </c>
    </row>
    <row r="3303" spans="1:37">
      <c r="A3303" s="1">
        <v>12</v>
      </c>
      <c r="B3303" s="5">
        <v>0.60599999999999998</v>
      </c>
      <c r="C3303" t="s">
        <v>2281</v>
      </c>
      <c r="D3303">
        <v>0</v>
      </c>
      <c r="E3303">
        <v>0</v>
      </c>
      <c r="F3303">
        <v>1</v>
      </c>
      <c r="G3303">
        <v>7</v>
      </c>
      <c r="H3303">
        <v>0</v>
      </c>
      <c r="I3303">
        <v>8</v>
      </c>
      <c r="J3303">
        <v>84</v>
      </c>
      <c r="K3303" t="s">
        <v>94</v>
      </c>
      <c r="L3303">
        <v>2</v>
      </c>
      <c r="M3303">
        <v>16</v>
      </c>
      <c r="N3303" t="s">
        <v>2282</v>
      </c>
      <c r="O3303" t="s">
        <v>2046</v>
      </c>
      <c r="P3303" t="s">
        <v>45</v>
      </c>
      <c r="Q3303" t="s">
        <v>46</v>
      </c>
      <c r="R3303" t="s">
        <v>47</v>
      </c>
      <c r="S3303" t="s">
        <v>73</v>
      </c>
      <c r="T3303" t="s">
        <v>162</v>
      </c>
      <c r="U3303" t="s">
        <v>2283</v>
      </c>
      <c r="V3303" t="s">
        <v>2242</v>
      </c>
      <c r="X3303" t="str">
        <f>VLOOKUP(pbp!V536, games!$B$2:$R$40, 3, FALSE)</f>
        <v>2019-09-30T00:20Z</v>
      </c>
      <c r="Y3303">
        <f>VLOOKUP(1*V3303,NFLGames!$H$11:$H$555,1,FALSE)</f>
        <v>401220285</v>
      </c>
      <c r="Z3303">
        <f>VLOOKUP($Y3303, NFLGames!$H$11:$K$555,2,FALSE)</f>
        <v>2020</v>
      </c>
      <c r="AA3303">
        <f>VLOOKUP($Y3303, NFLGames!$H$11:$K$555,3,FALSE)</f>
        <v>4</v>
      </c>
      <c r="AB3303" s="6">
        <f>IF(A3304=0, 0, AH3304-tbl_pbp[[#This Row],[Saints Win %]])</f>
        <v>-9.1999999999999971E-2</v>
      </c>
      <c r="AE3303">
        <f>ABS(tbl_pbp[[#This Row],[play.homeScore]]-tbl_pbp[[#This Row],[play.awayScore]])</f>
        <v>7</v>
      </c>
      <c r="AF3303">
        <f>IF(tbl_pbp[[#This Row],[Play Saints Win % Increase]]&gt;=$AF$4,1,0)</f>
        <v>0</v>
      </c>
      <c r="AG3303" t="str">
        <f>VLOOKUP(tbl_pbp[[#This Row],[gameId]], games!$B$2:$T$40, 9, FALSE)</f>
        <v>new-orleans-saints</v>
      </c>
      <c r="AH3303" s="5">
        <f>IF(tbl_pbp[[#This Row],[AwayTeam]] &lt;&gt; "new-orleans-saints", tbl_pbp[[#This Row],[homeWinPercentage]], 1-tbl_pbp[[#This Row],[homeWinPercentage]])</f>
        <v>0.39400000000000002</v>
      </c>
      <c r="AI3303" s="13">
        <f>tbl_pbp[[#This Row],[Kamara]]*tbl_pbp[[#This Row],[Impactful Play]]</f>
        <v>0</v>
      </c>
      <c r="AJ3303" s="13">
        <f>tbl_pbp[[#This Row],[Thomas]]*tbl_pbp[[#This Row],[Impactful Play]]</f>
        <v>0</v>
      </c>
      <c r="AK3303" s="13" t="str">
        <f>VLOOKUP(tbl_pbp[[#This Row],[Play Saints Win % Increase]], tbl_impact[],3,TRUE)</f>
        <v>Smelly (worse than-5% -&gt; -10%)</v>
      </c>
    </row>
    <row r="3304" spans="1:37">
      <c r="A3304" s="1">
        <v>13</v>
      </c>
      <c r="B3304" s="5">
        <v>0.69799999999999995</v>
      </c>
      <c r="C3304" t="s">
        <v>2284</v>
      </c>
      <c r="D3304">
        <v>0</v>
      </c>
      <c r="E3304">
        <v>0</v>
      </c>
      <c r="F3304">
        <v>1</v>
      </c>
      <c r="G3304">
        <v>14</v>
      </c>
      <c r="H3304">
        <v>0</v>
      </c>
      <c r="I3304">
        <v>7</v>
      </c>
      <c r="J3304">
        <v>85</v>
      </c>
      <c r="K3304" t="s">
        <v>94</v>
      </c>
      <c r="L3304">
        <v>3</v>
      </c>
      <c r="M3304">
        <v>15</v>
      </c>
      <c r="N3304" t="s">
        <v>2285</v>
      </c>
      <c r="O3304" t="s">
        <v>1649</v>
      </c>
      <c r="P3304" t="s">
        <v>103</v>
      </c>
      <c r="Q3304" t="s">
        <v>104</v>
      </c>
      <c r="R3304" t="s">
        <v>105</v>
      </c>
      <c r="S3304" t="s">
        <v>212</v>
      </c>
      <c r="T3304" t="s">
        <v>263</v>
      </c>
      <c r="U3304" t="s">
        <v>2286</v>
      </c>
      <c r="V3304" t="s">
        <v>2242</v>
      </c>
      <c r="X3304" t="str">
        <f>VLOOKUP(pbp!V537, games!$B$2:$R$40, 3, FALSE)</f>
        <v>2019-09-30T00:20Z</v>
      </c>
      <c r="Y3304">
        <f>VLOOKUP(1*V3304,NFLGames!$H$11:$H$555,1,FALSE)</f>
        <v>401220285</v>
      </c>
      <c r="Z3304">
        <f>VLOOKUP($Y3304, NFLGames!$H$11:$K$555,2,FALSE)</f>
        <v>2020</v>
      </c>
      <c r="AA3304">
        <f>VLOOKUP($Y3304, NFLGames!$H$11:$K$555,3,FALSE)</f>
        <v>4</v>
      </c>
      <c r="AB3304" s="6">
        <f>IF(A3305=0, 0, AH3305-tbl_pbp[[#This Row],[Saints Win %]])</f>
        <v>5.0000000000000044E-3</v>
      </c>
      <c r="AE3304">
        <f>ABS(tbl_pbp[[#This Row],[play.homeScore]]-tbl_pbp[[#This Row],[play.awayScore]])</f>
        <v>14</v>
      </c>
      <c r="AF3304">
        <f>IF(tbl_pbp[[#This Row],[Play Saints Win % Increase]]&gt;=$AF$4,1,0)</f>
        <v>0</v>
      </c>
      <c r="AG3304" t="str">
        <f>VLOOKUP(tbl_pbp[[#This Row],[gameId]], games!$B$2:$T$40, 9, FALSE)</f>
        <v>new-orleans-saints</v>
      </c>
      <c r="AH3304" s="5">
        <f>IF(tbl_pbp[[#This Row],[AwayTeam]] &lt;&gt; "new-orleans-saints", tbl_pbp[[#This Row],[homeWinPercentage]], 1-tbl_pbp[[#This Row],[homeWinPercentage]])</f>
        <v>0.30200000000000005</v>
      </c>
      <c r="AI3304" s="13">
        <f>tbl_pbp[[#This Row],[Kamara]]*tbl_pbp[[#This Row],[Impactful Play]]</f>
        <v>0</v>
      </c>
      <c r="AJ3304" s="13">
        <f>tbl_pbp[[#This Row],[Thomas]]*tbl_pbp[[#This Row],[Impactful Play]]</f>
        <v>0</v>
      </c>
      <c r="AK3304" s="13" t="str">
        <f>VLOOKUP(tbl_pbp[[#This Row],[Play Saints Win % Increase]], tbl_impact[],3,TRUE)</f>
        <v>Scented (0 to +5%)</v>
      </c>
    </row>
    <row r="3305" spans="1:37">
      <c r="A3305" s="1">
        <v>14</v>
      </c>
      <c r="B3305" s="5">
        <v>0.69299999999999995</v>
      </c>
      <c r="C3305" t="s">
        <v>2287</v>
      </c>
      <c r="D3305">
        <v>0</v>
      </c>
      <c r="E3305">
        <v>0</v>
      </c>
      <c r="F3305">
        <v>1</v>
      </c>
      <c r="G3305">
        <v>14</v>
      </c>
      <c r="H3305">
        <v>0</v>
      </c>
      <c r="I3305">
        <v>0</v>
      </c>
      <c r="J3305">
        <v>35</v>
      </c>
      <c r="K3305" t="s">
        <v>94</v>
      </c>
      <c r="L3305">
        <v>0</v>
      </c>
      <c r="M3305">
        <v>65</v>
      </c>
      <c r="N3305" t="s">
        <v>2288</v>
      </c>
      <c r="O3305" t="s">
        <v>1649</v>
      </c>
      <c r="P3305" t="s">
        <v>25</v>
      </c>
      <c r="Q3305" t="s">
        <v>26</v>
      </c>
      <c r="R3305" t="s">
        <v>27</v>
      </c>
      <c r="V3305" t="s">
        <v>2242</v>
      </c>
      <c r="X3305" t="str">
        <f>VLOOKUP(pbp!V538, games!$B$2:$R$40, 3, FALSE)</f>
        <v>2019-09-30T00:20Z</v>
      </c>
      <c r="Y3305">
        <f>VLOOKUP(1*V3305,NFLGames!$H$11:$H$555,1,FALSE)</f>
        <v>401220285</v>
      </c>
      <c r="Z3305">
        <f>VLOOKUP($Y3305, NFLGames!$H$11:$K$555,2,FALSE)</f>
        <v>2020</v>
      </c>
      <c r="AA3305">
        <f>VLOOKUP($Y3305, NFLGames!$H$11:$K$555,3,FALSE)</f>
        <v>4</v>
      </c>
      <c r="AB3305" s="6">
        <f>IF(A3306=0, 0, AH3306-tbl_pbp[[#This Row],[Saints Win %]])</f>
        <v>2.4999999999999911E-2</v>
      </c>
      <c r="AE3305">
        <f>ABS(tbl_pbp[[#This Row],[play.homeScore]]-tbl_pbp[[#This Row],[play.awayScore]])</f>
        <v>14</v>
      </c>
      <c r="AF3305">
        <f>IF(tbl_pbp[[#This Row],[Play Saints Win % Increase]]&gt;=$AF$4,1,0)</f>
        <v>0</v>
      </c>
      <c r="AG3305" t="str">
        <f>VLOOKUP(tbl_pbp[[#This Row],[gameId]], games!$B$2:$T$40, 9, FALSE)</f>
        <v>new-orleans-saints</v>
      </c>
      <c r="AH3305" s="5">
        <f>IF(tbl_pbp[[#This Row],[AwayTeam]] &lt;&gt; "new-orleans-saints", tbl_pbp[[#This Row],[homeWinPercentage]], 1-tbl_pbp[[#This Row],[homeWinPercentage]])</f>
        <v>0.30700000000000005</v>
      </c>
      <c r="AI3305" s="13">
        <f>tbl_pbp[[#This Row],[Kamara]]*tbl_pbp[[#This Row],[Impactful Play]]</f>
        <v>0</v>
      </c>
      <c r="AJ3305" s="13">
        <f>tbl_pbp[[#This Row],[Thomas]]*tbl_pbp[[#This Row],[Impactful Play]]</f>
        <v>0</v>
      </c>
      <c r="AK3305" s="13" t="str">
        <f>VLOOKUP(tbl_pbp[[#This Row],[Play Saints Win % Increase]], tbl_impact[],3,TRUE)</f>
        <v>Scented (0 to +5%)</v>
      </c>
    </row>
    <row r="3306" spans="1:37">
      <c r="A3306" s="1">
        <v>15</v>
      </c>
      <c r="B3306" s="5">
        <v>0.66800000000000004</v>
      </c>
      <c r="C3306" t="s">
        <v>2289</v>
      </c>
      <c r="D3306">
        <v>0</v>
      </c>
      <c r="E3306">
        <v>0</v>
      </c>
      <c r="F3306">
        <v>1</v>
      </c>
      <c r="G3306">
        <v>14</v>
      </c>
      <c r="H3306">
        <v>0</v>
      </c>
      <c r="I3306">
        <v>10</v>
      </c>
      <c r="J3306">
        <v>75</v>
      </c>
      <c r="K3306" t="s">
        <v>29</v>
      </c>
      <c r="L3306">
        <v>1</v>
      </c>
      <c r="M3306">
        <v>75</v>
      </c>
      <c r="N3306" t="s">
        <v>2290</v>
      </c>
      <c r="O3306" t="s">
        <v>1649</v>
      </c>
      <c r="P3306" t="s">
        <v>30</v>
      </c>
      <c r="Q3306" t="s">
        <v>31</v>
      </c>
      <c r="R3306" t="s">
        <v>32</v>
      </c>
      <c r="S3306" t="s">
        <v>33</v>
      </c>
      <c r="T3306" t="s">
        <v>34</v>
      </c>
      <c r="U3306" t="s">
        <v>35</v>
      </c>
      <c r="V3306" t="s">
        <v>2242</v>
      </c>
      <c r="X3306" t="str">
        <f>VLOOKUP(pbp!V539, games!$B$2:$R$40, 3, FALSE)</f>
        <v>2019-09-30T00:20Z</v>
      </c>
      <c r="Y3306">
        <f>VLOOKUP(1*V3306,NFLGames!$H$11:$H$555,1,FALSE)</f>
        <v>401220285</v>
      </c>
      <c r="Z3306">
        <f>VLOOKUP($Y3306, NFLGames!$H$11:$K$555,2,FALSE)</f>
        <v>2020</v>
      </c>
      <c r="AA3306">
        <f>VLOOKUP($Y3306, NFLGames!$H$11:$K$555,3,FALSE)</f>
        <v>4</v>
      </c>
      <c r="AB3306" s="6">
        <f>IF(A3307=0, 0, AH3307-tbl_pbp[[#This Row],[Saints Win %]])</f>
        <v>2.0000000000000018E-3</v>
      </c>
      <c r="AE3306">
        <f>ABS(tbl_pbp[[#This Row],[play.homeScore]]-tbl_pbp[[#This Row],[play.awayScore]])</f>
        <v>14</v>
      </c>
      <c r="AF3306">
        <f>IF(tbl_pbp[[#This Row],[Play Saints Win % Increase]]&gt;=$AF$4,1,0)</f>
        <v>0</v>
      </c>
      <c r="AG3306" t="str">
        <f>VLOOKUP(tbl_pbp[[#This Row],[gameId]], games!$B$2:$T$40, 9, FALSE)</f>
        <v>new-orleans-saints</v>
      </c>
      <c r="AH3306" s="5">
        <f>IF(tbl_pbp[[#This Row],[AwayTeam]] &lt;&gt; "new-orleans-saints", tbl_pbp[[#This Row],[homeWinPercentage]], 1-tbl_pbp[[#This Row],[homeWinPercentage]])</f>
        <v>0.33199999999999996</v>
      </c>
      <c r="AI3306" s="13">
        <f>tbl_pbp[[#This Row],[Kamara]]*tbl_pbp[[#This Row],[Impactful Play]]</f>
        <v>0</v>
      </c>
      <c r="AJ3306" s="13">
        <f>tbl_pbp[[#This Row],[Thomas]]*tbl_pbp[[#This Row],[Impactful Play]]</f>
        <v>0</v>
      </c>
      <c r="AK3306" s="13" t="str">
        <f>VLOOKUP(tbl_pbp[[#This Row],[Play Saints Win % Increase]], tbl_impact[],3,TRUE)</f>
        <v>Scented (0 to +5%)</v>
      </c>
    </row>
    <row r="3307" spans="1:37">
      <c r="A3307" s="1">
        <v>16</v>
      </c>
      <c r="B3307" s="5">
        <v>0.66600000000000004</v>
      </c>
      <c r="C3307" t="s">
        <v>2291</v>
      </c>
      <c r="D3307">
        <v>0</v>
      </c>
      <c r="E3307">
        <v>0</v>
      </c>
      <c r="F3307">
        <v>1</v>
      </c>
      <c r="G3307">
        <v>14</v>
      </c>
      <c r="H3307">
        <v>0</v>
      </c>
      <c r="I3307">
        <v>10</v>
      </c>
      <c r="J3307">
        <v>59</v>
      </c>
      <c r="K3307" t="s">
        <v>29</v>
      </c>
      <c r="L3307">
        <v>1</v>
      </c>
      <c r="M3307">
        <v>59</v>
      </c>
      <c r="N3307" t="s">
        <v>2292</v>
      </c>
      <c r="O3307" t="s">
        <v>2293</v>
      </c>
      <c r="P3307" t="s">
        <v>45</v>
      </c>
      <c r="Q3307" t="s">
        <v>46</v>
      </c>
      <c r="R3307" t="s">
        <v>47</v>
      </c>
      <c r="S3307" t="s">
        <v>33</v>
      </c>
      <c r="T3307" t="s">
        <v>299</v>
      </c>
      <c r="U3307" t="s">
        <v>1913</v>
      </c>
      <c r="V3307" t="s">
        <v>2242</v>
      </c>
      <c r="X3307" t="str">
        <f>VLOOKUP(pbp!V540, games!$B$2:$R$40, 3, FALSE)</f>
        <v>2019-09-30T00:20Z</v>
      </c>
      <c r="Y3307">
        <f>VLOOKUP(1*V3307,NFLGames!$H$11:$H$555,1,FALSE)</f>
        <v>401220285</v>
      </c>
      <c r="Z3307">
        <f>VLOOKUP($Y3307, NFLGames!$H$11:$K$555,2,FALSE)</f>
        <v>2020</v>
      </c>
      <c r="AA3307">
        <f>VLOOKUP($Y3307, NFLGames!$H$11:$K$555,3,FALSE)</f>
        <v>4</v>
      </c>
      <c r="AB3307" s="6">
        <f>IF(A3308=0, 0, AH3308-tbl_pbp[[#This Row],[Saints Win %]])</f>
        <v>2.0000000000000018E-3</v>
      </c>
      <c r="AC3307">
        <v>1</v>
      </c>
      <c r="AE3307">
        <f>ABS(tbl_pbp[[#This Row],[play.homeScore]]-tbl_pbp[[#This Row],[play.awayScore]])</f>
        <v>14</v>
      </c>
      <c r="AF3307">
        <f>IF(tbl_pbp[[#This Row],[Play Saints Win % Increase]]&gt;=$AF$4,1,0)</f>
        <v>0</v>
      </c>
      <c r="AG3307" t="str">
        <f>VLOOKUP(tbl_pbp[[#This Row],[gameId]], games!$B$2:$T$40, 9, FALSE)</f>
        <v>new-orleans-saints</v>
      </c>
      <c r="AH3307" s="5">
        <f>IF(tbl_pbp[[#This Row],[AwayTeam]] &lt;&gt; "new-orleans-saints", tbl_pbp[[#This Row],[homeWinPercentage]], 1-tbl_pbp[[#This Row],[homeWinPercentage]])</f>
        <v>0.33399999999999996</v>
      </c>
      <c r="AI3307" s="13">
        <f>tbl_pbp[[#This Row],[Kamara]]*tbl_pbp[[#This Row],[Impactful Play]]</f>
        <v>0</v>
      </c>
      <c r="AJ3307" s="13">
        <f>tbl_pbp[[#This Row],[Thomas]]*tbl_pbp[[#This Row],[Impactful Play]]</f>
        <v>0</v>
      </c>
      <c r="AK3307" s="13" t="str">
        <f>VLOOKUP(tbl_pbp[[#This Row],[Play Saints Win % Increase]], tbl_impact[],3,TRUE)</f>
        <v>Scented (0 to +5%)</v>
      </c>
    </row>
    <row r="3308" spans="1:37">
      <c r="A3308" s="1">
        <v>17</v>
      </c>
      <c r="B3308" s="5">
        <v>0.66400000000000003</v>
      </c>
      <c r="C3308" t="s">
        <v>2294</v>
      </c>
      <c r="D3308">
        <v>0</v>
      </c>
      <c r="E3308">
        <v>0</v>
      </c>
      <c r="F3308">
        <v>1</v>
      </c>
      <c r="G3308">
        <v>14</v>
      </c>
      <c r="H3308">
        <v>0</v>
      </c>
      <c r="I3308">
        <v>7</v>
      </c>
      <c r="J3308">
        <v>56</v>
      </c>
      <c r="K3308" t="s">
        <v>29</v>
      </c>
      <c r="L3308">
        <v>2</v>
      </c>
      <c r="M3308">
        <v>56</v>
      </c>
      <c r="N3308" t="s">
        <v>2295</v>
      </c>
      <c r="O3308" t="s">
        <v>2296</v>
      </c>
      <c r="P3308" t="s">
        <v>45</v>
      </c>
      <c r="Q3308" t="s">
        <v>46</v>
      </c>
      <c r="R3308" t="s">
        <v>47</v>
      </c>
      <c r="S3308" t="s">
        <v>220</v>
      </c>
      <c r="T3308" t="s">
        <v>467</v>
      </c>
      <c r="U3308" t="s">
        <v>2297</v>
      </c>
      <c r="V3308" t="s">
        <v>2242</v>
      </c>
      <c r="X3308" t="str">
        <f>VLOOKUP(pbp!V541, games!$B$2:$R$40, 3, FALSE)</f>
        <v>2019-09-30T00:20Z</v>
      </c>
      <c r="Y3308">
        <f>VLOOKUP(1*V3308,NFLGames!$H$11:$H$555,1,FALSE)</f>
        <v>401220285</v>
      </c>
      <c r="Z3308">
        <f>VLOOKUP($Y3308, NFLGames!$H$11:$K$555,2,FALSE)</f>
        <v>2020</v>
      </c>
      <c r="AA3308">
        <f>VLOOKUP($Y3308, NFLGames!$H$11:$K$555,3,FALSE)</f>
        <v>4</v>
      </c>
      <c r="AB3308" s="6">
        <f>IF(A3309=0, 0, AH3309-tbl_pbp[[#This Row],[Saints Win %]])</f>
        <v>5.0000000000000044E-3</v>
      </c>
      <c r="AE3308">
        <f>ABS(tbl_pbp[[#This Row],[play.homeScore]]-tbl_pbp[[#This Row],[play.awayScore]])</f>
        <v>14</v>
      </c>
      <c r="AF3308">
        <f>IF(tbl_pbp[[#This Row],[Play Saints Win % Increase]]&gt;=$AF$4,1,0)</f>
        <v>0</v>
      </c>
      <c r="AG3308" t="str">
        <f>VLOOKUP(tbl_pbp[[#This Row],[gameId]], games!$B$2:$T$40, 9, FALSE)</f>
        <v>new-orleans-saints</v>
      </c>
      <c r="AH3308" s="5">
        <f>IF(tbl_pbp[[#This Row],[AwayTeam]] &lt;&gt; "new-orleans-saints", tbl_pbp[[#This Row],[homeWinPercentage]], 1-tbl_pbp[[#This Row],[homeWinPercentage]])</f>
        <v>0.33599999999999997</v>
      </c>
      <c r="AI3308" s="13">
        <f>tbl_pbp[[#This Row],[Kamara]]*tbl_pbp[[#This Row],[Impactful Play]]</f>
        <v>0</v>
      </c>
      <c r="AJ3308" s="13">
        <f>tbl_pbp[[#This Row],[Thomas]]*tbl_pbp[[#This Row],[Impactful Play]]</f>
        <v>0</v>
      </c>
      <c r="AK3308" s="13" t="str">
        <f>VLOOKUP(tbl_pbp[[#This Row],[Play Saints Win % Increase]], tbl_impact[],3,TRUE)</f>
        <v>Scented (0 to +5%)</v>
      </c>
    </row>
    <row r="3309" spans="1:37">
      <c r="A3309" s="1">
        <v>18</v>
      </c>
      <c r="B3309" s="5">
        <v>0.65900000000000003</v>
      </c>
      <c r="C3309" t="s">
        <v>2298</v>
      </c>
      <c r="D3309">
        <v>0</v>
      </c>
      <c r="E3309">
        <v>0</v>
      </c>
      <c r="F3309">
        <v>1</v>
      </c>
      <c r="G3309">
        <v>14</v>
      </c>
      <c r="H3309">
        <v>0</v>
      </c>
      <c r="I3309">
        <v>1</v>
      </c>
      <c r="J3309">
        <v>50</v>
      </c>
      <c r="K3309" t="s">
        <v>29</v>
      </c>
      <c r="L3309">
        <v>3</v>
      </c>
      <c r="M3309">
        <v>50</v>
      </c>
      <c r="N3309" t="s">
        <v>2299</v>
      </c>
      <c r="O3309" t="s">
        <v>2300</v>
      </c>
      <c r="P3309" t="s">
        <v>45</v>
      </c>
      <c r="Q3309" t="s">
        <v>46</v>
      </c>
      <c r="R3309" t="s">
        <v>47</v>
      </c>
      <c r="S3309" t="s">
        <v>54</v>
      </c>
      <c r="T3309" t="s">
        <v>226</v>
      </c>
      <c r="U3309" t="s">
        <v>2301</v>
      </c>
      <c r="V3309" t="s">
        <v>2242</v>
      </c>
      <c r="X3309" t="str">
        <f>VLOOKUP(pbp!V542, games!$B$2:$R$40, 3, FALSE)</f>
        <v>2019-09-30T00:20Z</v>
      </c>
      <c r="Y3309">
        <f>VLOOKUP(1*V3309,NFLGames!$H$11:$H$555,1,FALSE)</f>
        <v>401220285</v>
      </c>
      <c r="Z3309">
        <f>VLOOKUP($Y3309, NFLGames!$H$11:$K$555,2,FALSE)</f>
        <v>2020</v>
      </c>
      <c r="AA3309">
        <f>VLOOKUP($Y3309, NFLGames!$H$11:$K$555,3,FALSE)</f>
        <v>4</v>
      </c>
      <c r="AB3309" s="6">
        <f>IF(A3310=0, 0, AH3310-tbl_pbp[[#This Row],[Saints Win %]])</f>
        <v>-3.6999999999999922E-2</v>
      </c>
      <c r="AE3309">
        <f>ABS(tbl_pbp[[#This Row],[play.homeScore]]-tbl_pbp[[#This Row],[play.awayScore]])</f>
        <v>14</v>
      </c>
      <c r="AF3309">
        <f>IF(tbl_pbp[[#This Row],[Play Saints Win % Increase]]&gt;=$AF$4,1,0)</f>
        <v>0</v>
      </c>
      <c r="AG3309" t="str">
        <f>VLOOKUP(tbl_pbp[[#This Row],[gameId]], games!$B$2:$T$40, 9, FALSE)</f>
        <v>new-orleans-saints</v>
      </c>
      <c r="AH3309" s="5">
        <f>IF(tbl_pbp[[#This Row],[AwayTeam]] &lt;&gt; "new-orleans-saints", tbl_pbp[[#This Row],[homeWinPercentage]], 1-tbl_pbp[[#This Row],[homeWinPercentage]])</f>
        <v>0.34099999999999997</v>
      </c>
      <c r="AI3309" s="13">
        <f>tbl_pbp[[#This Row],[Kamara]]*tbl_pbp[[#This Row],[Impactful Play]]</f>
        <v>0</v>
      </c>
      <c r="AJ3309" s="13">
        <f>tbl_pbp[[#This Row],[Thomas]]*tbl_pbp[[#This Row],[Impactful Play]]</f>
        <v>0</v>
      </c>
      <c r="AK3309" s="13" t="str">
        <f>VLOOKUP(tbl_pbp[[#This Row],[Play Saints Win % Increase]], tbl_impact[],3,TRUE)</f>
        <v>Bad (0 to -5%)</v>
      </c>
    </row>
    <row r="3310" spans="1:37">
      <c r="A3310" s="1">
        <v>19</v>
      </c>
      <c r="B3310" s="5">
        <v>0.69599999999999995</v>
      </c>
      <c r="C3310" t="s">
        <v>2302</v>
      </c>
      <c r="D3310">
        <v>0</v>
      </c>
      <c r="E3310">
        <v>0</v>
      </c>
      <c r="F3310">
        <v>1</v>
      </c>
      <c r="G3310">
        <v>14</v>
      </c>
      <c r="H3310">
        <v>0</v>
      </c>
      <c r="I3310">
        <v>10</v>
      </c>
      <c r="J3310">
        <v>48</v>
      </c>
      <c r="K3310" t="s">
        <v>29</v>
      </c>
      <c r="L3310">
        <v>1</v>
      </c>
      <c r="M3310">
        <v>48</v>
      </c>
      <c r="N3310" t="s">
        <v>2303</v>
      </c>
      <c r="O3310" t="s">
        <v>273</v>
      </c>
      <c r="P3310" t="s">
        <v>22</v>
      </c>
      <c r="Q3310" t="s">
        <v>37</v>
      </c>
      <c r="S3310" t="s">
        <v>33</v>
      </c>
      <c r="T3310" t="s">
        <v>2304</v>
      </c>
      <c r="U3310" t="s">
        <v>2305</v>
      </c>
      <c r="V3310" t="s">
        <v>2242</v>
      </c>
      <c r="X3310" t="str">
        <f>VLOOKUP(pbp!V543, games!$B$2:$R$40, 3, FALSE)</f>
        <v>2019-09-30T00:20Z</v>
      </c>
      <c r="Y3310">
        <f>VLOOKUP(1*V3310,NFLGames!$H$11:$H$555,1,FALSE)</f>
        <v>401220285</v>
      </c>
      <c r="Z3310">
        <f>VLOOKUP($Y3310, NFLGames!$H$11:$K$555,2,FALSE)</f>
        <v>2020</v>
      </c>
      <c r="AA3310">
        <f>VLOOKUP($Y3310, NFLGames!$H$11:$K$555,3,FALSE)</f>
        <v>4</v>
      </c>
      <c r="AB3310" s="6">
        <f>IF(A3311=0, 0, AH3311-tbl_pbp[[#This Row],[Saints Win %]])</f>
        <v>1.8999999999999906E-2</v>
      </c>
      <c r="AC3310">
        <v>1</v>
      </c>
      <c r="AE3310">
        <f>ABS(tbl_pbp[[#This Row],[play.homeScore]]-tbl_pbp[[#This Row],[play.awayScore]])</f>
        <v>14</v>
      </c>
      <c r="AF3310">
        <f>IF(tbl_pbp[[#This Row],[Play Saints Win % Increase]]&gt;=$AF$4,1,0)</f>
        <v>0</v>
      </c>
      <c r="AG3310" t="str">
        <f>VLOOKUP(tbl_pbp[[#This Row],[gameId]], games!$B$2:$T$40, 9, FALSE)</f>
        <v>new-orleans-saints</v>
      </c>
      <c r="AH3310" s="5">
        <f>IF(tbl_pbp[[#This Row],[AwayTeam]] &lt;&gt; "new-orleans-saints", tbl_pbp[[#This Row],[homeWinPercentage]], 1-tbl_pbp[[#This Row],[homeWinPercentage]])</f>
        <v>0.30400000000000005</v>
      </c>
      <c r="AI3310" s="13">
        <f>tbl_pbp[[#This Row],[Kamara]]*tbl_pbp[[#This Row],[Impactful Play]]</f>
        <v>0</v>
      </c>
      <c r="AJ3310" s="13">
        <f>tbl_pbp[[#This Row],[Thomas]]*tbl_pbp[[#This Row],[Impactful Play]]</f>
        <v>0</v>
      </c>
      <c r="AK3310" s="13" t="str">
        <f>VLOOKUP(tbl_pbp[[#This Row],[Play Saints Win % Increase]], tbl_impact[],3,TRUE)</f>
        <v>Scented (0 to +5%)</v>
      </c>
    </row>
    <row r="3311" spans="1:37">
      <c r="A3311" s="1">
        <v>20</v>
      </c>
      <c r="B3311" s="5">
        <v>0.67700000000000005</v>
      </c>
      <c r="C3311" t="s">
        <v>2306</v>
      </c>
      <c r="D3311">
        <v>0</v>
      </c>
      <c r="E3311">
        <v>0</v>
      </c>
      <c r="F3311">
        <v>1</v>
      </c>
      <c r="G3311">
        <v>14</v>
      </c>
      <c r="H3311">
        <v>0</v>
      </c>
      <c r="I3311">
        <v>10</v>
      </c>
      <c r="J3311">
        <v>48</v>
      </c>
      <c r="K3311" t="s">
        <v>29</v>
      </c>
      <c r="L3311">
        <v>2</v>
      </c>
      <c r="M3311">
        <v>48</v>
      </c>
      <c r="N3311" t="s">
        <v>2307</v>
      </c>
      <c r="O3311" t="s">
        <v>567</v>
      </c>
      <c r="P3311" t="s">
        <v>45</v>
      </c>
      <c r="Q3311" t="s">
        <v>46</v>
      </c>
      <c r="R3311" t="s">
        <v>47</v>
      </c>
      <c r="S3311" t="s">
        <v>120</v>
      </c>
      <c r="T3311" t="s">
        <v>2304</v>
      </c>
      <c r="U3311" t="s">
        <v>2308</v>
      </c>
      <c r="V3311" t="s">
        <v>2242</v>
      </c>
      <c r="X3311" t="str">
        <f>VLOOKUP(pbp!V544, games!$B$2:$R$40, 3, FALSE)</f>
        <v>2019-09-30T00:20Z</v>
      </c>
      <c r="Y3311">
        <f>VLOOKUP(1*V3311,NFLGames!$H$11:$H$555,1,FALSE)</f>
        <v>401220285</v>
      </c>
      <c r="Z3311">
        <f>VLOOKUP($Y3311, NFLGames!$H$11:$K$555,2,FALSE)</f>
        <v>2020</v>
      </c>
      <c r="AA3311">
        <f>VLOOKUP($Y3311, NFLGames!$H$11:$K$555,3,FALSE)</f>
        <v>4</v>
      </c>
      <c r="AB3311" s="6">
        <f>IF(A3312=0, 0, AH3312-tbl_pbp[[#This Row],[Saints Win %]])</f>
        <v>2.9000000000000026E-2</v>
      </c>
      <c r="AE3311">
        <f>ABS(tbl_pbp[[#This Row],[play.homeScore]]-tbl_pbp[[#This Row],[play.awayScore]])</f>
        <v>14</v>
      </c>
      <c r="AF3311">
        <f>IF(tbl_pbp[[#This Row],[Play Saints Win % Increase]]&gt;=$AF$4,1,0)</f>
        <v>0</v>
      </c>
      <c r="AG3311" t="str">
        <f>VLOOKUP(tbl_pbp[[#This Row],[gameId]], games!$B$2:$T$40, 9, FALSE)</f>
        <v>new-orleans-saints</v>
      </c>
      <c r="AH3311" s="5">
        <f>IF(tbl_pbp[[#This Row],[AwayTeam]] &lt;&gt; "new-orleans-saints", tbl_pbp[[#This Row],[homeWinPercentage]], 1-tbl_pbp[[#This Row],[homeWinPercentage]])</f>
        <v>0.32299999999999995</v>
      </c>
      <c r="AI3311" s="13">
        <f>tbl_pbp[[#This Row],[Kamara]]*tbl_pbp[[#This Row],[Impactful Play]]</f>
        <v>0</v>
      </c>
      <c r="AJ3311" s="13">
        <f>tbl_pbp[[#This Row],[Thomas]]*tbl_pbp[[#This Row],[Impactful Play]]</f>
        <v>0</v>
      </c>
      <c r="AK3311" s="13" t="str">
        <f>VLOOKUP(tbl_pbp[[#This Row],[Play Saints Win % Increase]], tbl_impact[],3,TRUE)</f>
        <v>Scented (0 to +5%)</v>
      </c>
    </row>
    <row r="3312" spans="1:37">
      <c r="A3312" s="1">
        <v>21</v>
      </c>
      <c r="B3312" s="5">
        <v>0.64800000000000002</v>
      </c>
      <c r="C3312" t="s">
        <v>2309</v>
      </c>
      <c r="D3312">
        <v>0</v>
      </c>
      <c r="E3312">
        <v>0</v>
      </c>
      <c r="F3312">
        <v>1</v>
      </c>
      <c r="G3312">
        <v>14</v>
      </c>
      <c r="H3312">
        <v>0</v>
      </c>
      <c r="I3312">
        <v>3</v>
      </c>
      <c r="J3312">
        <v>41</v>
      </c>
      <c r="K3312" t="s">
        <v>29</v>
      </c>
      <c r="L3312">
        <v>3</v>
      </c>
      <c r="M3312">
        <v>41</v>
      </c>
      <c r="N3312" t="s">
        <v>2310</v>
      </c>
      <c r="O3312" t="s">
        <v>2311</v>
      </c>
      <c r="P3312" t="s">
        <v>45</v>
      </c>
      <c r="Q3312" t="s">
        <v>46</v>
      </c>
      <c r="R3312" t="s">
        <v>47</v>
      </c>
      <c r="S3312" t="s">
        <v>375</v>
      </c>
      <c r="T3312" t="s">
        <v>2312</v>
      </c>
      <c r="U3312" t="s">
        <v>2313</v>
      </c>
      <c r="V3312" t="s">
        <v>2242</v>
      </c>
      <c r="X3312" t="str">
        <f>VLOOKUP(pbp!V545, games!$B$2:$R$40, 3, FALSE)</f>
        <v>2019-09-30T00:20Z</v>
      </c>
      <c r="Y3312">
        <f>VLOOKUP(1*V3312,NFLGames!$H$11:$H$555,1,FALSE)</f>
        <v>401220285</v>
      </c>
      <c r="Z3312">
        <f>VLOOKUP($Y3312, NFLGames!$H$11:$K$555,2,FALSE)</f>
        <v>2020</v>
      </c>
      <c r="AA3312">
        <f>VLOOKUP($Y3312, NFLGames!$H$11:$K$555,3,FALSE)</f>
        <v>4</v>
      </c>
      <c r="AB3312" s="6">
        <f>IF(A3313=0, 0, AH3313-tbl_pbp[[#This Row],[Saints Win %]])</f>
        <v>3.5000000000000031E-2</v>
      </c>
      <c r="AC3312">
        <v>1</v>
      </c>
      <c r="AE3312">
        <f>ABS(tbl_pbp[[#This Row],[play.homeScore]]-tbl_pbp[[#This Row],[play.awayScore]])</f>
        <v>14</v>
      </c>
      <c r="AF3312">
        <f>IF(tbl_pbp[[#This Row],[Play Saints Win % Increase]]&gt;=$AF$4,1,0)</f>
        <v>0</v>
      </c>
      <c r="AG3312" t="str">
        <f>VLOOKUP(tbl_pbp[[#This Row],[gameId]], games!$B$2:$T$40, 9, FALSE)</f>
        <v>new-orleans-saints</v>
      </c>
      <c r="AH3312" s="5">
        <f>IF(tbl_pbp[[#This Row],[AwayTeam]] &lt;&gt; "new-orleans-saints", tbl_pbp[[#This Row],[homeWinPercentage]], 1-tbl_pbp[[#This Row],[homeWinPercentage]])</f>
        <v>0.35199999999999998</v>
      </c>
      <c r="AI3312" s="13">
        <f>tbl_pbp[[#This Row],[Kamara]]*tbl_pbp[[#This Row],[Impactful Play]]</f>
        <v>0</v>
      </c>
      <c r="AJ3312" s="13">
        <f>tbl_pbp[[#This Row],[Thomas]]*tbl_pbp[[#This Row],[Impactful Play]]</f>
        <v>0</v>
      </c>
      <c r="AK3312" s="13" t="str">
        <f>VLOOKUP(tbl_pbp[[#This Row],[Play Saints Win % Increase]], tbl_impact[],3,TRUE)</f>
        <v>Scented (0 to +5%)</v>
      </c>
    </row>
    <row r="3313" spans="1:37">
      <c r="A3313" s="1">
        <v>22</v>
      </c>
      <c r="B3313" s="5">
        <v>0.61299999999999999</v>
      </c>
      <c r="C3313" t="s">
        <v>2314</v>
      </c>
      <c r="D3313">
        <v>0</v>
      </c>
      <c r="E3313">
        <v>0</v>
      </c>
      <c r="F3313">
        <v>1</v>
      </c>
      <c r="G3313">
        <v>14</v>
      </c>
      <c r="H3313">
        <v>0</v>
      </c>
      <c r="I3313">
        <v>10</v>
      </c>
      <c r="J3313">
        <v>36</v>
      </c>
      <c r="K3313" t="s">
        <v>29</v>
      </c>
      <c r="L3313">
        <v>1</v>
      </c>
      <c r="M3313">
        <v>36</v>
      </c>
      <c r="N3313" t="s">
        <v>2315</v>
      </c>
      <c r="O3313" t="s">
        <v>2316</v>
      </c>
      <c r="P3313" t="s">
        <v>30</v>
      </c>
      <c r="Q3313" t="s">
        <v>31</v>
      </c>
      <c r="R3313" t="s">
        <v>32</v>
      </c>
      <c r="S3313" t="s">
        <v>33</v>
      </c>
      <c r="T3313" t="s">
        <v>2260</v>
      </c>
      <c r="U3313" t="s">
        <v>2317</v>
      </c>
      <c r="V3313" t="s">
        <v>2242</v>
      </c>
      <c r="X3313" t="str">
        <f>VLOOKUP(pbp!V546, games!$B$2:$R$40, 3, FALSE)</f>
        <v>2019-09-30T00:20Z</v>
      </c>
      <c r="Y3313">
        <f>VLOOKUP(1*V3313,NFLGames!$H$11:$H$555,1,FALSE)</f>
        <v>401220285</v>
      </c>
      <c r="Z3313">
        <f>VLOOKUP($Y3313, NFLGames!$H$11:$K$555,2,FALSE)</f>
        <v>2020</v>
      </c>
      <c r="AA3313">
        <f>VLOOKUP($Y3313, NFLGames!$H$11:$K$555,3,FALSE)</f>
        <v>4</v>
      </c>
      <c r="AB3313" s="6">
        <f>IF(A3314=0, 0, AH3314-tbl_pbp[[#This Row],[Saints Win %]])</f>
        <v>-1.0000000000000009E-2</v>
      </c>
      <c r="AE3313">
        <f>ABS(tbl_pbp[[#This Row],[play.homeScore]]-tbl_pbp[[#This Row],[play.awayScore]])</f>
        <v>14</v>
      </c>
      <c r="AF3313">
        <f>IF(tbl_pbp[[#This Row],[Play Saints Win % Increase]]&gt;=$AF$4,1,0)</f>
        <v>0</v>
      </c>
      <c r="AG3313" t="str">
        <f>VLOOKUP(tbl_pbp[[#This Row],[gameId]], games!$B$2:$T$40, 9, FALSE)</f>
        <v>new-orleans-saints</v>
      </c>
      <c r="AH3313" s="5">
        <f>IF(tbl_pbp[[#This Row],[AwayTeam]] &lt;&gt; "new-orleans-saints", tbl_pbp[[#This Row],[homeWinPercentage]], 1-tbl_pbp[[#This Row],[homeWinPercentage]])</f>
        <v>0.38700000000000001</v>
      </c>
      <c r="AI3313" s="13">
        <f>tbl_pbp[[#This Row],[Kamara]]*tbl_pbp[[#This Row],[Impactful Play]]</f>
        <v>0</v>
      </c>
      <c r="AJ3313" s="13">
        <f>tbl_pbp[[#This Row],[Thomas]]*tbl_pbp[[#This Row],[Impactful Play]]</f>
        <v>0</v>
      </c>
      <c r="AK3313" s="13" t="str">
        <f>VLOOKUP(tbl_pbp[[#This Row],[Play Saints Win % Increase]], tbl_impact[],3,TRUE)</f>
        <v>Bad (0 to -5%)</v>
      </c>
    </row>
    <row r="3314" spans="1:37">
      <c r="A3314" s="1">
        <v>23</v>
      </c>
      <c r="B3314" s="5">
        <v>0.623</v>
      </c>
      <c r="C3314" t="s">
        <v>2318</v>
      </c>
      <c r="D3314">
        <v>0</v>
      </c>
      <c r="E3314">
        <v>0</v>
      </c>
      <c r="F3314">
        <v>1</v>
      </c>
      <c r="G3314">
        <v>14</v>
      </c>
      <c r="H3314">
        <v>0</v>
      </c>
      <c r="I3314">
        <v>10</v>
      </c>
      <c r="J3314">
        <v>18</v>
      </c>
      <c r="K3314" t="s">
        <v>29</v>
      </c>
      <c r="L3314">
        <v>1</v>
      </c>
      <c r="M3314">
        <v>18</v>
      </c>
      <c r="N3314" t="s">
        <v>2319</v>
      </c>
      <c r="O3314" t="s">
        <v>1558</v>
      </c>
      <c r="P3314" t="s">
        <v>45</v>
      </c>
      <c r="Q3314" t="s">
        <v>46</v>
      </c>
      <c r="R3314" t="s">
        <v>47</v>
      </c>
      <c r="S3314" t="s">
        <v>33</v>
      </c>
      <c r="T3314" t="s">
        <v>2320</v>
      </c>
      <c r="U3314" t="s">
        <v>2321</v>
      </c>
      <c r="V3314" t="s">
        <v>2242</v>
      </c>
      <c r="X3314" t="str">
        <f>VLOOKUP(pbp!V547, games!$B$2:$R$40, 3, FALSE)</f>
        <v>2019-09-30T00:20Z</v>
      </c>
      <c r="Y3314">
        <f>VLOOKUP(1*V3314,NFLGames!$H$11:$H$555,1,FALSE)</f>
        <v>401220285</v>
      </c>
      <c r="Z3314">
        <f>VLOOKUP($Y3314, NFLGames!$H$11:$K$555,2,FALSE)</f>
        <v>2020</v>
      </c>
      <c r="AA3314">
        <f>VLOOKUP($Y3314, NFLGames!$H$11:$K$555,3,FALSE)</f>
        <v>4</v>
      </c>
      <c r="AB3314" s="6">
        <f>IF(A3315=0, 0, AH3315-tbl_pbp[[#This Row],[Saints Win %]])</f>
        <v>2.0000000000000018E-2</v>
      </c>
      <c r="AE3314">
        <f>ABS(tbl_pbp[[#This Row],[play.homeScore]]-tbl_pbp[[#This Row],[play.awayScore]])</f>
        <v>14</v>
      </c>
      <c r="AF3314">
        <f>IF(tbl_pbp[[#This Row],[Play Saints Win % Increase]]&gt;=$AF$4,1,0)</f>
        <v>0</v>
      </c>
      <c r="AG3314" t="str">
        <f>VLOOKUP(tbl_pbp[[#This Row],[gameId]], games!$B$2:$T$40, 9, FALSE)</f>
        <v>new-orleans-saints</v>
      </c>
      <c r="AH3314" s="5">
        <f>IF(tbl_pbp[[#This Row],[AwayTeam]] &lt;&gt; "new-orleans-saints", tbl_pbp[[#This Row],[homeWinPercentage]], 1-tbl_pbp[[#This Row],[homeWinPercentage]])</f>
        <v>0.377</v>
      </c>
      <c r="AI3314" s="13">
        <f>tbl_pbp[[#This Row],[Kamara]]*tbl_pbp[[#This Row],[Impactful Play]]</f>
        <v>0</v>
      </c>
      <c r="AJ3314" s="13">
        <f>tbl_pbp[[#This Row],[Thomas]]*tbl_pbp[[#This Row],[Impactful Play]]</f>
        <v>0</v>
      </c>
      <c r="AK3314" s="13" t="str">
        <f>VLOOKUP(tbl_pbp[[#This Row],[Play Saints Win % Increase]], tbl_impact[],3,TRUE)</f>
        <v>Scented (0 to +5%)</v>
      </c>
    </row>
    <row r="3315" spans="1:37">
      <c r="A3315" s="1">
        <v>24</v>
      </c>
      <c r="B3315" s="5">
        <v>0.60299999999999998</v>
      </c>
      <c r="C3315" t="s">
        <v>2322</v>
      </c>
      <c r="D3315">
        <v>0</v>
      </c>
      <c r="E3315">
        <v>0</v>
      </c>
      <c r="F3315">
        <v>1</v>
      </c>
      <c r="G3315">
        <v>14</v>
      </c>
      <c r="H3315">
        <v>0</v>
      </c>
      <c r="I3315">
        <v>6</v>
      </c>
      <c r="J3315">
        <v>14</v>
      </c>
      <c r="K3315" t="s">
        <v>29</v>
      </c>
      <c r="L3315">
        <v>2</v>
      </c>
      <c r="M3315">
        <v>14</v>
      </c>
      <c r="N3315" t="s">
        <v>2323</v>
      </c>
      <c r="O3315" t="s">
        <v>2324</v>
      </c>
      <c r="P3315" t="s">
        <v>45</v>
      </c>
      <c r="Q3315" t="s">
        <v>46</v>
      </c>
      <c r="R3315" t="s">
        <v>47</v>
      </c>
      <c r="S3315" t="s">
        <v>60</v>
      </c>
      <c r="T3315" t="s">
        <v>2325</v>
      </c>
      <c r="U3315" t="s">
        <v>2326</v>
      </c>
      <c r="V3315" t="s">
        <v>2242</v>
      </c>
      <c r="X3315" t="str">
        <f>VLOOKUP(pbp!V548, games!$B$2:$R$40, 3, FALSE)</f>
        <v>2019-09-30T00:20Z</v>
      </c>
      <c r="Y3315">
        <f>VLOOKUP(1*V3315,NFLGames!$H$11:$H$555,1,FALSE)</f>
        <v>401220285</v>
      </c>
      <c r="Z3315">
        <f>VLOOKUP($Y3315, NFLGames!$H$11:$K$555,2,FALSE)</f>
        <v>2020</v>
      </c>
      <c r="AA3315">
        <f>VLOOKUP($Y3315, NFLGames!$H$11:$K$555,3,FALSE)</f>
        <v>4</v>
      </c>
      <c r="AB3315" s="6">
        <f>IF(A3316=0, 0, AH3316-tbl_pbp[[#This Row],[Saints Win %]])</f>
        <v>-3.0000000000000027E-3</v>
      </c>
      <c r="AC3315">
        <v>1</v>
      </c>
      <c r="AE3315">
        <f>ABS(tbl_pbp[[#This Row],[play.homeScore]]-tbl_pbp[[#This Row],[play.awayScore]])</f>
        <v>14</v>
      </c>
      <c r="AF3315">
        <f>IF(tbl_pbp[[#This Row],[Play Saints Win % Increase]]&gt;=$AF$4,1,0)</f>
        <v>0</v>
      </c>
      <c r="AG3315" t="str">
        <f>VLOOKUP(tbl_pbp[[#This Row],[gameId]], games!$B$2:$T$40, 9, FALSE)</f>
        <v>new-orleans-saints</v>
      </c>
      <c r="AH3315" s="5">
        <f>IF(tbl_pbp[[#This Row],[AwayTeam]] &lt;&gt; "new-orleans-saints", tbl_pbp[[#This Row],[homeWinPercentage]], 1-tbl_pbp[[#This Row],[homeWinPercentage]])</f>
        <v>0.39700000000000002</v>
      </c>
      <c r="AI3315" s="13">
        <f>tbl_pbp[[#This Row],[Kamara]]*tbl_pbp[[#This Row],[Impactful Play]]</f>
        <v>0</v>
      </c>
      <c r="AJ3315" s="13">
        <f>tbl_pbp[[#This Row],[Thomas]]*tbl_pbp[[#This Row],[Impactful Play]]</f>
        <v>0</v>
      </c>
      <c r="AK3315" s="13" t="str">
        <f>VLOOKUP(tbl_pbp[[#This Row],[Play Saints Win % Increase]], tbl_impact[],3,TRUE)</f>
        <v>Bad (0 to -5%)</v>
      </c>
    </row>
    <row r="3316" spans="1:37">
      <c r="A3316" s="1">
        <v>25</v>
      </c>
      <c r="B3316" s="5">
        <v>0.60599999999999998</v>
      </c>
      <c r="C3316" t="s">
        <v>2327</v>
      </c>
      <c r="D3316">
        <v>0</v>
      </c>
      <c r="E3316">
        <v>0</v>
      </c>
      <c r="F3316">
        <v>1</v>
      </c>
      <c r="G3316">
        <v>14</v>
      </c>
      <c r="H3316">
        <v>0</v>
      </c>
      <c r="I3316">
        <v>6</v>
      </c>
      <c r="J3316">
        <v>6</v>
      </c>
      <c r="K3316" t="s">
        <v>29</v>
      </c>
      <c r="L3316">
        <v>1</v>
      </c>
      <c r="M3316">
        <v>6</v>
      </c>
      <c r="N3316" t="s">
        <v>2328</v>
      </c>
      <c r="O3316" t="s">
        <v>111</v>
      </c>
      <c r="P3316" t="s">
        <v>45</v>
      </c>
      <c r="Q3316" t="s">
        <v>46</v>
      </c>
      <c r="R3316" t="s">
        <v>47</v>
      </c>
      <c r="S3316" t="s">
        <v>283</v>
      </c>
      <c r="T3316" t="s">
        <v>2329</v>
      </c>
      <c r="U3316" t="s">
        <v>2330</v>
      </c>
      <c r="V3316" t="s">
        <v>2242</v>
      </c>
      <c r="X3316" t="str">
        <f>VLOOKUP(pbp!V549, games!$B$2:$R$40, 3, FALSE)</f>
        <v>2019-09-30T00:20Z</v>
      </c>
      <c r="Y3316">
        <f>VLOOKUP(1*V3316,NFLGames!$H$11:$H$555,1,FALSE)</f>
        <v>401220285</v>
      </c>
      <c r="Z3316">
        <f>VLOOKUP($Y3316, NFLGames!$H$11:$K$555,2,FALSE)</f>
        <v>2020</v>
      </c>
      <c r="AA3316">
        <f>VLOOKUP($Y3316, NFLGames!$H$11:$K$555,3,FALSE)</f>
        <v>4</v>
      </c>
      <c r="AB3316" s="6">
        <f>IF(A3317=0, 0, AH3317-tbl_pbp[[#This Row],[Saints Win %]])</f>
        <v>-9.000000000000008E-3</v>
      </c>
      <c r="AC3316">
        <v>1</v>
      </c>
      <c r="AE3316">
        <f>ABS(tbl_pbp[[#This Row],[play.homeScore]]-tbl_pbp[[#This Row],[play.awayScore]])</f>
        <v>14</v>
      </c>
      <c r="AF3316">
        <f>IF(tbl_pbp[[#This Row],[Play Saints Win % Increase]]&gt;=$AF$4,1,0)</f>
        <v>0</v>
      </c>
      <c r="AG3316" t="str">
        <f>VLOOKUP(tbl_pbp[[#This Row],[gameId]], games!$B$2:$T$40, 9, FALSE)</f>
        <v>new-orleans-saints</v>
      </c>
      <c r="AH3316" s="5">
        <f>IF(tbl_pbp[[#This Row],[AwayTeam]] &lt;&gt; "new-orleans-saints", tbl_pbp[[#This Row],[homeWinPercentage]], 1-tbl_pbp[[#This Row],[homeWinPercentage]])</f>
        <v>0.39400000000000002</v>
      </c>
      <c r="AI3316" s="13">
        <f>tbl_pbp[[#This Row],[Kamara]]*tbl_pbp[[#This Row],[Impactful Play]]</f>
        <v>0</v>
      </c>
      <c r="AJ3316" s="13">
        <f>tbl_pbp[[#This Row],[Thomas]]*tbl_pbp[[#This Row],[Impactful Play]]</f>
        <v>0</v>
      </c>
      <c r="AK3316" s="13" t="str">
        <f>VLOOKUP(tbl_pbp[[#This Row],[Play Saints Win % Increase]], tbl_impact[],3,TRUE)</f>
        <v>Bad (0 to -5%)</v>
      </c>
    </row>
    <row r="3317" spans="1:37">
      <c r="A3317" s="1">
        <v>26</v>
      </c>
      <c r="B3317" s="5">
        <v>0.61499999999999999</v>
      </c>
      <c r="C3317" t="s">
        <v>2331</v>
      </c>
      <c r="D3317">
        <v>0</v>
      </c>
      <c r="E3317">
        <v>0</v>
      </c>
      <c r="F3317">
        <v>1</v>
      </c>
      <c r="G3317">
        <v>14</v>
      </c>
      <c r="H3317">
        <v>0</v>
      </c>
      <c r="I3317">
        <v>3</v>
      </c>
      <c r="J3317">
        <v>3</v>
      </c>
      <c r="K3317" t="s">
        <v>29</v>
      </c>
      <c r="L3317">
        <v>2</v>
      </c>
      <c r="M3317">
        <v>3</v>
      </c>
      <c r="N3317" t="s">
        <v>2332</v>
      </c>
      <c r="O3317" t="s">
        <v>537</v>
      </c>
      <c r="P3317" t="s">
        <v>124</v>
      </c>
      <c r="Q3317" t="s">
        <v>125</v>
      </c>
      <c r="R3317" t="s">
        <v>126</v>
      </c>
      <c r="V3317" t="s">
        <v>2242</v>
      </c>
      <c r="X3317" t="str">
        <f>VLOOKUP(pbp!V550, games!$B$2:$R$40, 3, FALSE)</f>
        <v>2019-09-30T00:20Z</v>
      </c>
      <c r="Y3317">
        <f>VLOOKUP(1*V3317,NFLGames!$H$11:$H$555,1,FALSE)</f>
        <v>401220285</v>
      </c>
      <c r="Z3317">
        <f>VLOOKUP($Y3317, NFLGames!$H$11:$K$555,2,FALSE)</f>
        <v>2020</v>
      </c>
      <c r="AA3317">
        <f>VLOOKUP($Y3317, NFLGames!$H$11:$K$555,3,FALSE)</f>
        <v>4</v>
      </c>
      <c r="AB3317" s="6">
        <f>IF(A3318=0, 0, AH3318-tbl_pbp[[#This Row],[Saints Win %]])</f>
        <v>3.1000000000000028E-2</v>
      </c>
      <c r="AE3317">
        <f>ABS(tbl_pbp[[#This Row],[play.homeScore]]-tbl_pbp[[#This Row],[play.awayScore]])</f>
        <v>14</v>
      </c>
      <c r="AF3317">
        <f>IF(tbl_pbp[[#This Row],[Play Saints Win % Increase]]&gt;=$AF$4,1,0)</f>
        <v>0</v>
      </c>
      <c r="AG3317" t="str">
        <f>VLOOKUP(tbl_pbp[[#This Row],[gameId]], games!$B$2:$T$40, 9, FALSE)</f>
        <v>new-orleans-saints</v>
      </c>
      <c r="AH3317" s="5">
        <f>IF(tbl_pbp[[#This Row],[AwayTeam]] &lt;&gt; "new-orleans-saints", tbl_pbp[[#This Row],[homeWinPercentage]], 1-tbl_pbp[[#This Row],[homeWinPercentage]])</f>
        <v>0.38500000000000001</v>
      </c>
      <c r="AI3317" s="13">
        <f>tbl_pbp[[#This Row],[Kamara]]*tbl_pbp[[#This Row],[Impactful Play]]</f>
        <v>0</v>
      </c>
      <c r="AJ3317" s="13">
        <f>tbl_pbp[[#This Row],[Thomas]]*tbl_pbp[[#This Row],[Impactful Play]]</f>
        <v>0</v>
      </c>
      <c r="AK3317" s="13" t="str">
        <f>VLOOKUP(tbl_pbp[[#This Row],[Play Saints Win % Increase]], tbl_impact[],3,TRUE)</f>
        <v>Scented (0 to +5%)</v>
      </c>
    </row>
    <row r="3318" spans="1:37">
      <c r="A3318" s="1">
        <v>27</v>
      </c>
      <c r="B3318" s="5">
        <v>0.58399999999999996</v>
      </c>
      <c r="C3318" t="s">
        <v>2333</v>
      </c>
      <c r="D3318">
        <v>0</v>
      </c>
      <c r="E3318">
        <v>0</v>
      </c>
      <c r="F3318">
        <v>1</v>
      </c>
      <c r="G3318">
        <v>14</v>
      </c>
      <c r="H3318">
        <v>0</v>
      </c>
      <c r="I3318">
        <v>3</v>
      </c>
      <c r="J3318">
        <v>3</v>
      </c>
      <c r="K3318" t="s">
        <v>29</v>
      </c>
      <c r="L3318">
        <v>2</v>
      </c>
      <c r="M3318">
        <v>3</v>
      </c>
      <c r="N3318" t="s">
        <v>2334</v>
      </c>
      <c r="O3318" t="s">
        <v>537</v>
      </c>
      <c r="P3318" t="s">
        <v>45</v>
      </c>
      <c r="Q3318" t="s">
        <v>46</v>
      </c>
      <c r="R3318" t="s">
        <v>47</v>
      </c>
      <c r="S3318" t="s">
        <v>286</v>
      </c>
      <c r="T3318" t="s">
        <v>2335</v>
      </c>
      <c r="U3318" t="s">
        <v>2336</v>
      </c>
      <c r="V3318" t="s">
        <v>2242</v>
      </c>
      <c r="X3318" t="str">
        <f>VLOOKUP(pbp!V551, games!$B$2:$R$40, 3, FALSE)</f>
        <v>2019-09-30T00:20Z</v>
      </c>
      <c r="Y3318">
        <f>VLOOKUP(1*V3318,NFLGames!$H$11:$H$555,1,FALSE)</f>
        <v>401220285</v>
      </c>
      <c r="Z3318">
        <f>VLOOKUP($Y3318, NFLGames!$H$11:$K$555,2,FALSE)</f>
        <v>2020</v>
      </c>
      <c r="AA3318">
        <f>VLOOKUP($Y3318, NFLGames!$H$11:$K$555,3,FALSE)</f>
        <v>4</v>
      </c>
      <c r="AB3318" s="6">
        <f>IF(A3319=0, 0, AH3319-tbl_pbp[[#This Row],[Saints Win %]])</f>
        <v>-8.0000000000000071E-3</v>
      </c>
      <c r="AE3318">
        <f>ABS(tbl_pbp[[#This Row],[play.homeScore]]-tbl_pbp[[#This Row],[play.awayScore]])</f>
        <v>14</v>
      </c>
      <c r="AF3318">
        <f>IF(tbl_pbp[[#This Row],[Play Saints Win % Increase]]&gt;=$AF$4,1,0)</f>
        <v>0</v>
      </c>
      <c r="AG3318" t="str">
        <f>VLOOKUP(tbl_pbp[[#This Row],[gameId]], games!$B$2:$T$40, 9, FALSE)</f>
        <v>new-orleans-saints</v>
      </c>
      <c r="AH3318" s="5">
        <f>IF(tbl_pbp[[#This Row],[AwayTeam]] &lt;&gt; "new-orleans-saints", tbl_pbp[[#This Row],[homeWinPercentage]], 1-tbl_pbp[[#This Row],[homeWinPercentage]])</f>
        <v>0.41600000000000004</v>
      </c>
      <c r="AI3318" s="13">
        <f>tbl_pbp[[#This Row],[Kamara]]*tbl_pbp[[#This Row],[Impactful Play]]</f>
        <v>0</v>
      </c>
      <c r="AJ3318" s="13">
        <f>tbl_pbp[[#This Row],[Thomas]]*tbl_pbp[[#This Row],[Impactful Play]]</f>
        <v>0</v>
      </c>
      <c r="AK3318" s="13" t="str">
        <f>VLOOKUP(tbl_pbp[[#This Row],[Play Saints Win % Increase]], tbl_impact[],3,TRUE)</f>
        <v>Bad (0 to -5%)</v>
      </c>
    </row>
    <row r="3319" spans="1:37">
      <c r="A3319" s="1">
        <v>28</v>
      </c>
      <c r="B3319" s="5">
        <v>0.59199999999999997</v>
      </c>
      <c r="C3319" t="s">
        <v>2337</v>
      </c>
      <c r="D3319">
        <v>0</v>
      </c>
      <c r="E3319">
        <v>0</v>
      </c>
      <c r="F3319">
        <v>1</v>
      </c>
      <c r="G3319">
        <v>14</v>
      </c>
      <c r="H3319">
        <v>7</v>
      </c>
      <c r="I3319">
        <v>3</v>
      </c>
      <c r="J3319">
        <v>3</v>
      </c>
      <c r="K3319" t="s">
        <v>29</v>
      </c>
      <c r="L3319">
        <v>3</v>
      </c>
      <c r="M3319">
        <v>3</v>
      </c>
      <c r="N3319" t="s">
        <v>2338</v>
      </c>
      <c r="O3319" t="s">
        <v>2339</v>
      </c>
      <c r="P3319" t="s">
        <v>326</v>
      </c>
      <c r="Q3319" t="s">
        <v>327</v>
      </c>
      <c r="R3319" t="s">
        <v>105</v>
      </c>
      <c r="S3319" t="s">
        <v>347</v>
      </c>
      <c r="T3319" t="s">
        <v>2335</v>
      </c>
      <c r="U3319" t="s">
        <v>2340</v>
      </c>
      <c r="V3319" t="s">
        <v>2242</v>
      </c>
      <c r="X3319" t="str">
        <f>VLOOKUP(pbp!V552, games!$B$2:$R$40, 3, FALSE)</f>
        <v>2019-09-30T00:20Z</v>
      </c>
      <c r="Y3319">
        <f>VLOOKUP(1*V3319,NFLGames!$H$11:$H$555,1,FALSE)</f>
        <v>401220285</v>
      </c>
      <c r="Z3319">
        <f>VLOOKUP($Y3319, NFLGames!$H$11:$K$555,2,FALSE)</f>
        <v>2020</v>
      </c>
      <c r="AA3319">
        <f>VLOOKUP($Y3319, NFLGames!$H$11:$K$555,3,FALSE)</f>
        <v>4</v>
      </c>
      <c r="AB3319" s="6">
        <f>IF(A3320=0, 0, AH3320-tbl_pbp[[#This Row],[Saints Win %]])</f>
        <v>0</v>
      </c>
      <c r="AE3319">
        <f>ABS(tbl_pbp[[#This Row],[play.homeScore]]-tbl_pbp[[#This Row],[play.awayScore]])</f>
        <v>7</v>
      </c>
      <c r="AF3319">
        <f>IF(tbl_pbp[[#This Row],[Play Saints Win % Increase]]&gt;=$AF$4,1,0)</f>
        <v>0</v>
      </c>
      <c r="AG3319" t="str">
        <f>VLOOKUP(tbl_pbp[[#This Row],[gameId]], games!$B$2:$T$40, 9, FALSE)</f>
        <v>new-orleans-saints</v>
      </c>
      <c r="AH3319" s="5">
        <f>IF(tbl_pbp[[#This Row],[AwayTeam]] &lt;&gt; "new-orleans-saints", tbl_pbp[[#This Row],[homeWinPercentage]], 1-tbl_pbp[[#This Row],[homeWinPercentage]])</f>
        <v>0.40800000000000003</v>
      </c>
      <c r="AI3319" s="13">
        <f>tbl_pbp[[#This Row],[Kamara]]*tbl_pbp[[#This Row],[Impactful Play]]</f>
        <v>0</v>
      </c>
      <c r="AJ3319" s="13">
        <f>tbl_pbp[[#This Row],[Thomas]]*tbl_pbp[[#This Row],[Impactful Play]]</f>
        <v>0</v>
      </c>
      <c r="AK3319" s="13" t="str">
        <f>VLOOKUP(tbl_pbp[[#This Row],[Play Saints Win % Increase]], tbl_impact[],3,TRUE)</f>
        <v>Scented (0 to +5%)</v>
      </c>
    </row>
    <row r="3320" spans="1:37">
      <c r="A3320" s="1">
        <v>29</v>
      </c>
      <c r="B3320" s="5">
        <v>0.59199999999999997</v>
      </c>
      <c r="C3320" t="s">
        <v>2341</v>
      </c>
      <c r="D3320">
        <v>0</v>
      </c>
      <c r="E3320">
        <v>0</v>
      </c>
      <c r="F3320">
        <v>1</v>
      </c>
      <c r="G3320">
        <v>14</v>
      </c>
      <c r="H3320">
        <v>7</v>
      </c>
      <c r="I3320">
        <v>0</v>
      </c>
      <c r="J3320">
        <v>65</v>
      </c>
      <c r="K3320" t="s">
        <v>29</v>
      </c>
      <c r="L3320">
        <v>0</v>
      </c>
      <c r="M3320">
        <v>65</v>
      </c>
      <c r="N3320" t="s">
        <v>2342</v>
      </c>
      <c r="O3320" t="s">
        <v>2339</v>
      </c>
      <c r="P3320" t="s">
        <v>25</v>
      </c>
      <c r="Q3320" t="s">
        <v>26</v>
      </c>
      <c r="R3320" t="s">
        <v>27</v>
      </c>
      <c r="V3320" t="s">
        <v>2242</v>
      </c>
      <c r="X3320" t="str">
        <f>VLOOKUP(pbp!V553, games!$B$2:$R$40, 3, FALSE)</f>
        <v>2019-09-30T00:20Z</v>
      </c>
      <c r="Y3320">
        <f>VLOOKUP(1*V3320,NFLGames!$H$11:$H$555,1,FALSE)</f>
        <v>401220285</v>
      </c>
      <c r="Z3320">
        <f>VLOOKUP($Y3320, NFLGames!$H$11:$K$555,2,FALSE)</f>
        <v>2020</v>
      </c>
      <c r="AA3320">
        <f>VLOOKUP($Y3320, NFLGames!$H$11:$K$555,3,FALSE)</f>
        <v>4</v>
      </c>
      <c r="AB3320" s="6">
        <f>IF(A3321=0, 0, AH3321-tbl_pbp[[#This Row],[Saints Win %]])</f>
        <v>3.6999999999999922E-2</v>
      </c>
      <c r="AE3320">
        <f>ABS(tbl_pbp[[#This Row],[play.homeScore]]-tbl_pbp[[#This Row],[play.awayScore]])</f>
        <v>7</v>
      </c>
      <c r="AF3320">
        <f>IF(tbl_pbp[[#This Row],[Play Saints Win % Increase]]&gt;=$AF$4,1,0)</f>
        <v>0</v>
      </c>
      <c r="AG3320" t="str">
        <f>VLOOKUP(tbl_pbp[[#This Row],[gameId]], games!$B$2:$T$40, 9, FALSE)</f>
        <v>new-orleans-saints</v>
      </c>
      <c r="AH3320" s="5">
        <f>IF(tbl_pbp[[#This Row],[AwayTeam]] &lt;&gt; "new-orleans-saints", tbl_pbp[[#This Row],[homeWinPercentage]], 1-tbl_pbp[[#This Row],[homeWinPercentage]])</f>
        <v>0.40800000000000003</v>
      </c>
      <c r="AI3320" s="13">
        <f>tbl_pbp[[#This Row],[Kamara]]*tbl_pbp[[#This Row],[Impactful Play]]</f>
        <v>0</v>
      </c>
      <c r="AJ3320" s="13">
        <f>tbl_pbp[[#This Row],[Thomas]]*tbl_pbp[[#This Row],[Impactful Play]]</f>
        <v>0</v>
      </c>
      <c r="AK3320" s="13" t="str">
        <f>VLOOKUP(tbl_pbp[[#This Row],[Play Saints Win % Increase]], tbl_impact[],3,TRUE)</f>
        <v>Scented (0 to +5%)</v>
      </c>
    </row>
    <row r="3321" spans="1:37">
      <c r="A3321" s="1">
        <v>30</v>
      </c>
      <c r="B3321" s="5">
        <v>0.55500000000000005</v>
      </c>
      <c r="C3321" t="s">
        <v>2343</v>
      </c>
      <c r="D3321">
        <v>0</v>
      </c>
      <c r="E3321">
        <v>0</v>
      </c>
      <c r="F3321">
        <v>1</v>
      </c>
      <c r="G3321">
        <v>14</v>
      </c>
      <c r="H3321">
        <v>7</v>
      </c>
      <c r="I3321">
        <v>10</v>
      </c>
      <c r="J3321">
        <v>22</v>
      </c>
      <c r="K3321" t="s">
        <v>94</v>
      </c>
      <c r="L3321">
        <v>1</v>
      </c>
      <c r="M3321">
        <v>75</v>
      </c>
      <c r="N3321" t="s">
        <v>2344</v>
      </c>
      <c r="O3321" t="s">
        <v>2345</v>
      </c>
      <c r="P3321" t="s">
        <v>22</v>
      </c>
      <c r="Q3321" t="s">
        <v>37</v>
      </c>
      <c r="S3321" t="s">
        <v>33</v>
      </c>
      <c r="T3321" t="s">
        <v>2346</v>
      </c>
      <c r="U3321" t="s">
        <v>2347</v>
      </c>
      <c r="V3321" t="s">
        <v>2242</v>
      </c>
      <c r="X3321" t="str">
        <f>VLOOKUP(pbp!V554, games!$B$2:$R$40, 3, FALSE)</f>
        <v>2019-09-30T00:20Z</v>
      </c>
      <c r="Y3321">
        <f>VLOOKUP(1*V3321,NFLGames!$H$11:$H$555,1,FALSE)</f>
        <v>401220285</v>
      </c>
      <c r="Z3321">
        <f>VLOOKUP($Y3321, NFLGames!$H$11:$K$555,2,FALSE)</f>
        <v>2020</v>
      </c>
      <c r="AA3321">
        <f>VLOOKUP($Y3321, NFLGames!$H$11:$K$555,3,FALSE)</f>
        <v>4</v>
      </c>
      <c r="AB3321" s="6">
        <f>IF(A3322=0, 0, AH3322-tbl_pbp[[#This Row],[Saints Win %]])</f>
        <v>-6.0999999999999943E-2</v>
      </c>
      <c r="AE3321">
        <f>ABS(tbl_pbp[[#This Row],[play.homeScore]]-tbl_pbp[[#This Row],[play.awayScore]])</f>
        <v>7</v>
      </c>
      <c r="AF3321">
        <f>IF(tbl_pbp[[#This Row],[Play Saints Win % Increase]]&gt;=$AF$4,1,0)</f>
        <v>0</v>
      </c>
      <c r="AG3321" t="str">
        <f>VLOOKUP(tbl_pbp[[#This Row],[gameId]], games!$B$2:$T$40, 9, FALSE)</f>
        <v>new-orleans-saints</v>
      </c>
      <c r="AH3321" s="5">
        <f>IF(tbl_pbp[[#This Row],[AwayTeam]] &lt;&gt; "new-orleans-saints", tbl_pbp[[#This Row],[homeWinPercentage]], 1-tbl_pbp[[#This Row],[homeWinPercentage]])</f>
        <v>0.44499999999999995</v>
      </c>
      <c r="AI3321" s="13">
        <f>tbl_pbp[[#This Row],[Kamara]]*tbl_pbp[[#This Row],[Impactful Play]]</f>
        <v>0</v>
      </c>
      <c r="AJ3321" s="13">
        <f>tbl_pbp[[#This Row],[Thomas]]*tbl_pbp[[#This Row],[Impactful Play]]</f>
        <v>0</v>
      </c>
      <c r="AK3321" s="13" t="str">
        <f>VLOOKUP(tbl_pbp[[#This Row],[Play Saints Win % Increase]], tbl_impact[],3,TRUE)</f>
        <v>Smelly (worse than-5% -&gt; -10%)</v>
      </c>
    </row>
    <row r="3322" spans="1:37">
      <c r="A3322" s="1">
        <v>31</v>
      </c>
      <c r="B3322" s="5">
        <v>0.61599999999999999</v>
      </c>
      <c r="C3322" t="s">
        <v>2348</v>
      </c>
      <c r="D3322">
        <v>0</v>
      </c>
      <c r="E3322">
        <v>0</v>
      </c>
      <c r="F3322">
        <v>1</v>
      </c>
      <c r="G3322">
        <v>14</v>
      </c>
      <c r="H3322">
        <v>7</v>
      </c>
      <c r="I3322">
        <v>10</v>
      </c>
      <c r="J3322">
        <v>22</v>
      </c>
      <c r="K3322" t="s">
        <v>94</v>
      </c>
      <c r="L3322">
        <v>2</v>
      </c>
      <c r="M3322">
        <v>78</v>
      </c>
      <c r="N3322" t="s">
        <v>2349</v>
      </c>
      <c r="O3322" t="s">
        <v>2350</v>
      </c>
      <c r="P3322" t="s">
        <v>30</v>
      </c>
      <c r="Q3322" t="s">
        <v>31</v>
      </c>
      <c r="R3322" t="s">
        <v>32</v>
      </c>
      <c r="S3322" t="s">
        <v>120</v>
      </c>
      <c r="T3322" t="s">
        <v>2346</v>
      </c>
      <c r="U3322" t="s">
        <v>2351</v>
      </c>
      <c r="V3322" t="s">
        <v>2242</v>
      </c>
      <c r="X3322" t="str">
        <f>VLOOKUP(pbp!V555, games!$B$2:$R$40, 3, FALSE)</f>
        <v>2019-09-30T00:20Z</v>
      </c>
      <c r="Y3322">
        <f>VLOOKUP(1*V3322,NFLGames!$H$11:$H$555,1,FALSE)</f>
        <v>401220285</v>
      </c>
      <c r="Z3322">
        <f>VLOOKUP($Y3322, NFLGames!$H$11:$K$555,2,FALSE)</f>
        <v>2020</v>
      </c>
      <c r="AA3322">
        <f>VLOOKUP($Y3322, NFLGames!$H$11:$K$555,3,FALSE)</f>
        <v>4</v>
      </c>
      <c r="AB3322" s="6">
        <f>IF(A3323=0, 0, AH3323-tbl_pbp[[#This Row],[Saints Win %]])</f>
        <v>-9.000000000000008E-3</v>
      </c>
      <c r="AE3322">
        <f>ABS(tbl_pbp[[#This Row],[play.homeScore]]-tbl_pbp[[#This Row],[play.awayScore]])</f>
        <v>7</v>
      </c>
      <c r="AF3322">
        <f>IF(tbl_pbp[[#This Row],[Play Saints Win % Increase]]&gt;=$AF$4,1,0)</f>
        <v>0</v>
      </c>
      <c r="AG3322" t="str">
        <f>VLOOKUP(tbl_pbp[[#This Row],[gameId]], games!$B$2:$T$40, 9, FALSE)</f>
        <v>new-orleans-saints</v>
      </c>
      <c r="AH3322" s="5">
        <f>IF(tbl_pbp[[#This Row],[AwayTeam]] &lt;&gt; "new-orleans-saints", tbl_pbp[[#This Row],[homeWinPercentage]], 1-tbl_pbp[[#This Row],[homeWinPercentage]])</f>
        <v>0.38400000000000001</v>
      </c>
      <c r="AI3322" s="13">
        <f>tbl_pbp[[#This Row],[Kamara]]*tbl_pbp[[#This Row],[Impactful Play]]</f>
        <v>0</v>
      </c>
      <c r="AJ3322" s="13">
        <f>tbl_pbp[[#This Row],[Thomas]]*tbl_pbp[[#This Row],[Impactful Play]]</f>
        <v>0</v>
      </c>
      <c r="AK3322" s="13" t="str">
        <f>VLOOKUP(tbl_pbp[[#This Row],[Play Saints Win % Increase]], tbl_impact[],3,TRUE)</f>
        <v>Bad (0 to -5%)</v>
      </c>
    </row>
    <row r="3323" spans="1:37">
      <c r="A3323" s="1">
        <v>32</v>
      </c>
      <c r="B3323" s="5">
        <v>0.625</v>
      </c>
      <c r="C3323" t="s">
        <v>2352</v>
      </c>
      <c r="D3323">
        <v>0</v>
      </c>
      <c r="E3323">
        <v>0</v>
      </c>
      <c r="F3323">
        <v>1</v>
      </c>
      <c r="G3323">
        <v>14</v>
      </c>
      <c r="H3323">
        <v>7</v>
      </c>
      <c r="I3323">
        <v>10</v>
      </c>
      <c r="J3323">
        <v>36</v>
      </c>
      <c r="K3323" t="s">
        <v>94</v>
      </c>
      <c r="L3323">
        <v>1</v>
      </c>
      <c r="M3323">
        <v>64</v>
      </c>
      <c r="N3323" t="s">
        <v>2353</v>
      </c>
      <c r="O3323" t="s">
        <v>351</v>
      </c>
      <c r="P3323" t="s">
        <v>45</v>
      </c>
      <c r="Q3323" t="s">
        <v>46</v>
      </c>
      <c r="R3323" t="s">
        <v>47</v>
      </c>
      <c r="S3323" t="s">
        <v>33</v>
      </c>
      <c r="T3323" t="s">
        <v>2260</v>
      </c>
      <c r="U3323" t="s">
        <v>2317</v>
      </c>
      <c r="V3323" t="s">
        <v>2242</v>
      </c>
      <c r="X3323" t="str">
        <f>VLOOKUP(pbp!V556, games!$B$2:$R$40, 3, FALSE)</f>
        <v>2019-09-30T00:20Z</v>
      </c>
      <c r="Y3323">
        <f>VLOOKUP(1*V3323,NFLGames!$H$11:$H$555,1,FALSE)</f>
        <v>401220285</v>
      </c>
      <c r="Z3323">
        <f>VLOOKUP($Y3323, NFLGames!$H$11:$K$555,2,FALSE)</f>
        <v>2020</v>
      </c>
      <c r="AA3323">
        <f>VLOOKUP($Y3323, NFLGames!$H$11:$K$555,3,FALSE)</f>
        <v>4</v>
      </c>
      <c r="AB3323" s="6">
        <f>IF(A3324=0, 0, AH3324-tbl_pbp[[#This Row],[Saints Win %]])</f>
        <v>2.1000000000000019E-2</v>
      </c>
      <c r="AE3323">
        <f>ABS(tbl_pbp[[#This Row],[play.homeScore]]-tbl_pbp[[#This Row],[play.awayScore]])</f>
        <v>7</v>
      </c>
      <c r="AF3323">
        <f>IF(tbl_pbp[[#This Row],[Play Saints Win % Increase]]&gt;=$AF$4,1,0)</f>
        <v>0</v>
      </c>
      <c r="AG3323" t="str">
        <f>VLOOKUP(tbl_pbp[[#This Row],[gameId]], games!$B$2:$T$40, 9, FALSE)</f>
        <v>new-orleans-saints</v>
      </c>
      <c r="AH3323" s="5">
        <f>IF(tbl_pbp[[#This Row],[AwayTeam]] &lt;&gt; "new-orleans-saints", tbl_pbp[[#This Row],[homeWinPercentage]], 1-tbl_pbp[[#This Row],[homeWinPercentage]])</f>
        <v>0.375</v>
      </c>
      <c r="AI3323" s="13">
        <f>tbl_pbp[[#This Row],[Kamara]]*tbl_pbp[[#This Row],[Impactful Play]]</f>
        <v>0</v>
      </c>
      <c r="AJ3323" s="13">
        <f>tbl_pbp[[#This Row],[Thomas]]*tbl_pbp[[#This Row],[Impactful Play]]</f>
        <v>0</v>
      </c>
      <c r="AK3323" s="13" t="str">
        <f>VLOOKUP(tbl_pbp[[#This Row],[Play Saints Win % Increase]], tbl_impact[],3,TRUE)</f>
        <v>Scented (0 to +5%)</v>
      </c>
    </row>
    <row r="3324" spans="1:37">
      <c r="A3324" s="1">
        <v>33</v>
      </c>
      <c r="B3324" s="5">
        <v>0.60399999999999998</v>
      </c>
      <c r="C3324" t="s">
        <v>2354</v>
      </c>
      <c r="D3324">
        <v>0</v>
      </c>
      <c r="E3324">
        <v>0</v>
      </c>
      <c r="F3324">
        <v>1</v>
      </c>
      <c r="G3324">
        <v>14</v>
      </c>
      <c r="H3324">
        <v>7</v>
      </c>
      <c r="I3324">
        <v>3</v>
      </c>
      <c r="J3324">
        <v>43</v>
      </c>
      <c r="K3324" t="s">
        <v>94</v>
      </c>
      <c r="L3324">
        <v>2</v>
      </c>
      <c r="M3324">
        <v>57</v>
      </c>
      <c r="N3324" t="s">
        <v>2355</v>
      </c>
      <c r="O3324" t="s">
        <v>588</v>
      </c>
      <c r="P3324" t="s">
        <v>22</v>
      </c>
      <c r="Q3324" t="s">
        <v>37</v>
      </c>
      <c r="S3324" t="s">
        <v>193</v>
      </c>
      <c r="T3324" t="s">
        <v>2356</v>
      </c>
      <c r="U3324" t="s">
        <v>2357</v>
      </c>
      <c r="V3324" t="s">
        <v>2242</v>
      </c>
      <c r="X3324" t="str">
        <f>VLOOKUP(pbp!V557, games!$B$2:$R$40, 3, FALSE)</f>
        <v>2019-09-30T00:20Z</v>
      </c>
      <c r="Y3324">
        <f>VLOOKUP(1*V3324,NFLGames!$H$11:$H$555,1,FALSE)</f>
        <v>401220285</v>
      </c>
      <c r="Z3324">
        <f>VLOOKUP($Y3324, NFLGames!$H$11:$K$555,2,FALSE)</f>
        <v>2020</v>
      </c>
      <c r="AA3324">
        <f>VLOOKUP($Y3324, NFLGames!$H$11:$K$555,3,FALSE)</f>
        <v>4</v>
      </c>
      <c r="AB3324" s="6">
        <f>IF(A3325=0, 0, AH3325-tbl_pbp[[#This Row],[Saints Win %]])</f>
        <v>5.9999999999999942E-2</v>
      </c>
      <c r="AE3324">
        <f>ABS(tbl_pbp[[#This Row],[play.homeScore]]-tbl_pbp[[#This Row],[play.awayScore]])</f>
        <v>7</v>
      </c>
      <c r="AF3324">
        <f>IF(tbl_pbp[[#This Row],[Play Saints Win % Increase]]&gt;=$AF$4,1,0)</f>
        <v>0</v>
      </c>
      <c r="AG3324" t="str">
        <f>VLOOKUP(tbl_pbp[[#This Row],[gameId]], games!$B$2:$T$40, 9, FALSE)</f>
        <v>new-orleans-saints</v>
      </c>
      <c r="AH3324" s="5">
        <f>IF(tbl_pbp[[#This Row],[AwayTeam]] &lt;&gt; "new-orleans-saints", tbl_pbp[[#This Row],[homeWinPercentage]], 1-tbl_pbp[[#This Row],[homeWinPercentage]])</f>
        <v>0.39600000000000002</v>
      </c>
      <c r="AI3324" s="13">
        <f>tbl_pbp[[#This Row],[Kamara]]*tbl_pbp[[#This Row],[Impactful Play]]</f>
        <v>0</v>
      </c>
      <c r="AJ3324" s="13">
        <f>tbl_pbp[[#This Row],[Thomas]]*tbl_pbp[[#This Row],[Impactful Play]]</f>
        <v>0</v>
      </c>
      <c r="AK3324" s="13" t="str">
        <f>VLOOKUP(tbl_pbp[[#This Row],[Play Saints Win % Increase]], tbl_impact[],3,TRUE)</f>
        <v>Perfumed (5 to + 10%)</v>
      </c>
    </row>
    <row r="3325" spans="1:37">
      <c r="A3325" s="1">
        <v>34</v>
      </c>
      <c r="B3325" s="5">
        <v>0.54400000000000004</v>
      </c>
      <c r="C3325" t="s">
        <v>2358</v>
      </c>
      <c r="D3325">
        <v>0</v>
      </c>
      <c r="E3325">
        <v>0</v>
      </c>
      <c r="F3325">
        <v>1</v>
      </c>
      <c r="G3325">
        <v>14</v>
      </c>
      <c r="H3325">
        <v>7</v>
      </c>
      <c r="I3325">
        <v>3</v>
      </c>
      <c r="J3325">
        <v>43</v>
      </c>
      <c r="K3325" t="s">
        <v>94</v>
      </c>
      <c r="L3325">
        <v>3</v>
      </c>
      <c r="M3325">
        <v>57</v>
      </c>
      <c r="N3325" t="s">
        <v>2359</v>
      </c>
      <c r="O3325" t="s">
        <v>2360</v>
      </c>
      <c r="P3325" t="s">
        <v>167</v>
      </c>
      <c r="Q3325" t="s">
        <v>168</v>
      </c>
      <c r="S3325" t="s">
        <v>375</v>
      </c>
      <c r="T3325" t="s">
        <v>2356</v>
      </c>
      <c r="U3325" t="s">
        <v>2361</v>
      </c>
      <c r="V3325" t="s">
        <v>2242</v>
      </c>
      <c r="X3325" t="str">
        <f>VLOOKUP(pbp!V558, games!$B$2:$R$40, 3, FALSE)</f>
        <v>2019-09-30T00:20Z</v>
      </c>
      <c r="Y3325">
        <f>VLOOKUP(1*V3325,NFLGames!$H$11:$H$555,1,FALSE)</f>
        <v>401220285</v>
      </c>
      <c r="Z3325">
        <f>VLOOKUP($Y3325, NFLGames!$H$11:$K$555,2,FALSE)</f>
        <v>2020</v>
      </c>
      <c r="AA3325">
        <f>VLOOKUP($Y3325, NFLGames!$H$11:$K$555,3,FALSE)</f>
        <v>4</v>
      </c>
      <c r="AB3325" s="6">
        <f>IF(A3326=0, 0, AH3326-tbl_pbp[[#This Row],[Saints Win %]])</f>
        <v>-1.4000000000000012E-2</v>
      </c>
      <c r="AE3325">
        <f>ABS(tbl_pbp[[#This Row],[play.homeScore]]-tbl_pbp[[#This Row],[play.awayScore]])</f>
        <v>7</v>
      </c>
      <c r="AF3325">
        <f>IF(tbl_pbp[[#This Row],[Play Saints Win % Increase]]&gt;=$AF$4,1,0)</f>
        <v>0</v>
      </c>
      <c r="AG3325" t="str">
        <f>VLOOKUP(tbl_pbp[[#This Row],[gameId]], games!$B$2:$T$40, 9, FALSE)</f>
        <v>new-orleans-saints</v>
      </c>
      <c r="AH3325" s="5">
        <f>IF(tbl_pbp[[#This Row],[AwayTeam]] &lt;&gt; "new-orleans-saints", tbl_pbp[[#This Row],[homeWinPercentage]], 1-tbl_pbp[[#This Row],[homeWinPercentage]])</f>
        <v>0.45599999999999996</v>
      </c>
      <c r="AI3325" s="13">
        <f>tbl_pbp[[#This Row],[Kamara]]*tbl_pbp[[#This Row],[Impactful Play]]</f>
        <v>0</v>
      </c>
      <c r="AJ3325" s="13">
        <f>tbl_pbp[[#This Row],[Thomas]]*tbl_pbp[[#This Row],[Impactful Play]]</f>
        <v>0</v>
      </c>
      <c r="AK3325" s="13" t="str">
        <f>VLOOKUP(tbl_pbp[[#This Row],[Play Saints Win % Increase]], tbl_impact[],3,TRUE)</f>
        <v>Bad (0 to -5%)</v>
      </c>
    </row>
    <row r="3326" spans="1:37">
      <c r="A3326" s="1">
        <v>35</v>
      </c>
      <c r="B3326" s="5">
        <v>0.55800000000000005</v>
      </c>
      <c r="C3326" t="s">
        <v>2362</v>
      </c>
      <c r="D3326">
        <v>0</v>
      </c>
      <c r="E3326">
        <v>0</v>
      </c>
      <c r="F3326">
        <v>1</v>
      </c>
      <c r="G3326">
        <v>14</v>
      </c>
      <c r="H3326">
        <v>7</v>
      </c>
      <c r="I3326">
        <v>7</v>
      </c>
      <c r="J3326">
        <v>39</v>
      </c>
      <c r="K3326" t="s">
        <v>94</v>
      </c>
      <c r="L3326">
        <v>4</v>
      </c>
      <c r="M3326">
        <v>61</v>
      </c>
      <c r="N3326" t="s">
        <v>2363</v>
      </c>
      <c r="O3326" t="s">
        <v>138</v>
      </c>
      <c r="P3326" t="s">
        <v>66</v>
      </c>
      <c r="Q3326" t="s">
        <v>67</v>
      </c>
      <c r="R3326" t="s">
        <v>68</v>
      </c>
      <c r="S3326" t="s">
        <v>215</v>
      </c>
      <c r="T3326" t="s">
        <v>2364</v>
      </c>
      <c r="U3326" t="s">
        <v>2365</v>
      </c>
      <c r="V3326" t="s">
        <v>2242</v>
      </c>
      <c r="X3326" t="str">
        <f>VLOOKUP(pbp!V559, games!$B$2:$R$40, 3, FALSE)</f>
        <v>2019-09-30T00:20Z</v>
      </c>
      <c r="Y3326">
        <f>VLOOKUP(1*V3326,NFLGames!$H$11:$H$555,1,FALSE)</f>
        <v>401220285</v>
      </c>
      <c r="Z3326">
        <f>VLOOKUP($Y3326, NFLGames!$H$11:$K$555,2,FALSE)</f>
        <v>2020</v>
      </c>
      <c r="AA3326">
        <f>VLOOKUP($Y3326, NFLGames!$H$11:$K$555,3,FALSE)</f>
        <v>4</v>
      </c>
      <c r="AB3326" s="6">
        <f>IF(A3327=0, 0, AH3327-tbl_pbp[[#This Row],[Saints Win %]])</f>
        <v>1.100000000000001E-2</v>
      </c>
      <c r="AE3326">
        <f>ABS(tbl_pbp[[#This Row],[play.homeScore]]-tbl_pbp[[#This Row],[play.awayScore]])</f>
        <v>7</v>
      </c>
      <c r="AF3326">
        <f>IF(tbl_pbp[[#This Row],[Play Saints Win % Increase]]&gt;=$AF$4,1,0)</f>
        <v>0</v>
      </c>
      <c r="AG3326" t="str">
        <f>VLOOKUP(tbl_pbp[[#This Row],[gameId]], games!$B$2:$T$40, 9, FALSE)</f>
        <v>new-orleans-saints</v>
      </c>
      <c r="AH3326" s="5">
        <f>IF(tbl_pbp[[#This Row],[AwayTeam]] &lt;&gt; "new-orleans-saints", tbl_pbp[[#This Row],[homeWinPercentage]], 1-tbl_pbp[[#This Row],[homeWinPercentage]])</f>
        <v>0.44199999999999995</v>
      </c>
      <c r="AI3326" s="13">
        <f>tbl_pbp[[#This Row],[Kamara]]*tbl_pbp[[#This Row],[Impactful Play]]</f>
        <v>0</v>
      </c>
      <c r="AJ3326" s="13">
        <f>tbl_pbp[[#This Row],[Thomas]]*tbl_pbp[[#This Row],[Impactful Play]]</f>
        <v>0</v>
      </c>
      <c r="AK3326" s="13" t="str">
        <f>VLOOKUP(tbl_pbp[[#This Row],[Play Saints Win % Increase]], tbl_impact[],3,TRUE)</f>
        <v>Scented (0 to +5%)</v>
      </c>
    </row>
    <row r="3327" spans="1:37">
      <c r="A3327" s="1">
        <v>36</v>
      </c>
      <c r="B3327" s="5">
        <v>0.54700000000000004</v>
      </c>
      <c r="C3327" t="s">
        <v>2366</v>
      </c>
      <c r="D3327">
        <v>0</v>
      </c>
      <c r="E3327">
        <v>0</v>
      </c>
      <c r="F3327">
        <v>1</v>
      </c>
      <c r="G3327">
        <v>14</v>
      </c>
      <c r="H3327">
        <v>7</v>
      </c>
      <c r="I3327">
        <v>10</v>
      </c>
      <c r="J3327">
        <v>80</v>
      </c>
      <c r="K3327" t="s">
        <v>29</v>
      </c>
      <c r="L3327">
        <v>1</v>
      </c>
      <c r="M3327">
        <v>80</v>
      </c>
      <c r="N3327" t="s">
        <v>2367</v>
      </c>
      <c r="O3327" t="s">
        <v>138</v>
      </c>
      <c r="P3327" t="s">
        <v>45</v>
      </c>
      <c r="Q3327" t="s">
        <v>46</v>
      </c>
      <c r="R3327" t="s">
        <v>47</v>
      </c>
      <c r="S3327" t="s">
        <v>33</v>
      </c>
      <c r="T3327" t="s">
        <v>165</v>
      </c>
      <c r="U3327" t="s">
        <v>571</v>
      </c>
      <c r="V3327" t="s">
        <v>2242</v>
      </c>
      <c r="X3327" t="str">
        <f>VLOOKUP(pbp!V560, games!$B$2:$R$40, 3, FALSE)</f>
        <v>2019-09-30T00:20Z</v>
      </c>
      <c r="Y3327">
        <f>VLOOKUP(1*V3327,NFLGames!$H$11:$H$555,1,FALSE)</f>
        <v>401220285</v>
      </c>
      <c r="Z3327">
        <f>VLOOKUP($Y3327, NFLGames!$H$11:$K$555,2,FALSE)</f>
        <v>2020</v>
      </c>
      <c r="AA3327">
        <f>VLOOKUP($Y3327, NFLGames!$H$11:$K$555,3,FALSE)</f>
        <v>4</v>
      </c>
      <c r="AB3327" s="6">
        <f>IF(A3328=0, 0, AH3328-tbl_pbp[[#This Row],[Saints Win %]])</f>
        <v>7.0000000000000062E-3</v>
      </c>
      <c r="AE3327">
        <f>ABS(tbl_pbp[[#This Row],[play.homeScore]]-tbl_pbp[[#This Row],[play.awayScore]])</f>
        <v>7</v>
      </c>
      <c r="AF3327">
        <f>IF(tbl_pbp[[#This Row],[Play Saints Win % Increase]]&gt;=$AF$4,1,0)</f>
        <v>0</v>
      </c>
      <c r="AG3327" t="str">
        <f>VLOOKUP(tbl_pbp[[#This Row],[gameId]], games!$B$2:$T$40, 9, FALSE)</f>
        <v>new-orleans-saints</v>
      </c>
      <c r="AH3327" s="5">
        <f>IF(tbl_pbp[[#This Row],[AwayTeam]] &lt;&gt; "new-orleans-saints", tbl_pbp[[#This Row],[homeWinPercentage]], 1-tbl_pbp[[#This Row],[homeWinPercentage]])</f>
        <v>0.45299999999999996</v>
      </c>
      <c r="AI3327" s="13">
        <f>tbl_pbp[[#This Row],[Kamara]]*tbl_pbp[[#This Row],[Impactful Play]]</f>
        <v>0</v>
      </c>
      <c r="AJ3327" s="13">
        <f>tbl_pbp[[#This Row],[Thomas]]*tbl_pbp[[#This Row],[Impactful Play]]</f>
        <v>0</v>
      </c>
      <c r="AK3327" s="13" t="str">
        <f>VLOOKUP(tbl_pbp[[#This Row],[Play Saints Win % Increase]], tbl_impact[],3,TRUE)</f>
        <v>Scented (0 to +5%)</v>
      </c>
    </row>
    <row r="3328" spans="1:37">
      <c r="A3328" s="1">
        <v>37</v>
      </c>
      <c r="B3328" s="5">
        <v>0.54</v>
      </c>
      <c r="C3328" t="s">
        <v>2368</v>
      </c>
      <c r="D3328">
        <v>0</v>
      </c>
      <c r="E3328">
        <v>0</v>
      </c>
      <c r="F3328">
        <v>1</v>
      </c>
      <c r="G3328">
        <v>14</v>
      </c>
      <c r="H3328">
        <v>7</v>
      </c>
      <c r="I3328">
        <v>3</v>
      </c>
      <c r="J3328">
        <v>73</v>
      </c>
      <c r="K3328" t="s">
        <v>29</v>
      </c>
      <c r="L3328">
        <v>2</v>
      </c>
      <c r="M3328">
        <v>73</v>
      </c>
      <c r="N3328" t="s">
        <v>2369</v>
      </c>
      <c r="O3328" t="s">
        <v>2002</v>
      </c>
      <c r="P3328" t="s">
        <v>45</v>
      </c>
      <c r="Q3328" t="s">
        <v>46</v>
      </c>
      <c r="R3328" t="s">
        <v>47</v>
      </c>
      <c r="S3328" t="s">
        <v>193</v>
      </c>
      <c r="T3328" t="s">
        <v>169</v>
      </c>
      <c r="U3328" t="s">
        <v>2370</v>
      </c>
      <c r="V3328" t="s">
        <v>2242</v>
      </c>
      <c r="X3328" t="str">
        <f>VLOOKUP(pbp!V561, games!$B$2:$R$40, 3, FALSE)</f>
        <v>2019-09-30T00:20Z</v>
      </c>
      <c r="Y3328">
        <f>VLOOKUP(1*V3328,NFLGames!$H$11:$H$555,1,FALSE)</f>
        <v>401220285</v>
      </c>
      <c r="Z3328">
        <f>VLOOKUP($Y3328, NFLGames!$H$11:$K$555,2,FALSE)</f>
        <v>2020</v>
      </c>
      <c r="AA3328">
        <f>VLOOKUP($Y3328, NFLGames!$H$11:$K$555,3,FALSE)</f>
        <v>4</v>
      </c>
      <c r="AB3328" s="6">
        <f>IF(A3329=0, 0, AH3329-tbl_pbp[[#This Row],[Saints Win %]])</f>
        <v>-1.0000000000000009E-3</v>
      </c>
      <c r="AE3328">
        <f>ABS(tbl_pbp[[#This Row],[play.homeScore]]-tbl_pbp[[#This Row],[play.awayScore]])</f>
        <v>7</v>
      </c>
      <c r="AF3328">
        <f>IF(tbl_pbp[[#This Row],[Play Saints Win % Increase]]&gt;=$AF$4,1,0)</f>
        <v>0</v>
      </c>
      <c r="AG3328" t="str">
        <f>VLOOKUP(tbl_pbp[[#This Row],[gameId]], games!$B$2:$T$40, 9, FALSE)</f>
        <v>new-orleans-saints</v>
      </c>
      <c r="AH3328" s="5">
        <f>IF(tbl_pbp[[#This Row],[AwayTeam]] &lt;&gt; "new-orleans-saints", tbl_pbp[[#This Row],[homeWinPercentage]], 1-tbl_pbp[[#This Row],[homeWinPercentage]])</f>
        <v>0.45999999999999996</v>
      </c>
      <c r="AI3328" s="13">
        <f>tbl_pbp[[#This Row],[Kamara]]*tbl_pbp[[#This Row],[Impactful Play]]</f>
        <v>0</v>
      </c>
      <c r="AJ3328" s="13">
        <f>tbl_pbp[[#This Row],[Thomas]]*tbl_pbp[[#This Row],[Impactful Play]]</f>
        <v>0</v>
      </c>
      <c r="AK3328" s="13" t="str">
        <f>VLOOKUP(tbl_pbp[[#This Row],[Play Saints Win % Increase]], tbl_impact[],3,TRUE)</f>
        <v>Bad (0 to -5%)</v>
      </c>
    </row>
    <row r="3329" spans="1:37">
      <c r="A3329" s="1">
        <v>38</v>
      </c>
      <c r="B3329" s="5">
        <v>0.54100000000000004</v>
      </c>
      <c r="C3329" t="s">
        <v>2371</v>
      </c>
      <c r="D3329">
        <v>0</v>
      </c>
      <c r="E3329">
        <v>0</v>
      </c>
      <c r="F3329">
        <v>1</v>
      </c>
      <c r="G3329">
        <v>14</v>
      </c>
      <c r="H3329">
        <v>7</v>
      </c>
      <c r="I3329">
        <v>0</v>
      </c>
      <c r="J3329">
        <v>68</v>
      </c>
      <c r="L3329">
        <v>1</v>
      </c>
      <c r="M3329">
        <v>68</v>
      </c>
      <c r="N3329" t="s">
        <v>142</v>
      </c>
      <c r="O3329" t="s">
        <v>143</v>
      </c>
      <c r="P3329" t="s">
        <v>144</v>
      </c>
      <c r="Q3329" t="s">
        <v>145</v>
      </c>
      <c r="R3329" t="s">
        <v>146</v>
      </c>
      <c r="V3329" t="s">
        <v>2242</v>
      </c>
      <c r="X3329" t="str">
        <f>VLOOKUP(pbp!V562, games!$B$2:$R$40, 3, FALSE)</f>
        <v>2019-09-30T00:20Z</v>
      </c>
      <c r="Y3329">
        <f>VLOOKUP(1*V3329,NFLGames!$H$11:$H$555,1,FALSE)</f>
        <v>401220285</v>
      </c>
      <c r="Z3329">
        <f>VLOOKUP($Y3329, NFLGames!$H$11:$K$555,2,FALSE)</f>
        <v>2020</v>
      </c>
      <c r="AA3329">
        <f>VLOOKUP($Y3329, NFLGames!$H$11:$K$555,3,FALSE)</f>
        <v>4</v>
      </c>
      <c r="AB3329" s="6">
        <f>IF(A3330=0, 0, AH3330-tbl_pbp[[#This Row],[Saints Win %]])</f>
        <v>3.7000000000000033E-2</v>
      </c>
      <c r="AE3329">
        <f>ABS(tbl_pbp[[#This Row],[play.homeScore]]-tbl_pbp[[#This Row],[play.awayScore]])</f>
        <v>7</v>
      </c>
      <c r="AF3329">
        <f>IF(tbl_pbp[[#This Row],[Play Saints Win % Increase]]&gt;=$AF$4,1,0)</f>
        <v>0</v>
      </c>
      <c r="AG3329" t="str">
        <f>VLOOKUP(tbl_pbp[[#This Row],[gameId]], games!$B$2:$T$40, 9, FALSE)</f>
        <v>new-orleans-saints</v>
      </c>
      <c r="AH3329" s="5">
        <f>IF(tbl_pbp[[#This Row],[AwayTeam]] &lt;&gt; "new-orleans-saints", tbl_pbp[[#This Row],[homeWinPercentage]], 1-tbl_pbp[[#This Row],[homeWinPercentage]])</f>
        <v>0.45899999999999996</v>
      </c>
      <c r="AI3329" s="13">
        <f>tbl_pbp[[#This Row],[Kamara]]*tbl_pbp[[#This Row],[Impactful Play]]</f>
        <v>0</v>
      </c>
      <c r="AJ3329" s="13">
        <f>tbl_pbp[[#This Row],[Thomas]]*tbl_pbp[[#This Row],[Impactful Play]]</f>
        <v>0</v>
      </c>
      <c r="AK3329" s="13" t="str">
        <f>VLOOKUP(tbl_pbp[[#This Row],[Play Saints Win % Increase]], tbl_impact[],3,TRUE)</f>
        <v>Scented (0 to +5%)</v>
      </c>
    </row>
    <row r="3330" spans="1:37">
      <c r="A3330" s="1">
        <v>39</v>
      </c>
      <c r="B3330" s="5">
        <v>0.504</v>
      </c>
      <c r="C3330" t="s">
        <v>2372</v>
      </c>
      <c r="D3330">
        <v>0</v>
      </c>
      <c r="E3330">
        <v>0</v>
      </c>
      <c r="F3330">
        <v>2</v>
      </c>
      <c r="G3330">
        <v>14</v>
      </c>
      <c r="H3330">
        <v>7</v>
      </c>
      <c r="I3330">
        <v>10</v>
      </c>
      <c r="J3330">
        <v>68</v>
      </c>
      <c r="K3330" t="s">
        <v>29</v>
      </c>
      <c r="L3330">
        <v>1</v>
      </c>
      <c r="M3330">
        <v>68</v>
      </c>
      <c r="N3330" t="s">
        <v>2373</v>
      </c>
      <c r="O3330" t="s">
        <v>24</v>
      </c>
      <c r="P3330" t="s">
        <v>30</v>
      </c>
      <c r="Q3330" t="s">
        <v>31</v>
      </c>
      <c r="R3330" t="s">
        <v>32</v>
      </c>
      <c r="S3330" t="s">
        <v>33</v>
      </c>
      <c r="T3330" t="s">
        <v>129</v>
      </c>
      <c r="U3330" t="s">
        <v>130</v>
      </c>
      <c r="V3330" t="s">
        <v>2242</v>
      </c>
      <c r="X3330" t="str">
        <f>VLOOKUP(pbp!V563, games!$B$2:$R$40, 3, FALSE)</f>
        <v>2019-09-30T00:20Z</v>
      </c>
      <c r="Y3330">
        <f>VLOOKUP(1*V3330,NFLGames!$H$11:$H$555,1,FALSE)</f>
        <v>401220285</v>
      </c>
      <c r="Z3330">
        <f>VLOOKUP($Y3330, NFLGames!$H$11:$K$555,2,FALSE)</f>
        <v>2020</v>
      </c>
      <c r="AA3330">
        <f>VLOOKUP($Y3330, NFLGames!$H$11:$K$555,3,FALSE)</f>
        <v>4</v>
      </c>
      <c r="AB3330" s="6">
        <f>IF(A3331=0, 0, AH3331-tbl_pbp[[#This Row],[Saints Win %]])</f>
        <v>2.1000000000000019E-2</v>
      </c>
      <c r="AE3330">
        <f>ABS(tbl_pbp[[#This Row],[play.homeScore]]-tbl_pbp[[#This Row],[play.awayScore]])</f>
        <v>7</v>
      </c>
      <c r="AF3330">
        <f>IF(tbl_pbp[[#This Row],[Play Saints Win % Increase]]&gt;=$AF$4,1,0)</f>
        <v>0</v>
      </c>
      <c r="AG3330" t="str">
        <f>VLOOKUP(tbl_pbp[[#This Row],[gameId]], games!$B$2:$T$40, 9, FALSE)</f>
        <v>new-orleans-saints</v>
      </c>
      <c r="AH3330" s="5">
        <f>IF(tbl_pbp[[#This Row],[AwayTeam]] &lt;&gt; "new-orleans-saints", tbl_pbp[[#This Row],[homeWinPercentage]], 1-tbl_pbp[[#This Row],[homeWinPercentage]])</f>
        <v>0.496</v>
      </c>
      <c r="AI3330" s="13">
        <f>tbl_pbp[[#This Row],[Kamara]]*tbl_pbp[[#This Row],[Impactful Play]]</f>
        <v>0</v>
      </c>
      <c r="AJ3330" s="13">
        <f>tbl_pbp[[#This Row],[Thomas]]*tbl_pbp[[#This Row],[Impactful Play]]</f>
        <v>0</v>
      </c>
      <c r="AK3330" s="13" t="str">
        <f>VLOOKUP(tbl_pbp[[#This Row],[Play Saints Win % Increase]], tbl_impact[],3,TRUE)</f>
        <v>Scented (0 to +5%)</v>
      </c>
    </row>
    <row r="3331" spans="1:37">
      <c r="A3331" s="1">
        <v>40</v>
      </c>
      <c r="B3331" s="5">
        <v>0.48299999999999998</v>
      </c>
      <c r="C3331" t="s">
        <v>2374</v>
      </c>
      <c r="D3331">
        <v>0</v>
      </c>
      <c r="E3331">
        <v>0</v>
      </c>
      <c r="F3331">
        <v>2</v>
      </c>
      <c r="G3331">
        <v>14</v>
      </c>
      <c r="H3331">
        <v>7</v>
      </c>
      <c r="I3331">
        <v>10</v>
      </c>
      <c r="J3331">
        <v>49</v>
      </c>
      <c r="K3331" t="s">
        <v>29</v>
      </c>
      <c r="L3331">
        <v>1</v>
      </c>
      <c r="M3331">
        <v>49</v>
      </c>
      <c r="N3331" t="s">
        <v>2375</v>
      </c>
      <c r="O3331" t="s">
        <v>307</v>
      </c>
      <c r="P3331" t="s">
        <v>45</v>
      </c>
      <c r="Q3331" t="s">
        <v>46</v>
      </c>
      <c r="R3331" t="s">
        <v>47</v>
      </c>
      <c r="S3331" t="s">
        <v>33</v>
      </c>
      <c r="T3331" t="s">
        <v>2376</v>
      </c>
      <c r="U3331" t="s">
        <v>2377</v>
      </c>
      <c r="V3331" t="s">
        <v>2242</v>
      </c>
      <c r="X3331" t="str">
        <f>VLOOKUP(pbp!V564, games!$B$2:$R$40, 3, FALSE)</f>
        <v>2019-09-30T00:20Z</v>
      </c>
      <c r="Y3331">
        <f>VLOOKUP(1*V3331,NFLGames!$H$11:$H$555,1,FALSE)</f>
        <v>401220285</v>
      </c>
      <c r="Z3331">
        <f>VLOOKUP($Y3331, NFLGames!$H$11:$K$555,2,FALSE)</f>
        <v>2020</v>
      </c>
      <c r="AA3331">
        <f>VLOOKUP($Y3331, NFLGames!$H$11:$K$555,3,FALSE)</f>
        <v>4</v>
      </c>
      <c r="AB3331" s="6">
        <f>IF(A3332=0, 0, AH3332-tbl_pbp[[#This Row],[Saints Win %]])</f>
        <v>4.0000000000000036E-3</v>
      </c>
      <c r="AC3331">
        <v>1</v>
      </c>
      <c r="AE3331">
        <f>ABS(tbl_pbp[[#This Row],[play.homeScore]]-tbl_pbp[[#This Row],[play.awayScore]])</f>
        <v>7</v>
      </c>
      <c r="AF3331">
        <f>IF(tbl_pbp[[#This Row],[Play Saints Win % Increase]]&gt;=$AF$4,1,0)</f>
        <v>0</v>
      </c>
      <c r="AG3331" t="str">
        <f>VLOOKUP(tbl_pbp[[#This Row],[gameId]], games!$B$2:$T$40, 9, FALSE)</f>
        <v>new-orleans-saints</v>
      </c>
      <c r="AH3331" s="5">
        <f>IF(tbl_pbp[[#This Row],[AwayTeam]] &lt;&gt; "new-orleans-saints", tbl_pbp[[#This Row],[homeWinPercentage]], 1-tbl_pbp[[#This Row],[homeWinPercentage]])</f>
        <v>0.51700000000000002</v>
      </c>
      <c r="AI3331" s="13">
        <f>tbl_pbp[[#This Row],[Kamara]]*tbl_pbp[[#This Row],[Impactful Play]]</f>
        <v>0</v>
      </c>
      <c r="AJ3331" s="13">
        <f>tbl_pbp[[#This Row],[Thomas]]*tbl_pbp[[#This Row],[Impactful Play]]</f>
        <v>0</v>
      </c>
      <c r="AK3331" s="13" t="str">
        <f>VLOOKUP(tbl_pbp[[#This Row],[Play Saints Win % Increase]], tbl_impact[],3,TRUE)</f>
        <v>Scented (0 to +5%)</v>
      </c>
    </row>
    <row r="3332" spans="1:37">
      <c r="A3332" s="1">
        <v>41</v>
      </c>
      <c r="B3332" s="5">
        <v>0.47899999999999998</v>
      </c>
      <c r="C3332" t="s">
        <v>2378</v>
      </c>
      <c r="D3332">
        <v>0</v>
      </c>
      <c r="E3332">
        <v>0</v>
      </c>
      <c r="F3332">
        <v>2</v>
      </c>
      <c r="G3332">
        <v>14</v>
      </c>
      <c r="H3332">
        <v>7</v>
      </c>
      <c r="I3332">
        <v>1</v>
      </c>
      <c r="J3332">
        <v>40</v>
      </c>
      <c r="K3332" t="s">
        <v>29</v>
      </c>
      <c r="L3332">
        <v>2</v>
      </c>
      <c r="M3332">
        <v>40</v>
      </c>
      <c r="N3332" t="s">
        <v>2379</v>
      </c>
      <c r="O3332" t="s">
        <v>2380</v>
      </c>
      <c r="P3332" t="s">
        <v>167</v>
      </c>
      <c r="Q3332" t="s">
        <v>168</v>
      </c>
      <c r="S3332" t="s">
        <v>83</v>
      </c>
      <c r="T3332" t="s">
        <v>2381</v>
      </c>
      <c r="U3332" t="s">
        <v>2382</v>
      </c>
      <c r="V3332" t="s">
        <v>2242</v>
      </c>
      <c r="X3332" t="str">
        <f>VLOOKUP(pbp!V565, games!$B$2:$R$40, 3, FALSE)</f>
        <v>2019-09-30T00:20Z</v>
      </c>
      <c r="Y3332">
        <f>VLOOKUP(1*V3332,NFLGames!$H$11:$H$555,1,FALSE)</f>
        <v>401220285</v>
      </c>
      <c r="Z3332">
        <f>VLOOKUP($Y3332, NFLGames!$H$11:$K$555,2,FALSE)</f>
        <v>2020</v>
      </c>
      <c r="AA3332">
        <f>VLOOKUP($Y3332, NFLGames!$H$11:$K$555,3,FALSE)</f>
        <v>4</v>
      </c>
      <c r="AB3332" s="6">
        <f>IF(A3333=0, 0, AH3333-tbl_pbp[[#This Row],[Saints Win %]])</f>
        <v>-1.7000000000000015E-2</v>
      </c>
      <c r="AE3332">
        <f>ABS(tbl_pbp[[#This Row],[play.homeScore]]-tbl_pbp[[#This Row],[play.awayScore]])</f>
        <v>7</v>
      </c>
      <c r="AF3332">
        <f>IF(tbl_pbp[[#This Row],[Play Saints Win % Increase]]&gt;=$AF$4,1,0)</f>
        <v>0</v>
      </c>
      <c r="AG3332" t="str">
        <f>VLOOKUP(tbl_pbp[[#This Row],[gameId]], games!$B$2:$T$40, 9, FALSE)</f>
        <v>new-orleans-saints</v>
      </c>
      <c r="AH3332" s="5">
        <f>IF(tbl_pbp[[#This Row],[AwayTeam]] &lt;&gt; "new-orleans-saints", tbl_pbp[[#This Row],[homeWinPercentage]], 1-tbl_pbp[[#This Row],[homeWinPercentage]])</f>
        <v>0.52100000000000002</v>
      </c>
      <c r="AI3332" s="13">
        <f>tbl_pbp[[#This Row],[Kamara]]*tbl_pbp[[#This Row],[Impactful Play]]</f>
        <v>0</v>
      </c>
      <c r="AJ3332" s="13">
        <f>tbl_pbp[[#This Row],[Thomas]]*tbl_pbp[[#This Row],[Impactful Play]]</f>
        <v>0</v>
      </c>
      <c r="AK3332" s="13" t="str">
        <f>VLOOKUP(tbl_pbp[[#This Row],[Play Saints Win % Increase]], tbl_impact[],3,TRUE)</f>
        <v>Bad (0 to -5%)</v>
      </c>
    </row>
    <row r="3333" spans="1:37">
      <c r="A3333" s="1">
        <v>42</v>
      </c>
      <c r="B3333" s="5">
        <v>0.496</v>
      </c>
      <c r="C3333" t="s">
        <v>2383</v>
      </c>
      <c r="D3333">
        <v>0</v>
      </c>
      <c r="E3333">
        <v>0</v>
      </c>
      <c r="F3333">
        <v>2</v>
      </c>
      <c r="G3333">
        <v>14</v>
      </c>
      <c r="H3333">
        <v>7</v>
      </c>
      <c r="I3333">
        <v>12</v>
      </c>
      <c r="J3333">
        <v>51</v>
      </c>
      <c r="K3333" t="s">
        <v>29</v>
      </c>
      <c r="L3333">
        <v>3</v>
      </c>
      <c r="M3333">
        <v>51</v>
      </c>
      <c r="N3333" t="s">
        <v>2384</v>
      </c>
      <c r="O3333" t="s">
        <v>2385</v>
      </c>
      <c r="P3333" t="s">
        <v>30</v>
      </c>
      <c r="Q3333" t="s">
        <v>31</v>
      </c>
      <c r="R3333" t="s">
        <v>32</v>
      </c>
      <c r="S3333" t="s">
        <v>201</v>
      </c>
      <c r="T3333" t="s">
        <v>493</v>
      </c>
      <c r="U3333" t="s">
        <v>2386</v>
      </c>
      <c r="V3333" t="s">
        <v>2242</v>
      </c>
      <c r="X3333" t="str">
        <f>VLOOKUP(pbp!V566, games!$B$2:$R$40, 3, FALSE)</f>
        <v>2019-09-30T00:20Z</v>
      </c>
      <c r="Y3333">
        <f>VLOOKUP(1*V3333,NFLGames!$H$11:$H$555,1,FALSE)</f>
        <v>401220285</v>
      </c>
      <c r="Z3333">
        <f>VLOOKUP($Y3333, NFLGames!$H$11:$K$555,2,FALSE)</f>
        <v>2020</v>
      </c>
      <c r="AA3333">
        <f>VLOOKUP($Y3333, NFLGames!$H$11:$K$555,3,FALSE)</f>
        <v>4</v>
      </c>
      <c r="AB3333" s="6">
        <f>IF(A3334=0, 0, AH3334-tbl_pbp[[#This Row],[Saints Win %]])</f>
        <v>5.699999999999994E-2</v>
      </c>
      <c r="AE3333">
        <f>ABS(tbl_pbp[[#This Row],[play.homeScore]]-tbl_pbp[[#This Row],[play.awayScore]])</f>
        <v>7</v>
      </c>
      <c r="AF3333">
        <f>IF(tbl_pbp[[#This Row],[Play Saints Win % Increase]]&gt;=$AF$4,1,0)</f>
        <v>0</v>
      </c>
      <c r="AG3333" t="str">
        <f>VLOOKUP(tbl_pbp[[#This Row],[gameId]], games!$B$2:$T$40, 9, FALSE)</f>
        <v>new-orleans-saints</v>
      </c>
      <c r="AH3333" s="5">
        <f>IF(tbl_pbp[[#This Row],[AwayTeam]] &lt;&gt; "new-orleans-saints", tbl_pbp[[#This Row],[homeWinPercentage]], 1-tbl_pbp[[#This Row],[homeWinPercentage]])</f>
        <v>0.504</v>
      </c>
      <c r="AI3333" s="13">
        <f>tbl_pbp[[#This Row],[Kamara]]*tbl_pbp[[#This Row],[Impactful Play]]</f>
        <v>0</v>
      </c>
      <c r="AJ3333" s="13">
        <f>tbl_pbp[[#This Row],[Thomas]]*tbl_pbp[[#This Row],[Impactful Play]]</f>
        <v>0</v>
      </c>
      <c r="AK3333" s="13" t="str">
        <f>VLOOKUP(tbl_pbp[[#This Row],[Play Saints Win % Increase]], tbl_impact[],3,TRUE)</f>
        <v>Perfumed (5 to + 10%)</v>
      </c>
    </row>
    <row r="3334" spans="1:37">
      <c r="A3334" s="1">
        <v>43</v>
      </c>
      <c r="B3334" s="5">
        <v>0.439</v>
      </c>
      <c r="C3334" t="s">
        <v>2387</v>
      </c>
      <c r="D3334">
        <v>0</v>
      </c>
      <c r="E3334">
        <v>0</v>
      </c>
      <c r="F3334">
        <v>2</v>
      </c>
      <c r="G3334">
        <v>14</v>
      </c>
      <c r="H3334">
        <v>7</v>
      </c>
      <c r="I3334">
        <v>4</v>
      </c>
      <c r="J3334">
        <v>43</v>
      </c>
      <c r="K3334" t="s">
        <v>29</v>
      </c>
      <c r="L3334">
        <v>4</v>
      </c>
      <c r="M3334">
        <v>43</v>
      </c>
      <c r="N3334" t="s">
        <v>2388</v>
      </c>
      <c r="O3334" t="s">
        <v>2389</v>
      </c>
      <c r="P3334" t="s">
        <v>30</v>
      </c>
      <c r="Q3334" t="s">
        <v>31</v>
      </c>
      <c r="R3334" t="s">
        <v>32</v>
      </c>
      <c r="S3334" t="s">
        <v>69</v>
      </c>
      <c r="T3334" t="s">
        <v>2356</v>
      </c>
      <c r="U3334" t="s">
        <v>2390</v>
      </c>
      <c r="V3334" t="s">
        <v>2242</v>
      </c>
      <c r="X3334" t="str">
        <f>VLOOKUP(pbp!V567, games!$B$2:$R$40, 3, FALSE)</f>
        <v>2019-09-30T00:20Z</v>
      </c>
      <c r="Y3334">
        <f>VLOOKUP(1*V3334,NFLGames!$H$11:$H$555,1,FALSE)</f>
        <v>401220285</v>
      </c>
      <c r="Z3334">
        <f>VLOOKUP($Y3334, NFLGames!$H$11:$K$555,2,FALSE)</f>
        <v>2020</v>
      </c>
      <c r="AA3334">
        <f>VLOOKUP($Y3334, NFLGames!$H$11:$K$555,3,FALSE)</f>
        <v>4</v>
      </c>
      <c r="AB3334" s="6">
        <f>IF(A3335=0, 0, AH3335-tbl_pbp[[#This Row],[Saints Win %]])</f>
        <v>-2.0000000000000018E-2</v>
      </c>
      <c r="AC3334">
        <v>1</v>
      </c>
      <c r="AE3334">
        <f>ABS(tbl_pbp[[#This Row],[play.homeScore]]-tbl_pbp[[#This Row],[play.awayScore]])</f>
        <v>7</v>
      </c>
      <c r="AF3334">
        <f>IF(tbl_pbp[[#This Row],[Play Saints Win % Increase]]&gt;=$AF$4,1,0)</f>
        <v>0</v>
      </c>
      <c r="AG3334" t="str">
        <f>VLOOKUP(tbl_pbp[[#This Row],[gameId]], games!$B$2:$T$40, 9, FALSE)</f>
        <v>new-orleans-saints</v>
      </c>
      <c r="AH3334" s="5">
        <f>IF(tbl_pbp[[#This Row],[AwayTeam]] &lt;&gt; "new-orleans-saints", tbl_pbp[[#This Row],[homeWinPercentage]], 1-tbl_pbp[[#This Row],[homeWinPercentage]])</f>
        <v>0.56099999999999994</v>
      </c>
      <c r="AI3334" s="13">
        <f>tbl_pbp[[#This Row],[Kamara]]*tbl_pbp[[#This Row],[Impactful Play]]</f>
        <v>0</v>
      </c>
      <c r="AJ3334" s="13">
        <f>tbl_pbp[[#This Row],[Thomas]]*tbl_pbp[[#This Row],[Impactful Play]]</f>
        <v>0</v>
      </c>
      <c r="AK3334" s="13" t="str">
        <f>VLOOKUP(tbl_pbp[[#This Row],[Play Saints Win % Increase]], tbl_impact[],3,TRUE)</f>
        <v>Bad (0 to -5%)</v>
      </c>
    </row>
    <row r="3335" spans="1:37">
      <c r="A3335" s="1">
        <v>44</v>
      </c>
      <c r="B3335" s="5">
        <v>0.45900000000000002</v>
      </c>
      <c r="C3335" t="s">
        <v>2391</v>
      </c>
      <c r="D3335">
        <v>0</v>
      </c>
      <c r="E3335">
        <v>0</v>
      </c>
      <c r="F3335">
        <v>2</v>
      </c>
      <c r="G3335">
        <v>14</v>
      </c>
      <c r="H3335">
        <v>7</v>
      </c>
      <c r="I3335">
        <v>10</v>
      </c>
      <c r="J3335">
        <v>14</v>
      </c>
      <c r="K3335" t="s">
        <v>29</v>
      </c>
      <c r="L3335">
        <v>1</v>
      </c>
      <c r="M3335">
        <v>14</v>
      </c>
      <c r="N3335" t="s">
        <v>2392</v>
      </c>
      <c r="O3335" t="s">
        <v>2393</v>
      </c>
      <c r="P3335" t="s">
        <v>266</v>
      </c>
      <c r="Q3335" t="s">
        <v>267</v>
      </c>
      <c r="S3335" t="s">
        <v>33</v>
      </c>
      <c r="T3335" t="s">
        <v>2325</v>
      </c>
      <c r="U3335" t="s">
        <v>2394</v>
      </c>
      <c r="V3335" t="s">
        <v>2242</v>
      </c>
      <c r="X3335" t="str">
        <f>VLOOKUP(pbp!V568, games!$B$2:$R$40, 3, FALSE)</f>
        <v>2019-09-30T00:20Z</v>
      </c>
      <c r="Y3335">
        <f>VLOOKUP(1*V3335,NFLGames!$H$11:$H$555,1,FALSE)</f>
        <v>401220285</v>
      </c>
      <c r="Z3335">
        <f>VLOOKUP($Y3335, NFLGames!$H$11:$K$555,2,FALSE)</f>
        <v>2020</v>
      </c>
      <c r="AA3335">
        <f>VLOOKUP($Y3335, NFLGames!$H$11:$K$555,3,FALSE)</f>
        <v>4</v>
      </c>
      <c r="AB3335" s="6">
        <f>IF(A3336=0, 0, AH3336-tbl_pbp[[#This Row],[Saints Win %]])</f>
        <v>4.7000000000000153E-2</v>
      </c>
      <c r="AC3335">
        <v>1</v>
      </c>
      <c r="AE3335">
        <f>ABS(tbl_pbp[[#This Row],[play.homeScore]]-tbl_pbp[[#This Row],[play.awayScore]])</f>
        <v>7</v>
      </c>
      <c r="AF3335">
        <f>IF(tbl_pbp[[#This Row],[Play Saints Win % Increase]]&gt;=$AF$4,1,0)</f>
        <v>0</v>
      </c>
      <c r="AG3335" t="str">
        <f>VLOOKUP(tbl_pbp[[#This Row],[gameId]], games!$B$2:$T$40, 9, FALSE)</f>
        <v>new-orleans-saints</v>
      </c>
      <c r="AH3335" s="5">
        <f>IF(tbl_pbp[[#This Row],[AwayTeam]] &lt;&gt; "new-orleans-saints", tbl_pbp[[#This Row],[homeWinPercentage]], 1-tbl_pbp[[#This Row],[homeWinPercentage]])</f>
        <v>0.54099999999999993</v>
      </c>
      <c r="AI3335" s="13">
        <f>tbl_pbp[[#This Row],[Kamara]]*tbl_pbp[[#This Row],[Impactful Play]]</f>
        <v>0</v>
      </c>
      <c r="AJ3335" s="13">
        <f>tbl_pbp[[#This Row],[Thomas]]*tbl_pbp[[#This Row],[Impactful Play]]</f>
        <v>0</v>
      </c>
      <c r="AK3335" s="13" t="str">
        <f>VLOOKUP(tbl_pbp[[#This Row],[Play Saints Win % Increase]], tbl_impact[],3,TRUE)</f>
        <v>Scented (0 to +5%)</v>
      </c>
    </row>
    <row r="3336" spans="1:37">
      <c r="A3336" s="1">
        <v>45</v>
      </c>
      <c r="B3336" s="5">
        <v>0.41199999999999998</v>
      </c>
      <c r="C3336" t="s">
        <v>2395</v>
      </c>
      <c r="D3336">
        <v>0</v>
      </c>
      <c r="E3336">
        <v>0</v>
      </c>
      <c r="F3336">
        <v>2</v>
      </c>
      <c r="G3336">
        <v>14</v>
      </c>
      <c r="H3336">
        <v>7</v>
      </c>
      <c r="I3336">
        <v>16</v>
      </c>
      <c r="J3336">
        <v>20</v>
      </c>
      <c r="K3336" t="s">
        <v>29</v>
      </c>
      <c r="L3336">
        <v>2</v>
      </c>
      <c r="M3336">
        <v>20</v>
      </c>
      <c r="N3336" t="s">
        <v>2396</v>
      </c>
      <c r="O3336" t="s">
        <v>2397</v>
      </c>
      <c r="P3336" t="s">
        <v>30</v>
      </c>
      <c r="Q3336" t="s">
        <v>31</v>
      </c>
      <c r="R3336" t="s">
        <v>32</v>
      </c>
      <c r="S3336" t="s">
        <v>1538</v>
      </c>
      <c r="T3336" t="s">
        <v>2398</v>
      </c>
      <c r="U3336" t="s">
        <v>2399</v>
      </c>
      <c r="V3336" t="s">
        <v>2242</v>
      </c>
      <c r="X3336" t="str">
        <f>VLOOKUP(pbp!V569, games!$B$2:$R$40, 3, FALSE)</f>
        <v>2019-09-30T00:20Z</v>
      </c>
      <c r="Y3336">
        <f>VLOOKUP(1*V3336,NFLGames!$H$11:$H$555,1,FALSE)</f>
        <v>401220285</v>
      </c>
      <c r="Z3336">
        <f>VLOOKUP($Y3336, NFLGames!$H$11:$K$555,2,FALSE)</f>
        <v>2020</v>
      </c>
      <c r="AA3336">
        <f>VLOOKUP($Y3336, NFLGames!$H$11:$K$555,3,FALSE)</f>
        <v>4</v>
      </c>
      <c r="AB3336" s="6">
        <f>IF(A3337=0, 0, AH3337-tbl_pbp[[#This Row],[Saints Win %]])</f>
        <v>1.7999999999999905E-2</v>
      </c>
      <c r="AE3336">
        <f>ABS(tbl_pbp[[#This Row],[play.homeScore]]-tbl_pbp[[#This Row],[play.awayScore]])</f>
        <v>7</v>
      </c>
      <c r="AF3336">
        <f>IF(tbl_pbp[[#This Row],[Play Saints Win % Increase]]&gt;=$AF$4,1,0)</f>
        <v>0</v>
      </c>
      <c r="AG3336" t="str">
        <f>VLOOKUP(tbl_pbp[[#This Row],[gameId]], games!$B$2:$T$40, 9, FALSE)</f>
        <v>new-orleans-saints</v>
      </c>
      <c r="AH3336" s="5">
        <f>IF(tbl_pbp[[#This Row],[AwayTeam]] &lt;&gt; "new-orleans-saints", tbl_pbp[[#This Row],[homeWinPercentage]], 1-tbl_pbp[[#This Row],[homeWinPercentage]])</f>
        <v>0.58800000000000008</v>
      </c>
      <c r="AI3336" s="13">
        <f>tbl_pbp[[#This Row],[Kamara]]*tbl_pbp[[#This Row],[Impactful Play]]</f>
        <v>0</v>
      </c>
      <c r="AJ3336" s="13">
        <f>tbl_pbp[[#This Row],[Thomas]]*tbl_pbp[[#This Row],[Impactful Play]]</f>
        <v>0</v>
      </c>
      <c r="AK3336" s="13" t="str">
        <f>VLOOKUP(tbl_pbp[[#This Row],[Play Saints Win % Increase]], tbl_impact[],3,TRUE)</f>
        <v>Scented (0 to +5%)</v>
      </c>
    </row>
    <row r="3337" spans="1:37">
      <c r="A3337" s="1">
        <v>46</v>
      </c>
      <c r="B3337" s="5">
        <v>0.39400000000000002</v>
      </c>
      <c r="C3337" t="s">
        <v>2400</v>
      </c>
      <c r="D3337">
        <v>0</v>
      </c>
      <c r="E3337">
        <v>0</v>
      </c>
      <c r="F3337">
        <v>2</v>
      </c>
      <c r="G3337">
        <v>14</v>
      </c>
      <c r="H3337">
        <v>14</v>
      </c>
      <c r="I3337">
        <v>1</v>
      </c>
      <c r="J3337">
        <v>1</v>
      </c>
      <c r="K3337" t="s">
        <v>29</v>
      </c>
      <c r="L3337">
        <v>1</v>
      </c>
      <c r="M3337">
        <v>1</v>
      </c>
      <c r="N3337" t="s">
        <v>1289</v>
      </c>
      <c r="O3337" t="s">
        <v>629</v>
      </c>
      <c r="P3337" t="s">
        <v>326</v>
      </c>
      <c r="Q3337" t="s">
        <v>327</v>
      </c>
      <c r="R3337" t="s">
        <v>105</v>
      </c>
      <c r="S3337" t="s">
        <v>283</v>
      </c>
      <c r="T3337" t="s">
        <v>2401</v>
      </c>
      <c r="U3337" t="s">
        <v>2402</v>
      </c>
      <c r="V3337" t="s">
        <v>2242</v>
      </c>
      <c r="X3337" t="str">
        <f>VLOOKUP(pbp!V570, games!$B$2:$R$40, 3, FALSE)</f>
        <v>2019-09-30T00:20Z</v>
      </c>
      <c r="Y3337">
        <f>VLOOKUP(1*V3337,NFLGames!$H$11:$H$555,1,FALSE)</f>
        <v>401220285</v>
      </c>
      <c r="Z3337">
        <f>VLOOKUP($Y3337, NFLGames!$H$11:$K$555,2,FALSE)</f>
        <v>2020</v>
      </c>
      <c r="AA3337">
        <f>VLOOKUP($Y3337, NFLGames!$H$11:$K$555,3,FALSE)</f>
        <v>4</v>
      </c>
      <c r="AB3337" s="6">
        <f>IF(A3338=0, 0, AH3338-tbl_pbp[[#This Row],[Saints Win %]])</f>
        <v>-5.0000000000000044E-3</v>
      </c>
      <c r="AE3337">
        <f>ABS(tbl_pbp[[#This Row],[play.homeScore]]-tbl_pbp[[#This Row],[play.awayScore]])</f>
        <v>0</v>
      </c>
      <c r="AF3337">
        <f>IF(tbl_pbp[[#This Row],[Play Saints Win % Increase]]&gt;=$AF$4,1,0)</f>
        <v>0</v>
      </c>
      <c r="AG3337" t="str">
        <f>VLOOKUP(tbl_pbp[[#This Row],[gameId]], games!$B$2:$T$40, 9, FALSE)</f>
        <v>new-orleans-saints</v>
      </c>
      <c r="AH3337" s="5">
        <f>IF(tbl_pbp[[#This Row],[AwayTeam]] &lt;&gt; "new-orleans-saints", tbl_pbp[[#This Row],[homeWinPercentage]], 1-tbl_pbp[[#This Row],[homeWinPercentage]])</f>
        <v>0.60599999999999998</v>
      </c>
      <c r="AI3337" s="13">
        <f>tbl_pbp[[#This Row],[Kamara]]*tbl_pbp[[#This Row],[Impactful Play]]</f>
        <v>0</v>
      </c>
      <c r="AJ3337" s="13">
        <f>tbl_pbp[[#This Row],[Thomas]]*tbl_pbp[[#This Row],[Impactful Play]]</f>
        <v>0</v>
      </c>
      <c r="AK3337" s="13" t="str">
        <f>VLOOKUP(tbl_pbp[[#This Row],[Play Saints Win % Increase]], tbl_impact[],3,TRUE)</f>
        <v>Bad (0 to -5%)</v>
      </c>
    </row>
    <row r="3338" spans="1:37">
      <c r="A3338" s="1">
        <v>47</v>
      </c>
      <c r="B3338" s="5">
        <v>0.39900000000000002</v>
      </c>
      <c r="C3338" t="s">
        <v>2403</v>
      </c>
      <c r="D3338">
        <v>0</v>
      </c>
      <c r="E3338">
        <v>0</v>
      </c>
      <c r="F3338">
        <v>2</v>
      </c>
      <c r="G3338">
        <v>14</v>
      </c>
      <c r="H3338">
        <v>14</v>
      </c>
      <c r="I3338">
        <v>0</v>
      </c>
      <c r="J3338">
        <v>65</v>
      </c>
      <c r="K3338" t="s">
        <v>29</v>
      </c>
      <c r="L3338">
        <v>0</v>
      </c>
      <c r="M3338">
        <v>65</v>
      </c>
      <c r="N3338" t="s">
        <v>288</v>
      </c>
      <c r="O3338" t="s">
        <v>629</v>
      </c>
      <c r="P3338" t="s">
        <v>25</v>
      </c>
      <c r="Q3338" t="s">
        <v>26</v>
      </c>
      <c r="R3338" t="s">
        <v>27</v>
      </c>
      <c r="V3338" t="s">
        <v>2242</v>
      </c>
      <c r="X3338" t="str">
        <f>VLOOKUP(pbp!V571, games!$B$2:$R$40, 3, FALSE)</f>
        <v>2019-09-30T00:20Z</v>
      </c>
      <c r="Y3338">
        <f>VLOOKUP(1*V3338,NFLGames!$H$11:$H$555,1,FALSE)</f>
        <v>401220285</v>
      </c>
      <c r="Z3338">
        <f>VLOOKUP($Y3338, NFLGames!$H$11:$K$555,2,FALSE)</f>
        <v>2020</v>
      </c>
      <c r="AA3338">
        <f>VLOOKUP($Y3338, NFLGames!$H$11:$K$555,3,FALSE)</f>
        <v>4</v>
      </c>
      <c r="AB3338" s="6">
        <f>IF(A3339=0, 0, AH3339-tbl_pbp[[#This Row],[Saints Win %]])</f>
        <v>-5.0000000000000044E-2</v>
      </c>
      <c r="AE3338">
        <f>ABS(tbl_pbp[[#This Row],[play.homeScore]]-tbl_pbp[[#This Row],[play.awayScore]])</f>
        <v>0</v>
      </c>
      <c r="AF3338">
        <f>IF(tbl_pbp[[#This Row],[Play Saints Win % Increase]]&gt;=$AF$4,1,0)</f>
        <v>0</v>
      </c>
      <c r="AG3338" t="str">
        <f>VLOOKUP(tbl_pbp[[#This Row],[gameId]], games!$B$2:$T$40, 9, FALSE)</f>
        <v>new-orleans-saints</v>
      </c>
      <c r="AH3338" s="5">
        <f>IF(tbl_pbp[[#This Row],[AwayTeam]] &lt;&gt; "new-orleans-saints", tbl_pbp[[#This Row],[homeWinPercentage]], 1-tbl_pbp[[#This Row],[homeWinPercentage]])</f>
        <v>0.60099999999999998</v>
      </c>
      <c r="AI3338" s="13">
        <f>tbl_pbp[[#This Row],[Kamara]]*tbl_pbp[[#This Row],[Impactful Play]]</f>
        <v>0</v>
      </c>
      <c r="AJ3338" s="13">
        <f>tbl_pbp[[#This Row],[Thomas]]*tbl_pbp[[#This Row],[Impactful Play]]</f>
        <v>0</v>
      </c>
      <c r="AK3338" s="13" t="str">
        <f>VLOOKUP(tbl_pbp[[#This Row],[Play Saints Win % Increase]], tbl_impact[],3,TRUE)</f>
        <v>Smelly (worse than-5% -&gt; -10%)</v>
      </c>
    </row>
    <row r="3339" spans="1:37">
      <c r="A3339" s="1">
        <v>48</v>
      </c>
      <c r="B3339" s="5">
        <v>0.44900000000000001</v>
      </c>
      <c r="C3339" t="s">
        <v>2404</v>
      </c>
      <c r="D3339">
        <v>0</v>
      </c>
      <c r="E3339">
        <v>0</v>
      </c>
      <c r="F3339">
        <v>2</v>
      </c>
      <c r="G3339">
        <v>14</v>
      </c>
      <c r="H3339">
        <v>14</v>
      </c>
      <c r="I3339">
        <v>10</v>
      </c>
      <c r="J3339">
        <v>25</v>
      </c>
      <c r="K3339" t="s">
        <v>94</v>
      </c>
      <c r="L3339">
        <v>1</v>
      </c>
      <c r="M3339">
        <v>75</v>
      </c>
      <c r="N3339" t="s">
        <v>2405</v>
      </c>
      <c r="O3339" t="s">
        <v>629</v>
      </c>
      <c r="P3339" t="s">
        <v>30</v>
      </c>
      <c r="Q3339" t="s">
        <v>31</v>
      </c>
      <c r="R3339" t="s">
        <v>32</v>
      </c>
      <c r="S3339" t="s">
        <v>33</v>
      </c>
      <c r="T3339" t="s">
        <v>2406</v>
      </c>
      <c r="U3339" t="s">
        <v>2407</v>
      </c>
      <c r="V3339" t="s">
        <v>2242</v>
      </c>
      <c r="X3339" t="str">
        <f>VLOOKUP(pbp!V572, games!$B$2:$R$40, 3, FALSE)</f>
        <v>2019-09-30T00:20Z</v>
      </c>
      <c r="Y3339">
        <f>VLOOKUP(1*V3339,NFLGames!$H$11:$H$555,1,FALSE)</f>
        <v>401220285</v>
      </c>
      <c r="Z3339">
        <f>VLOOKUP($Y3339, NFLGames!$H$11:$K$555,2,FALSE)</f>
        <v>2020</v>
      </c>
      <c r="AA3339">
        <f>VLOOKUP($Y3339, NFLGames!$H$11:$K$555,3,FALSE)</f>
        <v>4</v>
      </c>
      <c r="AB3339" s="6">
        <f>IF(A3340=0, 0, AH3340-tbl_pbp[[#This Row],[Saints Win %]])</f>
        <v>0.127</v>
      </c>
      <c r="AE3339">
        <f>ABS(tbl_pbp[[#This Row],[play.homeScore]]-tbl_pbp[[#This Row],[play.awayScore]])</f>
        <v>0</v>
      </c>
      <c r="AF3339">
        <f>IF(tbl_pbp[[#This Row],[Play Saints Win % Increase]]&gt;=$AF$4,1,0)</f>
        <v>1</v>
      </c>
      <c r="AG3339" t="str">
        <f>VLOOKUP(tbl_pbp[[#This Row],[gameId]], games!$B$2:$T$40, 9, FALSE)</f>
        <v>new-orleans-saints</v>
      </c>
      <c r="AH3339" s="5">
        <f>IF(tbl_pbp[[#This Row],[AwayTeam]] &lt;&gt; "new-orleans-saints", tbl_pbp[[#This Row],[homeWinPercentage]], 1-tbl_pbp[[#This Row],[homeWinPercentage]])</f>
        <v>0.55099999999999993</v>
      </c>
      <c r="AI3339" s="13">
        <f>tbl_pbp[[#This Row],[Kamara]]*tbl_pbp[[#This Row],[Impactful Play]]</f>
        <v>0</v>
      </c>
      <c r="AJ3339" s="13">
        <f>tbl_pbp[[#This Row],[Thomas]]*tbl_pbp[[#This Row],[Impactful Play]]</f>
        <v>0</v>
      </c>
      <c r="AK3339" s="13" t="str">
        <f>VLOOKUP(tbl_pbp[[#This Row],[Play Saints Win % Increase]], tbl_impact[],3,TRUE)</f>
        <v>Fragrant (10% to 20%)</v>
      </c>
    </row>
    <row r="3340" spans="1:37">
      <c r="A3340" s="1">
        <v>49</v>
      </c>
      <c r="B3340" s="5">
        <v>0.32200000000000001</v>
      </c>
      <c r="C3340" t="s">
        <v>2408</v>
      </c>
      <c r="D3340">
        <v>0</v>
      </c>
      <c r="E3340">
        <v>0</v>
      </c>
      <c r="F3340">
        <v>2</v>
      </c>
      <c r="G3340">
        <v>14</v>
      </c>
      <c r="H3340">
        <v>14</v>
      </c>
      <c r="I3340">
        <v>10</v>
      </c>
      <c r="J3340">
        <v>56</v>
      </c>
      <c r="K3340" t="s">
        <v>94</v>
      </c>
      <c r="L3340">
        <v>1</v>
      </c>
      <c r="M3340">
        <v>44</v>
      </c>
      <c r="N3340" t="s">
        <v>2409</v>
      </c>
      <c r="O3340" t="s">
        <v>2410</v>
      </c>
      <c r="P3340" t="s">
        <v>45</v>
      </c>
      <c r="Q3340" t="s">
        <v>46</v>
      </c>
      <c r="R3340" t="s">
        <v>47</v>
      </c>
      <c r="S3340" t="s">
        <v>33</v>
      </c>
      <c r="T3340" t="s">
        <v>467</v>
      </c>
      <c r="U3340" t="s">
        <v>468</v>
      </c>
      <c r="V3340" t="s">
        <v>2242</v>
      </c>
      <c r="X3340" t="str">
        <f>VLOOKUP(pbp!V573, games!$B$2:$R$40, 3, FALSE)</f>
        <v>2019-09-30T00:20Z</v>
      </c>
      <c r="Y3340">
        <f>VLOOKUP(1*V3340,NFLGames!$H$11:$H$555,1,FALSE)</f>
        <v>401220285</v>
      </c>
      <c r="Z3340">
        <f>VLOOKUP($Y3340, NFLGames!$H$11:$K$555,2,FALSE)</f>
        <v>2020</v>
      </c>
      <c r="AA3340">
        <f>VLOOKUP($Y3340, NFLGames!$H$11:$K$555,3,FALSE)</f>
        <v>4</v>
      </c>
      <c r="AB3340" s="6">
        <f>IF(A3341=0, 0, AH3341-tbl_pbp[[#This Row],[Saints Win %]])</f>
        <v>-0.21199999999999997</v>
      </c>
      <c r="AE3340">
        <f>ABS(tbl_pbp[[#This Row],[play.homeScore]]-tbl_pbp[[#This Row],[play.awayScore]])</f>
        <v>0</v>
      </c>
      <c r="AF3340">
        <f>IF(tbl_pbp[[#This Row],[Play Saints Win % Increase]]&gt;=$AF$4,1,0)</f>
        <v>0</v>
      </c>
      <c r="AG3340" t="str">
        <f>VLOOKUP(tbl_pbp[[#This Row],[gameId]], games!$B$2:$T$40, 9, FALSE)</f>
        <v>new-orleans-saints</v>
      </c>
      <c r="AH3340" s="5">
        <f>IF(tbl_pbp[[#This Row],[AwayTeam]] &lt;&gt; "new-orleans-saints", tbl_pbp[[#This Row],[homeWinPercentage]], 1-tbl_pbp[[#This Row],[homeWinPercentage]])</f>
        <v>0.67799999999999994</v>
      </c>
      <c r="AI3340" s="13">
        <f>tbl_pbp[[#This Row],[Kamara]]*tbl_pbp[[#This Row],[Impactful Play]]</f>
        <v>0</v>
      </c>
      <c r="AJ3340" s="13">
        <f>tbl_pbp[[#This Row],[Thomas]]*tbl_pbp[[#This Row],[Impactful Play]]</f>
        <v>0</v>
      </c>
      <c r="AK3340" s="13" t="str">
        <f>VLOOKUP(tbl_pbp[[#This Row],[Play Saints Win % Increase]], tbl_impact[],3,TRUE)</f>
        <v>Wretched (-worse than -20%)</v>
      </c>
    </row>
    <row r="3341" spans="1:37">
      <c r="A3341" s="1">
        <v>50</v>
      </c>
      <c r="B3341" s="5">
        <v>0.53400000000000003</v>
      </c>
      <c r="C3341" t="s">
        <v>2411</v>
      </c>
      <c r="D3341">
        <v>0</v>
      </c>
      <c r="E3341">
        <v>0</v>
      </c>
      <c r="F3341">
        <v>2</v>
      </c>
      <c r="G3341">
        <v>14</v>
      </c>
      <c r="H3341">
        <v>14</v>
      </c>
      <c r="I3341">
        <v>6</v>
      </c>
      <c r="J3341">
        <v>60</v>
      </c>
      <c r="K3341" t="s">
        <v>94</v>
      </c>
      <c r="L3341">
        <v>2</v>
      </c>
      <c r="M3341">
        <v>40</v>
      </c>
      <c r="N3341" t="s">
        <v>2412</v>
      </c>
      <c r="O3341" t="s">
        <v>2413</v>
      </c>
      <c r="P3341" t="s">
        <v>94</v>
      </c>
      <c r="Q3341" t="s">
        <v>95</v>
      </c>
      <c r="R3341" t="s">
        <v>96</v>
      </c>
      <c r="S3341" t="s">
        <v>60</v>
      </c>
      <c r="T3341" t="s">
        <v>117</v>
      </c>
      <c r="U3341" t="s">
        <v>694</v>
      </c>
      <c r="V3341" t="s">
        <v>2242</v>
      </c>
      <c r="X3341" t="str">
        <f>VLOOKUP(pbp!V574, games!$B$2:$R$40, 3, FALSE)</f>
        <v>2019-09-30T00:20Z</v>
      </c>
      <c r="Y3341">
        <f>VLOOKUP(1*V3341,NFLGames!$H$11:$H$555,1,FALSE)</f>
        <v>401220285</v>
      </c>
      <c r="Z3341">
        <f>VLOOKUP($Y3341, NFLGames!$H$11:$K$555,2,FALSE)</f>
        <v>2020</v>
      </c>
      <c r="AA3341">
        <f>VLOOKUP($Y3341, NFLGames!$H$11:$K$555,3,FALSE)</f>
        <v>4</v>
      </c>
      <c r="AB3341" s="6">
        <f>IF(A3342=0, 0, AH3342-tbl_pbp[[#This Row],[Saints Win %]])</f>
        <v>0.17900000000000005</v>
      </c>
      <c r="AE3341">
        <f>ABS(tbl_pbp[[#This Row],[play.homeScore]]-tbl_pbp[[#This Row],[play.awayScore]])</f>
        <v>0</v>
      </c>
      <c r="AF3341">
        <f>IF(tbl_pbp[[#This Row],[Play Saints Win % Increase]]&gt;=$AF$4,1,0)</f>
        <v>1</v>
      </c>
      <c r="AG3341" t="str">
        <f>VLOOKUP(tbl_pbp[[#This Row],[gameId]], games!$B$2:$T$40, 9, FALSE)</f>
        <v>new-orleans-saints</v>
      </c>
      <c r="AH3341" s="5">
        <f>IF(tbl_pbp[[#This Row],[AwayTeam]] &lt;&gt; "new-orleans-saints", tbl_pbp[[#This Row],[homeWinPercentage]], 1-tbl_pbp[[#This Row],[homeWinPercentage]])</f>
        <v>0.46599999999999997</v>
      </c>
      <c r="AI3341" s="13">
        <f>tbl_pbp[[#This Row],[Kamara]]*tbl_pbp[[#This Row],[Impactful Play]]</f>
        <v>0</v>
      </c>
      <c r="AJ3341" s="13">
        <f>tbl_pbp[[#This Row],[Thomas]]*tbl_pbp[[#This Row],[Impactful Play]]</f>
        <v>0</v>
      </c>
      <c r="AK3341" s="13" t="str">
        <f>VLOOKUP(tbl_pbp[[#This Row],[Play Saints Win % Increase]], tbl_impact[],3,TRUE)</f>
        <v>Fragrant (10% to 20%)</v>
      </c>
    </row>
    <row r="3342" spans="1:37">
      <c r="A3342" s="1">
        <v>51</v>
      </c>
      <c r="B3342" s="5">
        <v>0.35499999999999998</v>
      </c>
      <c r="C3342" t="s">
        <v>2414</v>
      </c>
      <c r="D3342">
        <v>0</v>
      </c>
      <c r="E3342">
        <v>0</v>
      </c>
      <c r="F3342">
        <v>2</v>
      </c>
      <c r="G3342">
        <v>14</v>
      </c>
      <c r="H3342">
        <v>14</v>
      </c>
      <c r="I3342">
        <v>10</v>
      </c>
      <c r="J3342">
        <v>89</v>
      </c>
      <c r="K3342" t="s">
        <v>94</v>
      </c>
      <c r="L3342">
        <v>1</v>
      </c>
      <c r="M3342">
        <v>11</v>
      </c>
      <c r="N3342" t="s">
        <v>2415</v>
      </c>
      <c r="O3342" t="s">
        <v>2416</v>
      </c>
      <c r="P3342" t="s">
        <v>450</v>
      </c>
      <c r="Q3342" t="s">
        <v>451</v>
      </c>
      <c r="R3342" t="s">
        <v>452</v>
      </c>
      <c r="S3342" t="s">
        <v>33</v>
      </c>
      <c r="T3342" t="s">
        <v>442</v>
      </c>
      <c r="U3342" t="s">
        <v>540</v>
      </c>
      <c r="V3342" t="s">
        <v>2242</v>
      </c>
      <c r="X3342" t="str">
        <f>VLOOKUP(pbp!V575, games!$B$2:$R$40, 3, FALSE)</f>
        <v>2019-09-30T00:20Z</v>
      </c>
      <c r="Y3342">
        <f>VLOOKUP(1*V3342,NFLGames!$H$11:$H$555,1,FALSE)</f>
        <v>401220285</v>
      </c>
      <c r="Z3342">
        <f>VLOOKUP($Y3342, NFLGames!$H$11:$K$555,2,FALSE)</f>
        <v>2020</v>
      </c>
      <c r="AA3342">
        <f>VLOOKUP($Y3342, NFLGames!$H$11:$K$555,3,FALSE)</f>
        <v>4</v>
      </c>
      <c r="AB3342" s="6">
        <f>IF(A3343=0, 0, AH3343-tbl_pbp[[#This Row],[Saints Win %]])</f>
        <v>5.0000000000000044E-3</v>
      </c>
      <c r="AE3342">
        <f>ABS(tbl_pbp[[#This Row],[play.homeScore]]-tbl_pbp[[#This Row],[play.awayScore]])</f>
        <v>0</v>
      </c>
      <c r="AF3342">
        <f>IF(tbl_pbp[[#This Row],[Play Saints Win % Increase]]&gt;=$AF$4,1,0)</f>
        <v>0</v>
      </c>
      <c r="AG3342" t="str">
        <f>VLOOKUP(tbl_pbp[[#This Row],[gameId]], games!$B$2:$T$40, 9, FALSE)</f>
        <v>new-orleans-saints</v>
      </c>
      <c r="AH3342" s="5">
        <f>IF(tbl_pbp[[#This Row],[AwayTeam]] &lt;&gt; "new-orleans-saints", tbl_pbp[[#This Row],[homeWinPercentage]], 1-tbl_pbp[[#This Row],[homeWinPercentage]])</f>
        <v>0.64500000000000002</v>
      </c>
      <c r="AI3342" s="13">
        <f>tbl_pbp[[#This Row],[Kamara]]*tbl_pbp[[#This Row],[Impactful Play]]</f>
        <v>0</v>
      </c>
      <c r="AJ3342" s="13">
        <f>tbl_pbp[[#This Row],[Thomas]]*tbl_pbp[[#This Row],[Impactful Play]]</f>
        <v>0</v>
      </c>
      <c r="AK3342" s="13" t="str">
        <f>VLOOKUP(tbl_pbp[[#This Row],[Play Saints Win % Increase]], tbl_impact[],3,TRUE)</f>
        <v>Scented (0 to +5%)</v>
      </c>
    </row>
    <row r="3343" spans="1:37">
      <c r="A3343" s="1">
        <v>52</v>
      </c>
      <c r="B3343" s="5">
        <v>0.35</v>
      </c>
      <c r="C3343" t="s">
        <v>2417</v>
      </c>
      <c r="D3343">
        <v>0</v>
      </c>
      <c r="E3343">
        <v>0</v>
      </c>
      <c r="F3343">
        <v>2</v>
      </c>
      <c r="G3343">
        <v>14</v>
      </c>
      <c r="H3343">
        <v>14</v>
      </c>
      <c r="I3343">
        <v>10</v>
      </c>
      <c r="J3343">
        <v>80</v>
      </c>
      <c r="K3343" t="s">
        <v>29</v>
      </c>
      <c r="L3343">
        <v>1</v>
      </c>
      <c r="M3343">
        <v>80</v>
      </c>
      <c r="N3343" t="s">
        <v>2418</v>
      </c>
      <c r="O3343" t="s">
        <v>2419</v>
      </c>
      <c r="P3343" t="s">
        <v>45</v>
      </c>
      <c r="Q3343" t="s">
        <v>46</v>
      </c>
      <c r="R3343" t="s">
        <v>47</v>
      </c>
      <c r="S3343" t="s">
        <v>33</v>
      </c>
      <c r="T3343" t="s">
        <v>165</v>
      </c>
      <c r="U3343" t="s">
        <v>571</v>
      </c>
      <c r="V3343" t="s">
        <v>2242</v>
      </c>
      <c r="X3343" t="str">
        <f>VLOOKUP(pbp!V576, games!$B$2:$R$40, 3, FALSE)</f>
        <v>2019-09-30T00:20Z</v>
      </c>
      <c r="Y3343">
        <f>VLOOKUP(1*V3343,NFLGames!$H$11:$H$555,1,FALSE)</f>
        <v>401220285</v>
      </c>
      <c r="Z3343">
        <f>VLOOKUP($Y3343, NFLGames!$H$11:$K$555,2,FALSE)</f>
        <v>2020</v>
      </c>
      <c r="AA3343">
        <f>VLOOKUP($Y3343, NFLGames!$H$11:$K$555,3,FALSE)</f>
        <v>4</v>
      </c>
      <c r="AB3343" s="6">
        <f>IF(A3344=0, 0, AH3344-tbl_pbp[[#This Row],[Saints Win %]])</f>
        <v>-2.0000000000000018E-3</v>
      </c>
      <c r="AC3343">
        <v>1</v>
      </c>
      <c r="AE3343">
        <f>ABS(tbl_pbp[[#This Row],[play.homeScore]]-tbl_pbp[[#This Row],[play.awayScore]])</f>
        <v>0</v>
      </c>
      <c r="AF3343">
        <f>IF(tbl_pbp[[#This Row],[Play Saints Win % Increase]]&gt;=$AF$4,1,0)</f>
        <v>0</v>
      </c>
      <c r="AG3343" t="str">
        <f>VLOOKUP(tbl_pbp[[#This Row],[gameId]], games!$B$2:$T$40, 9, FALSE)</f>
        <v>new-orleans-saints</v>
      </c>
      <c r="AH3343" s="5">
        <f>IF(tbl_pbp[[#This Row],[AwayTeam]] &lt;&gt; "new-orleans-saints", tbl_pbp[[#This Row],[homeWinPercentage]], 1-tbl_pbp[[#This Row],[homeWinPercentage]])</f>
        <v>0.65</v>
      </c>
      <c r="AI3343" s="13">
        <f>tbl_pbp[[#This Row],[Kamara]]*tbl_pbp[[#This Row],[Impactful Play]]</f>
        <v>0</v>
      </c>
      <c r="AJ3343" s="13">
        <f>tbl_pbp[[#This Row],[Thomas]]*tbl_pbp[[#This Row],[Impactful Play]]</f>
        <v>0</v>
      </c>
      <c r="AK3343" s="13" t="str">
        <f>VLOOKUP(tbl_pbp[[#This Row],[Play Saints Win % Increase]], tbl_impact[],3,TRUE)</f>
        <v>Bad (0 to -5%)</v>
      </c>
    </row>
    <row r="3344" spans="1:37">
      <c r="A3344" s="1">
        <v>53</v>
      </c>
      <c r="B3344" s="5">
        <v>0.35199999999999998</v>
      </c>
      <c r="C3344" t="s">
        <v>2420</v>
      </c>
      <c r="D3344">
        <v>0</v>
      </c>
      <c r="E3344">
        <v>0</v>
      </c>
      <c r="F3344">
        <v>2</v>
      </c>
      <c r="G3344">
        <v>14</v>
      </c>
      <c r="H3344">
        <v>14</v>
      </c>
      <c r="I3344">
        <v>7</v>
      </c>
      <c r="J3344">
        <v>77</v>
      </c>
      <c r="K3344" t="s">
        <v>29</v>
      </c>
      <c r="L3344">
        <v>2</v>
      </c>
      <c r="M3344">
        <v>77</v>
      </c>
      <c r="N3344" t="s">
        <v>2421</v>
      </c>
      <c r="O3344" t="s">
        <v>2422</v>
      </c>
      <c r="P3344" t="s">
        <v>45</v>
      </c>
      <c r="Q3344" t="s">
        <v>46</v>
      </c>
      <c r="R3344" t="s">
        <v>47</v>
      </c>
      <c r="S3344" t="s">
        <v>220</v>
      </c>
      <c r="T3344" t="s">
        <v>217</v>
      </c>
      <c r="U3344" t="s">
        <v>2423</v>
      </c>
      <c r="V3344" t="s">
        <v>2242</v>
      </c>
      <c r="X3344" t="str">
        <f>VLOOKUP(pbp!V577, games!$B$2:$R$40, 3, FALSE)</f>
        <v>2019-09-30T00:20Z</v>
      </c>
      <c r="Y3344">
        <f>VLOOKUP(1*V3344,NFLGames!$H$11:$H$555,1,FALSE)</f>
        <v>401220285</v>
      </c>
      <c r="Z3344">
        <f>VLOOKUP($Y3344, NFLGames!$H$11:$K$555,2,FALSE)</f>
        <v>2020</v>
      </c>
      <c r="AA3344">
        <f>VLOOKUP($Y3344, NFLGames!$H$11:$K$555,3,FALSE)</f>
        <v>4</v>
      </c>
      <c r="AB3344" s="6">
        <f>IF(A3345=0, 0, AH3345-tbl_pbp[[#This Row],[Saints Win %]])</f>
        <v>4.7000000000000042E-2</v>
      </c>
      <c r="AE3344">
        <f>ABS(tbl_pbp[[#This Row],[play.homeScore]]-tbl_pbp[[#This Row],[play.awayScore]])</f>
        <v>0</v>
      </c>
      <c r="AF3344">
        <f>IF(tbl_pbp[[#This Row],[Play Saints Win % Increase]]&gt;=$AF$4,1,0)</f>
        <v>0</v>
      </c>
      <c r="AG3344" t="str">
        <f>VLOOKUP(tbl_pbp[[#This Row],[gameId]], games!$B$2:$T$40, 9, FALSE)</f>
        <v>new-orleans-saints</v>
      </c>
      <c r="AH3344" s="5">
        <f>IF(tbl_pbp[[#This Row],[AwayTeam]] &lt;&gt; "new-orleans-saints", tbl_pbp[[#This Row],[homeWinPercentage]], 1-tbl_pbp[[#This Row],[homeWinPercentage]])</f>
        <v>0.64800000000000002</v>
      </c>
      <c r="AI3344" s="13">
        <f>tbl_pbp[[#This Row],[Kamara]]*tbl_pbp[[#This Row],[Impactful Play]]</f>
        <v>0</v>
      </c>
      <c r="AJ3344" s="13">
        <f>tbl_pbp[[#This Row],[Thomas]]*tbl_pbp[[#This Row],[Impactful Play]]</f>
        <v>0</v>
      </c>
      <c r="AK3344" s="13" t="str">
        <f>VLOOKUP(tbl_pbp[[#This Row],[Play Saints Win % Increase]], tbl_impact[],3,TRUE)</f>
        <v>Scented (0 to +5%)</v>
      </c>
    </row>
    <row r="3345" spans="1:37">
      <c r="A3345" s="1">
        <v>54</v>
      </c>
      <c r="B3345" s="5">
        <v>0.30499999999999999</v>
      </c>
      <c r="C3345" t="s">
        <v>2424</v>
      </c>
      <c r="D3345">
        <v>0</v>
      </c>
      <c r="E3345">
        <v>0</v>
      </c>
      <c r="F3345">
        <v>2</v>
      </c>
      <c r="G3345">
        <v>14</v>
      </c>
      <c r="H3345">
        <v>14</v>
      </c>
      <c r="I3345">
        <v>1</v>
      </c>
      <c r="J3345">
        <v>71</v>
      </c>
      <c r="K3345" t="s">
        <v>29</v>
      </c>
      <c r="L3345">
        <v>3</v>
      </c>
      <c r="M3345">
        <v>71</v>
      </c>
      <c r="N3345" t="s">
        <v>2425</v>
      </c>
      <c r="O3345" t="s">
        <v>333</v>
      </c>
      <c r="P3345" t="s">
        <v>30</v>
      </c>
      <c r="Q3345" t="s">
        <v>31</v>
      </c>
      <c r="R3345" t="s">
        <v>32</v>
      </c>
      <c r="S3345" t="s">
        <v>54</v>
      </c>
      <c r="T3345" t="s">
        <v>401</v>
      </c>
      <c r="U3345" t="s">
        <v>2426</v>
      </c>
      <c r="V3345" t="s">
        <v>2242</v>
      </c>
      <c r="X3345" t="str">
        <f>VLOOKUP(pbp!V578, games!$B$2:$R$40, 3, FALSE)</f>
        <v>2019-09-30T00:20Z</v>
      </c>
      <c r="Y3345">
        <f>VLOOKUP(1*V3345,NFLGames!$H$11:$H$555,1,FALSE)</f>
        <v>401220285</v>
      </c>
      <c r="Z3345">
        <f>VLOOKUP($Y3345, NFLGames!$H$11:$K$555,2,FALSE)</f>
        <v>2020</v>
      </c>
      <c r="AA3345">
        <f>VLOOKUP($Y3345, NFLGames!$H$11:$K$555,3,FALSE)</f>
        <v>4</v>
      </c>
      <c r="AB3345" s="6">
        <f>IF(A3346=0, 0, AH3346-tbl_pbp[[#This Row],[Saints Win %]])</f>
        <v>1.4999999999999902E-2</v>
      </c>
      <c r="AE3345">
        <f>ABS(tbl_pbp[[#This Row],[play.homeScore]]-tbl_pbp[[#This Row],[play.awayScore]])</f>
        <v>0</v>
      </c>
      <c r="AF3345">
        <f>IF(tbl_pbp[[#This Row],[Play Saints Win % Increase]]&gt;=$AF$4,1,0)</f>
        <v>0</v>
      </c>
      <c r="AG3345" t="str">
        <f>VLOOKUP(tbl_pbp[[#This Row],[gameId]], games!$B$2:$T$40, 9, FALSE)</f>
        <v>new-orleans-saints</v>
      </c>
      <c r="AH3345" s="5">
        <f>IF(tbl_pbp[[#This Row],[AwayTeam]] &lt;&gt; "new-orleans-saints", tbl_pbp[[#This Row],[homeWinPercentage]], 1-tbl_pbp[[#This Row],[homeWinPercentage]])</f>
        <v>0.69500000000000006</v>
      </c>
      <c r="AI3345" s="13">
        <f>tbl_pbp[[#This Row],[Kamara]]*tbl_pbp[[#This Row],[Impactful Play]]</f>
        <v>0</v>
      </c>
      <c r="AJ3345" s="13">
        <f>tbl_pbp[[#This Row],[Thomas]]*tbl_pbp[[#This Row],[Impactful Play]]</f>
        <v>0</v>
      </c>
      <c r="AK3345" s="13" t="str">
        <f>VLOOKUP(tbl_pbp[[#This Row],[Play Saints Win % Increase]], tbl_impact[],3,TRUE)</f>
        <v>Scented (0 to +5%)</v>
      </c>
    </row>
    <row r="3346" spans="1:37">
      <c r="A3346" s="1">
        <v>55</v>
      </c>
      <c r="B3346" s="5">
        <v>0.28999999999999998</v>
      </c>
      <c r="C3346" t="s">
        <v>2427</v>
      </c>
      <c r="D3346">
        <v>0</v>
      </c>
      <c r="E3346">
        <v>0</v>
      </c>
      <c r="F3346">
        <v>2</v>
      </c>
      <c r="G3346">
        <v>14</v>
      </c>
      <c r="H3346">
        <v>14</v>
      </c>
      <c r="I3346">
        <v>10</v>
      </c>
      <c r="J3346">
        <v>46</v>
      </c>
      <c r="K3346" t="s">
        <v>29</v>
      </c>
      <c r="L3346">
        <v>1</v>
      </c>
      <c r="M3346">
        <v>46</v>
      </c>
      <c r="N3346" t="s">
        <v>2428</v>
      </c>
      <c r="O3346" t="s">
        <v>203</v>
      </c>
      <c r="P3346" t="s">
        <v>30</v>
      </c>
      <c r="Q3346" t="s">
        <v>31</v>
      </c>
      <c r="R3346" t="s">
        <v>32</v>
      </c>
      <c r="S3346" t="s">
        <v>33</v>
      </c>
      <c r="T3346" t="s">
        <v>2429</v>
      </c>
      <c r="U3346" t="s">
        <v>2430</v>
      </c>
      <c r="V3346" t="s">
        <v>2242</v>
      </c>
      <c r="X3346" t="str">
        <f>VLOOKUP(pbp!V579, games!$B$2:$R$40, 3, FALSE)</f>
        <v>2019-09-30T00:20Z</v>
      </c>
      <c r="Y3346">
        <f>VLOOKUP(1*V3346,NFLGames!$H$11:$H$555,1,FALSE)</f>
        <v>401220285</v>
      </c>
      <c r="Z3346">
        <f>VLOOKUP($Y3346, NFLGames!$H$11:$K$555,2,FALSE)</f>
        <v>2020</v>
      </c>
      <c r="AA3346">
        <f>VLOOKUP($Y3346, NFLGames!$H$11:$K$555,3,FALSE)</f>
        <v>4</v>
      </c>
      <c r="AB3346" s="6">
        <f>IF(A3347=0, 0, AH3347-tbl_pbp[[#This Row],[Saints Win %]])</f>
        <v>8.0000000000000071E-3</v>
      </c>
      <c r="AE3346">
        <f>ABS(tbl_pbp[[#This Row],[play.homeScore]]-tbl_pbp[[#This Row],[play.awayScore]])</f>
        <v>0</v>
      </c>
      <c r="AF3346">
        <f>IF(tbl_pbp[[#This Row],[Play Saints Win % Increase]]&gt;=$AF$4,1,0)</f>
        <v>0</v>
      </c>
      <c r="AG3346" t="str">
        <f>VLOOKUP(tbl_pbp[[#This Row],[gameId]], games!$B$2:$T$40, 9, FALSE)</f>
        <v>new-orleans-saints</v>
      </c>
      <c r="AH3346" s="5">
        <f>IF(tbl_pbp[[#This Row],[AwayTeam]] &lt;&gt; "new-orleans-saints", tbl_pbp[[#This Row],[homeWinPercentage]], 1-tbl_pbp[[#This Row],[homeWinPercentage]])</f>
        <v>0.71</v>
      </c>
      <c r="AI3346" s="13">
        <f>tbl_pbp[[#This Row],[Kamara]]*tbl_pbp[[#This Row],[Impactful Play]]</f>
        <v>0</v>
      </c>
      <c r="AJ3346" s="13">
        <f>tbl_pbp[[#This Row],[Thomas]]*tbl_pbp[[#This Row],[Impactful Play]]</f>
        <v>0</v>
      </c>
      <c r="AK3346" s="13" t="str">
        <f>VLOOKUP(tbl_pbp[[#This Row],[Play Saints Win % Increase]], tbl_impact[],3,TRUE)</f>
        <v>Scented (0 to +5%)</v>
      </c>
    </row>
    <row r="3347" spans="1:37">
      <c r="A3347" s="1">
        <v>56</v>
      </c>
      <c r="B3347" s="5">
        <v>0.28199999999999997</v>
      </c>
      <c r="C3347" t="s">
        <v>2431</v>
      </c>
      <c r="D3347">
        <v>0</v>
      </c>
      <c r="E3347">
        <v>0</v>
      </c>
      <c r="F3347">
        <v>2</v>
      </c>
      <c r="G3347">
        <v>14</v>
      </c>
      <c r="H3347">
        <v>14</v>
      </c>
      <c r="I3347">
        <v>10</v>
      </c>
      <c r="J3347">
        <v>36</v>
      </c>
      <c r="K3347" t="s">
        <v>29</v>
      </c>
      <c r="L3347">
        <v>1</v>
      </c>
      <c r="M3347">
        <v>36</v>
      </c>
      <c r="N3347" t="s">
        <v>2432</v>
      </c>
      <c r="O3347" t="s">
        <v>529</v>
      </c>
      <c r="P3347" t="s">
        <v>45</v>
      </c>
      <c r="Q3347" t="s">
        <v>46</v>
      </c>
      <c r="R3347" t="s">
        <v>47</v>
      </c>
      <c r="S3347" t="s">
        <v>33</v>
      </c>
      <c r="T3347" t="s">
        <v>2260</v>
      </c>
      <c r="U3347" t="s">
        <v>2317</v>
      </c>
      <c r="V3347" t="s">
        <v>2242</v>
      </c>
      <c r="X3347" t="str">
        <f>VLOOKUP(pbp!V580, games!$B$2:$R$40, 3, FALSE)</f>
        <v>2019-09-30T00:20Z</v>
      </c>
      <c r="Y3347">
        <f>VLOOKUP(1*V3347,NFLGames!$H$11:$H$555,1,FALSE)</f>
        <v>401220285</v>
      </c>
      <c r="Z3347">
        <f>VLOOKUP($Y3347, NFLGames!$H$11:$K$555,2,FALSE)</f>
        <v>2020</v>
      </c>
      <c r="AA3347">
        <f>VLOOKUP($Y3347, NFLGames!$H$11:$K$555,3,FALSE)</f>
        <v>4</v>
      </c>
      <c r="AB3347" s="6">
        <f>IF(A3348=0, 0, AH3348-tbl_pbp[[#This Row],[Saints Win %]])</f>
        <v>2.6000000000000023E-2</v>
      </c>
      <c r="AE3347">
        <f>ABS(tbl_pbp[[#This Row],[play.homeScore]]-tbl_pbp[[#This Row],[play.awayScore]])</f>
        <v>0</v>
      </c>
      <c r="AF3347">
        <f>IF(tbl_pbp[[#This Row],[Play Saints Win % Increase]]&gt;=$AF$4,1,0)</f>
        <v>0</v>
      </c>
      <c r="AG3347" t="str">
        <f>VLOOKUP(tbl_pbp[[#This Row],[gameId]], games!$B$2:$T$40, 9, FALSE)</f>
        <v>new-orleans-saints</v>
      </c>
      <c r="AH3347" s="5">
        <f>IF(tbl_pbp[[#This Row],[AwayTeam]] &lt;&gt; "new-orleans-saints", tbl_pbp[[#This Row],[homeWinPercentage]], 1-tbl_pbp[[#This Row],[homeWinPercentage]])</f>
        <v>0.71799999999999997</v>
      </c>
      <c r="AI3347" s="13">
        <f>tbl_pbp[[#This Row],[Kamara]]*tbl_pbp[[#This Row],[Impactful Play]]</f>
        <v>0</v>
      </c>
      <c r="AJ3347" s="13">
        <f>tbl_pbp[[#This Row],[Thomas]]*tbl_pbp[[#This Row],[Impactful Play]]</f>
        <v>0</v>
      </c>
      <c r="AK3347" s="13" t="str">
        <f>VLOOKUP(tbl_pbp[[#This Row],[Play Saints Win % Increase]], tbl_impact[],3,TRUE)</f>
        <v>Scented (0 to +5%)</v>
      </c>
    </row>
    <row r="3348" spans="1:37">
      <c r="A3348" s="1">
        <v>57</v>
      </c>
      <c r="B3348" s="5">
        <v>0.25600000000000001</v>
      </c>
      <c r="C3348" t="s">
        <v>2433</v>
      </c>
      <c r="D3348">
        <v>0</v>
      </c>
      <c r="E3348">
        <v>0</v>
      </c>
      <c r="F3348">
        <v>2</v>
      </c>
      <c r="G3348">
        <v>14</v>
      </c>
      <c r="H3348">
        <v>14</v>
      </c>
      <c r="I3348">
        <v>4</v>
      </c>
      <c r="J3348">
        <v>30</v>
      </c>
      <c r="K3348" t="s">
        <v>29</v>
      </c>
      <c r="L3348">
        <v>2</v>
      </c>
      <c r="M3348">
        <v>30</v>
      </c>
      <c r="N3348" t="s">
        <v>2434</v>
      </c>
      <c r="O3348" t="s">
        <v>2435</v>
      </c>
      <c r="P3348" t="s">
        <v>45</v>
      </c>
      <c r="Q3348" t="s">
        <v>46</v>
      </c>
      <c r="R3348" t="s">
        <v>47</v>
      </c>
      <c r="S3348" t="s">
        <v>135</v>
      </c>
      <c r="T3348" t="s">
        <v>2436</v>
      </c>
      <c r="U3348" t="s">
        <v>2437</v>
      </c>
      <c r="V3348" t="s">
        <v>2242</v>
      </c>
      <c r="X3348" t="str">
        <f>VLOOKUP(pbp!V581, games!$B$2:$R$40, 3, FALSE)</f>
        <v>2019-09-30T00:20Z</v>
      </c>
      <c r="Y3348">
        <f>VLOOKUP(1*V3348,NFLGames!$H$11:$H$555,1,FALSE)</f>
        <v>401220285</v>
      </c>
      <c r="Z3348">
        <f>VLOOKUP($Y3348, NFLGames!$H$11:$K$555,2,FALSE)</f>
        <v>2020</v>
      </c>
      <c r="AA3348">
        <f>VLOOKUP($Y3348, NFLGames!$H$11:$K$555,3,FALSE)</f>
        <v>4</v>
      </c>
      <c r="AB3348" s="6">
        <f>IF(A3349=0, 0, AH3349-tbl_pbp[[#This Row],[Saints Win %]])</f>
        <v>1.0000000000000009E-3</v>
      </c>
      <c r="AC3348">
        <v>1</v>
      </c>
      <c r="AE3348">
        <f>ABS(tbl_pbp[[#This Row],[play.homeScore]]-tbl_pbp[[#This Row],[play.awayScore]])</f>
        <v>0</v>
      </c>
      <c r="AF3348">
        <f>IF(tbl_pbp[[#This Row],[Play Saints Win % Increase]]&gt;=$AF$4,1,0)</f>
        <v>0</v>
      </c>
      <c r="AG3348" t="str">
        <f>VLOOKUP(tbl_pbp[[#This Row],[gameId]], games!$B$2:$T$40, 9, FALSE)</f>
        <v>new-orleans-saints</v>
      </c>
      <c r="AH3348" s="5">
        <f>IF(tbl_pbp[[#This Row],[AwayTeam]] &lt;&gt; "new-orleans-saints", tbl_pbp[[#This Row],[homeWinPercentage]], 1-tbl_pbp[[#This Row],[homeWinPercentage]])</f>
        <v>0.74399999999999999</v>
      </c>
      <c r="AI3348" s="13">
        <f>tbl_pbp[[#This Row],[Kamara]]*tbl_pbp[[#This Row],[Impactful Play]]</f>
        <v>0</v>
      </c>
      <c r="AJ3348" s="13">
        <f>tbl_pbp[[#This Row],[Thomas]]*tbl_pbp[[#This Row],[Impactful Play]]</f>
        <v>0</v>
      </c>
      <c r="AK3348" s="13" t="str">
        <f>VLOOKUP(tbl_pbp[[#This Row],[Play Saints Win % Increase]], tbl_impact[],3,TRUE)</f>
        <v>Scented (0 to +5%)</v>
      </c>
    </row>
    <row r="3349" spans="1:37">
      <c r="A3349" s="1">
        <v>58</v>
      </c>
      <c r="B3349" s="5">
        <v>0.255</v>
      </c>
      <c r="C3349" t="s">
        <v>2438</v>
      </c>
      <c r="D3349">
        <v>0</v>
      </c>
      <c r="E3349">
        <v>0</v>
      </c>
      <c r="F3349">
        <v>2</v>
      </c>
      <c r="G3349">
        <v>14</v>
      </c>
      <c r="H3349">
        <v>14</v>
      </c>
      <c r="I3349">
        <v>10</v>
      </c>
      <c r="J3349">
        <v>18</v>
      </c>
      <c r="K3349" t="s">
        <v>29</v>
      </c>
      <c r="L3349">
        <v>1</v>
      </c>
      <c r="M3349">
        <v>18</v>
      </c>
      <c r="N3349" t="s">
        <v>2439</v>
      </c>
      <c r="O3349" t="s">
        <v>2440</v>
      </c>
      <c r="P3349" t="s">
        <v>45</v>
      </c>
      <c r="Q3349" t="s">
        <v>46</v>
      </c>
      <c r="R3349" t="s">
        <v>47</v>
      </c>
      <c r="S3349" t="s">
        <v>33</v>
      </c>
      <c r="T3349" t="s">
        <v>2320</v>
      </c>
      <c r="U3349" t="s">
        <v>2321</v>
      </c>
      <c r="V3349" t="s">
        <v>2242</v>
      </c>
      <c r="X3349" t="str">
        <f>VLOOKUP(pbp!V582, games!$B$2:$R$40, 3, FALSE)</f>
        <v>2019-09-30T00:20Z</v>
      </c>
      <c r="Y3349">
        <f>VLOOKUP(1*V3349,NFLGames!$H$11:$H$555,1,FALSE)</f>
        <v>401220285</v>
      </c>
      <c r="Z3349">
        <f>VLOOKUP($Y3349, NFLGames!$H$11:$K$555,2,FALSE)</f>
        <v>2020</v>
      </c>
      <c r="AA3349">
        <f>VLOOKUP($Y3349, NFLGames!$H$11:$K$555,3,FALSE)</f>
        <v>4</v>
      </c>
      <c r="AB3349" s="6">
        <f>IF(A3350=0, 0, AH3350-tbl_pbp[[#This Row],[Saints Win %]])</f>
        <v>1.8000000000000016E-2</v>
      </c>
      <c r="AC3349">
        <v>1</v>
      </c>
      <c r="AE3349">
        <f>ABS(tbl_pbp[[#This Row],[play.homeScore]]-tbl_pbp[[#This Row],[play.awayScore]])</f>
        <v>0</v>
      </c>
      <c r="AF3349">
        <f>IF(tbl_pbp[[#This Row],[Play Saints Win % Increase]]&gt;=$AF$4,1,0)</f>
        <v>0</v>
      </c>
      <c r="AG3349" t="str">
        <f>VLOOKUP(tbl_pbp[[#This Row],[gameId]], games!$B$2:$T$40, 9, FALSE)</f>
        <v>new-orleans-saints</v>
      </c>
      <c r="AH3349" s="5">
        <f>IF(tbl_pbp[[#This Row],[AwayTeam]] &lt;&gt; "new-orleans-saints", tbl_pbp[[#This Row],[homeWinPercentage]], 1-tbl_pbp[[#This Row],[homeWinPercentage]])</f>
        <v>0.745</v>
      </c>
      <c r="AI3349" s="13">
        <f>tbl_pbp[[#This Row],[Kamara]]*tbl_pbp[[#This Row],[Impactful Play]]</f>
        <v>0</v>
      </c>
      <c r="AJ3349" s="13">
        <f>tbl_pbp[[#This Row],[Thomas]]*tbl_pbp[[#This Row],[Impactful Play]]</f>
        <v>0</v>
      </c>
      <c r="AK3349" s="13" t="str">
        <f>VLOOKUP(tbl_pbp[[#This Row],[Play Saints Win % Increase]], tbl_impact[],3,TRUE)</f>
        <v>Scented (0 to +5%)</v>
      </c>
    </row>
    <row r="3350" spans="1:37">
      <c r="A3350" s="1">
        <v>59</v>
      </c>
      <c r="B3350" s="5">
        <v>0.23699999999999999</v>
      </c>
      <c r="C3350" t="s">
        <v>2441</v>
      </c>
      <c r="D3350">
        <v>0</v>
      </c>
      <c r="E3350">
        <v>0</v>
      </c>
      <c r="F3350">
        <v>2</v>
      </c>
      <c r="G3350">
        <v>14</v>
      </c>
      <c r="H3350">
        <v>14</v>
      </c>
      <c r="I3350">
        <v>8</v>
      </c>
      <c r="J3350">
        <v>8</v>
      </c>
      <c r="K3350" t="s">
        <v>29</v>
      </c>
      <c r="L3350">
        <v>1</v>
      </c>
      <c r="M3350">
        <v>8</v>
      </c>
      <c r="N3350" t="s">
        <v>2442</v>
      </c>
      <c r="O3350" t="s">
        <v>1296</v>
      </c>
      <c r="P3350" t="s">
        <v>45</v>
      </c>
      <c r="Q3350" t="s">
        <v>46</v>
      </c>
      <c r="R3350" t="s">
        <v>47</v>
      </c>
      <c r="S3350" t="s">
        <v>283</v>
      </c>
      <c r="T3350" t="s">
        <v>2443</v>
      </c>
      <c r="U3350" t="s">
        <v>2444</v>
      </c>
      <c r="V3350" t="s">
        <v>2242</v>
      </c>
      <c r="X3350" t="str">
        <f>VLOOKUP(pbp!V583, games!$B$2:$R$40, 3, FALSE)</f>
        <v>2019-09-30T00:20Z</v>
      </c>
      <c r="Y3350">
        <f>VLOOKUP(1*V3350,NFLGames!$H$11:$H$555,1,FALSE)</f>
        <v>401220285</v>
      </c>
      <c r="Z3350">
        <f>VLOOKUP($Y3350, NFLGames!$H$11:$K$555,2,FALSE)</f>
        <v>2020</v>
      </c>
      <c r="AA3350">
        <f>VLOOKUP($Y3350, NFLGames!$H$11:$K$555,3,FALSE)</f>
        <v>4</v>
      </c>
      <c r="AB3350" s="6">
        <f>IF(A3351=0, 0, AH3351-tbl_pbp[[#This Row],[Saints Win %]])</f>
        <v>3.9000000000000035E-2</v>
      </c>
      <c r="AC3350">
        <v>1</v>
      </c>
      <c r="AE3350">
        <f>ABS(tbl_pbp[[#This Row],[play.homeScore]]-tbl_pbp[[#This Row],[play.awayScore]])</f>
        <v>0</v>
      </c>
      <c r="AF3350">
        <f>IF(tbl_pbp[[#This Row],[Play Saints Win % Increase]]&gt;=$AF$4,1,0)</f>
        <v>0</v>
      </c>
      <c r="AG3350" t="str">
        <f>VLOOKUP(tbl_pbp[[#This Row],[gameId]], games!$B$2:$T$40, 9, FALSE)</f>
        <v>new-orleans-saints</v>
      </c>
      <c r="AH3350" s="5">
        <f>IF(tbl_pbp[[#This Row],[AwayTeam]] &lt;&gt; "new-orleans-saints", tbl_pbp[[#This Row],[homeWinPercentage]], 1-tbl_pbp[[#This Row],[homeWinPercentage]])</f>
        <v>0.76300000000000001</v>
      </c>
      <c r="AI3350" s="13">
        <f>tbl_pbp[[#This Row],[Kamara]]*tbl_pbp[[#This Row],[Impactful Play]]</f>
        <v>0</v>
      </c>
      <c r="AJ3350" s="13">
        <f>tbl_pbp[[#This Row],[Thomas]]*tbl_pbp[[#This Row],[Impactful Play]]</f>
        <v>0</v>
      </c>
      <c r="AK3350" s="13" t="str">
        <f>VLOOKUP(tbl_pbp[[#This Row],[Play Saints Win % Increase]], tbl_impact[],3,TRUE)</f>
        <v>Scented (0 to +5%)</v>
      </c>
    </row>
    <row r="3351" spans="1:37">
      <c r="A3351" s="1">
        <v>60</v>
      </c>
      <c r="B3351" s="5">
        <v>0.19800000000000001</v>
      </c>
      <c r="C3351" t="s">
        <v>2445</v>
      </c>
      <c r="D3351">
        <v>0</v>
      </c>
      <c r="E3351">
        <v>0</v>
      </c>
      <c r="F3351">
        <v>2</v>
      </c>
      <c r="G3351">
        <v>14</v>
      </c>
      <c r="H3351">
        <v>21</v>
      </c>
      <c r="I3351">
        <v>2</v>
      </c>
      <c r="J3351">
        <v>2</v>
      </c>
      <c r="K3351" t="s">
        <v>29</v>
      </c>
      <c r="L3351">
        <v>2</v>
      </c>
      <c r="M3351">
        <v>2</v>
      </c>
      <c r="N3351" t="s">
        <v>2446</v>
      </c>
      <c r="O3351" t="s">
        <v>2345</v>
      </c>
      <c r="P3351" t="s">
        <v>103</v>
      </c>
      <c r="Q3351" t="s">
        <v>104</v>
      </c>
      <c r="R3351" t="s">
        <v>105</v>
      </c>
      <c r="S3351" t="s">
        <v>286</v>
      </c>
      <c r="T3351" t="s">
        <v>2447</v>
      </c>
      <c r="U3351" t="s">
        <v>2448</v>
      </c>
      <c r="V3351" t="s">
        <v>2242</v>
      </c>
      <c r="X3351" t="str">
        <f>VLOOKUP(pbp!V584, games!$B$2:$R$40, 3, FALSE)</f>
        <v>2019-09-30T00:20Z</v>
      </c>
      <c r="Y3351">
        <f>VLOOKUP(1*V3351,NFLGames!$H$11:$H$555,1,FALSE)</f>
        <v>401220285</v>
      </c>
      <c r="Z3351">
        <f>VLOOKUP($Y3351, NFLGames!$H$11:$K$555,2,FALSE)</f>
        <v>2020</v>
      </c>
      <c r="AA3351">
        <f>VLOOKUP($Y3351, NFLGames!$H$11:$K$555,3,FALSE)</f>
        <v>4</v>
      </c>
      <c r="AB3351" s="6">
        <f>IF(A3352=0, 0, AH3352-tbl_pbp[[#This Row],[Saints Win %]])</f>
        <v>-5.0000000000001155E-3</v>
      </c>
      <c r="AE3351">
        <f>ABS(tbl_pbp[[#This Row],[play.homeScore]]-tbl_pbp[[#This Row],[play.awayScore]])</f>
        <v>7</v>
      </c>
      <c r="AF3351">
        <f>IF(tbl_pbp[[#This Row],[Play Saints Win % Increase]]&gt;=$AF$4,1,0)</f>
        <v>0</v>
      </c>
      <c r="AG3351" t="str">
        <f>VLOOKUP(tbl_pbp[[#This Row],[gameId]], games!$B$2:$T$40, 9, FALSE)</f>
        <v>new-orleans-saints</v>
      </c>
      <c r="AH3351" s="5">
        <f>IF(tbl_pbp[[#This Row],[AwayTeam]] &lt;&gt; "new-orleans-saints", tbl_pbp[[#This Row],[homeWinPercentage]], 1-tbl_pbp[[#This Row],[homeWinPercentage]])</f>
        <v>0.80200000000000005</v>
      </c>
      <c r="AI3351" s="13">
        <f>tbl_pbp[[#This Row],[Kamara]]*tbl_pbp[[#This Row],[Impactful Play]]</f>
        <v>0</v>
      </c>
      <c r="AJ3351" s="13">
        <f>tbl_pbp[[#This Row],[Thomas]]*tbl_pbp[[#This Row],[Impactful Play]]</f>
        <v>0</v>
      </c>
      <c r="AK3351" s="13" t="str">
        <f>VLOOKUP(tbl_pbp[[#This Row],[Play Saints Win % Increase]], tbl_impact[],3,TRUE)</f>
        <v>Bad (0 to -5%)</v>
      </c>
    </row>
    <row r="3352" spans="1:37">
      <c r="A3352" s="1">
        <v>61</v>
      </c>
      <c r="B3352" s="5">
        <v>0.20300000000000001</v>
      </c>
      <c r="C3352" t="s">
        <v>2449</v>
      </c>
      <c r="D3352">
        <v>0</v>
      </c>
      <c r="E3352">
        <v>0</v>
      </c>
      <c r="F3352">
        <v>2</v>
      </c>
      <c r="G3352">
        <v>14</v>
      </c>
      <c r="H3352">
        <v>21</v>
      </c>
      <c r="I3352">
        <v>0</v>
      </c>
      <c r="J3352">
        <v>65</v>
      </c>
      <c r="K3352" t="s">
        <v>29</v>
      </c>
      <c r="L3352">
        <v>0</v>
      </c>
      <c r="M3352">
        <v>65</v>
      </c>
      <c r="N3352" t="s">
        <v>288</v>
      </c>
      <c r="O3352" t="s">
        <v>2345</v>
      </c>
      <c r="P3352" t="s">
        <v>25</v>
      </c>
      <c r="Q3352" t="s">
        <v>26</v>
      </c>
      <c r="R3352" t="s">
        <v>27</v>
      </c>
      <c r="V3352" t="s">
        <v>2242</v>
      </c>
      <c r="X3352" t="str">
        <f>VLOOKUP(pbp!V585, games!$B$2:$R$40, 3, FALSE)</f>
        <v>2019-09-30T00:20Z</v>
      </c>
      <c r="Y3352">
        <f>VLOOKUP(1*V3352,NFLGames!$H$11:$H$555,1,FALSE)</f>
        <v>401220285</v>
      </c>
      <c r="Z3352">
        <f>VLOOKUP($Y3352, NFLGames!$H$11:$K$555,2,FALSE)</f>
        <v>2020</v>
      </c>
      <c r="AA3352">
        <f>VLOOKUP($Y3352, NFLGames!$H$11:$K$555,3,FALSE)</f>
        <v>4</v>
      </c>
      <c r="AB3352" s="6">
        <f>IF(A3353=0, 0, AH3353-tbl_pbp[[#This Row],[Saints Win %]])</f>
        <v>1.6000000000000014E-2</v>
      </c>
      <c r="AE3352">
        <f>ABS(tbl_pbp[[#This Row],[play.homeScore]]-tbl_pbp[[#This Row],[play.awayScore]])</f>
        <v>7</v>
      </c>
      <c r="AF3352">
        <f>IF(tbl_pbp[[#This Row],[Play Saints Win % Increase]]&gt;=$AF$4,1,0)</f>
        <v>0</v>
      </c>
      <c r="AG3352" t="str">
        <f>VLOOKUP(tbl_pbp[[#This Row],[gameId]], games!$B$2:$T$40, 9, FALSE)</f>
        <v>new-orleans-saints</v>
      </c>
      <c r="AH3352" s="5">
        <f>IF(tbl_pbp[[#This Row],[AwayTeam]] &lt;&gt; "new-orleans-saints", tbl_pbp[[#This Row],[homeWinPercentage]], 1-tbl_pbp[[#This Row],[homeWinPercentage]])</f>
        <v>0.79699999999999993</v>
      </c>
      <c r="AI3352" s="13">
        <f>tbl_pbp[[#This Row],[Kamara]]*tbl_pbp[[#This Row],[Impactful Play]]</f>
        <v>0</v>
      </c>
      <c r="AJ3352" s="13">
        <f>tbl_pbp[[#This Row],[Thomas]]*tbl_pbp[[#This Row],[Impactful Play]]</f>
        <v>0</v>
      </c>
      <c r="AK3352" s="13" t="str">
        <f>VLOOKUP(tbl_pbp[[#This Row],[Play Saints Win % Increase]], tbl_impact[],3,TRUE)</f>
        <v>Scented (0 to +5%)</v>
      </c>
    </row>
    <row r="3353" spans="1:37">
      <c r="A3353" s="1">
        <v>62</v>
      </c>
      <c r="B3353" s="5">
        <v>0.187</v>
      </c>
      <c r="C3353" t="s">
        <v>2450</v>
      </c>
      <c r="D3353">
        <v>0</v>
      </c>
      <c r="E3353">
        <v>0</v>
      </c>
      <c r="F3353">
        <v>2</v>
      </c>
      <c r="G3353">
        <v>14</v>
      </c>
      <c r="H3353">
        <v>21</v>
      </c>
      <c r="I3353">
        <v>10</v>
      </c>
      <c r="J3353">
        <v>25</v>
      </c>
      <c r="K3353" t="s">
        <v>94</v>
      </c>
      <c r="L3353">
        <v>1</v>
      </c>
      <c r="M3353">
        <v>75</v>
      </c>
      <c r="N3353" t="s">
        <v>2451</v>
      </c>
      <c r="O3353" t="s">
        <v>2345</v>
      </c>
      <c r="P3353" t="s">
        <v>45</v>
      </c>
      <c r="Q3353" t="s">
        <v>46</v>
      </c>
      <c r="R3353" t="s">
        <v>47</v>
      </c>
      <c r="S3353" t="s">
        <v>33</v>
      </c>
      <c r="T3353" t="s">
        <v>2406</v>
      </c>
      <c r="U3353" t="s">
        <v>2407</v>
      </c>
      <c r="V3353" t="s">
        <v>2242</v>
      </c>
      <c r="X3353" t="str">
        <f>VLOOKUP(pbp!V586, games!$B$2:$R$40, 3, FALSE)</f>
        <v>2019-09-30T00:20Z</v>
      </c>
      <c r="Y3353">
        <f>VLOOKUP(1*V3353,NFLGames!$H$11:$H$555,1,FALSE)</f>
        <v>401220285</v>
      </c>
      <c r="Z3353">
        <f>VLOOKUP($Y3353, NFLGames!$H$11:$K$555,2,FALSE)</f>
        <v>2020</v>
      </c>
      <c r="AA3353">
        <f>VLOOKUP($Y3353, NFLGames!$H$11:$K$555,3,FALSE)</f>
        <v>4</v>
      </c>
      <c r="AB3353" s="6">
        <f>IF(A3354=0, 0, AH3354-tbl_pbp[[#This Row],[Saints Win %]])</f>
        <v>0</v>
      </c>
      <c r="AE3353">
        <f>ABS(tbl_pbp[[#This Row],[play.homeScore]]-tbl_pbp[[#This Row],[play.awayScore]])</f>
        <v>7</v>
      </c>
      <c r="AF3353">
        <f>IF(tbl_pbp[[#This Row],[Play Saints Win % Increase]]&gt;=$AF$4,1,0)</f>
        <v>0</v>
      </c>
      <c r="AG3353" t="str">
        <f>VLOOKUP(tbl_pbp[[#This Row],[gameId]], games!$B$2:$T$40, 9, FALSE)</f>
        <v>new-orleans-saints</v>
      </c>
      <c r="AH3353" s="5">
        <f>IF(tbl_pbp[[#This Row],[AwayTeam]] &lt;&gt; "new-orleans-saints", tbl_pbp[[#This Row],[homeWinPercentage]], 1-tbl_pbp[[#This Row],[homeWinPercentage]])</f>
        <v>0.81299999999999994</v>
      </c>
      <c r="AI3353" s="13">
        <f>tbl_pbp[[#This Row],[Kamara]]*tbl_pbp[[#This Row],[Impactful Play]]</f>
        <v>0</v>
      </c>
      <c r="AJ3353" s="13">
        <f>tbl_pbp[[#This Row],[Thomas]]*tbl_pbp[[#This Row],[Impactful Play]]</f>
        <v>0</v>
      </c>
      <c r="AK3353" s="13" t="str">
        <f>VLOOKUP(tbl_pbp[[#This Row],[Play Saints Win % Increase]], tbl_impact[],3,TRUE)</f>
        <v>Scented (0 to +5%)</v>
      </c>
    </row>
    <row r="3354" spans="1:37">
      <c r="A3354" s="1">
        <v>63</v>
      </c>
      <c r="B3354" s="5">
        <v>0.187</v>
      </c>
      <c r="C3354" t="s">
        <v>2452</v>
      </c>
      <c r="D3354">
        <v>0</v>
      </c>
      <c r="E3354">
        <v>0</v>
      </c>
      <c r="F3354">
        <v>2</v>
      </c>
      <c r="G3354">
        <v>14</v>
      </c>
      <c r="H3354">
        <v>21</v>
      </c>
      <c r="I3354">
        <v>5</v>
      </c>
      <c r="J3354">
        <v>30</v>
      </c>
      <c r="K3354" t="s">
        <v>94</v>
      </c>
      <c r="L3354">
        <v>2</v>
      </c>
      <c r="M3354">
        <v>70</v>
      </c>
      <c r="N3354" t="s">
        <v>2453</v>
      </c>
      <c r="O3354" t="s">
        <v>2454</v>
      </c>
      <c r="P3354" t="s">
        <v>45</v>
      </c>
      <c r="Q3354" t="s">
        <v>46</v>
      </c>
      <c r="R3354" t="s">
        <v>47</v>
      </c>
      <c r="S3354" t="s">
        <v>38</v>
      </c>
      <c r="T3354" t="s">
        <v>2436</v>
      </c>
      <c r="U3354" t="s">
        <v>2455</v>
      </c>
      <c r="V3354" t="s">
        <v>2242</v>
      </c>
      <c r="X3354" t="str">
        <f>VLOOKUP(pbp!V587, games!$B$2:$R$40, 3, FALSE)</f>
        <v>2019-09-30T00:20Z</v>
      </c>
      <c r="Y3354">
        <f>VLOOKUP(1*V3354,NFLGames!$H$11:$H$555,1,FALSE)</f>
        <v>401220285</v>
      </c>
      <c r="Z3354">
        <f>VLOOKUP($Y3354, NFLGames!$H$11:$K$555,2,FALSE)</f>
        <v>2020</v>
      </c>
      <c r="AA3354">
        <f>VLOOKUP($Y3354, NFLGames!$H$11:$K$555,3,FALSE)</f>
        <v>4</v>
      </c>
      <c r="AB3354" s="6">
        <f>IF(A3355=0, 0, AH3355-tbl_pbp[[#This Row],[Saints Win %]])</f>
        <v>-9.9999999999988987E-4</v>
      </c>
      <c r="AE3354">
        <f>ABS(tbl_pbp[[#This Row],[play.homeScore]]-tbl_pbp[[#This Row],[play.awayScore]])</f>
        <v>7</v>
      </c>
      <c r="AF3354">
        <f>IF(tbl_pbp[[#This Row],[Play Saints Win % Increase]]&gt;=$AF$4,1,0)</f>
        <v>0</v>
      </c>
      <c r="AG3354" t="str">
        <f>VLOOKUP(tbl_pbp[[#This Row],[gameId]], games!$B$2:$T$40, 9, FALSE)</f>
        <v>new-orleans-saints</v>
      </c>
      <c r="AH3354" s="5">
        <f>IF(tbl_pbp[[#This Row],[AwayTeam]] &lt;&gt; "new-orleans-saints", tbl_pbp[[#This Row],[homeWinPercentage]], 1-tbl_pbp[[#This Row],[homeWinPercentage]])</f>
        <v>0.81299999999999994</v>
      </c>
      <c r="AI3354" s="13">
        <f>tbl_pbp[[#This Row],[Kamara]]*tbl_pbp[[#This Row],[Impactful Play]]</f>
        <v>0</v>
      </c>
      <c r="AJ3354" s="13">
        <f>tbl_pbp[[#This Row],[Thomas]]*tbl_pbp[[#This Row],[Impactful Play]]</f>
        <v>0</v>
      </c>
      <c r="AK3354" s="13" t="str">
        <f>VLOOKUP(tbl_pbp[[#This Row],[Play Saints Win % Increase]], tbl_impact[],3,TRUE)</f>
        <v>Bad (0 to -5%)</v>
      </c>
    </row>
    <row r="3355" spans="1:37">
      <c r="A3355" s="1">
        <v>64</v>
      </c>
      <c r="B3355" s="5">
        <v>0.188</v>
      </c>
      <c r="C3355" t="s">
        <v>2456</v>
      </c>
      <c r="D3355">
        <v>0</v>
      </c>
      <c r="E3355">
        <v>0</v>
      </c>
      <c r="F3355">
        <v>2</v>
      </c>
      <c r="G3355">
        <v>14</v>
      </c>
      <c r="H3355">
        <v>21</v>
      </c>
      <c r="I3355">
        <v>6</v>
      </c>
      <c r="J3355">
        <v>29</v>
      </c>
      <c r="K3355" t="s">
        <v>94</v>
      </c>
      <c r="L3355">
        <v>3</v>
      </c>
      <c r="M3355">
        <v>71</v>
      </c>
      <c r="N3355" t="s">
        <v>229</v>
      </c>
      <c r="O3355" t="s">
        <v>230</v>
      </c>
      <c r="P3355" t="s">
        <v>231</v>
      </c>
      <c r="Q3355" t="s">
        <v>232</v>
      </c>
      <c r="R3355" t="s">
        <v>233</v>
      </c>
      <c r="V3355" t="s">
        <v>2242</v>
      </c>
      <c r="X3355" t="str">
        <f>VLOOKUP(pbp!V588, games!$B$2:$R$40, 3, FALSE)</f>
        <v>2019-09-30T00:20Z</v>
      </c>
      <c r="Y3355">
        <f>VLOOKUP(1*V3355,NFLGames!$H$11:$H$555,1,FALSE)</f>
        <v>401220285</v>
      </c>
      <c r="Z3355">
        <f>VLOOKUP($Y3355, NFLGames!$H$11:$K$555,2,FALSE)</f>
        <v>2020</v>
      </c>
      <c r="AA3355">
        <f>VLOOKUP($Y3355, NFLGames!$H$11:$K$555,3,FALSE)</f>
        <v>4</v>
      </c>
      <c r="AB3355" s="6">
        <f>IF(A3356=0, 0, AH3356-tbl_pbp[[#This Row],[Saints Win %]])</f>
        <v>4.3999999999999928E-2</v>
      </c>
      <c r="AE3355">
        <f>ABS(tbl_pbp[[#This Row],[play.homeScore]]-tbl_pbp[[#This Row],[play.awayScore]])</f>
        <v>7</v>
      </c>
      <c r="AF3355">
        <f>IF(tbl_pbp[[#This Row],[Play Saints Win % Increase]]&gt;=$AF$4,1,0)</f>
        <v>0</v>
      </c>
      <c r="AG3355" t="str">
        <f>VLOOKUP(tbl_pbp[[#This Row],[gameId]], games!$B$2:$T$40, 9, FALSE)</f>
        <v>new-orleans-saints</v>
      </c>
      <c r="AH3355" s="5">
        <f>IF(tbl_pbp[[#This Row],[AwayTeam]] &lt;&gt; "new-orleans-saints", tbl_pbp[[#This Row],[homeWinPercentage]], 1-tbl_pbp[[#This Row],[homeWinPercentage]])</f>
        <v>0.81200000000000006</v>
      </c>
      <c r="AI3355" s="13">
        <f>tbl_pbp[[#This Row],[Kamara]]*tbl_pbp[[#This Row],[Impactful Play]]</f>
        <v>0</v>
      </c>
      <c r="AJ3355" s="13">
        <f>tbl_pbp[[#This Row],[Thomas]]*tbl_pbp[[#This Row],[Impactful Play]]</f>
        <v>0</v>
      </c>
      <c r="AK3355" s="13" t="str">
        <f>VLOOKUP(tbl_pbp[[#This Row],[Play Saints Win % Increase]], tbl_impact[],3,TRUE)</f>
        <v>Scented (0 to +5%)</v>
      </c>
    </row>
    <row r="3356" spans="1:37">
      <c r="A3356" s="1">
        <v>65</v>
      </c>
      <c r="B3356" s="5">
        <v>0.14399999999999999</v>
      </c>
      <c r="C3356" t="s">
        <v>2457</v>
      </c>
      <c r="D3356">
        <v>0</v>
      </c>
      <c r="E3356">
        <v>0</v>
      </c>
      <c r="F3356">
        <v>2</v>
      </c>
      <c r="G3356">
        <v>14</v>
      </c>
      <c r="H3356">
        <v>21</v>
      </c>
      <c r="I3356">
        <v>6</v>
      </c>
      <c r="J3356">
        <v>29</v>
      </c>
      <c r="K3356" t="s">
        <v>94</v>
      </c>
      <c r="L3356">
        <v>3</v>
      </c>
      <c r="M3356">
        <v>71</v>
      </c>
      <c r="N3356" t="s">
        <v>2458</v>
      </c>
      <c r="O3356" t="s">
        <v>230</v>
      </c>
      <c r="P3356" t="s">
        <v>22</v>
      </c>
      <c r="Q3356" t="s">
        <v>37</v>
      </c>
      <c r="S3356" t="s">
        <v>302</v>
      </c>
      <c r="T3356" t="s">
        <v>2459</v>
      </c>
      <c r="U3356" t="s">
        <v>2460</v>
      </c>
      <c r="V3356" t="s">
        <v>2242</v>
      </c>
      <c r="X3356" t="str">
        <f>VLOOKUP(pbp!V589, games!$B$2:$R$40, 3, FALSE)</f>
        <v>2019-09-30T00:20Z</v>
      </c>
      <c r="Y3356">
        <f>VLOOKUP(1*V3356,NFLGames!$H$11:$H$555,1,FALSE)</f>
        <v>401220285</v>
      </c>
      <c r="Z3356">
        <f>VLOOKUP($Y3356, NFLGames!$H$11:$K$555,2,FALSE)</f>
        <v>2020</v>
      </c>
      <c r="AA3356">
        <f>VLOOKUP($Y3356, NFLGames!$H$11:$K$555,3,FALSE)</f>
        <v>4</v>
      </c>
      <c r="AB3356" s="6">
        <f>IF(A3357=0, 0, AH3357-tbl_pbp[[#This Row],[Saints Win %]])</f>
        <v>1.100000000000001E-2</v>
      </c>
      <c r="AE3356">
        <f>ABS(tbl_pbp[[#This Row],[play.homeScore]]-tbl_pbp[[#This Row],[play.awayScore]])</f>
        <v>7</v>
      </c>
      <c r="AF3356">
        <f>IF(tbl_pbp[[#This Row],[Play Saints Win % Increase]]&gt;=$AF$4,1,0)</f>
        <v>0</v>
      </c>
      <c r="AG3356" t="str">
        <f>VLOOKUP(tbl_pbp[[#This Row],[gameId]], games!$B$2:$T$40, 9, FALSE)</f>
        <v>new-orleans-saints</v>
      </c>
      <c r="AH3356" s="5">
        <f>IF(tbl_pbp[[#This Row],[AwayTeam]] &lt;&gt; "new-orleans-saints", tbl_pbp[[#This Row],[homeWinPercentage]], 1-tbl_pbp[[#This Row],[homeWinPercentage]])</f>
        <v>0.85599999999999998</v>
      </c>
      <c r="AI3356" s="13">
        <f>tbl_pbp[[#This Row],[Kamara]]*tbl_pbp[[#This Row],[Impactful Play]]</f>
        <v>0</v>
      </c>
      <c r="AJ3356" s="13">
        <f>tbl_pbp[[#This Row],[Thomas]]*tbl_pbp[[#This Row],[Impactful Play]]</f>
        <v>0</v>
      </c>
      <c r="AK3356" s="13" t="str">
        <f>VLOOKUP(tbl_pbp[[#This Row],[Play Saints Win % Increase]], tbl_impact[],3,TRUE)</f>
        <v>Scented (0 to +5%)</v>
      </c>
    </row>
    <row r="3357" spans="1:37">
      <c r="A3357" s="1">
        <v>66</v>
      </c>
      <c r="B3357" s="5">
        <v>0.13300000000000001</v>
      </c>
      <c r="C3357" t="s">
        <v>2461</v>
      </c>
      <c r="D3357">
        <v>0</v>
      </c>
      <c r="E3357">
        <v>0</v>
      </c>
      <c r="F3357">
        <v>2</v>
      </c>
      <c r="G3357">
        <v>14</v>
      </c>
      <c r="H3357">
        <v>21</v>
      </c>
      <c r="I3357">
        <v>20</v>
      </c>
      <c r="J3357">
        <v>15</v>
      </c>
      <c r="K3357" t="s">
        <v>94</v>
      </c>
      <c r="L3357">
        <v>4</v>
      </c>
      <c r="M3357">
        <v>85</v>
      </c>
      <c r="N3357" t="s">
        <v>2462</v>
      </c>
      <c r="O3357" t="s">
        <v>1726</v>
      </c>
      <c r="P3357" t="s">
        <v>66</v>
      </c>
      <c r="Q3357" t="s">
        <v>67</v>
      </c>
      <c r="R3357" t="s">
        <v>68</v>
      </c>
      <c r="S3357" t="s">
        <v>1317</v>
      </c>
      <c r="T3357" t="s">
        <v>2463</v>
      </c>
      <c r="U3357" t="s">
        <v>2464</v>
      </c>
      <c r="V3357" t="s">
        <v>2242</v>
      </c>
      <c r="X3357" t="str">
        <f>VLOOKUP(pbp!V590, games!$B$2:$R$40, 3, FALSE)</f>
        <v>2019-09-30T00:20Z</v>
      </c>
      <c r="Y3357">
        <f>VLOOKUP(1*V3357,NFLGames!$H$11:$H$555,1,FALSE)</f>
        <v>401220285</v>
      </c>
      <c r="Z3357">
        <f>VLOOKUP($Y3357, NFLGames!$H$11:$K$555,2,FALSE)</f>
        <v>2020</v>
      </c>
      <c r="AA3357">
        <f>VLOOKUP($Y3357, NFLGames!$H$11:$K$555,3,FALSE)</f>
        <v>4</v>
      </c>
      <c r="AB3357" s="6">
        <f>IF(A3358=0, 0, AH3358-tbl_pbp[[#This Row],[Saints Win %]])</f>
        <v>-2.1000000000000019E-2</v>
      </c>
      <c r="AE3357">
        <f>ABS(tbl_pbp[[#This Row],[play.homeScore]]-tbl_pbp[[#This Row],[play.awayScore]])</f>
        <v>7</v>
      </c>
      <c r="AF3357">
        <f>IF(tbl_pbp[[#This Row],[Play Saints Win % Increase]]&gt;=$AF$4,1,0)</f>
        <v>0</v>
      </c>
      <c r="AG3357" t="str">
        <f>VLOOKUP(tbl_pbp[[#This Row],[gameId]], games!$B$2:$T$40, 9, FALSE)</f>
        <v>new-orleans-saints</v>
      </c>
      <c r="AH3357" s="5">
        <f>IF(tbl_pbp[[#This Row],[AwayTeam]] &lt;&gt; "new-orleans-saints", tbl_pbp[[#This Row],[homeWinPercentage]], 1-tbl_pbp[[#This Row],[homeWinPercentage]])</f>
        <v>0.86699999999999999</v>
      </c>
      <c r="AI3357" s="13">
        <f>tbl_pbp[[#This Row],[Kamara]]*tbl_pbp[[#This Row],[Impactful Play]]</f>
        <v>0</v>
      </c>
      <c r="AJ3357" s="13">
        <f>tbl_pbp[[#This Row],[Thomas]]*tbl_pbp[[#This Row],[Impactful Play]]</f>
        <v>0</v>
      </c>
      <c r="AK3357" s="13" t="str">
        <f>VLOOKUP(tbl_pbp[[#This Row],[Play Saints Win % Increase]], tbl_impact[],3,TRUE)</f>
        <v>Bad (0 to -5%)</v>
      </c>
    </row>
    <row r="3358" spans="1:37">
      <c r="A3358" s="1">
        <v>67</v>
      </c>
      <c r="B3358" s="5">
        <v>0.154</v>
      </c>
      <c r="C3358" t="s">
        <v>2465</v>
      </c>
      <c r="D3358">
        <v>0</v>
      </c>
      <c r="E3358">
        <v>0</v>
      </c>
      <c r="F3358">
        <v>2</v>
      </c>
      <c r="G3358">
        <v>14</v>
      </c>
      <c r="H3358">
        <v>21</v>
      </c>
      <c r="I3358">
        <v>10</v>
      </c>
      <c r="J3358">
        <v>49</v>
      </c>
      <c r="K3358" t="s">
        <v>29</v>
      </c>
      <c r="L3358">
        <v>1</v>
      </c>
      <c r="M3358">
        <v>49</v>
      </c>
      <c r="N3358" t="s">
        <v>2466</v>
      </c>
      <c r="O3358" t="s">
        <v>2467</v>
      </c>
      <c r="P3358" t="s">
        <v>22</v>
      </c>
      <c r="Q3358" t="s">
        <v>37</v>
      </c>
      <c r="S3358" t="s">
        <v>33</v>
      </c>
      <c r="T3358" t="s">
        <v>2376</v>
      </c>
      <c r="U3358" t="s">
        <v>2377</v>
      </c>
      <c r="V3358" t="s">
        <v>2242</v>
      </c>
      <c r="X3358" t="str">
        <f>VLOOKUP(pbp!V591, games!$B$2:$R$40, 3, FALSE)</f>
        <v>2019-09-30T00:20Z</v>
      </c>
      <c r="Y3358">
        <f>VLOOKUP(1*V3358,NFLGames!$H$11:$H$555,1,FALSE)</f>
        <v>401220285</v>
      </c>
      <c r="Z3358">
        <f>VLOOKUP($Y3358, NFLGames!$H$11:$K$555,2,FALSE)</f>
        <v>2020</v>
      </c>
      <c r="AA3358">
        <f>VLOOKUP($Y3358, NFLGames!$H$11:$K$555,3,FALSE)</f>
        <v>4</v>
      </c>
      <c r="AB3358" s="6">
        <f>IF(A3359=0, 0, AH3359-tbl_pbp[[#This Row],[Saints Win %]])</f>
        <v>-9.000000000000008E-3</v>
      </c>
      <c r="AE3358">
        <f>ABS(tbl_pbp[[#This Row],[play.homeScore]]-tbl_pbp[[#This Row],[play.awayScore]])</f>
        <v>7</v>
      </c>
      <c r="AF3358">
        <f>IF(tbl_pbp[[#This Row],[Play Saints Win % Increase]]&gt;=$AF$4,1,0)</f>
        <v>0</v>
      </c>
      <c r="AG3358" t="str">
        <f>VLOOKUP(tbl_pbp[[#This Row],[gameId]], games!$B$2:$T$40, 9, FALSE)</f>
        <v>new-orleans-saints</v>
      </c>
      <c r="AH3358" s="5">
        <f>IF(tbl_pbp[[#This Row],[AwayTeam]] &lt;&gt; "new-orleans-saints", tbl_pbp[[#This Row],[homeWinPercentage]], 1-tbl_pbp[[#This Row],[homeWinPercentage]])</f>
        <v>0.84599999999999997</v>
      </c>
      <c r="AI3358" s="13">
        <f>tbl_pbp[[#This Row],[Kamara]]*tbl_pbp[[#This Row],[Impactful Play]]</f>
        <v>0</v>
      </c>
      <c r="AJ3358" s="13">
        <f>tbl_pbp[[#This Row],[Thomas]]*tbl_pbp[[#This Row],[Impactful Play]]</f>
        <v>0</v>
      </c>
      <c r="AK3358" s="13" t="str">
        <f>VLOOKUP(tbl_pbp[[#This Row],[Play Saints Win % Increase]], tbl_impact[],3,TRUE)</f>
        <v>Bad (0 to -5%)</v>
      </c>
    </row>
    <row r="3359" spans="1:37">
      <c r="A3359" s="1">
        <v>68</v>
      </c>
      <c r="B3359" s="5">
        <v>0.16300000000000001</v>
      </c>
      <c r="C3359" t="s">
        <v>2468</v>
      </c>
      <c r="D3359">
        <v>0</v>
      </c>
      <c r="E3359">
        <v>0</v>
      </c>
      <c r="F3359">
        <v>2</v>
      </c>
      <c r="G3359">
        <v>14</v>
      </c>
      <c r="H3359">
        <v>21</v>
      </c>
      <c r="I3359">
        <v>10</v>
      </c>
      <c r="J3359">
        <v>49</v>
      </c>
      <c r="K3359" t="s">
        <v>29</v>
      </c>
      <c r="L3359">
        <v>2</v>
      </c>
      <c r="M3359">
        <v>49</v>
      </c>
      <c r="N3359" t="s">
        <v>2469</v>
      </c>
      <c r="O3359" t="s">
        <v>2470</v>
      </c>
      <c r="P3359" t="s">
        <v>45</v>
      </c>
      <c r="Q3359" t="s">
        <v>46</v>
      </c>
      <c r="R3359" t="s">
        <v>47</v>
      </c>
      <c r="S3359" t="s">
        <v>120</v>
      </c>
      <c r="T3359" t="s">
        <v>2376</v>
      </c>
      <c r="U3359" t="s">
        <v>2471</v>
      </c>
      <c r="V3359" t="s">
        <v>2242</v>
      </c>
      <c r="X3359" t="str">
        <f>VLOOKUP(pbp!V592, games!$B$2:$R$40, 3, FALSE)</f>
        <v>2019-09-30T00:20Z</v>
      </c>
      <c r="Y3359">
        <f>VLOOKUP(1*V3359,NFLGames!$H$11:$H$555,1,FALSE)</f>
        <v>401220285</v>
      </c>
      <c r="Z3359">
        <f>VLOOKUP($Y3359, NFLGames!$H$11:$K$555,2,FALSE)</f>
        <v>2020</v>
      </c>
      <c r="AA3359">
        <f>VLOOKUP($Y3359, NFLGames!$H$11:$K$555,3,FALSE)</f>
        <v>4</v>
      </c>
      <c r="AB3359" s="6">
        <f>IF(A3360=0, 0, AH3360-tbl_pbp[[#This Row],[Saints Win %]])</f>
        <v>6.1000000000000054E-2</v>
      </c>
      <c r="AC3359">
        <v>1</v>
      </c>
      <c r="AE3359">
        <f>ABS(tbl_pbp[[#This Row],[play.homeScore]]-tbl_pbp[[#This Row],[play.awayScore]])</f>
        <v>7</v>
      </c>
      <c r="AF3359">
        <f>IF(tbl_pbp[[#This Row],[Play Saints Win % Increase]]&gt;=$AF$4,1,0)</f>
        <v>0</v>
      </c>
      <c r="AG3359" t="str">
        <f>VLOOKUP(tbl_pbp[[#This Row],[gameId]], games!$B$2:$T$40, 9, FALSE)</f>
        <v>new-orleans-saints</v>
      </c>
      <c r="AH3359" s="5">
        <f>IF(tbl_pbp[[#This Row],[AwayTeam]] &lt;&gt; "new-orleans-saints", tbl_pbp[[#This Row],[homeWinPercentage]], 1-tbl_pbp[[#This Row],[homeWinPercentage]])</f>
        <v>0.83699999999999997</v>
      </c>
      <c r="AI3359" s="13">
        <f>tbl_pbp[[#This Row],[Kamara]]*tbl_pbp[[#This Row],[Impactful Play]]</f>
        <v>0</v>
      </c>
      <c r="AJ3359" s="13">
        <f>tbl_pbp[[#This Row],[Thomas]]*tbl_pbp[[#This Row],[Impactful Play]]</f>
        <v>0</v>
      </c>
      <c r="AK3359" s="13" t="str">
        <f>VLOOKUP(tbl_pbp[[#This Row],[Play Saints Win % Increase]], tbl_impact[],3,TRUE)</f>
        <v>Perfumed (5 to + 10%)</v>
      </c>
    </row>
    <row r="3360" spans="1:37">
      <c r="A3360" s="1">
        <v>69</v>
      </c>
      <c r="B3360" s="5">
        <v>0.10199999999999999</v>
      </c>
      <c r="C3360" t="s">
        <v>2472</v>
      </c>
      <c r="D3360">
        <v>0</v>
      </c>
      <c r="E3360">
        <v>0</v>
      </c>
      <c r="F3360">
        <v>2</v>
      </c>
      <c r="G3360">
        <v>14</v>
      </c>
      <c r="H3360">
        <v>21</v>
      </c>
      <c r="I3360">
        <v>9</v>
      </c>
      <c r="J3360">
        <v>48</v>
      </c>
      <c r="K3360" t="s">
        <v>29</v>
      </c>
      <c r="L3360">
        <v>3</v>
      </c>
      <c r="M3360">
        <v>48</v>
      </c>
      <c r="N3360" t="s">
        <v>2473</v>
      </c>
      <c r="O3360" t="s">
        <v>134</v>
      </c>
      <c r="P3360" t="s">
        <v>30</v>
      </c>
      <c r="Q3360" t="s">
        <v>31</v>
      </c>
      <c r="R3360" t="s">
        <v>32</v>
      </c>
      <c r="S3360" t="s">
        <v>139</v>
      </c>
      <c r="T3360" t="s">
        <v>2304</v>
      </c>
      <c r="U3360" t="s">
        <v>2474</v>
      </c>
      <c r="V3360" t="s">
        <v>2242</v>
      </c>
      <c r="X3360" t="str">
        <f>VLOOKUP(pbp!V593, games!$B$2:$R$40, 3, FALSE)</f>
        <v>2019-09-30T00:20Z</v>
      </c>
      <c r="Y3360">
        <f>VLOOKUP(1*V3360,NFLGames!$H$11:$H$555,1,FALSE)</f>
        <v>401220285</v>
      </c>
      <c r="Z3360">
        <f>VLOOKUP($Y3360, NFLGames!$H$11:$K$555,2,FALSE)</f>
        <v>2020</v>
      </c>
      <c r="AA3360">
        <f>VLOOKUP($Y3360, NFLGames!$H$11:$K$555,3,FALSE)</f>
        <v>4</v>
      </c>
      <c r="AB3360" s="6">
        <f>IF(A3361=0, 0, AH3361-tbl_pbp[[#This Row],[Saints Win %]])</f>
        <v>3.1000000000000028E-2</v>
      </c>
      <c r="AE3360">
        <f>ABS(tbl_pbp[[#This Row],[play.homeScore]]-tbl_pbp[[#This Row],[play.awayScore]])</f>
        <v>7</v>
      </c>
      <c r="AF3360">
        <f>IF(tbl_pbp[[#This Row],[Play Saints Win % Increase]]&gt;=$AF$4,1,0)</f>
        <v>0</v>
      </c>
      <c r="AG3360" t="str">
        <f>VLOOKUP(tbl_pbp[[#This Row],[gameId]], games!$B$2:$T$40, 9, FALSE)</f>
        <v>new-orleans-saints</v>
      </c>
      <c r="AH3360" s="5">
        <f>IF(tbl_pbp[[#This Row],[AwayTeam]] &lt;&gt; "new-orleans-saints", tbl_pbp[[#This Row],[homeWinPercentage]], 1-tbl_pbp[[#This Row],[homeWinPercentage]])</f>
        <v>0.89800000000000002</v>
      </c>
      <c r="AI3360" s="13">
        <f>tbl_pbp[[#This Row],[Kamara]]*tbl_pbp[[#This Row],[Impactful Play]]</f>
        <v>0</v>
      </c>
      <c r="AJ3360" s="13">
        <f>tbl_pbp[[#This Row],[Thomas]]*tbl_pbp[[#This Row],[Impactful Play]]</f>
        <v>0</v>
      </c>
      <c r="AK3360" s="13" t="str">
        <f>VLOOKUP(tbl_pbp[[#This Row],[Play Saints Win % Increase]], tbl_impact[],3,TRUE)</f>
        <v>Scented (0 to +5%)</v>
      </c>
    </row>
    <row r="3361" spans="1:37">
      <c r="A3361" s="1">
        <v>70</v>
      </c>
      <c r="B3361" s="5">
        <v>7.0999999999999994E-2</v>
      </c>
      <c r="C3361" t="s">
        <v>2475</v>
      </c>
      <c r="D3361">
        <v>0</v>
      </c>
      <c r="E3361">
        <v>0</v>
      </c>
      <c r="F3361">
        <v>2</v>
      </c>
      <c r="G3361">
        <v>14</v>
      </c>
      <c r="H3361">
        <v>28</v>
      </c>
      <c r="I3361">
        <v>10</v>
      </c>
      <c r="J3361">
        <v>20</v>
      </c>
      <c r="K3361" t="s">
        <v>29</v>
      </c>
      <c r="L3361">
        <v>1</v>
      </c>
      <c r="M3361">
        <v>20</v>
      </c>
      <c r="N3361" t="s">
        <v>2476</v>
      </c>
      <c r="O3361" t="s">
        <v>549</v>
      </c>
      <c r="P3361" t="s">
        <v>103</v>
      </c>
      <c r="Q3361" t="s">
        <v>104</v>
      </c>
      <c r="R3361" t="s">
        <v>105</v>
      </c>
      <c r="S3361" t="s">
        <v>33</v>
      </c>
      <c r="T3361" t="s">
        <v>2398</v>
      </c>
      <c r="U3361" t="s">
        <v>2477</v>
      </c>
      <c r="V3361" t="s">
        <v>2242</v>
      </c>
      <c r="X3361" t="str">
        <f>VLOOKUP(pbp!V594, games!$B$2:$R$40, 3, FALSE)</f>
        <v>2019-09-30T00:20Z</v>
      </c>
      <c r="Y3361">
        <f>VLOOKUP(1*V3361,NFLGames!$H$11:$H$555,1,FALSE)</f>
        <v>401220285</v>
      </c>
      <c r="Z3361">
        <f>VLOOKUP($Y3361, NFLGames!$H$11:$K$555,2,FALSE)</f>
        <v>2020</v>
      </c>
      <c r="AA3361">
        <f>VLOOKUP($Y3361, NFLGames!$H$11:$K$555,3,FALSE)</f>
        <v>4</v>
      </c>
      <c r="AB3361" s="6">
        <f>IF(A3362=0, 0, AH3362-tbl_pbp[[#This Row],[Saints Win %]])</f>
        <v>-1.0000000000000009E-3</v>
      </c>
      <c r="AE3361">
        <f>ABS(tbl_pbp[[#This Row],[play.homeScore]]-tbl_pbp[[#This Row],[play.awayScore]])</f>
        <v>14</v>
      </c>
      <c r="AF3361">
        <f>IF(tbl_pbp[[#This Row],[Play Saints Win % Increase]]&gt;=$AF$4,1,0)</f>
        <v>0</v>
      </c>
      <c r="AG3361" t="str">
        <f>VLOOKUP(tbl_pbp[[#This Row],[gameId]], games!$B$2:$T$40, 9, FALSE)</f>
        <v>new-orleans-saints</v>
      </c>
      <c r="AH3361" s="5">
        <f>IF(tbl_pbp[[#This Row],[AwayTeam]] &lt;&gt; "new-orleans-saints", tbl_pbp[[#This Row],[homeWinPercentage]], 1-tbl_pbp[[#This Row],[homeWinPercentage]])</f>
        <v>0.92900000000000005</v>
      </c>
      <c r="AI3361" s="13">
        <f>tbl_pbp[[#This Row],[Kamara]]*tbl_pbp[[#This Row],[Impactful Play]]</f>
        <v>0</v>
      </c>
      <c r="AJ3361" s="13">
        <f>tbl_pbp[[#This Row],[Thomas]]*tbl_pbp[[#This Row],[Impactful Play]]</f>
        <v>0</v>
      </c>
      <c r="AK3361" s="13" t="str">
        <f>VLOOKUP(tbl_pbp[[#This Row],[Play Saints Win % Increase]], tbl_impact[],3,TRUE)</f>
        <v>Bad (0 to -5%)</v>
      </c>
    </row>
    <row r="3362" spans="1:37">
      <c r="A3362" s="1">
        <v>71</v>
      </c>
      <c r="B3362" s="5">
        <v>7.1999999999999995E-2</v>
      </c>
      <c r="C3362" t="s">
        <v>2478</v>
      </c>
      <c r="D3362">
        <v>0</v>
      </c>
      <c r="E3362">
        <v>0</v>
      </c>
      <c r="F3362">
        <v>2</v>
      </c>
      <c r="G3362">
        <v>14</v>
      </c>
      <c r="H3362">
        <v>28</v>
      </c>
      <c r="I3362">
        <v>0</v>
      </c>
      <c r="J3362">
        <v>65</v>
      </c>
      <c r="K3362" t="s">
        <v>29</v>
      </c>
      <c r="L3362">
        <v>0</v>
      </c>
      <c r="M3362">
        <v>65</v>
      </c>
      <c r="N3362" t="s">
        <v>288</v>
      </c>
      <c r="O3362" t="s">
        <v>549</v>
      </c>
      <c r="P3362" t="s">
        <v>25</v>
      </c>
      <c r="Q3362" t="s">
        <v>26</v>
      </c>
      <c r="R3362" t="s">
        <v>27</v>
      </c>
      <c r="V3362" t="s">
        <v>2242</v>
      </c>
      <c r="X3362" t="str">
        <f>VLOOKUP(pbp!V595, games!$B$2:$R$40, 3, FALSE)</f>
        <v>2019-09-30T00:20Z</v>
      </c>
      <c r="Y3362">
        <f>VLOOKUP(1*V3362,NFLGames!$H$11:$H$555,1,FALSE)</f>
        <v>401220285</v>
      </c>
      <c r="Z3362">
        <f>VLOOKUP($Y3362, NFLGames!$H$11:$K$555,2,FALSE)</f>
        <v>2020</v>
      </c>
      <c r="AA3362">
        <f>VLOOKUP($Y3362, NFLGames!$H$11:$K$555,3,FALSE)</f>
        <v>4</v>
      </c>
      <c r="AB3362" s="6">
        <f>IF(A3363=0, 0, AH3363-tbl_pbp[[#This Row],[Saints Win %]])</f>
        <v>7.0000000000000062E-3</v>
      </c>
      <c r="AE3362">
        <f>ABS(tbl_pbp[[#This Row],[play.homeScore]]-tbl_pbp[[#This Row],[play.awayScore]])</f>
        <v>14</v>
      </c>
      <c r="AF3362">
        <f>IF(tbl_pbp[[#This Row],[Play Saints Win % Increase]]&gt;=$AF$4,1,0)</f>
        <v>0</v>
      </c>
      <c r="AG3362" t="str">
        <f>VLOOKUP(tbl_pbp[[#This Row],[gameId]], games!$B$2:$T$40, 9, FALSE)</f>
        <v>new-orleans-saints</v>
      </c>
      <c r="AH3362" s="5">
        <f>IF(tbl_pbp[[#This Row],[AwayTeam]] &lt;&gt; "new-orleans-saints", tbl_pbp[[#This Row],[homeWinPercentage]], 1-tbl_pbp[[#This Row],[homeWinPercentage]])</f>
        <v>0.92800000000000005</v>
      </c>
      <c r="AI3362" s="13">
        <f>tbl_pbp[[#This Row],[Kamara]]*tbl_pbp[[#This Row],[Impactful Play]]</f>
        <v>0</v>
      </c>
      <c r="AJ3362" s="13">
        <f>tbl_pbp[[#This Row],[Thomas]]*tbl_pbp[[#This Row],[Impactful Play]]</f>
        <v>0</v>
      </c>
      <c r="AK3362" s="13" t="str">
        <f>VLOOKUP(tbl_pbp[[#This Row],[Play Saints Win % Increase]], tbl_impact[],3,TRUE)</f>
        <v>Scented (0 to +5%)</v>
      </c>
    </row>
    <row r="3363" spans="1:37">
      <c r="A3363" s="1">
        <v>72</v>
      </c>
      <c r="B3363" s="5">
        <v>6.5000000000000002E-2</v>
      </c>
      <c r="C3363" t="s">
        <v>2479</v>
      </c>
      <c r="D3363">
        <v>0</v>
      </c>
      <c r="E3363">
        <v>0</v>
      </c>
      <c r="F3363">
        <v>2</v>
      </c>
      <c r="G3363">
        <v>14</v>
      </c>
      <c r="H3363">
        <v>28</v>
      </c>
      <c r="I3363">
        <v>10</v>
      </c>
      <c r="J3363">
        <v>25</v>
      </c>
      <c r="K3363" t="s">
        <v>94</v>
      </c>
      <c r="L3363">
        <v>1</v>
      </c>
      <c r="M3363">
        <v>61</v>
      </c>
      <c r="N3363" t="s">
        <v>2480</v>
      </c>
      <c r="O3363" t="s">
        <v>549</v>
      </c>
      <c r="P3363" t="s">
        <v>22</v>
      </c>
      <c r="Q3363" t="s">
        <v>37</v>
      </c>
      <c r="S3363" t="s">
        <v>33</v>
      </c>
      <c r="T3363" t="s">
        <v>2406</v>
      </c>
      <c r="U3363" t="s">
        <v>2407</v>
      </c>
      <c r="V3363" t="s">
        <v>2242</v>
      </c>
      <c r="X3363" t="str">
        <f>VLOOKUP(pbp!V596, games!$B$2:$R$40, 3, FALSE)</f>
        <v>2019-09-30T00:20Z</v>
      </c>
      <c r="Y3363">
        <f>VLOOKUP(1*V3363,NFLGames!$H$11:$H$555,1,FALSE)</f>
        <v>401220285</v>
      </c>
      <c r="Z3363">
        <f>VLOOKUP($Y3363, NFLGames!$H$11:$K$555,2,FALSE)</f>
        <v>2020</v>
      </c>
      <c r="AA3363">
        <f>VLOOKUP($Y3363, NFLGames!$H$11:$K$555,3,FALSE)</f>
        <v>4</v>
      </c>
      <c r="AB3363" s="6">
        <f>IF(A3364=0, 0, AH3364-tbl_pbp[[#This Row],[Saints Win %]])</f>
        <v>-1.5000000000000013E-2</v>
      </c>
      <c r="AE3363">
        <f>ABS(tbl_pbp[[#This Row],[play.homeScore]]-tbl_pbp[[#This Row],[play.awayScore]])</f>
        <v>14</v>
      </c>
      <c r="AF3363">
        <f>IF(tbl_pbp[[#This Row],[Play Saints Win % Increase]]&gt;=$AF$4,1,0)</f>
        <v>0</v>
      </c>
      <c r="AG3363" t="str">
        <f>VLOOKUP(tbl_pbp[[#This Row],[gameId]], games!$B$2:$T$40, 9, FALSE)</f>
        <v>new-orleans-saints</v>
      </c>
      <c r="AH3363" s="5">
        <f>IF(tbl_pbp[[#This Row],[AwayTeam]] &lt;&gt; "new-orleans-saints", tbl_pbp[[#This Row],[homeWinPercentage]], 1-tbl_pbp[[#This Row],[homeWinPercentage]])</f>
        <v>0.93500000000000005</v>
      </c>
      <c r="AI3363" s="13">
        <f>tbl_pbp[[#This Row],[Kamara]]*tbl_pbp[[#This Row],[Impactful Play]]</f>
        <v>0</v>
      </c>
      <c r="AJ3363" s="13">
        <f>tbl_pbp[[#This Row],[Thomas]]*tbl_pbp[[#This Row],[Impactful Play]]</f>
        <v>0</v>
      </c>
      <c r="AK3363" s="13" t="str">
        <f>VLOOKUP(tbl_pbp[[#This Row],[Play Saints Win % Increase]], tbl_impact[],3,TRUE)</f>
        <v>Bad (0 to -5%)</v>
      </c>
    </row>
    <row r="3364" spans="1:37">
      <c r="A3364" s="1">
        <v>73</v>
      </c>
      <c r="B3364" s="5">
        <v>0.08</v>
      </c>
      <c r="C3364" t="s">
        <v>2481</v>
      </c>
      <c r="D3364">
        <v>0</v>
      </c>
      <c r="E3364">
        <v>0</v>
      </c>
      <c r="F3364">
        <v>2</v>
      </c>
      <c r="G3364">
        <v>14</v>
      </c>
      <c r="H3364">
        <v>28</v>
      </c>
      <c r="I3364">
        <v>10</v>
      </c>
      <c r="J3364">
        <v>25</v>
      </c>
      <c r="K3364" t="s">
        <v>94</v>
      </c>
      <c r="L3364">
        <v>2</v>
      </c>
      <c r="M3364">
        <v>75</v>
      </c>
      <c r="N3364" t="s">
        <v>2482</v>
      </c>
      <c r="O3364" t="s">
        <v>2226</v>
      </c>
      <c r="P3364" t="s">
        <v>30</v>
      </c>
      <c r="Q3364" t="s">
        <v>31</v>
      </c>
      <c r="R3364" t="s">
        <v>32</v>
      </c>
      <c r="S3364" t="s">
        <v>120</v>
      </c>
      <c r="T3364" t="s">
        <v>2406</v>
      </c>
      <c r="U3364" t="s">
        <v>2483</v>
      </c>
      <c r="V3364" t="s">
        <v>2242</v>
      </c>
      <c r="X3364" t="str">
        <f>VLOOKUP(pbp!V597, games!$B$2:$R$40, 3, FALSE)</f>
        <v>2019-09-30T00:20Z</v>
      </c>
      <c r="Y3364">
        <f>VLOOKUP(1*V3364,NFLGames!$H$11:$H$555,1,FALSE)</f>
        <v>401220285</v>
      </c>
      <c r="Z3364">
        <f>VLOOKUP($Y3364, NFLGames!$H$11:$K$555,2,FALSE)</f>
        <v>2020</v>
      </c>
      <c r="AA3364">
        <f>VLOOKUP($Y3364, NFLGames!$H$11:$K$555,3,FALSE)</f>
        <v>4</v>
      </c>
      <c r="AB3364" s="6">
        <f>IF(A3365=0, 0, AH3365-tbl_pbp[[#This Row],[Saints Win %]])</f>
        <v>1.19999999999999E-2</v>
      </c>
      <c r="AE3364">
        <f>ABS(tbl_pbp[[#This Row],[play.homeScore]]-tbl_pbp[[#This Row],[play.awayScore]])</f>
        <v>14</v>
      </c>
      <c r="AF3364">
        <f>IF(tbl_pbp[[#This Row],[Play Saints Win % Increase]]&gt;=$AF$4,1,0)</f>
        <v>0</v>
      </c>
      <c r="AG3364" t="str">
        <f>VLOOKUP(tbl_pbp[[#This Row],[gameId]], games!$B$2:$T$40, 9, FALSE)</f>
        <v>new-orleans-saints</v>
      </c>
      <c r="AH3364" s="5">
        <f>IF(tbl_pbp[[#This Row],[AwayTeam]] &lt;&gt; "new-orleans-saints", tbl_pbp[[#This Row],[homeWinPercentage]], 1-tbl_pbp[[#This Row],[homeWinPercentage]])</f>
        <v>0.92</v>
      </c>
      <c r="AI3364" s="13">
        <f>tbl_pbp[[#This Row],[Kamara]]*tbl_pbp[[#This Row],[Impactful Play]]</f>
        <v>0</v>
      </c>
      <c r="AJ3364" s="13">
        <f>tbl_pbp[[#This Row],[Thomas]]*tbl_pbp[[#This Row],[Impactful Play]]</f>
        <v>0</v>
      </c>
      <c r="AK3364" s="13" t="str">
        <f>VLOOKUP(tbl_pbp[[#This Row],[Play Saints Win % Increase]], tbl_impact[],3,TRUE)</f>
        <v>Scented (0 to +5%)</v>
      </c>
    </row>
    <row r="3365" spans="1:37">
      <c r="A3365" s="1">
        <v>74</v>
      </c>
      <c r="B3365" s="5">
        <v>6.8000000000000005E-2</v>
      </c>
      <c r="C3365" t="s">
        <v>2484</v>
      </c>
      <c r="D3365">
        <v>0</v>
      </c>
      <c r="E3365">
        <v>0</v>
      </c>
      <c r="F3365">
        <v>2</v>
      </c>
      <c r="G3365">
        <v>14</v>
      </c>
      <c r="H3365">
        <v>28</v>
      </c>
      <c r="I3365">
        <v>10</v>
      </c>
      <c r="J3365">
        <v>41</v>
      </c>
      <c r="K3365" t="s">
        <v>94</v>
      </c>
      <c r="L3365">
        <v>1</v>
      </c>
      <c r="M3365">
        <v>59</v>
      </c>
      <c r="N3365" t="s">
        <v>2485</v>
      </c>
      <c r="O3365" t="s">
        <v>1461</v>
      </c>
      <c r="P3365" t="s">
        <v>167</v>
      </c>
      <c r="Q3365" t="s">
        <v>168</v>
      </c>
      <c r="S3365" t="s">
        <v>33</v>
      </c>
      <c r="T3365" t="s">
        <v>2312</v>
      </c>
      <c r="U3365" t="s">
        <v>2486</v>
      </c>
      <c r="V3365" t="s">
        <v>2242</v>
      </c>
      <c r="X3365" t="str">
        <f>VLOOKUP(pbp!V598, games!$B$2:$R$40, 3, FALSE)</f>
        <v>2019-09-30T00:20Z</v>
      </c>
      <c r="Y3365">
        <f>VLOOKUP(1*V3365,NFLGames!$H$11:$H$555,1,FALSE)</f>
        <v>401220285</v>
      </c>
      <c r="Z3365">
        <f>VLOOKUP($Y3365, NFLGames!$H$11:$K$555,2,FALSE)</f>
        <v>2020</v>
      </c>
      <c r="AA3365">
        <f>VLOOKUP($Y3365, NFLGames!$H$11:$K$555,3,FALSE)</f>
        <v>4</v>
      </c>
      <c r="AB3365" s="6">
        <f>IF(A3366=0, 0, AH3366-tbl_pbp[[#This Row],[Saints Win %]])</f>
        <v>1.0000000000001119E-3</v>
      </c>
      <c r="AE3365">
        <f>ABS(tbl_pbp[[#This Row],[play.homeScore]]-tbl_pbp[[#This Row],[play.awayScore]])</f>
        <v>14</v>
      </c>
      <c r="AF3365">
        <f>IF(tbl_pbp[[#This Row],[Play Saints Win % Increase]]&gt;=$AF$4,1,0)</f>
        <v>0</v>
      </c>
      <c r="AG3365" t="str">
        <f>VLOOKUP(tbl_pbp[[#This Row],[gameId]], games!$B$2:$T$40, 9, FALSE)</f>
        <v>new-orleans-saints</v>
      </c>
      <c r="AH3365" s="5">
        <f>IF(tbl_pbp[[#This Row],[AwayTeam]] &lt;&gt; "new-orleans-saints", tbl_pbp[[#This Row],[homeWinPercentage]], 1-tbl_pbp[[#This Row],[homeWinPercentage]])</f>
        <v>0.93199999999999994</v>
      </c>
      <c r="AI3365" s="13">
        <f>tbl_pbp[[#This Row],[Kamara]]*tbl_pbp[[#This Row],[Impactful Play]]</f>
        <v>0</v>
      </c>
      <c r="AJ3365" s="13">
        <f>tbl_pbp[[#This Row],[Thomas]]*tbl_pbp[[#This Row],[Impactful Play]]</f>
        <v>0</v>
      </c>
      <c r="AK3365" s="13" t="str">
        <f>VLOOKUP(tbl_pbp[[#This Row],[Play Saints Win % Increase]], tbl_impact[],3,TRUE)</f>
        <v>Scented (0 to +5%)</v>
      </c>
    </row>
    <row r="3366" spans="1:37">
      <c r="A3366" s="1">
        <v>75</v>
      </c>
      <c r="B3366" s="5">
        <v>6.7000000000000004E-2</v>
      </c>
      <c r="C3366" t="s">
        <v>2487</v>
      </c>
      <c r="D3366">
        <v>0</v>
      </c>
      <c r="E3366">
        <v>0</v>
      </c>
      <c r="F3366">
        <v>2</v>
      </c>
      <c r="G3366">
        <v>14</v>
      </c>
      <c r="H3366">
        <v>28</v>
      </c>
      <c r="I3366">
        <v>12</v>
      </c>
      <c r="J3366">
        <v>39</v>
      </c>
      <c r="K3366" t="s">
        <v>94</v>
      </c>
      <c r="L3366">
        <v>2</v>
      </c>
      <c r="M3366">
        <v>61</v>
      </c>
      <c r="N3366" t="s">
        <v>2488</v>
      </c>
      <c r="O3366" t="s">
        <v>1461</v>
      </c>
      <c r="P3366" t="s">
        <v>124</v>
      </c>
      <c r="Q3366" t="s">
        <v>125</v>
      </c>
      <c r="R3366" t="s">
        <v>126</v>
      </c>
      <c r="V3366" t="s">
        <v>2242</v>
      </c>
      <c r="X3366" t="str">
        <f>VLOOKUP(pbp!V599, games!$B$2:$R$40, 3, FALSE)</f>
        <v>2019-09-30T00:20Z</v>
      </c>
      <c r="Y3366">
        <f>VLOOKUP(1*V3366,NFLGames!$H$11:$H$555,1,FALSE)</f>
        <v>401220285</v>
      </c>
      <c r="Z3366">
        <f>VLOOKUP($Y3366, NFLGames!$H$11:$K$555,2,FALSE)</f>
        <v>2020</v>
      </c>
      <c r="AA3366">
        <f>VLOOKUP($Y3366, NFLGames!$H$11:$K$555,3,FALSE)</f>
        <v>4</v>
      </c>
      <c r="AB3366" s="6">
        <f>IF(A3367=0, 0, AH3367-tbl_pbp[[#This Row],[Saints Win %]])</f>
        <v>2.9999999999998916E-3</v>
      </c>
      <c r="AE3366">
        <f>ABS(tbl_pbp[[#This Row],[play.homeScore]]-tbl_pbp[[#This Row],[play.awayScore]])</f>
        <v>14</v>
      </c>
      <c r="AF3366">
        <f>IF(tbl_pbp[[#This Row],[Play Saints Win % Increase]]&gt;=$AF$4,1,0)</f>
        <v>0</v>
      </c>
      <c r="AG3366" t="str">
        <f>VLOOKUP(tbl_pbp[[#This Row],[gameId]], games!$B$2:$T$40, 9, FALSE)</f>
        <v>new-orleans-saints</v>
      </c>
      <c r="AH3366" s="5">
        <f>IF(tbl_pbp[[#This Row],[AwayTeam]] &lt;&gt; "new-orleans-saints", tbl_pbp[[#This Row],[homeWinPercentage]], 1-tbl_pbp[[#This Row],[homeWinPercentage]])</f>
        <v>0.93300000000000005</v>
      </c>
      <c r="AI3366" s="13">
        <f>tbl_pbp[[#This Row],[Kamara]]*tbl_pbp[[#This Row],[Impactful Play]]</f>
        <v>0</v>
      </c>
      <c r="AJ3366" s="13">
        <f>tbl_pbp[[#This Row],[Thomas]]*tbl_pbp[[#This Row],[Impactful Play]]</f>
        <v>0</v>
      </c>
      <c r="AK3366" s="13" t="str">
        <f>VLOOKUP(tbl_pbp[[#This Row],[Play Saints Win % Increase]], tbl_impact[],3,TRUE)</f>
        <v>Scented (0 to +5%)</v>
      </c>
    </row>
    <row r="3367" spans="1:37">
      <c r="A3367" s="1">
        <v>76</v>
      </c>
      <c r="B3367" s="5">
        <v>6.4000000000000001E-2</v>
      </c>
      <c r="C3367" t="s">
        <v>2489</v>
      </c>
      <c r="D3367">
        <v>0</v>
      </c>
      <c r="E3367">
        <v>0</v>
      </c>
      <c r="F3367">
        <v>2</v>
      </c>
      <c r="G3367">
        <v>14</v>
      </c>
      <c r="H3367">
        <v>28</v>
      </c>
      <c r="I3367">
        <v>12</v>
      </c>
      <c r="J3367">
        <v>39</v>
      </c>
      <c r="K3367" t="s">
        <v>94</v>
      </c>
      <c r="L3367">
        <v>2</v>
      </c>
      <c r="M3367">
        <v>61</v>
      </c>
      <c r="N3367" t="s">
        <v>2490</v>
      </c>
      <c r="O3367" t="s">
        <v>1174</v>
      </c>
      <c r="P3367" t="s">
        <v>30</v>
      </c>
      <c r="Q3367" t="s">
        <v>31</v>
      </c>
      <c r="R3367" t="s">
        <v>32</v>
      </c>
      <c r="S3367" t="s">
        <v>871</v>
      </c>
      <c r="T3367" t="s">
        <v>2364</v>
      </c>
      <c r="U3367" t="s">
        <v>2491</v>
      </c>
      <c r="V3367" t="s">
        <v>2242</v>
      </c>
      <c r="X3367" t="str">
        <f>VLOOKUP(pbp!V600, games!$B$2:$R$40, 3, FALSE)</f>
        <v>2019-09-30T00:20Z</v>
      </c>
      <c r="Y3367">
        <f>VLOOKUP(1*V3367,NFLGames!$H$11:$H$555,1,FALSE)</f>
        <v>401220285</v>
      </c>
      <c r="Z3367">
        <f>VLOOKUP($Y3367, NFLGames!$H$11:$K$555,2,FALSE)</f>
        <v>2020</v>
      </c>
      <c r="AA3367">
        <f>VLOOKUP($Y3367, NFLGames!$H$11:$K$555,3,FALSE)</f>
        <v>4</v>
      </c>
      <c r="AB3367" s="6">
        <f>IF(A3368=0, 0, AH3368-tbl_pbp[[#This Row],[Saints Win %]])</f>
        <v>1.0000000000001119E-3</v>
      </c>
      <c r="AE3367">
        <f>ABS(tbl_pbp[[#This Row],[play.homeScore]]-tbl_pbp[[#This Row],[play.awayScore]])</f>
        <v>14</v>
      </c>
      <c r="AF3367">
        <f>IF(tbl_pbp[[#This Row],[Play Saints Win % Increase]]&gt;=$AF$4,1,0)</f>
        <v>0</v>
      </c>
      <c r="AG3367" t="str">
        <f>VLOOKUP(tbl_pbp[[#This Row],[gameId]], games!$B$2:$T$40, 9, FALSE)</f>
        <v>new-orleans-saints</v>
      </c>
      <c r="AH3367" s="5">
        <f>IF(tbl_pbp[[#This Row],[AwayTeam]] &lt;&gt; "new-orleans-saints", tbl_pbp[[#This Row],[homeWinPercentage]], 1-tbl_pbp[[#This Row],[homeWinPercentage]])</f>
        <v>0.93599999999999994</v>
      </c>
      <c r="AI3367" s="13">
        <f>tbl_pbp[[#This Row],[Kamara]]*tbl_pbp[[#This Row],[Impactful Play]]</f>
        <v>0</v>
      </c>
      <c r="AJ3367" s="13">
        <f>tbl_pbp[[#This Row],[Thomas]]*tbl_pbp[[#This Row],[Impactful Play]]</f>
        <v>0</v>
      </c>
      <c r="AK3367" s="13" t="str">
        <f>VLOOKUP(tbl_pbp[[#This Row],[Play Saints Win % Increase]], tbl_impact[],3,TRUE)</f>
        <v>Scented (0 to +5%)</v>
      </c>
    </row>
    <row r="3368" spans="1:37">
      <c r="A3368" s="1">
        <v>77</v>
      </c>
      <c r="B3368" s="5">
        <v>6.3E-2</v>
      </c>
      <c r="C3368" t="s">
        <v>2492</v>
      </c>
      <c r="D3368">
        <v>0</v>
      </c>
      <c r="E3368">
        <v>0</v>
      </c>
      <c r="F3368">
        <v>2</v>
      </c>
      <c r="G3368">
        <v>14</v>
      </c>
      <c r="H3368">
        <v>28</v>
      </c>
      <c r="I3368">
        <v>12</v>
      </c>
      <c r="J3368">
        <v>39</v>
      </c>
      <c r="K3368" t="s">
        <v>94</v>
      </c>
      <c r="L3368">
        <v>3</v>
      </c>
      <c r="M3368">
        <v>61</v>
      </c>
      <c r="N3368" t="s">
        <v>2493</v>
      </c>
      <c r="O3368" t="s">
        <v>2494</v>
      </c>
      <c r="P3368" t="s">
        <v>124</v>
      </c>
      <c r="Q3368" t="s">
        <v>125</v>
      </c>
      <c r="R3368" t="s">
        <v>126</v>
      </c>
      <c r="V3368" t="s">
        <v>2242</v>
      </c>
      <c r="X3368" t="str">
        <f>VLOOKUP(pbp!V601, games!$B$2:$R$40, 3, FALSE)</f>
        <v>2019-09-30T00:20Z</v>
      </c>
      <c r="Y3368">
        <f>VLOOKUP(1*V3368,NFLGames!$H$11:$H$555,1,FALSE)</f>
        <v>401220285</v>
      </c>
      <c r="Z3368">
        <f>VLOOKUP($Y3368, NFLGames!$H$11:$K$555,2,FALSE)</f>
        <v>2020</v>
      </c>
      <c r="AA3368">
        <f>VLOOKUP($Y3368, NFLGames!$H$11:$K$555,3,FALSE)</f>
        <v>4</v>
      </c>
      <c r="AB3368" s="6">
        <f>IF(A3369=0, 0, AH3369-tbl_pbp[[#This Row],[Saints Win %]])</f>
        <v>2.9999999999998916E-3</v>
      </c>
      <c r="AE3368">
        <f>ABS(tbl_pbp[[#This Row],[play.homeScore]]-tbl_pbp[[#This Row],[play.awayScore]])</f>
        <v>14</v>
      </c>
      <c r="AF3368">
        <f>IF(tbl_pbp[[#This Row],[Play Saints Win % Increase]]&gt;=$AF$4,1,0)</f>
        <v>0</v>
      </c>
      <c r="AG3368" t="str">
        <f>VLOOKUP(tbl_pbp[[#This Row],[gameId]], games!$B$2:$T$40, 9, FALSE)</f>
        <v>new-orleans-saints</v>
      </c>
      <c r="AH3368" s="5">
        <f>IF(tbl_pbp[[#This Row],[AwayTeam]] &lt;&gt; "new-orleans-saints", tbl_pbp[[#This Row],[homeWinPercentage]], 1-tbl_pbp[[#This Row],[homeWinPercentage]])</f>
        <v>0.93700000000000006</v>
      </c>
      <c r="AI3368" s="13">
        <f>tbl_pbp[[#This Row],[Kamara]]*tbl_pbp[[#This Row],[Impactful Play]]</f>
        <v>0</v>
      </c>
      <c r="AJ3368" s="13">
        <f>tbl_pbp[[#This Row],[Thomas]]*tbl_pbp[[#This Row],[Impactful Play]]</f>
        <v>0</v>
      </c>
      <c r="AK3368" s="13" t="str">
        <f>VLOOKUP(tbl_pbp[[#This Row],[Play Saints Win % Increase]], tbl_impact[],3,TRUE)</f>
        <v>Scented (0 to +5%)</v>
      </c>
    </row>
    <row r="3369" spans="1:37">
      <c r="A3369" s="1">
        <v>78</v>
      </c>
      <c r="B3369" s="5">
        <v>0.06</v>
      </c>
      <c r="C3369" t="s">
        <v>2495</v>
      </c>
      <c r="D3369">
        <v>0</v>
      </c>
      <c r="E3369">
        <v>0</v>
      </c>
      <c r="F3369">
        <v>2</v>
      </c>
      <c r="G3369">
        <v>14</v>
      </c>
      <c r="H3369">
        <v>28</v>
      </c>
      <c r="I3369">
        <v>12</v>
      </c>
      <c r="J3369">
        <v>39</v>
      </c>
      <c r="K3369" t="s">
        <v>94</v>
      </c>
      <c r="L3369">
        <v>3</v>
      </c>
      <c r="M3369">
        <v>61</v>
      </c>
      <c r="N3369" t="s">
        <v>2496</v>
      </c>
      <c r="O3369" t="s">
        <v>2494</v>
      </c>
      <c r="P3369" t="s">
        <v>22</v>
      </c>
      <c r="Q3369" t="s">
        <v>37</v>
      </c>
      <c r="S3369" t="s">
        <v>201</v>
      </c>
      <c r="T3369" t="s">
        <v>2364</v>
      </c>
      <c r="U3369" t="s">
        <v>2497</v>
      </c>
      <c r="V3369" t="s">
        <v>2242</v>
      </c>
      <c r="X3369" t="str">
        <f>VLOOKUP(pbp!V602, games!$B$2:$R$40, 3, FALSE)</f>
        <v>2019-09-30T00:20Z</v>
      </c>
      <c r="Y3369">
        <f>VLOOKUP(1*V3369,NFLGames!$H$11:$H$555,1,FALSE)</f>
        <v>401220285</v>
      </c>
      <c r="Z3369">
        <f>VLOOKUP($Y3369, NFLGames!$H$11:$K$555,2,FALSE)</f>
        <v>2020</v>
      </c>
      <c r="AA3369">
        <f>VLOOKUP($Y3369, NFLGames!$H$11:$K$555,3,FALSE)</f>
        <v>4</v>
      </c>
      <c r="AB3369" s="6">
        <f>IF(A3370=0, 0, AH3370-tbl_pbp[[#This Row],[Saints Win %]])</f>
        <v>-4.2999999999999927E-2</v>
      </c>
      <c r="AE3369">
        <f>ABS(tbl_pbp[[#This Row],[play.homeScore]]-tbl_pbp[[#This Row],[play.awayScore]])</f>
        <v>14</v>
      </c>
      <c r="AF3369">
        <f>IF(tbl_pbp[[#This Row],[Play Saints Win % Increase]]&gt;=$AF$4,1,0)</f>
        <v>0</v>
      </c>
      <c r="AG3369" t="str">
        <f>VLOOKUP(tbl_pbp[[#This Row],[gameId]], games!$B$2:$T$40, 9, FALSE)</f>
        <v>new-orleans-saints</v>
      </c>
      <c r="AH3369" s="5">
        <f>IF(tbl_pbp[[#This Row],[AwayTeam]] &lt;&gt; "new-orleans-saints", tbl_pbp[[#This Row],[homeWinPercentage]], 1-tbl_pbp[[#This Row],[homeWinPercentage]])</f>
        <v>0.94</v>
      </c>
      <c r="AI3369" s="13">
        <f>tbl_pbp[[#This Row],[Kamara]]*tbl_pbp[[#This Row],[Impactful Play]]</f>
        <v>0</v>
      </c>
      <c r="AJ3369" s="13">
        <f>tbl_pbp[[#This Row],[Thomas]]*tbl_pbp[[#This Row],[Impactful Play]]</f>
        <v>0</v>
      </c>
      <c r="AK3369" s="13" t="str">
        <f>VLOOKUP(tbl_pbp[[#This Row],[Play Saints Win % Increase]], tbl_impact[],3,TRUE)</f>
        <v>Bad (0 to -5%)</v>
      </c>
    </row>
    <row r="3370" spans="1:37">
      <c r="A3370" s="1">
        <v>79</v>
      </c>
      <c r="B3370" s="5">
        <v>0.10299999999999999</v>
      </c>
      <c r="C3370" t="s">
        <v>2498</v>
      </c>
      <c r="D3370">
        <v>0</v>
      </c>
      <c r="E3370">
        <v>0</v>
      </c>
      <c r="F3370">
        <v>2</v>
      </c>
      <c r="G3370">
        <v>14</v>
      </c>
      <c r="H3370">
        <v>28</v>
      </c>
      <c r="I3370">
        <v>12</v>
      </c>
      <c r="J3370">
        <v>39</v>
      </c>
      <c r="K3370" t="s">
        <v>94</v>
      </c>
      <c r="L3370">
        <v>4</v>
      </c>
      <c r="M3370">
        <v>61</v>
      </c>
      <c r="N3370" t="s">
        <v>2499</v>
      </c>
      <c r="O3370" t="s">
        <v>2500</v>
      </c>
      <c r="P3370" t="s">
        <v>66</v>
      </c>
      <c r="Q3370" t="s">
        <v>67</v>
      </c>
      <c r="R3370" t="s">
        <v>68</v>
      </c>
      <c r="S3370" t="s">
        <v>204</v>
      </c>
      <c r="T3370" t="s">
        <v>2364</v>
      </c>
      <c r="U3370" t="s">
        <v>2501</v>
      </c>
      <c r="V3370" t="s">
        <v>2242</v>
      </c>
      <c r="X3370" t="str">
        <f>VLOOKUP(pbp!V603, games!$B$2:$R$40, 3, FALSE)</f>
        <v>2019-09-30T00:20Z</v>
      </c>
      <c r="Y3370">
        <f>VLOOKUP(1*V3370,NFLGames!$H$11:$H$555,1,FALSE)</f>
        <v>401220285</v>
      </c>
      <c r="Z3370">
        <f>VLOOKUP($Y3370, NFLGames!$H$11:$K$555,2,FALSE)</f>
        <v>2020</v>
      </c>
      <c r="AA3370">
        <f>VLOOKUP($Y3370, NFLGames!$H$11:$K$555,3,FALSE)</f>
        <v>4</v>
      </c>
      <c r="AB3370" s="6">
        <f>IF(A3371=0, 0, AH3371-tbl_pbp[[#This Row],[Saints Win %]])</f>
        <v>4.0999999999999925E-2</v>
      </c>
      <c r="AE3370">
        <f>ABS(tbl_pbp[[#This Row],[play.homeScore]]-tbl_pbp[[#This Row],[play.awayScore]])</f>
        <v>14</v>
      </c>
      <c r="AF3370">
        <f>IF(tbl_pbp[[#This Row],[Play Saints Win % Increase]]&gt;=$AF$4,1,0)</f>
        <v>0</v>
      </c>
      <c r="AG3370" t="str">
        <f>VLOOKUP(tbl_pbp[[#This Row],[gameId]], games!$B$2:$T$40, 9, FALSE)</f>
        <v>new-orleans-saints</v>
      </c>
      <c r="AH3370" s="5">
        <f>IF(tbl_pbp[[#This Row],[AwayTeam]] &lt;&gt; "new-orleans-saints", tbl_pbp[[#This Row],[homeWinPercentage]], 1-tbl_pbp[[#This Row],[homeWinPercentage]])</f>
        <v>0.89700000000000002</v>
      </c>
      <c r="AI3370" s="13">
        <f>tbl_pbp[[#This Row],[Kamara]]*tbl_pbp[[#This Row],[Impactful Play]]</f>
        <v>0</v>
      </c>
      <c r="AJ3370" s="13">
        <f>tbl_pbp[[#This Row],[Thomas]]*tbl_pbp[[#This Row],[Impactful Play]]</f>
        <v>0</v>
      </c>
      <c r="AK3370" s="13" t="str">
        <f>VLOOKUP(tbl_pbp[[#This Row],[Play Saints Win % Increase]], tbl_impact[],3,TRUE)</f>
        <v>Scented (0 to +5%)</v>
      </c>
    </row>
    <row r="3371" spans="1:37">
      <c r="A3371" s="1">
        <v>80</v>
      </c>
      <c r="B3371" s="5">
        <v>6.2E-2</v>
      </c>
      <c r="C3371" t="s">
        <v>2502</v>
      </c>
      <c r="D3371">
        <v>0</v>
      </c>
      <c r="E3371">
        <v>0</v>
      </c>
      <c r="F3371">
        <v>2</v>
      </c>
      <c r="G3371">
        <v>14</v>
      </c>
      <c r="H3371">
        <v>28</v>
      </c>
      <c r="I3371">
        <v>0</v>
      </c>
      <c r="J3371">
        <v>35</v>
      </c>
      <c r="L3371">
        <v>0</v>
      </c>
      <c r="M3371">
        <v>0</v>
      </c>
      <c r="N3371" t="s">
        <v>245</v>
      </c>
      <c r="O3371" t="s">
        <v>143</v>
      </c>
      <c r="P3371" t="s">
        <v>246</v>
      </c>
      <c r="Q3371" t="s">
        <v>247</v>
      </c>
      <c r="R3371" t="s">
        <v>248</v>
      </c>
      <c r="V3371" t="s">
        <v>2242</v>
      </c>
      <c r="X3371" t="str">
        <f>VLOOKUP(pbp!V604, games!$B$2:$R$40, 3, FALSE)</f>
        <v>2019-09-30T00:20Z</v>
      </c>
      <c r="Y3371">
        <f>VLOOKUP(1*V3371,NFLGames!$H$11:$H$555,1,FALSE)</f>
        <v>401220285</v>
      </c>
      <c r="Z3371">
        <f>VLOOKUP($Y3371, NFLGames!$H$11:$K$555,2,FALSE)</f>
        <v>2020</v>
      </c>
      <c r="AA3371">
        <f>VLOOKUP($Y3371, NFLGames!$H$11:$K$555,3,FALSE)</f>
        <v>4</v>
      </c>
      <c r="AB3371" s="6">
        <f>IF(A3372=0, 0, AH3372-tbl_pbp[[#This Row],[Saints Win %]])</f>
        <v>1.100000000000001E-2</v>
      </c>
      <c r="AE3371">
        <f>ABS(tbl_pbp[[#This Row],[play.homeScore]]-tbl_pbp[[#This Row],[play.awayScore]])</f>
        <v>14</v>
      </c>
      <c r="AF3371">
        <f>IF(tbl_pbp[[#This Row],[Play Saints Win % Increase]]&gt;=$AF$4,1,0)</f>
        <v>0</v>
      </c>
      <c r="AG3371" t="str">
        <f>VLOOKUP(tbl_pbp[[#This Row],[gameId]], games!$B$2:$T$40, 9, FALSE)</f>
        <v>new-orleans-saints</v>
      </c>
      <c r="AH3371" s="5">
        <f>IF(tbl_pbp[[#This Row],[AwayTeam]] &lt;&gt; "new-orleans-saints", tbl_pbp[[#This Row],[homeWinPercentage]], 1-tbl_pbp[[#This Row],[homeWinPercentage]])</f>
        <v>0.93799999999999994</v>
      </c>
      <c r="AI3371" s="13">
        <f>tbl_pbp[[#This Row],[Kamara]]*tbl_pbp[[#This Row],[Impactful Play]]</f>
        <v>0</v>
      </c>
      <c r="AJ3371" s="13">
        <f>tbl_pbp[[#This Row],[Thomas]]*tbl_pbp[[#This Row],[Impactful Play]]</f>
        <v>0</v>
      </c>
      <c r="AK3371" s="13" t="str">
        <f>VLOOKUP(tbl_pbp[[#This Row],[Play Saints Win % Increase]], tbl_impact[],3,TRUE)</f>
        <v>Scented (0 to +5%)</v>
      </c>
    </row>
    <row r="3372" spans="1:37">
      <c r="A3372" s="1">
        <v>81</v>
      </c>
      <c r="B3372" s="5">
        <v>5.0999999999999997E-2</v>
      </c>
      <c r="C3372" t="s">
        <v>2503</v>
      </c>
      <c r="D3372">
        <v>0</v>
      </c>
      <c r="E3372">
        <v>0</v>
      </c>
      <c r="F3372">
        <v>3</v>
      </c>
      <c r="G3372">
        <v>14</v>
      </c>
      <c r="H3372">
        <v>28</v>
      </c>
      <c r="I3372">
        <v>0</v>
      </c>
      <c r="J3372">
        <v>35</v>
      </c>
      <c r="K3372" t="s">
        <v>94</v>
      </c>
      <c r="L3372">
        <v>0</v>
      </c>
      <c r="M3372">
        <v>65</v>
      </c>
      <c r="N3372" t="s">
        <v>2288</v>
      </c>
      <c r="O3372" t="s">
        <v>24</v>
      </c>
      <c r="P3372" t="s">
        <v>25</v>
      </c>
      <c r="Q3372" t="s">
        <v>26</v>
      </c>
      <c r="R3372" t="s">
        <v>27</v>
      </c>
      <c r="V3372" t="s">
        <v>2242</v>
      </c>
      <c r="X3372" t="str">
        <f>VLOOKUP(pbp!V605, games!$B$2:$R$40, 3, FALSE)</f>
        <v>2019-09-30T00:20Z</v>
      </c>
      <c r="Y3372">
        <f>VLOOKUP(1*V3372,NFLGames!$H$11:$H$555,1,FALSE)</f>
        <v>401220285</v>
      </c>
      <c r="Z3372">
        <f>VLOOKUP($Y3372, NFLGames!$H$11:$K$555,2,FALSE)</f>
        <v>2020</v>
      </c>
      <c r="AA3372">
        <f>VLOOKUP($Y3372, NFLGames!$H$11:$K$555,3,FALSE)</f>
        <v>4</v>
      </c>
      <c r="AB3372" s="6">
        <f>IF(A3373=0, 0, AH3373-tbl_pbp[[#This Row],[Saints Win %]])</f>
        <v>6.0000000000000053E-3</v>
      </c>
      <c r="AE3372">
        <f>ABS(tbl_pbp[[#This Row],[play.homeScore]]-tbl_pbp[[#This Row],[play.awayScore]])</f>
        <v>14</v>
      </c>
      <c r="AF3372">
        <f>IF(tbl_pbp[[#This Row],[Play Saints Win % Increase]]&gt;=$AF$4,1,0)</f>
        <v>0</v>
      </c>
      <c r="AG3372" t="str">
        <f>VLOOKUP(tbl_pbp[[#This Row],[gameId]], games!$B$2:$T$40, 9, FALSE)</f>
        <v>new-orleans-saints</v>
      </c>
      <c r="AH3372" s="5">
        <f>IF(tbl_pbp[[#This Row],[AwayTeam]] &lt;&gt; "new-orleans-saints", tbl_pbp[[#This Row],[homeWinPercentage]], 1-tbl_pbp[[#This Row],[homeWinPercentage]])</f>
        <v>0.94899999999999995</v>
      </c>
      <c r="AI3372" s="13">
        <f>tbl_pbp[[#This Row],[Kamara]]*tbl_pbp[[#This Row],[Impactful Play]]</f>
        <v>0</v>
      </c>
      <c r="AJ3372" s="13">
        <f>tbl_pbp[[#This Row],[Thomas]]*tbl_pbp[[#This Row],[Impactful Play]]</f>
        <v>0</v>
      </c>
      <c r="AK3372" s="13" t="str">
        <f>VLOOKUP(tbl_pbp[[#This Row],[Play Saints Win % Increase]], tbl_impact[],3,TRUE)</f>
        <v>Scented (0 to +5%)</v>
      </c>
    </row>
    <row r="3373" spans="1:37">
      <c r="A3373" s="1">
        <v>82</v>
      </c>
      <c r="B3373" s="5">
        <v>4.4999999999999998E-2</v>
      </c>
      <c r="C3373" t="s">
        <v>2504</v>
      </c>
      <c r="D3373">
        <v>0</v>
      </c>
      <c r="E3373">
        <v>0</v>
      </c>
      <c r="F3373">
        <v>3</v>
      </c>
      <c r="G3373">
        <v>14</v>
      </c>
      <c r="H3373">
        <v>28</v>
      </c>
      <c r="I3373">
        <v>10</v>
      </c>
      <c r="J3373">
        <v>75</v>
      </c>
      <c r="K3373" t="s">
        <v>29</v>
      </c>
      <c r="L3373">
        <v>1</v>
      </c>
      <c r="M3373">
        <v>75</v>
      </c>
      <c r="N3373" t="s">
        <v>2505</v>
      </c>
      <c r="O3373" t="s">
        <v>24</v>
      </c>
      <c r="P3373" t="s">
        <v>30</v>
      </c>
      <c r="Q3373" t="s">
        <v>31</v>
      </c>
      <c r="R3373" t="s">
        <v>32</v>
      </c>
      <c r="S3373" t="s">
        <v>33</v>
      </c>
      <c r="T3373" t="s">
        <v>34</v>
      </c>
      <c r="U3373" t="s">
        <v>35</v>
      </c>
      <c r="V3373" t="s">
        <v>2242</v>
      </c>
      <c r="X3373" t="str">
        <f>VLOOKUP(pbp!V606, games!$B$2:$R$40, 3, FALSE)</f>
        <v>2019-09-30T00:20Z</v>
      </c>
      <c r="Y3373">
        <f>VLOOKUP(1*V3373,NFLGames!$H$11:$H$555,1,FALSE)</f>
        <v>401220285</v>
      </c>
      <c r="Z3373">
        <f>VLOOKUP($Y3373, NFLGames!$H$11:$K$555,2,FALSE)</f>
        <v>2020</v>
      </c>
      <c r="AA3373">
        <f>VLOOKUP($Y3373, NFLGames!$H$11:$K$555,3,FALSE)</f>
        <v>4</v>
      </c>
      <c r="AB3373" s="6">
        <f>IF(A3374=0, 0, AH3374-tbl_pbp[[#This Row],[Saints Win %]])</f>
        <v>-1.3999999999999901E-2</v>
      </c>
      <c r="AE3373">
        <f>ABS(tbl_pbp[[#This Row],[play.homeScore]]-tbl_pbp[[#This Row],[play.awayScore]])</f>
        <v>14</v>
      </c>
      <c r="AF3373">
        <f>IF(tbl_pbp[[#This Row],[Play Saints Win % Increase]]&gt;=$AF$4,1,0)</f>
        <v>0</v>
      </c>
      <c r="AG3373" t="str">
        <f>VLOOKUP(tbl_pbp[[#This Row],[gameId]], games!$B$2:$T$40, 9, FALSE)</f>
        <v>new-orleans-saints</v>
      </c>
      <c r="AH3373" s="5">
        <f>IF(tbl_pbp[[#This Row],[AwayTeam]] &lt;&gt; "new-orleans-saints", tbl_pbp[[#This Row],[homeWinPercentage]], 1-tbl_pbp[[#This Row],[homeWinPercentage]])</f>
        <v>0.95499999999999996</v>
      </c>
      <c r="AI3373" s="13">
        <f>tbl_pbp[[#This Row],[Kamara]]*tbl_pbp[[#This Row],[Impactful Play]]</f>
        <v>0</v>
      </c>
      <c r="AJ3373" s="13">
        <f>tbl_pbp[[#This Row],[Thomas]]*tbl_pbp[[#This Row],[Impactful Play]]</f>
        <v>0</v>
      </c>
      <c r="AK3373" s="13" t="str">
        <f>VLOOKUP(tbl_pbp[[#This Row],[Play Saints Win % Increase]], tbl_impact[],3,TRUE)</f>
        <v>Bad (0 to -5%)</v>
      </c>
    </row>
    <row r="3374" spans="1:37">
      <c r="A3374" s="1">
        <v>83</v>
      </c>
      <c r="B3374" s="5">
        <v>5.8999999999999997E-2</v>
      </c>
      <c r="C3374" t="s">
        <v>2506</v>
      </c>
      <c r="D3374">
        <v>0</v>
      </c>
      <c r="E3374">
        <v>0</v>
      </c>
      <c r="F3374">
        <v>3</v>
      </c>
      <c r="G3374">
        <v>14</v>
      </c>
      <c r="H3374">
        <v>28</v>
      </c>
      <c r="I3374">
        <v>10</v>
      </c>
      <c r="J3374">
        <v>60</v>
      </c>
      <c r="K3374" t="s">
        <v>29</v>
      </c>
      <c r="L3374">
        <v>1</v>
      </c>
      <c r="M3374">
        <v>60</v>
      </c>
      <c r="N3374" t="s">
        <v>2507</v>
      </c>
      <c r="O3374" t="s">
        <v>2508</v>
      </c>
      <c r="P3374" t="s">
        <v>94</v>
      </c>
      <c r="Q3374" t="s">
        <v>95</v>
      </c>
      <c r="R3374" t="s">
        <v>96</v>
      </c>
      <c r="S3374" t="s">
        <v>33</v>
      </c>
      <c r="T3374" t="s">
        <v>117</v>
      </c>
      <c r="U3374" t="s">
        <v>118</v>
      </c>
      <c r="V3374" t="s">
        <v>2242</v>
      </c>
      <c r="X3374" t="str">
        <f>VLOOKUP(pbp!V607, games!$B$2:$R$40, 3, FALSE)</f>
        <v>2019-09-30T00:20Z</v>
      </c>
      <c r="Y3374">
        <f>VLOOKUP(1*V3374,NFLGames!$H$11:$H$555,1,FALSE)</f>
        <v>401220285</v>
      </c>
      <c r="Z3374">
        <f>VLOOKUP($Y3374, NFLGames!$H$11:$K$555,2,FALSE)</f>
        <v>2020</v>
      </c>
      <c r="AA3374">
        <f>VLOOKUP($Y3374, NFLGames!$H$11:$K$555,3,FALSE)</f>
        <v>4</v>
      </c>
      <c r="AB3374" s="6">
        <f>IF(A3375=0, 0, AH3375-tbl_pbp[[#This Row],[Saints Win %]])</f>
        <v>9.9999999999988987E-4</v>
      </c>
      <c r="AC3374">
        <v>1</v>
      </c>
      <c r="AE3374">
        <f>ABS(tbl_pbp[[#This Row],[play.homeScore]]-tbl_pbp[[#This Row],[play.awayScore]])</f>
        <v>14</v>
      </c>
      <c r="AF3374">
        <f>IF(tbl_pbp[[#This Row],[Play Saints Win % Increase]]&gt;=$AF$4,1,0)</f>
        <v>0</v>
      </c>
      <c r="AG3374" t="str">
        <f>VLOOKUP(tbl_pbp[[#This Row],[gameId]], games!$B$2:$T$40, 9, FALSE)</f>
        <v>new-orleans-saints</v>
      </c>
      <c r="AH3374" s="5">
        <f>IF(tbl_pbp[[#This Row],[AwayTeam]] &lt;&gt; "new-orleans-saints", tbl_pbp[[#This Row],[homeWinPercentage]], 1-tbl_pbp[[#This Row],[homeWinPercentage]])</f>
        <v>0.94100000000000006</v>
      </c>
      <c r="AI3374" s="13">
        <f>tbl_pbp[[#This Row],[Kamara]]*tbl_pbp[[#This Row],[Impactful Play]]</f>
        <v>0</v>
      </c>
      <c r="AJ3374" s="13">
        <f>tbl_pbp[[#This Row],[Thomas]]*tbl_pbp[[#This Row],[Impactful Play]]</f>
        <v>0</v>
      </c>
      <c r="AK3374" s="13" t="str">
        <f>VLOOKUP(tbl_pbp[[#This Row],[Play Saints Win % Increase]], tbl_impact[],3,TRUE)</f>
        <v>Scented (0 to +5%)</v>
      </c>
    </row>
    <row r="3375" spans="1:37">
      <c r="A3375" s="1">
        <v>84</v>
      </c>
      <c r="B3375" s="5">
        <v>5.8000000000000003E-2</v>
      </c>
      <c r="C3375" t="s">
        <v>2509</v>
      </c>
      <c r="D3375">
        <v>0</v>
      </c>
      <c r="E3375">
        <v>0</v>
      </c>
      <c r="F3375">
        <v>3</v>
      </c>
      <c r="G3375">
        <v>14</v>
      </c>
      <c r="H3375">
        <v>28</v>
      </c>
      <c r="I3375">
        <v>10</v>
      </c>
      <c r="J3375">
        <v>60</v>
      </c>
      <c r="K3375" t="s">
        <v>29</v>
      </c>
      <c r="L3375">
        <v>1</v>
      </c>
      <c r="M3375">
        <v>60</v>
      </c>
      <c r="N3375" t="s">
        <v>2510</v>
      </c>
      <c r="O3375" t="s">
        <v>2511</v>
      </c>
      <c r="P3375" t="s">
        <v>45</v>
      </c>
      <c r="Q3375" t="s">
        <v>46</v>
      </c>
      <c r="R3375" t="s">
        <v>47</v>
      </c>
      <c r="S3375" t="s">
        <v>33</v>
      </c>
      <c r="T3375" t="s">
        <v>117</v>
      </c>
      <c r="U3375" t="s">
        <v>118</v>
      </c>
      <c r="V3375" t="s">
        <v>2242</v>
      </c>
      <c r="X3375" t="str">
        <f>VLOOKUP(pbp!V608, games!$B$2:$R$40, 3, FALSE)</f>
        <v>2019-09-30T00:20Z</v>
      </c>
      <c r="Y3375">
        <f>VLOOKUP(1*V3375,NFLGames!$H$11:$H$555,1,FALSE)</f>
        <v>401220285</v>
      </c>
      <c r="Z3375">
        <f>VLOOKUP($Y3375, NFLGames!$H$11:$K$555,2,FALSE)</f>
        <v>2020</v>
      </c>
      <c r="AA3375">
        <f>VLOOKUP($Y3375, NFLGames!$H$11:$K$555,3,FALSE)</f>
        <v>4</v>
      </c>
      <c r="AB3375" s="6">
        <f>IF(A3376=0, 0, AH3376-tbl_pbp[[#This Row],[Saints Win %]])</f>
        <v>1.3000000000000012E-2</v>
      </c>
      <c r="AE3375">
        <f>ABS(tbl_pbp[[#This Row],[play.homeScore]]-tbl_pbp[[#This Row],[play.awayScore]])</f>
        <v>14</v>
      </c>
      <c r="AF3375">
        <f>IF(tbl_pbp[[#This Row],[Play Saints Win % Increase]]&gt;=$AF$4,1,0)</f>
        <v>0</v>
      </c>
      <c r="AG3375" t="str">
        <f>VLOOKUP(tbl_pbp[[#This Row],[gameId]], games!$B$2:$T$40, 9, FALSE)</f>
        <v>new-orleans-saints</v>
      </c>
      <c r="AH3375" s="5">
        <f>IF(tbl_pbp[[#This Row],[AwayTeam]] &lt;&gt; "new-orleans-saints", tbl_pbp[[#This Row],[homeWinPercentage]], 1-tbl_pbp[[#This Row],[homeWinPercentage]])</f>
        <v>0.94199999999999995</v>
      </c>
      <c r="AI3375" s="13">
        <f>tbl_pbp[[#This Row],[Kamara]]*tbl_pbp[[#This Row],[Impactful Play]]</f>
        <v>0</v>
      </c>
      <c r="AJ3375" s="13">
        <f>tbl_pbp[[#This Row],[Thomas]]*tbl_pbp[[#This Row],[Impactful Play]]</f>
        <v>0</v>
      </c>
      <c r="AK3375" s="13" t="str">
        <f>VLOOKUP(tbl_pbp[[#This Row],[Play Saints Win % Increase]], tbl_impact[],3,TRUE)</f>
        <v>Scented (0 to +5%)</v>
      </c>
    </row>
    <row r="3376" spans="1:37">
      <c r="A3376" s="1">
        <v>85</v>
      </c>
      <c r="B3376" s="5">
        <v>4.4999999999999998E-2</v>
      </c>
      <c r="C3376" t="s">
        <v>2512</v>
      </c>
      <c r="D3376">
        <v>0</v>
      </c>
      <c r="E3376">
        <v>0</v>
      </c>
      <c r="F3376">
        <v>3</v>
      </c>
      <c r="G3376">
        <v>14</v>
      </c>
      <c r="H3376">
        <v>28</v>
      </c>
      <c r="I3376">
        <v>8</v>
      </c>
      <c r="J3376">
        <v>58</v>
      </c>
      <c r="K3376" t="s">
        <v>29</v>
      </c>
      <c r="L3376">
        <v>2</v>
      </c>
      <c r="M3376">
        <v>58</v>
      </c>
      <c r="N3376" t="s">
        <v>2513</v>
      </c>
      <c r="O3376" t="s">
        <v>893</v>
      </c>
      <c r="P3376" t="s">
        <v>45</v>
      </c>
      <c r="Q3376" t="s">
        <v>46</v>
      </c>
      <c r="R3376" t="s">
        <v>47</v>
      </c>
      <c r="S3376" t="s">
        <v>73</v>
      </c>
      <c r="T3376" t="s">
        <v>132</v>
      </c>
      <c r="U3376" t="s">
        <v>479</v>
      </c>
      <c r="V3376" t="s">
        <v>2242</v>
      </c>
      <c r="X3376" t="str">
        <f>VLOOKUP(pbp!V609, games!$B$2:$R$40, 3, FALSE)</f>
        <v>2019-09-30T00:20Z</v>
      </c>
      <c r="Y3376">
        <f>VLOOKUP(1*V3376,NFLGames!$H$11:$H$555,1,FALSE)</f>
        <v>401220285</v>
      </c>
      <c r="Z3376">
        <f>VLOOKUP($Y3376, NFLGames!$H$11:$K$555,2,FALSE)</f>
        <v>2020</v>
      </c>
      <c r="AA3376">
        <f>VLOOKUP($Y3376, NFLGames!$H$11:$K$555,3,FALSE)</f>
        <v>4</v>
      </c>
      <c r="AB3376" s="6">
        <f>IF(A3377=0, 0, AH3377-tbl_pbp[[#This Row],[Saints Win %]])</f>
        <v>1.100000000000001E-2</v>
      </c>
      <c r="AE3376">
        <f>ABS(tbl_pbp[[#This Row],[play.homeScore]]-tbl_pbp[[#This Row],[play.awayScore]])</f>
        <v>14</v>
      </c>
      <c r="AF3376">
        <f>IF(tbl_pbp[[#This Row],[Play Saints Win % Increase]]&gt;=$AF$4,1,0)</f>
        <v>0</v>
      </c>
      <c r="AG3376" t="str">
        <f>VLOOKUP(tbl_pbp[[#This Row],[gameId]], games!$B$2:$T$40, 9, FALSE)</f>
        <v>new-orleans-saints</v>
      </c>
      <c r="AH3376" s="5">
        <f>IF(tbl_pbp[[#This Row],[AwayTeam]] &lt;&gt; "new-orleans-saints", tbl_pbp[[#This Row],[homeWinPercentage]], 1-tbl_pbp[[#This Row],[homeWinPercentage]])</f>
        <v>0.95499999999999996</v>
      </c>
      <c r="AI3376" s="13">
        <f>tbl_pbp[[#This Row],[Kamara]]*tbl_pbp[[#This Row],[Impactful Play]]</f>
        <v>0</v>
      </c>
      <c r="AJ3376" s="13">
        <f>tbl_pbp[[#This Row],[Thomas]]*tbl_pbp[[#This Row],[Impactful Play]]</f>
        <v>0</v>
      </c>
      <c r="AK3376" s="13" t="str">
        <f>VLOOKUP(tbl_pbp[[#This Row],[Play Saints Win % Increase]], tbl_impact[],3,TRUE)</f>
        <v>Scented (0 to +5%)</v>
      </c>
    </row>
    <row r="3377" spans="1:37">
      <c r="A3377" s="1">
        <v>86</v>
      </c>
      <c r="B3377" s="5">
        <v>3.4000000000000002E-2</v>
      </c>
      <c r="C3377" t="s">
        <v>2514</v>
      </c>
      <c r="D3377">
        <v>0</v>
      </c>
      <c r="E3377">
        <v>0</v>
      </c>
      <c r="F3377">
        <v>3</v>
      </c>
      <c r="G3377">
        <v>14</v>
      </c>
      <c r="H3377">
        <v>28</v>
      </c>
      <c r="I3377">
        <v>10</v>
      </c>
      <c r="J3377">
        <v>49</v>
      </c>
      <c r="K3377" t="s">
        <v>29</v>
      </c>
      <c r="L3377">
        <v>1</v>
      </c>
      <c r="M3377">
        <v>49</v>
      </c>
      <c r="N3377" t="s">
        <v>2515</v>
      </c>
      <c r="O3377" t="s">
        <v>1626</v>
      </c>
      <c r="P3377" t="s">
        <v>266</v>
      </c>
      <c r="Q3377" t="s">
        <v>267</v>
      </c>
      <c r="S3377" t="s">
        <v>33</v>
      </c>
      <c r="T3377" t="s">
        <v>2376</v>
      </c>
      <c r="U3377" t="s">
        <v>2377</v>
      </c>
      <c r="V3377" t="s">
        <v>2242</v>
      </c>
      <c r="X3377" t="str">
        <f>VLOOKUP(pbp!V610, games!$B$2:$R$40, 3, FALSE)</f>
        <v>2019-09-30T00:20Z</v>
      </c>
      <c r="Y3377">
        <f>VLOOKUP(1*V3377,NFLGames!$H$11:$H$555,1,FALSE)</f>
        <v>401220285</v>
      </c>
      <c r="Z3377">
        <f>VLOOKUP($Y3377, NFLGames!$H$11:$K$555,2,FALSE)</f>
        <v>2020</v>
      </c>
      <c r="AA3377">
        <f>VLOOKUP($Y3377, NFLGames!$H$11:$K$555,3,FALSE)</f>
        <v>4</v>
      </c>
      <c r="AB3377" s="6">
        <f>IF(A3378=0, 0, AH3378-tbl_pbp[[#This Row],[Saints Win %]])</f>
        <v>3.0000000000000027E-3</v>
      </c>
      <c r="AE3377">
        <f>ABS(tbl_pbp[[#This Row],[play.homeScore]]-tbl_pbp[[#This Row],[play.awayScore]])</f>
        <v>14</v>
      </c>
      <c r="AF3377">
        <f>IF(tbl_pbp[[#This Row],[Play Saints Win % Increase]]&gt;=$AF$4,1,0)</f>
        <v>0</v>
      </c>
      <c r="AG3377" t="str">
        <f>VLOOKUP(tbl_pbp[[#This Row],[gameId]], games!$B$2:$T$40, 9, FALSE)</f>
        <v>new-orleans-saints</v>
      </c>
      <c r="AH3377" s="5">
        <f>IF(tbl_pbp[[#This Row],[AwayTeam]] &lt;&gt; "new-orleans-saints", tbl_pbp[[#This Row],[homeWinPercentage]], 1-tbl_pbp[[#This Row],[homeWinPercentage]])</f>
        <v>0.96599999999999997</v>
      </c>
      <c r="AI3377" s="13">
        <f>tbl_pbp[[#This Row],[Kamara]]*tbl_pbp[[#This Row],[Impactful Play]]</f>
        <v>0</v>
      </c>
      <c r="AJ3377" s="13">
        <f>tbl_pbp[[#This Row],[Thomas]]*tbl_pbp[[#This Row],[Impactful Play]]</f>
        <v>0</v>
      </c>
      <c r="AK3377" s="13" t="str">
        <f>VLOOKUP(tbl_pbp[[#This Row],[Play Saints Win % Increase]], tbl_impact[],3,TRUE)</f>
        <v>Scented (0 to +5%)</v>
      </c>
    </row>
    <row r="3378" spans="1:37">
      <c r="A3378" s="1">
        <v>87</v>
      </c>
      <c r="B3378" s="5">
        <v>3.1E-2</v>
      </c>
      <c r="C3378" t="s">
        <v>2516</v>
      </c>
      <c r="D3378">
        <v>0</v>
      </c>
      <c r="E3378">
        <v>0</v>
      </c>
      <c r="F3378">
        <v>3</v>
      </c>
      <c r="G3378">
        <v>14</v>
      </c>
      <c r="H3378">
        <v>28</v>
      </c>
      <c r="I3378">
        <v>10</v>
      </c>
      <c r="J3378">
        <v>25</v>
      </c>
      <c r="K3378" t="s">
        <v>29</v>
      </c>
      <c r="L3378">
        <v>1</v>
      </c>
      <c r="M3378">
        <v>25</v>
      </c>
      <c r="N3378" t="s">
        <v>2517</v>
      </c>
      <c r="O3378" t="s">
        <v>2146</v>
      </c>
      <c r="P3378" t="s">
        <v>30</v>
      </c>
      <c r="Q3378" t="s">
        <v>31</v>
      </c>
      <c r="R3378" t="s">
        <v>32</v>
      </c>
      <c r="S3378" t="s">
        <v>33</v>
      </c>
      <c r="T3378" t="s">
        <v>2406</v>
      </c>
      <c r="U3378" t="s">
        <v>2407</v>
      </c>
      <c r="V3378" t="s">
        <v>2242</v>
      </c>
      <c r="X3378" t="str">
        <f>VLOOKUP(pbp!V611, games!$B$2:$R$40, 3, FALSE)</f>
        <v>2019-09-30T00:20Z</v>
      </c>
      <c r="Y3378">
        <f>VLOOKUP(1*V3378,NFLGames!$H$11:$H$555,1,FALSE)</f>
        <v>401220285</v>
      </c>
      <c r="Z3378">
        <f>VLOOKUP($Y3378, NFLGames!$H$11:$K$555,2,FALSE)</f>
        <v>2020</v>
      </c>
      <c r="AA3378">
        <f>VLOOKUP($Y3378, NFLGames!$H$11:$K$555,3,FALSE)</f>
        <v>4</v>
      </c>
      <c r="AB3378" s="6">
        <f>IF(A3379=0, 0, AH3379-tbl_pbp[[#This Row],[Saints Win %]])</f>
        <v>-5.0000000000000044E-3</v>
      </c>
      <c r="AE3378">
        <f>ABS(tbl_pbp[[#This Row],[play.homeScore]]-tbl_pbp[[#This Row],[play.awayScore]])</f>
        <v>14</v>
      </c>
      <c r="AF3378">
        <f>IF(tbl_pbp[[#This Row],[Play Saints Win % Increase]]&gt;=$AF$4,1,0)</f>
        <v>0</v>
      </c>
      <c r="AG3378" t="str">
        <f>VLOOKUP(tbl_pbp[[#This Row],[gameId]], games!$B$2:$T$40, 9, FALSE)</f>
        <v>new-orleans-saints</v>
      </c>
      <c r="AH3378" s="5">
        <f>IF(tbl_pbp[[#This Row],[AwayTeam]] &lt;&gt; "new-orleans-saints", tbl_pbp[[#This Row],[homeWinPercentage]], 1-tbl_pbp[[#This Row],[homeWinPercentage]])</f>
        <v>0.96899999999999997</v>
      </c>
      <c r="AI3378" s="13">
        <f>tbl_pbp[[#This Row],[Kamara]]*tbl_pbp[[#This Row],[Impactful Play]]</f>
        <v>0</v>
      </c>
      <c r="AJ3378" s="13">
        <f>tbl_pbp[[#This Row],[Thomas]]*tbl_pbp[[#This Row],[Impactful Play]]</f>
        <v>0</v>
      </c>
      <c r="AK3378" s="13" t="str">
        <f>VLOOKUP(tbl_pbp[[#This Row],[Play Saints Win % Increase]], tbl_impact[],3,TRUE)</f>
        <v>Bad (0 to -5%)</v>
      </c>
    </row>
    <row r="3379" spans="1:37">
      <c r="A3379" s="1">
        <v>88</v>
      </c>
      <c r="B3379" s="5">
        <v>3.5999999999999997E-2</v>
      </c>
      <c r="C3379" t="s">
        <v>2518</v>
      </c>
      <c r="D3379">
        <v>0</v>
      </c>
      <c r="E3379">
        <v>0</v>
      </c>
      <c r="F3379">
        <v>3</v>
      </c>
      <c r="G3379">
        <v>14</v>
      </c>
      <c r="H3379">
        <v>28</v>
      </c>
      <c r="I3379">
        <v>6</v>
      </c>
      <c r="J3379">
        <v>21</v>
      </c>
      <c r="K3379" t="s">
        <v>29</v>
      </c>
      <c r="L3379">
        <v>2</v>
      </c>
      <c r="M3379">
        <v>6</v>
      </c>
      <c r="N3379" t="s">
        <v>2519</v>
      </c>
      <c r="O3379" t="s">
        <v>457</v>
      </c>
      <c r="P3379" t="s">
        <v>22</v>
      </c>
      <c r="Q3379" t="s">
        <v>37</v>
      </c>
      <c r="S3379" t="s">
        <v>286</v>
      </c>
      <c r="T3379" t="s">
        <v>2520</v>
      </c>
      <c r="U3379" t="s">
        <v>2521</v>
      </c>
      <c r="V3379" t="s">
        <v>2242</v>
      </c>
      <c r="X3379" t="str">
        <f>VLOOKUP(pbp!V612, games!$B$2:$R$40, 3, FALSE)</f>
        <v>2019-09-30T00:20Z</v>
      </c>
      <c r="Y3379">
        <f>VLOOKUP(1*V3379,NFLGames!$H$11:$H$555,1,FALSE)</f>
        <v>401220285</v>
      </c>
      <c r="Z3379">
        <f>VLOOKUP($Y3379, NFLGames!$H$11:$K$555,2,FALSE)</f>
        <v>2020</v>
      </c>
      <c r="AA3379">
        <f>VLOOKUP($Y3379, NFLGames!$H$11:$K$555,3,FALSE)</f>
        <v>4</v>
      </c>
      <c r="AB3379" s="6">
        <f>IF(A3380=0, 0, AH3380-tbl_pbp[[#This Row],[Saints Win %]])</f>
        <v>1.2000000000000011E-2</v>
      </c>
      <c r="AE3379">
        <f>ABS(tbl_pbp[[#This Row],[play.homeScore]]-tbl_pbp[[#This Row],[play.awayScore]])</f>
        <v>14</v>
      </c>
      <c r="AF3379">
        <f>IF(tbl_pbp[[#This Row],[Play Saints Win % Increase]]&gt;=$AF$4,1,0)</f>
        <v>0</v>
      </c>
      <c r="AG3379" t="str">
        <f>VLOOKUP(tbl_pbp[[#This Row],[gameId]], games!$B$2:$T$40, 9, FALSE)</f>
        <v>new-orleans-saints</v>
      </c>
      <c r="AH3379" s="5">
        <f>IF(tbl_pbp[[#This Row],[AwayTeam]] &lt;&gt; "new-orleans-saints", tbl_pbp[[#This Row],[homeWinPercentage]], 1-tbl_pbp[[#This Row],[homeWinPercentage]])</f>
        <v>0.96399999999999997</v>
      </c>
      <c r="AI3379" s="13">
        <f>tbl_pbp[[#This Row],[Kamara]]*tbl_pbp[[#This Row],[Impactful Play]]</f>
        <v>0</v>
      </c>
      <c r="AJ3379" s="13">
        <f>tbl_pbp[[#This Row],[Thomas]]*tbl_pbp[[#This Row],[Impactful Play]]</f>
        <v>0</v>
      </c>
      <c r="AK3379" s="13" t="str">
        <f>VLOOKUP(tbl_pbp[[#This Row],[Play Saints Win % Increase]], tbl_impact[],3,TRUE)</f>
        <v>Scented (0 to +5%)</v>
      </c>
    </row>
    <row r="3380" spans="1:37">
      <c r="A3380" s="1">
        <v>89</v>
      </c>
      <c r="B3380" s="5">
        <v>2.4E-2</v>
      </c>
      <c r="C3380" t="s">
        <v>2522</v>
      </c>
      <c r="D3380">
        <v>0</v>
      </c>
      <c r="E3380">
        <v>0</v>
      </c>
      <c r="F3380">
        <v>3</v>
      </c>
      <c r="G3380">
        <v>14</v>
      </c>
      <c r="H3380">
        <v>28</v>
      </c>
      <c r="I3380">
        <v>6</v>
      </c>
      <c r="J3380">
        <v>21</v>
      </c>
      <c r="K3380" t="s">
        <v>29</v>
      </c>
      <c r="L3380">
        <v>3</v>
      </c>
      <c r="M3380">
        <v>21</v>
      </c>
      <c r="N3380" t="s">
        <v>2523</v>
      </c>
      <c r="O3380" t="s">
        <v>174</v>
      </c>
      <c r="P3380" t="s">
        <v>30</v>
      </c>
      <c r="Q3380" t="s">
        <v>31</v>
      </c>
      <c r="R3380" t="s">
        <v>32</v>
      </c>
      <c r="S3380" t="s">
        <v>302</v>
      </c>
      <c r="T3380" t="s">
        <v>2520</v>
      </c>
      <c r="U3380" t="s">
        <v>2524</v>
      </c>
      <c r="V3380" t="s">
        <v>2242</v>
      </c>
      <c r="X3380" t="str">
        <f>VLOOKUP(pbp!V613, games!$B$2:$R$40, 3, FALSE)</f>
        <v>2019-09-30T00:20Z</v>
      </c>
      <c r="Y3380">
        <f>VLOOKUP(1*V3380,NFLGames!$H$11:$H$555,1,FALSE)</f>
        <v>401220285</v>
      </c>
      <c r="Z3380">
        <f>VLOOKUP($Y3380, NFLGames!$H$11:$K$555,2,FALSE)</f>
        <v>2020</v>
      </c>
      <c r="AA3380">
        <f>VLOOKUP($Y3380, NFLGames!$H$11:$K$555,3,FALSE)</f>
        <v>4</v>
      </c>
      <c r="AB3380" s="6">
        <f>IF(A3381=0, 0, AH3381-tbl_pbp[[#This Row],[Saints Win %]])</f>
        <v>-2.7000000000000024E-2</v>
      </c>
      <c r="AE3380">
        <f>ABS(tbl_pbp[[#This Row],[play.homeScore]]-tbl_pbp[[#This Row],[play.awayScore]])</f>
        <v>14</v>
      </c>
      <c r="AF3380">
        <f>IF(tbl_pbp[[#This Row],[Play Saints Win % Increase]]&gt;=$AF$4,1,0)</f>
        <v>0</v>
      </c>
      <c r="AG3380" t="str">
        <f>VLOOKUP(tbl_pbp[[#This Row],[gameId]], games!$B$2:$T$40, 9, FALSE)</f>
        <v>new-orleans-saints</v>
      </c>
      <c r="AH3380" s="5">
        <f>IF(tbl_pbp[[#This Row],[AwayTeam]] &lt;&gt; "new-orleans-saints", tbl_pbp[[#This Row],[homeWinPercentage]], 1-tbl_pbp[[#This Row],[homeWinPercentage]])</f>
        <v>0.97599999999999998</v>
      </c>
      <c r="AI3380" s="13">
        <f>tbl_pbp[[#This Row],[Kamara]]*tbl_pbp[[#This Row],[Impactful Play]]</f>
        <v>0</v>
      </c>
      <c r="AJ3380" s="13">
        <f>tbl_pbp[[#This Row],[Thomas]]*tbl_pbp[[#This Row],[Impactful Play]]</f>
        <v>0</v>
      </c>
      <c r="AK3380" s="13" t="str">
        <f>VLOOKUP(tbl_pbp[[#This Row],[Play Saints Win % Increase]], tbl_impact[],3,TRUE)</f>
        <v>Bad (0 to -5%)</v>
      </c>
    </row>
    <row r="3381" spans="1:37">
      <c r="A3381" s="1">
        <v>90</v>
      </c>
      <c r="B3381" s="5">
        <v>5.0999999999999997E-2</v>
      </c>
      <c r="C3381" t="s">
        <v>2525</v>
      </c>
      <c r="D3381">
        <v>0</v>
      </c>
      <c r="E3381">
        <v>0</v>
      </c>
      <c r="F3381">
        <v>3</v>
      </c>
      <c r="G3381">
        <v>14</v>
      </c>
      <c r="H3381">
        <v>28</v>
      </c>
      <c r="I3381">
        <v>9</v>
      </c>
      <c r="J3381">
        <v>9</v>
      </c>
      <c r="K3381" t="s">
        <v>29</v>
      </c>
      <c r="L3381">
        <v>1</v>
      </c>
      <c r="M3381">
        <v>9</v>
      </c>
      <c r="N3381" t="s">
        <v>2526</v>
      </c>
      <c r="O3381" t="s">
        <v>174</v>
      </c>
      <c r="P3381" t="s">
        <v>45</v>
      </c>
      <c r="Q3381" t="s">
        <v>46</v>
      </c>
      <c r="R3381" t="s">
        <v>47</v>
      </c>
      <c r="S3381" t="s">
        <v>283</v>
      </c>
      <c r="T3381" t="s">
        <v>2527</v>
      </c>
      <c r="U3381" t="s">
        <v>2528</v>
      </c>
      <c r="V3381" t="s">
        <v>2242</v>
      </c>
      <c r="X3381" t="str">
        <f>VLOOKUP(pbp!V614, games!$B$2:$R$40, 3, FALSE)</f>
        <v>2019-09-30T00:20Z</v>
      </c>
      <c r="Y3381">
        <f>VLOOKUP(1*V3381,NFLGames!$H$11:$H$555,1,FALSE)</f>
        <v>401220285</v>
      </c>
      <c r="Z3381">
        <f>VLOOKUP($Y3381, NFLGames!$H$11:$K$555,2,FALSE)</f>
        <v>2020</v>
      </c>
      <c r="AA3381">
        <f>VLOOKUP($Y3381, NFLGames!$H$11:$K$555,3,FALSE)</f>
        <v>4</v>
      </c>
      <c r="AB3381" s="6">
        <f>IF(A3382=0, 0, AH3382-tbl_pbp[[#This Row],[Saints Win %]])</f>
        <v>2.200000000000002E-2</v>
      </c>
      <c r="AC3381">
        <v>1</v>
      </c>
      <c r="AE3381">
        <f>ABS(tbl_pbp[[#This Row],[play.homeScore]]-tbl_pbp[[#This Row],[play.awayScore]])</f>
        <v>14</v>
      </c>
      <c r="AF3381">
        <f>IF(tbl_pbp[[#This Row],[Play Saints Win % Increase]]&gt;=$AF$4,1,0)</f>
        <v>0</v>
      </c>
      <c r="AG3381" t="str">
        <f>VLOOKUP(tbl_pbp[[#This Row],[gameId]], games!$B$2:$T$40, 9, FALSE)</f>
        <v>new-orleans-saints</v>
      </c>
      <c r="AH3381" s="5">
        <f>IF(tbl_pbp[[#This Row],[AwayTeam]] &lt;&gt; "new-orleans-saints", tbl_pbp[[#This Row],[homeWinPercentage]], 1-tbl_pbp[[#This Row],[homeWinPercentage]])</f>
        <v>0.94899999999999995</v>
      </c>
      <c r="AI3381" s="13">
        <f>tbl_pbp[[#This Row],[Kamara]]*tbl_pbp[[#This Row],[Impactful Play]]</f>
        <v>0</v>
      </c>
      <c r="AJ3381" s="13">
        <f>tbl_pbp[[#This Row],[Thomas]]*tbl_pbp[[#This Row],[Impactful Play]]</f>
        <v>0</v>
      </c>
      <c r="AK3381" s="13" t="str">
        <f>VLOOKUP(tbl_pbp[[#This Row],[Play Saints Win % Increase]], tbl_impact[],3,TRUE)</f>
        <v>Scented (0 to +5%)</v>
      </c>
    </row>
    <row r="3382" spans="1:37">
      <c r="A3382" s="1">
        <v>91</v>
      </c>
      <c r="B3382" s="5">
        <v>2.9000000000000001E-2</v>
      </c>
      <c r="C3382" t="s">
        <v>2529</v>
      </c>
      <c r="D3382">
        <v>0</v>
      </c>
      <c r="E3382">
        <v>0</v>
      </c>
      <c r="F3382">
        <v>3</v>
      </c>
      <c r="G3382">
        <v>14</v>
      </c>
      <c r="H3382">
        <v>28</v>
      </c>
      <c r="I3382">
        <v>4</v>
      </c>
      <c r="J3382">
        <v>4</v>
      </c>
      <c r="K3382" t="s">
        <v>29</v>
      </c>
      <c r="L3382">
        <v>2</v>
      </c>
      <c r="M3382">
        <v>4</v>
      </c>
      <c r="N3382" t="s">
        <v>2530</v>
      </c>
      <c r="O3382" t="s">
        <v>397</v>
      </c>
      <c r="P3382" t="s">
        <v>30</v>
      </c>
      <c r="Q3382" t="s">
        <v>31</v>
      </c>
      <c r="R3382" t="s">
        <v>32</v>
      </c>
      <c r="S3382" t="s">
        <v>286</v>
      </c>
      <c r="T3382" t="s">
        <v>2531</v>
      </c>
      <c r="U3382" t="s">
        <v>2532</v>
      </c>
      <c r="V3382" t="s">
        <v>2242</v>
      </c>
      <c r="X3382" t="str">
        <f>VLOOKUP(pbp!V615, games!$B$2:$R$40, 3, FALSE)</f>
        <v>2019-09-30T00:20Z</v>
      </c>
      <c r="Y3382">
        <f>VLOOKUP(1*V3382,NFLGames!$H$11:$H$555,1,FALSE)</f>
        <v>401220285</v>
      </c>
      <c r="Z3382">
        <f>VLOOKUP($Y3382, NFLGames!$H$11:$K$555,2,FALSE)</f>
        <v>2020</v>
      </c>
      <c r="AA3382">
        <f>VLOOKUP($Y3382, NFLGames!$H$11:$K$555,3,FALSE)</f>
        <v>4</v>
      </c>
      <c r="AB3382" s="6">
        <f>IF(A3383=0, 0, AH3383-tbl_pbp[[#This Row],[Saints Win %]])</f>
        <v>1.6000000000000014E-2</v>
      </c>
      <c r="AC3382">
        <v>1</v>
      </c>
      <c r="AE3382">
        <f>ABS(tbl_pbp[[#This Row],[play.homeScore]]-tbl_pbp[[#This Row],[play.awayScore]])</f>
        <v>14</v>
      </c>
      <c r="AF3382">
        <f>IF(tbl_pbp[[#This Row],[Play Saints Win % Increase]]&gt;=$AF$4,1,0)</f>
        <v>0</v>
      </c>
      <c r="AG3382" t="str">
        <f>VLOOKUP(tbl_pbp[[#This Row],[gameId]], games!$B$2:$T$40, 9, FALSE)</f>
        <v>new-orleans-saints</v>
      </c>
      <c r="AH3382" s="5">
        <f>IF(tbl_pbp[[#This Row],[AwayTeam]] &lt;&gt; "new-orleans-saints", tbl_pbp[[#This Row],[homeWinPercentage]], 1-tbl_pbp[[#This Row],[homeWinPercentage]])</f>
        <v>0.97099999999999997</v>
      </c>
      <c r="AI3382" s="13">
        <f>tbl_pbp[[#This Row],[Kamara]]*tbl_pbp[[#This Row],[Impactful Play]]</f>
        <v>0</v>
      </c>
      <c r="AJ3382" s="13">
        <f>tbl_pbp[[#This Row],[Thomas]]*tbl_pbp[[#This Row],[Impactful Play]]</f>
        <v>0</v>
      </c>
      <c r="AK3382" s="13" t="str">
        <f>VLOOKUP(tbl_pbp[[#This Row],[Play Saints Win % Increase]], tbl_impact[],3,TRUE)</f>
        <v>Scented (0 to +5%)</v>
      </c>
    </row>
    <row r="3383" spans="1:37">
      <c r="A3383" s="1">
        <v>92</v>
      </c>
      <c r="B3383" s="5">
        <v>1.2999999999999999E-2</v>
      </c>
      <c r="C3383" t="s">
        <v>2533</v>
      </c>
      <c r="D3383">
        <v>0</v>
      </c>
      <c r="E3383">
        <v>0</v>
      </c>
      <c r="F3383">
        <v>3</v>
      </c>
      <c r="G3383">
        <v>14</v>
      </c>
      <c r="H3383">
        <v>35</v>
      </c>
      <c r="I3383">
        <v>6</v>
      </c>
      <c r="J3383">
        <v>6</v>
      </c>
      <c r="K3383" t="s">
        <v>29</v>
      </c>
      <c r="L3383">
        <v>3</v>
      </c>
      <c r="M3383">
        <v>6</v>
      </c>
      <c r="N3383" t="s">
        <v>2534</v>
      </c>
      <c r="O3383" t="s">
        <v>400</v>
      </c>
      <c r="P3383" t="s">
        <v>326</v>
      </c>
      <c r="Q3383" t="s">
        <v>327</v>
      </c>
      <c r="R3383" t="s">
        <v>105</v>
      </c>
      <c r="S3383" t="s">
        <v>347</v>
      </c>
      <c r="T3383" t="s">
        <v>2329</v>
      </c>
      <c r="U3383" t="s">
        <v>2535</v>
      </c>
      <c r="V3383" t="s">
        <v>2242</v>
      </c>
      <c r="X3383" t="str">
        <f>VLOOKUP(pbp!V616, games!$B$2:$R$40, 3, FALSE)</f>
        <v>2019-09-30T00:20Z</v>
      </c>
      <c r="Y3383">
        <f>VLOOKUP(1*V3383,NFLGames!$H$11:$H$555,1,FALSE)</f>
        <v>401220285</v>
      </c>
      <c r="Z3383">
        <f>VLOOKUP($Y3383, NFLGames!$H$11:$K$555,2,FALSE)</f>
        <v>2020</v>
      </c>
      <c r="AA3383">
        <f>VLOOKUP($Y3383, NFLGames!$H$11:$K$555,3,FALSE)</f>
        <v>4</v>
      </c>
      <c r="AB3383" s="6">
        <f>IF(A3384=0, 0, AH3384-tbl_pbp[[#This Row],[Saints Win %]])</f>
        <v>-1.0000000000000009E-3</v>
      </c>
      <c r="AE3383">
        <f>ABS(tbl_pbp[[#This Row],[play.homeScore]]-tbl_pbp[[#This Row],[play.awayScore]])</f>
        <v>21</v>
      </c>
      <c r="AF3383">
        <f>IF(tbl_pbp[[#This Row],[Play Saints Win % Increase]]&gt;=$AF$4,1,0)</f>
        <v>0</v>
      </c>
      <c r="AG3383" t="str">
        <f>VLOOKUP(tbl_pbp[[#This Row],[gameId]], games!$B$2:$T$40, 9, FALSE)</f>
        <v>new-orleans-saints</v>
      </c>
      <c r="AH3383" s="5">
        <f>IF(tbl_pbp[[#This Row],[AwayTeam]] &lt;&gt; "new-orleans-saints", tbl_pbp[[#This Row],[homeWinPercentage]], 1-tbl_pbp[[#This Row],[homeWinPercentage]])</f>
        <v>0.98699999999999999</v>
      </c>
      <c r="AI3383" s="13">
        <f>tbl_pbp[[#This Row],[Kamara]]*tbl_pbp[[#This Row],[Impactful Play]]</f>
        <v>0</v>
      </c>
      <c r="AJ3383" s="13">
        <f>tbl_pbp[[#This Row],[Thomas]]*tbl_pbp[[#This Row],[Impactful Play]]</f>
        <v>0</v>
      </c>
      <c r="AK3383" s="13" t="str">
        <f>VLOOKUP(tbl_pbp[[#This Row],[Play Saints Win % Increase]], tbl_impact[],3,TRUE)</f>
        <v>Bad (0 to -5%)</v>
      </c>
    </row>
    <row r="3384" spans="1:37">
      <c r="A3384" s="1">
        <v>93</v>
      </c>
      <c r="B3384" s="5">
        <v>1.4E-2</v>
      </c>
      <c r="C3384" t="s">
        <v>2536</v>
      </c>
      <c r="D3384">
        <v>0</v>
      </c>
      <c r="E3384">
        <v>0</v>
      </c>
      <c r="F3384">
        <v>3</v>
      </c>
      <c r="G3384">
        <v>14</v>
      </c>
      <c r="H3384">
        <v>35</v>
      </c>
      <c r="I3384">
        <v>0</v>
      </c>
      <c r="J3384">
        <v>65</v>
      </c>
      <c r="K3384" t="s">
        <v>29</v>
      </c>
      <c r="L3384">
        <v>0</v>
      </c>
      <c r="M3384">
        <v>65</v>
      </c>
      <c r="N3384" t="s">
        <v>288</v>
      </c>
      <c r="O3384" t="s">
        <v>400</v>
      </c>
      <c r="P3384" t="s">
        <v>25</v>
      </c>
      <c r="Q3384" t="s">
        <v>26</v>
      </c>
      <c r="R3384" t="s">
        <v>27</v>
      </c>
      <c r="V3384" t="s">
        <v>2242</v>
      </c>
      <c r="X3384" t="str">
        <f>VLOOKUP(pbp!V617, games!$B$2:$R$40, 3, FALSE)</f>
        <v>2019-09-30T00:20Z</v>
      </c>
      <c r="Y3384">
        <f>VLOOKUP(1*V3384,NFLGames!$H$11:$H$555,1,FALSE)</f>
        <v>401220285</v>
      </c>
      <c r="Z3384">
        <f>VLOOKUP($Y3384, NFLGames!$H$11:$K$555,2,FALSE)</f>
        <v>2020</v>
      </c>
      <c r="AA3384">
        <f>VLOOKUP($Y3384, NFLGames!$H$11:$K$555,3,FALSE)</f>
        <v>4</v>
      </c>
      <c r="AB3384" s="6">
        <f>IF(A3385=0, 0, AH3385-tbl_pbp[[#This Row],[Saints Win %]])</f>
        <v>2.0000000000000018E-3</v>
      </c>
      <c r="AE3384">
        <f>ABS(tbl_pbp[[#This Row],[play.homeScore]]-tbl_pbp[[#This Row],[play.awayScore]])</f>
        <v>21</v>
      </c>
      <c r="AF3384">
        <f>IF(tbl_pbp[[#This Row],[Play Saints Win % Increase]]&gt;=$AF$4,1,0)</f>
        <v>0</v>
      </c>
      <c r="AG3384" t="str">
        <f>VLOOKUP(tbl_pbp[[#This Row],[gameId]], games!$B$2:$T$40, 9, FALSE)</f>
        <v>new-orleans-saints</v>
      </c>
      <c r="AH3384" s="5">
        <f>IF(tbl_pbp[[#This Row],[AwayTeam]] &lt;&gt; "new-orleans-saints", tbl_pbp[[#This Row],[homeWinPercentage]], 1-tbl_pbp[[#This Row],[homeWinPercentage]])</f>
        <v>0.98599999999999999</v>
      </c>
      <c r="AI3384" s="13">
        <f>tbl_pbp[[#This Row],[Kamara]]*tbl_pbp[[#This Row],[Impactful Play]]</f>
        <v>0</v>
      </c>
      <c r="AJ3384" s="13">
        <f>tbl_pbp[[#This Row],[Thomas]]*tbl_pbp[[#This Row],[Impactful Play]]</f>
        <v>0</v>
      </c>
      <c r="AK3384" s="13" t="str">
        <f>VLOOKUP(tbl_pbp[[#This Row],[Play Saints Win % Increase]], tbl_impact[],3,TRUE)</f>
        <v>Scented (0 to +5%)</v>
      </c>
    </row>
    <row r="3385" spans="1:37">
      <c r="A3385" s="1">
        <v>94</v>
      </c>
      <c r="B3385" s="5">
        <v>1.2E-2</v>
      </c>
      <c r="C3385" t="s">
        <v>2537</v>
      </c>
      <c r="D3385">
        <v>0</v>
      </c>
      <c r="E3385">
        <v>0</v>
      </c>
      <c r="F3385">
        <v>3</v>
      </c>
      <c r="G3385">
        <v>14</v>
      </c>
      <c r="H3385">
        <v>35</v>
      </c>
      <c r="I3385">
        <v>10</v>
      </c>
      <c r="J3385">
        <v>25</v>
      </c>
      <c r="K3385" t="s">
        <v>94</v>
      </c>
      <c r="L3385">
        <v>1</v>
      </c>
      <c r="M3385">
        <v>75</v>
      </c>
      <c r="N3385" t="s">
        <v>2538</v>
      </c>
      <c r="O3385" t="s">
        <v>400</v>
      </c>
      <c r="P3385" t="s">
        <v>45</v>
      </c>
      <c r="Q3385" t="s">
        <v>46</v>
      </c>
      <c r="R3385" t="s">
        <v>47</v>
      </c>
      <c r="S3385" t="s">
        <v>33</v>
      </c>
      <c r="T3385" t="s">
        <v>2406</v>
      </c>
      <c r="U3385" t="s">
        <v>2407</v>
      </c>
      <c r="V3385" t="s">
        <v>2242</v>
      </c>
      <c r="X3385" t="str">
        <f>VLOOKUP(pbp!V618, games!$B$2:$R$40, 3, FALSE)</f>
        <v>2019-09-30T00:20Z</v>
      </c>
      <c r="Y3385">
        <f>VLOOKUP(1*V3385,NFLGames!$H$11:$H$555,1,FALSE)</f>
        <v>401220285</v>
      </c>
      <c r="Z3385">
        <f>VLOOKUP($Y3385, NFLGames!$H$11:$K$555,2,FALSE)</f>
        <v>2020</v>
      </c>
      <c r="AA3385">
        <f>VLOOKUP($Y3385, NFLGames!$H$11:$K$555,3,FALSE)</f>
        <v>4</v>
      </c>
      <c r="AB3385" s="6">
        <f>IF(A3386=0, 0, AH3386-tbl_pbp[[#This Row],[Saints Win %]])</f>
        <v>-2.0000000000000018E-3</v>
      </c>
      <c r="AE3385">
        <f>ABS(tbl_pbp[[#This Row],[play.homeScore]]-tbl_pbp[[#This Row],[play.awayScore]])</f>
        <v>21</v>
      </c>
      <c r="AF3385">
        <f>IF(tbl_pbp[[#This Row],[Play Saints Win % Increase]]&gt;=$AF$4,1,0)</f>
        <v>0</v>
      </c>
      <c r="AG3385" t="str">
        <f>VLOOKUP(tbl_pbp[[#This Row],[gameId]], games!$B$2:$T$40, 9, FALSE)</f>
        <v>new-orleans-saints</v>
      </c>
      <c r="AH3385" s="5">
        <f>IF(tbl_pbp[[#This Row],[AwayTeam]] &lt;&gt; "new-orleans-saints", tbl_pbp[[#This Row],[homeWinPercentage]], 1-tbl_pbp[[#This Row],[homeWinPercentage]])</f>
        <v>0.98799999999999999</v>
      </c>
      <c r="AI3385" s="13">
        <f>tbl_pbp[[#This Row],[Kamara]]*tbl_pbp[[#This Row],[Impactful Play]]</f>
        <v>0</v>
      </c>
      <c r="AJ3385" s="13">
        <f>tbl_pbp[[#This Row],[Thomas]]*tbl_pbp[[#This Row],[Impactful Play]]</f>
        <v>0</v>
      </c>
      <c r="AK3385" s="13" t="str">
        <f>VLOOKUP(tbl_pbp[[#This Row],[Play Saints Win % Increase]], tbl_impact[],3,TRUE)</f>
        <v>Bad (0 to -5%)</v>
      </c>
    </row>
    <row r="3386" spans="1:37">
      <c r="A3386" s="1">
        <v>95</v>
      </c>
      <c r="B3386" s="5">
        <v>1.4E-2</v>
      </c>
      <c r="C3386" t="s">
        <v>2539</v>
      </c>
      <c r="D3386">
        <v>0</v>
      </c>
      <c r="E3386">
        <v>0</v>
      </c>
      <c r="F3386">
        <v>3</v>
      </c>
      <c r="G3386">
        <v>14</v>
      </c>
      <c r="H3386">
        <v>35</v>
      </c>
      <c r="I3386">
        <v>10</v>
      </c>
      <c r="J3386">
        <v>25</v>
      </c>
      <c r="K3386" t="s">
        <v>94</v>
      </c>
      <c r="L3386">
        <v>2</v>
      </c>
      <c r="M3386">
        <v>75</v>
      </c>
      <c r="N3386" t="s">
        <v>2540</v>
      </c>
      <c r="O3386" t="s">
        <v>2541</v>
      </c>
      <c r="P3386" t="s">
        <v>30</v>
      </c>
      <c r="Q3386" t="s">
        <v>31</v>
      </c>
      <c r="R3386" t="s">
        <v>32</v>
      </c>
      <c r="S3386" t="s">
        <v>120</v>
      </c>
      <c r="T3386" t="s">
        <v>2406</v>
      </c>
      <c r="U3386" t="s">
        <v>2483</v>
      </c>
      <c r="V3386" t="s">
        <v>2242</v>
      </c>
      <c r="X3386" t="str">
        <f>VLOOKUP(pbp!V619, games!$B$2:$R$40, 3, FALSE)</f>
        <v>2019-09-30T00:20Z</v>
      </c>
      <c r="Y3386">
        <f>VLOOKUP(1*V3386,NFLGames!$H$11:$H$555,1,FALSE)</f>
        <v>401220285</v>
      </c>
      <c r="Z3386">
        <f>VLOOKUP($Y3386, NFLGames!$H$11:$K$555,2,FALSE)</f>
        <v>2020</v>
      </c>
      <c r="AA3386">
        <f>VLOOKUP($Y3386, NFLGames!$H$11:$K$555,3,FALSE)</f>
        <v>4</v>
      </c>
      <c r="AB3386" s="6">
        <f>IF(A3387=0, 0, AH3387-tbl_pbp[[#This Row],[Saints Win %]])</f>
        <v>-1.0000000000000009E-3</v>
      </c>
      <c r="AE3386">
        <f>ABS(tbl_pbp[[#This Row],[play.homeScore]]-tbl_pbp[[#This Row],[play.awayScore]])</f>
        <v>21</v>
      </c>
      <c r="AF3386">
        <f>IF(tbl_pbp[[#This Row],[Play Saints Win % Increase]]&gt;=$AF$4,1,0)</f>
        <v>0</v>
      </c>
      <c r="AG3386" t="str">
        <f>VLOOKUP(tbl_pbp[[#This Row],[gameId]], games!$B$2:$T$40, 9, FALSE)</f>
        <v>new-orleans-saints</v>
      </c>
      <c r="AH3386" s="5">
        <f>IF(tbl_pbp[[#This Row],[AwayTeam]] &lt;&gt; "new-orleans-saints", tbl_pbp[[#This Row],[homeWinPercentage]], 1-tbl_pbp[[#This Row],[homeWinPercentage]])</f>
        <v>0.98599999999999999</v>
      </c>
      <c r="AI3386" s="13">
        <f>tbl_pbp[[#This Row],[Kamara]]*tbl_pbp[[#This Row],[Impactful Play]]</f>
        <v>0</v>
      </c>
      <c r="AJ3386" s="13">
        <f>tbl_pbp[[#This Row],[Thomas]]*tbl_pbp[[#This Row],[Impactful Play]]</f>
        <v>0</v>
      </c>
      <c r="AK3386" s="13" t="str">
        <f>VLOOKUP(tbl_pbp[[#This Row],[Play Saints Win % Increase]], tbl_impact[],3,TRUE)</f>
        <v>Bad (0 to -5%)</v>
      </c>
    </row>
    <row r="3387" spans="1:37">
      <c r="A3387" s="1">
        <v>96</v>
      </c>
      <c r="B3387" s="5">
        <v>1.4999999999999999E-2</v>
      </c>
      <c r="C3387" t="s">
        <v>2542</v>
      </c>
      <c r="D3387">
        <v>0</v>
      </c>
      <c r="E3387">
        <v>0</v>
      </c>
      <c r="F3387">
        <v>3</v>
      </c>
      <c r="G3387">
        <v>14</v>
      </c>
      <c r="H3387">
        <v>35</v>
      </c>
      <c r="I3387">
        <v>3</v>
      </c>
      <c r="J3387">
        <v>32</v>
      </c>
      <c r="K3387" t="s">
        <v>94</v>
      </c>
      <c r="L3387">
        <v>3</v>
      </c>
      <c r="M3387">
        <v>68</v>
      </c>
      <c r="N3387" t="s">
        <v>2543</v>
      </c>
      <c r="O3387" t="s">
        <v>2544</v>
      </c>
      <c r="P3387" t="s">
        <v>30</v>
      </c>
      <c r="Q3387" t="s">
        <v>31</v>
      </c>
      <c r="R3387" t="s">
        <v>32</v>
      </c>
      <c r="S3387" t="s">
        <v>375</v>
      </c>
      <c r="T3387" t="s">
        <v>2545</v>
      </c>
      <c r="U3387" t="s">
        <v>2546</v>
      </c>
      <c r="V3387" t="s">
        <v>2242</v>
      </c>
      <c r="X3387" t="str">
        <f>VLOOKUP(pbp!V620, games!$B$2:$R$40, 3, FALSE)</f>
        <v>2019-09-30T00:20Z</v>
      </c>
      <c r="Y3387">
        <f>VLOOKUP(1*V3387,NFLGames!$H$11:$H$555,1,FALSE)</f>
        <v>401220285</v>
      </c>
      <c r="Z3387">
        <f>VLOOKUP($Y3387, NFLGames!$H$11:$K$555,2,FALSE)</f>
        <v>2020</v>
      </c>
      <c r="AA3387">
        <f>VLOOKUP($Y3387, NFLGames!$H$11:$K$555,3,FALSE)</f>
        <v>4</v>
      </c>
      <c r="AB3387" s="6">
        <f>IF(A3388=0, 0, AH3388-tbl_pbp[[#This Row],[Saints Win %]])</f>
        <v>-1.0000000000000009E-3</v>
      </c>
      <c r="AE3387">
        <f>ABS(tbl_pbp[[#This Row],[play.homeScore]]-tbl_pbp[[#This Row],[play.awayScore]])</f>
        <v>21</v>
      </c>
      <c r="AF3387">
        <f>IF(tbl_pbp[[#This Row],[Play Saints Win % Increase]]&gt;=$AF$4,1,0)</f>
        <v>0</v>
      </c>
      <c r="AG3387" t="str">
        <f>VLOOKUP(tbl_pbp[[#This Row],[gameId]], games!$B$2:$T$40, 9, FALSE)</f>
        <v>new-orleans-saints</v>
      </c>
      <c r="AH3387" s="5">
        <f>IF(tbl_pbp[[#This Row],[AwayTeam]] &lt;&gt; "new-orleans-saints", tbl_pbp[[#This Row],[homeWinPercentage]], 1-tbl_pbp[[#This Row],[homeWinPercentage]])</f>
        <v>0.98499999999999999</v>
      </c>
      <c r="AI3387" s="13">
        <f>tbl_pbp[[#This Row],[Kamara]]*tbl_pbp[[#This Row],[Impactful Play]]</f>
        <v>0</v>
      </c>
      <c r="AJ3387" s="13">
        <f>tbl_pbp[[#This Row],[Thomas]]*tbl_pbp[[#This Row],[Impactful Play]]</f>
        <v>0</v>
      </c>
      <c r="AK3387" s="13" t="str">
        <f>VLOOKUP(tbl_pbp[[#This Row],[Play Saints Win % Increase]], tbl_impact[],3,TRUE)</f>
        <v>Bad (0 to -5%)</v>
      </c>
    </row>
    <row r="3388" spans="1:37">
      <c r="A3388" s="1">
        <v>97</v>
      </c>
      <c r="B3388" s="5">
        <v>1.6E-2</v>
      </c>
      <c r="C3388" t="s">
        <v>2547</v>
      </c>
      <c r="D3388">
        <v>0</v>
      </c>
      <c r="E3388">
        <v>0</v>
      </c>
      <c r="F3388">
        <v>3</v>
      </c>
      <c r="G3388">
        <v>14</v>
      </c>
      <c r="H3388">
        <v>35</v>
      </c>
      <c r="I3388">
        <v>10</v>
      </c>
      <c r="J3388">
        <v>41</v>
      </c>
      <c r="K3388" t="s">
        <v>94</v>
      </c>
      <c r="L3388">
        <v>1</v>
      </c>
      <c r="M3388">
        <v>59</v>
      </c>
      <c r="N3388" t="s">
        <v>2548</v>
      </c>
      <c r="O3388" t="s">
        <v>2549</v>
      </c>
      <c r="P3388" t="s">
        <v>45</v>
      </c>
      <c r="Q3388" t="s">
        <v>46</v>
      </c>
      <c r="R3388" t="s">
        <v>47</v>
      </c>
      <c r="S3388" t="s">
        <v>33</v>
      </c>
      <c r="T3388" t="s">
        <v>2312</v>
      </c>
      <c r="U3388" t="s">
        <v>2486</v>
      </c>
      <c r="V3388" t="s">
        <v>2242</v>
      </c>
      <c r="X3388" t="str">
        <f>VLOOKUP(pbp!V621, games!$B$2:$R$40, 3, FALSE)</f>
        <v>2019-09-30T00:20Z</v>
      </c>
      <c r="Y3388">
        <f>VLOOKUP(1*V3388,NFLGames!$H$11:$H$555,1,FALSE)</f>
        <v>401220285</v>
      </c>
      <c r="Z3388">
        <f>VLOOKUP($Y3388, NFLGames!$H$11:$K$555,2,FALSE)</f>
        <v>2020</v>
      </c>
      <c r="AA3388">
        <f>VLOOKUP($Y3388, NFLGames!$H$11:$K$555,3,FALSE)</f>
        <v>4</v>
      </c>
      <c r="AB3388" s="6">
        <f>IF(A3389=0, 0, AH3389-tbl_pbp[[#This Row],[Saints Win %]])</f>
        <v>0</v>
      </c>
      <c r="AE3388">
        <f>ABS(tbl_pbp[[#This Row],[play.homeScore]]-tbl_pbp[[#This Row],[play.awayScore]])</f>
        <v>21</v>
      </c>
      <c r="AF3388">
        <f>IF(tbl_pbp[[#This Row],[Play Saints Win % Increase]]&gt;=$AF$4,1,0)</f>
        <v>0</v>
      </c>
      <c r="AG3388" t="str">
        <f>VLOOKUP(tbl_pbp[[#This Row],[gameId]], games!$B$2:$T$40, 9, FALSE)</f>
        <v>new-orleans-saints</v>
      </c>
      <c r="AH3388" s="5">
        <f>IF(tbl_pbp[[#This Row],[AwayTeam]] &lt;&gt; "new-orleans-saints", tbl_pbp[[#This Row],[homeWinPercentage]], 1-tbl_pbp[[#This Row],[homeWinPercentage]])</f>
        <v>0.98399999999999999</v>
      </c>
      <c r="AI3388" s="13">
        <f>tbl_pbp[[#This Row],[Kamara]]*tbl_pbp[[#This Row],[Impactful Play]]</f>
        <v>0</v>
      </c>
      <c r="AJ3388" s="13">
        <f>tbl_pbp[[#This Row],[Thomas]]*tbl_pbp[[#This Row],[Impactful Play]]</f>
        <v>0</v>
      </c>
      <c r="AK3388" s="13" t="str">
        <f>VLOOKUP(tbl_pbp[[#This Row],[Play Saints Win % Increase]], tbl_impact[],3,TRUE)</f>
        <v>Scented (0 to +5%)</v>
      </c>
    </row>
    <row r="3389" spans="1:37">
      <c r="A3389" s="1">
        <v>98</v>
      </c>
      <c r="B3389" s="5">
        <v>1.6E-2</v>
      </c>
      <c r="C3389" t="s">
        <v>2550</v>
      </c>
      <c r="D3389">
        <v>0</v>
      </c>
      <c r="E3389">
        <v>0</v>
      </c>
      <c r="F3389">
        <v>3</v>
      </c>
      <c r="G3389">
        <v>14</v>
      </c>
      <c r="H3389">
        <v>35</v>
      </c>
      <c r="I3389">
        <v>10</v>
      </c>
      <c r="J3389">
        <v>41</v>
      </c>
      <c r="K3389" t="s">
        <v>94</v>
      </c>
      <c r="L3389">
        <v>1</v>
      </c>
      <c r="M3389">
        <v>65</v>
      </c>
      <c r="N3389" t="s">
        <v>2551</v>
      </c>
      <c r="O3389" t="s">
        <v>192</v>
      </c>
      <c r="P3389" t="s">
        <v>22</v>
      </c>
      <c r="Q3389" t="s">
        <v>37</v>
      </c>
      <c r="S3389" t="s">
        <v>33</v>
      </c>
      <c r="T3389" t="s">
        <v>2312</v>
      </c>
      <c r="U3389" t="s">
        <v>2486</v>
      </c>
      <c r="V3389" t="s">
        <v>2242</v>
      </c>
      <c r="X3389" t="str">
        <f>VLOOKUP(pbp!V622, games!$B$2:$R$40, 3, FALSE)</f>
        <v>2019-09-30T00:20Z</v>
      </c>
      <c r="Y3389">
        <f>VLOOKUP(1*V3389,NFLGames!$H$11:$H$555,1,FALSE)</f>
        <v>401220285</v>
      </c>
      <c r="Z3389">
        <f>VLOOKUP($Y3389, NFLGames!$H$11:$K$555,2,FALSE)</f>
        <v>2020</v>
      </c>
      <c r="AA3389">
        <f>VLOOKUP($Y3389, NFLGames!$H$11:$K$555,3,FALSE)</f>
        <v>4</v>
      </c>
      <c r="AB3389" s="6">
        <f>IF(A3390=0, 0, AH3390-tbl_pbp[[#This Row],[Saints Win %]])</f>
        <v>0</v>
      </c>
      <c r="AE3389">
        <f>ABS(tbl_pbp[[#This Row],[play.homeScore]]-tbl_pbp[[#This Row],[play.awayScore]])</f>
        <v>21</v>
      </c>
      <c r="AF3389">
        <f>IF(tbl_pbp[[#This Row],[Play Saints Win % Increase]]&gt;=$AF$4,1,0)</f>
        <v>0</v>
      </c>
      <c r="AG3389" t="str">
        <f>VLOOKUP(tbl_pbp[[#This Row],[gameId]], games!$B$2:$T$40, 9, FALSE)</f>
        <v>new-orleans-saints</v>
      </c>
      <c r="AH3389" s="5">
        <f>IF(tbl_pbp[[#This Row],[AwayTeam]] &lt;&gt; "new-orleans-saints", tbl_pbp[[#This Row],[homeWinPercentage]], 1-tbl_pbp[[#This Row],[homeWinPercentage]])</f>
        <v>0.98399999999999999</v>
      </c>
      <c r="AI3389" s="13">
        <f>tbl_pbp[[#This Row],[Kamara]]*tbl_pbp[[#This Row],[Impactful Play]]</f>
        <v>0</v>
      </c>
      <c r="AJ3389" s="13">
        <f>tbl_pbp[[#This Row],[Thomas]]*tbl_pbp[[#This Row],[Impactful Play]]</f>
        <v>0</v>
      </c>
      <c r="AK3389" s="13" t="str">
        <f>VLOOKUP(tbl_pbp[[#This Row],[Play Saints Win % Increase]], tbl_impact[],3,TRUE)</f>
        <v>Scented (0 to +5%)</v>
      </c>
    </row>
    <row r="3390" spans="1:37">
      <c r="A3390" s="1">
        <v>99</v>
      </c>
      <c r="B3390" s="5">
        <v>1.6E-2</v>
      </c>
      <c r="C3390" t="s">
        <v>2552</v>
      </c>
      <c r="D3390">
        <v>0</v>
      </c>
      <c r="E3390">
        <v>0</v>
      </c>
      <c r="F3390">
        <v>3</v>
      </c>
      <c r="G3390">
        <v>14</v>
      </c>
      <c r="H3390">
        <v>35</v>
      </c>
      <c r="I3390">
        <v>10</v>
      </c>
      <c r="J3390">
        <v>41</v>
      </c>
      <c r="K3390" t="s">
        <v>94</v>
      </c>
      <c r="L3390">
        <v>2</v>
      </c>
      <c r="M3390">
        <v>59</v>
      </c>
      <c r="N3390" t="s">
        <v>2553</v>
      </c>
      <c r="O3390" t="s">
        <v>1816</v>
      </c>
      <c r="P3390" t="s">
        <v>45</v>
      </c>
      <c r="Q3390" t="s">
        <v>46</v>
      </c>
      <c r="R3390" t="s">
        <v>47</v>
      </c>
      <c r="S3390" t="s">
        <v>120</v>
      </c>
      <c r="T3390" t="s">
        <v>2312</v>
      </c>
      <c r="U3390" t="s">
        <v>2554</v>
      </c>
      <c r="V3390" t="s">
        <v>2242</v>
      </c>
      <c r="X3390" t="str">
        <f>VLOOKUP(pbp!V623, games!$B$2:$R$40, 3, FALSE)</f>
        <v>2019-09-30T00:20Z</v>
      </c>
      <c r="Y3390">
        <f>VLOOKUP(1*V3390,NFLGames!$H$11:$H$555,1,FALSE)</f>
        <v>401220285</v>
      </c>
      <c r="Z3390">
        <f>VLOOKUP($Y3390, NFLGames!$H$11:$K$555,2,FALSE)</f>
        <v>2020</v>
      </c>
      <c r="AA3390">
        <f>VLOOKUP($Y3390, NFLGames!$H$11:$K$555,3,FALSE)</f>
        <v>4</v>
      </c>
      <c r="AB3390" s="6">
        <f>IF(A3391=0, 0, AH3391-tbl_pbp[[#This Row],[Saints Win %]])</f>
        <v>-3.0000000000000027E-3</v>
      </c>
      <c r="AE3390">
        <f>ABS(tbl_pbp[[#This Row],[play.homeScore]]-tbl_pbp[[#This Row],[play.awayScore]])</f>
        <v>21</v>
      </c>
      <c r="AF3390">
        <f>IF(tbl_pbp[[#This Row],[Play Saints Win % Increase]]&gt;=$AF$4,1,0)</f>
        <v>0</v>
      </c>
      <c r="AG3390" t="str">
        <f>VLOOKUP(tbl_pbp[[#This Row],[gameId]], games!$B$2:$T$40, 9, FALSE)</f>
        <v>new-orleans-saints</v>
      </c>
      <c r="AH3390" s="5">
        <f>IF(tbl_pbp[[#This Row],[AwayTeam]] &lt;&gt; "new-orleans-saints", tbl_pbp[[#This Row],[homeWinPercentage]], 1-tbl_pbp[[#This Row],[homeWinPercentage]])</f>
        <v>0.98399999999999999</v>
      </c>
      <c r="AI3390" s="13">
        <f>tbl_pbp[[#This Row],[Kamara]]*tbl_pbp[[#This Row],[Impactful Play]]</f>
        <v>0</v>
      </c>
      <c r="AJ3390" s="13">
        <f>tbl_pbp[[#This Row],[Thomas]]*tbl_pbp[[#This Row],[Impactful Play]]</f>
        <v>0</v>
      </c>
      <c r="AK3390" s="13" t="str">
        <f>VLOOKUP(tbl_pbp[[#This Row],[Play Saints Win % Increase]], tbl_impact[],3,TRUE)</f>
        <v>Bad (0 to -5%)</v>
      </c>
    </row>
    <row r="3391" spans="1:37">
      <c r="A3391" s="1">
        <v>100</v>
      </c>
      <c r="B3391" s="5">
        <v>1.9E-2</v>
      </c>
      <c r="C3391" t="s">
        <v>2555</v>
      </c>
      <c r="D3391">
        <v>0</v>
      </c>
      <c r="E3391">
        <v>0</v>
      </c>
      <c r="F3391">
        <v>3</v>
      </c>
      <c r="G3391">
        <v>14</v>
      </c>
      <c r="H3391">
        <v>35</v>
      </c>
      <c r="I3391">
        <v>3</v>
      </c>
      <c r="J3391">
        <v>48</v>
      </c>
      <c r="K3391" t="s">
        <v>94</v>
      </c>
      <c r="L3391">
        <v>3</v>
      </c>
      <c r="M3391">
        <v>52</v>
      </c>
      <c r="N3391" t="s">
        <v>2556</v>
      </c>
      <c r="O3391" t="s">
        <v>2557</v>
      </c>
      <c r="P3391" t="s">
        <v>30</v>
      </c>
      <c r="Q3391" t="s">
        <v>31</v>
      </c>
      <c r="R3391" t="s">
        <v>32</v>
      </c>
      <c r="S3391" t="s">
        <v>375</v>
      </c>
      <c r="T3391" t="s">
        <v>2304</v>
      </c>
      <c r="U3391" t="s">
        <v>2558</v>
      </c>
      <c r="V3391" t="s">
        <v>2242</v>
      </c>
      <c r="X3391" t="str">
        <f>VLOOKUP(pbp!V624, games!$B$2:$R$40, 3, FALSE)</f>
        <v>2019-09-30T00:20Z</v>
      </c>
      <c r="Y3391">
        <f>VLOOKUP(1*V3391,NFLGames!$H$11:$H$555,1,FALSE)</f>
        <v>401220285</v>
      </c>
      <c r="Z3391">
        <f>VLOOKUP($Y3391, NFLGames!$H$11:$K$555,2,FALSE)</f>
        <v>2020</v>
      </c>
      <c r="AA3391">
        <f>VLOOKUP($Y3391, NFLGames!$H$11:$K$555,3,FALSE)</f>
        <v>4</v>
      </c>
      <c r="AB3391" s="6">
        <f>IF(A3392=0, 0, AH3392-tbl_pbp[[#This Row],[Saints Win %]])</f>
        <v>4.0000000000000036E-3</v>
      </c>
      <c r="AE3391">
        <f>ABS(tbl_pbp[[#This Row],[play.homeScore]]-tbl_pbp[[#This Row],[play.awayScore]])</f>
        <v>21</v>
      </c>
      <c r="AF3391">
        <f>IF(tbl_pbp[[#This Row],[Play Saints Win % Increase]]&gt;=$AF$4,1,0)</f>
        <v>0</v>
      </c>
      <c r="AG3391" t="str">
        <f>VLOOKUP(tbl_pbp[[#This Row],[gameId]], games!$B$2:$T$40, 9, FALSE)</f>
        <v>new-orleans-saints</v>
      </c>
      <c r="AH3391" s="5">
        <f>IF(tbl_pbp[[#This Row],[AwayTeam]] &lt;&gt; "new-orleans-saints", tbl_pbp[[#This Row],[homeWinPercentage]], 1-tbl_pbp[[#This Row],[homeWinPercentage]])</f>
        <v>0.98099999999999998</v>
      </c>
      <c r="AI3391" s="13">
        <f>tbl_pbp[[#This Row],[Kamara]]*tbl_pbp[[#This Row],[Impactful Play]]</f>
        <v>0</v>
      </c>
      <c r="AJ3391" s="13">
        <f>tbl_pbp[[#This Row],[Thomas]]*tbl_pbp[[#This Row],[Impactful Play]]</f>
        <v>0</v>
      </c>
      <c r="AK3391" s="13" t="str">
        <f>VLOOKUP(tbl_pbp[[#This Row],[Play Saints Win % Increase]], tbl_impact[],3,TRUE)</f>
        <v>Scented (0 to +5%)</v>
      </c>
    </row>
    <row r="3392" spans="1:37">
      <c r="A3392" s="1">
        <v>101</v>
      </c>
      <c r="B3392" s="5">
        <v>1.4999999999999999E-2</v>
      </c>
      <c r="C3392" t="s">
        <v>2559</v>
      </c>
      <c r="D3392">
        <v>0</v>
      </c>
      <c r="E3392">
        <v>0</v>
      </c>
      <c r="F3392">
        <v>3</v>
      </c>
      <c r="G3392">
        <v>14</v>
      </c>
      <c r="H3392">
        <v>35</v>
      </c>
      <c r="I3392">
        <v>10</v>
      </c>
      <c r="J3392">
        <v>56</v>
      </c>
      <c r="K3392" t="s">
        <v>94</v>
      </c>
      <c r="L3392">
        <v>1</v>
      </c>
      <c r="M3392">
        <v>44</v>
      </c>
      <c r="N3392" t="s">
        <v>2560</v>
      </c>
      <c r="O3392" t="s">
        <v>2561</v>
      </c>
      <c r="P3392" t="s">
        <v>45</v>
      </c>
      <c r="Q3392" t="s">
        <v>46</v>
      </c>
      <c r="R3392" t="s">
        <v>47</v>
      </c>
      <c r="S3392" t="s">
        <v>33</v>
      </c>
      <c r="T3392" t="s">
        <v>467</v>
      </c>
      <c r="U3392" t="s">
        <v>468</v>
      </c>
      <c r="V3392" t="s">
        <v>2242</v>
      </c>
      <c r="X3392" t="str">
        <f>VLOOKUP(pbp!V625, games!$B$2:$R$40, 3, FALSE)</f>
        <v>2019-09-30T00:20Z</v>
      </c>
      <c r="Y3392">
        <f>VLOOKUP(1*V3392,NFLGames!$H$11:$H$555,1,FALSE)</f>
        <v>401220285</v>
      </c>
      <c r="Z3392">
        <f>VLOOKUP($Y3392, NFLGames!$H$11:$K$555,2,FALSE)</f>
        <v>2020</v>
      </c>
      <c r="AA3392">
        <f>VLOOKUP($Y3392, NFLGames!$H$11:$K$555,3,FALSE)</f>
        <v>4</v>
      </c>
      <c r="AB3392" s="6">
        <f>IF(A3393=0, 0, AH3393-tbl_pbp[[#This Row],[Saints Win %]])</f>
        <v>-3.0000000000000027E-3</v>
      </c>
      <c r="AE3392">
        <f>ABS(tbl_pbp[[#This Row],[play.homeScore]]-tbl_pbp[[#This Row],[play.awayScore]])</f>
        <v>21</v>
      </c>
      <c r="AF3392">
        <f>IF(tbl_pbp[[#This Row],[Play Saints Win % Increase]]&gt;=$AF$4,1,0)</f>
        <v>0</v>
      </c>
      <c r="AG3392" t="str">
        <f>VLOOKUP(tbl_pbp[[#This Row],[gameId]], games!$B$2:$T$40, 9, FALSE)</f>
        <v>new-orleans-saints</v>
      </c>
      <c r="AH3392" s="5">
        <f>IF(tbl_pbp[[#This Row],[AwayTeam]] &lt;&gt; "new-orleans-saints", tbl_pbp[[#This Row],[homeWinPercentage]], 1-tbl_pbp[[#This Row],[homeWinPercentage]])</f>
        <v>0.98499999999999999</v>
      </c>
      <c r="AI3392" s="13">
        <f>tbl_pbp[[#This Row],[Kamara]]*tbl_pbp[[#This Row],[Impactful Play]]</f>
        <v>0</v>
      </c>
      <c r="AJ3392" s="13">
        <f>tbl_pbp[[#This Row],[Thomas]]*tbl_pbp[[#This Row],[Impactful Play]]</f>
        <v>0</v>
      </c>
      <c r="AK3392" s="13" t="str">
        <f>VLOOKUP(tbl_pbp[[#This Row],[Play Saints Win % Increase]], tbl_impact[],3,TRUE)</f>
        <v>Bad (0 to -5%)</v>
      </c>
    </row>
    <row r="3393" spans="1:37">
      <c r="A3393" s="1">
        <v>102</v>
      </c>
      <c r="B3393" s="5">
        <v>1.7999999999999999E-2</v>
      </c>
      <c r="C3393" t="s">
        <v>2562</v>
      </c>
      <c r="D3393">
        <v>0</v>
      </c>
      <c r="E3393">
        <v>0</v>
      </c>
      <c r="F3393">
        <v>3</v>
      </c>
      <c r="G3393">
        <v>14</v>
      </c>
      <c r="H3393">
        <v>35</v>
      </c>
      <c r="I3393">
        <v>9</v>
      </c>
      <c r="J3393">
        <v>57</v>
      </c>
      <c r="K3393" t="s">
        <v>94</v>
      </c>
      <c r="L3393">
        <v>2</v>
      </c>
      <c r="M3393">
        <v>43</v>
      </c>
      <c r="N3393" t="s">
        <v>2563</v>
      </c>
      <c r="O3393" t="s">
        <v>1928</v>
      </c>
      <c r="P3393" t="s">
        <v>45</v>
      </c>
      <c r="Q3393" t="s">
        <v>46</v>
      </c>
      <c r="R3393" t="s">
        <v>47</v>
      </c>
      <c r="S3393" t="s">
        <v>210</v>
      </c>
      <c r="T3393" t="s">
        <v>48</v>
      </c>
      <c r="U3393" t="s">
        <v>2564</v>
      </c>
      <c r="V3393" t="s">
        <v>2242</v>
      </c>
      <c r="X3393" t="str">
        <f>VLOOKUP(pbp!V626, games!$B$2:$R$40, 3, FALSE)</f>
        <v>2019-09-30T00:20Z</v>
      </c>
      <c r="Y3393">
        <f>VLOOKUP(1*V3393,NFLGames!$H$11:$H$555,1,FALSE)</f>
        <v>401220285</v>
      </c>
      <c r="Z3393">
        <f>VLOOKUP($Y3393, NFLGames!$H$11:$K$555,2,FALSE)</f>
        <v>2020</v>
      </c>
      <c r="AA3393">
        <f>VLOOKUP($Y3393, NFLGames!$H$11:$K$555,3,FALSE)</f>
        <v>4</v>
      </c>
      <c r="AB3393" s="6">
        <f>IF(A3394=0, 0, AH3394-tbl_pbp[[#This Row],[Saints Win %]])</f>
        <v>-1.0000000000000009E-3</v>
      </c>
      <c r="AE3393">
        <f>ABS(tbl_pbp[[#This Row],[play.homeScore]]-tbl_pbp[[#This Row],[play.awayScore]])</f>
        <v>21</v>
      </c>
      <c r="AF3393">
        <f>IF(tbl_pbp[[#This Row],[Play Saints Win % Increase]]&gt;=$AF$4,1,0)</f>
        <v>0</v>
      </c>
      <c r="AG3393" t="str">
        <f>VLOOKUP(tbl_pbp[[#This Row],[gameId]], games!$B$2:$T$40, 9, FALSE)</f>
        <v>new-orleans-saints</v>
      </c>
      <c r="AH3393" s="5">
        <f>IF(tbl_pbp[[#This Row],[AwayTeam]] &lt;&gt; "new-orleans-saints", tbl_pbp[[#This Row],[homeWinPercentage]], 1-tbl_pbp[[#This Row],[homeWinPercentage]])</f>
        <v>0.98199999999999998</v>
      </c>
      <c r="AI3393" s="13">
        <f>tbl_pbp[[#This Row],[Kamara]]*tbl_pbp[[#This Row],[Impactful Play]]</f>
        <v>0</v>
      </c>
      <c r="AJ3393" s="13">
        <f>tbl_pbp[[#This Row],[Thomas]]*tbl_pbp[[#This Row],[Impactful Play]]</f>
        <v>0</v>
      </c>
      <c r="AK3393" s="13" t="str">
        <f>VLOOKUP(tbl_pbp[[#This Row],[Play Saints Win % Increase]], tbl_impact[],3,TRUE)</f>
        <v>Bad (0 to -5%)</v>
      </c>
    </row>
    <row r="3394" spans="1:37">
      <c r="A3394" s="1">
        <v>103</v>
      </c>
      <c r="B3394" s="5">
        <v>1.9E-2</v>
      </c>
      <c r="C3394" t="s">
        <v>2565</v>
      </c>
      <c r="D3394">
        <v>0</v>
      </c>
      <c r="E3394">
        <v>0</v>
      </c>
      <c r="F3394">
        <v>3</v>
      </c>
      <c r="G3394">
        <v>14</v>
      </c>
      <c r="H3394">
        <v>35</v>
      </c>
      <c r="I3394">
        <v>2</v>
      </c>
      <c r="J3394">
        <v>64</v>
      </c>
      <c r="K3394" t="s">
        <v>94</v>
      </c>
      <c r="L3394">
        <v>3</v>
      </c>
      <c r="M3394">
        <v>36</v>
      </c>
      <c r="N3394" t="s">
        <v>2566</v>
      </c>
      <c r="O3394" t="s">
        <v>1399</v>
      </c>
      <c r="P3394" t="s">
        <v>45</v>
      </c>
      <c r="Q3394" t="s">
        <v>46</v>
      </c>
      <c r="R3394" t="s">
        <v>47</v>
      </c>
      <c r="S3394" t="s">
        <v>241</v>
      </c>
      <c r="T3394" t="s">
        <v>296</v>
      </c>
      <c r="U3394" t="s">
        <v>2567</v>
      </c>
      <c r="V3394" t="s">
        <v>2242</v>
      </c>
      <c r="X3394" t="str">
        <f>VLOOKUP(pbp!V627, games!$B$2:$R$40, 3, FALSE)</f>
        <v>2019-09-30T00:20Z</v>
      </c>
      <c r="Y3394">
        <f>VLOOKUP(1*V3394,NFLGames!$H$11:$H$555,1,FALSE)</f>
        <v>401220285</v>
      </c>
      <c r="Z3394">
        <f>VLOOKUP($Y3394, NFLGames!$H$11:$K$555,2,FALSE)</f>
        <v>2020</v>
      </c>
      <c r="AA3394">
        <f>VLOOKUP($Y3394, NFLGames!$H$11:$K$555,3,FALSE)</f>
        <v>4</v>
      </c>
      <c r="AB3394" s="6">
        <f>IF(A3395=0, 0, AH3395-tbl_pbp[[#This Row],[Saints Win %]])</f>
        <v>-1.6000000000000014E-2</v>
      </c>
      <c r="AE3394">
        <f>ABS(tbl_pbp[[#This Row],[play.homeScore]]-tbl_pbp[[#This Row],[play.awayScore]])</f>
        <v>21</v>
      </c>
      <c r="AF3394">
        <f>IF(tbl_pbp[[#This Row],[Play Saints Win % Increase]]&gt;=$AF$4,1,0)</f>
        <v>0</v>
      </c>
      <c r="AG3394" t="str">
        <f>VLOOKUP(tbl_pbp[[#This Row],[gameId]], games!$B$2:$T$40, 9, FALSE)</f>
        <v>new-orleans-saints</v>
      </c>
      <c r="AH3394" s="5">
        <f>IF(tbl_pbp[[#This Row],[AwayTeam]] &lt;&gt; "new-orleans-saints", tbl_pbp[[#This Row],[homeWinPercentage]], 1-tbl_pbp[[#This Row],[homeWinPercentage]])</f>
        <v>0.98099999999999998</v>
      </c>
      <c r="AI3394" s="13">
        <f>tbl_pbp[[#This Row],[Kamara]]*tbl_pbp[[#This Row],[Impactful Play]]</f>
        <v>0</v>
      </c>
      <c r="AJ3394" s="13">
        <f>tbl_pbp[[#This Row],[Thomas]]*tbl_pbp[[#This Row],[Impactful Play]]</f>
        <v>0</v>
      </c>
      <c r="AK3394" s="13" t="str">
        <f>VLOOKUP(tbl_pbp[[#This Row],[Play Saints Win % Increase]], tbl_impact[],3,TRUE)</f>
        <v>Bad (0 to -5%)</v>
      </c>
    </row>
    <row r="3395" spans="1:37">
      <c r="A3395" s="1">
        <v>104</v>
      </c>
      <c r="B3395" s="5">
        <v>3.5000000000000003E-2</v>
      </c>
      <c r="C3395" t="s">
        <v>2568</v>
      </c>
      <c r="D3395">
        <v>0</v>
      </c>
      <c r="E3395">
        <v>0</v>
      </c>
      <c r="F3395">
        <v>3</v>
      </c>
      <c r="G3395">
        <v>14</v>
      </c>
      <c r="H3395">
        <v>35</v>
      </c>
      <c r="I3395">
        <v>10</v>
      </c>
      <c r="J3395">
        <v>66</v>
      </c>
      <c r="K3395" t="s">
        <v>94</v>
      </c>
      <c r="L3395">
        <v>1</v>
      </c>
      <c r="M3395">
        <v>34</v>
      </c>
      <c r="N3395" t="s">
        <v>2569</v>
      </c>
      <c r="O3395" t="s">
        <v>2570</v>
      </c>
      <c r="P3395" t="s">
        <v>94</v>
      </c>
      <c r="Q3395" t="s">
        <v>95</v>
      </c>
      <c r="R3395" t="s">
        <v>96</v>
      </c>
      <c r="S3395" t="s">
        <v>33</v>
      </c>
      <c r="T3395" t="s">
        <v>127</v>
      </c>
      <c r="U3395" t="s">
        <v>462</v>
      </c>
      <c r="V3395" t="s">
        <v>2242</v>
      </c>
      <c r="X3395" t="str">
        <f>VLOOKUP(pbp!V628, games!$B$2:$R$40, 3, FALSE)</f>
        <v>2019-09-30T00:20Z</v>
      </c>
      <c r="Y3395">
        <f>VLOOKUP(1*V3395,NFLGames!$H$11:$H$555,1,FALSE)</f>
        <v>401220285</v>
      </c>
      <c r="Z3395">
        <f>VLOOKUP($Y3395, NFLGames!$H$11:$K$555,2,FALSE)</f>
        <v>2020</v>
      </c>
      <c r="AA3395">
        <f>VLOOKUP($Y3395, NFLGames!$H$11:$K$555,3,FALSE)</f>
        <v>4</v>
      </c>
      <c r="AB3395" s="6">
        <f>IF(A3396=0, 0, AH3396-tbl_pbp[[#This Row],[Saints Win %]])</f>
        <v>-5.0000000000000044E-3</v>
      </c>
      <c r="AE3395">
        <f>ABS(tbl_pbp[[#This Row],[play.homeScore]]-tbl_pbp[[#This Row],[play.awayScore]])</f>
        <v>21</v>
      </c>
      <c r="AF3395">
        <f>IF(tbl_pbp[[#This Row],[Play Saints Win % Increase]]&gt;=$AF$4,1,0)</f>
        <v>0</v>
      </c>
      <c r="AG3395" t="str">
        <f>VLOOKUP(tbl_pbp[[#This Row],[gameId]], games!$B$2:$T$40, 9, FALSE)</f>
        <v>new-orleans-saints</v>
      </c>
      <c r="AH3395" s="5">
        <f>IF(tbl_pbp[[#This Row],[AwayTeam]] &lt;&gt; "new-orleans-saints", tbl_pbp[[#This Row],[homeWinPercentage]], 1-tbl_pbp[[#This Row],[homeWinPercentage]])</f>
        <v>0.96499999999999997</v>
      </c>
      <c r="AI3395" s="13">
        <f>tbl_pbp[[#This Row],[Kamara]]*tbl_pbp[[#This Row],[Impactful Play]]</f>
        <v>0</v>
      </c>
      <c r="AJ3395" s="13">
        <f>tbl_pbp[[#This Row],[Thomas]]*tbl_pbp[[#This Row],[Impactful Play]]</f>
        <v>0</v>
      </c>
      <c r="AK3395" s="13" t="str">
        <f>VLOOKUP(tbl_pbp[[#This Row],[Play Saints Win % Increase]], tbl_impact[],3,TRUE)</f>
        <v>Bad (0 to -5%)</v>
      </c>
    </row>
    <row r="3396" spans="1:37">
      <c r="A3396" s="1">
        <v>105</v>
      </c>
      <c r="B3396" s="5">
        <v>0.04</v>
      </c>
      <c r="C3396" t="s">
        <v>2571</v>
      </c>
      <c r="D3396">
        <v>0</v>
      </c>
      <c r="E3396">
        <v>0</v>
      </c>
      <c r="F3396">
        <v>3</v>
      </c>
      <c r="G3396">
        <v>14</v>
      </c>
      <c r="H3396">
        <v>35</v>
      </c>
      <c r="I3396">
        <v>2</v>
      </c>
      <c r="J3396">
        <v>98</v>
      </c>
      <c r="K3396" t="s">
        <v>94</v>
      </c>
      <c r="L3396">
        <v>1</v>
      </c>
      <c r="M3396">
        <v>2</v>
      </c>
      <c r="N3396" t="s">
        <v>2572</v>
      </c>
      <c r="O3396" t="s">
        <v>2573</v>
      </c>
      <c r="P3396" t="s">
        <v>94</v>
      </c>
      <c r="Q3396" t="s">
        <v>95</v>
      </c>
      <c r="R3396" t="s">
        <v>96</v>
      </c>
      <c r="S3396" t="s">
        <v>283</v>
      </c>
      <c r="T3396" t="s">
        <v>649</v>
      </c>
      <c r="U3396" t="s">
        <v>1142</v>
      </c>
      <c r="V3396" t="s">
        <v>2242</v>
      </c>
      <c r="X3396" t="str">
        <f>VLOOKUP(pbp!V629, games!$B$2:$R$40, 3, FALSE)</f>
        <v>2019-09-30T00:20Z</v>
      </c>
      <c r="Y3396">
        <f>VLOOKUP(1*V3396,NFLGames!$H$11:$H$555,1,FALSE)</f>
        <v>401220285</v>
      </c>
      <c r="Z3396">
        <f>VLOOKUP($Y3396, NFLGames!$H$11:$K$555,2,FALSE)</f>
        <v>2020</v>
      </c>
      <c r="AA3396">
        <f>VLOOKUP($Y3396, NFLGames!$H$11:$K$555,3,FALSE)</f>
        <v>4</v>
      </c>
      <c r="AB3396" s="6">
        <f>IF(A3397=0, 0, AH3397-tbl_pbp[[#This Row],[Saints Win %]])</f>
        <v>-1.0000000000000009E-3</v>
      </c>
      <c r="AE3396">
        <f>ABS(tbl_pbp[[#This Row],[play.homeScore]]-tbl_pbp[[#This Row],[play.awayScore]])</f>
        <v>21</v>
      </c>
      <c r="AF3396">
        <f>IF(tbl_pbp[[#This Row],[Play Saints Win % Increase]]&gt;=$AF$4,1,0)</f>
        <v>0</v>
      </c>
      <c r="AG3396" t="str">
        <f>VLOOKUP(tbl_pbp[[#This Row],[gameId]], games!$B$2:$T$40, 9, FALSE)</f>
        <v>new-orleans-saints</v>
      </c>
      <c r="AH3396" s="5">
        <f>IF(tbl_pbp[[#This Row],[AwayTeam]] &lt;&gt; "new-orleans-saints", tbl_pbp[[#This Row],[homeWinPercentage]], 1-tbl_pbp[[#This Row],[homeWinPercentage]])</f>
        <v>0.96</v>
      </c>
      <c r="AI3396" s="13">
        <f>tbl_pbp[[#This Row],[Kamara]]*tbl_pbp[[#This Row],[Impactful Play]]</f>
        <v>0</v>
      </c>
      <c r="AJ3396" s="13">
        <f>tbl_pbp[[#This Row],[Thomas]]*tbl_pbp[[#This Row],[Impactful Play]]</f>
        <v>0</v>
      </c>
      <c r="AK3396" s="13" t="str">
        <f>VLOOKUP(tbl_pbp[[#This Row],[Play Saints Win % Increase]], tbl_impact[],3,TRUE)</f>
        <v>Bad (0 to -5%)</v>
      </c>
    </row>
    <row r="3397" spans="1:37">
      <c r="A3397" s="1">
        <v>106</v>
      </c>
      <c r="B3397" s="5">
        <v>4.1000000000000002E-2</v>
      </c>
      <c r="C3397" t="s">
        <v>2574</v>
      </c>
      <c r="D3397">
        <v>0</v>
      </c>
      <c r="E3397">
        <v>0</v>
      </c>
      <c r="F3397">
        <v>3</v>
      </c>
      <c r="G3397">
        <v>21</v>
      </c>
      <c r="H3397">
        <v>35</v>
      </c>
      <c r="I3397">
        <v>1</v>
      </c>
      <c r="J3397">
        <v>99</v>
      </c>
      <c r="K3397" t="s">
        <v>94</v>
      </c>
      <c r="L3397">
        <v>1</v>
      </c>
      <c r="M3397">
        <v>1</v>
      </c>
      <c r="N3397" t="s">
        <v>2575</v>
      </c>
      <c r="O3397" t="s">
        <v>2440</v>
      </c>
      <c r="P3397" t="s">
        <v>103</v>
      </c>
      <c r="Q3397" t="s">
        <v>104</v>
      </c>
      <c r="R3397" t="s">
        <v>105</v>
      </c>
      <c r="S3397" t="s">
        <v>283</v>
      </c>
      <c r="T3397" t="s">
        <v>575</v>
      </c>
      <c r="U3397" t="s">
        <v>2197</v>
      </c>
      <c r="V3397" t="s">
        <v>2242</v>
      </c>
      <c r="X3397" t="str">
        <f>VLOOKUP(pbp!V630, games!$B$2:$R$40, 3, FALSE)</f>
        <v>2019-09-30T00:20Z</v>
      </c>
      <c r="Y3397">
        <f>VLOOKUP(1*V3397,NFLGames!$H$11:$H$555,1,FALSE)</f>
        <v>401220285</v>
      </c>
      <c r="Z3397">
        <f>VLOOKUP($Y3397, NFLGames!$H$11:$K$555,2,FALSE)</f>
        <v>2020</v>
      </c>
      <c r="AA3397">
        <f>VLOOKUP($Y3397, NFLGames!$H$11:$K$555,3,FALSE)</f>
        <v>4</v>
      </c>
      <c r="AB3397" s="6">
        <f>IF(A3398=0, 0, AH3398-tbl_pbp[[#This Row],[Saints Win %]])</f>
        <v>1.0000000000000009E-3</v>
      </c>
      <c r="AE3397">
        <f>ABS(tbl_pbp[[#This Row],[play.homeScore]]-tbl_pbp[[#This Row],[play.awayScore]])</f>
        <v>14</v>
      </c>
      <c r="AF3397">
        <f>IF(tbl_pbp[[#This Row],[Play Saints Win % Increase]]&gt;=$AF$4,1,0)</f>
        <v>0</v>
      </c>
      <c r="AG3397" t="str">
        <f>VLOOKUP(tbl_pbp[[#This Row],[gameId]], games!$B$2:$T$40, 9, FALSE)</f>
        <v>new-orleans-saints</v>
      </c>
      <c r="AH3397" s="5">
        <f>IF(tbl_pbp[[#This Row],[AwayTeam]] &lt;&gt; "new-orleans-saints", tbl_pbp[[#This Row],[homeWinPercentage]], 1-tbl_pbp[[#This Row],[homeWinPercentage]])</f>
        <v>0.95899999999999996</v>
      </c>
      <c r="AI3397" s="13">
        <f>tbl_pbp[[#This Row],[Kamara]]*tbl_pbp[[#This Row],[Impactful Play]]</f>
        <v>0</v>
      </c>
      <c r="AJ3397" s="13">
        <f>tbl_pbp[[#This Row],[Thomas]]*tbl_pbp[[#This Row],[Impactful Play]]</f>
        <v>0</v>
      </c>
      <c r="AK3397" s="13" t="str">
        <f>VLOOKUP(tbl_pbp[[#This Row],[Play Saints Win % Increase]], tbl_impact[],3,TRUE)</f>
        <v>Scented (0 to +5%)</v>
      </c>
    </row>
    <row r="3398" spans="1:37">
      <c r="A3398" s="1">
        <v>107</v>
      </c>
      <c r="B3398" s="5">
        <v>0.04</v>
      </c>
      <c r="C3398" t="s">
        <v>2576</v>
      </c>
      <c r="D3398">
        <v>0</v>
      </c>
      <c r="E3398">
        <v>0</v>
      </c>
      <c r="F3398">
        <v>3</v>
      </c>
      <c r="G3398">
        <v>21</v>
      </c>
      <c r="H3398">
        <v>35</v>
      </c>
      <c r="I3398">
        <v>0</v>
      </c>
      <c r="J3398">
        <v>35</v>
      </c>
      <c r="K3398" t="s">
        <v>94</v>
      </c>
      <c r="L3398">
        <v>0</v>
      </c>
      <c r="M3398">
        <v>65</v>
      </c>
      <c r="N3398" t="s">
        <v>2288</v>
      </c>
      <c r="O3398" t="s">
        <v>2440</v>
      </c>
      <c r="P3398" t="s">
        <v>25</v>
      </c>
      <c r="Q3398" t="s">
        <v>26</v>
      </c>
      <c r="R3398" t="s">
        <v>27</v>
      </c>
      <c r="V3398" t="s">
        <v>2242</v>
      </c>
      <c r="X3398" t="str">
        <f>VLOOKUP(pbp!V631, games!$B$2:$R$40, 3, FALSE)</f>
        <v>2019-09-30T00:20Z</v>
      </c>
      <c r="Y3398">
        <f>VLOOKUP(1*V3398,NFLGames!$H$11:$H$555,1,FALSE)</f>
        <v>401220285</v>
      </c>
      <c r="Z3398">
        <f>VLOOKUP($Y3398, NFLGames!$H$11:$K$555,2,FALSE)</f>
        <v>2020</v>
      </c>
      <c r="AA3398">
        <f>VLOOKUP($Y3398, NFLGames!$H$11:$K$555,3,FALSE)</f>
        <v>4</v>
      </c>
      <c r="AB3398" s="6">
        <f>IF(A3399=0, 0, AH3399-tbl_pbp[[#This Row],[Saints Win %]])</f>
        <v>-8.0000000000000071E-3</v>
      </c>
      <c r="AE3398">
        <f>ABS(tbl_pbp[[#This Row],[play.homeScore]]-tbl_pbp[[#This Row],[play.awayScore]])</f>
        <v>14</v>
      </c>
      <c r="AF3398">
        <f>IF(tbl_pbp[[#This Row],[Play Saints Win % Increase]]&gt;=$AF$4,1,0)</f>
        <v>0</v>
      </c>
      <c r="AG3398" t="str">
        <f>VLOOKUP(tbl_pbp[[#This Row],[gameId]], games!$B$2:$T$40, 9, FALSE)</f>
        <v>new-orleans-saints</v>
      </c>
      <c r="AH3398" s="5">
        <f>IF(tbl_pbp[[#This Row],[AwayTeam]] &lt;&gt; "new-orleans-saints", tbl_pbp[[#This Row],[homeWinPercentage]], 1-tbl_pbp[[#This Row],[homeWinPercentage]])</f>
        <v>0.96</v>
      </c>
      <c r="AI3398" s="13">
        <f>tbl_pbp[[#This Row],[Kamara]]*tbl_pbp[[#This Row],[Impactful Play]]</f>
        <v>0</v>
      </c>
      <c r="AJ3398" s="13">
        <f>tbl_pbp[[#This Row],[Thomas]]*tbl_pbp[[#This Row],[Impactful Play]]</f>
        <v>0</v>
      </c>
      <c r="AK3398" s="13" t="str">
        <f>VLOOKUP(tbl_pbp[[#This Row],[Play Saints Win % Increase]], tbl_impact[],3,TRUE)</f>
        <v>Bad (0 to -5%)</v>
      </c>
    </row>
    <row r="3399" spans="1:37">
      <c r="A3399" s="1">
        <v>108</v>
      </c>
      <c r="B3399" s="5">
        <v>4.8000000000000001E-2</v>
      </c>
      <c r="C3399" t="s">
        <v>2577</v>
      </c>
      <c r="D3399">
        <v>0</v>
      </c>
      <c r="E3399">
        <v>0</v>
      </c>
      <c r="F3399">
        <v>3</v>
      </c>
      <c r="G3399">
        <v>21</v>
      </c>
      <c r="H3399">
        <v>35</v>
      </c>
      <c r="I3399">
        <v>10</v>
      </c>
      <c r="J3399">
        <v>75</v>
      </c>
      <c r="K3399" t="s">
        <v>29</v>
      </c>
      <c r="L3399">
        <v>1</v>
      </c>
      <c r="M3399">
        <v>75</v>
      </c>
      <c r="N3399" t="s">
        <v>2578</v>
      </c>
      <c r="O3399" t="s">
        <v>2440</v>
      </c>
      <c r="P3399" t="s">
        <v>45</v>
      </c>
      <c r="Q3399" t="s">
        <v>46</v>
      </c>
      <c r="R3399" t="s">
        <v>47</v>
      </c>
      <c r="S3399" t="s">
        <v>33</v>
      </c>
      <c r="T3399" t="s">
        <v>34</v>
      </c>
      <c r="U3399" t="s">
        <v>35</v>
      </c>
      <c r="V3399" t="s">
        <v>2242</v>
      </c>
      <c r="X3399" t="str">
        <f>VLOOKUP(pbp!V632, games!$B$2:$R$40, 3, FALSE)</f>
        <v>2019-09-30T00:20Z</v>
      </c>
      <c r="Y3399">
        <f>VLOOKUP(1*V3399,NFLGames!$H$11:$H$555,1,FALSE)</f>
        <v>401220285</v>
      </c>
      <c r="Z3399">
        <f>VLOOKUP($Y3399, NFLGames!$H$11:$K$555,2,FALSE)</f>
        <v>2020</v>
      </c>
      <c r="AA3399">
        <f>VLOOKUP($Y3399, NFLGames!$H$11:$K$555,3,FALSE)</f>
        <v>4</v>
      </c>
      <c r="AB3399" s="6">
        <f>IF(A3400=0, 0, AH3400-tbl_pbp[[#This Row],[Saints Win %]])</f>
        <v>1.5000000000000013E-2</v>
      </c>
      <c r="AC3399">
        <v>1</v>
      </c>
      <c r="AE3399">
        <f>ABS(tbl_pbp[[#This Row],[play.homeScore]]-tbl_pbp[[#This Row],[play.awayScore]])</f>
        <v>14</v>
      </c>
      <c r="AF3399">
        <f>IF(tbl_pbp[[#This Row],[Play Saints Win % Increase]]&gt;=$AF$4,1,0)</f>
        <v>0</v>
      </c>
      <c r="AG3399" t="str">
        <f>VLOOKUP(tbl_pbp[[#This Row],[gameId]], games!$B$2:$T$40, 9, FALSE)</f>
        <v>new-orleans-saints</v>
      </c>
      <c r="AH3399" s="5">
        <f>IF(tbl_pbp[[#This Row],[AwayTeam]] &lt;&gt; "new-orleans-saints", tbl_pbp[[#This Row],[homeWinPercentage]], 1-tbl_pbp[[#This Row],[homeWinPercentage]])</f>
        <v>0.95199999999999996</v>
      </c>
      <c r="AI3399" s="13">
        <f>tbl_pbp[[#This Row],[Kamara]]*tbl_pbp[[#This Row],[Impactful Play]]</f>
        <v>0</v>
      </c>
      <c r="AJ3399" s="13">
        <f>tbl_pbp[[#This Row],[Thomas]]*tbl_pbp[[#This Row],[Impactful Play]]</f>
        <v>0</v>
      </c>
      <c r="AK3399" s="13" t="str">
        <f>VLOOKUP(tbl_pbp[[#This Row],[Play Saints Win % Increase]], tbl_impact[],3,TRUE)</f>
        <v>Scented (0 to +5%)</v>
      </c>
    </row>
    <row r="3400" spans="1:37">
      <c r="A3400" s="1">
        <v>109</v>
      </c>
      <c r="B3400" s="5">
        <v>3.3000000000000002E-2</v>
      </c>
      <c r="C3400" t="s">
        <v>2579</v>
      </c>
      <c r="D3400">
        <v>0</v>
      </c>
      <c r="E3400">
        <v>0</v>
      </c>
      <c r="F3400">
        <v>3</v>
      </c>
      <c r="G3400">
        <v>21</v>
      </c>
      <c r="H3400">
        <v>35</v>
      </c>
      <c r="I3400">
        <v>9</v>
      </c>
      <c r="J3400">
        <v>74</v>
      </c>
      <c r="K3400" t="s">
        <v>29</v>
      </c>
      <c r="L3400">
        <v>2</v>
      </c>
      <c r="M3400">
        <v>74</v>
      </c>
      <c r="N3400" t="s">
        <v>2580</v>
      </c>
      <c r="O3400" t="s">
        <v>1296</v>
      </c>
      <c r="P3400" t="s">
        <v>30</v>
      </c>
      <c r="Q3400" t="s">
        <v>31</v>
      </c>
      <c r="R3400" t="s">
        <v>32</v>
      </c>
      <c r="S3400" t="s">
        <v>210</v>
      </c>
      <c r="T3400" t="s">
        <v>221</v>
      </c>
      <c r="U3400" t="s">
        <v>2581</v>
      </c>
      <c r="V3400" t="s">
        <v>2242</v>
      </c>
      <c r="X3400" t="str">
        <f>VLOOKUP(pbp!V633, games!$B$2:$R$40, 3, FALSE)</f>
        <v>2019-09-30T00:20Z</v>
      </c>
      <c r="Y3400">
        <f>VLOOKUP(1*V3400,NFLGames!$H$11:$H$555,1,FALSE)</f>
        <v>401220285</v>
      </c>
      <c r="Z3400">
        <f>VLOOKUP($Y3400, NFLGames!$H$11:$K$555,2,FALSE)</f>
        <v>2020</v>
      </c>
      <c r="AA3400">
        <f>VLOOKUP($Y3400, NFLGames!$H$11:$K$555,3,FALSE)</f>
        <v>4</v>
      </c>
      <c r="AB3400" s="6">
        <f>IF(A3401=0, 0, AH3401-tbl_pbp[[#This Row],[Saints Win %]])</f>
        <v>-6.0000000000000053E-3</v>
      </c>
      <c r="AC3400">
        <v>1</v>
      </c>
      <c r="AE3400">
        <f>ABS(tbl_pbp[[#This Row],[play.homeScore]]-tbl_pbp[[#This Row],[play.awayScore]])</f>
        <v>14</v>
      </c>
      <c r="AF3400">
        <f>IF(tbl_pbp[[#This Row],[Play Saints Win % Increase]]&gt;=$AF$4,1,0)</f>
        <v>0</v>
      </c>
      <c r="AG3400" t="str">
        <f>VLOOKUP(tbl_pbp[[#This Row],[gameId]], games!$B$2:$T$40, 9, FALSE)</f>
        <v>new-orleans-saints</v>
      </c>
      <c r="AH3400" s="5">
        <f>IF(tbl_pbp[[#This Row],[AwayTeam]] &lt;&gt; "new-orleans-saints", tbl_pbp[[#This Row],[homeWinPercentage]], 1-tbl_pbp[[#This Row],[homeWinPercentage]])</f>
        <v>0.96699999999999997</v>
      </c>
      <c r="AI3400" s="13">
        <f>tbl_pbp[[#This Row],[Kamara]]*tbl_pbp[[#This Row],[Impactful Play]]</f>
        <v>0</v>
      </c>
      <c r="AJ3400" s="13">
        <f>tbl_pbp[[#This Row],[Thomas]]*tbl_pbp[[#This Row],[Impactful Play]]</f>
        <v>0</v>
      </c>
      <c r="AK3400" s="13" t="str">
        <f>VLOOKUP(tbl_pbp[[#This Row],[Play Saints Win % Increase]], tbl_impact[],3,TRUE)</f>
        <v>Bad (0 to -5%)</v>
      </c>
    </row>
    <row r="3401" spans="1:37">
      <c r="A3401" s="1">
        <v>110</v>
      </c>
      <c r="B3401" s="5">
        <v>3.9E-2</v>
      </c>
      <c r="C3401" t="s">
        <v>2582</v>
      </c>
      <c r="D3401">
        <v>0</v>
      </c>
      <c r="E3401">
        <v>0</v>
      </c>
      <c r="F3401">
        <v>3</v>
      </c>
      <c r="G3401">
        <v>21</v>
      </c>
      <c r="H3401">
        <v>35</v>
      </c>
      <c r="I3401">
        <v>10</v>
      </c>
      <c r="J3401">
        <v>65</v>
      </c>
      <c r="K3401" t="s">
        <v>29</v>
      </c>
      <c r="L3401">
        <v>1</v>
      </c>
      <c r="M3401">
        <v>65</v>
      </c>
      <c r="N3401" t="s">
        <v>2583</v>
      </c>
      <c r="O3401" t="s">
        <v>2584</v>
      </c>
      <c r="P3401" t="s">
        <v>45</v>
      </c>
      <c r="Q3401" t="s">
        <v>46</v>
      </c>
      <c r="R3401" t="s">
        <v>47</v>
      </c>
      <c r="S3401" t="s">
        <v>33</v>
      </c>
      <c r="T3401" t="s">
        <v>202</v>
      </c>
      <c r="U3401" t="s">
        <v>255</v>
      </c>
      <c r="V3401" t="s">
        <v>2242</v>
      </c>
      <c r="X3401" t="str">
        <f>VLOOKUP(pbp!V634, games!$B$2:$R$40, 3, FALSE)</f>
        <v>2019-09-30T00:20Z</v>
      </c>
      <c r="Y3401">
        <f>VLOOKUP(1*V3401,NFLGames!$H$11:$H$555,1,FALSE)</f>
        <v>401220285</v>
      </c>
      <c r="Z3401">
        <f>VLOOKUP($Y3401, NFLGames!$H$11:$K$555,2,FALSE)</f>
        <v>2020</v>
      </c>
      <c r="AA3401">
        <f>VLOOKUP($Y3401, NFLGames!$H$11:$K$555,3,FALSE)</f>
        <v>4</v>
      </c>
      <c r="AB3401" s="6">
        <f>IF(A3402=0, 0, AH3402-tbl_pbp[[#This Row],[Saints Win %]])</f>
        <v>1.0000000000000009E-2</v>
      </c>
      <c r="AE3401">
        <f>ABS(tbl_pbp[[#This Row],[play.homeScore]]-tbl_pbp[[#This Row],[play.awayScore]])</f>
        <v>14</v>
      </c>
      <c r="AF3401">
        <f>IF(tbl_pbp[[#This Row],[Play Saints Win % Increase]]&gt;=$AF$4,1,0)</f>
        <v>0</v>
      </c>
      <c r="AG3401" t="str">
        <f>VLOOKUP(tbl_pbp[[#This Row],[gameId]], games!$B$2:$T$40, 9, FALSE)</f>
        <v>new-orleans-saints</v>
      </c>
      <c r="AH3401" s="5">
        <f>IF(tbl_pbp[[#This Row],[AwayTeam]] &lt;&gt; "new-orleans-saints", tbl_pbp[[#This Row],[homeWinPercentage]], 1-tbl_pbp[[#This Row],[homeWinPercentage]])</f>
        <v>0.96099999999999997</v>
      </c>
      <c r="AI3401" s="13">
        <f>tbl_pbp[[#This Row],[Kamara]]*tbl_pbp[[#This Row],[Impactful Play]]</f>
        <v>0</v>
      </c>
      <c r="AJ3401" s="13">
        <f>tbl_pbp[[#This Row],[Thomas]]*tbl_pbp[[#This Row],[Impactful Play]]</f>
        <v>0</v>
      </c>
      <c r="AK3401" s="13" t="str">
        <f>VLOOKUP(tbl_pbp[[#This Row],[Play Saints Win % Increase]], tbl_impact[],3,TRUE)</f>
        <v>Scented (0 to +5%)</v>
      </c>
    </row>
    <row r="3402" spans="1:37">
      <c r="A3402" s="1">
        <v>111</v>
      </c>
      <c r="B3402" s="5">
        <v>2.9000000000000001E-2</v>
      </c>
      <c r="C3402" t="s">
        <v>2585</v>
      </c>
      <c r="D3402">
        <v>0</v>
      </c>
      <c r="E3402">
        <v>0</v>
      </c>
      <c r="F3402">
        <v>3</v>
      </c>
      <c r="G3402">
        <v>21</v>
      </c>
      <c r="H3402">
        <v>35</v>
      </c>
      <c r="I3402">
        <v>9</v>
      </c>
      <c r="J3402">
        <v>64</v>
      </c>
      <c r="K3402" t="s">
        <v>29</v>
      </c>
      <c r="L3402">
        <v>2</v>
      </c>
      <c r="M3402">
        <v>64</v>
      </c>
      <c r="N3402" t="s">
        <v>2586</v>
      </c>
      <c r="O3402" t="s">
        <v>544</v>
      </c>
      <c r="P3402" t="s">
        <v>45</v>
      </c>
      <c r="Q3402" t="s">
        <v>46</v>
      </c>
      <c r="R3402" t="s">
        <v>47</v>
      </c>
      <c r="S3402" t="s">
        <v>210</v>
      </c>
      <c r="T3402" t="s">
        <v>296</v>
      </c>
      <c r="U3402" t="s">
        <v>2587</v>
      </c>
      <c r="V3402" t="s">
        <v>2242</v>
      </c>
      <c r="X3402" t="str">
        <f>VLOOKUP(pbp!V635, games!$B$2:$R$40, 3, FALSE)</f>
        <v>2019-09-30T00:20Z</v>
      </c>
      <c r="Y3402">
        <f>VLOOKUP(1*V3402,NFLGames!$H$11:$H$555,1,FALSE)</f>
        <v>401220285</v>
      </c>
      <c r="Z3402">
        <f>VLOOKUP($Y3402, NFLGames!$H$11:$K$555,2,FALSE)</f>
        <v>2020</v>
      </c>
      <c r="AA3402">
        <f>VLOOKUP($Y3402, NFLGames!$H$11:$K$555,3,FALSE)</f>
        <v>4</v>
      </c>
      <c r="AB3402" s="6">
        <f>IF(A3403=0, 0, AH3403-tbl_pbp[[#This Row],[Saints Win %]])</f>
        <v>-1.3000000000000012E-2</v>
      </c>
      <c r="AC3402">
        <v>1</v>
      </c>
      <c r="AE3402">
        <f>ABS(tbl_pbp[[#This Row],[play.homeScore]]-tbl_pbp[[#This Row],[play.awayScore]])</f>
        <v>14</v>
      </c>
      <c r="AF3402">
        <f>IF(tbl_pbp[[#This Row],[Play Saints Win % Increase]]&gt;=$AF$4,1,0)</f>
        <v>0</v>
      </c>
      <c r="AG3402" t="str">
        <f>VLOOKUP(tbl_pbp[[#This Row],[gameId]], games!$B$2:$T$40, 9, FALSE)</f>
        <v>new-orleans-saints</v>
      </c>
      <c r="AH3402" s="5">
        <f>IF(tbl_pbp[[#This Row],[AwayTeam]] &lt;&gt; "new-orleans-saints", tbl_pbp[[#This Row],[homeWinPercentage]], 1-tbl_pbp[[#This Row],[homeWinPercentage]])</f>
        <v>0.97099999999999997</v>
      </c>
      <c r="AI3402" s="13">
        <f>tbl_pbp[[#This Row],[Kamara]]*tbl_pbp[[#This Row],[Impactful Play]]</f>
        <v>0</v>
      </c>
      <c r="AJ3402" s="13">
        <f>tbl_pbp[[#This Row],[Thomas]]*tbl_pbp[[#This Row],[Impactful Play]]</f>
        <v>0</v>
      </c>
      <c r="AK3402" s="13" t="str">
        <f>VLOOKUP(tbl_pbp[[#This Row],[Play Saints Win % Increase]], tbl_impact[],3,TRUE)</f>
        <v>Bad (0 to -5%)</v>
      </c>
    </row>
    <row r="3403" spans="1:37">
      <c r="A3403" s="1">
        <v>112</v>
      </c>
      <c r="B3403" s="5">
        <v>4.2000000000000003E-2</v>
      </c>
      <c r="C3403" t="s">
        <v>2588</v>
      </c>
      <c r="D3403">
        <v>0</v>
      </c>
      <c r="E3403">
        <v>0</v>
      </c>
      <c r="F3403">
        <v>3</v>
      </c>
      <c r="G3403">
        <v>21</v>
      </c>
      <c r="H3403">
        <v>35</v>
      </c>
      <c r="I3403">
        <v>1</v>
      </c>
      <c r="J3403">
        <v>56</v>
      </c>
      <c r="K3403" t="s">
        <v>29</v>
      </c>
      <c r="L3403">
        <v>3</v>
      </c>
      <c r="M3403">
        <v>56</v>
      </c>
      <c r="N3403" t="s">
        <v>2589</v>
      </c>
      <c r="O3403" t="s">
        <v>2590</v>
      </c>
      <c r="P3403" t="s">
        <v>45</v>
      </c>
      <c r="Q3403" t="s">
        <v>46</v>
      </c>
      <c r="R3403" t="s">
        <v>47</v>
      </c>
      <c r="S3403" t="s">
        <v>54</v>
      </c>
      <c r="T3403" t="s">
        <v>467</v>
      </c>
      <c r="U3403" t="s">
        <v>1600</v>
      </c>
      <c r="V3403" t="s">
        <v>2242</v>
      </c>
      <c r="X3403" t="str">
        <f>VLOOKUP(pbp!V636, games!$B$2:$R$40, 3, FALSE)</f>
        <v>2019-09-30T00:20Z</v>
      </c>
      <c r="Y3403">
        <f>VLOOKUP(1*V3403,NFLGames!$H$11:$H$555,1,FALSE)</f>
        <v>401220285</v>
      </c>
      <c r="Z3403">
        <f>VLOOKUP($Y3403, NFLGames!$H$11:$K$555,2,FALSE)</f>
        <v>2020</v>
      </c>
      <c r="AA3403">
        <f>VLOOKUP($Y3403, NFLGames!$H$11:$K$555,3,FALSE)</f>
        <v>4</v>
      </c>
      <c r="AB3403" s="6">
        <f>IF(A3404=0, 0, AH3404-tbl_pbp[[#This Row],[Saints Win %]])</f>
        <v>2.1000000000000019E-2</v>
      </c>
      <c r="AE3403">
        <f>ABS(tbl_pbp[[#This Row],[play.homeScore]]-tbl_pbp[[#This Row],[play.awayScore]])</f>
        <v>14</v>
      </c>
      <c r="AF3403">
        <f>IF(tbl_pbp[[#This Row],[Play Saints Win % Increase]]&gt;=$AF$4,1,0)</f>
        <v>0</v>
      </c>
      <c r="AG3403" t="str">
        <f>VLOOKUP(tbl_pbp[[#This Row],[gameId]], games!$B$2:$T$40, 9, FALSE)</f>
        <v>new-orleans-saints</v>
      </c>
      <c r="AH3403" s="5">
        <f>IF(tbl_pbp[[#This Row],[AwayTeam]] &lt;&gt; "new-orleans-saints", tbl_pbp[[#This Row],[homeWinPercentage]], 1-tbl_pbp[[#This Row],[homeWinPercentage]])</f>
        <v>0.95799999999999996</v>
      </c>
      <c r="AI3403" s="13">
        <f>tbl_pbp[[#This Row],[Kamara]]*tbl_pbp[[#This Row],[Impactful Play]]</f>
        <v>0</v>
      </c>
      <c r="AJ3403" s="13">
        <f>tbl_pbp[[#This Row],[Thomas]]*tbl_pbp[[#This Row],[Impactful Play]]</f>
        <v>0</v>
      </c>
      <c r="AK3403" s="13" t="str">
        <f>VLOOKUP(tbl_pbp[[#This Row],[Play Saints Win % Increase]], tbl_impact[],3,TRUE)</f>
        <v>Scented (0 to +5%)</v>
      </c>
    </row>
    <row r="3404" spans="1:37">
      <c r="A3404" s="1">
        <v>113</v>
      </c>
      <c r="B3404" s="5">
        <v>2.1000000000000001E-2</v>
      </c>
      <c r="C3404" t="s">
        <v>2591</v>
      </c>
      <c r="D3404">
        <v>0</v>
      </c>
      <c r="E3404">
        <v>0</v>
      </c>
      <c r="F3404">
        <v>3</v>
      </c>
      <c r="G3404">
        <v>21</v>
      </c>
      <c r="H3404">
        <v>35</v>
      </c>
      <c r="I3404">
        <v>10</v>
      </c>
      <c r="J3404">
        <v>52</v>
      </c>
      <c r="K3404" t="s">
        <v>29</v>
      </c>
      <c r="L3404">
        <v>1</v>
      </c>
      <c r="M3404">
        <v>52</v>
      </c>
      <c r="N3404" t="s">
        <v>2592</v>
      </c>
      <c r="O3404" t="s">
        <v>2593</v>
      </c>
      <c r="P3404" t="s">
        <v>45</v>
      </c>
      <c r="Q3404" t="s">
        <v>46</v>
      </c>
      <c r="R3404" t="s">
        <v>47</v>
      </c>
      <c r="S3404" t="s">
        <v>33</v>
      </c>
      <c r="T3404" t="s">
        <v>136</v>
      </c>
      <c r="U3404" t="s">
        <v>514</v>
      </c>
      <c r="V3404" t="s">
        <v>2242</v>
      </c>
      <c r="X3404" t="str">
        <f>VLOOKUP(pbp!V637, games!$B$2:$R$40, 3, FALSE)</f>
        <v>2019-09-30T00:20Z</v>
      </c>
      <c r="Y3404">
        <f>VLOOKUP(1*V3404,NFLGames!$H$11:$H$555,1,FALSE)</f>
        <v>401220285</v>
      </c>
      <c r="Z3404">
        <f>VLOOKUP($Y3404, NFLGames!$H$11:$K$555,2,FALSE)</f>
        <v>2020</v>
      </c>
      <c r="AA3404">
        <f>VLOOKUP($Y3404, NFLGames!$H$11:$K$555,3,FALSE)</f>
        <v>4</v>
      </c>
      <c r="AB3404" s="6">
        <f>IF(A3405=0, 0, AH3405-tbl_pbp[[#This Row],[Saints Win %]])</f>
        <v>3.0000000000000027E-3</v>
      </c>
      <c r="AC3404">
        <v>1</v>
      </c>
      <c r="AE3404">
        <f>ABS(tbl_pbp[[#This Row],[play.homeScore]]-tbl_pbp[[#This Row],[play.awayScore]])</f>
        <v>14</v>
      </c>
      <c r="AF3404">
        <f>IF(tbl_pbp[[#This Row],[Play Saints Win % Increase]]&gt;=$AF$4,1,0)</f>
        <v>0</v>
      </c>
      <c r="AG3404" t="str">
        <f>VLOOKUP(tbl_pbp[[#This Row],[gameId]], games!$B$2:$T$40, 9, FALSE)</f>
        <v>new-orleans-saints</v>
      </c>
      <c r="AH3404" s="5">
        <f>IF(tbl_pbp[[#This Row],[AwayTeam]] &lt;&gt; "new-orleans-saints", tbl_pbp[[#This Row],[homeWinPercentage]], 1-tbl_pbp[[#This Row],[homeWinPercentage]])</f>
        <v>0.97899999999999998</v>
      </c>
      <c r="AI3404" s="13">
        <f>tbl_pbp[[#This Row],[Kamara]]*tbl_pbp[[#This Row],[Impactful Play]]</f>
        <v>0</v>
      </c>
      <c r="AJ3404" s="13">
        <f>tbl_pbp[[#This Row],[Thomas]]*tbl_pbp[[#This Row],[Impactful Play]]</f>
        <v>0</v>
      </c>
      <c r="AK3404" s="13" t="str">
        <f>VLOOKUP(tbl_pbp[[#This Row],[Play Saints Win % Increase]], tbl_impact[],3,TRUE)</f>
        <v>Scented (0 to +5%)</v>
      </c>
    </row>
    <row r="3405" spans="1:37">
      <c r="A3405" s="1">
        <v>114</v>
      </c>
      <c r="B3405" s="5">
        <v>1.7999999999999999E-2</v>
      </c>
      <c r="C3405" t="s">
        <v>2594</v>
      </c>
      <c r="D3405">
        <v>0</v>
      </c>
      <c r="E3405">
        <v>0</v>
      </c>
      <c r="F3405">
        <v>3</v>
      </c>
      <c r="G3405">
        <v>21</v>
      </c>
      <c r="H3405">
        <v>35</v>
      </c>
      <c r="I3405">
        <v>6</v>
      </c>
      <c r="J3405">
        <v>48</v>
      </c>
      <c r="K3405" t="s">
        <v>29</v>
      </c>
      <c r="L3405">
        <v>2</v>
      </c>
      <c r="M3405">
        <v>48</v>
      </c>
      <c r="N3405" t="s">
        <v>2595</v>
      </c>
      <c r="O3405" t="s">
        <v>140</v>
      </c>
      <c r="P3405" t="s">
        <v>45</v>
      </c>
      <c r="Q3405" t="s">
        <v>46</v>
      </c>
      <c r="R3405" t="s">
        <v>47</v>
      </c>
      <c r="S3405" t="s">
        <v>60</v>
      </c>
      <c r="T3405" t="s">
        <v>2304</v>
      </c>
      <c r="U3405" t="s">
        <v>2596</v>
      </c>
      <c r="V3405" t="s">
        <v>2242</v>
      </c>
      <c r="X3405" t="str">
        <f>VLOOKUP(pbp!V638, games!$B$2:$R$40, 3, FALSE)</f>
        <v>2019-09-30T00:20Z</v>
      </c>
      <c r="Y3405">
        <f>VLOOKUP(1*V3405,NFLGames!$H$11:$H$555,1,FALSE)</f>
        <v>401220285</v>
      </c>
      <c r="Z3405">
        <f>VLOOKUP($Y3405, NFLGames!$H$11:$K$555,2,FALSE)</f>
        <v>2020</v>
      </c>
      <c r="AA3405">
        <f>VLOOKUP($Y3405, NFLGames!$H$11:$K$555,3,FALSE)</f>
        <v>4</v>
      </c>
      <c r="AB3405" s="6">
        <f>IF(A3406=0, 0, AH3406-tbl_pbp[[#This Row],[Saints Win %]])</f>
        <v>1.0000000000000009E-3</v>
      </c>
      <c r="AE3405">
        <f>ABS(tbl_pbp[[#This Row],[play.homeScore]]-tbl_pbp[[#This Row],[play.awayScore]])</f>
        <v>14</v>
      </c>
      <c r="AF3405">
        <f>IF(tbl_pbp[[#This Row],[Play Saints Win % Increase]]&gt;=$AF$4,1,0)</f>
        <v>0</v>
      </c>
      <c r="AG3405" t="str">
        <f>VLOOKUP(tbl_pbp[[#This Row],[gameId]], games!$B$2:$T$40, 9, FALSE)</f>
        <v>new-orleans-saints</v>
      </c>
      <c r="AH3405" s="5">
        <f>IF(tbl_pbp[[#This Row],[AwayTeam]] &lt;&gt; "new-orleans-saints", tbl_pbp[[#This Row],[homeWinPercentage]], 1-tbl_pbp[[#This Row],[homeWinPercentage]])</f>
        <v>0.98199999999999998</v>
      </c>
      <c r="AI3405" s="13">
        <f>tbl_pbp[[#This Row],[Kamara]]*tbl_pbp[[#This Row],[Impactful Play]]</f>
        <v>0</v>
      </c>
      <c r="AJ3405" s="13">
        <f>tbl_pbp[[#This Row],[Thomas]]*tbl_pbp[[#This Row],[Impactful Play]]</f>
        <v>0</v>
      </c>
      <c r="AK3405" s="13" t="str">
        <f>VLOOKUP(tbl_pbp[[#This Row],[Play Saints Win % Increase]], tbl_impact[],3,TRUE)</f>
        <v>Scented (0 to +5%)</v>
      </c>
    </row>
    <row r="3406" spans="1:37">
      <c r="A3406" s="1">
        <v>115</v>
      </c>
      <c r="B3406" s="5">
        <v>1.7000000000000001E-2</v>
      </c>
      <c r="C3406" t="s">
        <v>2597</v>
      </c>
      <c r="D3406">
        <v>0</v>
      </c>
      <c r="E3406">
        <v>0</v>
      </c>
      <c r="F3406">
        <v>3</v>
      </c>
      <c r="G3406">
        <v>21</v>
      </c>
      <c r="H3406">
        <v>35</v>
      </c>
      <c r="I3406">
        <v>0</v>
      </c>
      <c r="J3406">
        <v>37</v>
      </c>
      <c r="L3406">
        <v>1</v>
      </c>
      <c r="M3406">
        <v>37</v>
      </c>
      <c r="N3406" t="s">
        <v>306</v>
      </c>
      <c r="O3406" t="s">
        <v>143</v>
      </c>
      <c r="P3406" t="s">
        <v>144</v>
      </c>
      <c r="Q3406" t="s">
        <v>145</v>
      </c>
      <c r="R3406" t="s">
        <v>146</v>
      </c>
      <c r="V3406" t="s">
        <v>2242</v>
      </c>
      <c r="X3406" t="str">
        <f>VLOOKUP(pbp!V639, games!$B$2:$R$40, 3, FALSE)</f>
        <v>2019-09-30T00:20Z</v>
      </c>
      <c r="Y3406">
        <f>VLOOKUP(1*V3406,NFLGames!$H$11:$H$555,1,FALSE)</f>
        <v>401220285</v>
      </c>
      <c r="Z3406">
        <f>VLOOKUP($Y3406, NFLGames!$H$11:$K$555,2,FALSE)</f>
        <v>2020</v>
      </c>
      <c r="AA3406">
        <f>VLOOKUP($Y3406, NFLGames!$H$11:$K$555,3,FALSE)</f>
        <v>4</v>
      </c>
      <c r="AB3406" s="6">
        <f>IF(A3407=0, 0, AH3407-tbl_pbp[[#This Row],[Saints Win %]])</f>
        <v>-9.000000000000008E-3</v>
      </c>
      <c r="AE3406">
        <f>ABS(tbl_pbp[[#This Row],[play.homeScore]]-tbl_pbp[[#This Row],[play.awayScore]])</f>
        <v>14</v>
      </c>
      <c r="AF3406">
        <f>IF(tbl_pbp[[#This Row],[Play Saints Win % Increase]]&gt;=$AF$4,1,0)</f>
        <v>0</v>
      </c>
      <c r="AG3406" t="str">
        <f>VLOOKUP(tbl_pbp[[#This Row],[gameId]], games!$B$2:$T$40, 9, FALSE)</f>
        <v>new-orleans-saints</v>
      </c>
      <c r="AH3406" s="5">
        <f>IF(tbl_pbp[[#This Row],[AwayTeam]] &lt;&gt; "new-orleans-saints", tbl_pbp[[#This Row],[homeWinPercentage]], 1-tbl_pbp[[#This Row],[homeWinPercentage]])</f>
        <v>0.98299999999999998</v>
      </c>
      <c r="AI3406" s="13">
        <f>tbl_pbp[[#This Row],[Kamara]]*tbl_pbp[[#This Row],[Impactful Play]]</f>
        <v>0</v>
      </c>
      <c r="AJ3406" s="13">
        <f>tbl_pbp[[#This Row],[Thomas]]*tbl_pbp[[#This Row],[Impactful Play]]</f>
        <v>0</v>
      </c>
      <c r="AK3406" s="13" t="str">
        <f>VLOOKUP(tbl_pbp[[#This Row],[Play Saints Win % Increase]], tbl_impact[],3,TRUE)</f>
        <v>Bad (0 to -5%)</v>
      </c>
    </row>
    <row r="3407" spans="1:37">
      <c r="A3407" s="1">
        <v>116</v>
      </c>
      <c r="B3407" s="5">
        <v>2.5999999999999999E-2</v>
      </c>
      <c r="C3407" t="s">
        <v>2598</v>
      </c>
      <c r="D3407">
        <v>0</v>
      </c>
      <c r="E3407">
        <v>0</v>
      </c>
      <c r="F3407">
        <v>4</v>
      </c>
      <c r="G3407">
        <v>21</v>
      </c>
      <c r="H3407">
        <v>35</v>
      </c>
      <c r="I3407">
        <v>10</v>
      </c>
      <c r="J3407">
        <v>37</v>
      </c>
      <c r="K3407" t="s">
        <v>29</v>
      </c>
      <c r="L3407">
        <v>1</v>
      </c>
      <c r="M3407">
        <v>37</v>
      </c>
      <c r="N3407" t="s">
        <v>2599</v>
      </c>
      <c r="O3407" t="s">
        <v>24</v>
      </c>
      <c r="P3407" t="s">
        <v>45</v>
      </c>
      <c r="Q3407" t="s">
        <v>46</v>
      </c>
      <c r="R3407" t="s">
        <v>47</v>
      </c>
      <c r="S3407" t="s">
        <v>33</v>
      </c>
      <c r="T3407" t="s">
        <v>2600</v>
      </c>
      <c r="U3407" t="s">
        <v>2601</v>
      </c>
      <c r="V3407" t="s">
        <v>2242</v>
      </c>
      <c r="X3407" t="str">
        <f>VLOOKUP(pbp!V640, games!$B$2:$R$40, 3, FALSE)</f>
        <v>2019-09-30T00:20Z</v>
      </c>
      <c r="Y3407">
        <f>VLOOKUP(1*V3407,NFLGames!$H$11:$H$555,1,FALSE)</f>
        <v>401220285</v>
      </c>
      <c r="Z3407">
        <f>VLOOKUP($Y3407, NFLGames!$H$11:$K$555,2,FALSE)</f>
        <v>2020</v>
      </c>
      <c r="AA3407">
        <f>VLOOKUP($Y3407, NFLGames!$H$11:$K$555,3,FALSE)</f>
        <v>4</v>
      </c>
      <c r="AB3407" s="6">
        <f>IF(A3408=0, 0, AH3408-tbl_pbp[[#This Row],[Saints Win %]])</f>
        <v>-6.0000000000000053E-3</v>
      </c>
      <c r="AC3407">
        <v>1</v>
      </c>
      <c r="AE3407">
        <f>ABS(tbl_pbp[[#This Row],[play.homeScore]]-tbl_pbp[[#This Row],[play.awayScore]])</f>
        <v>14</v>
      </c>
      <c r="AF3407">
        <f>IF(tbl_pbp[[#This Row],[Play Saints Win % Increase]]&gt;=$AF$4,1,0)</f>
        <v>0</v>
      </c>
      <c r="AG3407" t="str">
        <f>VLOOKUP(tbl_pbp[[#This Row],[gameId]], games!$B$2:$T$40, 9, FALSE)</f>
        <v>new-orleans-saints</v>
      </c>
      <c r="AH3407" s="5">
        <f>IF(tbl_pbp[[#This Row],[AwayTeam]] &lt;&gt; "new-orleans-saints", tbl_pbp[[#This Row],[homeWinPercentage]], 1-tbl_pbp[[#This Row],[homeWinPercentage]])</f>
        <v>0.97399999999999998</v>
      </c>
      <c r="AI3407" s="13">
        <f>tbl_pbp[[#This Row],[Kamara]]*tbl_pbp[[#This Row],[Impactful Play]]</f>
        <v>0</v>
      </c>
      <c r="AJ3407" s="13">
        <f>tbl_pbp[[#This Row],[Thomas]]*tbl_pbp[[#This Row],[Impactful Play]]</f>
        <v>0</v>
      </c>
      <c r="AK3407" s="13" t="str">
        <f>VLOOKUP(tbl_pbp[[#This Row],[Play Saints Win % Increase]], tbl_impact[],3,TRUE)</f>
        <v>Bad (0 to -5%)</v>
      </c>
    </row>
    <row r="3408" spans="1:37">
      <c r="A3408" s="1">
        <v>117</v>
      </c>
      <c r="B3408" s="5">
        <v>3.2000000000000001E-2</v>
      </c>
      <c r="C3408" t="s">
        <v>2602</v>
      </c>
      <c r="D3408">
        <v>0</v>
      </c>
      <c r="E3408">
        <v>0</v>
      </c>
      <c r="F3408">
        <v>4</v>
      </c>
      <c r="G3408">
        <v>21</v>
      </c>
      <c r="H3408">
        <v>35</v>
      </c>
      <c r="I3408">
        <v>11</v>
      </c>
      <c r="J3408">
        <v>38</v>
      </c>
      <c r="K3408" t="s">
        <v>29</v>
      </c>
      <c r="L3408">
        <v>2</v>
      </c>
      <c r="M3408">
        <v>38</v>
      </c>
      <c r="N3408" t="s">
        <v>2603</v>
      </c>
      <c r="O3408" t="s">
        <v>41</v>
      </c>
      <c r="P3408" t="s">
        <v>45</v>
      </c>
      <c r="Q3408" t="s">
        <v>46</v>
      </c>
      <c r="R3408" t="s">
        <v>47</v>
      </c>
      <c r="S3408" t="s">
        <v>147</v>
      </c>
      <c r="T3408" t="s">
        <v>2604</v>
      </c>
      <c r="U3408" t="s">
        <v>2605</v>
      </c>
      <c r="V3408" t="s">
        <v>2242</v>
      </c>
      <c r="X3408" t="str">
        <f>VLOOKUP(pbp!V641, games!$B$2:$R$40, 3, FALSE)</f>
        <v>2019-09-30T00:20Z</v>
      </c>
      <c r="Y3408">
        <f>VLOOKUP(1*V3408,NFLGames!$H$11:$H$555,1,FALSE)</f>
        <v>401220285</v>
      </c>
      <c r="Z3408">
        <f>VLOOKUP($Y3408, NFLGames!$H$11:$K$555,2,FALSE)</f>
        <v>2020</v>
      </c>
      <c r="AA3408">
        <f>VLOOKUP($Y3408, NFLGames!$H$11:$K$555,3,FALSE)</f>
        <v>4</v>
      </c>
      <c r="AB3408" s="6">
        <f>IF(A3409=0, 0, AH3409-tbl_pbp[[#This Row],[Saints Win %]])</f>
        <v>2.0000000000000018E-3</v>
      </c>
      <c r="AE3408">
        <f>ABS(tbl_pbp[[#This Row],[play.homeScore]]-tbl_pbp[[#This Row],[play.awayScore]])</f>
        <v>14</v>
      </c>
      <c r="AF3408">
        <f>IF(tbl_pbp[[#This Row],[Play Saints Win % Increase]]&gt;=$AF$4,1,0)</f>
        <v>0</v>
      </c>
      <c r="AG3408" t="str">
        <f>VLOOKUP(tbl_pbp[[#This Row],[gameId]], games!$B$2:$T$40, 9, FALSE)</f>
        <v>new-orleans-saints</v>
      </c>
      <c r="AH3408" s="5">
        <f>IF(tbl_pbp[[#This Row],[AwayTeam]] &lt;&gt; "new-orleans-saints", tbl_pbp[[#This Row],[homeWinPercentage]], 1-tbl_pbp[[#This Row],[homeWinPercentage]])</f>
        <v>0.96799999999999997</v>
      </c>
      <c r="AI3408" s="13">
        <f>tbl_pbp[[#This Row],[Kamara]]*tbl_pbp[[#This Row],[Impactful Play]]</f>
        <v>0</v>
      </c>
      <c r="AJ3408" s="13">
        <f>tbl_pbp[[#This Row],[Thomas]]*tbl_pbp[[#This Row],[Impactful Play]]</f>
        <v>0</v>
      </c>
      <c r="AK3408" s="13" t="str">
        <f>VLOOKUP(tbl_pbp[[#This Row],[Play Saints Win % Increase]], tbl_impact[],3,TRUE)</f>
        <v>Scented (0 to +5%)</v>
      </c>
    </row>
    <row r="3409" spans="1:37">
      <c r="A3409" s="1">
        <v>118</v>
      </c>
      <c r="B3409" s="5">
        <v>0.03</v>
      </c>
      <c r="C3409" t="s">
        <v>2606</v>
      </c>
      <c r="D3409">
        <v>0</v>
      </c>
      <c r="E3409">
        <v>0</v>
      </c>
      <c r="F3409">
        <v>4</v>
      </c>
      <c r="G3409">
        <v>21</v>
      </c>
      <c r="H3409">
        <v>35</v>
      </c>
      <c r="I3409">
        <v>13</v>
      </c>
      <c r="J3409">
        <v>40</v>
      </c>
      <c r="K3409" t="s">
        <v>29</v>
      </c>
      <c r="L3409">
        <v>3</v>
      </c>
      <c r="M3409">
        <v>40</v>
      </c>
      <c r="N3409" t="s">
        <v>2607</v>
      </c>
      <c r="O3409" t="s">
        <v>1192</v>
      </c>
      <c r="P3409" t="s">
        <v>22</v>
      </c>
      <c r="Q3409" t="s">
        <v>37</v>
      </c>
      <c r="S3409" t="s">
        <v>943</v>
      </c>
      <c r="T3409" t="s">
        <v>2381</v>
      </c>
      <c r="U3409" t="s">
        <v>2608</v>
      </c>
      <c r="V3409" t="s">
        <v>2242</v>
      </c>
      <c r="X3409" t="str">
        <f>VLOOKUP(pbp!V642, games!$B$2:$R$40, 3, FALSE)</f>
        <v>2019-09-30T00:20Z</v>
      </c>
      <c r="Y3409">
        <f>VLOOKUP(1*V3409,NFLGames!$H$11:$H$555,1,FALSE)</f>
        <v>401220285</v>
      </c>
      <c r="Z3409">
        <f>VLOOKUP($Y3409, NFLGames!$H$11:$K$555,2,FALSE)</f>
        <v>2020</v>
      </c>
      <c r="AA3409">
        <f>VLOOKUP($Y3409, NFLGames!$H$11:$K$555,3,FALSE)</f>
        <v>4</v>
      </c>
      <c r="AB3409" s="6">
        <f>IF(A3410=0, 0, AH3410-tbl_pbp[[#This Row],[Saints Win %]])</f>
        <v>4.0000000000000036E-3</v>
      </c>
      <c r="AE3409">
        <f>ABS(tbl_pbp[[#This Row],[play.homeScore]]-tbl_pbp[[#This Row],[play.awayScore]])</f>
        <v>14</v>
      </c>
      <c r="AF3409">
        <f>IF(tbl_pbp[[#This Row],[Play Saints Win % Increase]]&gt;=$AF$4,1,0)</f>
        <v>0</v>
      </c>
      <c r="AG3409" t="str">
        <f>VLOOKUP(tbl_pbp[[#This Row],[gameId]], games!$B$2:$T$40, 9, FALSE)</f>
        <v>new-orleans-saints</v>
      </c>
      <c r="AH3409" s="5">
        <f>IF(tbl_pbp[[#This Row],[AwayTeam]] &lt;&gt; "new-orleans-saints", tbl_pbp[[#This Row],[homeWinPercentage]], 1-tbl_pbp[[#This Row],[homeWinPercentage]])</f>
        <v>0.97</v>
      </c>
      <c r="AI3409" s="13">
        <f>tbl_pbp[[#This Row],[Kamara]]*tbl_pbp[[#This Row],[Impactful Play]]</f>
        <v>0</v>
      </c>
      <c r="AJ3409" s="13">
        <f>tbl_pbp[[#This Row],[Thomas]]*tbl_pbp[[#This Row],[Impactful Play]]</f>
        <v>0</v>
      </c>
      <c r="AK3409" s="13" t="str">
        <f>VLOOKUP(tbl_pbp[[#This Row],[Play Saints Win % Increase]], tbl_impact[],3,TRUE)</f>
        <v>Scented (0 to +5%)</v>
      </c>
    </row>
    <row r="3410" spans="1:37">
      <c r="A3410" s="1">
        <v>119</v>
      </c>
      <c r="B3410" s="5">
        <v>2.5999999999999999E-2</v>
      </c>
      <c r="C3410" t="s">
        <v>2609</v>
      </c>
      <c r="D3410">
        <v>0</v>
      </c>
      <c r="E3410">
        <v>0</v>
      </c>
      <c r="F3410">
        <v>4</v>
      </c>
      <c r="G3410">
        <v>21</v>
      </c>
      <c r="H3410">
        <v>35</v>
      </c>
      <c r="I3410">
        <v>13</v>
      </c>
      <c r="J3410">
        <v>40</v>
      </c>
      <c r="K3410" t="s">
        <v>29</v>
      </c>
      <c r="L3410">
        <v>4</v>
      </c>
      <c r="M3410">
        <v>40</v>
      </c>
      <c r="N3410" t="s">
        <v>2610</v>
      </c>
      <c r="O3410" t="s">
        <v>2611</v>
      </c>
      <c r="P3410" t="s">
        <v>66</v>
      </c>
      <c r="Q3410" t="s">
        <v>67</v>
      </c>
      <c r="R3410" t="s">
        <v>68</v>
      </c>
      <c r="S3410" t="s">
        <v>948</v>
      </c>
      <c r="T3410" t="s">
        <v>2381</v>
      </c>
      <c r="U3410" t="s">
        <v>2612</v>
      </c>
      <c r="V3410" t="s">
        <v>2242</v>
      </c>
      <c r="X3410" t="str">
        <f>VLOOKUP(pbp!V643, games!$B$2:$R$40, 3, FALSE)</f>
        <v>2019-09-30T00:20Z</v>
      </c>
      <c r="Y3410">
        <f>VLOOKUP(1*V3410,NFLGames!$H$11:$H$555,1,FALSE)</f>
        <v>401220285</v>
      </c>
      <c r="Z3410">
        <f>VLOOKUP($Y3410, NFLGames!$H$11:$K$555,2,FALSE)</f>
        <v>2020</v>
      </c>
      <c r="AA3410">
        <f>VLOOKUP($Y3410, NFLGames!$H$11:$K$555,3,FALSE)</f>
        <v>4</v>
      </c>
      <c r="AB3410" s="6">
        <f>IF(A3411=0, 0, AH3411-tbl_pbp[[#This Row],[Saints Win %]])</f>
        <v>3.0000000000000027E-3</v>
      </c>
      <c r="AE3410">
        <f>ABS(tbl_pbp[[#This Row],[play.homeScore]]-tbl_pbp[[#This Row],[play.awayScore]])</f>
        <v>14</v>
      </c>
      <c r="AF3410">
        <f>IF(tbl_pbp[[#This Row],[Play Saints Win % Increase]]&gt;=$AF$4,1,0)</f>
        <v>0</v>
      </c>
      <c r="AG3410" t="str">
        <f>VLOOKUP(tbl_pbp[[#This Row],[gameId]], games!$B$2:$T$40, 9, FALSE)</f>
        <v>new-orleans-saints</v>
      </c>
      <c r="AH3410" s="5">
        <f>IF(tbl_pbp[[#This Row],[AwayTeam]] &lt;&gt; "new-orleans-saints", tbl_pbp[[#This Row],[homeWinPercentage]], 1-tbl_pbp[[#This Row],[homeWinPercentage]])</f>
        <v>0.97399999999999998</v>
      </c>
      <c r="AI3410" s="13">
        <f>tbl_pbp[[#This Row],[Kamara]]*tbl_pbp[[#This Row],[Impactful Play]]</f>
        <v>0</v>
      </c>
      <c r="AJ3410" s="13">
        <f>tbl_pbp[[#This Row],[Thomas]]*tbl_pbp[[#This Row],[Impactful Play]]</f>
        <v>0</v>
      </c>
      <c r="AK3410" s="13" t="str">
        <f>VLOOKUP(tbl_pbp[[#This Row],[Play Saints Win % Increase]], tbl_impact[],3,TRUE)</f>
        <v>Scented (0 to +5%)</v>
      </c>
    </row>
    <row r="3411" spans="1:37">
      <c r="A3411" s="1">
        <v>120</v>
      </c>
      <c r="B3411" s="5">
        <v>2.3E-2</v>
      </c>
      <c r="C3411" t="s">
        <v>2613</v>
      </c>
      <c r="D3411">
        <v>0</v>
      </c>
      <c r="E3411">
        <v>0</v>
      </c>
      <c r="F3411">
        <v>4</v>
      </c>
      <c r="G3411">
        <v>21</v>
      </c>
      <c r="H3411">
        <v>35</v>
      </c>
      <c r="I3411">
        <v>10</v>
      </c>
      <c r="J3411">
        <v>2</v>
      </c>
      <c r="K3411" t="s">
        <v>94</v>
      </c>
      <c r="L3411">
        <v>1</v>
      </c>
      <c r="M3411">
        <v>98</v>
      </c>
      <c r="N3411" t="s">
        <v>2614</v>
      </c>
      <c r="O3411" t="s">
        <v>1500</v>
      </c>
      <c r="P3411" t="s">
        <v>45</v>
      </c>
      <c r="Q3411" t="s">
        <v>46</v>
      </c>
      <c r="R3411" t="s">
        <v>47</v>
      </c>
      <c r="S3411" t="s">
        <v>33</v>
      </c>
      <c r="T3411" t="s">
        <v>2447</v>
      </c>
      <c r="U3411" t="s">
        <v>2615</v>
      </c>
      <c r="V3411" t="s">
        <v>2242</v>
      </c>
      <c r="X3411" t="str">
        <f>VLOOKUP(pbp!V644, games!$B$2:$R$40, 3, FALSE)</f>
        <v>2019-09-30T00:20Z</v>
      </c>
      <c r="Y3411">
        <f>VLOOKUP(1*V3411,NFLGames!$H$11:$H$555,1,FALSE)</f>
        <v>401220285</v>
      </c>
      <c r="Z3411">
        <f>VLOOKUP($Y3411, NFLGames!$H$11:$K$555,2,FALSE)</f>
        <v>2020</v>
      </c>
      <c r="AA3411">
        <f>VLOOKUP($Y3411, NFLGames!$H$11:$K$555,3,FALSE)</f>
        <v>4</v>
      </c>
      <c r="AB3411" s="6">
        <f>IF(A3412=0, 0, AH3412-tbl_pbp[[#This Row],[Saints Win %]])</f>
        <v>-1.0000000000000009E-3</v>
      </c>
      <c r="AE3411">
        <f>ABS(tbl_pbp[[#This Row],[play.homeScore]]-tbl_pbp[[#This Row],[play.awayScore]])</f>
        <v>14</v>
      </c>
      <c r="AF3411">
        <f>IF(tbl_pbp[[#This Row],[Play Saints Win % Increase]]&gt;=$AF$4,1,0)</f>
        <v>0</v>
      </c>
      <c r="AG3411" t="str">
        <f>VLOOKUP(tbl_pbp[[#This Row],[gameId]], games!$B$2:$T$40, 9, FALSE)</f>
        <v>new-orleans-saints</v>
      </c>
      <c r="AH3411" s="5">
        <f>IF(tbl_pbp[[#This Row],[AwayTeam]] &lt;&gt; "new-orleans-saints", tbl_pbp[[#This Row],[homeWinPercentage]], 1-tbl_pbp[[#This Row],[homeWinPercentage]])</f>
        <v>0.97699999999999998</v>
      </c>
      <c r="AI3411" s="13">
        <f>tbl_pbp[[#This Row],[Kamara]]*tbl_pbp[[#This Row],[Impactful Play]]</f>
        <v>0</v>
      </c>
      <c r="AJ3411" s="13">
        <f>tbl_pbp[[#This Row],[Thomas]]*tbl_pbp[[#This Row],[Impactful Play]]</f>
        <v>0</v>
      </c>
      <c r="AK3411" s="13" t="str">
        <f>VLOOKUP(tbl_pbp[[#This Row],[Play Saints Win % Increase]], tbl_impact[],3,TRUE)</f>
        <v>Bad (0 to -5%)</v>
      </c>
    </row>
    <row r="3412" spans="1:37">
      <c r="A3412" s="1">
        <v>121</v>
      </c>
      <c r="B3412" s="5">
        <v>2.4E-2</v>
      </c>
      <c r="C3412" t="s">
        <v>2616</v>
      </c>
      <c r="D3412">
        <v>0</v>
      </c>
      <c r="E3412">
        <v>0</v>
      </c>
      <c r="F3412">
        <v>4</v>
      </c>
      <c r="G3412">
        <v>21</v>
      </c>
      <c r="H3412">
        <v>35</v>
      </c>
      <c r="I3412">
        <v>7</v>
      </c>
      <c r="J3412">
        <v>5</v>
      </c>
      <c r="K3412" t="s">
        <v>94</v>
      </c>
      <c r="L3412">
        <v>2</v>
      </c>
      <c r="M3412">
        <v>95</v>
      </c>
      <c r="N3412" t="s">
        <v>2617</v>
      </c>
      <c r="O3412" t="s">
        <v>2618</v>
      </c>
      <c r="P3412" t="s">
        <v>30</v>
      </c>
      <c r="Q3412" t="s">
        <v>31</v>
      </c>
      <c r="R3412" t="s">
        <v>32</v>
      </c>
      <c r="S3412" t="s">
        <v>220</v>
      </c>
      <c r="T3412" t="s">
        <v>2619</v>
      </c>
      <c r="U3412" t="s">
        <v>2620</v>
      </c>
      <c r="V3412" t="s">
        <v>2242</v>
      </c>
      <c r="X3412" t="str">
        <f>VLOOKUP(pbp!V645, games!$B$2:$R$40, 3, FALSE)</f>
        <v>2019-09-30T00:20Z</v>
      </c>
      <c r="Y3412">
        <f>VLOOKUP(1*V3412,NFLGames!$H$11:$H$555,1,FALSE)</f>
        <v>401220285</v>
      </c>
      <c r="Z3412">
        <f>VLOOKUP($Y3412, NFLGames!$H$11:$K$555,2,FALSE)</f>
        <v>2020</v>
      </c>
      <c r="AA3412">
        <f>VLOOKUP($Y3412, NFLGames!$H$11:$K$555,3,FALSE)</f>
        <v>4</v>
      </c>
      <c r="AB3412" s="6">
        <f>IF(A3413=0, 0, AH3413-tbl_pbp[[#This Row],[Saints Win %]])</f>
        <v>-9.000000000000008E-3</v>
      </c>
      <c r="AE3412">
        <f>ABS(tbl_pbp[[#This Row],[play.homeScore]]-tbl_pbp[[#This Row],[play.awayScore]])</f>
        <v>14</v>
      </c>
      <c r="AF3412">
        <f>IF(tbl_pbp[[#This Row],[Play Saints Win % Increase]]&gt;=$AF$4,1,0)</f>
        <v>0</v>
      </c>
      <c r="AG3412" t="str">
        <f>VLOOKUP(tbl_pbp[[#This Row],[gameId]], games!$B$2:$T$40, 9, FALSE)</f>
        <v>new-orleans-saints</v>
      </c>
      <c r="AH3412" s="5">
        <f>IF(tbl_pbp[[#This Row],[AwayTeam]] &lt;&gt; "new-orleans-saints", tbl_pbp[[#This Row],[homeWinPercentage]], 1-tbl_pbp[[#This Row],[homeWinPercentage]])</f>
        <v>0.97599999999999998</v>
      </c>
      <c r="AI3412" s="13">
        <f>tbl_pbp[[#This Row],[Kamara]]*tbl_pbp[[#This Row],[Impactful Play]]</f>
        <v>0</v>
      </c>
      <c r="AJ3412" s="13">
        <f>tbl_pbp[[#This Row],[Thomas]]*tbl_pbp[[#This Row],[Impactful Play]]</f>
        <v>0</v>
      </c>
      <c r="AK3412" s="13" t="str">
        <f>VLOOKUP(tbl_pbp[[#This Row],[Play Saints Win % Increase]], tbl_impact[],3,TRUE)</f>
        <v>Bad (0 to -5%)</v>
      </c>
    </row>
    <row r="3413" spans="1:37">
      <c r="A3413" s="1">
        <v>122</v>
      </c>
      <c r="B3413" s="5">
        <v>3.3000000000000002E-2</v>
      </c>
      <c r="C3413" t="s">
        <v>2621</v>
      </c>
      <c r="D3413">
        <v>0</v>
      </c>
      <c r="E3413">
        <v>0</v>
      </c>
      <c r="F3413">
        <v>4</v>
      </c>
      <c r="G3413">
        <v>21</v>
      </c>
      <c r="H3413">
        <v>35</v>
      </c>
      <c r="I3413">
        <v>3</v>
      </c>
      <c r="J3413">
        <v>9</v>
      </c>
      <c r="K3413" t="s">
        <v>94</v>
      </c>
      <c r="L3413">
        <v>3</v>
      </c>
      <c r="M3413">
        <v>91</v>
      </c>
      <c r="N3413" t="s">
        <v>2622</v>
      </c>
      <c r="O3413" t="s">
        <v>164</v>
      </c>
      <c r="P3413" t="s">
        <v>30</v>
      </c>
      <c r="Q3413" t="s">
        <v>31</v>
      </c>
      <c r="R3413" t="s">
        <v>32</v>
      </c>
      <c r="S3413" t="s">
        <v>375</v>
      </c>
      <c r="T3413" t="s">
        <v>2527</v>
      </c>
      <c r="U3413" t="s">
        <v>2623</v>
      </c>
      <c r="V3413" t="s">
        <v>2242</v>
      </c>
      <c r="X3413" t="str">
        <f>VLOOKUP(pbp!V646, games!$B$2:$R$40, 3, FALSE)</f>
        <v>2019-09-30T00:20Z</v>
      </c>
      <c r="Y3413">
        <f>VLOOKUP(1*V3413,NFLGames!$H$11:$H$555,1,FALSE)</f>
        <v>401220285</v>
      </c>
      <c r="Z3413">
        <f>VLOOKUP($Y3413, NFLGames!$H$11:$K$555,2,FALSE)</f>
        <v>2020</v>
      </c>
      <c r="AA3413">
        <f>VLOOKUP($Y3413, NFLGames!$H$11:$K$555,3,FALSE)</f>
        <v>4</v>
      </c>
      <c r="AB3413" s="6">
        <f>IF(A3414=0, 0, AH3414-tbl_pbp[[#This Row],[Saints Win %]])</f>
        <v>-5.0000000000000044E-3</v>
      </c>
      <c r="AE3413">
        <f>ABS(tbl_pbp[[#This Row],[play.homeScore]]-tbl_pbp[[#This Row],[play.awayScore]])</f>
        <v>14</v>
      </c>
      <c r="AF3413">
        <f>IF(tbl_pbp[[#This Row],[Play Saints Win % Increase]]&gt;=$AF$4,1,0)</f>
        <v>0</v>
      </c>
      <c r="AG3413" t="str">
        <f>VLOOKUP(tbl_pbp[[#This Row],[gameId]], games!$B$2:$T$40, 9, FALSE)</f>
        <v>new-orleans-saints</v>
      </c>
      <c r="AH3413" s="5">
        <f>IF(tbl_pbp[[#This Row],[AwayTeam]] &lt;&gt; "new-orleans-saints", tbl_pbp[[#This Row],[homeWinPercentage]], 1-tbl_pbp[[#This Row],[homeWinPercentage]])</f>
        <v>0.96699999999999997</v>
      </c>
      <c r="AI3413" s="13">
        <f>tbl_pbp[[#This Row],[Kamara]]*tbl_pbp[[#This Row],[Impactful Play]]</f>
        <v>0</v>
      </c>
      <c r="AJ3413" s="13">
        <f>tbl_pbp[[#This Row],[Thomas]]*tbl_pbp[[#This Row],[Impactful Play]]</f>
        <v>0</v>
      </c>
      <c r="AK3413" s="13" t="str">
        <f>VLOOKUP(tbl_pbp[[#This Row],[Play Saints Win % Increase]], tbl_impact[],3,TRUE)</f>
        <v>Bad (0 to -5%)</v>
      </c>
    </row>
    <row r="3414" spans="1:37">
      <c r="A3414" s="1">
        <v>123</v>
      </c>
      <c r="B3414" s="5">
        <v>3.7999999999999999E-2</v>
      </c>
      <c r="C3414" t="s">
        <v>2624</v>
      </c>
      <c r="D3414">
        <v>0</v>
      </c>
      <c r="E3414">
        <v>0</v>
      </c>
      <c r="F3414">
        <v>4</v>
      </c>
      <c r="G3414">
        <v>21</v>
      </c>
      <c r="H3414">
        <v>35</v>
      </c>
      <c r="I3414">
        <v>10</v>
      </c>
      <c r="J3414">
        <v>26</v>
      </c>
      <c r="K3414" t="s">
        <v>94</v>
      </c>
      <c r="L3414">
        <v>1</v>
      </c>
      <c r="M3414">
        <v>74</v>
      </c>
      <c r="N3414" t="s">
        <v>2625</v>
      </c>
      <c r="O3414" t="s">
        <v>2043</v>
      </c>
      <c r="P3414" t="s">
        <v>45</v>
      </c>
      <c r="Q3414" t="s">
        <v>46</v>
      </c>
      <c r="R3414" t="s">
        <v>47</v>
      </c>
      <c r="S3414" t="s">
        <v>33</v>
      </c>
      <c r="T3414" t="s">
        <v>2626</v>
      </c>
      <c r="U3414" t="s">
        <v>2627</v>
      </c>
      <c r="V3414" t="s">
        <v>2242</v>
      </c>
      <c r="X3414" t="str">
        <f>VLOOKUP(pbp!V647, games!$B$2:$R$40, 3, FALSE)</f>
        <v>2019-09-30T00:20Z</v>
      </c>
      <c r="Y3414">
        <f>VLOOKUP(1*V3414,NFLGames!$H$11:$H$555,1,FALSE)</f>
        <v>401220285</v>
      </c>
      <c r="Z3414">
        <f>VLOOKUP($Y3414, NFLGames!$H$11:$K$555,2,FALSE)</f>
        <v>2020</v>
      </c>
      <c r="AA3414">
        <f>VLOOKUP($Y3414, NFLGames!$H$11:$K$555,3,FALSE)</f>
        <v>4</v>
      </c>
      <c r="AB3414" s="6">
        <f>IF(A3415=0, 0, AH3415-tbl_pbp[[#This Row],[Saints Win %]])</f>
        <v>1.100000000000001E-2</v>
      </c>
      <c r="AE3414">
        <f>ABS(tbl_pbp[[#This Row],[play.homeScore]]-tbl_pbp[[#This Row],[play.awayScore]])</f>
        <v>14</v>
      </c>
      <c r="AF3414">
        <f>IF(tbl_pbp[[#This Row],[Play Saints Win % Increase]]&gt;=$AF$4,1,0)</f>
        <v>0</v>
      </c>
      <c r="AG3414" t="str">
        <f>VLOOKUP(tbl_pbp[[#This Row],[gameId]], games!$B$2:$T$40, 9, FALSE)</f>
        <v>new-orleans-saints</v>
      </c>
      <c r="AH3414" s="5">
        <f>IF(tbl_pbp[[#This Row],[AwayTeam]] &lt;&gt; "new-orleans-saints", tbl_pbp[[#This Row],[homeWinPercentage]], 1-tbl_pbp[[#This Row],[homeWinPercentage]])</f>
        <v>0.96199999999999997</v>
      </c>
      <c r="AI3414" s="13">
        <f>tbl_pbp[[#This Row],[Kamara]]*tbl_pbp[[#This Row],[Impactful Play]]</f>
        <v>0</v>
      </c>
      <c r="AJ3414" s="13">
        <f>tbl_pbp[[#This Row],[Thomas]]*tbl_pbp[[#This Row],[Impactful Play]]</f>
        <v>0</v>
      </c>
      <c r="AK3414" s="13" t="str">
        <f>VLOOKUP(tbl_pbp[[#This Row],[Play Saints Win % Increase]], tbl_impact[],3,TRUE)</f>
        <v>Scented (0 to +5%)</v>
      </c>
    </row>
    <row r="3415" spans="1:37">
      <c r="A3415" s="1">
        <v>124</v>
      </c>
      <c r="B3415" s="5">
        <v>2.7E-2</v>
      </c>
      <c r="C3415" t="s">
        <v>2628</v>
      </c>
      <c r="D3415">
        <v>0</v>
      </c>
      <c r="E3415">
        <v>0</v>
      </c>
      <c r="F3415">
        <v>4</v>
      </c>
      <c r="G3415">
        <v>21</v>
      </c>
      <c r="H3415">
        <v>35</v>
      </c>
      <c r="I3415">
        <v>2</v>
      </c>
      <c r="J3415">
        <v>34</v>
      </c>
      <c r="K3415" t="s">
        <v>94</v>
      </c>
      <c r="L3415">
        <v>2</v>
      </c>
      <c r="M3415">
        <v>66</v>
      </c>
      <c r="N3415" t="s">
        <v>2629</v>
      </c>
      <c r="O3415" t="s">
        <v>2630</v>
      </c>
      <c r="P3415" t="s">
        <v>45</v>
      </c>
      <c r="Q3415" t="s">
        <v>46</v>
      </c>
      <c r="R3415" t="s">
        <v>47</v>
      </c>
      <c r="S3415" t="s">
        <v>51</v>
      </c>
      <c r="T3415" t="s">
        <v>2631</v>
      </c>
      <c r="U3415" t="s">
        <v>2632</v>
      </c>
      <c r="V3415" t="s">
        <v>2242</v>
      </c>
      <c r="X3415" t="str">
        <f>VLOOKUP(pbp!V648, games!$B$2:$R$40, 3, FALSE)</f>
        <v>2019-09-30T00:20Z</v>
      </c>
      <c r="Y3415">
        <f>VLOOKUP(1*V3415,NFLGames!$H$11:$H$555,1,FALSE)</f>
        <v>401220285</v>
      </c>
      <c r="Z3415">
        <f>VLOOKUP($Y3415, NFLGames!$H$11:$K$555,2,FALSE)</f>
        <v>2020</v>
      </c>
      <c r="AA3415">
        <f>VLOOKUP($Y3415, NFLGames!$H$11:$K$555,3,FALSE)</f>
        <v>4</v>
      </c>
      <c r="AB3415" s="6">
        <f>IF(A3416=0, 0, AH3416-tbl_pbp[[#This Row],[Saints Win %]])</f>
        <v>2.0000000000000018E-2</v>
      </c>
      <c r="AE3415">
        <f>ABS(tbl_pbp[[#This Row],[play.homeScore]]-tbl_pbp[[#This Row],[play.awayScore]])</f>
        <v>14</v>
      </c>
      <c r="AF3415">
        <f>IF(tbl_pbp[[#This Row],[Play Saints Win % Increase]]&gt;=$AF$4,1,0)</f>
        <v>0</v>
      </c>
      <c r="AG3415" t="str">
        <f>VLOOKUP(tbl_pbp[[#This Row],[gameId]], games!$B$2:$T$40, 9, FALSE)</f>
        <v>new-orleans-saints</v>
      </c>
      <c r="AH3415" s="5">
        <f>IF(tbl_pbp[[#This Row],[AwayTeam]] &lt;&gt; "new-orleans-saints", tbl_pbp[[#This Row],[homeWinPercentage]], 1-tbl_pbp[[#This Row],[homeWinPercentage]])</f>
        <v>0.97299999999999998</v>
      </c>
      <c r="AI3415" s="13">
        <f>tbl_pbp[[#This Row],[Kamara]]*tbl_pbp[[#This Row],[Impactful Play]]</f>
        <v>0</v>
      </c>
      <c r="AJ3415" s="13">
        <f>tbl_pbp[[#This Row],[Thomas]]*tbl_pbp[[#This Row],[Impactful Play]]</f>
        <v>0</v>
      </c>
      <c r="AK3415" s="13" t="str">
        <f>VLOOKUP(tbl_pbp[[#This Row],[Play Saints Win % Increase]], tbl_impact[],3,TRUE)</f>
        <v>Scented (0 to +5%)</v>
      </c>
    </row>
    <row r="3416" spans="1:37">
      <c r="A3416" s="1">
        <v>125</v>
      </c>
      <c r="B3416" s="5">
        <v>7.0000000000000001E-3</v>
      </c>
      <c r="C3416" t="s">
        <v>2633</v>
      </c>
      <c r="D3416">
        <v>0</v>
      </c>
      <c r="E3416">
        <v>0</v>
      </c>
      <c r="F3416">
        <v>4</v>
      </c>
      <c r="G3416">
        <v>21</v>
      </c>
      <c r="H3416">
        <v>35</v>
      </c>
      <c r="I3416">
        <v>4</v>
      </c>
      <c r="J3416">
        <v>32</v>
      </c>
      <c r="K3416" t="s">
        <v>94</v>
      </c>
      <c r="L3416">
        <v>3</v>
      </c>
      <c r="M3416">
        <v>68</v>
      </c>
      <c r="N3416" t="s">
        <v>2634</v>
      </c>
      <c r="O3416" t="s">
        <v>2630</v>
      </c>
      <c r="P3416" t="s">
        <v>167</v>
      </c>
      <c r="Q3416" t="s">
        <v>168</v>
      </c>
      <c r="S3416" t="s">
        <v>63</v>
      </c>
      <c r="T3416" t="s">
        <v>2545</v>
      </c>
      <c r="U3416" t="s">
        <v>2635</v>
      </c>
      <c r="V3416" t="s">
        <v>2242</v>
      </c>
      <c r="X3416" t="str">
        <f>VLOOKUP(pbp!V649, games!$B$2:$R$40, 3, FALSE)</f>
        <v>2019-09-30T00:20Z</v>
      </c>
      <c r="Y3416">
        <f>VLOOKUP(1*V3416,NFLGames!$H$11:$H$555,1,FALSE)</f>
        <v>401220285</v>
      </c>
      <c r="Z3416">
        <f>VLOOKUP($Y3416, NFLGames!$H$11:$K$555,2,FALSE)</f>
        <v>2020</v>
      </c>
      <c r="AA3416">
        <f>VLOOKUP($Y3416, NFLGames!$H$11:$K$555,3,FALSE)</f>
        <v>4</v>
      </c>
      <c r="AB3416" s="6">
        <f>IF(A3417=0, 0, AH3417-tbl_pbp[[#This Row],[Saints Win %]])</f>
        <v>-8.0000000000000071E-3</v>
      </c>
      <c r="AE3416">
        <f>ABS(tbl_pbp[[#This Row],[play.homeScore]]-tbl_pbp[[#This Row],[play.awayScore]])</f>
        <v>14</v>
      </c>
      <c r="AF3416">
        <f>IF(tbl_pbp[[#This Row],[Play Saints Win % Increase]]&gt;=$AF$4,1,0)</f>
        <v>0</v>
      </c>
      <c r="AG3416" t="str">
        <f>VLOOKUP(tbl_pbp[[#This Row],[gameId]], games!$B$2:$T$40, 9, FALSE)</f>
        <v>new-orleans-saints</v>
      </c>
      <c r="AH3416" s="5">
        <f>IF(tbl_pbp[[#This Row],[AwayTeam]] &lt;&gt; "new-orleans-saints", tbl_pbp[[#This Row],[homeWinPercentage]], 1-tbl_pbp[[#This Row],[homeWinPercentage]])</f>
        <v>0.99299999999999999</v>
      </c>
      <c r="AI3416" s="13">
        <f>tbl_pbp[[#This Row],[Kamara]]*tbl_pbp[[#This Row],[Impactful Play]]</f>
        <v>0</v>
      </c>
      <c r="AJ3416" s="13">
        <f>tbl_pbp[[#This Row],[Thomas]]*tbl_pbp[[#This Row],[Impactful Play]]</f>
        <v>0</v>
      </c>
      <c r="AK3416" s="13" t="str">
        <f>VLOOKUP(tbl_pbp[[#This Row],[Play Saints Win % Increase]], tbl_impact[],3,TRUE)</f>
        <v>Bad (0 to -5%)</v>
      </c>
    </row>
    <row r="3417" spans="1:37">
      <c r="A3417" s="1">
        <v>126</v>
      </c>
      <c r="B3417" s="5">
        <v>1.4999999999999999E-2</v>
      </c>
      <c r="C3417" t="s">
        <v>2636</v>
      </c>
      <c r="D3417">
        <v>0</v>
      </c>
      <c r="E3417">
        <v>0</v>
      </c>
      <c r="F3417">
        <v>4</v>
      </c>
      <c r="G3417">
        <v>21</v>
      </c>
      <c r="H3417">
        <v>35</v>
      </c>
      <c r="I3417">
        <v>13</v>
      </c>
      <c r="J3417">
        <v>23</v>
      </c>
      <c r="K3417" t="s">
        <v>94</v>
      </c>
      <c r="L3417">
        <v>4</v>
      </c>
      <c r="M3417">
        <v>77</v>
      </c>
      <c r="N3417" t="s">
        <v>2637</v>
      </c>
      <c r="O3417" t="s">
        <v>397</v>
      </c>
      <c r="P3417" t="s">
        <v>66</v>
      </c>
      <c r="Q3417" t="s">
        <v>67</v>
      </c>
      <c r="R3417" t="s">
        <v>68</v>
      </c>
      <c r="S3417" t="s">
        <v>948</v>
      </c>
      <c r="T3417" t="s">
        <v>2245</v>
      </c>
      <c r="U3417" t="s">
        <v>2638</v>
      </c>
      <c r="V3417" t="s">
        <v>2242</v>
      </c>
      <c r="X3417" t="str">
        <f>VLOOKUP(pbp!V650, games!$B$2:$R$40, 3, FALSE)</f>
        <v>2019-09-30T00:20Z</v>
      </c>
      <c r="Y3417">
        <f>VLOOKUP(1*V3417,NFLGames!$H$11:$H$555,1,FALSE)</f>
        <v>401220285</v>
      </c>
      <c r="Z3417">
        <f>VLOOKUP($Y3417, NFLGames!$H$11:$K$555,2,FALSE)</f>
        <v>2020</v>
      </c>
      <c r="AA3417">
        <f>VLOOKUP($Y3417, NFLGames!$H$11:$K$555,3,FALSE)</f>
        <v>4</v>
      </c>
      <c r="AB3417" s="6">
        <f>IF(A3418=0, 0, AH3418-tbl_pbp[[#This Row],[Saints Win %]])</f>
        <v>-9.000000000000008E-3</v>
      </c>
      <c r="AC3417">
        <v>1</v>
      </c>
      <c r="AE3417">
        <f>ABS(tbl_pbp[[#This Row],[play.homeScore]]-tbl_pbp[[#This Row],[play.awayScore]])</f>
        <v>14</v>
      </c>
      <c r="AF3417">
        <f>IF(tbl_pbp[[#This Row],[Play Saints Win % Increase]]&gt;=$AF$4,1,0)</f>
        <v>0</v>
      </c>
      <c r="AG3417" t="str">
        <f>VLOOKUP(tbl_pbp[[#This Row],[gameId]], games!$B$2:$T$40, 9, FALSE)</f>
        <v>new-orleans-saints</v>
      </c>
      <c r="AH3417" s="5">
        <f>IF(tbl_pbp[[#This Row],[AwayTeam]] &lt;&gt; "new-orleans-saints", tbl_pbp[[#This Row],[homeWinPercentage]], 1-tbl_pbp[[#This Row],[homeWinPercentage]])</f>
        <v>0.98499999999999999</v>
      </c>
      <c r="AI3417" s="13">
        <f>tbl_pbp[[#This Row],[Kamara]]*tbl_pbp[[#This Row],[Impactful Play]]</f>
        <v>0</v>
      </c>
      <c r="AJ3417" s="13">
        <f>tbl_pbp[[#This Row],[Thomas]]*tbl_pbp[[#This Row],[Impactful Play]]</f>
        <v>0</v>
      </c>
      <c r="AK3417" s="13" t="str">
        <f>VLOOKUP(tbl_pbp[[#This Row],[Play Saints Win % Increase]], tbl_impact[],3,TRUE)</f>
        <v>Bad (0 to -5%)</v>
      </c>
    </row>
    <row r="3418" spans="1:37">
      <c r="A3418" s="1">
        <v>127</v>
      </c>
      <c r="B3418" s="5">
        <v>2.4E-2</v>
      </c>
      <c r="C3418" t="s">
        <v>2639</v>
      </c>
      <c r="D3418">
        <v>0</v>
      </c>
      <c r="E3418">
        <v>0</v>
      </c>
      <c r="F3418">
        <v>4</v>
      </c>
      <c r="G3418">
        <v>21</v>
      </c>
      <c r="H3418">
        <v>35</v>
      </c>
      <c r="I3418">
        <v>10</v>
      </c>
      <c r="J3418">
        <v>76</v>
      </c>
      <c r="K3418" t="s">
        <v>29</v>
      </c>
      <c r="L3418">
        <v>1</v>
      </c>
      <c r="M3418">
        <v>76</v>
      </c>
      <c r="N3418" t="s">
        <v>2640</v>
      </c>
      <c r="O3418" t="s">
        <v>1056</v>
      </c>
      <c r="P3418" t="s">
        <v>45</v>
      </c>
      <c r="Q3418" t="s">
        <v>46</v>
      </c>
      <c r="R3418" t="s">
        <v>47</v>
      </c>
      <c r="S3418" t="s">
        <v>33</v>
      </c>
      <c r="T3418" t="s">
        <v>172</v>
      </c>
      <c r="U3418" t="s">
        <v>173</v>
      </c>
      <c r="V3418" t="s">
        <v>2242</v>
      </c>
      <c r="X3418" t="str">
        <f>VLOOKUP(pbp!V651, games!$B$2:$R$40, 3, FALSE)</f>
        <v>2019-09-30T00:20Z</v>
      </c>
      <c r="Y3418">
        <f>VLOOKUP(1*V3418,NFLGames!$H$11:$H$555,1,FALSE)</f>
        <v>401220285</v>
      </c>
      <c r="Z3418">
        <f>VLOOKUP($Y3418, NFLGames!$H$11:$K$555,2,FALSE)</f>
        <v>2020</v>
      </c>
      <c r="AA3418">
        <f>VLOOKUP($Y3418, NFLGames!$H$11:$K$555,3,FALSE)</f>
        <v>4</v>
      </c>
      <c r="AB3418" s="6">
        <f>IF(A3419=0, 0, AH3419-tbl_pbp[[#This Row],[Saints Win %]])</f>
        <v>-1.0000000000000009E-3</v>
      </c>
      <c r="AC3418">
        <v>1</v>
      </c>
      <c r="AE3418">
        <f>ABS(tbl_pbp[[#This Row],[play.homeScore]]-tbl_pbp[[#This Row],[play.awayScore]])</f>
        <v>14</v>
      </c>
      <c r="AF3418">
        <f>IF(tbl_pbp[[#This Row],[Play Saints Win % Increase]]&gt;=$AF$4,1,0)</f>
        <v>0</v>
      </c>
      <c r="AG3418" t="str">
        <f>VLOOKUP(tbl_pbp[[#This Row],[gameId]], games!$B$2:$T$40, 9, FALSE)</f>
        <v>new-orleans-saints</v>
      </c>
      <c r="AH3418" s="5">
        <f>IF(tbl_pbp[[#This Row],[AwayTeam]] &lt;&gt; "new-orleans-saints", tbl_pbp[[#This Row],[homeWinPercentage]], 1-tbl_pbp[[#This Row],[homeWinPercentage]])</f>
        <v>0.97599999999999998</v>
      </c>
      <c r="AI3418" s="13">
        <f>tbl_pbp[[#This Row],[Kamara]]*tbl_pbp[[#This Row],[Impactful Play]]</f>
        <v>0</v>
      </c>
      <c r="AJ3418" s="13">
        <f>tbl_pbp[[#This Row],[Thomas]]*tbl_pbp[[#This Row],[Impactful Play]]</f>
        <v>0</v>
      </c>
      <c r="AK3418" s="13" t="str">
        <f>VLOOKUP(tbl_pbp[[#This Row],[Play Saints Win % Increase]], tbl_impact[],3,TRUE)</f>
        <v>Bad (0 to -5%)</v>
      </c>
    </row>
    <row r="3419" spans="1:37">
      <c r="A3419" s="1">
        <v>128</v>
      </c>
      <c r="B3419" s="5">
        <v>2.5000000000000001E-2</v>
      </c>
      <c r="C3419" t="s">
        <v>2641</v>
      </c>
      <c r="D3419">
        <v>0</v>
      </c>
      <c r="E3419">
        <v>0</v>
      </c>
      <c r="F3419">
        <v>4</v>
      </c>
      <c r="G3419">
        <v>21</v>
      </c>
      <c r="H3419">
        <v>35</v>
      </c>
      <c r="I3419">
        <v>12</v>
      </c>
      <c r="J3419">
        <v>78</v>
      </c>
      <c r="K3419" t="s">
        <v>29</v>
      </c>
      <c r="L3419">
        <v>2</v>
      </c>
      <c r="M3419">
        <v>78</v>
      </c>
      <c r="N3419" t="s">
        <v>2642</v>
      </c>
      <c r="O3419" t="s">
        <v>1372</v>
      </c>
      <c r="P3419" t="s">
        <v>22</v>
      </c>
      <c r="Q3419" t="s">
        <v>37</v>
      </c>
      <c r="S3419" t="s">
        <v>871</v>
      </c>
      <c r="T3419" t="s">
        <v>1257</v>
      </c>
      <c r="U3419" t="s">
        <v>2643</v>
      </c>
      <c r="V3419" t="s">
        <v>2242</v>
      </c>
      <c r="X3419" t="str">
        <f>VLOOKUP(pbp!V652, games!$B$2:$R$40, 3, FALSE)</f>
        <v>2019-09-30T00:20Z</v>
      </c>
      <c r="Y3419">
        <f>VLOOKUP(1*V3419,NFLGames!$H$11:$H$555,1,FALSE)</f>
        <v>401220285</v>
      </c>
      <c r="Z3419">
        <f>VLOOKUP($Y3419, NFLGames!$H$11:$K$555,2,FALSE)</f>
        <v>2020</v>
      </c>
      <c r="AA3419">
        <f>VLOOKUP($Y3419, NFLGames!$H$11:$K$555,3,FALSE)</f>
        <v>4</v>
      </c>
      <c r="AB3419" s="6">
        <f>IF(A3420=0, 0, AH3420-tbl_pbp[[#This Row],[Saints Win %]])</f>
        <v>-7.0000000000000062E-3</v>
      </c>
      <c r="AE3419">
        <f>ABS(tbl_pbp[[#This Row],[play.homeScore]]-tbl_pbp[[#This Row],[play.awayScore]])</f>
        <v>14</v>
      </c>
      <c r="AF3419">
        <f>IF(tbl_pbp[[#This Row],[Play Saints Win % Increase]]&gt;=$AF$4,1,0)</f>
        <v>0</v>
      </c>
      <c r="AG3419" t="str">
        <f>VLOOKUP(tbl_pbp[[#This Row],[gameId]], games!$B$2:$T$40, 9, FALSE)</f>
        <v>new-orleans-saints</v>
      </c>
      <c r="AH3419" s="5">
        <f>IF(tbl_pbp[[#This Row],[AwayTeam]] &lt;&gt; "new-orleans-saints", tbl_pbp[[#This Row],[homeWinPercentage]], 1-tbl_pbp[[#This Row],[homeWinPercentage]])</f>
        <v>0.97499999999999998</v>
      </c>
      <c r="AI3419" s="13">
        <f>tbl_pbp[[#This Row],[Kamara]]*tbl_pbp[[#This Row],[Impactful Play]]</f>
        <v>0</v>
      </c>
      <c r="AJ3419" s="13">
        <f>tbl_pbp[[#This Row],[Thomas]]*tbl_pbp[[#This Row],[Impactful Play]]</f>
        <v>0</v>
      </c>
      <c r="AK3419" s="13" t="str">
        <f>VLOOKUP(tbl_pbp[[#This Row],[Play Saints Win % Increase]], tbl_impact[],3,TRUE)</f>
        <v>Bad (0 to -5%)</v>
      </c>
    </row>
    <row r="3420" spans="1:37">
      <c r="A3420" s="1">
        <v>129</v>
      </c>
      <c r="B3420" s="5">
        <v>3.2000000000000001E-2</v>
      </c>
      <c r="C3420" t="s">
        <v>2644</v>
      </c>
      <c r="D3420">
        <v>0</v>
      </c>
      <c r="E3420">
        <v>0</v>
      </c>
      <c r="F3420">
        <v>4</v>
      </c>
      <c r="G3420">
        <v>21</v>
      </c>
      <c r="H3420">
        <v>35</v>
      </c>
      <c r="I3420">
        <v>12</v>
      </c>
      <c r="J3420">
        <v>78</v>
      </c>
      <c r="K3420" t="s">
        <v>29</v>
      </c>
      <c r="L3420">
        <v>3</v>
      </c>
      <c r="M3420">
        <v>78</v>
      </c>
      <c r="N3420" t="s">
        <v>2645</v>
      </c>
      <c r="O3420" t="s">
        <v>2646</v>
      </c>
      <c r="P3420" t="s">
        <v>167</v>
      </c>
      <c r="Q3420" t="s">
        <v>168</v>
      </c>
      <c r="S3420" t="s">
        <v>201</v>
      </c>
      <c r="T3420" t="s">
        <v>1257</v>
      </c>
      <c r="U3420" t="s">
        <v>2647</v>
      </c>
      <c r="V3420" t="s">
        <v>2242</v>
      </c>
      <c r="X3420" t="str">
        <f>VLOOKUP(pbp!V653, games!$B$2:$R$40, 3, FALSE)</f>
        <v>2019-09-30T00:20Z</v>
      </c>
      <c r="Y3420">
        <f>VLOOKUP(1*V3420,NFLGames!$H$11:$H$555,1,FALSE)</f>
        <v>401220285</v>
      </c>
      <c r="Z3420">
        <f>VLOOKUP($Y3420, NFLGames!$H$11:$K$555,2,FALSE)</f>
        <v>2020</v>
      </c>
      <c r="AA3420">
        <f>VLOOKUP($Y3420, NFLGames!$H$11:$K$555,3,FALSE)</f>
        <v>4</v>
      </c>
      <c r="AB3420" s="6">
        <f>IF(A3421=0, 0, AH3421-tbl_pbp[[#This Row],[Saints Win %]])</f>
        <v>-7.0000000000000062E-3</v>
      </c>
      <c r="AE3420">
        <f>ABS(tbl_pbp[[#This Row],[play.homeScore]]-tbl_pbp[[#This Row],[play.awayScore]])</f>
        <v>14</v>
      </c>
      <c r="AF3420">
        <f>IF(tbl_pbp[[#This Row],[Play Saints Win % Increase]]&gt;=$AF$4,1,0)</f>
        <v>0</v>
      </c>
      <c r="AG3420" t="str">
        <f>VLOOKUP(tbl_pbp[[#This Row],[gameId]], games!$B$2:$T$40, 9, FALSE)</f>
        <v>new-orleans-saints</v>
      </c>
      <c r="AH3420" s="5">
        <f>IF(tbl_pbp[[#This Row],[AwayTeam]] &lt;&gt; "new-orleans-saints", tbl_pbp[[#This Row],[homeWinPercentage]], 1-tbl_pbp[[#This Row],[homeWinPercentage]])</f>
        <v>0.96799999999999997</v>
      </c>
      <c r="AI3420" s="13">
        <f>tbl_pbp[[#This Row],[Kamara]]*tbl_pbp[[#This Row],[Impactful Play]]</f>
        <v>0</v>
      </c>
      <c r="AJ3420" s="13">
        <f>tbl_pbp[[#This Row],[Thomas]]*tbl_pbp[[#This Row],[Impactful Play]]</f>
        <v>0</v>
      </c>
      <c r="AK3420" s="13" t="str">
        <f>VLOOKUP(tbl_pbp[[#This Row],[Play Saints Win % Increase]], tbl_impact[],3,TRUE)</f>
        <v>Bad (0 to -5%)</v>
      </c>
    </row>
    <row r="3421" spans="1:37">
      <c r="A3421" s="1">
        <v>130</v>
      </c>
      <c r="B3421" s="5">
        <v>3.9E-2</v>
      </c>
      <c r="C3421" t="s">
        <v>2648</v>
      </c>
      <c r="D3421">
        <v>0</v>
      </c>
      <c r="E3421">
        <v>0</v>
      </c>
      <c r="F3421">
        <v>4</v>
      </c>
      <c r="G3421">
        <v>21</v>
      </c>
      <c r="H3421">
        <v>35</v>
      </c>
      <c r="I3421">
        <v>19</v>
      </c>
      <c r="J3421">
        <v>85</v>
      </c>
      <c r="K3421" t="s">
        <v>29</v>
      </c>
      <c r="L3421">
        <v>4</v>
      </c>
      <c r="M3421">
        <v>85</v>
      </c>
      <c r="N3421" t="s">
        <v>2649</v>
      </c>
      <c r="O3421" t="s">
        <v>466</v>
      </c>
      <c r="P3421" t="s">
        <v>66</v>
      </c>
      <c r="Q3421" t="s">
        <v>67</v>
      </c>
      <c r="R3421" t="s">
        <v>68</v>
      </c>
      <c r="S3421" t="s">
        <v>790</v>
      </c>
      <c r="T3421" t="s">
        <v>263</v>
      </c>
      <c r="U3421" t="s">
        <v>2650</v>
      </c>
      <c r="V3421" t="s">
        <v>2242</v>
      </c>
      <c r="X3421" t="str">
        <f>VLOOKUP(pbp!V654, games!$B$2:$R$40, 3, FALSE)</f>
        <v>2019-09-30T00:20Z</v>
      </c>
      <c r="Y3421">
        <f>VLOOKUP(1*V3421,NFLGames!$H$11:$H$555,1,FALSE)</f>
        <v>401220285</v>
      </c>
      <c r="Z3421">
        <f>VLOOKUP($Y3421, NFLGames!$H$11:$K$555,2,FALSE)</f>
        <v>2020</v>
      </c>
      <c r="AA3421">
        <f>VLOOKUP($Y3421, NFLGames!$H$11:$K$555,3,FALSE)</f>
        <v>4</v>
      </c>
      <c r="AB3421" s="6">
        <f>IF(A3422=0, 0, AH3422-tbl_pbp[[#This Row],[Saints Win %]])</f>
        <v>1.0000000000000009E-2</v>
      </c>
      <c r="AE3421">
        <f>ABS(tbl_pbp[[#This Row],[play.homeScore]]-tbl_pbp[[#This Row],[play.awayScore]])</f>
        <v>14</v>
      </c>
      <c r="AF3421">
        <f>IF(tbl_pbp[[#This Row],[Play Saints Win % Increase]]&gt;=$AF$4,1,0)</f>
        <v>0</v>
      </c>
      <c r="AG3421" t="str">
        <f>VLOOKUP(tbl_pbp[[#This Row],[gameId]], games!$B$2:$T$40, 9, FALSE)</f>
        <v>new-orleans-saints</v>
      </c>
      <c r="AH3421" s="5">
        <f>IF(tbl_pbp[[#This Row],[AwayTeam]] &lt;&gt; "new-orleans-saints", tbl_pbp[[#This Row],[homeWinPercentage]], 1-tbl_pbp[[#This Row],[homeWinPercentage]])</f>
        <v>0.96099999999999997</v>
      </c>
      <c r="AI3421" s="13">
        <f>tbl_pbp[[#This Row],[Kamara]]*tbl_pbp[[#This Row],[Impactful Play]]</f>
        <v>0</v>
      </c>
      <c r="AJ3421" s="13">
        <f>tbl_pbp[[#This Row],[Thomas]]*tbl_pbp[[#This Row],[Impactful Play]]</f>
        <v>0</v>
      </c>
      <c r="AK3421" s="13" t="str">
        <f>VLOOKUP(tbl_pbp[[#This Row],[Play Saints Win % Increase]], tbl_impact[],3,TRUE)</f>
        <v>Scented (0 to +5%)</v>
      </c>
    </row>
    <row r="3422" spans="1:37">
      <c r="A3422" s="1">
        <v>131</v>
      </c>
      <c r="B3422" s="5">
        <v>2.9000000000000001E-2</v>
      </c>
      <c r="C3422" t="s">
        <v>2651</v>
      </c>
      <c r="D3422">
        <v>0</v>
      </c>
      <c r="E3422">
        <v>0</v>
      </c>
      <c r="F3422">
        <v>4</v>
      </c>
      <c r="G3422">
        <v>21</v>
      </c>
      <c r="H3422">
        <v>35</v>
      </c>
      <c r="I3422">
        <v>10</v>
      </c>
      <c r="J3422">
        <v>57</v>
      </c>
      <c r="K3422" t="s">
        <v>94</v>
      </c>
      <c r="L3422">
        <v>1</v>
      </c>
      <c r="M3422">
        <v>43</v>
      </c>
      <c r="N3422" t="s">
        <v>2652</v>
      </c>
      <c r="O3422" t="s">
        <v>947</v>
      </c>
      <c r="P3422" t="s">
        <v>22</v>
      </c>
      <c r="Q3422" t="s">
        <v>37</v>
      </c>
      <c r="S3422" t="s">
        <v>33</v>
      </c>
      <c r="T3422" t="s">
        <v>48</v>
      </c>
      <c r="U3422" t="s">
        <v>49</v>
      </c>
      <c r="V3422" t="s">
        <v>2242</v>
      </c>
      <c r="X3422" t="str">
        <f>VLOOKUP(pbp!V655, games!$B$2:$R$40, 3, FALSE)</f>
        <v>2019-09-30T00:20Z</v>
      </c>
      <c r="Y3422">
        <f>VLOOKUP(1*V3422,NFLGames!$H$11:$H$555,1,FALSE)</f>
        <v>401220285</v>
      </c>
      <c r="Z3422">
        <f>VLOOKUP($Y3422, NFLGames!$H$11:$K$555,2,FALSE)</f>
        <v>2020</v>
      </c>
      <c r="AA3422">
        <f>VLOOKUP($Y3422, NFLGames!$H$11:$K$555,3,FALSE)</f>
        <v>4</v>
      </c>
      <c r="AB3422" s="6">
        <f>IF(A3423=0, 0, AH3423-tbl_pbp[[#This Row],[Saints Win %]])</f>
        <v>1.0000000000000009E-3</v>
      </c>
      <c r="AE3422">
        <f>ABS(tbl_pbp[[#This Row],[play.homeScore]]-tbl_pbp[[#This Row],[play.awayScore]])</f>
        <v>14</v>
      </c>
      <c r="AF3422">
        <f>IF(tbl_pbp[[#This Row],[Play Saints Win % Increase]]&gt;=$AF$4,1,0)</f>
        <v>0</v>
      </c>
      <c r="AG3422" t="str">
        <f>VLOOKUP(tbl_pbp[[#This Row],[gameId]], games!$B$2:$T$40, 9, FALSE)</f>
        <v>new-orleans-saints</v>
      </c>
      <c r="AH3422" s="5">
        <f>IF(tbl_pbp[[#This Row],[AwayTeam]] &lt;&gt; "new-orleans-saints", tbl_pbp[[#This Row],[homeWinPercentage]], 1-tbl_pbp[[#This Row],[homeWinPercentage]])</f>
        <v>0.97099999999999997</v>
      </c>
      <c r="AI3422" s="13">
        <f>tbl_pbp[[#This Row],[Kamara]]*tbl_pbp[[#This Row],[Impactful Play]]</f>
        <v>0</v>
      </c>
      <c r="AJ3422" s="13">
        <f>tbl_pbp[[#This Row],[Thomas]]*tbl_pbp[[#This Row],[Impactful Play]]</f>
        <v>0</v>
      </c>
      <c r="AK3422" s="13" t="str">
        <f>VLOOKUP(tbl_pbp[[#This Row],[Play Saints Win % Increase]], tbl_impact[],3,TRUE)</f>
        <v>Scented (0 to +5%)</v>
      </c>
    </row>
    <row r="3423" spans="1:37">
      <c r="A3423" s="1">
        <v>132</v>
      </c>
      <c r="B3423" s="5">
        <v>2.8000000000000001E-2</v>
      </c>
      <c r="C3423" t="s">
        <v>2653</v>
      </c>
      <c r="D3423">
        <v>0</v>
      </c>
      <c r="E3423">
        <v>0</v>
      </c>
      <c r="F3423">
        <v>4</v>
      </c>
      <c r="G3423">
        <v>21</v>
      </c>
      <c r="H3423">
        <v>35</v>
      </c>
      <c r="I3423">
        <v>10</v>
      </c>
      <c r="J3423">
        <v>57</v>
      </c>
      <c r="K3423" t="s">
        <v>94</v>
      </c>
      <c r="L3423">
        <v>2</v>
      </c>
      <c r="M3423">
        <v>43</v>
      </c>
      <c r="N3423" t="s">
        <v>2654</v>
      </c>
      <c r="O3423" t="s">
        <v>1076</v>
      </c>
      <c r="P3423" t="s">
        <v>45</v>
      </c>
      <c r="Q3423" t="s">
        <v>46</v>
      </c>
      <c r="R3423" t="s">
        <v>47</v>
      </c>
      <c r="S3423" t="s">
        <v>120</v>
      </c>
      <c r="T3423" t="s">
        <v>48</v>
      </c>
      <c r="U3423" t="s">
        <v>1744</v>
      </c>
      <c r="V3423" t="s">
        <v>2242</v>
      </c>
      <c r="X3423" t="str">
        <f>VLOOKUP(pbp!V656, games!$B$2:$R$40, 3, FALSE)</f>
        <v>2019-09-30T00:20Z</v>
      </c>
      <c r="Y3423">
        <f>VLOOKUP(1*V3423,NFLGames!$H$11:$H$555,1,FALSE)</f>
        <v>401220285</v>
      </c>
      <c r="Z3423">
        <f>VLOOKUP($Y3423, NFLGames!$H$11:$K$555,2,FALSE)</f>
        <v>2020</v>
      </c>
      <c r="AA3423">
        <f>VLOOKUP($Y3423, NFLGames!$H$11:$K$555,3,FALSE)</f>
        <v>4</v>
      </c>
      <c r="AB3423" s="6">
        <f>IF(A3424=0, 0, AH3424-tbl_pbp[[#This Row],[Saints Win %]])</f>
        <v>1.0000000000000009E-2</v>
      </c>
      <c r="AE3423">
        <f>ABS(tbl_pbp[[#This Row],[play.homeScore]]-tbl_pbp[[#This Row],[play.awayScore]])</f>
        <v>14</v>
      </c>
      <c r="AF3423">
        <f>IF(tbl_pbp[[#This Row],[Play Saints Win % Increase]]&gt;=$AF$4,1,0)</f>
        <v>0</v>
      </c>
      <c r="AG3423" t="str">
        <f>VLOOKUP(tbl_pbp[[#This Row],[gameId]], games!$B$2:$T$40, 9, FALSE)</f>
        <v>new-orleans-saints</v>
      </c>
      <c r="AH3423" s="5">
        <f>IF(tbl_pbp[[#This Row],[AwayTeam]] &lt;&gt; "new-orleans-saints", tbl_pbp[[#This Row],[homeWinPercentage]], 1-tbl_pbp[[#This Row],[homeWinPercentage]])</f>
        <v>0.97199999999999998</v>
      </c>
      <c r="AI3423" s="13">
        <f>tbl_pbp[[#This Row],[Kamara]]*tbl_pbp[[#This Row],[Impactful Play]]</f>
        <v>0</v>
      </c>
      <c r="AJ3423" s="13">
        <f>tbl_pbp[[#This Row],[Thomas]]*tbl_pbp[[#This Row],[Impactful Play]]</f>
        <v>0</v>
      </c>
      <c r="AK3423" s="13" t="str">
        <f>VLOOKUP(tbl_pbp[[#This Row],[Play Saints Win % Increase]], tbl_impact[],3,TRUE)</f>
        <v>Scented (0 to +5%)</v>
      </c>
    </row>
    <row r="3424" spans="1:37">
      <c r="A3424" s="1">
        <v>133</v>
      </c>
      <c r="B3424" s="5">
        <v>1.7999999999999999E-2</v>
      </c>
      <c r="C3424" t="s">
        <v>2655</v>
      </c>
      <c r="D3424">
        <v>0</v>
      </c>
      <c r="E3424">
        <v>0</v>
      </c>
      <c r="F3424">
        <v>4</v>
      </c>
      <c r="G3424">
        <v>21</v>
      </c>
      <c r="H3424">
        <v>35</v>
      </c>
      <c r="I3424">
        <v>7</v>
      </c>
      <c r="J3424">
        <v>60</v>
      </c>
      <c r="K3424" t="s">
        <v>94</v>
      </c>
      <c r="L3424">
        <v>3</v>
      </c>
      <c r="M3424">
        <v>40</v>
      </c>
      <c r="N3424" t="s">
        <v>2656</v>
      </c>
      <c r="O3424" t="s">
        <v>2657</v>
      </c>
      <c r="P3424" t="s">
        <v>45</v>
      </c>
      <c r="Q3424" t="s">
        <v>46</v>
      </c>
      <c r="R3424" t="s">
        <v>47</v>
      </c>
      <c r="S3424" t="s">
        <v>212</v>
      </c>
      <c r="T3424" t="s">
        <v>117</v>
      </c>
      <c r="U3424" t="s">
        <v>2658</v>
      </c>
      <c r="V3424" t="s">
        <v>2242</v>
      </c>
      <c r="X3424" t="str">
        <f>VLOOKUP(pbp!V657, games!$B$2:$R$40, 3, FALSE)</f>
        <v>2019-09-30T00:20Z</v>
      </c>
      <c r="Y3424">
        <f>VLOOKUP(1*V3424,NFLGames!$H$11:$H$555,1,FALSE)</f>
        <v>401220285</v>
      </c>
      <c r="Z3424">
        <f>VLOOKUP($Y3424, NFLGames!$H$11:$K$555,2,FALSE)</f>
        <v>2020</v>
      </c>
      <c r="AA3424">
        <f>VLOOKUP($Y3424, NFLGames!$H$11:$K$555,3,FALSE)</f>
        <v>4</v>
      </c>
      <c r="AB3424" s="6">
        <f>IF(A3425=0, 0, AH3425-tbl_pbp[[#This Row],[Saints Win %]])</f>
        <v>-2.1000000000000019E-2</v>
      </c>
      <c r="AE3424">
        <f>ABS(tbl_pbp[[#This Row],[play.homeScore]]-tbl_pbp[[#This Row],[play.awayScore]])</f>
        <v>14</v>
      </c>
      <c r="AF3424">
        <f>IF(tbl_pbp[[#This Row],[Play Saints Win % Increase]]&gt;=$AF$4,1,0)</f>
        <v>0</v>
      </c>
      <c r="AG3424" t="str">
        <f>VLOOKUP(tbl_pbp[[#This Row],[gameId]], games!$B$2:$T$40, 9, FALSE)</f>
        <v>new-orleans-saints</v>
      </c>
      <c r="AH3424" s="5">
        <f>IF(tbl_pbp[[#This Row],[AwayTeam]] &lt;&gt; "new-orleans-saints", tbl_pbp[[#This Row],[homeWinPercentage]], 1-tbl_pbp[[#This Row],[homeWinPercentage]])</f>
        <v>0.98199999999999998</v>
      </c>
      <c r="AI3424" s="13">
        <f>tbl_pbp[[#This Row],[Kamara]]*tbl_pbp[[#This Row],[Impactful Play]]</f>
        <v>0</v>
      </c>
      <c r="AJ3424" s="13">
        <f>tbl_pbp[[#This Row],[Thomas]]*tbl_pbp[[#This Row],[Impactful Play]]</f>
        <v>0</v>
      </c>
      <c r="AK3424" s="13" t="str">
        <f>VLOOKUP(tbl_pbp[[#This Row],[Play Saints Win % Increase]], tbl_impact[],3,TRUE)</f>
        <v>Bad (0 to -5%)</v>
      </c>
    </row>
    <row r="3425" spans="1:37">
      <c r="A3425" s="1">
        <v>134</v>
      </c>
      <c r="B3425" s="5">
        <v>3.9E-2</v>
      </c>
      <c r="C3425" t="s">
        <v>2659</v>
      </c>
      <c r="D3425">
        <v>0</v>
      </c>
      <c r="E3425">
        <v>0</v>
      </c>
      <c r="F3425">
        <v>4</v>
      </c>
      <c r="G3425">
        <v>21</v>
      </c>
      <c r="H3425">
        <v>35</v>
      </c>
      <c r="I3425">
        <v>2</v>
      </c>
      <c r="J3425">
        <v>65</v>
      </c>
      <c r="K3425" t="s">
        <v>94</v>
      </c>
      <c r="L3425">
        <v>4</v>
      </c>
      <c r="M3425">
        <v>35</v>
      </c>
      <c r="N3425" t="s">
        <v>2660</v>
      </c>
      <c r="O3425" t="s">
        <v>2661</v>
      </c>
      <c r="P3425" t="s">
        <v>30</v>
      </c>
      <c r="Q3425" t="s">
        <v>31</v>
      </c>
      <c r="R3425" t="s">
        <v>32</v>
      </c>
      <c r="S3425" t="s">
        <v>154</v>
      </c>
      <c r="T3425" t="s">
        <v>202</v>
      </c>
      <c r="U3425" t="s">
        <v>2662</v>
      </c>
      <c r="V3425" t="s">
        <v>2242</v>
      </c>
      <c r="X3425" t="str">
        <f>VLOOKUP(pbp!V658, games!$B$2:$R$40, 3, FALSE)</f>
        <v>2019-09-30T00:20Z</v>
      </c>
      <c r="Y3425">
        <f>VLOOKUP(1*V3425,NFLGames!$H$11:$H$555,1,FALSE)</f>
        <v>401220285</v>
      </c>
      <c r="Z3425">
        <f>VLOOKUP($Y3425, NFLGames!$H$11:$K$555,2,FALSE)</f>
        <v>2020</v>
      </c>
      <c r="AA3425">
        <f>VLOOKUP($Y3425, NFLGames!$H$11:$K$555,3,FALSE)</f>
        <v>4</v>
      </c>
      <c r="AB3425" s="6">
        <f>IF(A3426=0, 0, AH3426-tbl_pbp[[#This Row],[Saints Win %]])</f>
        <v>4.0000000000000036E-3</v>
      </c>
      <c r="AE3425">
        <f>ABS(tbl_pbp[[#This Row],[play.homeScore]]-tbl_pbp[[#This Row],[play.awayScore]])</f>
        <v>14</v>
      </c>
      <c r="AF3425">
        <f>IF(tbl_pbp[[#This Row],[Play Saints Win % Increase]]&gt;=$AF$4,1,0)</f>
        <v>0</v>
      </c>
      <c r="AG3425" t="str">
        <f>VLOOKUP(tbl_pbp[[#This Row],[gameId]], games!$B$2:$T$40, 9, FALSE)</f>
        <v>new-orleans-saints</v>
      </c>
      <c r="AH3425" s="5">
        <f>IF(tbl_pbp[[#This Row],[AwayTeam]] &lt;&gt; "new-orleans-saints", tbl_pbp[[#This Row],[homeWinPercentage]], 1-tbl_pbp[[#This Row],[homeWinPercentage]])</f>
        <v>0.96099999999999997</v>
      </c>
      <c r="AI3425" s="13">
        <f>tbl_pbp[[#This Row],[Kamara]]*tbl_pbp[[#This Row],[Impactful Play]]</f>
        <v>0</v>
      </c>
      <c r="AJ3425" s="13">
        <f>tbl_pbp[[#This Row],[Thomas]]*tbl_pbp[[#This Row],[Impactful Play]]</f>
        <v>0</v>
      </c>
      <c r="AK3425" s="13" t="str">
        <f>VLOOKUP(tbl_pbp[[#This Row],[Play Saints Win % Increase]], tbl_impact[],3,TRUE)</f>
        <v>Scented (0 to +5%)</v>
      </c>
    </row>
    <row r="3426" spans="1:37">
      <c r="A3426" s="1">
        <v>135</v>
      </c>
      <c r="B3426" s="5">
        <v>3.5000000000000003E-2</v>
      </c>
      <c r="C3426" t="s">
        <v>2663</v>
      </c>
      <c r="D3426">
        <v>0</v>
      </c>
      <c r="E3426">
        <v>0</v>
      </c>
      <c r="F3426">
        <v>4</v>
      </c>
      <c r="G3426">
        <v>21</v>
      </c>
      <c r="H3426">
        <v>35</v>
      </c>
      <c r="I3426">
        <v>10</v>
      </c>
      <c r="J3426">
        <v>68</v>
      </c>
      <c r="K3426" t="s">
        <v>94</v>
      </c>
      <c r="L3426">
        <v>1</v>
      </c>
      <c r="M3426">
        <v>32</v>
      </c>
      <c r="N3426" t="s">
        <v>2664</v>
      </c>
      <c r="O3426" t="s">
        <v>2665</v>
      </c>
      <c r="P3426" t="s">
        <v>45</v>
      </c>
      <c r="Q3426" t="s">
        <v>46</v>
      </c>
      <c r="R3426" t="s">
        <v>47</v>
      </c>
      <c r="S3426" t="s">
        <v>33</v>
      </c>
      <c r="T3426" t="s">
        <v>129</v>
      </c>
      <c r="U3426" t="s">
        <v>130</v>
      </c>
      <c r="V3426" t="s">
        <v>2242</v>
      </c>
      <c r="X3426" t="str">
        <f>VLOOKUP(pbp!V659, games!$B$2:$R$40, 3, FALSE)</f>
        <v>2019-09-30T00:20Z</v>
      </c>
      <c r="Y3426">
        <f>VLOOKUP(1*V3426,NFLGames!$H$11:$H$555,1,FALSE)</f>
        <v>401220285</v>
      </c>
      <c r="Z3426">
        <f>VLOOKUP($Y3426, NFLGames!$H$11:$K$555,2,FALSE)</f>
        <v>2020</v>
      </c>
      <c r="AA3426">
        <f>VLOOKUP($Y3426, NFLGames!$H$11:$K$555,3,FALSE)</f>
        <v>4</v>
      </c>
      <c r="AB3426" s="6">
        <f>IF(A3427=0, 0, AH3427-tbl_pbp[[#This Row],[Saints Win %]])</f>
        <v>2.0000000000000018E-2</v>
      </c>
      <c r="AE3426">
        <f>ABS(tbl_pbp[[#This Row],[play.homeScore]]-tbl_pbp[[#This Row],[play.awayScore]])</f>
        <v>14</v>
      </c>
      <c r="AF3426">
        <f>IF(tbl_pbp[[#This Row],[Play Saints Win % Increase]]&gt;=$AF$4,1,0)</f>
        <v>0</v>
      </c>
      <c r="AG3426" t="str">
        <f>VLOOKUP(tbl_pbp[[#This Row],[gameId]], games!$B$2:$T$40, 9, FALSE)</f>
        <v>new-orleans-saints</v>
      </c>
      <c r="AH3426" s="5">
        <f>IF(tbl_pbp[[#This Row],[AwayTeam]] &lt;&gt; "new-orleans-saints", tbl_pbp[[#This Row],[homeWinPercentage]], 1-tbl_pbp[[#This Row],[homeWinPercentage]])</f>
        <v>0.96499999999999997</v>
      </c>
      <c r="AI3426" s="13">
        <f>tbl_pbp[[#This Row],[Kamara]]*tbl_pbp[[#This Row],[Impactful Play]]</f>
        <v>0</v>
      </c>
      <c r="AJ3426" s="13">
        <f>tbl_pbp[[#This Row],[Thomas]]*tbl_pbp[[#This Row],[Impactful Play]]</f>
        <v>0</v>
      </c>
      <c r="AK3426" s="13" t="str">
        <f>VLOOKUP(tbl_pbp[[#This Row],[Play Saints Win % Increase]], tbl_impact[],3,TRUE)</f>
        <v>Scented (0 to +5%)</v>
      </c>
    </row>
    <row r="3427" spans="1:37">
      <c r="A3427" s="1">
        <v>136</v>
      </c>
      <c r="B3427" s="5">
        <v>1.4999999999999999E-2</v>
      </c>
      <c r="C3427" t="s">
        <v>2666</v>
      </c>
      <c r="D3427">
        <v>0</v>
      </c>
      <c r="E3427">
        <v>0</v>
      </c>
      <c r="F3427">
        <v>4</v>
      </c>
      <c r="G3427">
        <v>21</v>
      </c>
      <c r="H3427">
        <v>35</v>
      </c>
      <c r="I3427">
        <v>7</v>
      </c>
      <c r="J3427">
        <v>71</v>
      </c>
      <c r="K3427" t="s">
        <v>94</v>
      </c>
      <c r="L3427">
        <v>2</v>
      </c>
      <c r="M3427">
        <v>29</v>
      </c>
      <c r="N3427" t="s">
        <v>2667</v>
      </c>
      <c r="O3427" t="s">
        <v>2665</v>
      </c>
      <c r="P3427" t="s">
        <v>94</v>
      </c>
      <c r="Q3427" t="s">
        <v>95</v>
      </c>
      <c r="R3427" t="s">
        <v>96</v>
      </c>
      <c r="S3427" t="s">
        <v>220</v>
      </c>
      <c r="T3427" t="s">
        <v>401</v>
      </c>
      <c r="U3427" t="s">
        <v>2668</v>
      </c>
      <c r="V3427" t="s">
        <v>2242</v>
      </c>
      <c r="X3427" t="str">
        <f>VLOOKUP(pbp!V660, games!$B$2:$R$40, 3, FALSE)</f>
        <v>2019-09-30T00:20Z</v>
      </c>
      <c r="Y3427">
        <f>VLOOKUP(1*V3427,NFLGames!$H$11:$H$555,1,FALSE)</f>
        <v>401220285</v>
      </c>
      <c r="Z3427">
        <f>VLOOKUP($Y3427, NFLGames!$H$11:$K$555,2,FALSE)</f>
        <v>2020</v>
      </c>
      <c r="AA3427">
        <f>VLOOKUP($Y3427, NFLGames!$H$11:$K$555,3,FALSE)</f>
        <v>4</v>
      </c>
      <c r="AB3427" s="6">
        <f>IF(A3428=0, 0, AH3428-tbl_pbp[[#This Row],[Saints Win %]])</f>
        <v>-5.0000000000000044E-3</v>
      </c>
      <c r="AE3427">
        <f>ABS(tbl_pbp[[#This Row],[play.homeScore]]-tbl_pbp[[#This Row],[play.awayScore]])</f>
        <v>14</v>
      </c>
      <c r="AF3427">
        <f>IF(tbl_pbp[[#This Row],[Play Saints Win % Increase]]&gt;=$AF$4,1,0)</f>
        <v>0</v>
      </c>
      <c r="AG3427" t="str">
        <f>VLOOKUP(tbl_pbp[[#This Row],[gameId]], games!$B$2:$T$40, 9, FALSE)</f>
        <v>new-orleans-saints</v>
      </c>
      <c r="AH3427" s="5">
        <f>IF(tbl_pbp[[#This Row],[AwayTeam]] &lt;&gt; "new-orleans-saints", tbl_pbp[[#This Row],[homeWinPercentage]], 1-tbl_pbp[[#This Row],[homeWinPercentage]])</f>
        <v>0.98499999999999999</v>
      </c>
      <c r="AI3427" s="13">
        <f>tbl_pbp[[#This Row],[Kamara]]*tbl_pbp[[#This Row],[Impactful Play]]</f>
        <v>0</v>
      </c>
      <c r="AJ3427" s="13">
        <f>tbl_pbp[[#This Row],[Thomas]]*tbl_pbp[[#This Row],[Impactful Play]]</f>
        <v>0</v>
      </c>
      <c r="AK3427" s="13" t="str">
        <f>VLOOKUP(tbl_pbp[[#This Row],[Play Saints Win % Increase]], tbl_impact[],3,TRUE)</f>
        <v>Bad (0 to -5%)</v>
      </c>
    </row>
    <row r="3428" spans="1:37">
      <c r="A3428" s="1">
        <v>137</v>
      </c>
      <c r="B3428" s="5">
        <v>0.02</v>
      </c>
      <c r="C3428" t="s">
        <v>2669</v>
      </c>
      <c r="D3428">
        <v>0</v>
      </c>
      <c r="E3428">
        <v>0</v>
      </c>
      <c r="F3428">
        <v>4</v>
      </c>
      <c r="G3428">
        <v>21</v>
      </c>
      <c r="H3428">
        <v>35</v>
      </c>
      <c r="I3428">
        <v>12</v>
      </c>
      <c r="J3428">
        <v>66</v>
      </c>
      <c r="K3428" t="s">
        <v>94</v>
      </c>
      <c r="L3428">
        <v>2</v>
      </c>
      <c r="M3428">
        <v>34</v>
      </c>
      <c r="N3428" t="s">
        <v>2670</v>
      </c>
      <c r="O3428" t="s">
        <v>101</v>
      </c>
      <c r="P3428" t="s">
        <v>30</v>
      </c>
      <c r="Q3428" t="s">
        <v>31</v>
      </c>
      <c r="R3428" t="s">
        <v>32</v>
      </c>
      <c r="S3428" t="s">
        <v>871</v>
      </c>
      <c r="T3428" t="s">
        <v>127</v>
      </c>
      <c r="U3428" t="s">
        <v>2671</v>
      </c>
      <c r="V3428" t="s">
        <v>2242</v>
      </c>
      <c r="X3428" t="str">
        <f>VLOOKUP(pbp!V661, games!$B$2:$R$40, 3, FALSE)</f>
        <v>2019-09-30T00:20Z</v>
      </c>
      <c r="Y3428">
        <f>VLOOKUP(1*V3428,NFLGames!$H$11:$H$555,1,FALSE)</f>
        <v>401220285</v>
      </c>
      <c r="Z3428">
        <f>VLOOKUP($Y3428, NFLGames!$H$11:$K$555,2,FALSE)</f>
        <v>2020</v>
      </c>
      <c r="AA3428">
        <f>VLOOKUP($Y3428, NFLGames!$H$11:$K$555,3,FALSE)</f>
        <v>4</v>
      </c>
      <c r="AB3428" s="6">
        <f>IF(A3429=0, 0, AH3429-tbl_pbp[[#This Row],[Saints Win %]])</f>
        <v>1.0000000000000009E-2</v>
      </c>
      <c r="AE3428">
        <f>ABS(tbl_pbp[[#This Row],[play.homeScore]]-tbl_pbp[[#This Row],[play.awayScore]])</f>
        <v>14</v>
      </c>
      <c r="AF3428">
        <f>IF(tbl_pbp[[#This Row],[Play Saints Win % Increase]]&gt;=$AF$4,1,0)</f>
        <v>0</v>
      </c>
      <c r="AG3428" t="str">
        <f>VLOOKUP(tbl_pbp[[#This Row],[gameId]], games!$B$2:$T$40, 9, FALSE)</f>
        <v>new-orleans-saints</v>
      </c>
      <c r="AH3428" s="5">
        <f>IF(tbl_pbp[[#This Row],[AwayTeam]] &lt;&gt; "new-orleans-saints", tbl_pbp[[#This Row],[homeWinPercentage]], 1-tbl_pbp[[#This Row],[homeWinPercentage]])</f>
        <v>0.98</v>
      </c>
      <c r="AI3428" s="13">
        <f>tbl_pbp[[#This Row],[Kamara]]*tbl_pbp[[#This Row],[Impactful Play]]</f>
        <v>0</v>
      </c>
      <c r="AJ3428" s="13">
        <f>tbl_pbp[[#This Row],[Thomas]]*tbl_pbp[[#This Row],[Impactful Play]]</f>
        <v>0</v>
      </c>
      <c r="AK3428" s="13" t="str">
        <f>VLOOKUP(tbl_pbp[[#This Row],[Play Saints Win % Increase]], tbl_impact[],3,TRUE)</f>
        <v>Scented (0 to +5%)</v>
      </c>
    </row>
    <row r="3429" spans="1:37">
      <c r="A3429" s="1">
        <v>138</v>
      </c>
      <c r="B3429" s="5">
        <v>0.01</v>
      </c>
      <c r="C3429" t="s">
        <v>2672</v>
      </c>
      <c r="D3429">
        <v>0</v>
      </c>
      <c r="E3429">
        <v>0</v>
      </c>
      <c r="F3429">
        <v>4</v>
      </c>
      <c r="G3429">
        <v>21</v>
      </c>
      <c r="H3429">
        <v>35</v>
      </c>
      <c r="I3429">
        <v>11</v>
      </c>
      <c r="J3429">
        <v>67</v>
      </c>
      <c r="K3429" t="s">
        <v>94</v>
      </c>
      <c r="L3429">
        <v>3</v>
      </c>
      <c r="M3429">
        <v>33</v>
      </c>
      <c r="N3429" t="s">
        <v>2673</v>
      </c>
      <c r="O3429" t="s">
        <v>2674</v>
      </c>
      <c r="P3429" t="s">
        <v>22</v>
      </c>
      <c r="Q3429" t="s">
        <v>37</v>
      </c>
      <c r="S3429" t="s">
        <v>149</v>
      </c>
      <c r="T3429" t="s">
        <v>438</v>
      </c>
      <c r="U3429" t="s">
        <v>2675</v>
      </c>
      <c r="V3429" t="s">
        <v>2242</v>
      </c>
      <c r="X3429" t="str">
        <f>VLOOKUP(pbp!V662, games!$B$2:$R$40, 3, FALSE)</f>
        <v>2019-09-30T00:20Z</v>
      </c>
      <c r="Y3429">
        <f>VLOOKUP(1*V3429,NFLGames!$H$11:$H$555,1,FALSE)</f>
        <v>401220285</v>
      </c>
      <c r="Z3429">
        <f>VLOOKUP($Y3429, NFLGames!$H$11:$K$555,2,FALSE)</f>
        <v>2020</v>
      </c>
      <c r="AA3429">
        <f>VLOOKUP($Y3429, NFLGames!$H$11:$K$555,3,FALSE)</f>
        <v>4</v>
      </c>
      <c r="AB3429" s="6">
        <f>IF(A3430=0, 0, AH3430-tbl_pbp[[#This Row],[Saints Win %]])</f>
        <v>-3.3000000000000029E-2</v>
      </c>
      <c r="AE3429">
        <f>ABS(tbl_pbp[[#This Row],[play.homeScore]]-tbl_pbp[[#This Row],[play.awayScore]])</f>
        <v>14</v>
      </c>
      <c r="AF3429">
        <f>IF(tbl_pbp[[#This Row],[Play Saints Win % Increase]]&gt;=$AF$4,1,0)</f>
        <v>0</v>
      </c>
      <c r="AG3429" t="str">
        <f>VLOOKUP(tbl_pbp[[#This Row],[gameId]], games!$B$2:$T$40, 9, FALSE)</f>
        <v>new-orleans-saints</v>
      </c>
      <c r="AH3429" s="5">
        <f>IF(tbl_pbp[[#This Row],[AwayTeam]] &lt;&gt; "new-orleans-saints", tbl_pbp[[#This Row],[homeWinPercentage]], 1-tbl_pbp[[#This Row],[homeWinPercentage]])</f>
        <v>0.99</v>
      </c>
      <c r="AI3429" s="13">
        <f>tbl_pbp[[#This Row],[Kamara]]*tbl_pbp[[#This Row],[Impactful Play]]</f>
        <v>0</v>
      </c>
      <c r="AJ3429" s="13">
        <f>tbl_pbp[[#This Row],[Thomas]]*tbl_pbp[[#This Row],[Impactful Play]]</f>
        <v>0</v>
      </c>
      <c r="AK3429" s="13" t="str">
        <f>VLOOKUP(tbl_pbp[[#This Row],[Play Saints Win % Increase]], tbl_impact[],3,TRUE)</f>
        <v>Bad (0 to -5%)</v>
      </c>
    </row>
    <row r="3430" spans="1:37">
      <c r="A3430" s="1">
        <v>139</v>
      </c>
      <c r="B3430" s="5">
        <v>4.2999999999999997E-2</v>
      </c>
      <c r="C3430" t="s">
        <v>2676</v>
      </c>
      <c r="D3430">
        <v>0</v>
      </c>
      <c r="E3430">
        <v>0</v>
      </c>
      <c r="F3430">
        <v>4</v>
      </c>
      <c r="G3430">
        <v>21</v>
      </c>
      <c r="H3430">
        <v>35</v>
      </c>
      <c r="I3430">
        <v>11</v>
      </c>
      <c r="J3430">
        <v>67</v>
      </c>
      <c r="K3430" t="s">
        <v>94</v>
      </c>
      <c r="L3430">
        <v>4</v>
      </c>
      <c r="M3430">
        <v>33</v>
      </c>
      <c r="N3430" t="s">
        <v>2677</v>
      </c>
      <c r="O3430" t="s">
        <v>2678</v>
      </c>
      <c r="P3430" t="s">
        <v>30</v>
      </c>
      <c r="Q3430" t="s">
        <v>31</v>
      </c>
      <c r="R3430" t="s">
        <v>32</v>
      </c>
      <c r="S3430" t="s">
        <v>2679</v>
      </c>
      <c r="T3430" t="s">
        <v>438</v>
      </c>
      <c r="U3430" t="s">
        <v>2680</v>
      </c>
      <c r="V3430" t="s">
        <v>2242</v>
      </c>
      <c r="X3430" t="str">
        <f>VLOOKUP(pbp!V663, games!$B$2:$R$40, 3, FALSE)</f>
        <v>2019-09-30T00:20Z</v>
      </c>
      <c r="Y3430">
        <f>VLOOKUP(1*V3430,NFLGames!$H$11:$H$555,1,FALSE)</f>
        <v>401220285</v>
      </c>
      <c r="Z3430">
        <f>VLOOKUP($Y3430, NFLGames!$H$11:$K$555,2,FALSE)</f>
        <v>2020</v>
      </c>
      <c r="AA3430">
        <f>VLOOKUP($Y3430, NFLGames!$H$11:$K$555,3,FALSE)</f>
        <v>4</v>
      </c>
      <c r="AB3430" s="6">
        <f>IF(A3431=0, 0, AH3431-tbl_pbp[[#This Row],[Saints Win %]])</f>
        <v>1.0000000000000009E-3</v>
      </c>
      <c r="AE3430">
        <f>ABS(tbl_pbp[[#This Row],[play.homeScore]]-tbl_pbp[[#This Row],[play.awayScore]])</f>
        <v>14</v>
      </c>
      <c r="AF3430">
        <f>IF(tbl_pbp[[#This Row],[Play Saints Win % Increase]]&gt;=$AF$4,1,0)</f>
        <v>0</v>
      </c>
      <c r="AG3430" t="str">
        <f>VLOOKUP(tbl_pbp[[#This Row],[gameId]], games!$B$2:$T$40, 9, FALSE)</f>
        <v>new-orleans-saints</v>
      </c>
      <c r="AH3430" s="5">
        <f>IF(tbl_pbp[[#This Row],[AwayTeam]] &lt;&gt; "new-orleans-saints", tbl_pbp[[#This Row],[homeWinPercentage]], 1-tbl_pbp[[#This Row],[homeWinPercentage]])</f>
        <v>0.95699999999999996</v>
      </c>
      <c r="AI3430" s="13">
        <f>tbl_pbp[[#This Row],[Kamara]]*tbl_pbp[[#This Row],[Impactful Play]]</f>
        <v>0</v>
      </c>
      <c r="AJ3430" s="13">
        <f>tbl_pbp[[#This Row],[Thomas]]*tbl_pbp[[#This Row],[Impactful Play]]</f>
        <v>0</v>
      </c>
      <c r="AK3430" s="13" t="str">
        <f>VLOOKUP(tbl_pbp[[#This Row],[Play Saints Win % Increase]], tbl_impact[],3,TRUE)</f>
        <v>Scented (0 to +5%)</v>
      </c>
    </row>
    <row r="3431" spans="1:37">
      <c r="A3431" s="1">
        <v>140</v>
      </c>
      <c r="B3431" s="5">
        <v>4.2000000000000003E-2</v>
      </c>
      <c r="C3431" t="s">
        <v>2681</v>
      </c>
      <c r="D3431">
        <v>0</v>
      </c>
      <c r="E3431">
        <v>0</v>
      </c>
      <c r="F3431">
        <v>4</v>
      </c>
      <c r="G3431">
        <v>21</v>
      </c>
      <c r="H3431">
        <v>35</v>
      </c>
      <c r="I3431">
        <v>10</v>
      </c>
      <c r="J3431">
        <v>81</v>
      </c>
      <c r="K3431" t="s">
        <v>94</v>
      </c>
      <c r="L3431">
        <v>1</v>
      </c>
      <c r="M3431">
        <v>19</v>
      </c>
      <c r="N3431" t="s">
        <v>2682</v>
      </c>
      <c r="O3431" t="s">
        <v>2570</v>
      </c>
      <c r="P3431" t="s">
        <v>124</v>
      </c>
      <c r="Q3431" t="s">
        <v>125</v>
      </c>
      <c r="R3431" t="s">
        <v>126</v>
      </c>
      <c r="V3431" t="s">
        <v>2242</v>
      </c>
      <c r="X3431" t="str">
        <f>VLOOKUP(pbp!V664, games!$B$2:$R$40, 3, FALSE)</f>
        <v>2019-09-30T00:20Z</v>
      </c>
      <c r="Y3431">
        <f>VLOOKUP(1*V3431,NFLGames!$H$11:$H$555,1,FALSE)</f>
        <v>401220285</v>
      </c>
      <c r="Z3431">
        <f>VLOOKUP($Y3431, NFLGames!$H$11:$K$555,2,FALSE)</f>
        <v>2020</v>
      </c>
      <c r="AA3431">
        <f>VLOOKUP($Y3431, NFLGames!$H$11:$K$555,3,FALSE)</f>
        <v>4</v>
      </c>
      <c r="AB3431" s="6">
        <f>IF(A3432=0, 0, AH3432-tbl_pbp[[#This Row],[Saints Win %]])</f>
        <v>-9.000000000000008E-3</v>
      </c>
      <c r="AE3431">
        <f>ABS(tbl_pbp[[#This Row],[play.homeScore]]-tbl_pbp[[#This Row],[play.awayScore]])</f>
        <v>14</v>
      </c>
      <c r="AF3431">
        <f>IF(tbl_pbp[[#This Row],[Play Saints Win % Increase]]&gt;=$AF$4,1,0)</f>
        <v>0</v>
      </c>
      <c r="AG3431" t="str">
        <f>VLOOKUP(tbl_pbp[[#This Row],[gameId]], games!$B$2:$T$40, 9, FALSE)</f>
        <v>new-orleans-saints</v>
      </c>
      <c r="AH3431" s="5">
        <f>IF(tbl_pbp[[#This Row],[AwayTeam]] &lt;&gt; "new-orleans-saints", tbl_pbp[[#This Row],[homeWinPercentage]], 1-tbl_pbp[[#This Row],[homeWinPercentage]])</f>
        <v>0.95799999999999996</v>
      </c>
      <c r="AI3431" s="13">
        <f>tbl_pbp[[#This Row],[Kamara]]*tbl_pbp[[#This Row],[Impactful Play]]</f>
        <v>0</v>
      </c>
      <c r="AJ3431" s="13">
        <f>tbl_pbp[[#This Row],[Thomas]]*tbl_pbp[[#This Row],[Impactful Play]]</f>
        <v>0</v>
      </c>
      <c r="AK3431" s="13" t="str">
        <f>VLOOKUP(tbl_pbp[[#This Row],[Play Saints Win % Increase]], tbl_impact[],3,TRUE)</f>
        <v>Bad (0 to -5%)</v>
      </c>
    </row>
    <row r="3432" spans="1:37">
      <c r="A3432" s="1">
        <v>141</v>
      </c>
      <c r="B3432" s="5">
        <v>5.0999999999999997E-2</v>
      </c>
      <c r="C3432" t="s">
        <v>2683</v>
      </c>
      <c r="D3432">
        <v>0</v>
      </c>
      <c r="E3432">
        <v>0</v>
      </c>
      <c r="F3432">
        <v>4</v>
      </c>
      <c r="G3432">
        <v>21</v>
      </c>
      <c r="H3432">
        <v>35</v>
      </c>
      <c r="I3432">
        <v>10</v>
      </c>
      <c r="J3432">
        <v>81</v>
      </c>
      <c r="K3432" t="s">
        <v>94</v>
      </c>
      <c r="L3432">
        <v>1</v>
      </c>
      <c r="M3432">
        <v>19</v>
      </c>
      <c r="N3432" t="s">
        <v>2684</v>
      </c>
      <c r="O3432" t="s">
        <v>2570</v>
      </c>
      <c r="P3432" t="s">
        <v>94</v>
      </c>
      <c r="Q3432" t="s">
        <v>95</v>
      </c>
      <c r="R3432" t="s">
        <v>96</v>
      </c>
      <c r="S3432" t="s">
        <v>33</v>
      </c>
      <c r="T3432" t="s">
        <v>363</v>
      </c>
      <c r="U3432" t="s">
        <v>559</v>
      </c>
      <c r="V3432" t="s">
        <v>2242</v>
      </c>
      <c r="X3432" t="str">
        <f>VLOOKUP(pbp!V665, games!$B$2:$R$40, 3, FALSE)</f>
        <v>2019-09-30T00:20Z</v>
      </c>
      <c r="Y3432">
        <f>VLOOKUP(1*V3432,NFLGames!$H$11:$H$555,1,FALSE)</f>
        <v>401220285</v>
      </c>
      <c r="Z3432">
        <f>VLOOKUP($Y3432, NFLGames!$H$11:$K$555,2,FALSE)</f>
        <v>2020</v>
      </c>
      <c r="AA3432">
        <f>VLOOKUP($Y3432, NFLGames!$H$11:$K$555,3,FALSE)</f>
        <v>4</v>
      </c>
      <c r="AB3432" s="6">
        <f>IF(A3433=0, 0, AH3433-tbl_pbp[[#This Row],[Saints Win %]])</f>
        <v>1.0000000000000009E-3</v>
      </c>
      <c r="AE3432">
        <f>ABS(tbl_pbp[[#This Row],[play.homeScore]]-tbl_pbp[[#This Row],[play.awayScore]])</f>
        <v>14</v>
      </c>
      <c r="AF3432">
        <f>IF(tbl_pbp[[#This Row],[Play Saints Win % Increase]]&gt;=$AF$4,1,0)</f>
        <v>0</v>
      </c>
      <c r="AG3432" t="str">
        <f>VLOOKUP(tbl_pbp[[#This Row],[gameId]], games!$B$2:$T$40, 9, FALSE)</f>
        <v>new-orleans-saints</v>
      </c>
      <c r="AH3432" s="5">
        <f>IF(tbl_pbp[[#This Row],[AwayTeam]] &lt;&gt; "new-orleans-saints", tbl_pbp[[#This Row],[homeWinPercentage]], 1-tbl_pbp[[#This Row],[homeWinPercentage]])</f>
        <v>0.94899999999999995</v>
      </c>
      <c r="AI3432" s="13">
        <f>tbl_pbp[[#This Row],[Kamara]]*tbl_pbp[[#This Row],[Impactful Play]]</f>
        <v>0</v>
      </c>
      <c r="AJ3432" s="13">
        <f>tbl_pbp[[#This Row],[Thomas]]*tbl_pbp[[#This Row],[Impactful Play]]</f>
        <v>0</v>
      </c>
      <c r="AK3432" s="13" t="str">
        <f>VLOOKUP(tbl_pbp[[#This Row],[Play Saints Win % Increase]], tbl_impact[],3,TRUE)</f>
        <v>Scented (0 to +5%)</v>
      </c>
    </row>
    <row r="3433" spans="1:37">
      <c r="A3433" s="1">
        <v>142</v>
      </c>
      <c r="B3433" s="5">
        <v>0.05</v>
      </c>
      <c r="C3433" t="s">
        <v>2685</v>
      </c>
      <c r="D3433">
        <v>0</v>
      </c>
      <c r="E3433">
        <v>0</v>
      </c>
      <c r="F3433">
        <v>4</v>
      </c>
      <c r="G3433">
        <v>21</v>
      </c>
      <c r="H3433">
        <v>35</v>
      </c>
      <c r="I3433">
        <v>10</v>
      </c>
      <c r="J3433">
        <v>86</v>
      </c>
      <c r="K3433" t="s">
        <v>94</v>
      </c>
      <c r="L3433">
        <v>1</v>
      </c>
      <c r="M3433">
        <v>15</v>
      </c>
      <c r="N3433" t="s">
        <v>2686</v>
      </c>
      <c r="O3433" t="s">
        <v>1285</v>
      </c>
      <c r="P3433" t="s">
        <v>22</v>
      </c>
      <c r="Q3433" t="s">
        <v>37</v>
      </c>
      <c r="S3433" t="s">
        <v>33</v>
      </c>
      <c r="T3433" t="s">
        <v>176</v>
      </c>
      <c r="U3433" t="s">
        <v>177</v>
      </c>
      <c r="V3433" t="s">
        <v>2242</v>
      </c>
      <c r="X3433" t="str">
        <f>VLOOKUP(pbp!V666, games!$B$2:$R$40, 3, FALSE)</f>
        <v>2019-09-30T00:20Z</v>
      </c>
      <c r="Y3433">
        <f>VLOOKUP(1*V3433,NFLGames!$H$11:$H$555,1,FALSE)</f>
        <v>401220285</v>
      </c>
      <c r="Z3433">
        <f>VLOOKUP($Y3433, NFLGames!$H$11:$K$555,2,FALSE)</f>
        <v>2020</v>
      </c>
      <c r="AA3433">
        <f>VLOOKUP($Y3433, NFLGames!$H$11:$K$555,3,FALSE)</f>
        <v>4</v>
      </c>
      <c r="AB3433" s="6">
        <f>IF(A3434=0, 0, AH3434-tbl_pbp[[#This Row],[Saints Win %]])</f>
        <v>2.6000000000000023E-2</v>
      </c>
      <c r="AE3433">
        <f>ABS(tbl_pbp[[#This Row],[play.homeScore]]-tbl_pbp[[#This Row],[play.awayScore]])</f>
        <v>14</v>
      </c>
      <c r="AF3433">
        <f>IF(tbl_pbp[[#This Row],[Play Saints Win % Increase]]&gt;=$AF$4,1,0)</f>
        <v>0</v>
      </c>
      <c r="AG3433" t="str">
        <f>VLOOKUP(tbl_pbp[[#This Row],[gameId]], games!$B$2:$T$40, 9, FALSE)</f>
        <v>new-orleans-saints</v>
      </c>
      <c r="AH3433" s="5">
        <f>IF(tbl_pbp[[#This Row],[AwayTeam]] &lt;&gt; "new-orleans-saints", tbl_pbp[[#This Row],[homeWinPercentage]], 1-tbl_pbp[[#This Row],[homeWinPercentage]])</f>
        <v>0.95</v>
      </c>
      <c r="AI3433" s="13">
        <f>tbl_pbp[[#This Row],[Kamara]]*tbl_pbp[[#This Row],[Impactful Play]]</f>
        <v>0</v>
      </c>
      <c r="AJ3433" s="13">
        <f>tbl_pbp[[#This Row],[Thomas]]*tbl_pbp[[#This Row],[Impactful Play]]</f>
        <v>0</v>
      </c>
      <c r="AK3433" s="13" t="str">
        <f>VLOOKUP(tbl_pbp[[#This Row],[Play Saints Win % Increase]], tbl_impact[],3,TRUE)</f>
        <v>Scented (0 to +5%)</v>
      </c>
    </row>
    <row r="3434" spans="1:37">
      <c r="A3434" s="1">
        <v>143</v>
      </c>
      <c r="B3434" s="5">
        <v>2.4E-2</v>
      </c>
      <c r="C3434" t="s">
        <v>2687</v>
      </c>
      <c r="D3434">
        <v>0</v>
      </c>
      <c r="E3434">
        <v>0</v>
      </c>
      <c r="F3434">
        <v>4</v>
      </c>
      <c r="G3434">
        <v>21</v>
      </c>
      <c r="H3434">
        <v>35</v>
      </c>
      <c r="I3434">
        <v>10</v>
      </c>
      <c r="J3434">
        <v>86</v>
      </c>
      <c r="K3434" t="s">
        <v>94</v>
      </c>
      <c r="L3434">
        <v>2</v>
      </c>
      <c r="M3434">
        <v>14</v>
      </c>
      <c r="N3434" t="s">
        <v>2688</v>
      </c>
      <c r="O3434" t="s">
        <v>1285</v>
      </c>
      <c r="P3434" t="s">
        <v>22</v>
      </c>
      <c r="Q3434" t="s">
        <v>37</v>
      </c>
      <c r="S3434" t="s">
        <v>120</v>
      </c>
      <c r="T3434" t="s">
        <v>176</v>
      </c>
      <c r="U3434" t="s">
        <v>2689</v>
      </c>
      <c r="V3434" t="s">
        <v>2242</v>
      </c>
      <c r="X3434" t="str">
        <f>VLOOKUP(pbp!V667, games!$B$2:$R$40, 3, FALSE)</f>
        <v>2019-09-30T00:20Z</v>
      </c>
      <c r="Y3434">
        <f>VLOOKUP(1*V3434,NFLGames!$H$11:$H$555,1,FALSE)</f>
        <v>401220285</v>
      </c>
      <c r="Z3434">
        <f>VLOOKUP($Y3434, NFLGames!$H$11:$K$555,2,FALSE)</f>
        <v>2020</v>
      </c>
      <c r="AA3434">
        <f>VLOOKUP($Y3434, NFLGames!$H$11:$K$555,3,FALSE)</f>
        <v>4</v>
      </c>
      <c r="AB3434" s="6">
        <f>IF(A3435=0, 0, AH3435-tbl_pbp[[#This Row],[Saints Win %]])</f>
        <v>1.5000000000000013E-2</v>
      </c>
      <c r="AE3434">
        <f>ABS(tbl_pbp[[#This Row],[play.homeScore]]-tbl_pbp[[#This Row],[play.awayScore]])</f>
        <v>14</v>
      </c>
      <c r="AF3434">
        <f>IF(tbl_pbp[[#This Row],[Play Saints Win % Increase]]&gt;=$AF$4,1,0)</f>
        <v>0</v>
      </c>
      <c r="AG3434" t="str">
        <f>VLOOKUP(tbl_pbp[[#This Row],[gameId]], games!$B$2:$T$40, 9, FALSE)</f>
        <v>new-orleans-saints</v>
      </c>
      <c r="AH3434" s="5">
        <f>IF(tbl_pbp[[#This Row],[AwayTeam]] &lt;&gt; "new-orleans-saints", tbl_pbp[[#This Row],[homeWinPercentage]], 1-tbl_pbp[[#This Row],[homeWinPercentage]])</f>
        <v>0.97599999999999998</v>
      </c>
      <c r="AI3434" s="13">
        <f>tbl_pbp[[#This Row],[Kamara]]*tbl_pbp[[#This Row],[Impactful Play]]</f>
        <v>0</v>
      </c>
      <c r="AJ3434" s="13">
        <f>tbl_pbp[[#This Row],[Thomas]]*tbl_pbp[[#This Row],[Impactful Play]]</f>
        <v>0</v>
      </c>
      <c r="AK3434" s="13" t="str">
        <f>VLOOKUP(tbl_pbp[[#This Row],[Play Saints Win % Increase]], tbl_impact[],3,TRUE)</f>
        <v>Scented (0 to +5%)</v>
      </c>
    </row>
    <row r="3435" spans="1:37">
      <c r="A3435" s="1">
        <v>144</v>
      </c>
      <c r="B3435" s="5">
        <v>8.9999999999999993E-3</v>
      </c>
      <c r="C3435" t="s">
        <v>2690</v>
      </c>
      <c r="D3435">
        <v>0</v>
      </c>
      <c r="E3435">
        <v>0</v>
      </c>
      <c r="F3435">
        <v>4</v>
      </c>
      <c r="G3435">
        <v>21</v>
      </c>
      <c r="H3435">
        <v>35</v>
      </c>
      <c r="I3435">
        <v>10</v>
      </c>
      <c r="J3435">
        <v>86</v>
      </c>
      <c r="K3435" t="s">
        <v>94</v>
      </c>
      <c r="L3435">
        <v>3</v>
      </c>
      <c r="M3435">
        <v>14</v>
      </c>
      <c r="N3435" t="s">
        <v>2691</v>
      </c>
      <c r="O3435" t="s">
        <v>211</v>
      </c>
      <c r="P3435" t="s">
        <v>30</v>
      </c>
      <c r="Q3435" t="s">
        <v>31</v>
      </c>
      <c r="R3435" t="s">
        <v>32</v>
      </c>
      <c r="S3435" t="s">
        <v>123</v>
      </c>
      <c r="T3435" t="s">
        <v>176</v>
      </c>
      <c r="U3435" t="s">
        <v>2692</v>
      </c>
      <c r="V3435" t="s">
        <v>2242</v>
      </c>
      <c r="X3435" t="str">
        <f>VLOOKUP(pbp!V668, games!$B$2:$R$40, 3, FALSE)</f>
        <v>2019-09-30T00:20Z</v>
      </c>
      <c r="Y3435">
        <f>VLOOKUP(1*V3435,NFLGames!$H$11:$H$555,1,FALSE)</f>
        <v>401220285</v>
      </c>
      <c r="Z3435">
        <f>VLOOKUP($Y3435, NFLGames!$H$11:$K$555,2,FALSE)</f>
        <v>2020</v>
      </c>
      <c r="AA3435">
        <f>VLOOKUP($Y3435, NFLGames!$H$11:$K$555,3,FALSE)</f>
        <v>4</v>
      </c>
      <c r="AB3435" s="6">
        <f>IF(A3436=0, 0, AH3436-tbl_pbp[[#This Row],[Saints Win %]])</f>
        <v>-0.129</v>
      </c>
      <c r="AE3435">
        <f>ABS(tbl_pbp[[#This Row],[play.homeScore]]-tbl_pbp[[#This Row],[play.awayScore]])</f>
        <v>14</v>
      </c>
      <c r="AF3435">
        <f>IF(tbl_pbp[[#This Row],[Play Saints Win % Increase]]&gt;=$AF$4,1,0)</f>
        <v>0</v>
      </c>
      <c r="AG3435" t="str">
        <f>VLOOKUP(tbl_pbp[[#This Row],[gameId]], games!$B$2:$T$40, 9, FALSE)</f>
        <v>new-orleans-saints</v>
      </c>
      <c r="AH3435" s="5">
        <f>IF(tbl_pbp[[#This Row],[AwayTeam]] &lt;&gt; "new-orleans-saints", tbl_pbp[[#This Row],[homeWinPercentage]], 1-tbl_pbp[[#This Row],[homeWinPercentage]])</f>
        <v>0.99099999999999999</v>
      </c>
      <c r="AI3435" s="13">
        <f>tbl_pbp[[#This Row],[Kamara]]*tbl_pbp[[#This Row],[Impactful Play]]</f>
        <v>0</v>
      </c>
      <c r="AJ3435" s="13">
        <f>tbl_pbp[[#This Row],[Thomas]]*tbl_pbp[[#This Row],[Impactful Play]]</f>
        <v>0</v>
      </c>
      <c r="AK3435" s="13" t="str">
        <f>VLOOKUP(tbl_pbp[[#This Row],[Play Saints Win % Increase]], tbl_impact[],3,TRUE)</f>
        <v>Stinky (worse than -10% to -20%)</v>
      </c>
    </row>
    <row r="3436" spans="1:37">
      <c r="A3436" s="1">
        <v>145</v>
      </c>
      <c r="B3436" s="5">
        <v>0.13800000000000001</v>
      </c>
      <c r="C3436" t="s">
        <v>2693</v>
      </c>
      <c r="D3436">
        <v>0</v>
      </c>
      <c r="E3436">
        <v>0</v>
      </c>
      <c r="F3436">
        <v>4</v>
      </c>
      <c r="G3436">
        <v>29</v>
      </c>
      <c r="H3436">
        <v>35</v>
      </c>
      <c r="I3436">
        <v>1</v>
      </c>
      <c r="J3436">
        <v>95</v>
      </c>
      <c r="K3436" t="s">
        <v>94</v>
      </c>
      <c r="L3436">
        <v>4</v>
      </c>
      <c r="M3436">
        <v>5</v>
      </c>
      <c r="N3436" t="s">
        <v>2694</v>
      </c>
      <c r="O3436" t="s">
        <v>2695</v>
      </c>
      <c r="P3436" t="s">
        <v>326</v>
      </c>
      <c r="Q3436" t="s">
        <v>327</v>
      </c>
      <c r="R3436" t="s">
        <v>105</v>
      </c>
      <c r="S3436" t="s">
        <v>424</v>
      </c>
      <c r="T3436" t="s">
        <v>645</v>
      </c>
      <c r="U3436" t="s">
        <v>2696</v>
      </c>
      <c r="V3436" t="s">
        <v>2242</v>
      </c>
      <c r="X3436" t="str">
        <f>VLOOKUP(pbp!V669, games!$B$2:$R$40, 3, FALSE)</f>
        <v>2019-09-30T00:20Z</v>
      </c>
      <c r="Y3436">
        <f>VLOOKUP(1*V3436,NFLGames!$H$11:$H$555,1,FALSE)</f>
        <v>401220285</v>
      </c>
      <c r="Z3436">
        <f>VLOOKUP($Y3436, NFLGames!$H$11:$K$555,2,FALSE)</f>
        <v>2020</v>
      </c>
      <c r="AA3436">
        <f>VLOOKUP($Y3436, NFLGames!$H$11:$K$555,3,FALSE)</f>
        <v>4</v>
      </c>
      <c r="AB3436" s="6">
        <f>IF(A3437=0, 0, AH3437-tbl_pbp[[#This Row],[Saints Win %]])</f>
        <v>-5.3999999999999937E-2</v>
      </c>
      <c r="AE3436">
        <f>ABS(tbl_pbp[[#This Row],[play.homeScore]]-tbl_pbp[[#This Row],[play.awayScore]])</f>
        <v>6</v>
      </c>
      <c r="AF3436">
        <f>IF(tbl_pbp[[#This Row],[Play Saints Win % Increase]]&gt;=$AF$4,1,0)</f>
        <v>0</v>
      </c>
      <c r="AG3436" t="str">
        <f>VLOOKUP(tbl_pbp[[#This Row],[gameId]], games!$B$2:$T$40, 9, FALSE)</f>
        <v>new-orleans-saints</v>
      </c>
      <c r="AH3436" s="5">
        <f>IF(tbl_pbp[[#This Row],[AwayTeam]] &lt;&gt; "new-orleans-saints", tbl_pbp[[#This Row],[homeWinPercentage]], 1-tbl_pbp[[#This Row],[homeWinPercentage]])</f>
        <v>0.86199999999999999</v>
      </c>
      <c r="AI3436" s="13">
        <f>tbl_pbp[[#This Row],[Kamara]]*tbl_pbp[[#This Row],[Impactful Play]]</f>
        <v>0</v>
      </c>
      <c r="AJ3436" s="13">
        <f>tbl_pbp[[#This Row],[Thomas]]*tbl_pbp[[#This Row],[Impactful Play]]</f>
        <v>0</v>
      </c>
      <c r="AK3436" s="13" t="str">
        <f>VLOOKUP(tbl_pbp[[#This Row],[Play Saints Win % Increase]], tbl_impact[],3,TRUE)</f>
        <v>Smelly (worse than-5% -&gt; -10%)</v>
      </c>
    </row>
    <row r="3437" spans="1:37">
      <c r="A3437" s="1">
        <v>146</v>
      </c>
      <c r="B3437" s="5">
        <v>0.192</v>
      </c>
      <c r="C3437" t="s">
        <v>2697</v>
      </c>
      <c r="D3437">
        <v>0</v>
      </c>
      <c r="E3437">
        <v>0</v>
      </c>
      <c r="F3437">
        <v>4</v>
      </c>
      <c r="G3437">
        <v>29</v>
      </c>
      <c r="H3437">
        <v>35</v>
      </c>
      <c r="I3437">
        <v>0</v>
      </c>
      <c r="J3437">
        <v>35</v>
      </c>
      <c r="K3437" t="s">
        <v>94</v>
      </c>
      <c r="L3437">
        <v>0</v>
      </c>
      <c r="M3437">
        <v>65</v>
      </c>
      <c r="N3437" t="s">
        <v>2698</v>
      </c>
      <c r="O3437" t="s">
        <v>2695</v>
      </c>
      <c r="P3437" t="s">
        <v>25</v>
      </c>
      <c r="Q3437" t="s">
        <v>26</v>
      </c>
      <c r="R3437" t="s">
        <v>27</v>
      </c>
      <c r="V3437" t="s">
        <v>2242</v>
      </c>
      <c r="X3437" t="str">
        <f>VLOOKUP(pbp!V670, games!$B$2:$R$40, 3, FALSE)</f>
        <v>2019-09-30T00:20Z</v>
      </c>
      <c r="Y3437">
        <f>VLOOKUP(1*V3437,NFLGames!$H$11:$H$555,1,FALSE)</f>
        <v>401220285</v>
      </c>
      <c r="Z3437">
        <f>VLOOKUP($Y3437, NFLGames!$H$11:$K$555,2,FALSE)</f>
        <v>2020</v>
      </c>
      <c r="AA3437">
        <f>VLOOKUP($Y3437, NFLGames!$H$11:$K$555,3,FALSE)</f>
        <v>4</v>
      </c>
      <c r="AB3437" s="6">
        <f>IF(A3438=0, 0, AH3438-tbl_pbp[[#This Row],[Saints Win %]])</f>
        <v>6.4999999999999947E-2</v>
      </c>
      <c r="AC3437">
        <v>1</v>
      </c>
      <c r="AE3437">
        <f>ABS(tbl_pbp[[#This Row],[play.homeScore]]-tbl_pbp[[#This Row],[play.awayScore]])</f>
        <v>6</v>
      </c>
      <c r="AF3437">
        <f>IF(tbl_pbp[[#This Row],[Play Saints Win % Increase]]&gt;=$AF$4,1,0)</f>
        <v>0</v>
      </c>
      <c r="AG3437" t="str">
        <f>VLOOKUP(tbl_pbp[[#This Row],[gameId]], games!$B$2:$T$40, 9, FALSE)</f>
        <v>new-orleans-saints</v>
      </c>
      <c r="AH3437" s="5">
        <f>IF(tbl_pbp[[#This Row],[AwayTeam]] &lt;&gt; "new-orleans-saints", tbl_pbp[[#This Row],[homeWinPercentage]], 1-tbl_pbp[[#This Row],[homeWinPercentage]])</f>
        <v>0.80800000000000005</v>
      </c>
      <c r="AI3437" s="13">
        <f>tbl_pbp[[#This Row],[Kamara]]*tbl_pbp[[#This Row],[Impactful Play]]</f>
        <v>0</v>
      </c>
      <c r="AJ3437" s="13">
        <f>tbl_pbp[[#This Row],[Thomas]]*tbl_pbp[[#This Row],[Impactful Play]]</f>
        <v>0</v>
      </c>
      <c r="AK3437" s="13" t="str">
        <f>VLOOKUP(tbl_pbp[[#This Row],[Play Saints Win % Increase]], tbl_impact[],3,TRUE)</f>
        <v>Perfumed (5 to + 10%)</v>
      </c>
    </row>
    <row r="3438" spans="1:37">
      <c r="A3438" s="1">
        <v>147</v>
      </c>
      <c r="B3438" s="5">
        <v>0.127</v>
      </c>
      <c r="C3438" t="s">
        <v>2699</v>
      </c>
      <c r="D3438">
        <v>0</v>
      </c>
      <c r="E3438">
        <v>0</v>
      </c>
      <c r="F3438">
        <v>4</v>
      </c>
      <c r="G3438">
        <v>29</v>
      </c>
      <c r="H3438">
        <v>35</v>
      </c>
      <c r="I3438">
        <v>10</v>
      </c>
      <c r="J3438">
        <v>78</v>
      </c>
      <c r="K3438" t="s">
        <v>29</v>
      </c>
      <c r="L3438">
        <v>1</v>
      </c>
      <c r="M3438">
        <v>78</v>
      </c>
      <c r="N3438" t="s">
        <v>2700</v>
      </c>
      <c r="O3438" t="s">
        <v>2701</v>
      </c>
      <c r="P3438" t="s">
        <v>30</v>
      </c>
      <c r="Q3438" t="s">
        <v>31</v>
      </c>
      <c r="R3438" t="s">
        <v>32</v>
      </c>
      <c r="S3438" t="s">
        <v>33</v>
      </c>
      <c r="T3438" t="s">
        <v>1257</v>
      </c>
      <c r="U3438" t="s">
        <v>1258</v>
      </c>
      <c r="V3438" t="s">
        <v>2242</v>
      </c>
      <c r="X3438" t="str">
        <f>VLOOKUP(pbp!V671, games!$B$2:$R$40, 3, FALSE)</f>
        <v>2019-09-30T00:20Z</v>
      </c>
      <c r="Y3438">
        <f>VLOOKUP(1*V3438,NFLGames!$H$11:$H$555,1,FALSE)</f>
        <v>401220285</v>
      </c>
      <c r="Z3438">
        <f>VLOOKUP($Y3438, NFLGames!$H$11:$K$555,2,FALSE)</f>
        <v>2020</v>
      </c>
      <c r="AA3438">
        <f>VLOOKUP($Y3438, NFLGames!$H$11:$K$555,3,FALSE)</f>
        <v>4</v>
      </c>
      <c r="AB3438" s="6">
        <f>IF(A3439=0, 0, AH3439-tbl_pbp[[#This Row],[Saints Win %]])</f>
        <v>1.100000000000001E-2</v>
      </c>
      <c r="AE3438">
        <f>ABS(tbl_pbp[[#This Row],[play.homeScore]]-tbl_pbp[[#This Row],[play.awayScore]])</f>
        <v>6</v>
      </c>
      <c r="AF3438">
        <f>IF(tbl_pbp[[#This Row],[Play Saints Win % Increase]]&gt;=$AF$4,1,0)</f>
        <v>0</v>
      </c>
      <c r="AG3438" t="str">
        <f>VLOOKUP(tbl_pbp[[#This Row],[gameId]], games!$B$2:$T$40, 9, FALSE)</f>
        <v>new-orleans-saints</v>
      </c>
      <c r="AH3438" s="5">
        <f>IF(tbl_pbp[[#This Row],[AwayTeam]] &lt;&gt; "new-orleans-saints", tbl_pbp[[#This Row],[homeWinPercentage]], 1-tbl_pbp[[#This Row],[homeWinPercentage]])</f>
        <v>0.873</v>
      </c>
      <c r="AI3438" s="13">
        <f>tbl_pbp[[#This Row],[Kamara]]*tbl_pbp[[#This Row],[Impactful Play]]</f>
        <v>0</v>
      </c>
      <c r="AJ3438" s="13">
        <f>tbl_pbp[[#This Row],[Thomas]]*tbl_pbp[[#This Row],[Impactful Play]]</f>
        <v>0</v>
      </c>
      <c r="AK3438" s="13" t="str">
        <f>VLOOKUP(tbl_pbp[[#This Row],[Play Saints Win % Increase]], tbl_impact[],3,TRUE)</f>
        <v>Scented (0 to +5%)</v>
      </c>
    </row>
    <row r="3439" spans="1:37">
      <c r="A3439" s="1">
        <v>148</v>
      </c>
      <c r="B3439" s="5">
        <v>0.11600000000000001</v>
      </c>
      <c r="C3439" t="s">
        <v>2702</v>
      </c>
      <c r="D3439">
        <v>0</v>
      </c>
      <c r="E3439">
        <v>0</v>
      </c>
      <c r="F3439">
        <v>4</v>
      </c>
      <c r="G3439">
        <v>29</v>
      </c>
      <c r="H3439">
        <v>35</v>
      </c>
      <c r="I3439">
        <v>2</v>
      </c>
      <c r="J3439">
        <v>75</v>
      </c>
      <c r="K3439" t="s">
        <v>29</v>
      </c>
      <c r="L3439">
        <v>2</v>
      </c>
      <c r="M3439">
        <v>75</v>
      </c>
      <c r="N3439" t="s">
        <v>2703</v>
      </c>
      <c r="O3439" t="s">
        <v>2701</v>
      </c>
      <c r="P3439" t="s">
        <v>124</v>
      </c>
      <c r="Q3439" t="s">
        <v>125</v>
      </c>
      <c r="R3439" t="s">
        <v>126</v>
      </c>
      <c r="V3439" t="s">
        <v>2242</v>
      </c>
      <c r="X3439" t="str">
        <f>VLOOKUP(pbp!V672, games!$B$2:$R$40, 3, FALSE)</f>
        <v>2019-09-30T00:20Z</v>
      </c>
      <c r="Y3439">
        <f>VLOOKUP(1*V3439,NFLGames!$H$11:$H$555,1,FALSE)</f>
        <v>401220285</v>
      </c>
      <c r="Z3439">
        <f>VLOOKUP($Y3439, NFLGames!$H$11:$K$555,2,FALSE)</f>
        <v>2020</v>
      </c>
      <c r="AA3439">
        <f>VLOOKUP($Y3439, NFLGames!$H$11:$K$555,3,FALSE)</f>
        <v>4</v>
      </c>
      <c r="AB3439" s="6">
        <f>IF(A3440=0, 0, AH3440-tbl_pbp[[#This Row],[Saints Win %]])</f>
        <v>-4.8000000000000043E-2</v>
      </c>
      <c r="AE3439">
        <f>ABS(tbl_pbp[[#This Row],[play.homeScore]]-tbl_pbp[[#This Row],[play.awayScore]])</f>
        <v>6</v>
      </c>
      <c r="AF3439">
        <f>IF(tbl_pbp[[#This Row],[Play Saints Win % Increase]]&gt;=$AF$4,1,0)</f>
        <v>0</v>
      </c>
      <c r="AG3439" t="str">
        <f>VLOOKUP(tbl_pbp[[#This Row],[gameId]], games!$B$2:$T$40, 9, FALSE)</f>
        <v>new-orleans-saints</v>
      </c>
      <c r="AH3439" s="5">
        <f>IF(tbl_pbp[[#This Row],[AwayTeam]] &lt;&gt; "new-orleans-saints", tbl_pbp[[#This Row],[homeWinPercentage]], 1-tbl_pbp[[#This Row],[homeWinPercentage]])</f>
        <v>0.88400000000000001</v>
      </c>
      <c r="AI3439" s="13">
        <f>tbl_pbp[[#This Row],[Kamara]]*tbl_pbp[[#This Row],[Impactful Play]]</f>
        <v>0</v>
      </c>
      <c r="AJ3439" s="13">
        <f>tbl_pbp[[#This Row],[Thomas]]*tbl_pbp[[#This Row],[Impactful Play]]</f>
        <v>0</v>
      </c>
      <c r="AK3439" s="13" t="str">
        <f>VLOOKUP(tbl_pbp[[#This Row],[Play Saints Win % Increase]], tbl_impact[],3,TRUE)</f>
        <v>Bad (0 to -5%)</v>
      </c>
    </row>
    <row r="3440" spans="1:37">
      <c r="A3440" s="1">
        <v>149</v>
      </c>
      <c r="B3440" s="5">
        <v>0.16400000000000001</v>
      </c>
      <c r="C3440" t="s">
        <v>2704</v>
      </c>
      <c r="D3440">
        <v>0</v>
      </c>
      <c r="E3440">
        <v>0</v>
      </c>
      <c r="F3440">
        <v>4</v>
      </c>
      <c r="G3440">
        <v>29</v>
      </c>
      <c r="H3440">
        <v>35</v>
      </c>
      <c r="I3440">
        <v>7</v>
      </c>
      <c r="J3440">
        <v>75</v>
      </c>
      <c r="K3440" t="s">
        <v>29</v>
      </c>
      <c r="L3440">
        <v>2</v>
      </c>
      <c r="M3440">
        <v>75</v>
      </c>
      <c r="N3440" t="s">
        <v>2705</v>
      </c>
      <c r="O3440" t="s">
        <v>2701</v>
      </c>
      <c r="P3440" t="s">
        <v>45</v>
      </c>
      <c r="Q3440" t="s">
        <v>46</v>
      </c>
      <c r="R3440" t="s">
        <v>47</v>
      </c>
      <c r="S3440" t="s">
        <v>220</v>
      </c>
      <c r="T3440" t="s">
        <v>34</v>
      </c>
      <c r="U3440" t="s">
        <v>2706</v>
      </c>
      <c r="V3440" t="s">
        <v>2242</v>
      </c>
      <c r="X3440" t="str">
        <f>VLOOKUP(pbp!V673, games!$B$2:$R$40, 3, FALSE)</f>
        <v>2019-09-30T00:20Z</v>
      </c>
      <c r="Y3440">
        <f>VLOOKUP(1*V3440,NFLGames!$H$11:$H$555,1,FALSE)</f>
        <v>401220285</v>
      </c>
      <c r="Z3440">
        <f>VLOOKUP($Y3440, NFLGames!$H$11:$K$555,2,FALSE)</f>
        <v>2020</v>
      </c>
      <c r="AA3440">
        <f>VLOOKUP($Y3440, NFLGames!$H$11:$K$555,3,FALSE)</f>
        <v>4</v>
      </c>
      <c r="AB3440" s="6">
        <f>IF(A3441=0, 0, AH3441-tbl_pbp[[#This Row],[Saints Win %]])</f>
        <v>1.2000000000000011E-2</v>
      </c>
      <c r="AC3440">
        <v>1</v>
      </c>
      <c r="AE3440">
        <f>ABS(tbl_pbp[[#This Row],[play.homeScore]]-tbl_pbp[[#This Row],[play.awayScore]])</f>
        <v>6</v>
      </c>
      <c r="AF3440">
        <f>IF(tbl_pbp[[#This Row],[Play Saints Win % Increase]]&gt;=$AF$4,1,0)</f>
        <v>0</v>
      </c>
      <c r="AG3440" t="str">
        <f>VLOOKUP(tbl_pbp[[#This Row],[gameId]], games!$B$2:$T$40, 9, FALSE)</f>
        <v>new-orleans-saints</v>
      </c>
      <c r="AH3440" s="5">
        <f>IF(tbl_pbp[[#This Row],[AwayTeam]] &lt;&gt; "new-orleans-saints", tbl_pbp[[#This Row],[homeWinPercentage]], 1-tbl_pbp[[#This Row],[homeWinPercentage]])</f>
        <v>0.83599999999999997</v>
      </c>
      <c r="AI3440" s="13">
        <f>tbl_pbp[[#This Row],[Kamara]]*tbl_pbp[[#This Row],[Impactful Play]]</f>
        <v>0</v>
      </c>
      <c r="AJ3440" s="13">
        <f>tbl_pbp[[#This Row],[Thomas]]*tbl_pbp[[#This Row],[Impactful Play]]</f>
        <v>0</v>
      </c>
      <c r="AK3440" s="13" t="str">
        <f>VLOOKUP(tbl_pbp[[#This Row],[Play Saints Win % Increase]], tbl_impact[],3,TRUE)</f>
        <v>Scented (0 to +5%)</v>
      </c>
    </row>
    <row r="3441" spans="1:37">
      <c r="A3441" s="1">
        <v>150</v>
      </c>
      <c r="B3441" s="5">
        <v>0.152</v>
      </c>
      <c r="C3441" t="s">
        <v>2707</v>
      </c>
      <c r="D3441">
        <v>0</v>
      </c>
      <c r="E3441">
        <v>0</v>
      </c>
      <c r="F3441">
        <v>4</v>
      </c>
      <c r="G3441">
        <v>29</v>
      </c>
      <c r="H3441">
        <v>35</v>
      </c>
      <c r="I3441">
        <v>5</v>
      </c>
      <c r="J3441">
        <v>73</v>
      </c>
      <c r="K3441" t="s">
        <v>29</v>
      </c>
      <c r="L3441">
        <v>3</v>
      </c>
      <c r="M3441">
        <v>73</v>
      </c>
      <c r="N3441" t="s">
        <v>2708</v>
      </c>
      <c r="O3441" t="s">
        <v>2701</v>
      </c>
      <c r="P3441" t="s">
        <v>124</v>
      </c>
      <c r="Q3441" t="s">
        <v>125</v>
      </c>
      <c r="R3441" t="s">
        <v>126</v>
      </c>
      <c r="V3441" t="s">
        <v>2242</v>
      </c>
      <c r="X3441" t="str">
        <f>VLOOKUP(pbp!V674, games!$B$2:$R$40, 3, FALSE)</f>
        <v>2019-09-30T00:20Z</v>
      </c>
      <c r="Y3441">
        <f>VLOOKUP(1*V3441,NFLGames!$H$11:$H$555,1,FALSE)</f>
        <v>401220285</v>
      </c>
      <c r="Z3441">
        <f>VLOOKUP($Y3441, NFLGames!$H$11:$K$555,2,FALSE)</f>
        <v>2020</v>
      </c>
      <c r="AA3441">
        <f>VLOOKUP($Y3441, NFLGames!$H$11:$K$555,3,FALSE)</f>
        <v>4</v>
      </c>
      <c r="AB3441" s="6">
        <f>IF(A3442=0, 0, AH3442-tbl_pbp[[#This Row],[Saints Win %]])</f>
        <v>4.9000000000000044E-2</v>
      </c>
      <c r="AE3441">
        <f>ABS(tbl_pbp[[#This Row],[play.homeScore]]-tbl_pbp[[#This Row],[play.awayScore]])</f>
        <v>6</v>
      </c>
      <c r="AF3441">
        <f>IF(tbl_pbp[[#This Row],[Play Saints Win % Increase]]&gt;=$AF$4,1,0)</f>
        <v>0</v>
      </c>
      <c r="AG3441" t="str">
        <f>VLOOKUP(tbl_pbp[[#This Row],[gameId]], games!$B$2:$T$40, 9, FALSE)</f>
        <v>new-orleans-saints</v>
      </c>
      <c r="AH3441" s="5">
        <f>IF(tbl_pbp[[#This Row],[AwayTeam]] &lt;&gt; "new-orleans-saints", tbl_pbp[[#This Row],[homeWinPercentage]], 1-tbl_pbp[[#This Row],[homeWinPercentage]])</f>
        <v>0.84799999999999998</v>
      </c>
      <c r="AI3441" s="13">
        <f>tbl_pbp[[#This Row],[Kamara]]*tbl_pbp[[#This Row],[Impactful Play]]</f>
        <v>0</v>
      </c>
      <c r="AJ3441" s="13">
        <f>tbl_pbp[[#This Row],[Thomas]]*tbl_pbp[[#This Row],[Impactful Play]]</f>
        <v>0</v>
      </c>
      <c r="AK3441" s="13" t="str">
        <f>VLOOKUP(tbl_pbp[[#This Row],[Play Saints Win % Increase]], tbl_impact[],3,TRUE)</f>
        <v>Scented (0 to +5%)</v>
      </c>
    </row>
    <row r="3442" spans="1:37">
      <c r="A3442" s="1">
        <v>151</v>
      </c>
      <c r="B3442" s="5">
        <v>0.10299999999999999</v>
      </c>
      <c r="C3442" t="s">
        <v>2709</v>
      </c>
      <c r="D3442">
        <v>0</v>
      </c>
      <c r="E3442">
        <v>0</v>
      </c>
      <c r="F3442">
        <v>4</v>
      </c>
      <c r="G3442">
        <v>29</v>
      </c>
      <c r="H3442">
        <v>35</v>
      </c>
      <c r="I3442">
        <v>5</v>
      </c>
      <c r="J3442">
        <v>73</v>
      </c>
      <c r="K3442" t="s">
        <v>29</v>
      </c>
      <c r="L3442">
        <v>3</v>
      </c>
      <c r="M3442">
        <v>73</v>
      </c>
      <c r="N3442" t="s">
        <v>2710</v>
      </c>
      <c r="O3442" t="s">
        <v>2711</v>
      </c>
      <c r="P3442" t="s">
        <v>30</v>
      </c>
      <c r="Q3442" t="s">
        <v>31</v>
      </c>
      <c r="R3442" t="s">
        <v>32</v>
      </c>
      <c r="S3442" t="s">
        <v>42</v>
      </c>
      <c r="T3442" t="s">
        <v>169</v>
      </c>
      <c r="U3442" t="s">
        <v>2712</v>
      </c>
      <c r="V3442" t="s">
        <v>2242</v>
      </c>
      <c r="X3442" t="str">
        <f>VLOOKUP(pbp!V675, games!$B$2:$R$40, 3, FALSE)</f>
        <v>2019-09-30T00:20Z</v>
      </c>
      <c r="Y3442">
        <f>VLOOKUP(1*V3442,NFLGames!$H$11:$H$555,1,FALSE)</f>
        <v>401220285</v>
      </c>
      <c r="Z3442">
        <f>VLOOKUP($Y3442, NFLGames!$H$11:$K$555,2,FALSE)</f>
        <v>2020</v>
      </c>
      <c r="AA3442">
        <f>VLOOKUP($Y3442, NFLGames!$H$11:$K$555,3,FALSE)</f>
        <v>4</v>
      </c>
      <c r="AB3442" s="6">
        <f>IF(A3443=0, 0, AH3443-tbl_pbp[[#This Row],[Saints Win %]])</f>
        <v>1.5000000000000013E-2</v>
      </c>
      <c r="AE3442">
        <f>ABS(tbl_pbp[[#This Row],[play.homeScore]]-tbl_pbp[[#This Row],[play.awayScore]])</f>
        <v>6</v>
      </c>
      <c r="AF3442">
        <f>IF(tbl_pbp[[#This Row],[Play Saints Win % Increase]]&gt;=$AF$4,1,0)</f>
        <v>0</v>
      </c>
      <c r="AG3442" t="str">
        <f>VLOOKUP(tbl_pbp[[#This Row],[gameId]], games!$B$2:$T$40, 9, FALSE)</f>
        <v>new-orleans-saints</v>
      </c>
      <c r="AH3442" s="5">
        <f>IF(tbl_pbp[[#This Row],[AwayTeam]] &lt;&gt; "new-orleans-saints", tbl_pbp[[#This Row],[homeWinPercentage]], 1-tbl_pbp[[#This Row],[homeWinPercentage]])</f>
        <v>0.89700000000000002</v>
      </c>
      <c r="AI3442" s="13">
        <f>tbl_pbp[[#This Row],[Kamara]]*tbl_pbp[[#This Row],[Impactful Play]]</f>
        <v>0</v>
      </c>
      <c r="AJ3442" s="13">
        <f>tbl_pbp[[#This Row],[Thomas]]*tbl_pbp[[#This Row],[Impactful Play]]</f>
        <v>0</v>
      </c>
      <c r="AK3442" s="13" t="str">
        <f>VLOOKUP(tbl_pbp[[#This Row],[Play Saints Win % Increase]], tbl_impact[],3,TRUE)</f>
        <v>Scented (0 to +5%)</v>
      </c>
    </row>
    <row r="3443" spans="1:37">
      <c r="A3443" s="1">
        <v>152</v>
      </c>
      <c r="B3443" s="5">
        <v>8.7999999999999995E-2</v>
      </c>
      <c r="C3443" t="s">
        <v>2713</v>
      </c>
      <c r="D3443">
        <v>0</v>
      </c>
      <c r="E3443">
        <v>0</v>
      </c>
      <c r="F3443">
        <v>4</v>
      </c>
      <c r="G3443">
        <v>29</v>
      </c>
      <c r="H3443">
        <v>35</v>
      </c>
      <c r="I3443">
        <v>10</v>
      </c>
      <c r="J3443">
        <v>54</v>
      </c>
      <c r="K3443" t="s">
        <v>29</v>
      </c>
      <c r="L3443">
        <v>1</v>
      </c>
      <c r="M3443">
        <v>54</v>
      </c>
      <c r="N3443" t="s">
        <v>2714</v>
      </c>
      <c r="O3443" t="s">
        <v>2715</v>
      </c>
      <c r="P3443" t="s">
        <v>45</v>
      </c>
      <c r="Q3443" t="s">
        <v>46</v>
      </c>
      <c r="R3443" t="s">
        <v>47</v>
      </c>
      <c r="S3443" t="s">
        <v>33</v>
      </c>
      <c r="T3443" t="s">
        <v>435</v>
      </c>
      <c r="U3443" t="s">
        <v>623</v>
      </c>
      <c r="V3443" t="s">
        <v>2242</v>
      </c>
      <c r="X3443" t="str">
        <f>VLOOKUP(pbp!V676, games!$B$2:$R$40, 3, FALSE)</f>
        <v>2019-09-30T00:20Z</v>
      </c>
      <c r="Y3443">
        <f>VLOOKUP(1*V3443,NFLGames!$H$11:$H$555,1,FALSE)</f>
        <v>401220285</v>
      </c>
      <c r="Z3443">
        <f>VLOOKUP($Y3443, NFLGames!$H$11:$K$555,2,FALSE)</f>
        <v>2020</v>
      </c>
      <c r="AA3443">
        <f>VLOOKUP($Y3443, NFLGames!$H$11:$K$555,3,FALSE)</f>
        <v>4</v>
      </c>
      <c r="AB3443" s="6">
        <f>IF(A3444=0, 0, AH3444-tbl_pbp[[#This Row],[Saints Win %]])</f>
        <v>1.4000000000000012E-2</v>
      </c>
      <c r="AE3443">
        <f>ABS(tbl_pbp[[#This Row],[play.homeScore]]-tbl_pbp[[#This Row],[play.awayScore]])</f>
        <v>6</v>
      </c>
      <c r="AF3443">
        <f>IF(tbl_pbp[[#This Row],[Play Saints Win % Increase]]&gt;=$AF$4,1,0)</f>
        <v>0</v>
      </c>
      <c r="AG3443" t="str">
        <f>VLOOKUP(tbl_pbp[[#This Row],[gameId]], games!$B$2:$T$40, 9, FALSE)</f>
        <v>new-orleans-saints</v>
      </c>
      <c r="AH3443" s="5">
        <f>IF(tbl_pbp[[#This Row],[AwayTeam]] &lt;&gt; "new-orleans-saints", tbl_pbp[[#This Row],[homeWinPercentage]], 1-tbl_pbp[[#This Row],[homeWinPercentage]])</f>
        <v>0.91200000000000003</v>
      </c>
      <c r="AI3443" s="13">
        <f>tbl_pbp[[#This Row],[Kamara]]*tbl_pbp[[#This Row],[Impactful Play]]</f>
        <v>0</v>
      </c>
      <c r="AJ3443" s="13">
        <f>tbl_pbp[[#This Row],[Thomas]]*tbl_pbp[[#This Row],[Impactful Play]]</f>
        <v>0</v>
      </c>
      <c r="AK3443" s="13" t="str">
        <f>VLOOKUP(tbl_pbp[[#This Row],[Play Saints Win % Increase]], tbl_impact[],3,TRUE)</f>
        <v>Scented (0 to +5%)</v>
      </c>
    </row>
    <row r="3444" spans="1:37">
      <c r="A3444" s="1">
        <v>153</v>
      </c>
      <c r="B3444" s="5">
        <v>7.3999999999999996E-2</v>
      </c>
      <c r="C3444" t="s">
        <v>2716</v>
      </c>
      <c r="D3444">
        <v>0</v>
      </c>
      <c r="E3444">
        <v>0</v>
      </c>
      <c r="F3444">
        <v>4</v>
      </c>
      <c r="G3444">
        <v>29</v>
      </c>
      <c r="H3444">
        <v>35</v>
      </c>
      <c r="I3444">
        <v>9</v>
      </c>
      <c r="J3444">
        <v>53</v>
      </c>
      <c r="K3444" t="s">
        <v>29</v>
      </c>
      <c r="L3444">
        <v>2</v>
      </c>
      <c r="M3444">
        <v>53</v>
      </c>
      <c r="N3444" t="s">
        <v>2717</v>
      </c>
      <c r="O3444" t="s">
        <v>2715</v>
      </c>
      <c r="P3444" t="s">
        <v>124</v>
      </c>
      <c r="Q3444" t="s">
        <v>125</v>
      </c>
      <c r="R3444" t="s">
        <v>126</v>
      </c>
      <c r="V3444" t="s">
        <v>2242</v>
      </c>
      <c r="X3444" t="str">
        <f>VLOOKUP(pbp!V677, games!$B$2:$R$40, 3, FALSE)</f>
        <v>2019-09-30T00:20Z</v>
      </c>
      <c r="Y3444">
        <f>VLOOKUP(1*V3444,NFLGames!$H$11:$H$555,1,FALSE)</f>
        <v>401220285</v>
      </c>
      <c r="Z3444">
        <f>VLOOKUP($Y3444, NFLGames!$H$11:$K$555,2,FALSE)</f>
        <v>2020</v>
      </c>
      <c r="AA3444">
        <f>VLOOKUP($Y3444, NFLGames!$H$11:$K$555,3,FALSE)</f>
        <v>4</v>
      </c>
      <c r="AB3444" s="6">
        <f>IF(A3445=0, 0, AH3445-tbl_pbp[[#This Row],[Saints Win %]])</f>
        <v>1.5999999999999903E-2</v>
      </c>
      <c r="AE3444">
        <f>ABS(tbl_pbp[[#This Row],[play.homeScore]]-tbl_pbp[[#This Row],[play.awayScore]])</f>
        <v>6</v>
      </c>
      <c r="AF3444">
        <f>IF(tbl_pbp[[#This Row],[Play Saints Win % Increase]]&gt;=$AF$4,1,0)</f>
        <v>0</v>
      </c>
      <c r="AG3444" t="str">
        <f>VLOOKUP(tbl_pbp[[#This Row],[gameId]], games!$B$2:$T$40, 9, FALSE)</f>
        <v>new-orleans-saints</v>
      </c>
      <c r="AH3444" s="5">
        <f>IF(tbl_pbp[[#This Row],[AwayTeam]] &lt;&gt; "new-orleans-saints", tbl_pbp[[#This Row],[homeWinPercentage]], 1-tbl_pbp[[#This Row],[homeWinPercentage]])</f>
        <v>0.92600000000000005</v>
      </c>
      <c r="AI3444" s="13">
        <f>tbl_pbp[[#This Row],[Kamara]]*tbl_pbp[[#This Row],[Impactful Play]]</f>
        <v>0</v>
      </c>
      <c r="AJ3444" s="13">
        <f>tbl_pbp[[#This Row],[Thomas]]*tbl_pbp[[#This Row],[Impactful Play]]</f>
        <v>0</v>
      </c>
      <c r="AK3444" s="13" t="str">
        <f>VLOOKUP(tbl_pbp[[#This Row],[Play Saints Win % Increase]], tbl_impact[],3,TRUE)</f>
        <v>Scented (0 to +5%)</v>
      </c>
    </row>
    <row r="3445" spans="1:37">
      <c r="A3445" s="1">
        <v>154</v>
      </c>
      <c r="B3445" s="5">
        <v>5.8000000000000003E-2</v>
      </c>
      <c r="C3445" t="s">
        <v>2718</v>
      </c>
      <c r="D3445">
        <v>0</v>
      </c>
      <c r="E3445">
        <v>0</v>
      </c>
      <c r="F3445">
        <v>4</v>
      </c>
      <c r="G3445">
        <v>29</v>
      </c>
      <c r="H3445">
        <v>35</v>
      </c>
      <c r="I3445">
        <v>9</v>
      </c>
      <c r="J3445">
        <v>53</v>
      </c>
      <c r="K3445" t="s">
        <v>29</v>
      </c>
      <c r="L3445">
        <v>2</v>
      </c>
      <c r="M3445">
        <v>53</v>
      </c>
      <c r="N3445" t="s">
        <v>2719</v>
      </c>
      <c r="O3445" t="s">
        <v>989</v>
      </c>
      <c r="P3445" t="s">
        <v>45</v>
      </c>
      <c r="Q3445" t="s">
        <v>46</v>
      </c>
      <c r="R3445" t="s">
        <v>47</v>
      </c>
      <c r="S3445" t="s">
        <v>210</v>
      </c>
      <c r="T3445" t="s">
        <v>2150</v>
      </c>
      <c r="U3445" t="s">
        <v>2720</v>
      </c>
      <c r="V3445" t="s">
        <v>2242</v>
      </c>
      <c r="X3445" t="str">
        <f>VLOOKUP(pbp!V678, games!$B$2:$R$40, 3, FALSE)</f>
        <v>2019-09-30T00:20Z</v>
      </c>
      <c r="Y3445">
        <f>VLOOKUP(1*V3445,NFLGames!$H$11:$H$555,1,FALSE)</f>
        <v>401220285</v>
      </c>
      <c r="Z3445">
        <f>VLOOKUP($Y3445, NFLGames!$H$11:$K$555,2,FALSE)</f>
        <v>2020</v>
      </c>
      <c r="AA3445">
        <f>VLOOKUP($Y3445, NFLGames!$H$11:$K$555,3,FALSE)</f>
        <v>4</v>
      </c>
      <c r="AB3445" s="6">
        <f>IF(A3446=0, 0, AH3446-tbl_pbp[[#This Row],[Saints Win %]])</f>
        <v>0</v>
      </c>
      <c r="AE3445">
        <f>ABS(tbl_pbp[[#This Row],[play.homeScore]]-tbl_pbp[[#This Row],[play.awayScore]])</f>
        <v>6</v>
      </c>
      <c r="AF3445">
        <f>IF(tbl_pbp[[#This Row],[Play Saints Win % Increase]]&gt;=$AF$4,1,0)</f>
        <v>0</v>
      </c>
      <c r="AG3445" t="str">
        <f>VLOOKUP(tbl_pbp[[#This Row],[gameId]], games!$B$2:$T$40, 9, FALSE)</f>
        <v>new-orleans-saints</v>
      </c>
      <c r="AH3445" s="5">
        <f>IF(tbl_pbp[[#This Row],[AwayTeam]] &lt;&gt; "new-orleans-saints", tbl_pbp[[#This Row],[homeWinPercentage]], 1-tbl_pbp[[#This Row],[homeWinPercentage]])</f>
        <v>0.94199999999999995</v>
      </c>
      <c r="AI3445" s="13">
        <f>tbl_pbp[[#This Row],[Kamara]]*tbl_pbp[[#This Row],[Impactful Play]]</f>
        <v>0</v>
      </c>
      <c r="AJ3445" s="13">
        <f>tbl_pbp[[#This Row],[Thomas]]*tbl_pbp[[#This Row],[Impactful Play]]</f>
        <v>0</v>
      </c>
      <c r="AK3445" s="13" t="str">
        <f>VLOOKUP(tbl_pbp[[#This Row],[Play Saints Win % Increase]], tbl_impact[],3,TRUE)</f>
        <v>Scented (0 to +5%)</v>
      </c>
    </row>
    <row r="3446" spans="1:37">
      <c r="A3446" s="1">
        <v>155</v>
      </c>
      <c r="B3446" s="5">
        <v>5.8000000000000003E-2</v>
      </c>
      <c r="C3446" t="s">
        <v>2721</v>
      </c>
      <c r="D3446">
        <v>0</v>
      </c>
      <c r="E3446">
        <v>0</v>
      </c>
      <c r="F3446">
        <v>4</v>
      </c>
      <c r="G3446">
        <v>29</v>
      </c>
      <c r="H3446">
        <v>35</v>
      </c>
      <c r="I3446">
        <v>3</v>
      </c>
      <c r="J3446">
        <v>47</v>
      </c>
      <c r="K3446" t="s">
        <v>29</v>
      </c>
      <c r="L3446">
        <v>3</v>
      </c>
      <c r="M3446">
        <v>47</v>
      </c>
      <c r="N3446" t="s">
        <v>229</v>
      </c>
      <c r="O3446" t="s">
        <v>989</v>
      </c>
      <c r="P3446" t="s">
        <v>231</v>
      </c>
      <c r="Q3446" t="s">
        <v>232</v>
      </c>
      <c r="R3446" t="s">
        <v>233</v>
      </c>
      <c r="V3446" t="s">
        <v>2242</v>
      </c>
      <c r="X3446" t="str">
        <f>VLOOKUP(pbp!V679, games!$B$2:$R$40, 3, FALSE)</f>
        <v>2019-09-30T00:20Z</v>
      </c>
      <c r="Y3446">
        <f>VLOOKUP(1*V3446,NFLGames!$H$11:$H$555,1,FALSE)</f>
        <v>401220285</v>
      </c>
      <c r="Z3446">
        <f>VLOOKUP($Y3446, NFLGames!$H$11:$K$555,2,FALSE)</f>
        <v>2020</v>
      </c>
      <c r="AA3446">
        <f>VLOOKUP($Y3446, NFLGames!$H$11:$K$555,3,FALSE)</f>
        <v>4</v>
      </c>
      <c r="AB3446" s="6">
        <f>IF(A3447=0, 0, AH3447-tbl_pbp[[#This Row],[Saints Win %]])</f>
        <v>5.7000000000000051E-2</v>
      </c>
      <c r="AE3446">
        <f>ABS(tbl_pbp[[#This Row],[play.homeScore]]-tbl_pbp[[#This Row],[play.awayScore]])</f>
        <v>6</v>
      </c>
      <c r="AF3446">
        <f>IF(tbl_pbp[[#This Row],[Play Saints Win % Increase]]&gt;=$AF$4,1,0)</f>
        <v>0</v>
      </c>
      <c r="AG3446" t="str">
        <f>VLOOKUP(tbl_pbp[[#This Row],[gameId]], games!$B$2:$T$40, 9, FALSE)</f>
        <v>new-orleans-saints</v>
      </c>
      <c r="AH3446" s="5">
        <f>IF(tbl_pbp[[#This Row],[AwayTeam]] &lt;&gt; "new-orleans-saints", tbl_pbp[[#This Row],[homeWinPercentage]], 1-tbl_pbp[[#This Row],[homeWinPercentage]])</f>
        <v>0.94199999999999995</v>
      </c>
      <c r="AI3446" s="13">
        <f>tbl_pbp[[#This Row],[Kamara]]*tbl_pbp[[#This Row],[Impactful Play]]</f>
        <v>0</v>
      </c>
      <c r="AJ3446" s="13">
        <f>tbl_pbp[[#This Row],[Thomas]]*tbl_pbp[[#This Row],[Impactful Play]]</f>
        <v>0</v>
      </c>
      <c r="AK3446" s="13" t="str">
        <f>VLOOKUP(tbl_pbp[[#This Row],[Play Saints Win % Increase]], tbl_impact[],3,TRUE)</f>
        <v>Perfumed (5 to + 10%)</v>
      </c>
    </row>
    <row r="3447" spans="1:37">
      <c r="A3447" s="1">
        <v>156</v>
      </c>
      <c r="B3447" s="5">
        <v>1E-3</v>
      </c>
      <c r="C3447" t="s">
        <v>2722</v>
      </c>
      <c r="D3447">
        <v>0</v>
      </c>
      <c r="E3447">
        <v>0</v>
      </c>
      <c r="F3447">
        <v>4</v>
      </c>
      <c r="G3447">
        <v>29</v>
      </c>
      <c r="H3447">
        <v>35</v>
      </c>
      <c r="I3447">
        <v>3</v>
      </c>
      <c r="J3447">
        <v>47</v>
      </c>
      <c r="K3447" t="s">
        <v>29</v>
      </c>
      <c r="L3447">
        <v>3</v>
      </c>
      <c r="M3447">
        <v>47</v>
      </c>
      <c r="N3447" t="s">
        <v>2723</v>
      </c>
      <c r="O3447" t="s">
        <v>230</v>
      </c>
      <c r="P3447" t="s">
        <v>45</v>
      </c>
      <c r="Q3447" t="s">
        <v>46</v>
      </c>
      <c r="R3447" t="s">
        <v>47</v>
      </c>
      <c r="S3447" t="s">
        <v>375</v>
      </c>
      <c r="T3447" t="s">
        <v>2724</v>
      </c>
      <c r="U3447" t="s">
        <v>2725</v>
      </c>
      <c r="V3447" t="s">
        <v>2242</v>
      </c>
      <c r="X3447" t="str">
        <f>VLOOKUP(pbp!V680, games!$B$2:$R$40, 3, FALSE)</f>
        <v>2019-09-30T00:20Z</v>
      </c>
      <c r="Y3447">
        <f>VLOOKUP(1*V3447,NFLGames!$H$11:$H$555,1,FALSE)</f>
        <v>401220285</v>
      </c>
      <c r="Z3447">
        <f>VLOOKUP($Y3447, NFLGames!$H$11:$K$555,2,FALSE)</f>
        <v>2020</v>
      </c>
      <c r="AA3447">
        <f>VLOOKUP($Y3447, NFLGames!$H$11:$K$555,3,FALSE)</f>
        <v>4</v>
      </c>
      <c r="AB3447" s="6">
        <f>IF(A3448=0, 0, AH3448-tbl_pbp[[#This Row],[Saints Win %]])</f>
        <v>-4.4000000000000039E-2</v>
      </c>
      <c r="AC3447">
        <v>1</v>
      </c>
      <c r="AE3447">
        <f>ABS(tbl_pbp[[#This Row],[play.homeScore]]-tbl_pbp[[#This Row],[play.awayScore]])</f>
        <v>6</v>
      </c>
      <c r="AF3447">
        <f>IF(tbl_pbp[[#This Row],[Play Saints Win % Increase]]&gt;=$AF$4,1,0)</f>
        <v>0</v>
      </c>
      <c r="AG3447" t="str">
        <f>VLOOKUP(tbl_pbp[[#This Row],[gameId]], games!$B$2:$T$40, 9, FALSE)</f>
        <v>new-orleans-saints</v>
      </c>
      <c r="AH3447" s="5">
        <f>IF(tbl_pbp[[#This Row],[AwayTeam]] &lt;&gt; "new-orleans-saints", tbl_pbp[[#This Row],[homeWinPercentage]], 1-tbl_pbp[[#This Row],[homeWinPercentage]])</f>
        <v>0.999</v>
      </c>
      <c r="AI3447" s="13">
        <f>tbl_pbp[[#This Row],[Kamara]]*tbl_pbp[[#This Row],[Impactful Play]]</f>
        <v>0</v>
      </c>
      <c r="AJ3447" s="13">
        <f>tbl_pbp[[#This Row],[Thomas]]*tbl_pbp[[#This Row],[Impactful Play]]</f>
        <v>0</v>
      </c>
      <c r="AK3447" s="13" t="str">
        <f>VLOOKUP(tbl_pbp[[#This Row],[Play Saints Win % Increase]], tbl_impact[],3,TRUE)</f>
        <v>Bad (0 to -5%)</v>
      </c>
    </row>
    <row r="3448" spans="1:37">
      <c r="A3448" s="1">
        <v>157</v>
      </c>
      <c r="B3448" s="5">
        <v>4.4999999999999998E-2</v>
      </c>
      <c r="C3448" t="s">
        <v>2726</v>
      </c>
      <c r="D3448">
        <v>0</v>
      </c>
      <c r="E3448">
        <v>0</v>
      </c>
      <c r="F3448">
        <v>4</v>
      </c>
      <c r="G3448">
        <v>29</v>
      </c>
      <c r="H3448">
        <v>35</v>
      </c>
      <c r="I3448">
        <v>10</v>
      </c>
      <c r="J3448">
        <v>42</v>
      </c>
      <c r="K3448" t="s">
        <v>29</v>
      </c>
      <c r="L3448">
        <v>1</v>
      </c>
      <c r="M3448">
        <v>42</v>
      </c>
      <c r="N3448" t="s">
        <v>2727</v>
      </c>
      <c r="O3448" t="s">
        <v>230</v>
      </c>
      <c r="P3448" t="s">
        <v>45</v>
      </c>
      <c r="Q3448" t="s">
        <v>46</v>
      </c>
      <c r="R3448" t="s">
        <v>47</v>
      </c>
      <c r="S3448" t="s">
        <v>33</v>
      </c>
      <c r="T3448" t="s">
        <v>2728</v>
      </c>
      <c r="U3448" t="s">
        <v>2729</v>
      </c>
      <c r="V3448" t="s">
        <v>2242</v>
      </c>
      <c r="X3448" t="str">
        <f>VLOOKUP(pbp!V681, games!$B$2:$R$40, 3, FALSE)</f>
        <v>2019-09-30T00:20Z</v>
      </c>
      <c r="Y3448">
        <f>VLOOKUP(1*V3448,NFLGames!$H$11:$H$555,1,FALSE)</f>
        <v>401220285</v>
      </c>
      <c r="Z3448">
        <f>VLOOKUP($Y3448, NFLGames!$H$11:$K$555,2,FALSE)</f>
        <v>2020</v>
      </c>
      <c r="AA3448">
        <f>VLOOKUP($Y3448, NFLGames!$H$11:$K$555,3,FALSE)</f>
        <v>4</v>
      </c>
      <c r="AB3448" s="6">
        <f>IF(A3449=0, 0, AH3449-tbl_pbp[[#This Row],[Saints Win %]])</f>
        <v>1.5000000000000013E-2</v>
      </c>
      <c r="AE3448">
        <f>ABS(tbl_pbp[[#This Row],[play.homeScore]]-tbl_pbp[[#This Row],[play.awayScore]])</f>
        <v>6</v>
      </c>
      <c r="AF3448">
        <f>IF(tbl_pbp[[#This Row],[Play Saints Win % Increase]]&gt;=$AF$4,1,0)</f>
        <v>0</v>
      </c>
      <c r="AG3448" t="str">
        <f>VLOOKUP(tbl_pbp[[#This Row],[gameId]], games!$B$2:$T$40, 9, FALSE)</f>
        <v>new-orleans-saints</v>
      </c>
      <c r="AH3448" s="5">
        <f>IF(tbl_pbp[[#This Row],[AwayTeam]] &lt;&gt; "new-orleans-saints", tbl_pbp[[#This Row],[homeWinPercentage]], 1-tbl_pbp[[#This Row],[homeWinPercentage]])</f>
        <v>0.95499999999999996</v>
      </c>
      <c r="AI3448" s="13">
        <f>tbl_pbp[[#This Row],[Kamara]]*tbl_pbp[[#This Row],[Impactful Play]]</f>
        <v>0</v>
      </c>
      <c r="AJ3448" s="13">
        <f>tbl_pbp[[#This Row],[Thomas]]*tbl_pbp[[#This Row],[Impactful Play]]</f>
        <v>0</v>
      </c>
      <c r="AK3448" s="13" t="str">
        <f>VLOOKUP(tbl_pbp[[#This Row],[Play Saints Win % Increase]], tbl_impact[],3,TRUE)</f>
        <v>Scented (0 to +5%)</v>
      </c>
    </row>
    <row r="3449" spans="1:37">
      <c r="A3449" s="1">
        <v>158</v>
      </c>
      <c r="B3449" s="5">
        <v>0.03</v>
      </c>
      <c r="C3449" t="s">
        <v>2730</v>
      </c>
      <c r="D3449">
        <v>0</v>
      </c>
      <c r="E3449">
        <v>0</v>
      </c>
      <c r="F3449">
        <v>4</v>
      </c>
      <c r="G3449">
        <v>29</v>
      </c>
      <c r="H3449">
        <v>35</v>
      </c>
      <c r="I3449">
        <v>11</v>
      </c>
      <c r="J3449">
        <v>43</v>
      </c>
      <c r="K3449" t="s">
        <v>29</v>
      </c>
      <c r="L3449">
        <v>2</v>
      </c>
      <c r="M3449">
        <v>43</v>
      </c>
      <c r="N3449" t="s">
        <v>2731</v>
      </c>
      <c r="O3449" t="s">
        <v>2732</v>
      </c>
      <c r="P3449" t="s">
        <v>45</v>
      </c>
      <c r="Q3449" t="s">
        <v>46</v>
      </c>
      <c r="R3449" t="s">
        <v>47</v>
      </c>
      <c r="S3449" t="s">
        <v>147</v>
      </c>
      <c r="T3449" t="s">
        <v>2356</v>
      </c>
      <c r="U3449" t="s">
        <v>2733</v>
      </c>
      <c r="V3449" t="s">
        <v>2242</v>
      </c>
      <c r="X3449" t="str">
        <f>VLOOKUP(pbp!V682, games!$B$2:$R$40, 3, FALSE)</f>
        <v>2019-09-30T00:20Z</v>
      </c>
      <c r="Y3449">
        <f>VLOOKUP(1*V3449,NFLGames!$H$11:$H$555,1,FALSE)</f>
        <v>401220285</v>
      </c>
      <c r="Z3449">
        <f>VLOOKUP($Y3449, NFLGames!$H$11:$K$555,2,FALSE)</f>
        <v>2020</v>
      </c>
      <c r="AA3449">
        <f>VLOOKUP($Y3449, NFLGames!$H$11:$K$555,3,FALSE)</f>
        <v>4</v>
      </c>
      <c r="AB3449" s="6">
        <f>IF(A3450=0, 0, AH3450-tbl_pbp[[#This Row],[Saints Win %]])</f>
        <v>1.100000000000001E-2</v>
      </c>
      <c r="AE3449">
        <f>ABS(tbl_pbp[[#This Row],[play.homeScore]]-tbl_pbp[[#This Row],[play.awayScore]])</f>
        <v>6</v>
      </c>
      <c r="AF3449">
        <f>IF(tbl_pbp[[#This Row],[Play Saints Win % Increase]]&gt;=$AF$4,1,0)</f>
        <v>0</v>
      </c>
      <c r="AG3449" t="str">
        <f>VLOOKUP(tbl_pbp[[#This Row],[gameId]], games!$B$2:$T$40, 9, FALSE)</f>
        <v>new-orleans-saints</v>
      </c>
      <c r="AH3449" s="5">
        <f>IF(tbl_pbp[[#This Row],[AwayTeam]] &lt;&gt; "new-orleans-saints", tbl_pbp[[#This Row],[homeWinPercentage]], 1-tbl_pbp[[#This Row],[homeWinPercentage]])</f>
        <v>0.97</v>
      </c>
      <c r="AI3449" s="13">
        <f>tbl_pbp[[#This Row],[Kamara]]*tbl_pbp[[#This Row],[Impactful Play]]</f>
        <v>0</v>
      </c>
      <c r="AJ3449" s="13">
        <f>tbl_pbp[[#This Row],[Thomas]]*tbl_pbp[[#This Row],[Impactful Play]]</f>
        <v>0</v>
      </c>
      <c r="AK3449" s="13" t="str">
        <f>VLOOKUP(tbl_pbp[[#This Row],[Play Saints Win % Increase]], tbl_impact[],3,TRUE)</f>
        <v>Scented (0 to +5%)</v>
      </c>
    </row>
    <row r="3450" spans="1:37">
      <c r="A3450" s="1">
        <v>159</v>
      </c>
      <c r="B3450" s="5">
        <v>1.9E-2</v>
      </c>
      <c r="C3450" t="s">
        <v>2734</v>
      </c>
      <c r="D3450">
        <v>0</v>
      </c>
      <c r="E3450">
        <v>0</v>
      </c>
      <c r="F3450">
        <v>4</v>
      </c>
      <c r="G3450">
        <v>29</v>
      </c>
      <c r="H3450">
        <v>35</v>
      </c>
      <c r="I3450">
        <v>12</v>
      </c>
      <c r="J3450">
        <v>44</v>
      </c>
      <c r="K3450" t="s">
        <v>29</v>
      </c>
      <c r="L3450">
        <v>3</v>
      </c>
      <c r="M3450">
        <v>44</v>
      </c>
      <c r="N3450" t="s">
        <v>2735</v>
      </c>
      <c r="O3450" t="s">
        <v>499</v>
      </c>
      <c r="P3450" t="s">
        <v>45</v>
      </c>
      <c r="Q3450" t="s">
        <v>46</v>
      </c>
      <c r="R3450" t="s">
        <v>47</v>
      </c>
      <c r="S3450" t="s">
        <v>201</v>
      </c>
      <c r="T3450" t="s">
        <v>2736</v>
      </c>
      <c r="U3450" t="s">
        <v>2737</v>
      </c>
      <c r="V3450" t="s">
        <v>2242</v>
      </c>
      <c r="X3450" t="str">
        <f>VLOOKUP(pbp!V683, games!$B$2:$R$40, 3, FALSE)</f>
        <v>2019-09-30T00:20Z</v>
      </c>
      <c r="Y3450">
        <f>VLOOKUP(1*V3450,NFLGames!$H$11:$H$555,1,FALSE)</f>
        <v>401220285</v>
      </c>
      <c r="Z3450">
        <f>VLOOKUP($Y3450, NFLGames!$H$11:$K$555,2,FALSE)</f>
        <v>2020</v>
      </c>
      <c r="AA3450">
        <f>VLOOKUP($Y3450, NFLGames!$H$11:$K$555,3,FALSE)</f>
        <v>4</v>
      </c>
      <c r="AB3450" s="6">
        <f>IF(A3451=0, 0, AH3451-tbl_pbp[[#This Row],[Saints Win %]])</f>
        <v>1.9000000000000017E-2</v>
      </c>
      <c r="AE3450">
        <f>ABS(tbl_pbp[[#This Row],[play.homeScore]]-tbl_pbp[[#This Row],[play.awayScore]])</f>
        <v>6</v>
      </c>
      <c r="AF3450">
        <f>IF(tbl_pbp[[#This Row],[Play Saints Win % Increase]]&gt;=$AF$4,1,0)</f>
        <v>0</v>
      </c>
      <c r="AG3450" t="str">
        <f>VLOOKUP(tbl_pbp[[#This Row],[gameId]], games!$B$2:$T$40, 9, FALSE)</f>
        <v>new-orleans-saints</v>
      </c>
      <c r="AH3450" s="5">
        <f>IF(tbl_pbp[[#This Row],[AwayTeam]] &lt;&gt; "new-orleans-saints", tbl_pbp[[#This Row],[homeWinPercentage]], 1-tbl_pbp[[#This Row],[homeWinPercentage]])</f>
        <v>0.98099999999999998</v>
      </c>
      <c r="AI3450" s="13">
        <f>tbl_pbp[[#This Row],[Kamara]]*tbl_pbp[[#This Row],[Impactful Play]]</f>
        <v>0</v>
      </c>
      <c r="AJ3450" s="13">
        <f>tbl_pbp[[#This Row],[Thomas]]*tbl_pbp[[#This Row],[Impactful Play]]</f>
        <v>0</v>
      </c>
      <c r="AK3450" s="13" t="str">
        <f>VLOOKUP(tbl_pbp[[#This Row],[Play Saints Win % Increase]], tbl_impact[],3,TRUE)</f>
        <v>Scented (0 to +5%)</v>
      </c>
    </row>
    <row r="3451" spans="1:37">
      <c r="A3451" s="1">
        <v>160</v>
      </c>
      <c r="B3451" s="5">
        <v>0</v>
      </c>
      <c r="C3451" t="s">
        <v>2738</v>
      </c>
      <c r="D3451">
        <v>0</v>
      </c>
      <c r="E3451">
        <v>0</v>
      </c>
      <c r="F3451">
        <v>4</v>
      </c>
      <c r="G3451">
        <v>29</v>
      </c>
      <c r="H3451">
        <v>35</v>
      </c>
      <c r="I3451">
        <v>0</v>
      </c>
      <c r="J3451">
        <v>45</v>
      </c>
      <c r="L3451">
        <v>0</v>
      </c>
      <c r="M3451">
        <v>0</v>
      </c>
      <c r="N3451" t="s">
        <v>364</v>
      </c>
      <c r="O3451" t="s">
        <v>143</v>
      </c>
      <c r="P3451" t="s">
        <v>365</v>
      </c>
      <c r="Q3451" t="s">
        <v>366</v>
      </c>
      <c r="R3451" t="s">
        <v>367</v>
      </c>
      <c r="V3451" t="s">
        <v>2242</v>
      </c>
      <c r="X3451" t="str">
        <f>VLOOKUP(pbp!V684, games!$B$2:$R$40, 3, FALSE)</f>
        <v>2019-09-30T00:20Z</v>
      </c>
      <c r="Y3451">
        <f>VLOOKUP(1*V3451,NFLGames!$H$11:$H$555,1,FALSE)</f>
        <v>401220285</v>
      </c>
      <c r="Z3451">
        <f>VLOOKUP($Y3451, NFLGames!$H$11:$K$555,2,FALSE)</f>
        <v>2020</v>
      </c>
      <c r="AA3451">
        <f>VLOOKUP($Y3451, NFLGames!$H$11:$K$555,3,FALSE)</f>
        <v>4</v>
      </c>
      <c r="AB3451" s="6">
        <f>IF(A3452=0, 0, AH3452-tbl_pbp[[#This Row],[Saints Win %]])</f>
        <v>0</v>
      </c>
      <c r="AE3451">
        <f>ABS(tbl_pbp[[#This Row],[play.homeScore]]-tbl_pbp[[#This Row],[play.awayScore]])</f>
        <v>6</v>
      </c>
      <c r="AF3451">
        <f>IF(tbl_pbp[[#This Row],[Play Saints Win % Increase]]&gt;=$AF$4,1,0)</f>
        <v>0</v>
      </c>
      <c r="AG3451" t="str">
        <f>VLOOKUP(tbl_pbp[[#This Row],[gameId]], games!$B$2:$T$40, 9, FALSE)</f>
        <v>new-orleans-saints</v>
      </c>
      <c r="AH3451" s="5">
        <f>IF(tbl_pbp[[#This Row],[AwayTeam]] &lt;&gt; "new-orleans-saints", tbl_pbp[[#This Row],[homeWinPercentage]], 1-tbl_pbp[[#This Row],[homeWinPercentage]])</f>
        <v>1</v>
      </c>
      <c r="AI3451" s="13">
        <f>tbl_pbp[[#This Row],[Kamara]]*tbl_pbp[[#This Row],[Impactful Play]]</f>
        <v>0</v>
      </c>
      <c r="AJ3451" s="13">
        <f>tbl_pbp[[#This Row],[Thomas]]*tbl_pbp[[#This Row],[Impactful Play]]</f>
        <v>0</v>
      </c>
      <c r="AK3451" s="13" t="str">
        <f>VLOOKUP(tbl_pbp[[#This Row],[Play Saints Win % Increase]], tbl_impact[],3,TRUE)</f>
        <v>Scented (0 to +5%)</v>
      </c>
    </row>
    <row r="3452" spans="1:37">
      <c r="A3452" s="1">
        <v>0</v>
      </c>
      <c r="B3452" s="5">
        <v>0.80100000000000005</v>
      </c>
      <c r="C3452" t="s">
        <v>2739</v>
      </c>
      <c r="D3452">
        <v>0</v>
      </c>
      <c r="E3452">
        <v>0</v>
      </c>
      <c r="F3452">
        <v>1</v>
      </c>
      <c r="G3452">
        <v>0</v>
      </c>
      <c r="H3452">
        <v>0</v>
      </c>
      <c r="I3452">
        <v>0</v>
      </c>
      <c r="J3452">
        <v>35</v>
      </c>
      <c r="K3452" t="s">
        <v>29</v>
      </c>
      <c r="L3452">
        <v>0</v>
      </c>
      <c r="M3452">
        <v>65</v>
      </c>
      <c r="N3452" t="s">
        <v>2740</v>
      </c>
      <c r="O3452" t="s">
        <v>24</v>
      </c>
      <c r="P3452" t="s">
        <v>25</v>
      </c>
      <c r="Q3452" t="s">
        <v>26</v>
      </c>
      <c r="R3452" t="s">
        <v>27</v>
      </c>
      <c r="V3452" t="s">
        <v>2741</v>
      </c>
      <c r="X3452" t="str">
        <f>VLOOKUP(pbp!V685, games!$B$2:$R$40, 3, FALSE)</f>
        <v>2019-09-30T00:20Z</v>
      </c>
      <c r="Y3452">
        <f>VLOOKUP(1*V3452,NFLGames!$H$11:$H$555,1,FALSE)</f>
        <v>401220326</v>
      </c>
      <c r="Z3452">
        <f>VLOOKUP($Y3452, NFLGames!$H$11:$K$555,2,FALSE)</f>
        <v>2020</v>
      </c>
      <c r="AA3452">
        <f>VLOOKUP($Y3452, NFLGames!$H$11:$K$555,3,FALSE)</f>
        <v>5</v>
      </c>
      <c r="AB3452" s="6">
        <f>IF(A3453=0, 0, AH3453-tbl_pbp[[#This Row],[Saints Win %]])</f>
        <v>-2.0000000000000018E-3</v>
      </c>
      <c r="AE3452">
        <f>ABS(tbl_pbp[[#This Row],[play.homeScore]]-tbl_pbp[[#This Row],[play.awayScore]])</f>
        <v>0</v>
      </c>
      <c r="AF3452">
        <f>IF(tbl_pbp[[#This Row],[Play Saints Win % Increase]]&gt;=$AF$4,1,0)</f>
        <v>0</v>
      </c>
      <c r="AG3452" t="str">
        <f>VLOOKUP(tbl_pbp[[#This Row],[gameId]], games!$B$2:$T$40, 9, FALSE)</f>
        <v>los-angeles-chargers</v>
      </c>
      <c r="AH3452" s="5">
        <f>IF(tbl_pbp[[#This Row],[AwayTeam]] &lt;&gt; "new-orleans-saints", tbl_pbp[[#This Row],[homeWinPercentage]], 1-tbl_pbp[[#This Row],[homeWinPercentage]])</f>
        <v>0.80100000000000005</v>
      </c>
      <c r="AI3452" s="13">
        <f>tbl_pbp[[#This Row],[Kamara]]*tbl_pbp[[#This Row],[Impactful Play]]</f>
        <v>0</v>
      </c>
      <c r="AJ3452" s="13">
        <f>tbl_pbp[[#This Row],[Thomas]]*tbl_pbp[[#This Row],[Impactful Play]]</f>
        <v>0</v>
      </c>
      <c r="AK3452" s="13" t="str">
        <f>VLOOKUP(tbl_pbp[[#This Row],[Play Saints Win % Increase]], tbl_impact[],3,TRUE)</f>
        <v>Bad (0 to -5%)</v>
      </c>
    </row>
    <row r="3453" spans="1:37">
      <c r="A3453" s="1">
        <v>1</v>
      </c>
      <c r="B3453" s="5">
        <v>0.79900000000000004</v>
      </c>
      <c r="C3453" t="s">
        <v>2742</v>
      </c>
      <c r="D3453">
        <v>0</v>
      </c>
      <c r="E3453">
        <v>0</v>
      </c>
      <c r="F3453">
        <v>1</v>
      </c>
      <c r="G3453">
        <v>0</v>
      </c>
      <c r="H3453">
        <v>0</v>
      </c>
      <c r="I3453">
        <v>10</v>
      </c>
      <c r="J3453">
        <v>85</v>
      </c>
      <c r="K3453" t="s">
        <v>30</v>
      </c>
      <c r="L3453">
        <v>1</v>
      </c>
      <c r="M3453">
        <v>85</v>
      </c>
      <c r="N3453" t="s">
        <v>2743</v>
      </c>
      <c r="O3453" t="s">
        <v>2744</v>
      </c>
      <c r="P3453" t="s">
        <v>45</v>
      </c>
      <c r="Q3453" t="s">
        <v>46</v>
      </c>
      <c r="R3453" t="s">
        <v>47</v>
      </c>
      <c r="S3453" t="s">
        <v>33</v>
      </c>
      <c r="T3453" t="s">
        <v>2745</v>
      </c>
      <c r="U3453" t="s">
        <v>2746</v>
      </c>
      <c r="V3453" t="s">
        <v>2741</v>
      </c>
      <c r="X3453" t="str">
        <f>VLOOKUP(pbp!V686, games!$B$2:$R$40, 3, FALSE)</f>
        <v>2019-09-30T00:20Z</v>
      </c>
      <c r="Y3453">
        <f>VLOOKUP(1*V3453,NFLGames!$H$11:$H$555,1,FALSE)</f>
        <v>401220326</v>
      </c>
      <c r="Z3453">
        <f>VLOOKUP($Y3453, NFLGames!$H$11:$K$555,2,FALSE)</f>
        <v>2020</v>
      </c>
      <c r="AA3453">
        <f>VLOOKUP($Y3453, NFLGames!$H$11:$K$555,3,FALSE)</f>
        <v>5</v>
      </c>
      <c r="AB3453" s="6">
        <f>IF(A3454=0, 0, AH3454-tbl_pbp[[#This Row],[Saints Win %]])</f>
        <v>-2.0000000000000018E-2</v>
      </c>
      <c r="AE3453">
        <f>ABS(tbl_pbp[[#This Row],[play.homeScore]]-tbl_pbp[[#This Row],[play.awayScore]])</f>
        <v>0</v>
      </c>
      <c r="AF3453">
        <f>IF(tbl_pbp[[#This Row],[Play Saints Win % Increase]]&gt;=$AF$4,1,0)</f>
        <v>0</v>
      </c>
      <c r="AG3453" t="str">
        <f>VLOOKUP(tbl_pbp[[#This Row],[gameId]], games!$B$2:$T$40, 9, FALSE)</f>
        <v>los-angeles-chargers</v>
      </c>
      <c r="AH3453" s="5">
        <f>IF(tbl_pbp[[#This Row],[AwayTeam]] &lt;&gt; "new-orleans-saints", tbl_pbp[[#This Row],[homeWinPercentage]], 1-tbl_pbp[[#This Row],[homeWinPercentage]])</f>
        <v>0.79900000000000004</v>
      </c>
      <c r="AI3453" s="13">
        <f>tbl_pbp[[#This Row],[Kamara]]*tbl_pbp[[#This Row],[Impactful Play]]</f>
        <v>0</v>
      </c>
      <c r="AJ3453" s="13">
        <f>tbl_pbp[[#This Row],[Thomas]]*tbl_pbp[[#This Row],[Impactful Play]]</f>
        <v>0</v>
      </c>
      <c r="AK3453" s="13" t="str">
        <f>VLOOKUP(tbl_pbp[[#This Row],[Play Saints Win % Increase]], tbl_impact[],3,TRUE)</f>
        <v>Bad (0 to -5%)</v>
      </c>
    </row>
    <row r="3454" spans="1:37">
      <c r="A3454" s="1">
        <v>2</v>
      </c>
      <c r="B3454" s="5">
        <v>0.77900000000000003</v>
      </c>
      <c r="C3454" t="s">
        <v>2747</v>
      </c>
      <c r="D3454">
        <v>0</v>
      </c>
      <c r="E3454">
        <v>0</v>
      </c>
      <c r="F3454">
        <v>1</v>
      </c>
      <c r="G3454">
        <v>0</v>
      </c>
      <c r="H3454">
        <v>0</v>
      </c>
      <c r="I3454">
        <v>8</v>
      </c>
      <c r="J3454">
        <v>83</v>
      </c>
      <c r="K3454" t="s">
        <v>30</v>
      </c>
      <c r="L3454">
        <v>2</v>
      </c>
      <c r="M3454">
        <v>80</v>
      </c>
      <c r="N3454" t="s">
        <v>2748</v>
      </c>
      <c r="O3454" t="s">
        <v>372</v>
      </c>
      <c r="P3454" t="s">
        <v>22</v>
      </c>
      <c r="Q3454" t="s">
        <v>37</v>
      </c>
      <c r="S3454" t="s">
        <v>73</v>
      </c>
      <c r="T3454" t="s">
        <v>2749</v>
      </c>
      <c r="U3454" t="s">
        <v>2750</v>
      </c>
      <c r="V3454" t="s">
        <v>2741</v>
      </c>
      <c r="X3454" t="str">
        <f>VLOOKUP(pbp!V687, games!$B$2:$R$40, 3, FALSE)</f>
        <v>2019-09-30T00:20Z</v>
      </c>
      <c r="Y3454">
        <f>VLOOKUP(1*V3454,NFLGames!$H$11:$H$555,1,FALSE)</f>
        <v>401220326</v>
      </c>
      <c r="Z3454">
        <f>VLOOKUP($Y3454, NFLGames!$H$11:$K$555,2,FALSE)</f>
        <v>2020</v>
      </c>
      <c r="AA3454">
        <f>VLOOKUP($Y3454, NFLGames!$H$11:$K$555,3,FALSE)</f>
        <v>5</v>
      </c>
      <c r="AB3454" s="6">
        <f>IF(A3455=0, 0, AH3455-tbl_pbp[[#This Row],[Saints Win %]])</f>
        <v>3.9999999999999925E-2</v>
      </c>
      <c r="AE3454">
        <f>ABS(tbl_pbp[[#This Row],[play.homeScore]]-tbl_pbp[[#This Row],[play.awayScore]])</f>
        <v>0</v>
      </c>
      <c r="AF3454">
        <f>IF(tbl_pbp[[#This Row],[Play Saints Win % Increase]]&gt;=$AF$4,1,0)</f>
        <v>0</v>
      </c>
      <c r="AG3454" t="str">
        <f>VLOOKUP(tbl_pbp[[#This Row],[gameId]], games!$B$2:$T$40, 9, FALSE)</f>
        <v>los-angeles-chargers</v>
      </c>
      <c r="AH3454" s="5">
        <f>IF(tbl_pbp[[#This Row],[AwayTeam]] &lt;&gt; "new-orleans-saints", tbl_pbp[[#This Row],[homeWinPercentage]], 1-tbl_pbp[[#This Row],[homeWinPercentage]])</f>
        <v>0.77900000000000003</v>
      </c>
      <c r="AI3454" s="13">
        <f>tbl_pbp[[#This Row],[Kamara]]*tbl_pbp[[#This Row],[Impactful Play]]</f>
        <v>0</v>
      </c>
      <c r="AJ3454" s="13">
        <f>tbl_pbp[[#This Row],[Thomas]]*tbl_pbp[[#This Row],[Impactful Play]]</f>
        <v>0</v>
      </c>
      <c r="AK3454" s="13" t="str">
        <f>VLOOKUP(tbl_pbp[[#This Row],[Play Saints Win % Increase]], tbl_impact[],3,TRUE)</f>
        <v>Scented (0 to +5%)</v>
      </c>
    </row>
    <row r="3455" spans="1:37">
      <c r="A3455" s="1">
        <v>3</v>
      </c>
      <c r="B3455" s="5">
        <v>0.81899999999999995</v>
      </c>
      <c r="C3455" t="s">
        <v>2751</v>
      </c>
      <c r="D3455">
        <v>0</v>
      </c>
      <c r="E3455">
        <v>0</v>
      </c>
      <c r="F3455">
        <v>1</v>
      </c>
      <c r="G3455">
        <v>0</v>
      </c>
      <c r="H3455">
        <v>0</v>
      </c>
      <c r="I3455">
        <v>8</v>
      </c>
      <c r="J3455">
        <v>83</v>
      </c>
      <c r="K3455" t="s">
        <v>30</v>
      </c>
      <c r="L3455">
        <v>3</v>
      </c>
      <c r="M3455">
        <v>83</v>
      </c>
      <c r="N3455" t="s">
        <v>2752</v>
      </c>
      <c r="O3455" t="s">
        <v>2753</v>
      </c>
      <c r="P3455" t="s">
        <v>45</v>
      </c>
      <c r="Q3455" t="s">
        <v>46</v>
      </c>
      <c r="R3455" t="s">
        <v>47</v>
      </c>
      <c r="S3455" t="s">
        <v>92</v>
      </c>
      <c r="T3455" t="s">
        <v>2749</v>
      </c>
      <c r="U3455" t="s">
        <v>2754</v>
      </c>
      <c r="V3455" t="s">
        <v>2741</v>
      </c>
      <c r="X3455" t="str">
        <f>VLOOKUP(pbp!V688, games!$B$2:$R$40, 3, FALSE)</f>
        <v>2019-10-06T17:00Z</v>
      </c>
      <c r="Y3455">
        <f>VLOOKUP(1*V3455,NFLGames!$H$11:$H$555,1,FALSE)</f>
        <v>401220326</v>
      </c>
      <c r="Z3455">
        <f>VLOOKUP($Y3455, NFLGames!$H$11:$K$555,2,FALSE)</f>
        <v>2020</v>
      </c>
      <c r="AA3455">
        <f>VLOOKUP($Y3455, NFLGames!$H$11:$K$555,3,FALSE)</f>
        <v>5</v>
      </c>
      <c r="AB3455" s="6">
        <f>IF(A3456=0, 0, AH3456-tbl_pbp[[#This Row],[Saints Win %]])</f>
        <v>6.0000000000000053E-3</v>
      </c>
      <c r="AE3455">
        <f>ABS(tbl_pbp[[#This Row],[play.homeScore]]-tbl_pbp[[#This Row],[play.awayScore]])</f>
        <v>0</v>
      </c>
      <c r="AF3455">
        <f>IF(tbl_pbp[[#This Row],[Play Saints Win % Increase]]&gt;=$AF$4,1,0)</f>
        <v>0</v>
      </c>
      <c r="AG3455" t="str">
        <f>VLOOKUP(tbl_pbp[[#This Row],[gameId]], games!$B$2:$T$40, 9, FALSE)</f>
        <v>los-angeles-chargers</v>
      </c>
      <c r="AH3455" s="5">
        <f>IF(tbl_pbp[[#This Row],[AwayTeam]] &lt;&gt; "new-orleans-saints", tbl_pbp[[#This Row],[homeWinPercentage]], 1-tbl_pbp[[#This Row],[homeWinPercentage]])</f>
        <v>0.81899999999999995</v>
      </c>
      <c r="AI3455" s="13">
        <f>tbl_pbp[[#This Row],[Kamara]]*tbl_pbp[[#This Row],[Impactful Play]]</f>
        <v>0</v>
      </c>
      <c r="AJ3455" s="13">
        <f>tbl_pbp[[#This Row],[Thomas]]*tbl_pbp[[#This Row],[Impactful Play]]</f>
        <v>0</v>
      </c>
      <c r="AK3455" s="13" t="str">
        <f>VLOOKUP(tbl_pbp[[#This Row],[Play Saints Win % Increase]], tbl_impact[],3,TRUE)</f>
        <v>Scented (0 to +5%)</v>
      </c>
    </row>
    <row r="3456" spans="1:37">
      <c r="A3456" s="1">
        <v>4</v>
      </c>
      <c r="B3456" s="5">
        <v>0.82499999999999996</v>
      </c>
      <c r="C3456" t="s">
        <v>2755</v>
      </c>
      <c r="D3456">
        <v>0</v>
      </c>
      <c r="E3456">
        <v>0</v>
      </c>
      <c r="F3456">
        <v>1</v>
      </c>
      <c r="G3456">
        <v>0</v>
      </c>
      <c r="H3456">
        <v>0</v>
      </c>
      <c r="I3456">
        <v>3</v>
      </c>
      <c r="J3456">
        <v>78</v>
      </c>
      <c r="K3456" t="s">
        <v>30</v>
      </c>
      <c r="L3456">
        <v>4</v>
      </c>
      <c r="M3456">
        <v>78</v>
      </c>
      <c r="N3456" t="s">
        <v>2756</v>
      </c>
      <c r="O3456" t="s">
        <v>1030</v>
      </c>
      <c r="P3456" t="s">
        <v>66</v>
      </c>
      <c r="Q3456" t="s">
        <v>67</v>
      </c>
      <c r="R3456" t="s">
        <v>68</v>
      </c>
      <c r="S3456" t="s">
        <v>281</v>
      </c>
      <c r="T3456" t="s">
        <v>2757</v>
      </c>
      <c r="U3456" t="s">
        <v>2758</v>
      </c>
      <c r="V3456" t="s">
        <v>2741</v>
      </c>
      <c r="X3456" t="str">
        <f>VLOOKUP(pbp!V689, games!$B$2:$R$40, 3, FALSE)</f>
        <v>2019-10-06T17:00Z</v>
      </c>
      <c r="Y3456">
        <f>VLOOKUP(1*V3456,NFLGames!$H$11:$H$555,1,FALSE)</f>
        <v>401220326</v>
      </c>
      <c r="Z3456">
        <f>VLOOKUP($Y3456, NFLGames!$H$11:$K$555,2,FALSE)</f>
        <v>2020</v>
      </c>
      <c r="AA3456">
        <f>VLOOKUP($Y3456, NFLGames!$H$11:$K$555,3,FALSE)</f>
        <v>5</v>
      </c>
      <c r="AB3456" s="6">
        <f>IF(A3457=0, 0, AH3457-tbl_pbp[[#This Row],[Saints Win %]])</f>
        <v>6.0000000000000053E-3</v>
      </c>
      <c r="AE3456">
        <f>ABS(tbl_pbp[[#This Row],[play.homeScore]]-tbl_pbp[[#This Row],[play.awayScore]])</f>
        <v>0</v>
      </c>
      <c r="AF3456">
        <f>IF(tbl_pbp[[#This Row],[Play Saints Win % Increase]]&gt;=$AF$4,1,0)</f>
        <v>0</v>
      </c>
      <c r="AG3456" t="str">
        <f>VLOOKUP(tbl_pbp[[#This Row],[gameId]], games!$B$2:$T$40, 9, FALSE)</f>
        <v>los-angeles-chargers</v>
      </c>
      <c r="AH3456" s="5">
        <f>IF(tbl_pbp[[#This Row],[AwayTeam]] &lt;&gt; "new-orleans-saints", tbl_pbp[[#This Row],[homeWinPercentage]], 1-tbl_pbp[[#This Row],[homeWinPercentage]])</f>
        <v>0.82499999999999996</v>
      </c>
      <c r="AI3456" s="13">
        <f>tbl_pbp[[#This Row],[Kamara]]*tbl_pbp[[#This Row],[Impactful Play]]</f>
        <v>0</v>
      </c>
      <c r="AJ3456" s="13">
        <f>tbl_pbp[[#This Row],[Thomas]]*tbl_pbp[[#This Row],[Impactful Play]]</f>
        <v>0</v>
      </c>
      <c r="AK3456" s="13" t="str">
        <f>VLOOKUP(tbl_pbp[[#This Row],[Play Saints Win % Increase]], tbl_impact[],3,TRUE)</f>
        <v>Scented (0 to +5%)</v>
      </c>
    </row>
    <row r="3457" spans="1:37">
      <c r="A3457" s="1">
        <v>5</v>
      </c>
      <c r="B3457" s="5">
        <v>0.83099999999999996</v>
      </c>
      <c r="C3457" t="s">
        <v>2759</v>
      </c>
      <c r="D3457">
        <v>0</v>
      </c>
      <c r="E3457">
        <v>0</v>
      </c>
      <c r="F3457">
        <v>1</v>
      </c>
      <c r="G3457">
        <v>0</v>
      </c>
      <c r="H3457">
        <v>0</v>
      </c>
      <c r="I3457">
        <v>10</v>
      </c>
      <c r="J3457">
        <v>47</v>
      </c>
      <c r="K3457" t="s">
        <v>29</v>
      </c>
      <c r="L3457">
        <v>1</v>
      </c>
      <c r="M3457">
        <v>53</v>
      </c>
      <c r="N3457" t="s">
        <v>2760</v>
      </c>
      <c r="O3457" t="s">
        <v>2761</v>
      </c>
      <c r="P3457" t="s">
        <v>45</v>
      </c>
      <c r="Q3457" t="s">
        <v>46</v>
      </c>
      <c r="R3457" t="s">
        <v>47</v>
      </c>
      <c r="S3457" t="s">
        <v>33</v>
      </c>
      <c r="T3457" t="s">
        <v>2150</v>
      </c>
      <c r="U3457" t="s">
        <v>2151</v>
      </c>
      <c r="V3457" t="s">
        <v>2741</v>
      </c>
      <c r="X3457" t="str">
        <f>VLOOKUP(pbp!V690, games!$B$2:$R$40, 3, FALSE)</f>
        <v>2019-10-06T17:00Z</v>
      </c>
      <c r="Y3457">
        <f>VLOOKUP(1*V3457,NFLGames!$H$11:$H$555,1,FALSE)</f>
        <v>401220326</v>
      </c>
      <c r="Z3457">
        <f>VLOOKUP($Y3457, NFLGames!$H$11:$K$555,2,FALSE)</f>
        <v>2020</v>
      </c>
      <c r="AA3457">
        <f>VLOOKUP($Y3457, NFLGames!$H$11:$K$555,3,FALSE)</f>
        <v>5</v>
      </c>
      <c r="AB3457" s="6">
        <f>IF(A3458=0, 0, AH3458-tbl_pbp[[#This Row],[Saints Win %]])</f>
        <v>3.0000000000000027E-3</v>
      </c>
      <c r="AE3457">
        <f>ABS(tbl_pbp[[#This Row],[play.homeScore]]-tbl_pbp[[#This Row],[play.awayScore]])</f>
        <v>0</v>
      </c>
      <c r="AF3457">
        <f>IF(tbl_pbp[[#This Row],[Play Saints Win % Increase]]&gt;=$AF$4,1,0)</f>
        <v>0</v>
      </c>
      <c r="AG3457" t="str">
        <f>VLOOKUP(tbl_pbp[[#This Row],[gameId]], games!$B$2:$T$40, 9, FALSE)</f>
        <v>los-angeles-chargers</v>
      </c>
      <c r="AH3457" s="5">
        <f>IF(tbl_pbp[[#This Row],[AwayTeam]] &lt;&gt; "new-orleans-saints", tbl_pbp[[#This Row],[homeWinPercentage]], 1-tbl_pbp[[#This Row],[homeWinPercentage]])</f>
        <v>0.83099999999999996</v>
      </c>
      <c r="AI3457" s="13">
        <f>tbl_pbp[[#This Row],[Kamara]]*tbl_pbp[[#This Row],[Impactful Play]]</f>
        <v>0</v>
      </c>
      <c r="AJ3457" s="13">
        <f>tbl_pbp[[#This Row],[Thomas]]*tbl_pbp[[#This Row],[Impactful Play]]</f>
        <v>0</v>
      </c>
      <c r="AK3457" s="13" t="str">
        <f>VLOOKUP(tbl_pbp[[#This Row],[Play Saints Win % Increase]], tbl_impact[],3,TRUE)</f>
        <v>Scented (0 to +5%)</v>
      </c>
    </row>
    <row r="3458" spans="1:37">
      <c r="A3458" s="1">
        <v>6</v>
      </c>
      <c r="B3458" s="5">
        <v>0.83399999999999996</v>
      </c>
      <c r="C3458" t="s">
        <v>2762</v>
      </c>
      <c r="D3458">
        <v>0</v>
      </c>
      <c r="E3458">
        <v>0</v>
      </c>
      <c r="F3458">
        <v>1</v>
      </c>
      <c r="G3458">
        <v>0</v>
      </c>
      <c r="H3458">
        <v>0</v>
      </c>
      <c r="I3458">
        <v>2</v>
      </c>
      <c r="J3458">
        <v>55</v>
      </c>
      <c r="K3458" t="s">
        <v>29</v>
      </c>
      <c r="L3458">
        <v>2</v>
      </c>
      <c r="M3458">
        <v>45</v>
      </c>
      <c r="N3458" t="s">
        <v>2763</v>
      </c>
      <c r="O3458" t="s">
        <v>2764</v>
      </c>
      <c r="P3458" t="s">
        <v>45</v>
      </c>
      <c r="Q3458" t="s">
        <v>46</v>
      </c>
      <c r="R3458" t="s">
        <v>47</v>
      </c>
      <c r="S3458" t="s">
        <v>51</v>
      </c>
      <c r="T3458" t="s">
        <v>2765</v>
      </c>
      <c r="U3458" t="s">
        <v>2766</v>
      </c>
      <c r="V3458" t="s">
        <v>2741</v>
      </c>
      <c r="X3458" t="str">
        <f>VLOOKUP(pbp!V691, games!$B$2:$R$40, 3, FALSE)</f>
        <v>2019-10-06T17:00Z</v>
      </c>
      <c r="Y3458">
        <f>VLOOKUP(1*V3458,NFLGames!$H$11:$H$555,1,FALSE)</f>
        <v>401220326</v>
      </c>
      <c r="Z3458">
        <f>VLOOKUP($Y3458, NFLGames!$H$11:$K$555,2,FALSE)</f>
        <v>2020</v>
      </c>
      <c r="AA3458">
        <f>VLOOKUP($Y3458, NFLGames!$H$11:$K$555,3,FALSE)</f>
        <v>5</v>
      </c>
      <c r="AB3458" s="6">
        <f>IF(A3459=0, 0, AH3459-tbl_pbp[[#This Row],[Saints Win %]])</f>
        <v>-1.100000000000001E-2</v>
      </c>
      <c r="AC3458">
        <v>1</v>
      </c>
      <c r="AE3458">
        <f>ABS(tbl_pbp[[#This Row],[play.homeScore]]-tbl_pbp[[#This Row],[play.awayScore]])</f>
        <v>0</v>
      </c>
      <c r="AF3458">
        <f>IF(tbl_pbp[[#This Row],[Play Saints Win % Increase]]&gt;=$AF$4,1,0)</f>
        <v>0</v>
      </c>
      <c r="AG3458" t="str">
        <f>VLOOKUP(tbl_pbp[[#This Row],[gameId]], games!$B$2:$T$40, 9, FALSE)</f>
        <v>los-angeles-chargers</v>
      </c>
      <c r="AH3458" s="5">
        <f>IF(tbl_pbp[[#This Row],[AwayTeam]] &lt;&gt; "new-orleans-saints", tbl_pbp[[#This Row],[homeWinPercentage]], 1-tbl_pbp[[#This Row],[homeWinPercentage]])</f>
        <v>0.83399999999999996</v>
      </c>
      <c r="AI3458" s="13">
        <f>tbl_pbp[[#This Row],[Kamara]]*tbl_pbp[[#This Row],[Impactful Play]]</f>
        <v>0</v>
      </c>
      <c r="AJ3458" s="13">
        <f>tbl_pbp[[#This Row],[Thomas]]*tbl_pbp[[#This Row],[Impactful Play]]</f>
        <v>0</v>
      </c>
      <c r="AK3458" s="13" t="str">
        <f>VLOOKUP(tbl_pbp[[#This Row],[Play Saints Win % Increase]], tbl_impact[],3,TRUE)</f>
        <v>Bad (0 to -5%)</v>
      </c>
    </row>
    <row r="3459" spans="1:37">
      <c r="A3459" s="1">
        <v>7</v>
      </c>
      <c r="B3459" s="5">
        <v>0.82299999999999995</v>
      </c>
      <c r="C3459" t="s">
        <v>2767</v>
      </c>
      <c r="D3459">
        <v>0</v>
      </c>
      <c r="E3459">
        <v>0</v>
      </c>
      <c r="F3459">
        <v>1</v>
      </c>
      <c r="G3459">
        <v>0</v>
      </c>
      <c r="H3459">
        <v>0</v>
      </c>
      <c r="I3459">
        <v>10</v>
      </c>
      <c r="J3459">
        <v>60</v>
      </c>
      <c r="K3459" t="s">
        <v>29</v>
      </c>
      <c r="L3459">
        <v>1</v>
      </c>
      <c r="M3459">
        <v>40</v>
      </c>
      <c r="N3459" t="s">
        <v>2768</v>
      </c>
      <c r="O3459" t="s">
        <v>2039</v>
      </c>
      <c r="P3459" t="s">
        <v>45</v>
      </c>
      <c r="Q3459" t="s">
        <v>46</v>
      </c>
      <c r="R3459" t="s">
        <v>47</v>
      </c>
      <c r="S3459" t="s">
        <v>33</v>
      </c>
      <c r="T3459" t="s">
        <v>2769</v>
      </c>
      <c r="U3459" t="s">
        <v>2770</v>
      </c>
      <c r="V3459" t="s">
        <v>2741</v>
      </c>
      <c r="X3459" t="str">
        <f>VLOOKUP(pbp!V692, games!$B$2:$R$40, 3, FALSE)</f>
        <v>2019-10-06T17:00Z</v>
      </c>
      <c r="Y3459">
        <f>VLOOKUP(1*V3459,NFLGames!$H$11:$H$555,1,FALSE)</f>
        <v>401220326</v>
      </c>
      <c r="Z3459">
        <f>VLOOKUP($Y3459, NFLGames!$H$11:$K$555,2,FALSE)</f>
        <v>2020</v>
      </c>
      <c r="AA3459">
        <f>VLOOKUP($Y3459, NFLGames!$H$11:$K$555,3,FALSE)</f>
        <v>5</v>
      </c>
      <c r="AB3459" s="6">
        <f>IF(A3460=0, 0, AH3460-tbl_pbp[[#This Row],[Saints Win %]])</f>
        <v>-7.999999999999996E-2</v>
      </c>
      <c r="AE3459">
        <f>ABS(tbl_pbp[[#This Row],[play.homeScore]]-tbl_pbp[[#This Row],[play.awayScore]])</f>
        <v>0</v>
      </c>
      <c r="AF3459">
        <f>IF(tbl_pbp[[#This Row],[Play Saints Win % Increase]]&gt;=$AF$4,1,0)</f>
        <v>0</v>
      </c>
      <c r="AG3459" t="str">
        <f>VLOOKUP(tbl_pbp[[#This Row],[gameId]], games!$B$2:$T$40, 9, FALSE)</f>
        <v>los-angeles-chargers</v>
      </c>
      <c r="AH3459" s="5">
        <f>IF(tbl_pbp[[#This Row],[AwayTeam]] &lt;&gt; "new-orleans-saints", tbl_pbp[[#This Row],[homeWinPercentage]], 1-tbl_pbp[[#This Row],[homeWinPercentage]])</f>
        <v>0.82299999999999995</v>
      </c>
      <c r="AI3459" s="13">
        <f>tbl_pbp[[#This Row],[Kamara]]*tbl_pbp[[#This Row],[Impactful Play]]</f>
        <v>0</v>
      </c>
      <c r="AJ3459" s="13">
        <f>tbl_pbp[[#This Row],[Thomas]]*tbl_pbp[[#This Row],[Impactful Play]]</f>
        <v>0</v>
      </c>
      <c r="AK3459" s="13" t="str">
        <f>VLOOKUP(tbl_pbp[[#This Row],[Play Saints Win % Increase]], tbl_impact[],3,TRUE)</f>
        <v>Smelly (worse than-5% -&gt; -10%)</v>
      </c>
    </row>
    <row r="3460" spans="1:37">
      <c r="A3460" s="1">
        <v>8</v>
      </c>
      <c r="B3460" s="5">
        <v>0.74299999999999999</v>
      </c>
      <c r="C3460" t="s">
        <v>2771</v>
      </c>
      <c r="D3460">
        <v>0</v>
      </c>
      <c r="E3460">
        <v>0</v>
      </c>
      <c r="F3460">
        <v>1</v>
      </c>
      <c r="G3460">
        <v>0</v>
      </c>
      <c r="H3460">
        <v>0</v>
      </c>
      <c r="I3460">
        <v>6</v>
      </c>
      <c r="J3460">
        <v>64</v>
      </c>
      <c r="K3460" t="s">
        <v>29</v>
      </c>
      <c r="L3460">
        <v>2</v>
      </c>
      <c r="M3460">
        <v>36</v>
      </c>
      <c r="N3460" t="s">
        <v>2772</v>
      </c>
      <c r="O3460" t="s">
        <v>2773</v>
      </c>
      <c r="P3460" t="s">
        <v>30</v>
      </c>
      <c r="Q3460" t="s">
        <v>31</v>
      </c>
      <c r="R3460" t="s">
        <v>32</v>
      </c>
      <c r="S3460" t="s">
        <v>60</v>
      </c>
      <c r="T3460" t="s">
        <v>2774</v>
      </c>
      <c r="U3460" t="s">
        <v>2775</v>
      </c>
      <c r="V3460" t="s">
        <v>2741</v>
      </c>
      <c r="X3460" t="str">
        <f>VLOOKUP(pbp!V693, games!$B$2:$R$40, 3, FALSE)</f>
        <v>2019-10-06T17:00Z</v>
      </c>
      <c r="Y3460">
        <f>VLOOKUP(1*V3460,NFLGames!$H$11:$H$555,1,FALSE)</f>
        <v>401220326</v>
      </c>
      <c r="Z3460">
        <f>VLOOKUP($Y3460, NFLGames!$H$11:$K$555,2,FALSE)</f>
        <v>2020</v>
      </c>
      <c r="AA3460">
        <f>VLOOKUP($Y3460, NFLGames!$H$11:$K$555,3,FALSE)</f>
        <v>5</v>
      </c>
      <c r="AB3460" s="6">
        <f>IF(A3461=0, 0, AH3461-tbl_pbp[[#This Row],[Saints Win %]])</f>
        <v>2.5000000000000022E-2</v>
      </c>
      <c r="AC3460">
        <v>1</v>
      </c>
      <c r="AE3460">
        <f>ABS(tbl_pbp[[#This Row],[play.homeScore]]-tbl_pbp[[#This Row],[play.awayScore]])</f>
        <v>0</v>
      </c>
      <c r="AF3460">
        <f>IF(tbl_pbp[[#This Row],[Play Saints Win % Increase]]&gt;=$AF$4,1,0)</f>
        <v>0</v>
      </c>
      <c r="AG3460" t="str">
        <f>VLOOKUP(tbl_pbp[[#This Row],[gameId]], games!$B$2:$T$40, 9, FALSE)</f>
        <v>los-angeles-chargers</v>
      </c>
      <c r="AH3460" s="5">
        <f>IF(tbl_pbp[[#This Row],[AwayTeam]] &lt;&gt; "new-orleans-saints", tbl_pbp[[#This Row],[homeWinPercentage]], 1-tbl_pbp[[#This Row],[homeWinPercentage]])</f>
        <v>0.74299999999999999</v>
      </c>
      <c r="AI3460" s="13">
        <f>tbl_pbp[[#This Row],[Kamara]]*tbl_pbp[[#This Row],[Impactful Play]]</f>
        <v>0</v>
      </c>
      <c r="AJ3460" s="13">
        <f>tbl_pbp[[#This Row],[Thomas]]*tbl_pbp[[#This Row],[Impactful Play]]</f>
        <v>0</v>
      </c>
      <c r="AK3460" s="13" t="str">
        <f>VLOOKUP(tbl_pbp[[#This Row],[Play Saints Win % Increase]], tbl_impact[],3,TRUE)</f>
        <v>Scented (0 to +5%)</v>
      </c>
    </row>
    <row r="3461" spans="1:37">
      <c r="A3461" s="1">
        <v>9</v>
      </c>
      <c r="B3461" s="5">
        <v>0.76800000000000002</v>
      </c>
      <c r="C3461" t="s">
        <v>2776</v>
      </c>
      <c r="D3461">
        <v>0</v>
      </c>
      <c r="E3461">
        <v>0</v>
      </c>
      <c r="F3461">
        <v>1</v>
      </c>
      <c r="G3461">
        <v>0</v>
      </c>
      <c r="H3461">
        <v>0</v>
      </c>
      <c r="I3461">
        <v>11</v>
      </c>
      <c r="J3461">
        <v>59</v>
      </c>
      <c r="K3461" t="s">
        <v>29</v>
      </c>
      <c r="L3461">
        <v>3</v>
      </c>
      <c r="M3461">
        <v>41</v>
      </c>
      <c r="N3461" t="s">
        <v>2777</v>
      </c>
      <c r="O3461" t="s">
        <v>909</v>
      </c>
      <c r="P3461" t="s">
        <v>22</v>
      </c>
      <c r="Q3461" t="s">
        <v>37</v>
      </c>
      <c r="S3461" t="s">
        <v>149</v>
      </c>
      <c r="T3461" t="s">
        <v>2778</v>
      </c>
      <c r="U3461" t="s">
        <v>2779</v>
      </c>
      <c r="V3461" t="s">
        <v>2741</v>
      </c>
      <c r="X3461" t="str">
        <f>VLOOKUP(pbp!V694, games!$B$2:$R$40, 3, FALSE)</f>
        <v>2019-10-06T17:00Z</v>
      </c>
      <c r="Y3461">
        <f>VLOOKUP(1*V3461,NFLGames!$H$11:$H$555,1,FALSE)</f>
        <v>401220326</v>
      </c>
      <c r="Z3461">
        <f>VLOOKUP($Y3461, NFLGames!$H$11:$K$555,2,FALSE)</f>
        <v>2020</v>
      </c>
      <c r="AA3461">
        <f>VLOOKUP($Y3461, NFLGames!$H$11:$K$555,3,FALSE)</f>
        <v>5</v>
      </c>
      <c r="AB3461" s="6">
        <f>IF(A3462=0, 0, AH3462-tbl_pbp[[#This Row],[Saints Win %]])</f>
        <v>-6.0000000000000053E-3</v>
      </c>
      <c r="AC3461">
        <v>1</v>
      </c>
      <c r="AE3461">
        <f>ABS(tbl_pbp[[#This Row],[play.homeScore]]-tbl_pbp[[#This Row],[play.awayScore]])</f>
        <v>0</v>
      </c>
      <c r="AF3461">
        <f>IF(tbl_pbp[[#This Row],[Play Saints Win % Increase]]&gt;=$AF$4,1,0)</f>
        <v>0</v>
      </c>
      <c r="AG3461" t="str">
        <f>VLOOKUP(tbl_pbp[[#This Row],[gameId]], games!$B$2:$T$40, 9, FALSE)</f>
        <v>los-angeles-chargers</v>
      </c>
      <c r="AH3461" s="5">
        <f>IF(tbl_pbp[[#This Row],[AwayTeam]] &lt;&gt; "new-orleans-saints", tbl_pbp[[#This Row],[homeWinPercentage]], 1-tbl_pbp[[#This Row],[homeWinPercentage]])</f>
        <v>0.76800000000000002</v>
      </c>
      <c r="AI3461" s="13">
        <f>tbl_pbp[[#This Row],[Kamara]]*tbl_pbp[[#This Row],[Impactful Play]]</f>
        <v>0</v>
      </c>
      <c r="AJ3461" s="13">
        <f>tbl_pbp[[#This Row],[Thomas]]*tbl_pbp[[#This Row],[Impactful Play]]</f>
        <v>0</v>
      </c>
      <c r="AK3461" s="13" t="str">
        <f>VLOOKUP(tbl_pbp[[#This Row],[Play Saints Win % Increase]], tbl_impact[],3,TRUE)</f>
        <v>Bad (0 to -5%)</v>
      </c>
    </row>
    <row r="3462" spans="1:37">
      <c r="A3462" s="1">
        <v>10</v>
      </c>
      <c r="B3462" s="5">
        <v>0.76200000000000001</v>
      </c>
      <c r="C3462" t="s">
        <v>2780</v>
      </c>
      <c r="D3462">
        <v>0</v>
      </c>
      <c r="E3462">
        <v>0</v>
      </c>
      <c r="F3462">
        <v>1</v>
      </c>
      <c r="G3462">
        <v>0</v>
      </c>
      <c r="H3462">
        <v>0</v>
      </c>
      <c r="I3462">
        <v>11</v>
      </c>
      <c r="J3462">
        <v>59</v>
      </c>
      <c r="K3462" t="s">
        <v>29</v>
      </c>
      <c r="L3462">
        <v>4</v>
      </c>
      <c r="M3462">
        <v>41</v>
      </c>
      <c r="N3462" t="s">
        <v>2781</v>
      </c>
      <c r="O3462" t="s">
        <v>2782</v>
      </c>
      <c r="P3462" t="s">
        <v>66</v>
      </c>
      <c r="Q3462" t="s">
        <v>67</v>
      </c>
      <c r="R3462" t="s">
        <v>68</v>
      </c>
      <c r="S3462" t="s">
        <v>2679</v>
      </c>
      <c r="T3462" t="s">
        <v>2778</v>
      </c>
      <c r="U3462" t="s">
        <v>2783</v>
      </c>
      <c r="V3462" t="s">
        <v>2741</v>
      </c>
      <c r="X3462" t="str">
        <f>VLOOKUP(pbp!V695, games!$B$2:$R$40, 3, FALSE)</f>
        <v>2019-10-06T17:00Z</v>
      </c>
      <c r="Y3462">
        <f>VLOOKUP(1*V3462,NFLGames!$H$11:$H$555,1,FALSE)</f>
        <v>401220326</v>
      </c>
      <c r="Z3462">
        <f>VLOOKUP($Y3462, NFLGames!$H$11:$K$555,2,FALSE)</f>
        <v>2020</v>
      </c>
      <c r="AA3462">
        <f>VLOOKUP($Y3462, NFLGames!$H$11:$K$555,3,FALSE)</f>
        <v>5</v>
      </c>
      <c r="AB3462" s="6">
        <f>IF(A3463=0, 0, AH3463-tbl_pbp[[#This Row],[Saints Win %]])</f>
        <v>-4.0000000000000036E-3</v>
      </c>
      <c r="AE3462">
        <f>ABS(tbl_pbp[[#This Row],[play.homeScore]]-tbl_pbp[[#This Row],[play.awayScore]])</f>
        <v>0</v>
      </c>
      <c r="AF3462">
        <f>IF(tbl_pbp[[#This Row],[Play Saints Win % Increase]]&gt;=$AF$4,1,0)</f>
        <v>0</v>
      </c>
      <c r="AG3462" t="str">
        <f>VLOOKUP(tbl_pbp[[#This Row],[gameId]], games!$B$2:$T$40, 9, FALSE)</f>
        <v>los-angeles-chargers</v>
      </c>
      <c r="AH3462" s="5">
        <f>IF(tbl_pbp[[#This Row],[AwayTeam]] &lt;&gt; "new-orleans-saints", tbl_pbp[[#This Row],[homeWinPercentage]], 1-tbl_pbp[[#This Row],[homeWinPercentage]])</f>
        <v>0.76200000000000001</v>
      </c>
      <c r="AI3462" s="13">
        <f>tbl_pbp[[#This Row],[Kamara]]*tbl_pbp[[#This Row],[Impactful Play]]</f>
        <v>0</v>
      </c>
      <c r="AJ3462" s="13">
        <f>tbl_pbp[[#This Row],[Thomas]]*tbl_pbp[[#This Row],[Impactful Play]]</f>
        <v>0</v>
      </c>
      <c r="AK3462" s="13" t="str">
        <f>VLOOKUP(tbl_pbp[[#This Row],[Play Saints Win % Increase]], tbl_impact[],3,TRUE)</f>
        <v>Bad (0 to -5%)</v>
      </c>
    </row>
    <row r="3463" spans="1:37">
      <c r="A3463" s="1">
        <v>11</v>
      </c>
      <c r="B3463" s="5">
        <v>0.75800000000000001</v>
      </c>
      <c r="C3463" t="s">
        <v>2784</v>
      </c>
      <c r="D3463">
        <v>0</v>
      </c>
      <c r="E3463">
        <v>0</v>
      </c>
      <c r="F3463">
        <v>1</v>
      </c>
      <c r="G3463">
        <v>0</v>
      </c>
      <c r="H3463">
        <v>0</v>
      </c>
      <c r="I3463">
        <v>10</v>
      </c>
      <c r="J3463">
        <v>80</v>
      </c>
      <c r="K3463" t="s">
        <v>30</v>
      </c>
      <c r="L3463">
        <v>1</v>
      </c>
      <c r="M3463">
        <v>80</v>
      </c>
      <c r="N3463" t="s">
        <v>2785</v>
      </c>
      <c r="O3463" t="s">
        <v>1047</v>
      </c>
      <c r="P3463" t="s">
        <v>45</v>
      </c>
      <c r="Q3463" t="s">
        <v>46</v>
      </c>
      <c r="R3463" t="s">
        <v>47</v>
      </c>
      <c r="S3463" t="s">
        <v>33</v>
      </c>
      <c r="T3463" t="s">
        <v>2786</v>
      </c>
      <c r="U3463" t="s">
        <v>2787</v>
      </c>
      <c r="V3463" t="s">
        <v>2741</v>
      </c>
      <c r="X3463" t="str">
        <f>VLOOKUP(pbp!V696, games!$B$2:$R$40, 3, FALSE)</f>
        <v>2019-10-06T17:00Z</v>
      </c>
      <c r="Y3463">
        <f>VLOOKUP(1*V3463,NFLGames!$H$11:$H$555,1,FALSE)</f>
        <v>401220326</v>
      </c>
      <c r="Z3463">
        <f>VLOOKUP($Y3463, NFLGames!$H$11:$K$555,2,FALSE)</f>
        <v>2020</v>
      </c>
      <c r="AA3463">
        <f>VLOOKUP($Y3463, NFLGames!$H$11:$K$555,3,FALSE)</f>
        <v>5</v>
      </c>
      <c r="AB3463" s="6">
        <f>IF(A3464=0, 0, AH3464-tbl_pbp[[#This Row],[Saints Win %]])</f>
        <v>-1.0000000000000009E-2</v>
      </c>
      <c r="AE3463">
        <f>ABS(tbl_pbp[[#This Row],[play.homeScore]]-tbl_pbp[[#This Row],[play.awayScore]])</f>
        <v>0</v>
      </c>
      <c r="AF3463">
        <f>IF(tbl_pbp[[#This Row],[Play Saints Win % Increase]]&gt;=$AF$4,1,0)</f>
        <v>0</v>
      </c>
      <c r="AG3463" t="str">
        <f>VLOOKUP(tbl_pbp[[#This Row],[gameId]], games!$B$2:$T$40, 9, FALSE)</f>
        <v>los-angeles-chargers</v>
      </c>
      <c r="AH3463" s="5">
        <f>IF(tbl_pbp[[#This Row],[AwayTeam]] &lt;&gt; "new-orleans-saints", tbl_pbp[[#This Row],[homeWinPercentage]], 1-tbl_pbp[[#This Row],[homeWinPercentage]])</f>
        <v>0.75800000000000001</v>
      </c>
      <c r="AI3463" s="13">
        <f>tbl_pbp[[#This Row],[Kamara]]*tbl_pbp[[#This Row],[Impactful Play]]</f>
        <v>0</v>
      </c>
      <c r="AJ3463" s="13">
        <f>tbl_pbp[[#This Row],[Thomas]]*tbl_pbp[[#This Row],[Impactful Play]]</f>
        <v>0</v>
      </c>
      <c r="AK3463" s="13" t="str">
        <f>VLOOKUP(tbl_pbp[[#This Row],[Play Saints Win % Increase]], tbl_impact[],3,TRUE)</f>
        <v>Bad (0 to -5%)</v>
      </c>
    </row>
    <row r="3464" spans="1:37">
      <c r="A3464" s="1">
        <v>12</v>
      </c>
      <c r="B3464" s="5">
        <v>0.748</v>
      </c>
      <c r="C3464" t="s">
        <v>2788</v>
      </c>
      <c r="D3464">
        <v>0</v>
      </c>
      <c r="E3464">
        <v>0</v>
      </c>
      <c r="F3464">
        <v>1</v>
      </c>
      <c r="G3464">
        <v>0</v>
      </c>
      <c r="H3464">
        <v>0</v>
      </c>
      <c r="I3464">
        <v>3</v>
      </c>
      <c r="J3464">
        <v>73</v>
      </c>
      <c r="K3464" t="s">
        <v>30</v>
      </c>
      <c r="L3464">
        <v>2</v>
      </c>
      <c r="M3464">
        <v>73</v>
      </c>
      <c r="N3464" t="s">
        <v>2789</v>
      </c>
      <c r="O3464" t="s">
        <v>461</v>
      </c>
      <c r="P3464" t="s">
        <v>45</v>
      </c>
      <c r="Q3464" t="s">
        <v>46</v>
      </c>
      <c r="R3464" t="s">
        <v>47</v>
      </c>
      <c r="S3464" t="s">
        <v>193</v>
      </c>
      <c r="T3464" t="s">
        <v>2790</v>
      </c>
      <c r="U3464" t="s">
        <v>2791</v>
      </c>
      <c r="V3464" t="s">
        <v>2741</v>
      </c>
      <c r="X3464" t="str">
        <f>VLOOKUP(pbp!V697, games!$B$2:$R$40, 3, FALSE)</f>
        <v>2019-10-06T17:00Z</v>
      </c>
      <c r="Y3464">
        <f>VLOOKUP(1*V3464,NFLGames!$H$11:$H$555,1,FALSE)</f>
        <v>401220326</v>
      </c>
      <c r="Z3464">
        <f>VLOOKUP($Y3464, NFLGames!$H$11:$K$555,2,FALSE)</f>
        <v>2020</v>
      </c>
      <c r="AA3464">
        <f>VLOOKUP($Y3464, NFLGames!$H$11:$K$555,3,FALSE)</f>
        <v>5</v>
      </c>
      <c r="AB3464" s="6">
        <f>IF(A3465=0, 0, AH3465-tbl_pbp[[#This Row],[Saints Win %]])</f>
        <v>2.1000000000000019E-2</v>
      </c>
      <c r="AE3464">
        <f>ABS(tbl_pbp[[#This Row],[play.homeScore]]-tbl_pbp[[#This Row],[play.awayScore]])</f>
        <v>0</v>
      </c>
      <c r="AF3464">
        <f>IF(tbl_pbp[[#This Row],[Play Saints Win % Increase]]&gt;=$AF$4,1,0)</f>
        <v>0</v>
      </c>
      <c r="AG3464" t="str">
        <f>VLOOKUP(tbl_pbp[[#This Row],[gameId]], games!$B$2:$T$40, 9, FALSE)</f>
        <v>los-angeles-chargers</v>
      </c>
      <c r="AH3464" s="5">
        <f>IF(tbl_pbp[[#This Row],[AwayTeam]] &lt;&gt; "new-orleans-saints", tbl_pbp[[#This Row],[homeWinPercentage]], 1-tbl_pbp[[#This Row],[homeWinPercentage]])</f>
        <v>0.748</v>
      </c>
      <c r="AI3464" s="13">
        <f>tbl_pbp[[#This Row],[Kamara]]*tbl_pbp[[#This Row],[Impactful Play]]</f>
        <v>0</v>
      </c>
      <c r="AJ3464" s="13">
        <f>tbl_pbp[[#This Row],[Thomas]]*tbl_pbp[[#This Row],[Impactful Play]]</f>
        <v>0</v>
      </c>
      <c r="AK3464" s="13" t="str">
        <f>VLOOKUP(tbl_pbp[[#This Row],[Play Saints Win % Increase]], tbl_impact[],3,TRUE)</f>
        <v>Scented (0 to +5%)</v>
      </c>
    </row>
    <row r="3465" spans="1:37">
      <c r="A3465" s="1">
        <v>13</v>
      </c>
      <c r="B3465" s="5">
        <v>0.76900000000000002</v>
      </c>
      <c r="C3465" t="s">
        <v>2792</v>
      </c>
      <c r="D3465">
        <v>0</v>
      </c>
      <c r="E3465">
        <v>0</v>
      </c>
      <c r="F3465">
        <v>1</v>
      </c>
      <c r="G3465">
        <v>0</v>
      </c>
      <c r="H3465">
        <v>0</v>
      </c>
      <c r="I3465">
        <v>10</v>
      </c>
      <c r="J3465">
        <v>69</v>
      </c>
      <c r="K3465" t="s">
        <v>30</v>
      </c>
      <c r="L3465">
        <v>1</v>
      </c>
      <c r="M3465">
        <v>69</v>
      </c>
      <c r="N3465" t="s">
        <v>2793</v>
      </c>
      <c r="O3465" t="s">
        <v>178</v>
      </c>
      <c r="P3465" t="s">
        <v>45</v>
      </c>
      <c r="Q3465" t="s">
        <v>46</v>
      </c>
      <c r="R3465" t="s">
        <v>47</v>
      </c>
      <c r="S3465" t="s">
        <v>33</v>
      </c>
      <c r="T3465" t="s">
        <v>2794</v>
      </c>
      <c r="U3465" t="s">
        <v>2795</v>
      </c>
      <c r="V3465" t="s">
        <v>2741</v>
      </c>
      <c r="X3465" t="str">
        <f>VLOOKUP(pbp!V698, games!$B$2:$R$40, 3, FALSE)</f>
        <v>2019-10-06T17:00Z</v>
      </c>
      <c r="Y3465">
        <f>VLOOKUP(1*V3465,NFLGames!$H$11:$H$555,1,FALSE)</f>
        <v>401220326</v>
      </c>
      <c r="Z3465">
        <f>VLOOKUP($Y3465, NFLGames!$H$11:$K$555,2,FALSE)</f>
        <v>2020</v>
      </c>
      <c r="AA3465">
        <f>VLOOKUP($Y3465, NFLGames!$H$11:$K$555,3,FALSE)</f>
        <v>5</v>
      </c>
      <c r="AB3465" s="6">
        <f>IF(A3466=0, 0, AH3466-tbl_pbp[[#This Row],[Saints Win %]])</f>
        <v>-8.0000000000000071E-3</v>
      </c>
      <c r="AE3465">
        <f>ABS(tbl_pbp[[#This Row],[play.homeScore]]-tbl_pbp[[#This Row],[play.awayScore]])</f>
        <v>0</v>
      </c>
      <c r="AF3465">
        <f>IF(tbl_pbp[[#This Row],[Play Saints Win % Increase]]&gt;=$AF$4,1,0)</f>
        <v>0</v>
      </c>
      <c r="AG3465" t="str">
        <f>VLOOKUP(tbl_pbp[[#This Row],[gameId]], games!$B$2:$T$40, 9, FALSE)</f>
        <v>los-angeles-chargers</v>
      </c>
      <c r="AH3465" s="5">
        <f>IF(tbl_pbp[[#This Row],[AwayTeam]] &lt;&gt; "new-orleans-saints", tbl_pbp[[#This Row],[homeWinPercentage]], 1-tbl_pbp[[#This Row],[homeWinPercentage]])</f>
        <v>0.76900000000000002</v>
      </c>
      <c r="AI3465" s="13">
        <f>tbl_pbp[[#This Row],[Kamara]]*tbl_pbp[[#This Row],[Impactful Play]]</f>
        <v>0</v>
      </c>
      <c r="AJ3465" s="13">
        <f>tbl_pbp[[#This Row],[Thomas]]*tbl_pbp[[#This Row],[Impactful Play]]</f>
        <v>0</v>
      </c>
      <c r="AK3465" s="13" t="str">
        <f>VLOOKUP(tbl_pbp[[#This Row],[Play Saints Win % Increase]], tbl_impact[],3,TRUE)</f>
        <v>Bad (0 to -5%)</v>
      </c>
    </row>
    <row r="3466" spans="1:37">
      <c r="A3466" s="1">
        <v>14</v>
      </c>
      <c r="B3466" s="5">
        <v>0.76100000000000001</v>
      </c>
      <c r="C3466" t="s">
        <v>2796</v>
      </c>
      <c r="D3466">
        <v>0</v>
      </c>
      <c r="E3466">
        <v>0</v>
      </c>
      <c r="F3466">
        <v>1</v>
      </c>
      <c r="G3466">
        <v>0</v>
      </c>
      <c r="H3466">
        <v>0</v>
      </c>
      <c r="I3466">
        <v>10</v>
      </c>
      <c r="J3466">
        <v>69</v>
      </c>
      <c r="K3466" t="s">
        <v>30</v>
      </c>
      <c r="L3466">
        <v>2</v>
      </c>
      <c r="M3466">
        <v>69</v>
      </c>
      <c r="N3466" t="s">
        <v>2797</v>
      </c>
      <c r="O3466" t="s">
        <v>180</v>
      </c>
      <c r="P3466" t="s">
        <v>30</v>
      </c>
      <c r="Q3466" t="s">
        <v>31</v>
      </c>
      <c r="R3466" t="s">
        <v>32</v>
      </c>
      <c r="S3466" t="s">
        <v>120</v>
      </c>
      <c r="T3466" t="s">
        <v>2794</v>
      </c>
      <c r="U3466" t="s">
        <v>2798</v>
      </c>
      <c r="V3466" t="s">
        <v>2741</v>
      </c>
      <c r="X3466" t="str">
        <f>VLOOKUP(pbp!V699, games!$B$2:$R$40, 3, FALSE)</f>
        <v>2019-10-06T17:00Z</v>
      </c>
      <c r="Y3466">
        <f>VLOOKUP(1*V3466,NFLGames!$H$11:$H$555,1,FALSE)</f>
        <v>401220326</v>
      </c>
      <c r="Z3466">
        <f>VLOOKUP($Y3466, NFLGames!$H$11:$K$555,2,FALSE)</f>
        <v>2020</v>
      </c>
      <c r="AA3466">
        <f>VLOOKUP($Y3466, NFLGames!$H$11:$K$555,3,FALSE)</f>
        <v>5</v>
      </c>
      <c r="AB3466" s="6">
        <f>IF(A3467=0, 0, AH3467-tbl_pbp[[#This Row],[Saints Win %]])</f>
        <v>-1.2000000000000011E-2</v>
      </c>
      <c r="AE3466">
        <f>ABS(tbl_pbp[[#This Row],[play.homeScore]]-tbl_pbp[[#This Row],[play.awayScore]])</f>
        <v>0</v>
      </c>
      <c r="AF3466">
        <f>IF(tbl_pbp[[#This Row],[Play Saints Win % Increase]]&gt;=$AF$4,1,0)</f>
        <v>0</v>
      </c>
      <c r="AG3466" t="str">
        <f>VLOOKUP(tbl_pbp[[#This Row],[gameId]], games!$B$2:$T$40, 9, FALSE)</f>
        <v>los-angeles-chargers</v>
      </c>
      <c r="AH3466" s="5">
        <f>IF(tbl_pbp[[#This Row],[AwayTeam]] &lt;&gt; "new-orleans-saints", tbl_pbp[[#This Row],[homeWinPercentage]], 1-tbl_pbp[[#This Row],[homeWinPercentage]])</f>
        <v>0.76100000000000001</v>
      </c>
      <c r="AI3466" s="13">
        <f>tbl_pbp[[#This Row],[Kamara]]*tbl_pbp[[#This Row],[Impactful Play]]</f>
        <v>0</v>
      </c>
      <c r="AJ3466" s="13">
        <f>tbl_pbp[[#This Row],[Thomas]]*tbl_pbp[[#This Row],[Impactful Play]]</f>
        <v>0</v>
      </c>
      <c r="AK3466" s="13" t="str">
        <f>VLOOKUP(tbl_pbp[[#This Row],[Play Saints Win % Increase]], tbl_impact[],3,TRUE)</f>
        <v>Bad (0 to -5%)</v>
      </c>
    </row>
    <row r="3467" spans="1:37">
      <c r="A3467" s="1">
        <v>15</v>
      </c>
      <c r="B3467" s="5">
        <v>0.749</v>
      </c>
      <c r="C3467" t="s">
        <v>2799</v>
      </c>
      <c r="D3467">
        <v>0</v>
      </c>
      <c r="E3467">
        <v>0</v>
      </c>
      <c r="F3467">
        <v>1</v>
      </c>
      <c r="G3467">
        <v>0</v>
      </c>
      <c r="H3467">
        <v>0</v>
      </c>
      <c r="I3467">
        <v>10</v>
      </c>
      <c r="J3467">
        <v>57</v>
      </c>
      <c r="K3467" t="s">
        <v>30</v>
      </c>
      <c r="L3467">
        <v>1</v>
      </c>
      <c r="M3467">
        <v>57</v>
      </c>
      <c r="N3467" t="s">
        <v>2800</v>
      </c>
      <c r="O3467" t="s">
        <v>566</v>
      </c>
      <c r="P3467" t="s">
        <v>45</v>
      </c>
      <c r="Q3467" t="s">
        <v>46</v>
      </c>
      <c r="R3467" t="s">
        <v>47</v>
      </c>
      <c r="S3467" t="s">
        <v>33</v>
      </c>
      <c r="T3467" t="s">
        <v>2801</v>
      </c>
      <c r="U3467" t="s">
        <v>2802</v>
      </c>
      <c r="V3467" t="s">
        <v>2741</v>
      </c>
      <c r="X3467" t="str">
        <f>VLOOKUP(pbp!V700, games!$B$2:$R$40, 3, FALSE)</f>
        <v>2019-10-06T17:00Z</v>
      </c>
      <c r="Y3467">
        <f>VLOOKUP(1*V3467,NFLGames!$H$11:$H$555,1,FALSE)</f>
        <v>401220326</v>
      </c>
      <c r="Z3467">
        <f>VLOOKUP($Y3467, NFLGames!$H$11:$K$555,2,FALSE)</f>
        <v>2020</v>
      </c>
      <c r="AA3467">
        <f>VLOOKUP($Y3467, NFLGames!$H$11:$K$555,3,FALSE)</f>
        <v>5</v>
      </c>
      <c r="AB3467" s="6">
        <f>IF(A3468=0, 0, AH3468-tbl_pbp[[#This Row],[Saints Win %]])</f>
        <v>-8.0999999999999961E-2</v>
      </c>
      <c r="AE3467">
        <f>ABS(tbl_pbp[[#This Row],[play.homeScore]]-tbl_pbp[[#This Row],[play.awayScore]])</f>
        <v>0</v>
      </c>
      <c r="AF3467">
        <f>IF(tbl_pbp[[#This Row],[Play Saints Win % Increase]]&gt;=$AF$4,1,0)</f>
        <v>0</v>
      </c>
      <c r="AG3467" t="str">
        <f>VLOOKUP(tbl_pbp[[#This Row],[gameId]], games!$B$2:$T$40, 9, FALSE)</f>
        <v>los-angeles-chargers</v>
      </c>
      <c r="AH3467" s="5">
        <f>IF(tbl_pbp[[#This Row],[AwayTeam]] &lt;&gt; "new-orleans-saints", tbl_pbp[[#This Row],[homeWinPercentage]], 1-tbl_pbp[[#This Row],[homeWinPercentage]])</f>
        <v>0.749</v>
      </c>
      <c r="AI3467" s="13">
        <f>tbl_pbp[[#This Row],[Kamara]]*tbl_pbp[[#This Row],[Impactful Play]]</f>
        <v>0</v>
      </c>
      <c r="AJ3467" s="13">
        <f>tbl_pbp[[#This Row],[Thomas]]*tbl_pbp[[#This Row],[Impactful Play]]</f>
        <v>0</v>
      </c>
      <c r="AK3467" s="13" t="str">
        <f>VLOOKUP(tbl_pbp[[#This Row],[Play Saints Win % Increase]], tbl_impact[],3,TRUE)</f>
        <v>Smelly (worse than-5% -&gt; -10%)</v>
      </c>
    </row>
    <row r="3468" spans="1:37">
      <c r="A3468" s="1">
        <v>16</v>
      </c>
      <c r="B3468" s="5">
        <v>0.66800000000000004</v>
      </c>
      <c r="C3468" t="s">
        <v>2803</v>
      </c>
      <c r="D3468">
        <v>0</v>
      </c>
      <c r="E3468">
        <v>0</v>
      </c>
      <c r="F3468">
        <v>1</v>
      </c>
      <c r="G3468">
        <v>0</v>
      </c>
      <c r="H3468">
        <v>0</v>
      </c>
      <c r="I3468">
        <v>9</v>
      </c>
      <c r="J3468">
        <v>56</v>
      </c>
      <c r="K3468" t="s">
        <v>30</v>
      </c>
      <c r="L3468">
        <v>2</v>
      </c>
      <c r="M3468">
        <v>56</v>
      </c>
      <c r="N3468" t="s">
        <v>2804</v>
      </c>
      <c r="O3468" t="s">
        <v>523</v>
      </c>
      <c r="P3468" t="s">
        <v>45</v>
      </c>
      <c r="Q3468" t="s">
        <v>46</v>
      </c>
      <c r="R3468" t="s">
        <v>47</v>
      </c>
      <c r="S3468" t="s">
        <v>210</v>
      </c>
      <c r="T3468" t="s">
        <v>2805</v>
      </c>
      <c r="U3468" t="s">
        <v>2806</v>
      </c>
      <c r="V3468" t="s">
        <v>2741</v>
      </c>
      <c r="X3468" t="str">
        <f>VLOOKUP(pbp!V701, games!$B$2:$R$40, 3, FALSE)</f>
        <v>2019-10-06T17:00Z</v>
      </c>
      <c r="Y3468">
        <f>VLOOKUP(1*V3468,NFLGames!$H$11:$H$555,1,FALSE)</f>
        <v>401220326</v>
      </c>
      <c r="Z3468">
        <f>VLOOKUP($Y3468, NFLGames!$H$11:$K$555,2,FALSE)</f>
        <v>2020</v>
      </c>
      <c r="AA3468">
        <f>VLOOKUP($Y3468, NFLGames!$H$11:$K$555,3,FALSE)</f>
        <v>5</v>
      </c>
      <c r="AB3468" s="6">
        <f>IF(A3469=0, 0, AH3469-tbl_pbp[[#This Row],[Saints Win %]])</f>
        <v>-1.100000000000001E-2</v>
      </c>
      <c r="AE3468">
        <f>ABS(tbl_pbp[[#This Row],[play.homeScore]]-tbl_pbp[[#This Row],[play.awayScore]])</f>
        <v>0</v>
      </c>
      <c r="AF3468">
        <f>IF(tbl_pbp[[#This Row],[Play Saints Win % Increase]]&gt;=$AF$4,1,0)</f>
        <v>0</v>
      </c>
      <c r="AG3468" t="str">
        <f>VLOOKUP(tbl_pbp[[#This Row],[gameId]], games!$B$2:$T$40, 9, FALSE)</f>
        <v>los-angeles-chargers</v>
      </c>
      <c r="AH3468" s="5">
        <f>IF(tbl_pbp[[#This Row],[AwayTeam]] &lt;&gt; "new-orleans-saints", tbl_pbp[[#This Row],[homeWinPercentage]], 1-tbl_pbp[[#This Row],[homeWinPercentage]])</f>
        <v>0.66800000000000004</v>
      </c>
      <c r="AI3468" s="13">
        <f>tbl_pbp[[#This Row],[Kamara]]*tbl_pbp[[#This Row],[Impactful Play]]</f>
        <v>0</v>
      </c>
      <c r="AJ3468" s="13">
        <f>tbl_pbp[[#This Row],[Thomas]]*tbl_pbp[[#This Row],[Impactful Play]]</f>
        <v>0</v>
      </c>
      <c r="AK3468" s="13" t="str">
        <f>VLOOKUP(tbl_pbp[[#This Row],[Play Saints Win % Increase]], tbl_impact[],3,TRUE)</f>
        <v>Bad (0 to -5%)</v>
      </c>
    </row>
    <row r="3469" spans="1:37">
      <c r="A3469" s="1">
        <v>17</v>
      </c>
      <c r="B3469" s="5">
        <v>0.65700000000000003</v>
      </c>
      <c r="C3469" t="s">
        <v>2807</v>
      </c>
      <c r="D3469">
        <v>0</v>
      </c>
      <c r="E3469">
        <v>0</v>
      </c>
      <c r="F3469">
        <v>1</v>
      </c>
      <c r="G3469">
        <v>0</v>
      </c>
      <c r="H3469">
        <v>0</v>
      </c>
      <c r="I3469">
        <v>10</v>
      </c>
      <c r="J3469">
        <v>20</v>
      </c>
      <c r="K3469" t="s">
        <v>30</v>
      </c>
      <c r="L3469">
        <v>1</v>
      </c>
      <c r="M3469">
        <v>20</v>
      </c>
      <c r="N3469" t="s">
        <v>2808</v>
      </c>
      <c r="O3469" t="s">
        <v>405</v>
      </c>
      <c r="P3469" t="s">
        <v>45</v>
      </c>
      <c r="Q3469" t="s">
        <v>46</v>
      </c>
      <c r="R3469" t="s">
        <v>47</v>
      </c>
      <c r="S3469" t="s">
        <v>33</v>
      </c>
      <c r="T3469" t="s">
        <v>165</v>
      </c>
      <c r="U3469" t="s">
        <v>571</v>
      </c>
      <c r="V3469" t="s">
        <v>2741</v>
      </c>
      <c r="X3469" t="str">
        <f>VLOOKUP(pbp!V702, games!$B$2:$R$40, 3, FALSE)</f>
        <v>2019-10-06T17:00Z</v>
      </c>
      <c r="Y3469">
        <f>VLOOKUP(1*V3469,NFLGames!$H$11:$H$555,1,FALSE)</f>
        <v>401220326</v>
      </c>
      <c r="Z3469">
        <f>VLOOKUP($Y3469, NFLGames!$H$11:$K$555,2,FALSE)</f>
        <v>2020</v>
      </c>
      <c r="AA3469">
        <f>VLOOKUP($Y3469, NFLGames!$H$11:$K$555,3,FALSE)</f>
        <v>5</v>
      </c>
      <c r="AB3469" s="6">
        <f>IF(A3470=0, 0, AH3470-tbl_pbp[[#This Row],[Saints Win %]])</f>
        <v>-4.0000000000000036E-3</v>
      </c>
      <c r="AE3469">
        <f>ABS(tbl_pbp[[#This Row],[play.homeScore]]-tbl_pbp[[#This Row],[play.awayScore]])</f>
        <v>0</v>
      </c>
      <c r="AF3469">
        <f>IF(tbl_pbp[[#This Row],[Play Saints Win % Increase]]&gt;=$AF$4,1,0)</f>
        <v>0</v>
      </c>
      <c r="AG3469" t="str">
        <f>VLOOKUP(tbl_pbp[[#This Row],[gameId]], games!$B$2:$T$40, 9, FALSE)</f>
        <v>los-angeles-chargers</v>
      </c>
      <c r="AH3469" s="5">
        <f>IF(tbl_pbp[[#This Row],[AwayTeam]] &lt;&gt; "new-orleans-saints", tbl_pbp[[#This Row],[homeWinPercentage]], 1-tbl_pbp[[#This Row],[homeWinPercentage]])</f>
        <v>0.65700000000000003</v>
      </c>
      <c r="AI3469" s="13">
        <f>tbl_pbp[[#This Row],[Kamara]]*tbl_pbp[[#This Row],[Impactful Play]]</f>
        <v>0</v>
      </c>
      <c r="AJ3469" s="13">
        <f>tbl_pbp[[#This Row],[Thomas]]*tbl_pbp[[#This Row],[Impactful Play]]</f>
        <v>0</v>
      </c>
      <c r="AK3469" s="13" t="str">
        <f>VLOOKUP(tbl_pbp[[#This Row],[Play Saints Win % Increase]], tbl_impact[],3,TRUE)</f>
        <v>Bad (0 to -5%)</v>
      </c>
    </row>
    <row r="3470" spans="1:37">
      <c r="A3470" s="1">
        <v>18</v>
      </c>
      <c r="B3470" s="5">
        <v>0.65300000000000002</v>
      </c>
      <c r="C3470" t="s">
        <v>2809</v>
      </c>
      <c r="D3470">
        <v>0</v>
      </c>
      <c r="E3470">
        <v>0</v>
      </c>
      <c r="F3470">
        <v>1</v>
      </c>
      <c r="G3470">
        <v>0</v>
      </c>
      <c r="H3470">
        <v>0</v>
      </c>
      <c r="I3470">
        <v>7</v>
      </c>
      <c r="J3470">
        <v>17</v>
      </c>
      <c r="K3470" t="s">
        <v>30</v>
      </c>
      <c r="L3470">
        <v>2</v>
      </c>
      <c r="M3470">
        <v>65</v>
      </c>
      <c r="N3470" t="s">
        <v>2810</v>
      </c>
      <c r="O3470" t="s">
        <v>2811</v>
      </c>
      <c r="P3470" t="s">
        <v>22</v>
      </c>
      <c r="Q3470" t="s">
        <v>37</v>
      </c>
      <c r="S3470" t="s">
        <v>220</v>
      </c>
      <c r="T3470" t="s">
        <v>440</v>
      </c>
      <c r="U3470" t="s">
        <v>1866</v>
      </c>
      <c r="V3470" t="s">
        <v>2741</v>
      </c>
      <c r="X3470" t="str">
        <f>VLOOKUP(pbp!V703, games!$B$2:$R$40, 3, FALSE)</f>
        <v>2019-10-06T17:00Z</v>
      </c>
      <c r="Y3470">
        <f>VLOOKUP(1*V3470,NFLGames!$H$11:$H$555,1,FALSE)</f>
        <v>401220326</v>
      </c>
      <c r="Z3470">
        <f>VLOOKUP($Y3470, NFLGames!$H$11:$K$555,2,FALSE)</f>
        <v>2020</v>
      </c>
      <c r="AA3470">
        <f>VLOOKUP($Y3470, NFLGames!$H$11:$K$555,3,FALSE)</f>
        <v>5</v>
      </c>
      <c r="AB3470" s="6">
        <f>IF(A3471=0, 0, AH3471-tbl_pbp[[#This Row],[Saints Win %]])</f>
        <v>4.599999999999993E-2</v>
      </c>
      <c r="AE3470">
        <f>ABS(tbl_pbp[[#This Row],[play.homeScore]]-tbl_pbp[[#This Row],[play.awayScore]])</f>
        <v>0</v>
      </c>
      <c r="AF3470">
        <f>IF(tbl_pbp[[#This Row],[Play Saints Win % Increase]]&gt;=$AF$4,1,0)</f>
        <v>0</v>
      </c>
      <c r="AG3470" t="str">
        <f>VLOOKUP(tbl_pbp[[#This Row],[gameId]], games!$B$2:$T$40, 9, FALSE)</f>
        <v>los-angeles-chargers</v>
      </c>
      <c r="AH3470" s="5">
        <f>IF(tbl_pbp[[#This Row],[AwayTeam]] &lt;&gt; "new-orleans-saints", tbl_pbp[[#This Row],[homeWinPercentage]], 1-tbl_pbp[[#This Row],[homeWinPercentage]])</f>
        <v>0.65300000000000002</v>
      </c>
      <c r="AI3470" s="13">
        <f>tbl_pbp[[#This Row],[Kamara]]*tbl_pbp[[#This Row],[Impactful Play]]</f>
        <v>0</v>
      </c>
      <c r="AJ3470" s="13">
        <f>tbl_pbp[[#This Row],[Thomas]]*tbl_pbp[[#This Row],[Impactful Play]]</f>
        <v>0</v>
      </c>
      <c r="AK3470" s="13" t="str">
        <f>VLOOKUP(tbl_pbp[[#This Row],[Play Saints Win % Increase]], tbl_impact[],3,TRUE)</f>
        <v>Scented (0 to +5%)</v>
      </c>
    </row>
    <row r="3471" spans="1:37">
      <c r="A3471" s="1">
        <v>19</v>
      </c>
      <c r="B3471" s="5">
        <v>0.69899999999999995</v>
      </c>
      <c r="C3471" t="s">
        <v>2812</v>
      </c>
      <c r="D3471">
        <v>0</v>
      </c>
      <c r="E3471">
        <v>0</v>
      </c>
      <c r="F3471">
        <v>1</v>
      </c>
      <c r="G3471">
        <v>0</v>
      </c>
      <c r="H3471">
        <v>0</v>
      </c>
      <c r="I3471">
        <v>7</v>
      </c>
      <c r="J3471">
        <v>17</v>
      </c>
      <c r="K3471" t="s">
        <v>30</v>
      </c>
      <c r="L3471">
        <v>3</v>
      </c>
      <c r="M3471">
        <v>17</v>
      </c>
      <c r="N3471" t="s">
        <v>2813</v>
      </c>
      <c r="O3471" t="s">
        <v>1553</v>
      </c>
      <c r="P3471" t="s">
        <v>124</v>
      </c>
      <c r="Q3471" t="s">
        <v>125</v>
      </c>
      <c r="R3471" t="s">
        <v>126</v>
      </c>
      <c r="V3471" t="s">
        <v>2741</v>
      </c>
      <c r="X3471" t="str">
        <f>VLOOKUP(pbp!V704, games!$B$2:$R$40, 3, FALSE)</f>
        <v>2019-10-06T17:00Z</v>
      </c>
      <c r="Y3471">
        <f>VLOOKUP(1*V3471,NFLGames!$H$11:$H$555,1,FALSE)</f>
        <v>401220326</v>
      </c>
      <c r="Z3471">
        <f>VLOOKUP($Y3471, NFLGames!$H$11:$K$555,2,FALSE)</f>
        <v>2020</v>
      </c>
      <c r="AA3471">
        <f>VLOOKUP($Y3471, NFLGames!$H$11:$K$555,3,FALSE)</f>
        <v>5</v>
      </c>
      <c r="AB3471" s="6">
        <f>IF(A3472=0, 0, AH3472-tbl_pbp[[#This Row],[Saints Win %]])</f>
        <v>-5.1999999999999935E-2</v>
      </c>
      <c r="AE3471">
        <f>ABS(tbl_pbp[[#This Row],[play.homeScore]]-tbl_pbp[[#This Row],[play.awayScore]])</f>
        <v>0</v>
      </c>
      <c r="AF3471">
        <f>IF(tbl_pbp[[#This Row],[Play Saints Win % Increase]]&gt;=$AF$4,1,0)</f>
        <v>0</v>
      </c>
      <c r="AG3471" t="str">
        <f>VLOOKUP(tbl_pbp[[#This Row],[gameId]], games!$B$2:$T$40, 9, FALSE)</f>
        <v>los-angeles-chargers</v>
      </c>
      <c r="AH3471" s="5">
        <f>IF(tbl_pbp[[#This Row],[AwayTeam]] &lt;&gt; "new-orleans-saints", tbl_pbp[[#This Row],[homeWinPercentage]], 1-tbl_pbp[[#This Row],[homeWinPercentage]])</f>
        <v>0.69899999999999995</v>
      </c>
      <c r="AI3471" s="13">
        <f>tbl_pbp[[#This Row],[Kamara]]*tbl_pbp[[#This Row],[Impactful Play]]</f>
        <v>0</v>
      </c>
      <c r="AJ3471" s="13">
        <f>tbl_pbp[[#This Row],[Thomas]]*tbl_pbp[[#This Row],[Impactful Play]]</f>
        <v>0</v>
      </c>
      <c r="AK3471" s="13" t="str">
        <f>VLOOKUP(tbl_pbp[[#This Row],[Play Saints Win % Increase]], tbl_impact[],3,TRUE)</f>
        <v>Smelly (worse than-5% -&gt; -10%)</v>
      </c>
    </row>
    <row r="3472" spans="1:37">
      <c r="A3472" s="1">
        <v>20</v>
      </c>
      <c r="B3472" s="5">
        <v>0.64700000000000002</v>
      </c>
      <c r="C3472" t="s">
        <v>2814</v>
      </c>
      <c r="D3472">
        <v>0</v>
      </c>
      <c r="E3472">
        <v>0</v>
      </c>
      <c r="F3472">
        <v>1</v>
      </c>
      <c r="G3472">
        <v>0</v>
      </c>
      <c r="H3472">
        <v>6</v>
      </c>
      <c r="I3472">
        <v>7</v>
      </c>
      <c r="J3472">
        <v>17</v>
      </c>
      <c r="K3472" t="s">
        <v>30</v>
      </c>
      <c r="L3472">
        <v>3</v>
      </c>
      <c r="M3472">
        <v>17</v>
      </c>
      <c r="N3472" t="s">
        <v>2815</v>
      </c>
      <c r="O3472" t="s">
        <v>2816</v>
      </c>
      <c r="P3472" t="s">
        <v>103</v>
      </c>
      <c r="Q3472" t="s">
        <v>104</v>
      </c>
      <c r="R3472" t="s">
        <v>105</v>
      </c>
      <c r="S3472" t="s">
        <v>212</v>
      </c>
      <c r="T3472" t="s">
        <v>440</v>
      </c>
      <c r="U3472" t="s">
        <v>2817</v>
      </c>
      <c r="V3472" t="s">
        <v>2741</v>
      </c>
      <c r="X3472" t="str">
        <f>VLOOKUP(pbp!V705, games!$B$2:$R$40, 3, FALSE)</f>
        <v>2019-10-06T17:00Z</v>
      </c>
      <c r="Y3472">
        <f>VLOOKUP(1*V3472,NFLGames!$H$11:$H$555,1,FALSE)</f>
        <v>401220326</v>
      </c>
      <c r="Z3472">
        <f>VLOOKUP($Y3472, NFLGames!$H$11:$K$555,2,FALSE)</f>
        <v>2020</v>
      </c>
      <c r="AA3472">
        <f>VLOOKUP($Y3472, NFLGames!$H$11:$K$555,3,FALSE)</f>
        <v>5</v>
      </c>
      <c r="AB3472" s="6">
        <f>IF(A3473=0, 0, AH3473-tbl_pbp[[#This Row],[Saints Win %]])</f>
        <v>0</v>
      </c>
      <c r="AE3472">
        <f>ABS(tbl_pbp[[#This Row],[play.homeScore]]-tbl_pbp[[#This Row],[play.awayScore]])</f>
        <v>6</v>
      </c>
      <c r="AF3472">
        <f>IF(tbl_pbp[[#This Row],[Play Saints Win % Increase]]&gt;=$AF$4,1,0)</f>
        <v>0</v>
      </c>
      <c r="AG3472" t="str">
        <f>VLOOKUP(tbl_pbp[[#This Row],[gameId]], games!$B$2:$T$40, 9, FALSE)</f>
        <v>los-angeles-chargers</v>
      </c>
      <c r="AH3472" s="5">
        <f>IF(tbl_pbp[[#This Row],[AwayTeam]] &lt;&gt; "new-orleans-saints", tbl_pbp[[#This Row],[homeWinPercentage]], 1-tbl_pbp[[#This Row],[homeWinPercentage]])</f>
        <v>0.64700000000000002</v>
      </c>
      <c r="AI3472" s="13">
        <f>tbl_pbp[[#This Row],[Kamara]]*tbl_pbp[[#This Row],[Impactful Play]]</f>
        <v>0</v>
      </c>
      <c r="AJ3472" s="13">
        <f>tbl_pbp[[#This Row],[Thomas]]*tbl_pbp[[#This Row],[Impactful Play]]</f>
        <v>0</v>
      </c>
      <c r="AK3472" s="13" t="str">
        <f>VLOOKUP(tbl_pbp[[#This Row],[Play Saints Win % Increase]], tbl_impact[],3,TRUE)</f>
        <v>Scented (0 to +5%)</v>
      </c>
    </row>
    <row r="3473" spans="1:37">
      <c r="A3473" s="1">
        <v>21</v>
      </c>
      <c r="B3473" s="5">
        <v>0.64700000000000002</v>
      </c>
      <c r="C3473" t="s">
        <v>2818</v>
      </c>
      <c r="D3473">
        <v>0</v>
      </c>
      <c r="E3473">
        <v>0</v>
      </c>
      <c r="F3473">
        <v>1</v>
      </c>
      <c r="G3473">
        <v>0</v>
      </c>
      <c r="H3473">
        <v>6</v>
      </c>
      <c r="I3473">
        <v>0</v>
      </c>
      <c r="J3473">
        <v>65</v>
      </c>
      <c r="K3473" t="s">
        <v>30</v>
      </c>
      <c r="L3473">
        <v>0</v>
      </c>
      <c r="M3473">
        <v>65</v>
      </c>
      <c r="N3473" t="s">
        <v>2819</v>
      </c>
      <c r="O3473" t="s">
        <v>2816</v>
      </c>
      <c r="P3473" t="s">
        <v>25</v>
      </c>
      <c r="Q3473" t="s">
        <v>26</v>
      </c>
      <c r="R3473" t="s">
        <v>27</v>
      </c>
      <c r="V3473" t="s">
        <v>2741</v>
      </c>
      <c r="X3473" t="str">
        <f>VLOOKUP(pbp!V706, games!$B$2:$R$40, 3, FALSE)</f>
        <v>2019-10-06T17:00Z</v>
      </c>
      <c r="Y3473">
        <f>VLOOKUP(1*V3473,NFLGames!$H$11:$H$555,1,FALSE)</f>
        <v>401220326</v>
      </c>
      <c r="Z3473">
        <f>VLOOKUP($Y3473, NFLGames!$H$11:$K$555,2,FALSE)</f>
        <v>2020</v>
      </c>
      <c r="AA3473">
        <f>VLOOKUP($Y3473, NFLGames!$H$11:$K$555,3,FALSE)</f>
        <v>5</v>
      </c>
      <c r="AB3473" s="6">
        <f>IF(A3474=0, 0, AH3474-tbl_pbp[[#This Row],[Saints Win %]])</f>
        <v>2.0000000000000018E-3</v>
      </c>
      <c r="AE3473">
        <f>ABS(tbl_pbp[[#This Row],[play.homeScore]]-tbl_pbp[[#This Row],[play.awayScore]])</f>
        <v>6</v>
      </c>
      <c r="AF3473">
        <f>IF(tbl_pbp[[#This Row],[Play Saints Win % Increase]]&gt;=$AF$4,1,0)</f>
        <v>0</v>
      </c>
      <c r="AG3473" t="str">
        <f>VLOOKUP(tbl_pbp[[#This Row],[gameId]], games!$B$2:$T$40, 9, FALSE)</f>
        <v>los-angeles-chargers</v>
      </c>
      <c r="AH3473" s="5">
        <f>IF(tbl_pbp[[#This Row],[AwayTeam]] &lt;&gt; "new-orleans-saints", tbl_pbp[[#This Row],[homeWinPercentage]], 1-tbl_pbp[[#This Row],[homeWinPercentage]])</f>
        <v>0.64700000000000002</v>
      </c>
      <c r="AI3473" s="13">
        <f>tbl_pbp[[#This Row],[Kamara]]*tbl_pbp[[#This Row],[Impactful Play]]</f>
        <v>0</v>
      </c>
      <c r="AJ3473" s="13">
        <f>tbl_pbp[[#This Row],[Thomas]]*tbl_pbp[[#This Row],[Impactful Play]]</f>
        <v>0</v>
      </c>
      <c r="AK3473" s="13" t="str">
        <f>VLOOKUP(tbl_pbp[[#This Row],[Play Saints Win % Increase]], tbl_impact[],3,TRUE)</f>
        <v>Scented (0 to +5%)</v>
      </c>
    </row>
    <row r="3474" spans="1:37">
      <c r="A3474" s="1">
        <v>22</v>
      </c>
      <c r="B3474" s="5">
        <v>0.64900000000000002</v>
      </c>
      <c r="C3474" t="s">
        <v>2820</v>
      </c>
      <c r="D3474">
        <v>0</v>
      </c>
      <c r="E3474">
        <v>0</v>
      </c>
      <c r="F3474">
        <v>1</v>
      </c>
      <c r="G3474">
        <v>0</v>
      </c>
      <c r="H3474">
        <v>6</v>
      </c>
      <c r="I3474">
        <v>10</v>
      </c>
      <c r="J3474">
        <v>22</v>
      </c>
      <c r="K3474" t="s">
        <v>29</v>
      </c>
      <c r="L3474">
        <v>1</v>
      </c>
      <c r="M3474">
        <v>78</v>
      </c>
      <c r="N3474" t="s">
        <v>2821</v>
      </c>
      <c r="O3474" t="s">
        <v>203</v>
      </c>
      <c r="P3474" t="s">
        <v>45</v>
      </c>
      <c r="Q3474" t="s">
        <v>46</v>
      </c>
      <c r="R3474" t="s">
        <v>47</v>
      </c>
      <c r="S3474" t="s">
        <v>33</v>
      </c>
      <c r="T3474" t="s">
        <v>1257</v>
      </c>
      <c r="U3474" t="s">
        <v>1258</v>
      </c>
      <c r="V3474" t="s">
        <v>2741</v>
      </c>
      <c r="X3474" t="str">
        <f>VLOOKUP(pbp!V707, games!$B$2:$R$40, 3, FALSE)</f>
        <v>2019-10-06T17:00Z</v>
      </c>
      <c r="Y3474">
        <f>VLOOKUP(1*V3474,NFLGames!$H$11:$H$555,1,FALSE)</f>
        <v>401220326</v>
      </c>
      <c r="Z3474">
        <f>VLOOKUP($Y3474, NFLGames!$H$11:$K$555,2,FALSE)</f>
        <v>2020</v>
      </c>
      <c r="AA3474">
        <f>VLOOKUP($Y3474, NFLGames!$H$11:$K$555,3,FALSE)</f>
        <v>5</v>
      </c>
      <c r="AB3474" s="6">
        <f>IF(A3475=0, 0, AH3475-tbl_pbp[[#This Row],[Saints Win %]])</f>
        <v>-0.14900000000000002</v>
      </c>
      <c r="AC3474">
        <v>1</v>
      </c>
      <c r="AE3474">
        <f>ABS(tbl_pbp[[#This Row],[play.homeScore]]-tbl_pbp[[#This Row],[play.awayScore]])</f>
        <v>6</v>
      </c>
      <c r="AF3474">
        <f>IF(tbl_pbp[[#This Row],[Play Saints Win % Increase]]&gt;=$AF$4,1,0)</f>
        <v>0</v>
      </c>
      <c r="AG3474" t="str">
        <f>VLOOKUP(tbl_pbp[[#This Row],[gameId]], games!$B$2:$T$40, 9, FALSE)</f>
        <v>los-angeles-chargers</v>
      </c>
      <c r="AH3474" s="5">
        <f>IF(tbl_pbp[[#This Row],[AwayTeam]] &lt;&gt; "new-orleans-saints", tbl_pbp[[#This Row],[homeWinPercentage]], 1-tbl_pbp[[#This Row],[homeWinPercentage]])</f>
        <v>0.64900000000000002</v>
      </c>
      <c r="AI3474" s="13">
        <f>tbl_pbp[[#This Row],[Kamara]]*tbl_pbp[[#This Row],[Impactful Play]]</f>
        <v>0</v>
      </c>
      <c r="AJ3474" s="13">
        <f>tbl_pbp[[#This Row],[Thomas]]*tbl_pbp[[#This Row],[Impactful Play]]</f>
        <v>0</v>
      </c>
      <c r="AK3474" s="13" t="str">
        <f>VLOOKUP(tbl_pbp[[#This Row],[Play Saints Win % Increase]], tbl_impact[],3,TRUE)</f>
        <v>Stinky (worse than -10% to -20%)</v>
      </c>
    </row>
    <row r="3475" spans="1:37">
      <c r="A3475" s="1">
        <v>23</v>
      </c>
      <c r="B3475" s="5">
        <v>0.5</v>
      </c>
      <c r="C3475" t="s">
        <v>2822</v>
      </c>
      <c r="D3475">
        <v>0</v>
      </c>
      <c r="E3475">
        <v>0</v>
      </c>
      <c r="F3475">
        <v>1</v>
      </c>
      <c r="G3475">
        <v>0</v>
      </c>
      <c r="H3475">
        <v>6</v>
      </c>
      <c r="I3475">
        <v>9</v>
      </c>
      <c r="J3475">
        <v>23</v>
      </c>
      <c r="K3475" t="s">
        <v>29</v>
      </c>
      <c r="L3475">
        <v>2</v>
      </c>
      <c r="M3475">
        <v>77</v>
      </c>
      <c r="N3475" t="s">
        <v>2823</v>
      </c>
      <c r="O3475" t="s">
        <v>1558</v>
      </c>
      <c r="P3475" t="s">
        <v>45</v>
      </c>
      <c r="Q3475" t="s">
        <v>46</v>
      </c>
      <c r="R3475" t="s">
        <v>47</v>
      </c>
      <c r="S3475" t="s">
        <v>210</v>
      </c>
      <c r="T3475" t="s">
        <v>217</v>
      </c>
      <c r="U3475" t="s">
        <v>2824</v>
      </c>
      <c r="V3475" t="s">
        <v>2741</v>
      </c>
      <c r="X3475" t="str">
        <f>VLOOKUP(pbp!V708, games!$B$2:$R$40, 3, FALSE)</f>
        <v>2019-10-06T17:00Z</v>
      </c>
      <c r="Y3475">
        <f>VLOOKUP(1*V3475,NFLGames!$H$11:$H$555,1,FALSE)</f>
        <v>401220326</v>
      </c>
      <c r="Z3475">
        <f>VLOOKUP($Y3475, NFLGames!$H$11:$K$555,2,FALSE)</f>
        <v>2020</v>
      </c>
      <c r="AA3475">
        <f>VLOOKUP($Y3475, NFLGames!$H$11:$K$555,3,FALSE)</f>
        <v>5</v>
      </c>
      <c r="AB3475" s="6">
        <f>IF(A3476=0, 0, AH3476-tbl_pbp[[#This Row],[Saints Win %]])</f>
        <v>0.16300000000000003</v>
      </c>
      <c r="AE3475">
        <f>ABS(tbl_pbp[[#This Row],[play.homeScore]]-tbl_pbp[[#This Row],[play.awayScore]])</f>
        <v>6</v>
      </c>
      <c r="AF3475">
        <f>IF(tbl_pbp[[#This Row],[Play Saints Win % Increase]]&gt;=$AF$4,1,0)</f>
        <v>1</v>
      </c>
      <c r="AG3475" t="str">
        <f>VLOOKUP(tbl_pbp[[#This Row],[gameId]], games!$B$2:$T$40, 9, FALSE)</f>
        <v>los-angeles-chargers</v>
      </c>
      <c r="AH3475" s="5">
        <f>IF(tbl_pbp[[#This Row],[AwayTeam]] &lt;&gt; "new-orleans-saints", tbl_pbp[[#This Row],[homeWinPercentage]], 1-tbl_pbp[[#This Row],[homeWinPercentage]])</f>
        <v>0.5</v>
      </c>
      <c r="AI3475" s="13">
        <f>tbl_pbp[[#This Row],[Kamara]]*tbl_pbp[[#This Row],[Impactful Play]]</f>
        <v>0</v>
      </c>
      <c r="AJ3475" s="13">
        <f>tbl_pbp[[#This Row],[Thomas]]*tbl_pbp[[#This Row],[Impactful Play]]</f>
        <v>0</v>
      </c>
      <c r="AK3475" s="13" t="str">
        <f>VLOOKUP(tbl_pbp[[#This Row],[Play Saints Win % Increase]], tbl_impact[],3,TRUE)</f>
        <v>Fragrant (10% to 20%)</v>
      </c>
    </row>
    <row r="3476" spans="1:37">
      <c r="A3476" s="1">
        <v>24</v>
      </c>
      <c r="B3476" s="5">
        <v>0.66300000000000003</v>
      </c>
      <c r="C3476" t="s">
        <v>2825</v>
      </c>
      <c r="D3476">
        <v>0</v>
      </c>
      <c r="E3476">
        <v>0</v>
      </c>
      <c r="F3476">
        <v>1</v>
      </c>
      <c r="G3476">
        <v>0</v>
      </c>
      <c r="H3476">
        <v>6</v>
      </c>
      <c r="I3476">
        <v>9</v>
      </c>
      <c r="J3476">
        <v>23</v>
      </c>
      <c r="K3476" t="s">
        <v>29</v>
      </c>
      <c r="L3476">
        <v>3</v>
      </c>
      <c r="M3476">
        <v>77</v>
      </c>
      <c r="N3476" t="s">
        <v>2826</v>
      </c>
      <c r="O3476" t="s">
        <v>2187</v>
      </c>
      <c r="P3476" t="s">
        <v>30</v>
      </c>
      <c r="Q3476" t="s">
        <v>31</v>
      </c>
      <c r="R3476" t="s">
        <v>32</v>
      </c>
      <c r="S3476" t="s">
        <v>139</v>
      </c>
      <c r="T3476" t="s">
        <v>217</v>
      </c>
      <c r="U3476" t="s">
        <v>2827</v>
      </c>
      <c r="V3476" t="s">
        <v>2741</v>
      </c>
      <c r="X3476" t="str">
        <f>VLOOKUP(pbp!V709, games!$B$2:$R$40, 3, FALSE)</f>
        <v>2019-10-06T17:00Z</v>
      </c>
      <c r="Y3476">
        <f>VLOOKUP(1*V3476,NFLGames!$H$11:$H$555,1,FALSE)</f>
        <v>401220326</v>
      </c>
      <c r="Z3476">
        <f>VLOOKUP($Y3476, NFLGames!$H$11:$K$555,2,FALSE)</f>
        <v>2020</v>
      </c>
      <c r="AA3476">
        <f>VLOOKUP($Y3476, NFLGames!$H$11:$K$555,3,FALSE)</f>
        <v>5</v>
      </c>
      <c r="AB3476" s="6">
        <f>IF(A3477=0, 0, AH3477-tbl_pbp[[#This Row],[Saints Win %]])</f>
        <v>-0.14600000000000002</v>
      </c>
      <c r="AE3476">
        <f>ABS(tbl_pbp[[#This Row],[play.homeScore]]-tbl_pbp[[#This Row],[play.awayScore]])</f>
        <v>6</v>
      </c>
      <c r="AF3476">
        <f>IF(tbl_pbp[[#This Row],[Play Saints Win % Increase]]&gt;=$AF$4,1,0)</f>
        <v>0</v>
      </c>
      <c r="AG3476" t="str">
        <f>VLOOKUP(tbl_pbp[[#This Row],[gameId]], games!$B$2:$T$40, 9, FALSE)</f>
        <v>los-angeles-chargers</v>
      </c>
      <c r="AH3476" s="5">
        <f>IF(tbl_pbp[[#This Row],[AwayTeam]] &lt;&gt; "new-orleans-saints", tbl_pbp[[#This Row],[homeWinPercentage]], 1-tbl_pbp[[#This Row],[homeWinPercentage]])</f>
        <v>0.66300000000000003</v>
      </c>
      <c r="AI3476" s="13">
        <f>tbl_pbp[[#This Row],[Kamara]]*tbl_pbp[[#This Row],[Impactful Play]]</f>
        <v>0</v>
      </c>
      <c r="AJ3476" s="13">
        <f>tbl_pbp[[#This Row],[Thomas]]*tbl_pbp[[#This Row],[Impactful Play]]</f>
        <v>0</v>
      </c>
      <c r="AK3476" s="13" t="str">
        <f>VLOOKUP(tbl_pbp[[#This Row],[Play Saints Win % Increase]], tbl_impact[],3,TRUE)</f>
        <v>Stinky (worse than -10% to -20%)</v>
      </c>
    </row>
    <row r="3477" spans="1:37">
      <c r="A3477" s="1">
        <v>25</v>
      </c>
      <c r="B3477" s="5">
        <v>0.51700000000000002</v>
      </c>
      <c r="C3477" t="s">
        <v>2828</v>
      </c>
      <c r="D3477">
        <v>0</v>
      </c>
      <c r="E3477">
        <v>0</v>
      </c>
      <c r="F3477">
        <v>1</v>
      </c>
      <c r="G3477">
        <v>0</v>
      </c>
      <c r="H3477">
        <v>6</v>
      </c>
      <c r="I3477">
        <v>10</v>
      </c>
      <c r="J3477">
        <v>37</v>
      </c>
      <c r="K3477" t="s">
        <v>29</v>
      </c>
      <c r="L3477">
        <v>1</v>
      </c>
      <c r="M3477">
        <v>83</v>
      </c>
      <c r="N3477" t="s">
        <v>2829</v>
      </c>
      <c r="O3477" t="s">
        <v>2830</v>
      </c>
      <c r="P3477" t="s">
        <v>22</v>
      </c>
      <c r="Q3477" t="s">
        <v>37</v>
      </c>
      <c r="S3477" t="s">
        <v>33</v>
      </c>
      <c r="T3477" t="s">
        <v>196</v>
      </c>
      <c r="U3477" t="s">
        <v>197</v>
      </c>
      <c r="V3477" t="s">
        <v>2741</v>
      </c>
      <c r="X3477" t="str">
        <f>VLOOKUP(pbp!V710, games!$B$2:$R$40, 3, FALSE)</f>
        <v>2019-10-06T17:00Z</v>
      </c>
      <c r="Y3477">
        <f>VLOOKUP(1*V3477,NFLGames!$H$11:$H$555,1,FALSE)</f>
        <v>401220326</v>
      </c>
      <c r="Z3477">
        <f>VLOOKUP($Y3477, NFLGames!$H$11:$K$555,2,FALSE)</f>
        <v>2020</v>
      </c>
      <c r="AA3477">
        <f>VLOOKUP($Y3477, NFLGames!$H$11:$K$555,3,FALSE)</f>
        <v>5</v>
      </c>
      <c r="AB3477" s="6">
        <f>IF(A3478=0, 0, AH3478-tbl_pbp[[#This Row],[Saints Win %]])</f>
        <v>4.4000000000000039E-2</v>
      </c>
      <c r="AE3477">
        <f>ABS(tbl_pbp[[#This Row],[play.homeScore]]-tbl_pbp[[#This Row],[play.awayScore]])</f>
        <v>6</v>
      </c>
      <c r="AF3477">
        <f>IF(tbl_pbp[[#This Row],[Play Saints Win % Increase]]&gt;=$AF$4,1,0)</f>
        <v>0</v>
      </c>
      <c r="AG3477" t="str">
        <f>VLOOKUP(tbl_pbp[[#This Row],[gameId]], games!$B$2:$T$40, 9, FALSE)</f>
        <v>los-angeles-chargers</v>
      </c>
      <c r="AH3477" s="5">
        <f>IF(tbl_pbp[[#This Row],[AwayTeam]] &lt;&gt; "new-orleans-saints", tbl_pbp[[#This Row],[homeWinPercentage]], 1-tbl_pbp[[#This Row],[homeWinPercentage]])</f>
        <v>0.51700000000000002</v>
      </c>
      <c r="AI3477" s="13">
        <f>tbl_pbp[[#This Row],[Kamara]]*tbl_pbp[[#This Row],[Impactful Play]]</f>
        <v>0</v>
      </c>
      <c r="AJ3477" s="13">
        <f>tbl_pbp[[#This Row],[Thomas]]*tbl_pbp[[#This Row],[Impactful Play]]</f>
        <v>0</v>
      </c>
      <c r="AK3477" s="13" t="str">
        <f>VLOOKUP(tbl_pbp[[#This Row],[Play Saints Win % Increase]], tbl_impact[],3,TRUE)</f>
        <v>Scented (0 to +5%)</v>
      </c>
    </row>
    <row r="3478" spans="1:37">
      <c r="A3478" s="1">
        <v>26</v>
      </c>
      <c r="B3478" s="5">
        <v>0.56100000000000005</v>
      </c>
      <c r="C3478" t="s">
        <v>2831</v>
      </c>
      <c r="D3478">
        <v>0</v>
      </c>
      <c r="E3478">
        <v>0</v>
      </c>
      <c r="F3478">
        <v>1</v>
      </c>
      <c r="G3478">
        <v>0</v>
      </c>
      <c r="H3478">
        <v>6</v>
      </c>
      <c r="I3478">
        <v>10</v>
      </c>
      <c r="J3478">
        <v>37</v>
      </c>
      <c r="K3478" t="s">
        <v>29</v>
      </c>
      <c r="L3478">
        <v>2</v>
      </c>
      <c r="M3478">
        <v>83</v>
      </c>
      <c r="N3478" t="s">
        <v>2832</v>
      </c>
      <c r="O3478" t="s">
        <v>1124</v>
      </c>
      <c r="P3478" t="s">
        <v>22</v>
      </c>
      <c r="Q3478" t="s">
        <v>37</v>
      </c>
      <c r="S3478" t="s">
        <v>120</v>
      </c>
      <c r="T3478" t="s">
        <v>196</v>
      </c>
      <c r="U3478" t="s">
        <v>199</v>
      </c>
      <c r="V3478" t="s">
        <v>2741</v>
      </c>
      <c r="X3478" t="str">
        <f>VLOOKUP(pbp!V711, games!$B$2:$R$40, 3, FALSE)</f>
        <v>2019-10-06T17:00Z</v>
      </c>
      <c r="Y3478">
        <f>VLOOKUP(1*V3478,NFLGames!$H$11:$H$555,1,FALSE)</f>
        <v>401220326</v>
      </c>
      <c r="Z3478">
        <f>VLOOKUP($Y3478, NFLGames!$H$11:$K$555,2,FALSE)</f>
        <v>2020</v>
      </c>
      <c r="AA3478">
        <f>VLOOKUP($Y3478, NFLGames!$H$11:$K$555,3,FALSE)</f>
        <v>5</v>
      </c>
      <c r="AB3478" s="6">
        <f>IF(A3479=0, 0, AH3479-tbl_pbp[[#This Row],[Saints Win %]])</f>
        <v>1.5999999999999903E-2</v>
      </c>
      <c r="AE3478">
        <f>ABS(tbl_pbp[[#This Row],[play.homeScore]]-tbl_pbp[[#This Row],[play.awayScore]])</f>
        <v>6</v>
      </c>
      <c r="AF3478">
        <f>IF(tbl_pbp[[#This Row],[Play Saints Win % Increase]]&gt;=$AF$4,1,0)</f>
        <v>0</v>
      </c>
      <c r="AG3478" t="str">
        <f>VLOOKUP(tbl_pbp[[#This Row],[gameId]], games!$B$2:$T$40, 9, FALSE)</f>
        <v>los-angeles-chargers</v>
      </c>
      <c r="AH3478" s="5">
        <f>IF(tbl_pbp[[#This Row],[AwayTeam]] &lt;&gt; "new-orleans-saints", tbl_pbp[[#This Row],[homeWinPercentage]], 1-tbl_pbp[[#This Row],[homeWinPercentage]])</f>
        <v>0.56100000000000005</v>
      </c>
      <c r="AI3478" s="13">
        <f>tbl_pbp[[#This Row],[Kamara]]*tbl_pbp[[#This Row],[Impactful Play]]</f>
        <v>0</v>
      </c>
      <c r="AJ3478" s="13">
        <f>tbl_pbp[[#This Row],[Thomas]]*tbl_pbp[[#This Row],[Impactful Play]]</f>
        <v>0</v>
      </c>
      <c r="AK3478" s="13" t="str">
        <f>VLOOKUP(tbl_pbp[[#This Row],[Play Saints Win % Increase]], tbl_impact[],3,TRUE)</f>
        <v>Scented (0 to +5%)</v>
      </c>
    </row>
    <row r="3479" spans="1:37">
      <c r="A3479" s="1">
        <v>27</v>
      </c>
      <c r="B3479" s="5">
        <v>0.57699999999999996</v>
      </c>
      <c r="C3479" t="s">
        <v>2833</v>
      </c>
      <c r="D3479">
        <v>0</v>
      </c>
      <c r="E3479">
        <v>0</v>
      </c>
      <c r="F3479">
        <v>1</v>
      </c>
      <c r="G3479">
        <v>0</v>
      </c>
      <c r="H3479">
        <v>6</v>
      </c>
      <c r="I3479">
        <v>10</v>
      </c>
      <c r="J3479">
        <v>37</v>
      </c>
      <c r="K3479" t="s">
        <v>29</v>
      </c>
      <c r="L3479">
        <v>3</v>
      </c>
      <c r="M3479">
        <v>63</v>
      </c>
      <c r="N3479" t="s">
        <v>2834</v>
      </c>
      <c r="O3479" t="s">
        <v>579</v>
      </c>
      <c r="P3479" t="s">
        <v>22</v>
      </c>
      <c r="Q3479" t="s">
        <v>37</v>
      </c>
      <c r="S3479" t="s">
        <v>123</v>
      </c>
      <c r="T3479" t="s">
        <v>196</v>
      </c>
      <c r="U3479" t="s">
        <v>2835</v>
      </c>
      <c r="V3479" t="s">
        <v>2741</v>
      </c>
      <c r="X3479" t="str">
        <f>VLOOKUP(pbp!V712, games!$B$2:$R$40, 3, FALSE)</f>
        <v>2019-10-06T17:00Z</v>
      </c>
      <c r="Y3479">
        <f>VLOOKUP(1*V3479,NFLGames!$H$11:$H$555,1,FALSE)</f>
        <v>401220326</v>
      </c>
      <c r="Z3479">
        <f>VLOOKUP($Y3479, NFLGames!$H$11:$K$555,2,FALSE)</f>
        <v>2020</v>
      </c>
      <c r="AA3479">
        <f>VLOOKUP($Y3479, NFLGames!$H$11:$K$555,3,FALSE)</f>
        <v>5</v>
      </c>
      <c r="AB3479" s="6">
        <f>IF(A3480=0, 0, AH3480-tbl_pbp[[#This Row],[Saints Win %]])</f>
        <v>1.2000000000000011E-2</v>
      </c>
      <c r="AE3479">
        <f>ABS(tbl_pbp[[#This Row],[play.homeScore]]-tbl_pbp[[#This Row],[play.awayScore]])</f>
        <v>6</v>
      </c>
      <c r="AF3479">
        <f>IF(tbl_pbp[[#This Row],[Play Saints Win % Increase]]&gt;=$AF$4,1,0)</f>
        <v>0</v>
      </c>
      <c r="AG3479" t="str">
        <f>VLOOKUP(tbl_pbp[[#This Row],[gameId]], games!$B$2:$T$40, 9, FALSE)</f>
        <v>los-angeles-chargers</v>
      </c>
      <c r="AH3479" s="5">
        <f>IF(tbl_pbp[[#This Row],[AwayTeam]] &lt;&gt; "new-orleans-saints", tbl_pbp[[#This Row],[homeWinPercentage]], 1-tbl_pbp[[#This Row],[homeWinPercentage]])</f>
        <v>0.57699999999999996</v>
      </c>
      <c r="AI3479" s="13">
        <f>tbl_pbp[[#This Row],[Kamara]]*tbl_pbp[[#This Row],[Impactful Play]]</f>
        <v>0</v>
      </c>
      <c r="AJ3479" s="13">
        <f>tbl_pbp[[#This Row],[Thomas]]*tbl_pbp[[#This Row],[Impactful Play]]</f>
        <v>0</v>
      </c>
      <c r="AK3479" s="13" t="str">
        <f>VLOOKUP(tbl_pbp[[#This Row],[Play Saints Win % Increase]], tbl_impact[],3,TRUE)</f>
        <v>Scented (0 to +5%)</v>
      </c>
    </row>
    <row r="3480" spans="1:37">
      <c r="A3480" s="1">
        <v>28</v>
      </c>
      <c r="B3480" s="5">
        <v>0.58899999999999997</v>
      </c>
      <c r="C3480" t="s">
        <v>2836</v>
      </c>
      <c r="D3480">
        <v>0</v>
      </c>
      <c r="E3480">
        <v>0</v>
      </c>
      <c r="F3480">
        <v>1</v>
      </c>
      <c r="G3480">
        <v>0</v>
      </c>
      <c r="H3480">
        <v>6</v>
      </c>
      <c r="I3480">
        <v>10</v>
      </c>
      <c r="J3480">
        <v>37</v>
      </c>
      <c r="K3480" t="s">
        <v>29</v>
      </c>
      <c r="L3480">
        <v>4</v>
      </c>
      <c r="M3480">
        <v>63</v>
      </c>
      <c r="N3480" t="s">
        <v>2837</v>
      </c>
      <c r="O3480" t="s">
        <v>2838</v>
      </c>
      <c r="P3480" t="s">
        <v>66</v>
      </c>
      <c r="Q3480" t="s">
        <v>67</v>
      </c>
      <c r="R3480" t="s">
        <v>68</v>
      </c>
      <c r="S3480" t="s">
        <v>1081</v>
      </c>
      <c r="T3480" t="s">
        <v>196</v>
      </c>
      <c r="U3480" t="s">
        <v>2839</v>
      </c>
      <c r="V3480" t="s">
        <v>2741</v>
      </c>
      <c r="X3480" t="str">
        <f>VLOOKUP(pbp!V713, games!$B$2:$R$40, 3, FALSE)</f>
        <v>2019-10-06T17:00Z</v>
      </c>
      <c r="Y3480">
        <f>VLOOKUP(1*V3480,NFLGames!$H$11:$H$555,1,FALSE)</f>
        <v>401220326</v>
      </c>
      <c r="Z3480">
        <f>VLOOKUP($Y3480, NFLGames!$H$11:$K$555,2,FALSE)</f>
        <v>2020</v>
      </c>
      <c r="AA3480">
        <f>VLOOKUP($Y3480, NFLGames!$H$11:$K$555,3,FALSE)</f>
        <v>5</v>
      </c>
      <c r="AB3480" s="6">
        <f>IF(A3481=0, 0, AH3481-tbl_pbp[[#This Row],[Saints Win %]])</f>
        <v>7.4000000000000066E-2</v>
      </c>
      <c r="AE3480">
        <f>ABS(tbl_pbp[[#This Row],[play.homeScore]]-tbl_pbp[[#This Row],[play.awayScore]])</f>
        <v>6</v>
      </c>
      <c r="AF3480">
        <f>IF(tbl_pbp[[#This Row],[Play Saints Win % Increase]]&gt;=$AF$4,1,0)</f>
        <v>0</v>
      </c>
      <c r="AG3480" t="str">
        <f>VLOOKUP(tbl_pbp[[#This Row],[gameId]], games!$B$2:$T$40, 9, FALSE)</f>
        <v>los-angeles-chargers</v>
      </c>
      <c r="AH3480" s="5">
        <f>IF(tbl_pbp[[#This Row],[AwayTeam]] &lt;&gt; "new-orleans-saints", tbl_pbp[[#This Row],[homeWinPercentage]], 1-tbl_pbp[[#This Row],[homeWinPercentage]])</f>
        <v>0.58899999999999997</v>
      </c>
      <c r="AI3480" s="13">
        <f>tbl_pbp[[#This Row],[Kamara]]*tbl_pbp[[#This Row],[Impactful Play]]</f>
        <v>0</v>
      </c>
      <c r="AJ3480" s="13">
        <f>tbl_pbp[[#This Row],[Thomas]]*tbl_pbp[[#This Row],[Impactful Play]]</f>
        <v>0</v>
      </c>
      <c r="AK3480" s="13" t="str">
        <f>VLOOKUP(tbl_pbp[[#This Row],[Play Saints Win % Increase]], tbl_impact[],3,TRUE)</f>
        <v>Perfumed (5 to + 10%)</v>
      </c>
    </row>
    <row r="3481" spans="1:37">
      <c r="A3481" s="1">
        <v>29</v>
      </c>
      <c r="B3481" s="5">
        <v>0.66300000000000003</v>
      </c>
      <c r="C3481" t="s">
        <v>2840</v>
      </c>
      <c r="D3481">
        <v>0</v>
      </c>
      <c r="E3481">
        <v>0</v>
      </c>
      <c r="F3481">
        <v>1</v>
      </c>
      <c r="G3481">
        <v>0</v>
      </c>
      <c r="H3481">
        <v>6</v>
      </c>
      <c r="I3481">
        <v>10</v>
      </c>
      <c r="J3481">
        <v>83</v>
      </c>
      <c r="K3481" t="s">
        <v>30</v>
      </c>
      <c r="L3481">
        <v>1</v>
      </c>
      <c r="M3481">
        <v>94</v>
      </c>
      <c r="N3481" t="s">
        <v>2841</v>
      </c>
      <c r="O3481" t="s">
        <v>340</v>
      </c>
      <c r="P3481" t="s">
        <v>22</v>
      </c>
      <c r="Q3481" t="s">
        <v>37</v>
      </c>
      <c r="S3481" t="s">
        <v>33</v>
      </c>
      <c r="T3481" t="s">
        <v>2749</v>
      </c>
      <c r="U3481" t="s">
        <v>2842</v>
      </c>
      <c r="V3481" t="s">
        <v>2741</v>
      </c>
      <c r="X3481" t="str">
        <f>VLOOKUP(pbp!V714, games!$B$2:$R$40, 3, FALSE)</f>
        <v>2019-10-06T17:00Z</v>
      </c>
      <c r="Y3481">
        <f>VLOOKUP(1*V3481,NFLGames!$H$11:$H$555,1,FALSE)</f>
        <v>401220326</v>
      </c>
      <c r="Z3481">
        <f>VLOOKUP($Y3481, NFLGames!$H$11:$K$555,2,FALSE)</f>
        <v>2020</v>
      </c>
      <c r="AA3481">
        <f>VLOOKUP($Y3481, NFLGames!$H$11:$K$555,3,FALSE)</f>
        <v>5</v>
      </c>
      <c r="AB3481" s="6">
        <f>IF(A3482=0, 0, AH3482-tbl_pbp[[#This Row],[Saints Win %]])</f>
        <v>6.4999999999999947E-2</v>
      </c>
      <c r="AE3481">
        <f>ABS(tbl_pbp[[#This Row],[play.homeScore]]-tbl_pbp[[#This Row],[play.awayScore]])</f>
        <v>6</v>
      </c>
      <c r="AF3481">
        <f>IF(tbl_pbp[[#This Row],[Play Saints Win % Increase]]&gt;=$AF$4,1,0)</f>
        <v>0</v>
      </c>
      <c r="AG3481" t="str">
        <f>VLOOKUP(tbl_pbp[[#This Row],[gameId]], games!$B$2:$T$40, 9, FALSE)</f>
        <v>los-angeles-chargers</v>
      </c>
      <c r="AH3481" s="5">
        <f>IF(tbl_pbp[[#This Row],[AwayTeam]] &lt;&gt; "new-orleans-saints", tbl_pbp[[#This Row],[homeWinPercentage]], 1-tbl_pbp[[#This Row],[homeWinPercentage]])</f>
        <v>0.66300000000000003</v>
      </c>
      <c r="AI3481" s="13">
        <f>tbl_pbp[[#This Row],[Kamara]]*tbl_pbp[[#This Row],[Impactful Play]]</f>
        <v>0</v>
      </c>
      <c r="AJ3481" s="13">
        <f>tbl_pbp[[#This Row],[Thomas]]*tbl_pbp[[#This Row],[Impactful Play]]</f>
        <v>0</v>
      </c>
      <c r="AK3481" s="13" t="str">
        <f>VLOOKUP(tbl_pbp[[#This Row],[Play Saints Win % Increase]], tbl_impact[],3,TRUE)</f>
        <v>Perfumed (5 to + 10%)</v>
      </c>
    </row>
    <row r="3482" spans="1:37">
      <c r="A3482" s="1">
        <v>30</v>
      </c>
      <c r="B3482" s="5">
        <v>0.72799999999999998</v>
      </c>
      <c r="C3482" t="s">
        <v>2843</v>
      </c>
      <c r="D3482">
        <v>0</v>
      </c>
      <c r="E3482">
        <v>0</v>
      </c>
      <c r="F3482">
        <v>1</v>
      </c>
      <c r="G3482">
        <v>0</v>
      </c>
      <c r="H3482">
        <v>6</v>
      </c>
      <c r="I3482">
        <v>10</v>
      </c>
      <c r="J3482">
        <v>83</v>
      </c>
      <c r="K3482" t="s">
        <v>30</v>
      </c>
      <c r="L3482">
        <v>2</v>
      </c>
      <c r="M3482">
        <v>83</v>
      </c>
      <c r="N3482" t="s">
        <v>2844</v>
      </c>
      <c r="O3482" t="s">
        <v>1129</v>
      </c>
      <c r="P3482" t="s">
        <v>45</v>
      </c>
      <c r="Q3482" t="s">
        <v>46</v>
      </c>
      <c r="R3482" t="s">
        <v>47</v>
      </c>
      <c r="S3482" t="s">
        <v>120</v>
      </c>
      <c r="T3482" t="s">
        <v>2749</v>
      </c>
      <c r="U3482" t="s">
        <v>2845</v>
      </c>
      <c r="V3482" t="s">
        <v>2741</v>
      </c>
      <c r="X3482" t="str">
        <f>VLOOKUP(pbp!V715, games!$B$2:$R$40, 3, FALSE)</f>
        <v>2019-10-06T17:00Z</v>
      </c>
      <c r="Y3482">
        <f>VLOOKUP(1*V3482,NFLGames!$H$11:$H$555,1,FALSE)</f>
        <v>401220326</v>
      </c>
      <c r="Z3482">
        <f>VLOOKUP($Y3482, NFLGames!$H$11:$K$555,2,FALSE)</f>
        <v>2020</v>
      </c>
      <c r="AA3482">
        <f>VLOOKUP($Y3482, NFLGames!$H$11:$K$555,3,FALSE)</f>
        <v>5</v>
      </c>
      <c r="AB3482" s="6">
        <f>IF(A3483=0, 0, AH3483-tbl_pbp[[#This Row],[Saints Win %]])</f>
        <v>-5.0999999999999934E-2</v>
      </c>
      <c r="AE3482">
        <f>ABS(tbl_pbp[[#This Row],[play.homeScore]]-tbl_pbp[[#This Row],[play.awayScore]])</f>
        <v>6</v>
      </c>
      <c r="AF3482">
        <f>IF(tbl_pbp[[#This Row],[Play Saints Win % Increase]]&gt;=$AF$4,1,0)</f>
        <v>0</v>
      </c>
      <c r="AG3482" t="str">
        <f>VLOOKUP(tbl_pbp[[#This Row],[gameId]], games!$B$2:$T$40, 9, FALSE)</f>
        <v>los-angeles-chargers</v>
      </c>
      <c r="AH3482" s="5">
        <f>IF(tbl_pbp[[#This Row],[AwayTeam]] &lt;&gt; "new-orleans-saints", tbl_pbp[[#This Row],[homeWinPercentage]], 1-tbl_pbp[[#This Row],[homeWinPercentage]])</f>
        <v>0.72799999999999998</v>
      </c>
      <c r="AI3482" s="13">
        <f>tbl_pbp[[#This Row],[Kamara]]*tbl_pbp[[#This Row],[Impactful Play]]</f>
        <v>0</v>
      </c>
      <c r="AJ3482" s="13">
        <f>tbl_pbp[[#This Row],[Thomas]]*tbl_pbp[[#This Row],[Impactful Play]]</f>
        <v>0</v>
      </c>
      <c r="AK3482" s="13" t="str">
        <f>VLOOKUP(tbl_pbp[[#This Row],[Play Saints Win % Increase]], tbl_impact[],3,TRUE)</f>
        <v>Smelly (worse than-5% -&gt; -10%)</v>
      </c>
    </row>
    <row r="3483" spans="1:37">
      <c r="A3483" s="1">
        <v>31</v>
      </c>
      <c r="B3483" s="5">
        <v>0.67700000000000005</v>
      </c>
      <c r="C3483" t="s">
        <v>2846</v>
      </c>
      <c r="D3483">
        <v>0</v>
      </c>
      <c r="E3483">
        <v>0</v>
      </c>
      <c r="F3483">
        <v>1</v>
      </c>
      <c r="G3483">
        <v>0</v>
      </c>
      <c r="H3483">
        <v>6</v>
      </c>
      <c r="I3483">
        <v>12</v>
      </c>
      <c r="J3483">
        <v>85</v>
      </c>
      <c r="K3483" t="s">
        <v>30</v>
      </c>
      <c r="L3483">
        <v>3</v>
      </c>
      <c r="M3483">
        <v>85</v>
      </c>
      <c r="N3483" t="s">
        <v>2847</v>
      </c>
      <c r="O3483" t="s">
        <v>2848</v>
      </c>
      <c r="P3483" t="s">
        <v>167</v>
      </c>
      <c r="Q3483" t="s">
        <v>168</v>
      </c>
      <c r="S3483" t="s">
        <v>201</v>
      </c>
      <c r="T3483" t="s">
        <v>2745</v>
      </c>
      <c r="U3483" t="s">
        <v>2849</v>
      </c>
      <c r="V3483" t="s">
        <v>2741</v>
      </c>
      <c r="X3483" t="str">
        <f>VLOOKUP(pbp!V716, games!$B$2:$R$40, 3, FALSE)</f>
        <v>2019-10-06T17:00Z</v>
      </c>
      <c r="Y3483">
        <f>VLOOKUP(1*V3483,NFLGames!$H$11:$H$555,1,FALSE)</f>
        <v>401220326</v>
      </c>
      <c r="Z3483">
        <f>VLOOKUP($Y3483, NFLGames!$H$11:$K$555,2,FALSE)</f>
        <v>2020</v>
      </c>
      <c r="AA3483">
        <f>VLOOKUP($Y3483, NFLGames!$H$11:$K$555,3,FALSE)</f>
        <v>5</v>
      </c>
      <c r="AB3483" s="6">
        <f>IF(A3484=0, 0, AH3484-tbl_pbp[[#This Row],[Saints Win %]])</f>
        <v>-7.0000000000000062E-3</v>
      </c>
      <c r="AE3483">
        <f>ABS(tbl_pbp[[#This Row],[play.homeScore]]-tbl_pbp[[#This Row],[play.awayScore]])</f>
        <v>6</v>
      </c>
      <c r="AF3483">
        <f>IF(tbl_pbp[[#This Row],[Play Saints Win % Increase]]&gt;=$AF$4,1,0)</f>
        <v>0</v>
      </c>
      <c r="AG3483" t="str">
        <f>VLOOKUP(tbl_pbp[[#This Row],[gameId]], games!$B$2:$T$40, 9, FALSE)</f>
        <v>los-angeles-chargers</v>
      </c>
      <c r="AH3483" s="5">
        <f>IF(tbl_pbp[[#This Row],[AwayTeam]] &lt;&gt; "new-orleans-saints", tbl_pbp[[#This Row],[homeWinPercentage]], 1-tbl_pbp[[#This Row],[homeWinPercentage]])</f>
        <v>0.67700000000000005</v>
      </c>
      <c r="AI3483" s="13">
        <f>tbl_pbp[[#This Row],[Kamara]]*tbl_pbp[[#This Row],[Impactful Play]]</f>
        <v>0</v>
      </c>
      <c r="AJ3483" s="13">
        <f>tbl_pbp[[#This Row],[Thomas]]*tbl_pbp[[#This Row],[Impactful Play]]</f>
        <v>0</v>
      </c>
      <c r="AK3483" s="13" t="str">
        <f>VLOOKUP(tbl_pbp[[#This Row],[Play Saints Win % Increase]], tbl_impact[],3,TRUE)</f>
        <v>Bad (0 to -5%)</v>
      </c>
    </row>
    <row r="3484" spans="1:37">
      <c r="A3484" s="1">
        <v>32</v>
      </c>
      <c r="B3484" s="5">
        <v>0.67</v>
      </c>
      <c r="C3484" t="s">
        <v>2850</v>
      </c>
      <c r="D3484">
        <v>0</v>
      </c>
      <c r="E3484">
        <v>0</v>
      </c>
      <c r="F3484">
        <v>1</v>
      </c>
      <c r="G3484">
        <v>0</v>
      </c>
      <c r="H3484">
        <v>6</v>
      </c>
      <c r="I3484">
        <v>21</v>
      </c>
      <c r="J3484">
        <v>94</v>
      </c>
      <c r="K3484" t="s">
        <v>30</v>
      </c>
      <c r="L3484">
        <v>4</v>
      </c>
      <c r="M3484">
        <v>94</v>
      </c>
      <c r="N3484" t="s">
        <v>2851</v>
      </c>
      <c r="O3484" t="s">
        <v>2852</v>
      </c>
      <c r="P3484" t="s">
        <v>66</v>
      </c>
      <c r="Q3484" t="s">
        <v>67</v>
      </c>
      <c r="R3484" t="s">
        <v>68</v>
      </c>
      <c r="S3484" t="s">
        <v>2853</v>
      </c>
      <c r="T3484" t="s">
        <v>2854</v>
      </c>
      <c r="U3484" t="s">
        <v>2855</v>
      </c>
      <c r="V3484" t="s">
        <v>2741</v>
      </c>
      <c r="X3484" t="str">
        <f>VLOOKUP(pbp!V717, games!$B$2:$R$40, 3, FALSE)</f>
        <v>2019-10-06T17:00Z</v>
      </c>
      <c r="Y3484">
        <f>VLOOKUP(1*V3484,NFLGames!$H$11:$H$555,1,FALSE)</f>
        <v>401220326</v>
      </c>
      <c r="Z3484">
        <f>VLOOKUP($Y3484, NFLGames!$H$11:$K$555,2,FALSE)</f>
        <v>2020</v>
      </c>
      <c r="AA3484">
        <f>VLOOKUP($Y3484, NFLGames!$H$11:$K$555,3,FALSE)</f>
        <v>5</v>
      </c>
      <c r="AB3484" s="6">
        <f>IF(A3485=0, 0, AH3485-tbl_pbp[[#This Row],[Saints Win %]])</f>
        <v>1.3000000000000012E-2</v>
      </c>
      <c r="AE3484">
        <f>ABS(tbl_pbp[[#This Row],[play.homeScore]]-tbl_pbp[[#This Row],[play.awayScore]])</f>
        <v>6</v>
      </c>
      <c r="AF3484">
        <f>IF(tbl_pbp[[#This Row],[Play Saints Win % Increase]]&gt;=$AF$4,1,0)</f>
        <v>0</v>
      </c>
      <c r="AG3484" t="str">
        <f>VLOOKUP(tbl_pbp[[#This Row],[gameId]], games!$B$2:$T$40, 9, FALSE)</f>
        <v>los-angeles-chargers</v>
      </c>
      <c r="AH3484" s="5">
        <f>IF(tbl_pbp[[#This Row],[AwayTeam]] &lt;&gt; "new-orleans-saints", tbl_pbp[[#This Row],[homeWinPercentage]], 1-tbl_pbp[[#This Row],[homeWinPercentage]])</f>
        <v>0.67</v>
      </c>
      <c r="AI3484" s="13">
        <f>tbl_pbp[[#This Row],[Kamara]]*tbl_pbp[[#This Row],[Impactful Play]]</f>
        <v>0</v>
      </c>
      <c r="AJ3484" s="13">
        <f>tbl_pbp[[#This Row],[Thomas]]*tbl_pbp[[#This Row],[Impactful Play]]</f>
        <v>0</v>
      </c>
      <c r="AK3484" s="13" t="str">
        <f>VLOOKUP(tbl_pbp[[#This Row],[Play Saints Win % Increase]], tbl_impact[],3,TRUE)</f>
        <v>Scented (0 to +5%)</v>
      </c>
    </row>
    <row r="3485" spans="1:37">
      <c r="A3485" s="1">
        <v>33</v>
      </c>
      <c r="B3485" s="5">
        <v>0.68300000000000005</v>
      </c>
      <c r="C3485" t="s">
        <v>2856</v>
      </c>
      <c r="D3485">
        <v>0</v>
      </c>
      <c r="E3485">
        <v>0</v>
      </c>
      <c r="F3485">
        <v>1</v>
      </c>
      <c r="G3485">
        <v>0</v>
      </c>
      <c r="H3485">
        <v>6</v>
      </c>
      <c r="I3485">
        <v>10</v>
      </c>
      <c r="J3485">
        <v>52</v>
      </c>
      <c r="K3485" t="s">
        <v>29</v>
      </c>
      <c r="L3485">
        <v>1</v>
      </c>
      <c r="M3485">
        <v>48</v>
      </c>
      <c r="N3485" t="s">
        <v>2857</v>
      </c>
      <c r="O3485" t="s">
        <v>295</v>
      </c>
      <c r="P3485" t="s">
        <v>30</v>
      </c>
      <c r="Q3485" t="s">
        <v>31</v>
      </c>
      <c r="R3485" t="s">
        <v>32</v>
      </c>
      <c r="S3485" t="s">
        <v>33</v>
      </c>
      <c r="T3485" t="s">
        <v>2858</v>
      </c>
      <c r="U3485" t="s">
        <v>2859</v>
      </c>
      <c r="V3485" t="s">
        <v>2741</v>
      </c>
      <c r="X3485" t="str">
        <f>VLOOKUP(pbp!V718, games!$B$2:$R$40, 3, FALSE)</f>
        <v>2019-10-06T17:00Z</v>
      </c>
      <c r="Y3485">
        <f>VLOOKUP(1*V3485,NFLGames!$H$11:$H$555,1,FALSE)</f>
        <v>401220326</v>
      </c>
      <c r="Z3485">
        <f>VLOOKUP($Y3485, NFLGames!$H$11:$K$555,2,FALSE)</f>
        <v>2020</v>
      </c>
      <c r="AA3485">
        <f>VLOOKUP($Y3485, NFLGames!$H$11:$K$555,3,FALSE)</f>
        <v>5</v>
      </c>
      <c r="AB3485" s="6">
        <f>IF(A3486=0, 0, AH3486-tbl_pbp[[#This Row],[Saints Win %]])</f>
        <v>-1.7000000000000015E-2</v>
      </c>
      <c r="AE3485">
        <f>ABS(tbl_pbp[[#This Row],[play.homeScore]]-tbl_pbp[[#This Row],[play.awayScore]])</f>
        <v>6</v>
      </c>
      <c r="AF3485">
        <f>IF(tbl_pbp[[#This Row],[Play Saints Win % Increase]]&gt;=$AF$4,1,0)</f>
        <v>0</v>
      </c>
      <c r="AG3485" t="str">
        <f>VLOOKUP(tbl_pbp[[#This Row],[gameId]], games!$B$2:$T$40, 9, FALSE)</f>
        <v>los-angeles-chargers</v>
      </c>
      <c r="AH3485" s="5">
        <f>IF(tbl_pbp[[#This Row],[AwayTeam]] &lt;&gt; "new-orleans-saints", tbl_pbp[[#This Row],[homeWinPercentage]], 1-tbl_pbp[[#This Row],[homeWinPercentage]])</f>
        <v>0.68300000000000005</v>
      </c>
      <c r="AI3485" s="13">
        <f>tbl_pbp[[#This Row],[Kamara]]*tbl_pbp[[#This Row],[Impactful Play]]</f>
        <v>0</v>
      </c>
      <c r="AJ3485" s="13">
        <f>tbl_pbp[[#This Row],[Thomas]]*tbl_pbp[[#This Row],[Impactful Play]]</f>
        <v>0</v>
      </c>
      <c r="AK3485" s="13" t="str">
        <f>VLOOKUP(tbl_pbp[[#This Row],[Play Saints Win % Increase]], tbl_impact[],3,TRUE)</f>
        <v>Bad (0 to -5%)</v>
      </c>
    </row>
    <row r="3486" spans="1:37">
      <c r="A3486" s="1">
        <v>34</v>
      </c>
      <c r="B3486" s="5">
        <v>0.66600000000000004</v>
      </c>
      <c r="C3486" t="s">
        <v>2860</v>
      </c>
      <c r="D3486">
        <v>0</v>
      </c>
      <c r="E3486">
        <v>0</v>
      </c>
      <c r="F3486">
        <v>1</v>
      </c>
      <c r="G3486">
        <v>0</v>
      </c>
      <c r="H3486">
        <v>6</v>
      </c>
      <c r="I3486">
        <v>10</v>
      </c>
      <c r="J3486">
        <v>62</v>
      </c>
      <c r="K3486" t="s">
        <v>29</v>
      </c>
      <c r="L3486">
        <v>1</v>
      </c>
      <c r="M3486">
        <v>38</v>
      </c>
      <c r="N3486" t="s">
        <v>2861</v>
      </c>
      <c r="O3486" t="s">
        <v>2111</v>
      </c>
      <c r="P3486" t="s">
        <v>45</v>
      </c>
      <c r="Q3486" t="s">
        <v>46</v>
      </c>
      <c r="R3486" t="s">
        <v>47</v>
      </c>
      <c r="S3486" t="s">
        <v>33</v>
      </c>
      <c r="T3486" t="s">
        <v>2862</v>
      </c>
      <c r="U3486" t="s">
        <v>2863</v>
      </c>
      <c r="V3486" t="s">
        <v>2741</v>
      </c>
      <c r="X3486" t="str">
        <f>VLOOKUP(pbp!V719, games!$B$2:$R$40, 3, FALSE)</f>
        <v>2019-10-06T17:00Z</v>
      </c>
      <c r="Y3486">
        <f>VLOOKUP(1*V3486,NFLGames!$H$11:$H$555,1,FALSE)</f>
        <v>401220326</v>
      </c>
      <c r="Z3486">
        <f>VLOOKUP($Y3486, NFLGames!$H$11:$K$555,2,FALSE)</f>
        <v>2020</v>
      </c>
      <c r="AA3486">
        <f>VLOOKUP($Y3486, NFLGames!$H$11:$K$555,3,FALSE)</f>
        <v>5</v>
      </c>
      <c r="AB3486" s="6">
        <f>IF(A3487=0, 0, AH3487-tbl_pbp[[#This Row],[Saints Win %]])</f>
        <v>-4.3000000000000038E-2</v>
      </c>
      <c r="AE3486">
        <f>ABS(tbl_pbp[[#This Row],[play.homeScore]]-tbl_pbp[[#This Row],[play.awayScore]])</f>
        <v>6</v>
      </c>
      <c r="AF3486">
        <f>IF(tbl_pbp[[#This Row],[Play Saints Win % Increase]]&gt;=$AF$4,1,0)</f>
        <v>0</v>
      </c>
      <c r="AG3486" t="str">
        <f>VLOOKUP(tbl_pbp[[#This Row],[gameId]], games!$B$2:$T$40, 9, FALSE)</f>
        <v>los-angeles-chargers</v>
      </c>
      <c r="AH3486" s="5">
        <f>IF(tbl_pbp[[#This Row],[AwayTeam]] &lt;&gt; "new-orleans-saints", tbl_pbp[[#This Row],[homeWinPercentage]], 1-tbl_pbp[[#This Row],[homeWinPercentage]])</f>
        <v>0.66600000000000004</v>
      </c>
      <c r="AI3486" s="13">
        <f>tbl_pbp[[#This Row],[Kamara]]*tbl_pbp[[#This Row],[Impactful Play]]</f>
        <v>0</v>
      </c>
      <c r="AJ3486" s="13">
        <f>tbl_pbp[[#This Row],[Thomas]]*tbl_pbp[[#This Row],[Impactful Play]]</f>
        <v>0</v>
      </c>
      <c r="AK3486" s="13" t="str">
        <f>VLOOKUP(tbl_pbp[[#This Row],[Play Saints Win % Increase]], tbl_impact[],3,TRUE)</f>
        <v>Bad (0 to -5%)</v>
      </c>
    </row>
    <row r="3487" spans="1:37">
      <c r="A3487" s="1">
        <v>35</v>
      </c>
      <c r="B3487" s="5">
        <v>0.623</v>
      </c>
      <c r="C3487" t="s">
        <v>2864</v>
      </c>
      <c r="D3487">
        <v>0</v>
      </c>
      <c r="E3487">
        <v>0</v>
      </c>
      <c r="F3487">
        <v>1</v>
      </c>
      <c r="G3487">
        <v>0</v>
      </c>
      <c r="H3487">
        <v>6</v>
      </c>
      <c r="I3487">
        <v>7</v>
      </c>
      <c r="J3487">
        <v>65</v>
      </c>
      <c r="K3487" t="s">
        <v>29</v>
      </c>
      <c r="L3487">
        <v>2</v>
      </c>
      <c r="M3487">
        <v>35</v>
      </c>
      <c r="N3487" t="s">
        <v>2865</v>
      </c>
      <c r="O3487" t="s">
        <v>2866</v>
      </c>
      <c r="P3487" t="s">
        <v>30</v>
      </c>
      <c r="Q3487" t="s">
        <v>31</v>
      </c>
      <c r="R3487" t="s">
        <v>32</v>
      </c>
      <c r="S3487" t="s">
        <v>220</v>
      </c>
      <c r="T3487" t="s">
        <v>2867</v>
      </c>
      <c r="U3487" t="s">
        <v>2868</v>
      </c>
      <c r="V3487" t="s">
        <v>2741</v>
      </c>
      <c r="X3487" t="str">
        <f>VLOOKUP(pbp!V720, games!$B$2:$R$40, 3, FALSE)</f>
        <v>2019-10-06T17:00Z</v>
      </c>
      <c r="Y3487">
        <f>VLOOKUP(1*V3487,NFLGames!$H$11:$H$555,1,FALSE)</f>
        <v>401220326</v>
      </c>
      <c r="Z3487">
        <f>VLOOKUP($Y3487, NFLGames!$H$11:$K$555,2,FALSE)</f>
        <v>2020</v>
      </c>
      <c r="AA3487">
        <f>VLOOKUP($Y3487, NFLGames!$H$11:$K$555,3,FALSE)</f>
        <v>5</v>
      </c>
      <c r="AB3487" s="6">
        <f>IF(A3488=0, 0, AH3488-tbl_pbp[[#This Row],[Saints Win %]])</f>
        <v>-3.0000000000000027E-2</v>
      </c>
      <c r="AE3487">
        <f>ABS(tbl_pbp[[#This Row],[play.homeScore]]-tbl_pbp[[#This Row],[play.awayScore]])</f>
        <v>6</v>
      </c>
      <c r="AF3487">
        <f>IF(tbl_pbp[[#This Row],[Play Saints Win % Increase]]&gt;=$AF$4,1,0)</f>
        <v>0</v>
      </c>
      <c r="AG3487" t="str">
        <f>VLOOKUP(tbl_pbp[[#This Row],[gameId]], games!$B$2:$T$40, 9, FALSE)</f>
        <v>los-angeles-chargers</v>
      </c>
      <c r="AH3487" s="5">
        <f>IF(tbl_pbp[[#This Row],[AwayTeam]] &lt;&gt; "new-orleans-saints", tbl_pbp[[#This Row],[homeWinPercentage]], 1-tbl_pbp[[#This Row],[homeWinPercentage]])</f>
        <v>0.623</v>
      </c>
      <c r="AI3487" s="13">
        <f>tbl_pbp[[#This Row],[Kamara]]*tbl_pbp[[#This Row],[Impactful Play]]</f>
        <v>0</v>
      </c>
      <c r="AJ3487" s="13">
        <f>tbl_pbp[[#This Row],[Thomas]]*tbl_pbp[[#This Row],[Impactful Play]]</f>
        <v>0</v>
      </c>
      <c r="AK3487" s="13" t="str">
        <f>VLOOKUP(tbl_pbp[[#This Row],[Play Saints Win % Increase]], tbl_impact[],3,TRUE)</f>
        <v>Bad (0 to -5%)</v>
      </c>
    </row>
    <row r="3488" spans="1:37">
      <c r="A3488" s="1">
        <v>36</v>
      </c>
      <c r="B3488" s="5">
        <v>0.59299999999999997</v>
      </c>
      <c r="C3488" t="s">
        <v>2869</v>
      </c>
      <c r="D3488">
        <v>0</v>
      </c>
      <c r="E3488">
        <v>0</v>
      </c>
      <c r="F3488">
        <v>1</v>
      </c>
      <c r="G3488">
        <v>0</v>
      </c>
      <c r="H3488">
        <v>6</v>
      </c>
      <c r="I3488">
        <v>3</v>
      </c>
      <c r="J3488">
        <v>69</v>
      </c>
      <c r="K3488" t="s">
        <v>29</v>
      </c>
      <c r="L3488">
        <v>3</v>
      </c>
      <c r="M3488">
        <v>31</v>
      </c>
      <c r="N3488" t="s">
        <v>2870</v>
      </c>
      <c r="O3488" t="s">
        <v>1457</v>
      </c>
      <c r="P3488" t="s">
        <v>45</v>
      </c>
      <c r="Q3488" t="s">
        <v>46</v>
      </c>
      <c r="R3488" t="s">
        <v>47</v>
      </c>
      <c r="S3488" t="s">
        <v>375</v>
      </c>
      <c r="T3488" t="s">
        <v>2794</v>
      </c>
      <c r="U3488" t="s">
        <v>2871</v>
      </c>
      <c r="V3488" t="s">
        <v>2741</v>
      </c>
      <c r="X3488" t="str">
        <f>VLOOKUP(pbp!V721, games!$B$2:$R$40, 3, FALSE)</f>
        <v>2019-10-06T17:00Z</v>
      </c>
      <c r="Y3488">
        <f>VLOOKUP(1*V3488,NFLGames!$H$11:$H$555,1,FALSE)</f>
        <v>401220326</v>
      </c>
      <c r="Z3488">
        <f>VLOOKUP($Y3488, NFLGames!$H$11:$K$555,2,FALSE)</f>
        <v>2020</v>
      </c>
      <c r="AA3488">
        <f>VLOOKUP($Y3488, NFLGames!$H$11:$K$555,3,FALSE)</f>
        <v>5</v>
      </c>
      <c r="AB3488" s="6">
        <f>IF(A3489=0, 0, AH3489-tbl_pbp[[#This Row],[Saints Win %]])</f>
        <v>4.9000000000000044E-2</v>
      </c>
      <c r="AE3488">
        <f>ABS(tbl_pbp[[#This Row],[play.homeScore]]-tbl_pbp[[#This Row],[play.awayScore]])</f>
        <v>6</v>
      </c>
      <c r="AF3488">
        <f>IF(tbl_pbp[[#This Row],[Play Saints Win % Increase]]&gt;=$AF$4,1,0)</f>
        <v>0</v>
      </c>
      <c r="AG3488" t="str">
        <f>VLOOKUP(tbl_pbp[[#This Row],[gameId]], games!$B$2:$T$40, 9, FALSE)</f>
        <v>los-angeles-chargers</v>
      </c>
      <c r="AH3488" s="5">
        <f>IF(tbl_pbp[[#This Row],[AwayTeam]] &lt;&gt; "new-orleans-saints", tbl_pbp[[#This Row],[homeWinPercentage]], 1-tbl_pbp[[#This Row],[homeWinPercentage]])</f>
        <v>0.59299999999999997</v>
      </c>
      <c r="AI3488" s="13">
        <f>tbl_pbp[[#This Row],[Kamara]]*tbl_pbp[[#This Row],[Impactful Play]]</f>
        <v>0</v>
      </c>
      <c r="AJ3488" s="13">
        <f>tbl_pbp[[#This Row],[Thomas]]*tbl_pbp[[#This Row],[Impactful Play]]</f>
        <v>0</v>
      </c>
      <c r="AK3488" s="13" t="str">
        <f>VLOOKUP(tbl_pbp[[#This Row],[Play Saints Win % Increase]], tbl_impact[],3,TRUE)</f>
        <v>Scented (0 to +5%)</v>
      </c>
    </row>
    <row r="3489" spans="1:37">
      <c r="A3489" s="1">
        <v>37</v>
      </c>
      <c r="B3489" s="5">
        <v>0.64200000000000002</v>
      </c>
      <c r="C3489" t="s">
        <v>2872</v>
      </c>
      <c r="D3489">
        <v>0</v>
      </c>
      <c r="E3489">
        <v>0</v>
      </c>
      <c r="F3489">
        <v>1</v>
      </c>
      <c r="G3489">
        <v>3</v>
      </c>
      <c r="H3489">
        <v>6</v>
      </c>
      <c r="I3489">
        <v>2</v>
      </c>
      <c r="J3489">
        <v>70</v>
      </c>
      <c r="K3489" t="s">
        <v>29</v>
      </c>
      <c r="L3489">
        <v>4</v>
      </c>
      <c r="M3489">
        <v>30</v>
      </c>
      <c r="N3489" t="s">
        <v>2873</v>
      </c>
      <c r="O3489" t="s">
        <v>143</v>
      </c>
      <c r="P3489" t="s">
        <v>187</v>
      </c>
      <c r="Q3489" t="s">
        <v>188</v>
      </c>
      <c r="R3489" t="s">
        <v>189</v>
      </c>
      <c r="S3489" t="s">
        <v>154</v>
      </c>
      <c r="T3489" t="s">
        <v>2874</v>
      </c>
      <c r="U3489" t="s">
        <v>2875</v>
      </c>
      <c r="V3489" t="s">
        <v>2741</v>
      </c>
      <c r="X3489" t="str">
        <f>VLOOKUP(pbp!V722, games!$B$2:$R$40, 3, FALSE)</f>
        <v>2019-10-06T17:00Z</v>
      </c>
      <c r="Y3489">
        <f>VLOOKUP(1*V3489,NFLGames!$H$11:$H$555,1,FALSE)</f>
        <v>401220326</v>
      </c>
      <c r="Z3489">
        <f>VLOOKUP($Y3489, NFLGames!$H$11:$K$555,2,FALSE)</f>
        <v>2020</v>
      </c>
      <c r="AA3489">
        <f>VLOOKUP($Y3489, NFLGames!$H$11:$K$555,3,FALSE)</f>
        <v>5</v>
      </c>
      <c r="AB3489" s="6">
        <f>IF(A3490=0, 0, AH3490-tbl_pbp[[#This Row],[Saints Win %]])</f>
        <v>0</v>
      </c>
      <c r="AE3489">
        <f>ABS(tbl_pbp[[#This Row],[play.homeScore]]-tbl_pbp[[#This Row],[play.awayScore]])</f>
        <v>3</v>
      </c>
      <c r="AF3489">
        <f>IF(tbl_pbp[[#This Row],[Play Saints Win % Increase]]&gt;=$AF$4,1,0)</f>
        <v>0</v>
      </c>
      <c r="AG3489" t="str">
        <f>VLOOKUP(tbl_pbp[[#This Row],[gameId]], games!$B$2:$T$40, 9, FALSE)</f>
        <v>los-angeles-chargers</v>
      </c>
      <c r="AH3489" s="5">
        <f>IF(tbl_pbp[[#This Row],[AwayTeam]] &lt;&gt; "new-orleans-saints", tbl_pbp[[#This Row],[homeWinPercentage]], 1-tbl_pbp[[#This Row],[homeWinPercentage]])</f>
        <v>0.64200000000000002</v>
      </c>
      <c r="AI3489" s="13">
        <f>tbl_pbp[[#This Row],[Kamara]]*tbl_pbp[[#This Row],[Impactful Play]]</f>
        <v>0</v>
      </c>
      <c r="AJ3489" s="13">
        <f>tbl_pbp[[#This Row],[Thomas]]*tbl_pbp[[#This Row],[Impactful Play]]</f>
        <v>0</v>
      </c>
      <c r="AK3489" s="13" t="str">
        <f>VLOOKUP(tbl_pbp[[#This Row],[Play Saints Win % Increase]], tbl_impact[],3,TRUE)</f>
        <v>Scented (0 to +5%)</v>
      </c>
    </row>
    <row r="3490" spans="1:37">
      <c r="A3490" s="1">
        <v>38</v>
      </c>
      <c r="B3490" s="5">
        <v>0.64200000000000002</v>
      </c>
      <c r="C3490" t="s">
        <v>2876</v>
      </c>
      <c r="D3490">
        <v>0</v>
      </c>
      <c r="E3490">
        <v>0</v>
      </c>
      <c r="F3490">
        <v>1</v>
      </c>
      <c r="G3490">
        <v>3</v>
      </c>
      <c r="H3490">
        <v>6</v>
      </c>
      <c r="I3490">
        <v>0</v>
      </c>
      <c r="J3490">
        <v>35</v>
      </c>
      <c r="L3490">
        <v>1</v>
      </c>
      <c r="M3490">
        <v>65</v>
      </c>
      <c r="N3490" t="s">
        <v>142</v>
      </c>
      <c r="O3490" t="s">
        <v>143</v>
      </c>
      <c r="P3490" t="s">
        <v>144</v>
      </c>
      <c r="Q3490" t="s">
        <v>145</v>
      </c>
      <c r="R3490" t="s">
        <v>146</v>
      </c>
      <c r="V3490" t="s">
        <v>2741</v>
      </c>
      <c r="X3490" t="str">
        <f>VLOOKUP(pbp!V723, games!$B$2:$R$40, 3, FALSE)</f>
        <v>2019-10-06T17:00Z</v>
      </c>
      <c r="Y3490">
        <f>VLOOKUP(1*V3490,NFLGames!$H$11:$H$555,1,FALSE)</f>
        <v>401220326</v>
      </c>
      <c r="Z3490">
        <f>VLOOKUP($Y3490, NFLGames!$H$11:$K$555,2,FALSE)</f>
        <v>2020</v>
      </c>
      <c r="AA3490">
        <f>VLOOKUP($Y3490, NFLGames!$H$11:$K$555,3,FALSE)</f>
        <v>5</v>
      </c>
      <c r="AB3490" s="6">
        <f>IF(A3491=0, 0, AH3491-tbl_pbp[[#This Row],[Saints Win %]])</f>
        <v>-5.0000000000000044E-3</v>
      </c>
      <c r="AE3490">
        <f>ABS(tbl_pbp[[#This Row],[play.homeScore]]-tbl_pbp[[#This Row],[play.awayScore]])</f>
        <v>3</v>
      </c>
      <c r="AF3490">
        <f>IF(tbl_pbp[[#This Row],[Play Saints Win % Increase]]&gt;=$AF$4,1,0)</f>
        <v>0</v>
      </c>
      <c r="AG3490" t="str">
        <f>VLOOKUP(tbl_pbp[[#This Row],[gameId]], games!$B$2:$T$40, 9, FALSE)</f>
        <v>los-angeles-chargers</v>
      </c>
      <c r="AH3490" s="5">
        <f>IF(tbl_pbp[[#This Row],[AwayTeam]] &lt;&gt; "new-orleans-saints", tbl_pbp[[#This Row],[homeWinPercentage]], 1-tbl_pbp[[#This Row],[homeWinPercentage]])</f>
        <v>0.64200000000000002</v>
      </c>
      <c r="AI3490" s="13">
        <f>tbl_pbp[[#This Row],[Kamara]]*tbl_pbp[[#This Row],[Impactful Play]]</f>
        <v>0</v>
      </c>
      <c r="AJ3490" s="13">
        <f>tbl_pbp[[#This Row],[Thomas]]*tbl_pbp[[#This Row],[Impactful Play]]</f>
        <v>0</v>
      </c>
      <c r="AK3490" s="13" t="str">
        <f>VLOOKUP(tbl_pbp[[#This Row],[Play Saints Win % Increase]], tbl_impact[],3,TRUE)</f>
        <v>Bad (0 to -5%)</v>
      </c>
    </row>
    <row r="3491" spans="1:37">
      <c r="A3491" s="1">
        <v>39</v>
      </c>
      <c r="B3491" s="5">
        <v>0.63700000000000001</v>
      </c>
      <c r="C3491" t="s">
        <v>2877</v>
      </c>
      <c r="D3491">
        <v>0</v>
      </c>
      <c r="E3491">
        <v>0</v>
      </c>
      <c r="F3491">
        <v>2</v>
      </c>
      <c r="G3491">
        <v>3</v>
      </c>
      <c r="H3491">
        <v>6</v>
      </c>
      <c r="I3491">
        <v>0</v>
      </c>
      <c r="J3491">
        <v>35</v>
      </c>
      <c r="K3491" t="s">
        <v>29</v>
      </c>
      <c r="L3491">
        <v>0</v>
      </c>
      <c r="M3491">
        <v>65</v>
      </c>
      <c r="N3491" t="s">
        <v>288</v>
      </c>
      <c r="O3491" t="s">
        <v>24</v>
      </c>
      <c r="P3491" t="s">
        <v>25</v>
      </c>
      <c r="Q3491" t="s">
        <v>26</v>
      </c>
      <c r="R3491" t="s">
        <v>27</v>
      </c>
      <c r="V3491" t="s">
        <v>2741</v>
      </c>
      <c r="X3491" t="str">
        <f>VLOOKUP(pbp!V724, games!$B$2:$R$40, 3, FALSE)</f>
        <v>2019-10-06T17:00Z</v>
      </c>
      <c r="Y3491">
        <f>VLOOKUP(1*V3491,NFLGames!$H$11:$H$555,1,FALSE)</f>
        <v>401220326</v>
      </c>
      <c r="Z3491">
        <f>VLOOKUP($Y3491, NFLGames!$H$11:$K$555,2,FALSE)</f>
        <v>2020</v>
      </c>
      <c r="AA3491">
        <f>VLOOKUP($Y3491, NFLGames!$H$11:$K$555,3,FALSE)</f>
        <v>5</v>
      </c>
      <c r="AB3491" s="6">
        <f>IF(A3492=0, 0, AH3492-tbl_pbp[[#This Row],[Saints Win %]])</f>
        <v>7.2999999999999954E-2</v>
      </c>
      <c r="AE3491">
        <f>ABS(tbl_pbp[[#This Row],[play.homeScore]]-tbl_pbp[[#This Row],[play.awayScore]])</f>
        <v>3</v>
      </c>
      <c r="AF3491">
        <f>IF(tbl_pbp[[#This Row],[Play Saints Win % Increase]]&gt;=$AF$4,1,0)</f>
        <v>0</v>
      </c>
      <c r="AG3491" t="str">
        <f>VLOOKUP(tbl_pbp[[#This Row],[gameId]], games!$B$2:$T$40, 9, FALSE)</f>
        <v>los-angeles-chargers</v>
      </c>
      <c r="AH3491" s="5">
        <f>IF(tbl_pbp[[#This Row],[AwayTeam]] &lt;&gt; "new-orleans-saints", tbl_pbp[[#This Row],[homeWinPercentage]], 1-tbl_pbp[[#This Row],[homeWinPercentage]])</f>
        <v>0.63700000000000001</v>
      </c>
      <c r="AI3491" s="13">
        <f>tbl_pbp[[#This Row],[Kamara]]*tbl_pbp[[#This Row],[Impactful Play]]</f>
        <v>0</v>
      </c>
      <c r="AJ3491" s="13">
        <f>tbl_pbp[[#This Row],[Thomas]]*tbl_pbp[[#This Row],[Impactful Play]]</f>
        <v>0</v>
      </c>
      <c r="AK3491" s="13" t="str">
        <f>VLOOKUP(tbl_pbp[[#This Row],[Play Saints Win % Increase]], tbl_impact[],3,TRUE)</f>
        <v>Perfumed (5 to + 10%)</v>
      </c>
    </row>
    <row r="3492" spans="1:37">
      <c r="A3492" s="1">
        <v>40</v>
      </c>
      <c r="B3492" s="5">
        <v>0.71</v>
      </c>
      <c r="C3492" t="s">
        <v>2878</v>
      </c>
      <c r="D3492">
        <v>0</v>
      </c>
      <c r="E3492">
        <v>0</v>
      </c>
      <c r="F3492">
        <v>2</v>
      </c>
      <c r="G3492">
        <v>3</v>
      </c>
      <c r="H3492">
        <v>6</v>
      </c>
      <c r="I3492">
        <v>10</v>
      </c>
      <c r="J3492">
        <v>75</v>
      </c>
      <c r="K3492" t="s">
        <v>30</v>
      </c>
      <c r="L3492">
        <v>1</v>
      </c>
      <c r="M3492">
        <v>75</v>
      </c>
      <c r="N3492" t="s">
        <v>2879</v>
      </c>
      <c r="O3492" t="s">
        <v>24</v>
      </c>
      <c r="P3492" t="s">
        <v>45</v>
      </c>
      <c r="Q3492" t="s">
        <v>46</v>
      </c>
      <c r="R3492" t="s">
        <v>47</v>
      </c>
      <c r="S3492" t="s">
        <v>33</v>
      </c>
      <c r="T3492" t="s">
        <v>2880</v>
      </c>
      <c r="U3492" t="s">
        <v>2881</v>
      </c>
      <c r="V3492" t="s">
        <v>2741</v>
      </c>
      <c r="X3492" t="str">
        <f>VLOOKUP(pbp!V725, games!$B$2:$R$40, 3, FALSE)</f>
        <v>2019-10-06T17:00Z</v>
      </c>
      <c r="Y3492">
        <f>VLOOKUP(1*V3492,NFLGames!$H$11:$H$555,1,FALSE)</f>
        <v>401220326</v>
      </c>
      <c r="Z3492">
        <f>VLOOKUP($Y3492, NFLGames!$H$11:$K$555,2,FALSE)</f>
        <v>2020</v>
      </c>
      <c r="AA3492">
        <f>VLOOKUP($Y3492, NFLGames!$H$11:$K$555,3,FALSE)</f>
        <v>5</v>
      </c>
      <c r="AB3492" s="6">
        <f>IF(A3493=0, 0, AH3493-tbl_pbp[[#This Row],[Saints Win %]])</f>
        <v>-4.6999999999999931E-2</v>
      </c>
      <c r="AE3492">
        <f>ABS(tbl_pbp[[#This Row],[play.homeScore]]-tbl_pbp[[#This Row],[play.awayScore]])</f>
        <v>3</v>
      </c>
      <c r="AF3492">
        <f>IF(tbl_pbp[[#This Row],[Play Saints Win % Increase]]&gt;=$AF$4,1,0)</f>
        <v>0</v>
      </c>
      <c r="AG3492" t="str">
        <f>VLOOKUP(tbl_pbp[[#This Row],[gameId]], games!$B$2:$T$40, 9, FALSE)</f>
        <v>los-angeles-chargers</v>
      </c>
      <c r="AH3492" s="5">
        <f>IF(tbl_pbp[[#This Row],[AwayTeam]] &lt;&gt; "new-orleans-saints", tbl_pbp[[#This Row],[homeWinPercentage]], 1-tbl_pbp[[#This Row],[homeWinPercentage]])</f>
        <v>0.71</v>
      </c>
      <c r="AI3492" s="13">
        <f>tbl_pbp[[#This Row],[Kamara]]*tbl_pbp[[#This Row],[Impactful Play]]</f>
        <v>0</v>
      </c>
      <c r="AJ3492" s="13">
        <f>tbl_pbp[[#This Row],[Thomas]]*tbl_pbp[[#This Row],[Impactful Play]]</f>
        <v>0</v>
      </c>
      <c r="AK3492" s="13" t="str">
        <f>VLOOKUP(tbl_pbp[[#This Row],[Play Saints Win % Increase]], tbl_impact[],3,TRUE)</f>
        <v>Bad (0 to -5%)</v>
      </c>
    </row>
    <row r="3493" spans="1:37">
      <c r="A3493" s="1">
        <v>41</v>
      </c>
      <c r="B3493" s="5">
        <v>0.66300000000000003</v>
      </c>
      <c r="C3493" t="s">
        <v>2882</v>
      </c>
      <c r="D3493">
        <v>0</v>
      </c>
      <c r="E3493">
        <v>0</v>
      </c>
      <c r="F3493">
        <v>2</v>
      </c>
      <c r="G3493">
        <v>3</v>
      </c>
      <c r="H3493">
        <v>6</v>
      </c>
      <c r="I3493">
        <v>14</v>
      </c>
      <c r="J3493">
        <v>79</v>
      </c>
      <c r="K3493" t="s">
        <v>30</v>
      </c>
      <c r="L3493">
        <v>2</v>
      </c>
      <c r="M3493">
        <v>79</v>
      </c>
      <c r="N3493" t="s">
        <v>2883</v>
      </c>
      <c r="O3493" t="s">
        <v>372</v>
      </c>
      <c r="P3493" t="s">
        <v>30</v>
      </c>
      <c r="Q3493" t="s">
        <v>31</v>
      </c>
      <c r="R3493" t="s">
        <v>32</v>
      </c>
      <c r="S3493" t="s">
        <v>741</v>
      </c>
      <c r="T3493" t="s">
        <v>2884</v>
      </c>
      <c r="U3493" t="s">
        <v>2885</v>
      </c>
      <c r="V3493" t="s">
        <v>2741</v>
      </c>
      <c r="X3493" t="str">
        <f>VLOOKUP(pbp!V726, games!$B$2:$R$40, 3, FALSE)</f>
        <v>2019-10-06T17:00Z</v>
      </c>
      <c r="Y3493">
        <f>VLOOKUP(1*V3493,NFLGames!$H$11:$H$555,1,FALSE)</f>
        <v>401220326</v>
      </c>
      <c r="Z3493">
        <f>VLOOKUP($Y3493, NFLGames!$H$11:$K$555,2,FALSE)</f>
        <v>2020</v>
      </c>
      <c r="AA3493">
        <f>VLOOKUP($Y3493, NFLGames!$H$11:$K$555,3,FALSE)</f>
        <v>5</v>
      </c>
      <c r="AB3493" s="6">
        <f>IF(A3494=0, 0, AH3494-tbl_pbp[[#This Row],[Saints Win %]])</f>
        <v>4.1999999999999926E-2</v>
      </c>
      <c r="AE3493">
        <f>ABS(tbl_pbp[[#This Row],[play.homeScore]]-tbl_pbp[[#This Row],[play.awayScore]])</f>
        <v>3</v>
      </c>
      <c r="AF3493">
        <f>IF(tbl_pbp[[#This Row],[Play Saints Win % Increase]]&gt;=$AF$4,1,0)</f>
        <v>0</v>
      </c>
      <c r="AG3493" t="str">
        <f>VLOOKUP(tbl_pbp[[#This Row],[gameId]], games!$B$2:$T$40, 9, FALSE)</f>
        <v>los-angeles-chargers</v>
      </c>
      <c r="AH3493" s="5">
        <f>IF(tbl_pbp[[#This Row],[AwayTeam]] &lt;&gt; "new-orleans-saints", tbl_pbp[[#This Row],[homeWinPercentage]], 1-tbl_pbp[[#This Row],[homeWinPercentage]])</f>
        <v>0.66300000000000003</v>
      </c>
      <c r="AI3493" s="13">
        <f>tbl_pbp[[#This Row],[Kamara]]*tbl_pbp[[#This Row],[Impactful Play]]</f>
        <v>0</v>
      </c>
      <c r="AJ3493" s="13">
        <f>tbl_pbp[[#This Row],[Thomas]]*tbl_pbp[[#This Row],[Impactful Play]]</f>
        <v>0</v>
      </c>
      <c r="AK3493" s="13" t="str">
        <f>VLOOKUP(tbl_pbp[[#This Row],[Play Saints Win % Increase]], tbl_impact[],3,TRUE)</f>
        <v>Scented (0 to +5%)</v>
      </c>
    </row>
    <row r="3494" spans="1:37">
      <c r="A3494" s="1">
        <v>42</v>
      </c>
      <c r="B3494" s="5">
        <v>0.70499999999999996</v>
      </c>
      <c r="C3494" t="s">
        <v>2886</v>
      </c>
      <c r="D3494">
        <v>0</v>
      </c>
      <c r="E3494">
        <v>0</v>
      </c>
      <c r="F3494">
        <v>2</v>
      </c>
      <c r="G3494">
        <v>3</v>
      </c>
      <c r="H3494">
        <v>6</v>
      </c>
      <c r="I3494">
        <v>6</v>
      </c>
      <c r="J3494">
        <v>71</v>
      </c>
      <c r="K3494" t="s">
        <v>30</v>
      </c>
      <c r="L3494">
        <v>3</v>
      </c>
      <c r="M3494">
        <v>71</v>
      </c>
      <c r="N3494" t="s">
        <v>2887</v>
      </c>
      <c r="O3494" t="s">
        <v>44</v>
      </c>
      <c r="P3494" t="s">
        <v>167</v>
      </c>
      <c r="Q3494" t="s">
        <v>168</v>
      </c>
      <c r="S3494" t="s">
        <v>302</v>
      </c>
      <c r="T3494" t="s">
        <v>2888</v>
      </c>
      <c r="U3494" t="s">
        <v>2889</v>
      </c>
      <c r="V3494" t="s">
        <v>2741</v>
      </c>
      <c r="X3494" t="str">
        <f>VLOOKUP(pbp!V727, games!$B$2:$R$40, 3, FALSE)</f>
        <v>2019-10-06T17:00Z</v>
      </c>
      <c r="Y3494">
        <f>VLOOKUP(1*V3494,NFLGames!$H$11:$H$555,1,FALSE)</f>
        <v>401220326</v>
      </c>
      <c r="Z3494">
        <f>VLOOKUP($Y3494, NFLGames!$H$11:$K$555,2,FALSE)</f>
        <v>2020</v>
      </c>
      <c r="AA3494">
        <f>VLOOKUP($Y3494, NFLGames!$H$11:$K$555,3,FALSE)</f>
        <v>5</v>
      </c>
      <c r="AB3494" s="6">
        <f>IF(A3495=0, 0, AH3495-tbl_pbp[[#This Row],[Saints Win %]])</f>
        <v>-9.4999999999999973E-2</v>
      </c>
      <c r="AE3494">
        <f>ABS(tbl_pbp[[#This Row],[play.homeScore]]-tbl_pbp[[#This Row],[play.awayScore]])</f>
        <v>3</v>
      </c>
      <c r="AF3494">
        <f>IF(tbl_pbp[[#This Row],[Play Saints Win % Increase]]&gt;=$AF$4,1,0)</f>
        <v>0</v>
      </c>
      <c r="AG3494" t="str">
        <f>VLOOKUP(tbl_pbp[[#This Row],[gameId]], games!$B$2:$T$40, 9, FALSE)</f>
        <v>los-angeles-chargers</v>
      </c>
      <c r="AH3494" s="5">
        <f>IF(tbl_pbp[[#This Row],[AwayTeam]] &lt;&gt; "new-orleans-saints", tbl_pbp[[#This Row],[homeWinPercentage]], 1-tbl_pbp[[#This Row],[homeWinPercentage]])</f>
        <v>0.70499999999999996</v>
      </c>
      <c r="AI3494" s="13">
        <f>tbl_pbp[[#This Row],[Kamara]]*tbl_pbp[[#This Row],[Impactful Play]]</f>
        <v>0</v>
      </c>
      <c r="AJ3494" s="13">
        <f>tbl_pbp[[#This Row],[Thomas]]*tbl_pbp[[#This Row],[Impactful Play]]</f>
        <v>0</v>
      </c>
      <c r="AK3494" s="13" t="str">
        <f>VLOOKUP(tbl_pbp[[#This Row],[Play Saints Win % Increase]], tbl_impact[],3,TRUE)</f>
        <v>Smelly (worse than-5% -&gt; -10%)</v>
      </c>
    </row>
    <row r="3495" spans="1:37">
      <c r="A3495" s="1">
        <v>43</v>
      </c>
      <c r="B3495" s="5">
        <v>0.61</v>
      </c>
      <c r="C3495" t="s">
        <v>2890</v>
      </c>
      <c r="D3495">
        <v>0</v>
      </c>
      <c r="E3495">
        <v>0</v>
      </c>
      <c r="F3495">
        <v>2</v>
      </c>
      <c r="G3495">
        <v>3</v>
      </c>
      <c r="H3495">
        <v>6</v>
      </c>
      <c r="I3495">
        <v>14</v>
      </c>
      <c r="J3495">
        <v>79</v>
      </c>
      <c r="K3495" t="s">
        <v>30</v>
      </c>
      <c r="L3495">
        <v>4</v>
      </c>
      <c r="M3495">
        <v>79</v>
      </c>
      <c r="N3495" t="s">
        <v>2891</v>
      </c>
      <c r="O3495" t="s">
        <v>603</v>
      </c>
      <c r="P3495" t="s">
        <v>94</v>
      </c>
      <c r="Q3495" t="s">
        <v>95</v>
      </c>
      <c r="R3495" t="s">
        <v>96</v>
      </c>
      <c r="S3495" t="s">
        <v>190</v>
      </c>
      <c r="T3495" t="s">
        <v>2884</v>
      </c>
      <c r="U3495" t="s">
        <v>2892</v>
      </c>
      <c r="V3495" t="s">
        <v>2741</v>
      </c>
      <c r="X3495" t="str">
        <f>VLOOKUP(pbp!V728, games!$B$2:$R$40, 3, FALSE)</f>
        <v>2019-10-06T17:00Z</v>
      </c>
      <c r="Y3495">
        <f>VLOOKUP(1*V3495,NFLGames!$H$11:$H$555,1,FALSE)</f>
        <v>401220326</v>
      </c>
      <c r="Z3495">
        <f>VLOOKUP($Y3495, NFLGames!$H$11:$K$555,2,FALSE)</f>
        <v>2020</v>
      </c>
      <c r="AA3495">
        <f>VLOOKUP($Y3495, NFLGames!$H$11:$K$555,3,FALSE)</f>
        <v>5</v>
      </c>
      <c r="AB3495" s="6">
        <f>IF(A3496=0, 0, AH3496-tbl_pbp[[#This Row],[Saints Win %]])</f>
        <v>0.11799999999999999</v>
      </c>
      <c r="AE3495">
        <f>ABS(tbl_pbp[[#This Row],[play.homeScore]]-tbl_pbp[[#This Row],[play.awayScore]])</f>
        <v>3</v>
      </c>
      <c r="AF3495">
        <f>IF(tbl_pbp[[#This Row],[Play Saints Win % Increase]]&gt;=$AF$4,1,0)</f>
        <v>1</v>
      </c>
      <c r="AG3495" t="str">
        <f>VLOOKUP(tbl_pbp[[#This Row],[gameId]], games!$B$2:$T$40, 9, FALSE)</f>
        <v>los-angeles-chargers</v>
      </c>
      <c r="AH3495" s="5">
        <f>IF(tbl_pbp[[#This Row],[AwayTeam]] &lt;&gt; "new-orleans-saints", tbl_pbp[[#This Row],[homeWinPercentage]], 1-tbl_pbp[[#This Row],[homeWinPercentage]])</f>
        <v>0.61</v>
      </c>
      <c r="AI3495" s="13">
        <f>tbl_pbp[[#This Row],[Kamara]]*tbl_pbp[[#This Row],[Impactful Play]]</f>
        <v>0</v>
      </c>
      <c r="AJ3495" s="13">
        <f>tbl_pbp[[#This Row],[Thomas]]*tbl_pbp[[#This Row],[Impactful Play]]</f>
        <v>0</v>
      </c>
      <c r="AK3495" s="13" t="str">
        <f>VLOOKUP(tbl_pbp[[#This Row],[Play Saints Win % Increase]], tbl_impact[],3,TRUE)</f>
        <v>Fragrant (10% to 20%)</v>
      </c>
    </row>
    <row r="3496" spans="1:37">
      <c r="A3496" s="1">
        <v>44</v>
      </c>
      <c r="B3496" s="5">
        <v>0.72799999999999998</v>
      </c>
      <c r="C3496" t="s">
        <v>2893</v>
      </c>
      <c r="D3496">
        <v>0</v>
      </c>
      <c r="E3496">
        <v>0</v>
      </c>
      <c r="F3496">
        <v>2</v>
      </c>
      <c r="G3496">
        <v>3</v>
      </c>
      <c r="H3496">
        <v>6</v>
      </c>
      <c r="I3496">
        <v>10</v>
      </c>
      <c r="J3496">
        <v>64</v>
      </c>
      <c r="K3496" t="s">
        <v>30</v>
      </c>
      <c r="L3496">
        <v>1</v>
      </c>
      <c r="M3496">
        <v>64</v>
      </c>
      <c r="N3496" t="s">
        <v>2894</v>
      </c>
      <c r="O3496" t="s">
        <v>2618</v>
      </c>
      <c r="P3496" t="s">
        <v>45</v>
      </c>
      <c r="Q3496" t="s">
        <v>46</v>
      </c>
      <c r="R3496" t="s">
        <v>47</v>
      </c>
      <c r="S3496" t="s">
        <v>33</v>
      </c>
      <c r="T3496" t="s">
        <v>2774</v>
      </c>
      <c r="U3496" t="s">
        <v>2895</v>
      </c>
      <c r="V3496" t="s">
        <v>2741</v>
      </c>
      <c r="X3496" t="str">
        <f>VLOOKUP(pbp!V729, games!$B$2:$R$40, 3, FALSE)</f>
        <v>2019-10-06T17:00Z</v>
      </c>
      <c r="Y3496">
        <f>VLOOKUP(1*V3496,NFLGames!$H$11:$H$555,1,FALSE)</f>
        <v>401220326</v>
      </c>
      <c r="Z3496">
        <f>VLOOKUP($Y3496, NFLGames!$H$11:$K$555,2,FALSE)</f>
        <v>2020</v>
      </c>
      <c r="AA3496">
        <f>VLOOKUP($Y3496, NFLGames!$H$11:$K$555,3,FALSE)</f>
        <v>5</v>
      </c>
      <c r="AB3496" s="6">
        <f>IF(A3497=0, 0, AH3497-tbl_pbp[[#This Row],[Saints Win %]])</f>
        <v>-0.14000000000000001</v>
      </c>
      <c r="AE3496">
        <f>ABS(tbl_pbp[[#This Row],[play.homeScore]]-tbl_pbp[[#This Row],[play.awayScore]])</f>
        <v>3</v>
      </c>
      <c r="AF3496">
        <f>IF(tbl_pbp[[#This Row],[Play Saints Win % Increase]]&gt;=$AF$4,1,0)</f>
        <v>0</v>
      </c>
      <c r="AG3496" t="str">
        <f>VLOOKUP(tbl_pbp[[#This Row],[gameId]], games!$B$2:$T$40, 9, FALSE)</f>
        <v>los-angeles-chargers</v>
      </c>
      <c r="AH3496" s="5">
        <f>IF(tbl_pbp[[#This Row],[AwayTeam]] &lt;&gt; "new-orleans-saints", tbl_pbp[[#This Row],[homeWinPercentage]], 1-tbl_pbp[[#This Row],[homeWinPercentage]])</f>
        <v>0.72799999999999998</v>
      </c>
      <c r="AI3496" s="13">
        <f>tbl_pbp[[#This Row],[Kamara]]*tbl_pbp[[#This Row],[Impactful Play]]</f>
        <v>0</v>
      </c>
      <c r="AJ3496" s="13">
        <f>tbl_pbp[[#This Row],[Thomas]]*tbl_pbp[[#This Row],[Impactful Play]]</f>
        <v>0</v>
      </c>
      <c r="AK3496" s="13" t="str">
        <f>VLOOKUP(tbl_pbp[[#This Row],[Play Saints Win % Increase]], tbl_impact[],3,TRUE)</f>
        <v>Stinky (worse than -10% to -20%)</v>
      </c>
    </row>
    <row r="3497" spans="1:37">
      <c r="A3497" s="1">
        <v>45</v>
      </c>
      <c r="B3497" s="5">
        <v>0.58799999999999997</v>
      </c>
      <c r="C3497" t="s">
        <v>2896</v>
      </c>
      <c r="D3497">
        <v>0</v>
      </c>
      <c r="E3497">
        <v>0</v>
      </c>
      <c r="F3497">
        <v>2</v>
      </c>
      <c r="G3497">
        <v>3</v>
      </c>
      <c r="H3497">
        <v>6</v>
      </c>
      <c r="I3497">
        <v>8</v>
      </c>
      <c r="J3497">
        <v>62</v>
      </c>
      <c r="K3497" t="s">
        <v>30</v>
      </c>
      <c r="L3497">
        <v>2</v>
      </c>
      <c r="M3497">
        <v>62</v>
      </c>
      <c r="N3497" t="s">
        <v>2897</v>
      </c>
      <c r="O3497" t="s">
        <v>2898</v>
      </c>
      <c r="P3497" t="s">
        <v>30</v>
      </c>
      <c r="Q3497" t="s">
        <v>31</v>
      </c>
      <c r="R3497" t="s">
        <v>32</v>
      </c>
      <c r="S3497" t="s">
        <v>73</v>
      </c>
      <c r="T3497" t="s">
        <v>2862</v>
      </c>
      <c r="U3497" t="s">
        <v>2899</v>
      </c>
      <c r="V3497" t="s">
        <v>2741</v>
      </c>
      <c r="X3497" t="str">
        <f>VLOOKUP(pbp!V730, games!$B$2:$R$40, 3, FALSE)</f>
        <v>2019-10-06T17:00Z</v>
      </c>
      <c r="Y3497">
        <f>VLOOKUP(1*V3497,NFLGames!$H$11:$H$555,1,FALSE)</f>
        <v>401220326</v>
      </c>
      <c r="Z3497">
        <f>VLOOKUP($Y3497, NFLGames!$H$11:$K$555,2,FALSE)</f>
        <v>2020</v>
      </c>
      <c r="AA3497">
        <f>VLOOKUP($Y3497, NFLGames!$H$11:$K$555,3,FALSE)</f>
        <v>5</v>
      </c>
      <c r="AB3497" s="6">
        <f>IF(A3498=0, 0, AH3498-tbl_pbp[[#This Row],[Saints Win %]])</f>
        <v>-0.12599999999999995</v>
      </c>
      <c r="AE3497">
        <f>ABS(tbl_pbp[[#This Row],[play.homeScore]]-tbl_pbp[[#This Row],[play.awayScore]])</f>
        <v>3</v>
      </c>
      <c r="AF3497">
        <f>IF(tbl_pbp[[#This Row],[Play Saints Win % Increase]]&gt;=$AF$4,1,0)</f>
        <v>0</v>
      </c>
      <c r="AG3497" t="str">
        <f>VLOOKUP(tbl_pbp[[#This Row],[gameId]], games!$B$2:$T$40, 9, FALSE)</f>
        <v>los-angeles-chargers</v>
      </c>
      <c r="AH3497" s="5">
        <f>IF(tbl_pbp[[#This Row],[AwayTeam]] &lt;&gt; "new-orleans-saints", tbl_pbp[[#This Row],[homeWinPercentage]], 1-tbl_pbp[[#This Row],[homeWinPercentage]])</f>
        <v>0.58799999999999997</v>
      </c>
      <c r="AI3497" s="13">
        <f>tbl_pbp[[#This Row],[Kamara]]*tbl_pbp[[#This Row],[Impactful Play]]</f>
        <v>0</v>
      </c>
      <c r="AJ3497" s="13">
        <f>tbl_pbp[[#This Row],[Thomas]]*tbl_pbp[[#This Row],[Impactful Play]]</f>
        <v>0</v>
      </c>
      <c r="AK3497" s="13" t="str">
        <f>VLOOKUP(tbl_pbp[[#This Row],[Play Saints Win % Increase]], tbl_impact[],3,TRUE)</f>
        <v>Stinky (worse than -10% to -20%)</v>
      </c>
    </row>
    <row r="3498" spans="1:37">
      <c r="A3498" s="1">
        <v>46</v>
      </c>
      <c r="B3498" s="5">
        <v>0.46200000000000002</v>
      </c>
      <c r="C3498" t="s">
        <v>2900</v>
      </c>
      <c r="D3498">
        <v>0</v>
      </c>
      <c r="E3498">
        <v>0</v>
      </c>
      <c r="F3498">
        <v>2</v>
      </c>
      <c r="G3498">
        <v>3</v>
      </c>
      <c r="H3498">
        <v>6</v>
      </c>
      <c r="I3498">
        <v>10</v>
      </c>
      <c r="J3498">
        <v>53</v>
      </c>
      <c r="K3498" t="s">
        <v>30</v>
      </c>
      <c r="L3498">
        <v>1</v>
      </c>
      <c r="M3498">
        <v>53</v>
      </c>
      <c r="N3498" t="s">
        <v>2901</v>
      </c>
      <c r="O3498" t="s">
        <v>2902</v>
      </c>
      <c r="P3498" t="s">
        <v>30</v>
      </c>
      <c r="Q3498" t="s">
        <v>31</v>
      </c>
      <c r="R3498" t="s">
        <v>32</v>
      </c>
      <c r="S3498" t="s">
        <v>33</v>
      </c>
      <c r="T3498" t="s">
        <v>2903</v>
      </c>
      <c r="U3498" t="s">
        <v>2904</v>
      </c>
      <c r="V3498" t="s">
        <v>2741</v>
      </c>
      <c r="X3498" t="str">
        <f>VLOOKUP(pbp!V731, games!$B$2:$R$40, 3, FALSE)</f>
        <v>2019-10-06T17:00Z</v>
      </c>
      <c r="Y3498">
        <f>VLOOKUP(1*V3498,NFLGames!$H$11:$H$555,1,FALSE)</f>
        <v>401220326</v>
      </c>
      <c r="Z3498">
        <f>VLOOKUP($Y3498, NFLGames!$H$11:$K$555,2,FALSE)</f>
        <v>2020</v>
      </c>
      <c r="AA3498">
        <f>VLOOKUP($Y3498, NFLGames!$H$11:$K$555,3,FALSE)</f>
        <v>5</v>
      </c>
      <c r="AB3498" s="6">
        <f>IF(A3499=0, 0, AH3499-tbl_pbp[[#This Row],[Saints Win %]])</f>
        <v>-2.0000000000000018E-2</v>
      </c>
      <c r="AE3498">
        <f>ABS(tbl_pbp[[#This Row],[play.homeScore]]-tbl_pbp[[#This Row],[play.awayScore]])</f>
        <v>3</v>
      </c>
      <c r="AF3498">
        <f>IF(tbl_pbp[[#This Row],[Play Saints Win % Increase]]&gt;=$AF$4,1,0)</f>
        <v>0</v>
      </c>
      <c r="AG3498" t="str">
        <f>VLOOKUP(tbl_pbp[[#This Row],[gameId]], games!$B$2:$T$40, 9, FALSE)</f>
        <v>los-angeles-chargers</v>
      </c>
      <c r="AH3498" s="5">
        <f>IF(tbl_pbp[[#This Row],[AwayTeam]] &lt;&gt; "new-orleans-saints", tbl_pbp[[#This Row],[homeWinPercentage]], 1-tbl_pbp[[#This Row],[homeWinPercentage]])</f>
        <v>0.46200000000000002</v>
      </c>
      <c r="AI3498" s="13">
        <f>tbl_pbp[[#This Row],[Kamara]]*tbl_pbp[[#This Row],[Impactful Play]]</f>
        <v>0</v>
      </c>
      <c r="AJ3498" s="13">
        <f>tbl_pbp[[#This Row],[Thomas]]*tbl_pbp[[#This Row],[Impactful Play]]</f>
        <v>0</v>
      </c>
      <c r="AK3498" s="13" t="str">
        <f>VLOOKUP(tbl_pbp[[#This Row],[Play Saints Win % Increase]], tbl_impact[],3,TRUE)</f>
        <v>Bad (0 to -5%)</v>
      </c>
    </row>
    <row r="3499" spans="1:37">
      <c r="A3499" s="1">
        <v>47</v>
      </c>
      <c r="B3499" s="5">
        <v>0.442</v>
      </c>
      <c r="C3499" t="s">
        <v>2905</v>
      </c>
      <c r="D3499">
        <v>0</v>
      </c>
      <c r="E3499">
        <v>0</v>
      </c>
      <c r="F3499">
        <v>2</v>
      </c>
      <c r="G3499">
        <v>3</v>
      </c>
      <c r="H3499">
        <v>13</v>
      </c>
      <c r="I3499">
        <v>4</v>
      </c>
      <c r="J3499">
        <v>4</v>
      </c>
      <c r="K3499" t="s">
        <v>30</v>
      </c>
      <c r="L3499">
        <v>1</v>
      </c>
      <c r="M3499">
        <v>4</v>
      </c>
      <c r="N3499" t="s">
        <v>2906</v>
      </c>
      <c r="O3499" t="s">
        <v>1220</v>
      </c>
      <c r="P3499" t="s">
        <v>103</v>
      </c>
      <c r="Q3499" t="s">
        <v>104</v>
      </c>
      <c r="R3499" t="s">
        <v>105</v>
      </c>
      <c r="S3499" t="s">
        <v>283</v>
      </c>
      <c r="T3499" t="s">
        <v>573</v>
      </c>
      <c r="U3499" t="s">
        <v>574</v>
      </c>
      <c r="V3499" t="s">
        <v>2741</v>
      </c>
      <c r="X3499" t="str">
        <f>VLOOKUP(pbp!V732, games!$B$2:$R$40, 3, FALSE)</f>
        <v>2019-10-06T17:00Z</v>
      </c>
      <c r="Y3499">
        <f>VLOOKUP(1*V3499,NFLGames!$H$11:$H$555,1,FALSE)</f>
        <v>401220326</v>
      </c>
      <c r="Z3499">
        <f>VLOOKUP($Y3499, NFLGames!$H$11:$K$555,2,FALSE)</f>
        <v>2020</v>
      </c>
      <c r="AA3499">
        <f>VLOOKUP($Y3499, NFLGames!$H$11:$K$555,3,FALSE)</f>
        <v>5</v>
      </c>
      <c r="AB3499" s="6">
        <f>IF(A3500=0, 0, AH3500-tbl_pbp[[#This Row],[Saints Win %]])</f>
        <v>4.0000000000000036E-3</v>
      </c>
      <c r="AE3499">
        <f>ABS(tbl_pbp[[#This Row],[play.homeScore]]-tbl_pbp[[#This Row],[play.awayScore]])</f>
        <v>10</v>
      </c>
      <c r="AF3499">
        <f>IF(tbl_pbp[[#This Row],[Play Saints Win % Increase]]&gt;=$AF$4,1,0)</f>
        <v>0</v>
      </c>
      <c r="AG3499" t="str">
        <f>VLOOKUP(tbl_pbp[[#This Row],[gameId]], games!$B$2:$T$40, 9, FALSE)</f>
        <v>los-angeles-chargers</v>
      </c>
      <c r="AH3499" s="5">
        <f>IF(tbl_pbp[[#This Row],[AwayTeam]] &lt;&gt; "new-orleans-saints", tbl_pbp[[#This Row],[homeWinPercentage]], 1-tbl_pbp[[#This Row],[homeWinPercentage]])</f>
        <v>0.442</v>
      </c>
      <c r="AI3499" s="13">
        <f>tbl_pbp[[#This Row],[Kamara]]*tbl_pbp[[#This Row],[Impactful Play]]</f>
        <v>0</v>
      </c>
      <c r="AJ3499" s="13">
        <f>tbl_pbp[[#This Row],[Thomas]]*tbl_pbp[[#This Row],[Impactful Play]]</f>
        <v>0</v>
      </c>
      <c r="AK3499" s="13" t="str">
        <f>VLOOKUP(tbl_pbp[[#This Row],[Play Saints Win % Increase]], tbl_impact[],3,TRUE)</f>
        <v>Scented (0 to +5%)</v>
      </c>
    </row>
    <row r="3500" spans="1:37">
      <c r="A3500" s="1">
        <v>48</v>
      </c>
      <c r="B3500" s="5">
        <v>0.44600000000000001</v>
      </c>
      <c r="C3500" t="s">
        <v>2907</v>
      </c>
      <c r="D3500">
        <v>0</v>
      </c>
      <c r="E3500">
        <v>0</v>
      </c>
      <c r="F3500">
        <v>2</v>
      </c>
      <c r="G3500">
        <v>3</v>
      </c>
      <c r="H3500">
        <v>13</v>
      </c>
      <c r="I3500">
        <v>0</v>
      </c>
      <c r="J3500">
        <v>65</v>
      </c>
      <c r="K3500" t="s">
        <v>30</v>
      </c>
      <c r="L3500">
        <v>0</v>
      </c>
      <c r="M3500">
        <v>65</v>
      </c>
      <c r="N3500" t="s">
        <v>2908</v>
      </c>
      <c r="O3500" t="s">
        <v>1220</v>
      </c>
      <c r="P3500" t="s">
        <v>25</v>
      </c>
      <c r="Q3500" t="s">
        <v>26</v>
      </c>
      <c r="R3500" t="s">
        <v>27</v>
      </c>
      <c r="V3500" t="s">
        <v>2741</v>
      </c>
      <c r="X3500" t="str">
        <f>VLOOKUP(pbp!V733, games!$B$2:$R$40, 3, FALSE)</f>
        <v>2019-10-06T17:00Z</v>
      </c>
      <c r="Y3500">
        <f>VLOOKUP(1*V3500,NFLGames!$H$11:$H$555,1,FALSE)</f>
        <v>401220326</v>
      </c>
      <c r="Z3500">
        <f>VLOOKUP($Y3500, NFLGames!$H$11:$K$555,2,FALSE)</f>
        <v>2020</v>
      </c>
      <c r="AA3500">
        <f>VLOOKUP($Y3500, NFLGames!$H$11:$K$555,3,FALSE)</f>
        <v>5</v>
      </c>
      <c r="AB3500" s="6">
        <f>IF(A3501=0, 0, AH3501-tbl_pbp[[#This Row],[Saints Win %]])</f>
        <v>-3.1000000000000028E-2</v>
      </c>
      <c r="AE3500">
        <f>ABS(tbl_pbp[[#This Row],[play.homeScore]]-tbl_pbp[[#This Row],[play.awayScore]])</f>
        <v>10</v>
      </c>
      <c r="AF3500">
        <f>IF(tbl_pbp[[#This Row],[Play Saints Win % Increase]]&gt;=$AF$4,1,0)</f>
        <v>0</v>
      </c>
      <c r="AG3500" t="str">
        <f>VLOOKUP(tbl_pbp[[#This Row],[gameId]], games!$B$2:$T$40, 9, FALSE)</f>
        <v>los-angeles-chargers</v>
      </c>
      <c r="AH3500" s="5">
        <f>IF(tbl_pbp[[#This Row],[AwayTeam]] &lt;&gt; "new-orleans-saints", tbl_pbp[[#This Row],[homeWinPercentage]], 1-tbl_pbp[[#This Row],[homeWinPercentage]])</f>
        <v>0.44600000000000001</v>
      </c>
      <c r="AI3500" s="13">
        <f>tbl_pbp[[#This Row],[Kamara]]*tbl_pbp[[#This Row],[Impactful Play]]</f>
        <v>0</v>
      </c>
      <c r="AJ3500" s="13">
        <f>tbl_pbp[[#This Row],[Thomas]]*tbl_pbp[[#This Row],[Impactful Play]]</f>
        <v>0</v>
      </c>
      <c r="AK3500" s="13" t="str">
        <f>VLOOKUP(tbl_pbp[[#This Row],[Play Saints Win % Increase]], tbl_impact[],3,TRUE)</f>
        <v>Bad (0 to -5%)</v>
      </c>
    </row>
    <row r="3501" spans="1:37">
      <c r="A3501" s="1">
        <v>49</v>
      </c>
      <c r="B3501" s="5">
        <v>0.41499999999999998</v>
      </c>
      <c r="C3501" t="s">
        <v>2909</v>
      </c>
      <c r="D3501">
        <v>0</v>
      </c>
      <c r="E3501">
        <v>0</v>
      </c>
      <c r="F3501">
        <v>2</v>
      </c>
      <c r="G3501">
        <v>3</v>
      </c>
      <c r="H3501">
        <v>13</v>
      </c>
      <c r="I3501">
        <v>10</v>
      </c>
      <c r="J3501">
        <v>25</v>
      </c>
      <c r="K3501" t="s">
        <v>29</v>
      </c>
      <c r="L3501">
        <v>1</v>
      </c>
      <c r="M3501">
        <v>75</v>
      </c>
      <c r="N3501" t="s">
        <v>2910</v>
      </c>
      <c r="O3501" t="s">
        <v>1220</v>
      </c>
      <c r="P3501" t="s">
        <v>22</v>
      </c>
      <c r="Q3501" t="s">
        <v>37</v>
      </c>
      <c r="S3501" t="s">
        <v>33</v>
      </c>
      <c r="T3501" t="s">
        <v>34</v>
      </c>
      <c r="U3501" t="s">
        <v>35</v>
      </c>
      <c r="V3501" t="s">
        <v>2741</v>
      </c>
      <c r="X3501" t="str">
        <f>VLOOKUP(pbp!V734, games!$B$2:$R$40, 3, FALSE)</f>
        <v>2019-10-06T17:00Z</v>
      </c>
      <c r="Y3501">
        <f>VLOOKUP(1*V3501,NFLGames!$H$11:$H$555,1,FALSE)</f>
        <v>401220326</v>
      </c>
      <c r="Z3501">
        <f>VLOOKUP($Y3501, NFLGames!$H$11:$K$555,2,FALSE)</f>
        <v>2020</v>
      </c>
      <c r="AA3501">
        <f>VLOOKUP($Y3501, NFLGames!$H$11:$K$555,3,FALSE)</f>
        <v>5</v>
      </c>
      <c r="AB3501" s="6">
        <f>IF(A3502=0, 0, AH3502-tbl_pbp[[#This Row],[Saints Win %]])</f>
        <v>4.1000000000000036E-2</v>
      </c>
      <c r="AE3501">
        <f>ABS(tbl_pbp[[#This Row],[play.homeScore]]-tbl_pbp[[#This Row],[play.awayScore]])</f>
        <v>10</v>
      </c>
      <c r="AF3501">
        <f>IF(tbl_pbp[[#This Row],[Play Saints Win % Increase]]&gt;=$AF$4,1,0)</f>
        <v>0</v>
      </c>
      <c r="AG3501" t="str">
        <f>VLOOKUP(tbl_pbp[[#This Row],[gameId]], games!$B$2:$T$40, 9, FALSE)</f>
        <v>los-angeles-chargers</v>
      </c>
      <c r="AH3501" s="5">
        <f>IF(tbl_pbp[[#This Row],[AwayTeam]] &lt;&gt; "new-orleans-saints", tbl_pbp[[#This Row],[homeWinPercentage]], 1-tbl_pbp[[#This Row],[homeWinPercentage]])</f>
        <v>0.41499999999999998</v>
      </c>
      <c r="AI3501" s="13">
        <f>tbl_pbp[[#This Row],[Kamara]]*tbl_pbp[[#This Row],[Impactful Play]]</f>
        <v>0</v>
      </c>
      <c r="AJ3501" s="13">
        <f>tbl_pbp[[#This Row],[Thomas]]*tbl_pbp[[#This Row],[Impactful Play]]</f>
        <v>0</v>
      </c>
      <c r="AK3501" s="13" t="str">
        <f>VLOOKUP(tbl_pbp[[#This Row],[Play Saints Win % Increase]], tbl_impact[],3,TRUE)</f>
        <v>Scented (0 to +5%)</v>
      </c>
    </row>
    <row r="3502" spans="1:37">
      <c r="A3502" s="1">
        <v>50</v>
      </c>
      <c r="B3502" s="5">
        <v>0.45600000000000002</v>
      </c>
      <c r="C3502" t="s">
        <v>2911</v>
      </c>
      <c r="D3502">
        <v>0</v>
      </c>
      <c r="E3502">
        <v>0</v>
      </c>
      <c r="F3502">
        <v>2</v>
      </c>
      <c r="G3502">
        <v>3</v>
      </c>
      <c r="H3502">
        <v>13</v>
      </c>
      <c r="I3502">
        <v>10</v>
      </c>
      <c r="J3502">
        <v>25</v>
      </c>
      <c r="K3502" t="s">
        <v>29</v>
      </c>
      <c r="L3502">
        <v>2</v>
      </c>
      <c r="M3502">
        <v>75</v>
      </c>
      <c r="N3502" t="s">
        <v>2912</v>
      </c>
      <c r="O3502" t="s">
        <v>2913</v>
      </c>
      <c r="P3502" t="s">
        <v>30</v>
      </c>
      <c r="Q3502" t="s">
        <v>31</v>
      </c>
      <c r="R3502" t="s">
        <v>32</v>
      </c>
      <c r="S3502" t="s">
        <v>120</v>
      </c>
      <c r="T3502" t="s">
        <v>34</v>
      </c>
      <c r="U3502" t="s">
        <v>458</v>
      </c>
      <c r="V3502" t="s">
        <v>2741</v>
      </c>
      <c r="X3502" t="str">
        <f>VLOOKUP(pbp!V735, games!$B$2:$R$40, 3, FALSE)</f>
        <v>2019-10-06T17:00Z</v>
      </c>
      <c r="Y3502">
        <f>VLOOKUP(1*V3502,NFLGames!$H$11:$H$555,1,FALSE)</f>
        <v>401220326</v>
      </c>
      <c r="Z3502">
        <f>VLOOKUP($Y3502, NFLGames!$H$11:$K$555,2,FALSE)</f>
        <v>2020</v>
      </c>
      <c r="AA3502">
        <f>VLOOKUP($Y3502, NFLGames!$H$11:$K$555,3,FALSE)</f>
        <v>5</v>
      </c>
      <c r="AB3502" s="6">
        <f>IF(A3503=0, 0, AH3503-tbl_pbp[[#This Row],[Saints Win %]])</f>
        <v>-7.8000000000000014E-2</v>
      </c>
      <c r="AC3502">
        <v>1</v>
      </c>
      <c r="AE3502">
        <f>ABS(tbl_pbp[[#This Row],[play.homeScore]]-tbl_pbp[[#This Row],[play.awayScore]])</f>
        <v>10</v>
      </c>
      <c r="AF3502">
        <f>IF(tbl_pbp[[#This Row],[Play Saints Win % Increase]]&gt;=$AF$4,1,0)</f>
        <v>0</v>
      </c>
      <c r="AG3502" t="str">
        <f>VLOOKUP(tbl_pbp[[#This Row],[gameId]], games!$B$2:$T$40, 9, FALSE)</f>
        <v>los-angeles-chargers</v>
      </c>
      <c r="AH3502" s="5">
        <f>IF(tbl_pbp[[#This Row],[AwayTeam]] &lt;&gt; "new-orleans-saints", tbl_pbp[[#This Row],[homeWinPercentage]], 1-tbl_pbp[[#This Row],[homeWinPercentage]])</f>
        <v>0.45600000000000002</v>
      </c>
      <c r="AI3502" s="13">
        <f>tbl_pbp[[#This Row],[Kamara]]*tbl_pbp[[#This Row],[Impactful Play]]</f>
        <v>0</v>
      </c>
      <c r="AJ3502" s="13">
        <f>tbl_pbp[[#This Row],[Thomas]]*tbl_pbp[[#This Row],[Impactful Play]]</f>
        <v>0</v>
      </c>
      <c r="AK3502" s="13" t="str">
        <f>VLOOKUP(tbl_pbp[[#This Row],[Play Saints Win % Increase]], tbl_impact[],3,TRUE)</f>
        <v>Smelly (worse than-5% -&gt; -10%)</v>
      </c>
    </row>
    <row r="3503" spans="1:37">
      <c r="A3503" s="1">
        <v>51</v>
      </c>
      <c r="B3503" s="5">
        <v>0.378</v>
      </c>
      <c r="C3503" t="s">
        <v>2914</v>
      </c>
      <c r="D3503">
        <v>0</v>
      </c>
      <c r="E3503">
        <v>0</v>
      </c>
      <c r="F3503">
        <v>2</v>
      </c>
      <c r="G3503">
        <v>3</v>
      </c>
      <c r="H3503">
        <v>13</v>
      </c>
      <c r="I3503">
        <v>1</v>
      </c>
      <c r="J3503">
        <v>34</v>
      </c>
      <c r="K3503" t="s">
        <v>29</v>
      </c>
      <c r="L3503">
        <v>3</v>
      </c>
      <c r="M3503">
        <v>66</v>
      </c>
      <c r="N3503" t="s">
        <v>2915</v>
      </c>
      <c r="O3503" t="s">
        <v>72</v>
      </c>
      <c r="P3503" t="s">
        <v>45</v>
      </c>
      <c r="Q3503" t="s">
        <v>46</v>
      </c>
      <c r="R3503" t="s">
        <v>47</v>
      </c>
      <c r="S3503" t="s">
        <v>54</v>
      </c>
      <c r="T3503" t="s">
        <v>127</v>
      </c>
      <c r="U3503" t="s">
        <v>2916</v>
      </c>
      <c r="V3503" t="s">
        <v>2741</v>
      </c>
      <c r="X3503" t="str">
        <f>VLOOKUP(pbp!V736, games!$B$2:$R$40, 3, FALSE)</f>
        <v>2019-10-06T17:00Z</v>
      </c>
      <c r="Y3503">
        <f>VLOOKUP(1*V3503,NFLGames!$H$11:$H$555,1,FALSE)</f>
        <v>401220326</v>
      </c>
      <c r="Z3503">
        <f>VLOOKUP($Y3503, NFLGames!$H$11:$K$555,2,FALSE)</f>
        <v>2020</v>
      </c>
      <c r="AA3503">
        <f>VLOOKUP($Y3503, NFLGames!$H$11:$K$555,3,FALSE)</f>
        <v>5</v>
      </c>
      <c r="AB3503" s="6">
        <f>IF(A3504=0, 0, AH3504-tbl_pbp[[#This Row],[Saints Win %]])</f>
        <v>6.0000000000000053E-3</v>
      </c>
      <c r="AE3503">
        <f>ABS(tbl_pbp[[#This Row],[play.homeScore]]-tbl_pbp[[#This Row],[play.awayScore]])</f>
        <v>10</v>
      </c>
      <c r="AF3503">
        <f>IF(tbl_pbp[[#This Row],[Play Saints Win % Increase]]&gt;=$AF$4,1,0)</f>
        <v>0</v>
      </c>
      <c r="AG3503" t="str">
        <f>VLOOKUP(tbl_pbp[[#This Row],[gameId]], games!$B$2:$T$40, 9, FALSE)</f>
        <v>los-angeles-chargers</v>
      </c>
      <c r="AH3503" s="5">
        <f>IF(tbl_pbp[[#This Row],[AwayTeam]] &lt;&gt; "new-orleans-saints", tbl_pbp[[#This Row],[homeWinPercentage]], 1-tbl_pbp[[#This Row],[homeWinPercentage]])</f>
        <v>0.378</v>
      </c>
      <c r="AI3503" s="13">
        <f>tbl_pbp[[#This Row],[Kamara]]*tbl_pbp[[#This Row],[Impactful Play]]</f>
        <v>0</v>
      </c>
      <c r="AJ3503" s="13">
        <f>tbl_pbp[[#This Row],[Thomas]]*tbl_pbp[[#This Row],[Impactful Play]]</f>
        <v>0</v>
      </c>
      <c r="AK3503" s="13" t="str">
        <f>VLOOKUP(tbl_pbp[[#This Row],[Play Saints Win % Increase]], tbl_impact[],3,TRUE)</f>
        <v>Scented (0 to +5%)</v>
      </c>
    </row>
    <row r="3504" spans="1:37">
      <c r="A3504" s="1">
        <v>52</v>
      </c>
      <c r="B3504" s="5">
        <v>0.38400000000000001</v>
      </c>
      <c r="C3504" t="s">
        <v>2917</v>
      </c>
      <c r="D3504">
        <v>0</v>
      </c>
      <c r="E3504">
        <v>0</v>
      </c>
      <c r="F3504">
        <v>2</v>
      </c>
      <c r="G3504">
        <v>3</v>
      </c>
      <c r="H3504">
        <v>13</v>
      </c>
      <c r="I3504">
        <v>1</v>
      </c>
      <c r="J3504">
        <v>34</v>
      </c>
      <c r="K3504" t="s">
        <v>29</v>
      </c>
      <c r="L3504">
        <v>4</v>
      </c>
      <c r="M3504">
        <v>66</v>
      </c>
      <c r="N3504" t="s">
        <v>2918</v>
      </c>
      <c r="O3504" t="s">
        <v>2159</v>
      </c>
      <c r="P3504" t="s">
        <v>66</v>
      </c>
      <c r="Q3504" t="s">
        <v>67</v>
      </c>
      <c r="R3504" t="s">
        <v>68</v>
      </c>
      <c r="S3504" t="s">
        <v>424</v>
      </c>
      <c r="T3504" t="s">
        <v>127</v>
      </c>
      <c r="U3504" t="s">
        <v>1767</v>
      </c>
      <c r="V3504" t="s">
        <v>2741</v>
      </c>
      <c r="X3504" t="str">
        <f>VLOOKUP(pbp!V737, games!$B$2:$R$40, 3, FALSE)</f>
        <v>2019-10-06T17:00Z</v>
      </c>
      <c r="Y3504">
        <f>VLOOKUP(1*V3504,NFLGames!$H$11:$H$555,1,FALSE)</f>
        <v>401220326</v>
      </c>
      <c r="Z3504">
        <f>VLOOKUP($Y3504, NFLGames!$H$11:$K$555,2,FALSE)</f>
        <v>2020</v>
      </c>
      <c r="AA3504">
        <f>VLOOKUP($Y3504, NFLGames!$H$11:$K$555,3,FALSE)</f>
        <v>5</v>
      </c>
      <c r="AB3504" s="6">
        <f>IF(A3505=0, 0, AH3505-tbl_pbp[[#This Row],[Saints Win %]])</f>
        <v>2.899999999999997E-2</v>
      </c>
      <c r="AE3504">
        <f>ABS(tbl_pbp[[#This Row],[play.homeScore]]-tbl_pbp[[#This Row],[play.awayScore]])</f>
        <v>10</v>
      </c>
      <c r="AF3504">
        <f>IF(tbl_pbp[[#This Row],[Play Saints Win % Increase]]&gt;=$AF$4,1,0)</f>
        <v>0</v>
      </c>
      <c r="AG3504" t="str">
        <f>VLOOKUP(tbl_pbp[[#This Row],[gameId]], games!$B$2:$T$40, 9, FALSE)</f>
        <v>los-angeles-chargers</v>
      </c>
      <c r="AH3504" s="5">
        <f>IF(tbl_pbp[[#This Row],[AwayTeam]] &lt;&gt; "new-orleans-saints", tbl_pbp[[#This Row],[homeWinPercentage]], 1-tbl_pbp[[#This Row],[homeWinPercentage]])</f>
        <v>0.38400000000000001</v>
      </c>
      <c r="AI3504" s="13">
        <f>tbl_pbp[[#This Row],[Kamara]]*tbl_pbp[[#This Row],[Impactful Play]]</f>
        <v>0</v>
      </c>
      <c r="AJ3504" s="13">
        <f>tbl_pbp[[#This Row],[Thomas]]*tbl_pbp[[#This Row],[Impactful Play]]</f>
        <v>0</v>
      </c>
      <c r="AK3504" s="13" t="str">
        <f>VLOOKUP(tbl_pbp[[#This Row],[Play Saints Win % Increase]], tbl_impact[],3,TRUE)</f>
        <v>Scented (0 to +5%)</v>
      </c>
    </row>
    <row r="3505" spans="1:37">
      <c r="A3505" s="1">
        <v>53</v>
      </c>
      <c r="B3505" s="5">
        <v>0.41299999999999998</v>
      </c>
      <c r="C3505" t="s">
        <v>2919</v>
      </c>
      <c r="D3505">
        <v>0</v>
      </c>
      <c r="E3505">
        <v>0</v>
      </c>
      <c r="F3505">
        <v>2</v>
      </c>
      <c r="G3505">
        <v>3</v>
      </c>
      <c r="H3505">
        <v>13</v>
      </c>
      <c r="I3505">
        <v>10</v>
      </c>
      <c r="J3505">
        <v>80</v>
      </c>
      <c r="K3505" t="s">
        <v>30</v>
      </c>
      <c r="L3505">
        <v>1</v>
      </c>
      <c r="M3505">
        <v>80</v>
      </c>
      <c r="N3505" t="s">
        <v>2920</v>
      </c>
      <c r="O3505" t="s">
        <v>2410</v>
      </c>
      <c r="P3505" t="s">
        <v>30</v>
      </c>
      <c r="Q3505" t="s">
        <v>31</v>
      </c>
      <c r="R3505" t="s">
        <v>32</v>
      </c>
      <c r="S3505" t="s">
        <v>33</v>
      </c>
      <c r="T3505" t="s">
        <v>2786</v>
      </c>
      <c r="U3505" t="s">
        <v>2787</v>
      </c>
      <c r="V3505" t="s">
        <v>2741</v>
      </c>
      <c r="X3505" t="str">
        <f>VLOOKUP(pbp!V738, games!$B$2:$R$40, 3, FALSE)</f>
        <v>2019-10-06T17:00Z</v>
      </c>
      <c r="Y3505">
        <f>VLOOKUP(1*V3505,NFLGames!$H$11:$H$555,1,FALSE)</f>
        <v>401220326</v>
      </c>
      <c r="Z3505">
        <f>VLOOKUP($Y3505, NFLGames!$H$11:$K$555,2,FALSE)</f>
        <v>2020</v>
      </c>
      <c r="AA3505">
        <f>VLOOKUP($Y3505, NFLGames!$H$11:$K$555,3,FALSE)</f>
        <v>5</v>
      </c>
      <c r="AB3505" s="6">
        <f>IF(A3506=0, 0, AH3506-tbl_pbp[[#This Row],[Saints Win %]])</f>
        <v>0.15799999999999997</v>
      </c>
      <c r="AE3505">
        <f>ABS(tbl_pbp[[#This Row],[play.homeScore]]-tbl_pbp[[#This Row],[play.awayScore]])</f>
        <v>10</v>
      </c>
      <c r="AF3505">
        <f>IF(tbl_pbp[[#This Row],[Play Saints Win % Increase]]&gt;=$AF$4,1,0)</f>
        <v>1</v>
      </c>
      <c r="AG3505" t="str">
        <f>VLOOKUP(tbl_pbp[[#This Row],[gameId]], games!$B$2:$T$40, 9, FALSE)</f>
        <v>los-angeles-chargers</v>
      </c>
      <c r="AH3505" s="5">
        <f>IF(tbl_pbp[[#This Row],[AwayTeam]] &lt;&gt; "new-orleans-saints", tbl_pbp[[#This Row],[homeWinPercentage]], 1-tbl_pbp[[#This Row],[homeWinPercentage]])</f>
        <v>0.41299999999999998</v>
      </c>
      <c r="AI3505" s="13">
        <f>tbl_pbp[[#This Row],[Kamara]]*tbl_pbp[[#This Row],[Impactful Play]]</f>
        <v>0</v>
      </c>
      <c r="AJ3505" s="13">
        <f>tbl_pbp[[#This Row],[Thomas]]*tbl_pbp[[#This Row],[Impactful Play]]</f>
        <v>0</v>
      </c>
      <c r="AK3505" s="13" t="str">
        <f>VLOOKUP(tbl_pbp[[#This Row],[Play Saints Win % Increase]], tbl_impact[],3,TRUE)</f>
        <v>Fragrant (10% to 20%)</v>
      </c>
    </row>
    <row r="3506" spans="1:37">
      <c r="A3506" s="1">
        <v>54</v>
      </c>
      <c r="B3506" s="5">
        <v>0.57099999999999995</v>
      </c>
      <c r="C3506" t="s">
        <v>2921</v>
      </c>
      <c r="D3506">
        <v>0</v>
      </c>
      <c r="E3506">
        <v>0</v>
      </c>
      <c r="F3506">
        <v>2</v>
      </c>
      <c r="G3506">
        <v>3</v>
      </c>
      <c r="H3506">
        <v>13</v>
      </c>
      <c r="I3506">
        <v>9</v>
      </c>
      <c r="J3506">
        <v>79</v>
      </c>
      <c r="K3506" t="s">
        <v>30</v>
      </c>
      <c r="L3506">
        <v>2</v>
      </c>
      <c r="M3506">
        <v>79</v>
      </c>
      <c r="N3506" t="s">
        <v>2922</v>
      </c>
      <c r="O3506" t="s">
        <v>2163</v>
      </c>
      <c r="P3506" t="s">
        <v>94</v>
      </c>
      <c r="Q3506" t="s">
        <v>95</v>
      </c>
      <c r="R3506" t="s">
        <v>96</v>
      </c>
      <c r="S3506" t="s">
        <v>210</v>
      </c>
      <c r="T3506" t="s">
        <v>2884</v>
      </c>
      <c r="U3506" t="s">
        <v>2923</v>
      </c>
      <c r="V3506" t="s">
        <v>2741</v>
      </c>
      <c r="X3506" t="str">
        <f>VLOOKUP(pbp!V739, games!$B$2:$R$40, 3, FALSE)</f>
        <v>2019-10-06T17:00Z</v>
      </c>
      <c r="Y3506">
        <f>VLOOKUP(1*V3506,NFLGames!$H$11:$H$555,1,FALSE)</f>
        <v>401220326</v>
      </c>
      <c r="Z3506">
        <f>VLOOKUP($Y3506, NFLGames!$H$11:$K$555,2,FALSE)</f>
        <v>2020</v>
      </c>
      <c r="AA3506">
        <f>VLOOKUP($Y3506, NFLGames!$H$11:$K$555,3,FALSE)</f>
        <v>5</v>
      </c>
      <c r="AB3506" s="6">
        <f>IF(A3507=0, 0, AH3507-tbl_pbp[[#This Row],[Saints Win %]])</f>
        <v>-0.14799999999999996</v>
      </c>
      <c r="AE3506">
        <f>ABS(tbl_pbp[[#This Row],[play.homeScore]]-tbl_pbp[[#This Row],[play.awayScore]])</f>
        <v>10</v>
      </c>
      <c r="AF3506">
        <f>IF(tbl_pbp[[#This Row],[Play Saints Win % Increase]]&gt;=$AF$4,1,0)</f>
        <v>0</v>
      </c>
      <c r="AG3506" t="str">
        <f>VLOOKUP(tbl_pbp[[#This Row],[gameId]], games!$B$2:$T$40, 9, FALSE)</f>
        <v>los-angeles-chargers</v>
      </c>
      <c r="AH3506" s="5">
        <f>IF(tbl_pbp[[#This Row],[AwayTeam]] &lt;&gt; "new-orleans-saints", tbl_pbp[[#This Row],[homeWinPercentage]], 1-tbl_pbp[[#This Row],[homeWinPercentage]])</f>
        <v>0.57099999999999995</v>
      </c>
      <c r="AI3506" s="13">
        <f>tbl_pbp[[#This Row],[Kamara]]*tbl_pbp[[#This Row],[Impactful Play]]</f>
        <v>0</v>
      </c>
      <c r="AJ3506" s="13">
        <f>tbl_pbp[[#This Row],[Thomas]]*tbl_pbp[[#This Row],[Impactful Play]]</f>
        <v>0</v>
      </c>
      <c r="AK3506" s="13" t="str">
        <f>VLOOKUP(tbl_pbp[[#This Row],[Play Saints Win % Increase]], tbl_impact[],3,TRUE)</f>
        <v>Stinky (worse than -10% to -20%)</v>
      </c>
    </row>
    <row r="3507" spans="1:37">
      <c r="A3507" s="1">
        <v>55</v>
      </c>
      <c r="B3507" s="5">
        <v>0.42299999999999999</v>
      </c>
      <c r="C3507" t="s">
        <v>2924</v>
      </c>
      <c r="D3507">
        <v>0</v>
      </c>
      <c r="E3507">
        <v>0</v>
      </c>
      <c r="F3507">
        <v>2</v>
      </c>
      <c r="G3507">
        <v>3</v>
      </c>
      <c r="H3507">
        <v>13</v>
      </c>
      <c r="I3507">
        <v>19</v>
      </c>
      <c r="J3507">
        <v>89</v>
      </c>
      <c r="K3507" t="s">
        <v>30</v>
      </c>
      <c r="L3507">
        <v>2</v>
      </c>
      <c r="M3507">
        <v>89</v>
      </c>
      <c r="N3507" t="s">
        <v>2925</v>
      </c>
      <c r="O3507" t="s">
        <v>2541</v>
      </c>
      <c r="P3507" t="s">
        <v>45</v>
      </c>
      <c r="Q3507" t="s">
        <v>46</v>
      </c>
      <c r="R3507" t="s">
        <v>47</v>
      </c>
      <c r="S3507" t="s">
        <v>2926</v>
      </c>
      <c r="T3507" t="s">
        <v>2927</v>
      </c>
      <c r="U3507" t="s">
        <v>2928</v>
      </c>
      <c r="V3507" t="s">
        <v>2741</v>
      </c>
      <c r="X3507" t="str">
        <f>VLOOKUP(pbp!V740, games!$B$2:$R$40, 3, FALSE)</f>
        <v>2019-10-06T17:00Z</v>
      </c>
      <c r="Y3507">
        <f>VLOOKUP(1*V3507,NFLGames!$H$11:$H$555,1,FALSE)</f>
        <v>401220326</v>
      </c>
      <c r="Z3507">
        <f>VLOOKUP($Y3507, NFLGames!$H$11:$K$555,2,FALSE)</f>
        <v>2020</v>
      </c>
      <c r="AA3507">
        <f>VLOOKUP($Y3507, NFLGames!$H$11:$K$555,3,FALSE)</f>
        <v>5</v>
      </c>
      <c r="AB3507" s="6">
        <f>IF(A3508=0, 0, AH3508-tbl_pbp[[#This Row],[Saints Win %]])</f>
        <v>8.0000000000000071E-3</v>
      </c>
      <c r="AE3507">
        <f>ABS(tbl_pbp[[#This Row],[play.homeScore]]-tbl_pbp[[#This Row],[play.awayScore]])</f>
        <v>10</v>
      </c>
      <c r="AF3507">
        <f>IF(tbl_pbp[[#This Row],[Play Saints Win % Increase]]&gt;=$AF$4,1,0)</f>
        <v>0</v>
      </c>
      <c r="AG3507" t="str">
        <f>VLOOKUP(tbl_pbp[[#This Row],[gameId]], games!$B$2:$T$40, 9, FALSE)</f>
        <v>los-angeles-chargers</v>
      </c>
      <c r="AH3507" s="5">
        <f>IF(tbl_pbp[[#This Row],[AwayTeam]] &lt;&gt; "new-orleans-saints", tbl_pbp[[#This Row],[homeWinPercentage]], 1-tbl_pbp[[#This Row],[homeWinPercentage]])</f>
        <v>0.42299999999999999</v>
      </c>
      <c r="AI3507" s="13">
        <f>tbl_pbp[[#This Row],[Kamara]]*tbl_pbp[[#This Row],[Impactful Play]]</f>
        <v>0</v>
      </c>
      <c r="AJ3507" s="13">
        <f>tbl_pbp[[#This Row],[Thomas]]*tbl_pbp[[#This Row],[Impactful Play]]</f>
        <v>0</v>
      </c>
      <c r="AK3507" s="13" t="str">
        <f>VLOOKUP(tbl_pbp[[#This Row],[Play Saints Win % Increase]], tbl_impact[],3,TRUE)</f>
        <v>Scented (0 to +5%)</v>
      </c>
    </row>
    <row r="3508" spans="1:37">
      <c r="A3508" s="1">
        <v>56</v>
      </c>
      <c r="B3508" s="5">
        <v>0.43099999999999999</v>
      </c>
      <c r="C3508" t="s">
        <v>2929</v>
      </c>
      <c r="D3508">
        <v>0</v>
      </c>
      <c r="E3508">
        <v>0</v>
      </c>
      <c r="F3508">
        <v>2</v>
      </c>
      <c r="G3508">
        <v>3</v>
      </c>
      <c r="H3508">
        <v>13</v>
      </c>
      <c r="I3508">
        <v>10</v>
      </c>
      <c r="J3508">
        <v>80</v>
      </c>
      <c r="K3508" t="s">
        <v>30</v>
      </c>
      <c r="L3508">
        <v>3</v>
      </c>
      <c r="M3508">
        <v>80</v>
      </c>
      <c r="N3508" t="s">
        <v>2930</v>
      </c>
      <c r="O3508" t="s">
        <v>2549</v>
      </c>
      <c r="P3508" t="s">
        <v>30</v>
      </c>
      <c r="Q3508" t="s">
        <v>31</v>
      </c>
      <c r="R3508" t="s">
        <v>32</v>
      </c>
      <c r="S3508" t="s">
        <v>123</v>
      </c>
      <c r="T3508" t="s">
        <v>2786</v>
      </c>
      <c r="U3508" t="s">
        <v>2931</v>
      </c>
      <c r="V3508" t="s">
        <v>2741</v>
      </c>
      <c r="X3508" t="str">
        <f>VLOOKUP(pbp!V741, games!$B$2:$R$40, 3, FALSE)</f>
        <v>2019-10-06T17:00Z</v>
      </c>
      <c r="Y3508">
        <f>VLOOKUP(1*V3508,NFLGames!$H$11:$H$555,1,FALSE)</f>
        <v>401220326</v>
      </c>
      <c r="Z3508">
        <f>VLOOKUP($Y3508, NFLGames!$H$11:$K$555,2,FALSE)</f>
        <v>2020</v>
      </c>
      <c r="AA3508">
        <f>VLOOKUP($Y3508, NFLGames!$H$11:$K$555,3,FALSE)</f>
        <v>5</v>
      </c>
      <c r="AB3508" s="6">
        <f>IF(A3509=0, 0, AH3509-tbl_pbp[[#This Row],[Saints Win %]])</f>
        <v>-0.16899999999999998</v>
      </c>
      <c r="AE3508">
        <f>ABS(tbl_pbp[[#This Row],[play.homeScore]]-tbl_pbp[[#This Row],[play.awayScore]])</f>
        <v>10</v>
      </c>
      <c r="AF3508">
        <f>IF(tbl_pbp[[#This Row],[Play Saints Win % Increase]]&gt;=$AF$4,1,0)</f>
        <v>0</v>
      </c>
      <c r="AG3508" t="str">
        <f>VLOOKUP(tbl_pbp[[#This Row],[gameId]], games!$B$2:$T$40, 9, FALSE)</f>
        <v>los-angeles-chargers</v>
      </c>
      <c r="AH3508" s="5">
        <f>IF(tbl_pbp[[#This Row],[AwayTeam]] &lt;&gt; "new-orleans-saints", tbl_pbp[[#This Row],[homeWinPercentage]], 1-tbl_pbp[[#This Row],[homeWinPercentage]])</f>
        <v>0.43099999999999999</v>
      </c>
      <c r="AI3508" s="13">
        <f>tbl_pbp[[#This Row],[Kamara]]*tbl_pbp[[#This Row],[Impactful Play]]</f>
        <v>0</v>
      </c>
      <c r="AJ3508" s="13">
        <f>tbl_pbp[[#This Row],[Thomas]]*tbl_pbp[[#This Row],[Impactful Play]]</f>
        <v>0</v>
      </c>
      <c r="AK3508" s="13" t="str">
        <f>VLOOKUP(tbl_pbp[[#This Row],[Play Saints Win % Increase]], tbl_impact[],3,TRUE)</f>
        <v>Stinky (worse than -10% to -20%)</v>
      </c>
    </row>
    <row r="3509" spans="1:37">
      <c r="A3509" s="1">
        <v>57</v>
      </c>
      <c r="B3509" s="5">
        <v>0.26200000000000001</v>
      </c>
      <c r="C3509" t="s">
        <v>2932</v>
      </c>
      <c r="D3509">
        <v>0</v>
      </c>
      <c r="E3509">
        <v>0</v>
      </c>
      <c r="F3509">
        <v>2</v>
      </c>
      <c r="G3509">
        <v>3</v>
      </c>
      <c r="H3509">
        <v>13</v>
      </c>
      <c r="I3509">
        <v>4</v>
      </c>
      <c r="J3509">
        <v>74</v>
      </c>
      <c r="K3509" t="s">
        <v>30</v>
      </c>
      <c r="L3509">
        <v>4</v>
      </c>
      <c r="M3509">
        <v>74</v>
      </c>
      <c r="N3509" t="s">
        <v>2933</v>
      </c>
      <c r="O3509" t="s">
        <v>198</v>
      </c>
      <c r="P3509" t="s">
        <v>66</v>
      </c>
      <c r="Q3509" t="s">
        <v>67</v>
      </c>
      <c r="R3509" t="s">
        <v>68</v>
      </c>
      <c r="S3509" t="s">
        <v>69</v>
      </c>
      <c r="T3509" t="s">
        <v>2934</v>
      </c>
      <c r="U3509" t="s">
        <v>2935</v>
      </c>
      <c r="V3509" t="s">
        <v>2741</v>
      </c>
      <c r="X3509" t="str">
        <f>VLOOKUP(pbp!V742, games!$B$2:$R$40, 3, FALSE)</f>
        <v>2019-10-06T17:00Z</v>
      </c>
      <c r="Y3509">
        <f>VLOOKUP(1*V3509,NFLGames!$H$11:$H$555,1,FALSE)</f>
        <v>401220326</v>
      </c>
      <c r="Z3509">
        <f>VLOOKUP($Y3509, NFLGames!$H$11:$K$555,2,FALSE)</f>
        <v>2020</v>
      </c>
      <c r="AA3509">
        <f>VLOOKUP($Y3509, NFLGames!$H$11:$K$555,3,FALSE)</f>
        <v>5</v>
      </c>
      <c r="AB3509" s="6">
        <f>IF(A3510=0, 0, AH3510-tbl_pbp[[#This Row],[Saints Win %]])</f>
        <v>0.13400000000000001</v>
      </c>
      <c r="AE3509">
        <f>ABS(tbl_pbp[[#This Row],[play.homeScore]]-tbl_pbp[[#This Row],[play.awayScore]])</f>
        <v>10</v>
      </c>
      <c r="AF3509">
        <f>IF(tbl_pbp[[#This Row],[Play Saints Win % Increase]]&gt;=$AF$4,1,0)</f>
        <v>1</v>
      </c>
      <c r="AG3509" t="str">
        <f>VLOOKUP(tbl_pbp[[#This Row],[gameId]], games!$B$2:$T$40, 9, FALSE)</f>
        <v>los-angeles-chargers</v>
      </c>
      <c r="AH3509" s="5">
        <f>IF(tbl_pbp[[#This Row],[AwayTeam]] &lt;&gt; "new-orleans-saints", tbl_pbp[[#This Row],[homeWinPercentage]], 1-tbl_pbp[[#This Row],[homeWinPercentage]])</f>
        <v>0.26200000000000001</v>
      </c>
      <c r="AI3509" s="13">
        <f>tbl_pbp[[#This Row],[Kamara]]*tbl_pbp[[#This Row],[Impactful Play]]</f>
        <v>0</v>
      </c>
      <c r="AJ3509" s="13">
        <f>tbl_pbp[[#This Row],[Thomas]]*tbl_pbp[[#This Row],[Impactful Play]]</f>
        <v>0</v>
      </c>
      <c r="AK3509" s="13" t="str">
        <f>VLOOKUP(tbl_pbp[[#This Row],[Play Saints Win % Increase]], tbl_impact[],3,TRUE)</f>
        <v>Fragrant (10% to 20%)</v>
      </c>
    </row>
    <row r="3510" spans="1:37">
      <c r="A3510" s="1">
        <v>58</v>
      </c>
      <c r="B3510" s="5">
        <v>0.39600000000000002</v>
      </c>
      <c r="C3510" t="s">
        <v>2936</v>
      </c>
      <c r="D3510">
        <v>0</v>
      </c>
      <c r="E3510">
        <v>0</v>
      </c>
      <c r="F3510">
        <v>2</v>
      </c>
      <c r="G3510">
        <v>3</v>
      </c>
      <c r="H3510">
        <v>13</v>
      </c>
      <c r="I3510">
        <v>10</v>
      </c>
      <c r="J3510">
        <v>16</v>
      </c>
      <c r="K3510" t="s">
        <v>29</v>
      </c>
      <c r="L3510">
        <v>1</v>
      </c>
      <c r="M3510">
        <v>84</v>
      </c>
      <c r="N3510" t="s">
        <v>2937</v>
      </c>
      <c r="O3510" t="s">
        <v>1819</v>
      </c>
      <c r="P3510" t="s">
        <v>45</v>
      </c>
      <c r="Q3510" t="s">
        <v>46</v>
      </c>
      <c r="R3510" t="s">
        <v>47</v>
      </c>
      <c r="S3510" t="s">
        <v>33</v>
      </c>
      <c r="T3510" t="s">
        <v>162</v>
      </c>
      <c r="U3510" t="s">
        <v>163</v>
      </c>
      <c r="V3510" t="s">
        <v>2741</v>
      </c>
      <c r="X3510" t="str">
        <f>VLOOKUP(pbp!V743, games!$B$2:$R$40, 3, FALSE)</f>
        <v>2019-10-06T17:00Z</v>
      </c>
      <c r="Y3510">
        <f>VLOOKUP(1*V3510,NFLGames!$H$11:$H$555,1,FALSE)</f>
        <v>401220326</v>
      </c>
      <c r="Z3510">
        <f>VLOOKUP($Y3510, NFLGames!$H$11:$K$555,2,FALSE)</f>
        <v>2020</v>
      </c>
      <c r="AA3510">
        <f>VLOOKUP($Y3510, NFLGames!$H$11:$K$555,3,FALSE)</f>
        <v>5</v>
      </c>
      <c r="AB3510" s="6">
        <f>IF(A3511=0, 0, AH3511-tbl_pbp[[#This Row],[Saints Win %]])</f>
        <v>-0.14300000000000002</v>
      </c>
      <c r="AC3510">
        <v>1</v>
      </c>
      <c r="AE3510">
        <f>ABS(tbl_pbp[[#This Row],[play.homeScore]]-tbl_pbp[[#This Row],[play.awayScore]])</f>
        <v>10</v>
      </c>
      <c r="AF3510">
        <f>IF(tbl_pbp[[#This Row],[Play Saints Win % Increase]]&gt;=$AF$4,1,0)</f>
        <v>0</v>
      </c>
      <c r="AG3510" t="str">
        <f>VLOOKUP(tbl_pbp[[#This Row],[gameId]], games!$B$2:$T$40, 9, FALSE)</f>
        <v>los-angeles-chargers</v>
      </c>
      <c r="AH3510" s="5">
        <f>IF(tbl_pbp[[#This Row],[AwayTeam]] &lt;&gt; "new-orleans-saints", tbl_pbp[[#This Row],[homeWinPercentage]], 1-tbl_pbp[[#This Row],[homeWinPercentage]])</f>
        <v>0.39600000000000002</v>
      </c>
      <c r="AI3510" s="13">
        <f>tbl_pbp[[#This Row],[Kamara]]*tbl_pbp[[#This Row],[Impactful Play]]</f>
        <v>0</v>
      </c>
      <c r="AJ3510" s="13">
        <f>tbl_pbp[[#This Row],[Thomas]]*tbl_pbp[[#This Row],[Impactful Play]]</f>
        <v>0</v>
      </c>
      <c r="AK3510" s="13" t="str">
        <f>VLOOKUP(tbl_pbp[[#This Row],[Play Saints Win % Increase]], tbl_impact[],3,TRUE)</f>
        <v>Stinky (worse than -10% to -20%)</v>
      </c>
    </row>
    <row r="3511" spans="1:37">
      <c r="A3511" s="1">
        <v>59</v>
      </c>
      <c r="B3511" s="5">
        <v>0.253</v>
      </c>
      <c r="C3511" t="s">
        <v>2938</v>
      </c>
      <c r="D3511">
        <v>0</v>
      </c>
      <c r="E3511">
        <v>0</v>
      </c>
      <c r="F3511">
        <v>2</v>
      </c>
      <c r="G3511">
        <v>3</v>
      </c>
      <c r="H3511">
        <v>13</v>
      </c>
      <c r="I3511">
        <v>4</v>
      </c>
      <c r="J3511">
        <v>22</v>
      </c>
      <c r="K3511" t="s">
        <v>29</v>
      </c>
      <c r="L3511">
        <v>2</v>
      </c>
      <c r="M3511">
        <v>1</v>
      </c>
      <c r="N3511" t="s">
        <v>2939</v>
      </c>
      <c r="O3511" t="s">
        <v>93</v>
      </c>
      <c r="P3511" t="s">
        <v>22</v>
      </c>
      <c r="Q3511" t="s">
        <v>37</v>
      </c>
      <c r="S3511" t="s">
        <v>135</v>
      </c>
      <c r="T3511" t="s">
        <v>1257</v>
      </c>
      <c r="U3511" t="s">
        <v>2940</v>
      </c>
      <c r="V3511" t="s">
        <v>2741</v>
      </c>
      <c r="X3511" t="str">
        <f>VLOOKUP(pbp!V744, games!$B$2:$R$40, 3, FALSE)</f>
        <v>2019-10-06T17:00Z</v>
      </c>
      <c r="Y3511">
        <f>VLOOKUP(1*V3511,NFLGames!$H$11:$H$555,1,FALSE)</f>
        <v>401220326</v>
      </c>
      <c r="Z3511">
        <f>VLOOKUP($Y3511, NFLGames!$H$11:$K$555,2,FALSE)</f>
        <v>2020</v>
      </c>
      <c r="AA3511">
        <f>VLOOKUP($Y3511, NFLGames!$H$11:$K$555,3,FALSE)</f>
        <v>5</v>
      </c>
      <c r="AB3511" s="6">
        <f>IF(A3512=0, 0, AH3512-tbl_pbp[[#This Row],[Saints Win %]])</f>
        <v>-4.6000000000000013E-2</v>
      </c>
      <c r="AE3511">
        <f>ABS(tbl_pbp[[#This Row],[play.homeScore]]-tbl_pbp[[#This Row],[play.awayScore]])</f>
        <v>10</v>
      </c>
      <c r="AF3511">
        <f>IF(tbl_pbp[[#This Row],[Play Saints Win % Increase]]&gt;=$AF$4,1,0)</f>
        <v>0</v>
      </c>
      <c r="AG3511" t="str">
        <f>VLOOKUP(tbl_pbp[[#This Row],[gameId]], games!$B$2:$T$40, 9, FALSE)</f>
        <v>los-angeles-chargers</v>
      </c>
      <c r="AH3511" s="5">
        <f>IF(tbl_pbp[[#This Row],[AwayTeam]] &lt;&gt; "new-orleans-saints", tbl_pbp[[#This Row],[homeWinPercentage]], 1-tbl_pbp[[#This Row],[homeWinPercentage]])</f>
        <v>0.253</v>
      </c>
      <c r="AI3511" s="13">
        <f>tbl_pbp[[#This Row],[Kamara]]*tbl_pbp[[#This Row],[Impactful Play]]</f>
        <v>0</v>
      </c>
      <c r="AJ3511" s="13">
        <f>tbl_pbp[[#This Row],[Thomas]]*tbl_pbp[[#This Row],[Impactful Play]]</f>
        <v>0</v>
      </c>
      <c r="AK3511" s="13" t="str">
        <f>VLOOKUP(tbl_pbp[[#This Row],[Play Saints Win % Increase]], tbl_impact[],3,TRUE)</f>
        <v>Bad (0 to -5%)</v>
      </c>
    </row>
    <row r="3512" spans="1:37">
      <c r="A3512" s="1">
        <v>60</v>
      </c>
      <c r="B3512" s="5">
        <v>0.20699999999999999</v>
      </c>
      <c r="C3512" t="s">
        <v>2941</v>
      </c>
      <c r="D3512">
        <v>0</v>
      </c>
      <c r="E3512">
        <v>0</v>
      </c>
      <c r="F3512">
        <v>2</v>
      </c>
      <c r="G3512">
        <v>3</v>
      </c>
      <c r="H3512">
        <v>13</v>
      </c>
      <c r="I3512">
        <v>4</v>
      </c>
      <c r="J3512">
        <v>22</v>
      </c>
      <c r="K3512" t="s">
        <v>29</v>
      </c>
      <c r="L3512">
        <v>3</v>
      </c>
      <c r="M3512">
        <v>78</v>
      </c>
      <c r="N3512" t="s">
        <v>2942</v>
      </c>
      <c r="O3512" t="s">
        <v>2943</v>
      </c>
      <c r="P3512" t="s">
        <v>450</v>
      </c>
      <c r="Q3512" t="s">
        <v>451</v>
      </c>
      <c r="R3512" t="s">
        <v>452</v>
      </c>
      <c r="S3512" t="s">
        <v>63</v>
      </c>
      <c r="T3512" t="s">
        <v>1257</v>
      </c>
      <c r="U3512" t="s">
        <v>2944</v>
      </c>
      <c r="V3512" t="s">
        <v>2741</v>
      </c>
      <c r="X3512" t="str">
        <f>VLOOKUP(pbp!V745, games!$B$2:$R$40, 3, FALSE)</f>
        <v>2019-10-06T17:00Z</v>
      </c>
      <c r="Y3512">
        <f>VLOOKUP(1*V3512,NFLGames!$H$11:$H$555,1,FALSE)</f>
        <v>401220326</v>
      </c>
      <c r="Z3512">
        <f>VLOOKUP($Y3512, NFLGames!$H$11:$K$555,2,FALSE)</f>
        <v>2020</v>
      </c>
      <c r="AA3512">
        <f>VLOOKUP($Y3512, NFLGames!$H$11:$K$555,3,FALSE)</f>
        <v>5</v>
      </c>
      <c r="AB3512" s="6">
        <f>IF(A3513=0, 0, AH3513-tbl_pbp[[#This Row],[Saints Win %]])</f>
        <v>4.8000000000000015E-2</v>
      </c>
      <c r="AE3512">
        <f>ABS(tbl_pbp[[#This Row],[play.homeScore]]-tbl_pbp[[#This Row],[play.awayScore]])</f>
        <v>10</v>
      </c>
      <c r="AF3512">
        <f>IF(tbl_pbp[[#This Row],[Play Saints Win % Increase]]&gt;=$AF$4,1,0)</f>
        <v>0</v>
      </c>
      <c r="AG3512" t="str">
        <f>VLOOKUP(tbl_pbp[[#This Row],[gameId]], games!$B$2:$T$40, 9, FALSE)</f>
        <v>los-angeles-chargers</v>
      </c>
      <c r="AH3512" s="5">
        <f>IF(tbl_pbp[[#This Row],[AwayTeam]] &lt;&gt; "new-orleans-saints", tbl_pbp[[#This Row],[homeWinPercentage]], 1-tbl_pbp[[#This Row],[homeWinPercentage]])</f>
        <v>0.20699999999999999</v>
      </c>
      <c r="AI3512" s="13">
        <f>tbl_pbp[[#This Row],[Kamara]]*tbl_pbp[[#This Row],[Impactful Play]]</f>
        <v>0</v>
      </c>
      <c r="AJ3512" s="13">
        <f>tbl_pbp[[#This Row],[Thomas]]*tbl_pbp[[#This Row],[Impactful Play]]</f>
        <v>0</v>
      </c>
      <c r="AK3512" s="13" t="str">
        <f>VLOOKUP(tbl_pbp[[#This Row],[Play Saints Win % Increase]], tbl_impact[],3,TRUE)</f>
        <v>Scented (0 to +5%)</v>
      </c>
    </row>
    <row r="3513" spans="1:37">
      <c r="A3513" s="1">
        <v>61</v>
      </c>
      <c r="B3513" s="5">
        <v>0.255</v>
      </c>
      <c r="C3513" t="s">
        <v>2945</v>
      </c>
      <c r="D3513">
        <v>0</v>
      </c>
      <c r="E3513">
        <v>0</v>
      </c>
      <c r="F3513">
        <v>2</v>
      </c>
      <c r="G3513">
        <v>3</v>
      </c>
      <c r="H3513">
        <v>13</v>
      </c>
      <c r="I3513">
        <v>1</v>
      </c>
      <c r="J3513">
        <v>1</v>
      </c>
      <c r="K3513" t="s">
        <v>30</v>
      </c>
      <c r="L3513">
        <v>1</v>
      </c>
      <c r="M3513">
        <v>1</v>
      </c>
      <c r="N3513" t="s">
        <v>2946</v>
      </c>
      <c r="O3513" t="s">
        <v>2947</v>
      </c>
      <c r="P3513" t="s">
        <v>167</v>
      </c>
      <c r="Q3513" t="s">
        <v>168</v>
      </c>
      <c r="S3513" t="s">
        <v>283</v>
      </c>
      <c r="T3513" t="s">
        <v>575</v>
      </c>
      <c r="U3513" t="s">
        <v>2197</v>
      </c>
      <c r="V3513" t="s">
        <v>2741</v>
      </c>
      <c r="X3513" t="str">
        <f>VLOOKUP(pbp!V746, games!$B$2:$R$40, 3, FALSE)</f>
        <v>2019-10-06T17:00Z</v>
      </c>
      <c r="Y3513">
        <f>VLOOKUP(1*V3513,NFLGames!$H$11:$H$555,1,FALSE)</f>
        <v>401220326</v>
      </c>
      <c r="Z3513">
        <f>VLOOKUP($Y3513, NFLGames!$H$11:$K$555,2,FALSE)</f>
        <v>2020</v>
      </c>
      <c r="AA3513">
        <f>VLOOKUP($Y3513, NFLGames!$H$11:$K$555,3,FALSE)</f>
        <v>5</v>
      </c>
      <c r="AB3513" s="6">
        <f>IF(A3514=0, 0, AH3514-tbl_pbp[[#This Row],[Saints Win %]])</f>
        <v>2.4000000000000021E-2</v>
      </c>
      <c r="AE3513">
        <f>ABS(tbl_pbp[[#This Row],[play.homeScore]]-tbl_pbp[[#This Row],[play.awayScore]])</f>
        <v>10</v>
      </c>
      <c r="AF3513">
        <f>IF(tbl_pbp[[#This Row],[Play Saints Win % Increase]]&gt;=$AF$4,1,0)</f>
        <v>0</v>
      </c>
      <c r="AG3513" t="str">
        <f>VLOOKUP(tbl_pbp[[#This Row],[gameId]], games!$B$2:$T$40, 9, FALSE)</f>
        <v>los-angeles-chargers</v>
      </c>
      <c r="AH3513" s="5">
        <f>IF(tbl_pbp[[#This Row],[AwayTeam]] &lt;&gt; "new-orleans-saints", tbl_pbp[[#This Row],[homeWinPercentage]], 1-tbl_pbp[[#This Row],[homeWinPercentage]])</f>
        <v>0.255</v>
      </c>
      <c r="AI3513" s="13">
        <f>tbl_pbp[[#This Row],[Kamara]]*tbl_pbp[[#This Row],[Impactful Play]]</f>
        <v>0</v>
      </c>
      <c r="AJ3513" s="13">
        <f>tbl_pbp[[#This Row],[Thomas]]*tbl_pbp[[#This Row],[Impactful Play]]</f>
        <v>0</v>
      </c>
      <c r="AK3513" s="13" t="str">
        <f>VLOOKUP(tbl_pbp[[#This Row],[Play Saints Win % Increase]], tbl_impact[],3,TRUE)</f>
        <v>Scented (0 to +5%)</v>
      </c>
    </row>
    <row r="3514" spans="1:37">
      <c r="A3514" s="1">
        <v>62</v>
      </c>
      <c r="B3514" s="5">
        <v>0.27900000000000003</v>
      </c>
      <c r="C3514" t="s">
        <v>2948</v>
      </c>
      <c r="D3514">
        <v>0</v>
      </c>
      <c r="E3514">
        <v>0</v>
      </c>
      <c r="F3514">
        <v>2</v>
      </c>
      <c r="G3514">
        <v>3</v>
      </c>
      <c r="H3514">
        <v>13</v>
      </c>
      <c r="I3514">
        <v>9</v>
      </c>
      <c r="J3514">
        <v>9</v>
      </c>
      <c r="K3514" t="s">
        <v>30</v>
      </c>
      <c r="L3514">
        <v>2</v>
      </c>
      <c r="M3514">
        <v>9</v>
      </c>
      <c r="N3514" t="s">
        <v>2949</v>
      </c>
      <c r="O3514" t="s">
        <v>2950</v>
      </c>
      <c r="P3514" t="s">
        <v>45</v>
      </c>
      <c r="Q3514" t="s">
        <v>46</v>
      </c>
      <c r="R3514" t="s">
        <v>47</v>
      </c>
      <c r="S3514" t="s">
        <v>286</v>
      </c>
      <c r="T3514" t="s">
        <v>473</v>
      </c>
      <c r="U3514" t="s">
        <v>2951</v>
      </c>
      <c r="V3514" t="s">
        <v>2741</v>
      </c>
      <c r="X3514" t="str">
        <f>VLOOKUP(pbp!V747, games!$B$2:$R$40, 3, FALSE)</f>
        <v>2019-10-06T17:00Z</v>
      </c>
      <c r="Y3514">
        <f>VLOOKUP(1*V3514,NFLGames!$H$11:$H$555,1,FALSE)</f>
        <v>401220326</v>
      </c>
      <c r="Z3514">
        <f>VLOOKUP($Y3514, NFLGames!$H$11:$K$555,2,FALSE)</f>
        <v>2020</v>
      </c>
      <c r="AA3514">
        <f>VLOOKUP($Y3514, NFLGames!$H$11:$K$555,3,FALSE)</f>
        <v>5</v>
      </c>
      <c r="AB3514" s="6">
        <f>IF(A3515=0, 0, AH3515-tbl_pbp[[#This Row],[Saints Win %]])</f>
        <v>-0.11600000000000002</v>
      </c>
      <c r="AE3514">
        <f>ABS(tbl_pbp[[#This Row],[play.homeScore]]-tbl_pbp[[#This Row],[play.awayScore]])</f>
        <v>10</v>
      </c>
      <c r="AF3514">
        <f>IF(tbl_pbp[[#This Row],[Play Saints Win % Increase]]&gt;=$AF$4,1,0)</f>
        <v>0</v>
      </c>
      <c r="AG3514" t="str">
        <f>VLOOKUP(tbl_pbp[[#This Row],[gameId]], games!$B$2:$T$40, 9, FALSE)</f>
        <v>los-angeles-chargers</v>
      </c>
      <c r="AH3514" s="5">
        <f>IF(tbl_pbp[[#This Row],[AwayTeam]] &lt;&gt; "new-orleans-saints", tbl_pbp[[#This Row],[homeWinPercentage]], 1-tbl_pbp[[#This Row],[homeWinPercentage]])</f>
        <v>0.27900000000000003</v>
      </c>
      <c r="AI3514" s="13">
        <f>tbl_pbp[[#This Row],[Kamara]]*tbl_pbp[[#This Row],[Impactful Play]]</f>
        <v>0</v>
      </c>
      <c r="AJ3514" s="13">
        <f>tbl_pbp[[#This Row],[Thomas]]*tbl_pbp[[#This Row],[Impactful Play]]</f>
        <v>0</v>
      </c>
      <c r="AK3514" s="13" t="str">
        <f>VLOOKUP(tbl_pbp[[#This Row],[Play Saints Win % Increase]], tbl_impact[],3,TRUE)</f>
        <v>Stinky (worse than -10% to -20%)</v>
      </c>
    </row>
    <row r="3515" spans="1:37">
      <c r="A3515" s="1">
        <v>63</v>
      </c>
      <c r="B3515" s="5">
        <v>0.16300000000000001</v>
      </c>
      <c r="C3515" t="s">
        <v>2952</v>
      </c>
      <c r="D3515">
        <v>0</v>
      </c>
      <c r="E3515">
        <v>0</v>
      </c>
      <c r="F3515">
        <v>2</v>
      </c>
      <c r="G3515">
        <v>3</v>
      </c>
      <c r="H3515">
        <v>20</v>
      </c>
      <c r="I3515">
        <v>3</v>
      </c>
      <c r="J3515">
        <v>3</v>
      </c>
      <c r="K3515" t="s">
        <v>30</v>
      </c>
      <c r="L3515">
        <v>3</v>
      </c>
      <c r="M3515">
        <v>3</v>
      </c>
      <c r="N3515" t="s">
        <v>2953</v>
      </c>
      <c r="O3515" t="s">
        <v>579</v>
      </c>
      <c r="P3515" t="s">
        <v>103</v>
      </c>
      <c r="Q3515" t="s">
        <v>104</v>
      </c>
      <c r="R3515" t="s">
        <v>105</v>
      </c>
      <c r="S3515" t="s">
        <v>347</v>
      </c>
      <c r="T3515" t="s">
        <v>455</v>
      </c>
      <c r="U3515" t="s">
        <v>2954</v>
      </c>
      <c r="V3515" t="s">
        <v>2741</v>
      </c>
      <c r="X3515" t="str">
        <f>VLOOKUP(pbp!V748, games!$B$2:$R$40, 3, FALSE)</f>
        <v>2019-10-06T17:00Z</v>
      </c>
      <c r="Y3515">
        <f>VLOOKUP(1*V3515,NFLGames!$H$11:$H$555,1,FALSE)</f>
        <v>401220326</v>
      </c>
      <c r="Z3515">
        <f>VLOOKUP($Y3515, NFLGames!$H$11:$K$555,2,FALSE)</f>
        <v>2020</v>
      </c>
      <c r="AA3515">
        <f>VLOOKUP($Y3515, NFLGames!$H$11:$K$555,3,FALSE)</f>
        <v>5</v>
      </c>
      <c r="AB3515" s="6">
        <f>IF(A3516=0, 0, AH3516-tbl_pbp[[#This Row],[Saints Win %]])</f>
        <v>3.0000000000000027E-3</v>
      </c>
      <c r="AE3515">
        <f>ABS(tbl_pbp[[#This Row],[play.homeScore]]-tbl_pbp[[#This Row],[play.awayScore]])</f>
        <v>17</v>
      </c>
      <c r="AF3515">
        <f>IF(tbl_pbp[[#This Row],[Play Saints Win % Increase]]&gt;=$AF$4,1,0)</f>
        <v>0</v>
      </c>
      <c r="AG3515" t="str">
        <f>VLOOKUP(tbl_pbp[[#This Row],[gameId]], games!$B$2:$T$40, 9, FALSE)</f>
        <v>los-angeles-chargers</v>
      </c>
      <c r="AH3515" s="5">
        <f>IF(tbl_pbp[[#This Row],[AwayTeam]] &lt;&gt; "new-orleans-saints", tbl_pbp[[#This Row],[homeWinPercentage]], 1-tbl_pbp[[#This Row],[homeWinPercentage]])</f>
        <v>0.16300000000000001</v>
      </c>
      <c r="AI3515" s="13">
        <f>tbl_pbp[[#This Row],[Kamara]]*tbl_pbp[[#This Row],[Impactful Play]]</f>
        <v>0</v>
      </c>
      <c r="AJ3515" s="13">
        <f>tbl_pbp[[#This Row],[Thomas]]*tbl_pbp[[#This Row],[Impactful Play]]</f>
        <v>0</v>
      </c>
      <c r="AK3515" s="13" t="str">
        <f>VLOOKUP(tbl_pbp[[#This Row],[Play Saints Win % Increase]], tbl_impact[],3,TRUE)</f>
        <v>Scented (0 to +5%)</v>
      </c>
    </row>
    <row r="3516" spans="1:37">
      <c r="A3516" s="1">
        <v>64</v>
      </c>
      <c r="B3516" s="5">
        <v>0.16600000000000001</v>
      </c>
      <c r="C3516" t="s">
        <v>2955</v>
      </c>
      <c r="D3516">
        <v>0</v>
      </c>
      <c r="E3516">
        <v>0</v>
      </c>
      <c r="F3516">
        <v>2</v>
      </c>
      <c r="G3516">
        <v>3</v>
      </c>
      <c r="H3516">
        <v>20</v>
      </c>
      <c r="I3516">
        <v>0</v>
      </c>
      <c r="J3516">
        <v>65</v>
      </c>
      <c r="K3516" t="s">
        <v>30</v>
      </c>
      <c r="L3516">
        <v>0</v>
      </c>
      <c r="M3516">
        <v>65</v>
      </c>
      <c r="N3516" t="s">
        <v>2956</v>
      </c>
      <c r="O3516" t="s">
        <v>579</v>
      </c>
      <c r="P3516" t="s">
        <v>25</v>
      </c>
      <c r="Q3516" t="s">
        <v>26</v>
      </c>
      <c r="R3516" t="s">
        <v>27</v>
      </c>
      <c r="V3516" t="s">
        <v>2741</v>
      </c>
      <c r="X3516" t="str">
        <f>VLOOKUP(pbp!V749, games!$B$2:$R$40, 3, FALSE)</f>
        <v>2019-10-06T17:00Z</v>
      </c>
      <c r="Y3516">
        <f>VLOOKUP(1*V3516,NFLGames!$H$11:$H$555,1,FALSE)</f>
        <v>401220326</v>
      </c>
      <c r="Z3516">
        <f>VLOOKUP($Y3516, NFLGames!$H$11:$K$555,2,FALSE)</f>
        <v>2020</v>
      </c>
      <c r="AA3516">
        <f>VLOOKUP($Y3516, NFLGames!$H$11:$K$555,3,FALSE)</f>
        <v>5</v>
      </c>
      <c r="AB3516" s="6">
        <f>IF(A3517=0, 0, AH3517-tbl_pbp[[#This Row],[Saints Win %]])</f>
        <v>0</v>
      </c>
      <c r="AE3516">
        <f>ABS(tbl_pbp[[#This Row],[play.homeScore]]-tbl_pbp[[#This Row],[play.awayScore]])</f>
        <v>17</v>
      </c>
      <c r="AF3516">
        <f>IF(tbl_pbp[[#This Row],[Play Saints Win % Increase]]&gt;=$AF$4,1,0)</f>
        <v>0</v>
      </c>
      <c r="AG3516" t="str">
        <f>VLOOKUP(tbl_pbp[[#This Row],[gameId]], games!$B$2:$T$40, 9, FALSE)</f>
        <v>los-angeles-chargers</v>
      </c>
      <c r="AH3516" s="5">
        <f>IF(tbl_pbp[[#This Row],[AwayTeam]] &lt;&gt; "new-orleans-saints", tbl_pbp[[#This Row],[homeWinPercentage]], 1-tbl_pbp[[#This Row],[homeWinPercentage]])</f>
        <v>0.16600000000000001</v>
      </c>
      <c r="AI3516" s="13">
        <f>tbl_pbp[[#This Row],[Kamara]]*tbl_pbp[[#This Row],[Impactful Play]]</f>
        <v>0</v>
      </c>
      <c r="AJ3516" s="13">
        <f>tbl_pbp[[#This Row],[Thomas]]*tbl_pbp[[#This Row],[Impactful Play]]</f>
        <v>0</v>
      </c>
      <c r="AK3516" s="13" t="str">
        <f>VLOOKUP(tbl_pbp[[#This Row],[Play Saints Win % Increase]], tbl_impact[],3,TRUE)</f>
        <v>Scented (0 to +5%)</v>
      </c>
    </row>
    <row r="3517" spans="1:37">
      <c r="A3517" s="1">
        <v>65</v>
      </c>
      <c r="B3517" s="5">
        <v>0.16600000000000001</v>
      </c>
      <c r="C3517" t="s">
        <v>2957</v>
      </c>
      <c r="D3517">
        <v>0</v>
      </c>
      <c r="E3517">
        <v>0</v>
      </c>
      <c r="F3517">
        <v>2</v>
      </c>
      <c r="G3517">
        <v>3</v>
      </c>
      <c r="H3517">
        <v>20</v>
      </c>
      <c r="I3517">
        <v>10</v>
      </c>
      <c r="J3517">
        <v>25</v>
      </c>
      <c r="K3517" t="s">
        <v>29</v>
      </c>
      <c r="L3517">
        <v>1</v>
      </c>
      <c r="M3517">
        <v>75</v>
      </c>
      <c r="N3517" t="s">
        <v>2958</v>
      </c>
      <c r="O3517" t="s">
        <v>579</v>
      </c>
      <c r="P3517" t="s">
        <v>45</v>
      </c>
      <c r="Q3517" t="s">
        <v>46</v>
      </c>
      <c r="R3517" t="s">
        <v>47</v>
      </c>
      <c r="S3517" t="s">
        <v>33</v>
      </c>
      <c r="T3517" t="s">
        <v>34</v>
      </c>
      <c r="U3517" t="s">
        <v>35</v>
      </c>
      <c r="V3517" t="s">
        <v>2741</v>
      </c>
      <c r="X3517" t="str">
        <f>VLOOKUP(pbp!V750, games!$B$2:$R$40, 3, FALSE)</f>
        <v>2019-10-06T17:00Z</v>
      </c>
      <c r="Y3517">
        <f>VLOOKUP(1*V3517,NFLGames!$H$11:$H$555,1,FALSE)</f>
        <v>401220326</v>
      </c>
      <c r="Z3517">
        <f>VLOOKUP($Y3517, NFLGames!$H$11:$K$555,2,FALSE)</f>
        <v>2020</v>
      </c>
      <c r="AA3517">
        <f>VLOOKUP($Y3517, NFLGames!$H$11:$K$555,3,FALSE)</f>
        <v>5</v>
      </c>
      <c r="AB3517" s="6">
        <f>IF(A3518=0, 0, AH3518-tbl_pbp[[#This Row],[Saints Win %]])</f>
        <v>-3.9000000000000007E-2</v>
      </c>
      <c r="AC3517">
        <v>1</v>
      </c>
      <c r="AE3517">
        <f>ABS(tbl_pbp[[#This Row],[play.homeScore]]-tbl_pbp[[#This Row],[play.awayScore]])</f>
        <v>17</v>
      </c>
      <c r="AF3517">
        <f>IF(tbl_pbp[[#This Row],[Play Saints Win % Increase]]&gt;=$AF$4,1,0)</f>
        <v>0</v>
      </c>
      <c r="AG3517" t="str">
        <f>VLOOKUP(tbl_pbp[[#This Row],[gameId]], games!$B$2:$T$40, 9, FALSE)</f>
        <v>los-angeles-chargers</v>
      </c>
      <c r="AH3517" s="5">
        <f>IF(tbl_pbp[[#This Row],[AwayTeam]] &lt;&gt; "new-orleans-saints", tbl_pbp[[#This Row],[homeWinPercentage]], 1-tbl_pbp[[#This Row],[homeWinPercentage]])</f>
        <v>0.16600000000000001</v>
      </c>
      <c r="AI3517" s="13">
        <f>tbl_pbp[[#This Row],[Kamara]]*tbl_pbp[[#This Row],[Impactful Play]]</f>
        <v>0</v>
      </c>
      <c r="AJ3517" s="13">
        <f>tbl_pbp[[#This Row],[Thomas]]*tbl_pbp[[#This Row],[Impactful Play]]</f>
        <v>0</v>
      </c>
      <c r="AK3517" s="13" t="str">
        <f>VLOOKUP(tbl_pbp[[#This Row],[Play Saints Win % Increase]], tbl_impact[],3,TRUE)</f>
        <v>Bad (0 to -5%)</v>
      </c>
    </row>
    <row r="3518" spans="1:37">
      <c r="A3518" s="1">
        <v>66</v>
      </c>
      <c r="B3518" s="5">
        <v>0.127</v>
      </c>
      <c r="C3518" t="s">
        <v>2959</v>
      </c>
      <c r="D3518">
        <v>0</v>
      </c>
      <c r="E3518">
        <v>0</v>
      </c>
      <c r="F3518">
        <v>2</v>
      </c>
      <c r="G3518">
        <v>3</v>
      </c>
      <c r="H3518">
        <v>20</v>
      </c>
      <c r="I3518">
        <v>5</v>
      </c>
      <c r="J3518">
        <v>30</v>
      </c>
      <c r="K3518" t="s">
        <v>29</v>
      </c>
      <c r="L3518">
        <v>2</v>
      </c>
      <c r="M3518">
        <v>70</v>
      </c>
      <c r="N3518" t="s">
        <v>2960</v>
      </c>
      <c r="O3518" t="s">
        <v>1290</v>
      </c>
      <c r="P3518" t="s">
        <v>30</v>
      </c>
      <c r="Q3518" t="s">
        <v>31</v>
      </c>
      <c r="R3518" t="s">
        <v>32</v>
      </c>
      <c r="S3518" t="s">
        <v>38</v>
      </c>
      <c r="T3518" t="s">
        <v>39</v>
      </c>
      <c r="U3518" t="s">
        <v>40</v>
      </c>
      <c r="V3518" t="s">
        <v>2741</v>
      </c>
      <c r="X3518" t="str">
        <f>VLOOKUP(pbp!V751, games!$B$2:$R$40, 3, FALSE)</f>
        <v>2019-10-06T17:00Z</v>
      </c>
      <c r="Y3518">
        <f>VLOOKUP(1*V3518,NFLGames!$H$11:$H$555,1,FALSE)</f>
        <v>401220326</v>
      </c>
      <c r="Z3518">
        <f>VLOOKUP($Y3518, NFLGames!$H$11:$K$555,2,FALSE)</f>
        <v>2020</v>
      </c>
      <c r="AA3518">
        <f>VLOOKUP($Y3518, NFLGames!$H$11:$K$555,3,FALSE)</f>
        <v>5</v>
      </c>
      <c r="AB3518" s="6">
        <f>IF(A3519=0, 0, AH3519-tbl_pbp[[#This Row],[Saints Win %]])</f>
        <v>2.7999999999999997E-2</v>
      </c>
      <c r="AE3518">
        <f>ABS(tbl_pbp[[#This Row],[play.homeScore]]-tbl_pbp[[#This Row],[play.awayScore]])</f>
        <v>17</v>
      </c>
      <c r="AF3518">
        <f>IF(tbl_pbp[[#This Row],[Play Saints Win % Increase]]&gt;=$AF$4,1,0)</f>
        <v>0</v>
      </c>
      <c r="AG3518" t="str">
        <f>VLOOKUP(tbl_pbp[[#This Row],[gameId]], games!$B$2:$T$40, 9, FALSE)</f>
        <v>los-angeles-chargers</v>
      </c>
      <c r="AH3518" s="5">
        <f>IF(tbl_pbp[[#This Row],[AwayTeam]] &lt;&gt; "new-orleans-saints", tbl_pbp[[#This Row],[homeWinPercentage]], 1-tbl_pbp[[#This Row],[homeWinPercentage]])</f>
        <v>0.127</v>
      </c>
      <c r="AI3518" s="13">
        <f>tbl_pbp[[#This Row],[Kamara]]*tbl_pbp[[#This Row],[Impactful Play]]</f>
        <v>0</v>
      </c>
      <c r="AJ3518" s="13">
        <f>tbl_pbp[[#This Row],[Thomas]]*tbl_pbp[[#This Row],[Impactful Play]]</f>
        <v>0</v>
      </c>
      <c r="AK3518" s="13" t="str">
        <f>VLOOKUP(tbl_pbp[[#This Row],[Play Saints Win % Increase]], tbl_impact[],3,TRUE)</f>
        <v>Scented (0 to +5%)</v>
      </c>
    </row>
    <row r="3519" spans="1:37">
      <c r="A3519" s="1">
        <v>67</v>
      </c>
      <c r="B3519" s="5">
        <v>0.155</v>
      </c>
      <c r="C3519" t="s">
        <v>2961</v>
      </c>
      <c r="D3519">
        <v>0</v>
      </c>
      <c r="E3519">
        <v>0</v>
      </c>
      <c r="F3519">
        <v>2</v>
      </c>
      <c r="G3519">
        <v>3</v>
      </c>
      <c r="H3519">
        <v>20</v>
      </c>
      <c r="I3519">
        <v>10</v>
      </c>
      <c r="J3519">
        <v>37</v>
      </c>
      <c r="K3519" t="s">
        <v>29</v>
      </c>
      <c r="L3519">
        <v>1</v>
      </c>
      <c r="M3519">
        <v>63</v>
      </c>
      <c r="N3519" t="s">
        <v>2962</v>
      </c>
      <c r="O3519" t="s">
        <v>1845</v>
      </c>
      <c r="P3519" t="s">
        <v>22</v>
      </c>
      <c r="Q3519" t="s">
        <v>37</v>
      </c>
      <c r="S3519" t="s">
        <v>33</v>
      </c>
      <c r="T3519" t="s">
        <v>196</v>
      </c>
      <c r="U3519" t="s">
        <v>197</v>
      </c>
      <c r="V3519" t="s">
        <v>2741</v>
      </c>
      <c r="X3519" t="str">
        <f>VLOOKUP(pbp!V752, games!$B$2:$R$40, 3, FALSE)</f>
        <v>2019-10-06T17:00Z</v>
      </c>
      <c r="Y3519">
        <f>VLOOKUP(1*V3519,NFLGames!$H$11:$H$555,1,FALSE)</f>
        <v>401220326</v>
      </c>
      <c r="Z3519">
        <f>VLOOKUP($Y3519, NFLGames!$H$11:$K$555,2,FALSE)</f>
        <v>2020</v>
      </c>
      <c r="AA3519">
        <f>VLOOKUP($Y3519, NFLGames!$H$11:$K$555,3,FALSE)</f>
        <v>5</v>
      </c>
      <c r="AB3519" s="6">
        <f>IF(A3520=0, 0, AH3520-tbl_pbp[[#This Row],[Saints Win %]])</f>
        <v>-3.5000000000000003E-2</v>
      </c>
      <c r="AE3519">
        <f>ABS(tbl_pbp[[#This Row],[play.homeScore]]-tbl_pbp[[#This Row],[play.awayScore]])</f>
        <v>17</v>
      </c>
      <c r="AF3519">
        <f>IF(tbl_pbp[[#This Row],[Play Saints Win % Increase]]&gt;=$AF$4,1,0)</f>
        <v>0</v>
      </c>
      <c r="AG3519" t="str">
        <f>VLOOKUP(tbl_pbp[[#This Row],[gameId]], games!$B$2:$T$40, 9, FALSE)</f>
        <v>los-angeles-chargers</v>
      </c>
      <c r="AH3519" s="5">
        <f>IF(tbl_pbp[[#This Row],[AwayTeam]] &lt;&gt; "new-orleans-saints", tbl_pbp[[#This Row],[homeWinPercentage]], 1-tbl_pbp[[#This Row],[homeWinPercentage]])</f>
        <v>0.155</v>
      </c>
      <c r="AI3519" s="13">
        <f>tbl_pbp[[#This Row],[Kamara]]*tbl_pbp[[#This Row],[Impactful Play]]</f>
        <v>0</v>
      </c>
      <c r="AJ3519" s="13">
        <f>tbl_pbp[[#This Row],[Thomas]]*tbl_pbp[[#This Row],[Impactful Play]]</f>
        <v>0</v>
      </c>
      <c r="AK3519" s="13" t="str">
        <f>VLOOKUP(tbl_pbp[[#This Row],[Play Saints Win % Increase]], tbl_impact[],3,TRUE)</f>
        <v>Bad (0 to -5%)</v>
      </c>
    </row>
    <row r="3520" spans="1:37">
      <c r="A3520" s="1">
        <v>68</v>
      </c>
      <c r="B3520" s="5">
        <v>0.12</v>
      </c>
      <c r="C3520" t="s">
        <v>2963</v>
      </c>
      <c r="D3520">
        <v>0</v>
      </c>
      <c r="E3520">
        <v>0</v>
      </c>
      <c r="F3520">
        <v>2</v>
      </c>
      <c r="G3520">
        <v>3</v>
      </c>
      <c r="H3520">
        <v>20</v>
      </c>
      <c r="I3520">
        <v>10</v>
      </c>
      <c r="J3520">
        <v>37</v>
      </c>
      <c r="K3520" t="s">
        <v>29</v>
      </c>
      <c r="L3520">
        <v>2</v>
      </c>
      <c r="M3520">
        <v>63</v>
      </c>
      <c r="N3520" t="s">
        <v>2964</v>
      </c>
      <c r="O3520" t="s">
        <v>2965</v>
      </c>
      <c r="P3520" t="s">
        <v>30</v>
      </c>
      <c r="Q3520" t="s">
        <v>31</v>
      </c>
      <c r="R3520" t="s">
        <v>32</v>
      </c>
      <c r="S3520" t="s">
        <v>120</v>
      </c>
      <c r="T3520" t="s">
        <v>196</v>
      </c>
      <c r="U3520" t="s">
        <v>199</v>
      </c>
      <c r="V3520" t="s">
        <v>2741</v>
      </c>
      <c r="X3520" t="str">
        <f>VLOOKUP(pbp!V753, games!$B$2:$R$40, 3, FALSE)</f>
        <v>2019-10-06T17:00Z</v>
      </c>
      <c r="Y3520">
        <f>VLOOKUP(1*V3520,NFLGames!$H$11:$H$555,1,FALSE)</f>
        <v>401220326</v>
      </c>
      <c r="Z3520">
        <f>VLOOKUP($Y3520, NFLGames!$H$11:$K$555,2,FALSE)</f>
        <v>2020</v>
      </c>
      <c r="AA3520">
        <f>VLOOKUP($Y3520, NFLGames!$H$11:$K$555,3,FALSE)</f>
        <v>5</v>
      </c>
      <c r="AB3520" s="6">
        <f>IF(A3521=0, 0, AH3521-tbl_pbp[[#This Row],[Saints Win %]])</f>
        <v>7.0000000000000062E-3</v>
      </c>
      <c r="AE3520">
        <f>ABS(tbl_pbp[[#This Row],[play.homeScore]]-tbl_pbp[[#This Row],[play.awayScore]])</f>
        <v>17</v>
      </c>
      <c r="AF3520">
        <f>IF(tbl_pbp[[#This Row],[Play Saints Win % Increase]]&gt;=$AF$4,1,0)</f>
        <v>0</v>
      </c>
      <c r="AG3520" t="str">
        <f>VLOOKUP(tbl_pbp[[#This Row],[gameId]], games!$B$2:$T$40, 9, FALSE)</f>
        <v>los-angeles-chargers</v>
      </c>
      <c r="AH3520" s="5">
        <f>IF(tbl_pbp[[#This Row],[AwayTeam]] &lt;&gt; "new-orleans-saints", tbl_pbp[[#This Row],[homeWinPercentage]], 1-tbl_pbp[[#This Row],[homeWinPercentage]])</f>
        <v>0.12</v>
      </c>
      <c r="AI3520" s="13">
        <f>tbl_pbp[[#This Row],[Kamara]]*tbl_pbp[[#This Row],[Impactful Play]]</f>
        <v>0</v>
      </c>
      <c r="AJ3520" s="13">
        <f>tbl_pbp[[#This Row],[Thomas]]*tbl_pbp[[#This Row],[Impactful Play]]</f>
        <v>0</v>
      </c>
      <c r="AK3520" s="13" t="str">
        <f>VLOOKUP(tbl_pbp[[#This Row],[Play Saints Win % Increase]], tbl_impact[],3,TRUE)</f>
        <v>Scented (0 to +5%)</v>
      </c>
    </row>
    <row r="3521" spans="1:37">
      <c r="A3521" s="1">
        <v>69</v>
      </c>
      <c r="B3521" s="5">
        <v>0.127</v>
      </c>
      <c r="C3521" t="s">
        <v>2966</v>
      </c>
      <c r="D3521">
        <v>0</v>
      </c>
      <c r="E3521">
        <v>0</v>
      </c>
      <c r="F3521">
        <v>2</v>
      </c>
      <c r="G3521">
        <v>3</v>
      </c>
      <c r="H3521">
        <v>20</v>
      </c>
      <c r="I3521">
        <v>6</v>
      </c>
      <c r="J3521">
        <v>41</v>
      </c>
      <c r="K3521" t="s">
        <v>29</v>
      </c>
      <c r="L3521">
        <v>3</v>
      </c>
      <c r="M3521">
        <v>84</v>
      </c>
      <c r="N3521" t="s">
        <v>2967</v>
      </c>
      <c r="O3521" t="s">
        <v>2968</v>
      </c>
      <c r="P3521" t="s">
        <v>22</v>
      </c>
      <c r="Q3521" t="s">
        <v>37</v>
      </c>
      <c r="S3521" t="s">
        <v>302</v>
      </c>
      <c r="T3521" t="s">
        <v>299</v>
      </c>
      <c r="U3521" t="s">
        <v>2969</v>
      </c>
      <c r="V3521" t="s">
        <v>2741</v>
      </c>
      <c r="X3521" t="str">
        <f>VLOOKUP(pbp!V754, games!$B$2:$R$40, 3, FALSE)</f>
        <v>2019-10-06T17:00Z</v>
      </c>
      <c r="Y3521">
        <f>VLOOKUP(1*V3521,NFLGames!$H$11:$H$555,1,FALSE)</f>
        <v>401220326</v>
      </c>
      <c r="Z3521">
        <f>VLOOKUP($Y3521, NFLGames!$H$11:$K$555,2,FALSE)</f>
        <v>2020</v>
      </c>
      <c r="AA3521">
        <f>VLOOKUP($Y3521, NFLGames!$H$11:$K$555,3,FALSE)</f>
        <v>5</v>
      </c>
      <c r="AB3521" s="6">
        <f>IF(A3522=0, 0, AH3522-tbl_pbp[[#This Row],[Saints Win %]])</f>
        <v>6.0000000000000053E-3</v>
      </c>
      <c r="AC3521">
        <v>1</v>
      </c>
      <c r="AE3521">
        <f>ABS(tbl_pbp[[#This Row],[play.homeScore]]-tbl_pbp[[#This Row],[play.awayScore]])</f>
        <v>17</v>
      </c>
      <c r="AF3521">
        <f>IF(tbl_pbp[[#This Row],[Play Saints Win % Increase]]&gt;=$AF$4,1,0)</f>
        <v>0</v>
      </c>
      <c r="AG3521" t="str">
        <f>VLOOKUP(tbl_pbp[[#This Row],[gameId]], games!$B$2:$T$40, 9, FALSE)</f>
        <v>los-angeles-chargers</v>
      </c>
      <c r="AH3521" s="5">
        <f>IF(tbl_pbp[[#This Row],[AwayTeam]] &lt;&gt; "new-orleans-saints", tbl_pbp[[#This Row],[homeWinPercentage]], 1-tbl_pbp[[#This Row],[homeWinPercentage]])</f>
        <v>0.127</v>
      </c>
      <c r="AI3521" s="13">
        <f>tbl_pbp[[#This Row],[Kamara]]*tbl_pbp[[#This Row],[Impactful Play]]</f>
        <v>0</v>
      </c>
      <c r="AJ3521" s="13">
        <f>tbl_pbp[[#This Row],[Thomas]]*tbl_pbp[[#This Row],[Impactful Play]]</f>
        <v>0</v>
      </c>
      <c r="AK3521" s="13" t="str">
        <f>VLOOKUP(tbl_pbp[[#This Row],[Play Saints Win % Increase]], tbl_impact[],3,TRUE)</f>
        <v>Scented (0 to +5%)</v>
      </c>
    </row>
    <row r="3522" spans="1:37">
      <c r="A3522" s="1">
        <v>70</v>
      </c>
      <c r="B3522" s="5">
        <v>0.13300000000000001</v>
      </c>
      <c r="C3522" t="s">
        <v>2970</v>
      </c>
      <c r="D3522">
        <v>0</v>
      </c>
      <c r="E3522">
        <v>0</v>
      </c>
      <c r="F3522">
        <v>2</v>
      </c>
      <c r="G3522">
        <v>3</v>
      </c>
      <c r="H3522">
        <v>20</v>
      </c>
      <c r="I3522">
        <v>6</v>
      </c>
      <c r="J3522">
        <v>41</v>
      </c>
      <c r="K3522" t="s">
        <v>29</v>
      </c>
      <c r="L3522">
        <v>4</v>
      </c>
      <c r="M3522">
        <v>59</v>
      </c>
      <c r="N3522" t="s">
        <v>2971</v>
      </c>
      <c r="O3522" t="s">
        <v>1591</v>
      </c>
      <c r="P3522" t="s">
        <v>66</v>
      </c>
      <c r="Q3522" t="s">
        <v>67</v>
      </c>
      <c r="R3522" t="s">
        <v>68</v>
      </c>
      <c r="S3522" t="s">
        <v>2164</v>
      </c>
      <c r="T3522" t="s">
        <v>299</v>
      </c>
      <c r="U3522" t="s">
        <v>2972</v>
      </c>
      <c r="V3522" t="s">
        <v>2741</v>
      </c>
      <c r="X3522" t="str">
        <f>VLOOKUP(pbp!V755, games!$B$2:$R$40, 3, FALSE)</f>
        <v>2019-10-06T17:00Z</v>
      </c>
      <c r="Y3522">
        <f>VLOOKUP(1*V3522,NFLGames!$H$11:$H$555,1,FALSE)</f>
        <v>401220326</v>
      </c>
      <c r="Z3522">
        <f>VLOOKUP($Y3522, NFLGames!$H$11:$K$555,2,FALSE)</f>
        <v>2020</v>
      </c>
      <c r="AA3522">
        <f>VLOOKUP($Y3522, NFLGames!$H$11:$K$555,3,FALSE)</f>
        <v>5</v>
      </c>
      <c r="AB3522" s="6">
        <f>IF(A3523=0, 0, AH3523-tbl_pbp[[#This Row],[Saints Win %]])</f>
        <v>0.11399999999999999</v>
      </c>
      <c r="AE3522">
        <f>ABS(tbl_pbp[[#This Row],[play.homeScore]]-tbl_pbp[[#This Row],[play.awayScore]])</f>
        <v>17</v>
      </c>
      <c r="AF3522">
        <f>IF(tbl_pbp[[#This Row],[Play Saints Win % Increase]]&gt;=$AF$4,1,0)</f>
        <v>1</v>
      </c>
      <c r="AG3522" t="str">
        <f>VLOOKUP(tbl_pbp[[#This Row],[gameId]], games!$B$2:$T$40, 9, FALSE)</f>
        <v>los-angeles-chargers</v>
      </c>
      <c r="AH3522" s="5">
        <f>IF(tbl_pbp[[#This Row],[AwayTeam]] &lt;&gt; "new-orleans-saints", tbl_pbp[[#This Row],[homeWinPercentage]], 1-tbl_pbp[[#This Row],[homeWinPercentage]])</f>
        <v>0.13300000000000001</v>
      </c>
      <c r="AI3522" s="13">
        <f>tbl_pbp[[#This Row],[Kamara]]*tbl_pbp[[#This Row],[Impactful Play]]</f>
        <v>0</v>
      </c>
      <c r="AJ3522" s="13">
        <f>tbl_pbp[[#This Row],[Thomas]]*tbl_pbp[[#This Row],[Impactful Play]]</f>
        <v>0</v>
      </c>
      <c r="AK3522" s="13" t="str">
        <f>VLOOKUP(tbl_pbp[[#This Row],[Play Saints Win % Increase]], tbl_impact[],3,TRUE)</f>
        <v>Fragrant (10% to 20%)</v>
      </c>
    </row>
    <row r="3523" spans="1:37">
      <c r="A3523" s="1">
        <v>71</v>
      </c>
      <c r="B3523" s="5">
        <v>0.247</v>
      </c>
      <c r="C3523" t="s">
        <v>2973</v>
      </c>
      <c r="D3523">
        <v>0</v>
      </c>
      <c r="E3523">
        <v>0</v>
      </c>
      <c r="F3523">
        <v>2</v>
      </c>
      <c r="G3523">
        <v>3</v>
      </c>
      <c r="H3523">
        <v>20</v>
      </c>
      <c r="I3523">
        <v>10</v>
      </c>
      <c r="J3523">
        <v>82</v>
      </c>
      <c r="K3523" t="s">
        <v>30</v>
      </c>
      <c r="L3523">
        <v>1</v>
      </c>
      <c r="M3523">
        <v>82</v>
      </c>
      <c r="N3523" t="s">
        <v>2974</v>
      </c>
      <c r="O3523" t="s">
        <v>2454</v>
      </c>
      <c r="P3523" t="s">
        <v>45</v>
      </c>
      <c r="Q3523" t="s">
        <v>46</v>
      </c>
      <c r="R3523" t="s">
        <v>47</v>
      </c>
      <c r="S3523" t="s">
        <v>33</v>
      </c>
      <c r="T3523" t="s">
        <v>2975</v>
      </c>
      <c r="U3523" t="s">
        <v>2976</v>
      </c>
      <c r="V3523" t="s">
        <v>2741</v>
      </c>
      <c r="X3523" t="str">
        <f>VLOOKUP(pbp!V756, games!$B$2:$R$40, 3, FALSE)</f>
        <v>2019-10-06T17:00Z</v>
      </c>
      <c r="Y3523">
        <f>VLOOKUP(1*V3523,NFLGames!$H$11:$H$555,1,FALSE)</f>
        <v>401220326</v>
      </c>
      <c r="Z3523">
        <f>VLOOKUP($Y3523, NFLGames!$H$11:$K$555,2,FALSE)</f>
        <v>2020</v>
      </c>
      <c r="AA3523">
        <f>VLOOKUP($Y3523, NFLGames!$H$11:$K$555,3,FALSE)</f>
        <v>5</v>
      </c>
      <c r="AB3523" s="6">
        <f>IF(A3524=0, 0, AH3524-tbl_pbp[[#This Row],[Saints Win %]])</f>
        <v>-9.6000000000000002E-2</v>
      </c>
      <c r="AE3523">
        <f>ABS(tbl_pbp[[#This Row],[play.homeScore]]-tbl_pbp[[#This Row],[play.awayScore]])</f>
        <v>17</v>
      </c>
      <c r="AF3523">
        <f>IF(tbl_pbp[[#This Row],[Play Saints Win % Increase]]&gt;=$AF$4,1,0)</f>
        <v>0</v>
      </c>
      <c r="AG3523" t="str">
        <f>VLOOKUP(tbl_pbp[[#This Row],[gameId]], games!$B$2:$T$40, 9, FALSE)</f>
        <v>los-angeles-chargers</v>
      </c>
      <c r="AH3523" s="5">
        <f>IF(tbl_pbp[[#This Row],[AwayTeam]] &lt;&gt; "new-orleans-saints", tbl_pbp[[#This Row],[homeWinPercentage]], 1-tbl_pbp[[#This Row],[homeWinPercentage]])</f>
        <v>0.247</v>
      </c>
      <c r="AI3523" s="13">
        <f>tbl_pbp[[#This Row],[Kamara]]*tbl_pbp[[#This Row],[Impactful Play]]</f>
        <v>0</v>
      </c>
      <c r="AJ3523" s="13">
        <f>tbl_pbp[[#This Row],[Thomas]]*tbl_pbp[[#This Row],[Impactful Play]]</f>
        <v>0</v>
      </c>
      <c r="AK3523" s="13" t="str">
        <f>VLOOKUP(tbl_pbp[[#This Row],[Play Saints Win % Increase]], tbl_impact[],3,TRUE)</f>
        <v>Smelly (worse than-5% -&gt; -10%)</v>
      </c>
    </row>
    <row r="3524" spans="1:37">
      <c r="A3524" s="1">
        <v>72</v>
      </c>
      <c r="B3524" s="5">
        <v>0.151</v>
      </c>
      <c r="C3524" t="s">
        <v>2977</v>
      </c>
      <c r="D3524">
        <v>0</v>
      </c>
      <c r="E3524">
        <v>0</v>
      </c>
      <c r="F3524">
        <v>2</v>
      </c>
      <c r="G3524">
        <v>3</v>
      </c>
      <c r="H3524">
        <v>20</v>
      </c>
      <c r="I3524">
        <v>12</v>
      </c>
      <c r="J3524">
        <v>84</v>
      </c>
      <c r="K3524" t="s">
        <v>30</v>
      </c>
      <c r="L3524">
        <v>2</v>
      </c>
      <c r="M3524">
        <v>84</v>
      </c>
      <c r="N3524" t="s">
        <v>2978</v>
      </c>
      <c r="O3524" t="s">
        <v>686</v>
      </c>
      <c r="P3524" t="s">
        <v>124</v>
      </c>
      <c r="Q3524" t="s">
        <v>125</v>
      </c>
      <c r="R3524" t="s">
        <v>126</v>
      </c>
      <c r="V3524" t="s">
        <v>2741</v>
      </c>
      <c r="X3524" t="str">
        <f>VLOOKUP(pbp!V757, games!$B$2:$R$40, 3, FALSE)</f>
        <v>2019-10-06T17:00Z</v>
      </c>
      <c r="Y3524">
        <f>VLOOKUP(1*V3524,NFLGames!$H$11:$H$555,1,FALSE)</f>
        <v>401220326</v>
      </c>
      <c r="Z3524">
        <f>VLOOKUP($Y3524, NFLGames!$H$11:$K$555,2,FALSE)</f>
        <v>2020</v>
      </c>
      <c r="AA3524">
        <f>VLOOKUP($Y3524, NFLGames!$H$11:$K$555,3,FALSE)</f>
        <v>5</v>
      </c>
      <c r="AB3524" s="6">
        <f>IF(A3525=0, 0, AH3525-tbl_pbp[[#This Row],[Saints Win %]])</f>
        <v>1.0000000000000009E-2</v>
      </c>
      <c r="AE3524">
        <f>ABS(tbl_pbp[[#This Row],[play.homeScore]]-tbl_pbp[[#This Row],[play.awayScore]])</f>
        <v>17</v>
      </c>
      <c r="AF3524">
        <f>IF(tbl_pbp[[#This Row],[Play Saints Win % Increase]]&gt;=$AF$4,1,0)</f>
        <v>0</v>
      </c>
      <c r="AG3524" t="str">
        <f>VLOOKUP(tbl_pbp[[#This Row],[gameId]], games!$B$2:$T$40, 9, FALSE)</f>
        <v>los-angeles-chargers</v>
      </c>
      <c r="AH3524" s="5">
        <f>IF(tbl_pbp[[#This Row],[AwayTeam]] &lt;&gt; "new-orleans-saints", tbl_pbp[[#This Row],[homeWinPercentage]], 1-tbl_pbp[[#This Row],[homeWinPercentage]])</f>
        <v>0.151</v>
      </c>
      <c r="AI3524" s="13">
        <f>tbl_pbp[[#This Row],[Kamara]]*tbl_pbp[[#This Row],[Impactful Play]]</f>
        <v>0</v>
      </c>
      <c r="AJ3524" s="13">
        <f>tbl_pbp[[#This Row],[Thomas]]*tbl_pbp[[#This Row],[Impactful Play]]</f>
        <v>0</v>
      </c>
      <c r="AK3524" s="13" t="str">
        <f>VLOOKUP(tbl_pbp[[#This Row],[Play Saints Win % Increase]], tbl_impact[],3,TRUE)</f>
        <v>Scented (0 to +5%)</v>
      </c>
    </row>
    <row r="3525" spans="1:37">
      <c r="A3525" s="1">
        <v>73</v>
      </c>
      <c r="B3525" s="5">
        <v>0.161</v>
      </c>
      <c r="C3525" t="s">
        <v>2979</v>
      </c>
      <c r="D3525">
        <v>0</v>
      </c>
      <c r="E3525">
        <v>0</v>
      </c>
      <c r="F3525">
        <v>2</v>
      </c>
      <c r="G3525">
        <v>3</v>
      </c>
      <c r="H3525">
        <v>20</v>
      </c>
      <c r="I3525">
        <v>12</v>
      </c>
      <c r="J3525">
        <v>84</v>
      </c>
      <c r="K3525" t="s">
        <v>30</v>
      </c>
      <c r="L3525">
        <v>2</v>
      </c>
      <c r="M3525">
        <v>84</v>
      </c>
      <c r="N3525" t="s">
        <v>2980</v>
      </c>
      <c r="O3525" t="s">
        <v>686</v>
      </c>
      <c r="P3525" t="s">
        <v>45</v>
      </c>
      <c r="Q3525" t="s">
        <v>46</v>
      </c>
      <c r="R3525" t="s">
        <v>47</v>
      </c>
      <c r="S3525" t="s">
        <v>871</v>
      </c>
      <c r="T3525" t="s">
        <v>2981</v>
      </c>
      <c r="U3525" t="s">
        <v>2982</v>
      </c>
      <c r="V3525" t="s">
        <v>2741</v>
      </c>
      <c r="X3525" t="str">
        <f>VLOOKUP(pbp!V758, games!$B$2:$R$40, 3, FALSE)</f>
        <v>2019-10-06T17:00Z</v>
      </c>
      <c r="Y3525">
        <f>VLOOKUP(1*V3525,NFLGames!$H$11:$H$555,1,FALSE)</f>
        <v>401220326</v>
      </c>
      <c r="Z3525">
        <f>VLOOKUP($Y3525, NFLGames!$H$11:$K$555,2,FALSE)</f>
        <v>2020</v>
      </c>
      <c r="AA3525">
        <f>VLOOKUP($Y3525, NFLGames!$H$11:$K$555,3,FALSE)</f>
        <v>5</v>
      </c>
      <c r="AB3525" s="6">
        <f>IF(A3526=0, 0, AH3526-tbl_pbp[[#This Row],[Saints Win %]])</f>
        <v>-7.0000000000000062E-3</v>
      </c>
      <c r="AE3525">
        <f>ABS(tbl_pbp[[#This Row],[play.homeScore]]-tbl_pbp[[#This Row],[play.awayScore]])</f>
        <v>17</v>
      </c>
      <c r="AF3525">
        <f>IF(tbl_pbp[[#This Row],[Play Saints Win % Increase]]&gt;=$AF$4,1,0)</f>
        <v>0</v>
      </c>
      <c r="AG3525" t="str">
        <f>VLOOKUP(tbl_pbp[[#This Row],[gameId]], games!$B$2:$T$40, 9, FALSE)</f>
        <v>los-angeles-chargers</v>
      </c>
      <c r="AH3525" s="5">
        <f>IF(tbl_pbp[[#This Row],[AwayTeam]] &lt;&gt; "new-orleans-saints", tbl_pbp[[#This Row],[homeWinPercentage]], 1-tbl_pbp[[#This Row],[homeWinPercentage]])</f>
        <v>0.161</v>
      </c>
      <c r="AI3525" s="13">
        <f>tbl_pbp[[#This Row],[Kamara]]*tbl_pbp[[#This Row],[Impactful Play]]</f>
        <v>0</v>
      </c>
      <c r="AJ3525" s="13">
        <f>tbl_pbp[[#This Row],[Thomas]]*tbl_pbp[[#This Row],[Impactful Play]]</f>
        <v>0</v>
      </c>
      <c r="AK3525" s="13" t="str">
        <f>VLOOKUP(tbl_pbp[[#This Row],[Play Saints Win % Increase]], tbl_impact[],3,TRUE)</f>
        <v>Bad (0 to -5%)</v>
      </c>
    </row>
    <row r="3526" spans="1:37">
      <c r="A3526" s="1">
        <v>74</v>
      </c>
      <c r="B3526" s="5">
        <v>0.154</v>
      </c>
      <c r="C3526" t="s">
        <v>2983</v>
      </c>
      <c r="D3526">
        <v>0</v>
      </c>
      <c r="E3526">
        <v>0</v>
      </c>
      <c r="F3526">
        <v>2</v>
      </c>
      <c r="G3526">
        <v>3</v>
      </c>
      <c r="H3526">
        <v>20</v>
      </c>
      <c r="I3526">
        <v>12</v>
      </c>
      <c r="J3526">
        <v>84</v>
      </c>
      <c r="K3526" t="s">
        <v>30</v>
      </c>
      <c r="L3526">
        <v>3</v>
      </c>
      <c r="M3526">
        <v>84</v>
      </c>
      <c r="N3526" t="s">
        <v>2984</v>
      </c>
      <c r="O3526" t="s">
        <v>2985</v>
      </c>
      <c r="P3526" t="s">
        <v>124</v>
      </c>
      <c r="Q3526" t="s">
        <v>125</v>
      </c>
      <c r="R3526" t="s">
        <v>126</v>
      </c>
      <c r="V3526" t="s">
        <v>2741</v>
      </c>
      <c r="X3526" t="str">
        <f>VLOOKUP(pbp!V759, games!$B$2:$R$40, 3, FALSE)</f>
        <v>2019-10-06T17:00Z</v>
      </c>
      <c r="Y3526">
        <f>VLOOKUP(1*V3526,NFLGames!$H$11:$H$555,1,FALSE)</f>
        <v>401220326</v>
      </c>
      <c r="Z3526">
        <f>VLOOKUP($Y3526, NFLGames!$H$11:$K$555,2,FALSE)</f>
        <v>2020</v>
      </c>
      <c r="AA3526">
        <f>VLOOKUP($Y3526, NFLGames!$H$11:$K$555,3,FALSE)</f>
        <v>5</v>
      </c>
      <c r="AB3526" s="6">
        <f>IF(A3527=0, 0, AH3527-tbl_pbp[[#This Row],[Saints Win %]])</f>
        <v>7.5000000000000011E-2</v>
      </c>
      <c r="AE3526">
        <f>ABS(tbl_pbp[[#This Row],[play.homeScore]]-tbl_pbp[[#This Row],[play.awayScore]])</f>
        <v>17</v>
      </c>
      <c r="AF3526">
        <f>IF(tbl_pbp[[#This Row],[Play Saints Win % Increase]]&gt;=$AF$4,1,0)</f>
        <v>0</v>
      </c>
      <c r="AG3526" t="str">
        <f>VLOOKUP(tbl_pbp[[#This Row],[gameId]], games!$B$2:$T$40, 9, FALSE)</f>
        <v>los-angeles-chargers</v>
      </c>
      <c r="AH3526" s="5">
        <f>IF(tbl_pbp[[#This Row],[AwayTeam]] &lt;&gt; "new-orleans-saints", tbl_pbp[[#This Row],[homeWinPercentage]], 1-tbl_pbp[[#This Row],[homeWinPercentage]])</f>
        <v>0.154</v>
      </c>
      <c r="AI3526" s="13">
        <f>tbl_pbp[[#This Row],[Kamara]]*tbl_pbp[[#This Row],[Impactful Play]]</f>
        <v>0</v>
      </c>
      <c r="AJ3526" s="13">
        <f>tbl_pbp[[#This Row],[Thomas]]*tbl_pbp[[#This Row],[Impactful Play]]</f>
        <v>0</v>
      </c>
      <c r="AK3526" s="13" t="str">
        <f>VLOOKUP(tbl_pbp[[#This Row],[Play Saints Win % Increase]], tbl_impact[],3,TRUE)</f>
        <v>Perfumed (5 to + 10%)</v>
      </c>
    </row>
    <row r="3527" spans="1:37">
      <c r="A3527" s="1">
        <v>75</v>
      </c>
      <c r="B3527" s="5">
        <v>0.22900000000000001</v>
      </c>
      <c r="C3527" t="s">
        <v>2986</v>
      </c>
      <c r="D3527">
        <v>0</v>
      </c>
      <c r="E3527">
        <v>0</v>
      </c>
      <c r="F3527">
        <v>2</v>
      </c>
      <c r="G3527">
        <v>3</v>
      </c>
      <c r="H3527">
        <v>20</v>
      </c>
      <c r="I3527">
        <v>12</v>
      </c>
      <c r="J3527">
        <v>84</v>
      </c>
      <c r="K3527" t="s">
        <v>30</v>
      </c>
      <c r="L3527">
        <v>3</v>
      </c>
      <c r="M3527">
        <v>51</v>
      </c>
      <c r="N3527" t="s">
        <v>2987</v>
      </c>
      <c r="O3527" t="s">
        <v>2985</v>
      </c>
      <c r="P3527" t="s">
        <v>22</v>
      </c>
      <c r="Q3527" t="s">
        <v>37</v>
      </c>
      <c r="S3527" t="s">
        <v>201</v>
      </c>
      <c r="T3527" t="s">
        <v>2981</v>
      </c>
      <c r="U3527" t="s">
        <v>2988</v>
      </c>
      <c r="V3527" t="s">
        <v>2741</v>
      </c>
      <c r="X3527" t="str">
        <f>VLOOKUP(pbp!V760, games!$B$2:$R$40, 3, FALSE)</f>
        <v>2019-10-06T17:00Z</v>
      </c>
      <c r="Y3527">
        <f>VLOOKUP(1*V3527,NFLGames!$H$11:$H$555,1,FALSE)</f>
        <v>401220326</v>
      </c>
      <c r="Z3527">
        <f>VLOOKUP($Y3527, NFLGames!$H$11:$K$555,2,FALSE)</f>
        <v>2020</v>
      </c>
      <c r="AA3527">
        <f>VLOOKUP($Y3527, NFLGames!$H$11:$K$555,3,FALSE)</f>
        <v>5</v>
      </c>
      <c r="AB3527" s="6">
        <f>IF(A3528=0, 0, AH3528-tbl_pbp[[#This Row],[Saints Win %]])</f>
        <v>-6.3E-2</v>
      </c>
      <c r="AE3527">
        <f>ABS(tbl_pbp[[#This Row],[play.homeScore]]-tbl_pbp[[#This Row],[play.awayScore]])</f>
        <v>17</v>
      </c>
      <c r="AF3527">
        <f>IF(tbl_pbp[[#This Row],[Play Saints Win % Increase]]&gt;=$AF$4,1,0)</f>
        <v>0</v>
      </c>
      <c r="AG3527" t="str">
        <f>VLOOKUP(tbl_pbp[[#This Row],[gameId]], games!$B$2:$T$40, 9, FALSE)</f>
        <v>los-angeles-chargers</v>
      </c>
      <c r="AH3527" s="5">
        <f>IF(tbl_pbp[[#This Row],[AwayTeam]] &lt;&gt; "new-orleans-saints", tbl_pbp[[#This Row],[homeWinPercentage]], 1-tbl_pbp[[#This Row],[homeWinPercentage]])</f>
        <v>0.22900000000000001</v>
      </c>
      <c r="AI3527" s="13">
        <f>tbl_pbp[[#This Row],[Kamara]]*tbl_pbp[[#This Row],[Impactful Play]]</f>
        <v>0</v>
      </c>
      <c r="AJ3527" s="13">
        <f>tbl_pbp[[#This Row],[Thomas]]*tbl_pbp[[#This Row],[Impactful Play]]</f>
        <v>0</v>
      </c>
      <c r="AK3527" s="13" t="str">
        <f>VLOOKUP(tbl_pbp[[#This Row],[Play Saints Win % Increase]], tbl_impact[],3,TRUE)</f>
        <v>Smelly (worse than-5% -&gt; -10%)</v>
      </c>
    </row>
    <row r="3528" spans="1:37">
      <c r="A3528" s="1">
        <v>76</v>
      </c>
      <c r="B3528" s="5">
        <v>0.16600000000000001</v>
      </c>
      <c r="C3528" t="s">
        <v>2989</v>
      </c>
      <c r="D3528">
        <v>0</v>
      </c>
      <c r="E3528">
        <v>0</v>
      </c>
      <c r="F3528">
        <v>2</v>
      </c>
      <c r="G3528">
        <v>3</v>
      </c>
      <c r="H3528">
        <v>20</v>
      </c>
      <c r="I3528">
        <v>12</v>
      </c>
      <c r="J3528">
        <v>84</v>
      </c>
      <c r="K3528" t="s">
        <v>30</v>
      </c>
      <c r="L3528">
        <v>4</v>
      </c>
      <c r="M3528">
        <v>84</v>
      </c>
      <c r="N3528" t="s">
        <v>2990</v>
      </c>
      <c r="O3528" t="s">
        <v>2991</v>
      </c>
      <c r="P3528" t="s">
        <v>66</v>
      </c>
      <c r="Q3528" t="s">
        <v>67</v>
      </c>
      <c r="R3528" t="s">
        <v>68</v>
      </c>
      <c r="S3528" t="s">
        <v>204</v>
      </c>
      <c r="T3528" t="s">
        <v>2981</v>
      </c>
      <c r="U3528" t="s">
        <v>2992</v>
      </c>
      <c r="V3528" t="s">
        <v>2741</v>
      </c>
      <c r="X3528" t="str">
        <f>VLOOKUP(pbp!V761, games!$B$2:$R$40, 3, FALSE)</f>
        <v>2019-10-06T17:00Z</v>
      </c>
      <c r="Y3528">
        <f>VLOOKUP(1*V3528,NFLGames!$H$11:$H$555,1,FALSE)</f>
        <v>401220326</v>
      </c>
      <c r="Z3528">
        <f>VLOOKUP($Y3528, NFLGames!$H$11:$K$555,2,FALSE)</f>
        <v>2020</v>
      </c>
      <c r="AA3528">
        <f>VLOOKUP($Y3528, NFLGames!$H$11:$K$555,3,FALSE)</f>
        <v>5</v>
      </c>
      <c r="AB3528" s="6">
        <f>IF(A3529=0, 0, AH3529-tbl_pbp[[#This Row],[Saints Win %]])</f>
        <v>0</v>
      </c>
      <c r="AE3528">
        <f>ABS(tbl_pbp[[#This Row],[play.homeScore]]-tbl_pbp[[#This Row],[play.awayScore]])</f>
        <v>17</v>
      </c>
      <c r="AF3528">
        <f>IF(tbl_pbp[[#This Row],[Play Saints Win % Increase]]&gt;=$AF$4,1,0)</f>
        <v>0</v>
      </c>
      <c r="AG3528" t="str">
        <f>VLOOKUP(tbl_pbp[[#This Row],[gameId]], games!$B$2:$T$40, 9, FALSE)</f>
        <v>los-angeles-chargers</v>
      </c>
      <c r="AH3528" s="5">
        <f>IF(tbl_pbp[[#This Row],[AwayTeam]] &lt;&gt; "new-orleans-saints", tbl_pbp[[#This Row],[homeWinPercentage]], 1-tbl_pbp[[#This Row],[homeWinPercentage]])</f>
        <v>0.16600000000000001</v>
      </c>
      <c r="AI3528" s="13">
        <f>tbl_pbp[[#This Row],[Kamara]]*tbl_pbp[[#This Row],[Impactful Play]]</f>
        <v>0</v>
      </c>
      <c r="AJ3528" s="13">
        <f>tbl_pbp[[#This Row],[Thomas]]*tbl_pbp[[#This Row],[Impactful Play]]</f>
        <v>0</v>
      </c>
      <c r="AK3528" s="13" t="str">
        <f>VLOOKUP(tbl_pbp[[#This Row],[Play Saints Win % Increase]], tbl_impact[],3,TRUE)</f>
        <v>Scented (0 to +5%)</v>
      </c>
    </row>
    <row r="3529" spans="1:37">
      <c r="A3529" s="1">
        <v>77</v>
      </c>
      <c r="B3529" s="5">
        <v>0.16600000000000001</v>
      </c>
      <c r="C3529" t="s">
        <v>2993</v>
      </c>
      <c r="D3529">
        <v>0</v>
      </c>
      <c r="E3529">
        <v>0</v>
      </c>
      <c r="F3529">
        <v>2</v>
      </c>
      <c r="G3529">
        <v>3</v>
      </c>
      <c r="H3529">
        <v>20</v>
      </c>
      <c r="I3529">
        <v>10</v>
      </c>
      <c r="J3529">
        <v>49</v>
      </c>
      <c r="K3529" t="s">
        <v>29</v>
      </c>
      <c r="L3529">
        <v>1</v>
      </c>
      <c r="M3529">
        <v>51</v>
      </c>
      <c r="N3529" t="s">
        <v>229</v>
      </c>
      <c r="O3529" t="s">
        <v>488</v>
      </c>
      <c r="P3529" t="s">
        <v>231</v>
      </c>
      <c r="Q3529" t="s">
        <v>232</v>
      </c>
      <c r="R3529" t="s">
        <v>233</v>
      </c>
      <c r="V3529" t="s">
        <v>2741</v>
      </c>
      <c r="X3529" t="str">
        <f>VLOOKUP(pbp!V762, games!$B$2:$R$40, 3, FALSE)</f>
        <v>2019-10-06T17:00Z</v>
      </c>
      <c r="Y3529">
        <f>VLOOKUP(1*V3529,NFLGames!$H$11:$H$555,1,FALSE)</f>
        <v>401220326</v>
      </c>
      <c r="Z3529">
        <f>VLOOKUP($Y3529, NFLGames!$H$11:$K$555,2,FALSE)</f>
        <v>2020</v>
      </c>
      <c r="AA3529">
        <f>VLOOKUP($Y3529, NFLGames!$H$11:$K$555,3,FALSE)</f>
        <v>5</v>
      </c>
      <c r="AB3529" s="6">
        <f>IF(A3530=0, 0, AH3530-tbl_pbp[[#This Row],[Saints Win %]])</f>
        <v>-1.2000000000000011E-2</v>
      </c>
      <c r="AE3529">
        <f>ABS(tbl_pbp[[#This Row],[play.homeScore]]-tbl_pbp[[#This Row],[play.awayScore]])</f>
        <v>17</v>
      </c>
      <c r="AF3529">
        <f>IF(tbl_pbp[[#This Row],[Play Saints Win % Increase]]&gt;=$AF$4,1,0)</f>
        <v>0</v>
      </c>
      <c r="AG3529" t="str">
        <f>VLOOKUP(tbl_pbp[[#This Row],[gameId]], games!$B$2:$T$40, 9, FALSE)</f>
        <v>los-angeles-chargers</v>
      </c>
      <c r="AH3529" s="5">
        <f>IF(tbl_pbp[[#This Row],[AwayTeam]] &lt;&gt; "new-orleans-saints", tbl_pbp[[#This Row],[homeWinPercentage]], 1-tbl_pbp[[#This Row],[homeWinPercentage]])</f>
        <v>0.16600000000000001</v>
      </c>
      <c r="AI3529" s="13">
        <f>tbl_pbp[[#This Row],[Kamara]]*tbl_pbp[[#This Row],[Impactful Play]]</f>
        <v>0</v>
      </c>
      <c r="AJ3529" s="13">
        <f>tbl_pbp[[#This Row],[Thomas]]*tbl_pbp[[#This Row],[Impactful Play]]</f>
        <v>0</v>
      </c>
      <c r="AK3529" s="13" t="str">
        <f>VLOOKUP(tbl_pbp[[#This Row],[Play Saints Win % Increase]], tbl_impact[],3,TRUE)</f>
        <v>Bad (0 to -5%)</v>
      </c>
    </row>
    <row r="3530" spans="1:37">
      <c r="A3530" s="1">
        <v>78</v>
      </c>
      <c r="B3530" s="5">
        <v>0.154</v>
      </c>
      <c r="C3530" t="s">
        <v>2994</v>
      </c>
      <c r="D3530">
        <v>0</v>
      </c>
      <c r="E3530">
        <v>0</v>
      </c>
      <c r="F3530">
        <v>2</v>
      </c>
      <c r="G3530">
        <v>3</v>
      </c>
      <c r="H3530">
        <v>20</v>
      </c>
      <c r="I3530">
        <v>10</v>
      </c>
      <c r="J3530">
        <v>49</v>
      </c>
      <c r="K3530" t="s">
        <v>29</v>
      </c>
      <c r="L3530">
        <v>1</v>
      </c>
      <c r="M3530">
        <v>17</v>
      </c>
      <c r="N3530" t="s">
        <v>2995</v>
      </c>
      <c r="O3530" t="s">
        <v>488</v>
      </c>
      <c r="P3530" t="s">
        <v>22</v>
      </c>
      <c r="Q3530" t="s">
        <v>37</v>
      </c>
      <c r="S3530" t="s">
        <v>33</v>
      </c>
      <c r="T3530" t="s">
        <v>493</v>
      </c>
      <c r="U3530" t="s">
        <v>494</v>
      </c>
      <c r="V3530" t="s">
        <v>2741</v>
      </c>
      <c r="X3530" t="str">
        <f>VLOOKUP(pbp!V763, games!$B$2:$R$40, 3, FALSE)</f>
        <v>2019-10-06T17:00Z</v>
      </c>
      <c r="Y3530">
        <f>VLOOKUP(1*V3530,NFLGames!$H$11:$H$555,1,FALSE)</f>
        <v>401220326</v>
      </c>
      <c r="Z3530">
        <f>VLOOKUP($Y3530, NFLGames!$H$11:$K$555,2,FALSE)</f>
        <v>2020</v>
      </c>
      <c r="AA3530">
        <f>VLOOKUP($Y3530, NFLGames!$H$11:$K$555,3,FALSE)</f>
        <v>5</v>
      </c>
      <c r="AB3530" s="6">
        <f>IF(A3531=0, 0, AH3531-tbl_pbp[[#This Row],[Saints Win %]])</f>
        <v>2.1999999999999992E-2</v>
      </c>
      <c r="AE3530">
        <f>ABS(tbl_pbp[[#This Row],[play.homeScore]]-tbl_pbp[[#This Row],[play.awayScore]])</f>
        <v>17</v>
      </c>
      <c r="AF3530">
        <f>IF(tbl_pbp[[#This Row],[Play Saints Win % Increase]]&gt;=$AF$4,1,0)</f>
        <v>0</v>
      </c>
      <c r="AG3530" t="str">
        <f>VLOOKUP(tbl_pbp[[#This Row],[gameId]], games!$B$2:$T$40, 9, FALSE)</f>
        <v>los-angeles-chargers</v>
      </c>
      <c r="AH3530" s="5">
        <f>IF(tbl_pbp[[#This Row],[AwayTeam]] &lt;&gt; "new-orleans-saints", tbl_pbp[[#This Row],[homeWinPercentage]], 1-tbl_pbp[[#This Row],[homeWinPercentage]])</f>
        <v>0.154</v>
      </c>
      <c r="AI3530" s="13">
        <f>tbl_pbp[[#This Row],[Kamara]]*tbl_pbp[[#This Row],[Impactful Play]]</f>
        <v>0</v>
      </c>
      <c r="AJ3530" s="13">
        <f>tbl_pbp[[#This Row],[Thomas]]*tbl_pbp[[#This Row],[Impactful Play]]</f>
        <v>0</v>
      </c>
      <c r="AK3530" s="13" t="str">
        <f>VLOOKUP(tbl_pbp[[#This Row],[Play Saints Win % Increase]], tbl_impact[],3,TRUE)</f>
        <v>Scented (0 to +5%)</v>
      </c>
    </row>
    <row r="3531" spans="1:37">
      <c r="A3531" s="1">
        <v>79</v>
      </c>
      <c r="B3531" s="5">
        <v>0.17599999999999999</v>
      </c>
      <c r="C3531" t="s">
        <v>2996</v>
      </c>
      <c r="D3531">
        <v>0</v>
      </c>
      <c r="E3531">
        <v>0</v>
      </c>
      <c r="F3531">
        <v>2</v>
      </c>
      <c r="G3531">
        <v>3</v>
      </c>
      <c r="H3531">
        <v>20</v>
      </c>
      <c r="I3531">
        <v>10</v>
      </c>
      <c r="J3531">
        <v>49</v>
      </c>
      <c r="K3531" t="s">
        <v>29</v>
      </c>
      <c r="L3531">
        <v>2</v>
      </c>
      <c r="M3531">
        <v>51</v>
      </c>
      <c r="N3531" t="s">
        <v>2997</v>
      </c>
      <c r="O3531" t="s">
        <v>1726</v>
      </c>
      <c r="P3531" t="s">
        <v>30</v>
      </c>
      <c r="Q3531" t="s">
        <v>31</v>
      </c>
      <c r="R3531" t="s">
        <v>32</v>
      </c>
      <c r="S3531" t="s">
        <v>120</v>
      </c>
      <c r="T3531" t="s">
        <v>493</v>
      </c>
      <c r="U3531" t="s">
        <v>496</v>
      </c>
      <c r="V3531" t="s">
        <v>2741</v>
      </c>
      <c r="X3531" t="str">
        <f>VLOOKUP(pbp!V764, games!$B$2:$R$40, 3, FALSE)</f>
        <v>2019-10-06T17:00Z</v>
      </c>
      <c r="Y3531">
        <f>VLOOKUP(1*V3531,NFLGames!$H$11:$H$555,1,FALSE)</f>
        <v>401220326</v>
      </c>
      <c r="Z3531">
        <f>VLOOKUP($Y3531, NFLGames!$H$11:$K$555,2,FALSE)</f>
        <v>2020</v>
      </c>
      <c r="AA3531">
        <f>VLOOKUP($Y3531, NFLGames!$H$11:$K$555,3,FALSE)</f>
        <v>5</v>
      </c>
      <c r="AB3531" s="6">
        <f>IF(A3532=0, 0, AH3532-tbl_pbp[[#This Row],[Saints Win %]])</f>
        <v>2.4000000000000021E-2</v>
      </c>
      <c r="AC3531">
        <v>1</v>
      </c>
      <c r="AE3531">
        <f>ABS(tbl_pbp[[#This Row],[play.homeScore]]-tbl_pbp[[#This Row],[play.awayScore]])</f>
        <v>17</v>
      </c>
      <c r="AF3531">
        <f>IF(tbl_pbp[[#This Row],[Play Saints Win % Increase]]&gt;=$AF$4,1,0)</f>
        <v>0</v>
      </c>
      <c r="AG3531" t="str">
        <f>VLOOKUP(tbl_pbp[[#This Row],[gameId]], games!$B$2:$T$40, 9, FALSE)</f>
        <v>los-angeles-chargers</v>
      </c>
      <c r="AH3531" s="5">
        <f>IF(tbl_pbp[[#This Row],[AwayTeam]] &lt;&gt; "new-orleans-saints", tbl_pbp[[#This Row],[homeWinPercentage]], 1-tbl_pbp[[#This Row],[homeWinPercentage]])</f>
        <v>0.17599999999999999</v>
      </c>
      <c r="AI3531" s="13">
        <f>tbl_pbp[[#This Row],[Kamara]]*tbl_pbp[[#This Row],[Impactful Play]]</f>
        <v>0</v>
      </c>
      <c r="AJ3531" s="13">
        <f>tbl_pbp[[#This Row],[Thomas]]*tbl_pbp[[#This Row],[Impactful Play]]</f>
        <v>0</v>
      </c>
      <c r="AK3531" s="13" t="str">
        <f>VLOOKUP(tbl_pbp[[#This Row],[Play Saints Win % Increase]], tbl_impact[],3,TRUE)</f>
        <v>Scented (0 to +5%)</v>
      </c>
    </row>
    <row r="3532" spans="1:37">
      <c r="A3532" s="1">
        <v>80</v>
      </c>
      <c r="B3532" s="5">
        <v>0.2</v>
      </c>
      <c r="C3532" t="s">
        <v>2998</v>
      </c>
      <c r="D3532">
        <v>0</v>
      </c>
      <c r="E3532">
        <v>0</v>
      </c>
      <c r="F3532">
        <v>2</v>
      </c>
      <c r="G3532">
        <v>3</v>
      </c>
      <c r="H3532">
        <v>20</v>
      </c>
      <c r="I3532">
        <v>10</v>
      </c>
      <c r="J3532">
        <v>63</v>
      </c>
      <c r="K3532" t="s">
        <v>29</v>
      </c>
      <c r="L3532">
        <v>1</v>
      </c>
      <c r="M3532">
        <v>37</v>
      </c>
      <c r="N3532" t="s">
        <v>2999</v>
      </c>
      <c r="O3532" t="s">
        <v>301</v>
      </c>
      <c r="P3532" t="s">
        <v>30</v>
      </c>
      <c r="Q3532" t="s">
        <v>31</v>
      </c>
      <c r="R3532" t="s">
        <v>32</v>
      </c>
      <c r="S3532" t="s">
        <v>33</v>
      </c>
      <c r="T3532" t="s">
        <v>3000</v>
      </c>
      <c r="U3532" t="s">
        <v>3001</v>
      </c>
      <c r="V3532" t="s">
        <v>2741</v>
      </c>
      <c r="X3532" t="str">
        <f>VLOOKUP(pbp!V765, games!$B$2:$R$40, 3, FALSE)</f>
        <v>2019-10-06T17:00Z</v>
      </c>
      <c r="Y3532">
        <f>VLOOKUP(1*V3532,NFLGames!$H$11:$H$555,1,FALSE)</f>
        <v>401220326</v>
      </c>
      <c r="Z3532">
        <f>VLOOKUP($Y3532, NFLGames!$H$11:$K$555,2,FALSE)</f>
        <v>2020</v>
      </c>
      <c r="AA3532">
        <f>VLOOKUP($Y3532, NFLGames!$H$11:$K$555,3,FALSE)</f>
        <v>5</v>
      </c>
      <c r="AB3532" s="6">
        <f>IF(A3533=0, 0, AH3533-tbl_pbp[[#This Row],[Saints Win %]])</f>
        <v>1.0999999999999982E-2</v>
      </c>
      <c r="AE3532">
        <f>ABS(tbl_pbp[[#This Row],[play.homeScore]]-tbl_pbp[[#This Row],[play.awayScore]])</f>
        <v>17</v>
      </c>
      <c r="AF3532">
        <f>IF(tbl_pbp[[#This Row],[Play Saints Win % Increase]]&gt;=$AF$4,1,0)</f>
        <v>0</v>
      </c>
      <c r="AG3532" t="str">
        <f>VLOOKUP(tbl_pbp[[#This Row],[gameId]], games!$B$2:$T$40, 9, FALSE)</f>
        <v>los-angeles-chargers</v>
      </c>
      <c r="AH3532" s="5">
        <f>IF(tbl_pbp[[#This Row],[AwayTeam]] &lt;&gt; "new-orleans-saints", tbl_pbp[[#This Row],[homeWinPercentage]], 1-tbl_pbp[[#This Row],[homeWinPercentage]])</f>
        <v>0.2</v>
      </c>
      <c r="AI3532" s="13">
        <f>tbl_pbp[[#This Row],[Kamara]]*tbl_pbp[[#This Row],[Impactful Play]]</f>
        <v>0</v>
      </c>
      <c r="AJ3532" s="13">
        <f>tbl_pbp[[#This Row],[Thomas]]*tbl_pbp[[#This Row],[Impactful Play]]</f>
        <v>0</v>
      </c>
      <c r="AK3532" s="13" t="str">
        <f>VLOOKUP(tbl_pbp[[#This Row],[Play Saints Win % Increase]], tbl_impact[],3,TRUE)</f>
        <v>Scented (0 to +5%)</v>
      </c>
    </row>
    <row r="3533" spans="1:37">
      <c r="A3533" s="1">
        <v>81</v>
      </c>
      <c r="B3533" s="5">
        <v>0.21099999999999999</v>
      </c>
      <c r="C3533" t="s">
        <v>3002</v>
      </c>
      <c r="D3533">
        <v>0</v>
      </c>
      <c r="E3533">
        <v>0</v>
      </c>
      <c r="F3533">
        <v>2</v>
      </c>
      <c r="G3533">
        <v>3</v>
      </c>
      <c r="H3533">
        <v>20</v>
      </c>
      <c r="I3533">
        <v>10</v>
      </c>
      <c r="J3533">
        <v>77</v>
      </c>
      <c r="K3533" t="s">
        <v>29</v>
      </c>
      <c r="L3533">
        <v>1</v>
      </c>
      <c r="M3533">
        <v>23</v>
      </c>
      <c r="N3533" t="s">
        <v>3003</v>
      </c>
      <c r="O3533" t="s">
        <v>3004</v>
      </c>
      <c r="P3533" t="s">
        <v>30</v>
      </c>
      <c r="Q3533" t="s">
        <v>31</v>
      </c>
      <c r="R3533" t="s">
        <v>32</v>
      </c>
      <c r="S3533" t="s">
        <v>33</v>
      </c>
      <c r="T3533" t="s">
        <v>3005</v>
      </c>
      <c r="U3533" t="s">
        <v>3006</v>
      </c>
      <c r="V3533" t="s">
        <v>2741</v>
      </c>
      <c r="X3533" t="str">
        <f>VLOOKUP(pbp!V766, games!$B$2:$R$40, 3, FALSE)</f>
        <v>2019-10-06T17:00Z</v>
      </c>
      <c r="Y3533">
        <f>VLOOKUP(1*V3533,NFLGames!$H$11:$H$555,1,FALSE)</f>
        <v>401220326</v>
      </c>
      <c r="Z3533">
        <f>VLOOKUP($Y3533, NFLGames!$H$11:$K$555,2,FALSE)</f>
        <v>2020</v>
      </c>
      <c r="AA3533">
        <f>VLOOKUP($Y3533, NFLGames!$H$11:$K$555,3,FALSE)</f>
        <v>5</v>
      </c>
      <c r="AB3533" s="6">
        <f>IF(A3534=0, 0, AH3534-tbl_pbp[[#This Row],[Saints Win %]])</f>
        <v>1.4000000000000012E-2</v>
      </c>
      <c r="AE3533">
        <f>ABS(tbl_pbp[[#This Row],[play.homeScore]]-tbl_pbp[[#This Row],[play.awayScore]])</f>
        <v>17</v>
      </c>
      <c r="AF3533">
        <f>IF(tbl_pbp[[#This Row],[Play Saints Win % Increase]]&gt;=$AF$4,1,0)</f>
        <v>0</v>
      </c>
      <c r="AG3533" t="str">
        <f>VLOOKUP(tbl_pbp[[#This Row],[gameId]], games!$B$2:$T$40, 9, FALSE)</f>
        <v>los-angeles-chargers</v>
      </c>
      <c r="AH3533" s="5">
        <f>IF(tbl_pbp[[#This Row],[AwayTeam]] &lt;&gt; "new-orleans-saints", tbl_pbp[[#This Row],[homeWinPercentage]], 1-tbl_pbp[[#This Row],[homeWinPercentage]])</f>
        <v>0.21099999999999999</v>
      </c>
      <c r="AI3533" s="13">
        <f>tbl_pbp[[#This Row],[Kamara]]*tbl_pbp[[#This Row],[Impactful Play]]</f>
        <v>0</v>
      </c>
      <c r="AJ3533" s="13">
        <f>tbl_pbp[[#This Row],[Thomas]]*tbl_pbp[[#This Row],[Impactful Play]]</f>
        <v>0</v>
      </c>
      <c r="AK3533" s="13" t="str">
        <f>VLOOKUP(tbl_pbp[[#This Row],[Play Saints Win % Increase]], tbl_impact[],3,TRUE)</f>
        <v>Scented (0 to +5%)</v>
      </c>
    </row>
    <row r="3534" spans="1:37">
      <c r="A3534" s="1">
        <v>82</v>
      </c>
      <c r="B3534" s="5">
        <v>0.22500000000000001</v>
      </c>
      <c r="C3534" t="s">
        <v>3007</v>
      </c>
      <c r="D3534">
        <v>0</v>
      </c>
      <c r="E3534">
        <v>0</v>
      </c>
      <c r="F3534">
        <v>2</v>
      </c>
      <c r="G3534">
        <v>3</v>
      </c>
      <c r="H3534">
        <v>20</v>
      </c>
      <c r="I3534">
        <v>4</v>
      </c>
      <c r="J3534">
        <v>83</v>
      </c>
      <c r="K3534" t="s">
        <v>29</v>
      </c>
      <c r="L3534">
        <v>2</v>
      </c>
      <c r="M3534">
        <v>17</v>
      </c>
      <c r="N3534" t="s">
        <v>3008</v>
      </c>
      <c r="O3534" t="s">
        <v>1454</v>
      </c>
      <c r="P3534" t="s">
        <v>30</v>
      </c>
      <c r="Q3534" t="s">
        <v>31</v>
      </c>
      <c r="R3534" t="s">
        <v>32</v>
      </c>
      <c r="S3534" t="s">
        <v>135</v>
      </c>
      <c r="T3534" t="s">
        <v>2749</v>
      </c>
      <c r="U3534" t="s">
        <v>3009</v>
      </c>
      <c r="V3534" t="s">
        <v>2741</v>
      </c>
      <c r="X3534" t="str">
        <f>VLOOKUP(pbp!V767, games!$B$2:$R$40, 3, FALSE)</f>
        <v>2019-10-06T17:00Z</v>
      </c>
      <c r="Y3534">
        <f>VLOOKUP(1*V3534,NFLGames!$H$11:$H$555,1,FALSE)</f>
        <v>401220326</v>
      </c>
      <c r="Z3534">
        <f>VLOOKUP($Y3534, NFLGames!$H$11:$K$555,2,FALSE)</f>
        <v>2020</v>
      </c>
      <c r="AA3534">
        <f>VLOOKUP($Y3534, NFLGames!$H$11:$K$555,3,FALSE)</f>
        <v>5</v>
      </c>
      <c r="AB3534" s="6">
        <f>IF(A3535=0, 0, AH3535-tbl_pbp[[#This Row],[Saints Win %]])</f>
        <v>0.18699999999999997</v>
      </c>
      <c r="AE3534">
        <f>ABS(tbl_pbp[[#This Row],[play.homeScore]]-tbl_pbp[[#This Row],[play.awayScore]])</f>
        <v>17</v>
      </c>
      <c r="AF3534">
        <f>IF(tbl_pbp[[#This Row],[Play Saints Win % Increase]]&gt;=$AF$4,1,0)</f>
        <v>1</v>
      </c>
      <c r="AG3534" t="str">
        <f>VLOOKUP(tbl_pbp[[#This Row],[gameId]], games!$B$2:$T$40, 9, FALSE)</f>
        <v>los-angeles-chargers</v>
      </c>
      <c r="AH3534" s="5">
        <f>IF(tbl_pbp[[#This Row],[AwayTeam]] &lt;&gt; "new-orleans-saints", tbl_pbp[[#This Row],[homeWinPercentage]], 1-tbl_pbp[[#This Row],[homeWinPercentage]])</f>
        <v>0.22500000000000001</v>
      </c>
      <c r="AI3534" s="13">
        <f>tbl_pbp[[#This Row],[Kamara]]*tbl_pbp[[#This Row],[Impactful Play]]</f>
        <v>0</v>
      </c>
      <c r="AJ3534" s="13">
        <f>tbl_pbp[[#This Row],[Thomas]]*tbl_pbp[[#This Row],[Impactful Play]]</f>
        <v>0</v>
      </c>
      <c r="AK3534" s="13" t="str">
        <f>VLOOKUP(tbl_pbp[[#This Row],[Play Saints Win % Increase]], tbl_impact[],3,TRUE)</f>
        <v>Fragrant (10% to 20%)</v>
      </c>
    </row>
    <row r="3535" spans="1:37">
      <c r="A3535" s="1">
        <v>83</v>
      </c>
      <c r="B3535" s="5">
        <v>0.41199999999999998</v>
      </c>
      <c r="C3535" t="s">
        <v>3010</v>
      </c>
      <c r="D3535">
        <v>0</v>
      </c>
      <c r="E3535">
        <v>0</v>
      </c>
      <c r="F3535">
        <v>2</v>
      </c>
      <c r="G3535">
        <v>9</v>
      </c>
      <c r="H3535">
        <v>20</v>
      </c>
      <c r="I3535">
        <v>6</v>
      </c>
      <c r="J3535">
        <v>94</v>
      </c>
      <c r="K3535" t="s">
        <v>29</v>
      </c>
      <c r="L3535">
        <v>1</v>
      </c>
      <c r="M3535">
        <v>6</v>
      </c>
      <c r="N3535" t="s">
        <v>3011</v>
      </c>
      <c r="O3535" t="s">
        <v>362</v>
      </c>
      <c r="P3535" t="s">
        <v>30</v>
      </c>
      <c r="Q3535" t="s">
        <v>31</v>
      </c>
      <c r="R3535" t="s">
        <v>32</v>
      </c>
      <c r="S3535" t="s">
        <v>283</v>
      </c>
      <c r="T3535" t="s">
        <v>2854</v>
      </c>
      <c r="U3535" t="s">
        <v>3012</v>
      </c>
      <c r="V3535" t="s">
        <v>2741</v>
      </c>
      <c r="X3535" t="str">
        <f>VLOOKUP(pbp!V768, games!$B$2:$R$40, 3, FALSE)</f>
        <v>2019-10-06T17:00Z</v>
      </c>
      <c r="Y3535">
        <f>VLOOKUP(1*V3535,NFLGames!$H$11:$H$555,1,FALSE)</f>
        <v>401220326</v>
      </c>
      <c r="Z3535">
        <f>VLOOKUP($Y3535, NFLGames!$H$11:$K$555,2,FALSE)</f>
        <v>2020</v>
      </c>
      <c r="AA3535">
        <f>VLOOKUP($Y3535, NFLGames!$H$11:$K$555,3,FALSE)</f>
        <v>5</v>
      </c>
      <c r="AB3535" s="6">
        <f>IF(A3536=0, 0, AH3536-tbl_pbp[[#This Row],[Saints Win %]])</f>
        <v>-0.22099999999999997</v>
      </c>
      <c r="AE3535">
        <f>ABS(tbl_pbp[[#This Row],[play.homeScore]]-tbl_pbp[[#This Row],[play.awayScore]])</f>
        <v>11</v>
      </c>
      <c r="AF3535">
        <f>IF(tbl_pbp[[#This Row],[Play Saints Win % Increase]]&gt;=$AF$4,1,0)</f>
        <v>0</v>
      </c>
      <c r="AG3535" t="str">
        <f>VLOOKUP(tbl_pbp[[#This Row],[gameId]], games!$B$2:$T$40, 9, FALSE)</f>
        <v>los-angeles-chargers</v>
      </c>
      <c r="AH3535" s="5">
        <f>IF(tbl_pbp[[#This Row],[AwayTeam]] &lt;&gt; "new-orleans-saints", tbl_pbp[[#This Row],[homeWinPercentage]], 1-tbl_pbp[[#This Row],[homeWinPercentage]])</f>
        <v>0.41199999999999998</v>
      </c>
      <c r="AI3535" s="13">
        <f>tbl_pbp[[#This Row],[Kamara]]*tbl_pbp[[#This Row],[Impactful Play]]</f>
        <v>0</v>
      </c>
      <c r="AJ3535" s="13">
        <f>tbl_pbp[[#This Row],[Thomas]]*tbl_pbp[[#This Row],[Impactful Play]]</f>
        <v>0</v>
      </c>
      <c r="AK3535" s="13" t="str">
        <f>VLOOKUP(tbl_pbp[[#This Row],[Play Saints Win % Increase]], tbl_impact[],3,TRUE)</f>
        <v>Wretched (-worse than -20%)</v>
      </c>
    </row>
    <row r="3536" spans="1:37">
      <c r="A3536" s="1">
        <v>84</v>
      </c>
      <c r="B3536" s="5">
        <v>0.191</v>
      </c>
      <c r="C3536" t="s">
        <v>3013</v>
      </c>
      <c r="D3536">
        <v>0</v>
      </c>
      <c r="E3536">
        <v>0</v>
      </c>
      <c r="F3536">
        <v>2</v>
      </c>
      <c r="G3536">
        <v>3</v>
      </c>
      <c r="H3536">
        <v>20</v>
      </c>
      <c r="I3536">
        <v>1</v>
      </c>
      <c r="J3536">
        <v>99</v>
      </c>
      <c r="K3536" t="s">
        <v>29</v>
      </c>
      <c r="L3536">
        <v>2</v>
      </c>
      <c r="M3536">
        <v>1</v>
      </c>
      <c r="N3536" t="s">
        <v>3014</v>
      </c>
      <c r="O3536" t="s">
        <v>3015</v>
      </c>
      <c r="P3536" t="s">
        <v>22</v>
      </c>
      <c r="Q3536" t="s">
        <v>37</v>
      </c>
      <c r="S3536" t="s">
        <v>286</v>
      </c>
      <c r="T3536" t="s">
        <v>3016</v>
      </c>
      <c r="U3536" t="s">
        <v>3017</v>
      </c>
      <c r="V3536" t="s">
        <v>2741</v>
      </c>
      <c r="X3536" t="str">
        <f>VLOOKUP(pbp!V769, games!$B$2:$R$40, 3, FALSE)</f>
        <v>2019-10-06T17:00Z</v>
      </c>
      <c r="Y3536">
        <f>VLOOKUP(1*V3536,NFLGames!$H$11:$H$555,1,FALSE)</f>
        <v>401220326</v>
      </c>
      <c r="Z3536">
        <f>VLOOKUP($Y3536, NFLGames!$H$11:$K$555,2,FALSE)</f>
        <v>2020</v>
      </c>
      <c r="AA3536">
        <f>VLOOKUP($Y3536, NFLGames!$H$11:$K$555,3,FALSE)</f>
        <v>5</v>
      </c>
      <c r="AB3536" s="6">
        <f>IF(A3537=0, 0, AH3537-tbl_pbp[[#This Row],[Saints Win %]])</f>
        <v>9.6999999999999975E-2</v>
      </c>
      <c r="AE3536">
        <f>ABS(tbl_pbp[[#This Row],[play.homeScore]]-tbl_pbp[[#This Row],[play.awayScore]])</f>
        <v>17</v>
      </c>
      <c r="AF3536">
        <f>IF(tbl_pbp[[#This Row],[Play Saints Win % Increase]]&gt;=$AF$4,1,0)</f>
        <v>0</v>
      </c>
      <c r="AG3536" t="str">
        <f>VLOOKUP(tbl_pbp[[#This Row],[gameId]], games!$B$2:$T$40, 9, FALSE)</f>
        <v>los-angeles-chargers</v>
      </c>
      <c r="AH3536" s="5">
        <f>IF(tbl_pbp[[#This Row],[AwayTeam]] &lt;&gt; "new-orleans-saints", tbl_pbp[[#This Row],[homeWinPercentage]], 1-tbl_pbp[[#This Row],[homeWinPercentage]])</f>
        <v>0.191</v>
      </c>
      <c r="AI3536" s="13">
        <f>tbl_pbp[[#This Row],[Kamara]]*tbl_pbp[[#This Row],[Impactful Play]]</f>
        <v>0</v>
      </c>
      <c r="AJ3536" s="13">
        <f>tbl_pbp[[#This Row],[Thomas]]*tbl_pbp[[#This Row],[Impactful Play]]</f>
        <v>0</v>
      </c>
      <c r="AK3536" s="13" t="str">
        <f>VLOOKUP(tbl_pbp[[#This Row],[Play Saints Win % Increase]], tbl_impact[],3,TRUE)</f>
        <v>Perfumed (5 to + 10%)</v>
      </c>
    </row>
    <row r="3537" spans="1:37">
      <c r="A3537" s="1">
        <v>85</v>
      </c>
      <c r="B3537" s="5">
        <v>0.28799999999999998</v>
      </c>
      <c r="C3537" t="s">
        <v>3018</v>
      </c>
      <c r="D3537">
        <v>0</v>
      </c>
      <c r="E3537">
        <v>0</v>
      </c>
      <c r="F3537">
        <v>2</v>
      </c>
      <c r="G3537">
        <v>10</v>
      </c>
      <c r="H3537">
        <v>20</v>
      </c>
      <c r="I3537">
        <v>1</v>
      </c>
      <c r="J3537">
        <v>99</v>
      </c>
      <c r="K3537" t="s">
        <v>29</v>
      </c>
      <c r="L3537">
        <v>3</v>
      </c>
      <c r="M3537">
        <v>1</v>
      </c>
      <c r="N3537" t="s">
        <v>3019</v>
      </c>
      <c r="O3537" t="s">
        <v>243</v>
      </c>
      <c r="P3537" t="s">
        <v>326</v>
      </c>
      <c r="Q3537" t="s">
        <v>327</v>
      </c>
      <c r="R3537" t="s">
        <v>105</v>
      </c>
      <c r="S3537" t="s">
        <v>347</v>
      </c>
      <c r="T3537" t="s">
        <v>3016</v>
      </c>
      <c r="U3537" t="s">
        <v>3020</v>
      </c>
      <c r="V3537" t="s">
        <v>2741</v>
      </c>
      <c r="X3537" t="str">
        <f>VLOOKUP(pbp!V770, games!$B$2:$R$40, 3, FALSE)</f>
        <v>2019-10-06T17:00Z</v>
      </c>
      <c r="Y3537">
        <f>VLOOKUP(1*V3537,NFLGames!$H$11:$H$555,1,FALSE)</f>
        <v>401220326</v>
      </c>
      <c r="Z3537">
        <f>VLOOKUP($Y3537, NFLGames!$H$11:$K$555,2,FALSE)</f>
        <v>2020</v>
      </c>
      <c r="AA3537">
        <f>VLOOKUP($Y3537, NFLGames!$H$11:$K$555,3,FALSE)</f>
        <v>5</v>
      </c>
      <c r="AB3537" s="6">
        <f>IF(A3538=0, 0, AH3538-tbl_pbp[[#This Row],[Saints Win %]])</f>
        <v>-1.0000000000000009E-3</v>
      </c>
      <c r="AE3537">
        <f>ABS(tbl_pbp[[#This Row],[play.homeScore]]-tbl_pbp[[#This Row],[play.awayScore]])</f>
        <v>10</v>
      </c>
      <c r="AF3537">
        <f>IF(tbl_pbp[[#This Row],[Play Saints Win % Increase]]&gt;=$AF$4,1,0)</f>
        <v>0</v>
      </c>
      <c r="AG3537" t="str">
        <f>VLOOKUP(tbl_pbp[[#This Row],[gameId]], games!$B$2:$T$40, 9, FALSE)</f>
        <v>los-angeles-chargers</v>
      </c>
      <c r="AH3537" s="5">
        <f>IF(tbl_pbp[[#This Row],[AwayTeam]] &lt;&gt; "new-orleans-saints", tbl_pbp[[#This Row],[homeWinPercentage]], 1-tbl_pbp[[#This Row],[homeWinPercentage]])</f>
        <v>0.28799999999999998</v>
      </c>
      <c r="AI3537" s="13">
        <f>tbl_pbp[[#This Row],[Kamara]]*tbl_pbp[[#This Row],[Impactful Play]]</f>
        <v>0</v>
      </c>
      <c r="AJ3537" s="13">
        <f>tbl_pbp[[#This Row],[Thomas]]*tbl_pbp[[#This Row],[Impactful Play]]</f>
        <v>0</v>
      </c>
      <c r="AK3537" s="13" t="str">
        <f>VLOOKUP(tbl_pbp[[#This Row],[Play Saints Win % Increase]], tbl_impact[],3,TRUE)</f>
        <v>Bad (0 to -5%)</v>
      </c>
    </row>
    <row r="3538" spans="1:37">
      <c r="A3538" s="1">
        <v>86</v>
      </c>
      <c r="B3538" s="5">
        <v>0.28699999999999998</v>
      </c>
      <c r="C3538" t="s">
        <v>3021</v>
      </c>
      <c r="D3538">
        <v>0</v>
      </c>
      <c r="E3538">
        <v>0</v>
      </c>
      <c r="F3538">
        <v>2</v>
      </c>
      <c r="G3538">
        <v>10</v>
      </c>
      <c r="H3538">
        <v>20</v>
      </c>
      <c r="I3538">
        <v>0</v>
      </c>
      <c r="J3538">
        <v>35</v>
      </c>
      <c r="K3538" t="s">
        <v>29</v>
      </c>
      <c r="L3538">
        <v>0</v>
      </c>
      <c r="M3538">
        <v>65</v>
      </c>
      <c r="N3538" t="s">
        <v>3022</v>
      </c>
      <c r="O3538" t="s">
        <v>243</v>
      </c>
      <c r="P3538" t="s">
        <v>25</v>
      </c>
      <c r="Q3538" t="s">
        <v>26</v>
      </c>
      <c r="R3538" t="s">
        <v>27</v>
      </c>
      <c r="V3538" t="s">
        <v>2741</v>
      </c>
      <c r="X3538" t="str">
        <f>VLOOKUP(pbp!V771, games!$B$2:$R$40, 3, FALSE)</f>
        <v>2019-10-06T17:00Z</v>
      </c>
      <c r="Y3538">
        <f>VLOOKUP(1*V3538,NFLGames!$H$11:$H$555,1,FALSE)</f>
        <v>401220326</v>
      </c>
      <c r="Z3538">
        <f>VLOOKUP($Y3538, NFLGames!$H$11:$K$555,2,FALSE)</f>
        <v>2020</v>
      </c>
      <c r="AA3538">
        <f>VLOOKUP($Y3538, NFLGames!$H$11:$K$555,3,FALSE)</f>
        <v>5</v>
      </c>
      <c r="AB3538" s="6">
        <f>IF(A3539=0, 0, AH3539-tbl_pbp[[#This Row],[Saints Win %]])</f>
        <v>1.5000000000000013E-2</v>
      </c>
      <c r="AE3538">
        <f>ABS(tbl_pbp[[#This Row],[play.homeScore]]-tbl_pbp[[#This Row],[play.awayScore]])</f>
        <v>10</v>
      </c>
      <c r="AF3538">
        <f>IF(tbl_pbp[[#This Row],[Play Saints Win % Increase]]&gt;=$AF$4,1,0)</f>
        <v>0</v>
      </c>
      <c r="AG3538" t="str">
        <f>VLOOKUP(tbl_pbp[[#This Row],[gameId]], games!$B$2:$T$40, 9, FALSE)</f>
        <v>los-angeles-chargers</v>
      </c>
      <c r="AH3538" s="5">
        <f>IF(tbl_pbp[[#This Row],[AwayTeam]] &lt;&gt; "new-orleans-saints", tbl_pbp[[#This Row],[homeWinPercentage]], 1-tbl_pbp[[#This Row],[homeWinPercentage]])</f>
        <v>0.28699999999999998</v>
      </c>
      <c r="AI3538" s="13">
        <f>tbl_pbp[[#This Row],[Kamara]]*tbl_pbp[[#This Row],[Impactful Play]]</f>
        <v>0</v>
      </c>
      <c r="AJ3538" s="13">
        <f>tbl_pbp[[#This Row],[Thomas]]*tbl_pbp[[#This Row],[Impactful Play]]</f>
        <v>0</v>
      </c>
      <c r="AK3538" s="13" t="str">
        <f>VLOOKUP(tbl_pbp[[#This Row],[Play Saints Win % Increase]], tbl_impact[],3,TRUE)</f>
        <v>Scented (0 to +5%)</v>
      </c>
    </row>
    <row r="3539" spans="1:37">
      <c r="A3539" s="1">
        <v>87</v>
      </c>
      <c r="B3539" s="5">
        <v>0.30199999999999999</v>
      </c>
      <c r="C3539" t="s">
        <v>3023</v>
      </c>
      <c r="D3539">
        <v>0</v>
      </c>
      <c r="E3539">
        <v>0</v>
      </c>
      <c r="F3539">
        <v>2</v>
      </c>
      <c r="G3539">
        <v>10</v>
      </c>
      <c r="H3539">
        <v>20</v>
      </c>
      <c r="I3539">
        <v>10</v>
      </c>
      <c r="J3539">
        <v>83</v>
      </c>
      <c r="K3539" t="s">
        <v>30</v>
      </c>
      <c r="L3539">
        <v>1</v>
      </c>
      <c r="M3539">
        <v>83</v>
      </c>
      <c r="N3539" t="s">
        <v>3024</v>
      </c>
      <c r="O3539" t="s">
        <v>2500</v>
      </c>
      <c r="P3539" t="s">
        <v>45</v>
      </c>
      <c r="Q3539" t="s">
        <v>46</v>
      </c>
      <c r="R3539" t="s">
        <v>47</v>
      </c>
      <c r="S3539" t="s">
        <v>33</v>
      </c>
      <c r="T3539" t="s">
        <v>2749</v>
      </c>
      <c r="U3539" t="s">
        <v>2842</v>
      </c>
      <c r="V3539" t="s">
        <v>2741</v>
      </c>
      <c r="X3539" t="str">
        <f>VLOOKUP(pbp!V772, games!$B$2:$R$40, 3, FALSE)</f>
        <v>2019-10-06T17:00Z</v>
      </c>
      <c r="Y3539">
        <f>VLOOKUP(1*V3539,NFLGames!$H$11:$H$555,1,FALSE)</f>
        <v>401220326</v>
      </c>
      <c r="Z3539">
        <f>VLOOKUP($Y3539, NFLGames!$H$11:$K$555,2,FALSE)</f>
        <v>2020</v>
      </c>
      <c r="AA3539">
        <f>VLOOKUP($Y3539, NFLGames!$H$11:$K$555,3,FALSE)</f>
        <v>5</v>
      </c>
      <c r="AB3539" s="6">
        <f>IF(A3540=0, 0, AH3540-tbl_pbp[[#This Row],[Saints Win %]])</f>
        <v>2.8000000000000025E-2</v>
      </c>
      <c r="AE3539">
        <f>ABS(tbl_pbp[[#This Row],[play.homeScore]]-tbl_pbp[[#This Row],[play.awayScore]])</f>
        <v>10</v>
      </c>
      <c r="AF3539">
        <f>IF(tbl_pbp[[#This Row],[Play Saints Win % Increase]]&gt;=$AF$4,1,0)</f>
        <v>0</v>
      </c>
      <c r="AG3539" t="str">
        <f>VLOOKUP(tbl_pbp[[#This Row],[gameId]], games!$B$2:$T$40, 9, FALSE)</f>
        <v>los-angeles-chargers</v>
      </c>
      <c r="AH3539" s="5">
        <f>IF(tbl_pbp[[#This Row],[AwayTeam]] &lt;&gt; "new-orleans-saints", tbl_pbp[[#This Row],[homeWinPercentage]], 1-tbl_pbp[[#This Row],[homeWinPercentage]])</f>
        <v>0.30199999999999999</v>
      </c>
      <c r="AI3539" s="13">
        <f>tbl_pbp[[#This Row],[Kamara]]*tbl_pbp[[#This Row],[Impactful Play]]</f>
        <v>0</v>
      </c>
      <c r="AJ3539" s="13">
        <f>tbl_pbp[[#This Row],[Thomas]]*tbl_pbp[[#This Row],[Impactful Play]]</f>
        <v>0</v>
      </c>
      <c r="AK3539" s="13" t="str">
        <f>VLOOKUP(tbl_pbp[[#This Row],[Play Saints Win % Increase]], tbl_impact[],3,TRUE)</f>
        <v>Scented (0 to +5%)</v>
      </c>
    </row>
    <row r="3540" spans="1:37">
      <c r="A3540" s="1">
        <v>88</v>
      </c>
      <c r="B3540" s="5">
        <v>0.33</v>
      </c>
      <c r="C3540" t="s">
        <v>3025</v>
      </c>
      <c r="D3540">
        <v>0</v>
      </c>
      <c r="E3540">
        <v>0</v>
      </c>
      <c r="F3540">
        <v>2</v>
      </c>
      <c r="G3540">
        <v>10</v>
      </c>
      <c r="H3540">
        <v>20</v>
      </c>
      <c r="I3540">
        <v>0</v>
      </c>
      <c r="J3540">
        <v>65</v>
      </c>
      <c r="L3540">
        <v>0</v>
      </c>
      <c r="M3540">
        <v>0</v>
      </c>
      <c r="N3540" t="s">
        <v>245</v>
      </c>
      <c r="O3540" t="s">
        <v>143</v>
      </c>
      <c r="P3540" t="s">
        <v>246</v>
      </c>
      <c r="Q3540" t="s">
        <v>247</v>
      </c>
      <c r="R3540" t="s">
        <v>248</v>
      </c>
      <c r="V3540" t="s">
        <v>2741</v>
      </c>
      <c r="X3540" t="str">
        <f>VLOOKUP(pbp!V773, games!$B$2:$R$40, 3, FALSE)</f>
        <v>2019-10-06T17:00Z</v>
      </c>
      <c r="Y3540">
        <f>VLOOKUP(1*V3540,NFLGames!$H$11:$H$555,1,FALSE)</f>
        <v>401220326</v>
      </c>
      <c r="Z3540">
        <f>VLOOKUP($Y3540, NFLGames!$H$11:$K$555,2,FALSE)</f>
        <v>2020</v>
      </c>
      <c r="AA3540">
        <f>VLOOKUP($Y3540, NFLGames!$H$11:$K$555,3,FALSE)</f>
        <v>5</v>
      </c>
      <c r="AB3540" s="6">
        <f>IF(A3541=0, 0, AH3541-tbl_pbp[[#This Row],[Saints Win %]])</f>
        <v>5.0000000000000044E-3</v>
      </c>
      <c r="AE3540">
        <f>ABS(tbl_pbp[[#This Row],[play.homeScore]]-tbl_pbp[[#This Row],[play.awayScore]])</f>
        <v>10</v>
      </c>
      <c r="AF3540">
        <f>IF(tbl_pbp[[#This Row],[Play Saints Win % Increase]]&gt;=$AF$4,1,0)</f>
        <v>0</v>
      </c>
      <c r="AG3540" t="str">
        <f>VLOOKUP(tbl_pbp[[#This Row],[gameId]], games!$B$2:$T$40, 9, FALSE)</f>
        <v>los-angeles-chargers</v>
      </c>
      <c r="AH3540" s="5">
        <f>IF(tbl_pbp[[#This Row],[AwayTeam]] &lt;&gt; "new-orleans-saints", tbl_pbp[[#This Row],[homeWinPercentage]], 1-tbl_pbp[[#This Row],[homeWinPercentage]])</f>
        <v>0.33</v>
      </c>
      <c r="AI3540" s="13">
        <f>tbl_pbp[[#This Row],[Kamara]]*tbl_pbp[[#This Row],[Impactful Play]]</f>
        <v>0</v>
      </c>
      <c r="AJ3540" s="13">
        <f>tbl_pbp[[#This Row],[Thomas]]*tbl_pbp[[#This Row],[Impactful Play]]</f>
        <v>0</v>
      </c>
      <c r="AK3540" s="13" t="str">
        <f>VLOOKUP(tbl_pbp[[#This Row],[Play Saints Win % Increase]], tbl_impact[],3,TRUE)</f>
        <v>Scented (0 to +5%)</v>
      </c>
    </row>
    <row r="3541" spans="1:37">
      <c r="A3541" s="1">
        <v>89</v>
      </c>
      <c r="B3541" s="5">
        <v>0.33500000000000002</v>
      </c>
      <c r="C3541" t="s">
        <v>3026</v>
      </c>
      <c r="D3541">
        <v>0</v>
      </c>
      <c r="E3541">
        <v>0</v>
      </c>
      <c r="F3541">
        <v>3</v>
      </c>
      <c r="G3541">
        <v>10</v>
      </c>
      <c r="H3541">
        <v>20</v>
      </c>
      <c r="I3541">
        <v>0</v>
      </c>
      <c r="J3541">
        <v>65</v>
      </c>
      <c r="K3541" t="s">
        <v>30</v>
      </c>
      <c r="L3541">
        <v>0</v>
      </c>
      <c r="M3541">
        <v>65</v>
      </c>
      <c r="N3541" t="s">
        <v>3027</v>
      </c>
      <c r="O3541" t="s">
        <v>24</v>
      </c>
      <c r="P3541" t="s">
        <v>25</v>
      </c>
      <c r="Q3541" t="s">
        <v>26</v>
      </c>
      <c r="R3541" t="s">
        <v>27</v>
      </c>
      <c r="V3541" t="s">
        <v>2741</v>
      </c>
      <c r="X3541" t="str">
        <f>VLOOKUP(pbp!V774, games!$B$2:$R$40, 3, FALSE)</f>
        <v>2019-10-06T17:00Z</v>
      </c>
      <c r="Y3541">
        <f>VLOOKUP(1*V3541,NFLGames!$H$11:$H$555,1,FALSE)</f>
        <v>401220326</v>
      </c>
      <c r="Z3541">
        <f>VLOOKUP($Y3541, NFLGames!$H$11:$K$555,2,FALSE)</f>
        <v>2020</v>
      </c>
      <c r="AA3541">
        <f>VLOOKUP($Y3541, NFLGames!$H$11:$K$555,3,FALSE)</f>
        <v>5</v>
      </c>
      <c r="AB3541" s="6">
        <f>IF(A3542=0, 0, AH3542-tbl_pbp[[#This Row],[Saints Win %]])</f>
        <v>-0.15300000000000002</v>
      </c>
      <c r="AE3541">
        <f>ABS(tbl_pbp[[#This Row],[play.homeScore]]-tbl_pbp[[#This Row],[play.awayScore]])</f>
        <v>10</v>
      </c>
      <c r="AF3541">
        <f>IF(tbl_pbp[[#This Row],[Play Saints Win % Increase]]&gt;=$AF$4,1,0)</f>
        <v>0</v>
      </c>
      <c r="AG3541" t="str">
        <f>VLOOKUP(tbl_pbp[[#This Row],[gameId]], games!$B$2:$T$40, 9, FALSE)</f>
        <v>los-angeles-chargers</v>
      </c>
      <c r="AH3541" s="5">
        <f>IF(tbl_pbp[[#This Row],[AwayTeam]] &lt;&gt; "new-orleans-saints", tbl_pbp[[#This Row],[homeWinPercentage]], 1-tbl_pbp[[#This Row],[homeWinPercentage]])</f>
        <v>0.33500000000000002</v>
      </c>
      <c r="AI3541" s="13">
        <f>tbl_pbp[[#This Row],[Kamara]]*tbl_pbp[[#This Row],[Impactful Play]]</f>
        <v>0</v>
      </c>
      <c r="AJ3541" s="13">
        <f>tbl_pbp[[#This Row],[Thomas]]*tbl_pbp[[#This Row],[Impactful Play]]</f>
        <v>0</v>
      </c>
      <c r="AK3541" s="13" t="str">
        <f>VLOOKUP(tbl_pbp[[#This Row],[Play Saints Win % Increase]], tbl_impact[],3,TRUE)</f>
        <v>Stinky (worse than -10% to -20%)</v>
      </c>
    </row>
    <row r="3542" spans="1:37">
      <c r="A3542" s="1">
        <v>90</v>
      </c>
      <c r="B3542" s="5">
        <v>0.182</v>
      </c>
      <c r="C3542" t="s">
        <v>3028</v>
      </c>
      <c r="D3542">
        <v>0</v>
      </c>
      <c r="E3542">
        <v>0</v>
      </c>
      <c r="F3542">
        <v>3</v>
      </c>
      <c r="G3542">
        <v>10</v>
      </c>
      <c r="H3542">
        <v>20</v>
      </c>
      <c r="I3542">
        <v>10</v>
      </c>
      <c r="J3542">
        <v>25</v>
      </c>
      <c r="K3542" t="s">
        <v>29</v>
      </c>
      <c r="L3542">
        <v>1</v>
      </c>
      <c r="M3542">
        <v>75</v>
      </c>
      <c r="N3542" t="s">
        <v>3029</v>
      </c>
      <c r="O3542" t="s">
        <v>24</v>
      </c>
      <c r="P3542" t="s">
        <v>45</v>
      </c>
      <c r="Q3542" t="s">
        <v>46</v>
      </c>
      <c r="R3542" t="s">
        <v>47</v>
      </c>
      <c r="S3542" t="s">
        <v>33</v>
      </c>
      <c r="T3542" t="s">
        <v>34</v>
      </c>
      <c r="U3542" t="s">
        <v>35</v>
      </c>
      <c r="V3542" t="s">
        <v>2741</v>
      </c>
      <c r="X3542" t="str">
        <f>VLOOKUP(pbp!V775, games!$B$2:$R$40, 3, FALSE)</f>
        <v>2019-10-06T17:00Z</v>
      </c>
      <c r="Y3542">
        <f>VLOOKUP(1*V3542,NFLGames!$H$11:$H$555,1,FALSE)</f>
        <v>401220326</v>
      </c>
      <c r="Z3542">
        <f>VLOOKUP($Y3542, NFLGames!$H$11:$K$555,2,FALSE)</f>
        <v>2020</v>
      </c>
      <c r="AA3542">
        <f>VLOOKUP($Y3542, NFLGames!$H$11:$K$555,3,FALSE)</f>
        <v>5</v>
      </c>
      <c r="AB3542" s="6">
        <f>IF(A3543=0, 0, AH3543-tbl_pbp[[#This Row],[Saints Win %]])</f>
        <v>0.10799999999999998</v>
      </c>
      <c r="AE3542">
        <f>ABS(tbl_pbp[[#This Row],[play.homeScore]]-tbl_pbp[[#This Row],[play.awayScore]])</f>
        <v>10</v>
      </c>
      <c r="AF3542">
        <f>IF(tbl_pbp[[#This Row],[Play Saints Win % Increase]]&gt;=$AF$4,1,0)</f>
        <v>1</v>
      </c>
      <c r="AG3542" t="str">
        <f>VLOOKUP(tbl_pbp[[#This Row],[gameId]], games!$B$2:$T$40, 9, FALSE)</f>
        <v>los-angeles-chargers</v>
      </c>
      <c r="AH3542" s="5">
        <f>IF(tbl_pbp[[#This Row],[AwayTeam]] &lt;&gt; "new-orleans-saints", tbl_pbp[[#This Row],[homeWinPercentage]], 1-tbl_pbp[[#This Row],[homeWinPercentage]])</f>
        <v>0.182</v>
      </c>
      <c r="AI3542" s="13">
        <f>tbl_pbp[[#This Row],[Kamara]]*tbl_pbp[[#This Row],[Impactful Play]]</f>
        <v>0</v>
      </c>
      <c r="AJ3542" s="13">
        <f>tbl_pbp[[#This Row],[Thomas]]*tbl_pbp[[#This Row],[Impactful Play]]</f>
        <v>0</v>
      </c>
      <c r="AK3542" s="13" t="str">
        <f>VLOOKUP(tbl_pbp[[#This Row],[Play Saints Win % Increase]], tbl_impact[],3,TRUE)</f>
        <v>Fragrant (10% to 20%)</v>
      </c>
    </row>
    <row r="3543" spans="1:37">
      <c r="A3543" s="1">
        <v>91</v>
      </c>
      <c r="B3543" s="5">
        <v>0.28999999999999998</v>
      </c>
      <c r="C3543" t="s">
        <v>3030</v>
      </c>
      <c r="D3543">
        <v>0</v>
      </c>
      <c r="E3543">
        <v>0</v>
      </c>
      <c r="F3543">
        <v>3</v>
      </c>
      <c r="G3543">
        <v>10</v>
      </c>
      <c r="H3543">
        <v>20</v>
      </c>
      <c r="I3543">
        <v>5</v>
      </c>
      <c r="J3543">
        <v>30</v>
      </c>
      <c r="K3543" t="s">
        <v>29</v>
      </c>
      <c r="L3543">
        <v>2</v>
      </c>
      <c r="M3543">
        <v>70</v>
      </c>
      <c r="N3543" t="s">
        <v>3031</v>
      </c>
      <c r="O3543" t="s">
        <v>3032</v>
      </c>
      <c r="P3543" t="s">
        <v>45</v>
      </c>
      <c r="Q3543" t="s">
        <v>46</v>
      </c>
      <c r="R3543" t="s">
        <v>47</v>
      </c>
      <c r="S3543" t="s">
        <v>38</v>
      </c>
      <c r="T3543" t="s">
        <v>39</v>
      </c>
      <c r="U3543" t="s">
        <v>40</v>
      </c>
      <c r="V3543" t="s">
        <v>2741</v>
      </c>
      <c r="X3543" t="str">
        <f>VLOOKUP(pbp!V776, games!$B$2:$R$40, 3, FALSE)</f>
        <v>2019-10-06T17:00Z</v>
      </c>
      <c r="Y3543">
        <f>VLOOKUP(1*V3543,NFLGames!$H$11:$H$555,1,FALSE)</f>
        <v>401220326</v>
      </c>
      <c r="Z3543">
        <f>VLOOKUP($Y3543, NFLGames!$H$11:$K$555,2,FALSE)</f>
        <v>2020</v>
      </c>
      <c r="AA3543">
        <f>VLOOKUP($Y3543, NFLGames!$H$11:$K$555,3,FALSE)</f>
        <v>5</v>
      </c>
      <c r="AB3543" s="6">
        <f>IF(A3544=0, 0, AH3544-tbl_pbp[[#This Row],[Saints Win %]])</f>
        <v>5.0000000000000044E-3</v>
      </c>
      <c r="AC3543">
        <v>1</v>
      </c>
      <c r="AE3543">
        <f>ABS(tbl_pbp[[#This Row],[play.homeScore]]-tbl_pbp[[#This Row],[play.awayScore]])</f>
        <v>10</v>
      </c>
      <c r="AF3543">
        <f>IF(tbl_pbp[[#This Row],[Play Saints Win % Increase]]&gt;=$AF$4,1,0)</f>
        <v>0</v>
      </c>
      <c r="AG3543" t="str">
        <f>VLOOKUP(tbl_pbp[[#This Row],[gameId]], games!$B$2:$T$40, 9, FALSE)</f>
        <v>los-angeles-chargers</v>
      </c>
      <c r="AH3543" s="5">
        <f>IF(tbl_pbp[[#This Row],[AwayTeam]] &lt;&gt; "new-orleans-saints", tbl_pbp[[#This Row],[homeWinPercentage]], 1-tbl_pbp[[#This Row],[homeWinPercentage]])</f>
        <v>0.28999999999999998</v>
      </c>
      <c r="AI3543" s="13">
        <f>tbl_pbp[[#This Row],[Kamara]]*tbl_pbp[[#This Row],[Impactful Play]]</f>
        <v>0</v>
      </c>
      <c r="AJ3543" s="13">
        <f>tbl_pbp[[#This Row],[Thomas]]*tbl_pbp[[#This Row],[Impactful Play]]</f>
        <v>0</v>
      </c>
      <c r="AK3543" s="13" t="str">
        <f>VLOOKUP(tbl_pbp[[#This Row],[Play Saints Win % Increase]], tbl_impact[],3,TRUE)</f>
        <v>Scented (0 to +5%)</v>
      </c>
    </row>
    <row r="3544" spans="1:37">
      <c r="A3544" s="1">
        <v>92</v>
      </c>
      <c r="B3544" s="5">
        <v>0.29499999999999998</v>
      </c>
      <c r="C3544" t="s">
        <v>3033</v>
      </c>
      <c r="D3544">
        <v>0</v>
      </c>
      <c r="E3544">
        <v>0</v>
      </c>
      <c r="F3544">
        <v>3</v>
      </c>
      <c r="G3544">
        <v>10</v>
      </c>
      <c r="H3544">
        <v>20</v>
      </c>
      <c r="I3544">
        <v>3</v>
      </c>
      <c r="J3544">
        <v>32</v>
      </c>
      <c r="K3544" t="s">
        <v>29</v>
      </c>
      <c r="L3544">
        <v>3</v>
      </c>
      <c r="M3544">
        <v>68</v>
      </c>
      <c r="N3544" t="s">
        <v>3034</v>
      </c>
      <c r="O3544" t="s">
        <v>1764</v>
      </c>
      <c r="P3544" t="s">
        <v>30</v>
      </c>
      <c r="Q3544" t="s">
        <v>31</v>
      </c>
      <c r="R3544" t="s">
        <v>32</v>
      </c>
      <c r="S3544" t="s">
        <v>375</v>
      </c>
      <c r="T3544" t="s">
        <v>129</v>
      </c>
      <c r="U3544" t="s">
        <v>3035</v>
      </c>
      <c r="V3544" t="s">
        <v>2741</v>
      </c>
      <c r="X3544" t="str">
        <f>VLOOKUP(pbp!V777, games!$B$2:$R$40, 3, FALSE)</f>
        <v>2019-10-06T17:00Z</v>
      </c>
      <c r="Y3544">
        <f>VLOOKUP(1*V3544,NFLGames!$H$11:$H$555,1,FALSE)</f>
        <v>401220326</v>
      </c>
      <c r="Z3544">
        <f>VLOOKUP($Y3544, NFLGames!$H$11:$K$555,2,FALSE)</f>
        <v>2020</v>
      </c>
      <c r="AA3544">
        <f>VLOOKUP($Y3544, NFLGames!$H$11:$K$555,3,FALSE)</f>
        <v>5</v>
      </c>
      <c r="AB3544" s="6">
        <f>IF(A3545=0, 0, AH3545-tbl_pbp[[#This Row],[Saints Win %]])</f>
        <v>-1.0000000000000009E-3</v>
      </c>
      <c r="AE3544">
        <f>ABS(tbl_pbp[[#This Row],[play.homeScore]]-tbl_pbp[[#This Row],[play.awayScore]])</f>
        <v>10</v>
      </c>
      <c r="AF3544">
        <f>IF(tbl_pbp[[#This Row],[Play Saints Win % Increase]]&gt;=$AF$4,1,0)</f>
        <v>0</v>
      </c>
      <c r="AG3544" t="str">
        <f>VLOOKUP(tbl_pbp[[#This Row],[gameId]], games!$B$2:$T$40, 9, FALSE)</f>
        <v>los-angeles-chargers</v>
      </c>
      <c r="AH3544" s="5">
        <f>IF(tbl_pbp[[#This Row],[AwayTeam]] &lt;&gt; "new-orleans-saints", tbl_pbp[[#This Row],[homeWinPercentage]], 1-tbl_pbp[[#This Row],[homeWinPercentage]])</f>
        <v>0.29499999999999998</v>
      </c>
      <c r="AI3544" s="13">
        <f>tbl_pbp[[#This Row],[Kamara]]*tbl_pbp[[#This Row],[Impactful Play]]</f>
        <v>0</v>
      </c>
      <c r="AJ3544" s="13">
        <f>tbl_pbp[[#This Row],[Thomas]]*tbl_pbp[[#This Row],[Impactful Play]]</f>
        <v>0</v>
      </c>
      <c r="AK3544" s="13" t="str">
        <f>VLOOKUP(tbl_pbp[[#This Row],[Play Saints Win % Increase]], tbl_impact[],3,TRUE)</f>
        <v>Bad (0 to -5%)</v>
      </c>
    </row>
    <row r="3545" spans="1:37">
      <c r="A3545" s="1">
        <v>93</v>
      </c>
      <c r="B3545" s="5">
        <v>0.29399999999999998</v>
      </c>
      <c r="C3545" t="s">
        <v>3036</v>
      </c>
      <c r="D3545">
        <v>0</v>
      </c>
      <c r="E3545">
        <v>0</v>
      </c>
      <c r="F3545">
        <v>3</v>
      </c>
      <c r="G3545">
        <v>10</v>
      </c>
      <c r="H3545">
        <v>20</v>
      </c>
      <c r="I3545">
        <v>10</v>
      </c>
      <c r="J3545">
        <v>36</v>
      </c>
      <c r="K3545" t="s">
        <v>29</v>
      </c>
      <c r="L3545">
        <v>1</v>
      </c>
      <c r="M3545">
        <v>64</v>
      </c>
      <c r="N3545" t="s">
        <v>3037</v>
      </c>
      <c r="O3545" t="s">
        <v>3038</v>
      </c>
      <c r="P3545" t="s">
        <v>45</v>
      </c>
      <c r="Q3545" t="s">
        <v>46</v>
      </c>
      <c r="R3545" t="s">
        <v>47</v>
      </c>
      <c r="S3545" t="s">
        <v>33</v>
      </c>
      <c r="T3545" t="s">
        <v>296</v>
      </c>
      <c r="U3545" t="s">
        <v>297</v>
      </c>
      <c r="V3545" t="s">
        <v>2741</v>
      </c>
      <c r="X3545" t="str">
        <f>VLOOKUP(pbp!V778, games!$B$2:$R$40, 3, FALSE)</f>
        <v>2019-10-06T17:00Z</v>
      </c>
      <c r="Y3545">
        <f>VLOOKUP(1*V3545,NFLGames!$H$11:$H$555,1,FALSE)</f>
        <v>401220326</v>
      </c>
      <c r="Z3545">
        <f>VLOOKUP($Y3545, NFLGames!$H$11:$K$555,2,FALSE)</f>
        <v>2020</v>
      </c>
      <c r="AA3545">
        <f>VLOOKUP($Y3545, NFLGames!$H$11:$K$555,3,FALSE)</f>
        <v>5</v>
      </c>
      <c r="AB3545" s="6">
        <f>IF(A3546=0, 0, AH3546-tbl_pbp[[#This Row],[Saints Win %]])</f>
        <v>-4.9999999999999989E-2</v>
      </c>
      <c r="AC3545">
        <v>1</v>
      </c>
      <c r="AE3545">
        <f>ABS(tbl_pbp[[#This Row],[play.homeScore]]-tbl_pbp[[#This Row],[play.awayScore]])</f>
        <v>10</v>
      </c>
      <c r="AF3545">
        <f>IF(tbl_pbp[[#This Row],[Play Saints Win % Increase]]&gt;=$AF$4,1,0)</f>
        <v>0</v>
      </c>
      <c r="AG3545" t="str">
        <f>VLOOKUP(tbl_pbp[[#This Row],[gameId]], games!$B$2:$T$40, 9, FALSE)</f>
        <v>los-angeles-chargers</v>
      </c>
      <c r="AH3545" s="5">
        <f>IF(tbl_pbp[[#This Row],[AwayTeam]] &lt;&gt; "new-orleans-saints", tbl_pbp[[#This Row],[homeWinPercentage]], 1-tbl_pbp[[#This Row],[homeWinPercentage]])</f>
        <v>0.29399999999999998</v>
      </c>
      <c r="AI3545" s="13">
        <f>tbl_pbp[[#This Row],[Kamara]]*tbl_pbp[[#This Row],[Impactful Play]]</f>
        <v>0</v>
      </c>
      <c r="AJ3545" s="13">
        <f>tbl_pbp[[#This Row],[Thomas]]*tbl_pbp[[#This Row],[Impactful Play]]</f>
        <v>0</v>
      </c>
      <c r="AK3545" s="13" t="str">
        <f>VLOOKUP(tbl_pbp[[#This Row],[Play Saints Win % Increase]], tbl_impact[],3,TRUE)</f>
        <v>Bad (0 to -5%)</v>
      </c>
    </row>
    <row r="3546" spans="1:37">
      <c r="A3546" s="1">
        <v>94</v>
      </c>
      <c r="B3546" s="5">
        <v>0.24399999999999999</v>
      </c>
      <c r="C3546" t="s">
        <v>3039</v>
      </c>
      <c r="D3546">
        <v>0</v>
      </c>
      <c r="E3546">
        <v>0</v>
      </c>
      <c r="F3546">
        <v>3</v>
      </c>
      <c r="G3546">
        <v>10</v>
      </c>
      <c r="H3546">
        <v>20</v>
      </c>
      <c r="I3546">
        <v>7</v>
      </c>
      <c r="J3546">
        <v>39</v>
      </c>
      <c r="K3546" t="s">
        <v>29</v>
      </c>
      <c r="L3546">
        <v>2</v>
      </c>
      <c r="M3546">
        <v>61</v>
      </c>
      <c r="N3546" t="s">
        <v>3040</v>
      </c>
      <c r="O3546" t="s">
        <v>3041</v>
      </c>
      <c r="P3546" t="s">
        <v>167</v>
      </c>
      <c r="Q3546" t="s">
        <v>168</v>
      </c>
      <c r="S3546" t="s">
        <v>220</v>
      </c>
      <c r="T3546" t="s">
        <v>463</v>
      </c>
      <c r="U3546" t="s">
        <v>3042</v>
      </c>
      <c r="V3546" t="s">
        <v>2741</v>
      </c>
      <c r="X3546" t="str">
        <f>VLOOKUP(pbp!V779, games!$B$2:$R$40, 3, FALSE)</f>
        <v>2019-10-06T17:00Z</v>
      </c>
      <c r="Y3546">
        <f>VLOOKUP(1*V3546,NFLGames!$H$11:$H$555,1,FALSE)</f>
        <v>401220326</v>
      </c>
      <c r="Z3546">
        <f>VLOOKUP($Y3546, NFLGames!$H$11:$K$555,2,FALSE)</f>
        <v>2020</v>
      </c>
      <c r="AA3546">
        <f>VLOOKUP($Y3546, NFLGames!$H$11:$K$555,3,FALSE)</f>
        <v>5</v>
      </c>
      <c r="AB3546" s="6">
        <f>IF(A3547=0, 0, AH3547-tbl_pbp[[#This Row],[Saints Win %]])</f>
        <v>-6.6000000000000003E-2</v>
      </c>
      <c r="AE3546">
        <f>ABS(tbl_pbp[[#This Row],[play.homeScore]]-tbl_pbp[[#This Row],[play.awayScore]])</f>
        <v>10</v>
      </c>
      <c r="AF3546">
        <f>IF(tbl_pbp[[#This Row],[Play Saints Win % Increase]]&gt;=$AF$4,1,0)</f>
        <v>0</v>
      </c>
      <c r="AG3546" t="str">
        <f>VLOOKUP(tbl_pbp[[#This Row],[gameId]], games!$B$2:$T$40, 9, FALSE)</f>
        <v>los-angeles-chargers</v>
      </c>
      <c r="AH3546" s="5">
        <f>IF(tbl_pbp[[#This Row],[AwayTeam]] &lt;&gt; "new-orleans-saints", tbl_pbp[[#This Row],[homeWinPercentage]], 1-tbl_pbp[[#This Row],[homeWinPercentage]])</f>
        <v>0.24399999999999999</v>
      </c>
      <c r="AI3546" s="13">
        <f>tbl_pbp[[#This Row],[Kamara]]*tbl_pbp[[#This Row],[Impactful Play]]</f>
        <v>0</v>
      </c>
      <c r="AJ3546" s="13">
        <f>tbl_pbp[[#This Row],[Thomas]]*tbl_pbp[[#This Row],[Impactful Play]]</f>
        <v>0</v>
      </c>
      <c r="AK3546" s="13" t="str">
        <f>VLOOKUP(tbl_pbp[[#This Row],[Play Saints Win % Increase]], tbl_impact[],3,TRUE)</f>
        <v>Smelly (worse than-5% -&gt; -10%)</v>
      </c>
    </row>
    <row r="3547" spans="1:37">
      <c r="A3547" s="1">
        <v>95</v>
      </c>
      <c r="B3547" s="5">
        <v>0.17799999999999999</v>
      </c>
      <c r="C3547" t="s">
        <v>3043</v>
      </c>
      <c r="D3547">
        <v>0</v>
      </c>
      <c r="E3547">
        <v>0</v>
      </c>
      <c r="F3547">
        <v>3</v>
      </c>
      <c r="G3547">
        <v>10</v>
      </c>
      <c r="H3547">
        <v>20</v>
      </c>
      <c r="I3547">
        <v>14</v>
      </c>
      <c r="J3547">
        <v>32</v>
      </c>
      <c r="K3547" t="s">
        <v>29</v>
      </c>
      <c r="L3547">
        <v>3</v>
      </c>
      <c r="M3547">
        <v>68</v>
      </c>
      <c r="N3547" t="s">
        <v>3044</v>
      </c>
      <c r="O3547" t="s">
        <v>57</v>
      </c>
      <c r="P3547" t="s">
        <v>30</v>
      </c>
      <c r="Q3547" t="s">
        <v>31</v>
      </c>
      <c r="R3547" t="s">
        <v>32</v>
      </c>
      <c r="S3547" t="s">
        <v>280</v>
      </c>
      <c r="T3547" t="s">
        <v>129</v>
      </c>
      <c r="U3547" t="s">
        <v>3045</v>
      </c>
      <c r="V3547" t="s">
        <v>2741</v>
      </c>
      <c r="X3547" t="str">
        <f>VLOOKUP(pbp!V780, games!$B$2:$R$40, 3, FALSE)</f>
        <v>2019-10-06T17:00Z</v>
      </c>
      <c r="Y3547">
        <f>VLOOKUP(1*V3547,NFLGames!$H$11:$H$555,1,FALSE)</f>
        <v>401220326</v>
      </c>
      <c r="Z3547">
        <f>VLOOKUP($Y3547, NFLGames!$H$11:$K$555,2,FALSE)</f>
        <v>2020</v>
      </c>
      <c r="AA3547">
        <f>VLOOKUP($Y3547, NFLGames!$H$11:$K$555,3,FALSE)</f>
        <v>5</v>
      </c>
      <c r="AB3547" s="6">
        <f>IF(A3548=0, 0, AH3548-tbl_pbp[[#This Row],[Saints Win %]])</f>
        <v>7.2000000000000008E-2</v>
      </c>
      <c r="AC3547">
        <v>1</v>
      </c>
      <c r="AE3547">
        <f>ABS(tbl_pbp[[#This Row],[play.homeScore]]-tbl_pbp[[#This Row],[play.awayScore]])</f>
        <v>10</v>
      </c>
      <c r="AF3547">
        <f>IF(tbl_pbp[[#This Row],[Play Saints Win % Increase]]&gt;=$AF$4,1,0)</f>
        <v>0</v>
      </c>
      <c r="AG3547" t="str">
        <f>VLOOKUP(tbl_pbp[[#This Row],[gameId]], games!$B$2:$T$40, 9, FALSE)</f>
        <v>los-angeles-chargers</v>
      </c>
      <c r="AH3547" s="5">
        <f>IF(tbl_pbp[[#This Row],[AwayTeam]] &lt;&gt; "new-orleans-saints", tbl_pbp[[#This Row],[homeWinPercentage]], 1-tbl_pbp[[#This Row],[homeWinPercentage]])</f>
        <v>0.17799999999999999</v>
      </c>
      <c r="AI3547" s="13">
        <f>tbl_pbp[[#This Row],[Kamara]]*tbl_pbp[[#This Row],[Impactful Play]]</f>
        <v>0</v>
      </c>
      <c r="AJ3547" s="13">
        <f>tbl_pbp[[#This Row],[Thomas]]*tbl_pbp[[#This Row],[Impactful Play]]</f>
        <v>0</v>
      </c>
      <c r="AK3547" s="13" t="str">
        <f>VLOOKUP(tbl_pbp[[#This Row],[Play Saints Win % Increase]], tbl_impact[],3,TRUE)</f>
        <v>Perfumed (5 to + 10%)</v>
      </c>
    </row>
    <row r="3548" spans="1:37">
      <c r="A3548" s="1">
        <v>96</v>
      </c>
      <c r="B3548" s="5">
        <v>0.25</v>
      </c>
      <c r="C3548" t="s">
        <v>3046</v>
      </c>
      <c r="D3548">
        <v>0</v>
      </c>
      <c r="E3548">
        <v>0</v>
      </c>
      <c r="F3548">
        <v>3</v>
      </c>
      <c r="G3548">
        <v>10</v>
      </c>
      <c r="H3548">
        <v>20</v>
      </c>
      <c r="I3548">
        <v>5</v>
      </c>
      <c r="J3548">
        <v>41</v>
      </c>
      <c r="K3548" t="s">
        <v>29</v>
      </c>
      <c r="L3548">
        <v>4</v>
      </c>
      <c r="M3548">
        <v>59</v>
      </c>
      <c r="N3548" t="s">
        <v>3047</v>
      </c>
      <c r="O3548" t="s">
        <v>3048</v>
      </c>
      <c r="P3548" t="s">
        <v>66</v>
      </c>
      <c r="Q3548" t="s">
        <v>67</v>
      </c>
      <c r="R3548" t="s">
        <v>68</v>
      </c>
      <c r="S3548" t="s">
        <v>78</v>
      </c>
      <c r="T3548" t="s">
        <v>299</v>
      </c>
      <c r="U3548" t="s">
        <v>3049</v>
      </c>
      <c r="V3548" t="s">
        <v>2741</v>
      </c>
      <c r="X3548" t="str">
        <f>VLOOKUP(pbp!V781, games!$B$2:$R$40, 3, FALSE)</f>
        <v>2019-10-06T17:00Z</v>
      </c>
      <c r="Y3548">
        <f>VLOOKUP(1*V3548,NFLGames!$H$11:$H$555,1,FALSE)</f>
        <v>401220326</v>
      </c>
      <c r="Z3548">
        <f>VLOOKUP($Y3548, NFLGames!$H$11:$K$555,2,FALSE)</f>
        <v>2020</v>
      </c>
      <c r="AA3548">
        <f>VLOOKUP($Y3548, NFLGames!$H$11:$K$555,3,FALSE)</f>
        <v>5</v>
      </c>
      <c r="AB3548" s="6">
        <f>IF(A3549=0, 0, AH3549-tbl_pbp[[#This Row],[Saints Win %]])</f>
        <v>1.3000000000000012E-2</v>
      </c>
      <c r="AE3548">
        <f>ABS(tbl_pbp[[#This Row],[play.homeScore]]-tbl_pbp[[#This Row],[play.awayScore]])</f>
        <v>10</v>
      </c>
      <c r="AF3548">
        <f>IF(tbl_pbp[[#This Row],[Play Saints Win % Increase]]&gt;=$AF$4,1,0)</f>
        <v>0</v>
      </c>
      <c r="AG3548" t="str">
        <f>VLOOKUP(tbl_pbp[[#This Row],[gameId]], games!$B$2:$T$40, 9, FALSE)</f>
        <v>los-angeles-chargers</v>
      </c>
      <c r="AH3548" s="5">
        <f>IF(tbl_pbp[[#This Row],[AwayTeam]] &lt;&gt; "new-orleans-saints", tbl_pbp[[#This Row],[homeWinPercentage]], 1-tbl_pbp[[#This Row],[homeWinPercentage]])</f>
        <v>0.25</v>
      </c>
      <c r="AI3548" s="13">
        <f>tbl_pbp[[#This Row],[Kamara]]*tbl_pbp[[#This Row],[Impactful Play]]</f>
        <v>0</v>
      </c>
      <c r="AJ3548" s="13">
        <f>tbl_pbp[[#This Row],[Thomas]]*tbl_pbp[[#This Row],[Impactful Play]]</f>
        <v>0</v>
      </c>
      <c r="AK3548" s="13" t="str">
        <f>VLOOKUP(tbl_pbp[[#This Row],[Play Saints Win % Increase]], tbl_impact[],3,TRUE)</f>
        <v>Scented (0 to +5%)</v>
      </c>
    </row>
    <row r="3549" spans="1:37">
      <c r="A3549" s="1">
        <v>97</v>
      </c>
      <c r="B3549" s="5">
        <v>0.26300000000000001</v>
      </c>
      <c r="C3549" t="s">
        <v>3050</v>
      </c>
      <c r="D3549">
        <v>0</v>
      </c>
      <c r="E3549">
        <v>0</v>
      </c>
      <c r="F3549">
        <v>3</v>
      </c>
      <c r="G3549">
        <v>10</v>
      </c>
      <c r="H3549">
        <v>20</v>
      </c>
      <c r="I3549">
        <v>10</v>
      </c>
      <c r="J3549">
        <v>89</v>
      </c>
      <c r="K3549" t="s">
        <v>30</v>
      </c>
      <c r="L3549">
        <v>1</v>
      </c>
      <c r="M3549">
        <v>89</v>
      </c>
      <c r="N3549" t="s">
        <v>3051</v>
      </c>
      <c r="O3549" t="s">
        <v>1361</v>
      </c>
      <c r="P3549" t="s">
        <v>45</v>
      </c>
      <c r="Q3549" t="s">
        <v>46</v>
      </c>
      <c r="R3549" t="s">
        <v>47</v>
      </c>
      <c r="S3549" t="s">
        <v>33</v>
      </c>
      <c r="T3549" t="s">
        <v>2927</v>
      </c>
      <c r="U3549" t="s">
        <v>3052</v>
      </c>
      <c r="V3549" t="s">
        <v>2741</v>
      </c>
      <c r="X3549" t="str">
        <f>VLOOKUP(pbp!V782, games!$B$2:$R$40, 3, FALSE)</f>
        <v>2019-10-06T17:00Z</v>
      </c>
      <c r="Y3549">
        <f>VLOOKUP(1*V3549,NFLGames!$H$11:$H$555,1,FALSE)</f>
        <v>401220326</v>
      </c>
      <c r="Z3549">
        <f>VLOOKUP($Y3549, NFLGames!$H$11:$K$555,2,FALSE)</f>
        <v>2020</v>
      </c>
      <c r="AA3549">
        <f>VLOOKUP($Y3549, NFLGames!$H$11:$K$555,3,FALSE)</f>
        <v>5</v>
      </c>
      <c r="AB3549" s="6">
        <f>IF(A3550=0, 0, AH3550-tbl_pbp[[#This Row],[Saints Win %]])</f>
        <v>6.0000000000000053E-3</v>
      </c>
      <c r="AE3549">
        <f>ABS(tbl_pbp[[#This Row],[play.homeScore]]-tbl_pbp[[#This Row],[play.awayScore]])</f>
        <v>10</v>
      </c>
      <c r="AF3549">
        <f>IF(tbl_pbp[[#This Row],[Play Saints Win % Increase]]&gt;=$AF$4,1,0)</f>
        <v>0</v>
      </c>
      <c r="AG3549" t="str">
        <f>VLOOKUP(tbl_pbp[[#This Row],[gameId]], games!$B$2:$T$40, 9, FALSE)</f>
        <v>los-angeles-chargers</v>
      </c>
      <c r="AH3549" s="5">
        <f>IF(tbl_pbp[[#This Row],[AwayTeam]] &lt;&gt; "new-orleans-saints", tbl_pbp[[#This Row],[homeWinPercentage]], 1-tbl_pbp[[#This Row],[homeWinPercentage]])</f>
        <v>0.26300000000000001</v>
      </c>
      <c r="AI3549" s="13">
        <f>tbl_pbp[[#This Row],[Kamara]]*tbl_pbp[[#This Row],[Impactful Play]]</f>
        <v>0</v>
      </c>
      <c r="AJ3549" s="13">
        <f>tbl_pbp[[#This Row],[Thomas]]*tbl_pbp[[#This Row],[Impactful Play]]</f>
        <v>0</v>
      </c>
      <c r="AK3549" s="13" t="str">
        <f>VLOOKUP(tbl_pbp[[#This Row],[Play Saints Win % Increase]], tbl_impact[],3,TRUE)</f>
        <v>Scented (0 to +5%)</v>
      </c>
    </row>
    <row r="3550" spans="1:37">
      <c r="A3550" s="1">
        <v>98</v>
      </c>
      <c r="B3550" s="5">
        <v>0.26900000000000002</v>
      </c>
      <c r="C3550" t="s">
        <v>3053</v>
      </c>
      <c r="D3550">
        <v>0</v>
      </c>
      <c r="E3550">
        <v>0</v>
      </c>
      <c r="F3550">
        <v>3</v>
      </c>
      <c r="G3550">
        <v>10</v>
      </c>
      <c r="H3550">
        <v>20</v>
      </c>
      <c r="I3550">
        <v>7</v>
      </c>
      <c r="J3550">
        <v>86</v>
      </c>
      <c r="K3550" t="s">
        <v>30</v>
      </c>
      <c r="L3550">
        <v>2</v>
      </c>
      <c r="M3550">
        <v>86</v>
      </c>
      <c r="N3550" t="s">
        <v>3054</v>
      </c>
      <c r="O3550" t="s">
        <v>3055</v>
      </c>
      <c r="P3550" t="s">
        <v>45</v>
      </c>
      <c r="Q3550" t="s">
        <v>46</v>
      </c>
      <c r="R3550" t="s">
        <v>47</v>
      </c>
      <c r="S3550" t="s">
        <v>220</v>
      </c>
      <c r="T3550" t="s">
        <v>3056</v>
      </c>
      <c r="U3550" t="s">
        <v>3057</v>
      </c>
      <c r="V3550" t="s">
        <v>2741</v>
      </c>
      <c r="X3550" t="str">
        <f>VLOOKUP(pbp!V783, games!$B$2:$R$40, 3, FALSE)</f>
        <v>2019-10-06T17:00Z</v>
      </c>
      <c r="Y3550">
        <f>VLOOKUP(1*V3550,NFLGames!$H$11:$H$555,1,FALSE)</f>
        <v>401220326</v>
      </c>
      <c r="Z3550">
        <f>VLOOKUP($Y3550, NFLGames!$H$11:$K$555,2,FALSE)</f>
        <v>2020</v>
      </c>
      <c r="AA3550">
        <f>VLOOKUP($Y3550, NFLGames!$H$11:$K$555,3,FALSE)</f>
        <v>5</v>
      </c>
      <c r="AB3550" s="6">
        <f>IF(A3551=0, 0, AH3551-tbl_pbp[[#This Row],[Saints Win %]])</f>
        <v>-5.2000000000000018E-2</v>
      </c>
      <c r="AE3550">
        <f>ABS(tbl_pbp[[#This Row],[play.homeScore]]-tbl_pbp[[#This Row],[play.awayScore]])</f>
        <v>10</v>
      </c>
      <c r="AF3550">
        <f>IF(tbl_pbp[[#This Row],[Play Saints Win % Increase]]&gt;=$AF$4,1,0)</f>
        <v>0</v>
      </c>
      <c r="AG3550" t="str">
        <f>VLOOKUP(tbl_pbp[[#This Row],[gameId]], games!$B$2:$T$40, 9, FALSE)</f>
        <v>los-angeles-chargers</v>
      </c>
      <c r="AH3550" s="5">
        <f>IF(tbl_pbp[[#This Row],[AwayTeam]] &lt;&gt; "new-orleans-saints", tbl_pbp[[#This Row],[homeWinPercentage]], 1-tbl_pbp[[#This Row],[homeWinPercentage]])</f>
        <v>0.26900000000000002</v>
      </c>
      <c r="AI3550" s="13">
        <f>tbl_pbp[[#This Row],[Kamara]]*tbl_pbp[[#This Row],[Impactful Play]]</f>
        <v>0</v>
      </c>
      <c r="AJ3550" s="13">
        <f>tbl_pbp[[#This Row],[Thomas]]*tbl_pbp[[#This Row],[Impactful Play]]</f>
        <v>0</v>
      </c>
      <c r="AK3550" s="13" t="str">
        <f>VLOOKUP(tbl_pbp[[#This Row],[Play Saints Win % Increase]], tbl_impact[],3,TRUE)</f>
        <v>Smelly (worse than-5% -&gt; -10%)</v>
      </c>
    </row>
    <row r="3551" spans="1:37">
      <c r="A3551" s="1">
        <v>99</v>
      </c>
      <c r="B3551" s="5">
        <v>0.217</v>
      </c>
      <c r="C3551" t="s">
        <v>3058</v>
      </c>
      <c r="D3551">
        <v>0</v>
      </c>
      <c r="E3551">
        <v>0</v>
      </c>
      <c r="F3551">
        <v>3</v>
      </c>
      <c r="G3551">
        <v>10</v>
      </c>
      <c r="H3551">
        <v>20</v>
      </c>
      <c r="I3551">
        <v>6</v>
      </c>
      <c r="J3551">
        <v>85</v>
      </c>
      <c r="K3551" t="s">
        <v>30</v>
      </c>
      <c r="L3551">
        <v>3</v>
      </c>
      <c r="M3551">
        <v>85</v>
      </c>
      <c r="N3551" t="s">
        <v>3059</v>
      </c>
      <c r="O3551" t="s">
        <v>1519</v>
      </c>
      <c r="P3551" t="s">
        <v>30</v>
      </c>
      <c r="Q3551" t="s">
        <v>31</v>
      </c>
      <c r="R3551" t="s">
        <v>32</v>
      </c>
      <c r="S3551" t="s">
        <v>302</v>
      </c>
      <c r="T3551" t="s">
        <v>2745</v>
      </c>
      <c r="U3551" t="s">
        <v>3060</v>
      </c>
      <c r="V3551" t="s">
        <v>2741</v>
      </c>
      <c r="X3551" t="str">
        <f>VLOOKUP(pbp!V784, games!$B$2:$R$40, 3, FALSE)</f>
        <v>2019-10-06T17:00Z</v>
      </c>
      <c r="Y3551">
        <f>VLOOKUP(1*V3551,NFLGames!$H$11:$H$555,1,FALSE)</f>
        <v>401220326</v>
      </c>
      <c r="Z3551">
        <f>VLOOKUP($Y3551, NFLGames!$H$11:$K$555,2,FALSE)</f>
        <v>2020</v>
      </c>
      <c r="AA3551">
        <f>VLOOKUP($Y3551, NFLGames!$H$11:$K$555,3,FALSE)</f>
        <v>5</v>
      </c>
      <c r="AB3551" s="6">
        <f>IF(A3552=0, 0, AH3552-tbl_pbp[[#This Row],[Saints Win %]])</f>
        <v>0.12200000000000003</v>
      </c>
      <c r="AE3551">
        <f>ABS(tbl_pbp[[#This Row],[play.homeScore]]-tbl_pbp[[#This Row],[play.awayScore]])</f>
        <v>10</v>
      </c>
      <c r="AF3551">
        <f>IF(tbl_pbp[[#This Row],[Play Saints Win % Increase]]&gt;=$AF$4,1,0)</f>
        <v>1</v>
      </c>
      <c r="AG3551" t="str">
        <f>VLOOKUP(tbl_pbp[[#This Row],[gameId]], games!$B$2:$T$40, 9, FALSE)</f>
        <v>los-angeles-chargers</v>
      </c>
      <c r="AH3551" s="5">
        <f>IF(tbl_pbp[[#This Row],[AwayTeam]] &lt;&gt; "new-orleans-saints", tbl_pbp[[#This Row],[homeWinPercentage]], 1-tbl_pbp[[#This Row],[homeWinPercentage]])</f>
        <v>0.217</v>
      </c>
      <c r="AI3551" s="13">
        <f>tbl_pbp[[#This Row],[Kamara]]*tbl_pbp[[#This Row],[Impactful Play]]</f>
        <v>0</v>
      </c>
      <c r="AJ3551" s="13">
        <f>tbl_pbp[[#This Row],[Thomas]]*tbl_pbp[[#This Row],[Impactful Play]]</f>
        <v>0</v>
      </c>
      <c r="AK3551" s="13" t="str">
        <f>VLOOKUP(tbl_pbp[[#This Row],[Play Saints Win % Increase]], tbl_impact[],3,TRUE)</f>
        <v>Fragrant (10% to 20%)</v>
      </c>
    </row>
    <row r="3552" spans="1:37">
      <c r="A3552" s="1">
        <v>100</v>
      </c>
      <c r="B3552" s="5">
        <v>0.33900000000000002</v>
      </c>
      <c r="C3552" t="s">
        <v>3061</v>
      </c>
      <c r="D3552">
        <v>0</v>
      </c>
      <c r="E3552">
        <v>0</v>
      </c>
      <c r="F3552">
        <v>3</v>
      </c>
      <c r="G3552">
        <v>10</v>
      </c>
      <c r="H3552">
        <v>20</v>
      </c>
      <c r="I3552">
        <v>10</v>
      </c>
      <c r="J3552">
        <v>79</v>
      </c>
      <c r="K3552" t="s">
        <v>30</v>
      </c>
      <c r="L3552">
        <v>1</v>
      </c>
      <c r="M3552">
        <v>79</v>
      </c>
      <c r="N3552" t="s">
        <v>3062</v>
      </c>
      <c r="O3552" t="s">
        <v>3063</v>
      </c>
      <c r="P3552" t="s">
        <v>45</v>
      </c>
      <c r="Q3552" t="s">
        <v>46</v>
      </c>
      <c r="R3552" t="s">
        <v>47</v>
      </c>
      <c r="S3552" t="s">
        <v>33</v>
      </c>
      <c r="T3552" t="s">
        <v>2884</v>
      </c>
      <c r="U3552" t="s">
        <v>3064</v>
      </c>
      <c r="V3552" t="s">
        <v>2741</v>
      </c>
      <c r="X3552" t="str">
        <f>VLOOKUP(pbp!V785, games!$B$2:$R$40, 3, FALSE)</f>
        <v>2019-10-06T17:00Z</v>
      </c>
      <c r="Y3552">
        <f>VLOOKUP(1*V3552,NFLGames!$H$11:$H$555,1,FALSE)</f>
        <v>401220326</v>
      </c>
      <c r="Z3552">
        <f>VLOOKUP($Y3552, NFLGames!$H$11:$K$555,2,FALSE)</f>
        <v>2020</v>
      </c>
      <c r="AA3552">
        <f>VLOOKUP($Y3552, NFLGames!$H$11:$K$555,3,FALSE)</f>
        <v>5</v>
      </c>
      <c r="AB3552" s="6">
        <f>IF(A3553=0, 0, AH3553-tbl_pbp[[#This Row],[Saints Win %]])</f>
        <v>-9.8000000000000032E-2</v>
      </c>
      <c r="AE3552">
        <f>ABS(tbl_pbp[[#This Row],[play.homeScore]]-tbl_pbp[[#This Row],[play.awayScore]])</f>
        <v>10</v>
      </c>
      <c r="AF3552">
        <f>IF(tbl_pbp[[#This Row],[Play Saints Win % Increase]]&gt;=$AF$4,1,0)</f>
        <v>0</v>
      </c>
      <c r="AG3552" t="str">
        <f>VLOOKUP(tbl_pbp[[#This Row],[gameId]], games!$B$2:$T$40, 9, FALSE)</f>
        <v>los-angeles-chargers</v>
      </c>
      <c r="AH3552" s="5">
        <f>IF(tbl_pbp[[#This Row],[AwayTeam]] &lt;&gt; "new-orleans-saints", tbl_pbp[[#This Row],[homeWinPercentage]], 1-tbl_pbp[[#This Row],[homeWinPercentage]])</f>
        <v>0.33900000000000002</v>
      </c>
      <c r="AI3552" s="13">
        <f>tbl_pbp[[#This Row],[Kamara]]*tbl_pbp[[#This Row],[Impactful Play]]</f>
        <v>0</v>
      </c>
      <c r="AJ3552" s="13">
        <f>tbl_pbp[[#This Row],[Thomas]]*tbl_pbp[[#This Row],[Impactful Play]]</f>
        <v>0</v>
      </c>
      <c r="AK3552" s="13" t="str">
        <f>VLOOKUP(tbl_pbp[[#This Row],[Play Saints Win % Increase]], tbl_impact[],3,TRUE)</f>
        <v>Smelly (worse than-5% -&gt; -10%)</v>
      </c>
    </row>
    <row r="3553" spans="1:37">
      <c r="A3553" s="1">
        <v>101</v>
      </c>
      <c r="B3553" s="5">
        <v>0.24099999999999999</v>
      </c>
      <c r="C3553" t="s">
        <v>3065</v>
      </c>
      <c r="D3553">
        <v>0</v>
      </c>
      <c r="E3553">
        <v>0</v>
      </c>
      <c r="F3553">
        <v>3</v>
      </c>
      <c r="G3553">
        <v>10</v>
      </c>
      <c r="H3553">
        <v>20</v>
      </c>
      <c r="I3553">
        <v>8</v>
      </c>
      <c r="J3553">
        <v>77</v>
      </c>
      <c r="K3553" t="s">
        <v>30</v>
      </c>
      <c r="L3553">
        <v>2</v>
      </c>
      <c r="M3553">
        <v>77</v>
      </c>
      <c r="N3553" t="s">
        <v>3066</v>
      </c>
      <c r="O3553" t="s">
        <v>3067</v>
      </c>
      <c r="P3553" t="s">
        <v>22</v>
      </c>
      <c r="Q3553" t="s">
        <v>37</v>
      </c>
      <c r="S3553" t="s">
        <v>73</v>
      </c>
      <c r="T3553" t="s">
        <v>3005</v>
      </c>
      <c r="U3553" t="s">
        <v>3068</v>
      </c>
      <c r="V3553" t="s">
        <v>2741</v>
      </c>
      <c r="X3553" t="str">
        <f>VLOOKUP(pbp!V786, games!$B$2:$R$40, 3, FALSE)</f>
        <v>2019-10-06T17:00Z</v>
      </c>
      <c r="Y3553">
        <f>VLOOKUP(1*V3553,NFLGames!$H$11:$H$555,1,FALSE)</f>
        <v>401220326</v>
      </c>
      <c r="Z3553">
        <f>VLOOKUP($Y3553, NFLGames!$H$11:$K$555,2,FALSE)</f>
        <v>2020</v>
      </c>
      <c r="AA3553">
        <f>VLOOKUP($Y3553, NFLGames!$H$11:$K$555,3,FALSE)</f>
        <v>5</v>
      </c>
      <c r="AB3553" s="6">
        <f>IF(A3554=0, 0, AH3554-tbl_pbp[[#This Row],[Saints Win %]])</f>
        <v>0.11699999999999999</v>
      </c>
      <c r="AE3553">
        <f>ABS(tbl_pbp[[#This Row],[play.homeScore]]-tbl_pbp[[#This Row],[play.awayScore]])</f>
        <v>10</v>
      </c>
      <c r="AF3553">
        <f>IF(tbl_pbp[[#This Row],[Play Saints Win % Increase]]&gt;=$AF$4,1,0)</f>
        <v>1</v>
      </c>
      <c r="AG3553" t="str">
        <f>VLOOKUP(tbl_pbp[[#This Row],[gameId]], games!$B$2:$T$40, 9, FALSE)</f>
        <v>los-angeles-chargers</v>
      </c>
      <c r="AH3553" s="5">
        <f>IF(tbl_pbp[[#This Row],[AwayTeam]] &lt;&gt; "new-orleans-saints", tbl_pbp[[#This Row],[homeWinPercentage]], 1-tbl_pbp[[#This Row],[homeWinPercentage]])</f>
        <v>0.24099999999999999</v>
      </c>
      <c r="AI3553" s="13">
        <f>tbl_pbp[[#This Row],[Kamara]]*tbl_pbp[[#This Row],[Impactful Play]]</f>
        <v>0</v>
      </c>
      <c r="AJ3553" s="13">
        <f>tbl_pbp[[#This Row],[Thomas]]*tbl_pbp[[#This Row],[Impactful Play]]</f>
        <v>0</v>
      </c>
      <c r="AK3553" s="13" t="str">
        <f>VLOOKUP(tbl_pbp[[#This Row],[Play Saints Win % Increase]], tbl_impact[],3,TRUE)</f>
        <v>Fragrant (10% to 20%)</v>
      </c>
    </row>
    <row r="3554" spans="1:37">
      <c r="A3554" s="1">
        <v>102</v>
      </c>
      <c r="B3554" s="5">
        <v>0.35799999999999998</v>
      </c>
      <c r="C3554" t="s">
        <v>3069</v>
      </c>
      <c r="D3554">
        <v>0</v>
      </c>
      <c r="E3554">
        <v>0</v>
      </c>
      <c r="F3554">
        <v>3</v>
      </c>
      <c r="G3554">
        <v>10</v>
      </c>
      <c r="H3554">
        <v>20</v>
      </c>
      <c r="I3554">
        <v>8</v>
      </c>
      <c r="J3554">
        <v>77</v>
      </c>
      <c r="K3554" t="s">
        <v>30</v>
      </c>
      <c r="L3554">
        <v>3</v>
      </c>
      <c r="M3554">
        <v>75</v>
      </c>
      <c r="N3554" t="s">
        <v>3070</v>
      </c>
      <c r="O3554" t="s">
        <v>3071</v>
      </c>
      <c r="P3554" t="s">
        <v>22</v>
      </c>
      <c r="Q3554" t="s">
        <v>37</v>
      </c>
      <c r="S3554" t="s">
        <v>92</v>
      </c>
      <c r="T3554" t="s">
        <v>3005</v>
      </c>
      <c r="U3554" t="s">
        <v>3072</v>
      </c>
      <c r="V3554" t="s">
        <v>2741</v>
      </c>
      <c r="X3554" t="str">
        <f>VLOOKUP(pbp!V787, games!$B$2:$R$40, 3, FALSE)</f>
        <v>2019-10-06T17:00Z</v>
      </c>
      <c r="Y3554">
        <f>VLOOKUP(1*V3554,NFLGames!$H$11:$H$555,1,FALSE)</f>
        <v>401220326</v>
      </c>
      <c r="Z3554">
        <f>VLOOKUP($Y3554, NFLGames!$H$11:$K$555,2,FALSE)</f>
        <v>2020</v>
      </c>
      <c r="AA3554">
        <f>VLOOKUP($Y3554, NFLGames!$H$11:$K$555,3,FALSE)</f>
        <v>5</v>
      </c>
      <c r="AB3554" s="6">
        <f>IF(A3555=0, 0, AH3555-tbl_pbp[[#This Row],[Saints Win %]])</f>
        <v>-0.11899999999999999</v>
      </c>
      <c r="AE3554">
        <f>ABS(tbl_pbp[[#This Row],[play.homeScore]]-tbl_pbp[[#This Row],[play.awayScore]])</f>
        <v>10</v>
      </c>
      <c r="AF3554">
        <f>IF(tbl_pbp[[#This Row],[Play Saints Win % Increase]]&gt;=$AF$4,1,0)</f>
        <v>0</v>
      </c>
      <c r="AG3554" t="str">
        <f>VLOOKUP(tbl_pbp[[#This Row],[gameId]], games!$B$2:$T$40, 9, FALSE)</f>
        <v>los-angeles-chargers</v>
      </c>
      <c r="AH3554" s="5">
        <f>IF(tbl_pbp[[#This Row],[AwayTeam]] &lt;&gt; "new-orleans-saints", tbl_pbp[[#This Row],[homeWinPercentage]], 1-tbl_pbp[[#This Row],[homeWinPercentage]])</f>
        <v>0.35799999999999998</v>
      </c>
      <c r="AI3554" s="13">
        <f>tbl_pbp[[#This Row],[Kamara]]*tbl_pbp[[#This Row],[Impactful Play]]</f>
        <v>0</v>
      </c>
      <c r="AJ3554" s="13">
        <f>tbl_pbp[[#This Row],[Thomas]]*tbl_pbp[[#This Row],[Impactful Play]]</f>
        <v>0</v>
      </c>
      <c r="AK3554" s="13" t="str">
        <f>VLOOKUP(tbl_pbp[[#This Row],[Play Saints Win % Increase]], tbl_impact[],3,TRUE)</f>
        <v>Stinky (worse than -10% to -20%)</v>
      </c>
    </row>
    <row r="3555" spans="1:37">
      <c r="A3555" s="1">
        <v>103</v>
      </c>
      <c r="B3555" s="5">
        <v>0.23899999999999999</v>
      </c>
      <c r="C3555" t="s">
        <v>3073</v>
      </c>
      <c r="D3555">
        <v>0</v>
      </c>
      <c r="E3555">
        <v>0</v>
      </c>
      <c r="F3555">
        <v>3</v>
      </c>
      <c r="G3555">
        <v>10</v>
      </c>
      <c r="H3555">
        <v>20</v>
      </c>
      <c r="I3555">
        <v>8</v>
      </c>
      <c r="J3555">
        <v>77</v>
      </c>
      <c r="K3555" t="s">
        <v>30</v>
      </c>
      <c r="L3555">
        <v>4</v>
      </c>
      <c r="M3555">
        <v>77</v>
      </c>
      <c r="N3555" t="s">
        <v>3074</v>
      </c>
      <c r="O3555" t="s">
        <v>566</v>
      </c>
      <c r="P3555" t="s">
        <v>66</v>
      </c>
      <c r="Q3555" t="s">
        <v>67</v>
      </c>
      <c r="R3555" t="s">
        <v>68</v>
      </c>
      <c r="S3555" t="s">
        <v>160</v>
      </c>
      <c r="T3555" t="s">
        <v>3005</v>
      </c>
      <c r="U3555" t="s">
        <v>3075</v>
      </c>
      <c r="V3555" t="s">
        <v>2741</v>
      </c>
      <c r="X3555" t="str">
        <f>VLOOKUP(pbp!V788, games!$B$2:$R$40, 3, FALSE)</f>
        <v>2019-10-06T17:00Z</v>
      </c>
      <c r="Y3555">
        <f>VLOOKUP(1*V3555,NFLGames!$H$11:$H$555,1,FALSE)</f>
        <v>401220326</v>
      </c>
      <c r="Z3555">
        <f>VLOOKUP($Y3555, NFLGames!$H$11:$K$555,2,FALSE)</f>
        <v>2020</v>
      </c>
      <c r="AA3555">
        <f>VLOOKUP($Y3555, NFLGames!$H$11:$K$555,3,FALSE)</f>
        <v>5</v>
      </c>
      <c r="AB3555" s="6">
        <f>IF(A3556=0, 0, AH3556-tbl_pbp[[#This Row],[Saints Win %]])</f>
        <v>3.9000000000000035E-2</v>
      </c>
      <c r="AE3555">
        <f>ABS(tbl_pbp[[#This Row],[play.homeScore]]-tbl_pbp[[#This Row],[play.awayScore]])</f>
        <v>10</v>
      </c>
      <c r="AF3555">
        <f>IF(tbl_pbp[[#This Row],[Play Saints Win % Increase]]&gt;=$AF$4,1,0)</f>
        <v>0</v>
      </c>
      <c r="AG3555" t="str">
        <f>VLOOKUP(tbl_pbp[[#This Row],[gameId]], games!$B$2:$T$40, 9, FALSE)</f>
        <v>los-angeles-chargers</v>
      </c>
      <c r="AH3555" s="5">
        <f>IF(tbl_pbp[[#This Row],[AwayTeam]] &lt;&gt; "new-orleans-saints", tbl_pbp[[#This Row],[homeWinPercentage]], 1-tbl_pbp[[#This Row],[homeWinPercentage]])</f>
        <v>0.23899999999999999</v>
      </c>
      <c r="AI3555" s="13">
        <f>tbl_pbp[[#This Row],[Kamara]]*tbl_pbp[[#This Row],[Impactful Play]]</f>
        <v>0</v>
      </c>
      <c r="AJ3555" s="13">
        <f>tbl_pbp[[#This Row],[Thomas]]*tbl_pbp[[#This Row],[Impactful Play]]</f>
        <v>0</v>
      </c>
      <c r="AK3555" s="13" t="str">
        <f>VLOOKUP(tbl_pbp[[#This Row],[Play Saints Win % Increase]], tbl_impact[],3,TRUE)</f>
        <v>Scented (0 to +5%)</v>
      </c>
    </row>
    <row r="3556" spans="1:37">
      <c r="A3556" s="1">
        <v>104</v>
      </c>
      <c r="B3556" s="5">
        <v>0.27800000000000002</v>
      </c>
      <c r="C3556" t="s">
        <v>3076</v>
      </c>
      <c r="D3556">
        <v>0</v>
      </c>
      <c r="E3556">
        <v>0</v>
      </c>
      <c r="F3556">
        <v>3</v>
      </c>
      <c r="G3556">
        <v>10</v>
      </c>
      <c r="H3556">
        <v>20</v>
      </c>
      <c r="I3556">
        <v>10</v>
      </c>
      <c r="J3556">
        <v>25</v>
      </c>
      <c r="K3556" t="s">
        <v>29</v>
      </c>
      <c r="L3556">
        <v>1</v>
      </c>
      <c r="M3556">
        <v>75</v>
      </c>
      <c r="N3556" t="s">
        <v>3077</v>
      </c>
      <c r="O3556" t="s">
        <v>3078</v>
      </c>
      <c r="P3556" t="s">
        <v>30</v>
      </c>
      <c r="Q3556" t="s">
        <v>31</v>
      </c>
      <c r="R3556" t="s">
        <v>32</v>
      </c>
      <c r="S3556" t="s">
        <v>33</v>
      </c>
      <c r="T3556" t="s">
        <v>34</v>
      </c>
      <c r="U3556" t="s">
        <v>35</v>
      </c>
      <c r="V3556" t="s">
        <v>2741</v>
      </c>
      <c r="X3556" t="str">
        <f>VLOOKUP(pbp!V789, games!$B$2:$R$40, 3, FALSE)</f>
        <v>2019-10-06T17:00Z</v>
      </c>
      <c r="Y3556">
        <f>VLOOKUP(1*V3556,NFLGames!$H$11:$H$555,1,FALSE)</f>
        <v>401220326</v>
      </c>
      <c r="Z3556">
        <f>VLOOKUP($Y3556, NFLGames!$H$11:$K$555,2,FALSE)</f>
        <v>2020</v>
      </c>
      <c r="AA3556">
        <f>VLOOKUP($Y3556, NFLGames!$H$11:$K$555,3,FALSE)</f>
        <v>5</v>
      </c>
      <c r="AB3556" s="6">
        <f>IF(A3557=0, 0, AH3557-tbl_pbp[[#This Row],[Saints Win %]])</f>
        <v>-1.8000000000000016E-2</v>
      </c>
      <c r="AE3556">
        <f>ABS(tbl_pbp[[#This Row],[play.homeScore]]-tbl_pbp[[#This Row],[play.awayScore]])</f>
        <v>10</v>
      </c>
      <c r="AF3556">
        <f>IF(tbl_pbp[[#This Row],[Play Saints Win % Increase]]&gt;=$AF$4,1,0)</f>
        <v>0</v>
      </c>
      <c r="AG3556" t="str">
        <f>VLOOKUP(tbl_pbp[[#This Row],[gameId]], games!$B$2:$T$40, 9, FALSE)</f>
        <v>los-angeles-chargers</v>
      </c>
      <c r="AH3556" s="5">
        <f>IF(tbl_pbp[[#This Row],[AwayTeam]] &lt;&gt; "new-orleans-saints", tbl_pbp[[#This Row],[homeWinPercentage]], 1-tbl_pbp[[#This Row],[homeWinPercentage]])</f>
        <v>0.27800000000000002</v>
      </c>
      <c r="AI3556" s="13">
        <f>tbl_pbp[[#This Row],[Kamara]]*tbl_pbp[[#This Row],[Impactful Play]]</f>
        <v>0</v>
      </c>
      <c r="AJ3556" s="13">
        <f>tbl_pbp[[#This Row],[Thomas]]*tbl_pbp[[#This Row],[Impactful Play]]</f>
        <v>0</v>
      </c>
      <c r="AK3556" s="13" t="str">
        <f>VLOOKUP(tbl_pbp[[#This Row],[Play Saints Win % Increase]], tbl_impact[],3,TRUE)</f>
        <v>Bad (0 to -5%)</v>
      </c>
    </row>
    <row r="3557" spans="1:37">
      <c r="A3557" s="1">
        <v>105</v>
      </c>
      <c r="B3557" s="5">
        <v>0.26</v>
      </c>
      <c r="C3557" t="s">
        <v>3079</v>
      </c>
      <c r="D3557">
        <v>0</v>
      </c>
      <c r="E3557">
        <v>0</v>
      </c>
      <c r="F3557">
        <v>3</v>
      </c>
      <c r="G3557">
        <v>10</v>
      </c>
      <c r="H3557">
        <v>20</v>
      </c>
      <c r="I3557">
        <v>10</v>
      </c>
      <c r="J3557">
        <v>44</v>
      </c>
      <c r="K3557" t="s">
        <v>29</v>
      </c>
      <c r="L3557">
        <v>1</v>
      </c>
      <c r="M3557">
        <v>56</v>
      </c>
      <c r="N3557" t="s">
        <v>3080</v>
      </c>
      <c r="O3557" t="s">
        <v>3081</v>
      </c>
      <c r="P3557" t="s">
        <v>45</v>
      </c>
      <c r="Q3557" t="s">
        <v>46</v>
      </c>
      <c r="R3557" t="s">
        <v>47</v>
      </c>
      <c r="S3557" t="s">
        <v>33</v>
      </c>
      <c r="T3557" t="s">
        <v>467</v>
      </c>
      <c r="U3557" t="s">
        <v>468</v>
      </c>
      <c r="V3557" t="s">
        <v>2741</v>
      </c>
      <c r="X3557" t="str">
        <f>VLOOKUP(pbp!V790, games!$B$2:$R$40, 3, FALSE)</f>
        <v>2019-10-06T17:00Z</v>
      </c>
      <c r="Y3557">
        <f>VLOOKUP(1*V3557,NFLGames!$H$11:$H$555,1,FALSE)</f>
        <v>401220326</v>
      </c>
      <c r="Z3557">
        <f>VLOOKUP($Y3557, NFLGames!$H$11:$K$555,2,FALSE)</f>
        <v>2020</v>
      </c>
      <c r="AA3557">
        <f>VLOOKUP($Y3557, NFLGames!$H$11:$K$555,3,FALSE)</f>
        <v>5</v>
      </c>
      <c r="AB3557" s="6">
        <f>IF(A3558=0, 0, AH3558-tbl_pbp[[#This Row],[Saints Win %]])</f>
        <v>3.6999999999999977E-2</v>
      </c>
      <c r="AE3557">
        <f>ABS(tbl_pbp[[#This Row],[play.homeScore]]-tbl_pbp[[#This Row],[play.awayScore]])</f>
        <v>10</v>
      </c>
      <c r="AF3557">
        <f>IF(tbl_pbp[[#This Row],[Play Saints Win % Increase]]&gt;=$AF$4,1,0)</f>
        <v>0</v>
      </c>
      <c r="AG3557" t="str">
        <f>VLOOKUP(tbl_pbp[[#This Row],[gameId]], games!$B$2:$T$40, 9, FALSE)</f>
        <v>los-angeles-chargers</v>
      </c>
      <c r="AH3557" s="5">
        <f>IF(tbl_pbp[[#This Row],[AwayTeam]] &lt;&gt; "new-orleans-saints", tbl_pbp[[#This Row],[homeWinPercentage]], 1-tbl_pbp[[#This Row],[homeWinPercentage]])</f>
        <v>0.26</v>
      </c>
      <c r="AI3557" s="13">
        <f>tbl_pbp[[#This Row],[Kamara]]*tbl_pbp[[#This Row],[Impactful Play]]</f>
        <v>0</v>
      </c>
      <c r="AJ3557" s="13">
        <f>tbl_pbp[[#This Row],[Thomas]]*tbl_pbp[[#This Row],[Impactful Play]]</f>
        <v>0</v>
      </c>
      <c r="AK3557" s="13" t="str">
        <f>VLOOKUP(tbl_pbp[[#This Row],[Play Saints Win % Increase]], tbl_impact[],3,TRUE)</f>
        <v>Scented (0 to +5%)</v>
      </c>
    </row>
    <row r="3558" spans="1:37">
      <c r="A3558" s="1">
        <v>106</v>
      </c>
      <c r="B3558" s="5">
        <v>0.29699999999999999</v>
      </c>
      <c r="C3558" t="s">
        <v>3082</v>
      </c>
      <c r="D3558">
        <v>0</v>
      </c>
      <c r="E3558">
        <v>0</v>
      </c>
      <c r="F3558">
        <v>3</v>
      </c>
      <c r="G3558">
        <v>10</v>
      </c>
      <c r="H3558">
        <v>20</v>
      </c>
      <c r="I3558">
        <v>7</v>
      </c>
      <c r="J3558">
        <v>47</v>
      </c>
      <c r="K3558" t="s">
        <v>29</v>
      </c>
      <c r="L3558">
        <v>2</v>
      </c>
      <c r="M3558">
        <v>53</v>
      </c>
      <c r="N3558" t="s">
        <v>3083</v>
      </c>
      <c r="O3558" t="s">
        <v>769</v>
      </c>
      <c r="P3558" t="s">
        <v>30</v>
      </c>
      <c r="Q3558" t="s">
        <v>31</v>
      </c>
      <c r="R3558" t="s">
        <v>32</v>
      </c>
      <c r="S3558" t="s">
        <v>220</v>
      </c>
      <c r="T3558" t="s">
        <v>2150</v>
      </c>
      <c r="U3558" t="s">
        <v>3084</v>
      </c>
      <c r="V3558" t="s">
        <v>2741</v>
      </c>
      <c r="X3558" t="str">
        <f>VLOOKUP(pbp!V791, games!$B$2:$R$40, 3, FALSE)</f>
        <v>2019-10-06T17:00Z</v>
      </c>
      <c r="Y3558">
        <f>VLOOKUP(1*V3558,NFLGames!$H$11:$H$555,1,FALSE)</f>
        <v>401220326</v>
      </c>
      <c r="Z3558">
        <f>VLOOKUP($Y3558, NFLGames!$H$11:$K$555,2,FALSE)</f>
        <v>2020</v>
      </c>
      <c r="AA3558">
        <f>VLOOKUP($Y3558, NFLGames!$H$11:$K$555,3,FALSE)</f>
        <v>5</v>
      </c>
      <c r="AB3558" s="6">
        <f>IF(A3559=0, 0, AH3559-tbl_pbp[[#This Row],[Saints Win %]])</f>
        <v>-9.7999999999999976E-2</v>
      </c>
      <c r="AE3558">
        <f>ABS(tbl_pbp[[#This Row],[play.homeScore]]-tbl_pbp[[#This Row],[play.awayScore]])</f>
        <v>10</v>
      </c>
      <c r="AF3558">
        <f>IF(tbl_pbp[[#This Row],[Play Saints Win % Increase]]&gt;=$AF$4,1,0)</f>
        <v>0</v>
      </c>
      <c r="AG3558" t="str">
        <f>VLOOKUP(tbl_pbp[[#This Row],[gameId]], games!$B$2:$T$40, 9, FALSE)</f>
        <v>los-angeles-chargers</v>
      </c>
      <c r="AH3558" s="5">
        <f>IF(tbl_pbp[[#This Row],[AwayTeam]] &lt;&gt; "new-orleans-saints", tbl_pbp[[#This Row],[homeWinPercentage]], 1-tbl_pbp[[#This Row],[homeWinPercentage]])</f>
        <v>0.29699999999999999</v>
      </c>
      <c r="AI3558" s="13">
        <f>tbl_pbp[[#This Row],[Kamara]]*tbl_pbp[[#This Row],[Impactful Play]]</f>
        <v>0</v>
      </c>
      <c r="AJ3558" s="13">
        <f>tbl_pbp[[#This Row],[Thomas]]*tbl_pbp[[#This Row],[Impactful Play]]</f>
        <v>0</v>
      </c>
      <c r="AK3558" s="13" t="str">
        <f>VLOOKUP(tbl_pbp[[#This Row],[Play Saints Win % Increase]], tbl_impact[],3,TRUE)</f>
        <v>Smelly (worse than-5% -&gt; -10%)</v>
      </c>
    </row>
    <row r="3559" spans="1:37">
      <c r="A3559" s="1">
        <v>107</v>
      </c>
      <c r="B3559" s="5">
        <v>0.19900000000000001</v>
      </c>
      <c r="C3559" t="s">
        <v>3085</v>
      </c>
      <c r="D3559">
        <v>0</v>
      </c>
      <c r="E3559">
        <v>0</v>
      </c>
      <c r="F3559">
        <v>3</v>
      </c>
      <c r="G3559">
        <v>10</v>
      </c>
      <c r="H3559">
        <v>20</v>
      </c>
      <c r="I3559">
        <v>10</v>
      </c>
      <c r="J3559">
        <v>59</v>
      </c>
      <c r="K3559" t="s">
        <v>29</v>
      </c>
      <c r="L3559">
        <v>1</v>
      </c>
      <c r="M3559">
        <v>35</v>
      </c>
      <c r="N3559" t="s">
        <v>3086</v>
      </c>
      <c r="O3559" t="s">
        <v>3087</v>
      </c>
      <c r="P3559" t="s">
        <v>22</v>
      </c>
      <c r="Q3559" t="s">
        <v>37</v>
      </c>
      <c r="S3559" t="s">
        <v>33</v>
      </c>
      <c r="T3559" t="s">
        <v>2778</v>
      </c>
      <c r="U3559" t="s">
        <v>3088</v>
      </c>
      <c r="V3559" t="s">
        <v>2741</v>
      </c>
      <c r="X3559" t="str">
        <f>VLOOKUP(pbp!V792, games!$B$2:$R$40, 3, FALSE)</f>
        <v>2019-10-06T17:00Z</v>
      </c>
      <c r="Y3559">
        <f>VLOOKUP(1*V3559,NFLGames!$H$11:$H$555,1,FALSE)</f>
        <v>401220326</v>
      </c>
      <c r="Z3559">
        <f>VLOOKUP($Y3559, NFLGames!$H$11:$K$555,2,FALSE)</f>
        <v>2020</v>
      </c>
      <c r="AA3559">
        <f>VLOOKUP($Y3559, NFLGames!$H$11:$K$555,3,FALSE)</f>
        <v>5</v>
      </c>
      <c r="AB3559" s="6">
        <f>IF(A3560=0, 0, AH3560-tbl_pbp[[#This Row],[Saints Win %]])</f>
        <v>3.6999999999999977E-2</v>
      </c>
      <c r="AE3559">
        <f>ABS(tbl_pbp[[#This Row],[play.homeScore]]-tbl_pbp[[#This Row],[play.awayScore]])</f>
        <v>10</v>
      </c>
      <c r="AF3559">
        <f>IF(tbl_pbp[[#This Row],[Play Saints Win % Increase]]&gt;=$AF$4,1,0)</f>
        <v>0</v>
      </c>
      <c r="AG3559" t="str">
        <f>VLOOKUP(tbl_pbp[[#This Row],[gameId]], games!$B$2:$T$40, 9, FALSE)</f>
        <v>los-angeles-chargers</v>
      </c>
      <c r="AH3559" s="5">
        <f>IF(tbl_pbp[[#This Row],[AwayTeam]] &lt;&gt; "new-orleans-saints", tbl_pbp[[#This Row],[homeWinPercentage]], 1-tbl_pbp[[#This Row],[homeWinPercentage]])</f>
        <v>0.19900000000000001</v>
      </c>
      <c r="AI3559" s="13">
        <f>tbl_pbp[[#This Row],[Kamara]]*tbl_pbp[[#This Row],[Impactful Play]]</f>
        <v>0</v>
      </c>
      <c r="AJ3559" s="13">
        <f>tbl_pbp[[#This Row],[Thomas]]*tbl_pbp[[#This Row],[Impactful Play]]</f>
        <v>0</v>
      </c>
      <c r="AK3559" s="13" t="str">
        <f>VLOOKUP(tbl_pbp[[#This Row],[Play Saints Win % Increase]], tbl_impact[],3,TRUE)</f>
        <v>Scented (0 to +5%)</v>
      </c>
    </row>
    <row r="3560" spans="1:37">
      <c r="A3560" s="1">
        <v>108</v>
      </c>
      <c r="B3560" s="5">
        <v>0.23599999999999999</v>
      </c>
      <c r="C3560" t="s">
        <v>3089</v>
      </c>
      <c r="D3560">
        <v>0</v>
      </c>
      <c r="E3560">
        <v>0</v>
      </c>
      <c r="F3560">
        <v>3</v>
      </c>
      <c r="G3560">
        <v>10</v>
      </c>
      <c r="H3560">
        <v>20</v>
      </c>
      <c r="I3560">
        <v>10</v>
      </c>
      <c r="J3560">
        <v>59</v>
      </c>
      <c r="K3560" t="s">
        <v>29</v>
      </c>
      <c r="L3560">
        <v>2</v>
      </c>
      <c r="M3560">
        <v>41</v>
      </c>
      <c r="N3560" t="s">
        <v>3090</v>
      </c>
      <c r="O3560" t="s">
        <v>200</v>
      </c>
      <c r="P3560" t="s">
        <v>45</v>
      </c>
      <c r="Q3560" t="s">
        <v>46</v>
      </c>
      <c r="R3560" t="s">
        <v>47</v>
      </c>
      <c r="S3560" t="s">
        <v>120</v>
      </c>
      <c r="T3560" t="s">
        <v>2778</v>
      </c>
      <c r="U3560" t="s">
        <v>3091</v>
      </c>
      <c r="V3560" t="s">
        <v>2741</v>
      </c>
      <c r="X3560" t="str">
        <f>VLOOKUP(pbp!V793, games!$B$2:$R$40, 3, FALSE)</f>
        <v>2019-10-06T17:00Z</v>
      </c>
      <c r="Y3560">
        <f>VLOOKUP(1*V3560,NFLGames!$H$11:$H$555,1,FALSE)</f>
        <v>401220326</v>
      </c>
      <c r="Z3560">
        <f>VLOOKUP($Y3560, NFLGames!$H$11:$K$555,2,FALSE)</f>
        <v>2020</v>
      </c>
      <c r="AA3560">
        <f>VLOOKUP($Y3560, NFLGames!$H$11:$K$555,3,FALSE)</f>
        <v>5</v>
      </c>
      <c r="AB3560" s="6">
        <f>IF(A3561=0, 0, AH3561-tbl_pbp[[#This Row],[Saints Win %]])</f>
        <v>0.06</v>
      </c>
      <c r="AC3560">
        <v>1</v>
      </c>
      <c r="AE3560">
        <f>ABS(tbl_pbp[[#This Row],[play.homeScore]]-tbl_pbp[[#This Row],[play.awayScore]])</f>
        <v>10</v>
      </c>
      <c r="AF3560">
        <f>IF(tbl_pbp[[#This Row],[Play Saints Win % Increase]]&gt;=$AF$4,1,0)</f>
        <v>0</v>
      </c>
      <c r="AG3560" t="str">
        <f>VLOOKUP(tbl_pbp[[#This Row],[gameId]], games!$B$2:$T$40, 9, FALSE)</f>
        <v>los-angeles-chargers</v>
      </c>
      <c r="AH3560" s="5">
        <f>IF(tbl_pbp[[#This Row],[AwayTeam]] &lt;&gt; "new-orleans-saints", tbl_pbp[[#This Row],[homeWinPercentage]], 1-tbl_pbp[[#This Row],[homeWinPercentage]])</f>
        <v>0.23599999999999999</v>
      </c>
      <c r="AI3560" s="13">
        <f>tbl_pbp[[#This Row],[Kamara]]*tbl_pbp[[#This Row],[Impactful Play]]</f>
        <v>0</v>
      </c>
      <c r="AJ3560" s="13">
        <f>tbl_pbp[[#This Row],[Thomas]]*tbl_pbp[[#This Row],[Impactful Play]]</f>
        <v>0</v>
      </c>
      <c r="AK3560" s="13" t="str">
        <f>VLOOKUP(tbl_pbp[[#This Row],[Play Saints Win % Increase]], tbl_impact[],3,TRUE)</f>
        <v>Perfumed (5 to + 10%)</v>
      </c>
    </row>
    <row r="3561" spans="1:37">
      <c r="A3561" s="1">
        <v>109</v>
      </c>
      <c r="B3561" s="5">
        <v>0.29599999999999999</v>
      </c>
      <c r="C3561" t="s">
        <v>3092</v>
      </c>
      <c r="D3561">
        <v>0</v>
      </c>
      <c r="E3561">
        <v>0</v>
      </c>
      <c r="F3561">
        <v>3</v>
      </c>
      <c r="G3561">
        <v>10</v>
      </c>
      <c r="H3561">
        <v>20</v>
      </c>
      <c r="I3561">
        <v>10</v>
      </c>
      <c r="J3561">
        <v>59</v>
      </c>
      <c r="K3561" t="s">
        <v>29</v>
      </c>
      <c r="L3561">
        <v>3</v>
      </c>
      <c r="M3561">
        <v>41</v>
      </c>
      <c r="N3561" t="s">
        <v>3093</v>
      </c>
      <c r="O3561" t="s">
        <v>572</v>
      </c>
      <c r="P3561" t="s">
        <v>30</v>
      </c>
      <c r="Q3561" t="s">
        <v>31</v>
      </c>
      <c r="R3561" t="s">
        <v>32</v>
      </c>
      <c r="S3561" t="s">
        <v>123</v>
      </c>
      <c r="T3561" t="s">
        <v>2778</v>
      </c>
      <c r="U3561" t="s">
        <v>3094</v>
      </c>
      <c r="V3561" t="s">
        <v>2741</v>
      </c>
      <c r="X3561" t="str">
        <f>VLOOKUP(pbp!V794, games!$B$2:$R$40, 3, FALSE)</f>
        <v>2019-10-06T17:00Z</v>
      </c>
      <c r="Y3561">
        <f>VLOOKUP(1*V3561,NFLGames!$H$11:$H$555,1,FALSE)</f>
        <v>401220326</v>
      </c>
      <c r="Z3561">
        <f>VLOOKUP($Y3561, NFLGames!$H$11:$K$555,2,FALSE)</f>
        <v>2020</v>
      </c>
      <c r="AA3561">
        <f>VLOOKUP($Y3561, NFLGames!$H$11:$K$555,3,FALSE)</f>
        <v>5</v>
      </c>
      <c r="AB3561" s="6">
        <f>IF(A3562=0, 0, AH3562-tbl_pbp[[#This Row],[Saints Win %]])</f>
        <v>-8.199999999999999E-2</v>
      </c>
      <c r="AC3561">
        <v>1</v>
      </c>
      <c r="AE3561">
        <f>ABS(tbl_pbp[[#This Row],[play.homeScore]]-tbl_pbp[[#This Row],[play.awayScore]])</f>
        <v>10</v>
      </c>
      <c r="AF3561">
        <f>IF(tbl_pbp[[#This Row],[Play Saints Win % Increase]]&gt;=$AF$4,1,0)</f>
        <v>0</v>
      </c>
      <c r="AG3561" t="str">
        <f>VLOOKUP(tbl_pbp[[#This Row],[gameId]], games!$B$2:$T$40, 9, FALSE)</f>
        <v>los-angeles-chargers</v>
      </c>
      <c r="AH3561" s="5">
        <f>IF(tbl_pbp[[#This Row],[AwayTeam]] &lt;&gt; "new-orleans-saints", tbl_pbp[[#This Row],[homeWinPercentage]], 1-tbl_pbp[[#This Row],[homeWinPercentage]])</f>
        <v>0.29599999999999999</v>
      </c>
      <c r="AI3561" s="13">
        <f>tbl_pbp[[#This Row],[Kamara]]*tbl_pbp[[#This Row],[Impactful Play]]</f>
        <v>0</v>
      </c>
      <c r="AJ3561" s="13">
        <f>tbl_pbp[[#This Row],[Thomas]]*tbl_pbp[[#This Row],[Impactful Play]]</f>
        <v>0</v>
      </c>
      <c r="AK3561" s="13" t="str">
        <f>VLOOKUP(tbl_pbp[[#This Row],[Play Saints Win % Increase]], tbl_impact[],3,TRUE)</f>
        <v>Smelly (worse than-5% -&gt; -10%)</v>
      </c>
    </row>
    <row r="3562" spans="1:37">
      <c r="A3562" s="1">
        <v>110</v>
      </c>
      <c r="B3562" s="5">
        <v>0.214</v>
      </c>
      <c r="C3562" t="s">
        <v>3095</v>
      </c>
      <c r="D3562">
        <v>0</v>
      </c>
      <c r="E3562">
        <v>0</v>
      </c>
      <c r="F3562">
        <v>3</v>
      </c>
      <c r="G3562">
        <v>10</v>
      </c>
      <c r="H3562">
        <v>20</v>
      </c>
      <c r="I3562">
        <v>4</v>
      </c>
      <c r="J3562">
        <v>65</v>
      </c>
      <c r="K3562" t="s">
        <v>29</v>
      </c>
      <c r="L3562">
        <v>4</v>
      </c>
      <c r="M3562">
        <v>35</v>
      </c>
      <c r="N3562" t="s">
        <v>3096</v>
      </c>
      <c r="O3562" t="s">
        <v>282</v>
      </c>
      <c r="P3562" t="s">
        <v>124</v>
      </c>
      <c r="Q3562" t="s">
        <v>125</v>
      </c>
      <c r="R3562" t="s">
        <v>126</v>
      </c>
      <c r="V3562" t="s">
        <v>2741</v>
      </c>
      <c r="X3562" t="str">
        <f>VLOOKUP(pbp!V795, games!$B$2:$R$40, 3, FALSE)</f>
        <v>2019-10-06T17:00Z</v>
      </c>
      <c r="Y3562">
        <f>VLOOKUP(1*V3562,NFLGames!$H$11:$H$555,1,FALSE)</f>
        <v>401220326</v>
      </c>
      <c r="Z3562">
        <f>VLOOKUP($Y3562, NFLGames!$H$11:$K$555,2,FALSE)</f>
        <v>2020</v>
      </c>
      <c r="AA3562">
        <f>VLOOKUP($Y3562, NFLGames!$H$11:$K$555,3,FALSE)</f>
        <v>5</v>
      </c>
      <c r="AB3562" s="6">
        <f>IF(A3563=0, 0, AH3563-tbl_pbp[[#This Row],[Saints Win %]])</f>
        <v>4.9000000000000016E-2</v>
      </c>
      <c r="AE3562">
        <f>ABS(tbl_pbp[[#This Row],[play.homeScore]]-tbl_pbp[[#This Row],[play.awayScore]])</f>
        <v>10</v>
      </c>
      <c r="AF3562">
        <f>IF(tbl_pbp[[#This Row],[Play Saints Win % Increase]]&gt;=$AF$4,1,0)</f>
        <v>0</v>
      </c>
      <c r="AG3562" t="str">
        <f>VLOOKUP(tbl_pbp[[#This Row],[gameId]], games!$B$2:$T$40, 9, FALSE)</f>
        <v>los-angeles-chargers</v>
      </c>
      <c r="AH3562" s="5">
        <f>IF(tbl_pbp[[#This Row],[AwayTeam]] &lt;&gt; "new-orleans-saints", tbl_pbp[[#This Row],[homeWinPercentage]], 1-tbl_pbp[[#This Row],[homeWinPercentage]])</f>
        <v>0.214</v>
      </c>
      <c r="AI3562" s="13">
        <f>tbl_pbp[[#This Row],[Kamara]]*tbl_pbp[[#This Row],[Impactful Play]]</f>
        <v>0</v>
      </c>
      <c r="AJ3562" s="13">
        <f>tbl_pbp[[#This Row],[Thomas]]*tbl_pbp[[#This Row],[Impactful Play]]</f>
        <v>0</v>
      </c>
      <c r="AK3562" s="13" t="str">
        <f>VLOOKUP(tbl_pbp[[#This Row],[Play Saints Win % Increase]], tbl_impact[],3,TRUE)</f>
        <v>Scented (0 to +5%)</v>
      </c>
    </row>
    <row r="3563" spans="1:37">
      <c r="A3563" s="1">
        <v>111</v>
      </c>
      <c r="B3563" s="5">
        <v>0.26300000000000001</v>
      </c>
      <c r="C3563" t="s">
        <v>3097</v>
      </c>
      <c r="D3563">
        <v>0</v>
      </c>
      <c r="E3563">
        <v>0</v>
      </c>
      <c r="F3563">
        <v>3</v>
      </c>
      <c r="G3563">
        <v>13</v>
      </c>
      <c r="H3563">
        <v>20</v>
      </c>
      <c r="I3563">
        <v>4</v>
      </c>
      <c r="J3563">
        <v>65</v>
      </c>
      <c r="K3563" t="s">
        <v>29</v>
      </c>
      <c r="L3563">
        <v>4</v>
      </c>
      <c r="M3563">
        <v>35</v>
      </c>
      <c r="N3563" t="s">
        <v>3098</v>
      </c>
      <c r="O3563" t="s">
        <v>1115</v>
      </c>
      <c r="P3563" t="s">
        <v>187</v>
      </c>
      <c r="Q3563" t="s">
        <v>188</v>
      </c>
      <c r="R3563" t="s">
        <v>189</v>
      </c>
      <c r="S3563" t="s">
        <v>69</v>
      </c>
      <c r="T3563" t="s">
        <v>2867</v>
      </c>
      <c r="U3563" t="s">
        <v>3099</v>
      </c>
      <c r="V3563" t="s">
        <v>2741</v>
      </c>
      <c r="X3563" t="str">
        <f>VLOOKUP(pbp!V796, games!$B$2:$R$40, 3, FALSE)</f>
        <v>2019-10-06T17:00Z</v>
      </c>
      <c r="Y3563">
        <f>VLOOKUP(1*V3563,NFLGames!$H$11:$H$555,1,FALSE)</f>
        <v>401220326</v>
      </c>
      <c r="Z3563">
        <f>VLOOKUP($Y3563, NFLGames!$H$11:$K$555,2,FALSE)</f>
        <v>2020</v>
      </c>
      <c r="AA3563">
        <f>VLOOKUP($Y3563, NFLGames!$H$11:$K$555,3,FALSE)</f>
        <v>5</v>
      </c>
      <c r="AB3563" s="6">
        <f>IF(A3564=0, 0, AH3564-tbl_pbp[[#This Row],[Saints Win %]])</f>
        <v>-9.000000000000008E-3</v>
      </c>
      <c r="AE3563">
        <f>ABS(tbl_pbp[[#This Row],[play.homeScore]]-tbl_pbp[[#This Row],[play.awayScore]])</f>
        <v>7</v>
      </c>
      <c r="AF3563">
        <f>IF(tbl_pbp[[#This Row],[Play Saints Win % Increase]]&gt;=$AF$4,1,0)</f>
        <v>0</v>
      </c>
      <c r="AG3563" t="str">
        <f>VLOOKUP(tbl_pbp[[#This Row],[gameId]], games!$B$2:$T$40, 9, FALSE)</f>
        <v>los-angeles-chargers</v>
      </c>
      <c r="AH3563" s="5">
        <f>IF(tbl_pbp[[#This Row],[AwayTeam]] &lt;&gt; "new-orleans-saints", tbl_pbp[[#This Row],[homeWinPercentage]], 1-tbl_pbp[[#This Row],[homeWinPercentage]])</f>
        <v>0.26300000000000001</v>
      </c>
      <c r="AI3563" s="13">
        <f>tbl_pbp[[#This Row],[Kamara]]*tbl_pbp[[#This Row],[Impactful Play]]</f>
        <v>0</v>
      </c>
      <c r="AJ3563" s="13">
        <f>tbl_pbp[[#This Row],[Thomas]]*tbl_pbp[[#This Row],[Impactful Play]]</f>
        <v>0</v>
      </c>
      <c r="AK3563" s="13" t="str">
        <f>VLOOKUP(tbl_pbp[[#This Row],[Play Saints Win % Increase]], tbl_impact[],3,TRUE)</f>
        <v>Bad (0 to -5%)</v>
      </c>
    </row>
    <row r="3564" spans="1:37">
      <c r="A3564" s="1">
        <v>112</v>
      </c>
      <c r="B3564" s="5">
        <v>0.254</v>
      </c>
      <c r="C3564" t="s">
        <v>3100</v>
      </c>
      <c r="D3564">
        <v>0</v>
      </c>
      <c r="E3564">
        <v>0</v>
      </c>
      <c r="F3564">
        <v>3</v>
      </c>
      <c r="G3564">
        <v>13</v>
      </c>
      <c r="H3564">
        <v>20</v>
      </c>
      <c r="I3564">
        <v>0</v>
      </c>
      <c r="J3564">
        <v>35</v>
      </c>
      <c r="K3564" t="s">
        <v>29</v>
      </c>
      <c r="L3564">
        <v>0</v>
      </c>
      <c r="M3564">
        <v>65</v>
      </c>
      <c r="N3564" t="s">
        <v>288</v>
      </c>
      <c r="O3564" t="s">
        <v>1115</v>
      </c>
      <c r="P3564" t="s">
        <v>25</v>
      </c>
      <c r="Q3564" t="s">
        <v>26</v>
      </c>
      <c r="R3564" t="s">
        <v>27</v>
      </c>
      <c r="V3564" t="s">
        <v>2741</v>
      </c>
      <c r="X3564" t="str">
        <f>VLOOKUP(pbp!V797, games!$B$2:$R$40, 3, FALSE)</f>
        <v>2019-10-06T17:00Z</v>
      </c>
      <c r="Y3564">
        <f>VLOOKUP(1*V3564,NFLGames!$H$11:$H$555,1,FALSE)</f>
        <v>401220326</v>
      </c>
      <c r="Z3564">
        <f>VLOOKUP($Y3564, NFLGames!$H$11:$K$555,2,FALSE)</f>
        <v>2020</v>
      </c>
      <c r="AA3564">
        <f>VLOOKUP($Y3564, NFLGames!$H$11:$K$555,3,FALSE)</f>
        <v>5</v>
      </c>
      <c r="AB3564" s="6">
        <f>IF(A3565=0, 0, AH3565-tbl_pbp[[#This Row],[Saints Win %]])</f>
        <v>1.3000000000000012E-2</v>
      </c>
      <c r="AE3564">
        <f>ABS(tbl_pbp[[#This Row],[play.homeScore]]-tbl_pbp[[#This Row],[play.awayScore]])</f>
        <v>7</v>
      </c>
      <c r="AF3564">
        <f>IF(tbl_pbp[[#This Row],[Play Saints Win % Increase]]&gt;=$AF$4,1,0)</f>
        <v>0</v>
      </c>
      <c r="AG3564" t="str">
        <f>VLOOKUP(tbl_pbp[[#This Row],[gameId]], games!$B$2:$T$40, 9, FALSE)</f>
        <v>los-angeles-chargers</v>
      </c>
      <c r="AH3564" s="5">
        <f>IF(tbl_pbp[[#This Row],[AwayTeam]] &lt;&gt; "new-orleans-saints", tbl_pbp[[#This Row],[homeWinPercentage]], 1-tbl_pbp[[#This Row],[homeWinPercentage]])</f>
        <v>0.254</v>
      </c>
      <c r="AI3564" s="13">
        <f>tbl_pbp[[#This Row],[Kamara]]*tbl_pbp[[#This Row],[Impactful Play]]</f>
        <v>0</v>
      </c>
      <c r="AJ3564" s="13">
        <f>tbl_pbp[[#This Row],[Thomas]]*tbl_pbp[[#This Row],[Impactful Play]]</f>
        <v>0</v>
      </c>
      <c r="AK3564" s="13" t="str">
        <f>VLOOKUP(tbl_pbp[[#This Row],[Play Saints Win % Increase]], tbl_impact[],3,TRUE)</f>
        <v>Scented (0 to +5%)</v>
      </c>
    </row>
    <row r="3565" spans="1:37">
      <c r="A3565" s="1">
        <v>113</v>
      </c>
      <c r="B3565" s="5">
        <v>0.26700000000000002</v>
      </c>
      <c r="C3565" t="s">
        <v>3101</v>
      </c>
      <c r="D3565">
        <v>0</v>
      </c>
      <c r="E3565">
        <v>0</v>
      </c>
      <c r="F3565">
        <v>3</v>
      </c>
      <c r="G3565">
        <v>13</v>
      </c>
      <c r="H3565">
        <v>20</v>
      </c>
      <c r="I3565">
        <v>10</v>
      </c>
      <c r="J3565">
        <v>75</v>
      </c>
      <c r="K3565" t="s">
        <v>30</v>
      </c>
      <c r="L3565">
        <v>1</v>
      </c>
      <c r="M3565">
        <v>75</v>
      </c>
      <c r="N3565" t="s">
        <v>3102</v>
      </c>
      <c r="O3565" t="s">
        <v>1115</v>
      </c>
      <c r="P3565" t="s">
        <v>45</v>
      </c>
      <c r="Q3565" t="s">
        <v>46</v>
      </c>
      <c r="R3565" t="s">
        <v>47</v>
      </c>
      <c r="S3565" t="s">
        <v>33</v>
      </c>
      <c r="T3565" t="s">
        <v>2880</v>
      </c>
      <c r="U3565" t="s">
        <v>2881</v>
      </c>
      <c r="V3565" t="s">
        <v>2741</v>
      </c>
      <c r="X3565" t="str">
        <f>VLOOKUP(pbp!V798, games!$B$2:$R$40, 3, FALSE)</f>
        <v>2019-10-06T17:00Z</v>
      </c>
      <c r="Y3565">
        <f>VLOOKUP(1*V3565,NFLGames!$H$11:$H$555,1,FALSE)</f>
        <v>401220326</v>
      </c>
      <c r="Z3565">
        <f>VLOOKUP($Y3565, NFLGames!$H$11:$K$555,2,FALSE)</f>
        <v>2020</v>
      </c>
      <c r="AA3565">
        <f>VLOOKUP($Y3565, NFLGames!$H$11:$K$555,3,FALSE)</f>
        <v>5</v>
      </c>
      <c r="AB3565" s="6">
        <f>IF(A3566=0, 0, AH3566-tbl_pbp[[#This Row],[Saints Win %]])</f>
        <v>0.11699999999999999</v>
      </c>
      <c r="AE3565">
        <f>ABS(tbl_pbp[[#This Row],[play.homeScore]]-tbl_pbp[[#This Row],[play.awayScore]])</f>
        <v>7</v>
      </c>
      <c r="AF3565">
        <f>IF(tbl_pbp[[#This Row],[Play Saints Win % Increase]]&gt;=$AF$4,1,0)</f>
        <v>1</v>
      </c>
      <c r="AG3565" t="str">
        <f>VLOOKUP(tbl_pbp[[#This Row],[gameId]], games!$B$2:$T$40, 9, FALSE)</f>
        <v>los-angeles-chargers</v>
      </c>
      <c r="AH3565" s="5">
        <f>IF(tbl_pbp[[#This Row],[AwayTeam]] &lt;&gt; "new-orleans-saints", tbl_pbp[[#This Row],[homeWinPercentage]], 1-tbl_pbp[[#This Row],[homeWinPercentage]])</f>
        <v>0.26700000000000002</v>
      </c>
      <c r="AI3565" s="13">
        <f>tbl_pbp[[#This Row],[Kamara]]*tbl_pbp[[#This Row],[Impactful Play]]</f>
        <v>0</v>
      </c>
      <c r="AJ3565" s="13">
        <f>tbl_pbp[[#This Row],[Thomas]]*tbl_pbp[[#This Row],[Impactful Play]]</f>
        <v>0</v>
      </c>
      <c r="AK3565" s="13" t="str">
        <f>VLOOKUP(tbl_pbp[[#This Row],[Play Saints Win % Increase]], tbl_impact[],3,TRUE)</f>
        <v>Fragrant (10% to 20%)</v>
      </c>
    </row>
    <row r="3566" spans="1:37">
      <c r="A3566" s="1">
        <v>114</v>
      </c>
      <c r="B3566" s="5">
        <v>0.38400000000000001</v>
      </c>
      <c r="C3566" t="s">
        <v>3103</v>
      </c>
      <c r="D3566">
        <v>0</v>
      </c>
      <c r="E3566">
        <v>0</v>
      </c>
      <c r="F3566">
        <v>3</v>
      </c>
      <c r="G3566">
        <v>13</v>
      </c>
      <c r="H3566">
        <v>20</v>
      </c>
      <c r="I3566">
        <v>6</v>
      </c>
      <c r="J3566">
        <v>71</v>
      </c>
      <c r="K3566" t="s">
        <v>30</v>
      </c>
      <c r="L3566">
        <v>2</v>
      </c>
      <c r="M3566">
        <v>71</v>
      </c>
      <c r="N3566" t="s">
        <v>3104</v>
      </c>
      <c r="O3566" t="s">
        <v>214</v>
      </c>
      <c r="P3566" t="s">
        <v>45</v>
      </c>
      <c r="Q3566" t="s">
        <v>46</v>
      </c>
      <c r="R3566" t="s">
        <v>47</v>
      </c>
      <c r="S3566" t="s">
        <v>60</v>
      </c>
      <c r="T3566" t="s">
        <v>2888</v>
      </c>
      <c r="U3566" t="s">
        <v>3105</v>
      </c>
      <c r="V3566" t="s">
        <v>2741</v>
      </c>
      <c r="X3566" t="str">
        <f>VLOOKUP(pbp!V799, games!$B$2:$R$40, 3, FALSE)</f>
        <v>2019-10-06T17:00Z</v>
      </c>
      <c r="Y3566">
        <f>VLOOKUP(1*V3566,NFLGames!$H$11:$H$555,1,FALSE)</f>
        <v>401220326</v>
      </c>
      <c r="Z3566">
        <f>VLOOKUP($Y3566, NFLGames!$H$11:$K$555,2,FALSE)</f>
        <v>2020</v>
      </c>
      <c r="AA3566">
        <f>VLOOKUP($Y3566, NFLGames!$H$11:$K$555,3,FALSE)</f>
        <v>5</v>
      </c>
      <c r="AB3566" s="6">
        <f>IF(A3567=0, 0, AH3567-tbl_pbp[[#This Row],[Saints Win %]])</f>
        <v>-0.14600000000000002</v>
      </c>
      <c r="AE3566">
        <f>ABS(tbl_pbp[[#This Row],[play.homeScore]]-tbl_pbp[[#This Row],[play.awayScore]])</f>
        <v>7</v>
      </c>
      <c r="AF3566">
        <f>IF(tbl_pbp[[#This Row],[Play Saints Win % Increase]]&gt;=$AF$4,1,0)</f>
        <v>0</v>
      </c>
      <c r="AG3566" t="str">
        <f>VLOOKUP(tbl_pbp[[#This Row],[gameId]], games!$B$2:$T$40, 9, FALSE)</f>
        <v>los-angeles-chargers</v>
      </c>
      <c r="AH3566" s="5">
        <f>IF(tbl_pbp[[#This Row],[AwayTeam]] &lt;&gt; "new-orleans-saints", tbl_pbp[[#This Row],[homeWinPercentage]], 1-tbl_pbp[[#This Row],[homeWinPercentage]])</f>
        <v>0.38400000000000001</v>
      </c>
      <c r="AI3566" s="13">
        <f>tbl_pbp[[#This Row],[Kamara]]*tbl_pbp[[#This Row],[Impactful Play]]</f>
        <v>0</v>
      </c>
      <c r="AJ3566" s="13">
        <f>tbl_pbp[[#This Row],[Thomas]]*tbl_pbp[[#This Row],[Impactful Play]]</f>
        <v>0</v>
      </c>
      <c r="AK3566" s="13" t="str">
        <f>VLOOKUP(tbl_pbp[[#This Row],[Play Saints Win % Increase]], tbl_impact[],3,TRUE)</f>
        <v>Stinky (worse than -10% to -20%)</v>
      </c>
    </row>
    <row r="3567" spans="1:37">
      <c r="A3567" s="1">
        <v>115</v>
      </c>
      <c r="B3567" s="5">
        <v>0.23799999999999999</v>
      </c>
      <c r="C3567" t="s">
        <v>3106</v>
      </c>
      <c r="D3567">
        <v>0</v>
      </c>
      <c r="E3567">
        <v>0</v>
      </c>
      <c r="F3567">
        <v>3</v>
      </c>
      <c r="G3567">
        <v>13</v>
      </c>
      <c r="H3567">
        <v>20</v>
      </c>
      <c r="I3567">
        <v>10</v>
      </c>
      <c r="J3567">
        <v>58</v>
      </c>
      <c r="K3567" t="s">
        <v>30</v>
      </c>
      <c r="L3567">
        <v>1</v>
      </c>
      <c r="M3567">
        <v>58</v>
      </c>
      <c r="N3567" t="s">
        <v>3107</v>
      </c>
      <c r="O3567" t="s">
        <v>3108</v>
      </c>
      <c r="P3567" t="s">
        <v>45</v>
      </c>
      <c r="Q3567" t="s">
        <v>46</v>
      </c>
      <c r="R3567" t="s">
        <v>47</v>
      </c>
      <c r="S3567" t="s">
        <v>33</v>
      </c>
      <c r="T3567" t="s">
        <v>3109</v>
      </c>
      <c r="U3567" t="s">
        <v>3110</v>
      </c>
      <c r="V3567" t="s">
        <v>2741</v>
      </c>
      <c r="X3567" t="str">
        <f>VLOOKUP(pbp!V800, games!$B$2:$R$40, 3, FALSE)</f>
        <v>2019-10-06T17:00Z</v>
      </c>
      <c r="Y3567">
        <f>VLOOKUP(1*V3567,NFLGames!$H$11:$H$555,1,FALSE)</f>
        <v>401220326</v>
      </c>
      <c r="Z3567">
        <f>VLOOKUP($Y3567, NFLGames!$H$11:$K$555,2,FALSE)</f>
        <v>2020</v>
      </c>
      <c r="AA3567">
        <f>VLOOKUP($Y3567, NFLGames!$H$11:$K$555,3,FALSE)</f>
        <v>5</v>
      </c>
      <c r="AB3567" s="6">
        <f>IF(A3568=0, 0, AH3568-tbl_pbp[[#This Row],[Saints Win %]])</f>
        <v>-5.9999999999999776E-3</v>
      </c>
      <c r="AE3567">
        <f>ABS(tbl_pbp[[#This Row],[play.homeScore]]-tbl_pbp[[#This Row],[play.awayScore]])</f>
        <v>7</v>
      </c>
      <c r="AF3567">
        <f>IF(tbl_pbp[[#This Row],[Play Saints Win % Increase]]&gt;=$AF$4,1,0)</f>
        <v>0</v>
      </c>
      <c r="AG3567" t="str">
        <f>VLOOKUP(tbl_pbp[[#This Row],[gameId]], games!$B$2:$T$40, 9, FALSE)</f>
        <v>los-angeles-chargers</v>
      </c>
      <c r="AH3567" s="5">
        <f>IF(tbl_pbp[[#This Row],[AwayTeam]] &lt;&gt; "new-orleans-saints", tbl_pbp[[#This Row],[homeWinPercentage]], 1-tbl_pbp[[#This Row],[homeWinPercentage]])</f>
        <v>0.23799999999999999</v>
      </c>
      <c r="AI3567" s="13">
        <f>tbl_pbp[[#This Row],[Kamara]]*tbl_pbp[[#This Row],[Impactful Play]]</f>
        <v>0</v>
      </c>
      <c r="AJ3567" s="13">
        <f>tbl_pbp[[#This Row],[Thomas]]*tbl_pbp[[#This Row],[Impactful Play]]</f>
        <v>0</v>
      </c>
      <c r="AK3567" s="13" t="str">
        <f>VLOOKUP(tbl_pbp[[#This Row],[Play Saints Win % Increase]], tbl_impact[],3,TRUE)</f>
        <v>Bad (0 to -5%)</v>
      </c>
    </row>
    <row r="3568" spans="1:37">
      <c r="A3568" s="1">
        <v>116</v>
      </c>
      <c r="B3568" s="5">
        <v>0.23200000000000001</v>
      </c>
      <c r="C3568" t="s">
        <v>3111</v>
      </c>
      <c r="D3568">
        <v>0</v>
      </c>
      <c r="E3568">
        <v>0</v>
      </c>
      <c r="F3568">
        <v>3</v>
      </c>
      <c r="G3568">
        <v>13</v>
      </c>
      <c r="H3568">
        <v>20</v>
      </c>
      <c r="I3568">
        <v>8</v>
      </c>
      <c r="J3568">
        <v>56</v>
      </c>
      <c r="K3568" t="s">
        <v>30</v>
      </c>
      <c r="L3568">
        <v>2</v>
      </c>
      <c r="M3568">
        <v>56</v>
      </c>
      <c r="N3568" t="s">
        <v>3112</v>
      </c>
      <c r="O3568" t="s">
        <v>585</v>
      </c>
      <c r="P3568" t="s">
        <v>30</v>
      </c>
      <c r="Q3568" t="s">
        <v>31</v>
      </c>
      <c r="R3568" t="s">
        <v>32</v>
      </c>
      <c r="S3568" t="s">
        <v>73</v>
      </c>
      <c r="T3568" t="s">
        <v>2805</v>
      </c>
      <c r="U3568" t="s">
        <v>3113</v>
      </c>
      <c r="V3568" t="s">
        <v>2741</v>
      </c>
      <c r="X3568" t="str">
        <f>VLOOKUP(pbp!V801, games!$B$2:$R$40, 3, FALSE)</f>
        <v>2019-10-06T17:00Z</v>
      </c>
      <c r="Y3568">
        <f>VLOOKUP(1*V3568,NFLGames!$H$11:$H$555,1,FALSE)</f>
        <v>401220326</v>
      </c>
      <c r="Z3568">
        <f>VLOOKUP($Y3568, NFLGames!$H$11:$K$555,2,FALSE)</f>
        <v>2020</v>
      </c>
      <c r="AA3568">
        <f>VLOOKUP($Y3568, NFLGames!$H$11:$K$555,3,FALSE)</f>
        <v>5</v>
      </c>
      <c r="AB3568" s="6">
        <f>IF(A3569=0, 0, AH3569-tbl_pbp[[#This Row],[Saints Win %]])</f>
        <v>9.4E-2</v>
      </c>
      <c r="AE3568">
        <f>ABS(tbl_pbp[[#This Row],[play.homeScore]]-tbl_pbp[[#This Row],[play.awayScore]])</f>
        <v>7</v>
      </c>
      <c r="AF3568">
        <f>IF(tbl_pbp[[#This Row],[Play Saints Win % Increase]]&gt;=$AF$4,1,0)</f>
        <v>0</v>
      </c>
      <c r="AG3568" t="str">
        <f>VLOOKUP(tbl_pbp[[#This Row],[gameId]], games!$B$2:$T$40, 9, FALSE)</f>
        <v>los-angeles-chargers</v>
      </c>
      <c r="AH3568" s="5">
        <f>IF(tbl_pbp[[#This Row],[AwayTeam]] &lt;&gt; "new-orleans-saints", tbl_pbp[[#This Row],[homeWinPercentage]], 1-tbl_pbp[[#This Row],[homeWinPercentage]])</f>
        <v>0.23200000000000001</v>
      </c>
      <c r="AI3568" s="13">
        <f>tbl_pbp[[#This Row],[Kamara]]*tbl_pbp[[#This Row],[Impactful Play]]</f>
        <v>0</v>
      </c>
      <c r="AJ3568" s="13">
        <f>tbl_pbp[[#This Row],[Thomas]]*tbl_pbp[[#This Row],[Impactful Play]]</f>
        <v>0</v>
      </c>
      <c r="AK3568" s="13" t="str">
        <f>VLOOKUP(tbl_pbp[[#This Row],[Play Saints Win % Increase]], tbl_impact[],3,TRUE)</f>
        <v>Perfumed (5 to + 10%)</v>
      </c>
    </row>
    <row r="3569" spans="1:37">
      <c r="A3569" s="1">
        <v>117</v>
      </c>
      <c r="B3569" s="5">
        <v>0.32600000000000001</v>
      </c>
      <c r="C3569" t="s">
        <v>3114</v>
      </c>
      <c r="D3569">
        <v>0</v>
      </c>
      <c r="E3569">
        <v>0</v>
      </c>
      <c r="F3569">
        <v>3</v>
      </c>
      <c r="G3569">
        <v>13</v>
      </c>
      <c r="H3569">
        <v>20</v>
      </c>
      <c r="I3569">
        <v>1</v>
      </c>
      <c r="J3569">
        <v>49</v>
      </c>
      <c r="K3569" t="s">
        <v>30</v>
      </c>
      <c r="L3569">
        <v>3</v>
      </c>
      <c r="M3569">
        <v>49</v>
      </c>
      <c r="N3569" t="s">
        <v>3115</v>
      </c>
      <c r="O3569" t="s">
        <v>1849</v>
      </c>
      <c r="P3569" t="s">
        <v>45</v>
      </c>
      <c r="Q3569" t="s">
        <v>46</v>
      </c>
      <c r="R3569" t="s">
        <v>47</v>
      </c>
      <c r="S3569" t="s">
        <v>54</v>
      </c>
      <c r="T3569" t="s">
        <v>493</v>
      </c>
      <c r="U3569" t="s">
        <v>3116</v>
      </c>
      <c r="V3569" t="s">
        <v>2741</v>
      </c>
      <c r="X3569" t="str">
        <f>VLOOKUP(pbp!V802, games!$B$2:$R$40, 3, FALSE)</f>
        <v>2019-10-06T17:00Z</v>
      </c>
      <c r="Y3569">
        <f>VLOOKUP(1*V3569,NFLGames!$H$11:$H$555,1,FALSE)</f>
        <v>401220326</v>
      </c>
      <c r="Z3569">
        <f>VLOOKUP($Y3569, NFLGames!$H$11:$K$555,2,FALSE)</f>
        <v>2020</v>
      </c>
      <c r="AA3569">
        <f>VLOOKUP($Y3569, NFLGames!$H$11:$K$555,3,FALSE)</f>
        <v>5</v>
      </c>
      <c r="AB3569" s="6">
        <f>IF(A3570=0, 0, AH3570-tbl_pbp[[#This Row],[Saints Win %]])</f>
        <v>-6.3E-2</v>
      </c>
      <c r="AE3569">
        <f>ABS(tbl_pbp[[#This Row],[play.homeScore]]-tbl_pbp[[#This Row],[play.awayScore]])</f>
        <v>7</v>
      </c>
      <c r="AF3569">
        <f>IF(tbl_pbp[[#This Row],[Play Saints Win % Increase]]&gt;=$AF$4,1,0)</f>
        <v>0</v>
      </c>
      <c r="AG3569" t="str">
        <f>VLOOKUP(tbl_pbp[[#This Row],[gameId]], games!$B$2:$T$40, 9, FALSE)</f>
        <v>los-angeles-chargers</v>
      </c>
      <c r="AH3569" s="5">
        <f>IF(tbl_pbp[[#This Row],[AwayTeam]] &lt;&gt; "new-orleans-saints", tbl_pbp[[#This Row],[homeWinPercentage]], 1-tbl_pbp[[#This Row],[homeWinPercentage]])</f>
        <v>0.32600000000000001</v>
      </c>
      <c r="AI3569" s="13">
        <f>tbl_pbp[[#This Row],[Kamara]]*tbl_pbp[[#This Row],[Impactful Play]]</f>
        <v>0</v>
      </c>
      <c r="AJ3569" s="13">
        <f>tbl_pbp[[#This Row],[Thomas]]*tbl_pbp[[#This Row],[Impactful Play]]</f>
        <v>0</v>
      </c>
      <c r="AK3569" s="13" t="str">
        <f>VLOOKUP(tbl_pbp[[#This Row],[Play Saints Win % Increase]], tbl_impact[],3,TRUE)</f>
        <v>Smelly (worse than-5% -&gt; -10%)</v>
      </c>
    </row>
    <row r="3570" spans="1:37">
      <c r="A3570" s="1">
        <v>118</v>
      </c>
      <c r="B3570" s="5">
        <v>0.26300000000000001</v>
      </c>
      <c r="C3570" t="s">
        <v>3117</v>
      </c>
      <c r="D3570">
        <v>0</v>
      </c>
      <c r="E3570">
        <v>0</v>
      </c>
      <c r="F3570">
        <v>3</v>
      </c>
      <c r="G3570">
        <v>13</v>
      </c>
      <c r="H3570">
        <v>20</v>
      </c>
      <c r="I3570">
        <v>10</v>
      </c>
      <c r="J3570">
        <v>47</v>
      </c>
      <c r="K3570" t="s">
        <v>30</v>
      </c>
      <c r="L3570">
        <v>1</v>
      </c>
      <c r="M3570">
        <v>47</v>
      </c>
      <c r="N3570" t="s">
        <v>3118</v>
      </c>
      <c r="O3570" t="s">
        <v>2111</v>
      </c>
      <c r="P3570" t="s">
        <v>266</v>
      </c>
      <c r="Q3570" t="s">
        <v>267</v>
      </c>
      <c r="S3570" t="s">
        <v>33</v>
      </c>
      <c r="T3570" t="s">
        <v>2150</v>
      </c>
      <c r="U3570" t="s">
        <v>2151</v>
      </c>
      <c r="V3570" t="s">
        <v>2741</v>
      </c>
      <c r="X3570" t="str">
        <f>VLOOKUP(pbp!V803, games!$B$2:$R$40, 3, FALSE)</f>
        <v>2019-10-06T17:00Z</v>
      </c>
      <c r="Y3570">
        <f>VLOOKUP(1*V3570,NFLGames!$H$11:$H$555,1,FALSE)</f>
        <v>401220326</v>
      </c>
      <c r="Z3570">
        <f>VLOOKUP($Y3570, NFLGames!$H$11:$K$555,2,FALSE)</f>
        <v>2020</v>
      </c>
      <c r="AA3570">
        <f>VLOOKUP($Y3570, NFLGames!$H$11:$K$555,3,FALSE)</f>
        <v>5</v>
      </c>
      <c r="AB3570" s="6">
        <f>IF(A3571=0, 0, AH3571-tbl_pbp[[#This Row],[Saints Win %]])</f>
        <v>6.6000000000000003E-2</v>
      </c>
      <c r="AE3570">
        <f>ABS(tbl_pbp[[#This Row],[play.homeScore]]-tbl_pbp[[#This Row],[play.awayScore]])</f>
        <v>7</v>
      </c>
      <c r="AF3570">
        <f>IF(tbl_pbp[[#This Row],[Play Saints Win % Increase]]&gt;=$AF$4,1,0)</f>
        <v>0</v>
      </c>
      <c r="AG3570" t="str">
        <f>VLOOKUP(tbl_pbp[[#This Row],[gameId]], games!$B$2:$T$40, 9, FALSE)</f>
        <v>los-angeles-chargers</v>
      </c>
      <c r="AH3570" s="5">
        <f>IF(tbl_pbp[[#This Row],[AwayTeam]] &lt;&gt; "new-orleans-saints", tbl_pbp[[#This Row],[homeWinPercentage]], 1-tbl_pbp[[#This Row],[homeWinPercentage]])</f>
        <v>0.26300000000000001</v>
      </c>
      <c r="AI3570" s="13">
        <f>tbl_pbp[[#This Row],[Kamara]]*tbl_pbp[[#This Row],[Impactful Play]]</f>
        <v>0</v>
      </c>
      <c r="AJ3570" s="13">
        <f>tbl_pbp[[#This Row],[Thomas]]*tbl_pbp[[#This Row],[Impactful Play]]</f>
        <v>0</v>
      </c>
      <c r="AK3570" s="13" t="str">
        <f>VLOOKUP(tbl_pbp[[#This Row],[Play Saints Win % Increase]], tbl_impact[],3,TRUE)</f>
        <v>Perfumed (5 to + 10%)</v>
      </c>
    </row>
    <row r="3571" spans="1:37">
      <c r="A3571" s="1">
        <v>119</v>
      </c>
      <c r="B3571" s="5">
        <v>0.32900000000000001</v>
      </c>
      <c r="C3571" t="s">
        <v>3119</v>
      </c>
      <c r="D3571">
        <v>0</v>
      </c>
      <c r="E3571">
        <v>0</v>
      </c>
      <c r="F3571">
        <v>3</v>
      </c>
      <c r="G3571">
        <v>13</v>
      </c>
      <c r="H3571">
        <v>20</v>
      </c>
      <c r="I3571">
        <v>11</v>
      </c>
      <c r="J3571">
        <v>48</v>
      </c>
      <c r="K3571" t="s">
        <v>30</v>
      </c>
      <c r="L3571">
        <v>2</v>
      </c>
      <c r="M3571">
        <v>89</v>
      </c>
      <c r="N3571" t="s">
        <v>3120</v>
      </c>
      <c r="O3571" t="s">
        <v>238</v>
      </c>
      <c r="P3571" t="s">
        <v>22</v>
      </c>
      <c r="Q3571" t="s">
        <v>37</v>
      </c>
      <c r="S3571" t="s">
        <v>147</v>
      </c>
      <c r="T3571" t="s">
        <v>136</v>
      </c>
      <c r="U3571" t="s">
        <v>3121</v>
      </c>
      <c r="V3571" t="s">
        <v>2741</v>
      </c>
      <c r="X3571" t="str">
        <f>VLOOKUP(pbp!V804, games!$B$2:$R$40, 3, FALSE)</f>
        <v>2019-10-06T17:00Z</v>
      </c>
      <c r="Y3571">
        <f>VLOOKUP(1*V3571,NFLGames!$H$11:$H$555,1,FALSE)</f>
        <v>401220326</v>
      </c>
      <c r="Z3571">
        <f>VLOOKUP($Y3571, NFLGames!$H$11:$K$555,2,FALSE)</f>
        <v>2020</v>
      </c>
      <c r="AA3571">
        <f>VLOOKUP($Y3571, NFLGames!$H$11:$K$555,3,FALSE)</f>
        <v>5</v>
      </c>
      <c r="AB3571" s="6">
        <f>IF(A3572=0, 0, AH3572-tbl_pbp[[#This Row],[Saints Win %]])</f>
        <v>-7.0000000000000007E-2</v>
      </c>
      <c r="AE3571">
        <f>ABS(tbl_pbp[[#This Row],[play.homeScore]]-tbl_pbp[[#This Row],[play.awayScore]])</f>
        <v>7</v>
      </c>
      <c r="AF3571">
        <f>IF(tbl_pbp[[#This Row],[Play Saints Win % Increase]]&gt;=$AF$4,1,0)</f>
        <v>0</v>
      </c>
      <c r="AG3571" t="str">
        <f>VLOOKUP(tbl_pbp[[#This Row],[gameId]], games!$B$2:$T$40, 9, FALSE)</f>
        <v>los-angeles-chargers</v>
      </c>
      <c r="AH3571" s="5">
        <f>IF(tbl_pbp[[#This Row],[AwayTeam]] &lt;&gt; "new-orleans-saints", tbl_pbp[[#This Row],[homeWinPercentage]], 1-tbl_pbp[[#This Row],[homeWinPercentage]])</f>
        <v>0.32900000000000001</v>
      </c>
      <c r="AI3571" s="13">
        <f>tbl_pbp[[#This Row],[Kamara]]*tbl_pbp[[#This Row],[Impactful Play]]</f>
        <v>0</v>
      </c>
      <c r="AJ3571" s="13">
        <f>tbl_pbp[[#This Row],[Thomas]]*tbl_pbp[[#This Row],[Impactful Play]]</f>
        <v>0</v>
      </c>
      <c r="AK3571" s="13" t="str">
        <f>VLOOKUP(tbl_pbp[[#This Row],[Play Saints Win % Increase]], tbl_impact[],3,TRUE)</f>
        <v>Smelly (worse than-5% -&gt; -10%)</v>
      </c>
    </row>
    <row r="3572" spans="1:37">
      <c r="A3572" s="1">
        <v>120</v>
      </c>
      <c r="B3572" s="5">
        <v>0.25900000000000001</v>
      </c>
      <c r="C3572" t="s">
        <v>3122</v>
      </c>
      <c r="D3572">
        <v>0</v>
      </c>
      <c r="E3572">
        <v>0</v>
      </c>
      <c r="F3572">
        <v>3</v>
      </c>
      <c r="G3572">
        <v>13</v>
      </c>
      <c r="H3572">
        <v>20</v>
      </c>
      <c r="I3572">
        <v>11</v>
      </c>
      <c r="J3572">
        <v>48</v>
      </c>
      <c r="K3572" t="s">
        <v>30</v>
      </c>
      <c r="L3572">
        <v>3</v>
      </c>
      <c r="M3572">
        <v>48</v>
      </c>
      <c r="N3572" t="s">
        <v>3123</v>
      </c>
      <c r="O3572" t="s">
        <v>2590</v>
      </c>
      <c r="P3572" t="s">
        <v>22</v>
      </c>
      <c r="Q3572" t="s">
        <v>37</v>
      </c>
      <c r="S3572" t="s">
        <v>149</v>
      </c>
      <c r="T3572" t="s">
        <v>136</v>
      </c>
      <c r="U3572" t="s">
        <v>3124</v>
      </c>
      <c r="V3572" t="s">
        <v>2741</v>
      </c>
      <c r="X3572" t="str">
        <f>VLOOKUP(pbp!V805, games!$B$2:$R$40, 3, FALSE)</f>
        <v>2019-10-06T17:00Z</v>
      </c>
      <c r="Y3572">
        <f>VLOOKUP(1*V3572,NFLGames!$H$11:$H$555,1,FALSE)</f>
        <v>401220326</v>
      </c>
      <c r="Z3572">
        <f>VLOOKUP($Y3572, NFLGames!$H$11:$K$555,2,FALSE)</f>
        <v>2020</v>
      </c>
      <c r="AA3572">
        <f>VLOOKUP($Y3572, NFLGames!$H$11:$K$555,3,FALSE)</f>
        <v>5</v>
      </c>
      <c r="AB3572" s="6">
        <f>IF(A3573=0, 0, AH3573-tbl_pbp[[#This Row],[Saints Win %]])</f>
        <v>-1.8000000000000016E-2</v>
      </c>
      <c r="AE3572">
        <f>ABS(tbl_pbp[[#This Row],[play.homeScore]]-tbl_pbp[[#This Row],[play.awayScore]])</f>
        <v>7</v>
      </c>
      <c r="AF3572">
        <f>IF(tbl_pbp[[#This Row],[Play Saints Win % Increase]]&gt;=$AF$4,1,0)</f>
        <v>0</v>
      </c>
      <c r="AG3572" t="str">
        <f>VLOOKUP(tbl_pbp[[#This Row],[gameId]], games!$B$2:$T$40, 9, FALSE)</f>
        <v>los-angeles-chargers</v>
      </c>
      <c r="AH3572" s="5">
        <f>IF(tbl_pbp[[#This Row],[AwayTeam]] &lt;&gt; "new-orleans-saints", tbl_pbp[[#This Row],[homeWinPercentage]], 1-tbl_pbp[[#This Row],[homeWinPercentage]])</f>
        <v>0.25900000000000001</v>
      </c>
      <c r="AI3572" s="13">
        <f>tbl_pbp[[#This Row],[Kamara]]*tbl_pbp[[#This Row],[Impactful Play]]</f>
        <v>0</v>
      </c>
      <c r="AJ3572" s="13">
        <f>tbl_pbp[[#This Row],[Thomas]]*tbl_pbp[[#This Row],[Impactful Play]]</f>
        <v>0</v>
      </c>
      <c r="AK3572" s="13" t="str">
        <f>VLOOKUP(tbl_pbp[[#This Row],[Play Saints Win % Increase]], tbl_impact[],3,TRUE)</f>
        <v>Bad (0 to -5%)</v>
      </c>
    </row>
    <row r="3573" spans="1:37">
      <c r="A3573" s="1">
        <v>121</v>
      </c>
      <c r="B3573" s="5">
        <v>0.24099999999999999</v>
      </c>
      <c r="C3573" t="s">
        <v>3125</v>
      </c>
      <c r="D3573">
        <v>0</v>
      </c>
      <c r="E3573">
        <v>0</v>
      </c>
      <c r="F3573">
        <v>3</v>
      </c>
      <c r="G3573">
        <v>13</v>
      </c>
      <c r="H3573">
        <v>20</v>
      </c>
      <c r="I3573">
        <v>11</v>
      </c>
      <c r="J3573">
        <v>48</v>
      </c>
      <c r="K3573" t="s">
        <v>30</v>
      </c>
      <c r="L3573">
        <v>4</v>
      </c>
      <c r="M3573">
        <v>48</v>
      </c>
      <c r="N3573" t="s">
        <v>3126</v>
      </c>
      <c r="O3573" t="s">
        <v>3127</v>
      </c>
      <c r="P3573" t="s">
        <v>66</v>
      </c>
      <c r="Q3573" t="s">
        <v>67</v>
      </c>
      <c r="R3573" t="s">
        <v>68</v>
      </c>
      <c r="S3573" t="s">
        <v>2679</v>
      </c>
      <c r="T3573" t="s">
        <v>136</v>
      </c>
      <c r="U3573" t="s">
        <v>3128</v>
      </c>
      <c r="V3573" t="s">
        <v>2741</v>
      </c>
      <c r="X3573" t="str">
        <f>VLOOKUP(pbp!V806, games!$B$2:$R$40, 3, FALSE)</f>
        <v>2019-10-06T17:00Z</v>
      </c>
      <c r="Y3573">
        <f>VLOOKUP(1*V3573,NFLGames!$H$11:$H$555,1,FALSE)</f>
        <v>401220326</v>
      </c>
      <c r="Z3573">
        <f>VLOOKUP($Y3573, NFLGames!$H$11:$K$555,2,FALSE)</f>
        <v>2020</v>
      </c>
      <c r="AA3573">
        <f>VLOOKUP($Y3573, NFLGames!$H$11:$K$555,3,FALSE)</f>
        <v>5</v>
      </c>
      <c r="AB3573" s="6">
        <f>IF(A3574=0, 0, AH3574-tbl_pbp[[#This Row],[Saints Win %]])</f>
        <v>1.5000000000000013E-2</v>
      </c>
      <c r="AE3573">
        <f>ABS(tbl_pbp[[#This Row],[play.homeScore]]-tbl_pbp[[#This Row],[play.awayScore]])</f>
        <v>7</v>
      </c>
      <c r="AF3573">
        <f>IF(tbl_pbp[[#This Row],[Play Saints Win % Increase]]&gt;=$AF$4,1,0)</f>
        <v>0</v>
      </c>
      <c r="AG3573" t="str">
        <f>VLOOKUP(tbl_pbp[[#This Row],[gameId]], games!$B$2:$T$40, 9, FALSE)</f>
        <v>los-angeles-chargers</v>
      </c>
      <c r="AH3573" s="5">
        <f>IF(tbl_pbp[[#This Row],[AwayTeam]] &lt;&gt; "new-orleans-saints", tbl_pbp[[#This Row],[homeWinPercentage]], 1-tbl_pbp[[#This Row],[homeWinPercentage]])</f>
        <v>0.24099999999999999</v>
      </c>
      <c r="AI3573" s="13">
        <f>tbl_pbp[[#This Row],[Kamara]]*tbl_pbp[[#This Row],[Impactful Play]]</f>
        <v>0</v>
      </c>
      <c r="AJ3573" s="13">
        <f>tbl_pbp[[#This Row],[Thomas]]*tbl_pbp[[#This Row],[Impactful Play]]</f>
        <v>0</v>
      </c>
      <c r="AK3573" s="13" t="str">
        <f>VLOOKUP(tbl_pbp[[#This Row],[Play Saints Win % Increase]], tbl_impact[],3,TRUE)</f>
        <v>Scented (0 to +5%)</v>
      </c>
    </row>
    <row r="3574" spans="1:37">
      <c r="A3574" s="1">
        <v>122</v>
      </c>
      <c r="B3574" s="5">
        <v>0.25600000000000001</v>
      </c>
      <c r="C3574" t="s">
        <v>3129</v>
      </c>
      <c r="D3574">
        <v>0</v>
      </c>
      <c r="E3574">
        <v>0</v>
      </c>
      <c r="F3574">
        <v>3</v>
      </c>
      <c r="G3574">
        <v>13</v>
      </c>
      <c r="H3574">
        <v>20</v>
      </c>
      <c r="I3574">
        <v>10</v>
      </c>
      <c r="J3574">
        <v>11</v>
      </c>
      <c r="K3574" t="s">
        <v>29</v>
      </c>
      <c r="L3574">
        <v>1</v>
      </c>
      <c r="M3574">
        <v>89</v>
      </c>
      <c r="N3574" t="s">
        <v>3130</v>
      </c>
      <c r="O3574" t="s">
        <v>3131</v>
      </c>
      <c r="P3574" t="s">
        <v>45</v>
      </c>
      <c r="Q3574" t="s">
        <v>46</v>
      </c>
      <c r="R3574" t="s">
        <v>47</v>
      </c>
      <c r="S3574" t="s">
        <v>33</v>
      </c>
      <c r="T3574" t="s">
        <v>442</v>
      </c>
      <c r="U3574" t="s">
        <v>540</v>
      </c>
      <c r="V3574" t="s">
        <v>2741</v>
      </c>
      <c r="X3574" t="str">
        <f>VLOOKUP(pbp!V807, games!$B$2:$R$40, 3, FALSE)</f>
        <v>2019-10-06T17:00Z</v>
      </c>
      <c r="Y3574">
        <f>VLOOKUP(1*V3574,NFLGames!$H$11:$H$555,1,FALSE)</f>
        <v>401220326</v>
      </c>
      <c r="Z3574">
        <f>VLOOKUP($Y3574, NFLGames!$H$11:$K$555,2,FALSE)</f>
        <v>2020</v>
      </c>
      <c r="AA3574">
        <f>VLOOKUP($Y3574, NFLGames!$H$11:$K$555,3,FALSE)</f>
        <v>5</v>
      </c>
      <c r="AB3574" s="6">
        <f>IF(A3575=0, 0, AH3575-tbl_pbp[[#This Row],[Saints Win %]])</f>
        <v>4.0000000000000036E-3</v>
      </c>
      <c r="AE3574">
        <f>ABS(tbl_pbp[[#This Row],[play.homeScore]]-tbl_pbp[[#This Row],[play.awayScore]])</f>
        <v>7</v>
      </c>
      <c r="AF3574">
        <f>IF(tbl_pbp[[#This Row],[Play Saints Win % Increase]]&gt;=$AF$4,1,0)</f>
        <v>0</v>
      </c>
      <c r="AG3574" t="str">
        <f>VLOOKUP(tbl_pbp[[#This Row],[gameId]], games!$B$2:$T$40, 9, FALSE)</f>
        <v>los-angeles-chargers</v>
      </c>
      <c r="AH3574" s="5">
        <f>IF(tbl_pbp[[#This Row],[AwayTeam]] &lt;&gt; "new-orleans-saints", tbl_pbp[[#This Row],[homeWinPercentage]], 1-tbl_pbp[[#This Row],[homeWinPercentage]])</f>
        <v>0.25600000000000001</v>
      </c>
      <c r="AI3574" s="13">
        <f>tbl_pbp[[#This Row],[Kamara]]*tbl_pbp[[#This Row],[Impactful Play]]</f>
        <v>0</v>
      </c>
      <c r="AJ3574" s="13">
        <f>tbl_pbp[[#This Row],[Thomas]]*tbl_pbp[[#This Row],[Impactful Play]]</f>
        <v>0</v>
      </c>
      <c r="AK3574" s="13" t="str">
        <f>VLOOKUP(tbl_pbp[[#This Row],[Play Saints Win % Increase]], tbl_impact[],3,TRUE)</f>
        <v>Scented (0 to +5%)</v>
      </c>
    </row>
    <row r="3575" spans="1:37">
      <c r="A3575" s="1">
        <v>123</v>
      </c>
      <c r="B3575" s="5">
        <v>0.26</v>
      </c>
      <c r="C3575" t="s">
        <v>3132</v>
      </c>
      <c r="D3575">
        <v>0</v>
      </c>
      <c r="E3575">
        <v>0</v>
      </c>
      <c r="F3575">
        <v>3</v>
      </c>
      <c r="G3575">
        <v>13</v>
      </c>
      <c r="H3575">
        <v>20</v>
      </c>
      <c r="I3575">
        <v>3</v>
      </c>
      <c r="J3575">
        <v>18</v>
      </c>
      <c r="K3575" t="s">
        <v>29</v>
      </c>
      <c r="L3575">
        <v>2</v>
      </c>
      <c r="M3575">
        <v>82</v>
      </c>
      <c r="N3575" t="s">
        <v>3133</v>
      </c>
      <c r="O3575" t="s">
        <v>3134</v>
      </c>
      <c r="P3575" t="s">
        <v>30</v>
      </c>
      <c r="Q3575" t="s">
        <v>31</v>
      </c>
      <c r="R3575" t="s">
        <v>32</v>
      </c>
      <c r="S3575" t="s">
        <v>193</v>
      </c>
      <c r="T3575" t="s">
        <v>191</v>
      </c>
      <c r="U3575" t="s">
        <v>3135</v>
      </c>
      <c r="V3575" t="s">
        <v>2741</v>
      </c>
      <c r="X3575" t="str">
        <f>VLOOKUP(pbp!V808, games!$B$2:$R$40, 3, FALSE)</f>
        <v>2019-10-06T17:00Z</v>
      </c>
      <c r="Y3575">
        <f>VLOOKUP(1*V3575,NFLGames!$H$11:$H$555,1,FALSE)</f>
        <v>401220326</v>
      </c>
      <c r="Z3575">
        <f>VLOOKUP($Y3575, NFLGames!$H$11:$K$555,2,FALSE)</f>
        <v>2020</v>
      </c>
      <c r="AA3575">
        <f>VLOOKUP($Y3575, NFLGames!$H$11:$K$555,3,FALSE)</f>
        <v>5</v>
      </c>
      <c r="AB3575" s="6">
        <f>IF(A3576=0, 0, AH3576-tbl_pbp[[#This Row],[Saints Win %]])</f>
        <v>2.7999999999999969E-2</v>
      </c>
      <c r="AC3575">
        <v>1</v>
      </c>
      <c r="AE3575">
        <f>ABS(tbl_pbp[[#This Row],[play.homeScore]]-tbl_pbp[[#This Row],[play.awayScore]])</f>
        <v>7</v>
      </c>
      <c r="AF3575">
        <f>IF(tbl_pbp[[#This Row],[Play Saints Win % Increase]]&gt;=$AF$4,1,0)</f>
        <v>0</v>
      </c>
      <c r="AG3575" t="str">
        <f>VLOOKUP(tbl_pbp[[#This Row],[gameId]], games!$B$2:$T$40, 9, FALSE)</f>
        <v>los-angeles-chargers</v>
      </c>
      <c r="AH3575" s="5">
        <f>IF(tbl_pbp[[#This Row],[AwayTeam]] &lt;&gt; "new-orleans-saints", tbl_pbp[[#This Row],[homeWinPercentage]], 1-tbl_pbp[[#This Row],[homeWinPercentage]])</f>
        <v>0.26</v>
      </c>
      <c r="AI3575" s="13">
        <f>tbl_pbp[[#This Row],[Kamara]]*tbl_pbp[[#This Row],[Impactful Play]]</f>
        <v>0</v>
      </c>
      <c r="AJ3575" s="13">
        <f>tbl_pbp[[#This Row],[Thomas]]*tbl_pbp[[#This Row],[Impactful Play]]</f>
        <v>0</v>
      </c>
      <c r="AK3575" s="13" t="str">
        <f>VLOOKUP(tbl_pbp[[#This Row],[Play Saints Win % Increase]], tbl_impact[],3,TRUE)</f>
        <v>Scented (0 to +5%)</v>
      </c>
    </row>
    <row r="3576" spans="1:37">
      <c r="A3576" s="1">
        <v>124</v>
      </c>
      <c r="B3576" s="5">
        <v>0.28799999999999998</v>
      </c>
      <c r="C3576" t="s">
        <v>3136</v>
      </c>
      <c r="D3576">
        <v>0</v>
      </c>
      <c r="E3576">
        <v>0</v>
      </c>
      <c r="F3576">
        <v>3</v>
      </c>
      <c r="G3576">
        <v>13</v>
      </c>
      <c r="H3576">
        <v>20</v>
      </c>
      <c r="I3576">
        <v>10</v>
      </c>
      <c r="J3576">
        <v>22</v>
      </c>
      <c r="K3576" t="s">
        <v>29</v>
      </c>
      <c r="L3576">
        <v>1</v>
      </c>
      <c r="M3576">
        <v>78</v>
      </c>
      <c r="N3576" t="s">
        <v>3137</v>
      </c>
      <c r="O3576" t="s">
        <v>244</v>
      </c>
      <c r="P3576" t="s">
        <v>30</v>
      </c>
      <c r="Q3576" t="s">
        <v>31</v>
      </c>
      <c r="R3576" t="s">
        <v>32</v>
      </c>
      <c r="S3576" t="s">
        <v>33</v>
      </c>
      <c r="T3576" t="s">
        <v>1257</v>
      </c>
      <c r="U3576" t="s">
        <v>1258</v>
      </c>
      <c r="V3576" t="s">
        <v>2741</v>
      </c>
      <c r="X3576" t="str">
        <f>VLOOKUP(pbp!V809, games!$B$2:$R$40, 3, FALSE)</f>
        <v>2019-10-06T17:00Z</v>
      </c>
      <c r="Y3576">
        <f>VLOOKUP(1*V3576,NFLGames!$H$11:$H$555,1,FALSE)</f>
        <v>401220326</v>
      </c>
      <c r="Z3576">
        <f>VLOOKUP($Y3576, NFLGames!$H$11:$K$555,2,FALSE)</f>
        <v>2020</v>
      </c>
      <c r="AA3576">
        <f>VLOOKUP($Y3576, NFLGames!$H$11:$K$555,3,FALSE)</f>
        <v>5</v>
      </c>
      <c r="AB3576" s="6">
        <f>IF(A3577=0, 0, AH3577-tbl_pbp[[#This Row],[Saints Win %]])</f>
        <v>-1.0000000000000009E-3</v>
      </c>
      <c r="AE3576">
        <f>ABS(tbl_pbp[[#This Row],[play.homeScore]]-tbl_pbp[[#This Row],[play.awayScore]])</f>
        <v>7</v>
      </c>
      <c r="AF3576">
        <f>IF(tbl_pbp[[#This Row],[Play Saints Win % Increase]]&gt;=$AF$4,1,0)</f>
        <v>0</v>
      </c>
      <c r="AG3576" t="str">
        <f>VLOOKUP(tbl_pbp[[#This Row],[gameId]], games!$B$2:$T$40, 9, FALSE)</f>
        <v>los-angeles-chargers</v>
      </c>
      <c r="AH3576" s="5">
        <f>IF(tbl_pbp[[#This Row],[AwayTeam]] &lt;&gt; "new-orleans-saints", tbl_pbp[[#This Row],[homeWinPercentage]], 1-tbl_pbp[[#This Row],[homeWinPercentage]])</f>
        <v>0.28799999999999998</v>
      </c>
      <c r="AI3576" s="13">
        <f>tbl_pbp[[#This Row],[Kamara]]*tbl_pbp[[#This Row],[Impactful Play]]</f>
        <v>0</v>
      </c>
      <c r="AJ3576" s="13">
        <f>tbl_pbp[[#This Row],[Thomas]]*tbl_pbp[[#This Row],[Impactful Play]]</f>
        <v>0</v>
      </c>
      <c r="AK3576" s="13" t="str">
        <f>VLOOKUP(tbl_pbp[[#This Row],[Play Saints Win % Increase]], tbl_impact[],3,TRUE)</f>
        <v>Bad (0 to -5%)</v>
      </c>
    </row>
    <row r="3577" spans="1:37">
      <c r="A3577" s="1">
        <v>125</v>
      </c>
      <c r="B3577" s="5">
        <v>0.28699999999999998</v>
      </c>
      <c r="C3577" t="s">
        <v>3138</v>
      </c>
      <c r="D3577">
        <v>0</v>
      </c>
      <c r="E3577">
        <v>0</v>
      </c>
      <c r="F3577">
        <v>3</v>
      </c>
      <c r="G3577">
        <v>13</v>
      </c>
      <c r="H3577">
        <v>20</v>
      </c>
      <c r="I3577">
        <v>0</v>
      </c>
      <c r="J3577">
        <v>37</v>
      </c>
      <c r="L3577">
        <v>1</v>
      </c>
      <c r="M3577">
        <v>63</v>
      </c>
      <c r="N3577" t="s">
        <v>306</v>
      </c>
      <c r="O3577" t="s">
        <v>143</v>
      </c>
      <c r="P3577" t="s">
        <v>144</v>
      </c>
      <c r="Q3577" t="s">
        <v>145</v>
      </c>
      <c r="R3577" t="s">
        <v>146</v>
      </c>
      <c r="V3577" t="s">
        <v>2741</v>
      </c>
      <c r="X3577" t="str">
        <f>VLOOKUP(pbp!V810, games!$B$2:$R$40, 3, FALSE)</f>
        <v>2019-10-06T17:00Z</v>
      </c>
      <c r="Y3577">
        <f>VLOOKUP(1*V3577,NFLGames!$H$11:$H$555,1,FALSE)</f>
        <v>401220326</v>
      </c>
      <c r="Z3577">
        <f>VLOOKUP($Y3577, NFLGames!$H$11:$K$555,2,FALSE)</f>
        <v>2020</v>
      </c>
      <c r="AA3577">
        <f>VLOOKUP($Y3577, NFLGames!$H$11:$K$555,3,FALSE)</f>
        <v>5</v>
      </c>
      <c r="AB3577" s="6">
        <f>IF(A3578=0, 0, AH3578-tbl_pbp[[#This Row],[Saints Win %]])</f>
        <v>4.1000000000000036E-2</v>
      </c>
      <c r="AE3577">
        <f>ABS(tbl_pbp[[#This Row],[play.homeScore]]-tbl_pbp[[#This Row],[play.awayScore]])</f>
        <v>7</v>
      </c>
      <c r="AF3577">
        <f>IF(tbl_pbp[[#This Row],[Play Saints Win % Increase]]&gt;=$AF$4,1,0)</f>
        <v>0</v>
      </c>
      <c r="AG3577" t="str">
        <f>VLOOKUP(tbl_pbp[[#This Row],[gameId]], games!$B$2:$T$40, 9, FALSE)</f>
        <v>los-angeles-chargers</v>
      </c>
      <c r="AH3577" s="5">
        <f>IF(tbl_pbp[[#This Row],[AwayTeam]] &lt;&gt; "new-orleans-saints", tbl_pbp[[#This Row],[homeWinPercentage]], 1-tbl_pbp[[#This Row],[homeWinPercentage]])</f>
        <v>0.28699999999999998</v>
      </c>
      <c r="AI3577" s="13">
        <f>tbl_pbp[[#This Row],[Kamara]]*tbl_pbp[[#This Row],[Impactful Play]]</f>
        <v>0</v>
      </c>
      <c r="AJ3577" s="13">
        <f>tbl_pbp[[#This Row],[Thomas]]*tbl_pbp[[#This Row],[Impactful Play]]</f>
        <v>0</v>
      </c>
      <c r="AK3577" s="13" t="str">
        <f>VLOOKUP(tbl_pbp[[#This Row],[Play Saints Win % Increase]], tbl_impact[],3,TRUE)</f>
        <v>Scented (0 to +5%)</v>
      </c>
    </row>
    <row r="3578" spans="1:37">
      <c r="A3578" s="1">
        <v>126</v>
      </c>
      <c r="B3578" s="5">
        <v>0.32800000000000001</v>
      </c>
      <c r="C3578" t="s">
        <v>3139</v>
      </c>
      <c r="D3578">
        <v>0</v>
      </c>
      <c r="E3578">
        <v>0</v>
      </c>
      <c r="F3578">
        <v>4</v>
      </c>
      <c r="G3578">
        <v>13</v>
      </c>
      <c r="H3578">
        <v>20</v>
      </c>
      <c r="I3578">
        <v>10</v>
      </c>
      <c r="J3578">
        <v>37</v>
      </c>
      <c r="K3578" t="s">
        <v>29</v>
      </c>
      <c r="L3578">
        <v>1</v>
      </c>
      <c r="M3578">
        <v>63</v>
      </c>
      <c r="N3578" t="s">
        <v>3140</v>
      </c>
      <c r="O3578" t="s">
        <v>24</v>
      </c>
      <c r="P3578" t="s">
        <v>30</v>
      </c>
      <c r="Q3578" t="s">
        <v>31</v>
      </c>
      <c r="R3578" t="s">
        <v>32</v>
      </c>
      <c r="S3578" t="s">
        <v>33</v>
      </c>
      <c r="T3578" t="s">
        <v>196</v>
      </c>
      <c r="U3578" t="s">
        <v>197</v>
      </c>
      <c r="V3578" t="s">
        <v>2741</v>
      </c>
      <c r="X3578" t="str">
        <f>VLOOKUP(pbp!V811, games!$B$2:$R$40, 3, FALSE)</f>
        <v>2019-10-06T17:00Z</v>
      </c>
      <c r="Y3578">
        <f>VLOOKUP(1*V3578,NFLGames!$H$11:$H$555,1,FALSE)</f>
        <v>401220326</v>
      </c>
      <c r="Z3578">
        <f>VLOOKUP($Y3578, NFLGames!$H$11:$K$555,2,FALSE)</f>
        <v>2020</v>
      </c>
      <c r="AA3578">
        <f>VLOOKUP($Y3578, NFLGames!$H$11:$K$555,3,FALSE)</f>
        <v>5</v>
      </c>
      <c r="AB3578" s="6">
        <f>IF(A3579=0, 0, AH3579-tbl_pbp[[#This Row],[Saints Win %]])</f>
        <v>-2.0000000000000018E-2</v>
      </c>
      <c r="AE3578">
        <f>ABS(tbl_pbp[[#This Row],[play.homeScore]]-tbl_pbp[[#This Row],[play.awayScore]])</f>
        <v>7</v>
      </c>
      <c r="AF3578">
        <f>IF(tbl_pbp[[#This Row],[Play Saints Win % Increase]]&gt;=$AF$4,1,0)</f>
        <v>0</v>
      </c>
      <c r="AG3578" t="str">
        <f>VLOOKUP(tbl_pbp[[#This Row],[gameId]], games!$B$2:$T$40, 9, FALSE)</f>
        <v>los-angeles-chargers</v>
      </c>
      <c r="AH3578" s="5">
        <f>IF(tbl_pbp[[#This Row],[AwayTeam]] &lt;&gt; "new-orleans-saints", tbl_pbp[[#This Row],[homeWinPercentage]], 1-tbl_pbp[[#This Row],[homeWinPercentage]])</f>
        <v>0.32800000000000001</v>
      </c>
      <c r="AI3578" s="13">
        <f>tbl_pbp[[#This Row],[Kamara]]*tbl_pbp[[#This Row],[Impactful Play]]</f>
        <v>0</v>
      </c>
      <c r="AJ3578" s="13">
        <f>tbl_pbp[[#This Row],[Thomas]]*tbl_pbp[[#This Row],[Impactful Play]]</f>
        <v>0</v>
      </c>
      <c r="AK3578" s="13" t="str">
        <f>VLOOKUP(tbl_pbp[[#This Row],[Play Saints Win % Increase]], tbl_impact[],3,TRUE)</f>
        <v>Bad (0 to -5%)</v>
      </c>
    </row>
    <row r="3579" spans="1:37">
      <c r="A3579" s="1">
        <v>127</v>
      </c>
      <c r="B3579" s="5">
        <v>0.308</v>
      </c>
      <c r="C3579" t="s">
        <v>3141</v>
      </c>
      <c r="D3579">
        <v>0</v>
      </c>
      <c r="E3579">
        <v>0</v>
      </c>
      <c r="F3579">
        <v>4</v>
      </c>
      <c r="G3579">
        <v>13</v>
      </c>
      <c r="H3579">
        <v>20</v>
      </c>
      <c r="I3579">
        <v>1</v>
      </c>
      <c r="J3579">
        <v>46</v>
      </c>
      <c r="K3579" t="s">
        <v>29</v>
      </c>
      <c r="L3579">
        <v>2</v>
      </c>
      <c r="M3579">
        <v>54</v>
      </c>
      <c r="N3579" t="s">
        <v>3142</v>
      </c>
      <c r="O3579" t="s">
        <v>508</v>
      </c>
      <c r="P3579" t="s">
        <v>45</v>
      </c>
      <c r="Q3579" t="s">
        <v>46</v>
      </c>
      <c r="R3579" t="s">
        <v>47</v>
      </c>
      <c r="S3579" t="s">
        <v>83</v>
      </c>
      <c r="T3579" t="s">
        <v>435</v>
      </c>
      <c r="U3579" t="s">
        <v>3143</v>
      </c>
      <c r="V3579" t="s">
        <v>2741</v>
      </c>
      <c r="X3579" t="str">
        <f>VLOOKUP(pbp!V812, games!$B$2:$R$40, 3, FALSE)</f>
        <v>2019-10-06T17:00Z</v>
      </c>
      <c r="Y3579">
        <f>VLOOKUP(1*V3579,NFLGames!$H$11:$H$555,1,FALSE)</f>
        <v>401220326</v>
      </c>
      <c r="Z3579">
        <f>VLOOKUP($Y3579, NFLGames!$H$11:$K$555,2,FALSE)</f>
        <v>2020</v>
      </c>
      <c r="AA3579">
        <f>VLOOKUP($Y3579, NFLGames!$H$11:$K$555,3,FALSE)</f>
        <v>5</v>
      </c>
      <c r="AB3579" s="6">
        <f>IF(A3580=0, 0, AH3580-tbl_pbp[[#This Row],[Saints Win %]])</f>
        <v>-3.0999999999999972E-2</v>
      </c>
      <c r="AE3579">
        <f>ABS(tbl_pbp[[#This Row],[play.homeScore]]-tbl_pbp[[#This Row],[play.awayScore]])</f>
        <v>7</v>
      </c>
      <c r="AF3579">
        <f>IF(tbl_pbp[[#This Row],[Play Saints Win % Increase]]&gt;=$AF$4,1,0)</f>
        <v>0</v>
      </c>
      <c r="AG3579" t="str">
        <f>VLOOKUP(tbl_pbp[[#This Row],[gameId]], games!$B$2:$T$40, 9, FALSE)</f>
        <v>los-angeles-chargers</v>
      </c>
      <c r="AH3579" s="5">
        <f>IF(tbl_pbp[[#This Row],[AwayTeam]] &lt;&gt; "new-orleans-saints", tbl_pbp[[#This Row],[homeWinPercentage]], 1-tbl_pbp[[#This Row],[homeWinPercentage]])</f>
        <v>0.308</v>
      </c>
      <c r="AI3579" s="13">
        <f>tbl_pbp[[#This Row],[Kamara]]*tbl_pbp[[#This Row],[Impactful Play]]</f>
        <v>0</v>
      </c>
      <c r="AJ3579" s="13">
        <f>tbl_pbp[[#This Row],[Thomas]]*tbl_pbp[[#This Row],[Impactful Play]]</f>
        <v>0</v>
      </c>
      <c r="AK3579" s="13" t="str">
        <f>VLOOKUP(tbl_pbp[[#This Row],[Play Saints Win % Increase]], tbl_impact[],3,TRUE)</f>
        <v>Bad (0 to -5%)</v>
      </c>
    </row>
    <row r="3580" spans="1:37">
      <c r="A3580" s="1">
        <v>128</v>
      </c>
      <c r="B3580" s="5">
        <v>0.27700000000000002</v>
      </c>
      <c r="C3580" t="s">
        <v>3144</v>
      </c>
      <c r="D3580">
        <v>0</v>
      </c>
      <c r="E3580">
        <v>0</v>
      </c>
      <c r="F3580">
        <v>4</v>
      </c>
      <c r="G3580">
        <v>13</v>
      </c>
      <c r="H3580">
        <v>20</v>
      </c>
      <c r="I3580">
        <v>10</v>
      </c>
      <c r="J3580">
        <v>48</v>
      </c>
      <c r="K3580" t="s">
        <v>29</v>
      </c>
      <c r="L3580">
        <v>1</v>
      </c>
      <c r="M3580">
        <v>52</v>
      </c>
      <c r="N3580" t="s">
        <v>3145</v>
      </c>
      <c r="O3580" t="s">
        <v>1346</v>
      </c>
      <c r="P3580" t="s">
        <v>94</v>
      </c>
      <c r="Q3580" t="s">
        <v>95</v>
      </c>
      <c r="R3580" t="s">
        <v>96</v>
      </c>
      <c r="S3580" t="s">
        <v>33</v>
      </c>
      <c r="T3580" t="s">
        <v>136</v>
      </c>
      <c r="U3580" t="s">
        <v>514</v>
      </c>
      <c r="V3580" t="s">
        <v>2741</v>
      </c>
      <c r="X3580" t="str">
        <f>VLOOKUP(pbp!V813, games!$B$2:$R$40, 3, FALSE)</f>
        <v>2019-10-06T17:00Z</v>
      </c>
      <c r="Y3580">
        <f>VLOOKUP(1*V3580,NFLGames!$H$11:$H$555,1,FALSE)</f>
        <v>401220326</v>
      </c>
      <c r="Z3580">
        <f>VLOOKUP($Y3580, NFLGames!$H$11:$K$555,2,FALSE)</f>
        <v>2020</v>
      </c>
      <c r="AA3580">
        <f>VLOOKUP($Y3580, NFLGames!$H$11:$K$555,3,FALSE)</f>
        <v>5</v>
      </c>
      <c r="AB3580" s="6">
        <f>IF(A3581=0, 0, AH3581-tbl_pbp[[#This Row],[Saints Win %]])</f>
        <v>2.5999999999999968E-2</v>
      </c>
      <c r="AE3580">
        <f>ABS(tbl_pbp[[#This Row],[play.homeScore]]-tbl_pbp[[#This Row],[play.awayScore]])</f>
        <v>7</v>
      </c>
      <c r="AF3580">
        <f>IF(tbl_pbp[[#This Row],[Play Saints Win % Increase]]&gt;=$AF$4,1,0)</f>
        <v>0</v>
      </c>
      <c r="AG3580" t="str">
        <f>VLOOKUP(tbl_pbp[[#This Row],[gameId]], games!$B$2:$T$40, 9, FALSE)</f>
        <v>los-angeles-chargers</v>
      </c>
      <c r="AH3580" s="5">
        <f>IF(tbl_pbp[[#This Row],[AwayTeam]] &lt;&gt; "new-orleans-saints", tbl_pbp[[#This Row],[homeWinPercentage]], 1-tbl_pbp[[#This Row],[homeWinPercentage]])</f>
        <v>0.27700000000000002</v>
      </c>
      <c r="AI3580" s="13">
        <f>tbl_pbp[[#This Row],[Kamara]]*tbl_pbp[[#This Row],[Impactful Play]]</f>
        <v>0</v>
      </c>
      <c r="AJ3580" s="13">
        <f>tbl_pbp[[#This Row],[Thomas]]*tbl_pbp[[#This Row],[Impactful Play]]</f>
        <v>0</v>
      </c>
      <c r="AK3580" s="13" t="str">
        <f>VLOOKUP(tbl_pbp[[#This Row],[Play Saints Win % Increase]], tbl_impact[],3,TRUE)</f>
        <v>Scented (0 to +5%)</v>
      </c>
    </row>
    <row r="3581" spans="1:37">
      <c r="A3581" s="1">
        <v>129</v>
      </c>
      <c r="B3581" s="5">
        <v>0.30299999999999999</v>
      </c>
      <c r="C3581" t="s">
        <v>3146</v>
      </c>
      <c r="D3581">
        <v>0</v>
      </c>
      <c r="E3581">
        <v>0</v>
      </c>
      <c r="F3581">
        <v>4</v>
      </c>
      <c r="G3581">
        <v>13</v>
      </c>
      <c r="H3581">
        <v>20</v>
      </c>
      <c r="I3581">
        <v>20</v>
      </c>
      <c r="J3581">
        <v>38</v>
      </c>
      <c r="K3581" t="s">
        <v>29</v>
      </c>
      <c r="L3581">
        <v>1</v>
      </c>
      <c r="M3581">
        <v>62</v>
      </c>
      <c r="N3581" t="s">
        <v>3147</v>
      </c>
      <c r="O3581" t="s">
        <v>3148</v>
      </c>
      <c r="P3581" t="s">
        <v>30</v>
      </c>
      <c r="Q3581" t="s">
        <v>31</v>
      </c>
      <c r="R3581" t="s">
        <v>32</v>
      </c>
      <c r="S3581" t="s">
        <v>1533</v>
      </c>
      <c r="T3581" t="s">
        <v>358</v>
      </c>
      <c r="U3581" t="s">
        <v>3149</v>
      </c>
      <c r="V3581" t="s">
        <v>2741</v>
      </c>
      <c r="X3581" t="str">
        <f>VLOOKUP(pbp!V814, games!$B$2:$R$40, 3, FALSE)</f>
        <v>2019-10-06T17:00Z</v>
      </c>
      <c r="Y3581">
        <f>VLOOKUP(1*V3581,NFLGames!$H$11:$H$555,1,FALSE)</f>
        <v>401220326</v>
      </c>
      <c r="Z3581">
        <f>VLOOKUP($Y3581, NFLGames!$H$11:$K$555,2,FALSE)</f>
        <v>2020</v>
      </c>
      <c r="AA3581">
        <f>VLOOKUP($Y3581, NFLGames!$H$11:$K$555,3,FALSE)</f>
        <v>5</v>
      </c>
      <c r="AB3581" s="6">
        <f>IF(A3582=0, 0, AH3582-tbl_pbp[[#This Row],[Saints Win %]])</f>
        <v>3.7000000000000033E-2</v>
      </c>
      <c r="AE3581">
        <f>ABS(tbl_pbp[[#This Row],[play.homeScore]]-tbl_pbp[[#This Row],[play.awayScore]])</f>
        <v>7</v>
      </c>
      <c r="AF3581">
        <f>IF(tbl_pbp[[#This Row],[Play Saints Win % Increase]]&gt;=$AF$4,1,0)</f>
        <v>0</v>
      </c>
      <c r="AG3581" t="str">
        <f>VLOOKUP(tbl_pbp[[#This Row],[gameId]], games!$B$2:$T$40, 9, FALSE)</f>
        <v>los-angeles-chargers</v>
      </c>
      <c r="AH3581" s="5">
        <f>IF(tbl_pbp[[#This Row],[AwayTeam]] &lt;&gt; "new-orleans-saints", tbl_pbp[[#This Row],[homeWinPercentage]], 1-tbl_pbp[[#This Row],[homeWinPercentage]])</f>
        <v>0.30299999999999999</v>
      </c>
      <c r="AI3581" s="13">
        <f>tbl_pbp[[#This Row],[Kamara]]*tbl_pbp[[#This Row],[Impactful Play]]</f>
        <v>0</v>
      </c>
      <c r="AJ3581" s="13">
        <f>tbl_pbp[[#This Row],[Thomas]]*tbl_pbp[[#This Row],[Impactful Play]]</f>
        <v>0</v>
      </c>
      <c r="AK3581" s="13" t="str">
        <f>VLOOKUP(tbl_pbp[[#This Row],[Play Saints Win % Increase]], tbl_impact[],3,TRUE)</f>
        <v>Scented (0 to +5%)</v>
      </c>
    </row>
    <row r="3582" spans="1:37">
      <c r="A3582" s="1">
        <v>130</v>
      </c>
      <c r="B3582" s="5">
        <v>0.34</v>
      </c>
      <c r="C3582" t="s">
        <v>3150</v>
      </c>
      <c r="D3582">
        <v>0</v>
      </c>
      <c r="E3582">
        <v>0</v>
      </c>
      <c r="F3582">
        <v>4</v>
      </c>
      <c r="G3582">
        <v>13</v>
      </c>
      <c r="H3582">
        <v>20</v>
      </c>
      <c r="I3582">
        <v>5</v>
      </c>
      <c r="J3582">
        <v>53</v>
      </c>
      <c r="K3582" t="s">
        <v>29</v>
      </c>
      <c r="L3582">
        <v>2</v>
      </c>
      <c r="M3582">
        <v>47</v>
      </c>
      <c r="N3582" t="s">
        <v>3151</v>
      </c>
      <c r="O3582" t="s">
        <v>379</v>
      </c>
      <c r="P3582" t="s">
        <v>45</v>
      </c>
      <c r="Q3582" t="s">
        <v>46</v>
      </c>
      <c r="R3582" t="s">
        <v>47</v>
      </c>
      <c r="S3582" t="s">
        <v>38</v>
      </c>
      <c r="T3582" t="s">
        <v>2903</v>
      </c>
      <c r="U3582" t="s">
        <v>3152</v>
      </c>
      <c r="V3582" t="s">
        <v>2741</v>
      </c>
      <c r="X3582" t="str">
        <f>VLOOKUP(pbp!V815, games!$B$2:$R$40, 3, FALSE)</f>
        <v>2019-10-06T17:00Z</v>
      </c>
      <c r="Y3582">
        <f>VLOOKUP(1*V3582,NFLGames!$H$11:$H$555,1,FALSE)</f>
        <v>401220326</v>
      </c>
      <c r="Z3582">
        <f>VLOOKUP($Y3582, NFLGames!$H$11:$K$555,2,FALSE)</f>
        <v>2020</v>
      </c>
      <c r="AA3582">
        <f>VLOOKUP($Y3582, NFLGames!$H$11:$K$555,3,FALSE)</f>
        <v>5</v>
      </c>
      <c r="AB3582" s="6">
        <f>IF(A3583=0, 0, AH3583-tbl_pbp[[#This Row],[Saints Win %]])</f>
        <v>-9.0000000000000024E-2</v>
      </c>
      <c r="AC3582">
        <v>1</v>
      </c>
      <c r="AE3582">
        <f>ABS(tbl_pbp[[#This Row],[play.homeScore]]-tbl_pbp[[#This Row],[play.awayScore]])</f>
        <v>7</v>
      </c>
      <c r="AF3582">
        <f>IF(tbl_pbp[[#This Row],[Play Saints Win % Increase]]&gt;=$AF$4,1,0)</f>
        <v>0</v>
      </c>
      <c r="AG3582" t="str">
        <f>VLOOKUP(tbl_pbp[[#This Row],[gameId]], games!$B$2:$T$40, 9, FALSE)</f>
        <v>los-angeles-chargers</v>
      </c>
      <c r="AH3582" s="5">
        <f>IF(tbl_pbp[[#This Row],[AwayTeam]] &lt;&gt; "new-orleans-saints", tbl_pbp[[#This Row],[homeWinPercentage]], 1-tbl_pbp[[#This Row],[homeWinPercentage]])</f>
        <v>0.34</v>
      </c>
      <c r="AI3582" s="13">
        <f>tbl_pbp[[#This Row],[Kamara]]*tbl_pbp[[#This Row],[Impactful Play]]</f>
        <v>0</v>
      </c>
      <c r="AJ3582" s="13">
        <f>tbl_pbp[[#This Row],[Thomas]]*tbl_pbp[[#This Row],[Impactful Play]]</f>
        <v>0</v>
      </c>
      <c r="AK3582" s="13" t="str">
        <f>VLOOKUP(tbl_pbp[[#This Row],[Play Saints Win % Increase]], tbl_impact[],3,TRUE)</f>
        <v>Smelly (worse than-5% -&gt; -10%)</v>
      </c>
    </row>
    <row r="3583" spans="1:37">
      <c r="A3583" s="1">
        <v>131</v>
      </c>
      <c r="B3583" s="5">
        <v>0.25</v>
      </c>
      <c r="C3583" t="s">
        <v>3153</v>
      </c>
      <c r="D3583">
        <v>0</v>
      </c>
      <c r="E3583">
        <v>0</v>
      </c>
      <c r="F3583">
        <v>4</v>
      </c>
      <c r="G3583">
        <v>13</v>
      </c>
      <c r="H3583">
        <v>20</v>
      </c>
      <c r="I3583">
        <v>10</v>
      </c>
      <c r="J3583">
        <v>63</v>
      </c>
      <c r="K3583" t="s">
        <v>29</v>
      </c>
      <c r="L3583">
        <v>1</v>
      </c>
      <c r="M3583">
        <v>37</v>
      </c>
      <c r="N3583" t="s">
        <v>3154</v>
      </c>
      <c r="O3583" t="s">
        <v>3155</v>
      </c>
      <c r="P3583" t="s">
        <v>167</v>
      </c>
      <c r="Q3583" t="s">
        <v>168</v>
      </c>
      <c r="S3583" t="s">
        <v>33</v>
      </c>
      <c r="T3583" t="s">
        <v>3000</v>
      </c>
      <c r="U3583" t="s">
        <v>3001</v>
      </c>
      <c r="V3583" t="s">
        <v>2741</v>
      </c>
      <c r="X3583" t="str">
        <f>VLOOKUP(pbp!V816, games!$B$2:$R$40, 3, FALSE)</f>
        <v>2019-10-06T17:00Z</v>
      </c>
      <c r="Y3583">
        <f>VLOOKUP(1*V3583,NFLGames!$H$11:$H$555,1,FALSE)</f>
        <v>401220326</v>
      </c>
      <c r="Z3583">
        <f>VLOOKUP($Y3583, NFLGames!$H$11:$K$555,2,FALSE)</f>
        <v>2020</v>
      </c>
      <c r="AA3583">
        <f>VLOOKUP($Y3583, NFLGames!$H$11:$K$555,3,FALSE)</f>
        <v>5</v>
      </c>
      <c r="AB3583" s="6">
        <f>IF(A3584=0, 0, AH3584-tbl_pbp[[#This Row],[Saints Win %]])</f>
        <v>-9.7000000000000003E-2</v>
      </c>
      <c r="AE3583">
        <f>ABS(tbl_pbp[[#This Row],[play.homeScore]]-tbl_pbp[[#This Row],[play.awayScore]])</f>
        <v>7</v>
      </c>
      <c r="AF3583">
        <f>IF(tbl_pbp[[#This Row],[Play Saints Win % Increase]]&gt;=$AF$4,1,0)</f>
        <v>0</v>
      </c>
      <c r="AG3583" t="str">
        <f>VLOOKUP(tbl_pbp[[#This Row],[gameId]], games!$B$2:$T$40, 9, FALSE)</f>
        <v>los-angeles-chargers</v>
      </c>
      <c r="AH3583" s="5">
        <f>IF(tbl_pbp[[#This Row],[AwayTeam]] &lt;&gt; "new-orleans-saints", tbl_pbp[[#This Row],[homeWinPercentage]], 1-tbl_pbp[[#This Row],[homeWinPercentage]])</f>
        <v>0.25</v>
      </c>
      <c r="AI3583" s="13">
        <f>tbl_pbp[[#This Row],[Kamara]]*tbl_pbp[[#This Row],[Impactful Play]]</f>
        <v>0</v>
      </c>
      <c r="AJ3583" s="13">
        <f>tbl_pbp[[#This Row],[Thomas]]*tbl_pbp[[#This Row],[Impactful Play]]</f>
        <v>0</v>
      </c>
      <c r="AK3583" s="13" t="str">
        <f>VLOOKUP(tbl_pbp[[#This Row],[Play Saints Win % Increase]], tbl_impact[],3,TRUE)</f>
        <v>Smelly (worse than-5% -&gt; -10%)</v>
      </c>
    </row>
    <row r="3584" spans="1:37">
      <c r="A3584" s="1">
        <v>132</v>
      </c>
      <c r="B3584" s="5">
        <v>0.153</v>
      </c>
      <c r="C3584" t="s">
        <v>3156</v>
      </c>
      <c r="D3584">
        <v>0</v>
      </c>
      <c r="E3584">
        <v>0</v>
      </c>
      <c r="F3584">
        <v>4</v>
      </c>
      <c r="G3584">
        <v>13</v>
      </c>
      <c r="H3584">
        <v>20</v>
      </c>
      <c r="I3584">
        <v>15</v>
      </c>
      <c r="J3584">
        <v>58</v>
      </c>
      <c r="K3584" t="s">
        <v>29</v>
      </c>
      <c r="L3584">
        <v>2</v>
      </c>
      <c r="M3584">
        <v>42</v>
      </c>
      <c r="N3584" t="s">
        <v>3157</v>
      </c>
      <c r="O3584" t="s">
        <v>3158</v>
      </c>
      <c r="P3584" t="s">
        <v>45</v>
      </c>
      <c r="Q3584" t="s">
        <v>46</v>
      </c>
      <c r="R3584" t="s">
        <v>47</v>
      </c>
      <c r="S3584" t="s">
        <v>252</v>
      </c>
      <c r="T3584" t="s">
        <v>3109</v>
      </c>
      <c r="U3584" t="s">
        <v>3159</v>
      </c>
      <c r="V3584" t="s">
        <v>2741</v>
      </c>
      <c r="X3584" t="str">
        <f>VLOOKUP(pbp!V817, games!$B$2:$R$40, 3, FALSE)</f>
        <v>2019-10-06T17:00Z</v>
      </c>
      <c r="Y3584">
        <f>VLOOKUP(1*V3584,NFLGames!$H$11:$H$555,1,FALSE)</f>
        <v>401220326</v>
      </c>
      <c r="Z3584">
        <f>VLOOKUP($Y3584, NFLGames!$H$11:$K$555,2,FALSE)</f>
        <v>2020</v>
      </c>
      <c r="AA3584">
        <f>VLOOKUP($Y3584, NFLGames!$H$11:$K$555,3,FALSE)</f>
        <v>5</v>
      </c>
      <c r="AB3584" s="6">
        <f>IF(A3585=0, 0, AH3585-tbl_pbp[[#This Row],[Saints Win %]])</f>
        <v>0.374</v>
      </c>
      <c r="AC3584">
        <v>1</v>
      </c>
      <c r="AE3584">
        <f>ABS(tbl_pbp[[#This Row],[play.homeScore]]-tbl_pbp[[#This Row],[play.awayScore]])</f>
        <v>7</v>
      </c>
      <c r="AF3584">
        <f>IF(tbl_pbp[[#This Row],[Play Saints Win % Increase]]&gt;=$AF$4,1,0)</f>
        <v>1</v>
      </c>
      <c r="AG3584" t="str">
        <f>VLOOKUP(tbl_pbp[[#This Row],[gameId]], games!$B$2:$T$40, 9, FALSE)</f>
        <v>los-angeles-chargers</v>
      </c>
      <c r="AH3584" s="5">
        <f>IF(tbl_pbp[[#This Row],[AwayTeam]] &lt;&gt; "new-orleans-saints", tbl_pbp[[#This Row],[homeWinPercentage]], 1-tbl_pbp[[#This Row],[homeWinPercentage]])</f>
        <v>0.153</v>
      </c>
      <c r="AI3584" s="13">
        <f>tbl_pbp[[#This Row],[Kamara]]*tbl_pbp[[#This Row],[Impactful Play]]</f>
        <v>1</v>
      </c>
      <c r="AJ3584" s="13">
        <f>tbl_pbp[[#This Row],[Thomas]]*tbl_pbp[[#This Row],[Impactful Play]]</f>
        <v>0</v>
      </c>
      <c r="AK3584" s="13" t="str">
        <f>VLOOKUP(tbl_pbp[[#This Row],[Play Saints Win % Increase]], tbl_impact[],3,TRUE)</f>
        <v>Ambrosial (20% +)</v>
      </c>
    </row>
    <row r="3585" spans="1:37">
      <c r="A3585" s="1">
        <v>133</v>
      </c>
      <c r="B3585" s="5">
        <v>0.52700000000000002</v>
      </c>
      <c r="C3585" t="s">
        <v>3160</v>
      </c>
      <c r="D3585">
        <v>0</v>
      </c>
      <c r="E3585">
        <v>0</v>
      </c>
      <c r="F3585">
        <v>4</v>
      </c>
      <c r="G3585">
        <v>20</v>
      </c>
      <c r="H3585">
        <v>20</v>
      </c>
      <c r="I3585">
        <v>14</v>
      </c>
      <c r="J3585">
        <v>59</v>
      </c>
      <c r="K3585" t="s">
        <v>29</v>
      </c>
      <c r="L3585">
        <v>3</v>
      </c>
      <c r="M3585">
        <v>41</v>
      </c>
      <c r="N3585" t="s">
        <v>3161</v>
      </c>
      <c r="O3585" t="s">
        <v>3048</v>
      </c>
      <c r="P3585" t="s">
        <v>103</v>
      </c>
      <c r="Q3585" t="s">
        <v>104</v>
      </c>
      <c r="R3585" t="s">
        <v>105</v>
      </c>
      <c r="S3585" t="s">
        <v>280</v>
      </c>
      <c r="T3585" t="s">
        <v>2778</v>
      </c>
      <c r="U3585" t="s">
        <v>3162</v>
      </c>
      <c r="V3585" t="s">
        <v>2741</v>
      </c>
      <c r="X3585" t="str">
        <f>VLOOKUP(pbp!V818, games!$B$2:$R$40, 3, FALSE)</f>
        <v>2019-10-06T17:00Z</v>
      </c>
      <c r="Y3585">
        <f>VLOOKUP(1*V3585,NFLGames!$H$11:$H$555,1,FALSE)</f>
        <v>401220326</v>
      </c>
      <c r="Z3585">
        <f>VLOOKUP($Y3585, NFLGames!$H$11:$K$555,2,FALSE)</f>
        <v>2020</v>
      </c>
      <c r="AA3585">
        <f>VLOOKUP($Y3585, NFLGames!$H$11:$K$555,3,FALSE)</f>
        <v>5</v>
      </c>
      <c r="AB3585" s="6">
        <f>IF(A3586=0, 0, AH3586-tbl_pbp[[#This Row],[Saints Win %]])</f>
        <v>7.5999999999999956E-2</v>
      </c>
      <c r="AE3585">
        <f>ABS(tbl_pbp[[#This Row],[play.homeScore]]-tbl_pbp[[#This Row],[play.awayScore]])</f>
        <v>0</v>
      </c>
      <c r="AF3585">
        <f>IF(tbl_pbp[[#This Row],[Play Saints Win % Increase]]&gt;=$AF$4,1,0)</f>
        <v>0</v>
      </c>
      <c r="AG3585" t="str">
        <f>VLOOKUP(tbl_pbp[[#This Row],[gameId]], games!$B$2:$T$40, 9, FALSE)</f>
        <v>los-angeles-chargers</v>
      </c>
      <c r="AH3585" s="5">
        <f>IF(tbl_pbp[[#This Row],[AwayTeam]] &lt;&gt; "new-orleans-saints", tbl_pbp[[#This Row],[homeWinPercentage]], 1-tbl_pbp[[#This Row],[homeWinPercentage]])</f>
        <v>0.52700000000000002</v>
      </c>
      <c r="AI3585" s="13">
        <f>tbl_pbp[[#This Row],[Kamara]]*tbl_pbp[[#This Row],[Impactful Play]]</f>
        <v>0</v>
      </c>
      <c r="AJ3585" s="13">
        <f>tbl_pbp[[#This Row],[Thomas]]*tbl_pbp[[#This Row],[Impactful Play]]</f>
        <v>0</v>
      </c>
      <c r="AK3585" s="13" t="str">
        <f>VLOOKUP(tbl_pbp[[#This Row],[Play Saints Win % Increase]], tbl_impact[],3,TRUE)</f>
        <v>Perfumed (5 to + 10%)</v>
      </c>
    </row>
    <row r="3586" spans="1:37">
      <c r="A3586" s="1">
        <v>134</v>
      </c>
      <c r="B3586" s="5">
        <v>0.60299999999999998</v>
      </c>
      <c r="C3586" t="s">
        <v>3163</v>
      </c>
      <c r="D3586">
        <v>0</v>
      </c>
      <c r="E3586">
        <v>0</v>
      </c>
      <c r="F3586">
        <v>4</v>
      </c>
      <c r="G3586">
        <v>20</v>
      </c>
      <c r="H3586">
        <v>20</v>
      </c>
      <c r="I3586">
        <v>0</v>
      </c>
      <c r="J3586">
        <v>35</v>
      </c>
      <c r="K3586" t="s">
        <v>29</v>
      </c>
      <c r="L3586">
        <v>0</v>
      </c>
      <c r="M3586">
        <v>65</v>
      </c>
      <c r="N3586" t="s">
        <v>3164</v>
      </c>
      <c r="O3586" t="s">
        <v>3048</v>
      </c>
      <c r="P3586" t="s">
        <v>25</v>
      </c>
      <c r="Q3586" t="s">
        <v>26</v>
      </c>
      <c r="R3586" t="s">
        <v>27</v>
      </c>
      <c r="V3586" t="s">
        <v>2741</v>
      </c>
      <c r="X3586" t="str">
        <f>VLOOKUP(pbp!V819, games!$B$2:$R$40, 3, FALSE)</f>
        <v>2019-10-06T17:00Z</v>
      </c>
      <c r="Y3586">
        <f>VLOOKUP(1*V3586,NFLGames!$H$11:$H$555,1,FALSE)</f>
        <v>401220326</v>
      </c>
      <c r="Z3586">
        <f>VLOOKUP($Y3586, NFLGames!$H$11:$K$555,2,FALSE)</f>
        <v>2020</v>
      </c>
      <c r="AA3586">
        <f>VLOOKUP($Y3586, NFLGames!$H$11:$K$555,3,FALSE)</f>
        <v>5</v>
      </c>
      <c r="AB3586" s="6">
        <f>IF(A3587=0, 0, AH3587-tbl_pbp[[#This Row],[Saints Win %]])</f>
        <v>-1.9000000000000017E-2</v>
      </c>
      <c r="AE3586">
        <f>ABS(tbl_pbp[[#This Row],[play.homeScore]]-tbl_pbp[[#This Row],[play.awayScore]])</f>
        <v>0</v>
      </c>
      <c r="AF3586">
        <f>IF(tbl_pbp[[#This Row],[Play Saints Win % Increase]]&gt;=$AF$4,1,0)</f>
        <v>0</v>
      </c>
      <c r="AG3586" t="str">
        <f>VLOOKUP(tbl_pbp[[#This Row],[gameId]], games!$B$2:$T$40, 9, FALSE)</f>
        <v>los-angeles-chargers</v>
      </c>
      <c r="AH3586" s="5">
        <f>IF(tbl_pbp[[#This Row],[AwayTeam]] &lt;&gt; "new-orleans-saints", tbl_pbp[[#This Row],[homeWinPercentage]], 1-tbl_pbp[[#This Row],[homeWinPercentage]])</f>
        <v>0.60299999999999998</v>
      </c>
      <c r="AI3586" s="13">
        <f>tbl_pbp[[#This Row],[Kamara]]*tbl_pbp[[#This Row],[Impactful Play]]</f>
        <v>0</v>
      </c>
      <c r="AJ3586" s="13">
        <f>tbl_pbp[[#This Row],[Thomas]]*tbl_pbp[[#This Row],[Impactful Play]]</f>
        <v>0</v>
      </c>
      <c r="AK3586" s="13" t="str">
        <f>VLOOKUP(tbl_pbp[[#This Row],[Play Saints Win % Increase]], tbl_impact[],3,TRUE)</f>
        <v>Bad (0 to -5%)</v>
      </c>
    </row>
    <row r="3587" spans="1:37">
      <c r="A3587" s="1">
        <v>135</v>
      </c>
      <c r="B3587" s="5">
        <v>0.58399999999999996</v>
      </c>
      <c r="C3587" t="s">
        <v>3165</v>
      </c>
      <c r="D3587">
        <v>0</v>
      </c>
      <c r="E3587">
        <v>0</v>
      </c>
      <c r="F3587">
        <v>4</v>
      </c>
      <c r="G3587">
        <v>20</v>
      </c>
      <c r="H3587">
        <v>20</v>
      </c>
      <c r="I3587">
        <v>10</v>
      </c>
      <c r="J3587">
        <v>83</v>
      </c>
      <c r="K3587" t="s">
        <v>30</v>
      </c>
      <c r="L3587">
        <v>1</v>
      </c>
      <c r="M3587">
        <v>83</v>
      </c>
      <c r="N3587" t="s">
        <v>3166</v>
      </c>
      <c r="O3587" t="s">
        <v>1512</v>
      </c>
      <c r="P3587" t="s">
        <v>22</v>
      </c>
      <c r="Q3587" t="s">
        <v>37</v>
      </c>
      <c r="S3587" t="s">
        <v>33</v>
      </c>
      <c r="T3587" t="s">
        <v>2749</v>
      </c>
      <c r="U3587" t="s">
        <v>2842</v>
      </c>
      <c r="V3587" t="s">
        <v>2741</v>
      </c>
      <c r="X3587" t="str">
        <f>VLOOKUP(pbp!V820, games!$B$2:$R$40, 3, FALSE)</f>
        <v>2019-10-06T17:00Z</v>
      </c>
      <c r="Y3587">
        <f>VLOOKUP(1*V3587,NFLGames!$H$11:$H$555,1,FALSE)</f>
        <v>401220326</v>
      </c>
      <c r="Z3587">
        <f>VLOOKUP($Y3587, NFLGames!$H$11:$K$555,2,FALSE)</f>
        <v>2020</v>
      </c>
      <c r="AA3587">
        <f>VLOOKUP($Y3587, NFLGames!$H$11:$K$555,3,FALSE)</f>
        <v>5</v>
      </c>
      <c r="AB3587" s="6">
        <f>IF(A3588=0, 0, AH3588-tbl_pbp[[#This Row],[Saints Win %]])</f>
        <v>-6.0000000000000053E-3</v>
      </c>
      <c r="AE3587">
        <f>ABS(tbl_pbp[[#This Row],[play.homeScore]]-tbl_pbp[[#This Row],[play.awayScore]])</f>
        <v>0</v>
      </c>
      <c r="AF3587">
        <f>IF(tbl_pbp[[#This Row],[Play Saints Win % Increase]]&gt;=$AF$4,1,0)</f>
        <v>0</v>
      </c>
      <c r="AG3587" t="str">
        <f>VLOOKUP(tbl_pbp[[#This Row],[gameId]], games!$B$2:$T$40, 9, FALSE)</f>
        <v>los-angeles-chargers</v>
      </c>
      <c r="AH3587" s="5">
        <f>IF(tbl_pbp[[#This Row],[AwayTeam]] &lt;&gt; "new-orleans-saints", tbl_pbp[[#This Row],[homeWinPercentage]], 1-tbl_pbp[[#This Row],[homeWinPercentage]])</f>
        <v>0.58399999999999996</v>
      </c>
      <c r="AI3587" s="13">
        <f>tbl_pbp[[#This Row],[Kamara]]*tbl_pbp[[#This Row],[Impactful Play]]</f>
        <v>0</v>
      </c>
      <c r="AJ3587" s="13">
        <f>tbl_pbp[[#This Row],[Thomas]]*tbl_pbp[[#This Row],[Impactful Play]]</f>
        <v>0</v>
      </c>
      <c r="AK3587" s="13" t="str">
        <f>VLOOKUP(tbl_pbp[[#This Row],[Play Saints Win % Increase]], tbl_impact[],3,TRUE)</f>
        <v>Bad (0 to -5%)</v>
      </c>
    </row>
    <row r="3588" spans="1:37">
      <c r="A3588" s="1">
        <v>136</v>
      </c>
      <c r="B3588" s="5">
        <v>0.57799999999999996</v>
      </c>
      <c r="C3588" t="s">
        <v>3167</v>
      </c>
      <c r="D3588">
        <v>0</v>
      </c>
      <c r="E3588">
        <v>0</v>
      </c>
      <c r="F3588">
        <v>4</v>
      </c>
      <c r="G3588">
        <v>20</v>
      </c>
      <c r="H3588">
        <v>20</v>
      </c>
      <c r="I3588">
        <v>10</v>
      </c>
      <c r="J3588">
        <v>83</v>
      </c>
      <c r="K3588" t="s">
        <v>30</v>
      </c>
      <c r="L3588">
        <v>2</v>
      </c>
      <c r="M3588">
        <v>83</v>
      </c>
      <c r="N3588" t="s">
        <v>3168</v>
      </c>
      <c r="O3588" t="s">
        <v>3169</v>
      </c>
      <c r="P3588" t="s">
        <v>30</v>
      </c>
      <c r="Q3588" t="s">
        <v>31</v>
      </c>
      <c r="R3588" t="s">
        <v>32</v>
      </c>
      <c r="S3588" t="s">
        <v>120</v>
      </c>
      <c r="T3588" t="s">
        <v>2749</v>
      </c>
      <c r="U3588" t="s">
        <v>2845</v>
      </c>
      <c r="V3588" t="s">
        <v>2741</v>
      </c>
      <c r="X3588" t="str">
        <f>VLOOKUP(pbp!V821, games!$B$2:$R$40, 3, FALSE)</f>
        <v>2019-10-06T17:00Z</v>
      </c>
      <c r="Y3588">
        <f>VLOOKUP(1*V3588,NFLGames!$H$11:$H$555,1,FALSE)</f>
        <v>401220326</v>
      </c>
      <c r="Z3588">
        <f>VLOOKUP($Y3588, NFLGames!$H$11:$K$555,2,FALSE)</f>
        <v>2020</v>
      </c>
      <c r="AA3588">
        <f>VLOOKUP($Y3588, NFLGames!$H$11:$K$555,3,FALSE)</f>
        <v>5</v>
      </c>
      <c r="AB3588" s="6">
        <f>IF(A3589=0, 0, AH3589-tbl_pbp[[#This Row],[Saints Win %]])</f>
        <v>-8.2999999999999963E-2</v>
      </c>
      <c r="AE3588">
        <f>ABS(tbl_pbp[[#This Row],[play.homeScore]]-tbl_pbp[[#This Row],[play.awayScore]])</f>
        <v>0</v>
      </c>
      <c r="AF3588">
        <f>IF(tbl_pbp[[#This Row],[Play Saints Win % Increase]]&gt;=$AF$4,1,0)</f>
        <v>0</v>
      </c>
      <c r="AG3588" t="str">
        <f>VLOOKUP(tbl_pbp[[#This Row],[gameId]], games!$B$2:$T$40, 9, FALSE)</f>
        <v>los-angeles-chargers</v>
      </c>
      <c r="AH3588" s="5">
        <f>IF(tbl_pbp[[#This Row],[AwayTeam]] &lt;&gt; "new-orleans-saints", tbl_pbp[[#This Row],[homeWinPercentage]], 1-tbl_pbp[[#This Row],[homeWinPercentage]])</f>
        <v>0.57799999999999996</v>
      </c>
      <c r="AI3588" s="13">
        <f>tbl_pbp[[#This Row],[Kamara]]*tbl_pbp[[#This Row],[Impactful Play]]</f>
        <v>0</v>
      </c>
      <c r="AJ3588" s="13">
        <f>tbl_pbp[[#This Row],[Thomas]]*tbl_pbp[[#This Row],[Impactful Play]]</f>
        <v>0</v>
      </c>
      <c r="AK3588" s="13" t="str">
        <f>VLOOKUP(tbl_pbp[[#This Row],[Play Saints Win % Increase]], tbl_impact[],3,TRUE)</f>
        <v>Smelly (worse than-5% -&gt; -10%)</v>
      </c>
    </row>
    <row r="3589" spans="1:37">
      <c r="A3589" s="1">
        <v>137</v>
      </c>
      <c r="B3589" s="5">
        <v>0.495</v>
      </c>
      <c r="C3589" t="s">
        <v>3170</v>
      </c>
      <c r="D3589">
        <v>0</v>
      </c>
      <c r="E3589">
        <v>0</v>
      </c>
      <c r="F3589">
        <v>4</v>
      </c>
      <c r="G3589">
        <v>20</v>
      </c>
      <c r="H3589">
        <v>20</v>
      </c>
      <c r="I3589">
        <v>2</v>
      </c>
      <c r="J3589">
        <v>75</v>
      </c>
      <c r="K3589" t="s">
        <v>30</v>
      </c>
      <c r="L3589">
        <v>3</v>
      </c>
      <c r="M3589">
        <v>75</v>
      </c>
      <c r="N3589" t="s">
        <v>3171</v>
      </c>
      <c r="O3589" t="s">
        <v>3172</v>
      </c>
      <c r="P3589" t="s">
        <v>30</v>
      </c>
      <c r="Q3589" t="s">
        <v>31</v>
      </c>
      <c r="R3589" t="s">
        <v>32</v>
      </c>
      <c r="S3589" t="s">
        <v>241</v>
      </c>
      <c r="T3589" t="s">
        <v>2880</v>
      </c>
      <c r="U3589" t="s">
        <v>3173</v>
      </c>
      <c r="V3589" t="s">
        <v>2741</v>
      </c>
      <c r="X3589" t="str">
        <f>VLOOKUP(pbp!V822, games!$B$2:$R$40, 3, FALSE)</f>
        <v>2019-10-06T17:00Z</v>
      </c>
      <c r="Y3589">
        <f>VLOOKUP(1*V3589,NFLGames!$H$11:$H$555,1,FALSE)</f>
        <v>401220326</v>
      </c>
      <c r="Z3589">
        <f>VLOOKUP($Y3589, NFLGames!$H$11:$K$555,2,FALSE)</f>
        <v>2020</v>
      </c>
      <c r="AA3589">
        <f>VLOOKUP($Y3589, NFLGames!$H$11:$K$555,3,FALSE)</f>
        <v>5</v>
      </c>
      <c r="AB3589" s="6">
        <f>IF(A3590=0, 0, AH3590-tbl_pbp[[#This Row],[Saints Win %]])</f>
        <v>4.2000000000000037E-2</v>
      </c>
      <c r="AE3589">
        <f>ABS(tbl_pbp[[#This Row],[play.homeScore]]-tbl_pbp[[#This Row],[play.awayScore]])</f>
        <v>0</v>
      </c>
      <c r="AF3589">
        <f>IF(tbl_pbp[[#This Row],[Play Saints Win % Increase]]&gt;=$AF$4,1,0)</f>
        <v>0</v>
      </c>
      <c r="AG3589" t="str">
        <f>VLOOKUP(tbl_pbp[[#This Row],[gameId]], games!$B$2:$T$40, 9, FALSE)</f>
        <v>los-angeles-chargers</v>
      </c>
      <c r="AH3589" s="5">
        <f>IF(tbl_pbp[[#This Row],[AwayTeam]] &lt;&gt; "new-orleans-saints", tbl_pbp[[#This Row],[homeWinPercentage]], 1-tbl_pbp[[#This Row],[homeWinPercentage]])</f>
        <v>0.495</v>
      </c>
      <c r="AI3589" s="13">
        <f>tbl_pbp[[#This Row],[Kamara]]*tbl_pbp[[#This Row],[Impactful Play]]</f>
        <v>0</v>
      </c>
      <c r="AJ3589" s="13">
        <f>tbl_pbp[[#This Row],[Thomas]]*tbl_pbp[[#This Row],[Impactful Play]]</f>
        <v>0</v>
      </c>
      <c r="AK3589" s="13" t="str">
        <f>VLOOKUP(tbl_pbp[[#This Row],[Play Saints Win % Increase]], tbl_impact[],3,TRUE)</f>
        <v>Scented (0 to +5%)</v>
      </c>
    </row>
    <row r="3590" spans="1:37">
      <c r="A3590" s="1">
        <v>138</v>
      </c>
      <c r="B3590" s="5">
        <v>0.53700000000000003</v>
      </c>
      <c r="C3590" t="s">
        <v>3174</v>
      </c>
      <c r="D3590">
        <v>0</v>
      </c>
      <c r="E3590">
        <v>0</v>
      </c>
      <c r="F3590">
        <v>4</v>
      </c>
      <c r="G3590">
        <v>20</v>
      </c>
      <c r="H3590">
        <v>20</v>
      </c>
      <c r="I3590">
        <v>10</v>
      </c>
      <c r="J3590">
        <v>69</v>
      </c>
      <c r="K3590" t="s">
        <v>30</v>
      </c>
      <c r="L3590">
        <v>1</v>
      </c>
      <c r="M3590">
        <v>69</v>
      </c>
      <c r="N3590" t="s">
        <v>3175</v>
      </c>
      <c r="O3590" t="s">
        <v>749</v>
      </c>
      <c r="P3590" t="s">
        <v>22</v>
      </c>
      <c r="Q3590" t="s">
        <v>37</v>
      </c>
      <c r="S3590" t="s">
        <v>33</v>
      </c>
      <c r="T3590" t="s">
        <v>2794</v>
      </c>
      <c r="U3590" t="s">
        <v>2795</v>
      </c>
      <c r="V3590" t="s">
        <v>2741</v>
      </c>
      <c r="X3590" t="str">
        <f>VLOOKUP(pbp!V823, games!$B$2:$R$40, 3, FALSE)</f>
        <v>2019-10-06T17:00Z</v>
      </c>
      <c r="Y3590">
        <f>VLOOKUP(1*V3590,NFLGames!$H$11:$H$555,1,FALSE)</f>
        <v>401220326</v>
      </c>
      <c r="Z3590">
        <f>VLOOKUP($Y3590, NFLGames!$H$11:$K$555,2,FALSE)</f>
        <v>2020</v>
      </c>
      <c r="AA3590">
        <f>VLOOKUP($Y3590, NFLGames!$H$11:$K$555,3,FALSE)</f>
        <v>5</v>
      </c>
      <c r="AB3590" s="6">
        <f>IF(A3591=0, 0, AH3591-tbl_pbp[[#This Row],[Saints Win %]])</f>
        <v>-2.0000000000000018E-2</v>
      </c>
      <c r="AE3590">
        <f>ABS(tbl_pbp[[#This Row],[play.homeScore]]-tbl_pbp[[#This Row],[play.awayScore]])</f>
        <v>0</v>
      </c>
      <c r="AF3590">
        <f>IF(tbl_pbp[[#This Row],[Play Saints Win % Increase]]&gt;=$AF$4,1,0)</f>
        <v>0</v>
      </c>
      <c r="AG3590" t="str">
        <f>VLOOKUP(tbl_pbp[[#This Row],[gameId]], games!$B$2:$T$40, 9, FALSE)</f>
        <v>los-angeles-chargers</v>
      </c>
      <c r="AH3590" s="5">
        <f>IF(tbl_pbp[[#This Row],[AwayTeam]] &lt;&gt; "new-orleans-saints", tbl_pbp[[#This Row],[homeWinPercentage]], 1-tbl_pbp[[#This Row],[homeWinPercentage]])</f>
        <v>0.53700000000000003</v>
      </c>
      <c r="AI3590" s="13">
        <f>tbl_pbp[[#This Row],[Kamara]]*tbl_pbp[[#This Row],[Impactful Play]]</f>
        <v>0</v>
      </c>
      <c r="AJ3590" s="13">
        <f>tbl_pbp[[#This Row],[Thomas]]*tbl_pbp[[#This Row],[Impactful Play]]</f>
        <v>0</v>
      </c>
      <c r="AK3590" s="13" t="str">
        <f>VLOOKUP(tbl_pbp[[#This Row],[Play Saints Win % Increase]], tbl_impact[],3,TRUE)</f>
        <v>Bad (0 to -5%)</v>
      </c>
    </row>
    <row r="3591" spans="1:37">
      <c r="A3591" s="1">
        <v>139</v>
      </c>
      <c r="B3591" s="5">
        <v>0.51700000000000002</v>
      </c>
      <c r="C3591" t="s">
        <v>3176</v>
      </c>
      <c r="D3591">
        <v>0</v>
      </c>
      <c r="E3591">
        <v>0</v>
      </c>
      <c r="F3591">
        <v>4</v>
      </c>
      <c r="G3591">
        <v>20</v>
      </c>
      <c r="H3591">
        <v>20</v>
      </c>
      <c r="I3591">
        <v>10</v>
      </c>
      <c r="J3591">
        <v>69</v>
      </c>
      <c r="K3591" t="s">
        <v>30</v>
      </c>
      <c r="L3591">
        <v>2</v>
      </c>
      <c r="M3591">
        <v>69</v>
      </c>
      <c r="N3591" t="s">
        <v>3177</v>
      </c>
      <c r="O3591" t="s">
        <v>1234</v>
      </c>
      <c r="P3591" t="s">
        <v>45</v>
      </c>
      <c r="Q3591" t="s">
        <v>46</v>
      </c>
      <c r="R3591" t="s">
        <v>47</v>
      </c>
      <c r="S3591" t="s">
        <v>120</v>
      </c>
      <c r="T3591" t="s">
        <v>2794</v>
      </c>
      <c r="U3591" t="s">
        <v>2798</v>
      </c>
      <c r="V3591" t="s">
        <v>2741</v>
      </c>
      <c r="X3591" t="str">
        <f>VLOOKUP(pbp!V824, games!$B$2:$R$40, 3, FALSE)</f>
        <v>2019-10-06T17:00Z</v>
      </c>
      <c r="Y3591">
        <f>VLOOKUP(1*V3591,NFLGames!$H$11:$H$555,1,FALSE)</f>
        <v>401220326</v>
      </c>
      <c r="Z3591">
        <f>VLOOKUP($Y3591, NFLGames!$H$11:$K$555,2,FALSE)</f>
        <v>2020</v>
      </c>
      <c r="AA3591">
        <f>VLOOKUP($Y3591, NFLGames!$H$11:$K$555,3,FALSE)</f>
        <v>5</v>
      </c>
      <c r="AB3591" s="6">
        <f>IF(A3592=0, 0, AH3592-tbl_pbp[[#This Row],[Saints Win %]])</f>
        <v>-6.5000000000000002E-2</v>
      </c>
      <c r="AE3591">
        <f>ABS(tbl_pbp[[#This Row],[play.homeScore]]-tbl_pbp[[#This Row],[play.awayScore]])</f>
        <v>0</v>
      </c>
      <c r="AF3591">
        <f>IF(tbl_pbp[[#This Row],[Play Saints Win % Increase]]&gt;=$AF$4,1,0)</f>
        <v>0</v>
      </c>
      <c r="AG3591" t="str">
        <f>VLOOKUP(tbl_pbp[[#This Row],[gameId]], games!$B$2:$T$40, 9, FALSE)</f>
        <v>los-angeles-chargers</v>
      </c>
      <c r="AH3591" s="5">
        <f>IF(tbl_pbp[[#This Row],[AwayTeam]] &lt;&gt; "new-orleans-saints", tbl_pbp[[#This Row],[homeWinPercentage]], 1-tbl_pbp[[#This Row],[homeWinPercentage]])</f>
        <v>0.51700000000000002</v>
      </c>
      <c r="AI3591" s="13">
        <f>tbl_pbp[[#This Row],[Kamara]]*tbl_pbp[[#This Row],[Impactful Play]]</f>
        <v>0</v>
      </c>
      <c r="AJ3591" s="13">
        <f>tbl_pbp[[#This Row],[Thomas]]*tbl_pbp[[#This Row],[Impactful Play]]</f>
        <v>0</v>
      </c>
      <c r="AK3591" s="13" t="str">
        <f>VLOOKUP(tbl_pbp[[#This Row],[Play Saints Win % Increase]], tbl_impact[],3,TRUE)</f>
        <v>Smelly (worse than-5% -&gt; -10%)</v>
      </c>
    </row>
    <row r="3592" spans="1:37">
      <c r="A3592" s="1">
        <v>140</v>
      </c>
      <c r="B3592" s="5">
        <v>0.45200000000000001</v>
      </c>
      <c r="C3592" t="s">
        <v>3178</v>
      </c>
      <c r="D3592">
        <v>0</v>
      </c>
      <c r="E3592">
        <v>0</v>
      </c>
      <c r="F3592">
        <v>4</v>
      </c>
      <c r="G3592">
        <v>20</v>
      </c>
      <c r="H3592">
        <v>20</v>
      </c>
      <c r="I3592">
        <v>1</v>
      </c>
      <c r="J3592">
        <v>60</v>
      </c>
      <c r="K3592" t="s">
        <v>30</v>
      </c>
      <c r="L3592">
        <v>3</v>
      </c>
      <c r="M3592">
        <v>60</v>
      </c>
      <c r="N3592" t="s">
        <v>3179</v>
      </c>
      <c r="O3592" t="s">
        <v>3180</v>
      </c>
      <c r="P3592" t="s">
        <v>45</v>
      </c>
      <c r="Q3592" t="s">
        <v>46</v>
      </c>
      <c r="R3592" t="s">
        <v>47</v>
      </c>
      <c r="S3592" t="s">
        <v>54</v>
      </c>
      <c r="T3592" t="s">
        <v>2769</v>
      </c>
      <c r="U3592" t="s">
        <v>3181</v>
      </c>
      <c r="V3592" t="s">
        <v>2741</v>
      </c>
      <c r="X3592" t="str">
        <f>VLOOKUP(pbp!V825, games!$B$2:$R$40, 3, FALSE)</f>
        <v>2019-10-06T17:00Z</v>
      </c>
      <c r="Y3592">
        <f>VLOOKUP(1*V3592,NFLGames!$H$11:$H$555,1,FALSE)</f>
        <v>401220326</v>
      </c>
      <c r="Z3592">
        <f>VLOOKUP($Y3592, NFLGames!$H$11:$K$555,2,FALSE)</f>
        <v>2020</v>
      </c>
      <c r="AA3592">
        <f>VLOOKUP($Y3592, NFLGames!$H$11:$K$555,3,FALSE)</f>
        <v>5</v>
      </c>
      <c r="AB3592" s="6">
        <f>IF(A3593=0, 0, AH3593-tbl_pbp[[#This Row],[Saints Win %]])</f>
        <v>8.4000000000000019E-2</v>
      </c>
      <c r="AE3592">
        <f>ABS(tbl_pbp[[#This Row],[play.homeScore]]-tbl_pbp[[#This Row],[play.awayScore]])</f>
        <v>0</v>
      </c>
      <c r="AF3592">
        <f>IF(tbl_pbp[[#This Row],[Play Saints Win % Increase]]&gt;=$AF$4,1,0)</f>
        <v>0</v>
      </c>
      <c r="AG3592" t="str">
        <f>VLOOKUP(tbl_pbp[[#This Row],[gameId]], games!$B$2:$T$40, 9, FALSE)</f>
        <v>los-angeles-chargers</v>
      </c>
      <c r="AH3592" s="5">
        <f>IF(tbl_pbp[[#This Row],[AwayTeam]] &lt;&gt; "new-orleans-saints", tbl_pbp[[#This Row],[homeWinPercentage]], 1-tbl_pbp[[#This Row],[homeWinPercentage]])</f>
        <v>0.45200000000000001</v>
      </c>
      <c r="AI3592" s="13">
        <f>tbl_pbp[[#This Row],[Kamara]]*tbl_pbp[[#This Row],[Impactful Play]]</f>
        <v>0</v>
      </c>
      <c r="AJ3592" s="13">
        <f>tbl_pbp[[#This Row],[Thomas]]*tbl_pbp[[#This Row],[Impactful Play]]</f>
        <v>0</v>
      </c>
      <c r="AK3592" s="13" t="str">
        <f>VLOOKUP(tbl_pbp[[#This Row],[Play Saints Win % Increase]], tbl_impact[],3,TRUE)</f>
        <v>Perfumed (5 to + 10%)</v>
      </c>
    </row>
    <row r="3593" spans="1:37">
      <c r="A3593" s="1">
        <v>141</v>
      </c>
      <c r="B3593" s="5">
        <v>0.53600000000000003</v>
      </c>
      <c r="C3593" t="s">
        <v>3182</v>
      </c>
      <c r="D3593">
        <v>0</v>
      </c>
      <c r="E3593">
        <v>0</v>
      </c>
      <c r="F3593">
        <v>4</v>
      </c>
      <c r="G3593">
        <v>20</v>
      </c>
      <c r="H3593">
        <v>20</v>
      </c>
      <c r="I3593">
        <v>10</v>
      </c>
      <c r="J3593">
        <v>58</v>
      </c>
      <c r="K3593" t="s">
        <v>30</v>
      </c>
      <c r="L3593">
        <v>1</v>
      </c>
      <c r="M3593">
        <v>58</v>
      </c>
      <c r="N3593" t="s">
        <v>3183</v>
      </c>
      <c r="O3593" t="s">
        <v>640</v>
      </c>
      <c r="P3593" t="s">
        <v>45</v>
      </c>
      <c r="Q3593" t="s">
        <v>46</v>
      </c>
      <c r="R3593" t="s">
        <v>47</v>
      </c>
      <c r="S3593" t="s">
        <v>33</v>
      </c>
      <c r="T3593" t="s">
        <v>3109</v>
      </c>
      <c r="U3593" t="s">
        <v>3110</v>
      </c>
      <c r="V3593" t="s">
        <v>2741</v>
      </c>
      <c r="X3593" t="str">
        <f>VLOOKUP(pbp!V826, games!$B$2:$R$40, 3, FALSE)</f>
        <v>2019-10-06T17:00Z</v>
      </c>
      <c r="Y3593">
        <f>VLOOKUP(1*V3593,NFLGames!$H$11:$H$555,1,FALSE)</f>
        <v>401220326</v>
      </c>
      <c r="Z3593">
        <f>VLOOKUP($Y3593, NFLGames!$H$11:$K$555,2,FALSE)</f>
        <v>2020</v>
      </c>
      <c r="AA3593">
        <f>VLOOKUP($Y3593, NFLGames!$H$11:$K$555,3,FALSE)</f>
        <v>5</v>
      </c>
      <c r="AB3593" s="6">
        <f>IF(A3594=0, 0, AH3594-tbl_pbp[[#This Row],[Saints Win %]])</f>
        <v>-1.9000000000000017E-2</v>
      </c>
      <c r="AE3593">
        <f>ABS(tbl_pbp[[#This Row],[play.homeScore]]-tbl_pbp[[#This Row],[play.awayScore]])</f>
        <v>0</v>
      </c>
      <c r="AF3593">
        <f>IF(tbl_pbp[[#This Row],[Play Saints Win % Increase]]&gt;=$AF$4,1,0)</f>
        <v>0</v>
      </c>
      <c r="AG3593" t="str">
        <f>VLOOKUP(tbl_pbp[[#This Row],[gameId]], games!$B$2:$T$40, 9, FALSE)</f>
        <v>los-angeles-chargers</v>
      </c>
      <c r="AH3593" s="5">
        <f>IF(tbl_pbp[[#This Row],[AwayTeam]] &lt;&gt; "new-orleans-saints", tbl_pbp[[#This Row],[homeWinPercentage]], 1-tbl_pbp[[#This Row],[homeWinPercentage]])</f>
        <v>0.53600000000000003</v>
      </c>
      <c r="AI3593" s="13">
        <f>tbl_pbp[[#This Row],[Kamara]]*tbl_pbp[[#This Row],[Impactful Play]]</f>
        <v>0</v>
      </c>
      <c r="AJ3593" s="13">
        <f>tbl_pbp[[#This Row],[Thomas]]*tbl_pbp[[#This Row],[Impactful Play]]</f>
        <v>0</v>
      </c>
      <c r="AK3593" s="13" t="str">
        <f>VLOOKUP(tbl_pbp[[#This Row],[Play Saints Win % Increase]], tbl_impact[],3,TRUE)</f>
        <v>Bad (0 to -5%)</v>
      </c>
    </row>
    <row r="3594" spans="1:37">
      <c r="A3594" s="1">
        <v>142</v>
      </c>
      <c r="B3594" s="5">
        <v>0.51700000000000002</v>
      </c>
      <c r="C3594" t="s">
        <v>3184</v>
      </c>
      <c r="D3594">
        <v>0</v>
      </c>
      <c r="E3594">
        <v>0</v>
      </c>
      <c r="F3594">
        <v>4</v>
      </c>
      <c r="G3594">
        <v>20</v>
      </c>
      <c r="H3594">
        <v>20</v>
      </c>
      <c r="I3594">
        <v>15</v>
      </c>
      <c r="J3594">
        <v>63</v>
      </c>
      <c r="K3594" t="s">
        <v>30</v>
      </c>
      <c r="L3594">
        <v>2</v>
      </c>
      <c r="M3594">
        <v>63</v>
      </c>
      <c r="N3594" t="s">
        <v>3185</v>
      </c>
      <c r="O3594" t="s">
        <v>2171</v>
      </c>
      <c r="P3594" t="s">
        <v>45</v>
      </c>
      <c r="Q3594" t="s">
        <v>46</v>
      </c>
      <c r="R3594" t="s">
        <v>47</v>
      </c>
      <c r="S3594" t="s">
        <v>252</v>
      </c>
      <c r="T3594" t="s">
        <v>3000</v>
      </c>
      <c r="U3594" t="s">
        <v>3186</v>
      </c>
      <c r="V3594" t="s">
        <v>2741</v>
      </c>
      <c r="X3594" t="str">
        <f>VLOOKUP(pbp!V827, games!$B$2:$R$40, 3, FALSE)</f>
        <v>2019-10-06T17:00Z</v>
      </c>
      <c r="Y3594">
        <f>VLOOKUP(1*V3594,NFLGames!$H$11:$H$555,1,FALSE)</f>
        <v>401220326</v>
      </c>
      <c r="Z3594">
        <f>VLOOKUP($Y3594, NFLGames!$H$11:$K$555,2,FALSE)</f>
        <v>2020</v>
      </c>
      <c r="AA3594">
        <f>VLOOKUP($Y3594, NFLGames!$H$11:$K$555,3,FALSE)</f>
        <v>5</v>
      </c>
      <c r="AB3594" s="6">
        <f>IF(A3595=0, 0, AH3595-tbl_pbp[[#This Row],[Saints Win %]])</f>
        <v>4.599999999999993E-2</v>
      </c>
      <c r="AE3594">
        <f>ABS(tbl_pbp[[#This Row],[play.homeScore]]-tbl_pbp[[#This Row],[play.awayScore]])</f>
        <v>0</v>
      </c>
      <c r="AF3594">
        <f>IF(tbl_pbp[[#This Row],[Play Saints Win % Increase]]&gt;=$AF$4,1,0)</f>
        <v>0</v>
      </c>
      <c r="AG3594" t="str">
        <f>VLOOKUP(tbl_pbp[[#This Row],[gameId]], games!$B$2:$T$40, 9, FALSE)</f>
        <v>los-angeles-chargers</v>
      </c>
      <c r="AH3594" s="5">
        <f>IF(tbl_pbp[[#This Row],[AwayTeam]] &lt;&gt; "new-orleans-saints", tbl_pbp[[#This Row],[homeWinPercentage]], 1-tbl_pbp[[#This Row],[homeWinPercentage]])</f>
        <v>0.51700000000000002</v>
      </c>
      <c r="AI3594" s="13">
        <f>tbl_pbp[[#This Row],[Kamara]]*tbl_pbp[[#This Row],[Impactful Play]]</f>
        <v>0</v>
      </c>
      <c r="AJ3594" s="13">
        <f>tbl_pbp[[#This Row],[Thomas]]*tbl_pbp[[#This Row],[Impactful Play]]</f>
        <v>0</v>
      </c>
      <c r="AK3594" s="13" t="str">
        <f>VLOOKUP(tbl_pbp[[#This Row],[Play Saints Win % Increase]], tbl_impact[],3,TRUE)</f>
        <v>Scented (0 to +5%)</v>
      </c>
    </row>
    <row r="3595" spans="1:37">
      <c r="A3595" s="1">
        <v>143</v>
      </c>
      <c r="B3595" s="5">
        <v>0.56299999999999994</v>
      </c>
      <c r="C3595" t="s">
        <v>3187</v>
      </c>
      <c r="D3595">
        <v>0</v>
      </c>
      <c r="E3595">
        <v>0</v>
      </c>
      <c r="F3595">
        <v>4</v>
      </c>
      <c r="G3595">
        <v>20</v>
      </c>
      <c r="H3595">
        <v>20</v>
      </c>
      <c r="I3595">
        <v>10</v>
      </c>
      <c r="J3595">
        <v>58</v>
      </c>
      <c r="K3595" t="s">
        <v>30</v>
      </c>
      <c r="L3595">
        <v>3</v>
      </c>
      <c r="M3595">
        <v>58</v>
      </c>
      <c r="N3595" t="s">
        <v>3188</v>
      </c>
      <c r="O3595" t="s">
        <v>3189</v>
      </c>
      <c r="P3595" t="s">
        <v>22</v>
      </c>
      <c r="Q3595" t="s">
        <v>37</v>
      </c>
      <c r="S3595" t="s">
        <v>123</v>
      </c>
      <c r="T3595" t="s">
        <v>3109</v>
      </c>
      <c r="U3595" t="s">
        <v>3190</v>
      </c>
      <c r="V3595" t="s">
        <v>2741</v>
      </c>
      <c r="X3595" t="str">
        <f>VLOOKUP(pbp!V828, games!$B$2:$R$40, 3, FALSE)</f>
        <v>2019-10-06T17:00Z</v>
      </c>
      <c r="Y3595">
        <f>VLOOKUP(1*V3595,NFLGames!$H$11:$H$555,1,FALSE)</f>
        <v>401220326</v>
      </c>
      <c r="Z3595">
        <f>VLOOKUP($Y3595, NFLGames!$H$11:$K$555,2,FALSE)</f>
        <v>2020</v>
      </c>
      <c r="AA3595">
        <f>VLOOKUP($Y3595, NFLGames!$H$11:$K$555,3,FALSE)</f>
        <v>5</v>
      </c>
      <c r="AB3595" s="6">
        <f>IF(A3596=0, 0, AH3596-tbl_pbp[[#This Row],[Saints Win %]])</f>
        <v>-0.25199999999999995</v>
      </c>
      <c r="AE3595">
        <f>ABS(tbl_pbp[[#This Row],[play.homeScore]]-tbl_pbp[[#This Row],[play.awayScore]])</f>
        <v>0</v>
      </c>
      <c r="AF3595">
        <f>IF(tbl_pbp[[#This Row],[Play Saints Win % Increase]]&gt;=$AF$4,1,0)</f>
        <v>0</v>
      </c>
      <c r="AG3595" t="str">
        <f>VLOOKUP(tbl_pbp[[#This Row],[gameId]], games!$B$2:$T$40, 9, FALSE)</f>
        <v>los-angeles-chargers</v>
      </c>
      <c r="AH3595" s="5">
        <f>IF(tbl_pbp[[#This Row],[AwayTeam]] &lt;&gt; "new-orleans-saints", tbl_pbp[[#This Row],[homeWinPercentage]], 1-tbl_pbp[[#This Row],[homeWinPercentage]])</f>
        <v>0.56299999999999994</v>
      </c>
      <c r="AI3595" s="13">
        <f>tbl_pbp[[#This Row],[Kamara]]*tbl_pbp[[#This Row],[Impactful Play]]</f>
        <v>0</v>
      </c>
      <c r="AJ3595" s="13">
        <f>tbl_pbp[[#This Row],[Thomas]]*tbl_pbp[[#This Row],[Impactful Play]]</f>
        <v>0</v>
      </c>
      <c r="AK3595" s="13" t="str">
        <f>VLOOKUP(tbl_pbp[[#This Row],[Play Saints Win % Increase]], tbl_impact[],3,TRUE)</f>
        <v>Wretched (-worse than -20%)</v>
      </c>
    </row>
    <row r="3596" spans="1:37">
      <c r="A3596" s="1">
        <v>144</v>
      </c>
      <c r="B3596" s="5">
        <v>0.311</v>
      </c>
      <c r="C3596" t="s">
        <v>3191</v>
      </c>
      <c r="D3596">
        <v>0</v>
      </c>
      <c r="E3596">
        <v>0</v>
      </c>
      <c r="F3596">
        <v>4</v>
      </c>
      <c r="G3596">
        <v>20</v>
      </c>
      <c r="H3596">
        <v>20</v>
      </c>
      <c r="I3596">
        <v>10</v>
      </c>
      <c r="J3596">
        <v>58</v>
      </c>
      <c r="K3596" t="s">
        <v>30</v>
      </c>
      <c r="L3596">
        <v>4</v>
      </c>
      <c r="M3596">
        <v>58</v>
      </c>
      <c r="N3596" t="s">
        <v>3192</v>
      </c>
      <c r="O3596" t="s">
        <v>3193</v>
      </c>
      <c r="P3596" t="s">
        <v>66</v>
      </c>
      <c r="Q3596" t="s">
        <v>67</v>
      </c>
      <c r="R3596" t="s">
        <v>68</v>
      </c>
      <c r="S3596" t="s">
        <v>1081</v>
      </c>
      <c r="T3596" t="s">
        <v>3109</v>
      </c>
      <c r="U3596" t="s">
        <v>3194</v>
      </c>
      <c r="V3596" t="s">
        <v>2741</v>
      </c>
      <c r="X3596" t="str">
        <f>VLOOKUP(pbp!V829, games!$B$2:$R$40, 3, FALSE)</f>
        <v>2019-10-06T17:00Z</v>
      </c>
      <c r="Y3596">
        <f>VLOOKUP(1*V3596,NFLGames!$H$11:$H$555,1,FALSE)</f>
        <v>401220326</v>
      </c>
      <c r="Z3596">
        <f>VLOOKUP($Y3596, NFLGames!$H$11:$K$555,2,FALSE)</f>
        <v>2020</v>
      </c>
      <c r="AA3596">
        <f>VLOOKUP($Y3596, NFLGames!$H$11:$K$555,3,FALSE)</f>
        <v>5</v>
      </c>
      <c r="AB3596" s="6">
        <f>IF(A3597=0, 0, AH3597-tbl_pbp[[#This Row],[Saints Win %]])</f>
        <v>7.0000000000000062E-3</v>
      </c>
      <c r="AE3596">
        <f>ABS(tbl_pbp[[#This Row],[play.homeScore]]-tbl_pbp[[#This Row],[play.awayScore]])</f>
        <v>0</v>
      </c>
      <c r="AF3596">
        <f>IF(tbl_pbp[[#This Row],[Play Saints Win % Increase]]&gt;=$AF$4,1,0)</f>
        <v>0</v>
      </c>
      <c r="AG3596" t="str">
        <f>VLOOKUP(tbl_pbp[[#This Row],[gameId]], games!$B$2:$T$40, 9, FALSE)</f>
        <v>los-angeles-chargers</v>
      </c>
      <c r="AH3596" s="5">
        <f>IF(tbl_pbp[[#This Row],[AwayTeam]] &lt;&gt; "new-orleans-saints", tbl_pbp[[#This Row],[homeWinPercentage]], 1-tbl_pbp[[#This Row],[homeWinPercentage]])</f>
        <v>0.311</v>
      </c>
      <c r="AI3596" s="13">
        <f>tbl_pbp[[#This Row],[Kamara]]*tbl_pbp[[#This Row],[Impactful Play]]</f>
        <v>0</v>
      </c>
      <c r="AJ3596" s="13">
        <f>tbl_pbp[[#This Row],[Thomas]]*tbl_pbp[[#This Row],[Impactful Play]]</f>
        <v>0</v>
      </c>
      <c r="AK3596" s="13" t="str">
        <f>VLOOKUP(tbl_pbp[[#This Row],[Play Saints Win % Increase]], tbl_impact[],3,TRUE)</f>
        <v>Scented (0 to +5%)</v>
      </c>
    </row>
    <row r="3597" spans="1:37">
      <c r="A3597" s="1">
        <v>145</v>
      </c>
      <c r="B3597" s="5">
        <v>0.318</v>
      </c>
      <c r="C3597" t="s">
        <v>3195</v>
      </c>
      <c r="D3597">
        <v>0</v>
      </c>
      <c r="E3597">
        <v>0</v>
      </c>
      <c r="F3597">
        <v>4</v>
      </c>
      <c r="G3597">
        <v>20</v>
      </c>
      <c r="H3597">
        <v>20</v>
      </c>
      <c r="I3597">
        <v>10</v>
      </c>
      <c r="J3597">
        <v>23</v>
      </c>
      <c r="K3597" t="s">
        <v>29</v>
      </c>
      <c r="L3597">
        <v>1</v>
      </c>
      <c r="M3597">
        <v>77</v>
      </c>
      <c r="N3597" t="s">
        <v>3196</v>
      </c>
      <c r="O3597" t="s">
        <v>1548</v>
      </c>
      <c r="P3597" t="s">
        <v>45</v>
      </c>
      <c r="Q3597" t="s">
        <v>46</v>
      </c>
      <c r="R3597" t="s">
        <v>47</v>
      </c>
      <c r="S3597" t="s">
        <v>33</v>
      </c>
      <c r="T3597" t="s">
        <v>217</v>
      </c>
      <c r="U3597" t="s">
        <v>218</v>
      </c>
      <c r="V3597" t="s">
        <v>2741</v>
      </c>
      <c r="X3597" t="str">
        <f>VLOOKUP(pbp!V830, games!$B$2:$R$40, 3, FALSE)</f>
        <v>2019-10-06T17:00Z</v>
      </c>
      <c r="Y3597">
        <f>VLOOKUP(1*V3597,NFLGames!$H$11:$H$555,1,FALSE)</f>
        <v>401220326</v>
      </c>
      <c r="Z3597">
        <f>VLOOKUP($Y3597, NFLGames!$H$11:$K$555,2,FALSE)</f>
        <v>2020</v>
      </c>
      <c r="AA3597">
        <f>VLOOKUP($Y3597, NFLGames!$H$11:$K$555,3,FALSE)</f>
        <v>5</v>
      </c>
      <c r="AB3597" s="6">
        <f>IF(A3598=0, 0, AH3598-tbl_pbp[[#This Row],[Saints Win %]])</f>
        <v>0.183</v>
      </c>
      <c r="AC3597">
        <v>1</v>
      </c>
      <c r="AE3597">
        <f>ABS(tbl_pbp[[#This Row],[play.homeScore]]-tbl_pbp[[#This Row],[play.awayScore]])</f>
        <v>0</v>
      </c>
      <c r="AF3597">
        <f>IF(tbl_pbp[[#This Row],[Play Saints Win % Increase]]&gt;=$AF$4,1,0)</f>
        <v>1</v>
      </c>
      <c r="AG3597" t="str">
        <f>VLOOKUP(tbl_pbp[[#This Row],[gameId]], games!$B$2:$T$40, 9, FALSE)</f>
        <v>los-angeles-chargers</v>
      </c>
      <c r="AH3597" s="5">
        <f>IF(tbl_pbp[[#This Row],[AwayTeam]] &lt;&gt; "new-orleans-saints", tbl_pbp[[#This Row],[homeWinPercentage]], 1-tbl_pbp[[#This Row],[homeWinPercentage]])</f>
        <v>0.318</v>
      </c>
      <c r="AI3597" s="13">
        <f>tbl_pbp[[#This Row],[Kamara]]*tbl_pbp[[#This Row],[Impactful Play]]</f>
        <v>1</v>
      </c>
      <c r="AJ3597" s="13">
        <f>tbl_pbp[[#This Row],[Thomas]]*tbl_pbp[[#This Row],[Impactful Play]]</f>
        <v>0</v>
      </c>
      <c r="AK3597" s="13" t="str">
        <f>VLOOKUP(tbl_pbp[[#This Row],[Play Saints Win % Increase]], tbl_impact[],3,TRUE)</f>
        <v>Fragrant (10% to 20%)</v>
      </c>
    </row>
    <row r="3598" spans="1:37">
      <c r="A3598" s="1">
        <v>146</v>
      </c>
      <c r="B3598" s="5">
        <v>0.501</v>
      </c>
      <c r="C3598" t="s">
        <v>3197</v>
      </c>
      <c r="D3598">
        <v>0</v>
      </c>
      <c r="E3598">
        <v>0</v>
      </c>
      <c r="F3598">
        <v>4</v>
      </c>
      <c r="G3598">
        <v>20</v>
      </c>
      <c r="H3598">
        <v>20</v>
      </c>
      <c r="I3598">
        <v>8</v>
      </c>
      <c r="J3598">
        <v>25</v>
      </c>
      <c r="K3598" t="s">
        <v>29</v>
      </c>
      <c r="L3598">
        <v>2</v>
      </c>
      <c r="M3598">
        <v>75</v>
      </c>
      <c r="N3598" t="s">
        <v>3198</v>
      </c>
      <c r="O3598" t="s">
        <v>3087</v>
      </c>
      <c r="P3598" t="s">
        <v>22</v>
      </c>
      <c r="Q3598" t="s">
        <v>37</v>
      </c>
      <c r="S3598" t="s">
        <v>73</v>
      </c>
      <c r="T3598" t="s">
        <v>34</v>
      </c>
      <c r="U3598" t="s">
        <v>3199</v>
      </c>
      <c r="V3598" t="s">
        <v>2741</v>
      </c>
      <c r="X3598" t="str">
        <f>VLOOKUP(pbp!V831, games!$B$2:$R$40, 3, FALSE)</f>
        <v>2019-10-06T17:00Z</v>
      </c>
      <c r="Y3598">
        <f>VLOOKUP(1*V3598,NFLGames!$H$11:$H$555,1,FALSE)</f>
        <v>401220326</v>
      </c>
      <c r="Z3598">
        <f>VLOOKUP($Y3598, NFLGames!$H$11:$K$555,2,FALSE)</f>
        <v>2020</v>
      </c>
      <c r="AA3598">
        <f>VLOOKUP($Y3598, NFLGames!$H$11:$K$555,3,FALSE)</f>
        <v>5</v>
      </c>
      <c r="AB3598" s="6">
        <f>IF(A3599=0, 0, AH3599-tbl_pbp[[#This Row],[Saints Win %]])</f>
        <v>-4.5999999999999985E-2</v>
      </c>
      <c r="AE3598">
        <f>ABS(tbl_pbp[[#This Row],[play.homeScore]]-tbl_pbp[[#This Row],[play.awayScore]])</f>
        <v>0</v>
      </c>
      <c r="AF3598">
        <f>IF(tbl_pbp[[#This Row],[Play Saints Win % Increase]]&gt;=$AF$4,1,0)</f>
        <v>0</v>
      </c>
      <c r="AG3598" t="str">
        <f>VLOOKUP(tbl_pbp[[#This Row],[gameId]], games!$B$2:$T$40, 9, FALSE)</f>
        <v>los-angeles-chargers</v>
      </c>
      <c r="AH3598" s="5">
        <f>IF(tbl_pbp[[#This Row],[AwayTeam]] &lt;&gt; "new-orleans-saints", tbl_pbp[[#This Row],[homeWinPercentage]], 1-tbl_pbp[[#This Row],[homeWinPercentage]])</f>
        <v>0.501</v>
      </c>
      <c r="AI3598" s="13">
        <f>tbl_pbp[[#This Row],[Kamara]]*tbl_pbp[[#This Row],[Impactful Play]]</f>
        <v>0</v>
      </c>
      <c r="AJ3598" s="13">
        <f>tbl_pbp[[#This Row],[Thomas]]*tbl_pbp[[#This Row],[Impactful Play]]</f>
        <v>0</v>
      </c>
      <c r="AK3598" s="13" t="str">
        <f>VLOOKUP(tbl_pbp[[#This Row],[Play Saints Win % Increase]], tbl_impact[],3,TRUE)</f>
        <v>Bad (0 to -5%)</v>
      </c>
    </row>
    <row r="3599" spans="1:37">
      <c r="A3599" s="1">
        <v>147</v>
      </c>
      <c r="B3599" s="5">
        <v>0.45500000000000002</v>
      </c>
      <c r="C3599" t="s">
        <v>3200</v>
      </c>
      <c r="D3599">
        <v>0</v>
      </c>
      <c r="E3599">
        <v>0</v>
      </c>
      <c r="F3599">
        <v>4</v>
      </c>
      <c r="G3599">
        <v>20</v>
      </c>
      <c r="H3599">
        <v>20</v>
      </c>
      <c r="I3599">
        <v>8</v>
      </c>
      <c r="J3599">
        <v>25</v>
      </c>
      <c r="K3599" t="s">
        <v>29</v>
      </c>
      <c r="L3599">
        <v>3</v>
      </c>
      <c r="M3599">
        <v>75</v>
      </c>
      <c r="N3599" t="s">
        <v>3201</v>
      </c>
      <c r="O3599" t="s">
        <v>2816</v>
      </c>
      <c r="P3599" t="s">
        <v>30</v>
      </c>
      <c r="Q3599" t="s">
        <v>31</v>
      </c>
      <c r="R3599" t="s">
        <v>32</v>
      </c>
      <c r="S3599" t="s">
        <v>92</v>
      </c>
      <c r="T3599" t="s">
        <v>34</v>
      </c>
      <c r="U3599" t="s">
        <v>3202</v>
      </c>
      <c r="V3599" t="s">
        <v>2741</v>
      </c>
      <c r="X3599" t="str">
        <f>VLOOKUP(pbp!V832, games!$B$2:$R$40, 3, FALSE)</f>
        <v>2019-10-06T17:00Z</v>
      </c>
      <c r="Y3599">
        <f>VLOOKUP(1*V3599,NFLGames!$H$11:$H$555,1,FALSE)</f>
        <v>401220326</v>
      </c>
      <c r="Z3599">
        <f>VLOOKUP($Y3599, NFLGames!$H$11:$K$555,2,FALSE)</f>
        <v>2020</v>
      </c>
      <c r="AA3599">
        <f>VLOOKUP($Y3599, NFLGames!$H$11:$K$555,3,FALSE)</f>
        <v>5</v>
      </c>
      <c r="AB3599" s="6">
        <f>IF(A3600=0, 0, AH3600-tbl_pbp[[#This Row],[Saints Win %]])</f>
        <v>2.7999999999999969E-2</v>
      </c>
      <c r="AE3599">
        <f>ABS(tbl_pbp[[#This Row],[play.homeScore]]-tbl_pbp[[#This Row],[play.awayScore]])</f>
        <v>0</v>
      </c>
      <c r="AF3599">
        <f>IF(tbl_pbp[[#This Row],[Play Saints Win % Increase]]&gt;=$AF$4,1,0)</f>
        <v>0</v>
      </c>
      <c r="AG3599" t="str">
        <f>VLOOKUP(tbl_pbp[[#This Row],[gameId]], games!$B$2:$T$40, 9, FALSE)</f>
        <v>los-angeles-chargers</v>
      </c>
      <c r="AH3599" s="5">
        <f>IF(tbl_pbp[[#This Row],[AwayTeam]] &lt;&gt; "new-orleans-saints", tbl_pbp[[#This Row],[homeWinPercentage]], 1-tbl_pbp[[#This Row],[homeWinPercentage]])</f>
        <v>0.45500000000000002</v>
      </c>
      <c r="AI3599" s="13">
        <f>tbl_pbp[[#This Row],[Kamara]]*tbl_pbp[[#This Row],[Impactful Play]]</f>
        <v>0</v>
      </c>
      <c r="AJ3599" s="13">
        <f>tbl_pbp[[#This Row],[Thomas]]*tbl_pbp[[#This Row],[Impactful Play]]</f>
        <v>0</v>
      </c>
      <c r="AK3599" s="13" t="str">
        <f>VLOOKUP(tbl_pbp[[#This Row],[Play Saints Win % Increase]], tbl_impact[],3,TRUE)</f>
        <v>Scented (0 to +5%)</v>
      </c>
    </row>
    <row r="3600" spans="1:37">
      <c r="A3600" s="1">
        <v>148</v>
      </c>
      <c r="B3600" s="5">
        <v>0.48299999999999998</v>
      </c>
      <c r="C3600" t="s">
        <v>3203</v>
      </c>
      <c r="D3600">
        <v>0</v>
      </c>
      <c r="E3600">
        <v>0</v>
      </c>
      <c r="F3600">
        <v>4</v>
      </c>
      <c r="G3600">
        <v>20</v>
      </c>
      <c r="H3600">
        <v>20</v>
      </c>
      <c r="I3600">
        <v>5</v>
      </c>
      <c r="J3600">
        <v>28</v>
      </c>
      <c r="K3600" t="s">
        <v>29</v>
      </c>
      <c r="L3600">
        <v>4</v>
      </c>
      <c r="M3600">
        <v>72</v>
      </c>
      <c r="N3600" t="s">
        <v>3204</v>
      </c>
      <c r="O3600" t="s">
        <v>101</v>
      </c>
      <c r="P3600" t="s">
        <v>66</v>
      </c>
      <c r="Q3600" t="s">
        <v>67</v>
      </c>
      <c r="R3600" t="s">
        <v>68</v>
      </c>
      <c r="S3600" t="s">
        <v>78</v>
      </c>
      <c r="T3600" t="s">
        <v>1005</v>
      </c>
      <c r="U3600" t="s">
        <v>3205</v>
      </c>
      <c r="V3600" t="s">
        <v>2741</v>
      </c>
      <c r="X3600" t="str">
        <f>VLOOKUP(pbp!V833, games!$B$2:$R$40, 3, FALSE)</f>
        <v>2019-10-06T17:00Z</v>
      </c>
      <c r="Y3600">
        <f>VLOOKUP(1*V3600,NFLGames!$H$11:$H$555,1,FALSE)</f>
        <v>401220326</v>
      </c>
      <c r="Z3600">
        <f>VLOOKUP($Y3600, NFLGames!$H$11:$K$555,2,FALSE)</f>
        <v>2020</v>
      </c>
      <c r="AA3600">
        <f>VLOOKUP($Y3600, NFLGames!$H$11:$K$555,3,FALSE)</f>
        <v>5</v>
      </c>
      <c r="AB3600" s="6">
        <f>IF(A3601=0, 0, AH3601-tbl_pbp[[#This Row],[Saints Win %]])</f>
        <v>-5.2999999999999992E-2</v>
      </c>
      <c r="AE3600">
        <f>ABS(tbl_pbp[[#This Row],[play.homeScore]]-tbl_pbp[[#This Row],[play.awayScore]])</f>
        <v>0</v>
      </c>
      <c r="AF3600">
        <f>IF(tbl_pbp[[#This Row],[Play Saints Win % Increase]]&gt;=$AF$4,1,0)</f>
        <v>0</v>
      </c>
      <c r="AG3600" t="str">
        <f>VLOOKUP(tbl_pbp[[#This Row],[gameId]], games!$B$2:$T$40, 9, FALSE)</f>
        <v>los-angeles-chargers</v>
      </c>
      <c r="AH3600" s="5">
        <f>IF(tbl_pbp[[#This Row],[AwayTeam]] &lt;&gt; "new-orleans-saints", tbl_pbp[[#This Row],[homeWinPercentage]], 1-tbl_pbp[[#This Row],[homeWinPercentage]])</f>
        <v>0.48299999999999998</v>
      </c>
      <c r="AI3600" s="13">
        <f>tbl_pbp[[#This Row],[Kamara]]*tbl_pbp[[#This Row],[Impactful Play]]</f>
        <v>0</v>
      </c>
      <c r="AJ3600" s="13">
        <f>tbl_pbp[[#This Row],[Thomas]]*tbl_pbp[[#This Row],[Impactful Play]]</f>
        <v>0</v>
      </c>
      <c r="AK3600" s="13" t="str">
        <f>VLOOKUP(tbl_pbp[[#This Row],[Play Saints Win % Increase]], tbl_impact[],3,TRUE)</f>
        <v>Smelly (worse than-5% -&gt; -10%)</v>
      </c>
    </row>
    <row r="3601" spans="1:37">
      <c r="A3601" s="1">
        <v>149</v>
      </c>
      <c r="B3601" s="5">
        <v>0.43</v>
      </c>
      <c r="C3601" t="s">
        <v>3206</v>
      </c>
      <c r="D3601">
        <v>0</v>
      </c>
      <c r="E3601">
        <v>0</v>
      </c>
      <c r="F3601">
        <v>4</v>
      </c>
      <c r="G3601">
        <v>20</v>
      </c>
      <c r="H3601">
        <v>20</v>
      </c>
      <c r="I3601">
        <v>10</v>
      </c>
      <c r="J3601">
        <v>78</v>
      </c>
      <c r="K3601" t="s">
        <v>30</v>
      </c>
      <c r="L3601">
        <v>1</v>
      </c>
      <c r="M3601">
        <v>78</v>
      </c>
      <c r="N3601" t="s">
        <v>3207</v>
      </c>
      <c r="O3601" t="s">
        <v>969</v>
      </c>
      <c r="P3601" t="s">
        <v>30</v>
      </c>
      <c r="Q3601" t="s">
        <v>31</v>
      </c>
      <c r="R3601" t="s">
        <v>32</v>
      </c>
      <c r="S3601" t="s">
        <v>33</v>
      </c>
      <c r="T3601" t="s">
        <v>2757</v>
      </c>
      <c r="U3601" t="s">
        <v>3208</v>
      </c>
      <c r="V3601" t="s">
        <v>2741</v>
      </c>
      <c r="X3601" t="str">
        <f>VLOOKUP(pbp!V834, games!$B$2:$R$40, 3, FALSE)</f>
        <v>2019-10-06T17:00Z</v>
      </c>
      <c r="Y3601">
        <f>VLOOKUP(1*V3601,NFLGames!$H$11:$H$555,1,FALSE)</f>
        <v>401220326</v>
      </c>
      <c r="Z3601">
        <f>VLOOKUP($Y3601, NFLGames!$H$11:$K$555,2,FALSE)</f>
        <v>2020</v>
      </c>
      <c r="AA3601">
        <f>VLOOKUP($Y3601, NFLGames!$H$11:$K$555,3,FALSE)</f>
        <v>5</v>
      </c>
      <c r="AB3601" s="6">
        <f>IF(A3602=0, 0, AH3602-tbl_pbp[[#This Row],[Saints Win %]])</f>
        <v>0.28499999999999998</v>
      </c>
      <c r="AE3601">
        <f>ABS(tbl_pbp[[#This Row],[play.homeScore]]-tbl_pbp[[#This Row],[play.awayScore]])</f>
        <v>0</v>
      </c>
      <c r="AF3601">
        <f>IF(tbl_pbp[[#This Row],[Play Saints Win % Increase]]&gt;=$AF$4,1,0)</f>
        <v>1</v>
      </c>
      <c r="AG3601" t="str">
        <f>VLOOKUP(tbl_pbp[[#This Row],[gameId]], games!$B$2:$T$40, 9, FALSE)</f>
        <v>los-angeles-chargers</v>
      </c>
      <c r="AH3601" s="5">
        <f>IF(tbl_pbp[[#This Row],[AwayTeam]] &lt;&gt; "new-orleans-saints", tbl_pbp[[#This Row],[homeWinPercentage]], 1-tbl_pbp[[#This Row],[homeWinPercentage]])</f>
        <v>0.43</v>
      </c>
      <c r="AI3601" s="13">
        <f>tbl_pbp[[#This Row],[Kamara]]*tbl_pbp[[#This Row],[Impactful Play]]</f>
        <v>0</v>
      </c>
      <c r="AJ3601" s="13">
        <f>tbl_pbp[[#This Row],[Thomas]]*tbl_pbp[[#This Row],[Impactful Play]]</f>
        <v>0</v>
      </c>
      <c r="AK3601" s="13" t="str">
        <f>VLOOKUP(tbl_pbp[[#This Row],[Play Saints Win % Increase]], tbl_impact[],3,TRUE)</f>
        <v>Ambrosial (20% +)</v>
      </c>
    </row>
    <row r="3602" spans="1:37">
      <c r="A3602" s="1">
        <v>150</v>
      </c>
      <c r="B3602" s="5">
        <v>0.71499999999999997</v>
      </c>
      <c r="C3602" t="s">
        <v>3209</v>
      </c>
      <c r="D3602">
        <v>0</v>
      </c>
      <c r="E3602">
        <v>0</v>
      </c>
      <c r="F3602">
        <v>4</v>
      </c>
      <c r="G3602">
        <v>20</v>
      </c>
      <c r="H3602">
        <v>20</v>
      </c>
      <c r="I3602">
        <v>10</v>
      </c>
      <c r="J3602">
        <v>64</v>
      </c>
      <c r="K3602" t="s">
        <v>30</v>
      </c>
      <c r="L3602">
        <v>1</v>
      </c>
      <c r="M3602">
        <v>64</v>
      </c>
      <c r="N3602" t="s">
        <v>3210</v>
      </c>
      <c r="O3602" t="s">
        <v>3211</v>
      </c>
      <c r="P3602" t="s">
        <v>45</v>
      </c>
      <c r="Q3602" t="s">
        <v>46</v>
      </c>
      <c r="R3602" t="s">
        <v>47</v>
      </c>
      <c r="S3602" t="s">
        <v>33</v>
      </c>
      <c r="T3602" t="s">
        <v>2774</v>
      </c>
      <c r="U3602" t="s">
        <v>2895</v>
      </c>
      <c r="V3602" t="s">
        <v>2741</v>
      </c>
      <c r="X3602" t="str">
        <f>VLOOKUP(pbp!V835, games!$B$2:$R$40, 3, FALSE)</f>
        <v>2019-10-06T17:00Z</v>
      </c>
      <c r="Y3602">
        <f>VLOOKUP(1*V3602,NFLGames!$H$11:$H$555,1,FALSE)</f>
        <v>401220326</v>
      </c>
      <c r="Z3602">
        <f>VLOOKUP($Y3602, NFLGames!$H$11:$K$555,2,FALSE)</f>
        <v>2020</v>
      </c>
      <c r="AA3602">
        <f>VLOOKUP($Y3602, NFLGames!$H$11:$K$555,3,FALSE)</f>
        <v>5</v>
      </c>
      <c r="AB3602" s="6">
        <f>IF(A3603=0, 0, AH3603-tbl_pbp[[#This Row],[Saints Win %]])</f>
        <v>-0.20299999999999996</v>
      </c>
      <c r="AE3602">
        <f>ABS(tbl_pbp[[#This Row],[play.homeScore]]-tbl_pbp[[#This Row],[play.awayScore]])</f>
        <v>0</v>
      </c>
      <c r="AF3602">
        <f>IF(tbl_pbp[[#This Row],[Play Saints Win % Increase]]&gt;=$AF$4,1,0)</f>
        <v>0</v>
      </c>
      <c r="AG3602" t="str">
        <f>VLOOKUP(tbl_pbp[[#This Row],[gameId]], games!$B$2:$T$40, 9, FALSE)</f>
        <v>los-angeles-chargers</v>
      </c>
      <c r="AH3602" s="5">
        <f>IF(tbl_pbp[[#This Row],[AwayTeam]] &lt;&gt; "new-orleans-saints", tbl_pbp[[#This Row],[homeWinPercentage]], 1-tbl_pbp[[#This Row],[homeWinPercentage]])</f>
        <v>0.71499999999999997</v>
      </c>
      <c r="AI3602" s="13">
        <f>tbl_pbp[[#This Row],[Kamara]]*tbl_pbp[[#This Row],[Impactful Play]]</f>
        <v>0</v>
      </c>
      <c r="AJ3602" s="13">
        <f>tbl_pbp[[#This Row],[Thomas]]*tbl_pbp[[#This Row],[Impactful Play]]</f>
        <v>0</v>
      </c>
      <c r="AK3602" s="13" t="str">
        <f>VLOOKUP(tbl_pbp[[#This Row],[Play Saints Win % Increase]], tbl_impact[],3,TRUE)</f>
        <v>Wretched (-worse than -20%)</v>
      </c>
    </row>
    <row r="3603" spans="1:37">
      <c r="A3603" s="1">
        <v>151</v>
      </c>
      <c r="B3603" s="5">
        <v>0.51200000000000001</v>
      </c>
      <c r="C3603" t="s">
        <v>3212</v>
      </c>
      <c r="D3603">
        <v>0</v>
      </c>
      <c r="E3603">
        <v>0</v>
      </c>
      <c r="F3603">
        <v>4</v>
      </c>
      <c r="G3603">
        <v>20</v>
      </c>
      <c r="H3603">
        <v>20</v>
      </c>
      <c r="I3603">
        <v>11</v>
      </c>
      <c r="J3603">
        <v>65</v>
      </c>
      <c r="K3603" t="s">
        <v>30</v>
      </c>
      <c r="L3603">
        <v>2</v>
      </c>
      <c r="M3603">
        <v>65</v>
      </c>
      <c r="N3603" t="s">
        <v>3213</v>
      </c>
      <c r="O3603" t="s">
        <v>536</v>
      </c>
      <c r="P3603" t="s">
        <v>45</v>
      </c>
      <c r="Q3603" t="s">
        <v>46</v>
      </c>
      <c r="R3603" t="s">
        <v>47</v>
      </c>
      <c r="S3603" t="s">
        <v>147</v>
      </c>
      <c r="T3603" t="s">
        <v>2867</v>
      </c>
      <c r="U3603" t="s">
        <v>3214</v>
      </c>
      <c r="V3603" t="s">
        <v>2741</v>
      </c>
      <c r="X3603" t="str">
        <f>VLOOKUP(pbp!V836, games!$B$2:$R$40, 3, FALSE)</f>
        <v>2019-10-06T17:00Z</v>
      </c>
      <c r="Y3603">
        <f>VLOOKUP(1*V3603,NFLGames!$H$11:$H$555,1,FALSE)</f>
        <v>401220326</v>
      </c>
      <c r="Z3603">
        <f>VLOOKUP($Y3603, NFLGames!$H$11:$K$555,2,FALSE)</f>
        <v>2020</v>
      </c>
      <c r="AA3603">
        <f>VLOOKUP($Y3603, NFLGames!$H$11:$K$555,3,FALSE)</f>
        <v>5</v>
      </c>
      <c r="AB3603" s="6">
        <f>IF(A3604=0, 0, AH3604-tbl_pbp[[#This Row],[Saints Win %]])</f>
        <v>-0.379</v>
      </c>
      <c r="AE3603">
        <f>ABS(tbl_pbp[[#This Row],[play.homeScore]]-tbl_pbp[[#This Row],[play.awayScore]])</f>
        <v>0</v>
      </c>
      <c r="AF3603">
        <f>IF(tbl_pbp[[#This Row],[Play Saints Win % Increase]]&gt;=$AF$4,1,0)</f>
        <v>0</v>
      </c>
      <c r="AG3603" t="str">
        <f>VLOOKUP(tbl_pbp[[#This Row],[gameId]], games!$B$2:$T$40, 9, FALSE)</f>
        <v>los-angeles-chargers</v>
      </c>
      <c r="AH3603" s="5">
        <f>IF(tbl_pbp[[#This Row],[AwayTeam]] &lt;&gt; "new-orleans-saints", tbl_pbp[[#This Row],[homeWinPercentage]], 1-tbl_pbp[[#This Row],[homeWinPercentage]])</f>
        <v>0.51200000000000001</v>
      </c>
      <c r="AI3603" s="13">
        <f>tbl_pbp[[#This Row],[Kamara]]*tbl_pbp[[#This Row],[Impactful Play]]</f>
        <v>0</v>
      </c>
      <c r="AJ3603" s="13">
        <f>tbl_pbp[[#This Row],[Thomas]]*tbl_pbp[[#This Row],[Impactful Play]]</f>
        <v>0</v>
      </c>
      <c r="AK3603" s="13" t="str">
        <f>VLOOKUP(tbl_pbp[[#This Row],[Play Saints Win % Increase]], tbl_impact[],3,TRUE)</f>
        <v>Wretched (-worse than -20%)</v>
      </c>
    </row>
    <row r="3604" spans="1:37">
      <c r="A3604" s="1">
        <v>152</v>
      </c>
      <c r="B3604" s="5">
        <v>0.13300000000000001</v>
      </c>
      <c r="C3604" t="s">
        <v>3215</v>
      </c>
      <c r="D3604">
        <v>0</v>
      </c>
      <c r="E3604">
        <v>0</v>
      </c>
      <c r="F3604">
        <v>4</v>
      </c>
      <c r="G3604">
        <v>20</v>
      </c>
      <c r="H3604">
        <v>27</v>
      </c>
      <c r="I3604">
        <v>10</v>
      </c>
      <c r="J3604">
        <v>64</v>
      </c>
      <c r="K3604" t="s">
        <v>30</v>
      </c>
      <c r="L3604">
        <v>3</v>
      </c>
      <c r="M3604">
        <v>64</v>
      </c>
      <c r="N3604" t="s">
        <v>3216</v>
      </c>
      <c r="O3604" t="s">
        <v>2695</v>
      </c>
      <c r="P3604" t="s">
        <v>103</v>
      </c>
      <c r="Q3604" t="s">
        <v>104</v>
      </c>
      <c r="R3604" t="s">
        <v>105</v>
      </c>
      <c r="S3604" t="s">
        <v>123</v>
      </c>
      <c r="T3604" t="s">
        <v>2774</v>
      </c>
      <c r="U3604" t="s">
        <v>3217</v>
      </c>
      <c r="V3604" t="s">
        <v>2741</v>
      </c>
      <c r="X3604" t="str">
        <f>VLOOKUP(pbp!V837, games!$B$2:$R$40, 3, FALSE)</f>
        <v>2019-10-06T17:00Z</v>
      </c>
      <c r="Y3604">
        <f>VLOOKUP(1*V3604,NFLGames!$H$11:$H$555,1,FALSE)</f>
        <v>401220326</v>
      </c>
      <c r="Z3604">
        <f>VLOOKUP($Y3604, NFLGames!$H$11:$K$555,2,FALSE)</f>
        <v>2020</v>
      </c>
      <c r="AA3604">
        <f>VLOOKUP($Y3604, NFLGames!$H$11:$K$555,3,FALSE)</f>
        <v>5</v>
      </c>
      <c r="AB3604" s="6">
        <f>IF(A3605=0, 0, AH3605-tbl_pbp[[#This Row],[Saints Win %]])</f>
        <v>1.2999999999999984E-2</v>
      </c>
      <c r="AE3604">
        <f>ABS(tbl_pbp[[#This Row],[play.homeScore]]-tbl_pbp[[#This Row],[play.awayScore]])</f>
        <v>7</v>
      </c>
      <c r="AF3604">
        <f>IF(tbl_pbp[[#This Row],[Play Saints Win % Increase]]&gt;=$AF$4,1,0)</f>
        <v>0</v>
      </c>
      <c r="AG3604" t="str">
        <f>VLOOKUP(tbl_pbp[[#This Row],[gameId]], games!$B$2:$T$40, 9, FALSE)</f>
        <v>los-angeles-chargers</v>
      </c>
      <c r="AH3604" s="5">
        <f>IF(tbl_pbp[[#This Row],[AwayTeam]] &lt;&gt; "new-orleans-saints", tbl_pbp[[#This Row],[homeWinPercentage]], 1-tbl_pbp[[#This Row],[homeWinPercentage]])</f>
        <v>0.13300000000000001</v>
      </c>
      <c r="AI3604" s="13">
        <f>tbl_pbp[[#This Row],[Kamara]]*tbl_pbp[[#This Row],[Impactful Play]]</f>
        <v>0</v>
      </c>
      <c r="AJ3604" s="13">
        <f>tbl_pbp[[#This Row],[Thomas]]*tbl_pbp[[#This Row],[Impactful Play]]</f>
        <v>0</v>
      </c>
      <c r="AK3604" s="13" t="str">
        <f>VLOOKUP(tbl_pbp[[#This Row],[Play Saints Win % Increase]], tbl_impact[],3,TRUE)</f>
        <v>Scented (0 to +5%)</v>
      </c>
    </row>
    <row r="3605" spans="1:37">
      <c r="A3605" s="1">
        <v>153</v>
      </c>
      <c r="B3605" s="5">
        <v>0.14599999999999999</v>
      </c>
      <c r="C3605" t="s">
        <v>3218</v>
      </c>
      <c r="D3605">
        <v>0</v>
      </c>
      <c r="E3605">
        <v>0</v>
      </c>
      <c r="F3605">
        <v>4</v>
      </c>
      <c r="G3605">
        <v>20</v>
      </c>
      <c r="H3605">
        <v>27</v>
      </c>
      <c r="I3605">
        <v>0</v>
      </c>
      <c r="J3605">
        <v>65</v>
      </c>
      <c r="K3605" t="s">
        <v>30</v>
      </c>
      <c r="L3605">
        <v>0</v>
      </c>
      <c r="M3605">
        <v>65</v>
      </c>
      <c r="N3605" t="s">
        <v>3219</v>
      </c>
      <c r="O3605" t="s">
        <v>2695</v>
      </c>
      <c r="P3605" t="s">
        <v>25</v>
      </c>
      <c r="Q3605" t="s">
        <v>26</v>
      </c>
      <c r="R3605" t="s">
        <v>27</v>
      </c>
      <c r="V3605" t="s">
        <v>2741</v>
      </c>
      <c r="X3605" t="str">
        <f>VLOOKUP(pbp!V838, games!$B$2:$R$40, 3, FALSE)</f>
        <v>2019-10-06T17:00Z</v>
      </c>
      <c r="Y3605">
        <f>VLOOKUP(1*V3605,NFLGames!$H$11:$H$555,1,FALSE)</f>
        <v>401220326</v>
      </c>
      <c r="Z3605">
        <f>VLOOKUP($Y3605, NFLGames!$H$11:$K$555,2,FALSE)</f>
        <v>2020</v>
      </c>
      <c r="AA3605">
        <f>VLOOKUP($Y3605, NFLGames!$H$11:$K$555,3,FALSE)</f>
        <v>5</v>
      </c>
      <c r="AB3605" s="6">
        <f>IF(A3606=0, 0, AH3606-tbl_pbp[[#This Row],[Saints Win %]])</f>
        <v>-2.2999999999999993E-2</v>
      </c>
      <c r="AE3605">
        <f>ABS(tbl_pbp[[#This Row],[play.homeScore]]-tbl_pbp[[#This Row],[play.awayScore]])</f>
        <v>7</v>
      </c>
      <c r="AF3605">
        <f>IF(tbl_pbp[[#This Row],[Play Saints Win % Increase]]&gt;=$AF$4,1,0)</f>
        <v>0</v>
      </c>
      <c r="AG3605" t="str">
        <f>VLOOKUP(tbl_pbp[[#This Row],[gameId]], games!$B$2:$T$40, 9, FALSE)</f>
        <v>los-angeles-chargers</v>
      </c>
      <c r="AH3605" s="5">
        <f>IF(tbl_pbp[[#This Row],[AwayTeam]] &lt;&gt; "new-orleans-saints", tbl_pbp[[#This Row],[homeWinPercentage]], 1-tbl_pbp[[#This Row],[homeWinPercentage]])</f>
        <v>0.14599999999999999</v>
      </c>
      <c r="AI3605" s="13">
        <f>tbl_pbp[[#This Row],[Kamara]]*tbl_pbp[[#This Row],[Impactful Play]]</f>
        <v>0</v>
      </c>
      <c r="AJ3605" s="13">
        <f>tbl_pbp[[#This Row],[Thomas]]*tbl_pbp[[#This Row],[Impactful Play]]</f>
        <v>0</v>
      </c>
      <c r="AK3605" s="13" t="str">
        <f>VLOOKUP(tbl_pbp[[#This Row],[Play Saints Win % Increase]], tbl_impact[],3,TRUE)</f>
        <v>Bad (0 to -5%)</v>
      </c>
    </row>
    <row r="3606" spans="1:37">
      <c r="A3606" s="1">
        <v>154</v>
      </c>
      <c r="B3606" s="5">
        <v>0.123</v>
      </c>
      <c r="C3606" t="s">
        <v>3220</v>
      </c>
      <c r="D3606">
        <v>0</v>
      </c>
      <c r="E3606">
        <v>0</v>
      </c>
      <c r="F3606">
        <v>4</v>
      </c>
      <c r="G3606">
        <v>20</v>
      </c>
      <c r="H3606">
        <v>27</v>
      </c>
      <c r="I3606">
        <v>10</v>
      </c>
      <c r="J3606">
        <v>27</v>
      </c>
      <c r="K3606" t="s">
        <v>29</v>
      </c>
      <c r="L3606">
        <v>1</v>
      </c>
      <c r="M3606">
        <v>73</v>
      </c>
      <c r="N3606" t="s">
        <v>3221</v>
      </c>
      <c r="O3606" t="s">
        <v>119</v>
      </c>
      <c r="P3606" t="s">
        <v>30</v>
      </c>
      <c r="Q3606" t="s">
        <v>31</v>
      </c>
      <c r="R3606" t="s">
        <v>32</v>
      </c>
      <c r="S3606" t="s">
        <v>33</v>
      </c>
      <c r="T3606" t="s">
        <v>169</v>
      </c>
      <c r="U3606" t="s">
        <v>170</v>
      </c>
      <c r="V3606" t="s">
        <v>2741</v>
      </c>
      <c r="X3606" t="str">
        <f>VLOOKUP(pbp!V839, games!$B$2:$R$40, 3, FALSE)</f>
        <v>2019-10-06T17:00Z</v>
      </c>
      <c r="Y3606">
        <f>VLOOKUP(1*V3606,NFLGames!$H$11:$H$555,1,FALSE)</f>
        <v>401220326</v>
      </c>
      <c r="Z3606">
        <f>VLOOKUP($Y3606, NFLGames!$H$11:$K$555,2,FALSE)</f>
        <v>2020</v>
      </c>
      <c r="AA3606">
        <f>VLOOKUP($Y3606, NFLGames!$H$11:$K$555,3,FALSE)</f>
        <v>5</v>
      </c>
      <c r="AB3606" s="6">
        <f>IF(A3607=0, 0, AH3607-tbl_pbp[[#This Row],[Saints Win %]])</f>
        <v>4.5000000000000012E-2</v>
      </c>
      <c r="AE3606">
        <f>ABS(tbl_pbp[[#This Row],[play.homeScore]]-tbl_pbp[[#This Row],[play.awayScore]])</f>
        <v>7</v>
      </c>
      <c r="AF3606">
        <f>IF(tbl_pbp[[#This Row],[Play Saints Win % Increase]]&gt;=$AF$4,1,0)</f>
        <v>0</v>
      </c>
      <c r="AG3606" t="str">
        <f>VLOOKUP(tbl_pbp[[#This Row],[gameId]], games!$B$2:$T$40, 9, FALSE)</f>
        <v>los-angeles-chargers</v>
      </c>
      <c r="AH3606" s="5">
        <f>IF(tbl_pbp[[#This Row],[AwayTeam]] &lt;&gt; "new-orleans-saints", tbl_pbp[[#This Row],[homeWinPercentage]], 1-tbl_pbp[[#This Row],[homeWinPercentage]])</f>
        <v>0.123</v>
      </c>
      <c r="AI3606" s="13">
        <f>tbl_pbp[[#This Row],[Kamara]]*tbl_pbp[[#This Row],[Impactful Play]]</f>
        <v>0</v>
      </c>
      <c r="AJ3606" s="13">
        <f>tbl_pbp[[#This Row],[Thomas]]*tbl_pbp[[#This Row],[Impactful Play]]</f>
        <v>0</v>
      </c>
      <c r="AK3606" s="13" t="str">
        <f>VLOOKUP(tbl_pbp[[#This Row],[Play Saints Win % Increase]], tbl_impact[],3,TRUE)</f>
        <v>Scented (0 to +5%)</v>
      </c>
    </row>
    <row r="3607" spans="1:37">
      <c r="A3607" s="1">
        <v>155</v>
      </c>
      <c r="B3607" s="5">
        <v>0.16800000000000001</v>
      </c>
      <c r="C3607" t="s">
        <v>3222</v>
      </c>
      <c r="D3607">
        <v>0</v>
      </c>
      <c r="E3607">
        <v>0</v>
      </c>
      <c r="F3607">
        <v>4</v>
      </c>
      <c r="G3607">
        <v>20</v>
      </c>
      <c r="H3607">
        <v>27</v>
      </c>
      <c r="I3607">
        <v>8</v>
      </c>
      <c r="J3607">
        <v>29</v>
      </c>
      <c r="K3607" t="s">
        <v>29</v>
      </c>
      <c r="L3607">
        <v>2</v>
      </c>
      <c r="M3607">
        <v>71</v>
      </c>
      <c r="N3607" t="s">
        <v>3223</v>
      </c>
      <c r="O3607" t="s">
        <v>1964</v>
      </c>
      <c r="P3607" t="s">
        <v>30</v>
      </c>
      <c r="Q3607" t="s">
        <v>31</v>
      </c>
      <c r="R3607" t="s">
        <v>32</v>
      </c>
      <c r="S3607" t="s">
        <v>73</v>
      </c>
      <c r="T3607" t="s">
        <v>401</v>
      </c>
      <c r="U3607" t="s">
        <v>3224</v>
      </c>
      <c r="V3607" t="s">
        <v>2741</v>
      </c>
      <c r="X3607" t="str">
        <f>VLOOKUP(pbp!V840, games!$B$2:$R$40, 3, FALSE)</f>
        <v>2019-10-06T17:00Z</v>
      </c>
      <c r="Y3607">
        <f>VLOOKUP(1*V3607,NFLGames!$H$11:$H$555,1,FALSE)</f>
        <v>401220326</v>
      </c>
      <c r="Z3607">
        <f>VLOOKUP($Y3607, NFLGames!$H$11:$K$555,2,FALSE)</f>
        <v>2020</v>
      </c>
      <c r="AA3607">
        <f>VLOOKUP($Y3607, NFLGames!$H$11:$K$555,3,FALSE)</f>
        <v>5</v>
      </c>
      <c r="AB3607" s="6">
        <f>IF(A3608=0, 0, AH3608-tbl_pbp[[#This Row],[Saints Win %]])</f>
        <v>-2.300000000000002E-2</v>
      </c>
      <c r="AC3607">
        <v>1</v>
      </c>
      <c r="AE3607">
        <f>ABS(tbl_pbp[[#This Row],[play.homeScore]]-tbl_pbp[[#This Row],[play.awayScore]])</f>
        <v>7</v>
      </c>
      <c r="AF3607">
        <f>IF(tbl_pbp[[#This Row],[Play Saints Win % Increase]]&gt;=$AF$4,1,0)</f>
        <v>0</v>
      </c>
      <c r="AG3607" t="str">
        <f>VLOOKUP(tbl_pbp[[#This Row],[gameId]], games!$B$2:$T$40, 9, FALSE)</f>
        <v>los-angeles-chargers</v>
      </c>
      <c r="AH3607" s="5">
        <f>IF(tbl_pbp[[#This Row],[AwayTeam]] &lt;&gt; "new-orleans-saints", tbl_pbp[[#This Row],[homeWinPercentage]], 1-tbl_pbp[[#This Row],[homeWinPercentage]])</f>
        <v>0.16800000000000001</v>
      </c>
      <c r="AI3607" s="13">
        <f>tbl_pbp[[#This Row],[Kamara]]*tbl_pbp[[#This Row],[Impactful Play]]</f>
        <v>0</v>
      </c>
      <c r="AJ3607" s="13">
        <f>tbl_pbp[[#This Row],[Thomas]]*tbl_pbp[[#This Row],[Impactful Play]]</f>
        <v>0</v>
      </c>
      <c r="AK3607" s="13" t="str">
        <f>VLOOKUP(tbl_pbp[[#This Row],[Play Saints Win % Increase]], tbl_impact[],3,TRUE)</f>
        <v>Bad (0 to -5%)</v>
      </c>
    </row>
    <row r="3608" spans="1:37">
      <c r="A3608" s="1">
        <v>156</v>
      </c>
      <c r="B3608" s="5">
        <v>0.14499999999999999</v>
      </c>
      <c r="C3608" t="s">
        <v>3225</v>
      </c>
      <c r="D3608">
        <v>0</v>
      </c>
      <c r="E3608">
        <v>0</v>
      </c>
      <c r="F3608">
        <v>4</v>
      </c>
      <c r="G3608">
        <v>20</v>
      </c>
      <c r="H3608">
        <v>27</v>
      </c>
      <c r="I3608">
        <v>10</v>
      </c>
      <c r="J3608">
        <v>47</v>
      </c>
      <c r="K3608" t="s">
        <v>29</v>
      </c>
      <c r="L3608">
        <v>1</v>
      </c>
      <c r="M3608">
        <v>62</v>
      </c>
      <c r="N3608" t="s">
        <v>3226</v>
      </c>
      <c r="O3608" t="s">
        <v>2985</v>
      </c>
      <c r="P3608" t="s">
        <v>30</v>
      </c>
      <c r="Q3608" t="s">
        <v>31</v>
      </c>
      <c r="R3608" t="s">
        <v>32</v>
      </c>
      <c r="S3608" t="s">
        <v>33</v>
      </c>
      <c r="T3608" t="s">
        <v>2150</v>
      </c>
      <c r="U3608" t="s">
        <v>2151</v>
      </c>
      <c r="V3608" t="s">
        <v>2741</v>
      </c>
      <c r="X3608" t="str">
        <f>VLOOKUP(pbp!V841, games!$B$2:$R$40, 3, FALSE)</f>
        <v>2019-10-06T17:00Z</v>
      </c>
      <c r="Y3608">
        <f>VLOOKUP(1*V3608,NFLGames!$H$11:$H$555,1,FALSE)</f>
        <v>401220326</v>
      </c>
      <c r="Z3608">
        <f>VLOOKUP($Y3608, NFLGames!$H$11:$K$555,2,FALSE)</f>
        <v>2020</v>
      </c>
      <c r="AA3608">
        <f>VLOOKUP($Y3608, NFLGames!$H$11:$K$555,3,FALSE)</f>
        <v>5</v>
      </c>
      <c r="AB3608" s="6">
        <f>IF(A3609=0, 0, AH3609-tbl_pbp[[#This Row],[Saints Win %]])</f>
        <v>5.1000000000000018E-2</v>
      </c>
      <c r="AE3608">
        <f>ABS(tbl_pbp[[#This Row],[play.homeScore]]-tbl_pbp[[#This Row],[play.awayScore]])</f>
        <v>7</v>
      </c>
      <c r="AF3608">
        <f>IF(tbl_pbp[[#This Row],[Play Saints Win % Increase]]&gt;=$AF$4,1,0)</f>
        <v>0</v>
      </c>
      <c r="AG3608" t="str">
        <f>VLOOKUP(tbl_pbp[[#This Row],[gameId]], games!$B$2:$T$40, 9, FALSE)</f>
        <v>los-angeles-chargers</v>
      </c>
      <c r="AH3608" s="5">
        <f>IF(tbl_pbp[[#This Row],[AwayTeam]] &lt;&gt; "new-orleans-saints", tbl_pbp[[#This Row],[homeWinPercentage]], 1-tbl_pbp[[#This Row],[homeWinPercentage]])</f>
        <v>0.14499999999999999</v>
      </c>
      <c r="AI3608" s="13">
        <f>tbl_pbp[[#This Row],[Kamara]]*tbl_pbp[[#This Row],[Impactful Play]]</f>
        <v>0</v>
      </c>
      <c r="AJ3608" s="13">
        <f>tbl_pbp[[#This Row],[Thomas]]*tbl_pbp[[#This Row],[Impactful Play]]</f>
        <v>0</v>
      </c>
      <c r="AK3608" s="13" t="str">
        <f>VLOOKUP(tbl_pbp[[#This Row],[Play Saints Win % Increase]], tbl_impact[],3,TRUE)</f>
        <v>Perfumed (5 to + 10%)</v>
      </c>
    </row>
    <row r="3609" spans="1:37">
      <c r="A3609" s="1">
        <v>157</v>
      </c>
      <c r="B3609" s="5">
        <v>0.19600000000000001</v>
      </c>
      <c r="C3609" t="s">
        <v>3227</v>
      </c>
      <c r="D3609">
        <v>0</v>
      </c>
      <c r="E3609">
        <v>0</v>
      </c>
      <c r="F3609">
        <v>4</v>
      </c>
      <c r="G3609">
        <v>20</v>
      </c>
      <c r="H3609">
        <v>27</v>
      </c>
      <c r="I3609">
        <v>1</v>
      </c>
      <c r="J3609">
        <v>47</v>
      </c>
      <c r="K3609" t="s">
        <v>29</v>
      </c>
      <c r="L3609">
        <v>2</v>
      </c>
      <c r="M3609">
        <v>53</v>
      </c>
      <c r="N3609" t="s">
        <v>3228</v>
      </c>
      <c r="O3609" t="s">
        <v>1426</v>
      </c>
      <c r="P3609" t="s">
        <v>45</v>
      </c>
      <c r="Q3609" t="s">
        <v>46</v>
      </c>
      <c r="R3609" t="s">
        <v>47</v>
      </c>
      <c r="S3609" t="s">
        <v>83</v>
      </c>
      <c r="T3609" t="s">
        <v>2150</v>
      </c>
      <c r="U3609" t="s">
        <v>3229</v>
      </c>
      <c r="V3609" t="s">
        <v>2741</v>
      </c>
      <c r="X3609" t="str">
        <f>VLOOKUP(pbp!V842, games!$B$2:$R$40, 3, FALSE)</f>
        <v>2019-10-06T17:00Z</v>
      </c>
      <c r="Y3609">
        <f>VLOOKUP(1*V3609,NFLGames!$H$11:$H$555,1,FALSE)</f>
        <v>401220326</v>
      </c>
      <c r="Z3609">
        <f>VLOOKUP($Y3609, NFLGames!$H$11:$K$555,2,FALSE)</f>
        <v>2020</v>
      </c>
      <c r="AA3609">
        <f>VLOOKUP($Y3609, NFLGames!$H$11:$K$555,3,FALSE)</f>
        <v>5</v>
      </c>
      <c r="AB3609" s="6">
        <f>IF(A3610=0, 0, AH3610-tbl_pbp[[#This Row],[Saints Win %]])</f>
        <v>-8.0000000000000071E-3</v>
      </c>
      <c r="AC3609">
        <v>1</v>
      </c>
      <c r="AE3609">
        <f>ABS(tbl_pbp[[#This Row],[play.homeScore]]-tbl_pbp[[#This Row],[play.awayScore]])</f>
        <v>7</v>
      </c>
      <c r="AF3609">
        <f>IF(tbl_pbp[[#This Row],[Play Saints Win % Increase]]&gt;=$AF$4,1,0)</f>
        <v>0</v>
      </c>
      <c r="AG3609" t="str">
        <f>VLOOKUP(tbl_pbp[[#This Row],[gameId]], games!$B$2:$T$40, 9, FALSE)</f>
        <v>los-angeles-chargers</v>
      </c>
      <c r="AH3609" s="5">
        <f>IF(tbl_pbp[[#This Row],[AwayTeam]] &lt;&gt; "new-orleans-saints", tbl_pbp[[#This Row],[homeWinPercentage]], 1-tbl_pbp[[#This Row],[homeWinPercentage]])</f>
        <v>0.19600000000000001</v>
      </c>
      <c r="AI3609" s="13">
        <f>tbl_pbp[[#This Row],[Kamara]]*tbl_pbp[[#This Row],[Impactful Play]]</f>
        <v>0</v>
      </c>
      <c r="AJ3609" s="13">
        <f>tbl_pbp[[#This Row],[Thomas]]*tbl_pbp[[#This Row],[Impactful Play]]</f>
        <v>0</v>
      </c>
      <c r="AK3609" s="13" t="str">
        <f>VLOOKUP(tbl_pbp[[#This Row],[Play Saints Win % Increase]], tbl_impact[],3,TRUE)</f>
        <v>Bad (0 to -5%)</v>
      </c>
    </row>
    <row r="3610" spans="1:37">
      <c r="A3610" s="1">
        <v>158</v>
      </c>
      <c r="B3610" s="5">
        <v>0.188</v>
      </c>
      <c r="C3610" t="s">
        <v>3230</v>
      </c>
      <c r="D3610">
        <v>0</v>
      </c>
      <c r="E3610">
        <v>0</v>
      </c>
      <c r="F3610">
        <v>4</v>
      </c>
      <c r="G3610">
        <v>20</v>
      </c>
      <c r="H3610">
        <v>27</v>
      </c>
      <c r="I3610">
        <v>10</v>
      </c>
      <c r="J3610">
        <v>57</v>
      </c>
      <c r="K3610" t="s">
        <v>29</v>
      </c>
      <c r="L3610">
        <v>1</v>
      </c>
      <c r="M3610">
        <v>43</v>
      </c>
      <c r="N3610" t="s">
        <v>229</v>
      </c>
      <c r="O3610" t="s">
        <v>352</v>
      </c>
      <c r="P3610" t="s">
        <v>231</v>
      </c>
      <c r="Q3610" t="s">
        <v>232</v>
      </c>
      <c r="R3610" t="s">
        <v>233</v>
      </c>
      <c r="V3610" t="s">
        <v>2741</v>
      </c>
      <c r="X3610" t="str">
        <f>VLOOKUP(pbp!V843, games!$B$2:$R$40, 3, FALSE)</f>
        <v>2019-10-06T17:00Z</v>
      </c>
      <c r="Y3610">
        <f>VLOOKUP(1*V3610,NFLGames!$H$11:$H$555,1,FALSE)</f>
        <v>401220326</v>
      </c>
      <c r="Z3610">
        <f>VLOOKUP($Y3610, NFLGames!$H$11:$K$555,2,FALSE)</f>
        <v>2020</v>
      </c>
      <c r="AA3610">
        <f>VLOOKUP($Y3610, NFLGames!$H$11:$K$555,3,FALSE)</f>
        <v>5</v>
      </c>
      <c r="AB3610" s="6">
        <f>IF(A3611=0, 0, AH3611-tbl_pbp[[#This Row],[Saints Win %]])</f>
        <v>0.123</v>
      </c>
      <c r="AE3610">
        <f>ABS(tbl_pbp[[#This Row],[play.homeScore]]-tbl_pbp[[#This Row],[play.awayScore]])</f>
        <v>7</v>
      </c>
      <c r="AF3610">
        <f>IF(tbl_pbp[[#This Row],[Play Saints Win % Increase]]&gt;=$AF$4,1,0)</f>
        <v>1</v>
      </c>
      <c r="AG3610" t="str">
        <f>VLOOKUP(tbl_pbp[[#This Row],[gameId]], games!$B$2:$T$40, 9, FALSE)</f>
        <v>los-angeles-chargers</v>
      </c>
      <c r="AH3610" s="5">
        <f>IF(tbl_pbp[[#This Row],[AwayTeam]] &lt;&gt; "new-orleans-saints", tbl_pbp[[#This Row],[homeWinPercentage]], 1-tbl_pbp[[#This Row],[homeWinPercentage]])</f>
        <v>0.188</v>
      </c>
      <c r="AI3610" s="13">
        <f>tbl_pbp[[#This Row],[Kamara]]*tbl_pbp[[#This Row],[Impactful Play]]</f>
        <v>0</v>
      </c>
      <c r="AJ3610" s="13">
        <f>tbl_pbp[[#This Row],[Thomas]]*tbl_pbp[[#This Row],[Impactful Play]]</f>
        <v>0</v>
      </c>
      <c r="AK3610" s="13" t="str">
        <f>VLOOKUP(tbl_pbp[[#This Row],[Play Saints Win % Increase]], tbl_impact[],3,TRUE)</f>
        <v>Fragrant (10% to 20%)</v>
      </c>
    </row>
    <row r="3611" spans="1:37">
      <c r="A3611" s="1">
        <v>159</v>
      </c>
      <c r="B3611" s="5">
        <v>0.311</v>
      </c>
      <c r="C3611" t="s">
        <v>3231</v>
      </c>
      <c r="D3611">
        <v>0</v>
      </c>
      <c r="E3611">
        <v>0</v>
      </c>
      <c r="F3611">
        <v>4</v>
      </c>
      <c r="G3611">
        <v>20</v>
      </c>
      <c r="H3611">
        <v>27</v>
      </c>
      <c r="I3611">
        <v>10</v>
      </c>
      <c r="J3611">
        <v>57</v>
      </c>
      <c r="K3611" t="s">
        <v>29</v>
      </c>
      <c r="L3611">
        <v>1</v>
      </c>
      <c r="M3611">
        <v>43</v>
      </c>
      <c r="N3611" t="s">
        <v>3232</v>
      </c>
      <c r="O3611" t="s">
        <v>352</v>
      </c>
      <c r="P3611" t="s">
        <v>30</v>
      </c>
      <c r="Q3611" t="s">
        <v>31</v>
      </c>
      <c r="R3611" t="s">
        <v>32</v>
      </c>
      <c r="S3611" t="s">
        <v>33</v>
      </c>
      <c r="T3611" t="s">
        <v>2801</v>
      </c>
      <c r="U3611" t="s">
        <v>2802</v>
      </c>
      <c r="V3611" t="s">
        <v>2741</v>
      </c>
      <c r="X3611" t="str">
        <f>VLOOKUP(pbp!V844, games!$B$2:$R$40, 3, FALSE)</f>
        <v>2019-10-06T17:00Z</v>
      </c>
      <c r="Y3611">
        <f>VLOOKUP(1*V3611,NFLGames!$H$11:$H$555,1,FALSE)</f>
        <v>401220326</v>
      </c>
      <c r="Z3611">
        <f>VLOOKUP($Y3611, NFLGames!$H$11:$K$555,2,FALSE)</f>
        <v>2020</v>
      </c>
      <c r="AA3611">
        <f>VLOOKUP($Y3611, NFLGames!$H$11:$K$555,3,FALSE)</f>
        <v>5</v>
      </c>
      <c r="AB3611" s="6">
        <f>IF(A3612=0, 0, AH3612-tbl_pbp[[#This Row],[Saints Win %]])</f>
        <v>-7.5000000000000011E-2</v>
      </c>
      <c r="AC3611">
        <v>1</v>
      </c>
      <c r="AE3611">
        <f>ABS(tbl_pbp[[#This Row],[play.homeScore]]-tbl_pbp[[#This Row],[play.awayScore]])</f>
        <v>7</v>
      </c>
      <c r="AF3611">
        <f>IF(tbl_pbp[[#This Row],[Play Saints Win % Increase]]&gt;=$AF$4,1,0)</f>
        <v>0</v>
      </c>
      <c r="AG3611" t="str">
        <f>VLOOKUP(tbl_pbp[[#This Row],[gameId]], games!$B$2:$T$40, 9, FALSE)</f>
        <v>los-angeles-chargers</v>
      </c>
      <c r="AH3611" s="5">
        <f>IF(tbl_pbp[[#This Row],[AwayTeam]] &lt;&gt; "new-orleans-saints", tbl_pbp[[#This Row],[homeWinPercentage]], 1-tbl_pbp[[#This Row],[homeWinPercentage]])</f>
        <v>0.311</v>
      </c>
      <c r="AI3611" s="13">
        <f>tbl_pbp[[#This Row],[Kamara]]*tbl_pbp[[#This Row],[Impactful Play]]</f>
        <v>0</v>
      </c>
      <c r="AJ3611" s="13">
        <f>tbl_pbp[[#This Row],[Thomas]]*tbl_pbp[[#This Row],[Impactful Play]]</f>
        <v>0</v>
      </c>
      <c r="AK3611" s="13" t="str">
        <f>VLOOKUP(tbl_pbp[[#This Row],[Play Saints Win % Increase]], tbl_impact[],3,TRUE)</f>
        <v>Smelly (worse than-5% -&gt; -10%)</v>
      </c>
    </row>
    <row r="3612" spans="1:37">
      <c r="A3612" s="1">
        <v>160</v>
      </c>
      <c r="B3612" s="5">
        <v>0.23599999999999999</v>
      </c>
      <c r="C3612" t="s">
        <v>3233</v>
      </c>
      <c r="D3612">
        <v>0</v>
      </c>
      <c r="E3612">
        <v>0</v>
      </c>
      <c r="F3612">
        <v>4</v>
      </c>
      <c r="G3612">
        <v>20</v>
      </c>
      <c r="H3612">
        <v>27</v>
      </c>
      <c r="I3612">
        <v>10</v>
      </c>
      <c r="J3612">
        <v>85</v>
      </c>
      <c r="K3612" t="s">
        <v>29</v>
      </c>
      <c r="L3612">
        <v>1</v>
      </c>
      <c r="M3612">
        <v>15</v>
      </c>
      <c r="N3612" t="s">
        <v>3234</v>
      </c>
      <c r="O3612" t="s">
        <v>999</v>
      </c>
      <c r="P3612" t="s">
        <v>22</v>
      </c>
      <c r="Q3612" t="s">
        <v>37</v>
      </c>
      <c r="S3612" t="s">
        <v>33</v>
      </c>
      <c r="T3612" t="s">
        <v>2745</v>
      </c>
      <c r="U3612" t="s">
        <v>2746</v>
      </c>
      <c r="V3612" t="s">
        <v>2741</v>
      </c>
      <c r="X3612" t="str">
        <f>VLOOKUP(pbp!V845, games!$B$2:$R$40, 3, FALSE)</f>
        <v>2019-10-06T17:00Z</v>
      </c>
      <c r="Y3612">
        <f>VLOOKUP(1*V3612,NFLGames!$H$11:$H$555,1,FALSE)</f>
        <v>401220326</v>
      </c>
      <c r="Z3612">
        <f>VLOOKUP($Y3612, NFLGames!$H$11:$K$555,2,FALSE)</f>
        <v>2020</v>
      </c>
      <c r="AA3612">
        <f>VLOOKUP($Y3612, NFLGames!$H$11:$K$555,3,FALSE)</f>
        <v>5</v>
      </c>
      <c r="AB3612" s="6">
        <f>IF(A3613=0, 0, AH3613-tbl_pbp[[#This Row],[Saints Win %]])</f>
        <v>-0.16299999999999998</v>
      </c>
      <c r="AE3612">
        <f>ABS(tbl_pbp[[#This Row],[play.homeScore]]-tbl_pbp[[#This Row],[play.awayScore]])</f>
        <v>7</v>
      </c>
      <c r="AF3612">
        <f>IF(tbl_pbp[[#This Row],[Play Saints Win % Increase]]&gt;=$AF$4,1,0)</f>
        <v>0</v>
      </c>
      <c r="AG3612" t="str">
        <f>VLOOKUP(tbl_pbp[[#This Row],[gameId]], games!$B$2:$T$40, 9, FALSE)</f>
        <v>los-angeles-chargers</v>
      </c>
      <c r="AH3612" s="5">
        <f>IF(tbl_pbp[[#This Row],[AwayTeam]] &lt;&gt; "new-orleans-saints", tbl_pbp[[#This Row],[homeWinPercentage]], 1-tbl_pbp[[#This Row],[homeWinPercentage]])</f>
        <v>0.23599999999999999</v>
      </c>
      <c r="AI3612" s="13">
        <f>tbl_pbp[[#This Row],[Kamara]]*tbl_pbp[[#This Row],[Impactful Play]]</f>
        <v>0</v>
      </c>
      <c r="AJ3612" s="13">
        <f>tbl_pbp[[#This Row],[Thomas]]*tbl_pbp[[#This Row],[Impactful Play]]</f>
        <v>0</v>
      </c>
      <c r="AK3612" s="13" t="str">
        <f>VLOOKUP(tbl_pbp[[#This Row],[Play Saints Win % Increase]], tbl_impact[],3,TRUE)</f>
        <v>Stinky (worse than -10% to -20%)</v>
      </c>
    </row>
    <row r="3613" spans="1:37">
      <c r="A3613" s="1">
        <v>161</v>
      </c>
      <c r="B3613" s="5">
        <v>7.2999999999999995E-2</v>
      </c>
      <c r="C3613" t="s">
        <v>3235</v>
      </c>
      <c r="D3613">
        <v>0</v>
      </c>
      <c r="E3613">
        <v>0</v>
      </c>
      <c r="F3613">
        <v>4</v>
      </c>
      <c r="G3613">
        <v>20</v>
      </c>
      <c r="H3613">
        <v>27</v>
      </c>
      <c r="I3613">
        <v>10</v>
      </c>
      <c r="J3613">
        <v>85</v>
      </c>
      <c r="K3613" t="s">
        <v>29</v>
      </c>
      <c r="L3613">
        <v>2</v>
      </c>
      <c r="M3613">
        <v>15</v>
      </c>
      <c r="N3613" t="s">
        <v>3236</v>
      </c>
      <c r="O3613" t="s">
        <v>238</v>
      </c>
      <c r="P3613" t="s">
        <v>30</v>
      </c>
      <c r="Q3613" t="s">
        <v>31</v>
      </c>
      <c r="R3613" t="s">
        <v>32</v>
      </c>
      <c r="S3613" t="s">
        <v>120</v>
      </c>
      <c r="T3613" t="s">
        <v>2745</v>
      </c>
      <c r="U3613" t="s">
        <v>3237</v>
      </c>
      <c r="V3613" t="s">
        <v>2741</v>
      </c>
      <c r="X3613" t="str">
        <f>VLOOKUP(pbp!V846, games!$B$2:$R$40, 3, FALSE)</f>
        <v>2019-10-06T17:00Z</v>
      </c>
      <c r="Y3613">
        <f>VLOOKUP(1*V3613,NFLGames!$H$11:$H$555,1,FALSE)</f>
        <v>401220326</v>
      </c>
      <c r="Z3613">
        <f>VLOOKUP($Y3613, NFLGames!$H$11:$K$555,2,FALSE)</f>
        <v>2020</v>
      </c>
      <c r="AA3613">
        <f>VLOOKUP($Y3613, NFLGames!$H$11:$K$555,3,FALSE)</f>
        <v>5</v>
      </c>
      <c r="AB3613" s="6">
        <f>IF(A3614=0, 0, AH3614-tbl_pbp[[#This Row],[Saints Win %]])</f>
        <v>0.40499999999999997</v>
      </c>
      <c r="AE3613">
        <f>ABS(tbl_pbp[[#This Row],[play.homeScore]]-tbl_pbp[[#This Row],[play.awayScore]])</f>
        <v>7</v>
      </c>
      <c r="AF3613">
        <f>IF(tbl_pbp[[#This Row],[Play Saints Win % Increase]]&gt;=$AF$4,1,0)</f>
        <v>1</v>
      </c>
      <c r="AG3613" t="str">
        <f>VLOOKUP(tbl_pbp[[#This Row],[gameId]], games!$B$2:$T$40, 9, FALSE)</f>
        <v>los-angeles-chargers</v>
      </c>
      <c r="AH3613" s="5">
        <f>IF(tbl_pbp[[#This Row],[AwayTeam]] &lt;&gt; "new-orleans-saints", tbl_pbp[[#This Row],[homeWinPercentage]], 1-tbl_pbp[[#This Row],[homeWinPercentage]])</f>
        <v>7.2999999999999995E-2</v>
      </c>
      <c r="AI3613" s="13">
        <f>tbl_pbp[[#This Row],[Kamara]]*tbl_pbp[[#This Row],[Impactful Play]]</f>
        <v>0</v>
      </c>
      <c r="AJ3613" s="13">
        <f>tbl_pbp[[#This Row],[Thomas]]*tbl_pbp[[#This Row],[Impactful Play]]</f>
        <v>0</v>
      </c>
      <c r="AK3613" s="13" t="str">
        <f>VLOOKUP(tbl_pbp[[#This Row],[Play Saints Win % Increase]], tbl_impact[],3,TRUE)</f>
        <v>Ambrosial (20% +)</v>
      </c>
    </row>
    <row r="3614" spans="1:37">
      <c r="A3614" s="1">
        <v>162</v>
      </c>
      <c r="B3614" s="5">
        <v>0.47799999999999998</v>
      </c>
      <c r="C3614" t="s">
        <v>3238</v>
      </c>
      <c r="D3614">
        <v>0</v>
      </c>
      <c r="E3614">
        <v>0</v>
      </c>
      <c r="F3614">
        <v>4</v>
      </c>
      <c r="G3614">
        <v>27</v>
      </c>
      <c r="H3614">
        <v>27</v>
      </c>
      <c r="I3614">
        <v>4</v>
      </c>
      <c r="J3614">
        <v>91</v>
      </c>
      <c r="K3614" t="s">
        <v>29</v>
      </c>
      <c r="L3614">
        <v>3</v>
      </c>
      <c r="M3614">
        <v>9</v>
      </c>
      <c r="N3614" t="s">
        <v>3239</v>
      </c>
      <c r="O3614" t="s">
        <v>138</v>
      </c>
      <c r="P3614" t="s">
        <v>326</v>
      </c>
      <c r="Q3614" t="s">
        <v>327</v>
      </c>
      <c r="R3614" t="s">
        <v>105</v>
      </c>
      <c r="S3614" t="s">
        <v>63</v>
      </c>
      <c r="T3614" t="s">
        <v>3240</v>
      </c>
      <c r="U3614" t="s">
        <v>3241</v>
      </c>
      <c r="V3614" t="s">
        <v>2741</v>
      </c>
      <c r="X3614" t="str">
        <f>VLOOKUP(pbp!V847, games!$B$2:$R$40, 3, FALSE)</f>
        <v>2019-10-06T17:00Z</v>
      </c>
      <c r="Y3614">
        <f>VLOOKUP(1*V3614,NFLGames!$H$11:$H$555,1,FALSE)</f>
        <v>401220326</v>
      </c>
      <c r="Z3614">
        <f>VLOOKUP($Y3614, NFLGames!$H$11:$K$555,2,FALSE)</f>
        <v>2020</v>
      </c>
      <c r="AA3614">
        <f>VLOOKUP($Y3614, NFLGames!$H$11:$K$555,3,FALSE)</f>
        <v>5</v>
      </c>
      <c r="AB3614" s="6">
        <f>IF(A3615=0, 0, AH3615-tbl_pbp[[#This Row],[Saints Win %]])</f>
        <v>1.3000000000000012E-2</v>
      </c>
      <c r="AE3614">
        <f>ABS(tbl_pbp[[#This Row],[play.homeScore]]-tbl_pbp[[#This Row],[play.awayScore]])</f>
        <v>0</v>
      </c>
      <c r="AF3614">
        <f>IF(tbl_pbp[[#This Row],[Play Saints Win % Increase]]&gt;=$AF$4,1,0)</f>
        <v>0</v>
      </c>
      <c r="AG3614" t="str">
        <f>VLOOKUP(tbl_pbp[[#This Row],[gameId]], games!$B$2:$T$40, 9, FALSE)</f>
        <v>los-angeles-chargers</v>
      </c>
      <c r="AH3614" s="5">
        <f>IF(tbl_pbp[[#This Row],[AwayTeam]] &lt;&gt; "new-orleans-saints", tbl_pbp[[#This Row],[homeWinPercentage]], 1-tbl_pbp[[#This Row],[homeWinPercentage]])</f>
        <v>0.47799999999999998</v>
      </c>
      <c r="AI3614" s="13">
        <f>tbl_pbp[[#This Row],[Kamara]]*tbl_pbp[[#This Row],[Impactful Play]]</f>
        <v>0</v>
      </c>
      <c r="AJ3614" s="13">
        <f>tbl_pbp[[#This Row],[Thomas]]*tbl_pbp[[#This Row],[Impactful Play]]</f>
        <v>0</v>
      </c>
      <c r="AK3614" s="13" t="str">
        <f>VLOOKUP(tbl_pbp[[#This Row],[Play Saints Win % Increase]], tbl_impact[],3,TRUE)</f>
        <v>Scented (0 to +5%)</v>
      </c>
    </row>
    <row r="3615" spans="1:37">
      <c r="A3615" s="1">
        <v>163</v>
      </c>
      <c r="B3615" s="5">
        <v>0.49099999999999999</v>
      </c>
      <c r="C3615" t="s">
        <v>3242</v>
      </c>
      <c r="D3615">
        <v>0</v>
      </c>
      <c r="E3615">
        <v>0</v>
      </c>
      <c r="F3615">
        <v>4</v>
      </c>
      <c r="G3615">
        <v>27</v>
      </c>
      <c r="H3615">
        <v>27</v>
      </c>
      <c r="I3615">
        <v>0</v>
      </c>
      <c r="J3615">
        <v>35</v>
      </c>
      <c r="K3615" t="s">
        <v>29</v>
      </c>
      <c r="L3615">
        <v>0</v>
      </c>
      <c r="M3615">
        <v>65</v>
      </c>
      <c r="N3615" t="s">
        <v>3243</v>
      </c>
      <c r="O3615" t="s">
        <v>138</v>
      </c>
      <c r="P3615" t="s">
        <v>25</v>
      </c>
      <c r="Q3615" t="s">
        <v>26</v>
      </c>
      <c r="R3615" t="s">
        <v>27</v>
      </c>
      <c r="V3615" t="s">
        <v>2741</v>
      </c>
      <c r="X3615" t="str">
        <f>VLOOKUP(pbp!V848, games!$B$2:$R$40, 3, FALSE)</f>
        <v>2019-10-06T17:00Z</v>
      </c>
      <c r="Y3615">
        <f>VLOOKUP(1*V3615,NFLGames!$H$11:$H$555,1,FALSE)</f>
        <v>401220326</v>
      </c>
      <c r="Z3615">
        <f>VLOOKUP($Y3615, NFLGames!$H$11:$K$555,2,FALSE)</f>
        <v>2020</v>
      </c>
      <c r="AA3615">
        <f>VLOOKUP($Y3615, NFLGames!$H$11:$K$555,3,FALSE)</f>
        <v>5</v>
      </c>
      <c r="AB3615" s="6">
        <f>IF(A3616=0, 0, AH3616-tbl_pbp[[#This Row],[Saints Win %]])</f>
        <v>1.3000000000000012E-2</v>
      </c>
      <c r="AE3615">
        <f>ABS(tbl_pbp[[#This Row],[play.homeScore]]-tbl_pbp[[#This Row],[play.awayScore]])</f>
        <v>0</v>
      </c>
      <c r="AF3615">
        <f>IF(tbl_pbp[[#This Row],[Play Saints Win % Increase]]&gt;=$AF$4,1,0)</f>
        <v>0</v>
      </c>
      <c r="AG3615" t="str">
        <f>VLOOKUP(tbl_pbp[[#This Row],[gameId]], games!$B$2:$T$40, 9, FALSE)</f>
        <v>los-angeles-chargers</v>
      </c>
      <c r="AH3615" s="5">
        <f>IF(tbl_pbp[[#This Row],[AwayTeam]] &lt;&gt; "new-orleans-saints", tbl_pbp[[#This Row],[homeWinPercentage]], 1-tbl_pbp[[#This Row],[homeWinPercentage]])</f>
        <v>0.49099999999999999</v>
      </c>
      <c r="AI3615" s="13">
        <f>tbl_pbp[[#This Row],[Kamara]]*tbl_pbp[[#This Row],[Impactful Play]]</f>
        <v>0</v>
      </c>
      <c r="AJ3615" s="13">
        <f>tbl_pbp[[#This Row],[Thomas]]*tbl_pbp[[#This Row],[Impactful Play]]</f>
        <v>0</v>
      </c>
      <c r="AK3615" s="13" t="str">
        <f>VLOOKUP(tbl_pbp[[#This Row],[Play Saints Win % Increase]], tbl_impact[],3,TRUE)</f>
        <v>Scented (0 to +5%)</v>
      </c>
    </row>
    <row r="3616" spans="1:37">
      <c r="A3616" s="1">
        <v>164</v>
      </c>
      <c r="B3616" s="5">
        <v>0.504</v>
      </c>
      <c r="C3616" t="s">
        <v>3244</v>
      </c>
      <c r="D3616">
        <v>0</v>
      </c>
      <c r="E3616">
        <v>0</v>
      </c>
      <c r="F3616">
        <v>4</v>
      </c>
      <c r="G3616">
        <v>27</v>
      </c>
      <c r="H3616">
        <v>27</v>
      </c>
      <c r="I3616">
        <v>10</v>
      </c>
      <c r="J3616">
        <v>80</v>
      </c>
      <c r="K3616" t="s">
        <v>30</v>
      </c>
      <c r="L3616">
        <v>1</v>
      </c>
      <c r="M3616">
        <v>80</v>
      </c>
      <c r="N3616" t="s">
        <v>3245</v>
      </c>
      <c r="O3616" t="s">
        <v>3134</v>
      </c>
      <c r="P3616" t="s">
        <v>45</v>
      </c>
      <c r="Q3616" t="s">
        <v>46</v>
      </c>
      <c r="R3616" t="s">
        <v>47</v>
      </c>
      <c r="S3616" t="s">
        <v>33</v>
      </c>
      <c r="T3616" t="s">
        <v>2786</v>
      </c>
      <c r="U3616" t="s">
        <v>2787</v>
      </c>
      <c r="V3616" t="s">
        <v>2741</v>
      </c>
      <c r="X3616" t="str">
        <f>VLOOKUP(pbp!V849, games!$B$2:$R$40, 3, FALSE)</f>
        <v>2019-10-06T17:00Z</v>
      </c>
      <c r="Y3616">
        <f>VLOOKUP(1*V3616,NFLGames!$H$11:$H$555,1,FALSE)</f>
        <v>401220326</v>
      </c>
      <c r="Z3616">
        <f>VLOOKUP($Y3616, NFLGames!$H$11:$K$555,2,FALSE)</f>
        <v>2020</v>
      </c>
      <c r="AA3616">
        <f>VLOOKUP($Y3616, NFLGames!$H$11:$K$555,3,FALSE)</f>
        <v>5</v>
      </c>
      <c r="AB3616" s="6">
        <f>IF(A3617=0, 0, AH3617-tbl_pbp[[#This Row],[Saints Win %]])</f>
        <v>2.300000000000002E-2</v>
      </c>
      <c r="AE3616">
        <f>ABS(tbl_pbp[[#This Row],[play.homeScore]]-tbl_pbp[[#This Row],[play.awayScore]])</f>
        <v>0</v>
      </c>
      <c r="AF3616">
        <f>IF(tbl_pbp[[#This Row],[Play Saints Win % Increase]]&gt;=$AF$4,1,0)</f>
        <v>0</v>
      </c>
      <c r="AG3616" t="str">
        <f>VLOOKUP(tbl_pbp[[#This Row],[gameId]], games!$B$2:$T$40, 9, FALSE)</f>
        <v>los-angeles-chargers</v>
      </c>
      <c r="AH3616" s="5">
        <f>IF(tbl_pbp[[#This Row],[AwayTeam]] &lt;&gt; "new-orleans-saints", tbl_pbp[[#This Row],[homeWinPercentage]], 1-tbl_pbp[[#This Row],[homeWinPercentage]])</f>
        <v>0.504</v>
      </c>
      <c r="AI3616" s="13">
        <f>tbl_pbp[[#This Row],[Kamara]]*tbl_pbp[[#This Row],[Impactful Play]]</f>
        <v>0</v>
      </c>
      <c r="AJ3616" s="13">
        <f>tbl_pbp[[#This Row],[Thomas]]*tbl_pbp[[#This Row],[Impactful Play]]</f>
        <v>0</v>
      </c>
      <c r="AK3616" s="13" t="str">
        <f>VLOOKUP(tbl_pbp[[#This Row],[Play Saints Win % Increase]], tbl_impact[],3,TRUE)</f>
        <v>Scented (0 to +5%)</v>
      </c>
    </row>
    <row r="3617" spans="1:37">
      <c r="A3617" s="1">
        <v>165</v>
      </c>
      <c r="B3617" s="5">
        <v>0.52700000000000002</v>
      </c>
      <c r="C3617" t="s">
        <v>3246</v>
      </c>
      <c r="D3617">
        <v>0</v>
      </c>
      <c r="E3617">
        <v>0</v>
      </c>
      <c r="F3617">
        <v>4</v>
      </c>
      <c r="G3617">
        <v>27</v>
      </c>
      <c r="H3617">
        <v>27</v>
      </c>
      <c r="I3617">
        <v>7</v>
      </c>
      <c r="J3617">
        <v>77</v>
      </c>
      <c r="K3617" t="s">
        <v>30</v>
      </c>
      <c r="L3617">
        <v>2</v>
      </c>
      <c r="M3617">
        <v>77</v>
      </c>
      <c r="N3617" t="s">
        <v>3247</v>
      </c>
      <c r="O3617" t="s">
        <v>2226</v>
      </c>
      <c r="P3617" t="s">
        <v>124</v>
      </c>
      <c r="Q3617" t="s">
        <v>125</v>
      </c>
      <c r="R3617" t="s">
        <v>126</v>
      </c>
      <c r="V3617" t="s">
        <v>2741</v>
      </c>
      <c r="X3617" t="str">
        <f>VLOOKUP(pbp!V850, games!$B$2:$R$40, 3, FALSE)</f>
        <v>2019-10-06T17:00Z</v>
      </c>
      <c r="Y3617">
        <f>VLOOKUP(1*V3617,NFLGames!$H$11:$H$555,1,FALSE)</f>
        <v>401220326</v>
      </c>
      <c r="Z3617">
        <f>VLOOKUP($Y3617, NFLGames!$H$11:$K$555,2,FALSE)</f>
        <v>2020</v>
      </c>
      <c r="AA3617">
        <f>VLOOKUP($Y3617, NFLGames!$H$11:$K$555,3,FALSE)</f>
        <v>5</v>
      </c>
      <c r="AB3617" s="6">
        <f>IF(A3618=0, 0, AH3618-tbl_pbp[[#This Row],[Saints Win %]])</f>
        <v>-8.6000000000000021E-2</v>
      </c>
      <c r="AE3617">
        <f>ABS(tbl_pbp[[#This Row],[play.homeScore]]-tbl_pbp[[#This Row],[play.awayScore]])</f>
        <v>0</v>
      </c>
      <c r="AF3617">
        <f>IF(tbl_pbp[[#This Row],[Play Saints Win % Increase]]&gt;=$AF$4,1,0)</f>
        <v>0</v>
      </c>
      <c r="AG3617" t="str">
        <f>VLOOKUP(tbl_pbp[[#This Row],[gameId]], games!$B$2:$T$40, 9, FALSE)</f>
        <v>los-angeles-chargers</v>
      </c>
      <c r="AH3617" s="5">
        <f>IF(tbl_pbp[[#This Row],[AwayTeam]] &lt;&gt; "new-orleans-saints", tbl_pbp[[#This Row],[homeWinPercentage]], 1-tbl_pbp[[#This Row],[homeWinPercentage]])</f>
        <v>0.52700000000000002</v>
      </c>
      <c r="AI3617" s="13">
        <f>tbl_pbp[[#This Row],[Kamara]]*tbl_pbp[[#This Row],[Impactful Play]]</f>
        <v>0</v>
      </c>
      <c r="AJ3617" s="13">
        <f>tbl_pbp[[#This Row],[Thomas]]*tbl_pbp[[#This Row],[Impactful Play]]</f>
        <v>0</v>
      </c>
      <c r="AK3617" s="13" t="str">
        <f>VLOOKUP(tbl_pbp[[#This Row],[Play Saints Win % Increase]], tbl_impact[],3,TRUE)</f>
        <v>Smelly (worse than-5% -&gt; -10%)</v>
      </c>
    </row>
    <row r="3618" spans="1:37">
      <c r="A3618" s="1">
        <v>166</v>
      </c>
      <c r="B3618" s="5">
        <v>0.441</v>
      </c>
      <c r="C3618" t="s">
        <v>3248</v>
      </c>
      <c r="D3618">
        <v>0</v>
      </c>
      <c r="E3618">
        <v>0</v>
      </c>
      <c r="F3618">
        <v>4</v>
      </c>
      <c r="G3618">
        <v>27</v>
      </c>
      <c r="H3618">
        <v>27</v>
      </c>
      <c r="I3618">
        <v>7</v>
      </c>
      <c r="J3618">
        <v>77</v>
      </c>
      <c r="K3618" t="s">
        <v>30</v>
      </c>
      <c r="L3618">
        <v>2</v>
      </c>
      <c r="M3618">
        <v>77</v>
      </c>
      <c r="N3618" t="s">
        <v>3249</v>
      </c>
      <c r="O3618" t="s">
        <v>2226</v>
      </c>
      <c r="P3618" t="s">
        <v>30</v>
      </c>
      <c r="Q3618" t="s">
        <v>31</v>
      </c>
      <c r="R3618" t="s">
        <v>32</v>
      </c>
      <c r="S3618" t="s">
        <v>220</v>
      </c>
      <c r="T3618" t="s">
        <v>3005</v>
      </c>
      <c r="U3618" t="s">
        <v>3250</v>
      </c>
      <c r="V3618" t="s">
        <v>2741</v>
      </c>
      <c r="X3618" t="str">
        <f>VLOOKUP(pbp!V851, games!$B$2:$R$40, 3, FALSE)</f>
        <v>2019-10-06T17:00Z</v>
      </c>
      <c r="Y3618">
        <f>VLOOKUP(1*V3618,NFLGames!$H$11:$H$555,1,FALSE)</f>
        <v>401220326</v>
      </c>
      <c r="Z3618">
        <f>VLOOKUP($Y3618, NFLGames!$H$11:$K$555,2,FALSE)</f>
        <v>2020</v>
      </c>
      <c r="AA3618">
        <f>VLOOKUP($Y3618, NFLGames!$H$11:$K$555,3,FALSE)</f>
        <v>5</v>
      </c>
      <c r="AB3618" s="6">
        <f>IF(A3619=0, 0, AH3619-tbl_pbp[[#This Row],[Saints Win %]])</f>
        <v>-6.5000000000000002E-2</v>
      </c>
      <c r="AE3618">
        <f>ABS(tbl_pbp[[#This Row],[play.homeScore]]-tbl_pbp[[#This Row],[play.awayScore]])</f>
        <v>0</v>
      </c>
      <c r="AF3618">
        <f>IF(tbl_pbp[[#This Row],[Play Saints Win % Increase]]&gt;=$AF$4,1,0)</f>
        <v>0</v>
      </c>
      <c r="AG3618" t="str">
        <f>VLOOKUP(tbl_pbp[[#This Row],[gameId]], games!$B$2:$T$40, 9, FALSE)</f>
        <v>los-angeles-chargers</v>
      </c>
      <c r="AH3618" s="5">
        <f>IF(tbl_pbp[[#This Row],[AwayTeam]] &lt;&gt; "new-orleans-saints", tbl_pbp[[#This Row],[homeWinPercentage]], 1-tbl_pbp[[#This Row],[homeWinPercentage]])</f>
        <v>0.441</v>
      </c>
      <c r="AI3618" s="13">
        <f>tbl_pbp[[#This Row],[Kamara]]*tbl_pbp[[#This Row],[Impactful Play]]</f>
        <v>0</v>
      </c>
      <c r="AJ3618" s="13">
        <f>tbl_pbp[[#This Row],[Thomas]]*tbl_pbp[[#This Row],[Impactful Play]]</f>
        <v>0</v>
      </c>
      <c r="AK3618" s="13" t="str">
        <f>VLOOKUP(tbl_pbp[[#This Row],[Play Saints Win % Increase]], tbl_impact[],3,TRUE)</f>
        <v>Smelly (worse than-5% -&gt; -10%)</v>
      </c>
    </row>
    <row r="3619" spans="1:37">
      <c r="A3619" s="1">
        <v>167</v>
      </c>
      <c r="B3619" s="5">
        <v>0.376</v>
      </c>
      <c r="C3619" t="s">
        <v>3251</v>
      </c>
      <c r="D3619">
        <v>0</v>
      </c>
      <c r="E3619">
        <v>0</v>
      </c>
      <c r="F3619">
        <v>4</v>
      </c>
      <c r="G3619">
        <v>27</v>
      </c>
      <c r="H3619">
        <v>27</v>
      </c>
      <c r="I3619">
        <v>10</v>
      </c>
      <c r="J3619">
        <v>70</v>
      </c>
      <c r="K3619" t="s">
        <v>30</v>
      </c>
      <c r="L3619">
        <v>1</v>
      </c>
      <c r="M3619">
        <v>70</v>
      </c>
      <c r="N3619" t="s">
        <v>3252</v>
      </c>
      <c r="O3619" t="s">
        <v>503</v>
      </c>
      <c r="P3619" t="s">
        <v>30</v>
      </c>
      <c r="Q3619" t="s">
        <v>31</v>
      </c>
      <c r="R3619" t="s">
        <v>32</v>
      </c>
      <c r="S3619" t="s">
        <v>33</v>
      </c>
      <c r="T3619" t="s">
        <v>2874</v>
      </c>
      <c r="U3619" t="s">
        <v>3253</v>
      </c>
      <c r="V3619" t="s">
        <v>2741</v>
      </c>
      <c r="X3619" t="str">
        <f>VLOOKUP(pbp!V852, games!$B$2:$R$40, 3, FALSE)</f>
        <v>2019-10-13T17:00Z</v>
      </c>
      <c r="Y3619">
        <f>VLOOKUP(1*V3619,NFLGames!$H$11:$H$555,1,FALSE)</f>
        <v>401220326</v>
      </c>
      <c r="Z3619">
        <f>VLOOKUP($Y3619, NFLGames!$H$11:$K$555,2,FALSE)</f>
        <v>2020</v>
      </c>
      <c r="AA3619">
        <f>VLOOKUP($Y3619, NFLGames!$H$11:$K$555,3,FALSE)</f>
        <v>5</v>
      </c>
      <c r="AB3619" s="6">
        <f>IF(A3620=0, 0, AH3620-tbl_pbp[[#This Row],[Saints Win %]])</f>
        <v>3.4999999999999976E-2</v>
      </c>
      <c r="AE3619">
        <f>ABS(tbl_pbp[[#This Row],[play.homeScore]]-tbl_pbp[[#This Row],[play.awayScore]])</f>
        <v>0</v>
      </c>
      <c r="AF3619">
        <f>IF(tbl_pbp[[#This Row],[Play Saints Win % Increase]]&gt;=$AF$4,1,0)</f>
        <v>0</v>
      </c>
      <c r="AG3619" t="str">
        <f>VLOOKUP(tbl_pbp[[#This Row],[gameId]], games!$B$2:$T$40, 9, FALSE)</f>
        <v>los-angeles-chargers</v>
      </c>
      <c r="AH3619" s="5">
        <f>IF(tbl_pbp[[#This Row],[AwayTeam]] &lt;&gt; "new-orleans-saints", tbl_pbp[[#This Row],[homeWinPercentage]], 1-tbl_pbp[[#This Row],[homeWinPercentage]])</f>
        <v>0.376</v>
      </c>
      <c r="AI3619" s="13">
        <f>tbl_pbp[[#This Row],[Kamara]]*tbl_pbp[[#This Row],[Impactful Play]]</f>
        <v>0</v>
      </c>
      <c r="AJ3619" s="13">
        <f>tbl_pbp[[#This Row],[Thomas]]*tbl_pbp[[#This Row],[Impactful Play]]</f>
        <v>0</v>
      </c>
      <c r="AK3619" s="13" t="str">
        <f>VLOOKUP(tbl_pbp[[#This Row],[Play Saints Win % Increase]], tbl_impact[],3,TRUE)</f>
        <v>Scented (0 to +5%)</v>
      </c>
    </row>
    <row r="3620" spans="1:37">
      <c r="A3620" s="1">
        <v>168</v>
      </c>
      <c r="B3620" s="5">
        <v>0.41099999999999998</v>
      </c>
      <c r="C3620" t="s">
        <v>3254</v>
      </c>
      <c r="D3620">
        <v>0</v>
      </c>
      <c r="E3620">
        <v>0</v>
      </c>
      <c r="F3620">
        <v>4</v>
      </c>
      <c r="G3620">
        <v>27</v>
      </c>
      <c r="H3620">
        <v>27</v>
      </c>
      <c r="I3620">
        <v>2</v>
      </c>
      <c r="J3620">
        <v>62</v>
      </c>
      <c r="K3620" t="s">
        <v>30</v>
      </c>
      <c r="L3620">
        <v>2</v>
      </c>
      <c r="M3620">
        <v>62</v>
      </c>
      <c r="N3620" t="s">
        <v>3255</v>
      </c>
      <c r="O3620" t="s">
        <v>3015</v>
      </c>
      <c r="P3620" t="s">
        <v>124</v>
      </c>
      <c r="Q3620" t="s">
        <v>125</v>
      </c>
      <c r="R3620" t="s">
        <v>126</v>
      </c>
      <c r="V3620" t="s">
        <v>2741</v>
      </c>
      <c r="X3620" t="str">
        <f>VLOOKUP(pbp!V853, games!$B$2:$R$40, 3, FALSE)</f>
        <v>2019-10-13T17:00Z</v>
      </c>
      <c r="Y3620">
        <f>VLOOKUP(1*V3620,NFLGames!$H$11:$H$555,1,FALSE)</f>
        <v>401220326</v>
      </c>
      <c r="Z3620">
        <f>VLOOKUP($Y3620, NFLGames!$H$11:$K$555,2,FALSE)</f>
        <v>2020</v>
      </c>
      <c r="AA3620">
        <f>VLOOKUP($Y3620, NFLGames!$H$11:$K$555,3,FALSE)</f>
        <v>5</v>
      </c>
      <c r="AB3620" s="6">
        <f>IF(A3621=0, 0, AH3621-tbl_pbp[[#This Row],[Saints Win %]])</f>
        <v>1.0000000000000009E-2</v>
      </c>
      <c r="AE3620">
        <f>ABS(tbl_pbp[[#This Row],[play.homeScore]]-tbl_pbp[[#This Row],[play.awayScore]])</f>
        <v>0</v>
      </c>
      <c r="AF3620">
        <f>IF(tbl_pbp[[#This Row],[Play Saints Win % Increase]]&gt;=$AF$4,1,0)</f>
        <v>0</v>
      </c>
      <c r="AG3620" t="str">
        <f>VLOOKUP(tbl_pbp[[#This Row],[gameId]], games!$B$2:$T$40, 9, FALSE)</f>
        <v>los-angeles-chargers</v>
      </c>
      <c r="AH3620" s="5">
        <f>IF(tbl_pbp[[#This Row],[AwayTeam]] &lt;&gt; "new-orleans-saints", tbl_pbp[[#This Row],[homeWinPercentage]], 1-tbl_pbp[[#This Row],[homeWinPercentage]])</f>
        <v>0.41099999999999998</v>
      </c>
      <c r="AI3620" s="13">
        <f>tbl_pbp[[#This Row],[Kamara]]*tbl_pbp[[#This Row],[Impactful Play]]</f>
        <v>0</v>
      </c>
      <c r="AJ3620" s="13">
        <f>tbl_pbp[[#This Row],[Thomas]]*tbl_pbp[[#This Row],[Impactful Play]]</f>
        <v>0</v>
      </c>
      <c r="AK3620" s="13" t="str">
        <f>VLOOKUP(tbl_pbp[[#This Row],[Play Saints Win % Increase]], tbl_impact[],3,TRUE)</f>
        <v>Scented (0 to +5%)</v>
      </c>
    </row>
    <row r="3621" spans="1:37">
      <c r="A3621" s="1">
        <v>169</v>
      </c>
      <c r="B3621" s="5">
        <v>0.42099999999999999</v>
      </c>
      <c r="C3621" t="s">
        <v>3256</v>
      </c>
      <c r="D3621">
        <v>0</v>
      </c>
      <c r="E3621">
        <v>0</v>
      </c>
      <c r="F3621">
        <v>4</v>
      </c>
      <c r="G3621">
        <v>27</v>
      </c>
      <c r="H3621">
        <v>27</v>
      </c>
      <c r="I3621">
        <v>2</v>
      </c>
      <c r="J3621">
        <v>62</v>
      </c>
      <c r="K3621" t="s">
        <v>30</v>
      </c>
      <c r="L3621">
        <v>2</v>
      </c>
      <c r="M3621">
        <v>62</v>
      </c>
      <c r="N3621" t="s">
        <v>3257</v>
      </c>
      <c r="O3621" t="s">
        <v>3015</v>
      </c>
      <c r="P3621" t="s">
        <v>30</v>
      </c>
      <c r="Q3621" t="s">
        <v>31</v>
      </c>
      <c r="R3621" t="s">
        <v>32</v>
      </c>
      <c r="S3621" t="s">
        <v>51</v>
      </c>
      <c r="T3621" t="s">
        <v>2862</v>
      </c>
      <c r="U3621" t="s">
        <v>3258</v>
      </c>
      <c r="V3621" t="s">
        <v>2741</v>
      </c>
      <c r="X3621" t="str">
        <f>VLOOKUP(pbp!V854, games!$B$2:$R$40, 3, FALSE)</f>
        <v>2019-10-13T17:00Z</v>
      </c>
      <c r="Y3621">
        <f>VLOOKUP(1*V3621,NFLGames!$H$11:$H$555,1,FALSE)</f>
        <v>401220326</v>
      </c>
      <c r="Z3621">
        <f>VLOOKUP($Y3621, NFLGames!$H$11:$K$555,2,FALSE)</f>
        <v>2020</v>
      </c>
      <c r="AA3621">
        <f>VLOOKUP($Y3621, NFLGames!$H$11:$K$555,3,FALSE)</f>
        <v>5</v>
      </c>
      <c r="AB3621" s="6">
        <f>IF(A3622=0, 0, AH3622-tbl_pbp[[#This Row],[Saints Win %]])</f>
        <v>-0.20399999999999999</v>
      </c>
      <c r="AE3621">
        <f>ABS(tbl_pbp[[#This Row],[play.homeScore]]-tbl_pbp[[#This Row],[play.awayScore]])</f>
        <v>0</v>
      </c>
      <c r="AF3621">
        <f>IF(tbl_pbp[[#This Row],[Play Saints Win % Increase]]&gt;=$AF$4,1,0)</f>
        <v>0</v>
      </c>
      <c r="AG3621" t="str">
        <f>VLOOKUP(tbl_pbp[[#This Row],[gameId]], games!$B$2:$T$40, 9, FALSE)</f>
        <v>los-angeles-chargers</v>
      </c>
      <c r="AH3621" s="5">
        <f>IF(tbl_pbp[[#This Row],[AwayTeam]] &lt;&gt; "new-orleans-saints", tbl_pbp[[#This Row],[homeWinPercentage]], 1-tbl_pbp[[#This Row],[homeWinPercentage]])</f>
        <v>0.42099999999999999</v>
      </c>
      <c r="AI3621" s="13">
        <f>tbl_pbp[[#This Row],[Kamara]]*tbl_pbp[[#This Row],[Impactful Play]]</f>
        <v>0</v>
      </c>
      <c r="AJ3621" s="13">
        <f>tbl_pbp[[#This Row],[Thomas]]*tbl_pbp[[#This Row],[Impactful Play]]</f>
        <v>0</v>
      </c>
      <c r="AK3621" s="13" t="str">
        <f>VLOOKUP(tbl_pbp[[#This Row],[Play Saints Win % Increase]], tbl_impact[],3,TRUE)</f>
        <v>Wretched (-worse than -20%)</v>
      </c>
    </row>
    <row r="3622" spans="1:37">
      <c r="A3622" s="1">
        <v>170</v>
      </c>
      <c r="B3622" s="5">
        <v>0.217</v>
      </c>
      <c r="C3622" t="s">
        <v>3259</v>
      </c>
      <c r="D3622">
        <v>0</v>
      </c>
      <c r="E3622">
        <v>0</v>
      </c>
      <c r="F3622">
        <v>4</v>
      </c>
      <c r="G3622">
        <v>27</v>
      </c>
      <c r="H3622">
        <v>27</v>
      </c>
      <c r="I3622">
        <v>1</v>
      </c>
      <c r="J3622">
        <v>61</v>
      </c>
      <c r="K3622" t="s">
        <v>30</v>
      </c>
      <c r="L3622">
        <v>3</v>
      </c>
      <c r="M3622">
        <v>61</v>
      </c>
      <c r="N3622" t="s">
        <v>3260</v>
      </c>
      <c r="O3622" t="s">
        <v>3261</v>
      </c>
      <c r="P3622" t="s">
        <v>30</v>
      </c>
      <c r="Q3622" t="s">
        <v>31</v>
      </c>
      <c r="R3622" t="s">
        <v>32</v>
      </c>
      <c r="S3622" t="s">
        <v>54</v>
      </c>
      <c r="T3622" t="s">
        <v>3262</v>
      </c>
      <c r="U3622" t="s">
        <v>3263</v>
      </c>
      <c r="V3622" t="s">
        <v>2741</v>
      </c>
      <c r="X3622" t="str">
        <f>VLOOKUP(pbp!V855, games!$B$2:$R$40, 3, FALSE)</f>
        <v>2019-10-13T17:00Z</v>
      </c>
      <c r="Y3622">
        <f>VLOOKUP(1*V3622,NFLGames!$H$11:$H$555,1,FALSE)</f>
        <v>401220326</v>
      </c>
      <c r="Z3622">
        <f>VLOOKUP($Y3622, NFLGames!$H$11:$K$555,2,FALSE)</f>
        <v>2020</v>
      </c>
      <c r="AA3622">
        <f>VLOOKUP($Y3622, NFLGames!$H$11:$K$555,3,FALSE)</f>
        <v>5</v>
      </c>
      <c r="AB3622" s="6">
        <f>IF(A3623=0, 0, AH3623-tbl_pbp[[#This Row],[Saints Win %]])</f>
        <v>-1.6999999999999987E-2</v>
      </c>
      <c r="AE3622">
        <f>ABS(tbl_pbp[[#This Row],[play.homeScore]]-tbl_pbp[[#This Row],[play.awayScore]])</f>
        <v>0</v>
      </c>
      <c r="AF3622">
        <f>IF(tbl_pbp[[#This Row],[Play Saints Win % Increase]]&gt;=$AF$4,1,0)</f>
        <v>0</v>
      </c>
      <c r="AG3622" t="str">
        <f>VLOOKUP(tbl_pbp[[#This Row],[gameId]], games!$B$2:$T$40, 9, FALSE)</f>
        <v>los-angeles-chargers</v>
      </c>
      <c r="AH3622" s="5">
        <f>IF(tbl_pbp[[#This Row],[AwayTeam]] &lt;&gt; "new-orleans-saints", tbl_pbp[[#This Row],[homeWinPercentage]], 1-tbl_pbp[[#This Row],[homeWinPercentage]])</f>
        <v>0.217</v>
      </c>
      <c r="AI3622" s="13">
        <f>tbl_pbp[[#This Row],[Kamara]]*tbl_pbp[[#This Row],[Impactful Play]]</f>
        <v>0</v>
      </c>
      <c r="AJ3622" s="13">
        <f>tbl_pbp[[#This Row],[Thomas]]*tbl_pbp[[#This Row],[Impactful Play]]</f>
        <v>0</v>
      </c>
      <c r="AK3622" s="13" t="str">
        <f>VLOOKUP(tbl_pbp[[#This Row],[Play Saints Win % Increase]], tbl_impact[],3,TRUE)</f>
        <v>Bad (0 to -5%)</v>
      </c>
    </row>
    <row r="3623" spans="1:37">
      <c r="A3623" s="1">
        <v>171</v>
      </c>
      <c r="B3623" s="5">
        <v>0.2</v>
      </c>
      <c r="C3623" t="s">
        <v>3264</v>
      </c>
      <c r="D3623">
        <v>0</v>
      </c>
      <c r="E3623">
        <v>0</v>
      </c>
      <c r="F3623">
        <v>4</v>
      </c>
      <c r="G3623">
        <v>27</v>
      </c>
      <c r="H3623">
        <v>27</v>
      </c>
      <c r="I3623">
        <v>10</v>
      </c>
      <c r="J3623">
        <v>32</v>
      </c>
      <c r="K3623" t="s">
        <v>30</v>
      </c>
      <c r="L3623">
        <v>1</v>
      </c>
      <c r="M3623">
        <v>32</v>
      </c>
      <c r="N3623" t="s">
        <v>3265</v>
      </c>
      <c r="O3623" t="s">
        <v>3266</v>
      </c>
      <c r="P3623" t="s">
        <v>124</v>
      </c>
      <c r="Q3623" t="s">
        <v>125</v>
      </c>
      <c r="R3623" t="s">
        <v>126</v>
      </c>
      <c r="V3623" t="s">
        <v>2741</v>
      </c>
      <c r="X3623" t="str">
        <f>VLOOKUP(pbp!V856, games!$B$2:$R$40, 3, FALSE)</f>
        <v>2019-10-13T17:00Z</v>
      </c>
      <c r="Y3623">
        <f>VLOOKUP(1*V3623,NFLGames!$H$11:$H$555,1,FALSE)</f>
        <v>401220326</v>
      </c>
      <c r="Z3623">
        <f>VLOOKUP($Y3623, NFLGames!$H$11:$K$555,2,FALSE)</f>
        <v>2020</v>
      </c>
      <c r="AA3623">
        <f>VLOOKUP($Y3623, NFLGames!$H$11:$K$555,3,FALSE)</f>
        <v>5</v>
      </c>
      <c r="AB3623" s="6">
        <f>IF(A3624=0, 0, AH3624-tbl_pbp[[#This Row],[Saints Win %]])</f>
        <v>0</v>
      </c>
      <c r="AE3623">
        <f>ABS(tbl_pbp[[#This Row],[play.homeScore]]-tbl_pbp[[#This Row],[play.awayScore]])</f>
        <v>0</v>
      </c>
      <c r="AF3623">
        <f>IF(tbl_pbp[[#This Row],[Play Saints Win % Increase]]&gt;=$AF$4,1,0)</f>
        <v>0</v>
      </c>
      <c r="AG3623" t="str">
        <f>VLOOKUP(tbl_pbp[[#This Row],[gameId]], games!$B$2:$T$40, 9, FALSE)</f>
        <v>los-angeles-chargers</v>
      </c>
      <c r="AH3623" s="5">
        <f>IF(tbl_pbp[[#This Row],[AwayTeam]] &lt;&gt; "new-orleans-saints", tbl_pbp[[#This Row],[homeWinPercentage]], 1-tbl_pbp[[#This Row],[homeWinPercentage]])</f>
        <v>0.2</v>
      </c>
      <c r="AI3623" s="13">
        <f>tbl_pbp[[#This Row],[Kamara]]*tbl_pbp[[#This Row],[Impactful Play]]</f>
        <v>0</v>
      </c>
      <c r="AJ3623" s="13">
        <f>tbl_pbp[[#This Row],[Thomas]]*tbl_pbp[[#This Row],[Impactful Play]]</f>
        <v>0</v>
      </c>
      <c r="AK3623" s="13" t="str">
        <f>VLOOKUP(tbl_pbp[[#This Row],[Play Saints Win % Increase]], tbl_impact[],3,TRUE)</f>
        <v>Scented (0 to +5%)</v>
      </c>
    </row>
    <row r="3624" spans="1:37">
      <c r="A3624" s="1">
        <v>172</v>
      </c>
      <c r="B3624" s="5">
        <v>0.2</v>
      </c>
      <c r="C3624" t="s">
        <v>3267</v>
      </c>
      <c r="D3624">
        <v>0</v>
      </c>
      <c r="E3624">
        <v>0</v>
      </c>
      <c r="F3624">
        <v>4</v>
      </c>
      <c r="G3624">
        <v>27</v>
      </c>
      <c r="H3624">
        <v>27</v>
      </c>
      <c r="I3624">
        <v>10</v>
      </c>
      <c r="J3624">
        <v>32</v>
      </c>
      <c r="K3624" t="s">
        <v>30</v>
      </c>
      <c r="L3624">
        <v>1</v>
      </c>
      <c r="M3624">
        <v>32</v>
      </c>
      <c r="N3624" t="s">
        <v>3268</v>
      </c>
      <c r="O3624" t="s">
        <v>3266</v>
      </c>
      <c r="P3624" t="s">
        <v>22</v>
      </c>
      <c r="Q3624" t="s">
        <v>37</v>
      </c>
      <c r="S3624" t="s">
        <v>33</v>
      </c>
      <c r="T3624" t="s">
        <v>129</v>
      </c>
      <c r="U3624" t="s">
        <v>130</v>
      </c>
      <c r="V3624" t="s">
        <v>2741</v>
      </c>
      <c r="X3624" t="str">
        <f>VLOOKUP(pbp!V857, games!$B$2:$R$40, 3, FALSE)</f>
        <v>2019-10-13T17:00Z</v>
      </c>
      <c r="Y3624">
        <f>VLOOKUP(1*V3624,NFLGames!$H$11:$H$555,1,FALSE)</f>
        <v>401220326</v>
      </c>
      <c r="Z3624">
        <f>VLOOKUP($Y3624, NFLGames!$H$11:$K$555,2,FALSE)</f>
        <v>2020</v>
      </c>
      <c r="AA3624">
        <f>VLOOKUP($Y3624, NFLGames!$H$11:$K$555,3,FALSE)</f>
        <v>5</v>
      </c>
      <c r="AB3624" s="6">
        <f>IF(A3625=0, 0, AH3625-tbl_pbp[[#This Row],[Saints Win %]])</f>
        <v>-2.200000000000002E-2</v>
      </c>
      <c r="AE3624">
        <f>ABS(tbl_pbp[[#This Row],[play.homeScore]]-tbl_pbp[[#This Row],[play.awayScore]])</f>
        <v>0</v>
      </c>
      <c r="AF3624">
        <f>IF(tbl_pbp[[#This Row],[Play Saints Win % Increase]]&gt;=$AF$4,1,0)</f>
        <v>0</v>
      </c>
      <c r="AG3624" t="str">
        <f>VLOOKUP(tbl_pbp[[#This Row],[gameId]], games!$B$2:$T$40, 9, FALSE)</f>
        <v>los-angeles-chargers</v>
      </c>
      <c r="AH3624" s="5">
        <f>IF(tbl_pbp[[#This Row],[AwayTeam]] &lt;&gt; "new-orleans-saints", tbl_pbp[[#This Row],[homeWinPercentage]], 1-tbl_pbp[[#This Row],[homeWinPercentage]])</f>
        <v>0.2</v>
      </c>
      <c r="AI3624" s="13">
        <f>tbl_pbp[[#This Row],[Kamara]]*tbl_pbp[[#This Row],[Impactful Play]]</f>
        <v>0</v>
      </c>
      <c r="AJ3624" s="13">
        <f>tbl_pbp[[#This Row],[Thomas]]*tbl_pbp[[#This Row],[Impactful Play]]</f>
        <v>0</v>
      </c>
      <c r="AK3624" s="13" t="str">
        <f>VLOOKUP(tbl_pbp[[#This Row],[Play Saints Win % Increase]], tbl_impact[],3,TRUE)</f>
        <v>Bad (0 to -5%)</v>
      </c>
    </row>
    <row r="3625" spans="1:37">
      <c r="A3625" s="1">
        <v>173</v>
      </c>
      <c r="B3625" s="5">
        <v>0.17799999999999999</v>
      </c>
      <c r="C3625" t="s">
        <v>3269</v>
      </c>
      <c r="D3625">
        <v>0</v>
      </c>
      <c r="E3625">
        <v>0</v>
      </c>
      <c r="F3625">
        <v>4</v>
      </c>
      <c r="G3625">
        <v>27</v>
      </c>
      <c r="H3625">
        <v>27</v>
      </c>
      <c r="I3625">
        <v>10</v>
      </c>
      <c r="J3625">
        <v>32</v>
      </c>
      <c r="K3625" t="s">
        <v>30</v>
      </c>
      <c r="L3625">
        <v>2</v>
      </c>
      <c r="M3625">
        <v>32</v>
      </c>
      <c r="N3625" t="s">
        <v>3270</v>
      </c>
      <c r="O3625" t="s">
        <v>3271</v>
      </c>
      <c r="P3625" t="s">
        <v>124</v>
      </c>
      <c r="Q3625" t="s">
        <v>125</v>
      </c>
      <c r="R3625" t="s">
        <v>126</v>
      </c>
      <c r="V3625" t="s">
        <v>2741</v>
      </c>
      <c r="X3625" t="str">
        <f>VLOOKUP(pbp!V858, games!$B$2:$R$40, 3, FALSE)</f>
        <v>2019-10-13T17:00Z</v>
      </c>
      <c r="Y3625">
        <f>VLOOKUP(1*V3625,NFLGames!$H$11:$H$555,1,FALSE)</f>
        <v>401220326</v>
      </c>
      <c r="Z3625">
        <f>VLOOKUP($Y3625, NFLGames!$H$11:$K$555,2,FALSE)</f>
        <v>2020</v>
      </c>
      <c r="AA3625">
        <f>VLOOKUP($Y3625, NFLGames!$H$11:$K$555,3,FALSE)</f>
        <v>5</v>
      </c>
      <c r="AB3625" s="6">
        <f>IF(A3626=0, 0, AH3626-tbl_pbp[[#This Row],[Saints Win %]])</f>
        <v>0.314</v>
      </c>
      <c r="AE3625">
        <f>ABS(tbl_pbp[[#This Row],[play.homeScore]]-tbl_pbp[[#This Row],[play.awayScore]])</f>
        <v>0</v>
      </c>
      <c r="AF3625">
        <f>IF(tbl_pbp[[#This Row],[Play Saints Win % Increase]]&gt;=$AF$4,1,0)</f>
        <v>1</v>
      </c>
      <c r="AG3625" t="str">
        <f>VLOOKUP(tbl_pbp[[#This Row],[gameId]], games!$B$2:$T$40, 9, FALSE)</f>
        <v>los-angeles-chargers</v>
      </c>
      <c r="AH3625" s="5">
        <f>IF(tbl_pbp[[#This Row],[AwayTeam]] &lt;&gt; "new-orleans-saints", tbl_pbp[[#This Row],[homeWinPercentage]], 1-tbl_pbp[[#This Row],[homeWinPercentage]])</f>
        <v>0.17799999999999999</v>
      </c>
      <c r="AI3625" s="13">
        <f>tbl_pbp[[#This Row],[Kamara]]*tbl_pbp[[#This Row],[Impactful Play]]</f>
        <v>0</v>
      </c>
      <c r="AJ3625" s="13">
        <f>tbl_pbp[[#This Row],[Thomas]]*tbl_pbp[[#This Row],[Impactful Play]]</f>
        <v>0</v>
      </c>
      <c r="AK3625" s="13" t="str">
        <f>VLOOKUP(tbl_pbp[[#This Row],[Play Saints Win % Increase]], tbl_impact[],3,TRUE)</f>
        <v>Ambrosial (20% +)</v>
      </c>
    </row>
    <row r="3626" spans="1:37">
      <c r="A3626" s="1">
        <v>174</v>
      </c>
      <c r="B3626" s="5">
        <v>0.49199999999999999</v>
      </c>
      <c r="C3626" t="s">
        <v>3272</v>
      </c>
      <c r="D3626">
        <v>0</v>
      </c>
      <c r="E3626">
        <v>0</v>
      </c>
      <c r="F3626">
        <v>4</v>
      </c>
      <c r="G3626">
        <v>27</v>
      </c>
      <c r="H3626">
        <v>27</v>
      </c>
      <c r="I3626">
        <v>10</v>
      </c>
      <c r="J3626">
        <v>32</v>
      </c>
      <c r="K3626" t="s">
        <v>30</v>
      </c>
      <c r="L3626">
        <v>2</v>
      </c>
      <c r="M3626">
        <v>32</v>
      </c>
      <c r="N3626" t="s">
        <v>3273</v>
      </c>
      <c r="O3626" t="s">
        <v>3271</v>
      </c>
      <c r="P3626" t="s">
        <v>151</v>
      </c>
      <c r="Q3626" t="s">
        <v>152</v>
      </c>
      <c r="R3626" t="s">
        <v>153</v>
      </c>
      <c r="S3626" t="s">
        <v>120</v>
      </c>
      <c r="T3626" t="s">
        <v>129</v>
      </c>
      <c r="U3626" t="s">
        <v>3274</v>
      </c>
      <c r="V3626" t="s">
        <v>2741</v>
      </c>
      <c r="X3626" t="str">
        <f>VLOOKUP(pbp!V859, games!$B$2:$R$40, 3, FALSE)</f>
        <v>2019-10-13T17:00Z</v>
      </c>
      <c r="Y3626">
        <f>VLOOKUP(1*V3626,NFLGames!$H$11:$H$555,1,FALSE)</f>
        <v>401220326</v>
      </c>
      <c r="Z3626">
        <f>VLOOKUP($Y3626, NFLGames!$H$11:$K$555,2,FALSE)</f>
        <v>2020</v>
      </c>
      <c r="AA3626">
        <f>VLOOKUP($Y3626, NFLGames!$H$11:$K$555,3,FALSE)</f>
        <v>5</v>
      </c>
      <c r="AB3626" s="6">
        <f>IF(A3627=0, 0, AH3627-tbl_pbp[[#This Row],[Saints Win %]])</f>
        <v>8.0000000000000071E-3</v>
      </c>
      <c r="AE3626">
        <f>ABS(tbl_pbp[[#This Row],[play.homeScore]]-tbl_pbp[[#This Row],[play.awayScore]])</f>
        <v>0</v>
      </c>
      <c r="AF3626">
        <f>IF(tbl_pbp[[#This Row],[Play Saints Win % Increase]]&gt;=$AF$4,1,0)</f>
        <v>0</v>
      </c>
      <c r="AG3626" t="str">
        <f>VLOOKUP(tbl_pbp[[#This Row],[gameId]], games!$B$2:$T$40, 9, FALSE)</f>
        <v>los-angeles-chargers</v>
      </c>
      <c r="AH3626" s="5">
        <f>IF(tbl_pbp[[#This Row],[AwayTeam]] &lt;&gt; "new-orleans-saints", tbl_pbp[[#This Row],[homeWinPercentage]], 1-tbl_pbp[[#This Row],[homeWinPercentage]])</f>
        <v>0.49199999999999999</v>
      </c>
      <c r="AI3626" s="13">
        <f>tbl_pbp[[#This Row],[Kamara]]*tbl_pbp[[#This Row],[Impactful Play]]</f>
        <v>0</v>
      </c>
      <c r="AJ3626" s="13">
        <f>tbl_pbp[[#This Row],[Thomas]]*tbl_pbp[[#This Row],[Impactful Play]]</f>
        <v>0</v>
      </c>
      <c r="AK3626" s="13" t="str">
        <f>VLOOKUP(tbl_pbp[[#This Row],[Play Saints Win % Increase]], tbl_impact[],3,TRUE)</f>
        <v>Scented (0 to +5%)</v>
      </c>
    </row>
    <row r="3627" spans="1:37">
      <c r="A3627" s="1">
        <v>175</v>
      </c>
      <c r="B3627" s="5">
        <v>0.5</v>
      </c>
      <c r="C3627" t="s">
        <v>3275</v>
      </c>
      <c r="D3627">
        <v>0</v>
      </c>
      <c r="E3627">
        <v>0</v>
      </c>
      <c r="F3627">
        <v>4</v>
      </c>
      <c r="G3627">
        <v>27</v>
      </c>
      <c r="H3627">
        <v>27</v>
      </c>
      <c r="I3627">
        <v>0</v>
      </c>
      <c r="J3627">
        <v>65</v>
      </c>
      <c r="L3627">
        <v>0</v>
      </c>
      <c r="M3627">
        <v>0</v>
      </c>
      <c r="N3627" t="s">
        <v>3276</v>
      </c>
      <c r="O3627" t="s">
        <v>143</v>
      </c>
      <c r="P3627" t="s">
        <v>365</v>
      </c>
      <c r="Q3627" t="s">
        <v>366</v>
      </c>
      <c r="R3627" t="s">
        <v>367</v>
      </c>
      <c r="V3627" t="s">
        <v>2741</v>
      </c>
      <c r="X3627" t="str">
        <f>VLOOKUP(pbp!V860, games!$B$2:$R$40, 3, FALSE)</f>
        <v>2019-10-13T17:00Z</v>
      </c>
      <c r="Y3627">
        <f>VLOOKUP(1*V3627,NFLGames!$H$11:$H$555,1,FALSE)</f>
        <v>401220326</v>
      </c>
      <c r="Z3627">
        <f>VLOOKUP($Y3627, NFLGames!$H$11:$K$555,2,FALSE)</f>
        <v>2020</v>
      </c>
      <c r="AA3627">
        <f>VLOOKUP($Y3627, NFLGames!$H$11:$K$555,3,FALSE)</f>
        <v>5</v>
      </c>
      <c r="AB3627" s="6">
        <f>IF(A3628=0, 0, AH3628-tbl_pbp[[#This Row],[Saints Win %]])</f>
        <v>0.11699999999999999</v>
      </c>
      <c r="AE3627">
        <f>ABS(tbl_pbp[[#This Row],[play.homeScore]]-tbl_pbp[[#This Row],[play.awayScore]])</f>
        <v>0</v>
      </c>
      <c r="AF3627">
        <f>IF(tbl_pbp[[#This Row],[Play Saints Win % Increase]]&gt;=$AF$4,1,0)</f>
        <v>1</v>
      </c>
      <c r="AG3627" t="str">
        <f>VLOOKUP(tbl_pbp[[#This Row],[gameId]], games!$B$2:$T$40, 9, FALSE)</f>
        <v>los-angeles-chargers</v>
      </c>
      <c r="AH3627" s="5">
        <f>IF(tbl_pbp[[#This Row],[AwayTeam]] &lt;&gt; "new-orleans-saints", tbl_pbp[[#This Row],[homeWinPercentage]], 1-tbl_pbp[[#This Row],[homeWinPercentage]])</f>
        <v>0.5</v>
      </c>
      <c r="AI3627" s="13">
        <f>tbl_pbp[[#This Row],[Kamara]]*tbl_pbp[[#This Row],[Impactful Play]]</f>
        <v>0</v>
      </c>
      <c r="AJ3627" s="13">
        <f>tbl_pbp[[#This Row],[Thomas]]*tbl_pbp[[#This Row],[Impactful Play]]</f>
        <v>0</v>
      </c>
      <c r="AK3627" s="13" t="str">
        <f>VLOOKUP(tbl_pbp[[#This Row],[Play Saints Win % Increase]], tbl_impact[],3,TRUE)</f>
        <v>Fragrant (10% to 20%)</v>
      </c>
    </row>
    <row r="3628" spans="1:37">
      <c r="A3628" s="1">
        <v>176</v>
      </c>
      <c r="B3628" s="5">
        <v>0.61699999999999999</v>
      </c>
      <c r="C3628" t="s">
        <v>3277</v>
      </c>
      <c r="D3628">
        <v>0</v>
      </c>
      <c r="E3628">
        <v>0</v>
      </c>
      <c r="F3628">
        <v>5</v>
      </c>
      <c r="G3628">
        <v>27</v>
      </c>
      <c r="H3628">
        <v>27</v>
      </c>
      <c r="I3628">
        <v>0</v>
      </c>
      <c r="J3628">
        <v>65</v>
      </c>
      <c r="K3628" t="s">
        <v>30</v>
      </c>
      <c r="L3628">
        <v>0</v>
      </c>
      <c r="M3628">
        <v>65</v>
      </c>
      <c r="N3628" t="s">
        <v>3278</v>
      </c>
      <c r="O3628" t="s">
        <v>3279</v>
      </c>
      <c r="P3628" t="s">
        <v>25</v>
      </c>
      <c r="Q3628" t="s">
        <v>26</v>
      </c>
      <c r="R3628" t="s">
        <v>27</v>
      </c>
      <c r="V3628" t="s">
        <v>2741</v>
      </c>
      <c r="W3628">
        <v>1</v>
      </c>
      <c r="X3628" t="str">
        <f>VLOOKUP(pbp!V861, games!$B$2:$R$40, 3, FALSE)</f>
        <v>2019-10-13T17:00Z</v>
      </c>
      <c r="Y3628">
        <f>VLOOKUP(1*V3628,NFLGames!$H$11:$H$555,1,FALSE)</f>
        <v>401220326</v>
      </c>
      <c r="Z3628">
        <f>VLOOKUP($Y3628, NFLGames!$H$11:$K$555,2,FALSE)</f>
        <v>2020</v>
      </c>
      <c r="AA3628">
        <f>VLOOKUP($Y3628, NFLGames!$H$11:$K$555,3,FALSE)</f>
        <v>5</v>
      </c>
      <c r="AB3628" s="6">
        <f>IF(A3629=0, 0, AH3629-tbl_pbp[[#This Row],[Saints Win %]])</f>
        <v>7.3999999999999955E-2</v>
      </c>
      <c r="AC3628">
        <v>1</v>
      </c>
      <c r="AE3628">
        <f>ABS(tbl_pbp[[#This Row],[play.homeScore]]-tbl_pbp[[#This Row],[play.awayScore]])</f>
        <v>0</v>
      </c>
      <c r="AF3628">
        <f>IF(tbl_pbp[[#This Row],[Play Saints Win % Increase]]&gt;=$AF$4,1,0)</f>
        <v>0</v>
      </c>
      <c r="AG3628" t="str">
        <f>VLOOKUP(tbl_pbp[[#This Row],[gameId]], games!$B$2:$T$40, 9, FALSE)</f>
        <v>los-angeles-chargers</v>
      </c>
      <c r="AH3628" s="5">
        <f>IF(tbl_pbp[[#This Row],[AwayTeam]] &lt;&gt; "new-orleans-saints", tbl_pbp[[#This Row],[homeWinPercentage]], 1-tbl_pbp[[#This Row],[homeWinPercentage]])</f>
        <v>0.61699999999999999</v>
      </c>
      <c r="AI3628" s="13">
        <f>tbl_pbp[[#This Row],[Kamara]]*tbl_pbp[[#This Row],[Impactful Play]]</f>
        <v>0</v>
      </c>
      <c r="AJ3628" s="13">
        <f>tbl_pbp[[#This Row],[Thomas]]*tbl_pbp[[#This Row],[Impactful Play]]</f>
        <v>0</v>
      </c>
      <c r="AK3628" s="13" t="str">
        <f>VLOOKUP(tbl_pbp[[#This Row],[Play Saints Win % Increase]], tbl_impact[],3,TRUE)</f>
        <v>Perfumed (5 to + 10%)</v>
      </c>
    </row>
    <row r="3629" spans="1:37">
      <c r="A3629" s="1">
        <v>177</v>
      </c>
      <c r="B3629" s="5">
        <v>0.69099999999999995</v>
      </c>
      <c r="C3629" t="s">
        <v>3280</v>
      </c>
      <c r="D3629">
        <v>0</v>
      </c>
      <c r="E3629">
        <v>0</v>
      </c>
      <c r="F3629">
        <v>5</v>
      </c>
      <c r="G3629">
        <v>27</v>
      </c>
      <c r="H3629">
        <v>27</v>
      </c>
      <c r="I3629">
        <v>10</v>
      </c>
      <c r="J3629">
        <v>34</v>
      </c>
      <c r="K3629" t="s">
        <v>29</v>
      </c>
      <c r="L3629">
        <v>1</v>
      </c>
      <c r="M3629">
        <v>66</v>
      </c>
      <c r="N3629" t="s">
        <v>3281</v>
      </c>
      <c r="O3629" t="s">
        <v>3282</v>
      </c>
      <c r="P3629" t="s">
        <v>30</v>
      </c>
      <c r="Q3629" t="s">
        <v>31</v>
      </c>
      <c r="R3629" t="s">
        <v>32</v>
      </c>
      <c r="S3629" t="s">
        <v>33</v>
      </c>
      <c r="T3629" t="s">
        <v>127</v>
      </c>
      <c r="U3629" t="s">
        <v>462</v>
      </c>
      <c r="V3629" t="s">
        <v>2741</v>
      </c>
      <c r="W3629">
        <v>2</v>
      </c>
      <c r="X3629" t="str">
        <f>VLOOKUP(pbp!V862, games!$B$2:$R$40, 3, FALSE)</f>
        <v>2019-10-13T17:00Z</v>
      </c>
      <c r="Y3629">
        <f>VLOOKUP(1*V3629,NFLGames!$H$11:$H$555,1,FALSE)</f>
        <v>401220326</v>
      </c>
      <c r="Z3629">
        <f>VLOOKUP($Y3629, NFLGames!$H$11:$K$555,2,FALSE)</f>
        <v>2020</v>
      </c>
      <c r="AA3629">
        <f>VLOOKUP($Y3629, NFLGames!$H$11:$K$555,3,FALSE)</f>
        <v>5</v>
      </c>
      <c r="AB3629" s="6">
        <f>IF(A3630=0, 0, AH3630-tbl_pbp[[#This Row],[Saints Win %]])</f>
        <v>-7.5999999999999956E-2</v>
      </c>
      <c r="AE3629">
        <f>ABS(tbl_pbp[[#This Row],[play.homeScore]]-tbl_pbp[[#This Row],[play.awayScore]])</f>
        <v>0</v>
      </c>
      <c r="AF3629">
        <f>IF(tbl_pbp[[#This Row],[Play Saints Win % Increase]]&gt;=$AF$4,1,0)</f>
        <v>0</v>
      </c>
      <c r="AG3629" t="str">
        <f>VLOOKUP(tbl_pbp[[#This Row],[gameId]], games!$B$2:$T$40, 9, FALSE)</f>
        <v>los-angeles-chargers</v>
      </c>
      <c r="AH3629" s="5">
        <f>IF(tbl_pbp[[#This Row],[AwayTeam]] &lt;&gt; "new-orleans-saints", tbl_pbp[[#This Row],[homeWinPercentage]], 1-tbl_pbp[[#This Row],[homeWinPercentage]])</f>
        <v>0.69099999999999995</v>
      </c>
      <c r="AI3629" s="13">
        <f>tbl_pbp[[#This Row],[Kamara]]*tbl_pbp[[#This Row],[Impactful Play]]</f>
        <v>0</v>
      </c>
      <c r="AJ3629" s="13">
        <f>tbl_pbp[[#This Row],[Thomas]]*tbl_pbp[[#This Row],[Impactful Play]]</f>
        <v>0</v>
      </c>
      <c r="AK3629" s="13" t="str">
        <f>VLOOKUP(tbl_pbp[[#This Row],[Play Saints Win % Increase]], tbl_impact[],3,TRUE)</f>
        <v>Smelly (worse than-5% -&gt; -10%)</v>
      </c>
    </row>
    <row r="3630" spans="1:37">
      <c r="A3630" s="1">
        <v>178</v>
      </c>
      <c r="B3630" s="5">
        <v>0.61499999999999999</v>
      </c>
      <c r="C3630" t="s">
        <v>3283</v>
      </c>
      <c r="D3630">
        <v>0</v>
      </c>
      <c r="E3630">
        <v>0</v>
      </c>
      <c r="F3630">
        <v>5</v>
      </c>
      <c r="G3630">
        <v>27</v>
      </c>
      <c r="H3630">
        <v>27</v>
      </c>
      <c r="I3630">
        <v>10</v>
      </c>
      <c r="J3630">
        <v>45</v>
      </c>
      <c r="K3630" t="s">
        <v>29</v>
      </c>
      <c r="L3630">
        <v>1</v>
      </c>
      <c r="M3630">
        <v>55</v>
      </c>
      <c r="N3630" t="s">
        <v>3284</v>
      </c>
      <c r="O3630" t="s">
        <v>2410</v>
      </c>
      <c r="P3630" t="s">
        <v>45</v>
      </c>
      <c r="Q3630" t="s">
        <v>46</v>
      </c>
      <c r="R3630" t="s">
        <v>47</v>
      </c>
      <c r="S3630" t="s">
        <v>33</v>
      </c>
      <c r="T3630" t="s">
        <v>80</v>
      </c>
      <c r="U3630" t="s">
        <v>81</v>
      </c>
      <c r="V3630" t="s">
        <v>2741</v>
      </c>
      <c r="W3630">
        <v>3</v>
      </c>
      <c r="X3630" t="str">
        <f>VLOOKUP(pbp!V863, games!$B$2:$R$40, 3, FALSE)</f>
        <v>2019-10-13T17:00Z</v>
      </c>
      <c r="Y3630">
        <f>VLOOKUP(1*V3630,NFLGames!$H$11:$H$555,1,FALSE)</f>
        <v>401220326</v>
      </c>
      <c r="Z3630">
        <f>VLOOKUP($Y3630, NFLGames!$H$11:$K$555,2,FALSE)</f>
        <v>2020</v>
      </c>
      <c r="AA3630">
        <f>VLOOKUP($Y3630, NFLGames!$H$11:$K$555,3,FALSE)</f>
        <v>5</v>
      </c>
      <c r="AB3630" s="6">
        <f>IF(A3631=0, 0, AH3631-tbl_pbp[[#This Row],[Saints Win %]])</f>
        <v>9.2999999999999972E-2</v>
      </c>
      <c r="AE3630">
        <f>ABS(tbl_pbp[[#This Row],[play.homeScore]]-tbl_pbp[[#This Row],[play.awayScore]])</f>
        <v>0</v>
      </c>
      <c r="AF3630">
        <f>IF(tbl_pbp[[#This Row],[Play Saints Win % Increase]]&gt;=$AF$4,1,0)</f>
        <v>0</v>
      </c>
      <c r="AG3630" t="str">
        <f>VLOOKUP(tbl_pbp[[#This Row],[gameId]], games!$B$2:$T$40, 9, FALSE)</f>
        <v>los-angeles-chargers</v>
      </c>
      <c r="AH3630" s="5">
        <f>IF(tbl_pbp[[#This Row],[AwayTeam]] &lt;&gt; "new-orleans-saints", tbl_pbp[[#This Row],[homeWinPercentage]], 1-tbl_pbp[[#This Row],[homeWinPercentage]])</f>
        <v>0.61499999999999999</v>
      </c>
      <c r="AI3630" s="13">
        <f>tbl_pbp[[#This Row],[Kamara]]*tbl_pbp[[#This Row],[Impactful Play]]</f>
        <v>0</v>
      </c>
      <c r="AJ3630" s="13">
        <f>tbl_pbp[[#This Row],[Thomas]]*tbl_pbp[[#This Row],[Impactful Play]]</f>
        <v>0</v>
      </c>
      <c r="AK3630" s="13" t="str">
        <f>VLOOKUP(tbl_pbp[[#This Row],[Play Saints Win % Increase]], tbl_impact[],3,TRUE)</f>
        <v>Perfumed (5 to + 10%)</v>
      </c>
    </row>
    <row r="3631" spans="1:37">
      <c r="A3631" s="1">
        <v>179</v>
      </c>
      <c r="B3631" s="5">
        <v>0.70799999999999996</v>
      </c>
      <c r="C3631" t="s">
        <v>3285</v>
      </c>
      <c r="D3631">
        <v>0</v>
      </c>
      <c r="E3631">
        <v>0</v>
      </c>
      <c r="F3631">
        <v>5</v>
      </c>
      <c r="G3631">
        <v>27</v>
      </c>
      <c r="H3631">
        <v>27</v>
      </c>
      <c r="I3631">
        <v>6</v>
      </c>
      <c r="J3631">
        <v>49</v>
      </c>
      <c r="K3631" t="s">
        <v>29</v>
      </c>
      <c r="L3631">
        <v>2</v>
      </c>
      <c r="M3631">
        <v>51</v>
      </c>
      <c r="N3631" t="s">
        <v>3286</v>
      </c>
      <c r="O3631" t="s">
        <v>3287</v>
      </c>
      <c r="P3631" t="s">
        <v>30</v>
      </c>
      <c r="Q3631" t="s">
        <v>31</v>
      </c>
      <c r="R3631" t="s">
        <v>32</v>
      </c>
      <c r="S3631" t="s">
        <v>60</v>
      </c>
      <c r="T3631" t="s">
        <v>493</v>
      </c>
      <c r="U3631" t="s">
        <v>798</v>
      </c>
      <c r="V3631" t="s">
        <v>2741</v>
      </c>
      <c r="W3631">
        <v>4</v>
      </c>
      <c r="X3631" t="str">
        <f>VLOOKUP(pbp!V864, games!$B$2:$R$40, 3, FALSE)</f>
        <v>2019-10-13T17:00Z</v>
      </c>
      <c r="Y3631">
        <f>VLOOKUP(1*V3631,NFLGames!$H$11:$H$555,1,FALSE)</f>
        <v>401220326</v>
      </c>
      <c r="Z3631">
        <f>VLOOKUP($Y3631, NFLGames!$H$11:$K$555,2,FALSE)</f>
        <v>2020</v>
      </c>
      <c r="AA3631">
        <f>VLOOKUP($Y3631, NFLGames!$H$11:$K$555,3,FALSE)</f>
        <v>5</v>
      </c>
      <c r="AB3631" s="6">
        <f>IF(A3632=0, 0, AH3632-tbl_pbp[[#This Row],[Saints Win %]])</f>
        <v>7.7000000000000068E-2</v>
      </c>
      <c r="AE3631">
        <f>ABS(tbl_pbp[[#This Row],[play.homeScore]]-tbl_pbp[[#This Row],[play.awayScore]])</f>
        <v>0</v>
      </c>
      <c r="AF3631">
        <f>IF(tbl_pbp[[#This Row],[Play Saints Win % Increase]]&gt;=$AF$4,1,0)</f>
        <v>0</v>
      </c>
      <c r="AG3631" t="str">
        <f>VLOOKUP(tbl_pbp[[#This Row],[gameId]], games!$B$2:$T$40, 9, FALSE)</f>
        <v>los-angeles-chargers</v>
      </c>
      <c r="AH3631" s="5">
        <f>IF(tbl_pbp[[#This Row],[AwayTeam]] &lt;&gt; "new-orleans-saints", tbl_pbp[[#This Row],[homeWinPercentage]], 1-tbl_pbp[[#This Row],[homeWinPercentage]])</f>
        <v>0.70799999999999996</v>
      </c>
      <c r="AI3631" s="13">
        <f>tbl_pbp[[#This Row],[Kamara]]*tbl_pbp[[#This Row],[Impactful Play]]</f>
        <v>0</v>
      </c>
      <c r="AJ3631" s="13">
        <f>tbl_pbp[[#This Row],[Thomas]]*tbl_pbp[[#This Row],[Impactful Play]]</f>
        <v>0</v>
      </c>
      <c r="AK3631" s="13" t="str">
        <f>VLOOKUP(tbl_pbp[[#This Row],[Play Saints Win % Increase]], tbl_impact[],3,TRUE)</f>
        <v>Perfumed (5 to + 10%)</v>
      </c>
    </row>
    <row r="3632" spans="1:37">
      <c r="A3632" s="1">
        <v>180</v>
      </c>
      <c r="B3632" s="5">
        <v>0.78500000000000003</v>
      </c>
      <c r="C3632" t="s">
        <v>3288</v>
      </c>
      <c r="D3632">
        <v>0</v>
      </c>
      <c r="E3632">
        <v>0</v>
      </c>
      <c r="F3632">
        <v>5</v>
      </c>
      <c r="G3632">
        <v>27</v>
      </c>
      <c r="H3632">
        <v>27</v>
      </c>
      <c r="I3632">
        <v>10</v>
      </c>
      <c r="J3632">
        <v>60</v>
      </c>
      <c r="K3632" t="s">
        <v>29</v>
      </c>
      <c r="L3632">
        <v>1</v>
      </c>
      <c r="M3632">
        <v>40</v>
      </c>
      <c r="N3632" t="s">
        <v>3289</v>
      </c>
      <c r="O3632" t="s">
        <v>3290</v>
      </c>
      <c r="P3632" t="s">
        <v>30</v>
      </c>
      <c r="Q3632" t="s">
        <v>31</v>
      </c>
      <c r="R3632" t="s">
        <v>32</v>
      </c>
      <c r="S3632" t="s">
        <v>33</v>
      </c>
      <c r="T3632" t="s">
        <v>2769</v>
      </c>
      <c r="U3632" t="s">
        <v>2770</v>
      </c>
      <c r="V3632" t="s">
        <v>2741</v>
      </c>
      <c r="W3632">
        <v>5</v>
      </c>
      <c r="X3632" t="str">
        <f>VLOOKUP(pbp!V865, games!$B$2:$R$40, 3, FALSE)</f>
        <v>2019-10-13T17:00Z</v>
      </c>
      <c r="Y3632">
        <f>VLOOKUP(1*V3632,NFLGames!$H$11:$H$555,1,FALSE)</f>
        <v>401220326</v>
      </c>
      <c r="Z3632">
        <f>VLOOKUP($Y3632, NFLGames!$H$11:$K$555,2,FALSE)</f>
        <v>2020</v>
      </c>
      <c r="AA3632">
        <f>VLOOKUP($Y3632, NFLGames!$H$11:$K$555,3,FALSE)</f>
        <v>5</v>
      </c>
      <c r="AB3632" s="6">
        <f>IF(A3633=0, 0, AH3633-tbl_pbp[[#This Row],[Saints Win %]])</f>
        <v>0.121</v>
      </c>
      <c r="AE3632">
        <f>ABS(tbl_pbp[[#This Row],[play.homeScore]]-tbl_pbp[[#This Row],[play.awayScore]])</f>
        <v>0</v>
      </c>
      <c r="AF3632">
        <f>IF(tbl_pbp[[#This Row],[Play Saints Win % Increase]]&gt;=$AF$4,1,0)</f>
        <v>1</v>
      </c>
      <c r="AG3632" t="str">
        <f>VLOOKUP(tbl_pbp[[#This Row],[gameId]], games!$B$2:$T$40, 9, FALSE)</f>
        <v>los-angeles-chargers</v>
      </c>
      <c r="AH3632" s="5">
        <f>IF(tbl_pbp[[#This Row],[AwayTeam]] &lt;&gt; "new-orleans-saints", tbl_pbp[[#This Row],[homeWinPercentage]], 1-tbl_pbp[[#This Row],[homeWinPercentage]])</f>
        <v>0.78500000000000003</v>
      </c>
      <c r="AI3632" s="13">
        <f>tbl_pbp[[#This Row],[Kamara]]*tbl_pbp[[#This Row],[Impactful Play]]</f>
        <v>0</v>
      </c>
      <c r="AJ3632" s="13">
        <f>tbl_pbp[[#This Row],[Thomas]]*tbl_pbp[[#This Row],[Impactful Play]]</f>
        <v>0</v>
      </c>
      <c r="AK3632" s="13" t="str">
        <f>VLOOKUP(tbl_pbp[[#This Row],[Play Saints Win % Increase]], tbl_impact[],3,TRUE)</f>
        <v>Fragrant (10% to 20%)</v>
      </c>
    </row>
    <row r="3633" spans="1:37">
      <c r="A3633" s="1">
        <v>181</v>
      </c>
      <c r="B3633" s="5">
        <v>0.90600000000000003</v>
      </c>
      <c r="C3633" t="s">
        <v>3291</v>
      </c>
      <c r="D3633">
        <v>0</v>
      </c>
      <c r="E3633">
        <v>0</v>
      </c>
      <c r="F3633">
        <v>5</v>
      </c>
      <c r="G3633">
        <v>27</v>
      </c>
      <c r="H3633">
        <v>27</v>
      </c>
      <c r="I3633">
        <v>5</v>
      </c>
      <c r="J3633">
        <v>65</v>
      </c>
      <c r="K3633" t="s">
        <v>29</v>
      </c>
      <c r="L3633">
        <v>2</v>
      </c>
      <c r="M3633">
        <v>35</v>
      </c>
      <c r="N3633" t="s">
        <v>3292</v>
      </c>
      <c r="O3633" t="s">
        <v>3293</v>
      </c>
      <c r="P3633" t="s">
        <v>30</v>
      </c>
      <c r="Q3633" t="s">
        <v>31</v>
      </c>
      <c r="R3633" t="s">
        <v>32</v>
      </c>
      <c r="S3633" t="s">
        <v>38</v>
      </c>
      <c r="T3633" t="s">
        <v>2867</v>
      </c>
      <c r="U3633" t="s">
        <v>3294</v>
      </c>
      <c r="V3633" t="s">
        <v>2741</v>
      </c>
      <c r="W3633">
        <v>6</v>
      </c>
      <c r="X3633" t="str">
        <f>VLOOKUP(pbp!V866, games!$B$2:$R$40, 3, FALSE)</f>
        <v>2019-10-13T17:00Z</v>
      </c>
      <c r="Y3633">
        <f>VLOOKUP(1*V3633,NFLGames!$H$11:$H$555,1,FALSE)</f>
        <v>401220326</v>
      </c>
      <c r="Z3633">
        <f>VLOOKUP($Y3633, NFLGames!$H$11:$K$555,2,FALSE)</f>
        <v>2020</v>
      </c>
      <c r="AA3633">
        <f>VLOOKUP($Y3633, NFLGames!$H$11:$K$555,3,FALSE)</f>
        <v>5</v>
      </c>
      <c r="AB3633" s="6">
        <f>IF(A3634=0, 0, AH3634-tbl_pbp[[#This Row],[Saints Win %]])</f>
        <v>6.0000000000000053E-3</v>
      </c>
      <c r="AE3633">
        <f>ABS(tbl_pbp[[#This Row],[play.homeScore]]-tbl_pbp[[#This Row],[play.awayScore]])</f>
        <v>0</v>
      </c>
      <c r="AF3633">
        <f>IF(tbl_pbp[[#This Row],[Play Saints Win % Increase]]&gt;=$AF$4,1,0)</f>
        <v>0</v>
      </c>
      <c r="AG3633" t="str">
        <f>VLOOKUP(tbl_pbp[[#This Row],[gameId]], games!$B$2:$T$40, 9, FALSE)</f>
        <v>los-angeles-chargers</v>
      </c>
      <c r="AH3633" s="5">
        <f>IF(tbl_pbp[[#This Row],[AwayTeam]] &lt;&gt; "new-orleans-saints", tbl_pbp[[#This Row],[homeWinPercentage]], 1-tbl_pbp[[#This Row],[homeWinPercentage]])</f>
        <v>0.90600000000000003</v>
      </c>
      <c r="AI3633" s="13">
        <f>tbl_pbp[[#This Row],[Kamara]]*tbl_pbp[[#This Row],[Impactful Play]]</f>
        <v>0</v>
      </c>
      <c r="AJ3633" s="13">
        <f>tbl_pbp[[#This Row],[Thomas]]*tbl_pbp[[#This Row],[Impactful Play]]</f>
        <v>0</v>
      </c>
      <c r="AK3633" s="13" t="str">
        <f>VLOOKUP(tbl_pbp[[#This Row],[Play Saints Win % Increase]], tbl_impact[],3,TRUE)</f>
        <v>Scented (0 to +5%)</v>
      </c>
    </row>
    <row r="3634" spans="1:37">
      <c r="A3634" s="1">
        <v>182</v>
      </c>
      <c r="B3634" s="5">
        <v>0.91200000000000003</v>
      </c>
      <c r="C3634" t="s">
        <v>3295</v>
      </c>
      <c r="D3634">
        <v>0</v>
      </c>
      <c r="E3634">
        <v>0</v>
      </c>
      <c r="F3634">
        <v>5</v>
      </c>
      <c r="G3634">
        <v>27</v>
      </c>
      <c r="H3634">
        <v>27</v>
      </c>
      <c r="I3634">
        <v>10</v>
      </c>
      <c r="J3634">
        <v>78</v>
      </c>
      <c r="K3634" t="s">
        <v>29</v>
      </c>
      <c r="L3634">
        <v>1</v>
      </c>
      <c r="M3634">
        <v>22</v>
      </c>
      <c r="N3634" t="s">
        <v>3296</v>
      </c>
      <c r="O3634" t="s">
        <v>3297</v>
      </c>
      <c r="P3634" t="s">
        <v>30</v>
      </c>
      <c r="Q3634" t="s">
        <v>31</v>
      </c>
      <c r="R3634" t="s">
        <v>32</v>
      </c>
      <c r="S3634" t="s">
        <v>33</v>
      </c>
      <c r="T3634" t="s">
        <v>2757</v>
      </c>
      <c r="U3634" t="s">
        <v>3208</v>
      </c>
      <c r="V3634" t="s">
        <v>2741</v>
      </c>
      <c r="W3634">
        <v>7</v>
      </c>
      <c r="X3634" t="str">
        <f>VLOOKUP(pbp!V867, games!$B$2:$R$40, 3, FALSE)</f>
        <v>2019-10-13T17:00Z</v>
      </c>
      <c r="Y3634">
        <f>VLOOKUP(1*V3634,NFLGames!$H$11:$H$555,1,FALSE)</f>
        <v>401220326</v>
      </c>
      <c r="Z3634">
        <f>VLOOKUP($Y3634, NFLGames!$H$11:$K$555,2,FALSE)</f>
        <v>2020</v>
      </c>
      <c r="AA3634">
        <f>VLOOKUP($Y3634, NFLGames!$H$11:$K$555,3,FALSE)</f>
        <v>5</v>
      </c>
      <c r="AB3634" s="6">
        <f>IF(A3635=0, 0, AH3635-tbl_pbp[[#This Row],[Saints Win %]])</f>
        <v>1.6000000000000014E-2</v>
      </c>
      <c r="AE3634">
        <f>ABS(tbl_pbp[[#This Row],[play.homeScore]]-tbl_pbp[[#This Row],[play.awayScore]])</f>
        <v>0</v>
      </c>
      <c r="AF3634">
        <f>IF(tbl_pbp[[#This Row],[Play Saints Win % Increase]]&gt;=$AF$4,1,0)</f>
        <v>0</v>
      </c>
      <c r="AG3634" t="str">
        <f>VLOOKUP(tbl_pbp[[#This Row],[gameId]], games!$B$2:$T$40, 9, FALSE)</f>
        <v>los-angeles-chargers</v>
      </c>
      <c r="AH3634" s="5">
        <f>IF(tbl_pbp[[#This Row],[AwayTeam]] &lt;&gt; "new-orleans-saints", tbl_pbp[[#This Row],[homeWinPercentage]], 1-tbl_pbp[[#This Row],[homeWinPercentage]])</f>
        <v>0.91200000000000003</v>
      </c>
      <c r="AI3634" s="13">
        <f>tbl_pbp[[#This Row],[Kamara]]*tbl_pbp[[#This Row],[Impactful Play]]</f>
        <v>0</v>
      </c>
      <c r="AJ3634" s="13">
        <f>tbl_pbp[[#This Row],[Thomas]]*tbl_pbp[[#This Row],[Impactful Play]]</f>
        <v>0</v>
      </c>
      <c r="AK3634" s="13" t="str">
        <f>VLOOKUP(tbl_pbp[[#This Row],[Play Saints Win % Increase]], tbl_impact[],3,TRUE)</f>
        <v>Scented (0 to +5%)</v>
      </c>
    </row>
    <row r="3635" spans="1:37">
      <c r="A3635" s="1">
        <v>183</v>
      </c>
      <c r="B3635" s="5">
        <v>0.92800000000000005</v>
      </c>
      <c r="C3635" t="s">
        <v>3298</v>
      </c>
      <c r="D3635">
        <v>0</v>
      </c>
      <c r="E3635">
        <v>0</v>
      </c>
      <c r="F3635">
        <v>5</v>
      </c>
      <c r="G3635">
        <v>27</v>
      </c>
      <c r="H3635">
        <v>27</v>
      </c>
      <c r="I3635">
        <v>9</v>
      </c>
      <c r="J3635">
        <v>79</v>
      </c>
      <c r="K3635" t="s">
        <v>29</v>
      </c>
      <c r="L3635">
        <v>2</v>
      </c>
      <c r="M3635">
        <v>21</v>
      </c>
      <c r="N3635" t="s">
        <v>3299</v>
      </c>
      <c r="O3635" t="s">
        <v>2184</v>
      </c>
      <c r="P3635" t="s">
        <v>45</v>
      </c>
      <c r="Q3635" t="s">
        <v>46</v>
      </c>
      <c r="R3635" t="s">
        <v>47</v>
      </c>
      <c r="S3635" t="s">
        <v>210</v>
      </c>
      <c r="T3635" t="s">
        <v>2884</v>
      </c>
      <c r="U3635" t="s">
        <v>2923</v>
      </c>
      <c r="V3635" t="s">
        <v>2741</v>
      </c>
      <c r="W3635">
        <v>8</v>
      </c>
      <c r="X3635" t="str">
        <f>VLOOKUP(pbp!V868, games!$B$2:$R$40, 3, FALSE)</f>
        <v>2019-10-13T17:00Z</v>
      </c>
      <c r="Y3635">
        <f>VLOOKUP(1*V3635,NFLGames!$H$11:$H$555,1,FALSE)</f>
        <v>401220326</v>
      </c>
      <c r="Z3635">
        <f>VLOOKUP($Y3635, NFLGames!$H$11:$K$555,2,FALSE)</f>
        <v>2020</v>
      </c>
      <c r="AA3635">
        <f>VLOOKUP($Y3635, NFLGames!$H$11:$K$555,3,FALSE)</f>
        <v>5</v>
      </c>
      <c r="AB3635" s="6">
        <f>IF(A3636=0, 0, AH3636-tbl_pbp[[#This Row],[Saints Win %]])</f>
        <v>0</v>
      </c>
      <c r="AE3635">
        <f>ABS(tbl_pbp[[#This Row],[play.homeScore]]-tbl_pbp[[#This Row],[play.awayScore]])</f>
        <v>0</v>
      </c>
      <c r="AF3635">
        <f>IF(tbl_pbp[[#This Row],[Play Saints Win % Increase]]&gt;=$AF$4,1,0)</f>
        <v>0</v>
      </c>
      <c r="AG3635" t="str">
        <f>VLOOKUP(tbl_pbp[[#This Row],[gameId]], games!$B$2:$T$40, 9, FALSE)</f>
        <v>los-angeles-chargers</v>
      </c>
      <c r="AH3635" s="5">
        <f>IF(tbl_pbp[[#This Row],[AwayTeam]] &lt;&gt; "new-orleans-saints", tbl_pbp[[#This Row],[homeWinPercentage]], 1-tbl_pbp[[#This Row],[homeWinPercentage]])</f>
        <v>0.92800000000000005</v>
      </c>
      <c r="AI3635" s="13">
        <f>tbl_pbp[[#This Row],[Kamara]]*tbl_pbp[[#This Row],[Impactful Play]]</f>
        <v>0</v>
      </c>
      <c r="AJ3635" s="13">
        <f>tbl_pbp[[#This Row],[Thomas]]*tbl_pbp[[#This Row],[Impactful Play]]</f>
        <v>0</v>
      </c>
      <c r="AK3635" s="13" t="str">
        <f>VLOOKUP(tbl_pbp[[#This Row],[Play Saints Win % Increase]], tbl_impact[],3,TRUE)</f>
        <v>Scented (0 to +5%)</v>
      </c>
    </row>
    <row r="3636" spans="1:37">
      <c r="A3636" s="1">
        <v>184</v>
      </c>
      <c r="B3636" s="5">
        <v>0.92800000000000005</v>
      </c>
      <c r="C3636" t="s">
        <v>3300</v>
      </c>
      <c r="D3636">
        <v>0</v>
      </c>
      <c r="E3636">
        <v>0</v>
      </c>
      <c r="F3636">
        <v>5</v>
      </c>
      <c r="G3636">
        <v>27</v>
      </c>
      <c r="H3636">
        <v>27</v>
      </c>
      <c r="I3636">
        <v>6</v>
      </c>
      <c r="J3636">
        <v>82</v>
      </c>
      <c r="K3636" t="s">
        <v>29</v>
      </c>
      <c r="L3636">
        <v>3</v>
      </c>
      <c r="M3636">
        <v>18</v>
      </c>
      <c r="N3636" t="s">
        <v>3301</v>
      </c>
      <c r="O3636" t="s">
        <v>3302</v>
      </c>
      <c r="P3636" t="s">
        <v>124</v>
      </c>
      <c r="Q3636" t="s">
        <v>125</v>
      </c>
      <c r="R3636" t="s">
        <v>126</v>
      </c>
      <c r="V3636" t="s">
        <v>2741</v>
      </c>
      <c r="W3636">
        <v>9</v>
      </c>
      <c r="X3636" t="str">
        <f>VLOOKUP(pbp!V869, games!$B$2:$R$40, 3, FALSE)</f>
        <v>2019-10-13T17:00Z</v>
      </c>
      <c r="Y3636">
        <f>VLOOKUP(1*V3636,NFLGames!$H$11:$H$555,1,FALSE)</f>
        <v>401220326</v>
      </c>
      <c r="Z3636">
        <f>VLOOKUP($Y3636, NFLGames!$H$11:$K$555,2,FALSE)</f>
        <v>2020</v>
      </c>
      <c r="AA3636">
        <f>VLOOKUP($Y3636, NFLGames!$H$11:$K$555,3,FALSE)</f>
        <v>5</v>
      </c>
      <c r="AB3636" s="6">
        <f>IF(A3637=0, 0, AH3637-tbl_pbp[[#This Row],[Saints Win %]])</f>
        <v>-3.0000000000000027E-3</v>
      </c>
      <c r="AE3636">
        <f>ABS(tbl_pbp[[#This Row],[play.homeScore]]-tbl_pbp[[#This Row],[play.awayScore]])</f>
        <v>0</v>
      </c>
      <c r="AF3636">
        <f>IF(tbl_pbp[[#This Row],[Play Saints Win % Increase]]&gt;=$AF$4,1,0)</f>
        <v>0</v>
      </c>
      <c r="AG3636" t="str">
        <f>VLOOKUP(tbl_pbp[[#This Row],[gameId]], games!$B$2:$T$40, 9, FALSE)</f>
        <v>los-angeles-chargers</v>
      </c>
      <c r="AH3636" s="5">
        <f>IF(tbl_pbp[[#This Row],[AwayTeam]] &lt;&gt; "new-orleans-saints", tbl_pbp[[#This Row],[homeWinPercentage]], 1-tbl_pbp[[#This Row],[homeWinPercentage]])</f>
        <v>0.92800000000000005</v>
      </c>
      <c r="AI3636" s="13">
        <f>tbl_pbp[[#This Row],[Kamara]]*tbl_pbp[[#This Row],[Impactful Play]]</f>
        <v>0</v>
      </c>
      <c r="AJ3636" s="13">
        <f>tbl_pbp[[#This Row],[Thomas]]*tbl_pbp[[#This Row],[Impactful Play]]</f>
        <v>0</v>
      </c>
      <c r="AK3636" s="13" t="str">
        <f>VLOOKUP(tbl_pbp[[#This Row],[Play Saints Win % Increase]], tbl_impact[],3,TRUE)</f>
        <v>Bad (0 to -5%)</v>
      </c>
    </row>
    <row r="3637" spans="1:37">
      <c r="A3637" s="1">
        <v>185</v>
      </c>
      <c r="B3637" s="5">
        <v>0.92500000000000004</v>
      </c>
      <c r="C3637" t="s">
        <v>3303</v>
      </c>
      <c r="D3637">
        <v>0</v>
      </c>
      <c r="E3637">
        <v>0</v>
      </c>
      <c r="F3637">
        <v>5</v>
      </c>
      <c r="G3637">
        <v>27</v>
      </c>
      <c r="H3637">
        <v>27</v>
      </c>
      <c r="I3637">
        <v>6</v>
      </c>
      <c r="J3637">
        <v>82</v>
      </c>
      <c r="K3637" t="s">
        <v>29</v>
      </c>
      <c r="L3637">
        <v>3</v>
      </c>
      <c r="M3637">
        <v>65</v>
      </c>
      <c r="N3637" t="s">
        <v>3304</v>
      </c>
      <c r="O3637" t="s">
        <v>3302</v>
      </c>
      <c r="P3637" t="s">
        <v>22</v>
      </c>
      <c r="Q3637" t="s">
        <v>37</v>
      </c>
      <c r="S3637" t="s">
        <v>302</v>
      </c>
      <c r="T3637" t="s">
        <v>2975</v>
      </c>
      <c r="U3637" t="s">
        <v>3305</v>
      </c>
      <c r="V3637" t="s">
        <v>2741</v>
      </c>
      <c r="W3637">
        <v>10</v>
      </c>
      <c r="X3637" t="str">
        <f>VLOOKUP(pbp!V870, games!$B$2:$R$40, 3, FALSE)</f>
        <v>2019-10-13T17:00Z</v>
      </c>
      <c r="Y3637">
        <f>VLOOKUP(1*V3637,NFLGames!$H$11:$H$555,1,FALSE)</f>
        <v>401220326</v>
      </c>
      <c r="Z3637">
        <f>VLOOKUP($Y3637, NFLGames!$H$11:$K$555,2,FALSE)</f>
        <v>2020</v>
      </c>
      <c r="AA3637">
        <f>VLOOKUP($Y3637, NFLGames!$H$11:$K$555,3,FALSE)</f>
        <v>5</v>
      </c>
      <c r="AB3637" s="6">
        <f>IF(A3638=0, 0, AH3638-tbl_pbp[[#This Row],[Saints Win %]])</f>
        <v>0</v>
      </c>
      <c r="AE3637">
        <f>ABS(tbl_pbp[[#This Row],[play.homeScore]]-tbl_pbp[[#This Row],[play.awayScore]])</f>
        <v>0</v>
      </c>
      <c r="AF3637">
        <f>IF(tbl_pbp[[#This Row],[Play Saints Win % Increase]]&gt;=$AF$4,1,0)</f>
        <v>0</v>
      </c>
      <c r="AG3637" t="str">
        <f>VLOOKUP(tbl_pbp[[#This Row],[gameId]], games!$B$2:$T$40, 9, FALSE)</f>
        <v>los-angeles-chargers</v>
      </c>
      <c r="AH3637" s="5">
        <f>IF(tbl_pbp[[#This Row],[AwayTeam]] &lt;&gt; "new-orleans-saints", tbl_pbp[[#This Row],[homeWinPercentage]], 1-tbl_pbp[[#This Row],[homeWinPercentage]])</f>
        <v>0.92500000000000004</v>
      </c>
      <c r="AI3637" s="13">
        <f>tbl_pbp[[#This Row],[Kamara]]*tbl_pbp[[#This Row],[Impactful Play]]</f>
        <v>0</v>
      </c>
      <c r="AJ3637" s="13">
        <f>tbl_pbp[[#This Row],[Thomas]]*tbl_pbp[[#This Row],[Impactful Play]]</f>
        <v>0</v>
      </c>
      <c r="AK3637" s="13" t="str">
        <f>VLOOKUP(tbl_pbp[[#This Row],[Play Saints Win % Increase]], tbl_impact[],3,TRUE)</f>
        <v>Scented (0 to +5%)</v>
      </c>
    </row>
    <row r="3638" spans="1:37">
      <c r="A3638" s="1">
        <v>186</v>
      </c>
      <c r="B3638" s="5">
        <v>0.92500000000000004</v>
      </c>
      <c r="C3638" t="s">
        <v>3306</v>
      </c>
      <c r="D3638">
        <v>0</v>
      </c>
      <c r="E3638">
        <v>0</v>
      </c>
      <c r="F3638">
        <v>5</v>
      </c>
      <c r="G3638">
        <v>30</v>
      </c>
      <c r="H3638">
        <v>27</v>
      </c>
      <c r="I3638">
        <v>6</v>
      </c>
      <c r="J3638">
        <v>82</v>
      </c>
      <c r="K3638" t="s">
        <v>29</v>
      </c>
      <c r="L3638">
        <v>4</v>
      </c>
      <c r="M3638">
        <v>18</v>
      </c>
      <c r="N3638" t="s">
        <v>3307</v>
      </c>
      <c r="O3638" t="s">
        <v>664</v>
      </c>
      <c r="P3638" t="s">
        <v>187</v>
      </c>
      <c r="Q3638" t="s">
        <v>188</v>
      </c>
      <c r="R3638" t="s">
        <v>189</v>
      </c>
      <c r="S3638" t="s">
        <v>2164</v>
      </c>
      <c r="T3638" t="s">
        <v>2975</v>
      </c>
      <c r="U3638" t="s">
        <v>3308</v>
      </c>
      <c r="V3638" t="s">
        <v>2741</v>
      </c>
      <c r="W3638">
        <v>11</v>
      </c>
      <c r="X3638" t="str">
        <f>VLOOKUP(pbp!V871, games!$B$2:$R$40, 3, FALSE)</f>
        <v>2019-10-13T17:00Z</v>
      </c>
      <c r="Y3638">
        <f>VLOOKUP(1*V3638,NFLGames!$H$11:$H$555,1,FALSE)</f>
        <v>401220326</v>
      </c>
      <c r="Z3638">
        <f>VLOOKUP($Y3638, NFLGames!$H$11:$K$555,2,FALSE)</f>
        <v>2020</v>
      </c>
      <c r="AA3638">
        <f>VLOOKUP($Y3638, NFLGames!$H$11:$K$555,3,FALSE)</f>
        <v>5</v>
      </c>
      <c r="AB3638" s="6">
        <f>IF(A3639=0, 0, AH3639-tbl_pbp[[#This Row],[Saints Win %]])</f>
        <v>-0.48000000000000004</v>
      </c>
      <c r="AE3638">
        <f>ABS(tbl_pbp[[#This Row],[play.homeScore]]-tbl_pbp[[#This Row],[play.awayScore]])</f>
        <v>3</v>
      </c>
      <c r="AF3638">
        <f>IF(tbl_pbp[[#This Row],[Play Saints Win % Increase]]&gt;=$AF$4,1,0)</f>
        <v>0</v>
      </c>
      <c r="AG3638" t="str">
        <f>VLOOKUP(tbl_pbp[[#This Row],[gameId]], games!$B$2:$T$40, 9, FALSE)</f>
        <v>los-angeles-chargers</v>
      </c>
      <c r="AH3638" s="5">
        <f>IF(tbl_pbp[[#This Row],[AwayTeam]] &lt;&gt; "new-orleans-saints", tbl_pbp[[#This Row],[homeWinPercentage]], 1-tbl_pbp[[#This Row],[homeWinPercentage]])</f>
        <v>0.92500000000000004</v>
      </c>
      <c r="AI3638" s="13">
        <f>tbl_pbp[[#This Row],[Kamara]]*tbl_pbp[[#This Row],[Impactful Play]]</f>
        <v>0</v>
      </c>
      <c r="AJ3638" s="13">
        <f>tbl_pbp[[#This Row],[Thomas]]*tbl_pbp[[#This Row],[Impactful Play]]</f>
        <v>0</v>
      </c>
      <c r="AK3638" s="13" t="str">
        <f>VLOOKUP(tbl_pbp[[#This Row],[Play Saints Win % Increase]], tbl_impact[],3,TRUE)</f>
        <v>Wretched (-worse than -20%)</v>
      </c>
    </row>
    <row r="3639" spans="1:37">
      <c r="A3639" s="1">
        <v>187</v>
      </c>
      <c r="B3639" s="5">
        <v>0.44500000000000001</v>
      </c>
      <c r="C3639" t="s">
        <v>3309</v>
      </c>
      <c r="D3639">
        <v>0</v>
      </c>
      <c r="E3639">
        <v>0</v>
      </c>
      <c r="F3639">
        <v>5</v>
      </c>
      <c r="G3639">
        <v>30</v>
      </c>
      <c r="H3639">
        <v>27</v>
      </c>
      <c r="I3639">
        <v>0</v>
      </c>
      <c r="J3639">
        <v>35</v>
      </c>
      <c r="K3639" t="s">
        <v>29</v>
      </c>
      <c r="L3639">
        <v>0</v>
      </c>
      <c r="M3639">
        <v>65</v>
      </c>
      <c r="N3639" t="s">
        <v>288</v>
      </c>
      <c r="O3639" t="s">
        <v>664</v>
      </c>
      <c r="P3639" t="s">
        <v>25</v>
      </c>
      <c r="Q3639" t="s">
        <v>26</v>
      </c>
      <c r="R3639" t="s">
        <v>27</v>
      </c>
      <c r="V3639" t="s">
        <v>2741</v>
      </c>
      <c r="W3639">
        <v>12</v>
      </c>
      <c r="X3639" t="str">
        <f>VLOOKUP(pbp!V872, games!$B$2:$R$40, 3, FALSE)</f>
        <v>2019-10-13T17:00Z</v>
      </c>
      <c r="Y3639">
        <f>VLOOKUP(1*V3639,NFLGames!$H$11:$H$555,1,FALSE)</f>
        <v>401220326</v>
      </c>
      <c r="Z3639">
        <f>VLOOKUP($Y3639, NFLGames!$H$11:$K$555,2,FALSE)</f>
        <v>2020</v>
      </c>
      <c r="AA3639">
        <f>VLOOKUP($Y3639, NFLGames!$H$11:$K$555,3,FALSE)</f>
        <v>5</v>
      </c>
      <c r="AB3639" s="6">
        <f>IF(A3640=0, 0, AH3640-tbl_pbp[[#This Row],[Saints Win %]])</f>
        <v>-9.9000000000000032E-2</v>
      </c>
      <c r="AE3639">
        <f>ABS(tbl_pbp[[#This Row],[play.homeScore]]-tbl_pbp[[#This Row],[play.awayScore]])</f>
        <v>3</v>
      </c>
      <c r="AF3639">
        <f>IF(tbl_pbp[[#This Row],[Play Saints Win % Increase]]&gt;=$AF$4,1,0)</f>
        <v>0</v>
      </c>
      <c r="AG3639" t="str">
        <f>VLOOKUP(tbl_pbp[[#This Row],[gameId]], games!$B$2:$T$40, 9, FALSE)</f>
        <v>los-angeles-chargers</v>
      </c>
      <c r="AH3639" s="5">
        <f>IF(tbl_pbp[[#This Row],[AwayTeam]] &lt;&gt; "new-orleans-saints", tbl_pbp[[#This Row],[homeWinPercentage]], 1-tbl_pbp[[#This Row],[homeWinPercentage]])</f>
        <v>0.44500000000000001</v>
      </c>
      <c r="AI3639" s="13">
        <f>tbl_pbp[[#This Row],[Kamara]]*tbl_pbp[[#This Row],[Impactful Play]]</f>
        <v>0</v>
      </c>
      <c r="AJ3639" s="13">
        <f>tbl_pbp[[#This Row],[Thomas]]*tbl_pbp[[#This Row],[Impactful Play]]</f>
        <v>0</v>
      </c>
      <c r="AK3639" s="13" t="str">
        <f>VLOOKUP(tbl_pbp[[#This Row],[Play Saints Win % Increase]], tbl_impact[],3,TRUE)</f>
        <v>Smelly (worse than-5% -&gt; -10%)</v>
      </c>
    </row>
    <row r="3640" spans="1:37">
      <c r="A3640" s="1">
        <v>188</v>
      </c>
      <c r="B3640" s="5">
        <v>0.34599999999999997</v>
      </c>
      <c r="C3640" t="s">
        <v>3310</v>
      </c>
      <c r="D3640">
        <v>0</v>
      </c>
      <c r="E3640">
        <v>0</v>
      </c>
      <c r="F3640">
        <v>5</v>
      </c>
      <c r="G3640">
        <v>30</v>
      </c>
      <c r="H3640">
        <v>27</v>
      </c>
      <c r="I3640">
        <v>10</v>
      </c>
      <c r="J3640">
        <v>75</v>
      </c>
      <c r="K3640" t="s">
        <v>30</v>
      </c>
      <c r="L3640">
        <v>1</v>
      </c>
      <c r="M3640">
        <v>75</v>
      </c>
      <c r="N3640" t="s">
        <v>3311</v>
      </c>
      <c r="O3640" t="s">
        <v>664</v>
      </c>
      <c r="P3640" t="s">
        <v>94</v>
      </c>
      <c r="Q3640" t="s">
        <v>95</v>
      </c>
      <c r="R3640" t="s">
        <v>96</v>
      </c>
      <c r="S3640" t="s">
        <v>33</v>
      </c>
      <c r="T3640" t="s">
        <v>2880</v>
      </c>
      <c r="U3640" t="s">
        <v>2881</v>
      </c>
      <c r="V3640" t="s">
        <v>2741</v>
      </c>
      <c r="W3640">
        <v>13</v>
      </c>
      <c r="X3640" t="str">
        <f>VLOOKUP(pbp!V873, games!$B$2:$R$40, 3, FALSE)</f>
        <v>2019-10-13T17:00Z</v>
      </c>
      <c r="Y3640">
        <f>VLOOKUP(1*V3640,NFLGames!$H$11:$H$555,1,FALSE)</f>
        <v>401220326</v>
      </c>
      <c r="Z3640">
        <f>VLOOKUP($Y3640, NFLGames!$H$11:$K$555,2,FALSE)</f>
        <v>2020</v>
      </c>
      <c r="AA3640">
        <f>VLOOKUP($Y3640, NFLGames!$H$11:$K$555,3,FALSE)</f>
        <v>5</v>
      </c>
      <c r="AB3640" s="6">
        <f>IF(A3641=0, 0, AH3641-tbl_pbp[[#This Row],[Saints Win %]])</f>
        <v>0.43200000000000005</v>
      </c>
      <c r="AE3640">
        <f>ABS(tbl_pbp[[#This Row],[play.homeScore]]-tbl_pbp[[#This Row],[play.awayScore]])</f>
        <v>3</v>
      </c>
      <c r="AF3640">
        <f>IF(tbl_pbp[[#This Row],[Play Saints Win % Increase]]&gt;=$AF$4,1,0)</f>
        <v>1</v>
      </c>
      <c r="AG3640" t="str">
        <f>VLOOKUP(tbl_pbp[[#This Row],[gameId]], games!$B$2:$T$40, 9, FALSE)</f>
        <v>los-angeles-chargers</v>
      </c>
      <c r="AH3640" s="5">
        <f>IF(tbl_pbp[[#This Row],[AwayTeam]] &lt;&gt; "new-orleans-saints", tbl_pbp[[#This Row],[homeWinPercentage]], 1-tbl_pbp[[#This Row],[homeWinPercentage]])</f>
        <v>0.34599999999999997</v>
      </c>
      <c r="AI3640" s="13">
        <f>tbl_pbp[[#This Row],[Kamara]]*tbl_pbp[[#This Row],[Impactful Play]]</f>
        <v>0</v>
      </c>
      <c r="AJ3640" s="13">
        <f>tbl_pbp[[#This Row],[Thomas]]*tbl_pbp[[#This Row],[Impactful Play]]</f>
        <v>0</v>
      </c>
      <c r="AK3640" s="13" t="str">
        <f>VLOOKUP(tbl_pbp[[#This Row],[Play Saints Win % Increase]], tbl_impact[],3,TRUE)</f>
        <v>Ambrosial (20% +)</v>
      </c>
    </row>
    <row r="3641" spans="1:37">
      <c r="A3641" s="1">
        <v>189</v>
      </c>
      <c r="B3641" s="5">
        <v>0.77800000000000002</v>
      </c>
      <c r="C3641" t="s">
        <v>3312</v>
      </c>
      <c r="D3641">
        <v>0</v>
      </c>
      <c r="E3641">
        <v>0</v>
      </c>
      <c r="F3641">
        <v>5</v>
      </c>
      <c r="G3641">
        <v>30</v>
      </c>
      <c r="H3641">
        <v>27</v>
      </c>
      <c r="I3641">
        <v>10</v>
      </c>
      <c r="J3641">
        <v>60</v>
      </c>
      <c r="K3641" t="s">
        <v>30</v>
      </c>
      <c r="L3641">
        <v>1</v>
      </c>
      <c r="M3641">
        <v>60</v>
      </c>
      <c r="N3641" t="s">
        <v>3313</v>
      </c>
      <c r="O3641" t="s">
        <v>3314</v>
      </c>
      <c r="P3641" t="s">
        <v>45</v>
      </c>
      <c r="Q3641" t="s">
        <v>46</v>
      </c>
      <c r="R3641" t="s">
        <v>47</v>
      </c>
      <c r="S3641" t="s">
        <v>33</v>
      </c>
      <c r="T3641" t="s">
        <v>2769</v>
      </c>
      <c r="U3641" t="s">
        <v>2770</v>
      </c>
      <c r="V3641" t="s">
        <v>2741</v>
      </c>
      <c r="W3641">
        <v>14</v>
      </c>
      <c r="X3641" t="str">
        <f>VLOOKUP(pbp!V874, games!$B$2:$R$40, 3, FALSE)</f>
        <v>2019-10-13T17:00Z</v>
      </c>
      <c r="Y3641">
        <f>VLOOKUP(1*V3641,NFLGames!$H$11:$H$555,1,FALSE)</f>
        <v>401220326</v>
      </c>
      <c r="Z3641">
        <f>VLOOKUP($Y3641, NFLGames!$H$11:$K$555,2,FALSE)</f>
        <v>2020</v>
      </c>
      <c r="AA3641">
        <f>VLOOKUP($Y3641, NFLGames!$H$11:$K$555,3,FALSE)</f>
        <v>5</v>
      </c>
      <c r="AB3641" s="6">
        <f>IF(A3642=0, 0, AH3642-tbl_pbp[[#This Row],[Saints Win %]])</f>
        <v>-0.26400000000000001</v>
      </c>
      <c r="AE3641">
        <f>ABS(tbl_pbp[[#This Row],[play.homeScore]]-tbl_pbp[[#This Row],[play.awayScore]])</f>
        <v>3</v>
      </c>
      <c r="AF3641">
        <f>IF(tbl_pbp[[#This Row],[Play Saints Win % Increase]]&gt;=$AF$4,1,0)</f>
        <v>0</v>
      </c>
      <c r="AG3641" t="str">
        <f>VLOOKUP(tbl_pbp[[#This Row],[gameId]], games!$B$2:$T$40, 9, FALSE)</f>
        <v>los-angeles-chargers</v>
      </c>
      <c r="AH3641" s="5">
        <f>IF(tbl_pbp[[#This Row],[AwayTeam]] &lt;&gt; "new-orleans-saints", tbl_pbp[[#This Row],[homeWinPercentage]], 1-tbl_pbp[[#This Row],[homeWinPercentage]])</f>
        <v>0.77800000000000002</v>
      </c>
      <c r="AI3641" s="13">
        <f>tbl_pbp[[#This Row],[Kamara]]*tbl_pbp[[#This Row],[Impactful Play]]</f>
        <v>0</v>
      </c>
      <c r="AJ3641" s="13">
        <f>tbl_pbp[[#This Row],[Thomas]]*tbl_pbp[[#This Row],[Impactful Play]]</f>
        <v>0</v>
      </c>
      <c r="AK3641" s="13" t="str">
        <f>VLOOKUP(tbl_pbp[[#This Row],[Play Saints Win % Increase]], tbl_impact[],3,TRUE)</f>
        <v>Wretched (-worse than -20%)</v>
      </c>
    </row>
    <row r="3642" spans="1:37">
      <c r="A3642" s="1">
        <v>190</v>
      </c>
      <c r="B3642" s="5">
        <v>0.51400000000000001</v>
      </c>
      <c r="C3642" t="s">
        <v>3315</v>
      </c>
      <c r="D3642">
        <v>0</v>
      </c>
      <c r="E3642">
        <v>0</v>
      </c>
      <c r="F3642">
        <v>5</v>
      </c>
      <c r="G3642">
        <v>30</v>
      </c>
      <c r="H3642">
        <v>27</v>
      </c>
      <c r="I3642">
        <v>6</v>
      </c>
      <c r="J3642">
        <v>56</v>
      </c>
      <c r="K3642" t="s">
        <v>30</v>
      </c>
      <c r="L3642">
        <v>2</v>
      </c>
      <c r="M3642">
        <v>56</v>
      </c>
      <c r="N3642" t="s">
        <v>3316</v>
      </c>
      <c r="O3642" t="s">
        <v>671</v>
      </c>
      <c r="P3642" t="s">
        <v>22</v>
      </c>
      <c r="Q3642" t="s">
        <v>37</v>
      </c>
      <c r="S3642" t="s">
        <v>60</v>
      </c>
      <c r="T3642" t="s">
        <v>2805</v>
      </c>
      <c r="U3642" t="s">
        <v>3317</v>
      </c>
      <c r="V3642" t="s">
        <v>2741</v>
      </c>
      <c r="W3642">
        <v>15</v>
      </c>
      <c r="X3642" t="str">
        <f>VLOOKUP(pbp!V875, games!$B$2:$R$40, 3, FALSE)</f>
        <v>2019-10-13T17:00Z</v>
      </c>
      <c r="Y3642">
        <f>VLOOKUP(1*V3642,NFLGames!$H$11:$H$555,1,FALSE)</f>
        <v>401220326</v>
      </c>
      <c r="Z3642">
        <f>VLOOKUP($Y3642, NFLGames!$H$11:$K$555,2,FALSE)</f>
        <v>2020</v>
      </c>
      <c r="AA3642">
        <f>VLOOKUP($Y3642, NFLGames!$H$11:$K$555,3,FALSE)</f>
        <v>5</v>
      </c>
      <c r="AB3642" s="6">
        <f>IF(A3643=0, 0, AH3643-tbl_pbp[[#This Row],[Saints Win %]])</f>
        <v>0</v>
      </c>
      <c r="AE3642">
        <f>ABS(tbl_pbp[[#This Row],[play.homeScore]]-tbl_pbp[[#This Row],[play.awayScore]])</f>
        <v>3</v>
      </c>
      <c r="AF3642">
        <f>IF(tbl_pbp[[#This Row],[Play Saints Win % Increase]]&gt;=$AF$4,1,0)</f>
        <v>0</v>
      </c>
      <c r="AG3642" t="str">
        <f>VLOOKUP(tbl_pbp[[#This Row],[gameId]], games!$B$2:$T$40, 9, FALSE)</f>
        <v>los-angeles-chargers</v>
      </c>
      <c r="AH3642" s="5">
        <f>IF(tbl_pbp[[#This Row],[AwayTeam]] &lt;&gt; "new-orleans-saints", tbl_pbp[[#This Row],[homeWinPercentage]], 1-tbl_pbp[[#This Row],[homeWinPercentage]])</f>
        <v>0.51400000000000001</v>
      </c>
      <c r="AI3642" s="13">
        <f>tbl_pbp[[#This Row],[Kamara]]*tbl_pbp[[#This Row],[Impactful Play]]</f>
        <v>0</v>
      </c>
      <c r="AJ3642" s="13">
        <f>tbl_pbp[[#This Row],[Thomas]]*tbl_pbp[[#This Row],[Impactful Play]]</f>
        <v>0</v>
      </c>
      <c r="AK3642" s="13" t="str">
        <f>VLOOKUP(tbl_pbp[[#This Row],[Play Saints Win % Increase]], tbl_impact[],3,TRUE)</f>
        <v>Scented (0 to +5%)</v>
      </c>
    </row>
    <row r="3643" spans="1:37">
      <c r="A3643" s="1">
        <v>191</v>
      </c>
      <c r="B3643" s="5">
        <v>0.51400000000000001</v>
      </c>
      <c r="C3643" t="s">
        <v>3318</v>
      </c>
      <c r="D3643">
        <v>0</v>
      </c>
      <c r="E3643">
        <v>0</v>
      </c>
      <c r="F3643">
        <v>5</v>
      </c>
      <c r="G3643">
        <v>30</v>
      </c>
      <c r="H3643">
        <v>27</v>
      </c>
      <c r="I3643">
        <v>6</v>
      </c>
      <c r="J3643">
        <v>56</v>
      </c>
      <c r="K3643" t="s">
        <v>30</v>
      </c>
      <c r="L3643">
        <v>3</v>
      </c>
      <c r="M3643">
        <v>56</v>
      </c>
      <c r="N3643" t="s">
        <v>3319</v>
      </c>
      <c r="O3643" t="s">
        <v>782</v>
      </c>
      <c r="P3643" t="s">
        <v>22</v>
      </c>
      <c r="Q3643" t="s">
        <v>37</v>
      </c>
      <c r="S3643" t="s">
        <v>302</v>
      </c>
      <c r="T3643" t="s">
        <v>2805</v>
      </c>
      <c r="U3643" t="s">
        <v>3320</v>
      </c>
      <c r="V3643" t="s">
        <v>2741</v>
      </c>
      <c r="W3643">
        <v>16</v>
      </c>
      <c r="X3643" t="str">
        <f>VLOOKUP(pbp!V876, games!$B$2:$R$40, 3, FALSE)</f>
        <v>2019-10-13T17:00Z</v>
      </c>
      <c r="Y3643">
        <f>VLOOKUP(1*V3643,NFLGames!$H$11:$H$555,1,FALSE)</f>
        <v>401220326</v>
      </c>
      <c r="Z3643">
        <f>VLOOKUP($Y3643, NFLGames!$H$11:$K$555,2,FALSE)</f>
        <v>2020</v>
      </c>
      <c r="AA3643">
        <f>VLOOKUP($Y3643, NFLGames!$H$11:$K$555,3,FALSE)</f>
        <v>5</v>
      </c>
      <c r="AB3643" s="6">
        <f>IF(A3644=0, 0, AH3644-tbl_pbp[[#This Row],[Saints Win %]])</f>
        <v>0.22599999999999998</v>
      </c>
      <c r="AE3643">
        <f>ABS(tbl_pbp[[#This Row],[play.homeScore]]-tbl_pbp[[#This Row],[play.awayScore]])</f>
        <v>3</v>
      </c>
      <c r="AF3643">
        <f>IF(tbl_pbp[[#This Row],[Play Saints Win % Increase]]&gt;=$AF$4,1,0)</f>
        <v>1</v>
      </c>
      <c r="AG3643" t="str">
        <f>VLOOKUP(tbl_pbp[[#This Row],[gameId]], games!$B$2:$T$40, 9, FALSE)</f>
        <v>los-angeles-chargers</v>
      </c>
      <c r="AH3643" s="5">
        <f>IF(tbl_pbp[[#This Row],[AwayTeam]] &lt;&gt; "new-orleans-saints", tbl_pbp[[#This Row],[homeWinPercentage]], 1-tbl_pbp[[#This Row],[homeWinPercentage]])</f>
        <v>0.51400000000000001</v>
      </c>
      <c r="AI3643" s="13">
        <f>tbl_pbp[[#This Row],[Kamara]]*tbl_pbp[[#This Row],[Impactful Play]]</f>
        <v>0</v>
      </c>
      <c r="AJ3643" s="13">
        <f>tbl_pbp[[#This Row],[Thomas]]*tbl_pbp[[#This Row],[Impactful Play]]</f>
        <v>0</v>
      </c>
      <c r="AK3643" s="13" t="str">
        <f>VLOOKUP(tbl_pbp[[#This Row],[Play Saints Win % Increase]], tbl_impact[],3,TRUE)</f>
        <v>Ambrosial (20% +)</v>
      </c>
    </row>
    <row r="3644" spans="1:37">
      <c r="A3644" s="1">
        <v>192</v>
      </c>
      <c r="B3644" s="5">
        <v>0.74</v>
      </c>
      <c r="C3644" t="s">
        <v>3321</v>
      </c>
      <c r="D3644">
        <v>0</v>
      </c>
      <c r="E3644">
        <v>0</v>
      </c>
      <c r="F3644">
        <v>5</v>
      </c>
      <c r="G3644">
        <v>30</v>
      </c>
      <c r="H3644">
        <v>27</v>
      </c>
      <c r="I3644">
        <v>6</v>
      </c>
      <c r="J3644">
        <v>56</v>
      </c>
      <c r="K3644" t="s">
        <v>30</v>
      </c>
      <c r="L3644">
        <v>4</v>
      </c>
      <c r="M3644">
        <v>56</v>
      </c>
      <c r="N3644" t="s">
        <v>3322</v>
      </c>
      <c r="O3644" t="s">
        <v>786</v>
      </c>
      <c r="P3644" t="s">
        <v>30</v>
      </c>
      <c r="Q3644" t="s">
        <v>31</v>
      </c>
      <c r="R3644" t="s">
        <v>32</v>
      </c>
      <c r="S3644" t="s">
        <v>2164</v>
      </c>
      <c r="T3644" t="s">
        <v>2805</v>
      </c>
      <c r="U3644" t="s">
        <v>3323</v>
      </c>
      <c r="V3644" t="s">
        <v>2741</v>
      </c>
      <c r="W3644">
        <v>17</v>
      </c>
      <c r="X3644" t="str">
        <f>VLOOKUP(pbp!V877, games!$B$2:$R$40, 3, FALSE)</f>
        <v>2019-10-13T17:00Z</v>
      </c>
      <c r="Y3644">
        <f>VLOOKUP(1*V3644,NFLGames!$H$11:$H$555,1,FALSE)</f>
        <v>401220326</v>
      </c>
      <c r="Z3644">
        <f>VLOOKUP($Y3644, NFLGames!$H$11:$K$555,2,FALSE)</f>
        <v>2020</v>
      </c>
      <c r="AA3644">
        <f>VLOOKUP($Y3644, NFLGames!$H$11:$K$555,3,FALSE)</f>
        <v>5</v>
      </c>
      <c r="AB3644" s="6">
        <f>IF(A3645=0, 0, AH3645-tbl_pbp[[#This Row],[Saints Win %]])</f>
        <v>0.26</v>
      </c>
      <c r="AE3644">
        <f>ABS(tbl_pbp[[#This Row],[play.homeScore]]-tbl_pbp[[#This Row],[play.awayScore]])</f>
        <v>3</v>
      </c>
      <c r="AF3644">
        <f>IF(tbl_pbp[[#This Row],[Play Saints Win % Increase]]&gt;=$AF$4,1,0)</f>
        <v>1</v>
      </c>
      <c r="AG3644" t="str">
        <f>VLOOKUP(tbl_pbp[[#This Row],[gameId]], games!$B$2:$T$40, 9, FALSE)</f>
        <v>los-angeles-chargers</v>
      </c>
      <c r="AH3644" s="5">
        <f>IF(tbl_pbp[[#This Row],[AwayTeam]] &lt;&gt; "new-orleans-saints", tbl_pbp[[#This Row],[homeWinPercentage]], 1-tbl_pbp[[#This Row],[homeWinPercentage]])</f>
        <v>0.74</v>
      </c>
      <c r="AI3644" s="13">
        <f>tbl_pbp[[#This Row],[Kamara]]*tbl_pbp[[#This Row],[Impactful Play]]</f>
        <v>0</v>
      </c>
      <c r="AJ3644" s="13">
        <f>tbl_pbp[[#This Row],[Thomas]]*tbl_pbp[[#This Row],[Impactful Play]]</f>
        <v>0</v>
      </c>
      <c r="AK3644" s="13" t="str">
        <f>VLOOKUP(tbl_pbp[[#This Row],[Play Saints Win % Increase]], tbl_impact[],3,TRUE)</f>
        <v>Ambrosial (20% +)</v>
      </c>
    </row>
    <row r="3645" spans="1:37">
      <c r="A3645" s="1">
        <v>193</v>
      </c>
      <c r="B3645" s="5">
        <v>1</v>
      </c>
      <c r="C3645" t="s">
        <v>3324</v>
      </c>
      <c r="D3645">
        <v>0</v>
      </c>
      <c r="E3645">
        <v>0</v>
      </c>
      <c r="F3645">
        <v>5</v>
      </c>
      <c r="G3645">
        <v>30</v>
      </c>
      <c r="H3645">
        <v>27</v>
      </c>
      <c r="I3645">
        <v>0</v>
      </c>
      <c r="J3645">
        <v>51</v>
      </c>
      <c r="L3645">
        <v>1</v>
      </c>
      <c r="M3645">
        <v>49</v>
      </c>
      <c r="N3645" t="s">
        <v>364</v>
      </c>
      <c r="O3645" t="s">
        <v>143</v>
      </c>
      <c r="P3645" t="s">
        <v>144</v>
      </c>
      <c r="Q3645" t="s">
        <v>145</v>
      </c>
      <c r="R3645" t="s">
        <v>146</v>
      </c>
      <c r="V3645" t="s">
        <v>2741</v>
      </c>
      <c r="W3645">
        <v>18</v>
      </c>
      <c r="X3645" t="str">
        <f>VLOOKUP(pbp!V878, games!$B$2:$R$40, 3, FALSE)</f>
        <v>2019-10-13T17:00Z</v>
      </c>
      <c r="Y3645">
        <f>VLOOKUP(1*V3645,NFLGames!$H$11:$H$555,1,FALSE)</f>
        <v>401220326</v>
      </c>
      <c r="Z3645">
        <f>VLOOKUP($Y3645, NFLGames!$H$11:$K$555,2,FALSE)</f>
        <v>2020</v>
      </c>
      <c r="AA3645">
        <f>VLOOKUP($Y3645, NFLGames!$H$11:$K$555,3,FALSE)</f>
        <v>5</v>
      </c>
      <c r="AB3645" s="6">
        <f>IF(A3646=0, 0, AH3646-tbl_pbp[[#This Row],[Saints Win %]])</f>
        <v>0</v>
      </c>
      <c r="AE3645">
        <f>ABS(tbl_pbp[[#This Row],[play.homeScore]]-tbl_pbp[[#This Row],[play.awayScore]])</f>
        <v>3</v>
      </c>
      <c r="AF3645">
        <f>IF(tbl_pbp[[#This Row],[Play Saints Win % Increase]]&gt;=$AF$4,1,0)</f>
        <v>0</v>
      </c>
      <c r="AG3645" t="str">
        <f>VLOOKUP(tbl_pbp[[#This Row],[gameId]], games!$B$2:$T$40, 9, FALSE)</f>
        <v>los-angeles-chargers</v>
      </c>
      <c r="AH3645" s="5">
        <f>IF(tbl_pbp[[#This Row],[AwayTeam]] &lt;&gt; "new-orleans-saints", tbl_pbp[[#This Row],[homeWinPercentage]], 1-tbl_pbp[[#This Row],[homeWinPercentage]])</f>
        <v>1</v>
      </c>
      <c r="AI3645" s="13">
        <f>tbl_pbp[[#This Row],[Kamara]]*tbl_pbp[[#This Row],[Impactful Play]]</f>
        <v>0</v>
      </c>
      <c r="AJ3645" s="13">
        <f>tbl_pbp[[#This Row],[Thomas]]*tbl_pbp[[#This Row],[Impactful Play]]</f>
        <v>0</v>
      </c>
      <c r="AK3645" s="13" t="str">
        <f>VLOOKUP(tbl_pbp[[#This Row],[Play Saints Win % Increase]], tbl_impact[],3,TRUE)</f>
        <v>Scented (0 to +5%)</v>
      </c>
    </row>
    <row r="3646" spans="1:37">
      <c r="A3646" s="1">
        <v>0</v>
      </c>
      <c r="B3646" s="5">
        <v>0.70599999999999996</v>
      </c>
      <c r="C3646" t="s">
        <v>3325</v>
      </c>
      <c r="D3646">
        <v>0</v>
      </c>
      <c r="E3646">
        <v>0</v>
      </c>
      <c r="F3646">
        <v>1</v>
      </c>
      <c r="G3646">
        <v>0</v>
      </c>
      <c r="H3646">
        <v>0</v>
      </c>
      <c r="I3646">
        <v>0</v>
      </c>
      <c r="J3646">
        <v>65</v>
      </c>
      <c r="K3646" t="s">
        <v>533</v>
      </c>
      <c r="L3646">
        <v>0</v>
      </c>
      <c r="M3646">
        <v>65</v>
      </c>
      <c r="N3646" t="s">
        <v>3326</v>
      </c>
      <c r="O3646" t="s">
        <v>24</v>
      </c>
      <c r="P3646" t="s">
        <v>25</v>
      </c>
      <c r="Q3646" t="s">
        <v>26</v>
      </c>
      <c r="R3646" t="s">
        <v>27</v>
      </c>
      <c r="V3646" t="s">
        <v>3327</v>
      </c>
      <c r="X3646" t="str">
        <f>VLOOKUP(pbp!V879, games!$B$2:$R$40, 3, FALSE)</f>
        <v>2019-10-13T17:00Z</v>
      </c>
      <c r="Y3646">
        <f>VLOOKUP(1*V3646,NFLGames!$H$11:$H$555,1,FALSE)</f>
        <v>401220322</v>
      </c>
      <c r="Z3646">
        <f>VLOOKUP($Y3646, NFLGames!$H$11:$K$555,2,FALSE)</f>
        <v>2020</v>
      </c>
      <c r="AA3646">
        <f>VLOOKUP($Y3646, NFLGames!$H$11:$K$555,3,FALSE)</f>
        <v>7</v>
      </c>
      <c r="AB3646" s="6">
        <f>IF(A3647=0, 0, AH3647-tbl_pbp[[#This Row],[Saints Win %]])</f>
        <v>-1.0000000000000009E-2</v>
      </c>
      <c r="AE3646">
        <f>ABS(tbl_pbp[[#This Row],[play.homeScore]]-tbl_pbp[[#This Row],[play.awayScore]])</f>
        <v>0</v>
      </c>
      <c r="AF3646">
        <f>IF(tbl_pbp[[#This Row],[Play Saints Win % Increase]]&gt;=$AF$4,1,0)</f>
        <v>0</v>
      </c>
      <c r="AG3646" t="str">
        <f>VLOOKUP(tbl_pbp[[#This Row],[gameId]], games!$B$2:$T$40, 9, FALSE)</f>
        <v>carolina-panthers</v>
      </c>
      <c r="AH3646" s="5">
        <f>IF(tbl_pbp[[#This Row],[AwayTeam]] &lt;&gt; "new-orleans-saints", tbl_pbp[[#This Row],[homeWinPercentage]], 1-tbl_pbp[[#This Row],[homeWinPercentage]])</f>
        <v>0.70599999999999996</v>
      </c>
      <c r="AI3646" s="13">
        <f>tbl_pbp[[#This Row],[Kamara]]*tbl_pbp[[#This Row],[Impactful Play]]</f>
        <v>0</v>
      </c>
      <c r="AJ3646" s="13">
        <f>tbl_pbp[[#This Row],[Thomas]]*tbl_pbp[[#This Row],[Impactful Play]]</f>
        <v>0</v>
      </c>
      <c r="AK3646" s="13" t="str">
        <f>VLOOKUP(tbl_pbp[[#This Row],[Play Saints Win % Increase]], tbl_impact[],3,TRUE)</f>
        <v>Bad (0 to -5%)</v>
      </c>
    </row>
    <row r="3647" spans="1:37">
      <c r="A3647" s="1">
        <v>1</v>
      </c>
      <c r="B3647" s="5">
        <v>0.69599999999999995</v>
      </c>
      <c r="C3647" t="s">
        <v>3328</v>
      </c>
      <c r="D3647">
        <v>0</v>
      </c>
      <c r="E3647">
        <v>0</v>
      </c>
      <c r="F3647">
        <v>1</v>
      </c>
      <c r="G3647">
        <v>0</v>
      </c>
      <c r="H3647">
        <v>0</v>
      </c>
      <c r="I3647">
        <v>10</v>
      </c>
      <c r="J3647">
        <v>25</v>
      </c>
      <c r="K3647" t="s">
        <v>29</v>
      </c>
      <c r="L3647">
        <v>1</v>
      </c>
      <c r="M3647">
        <v>75</v>
      </c>
      <c r="N3647" t="s">
        <v>3329</v>
      </c>
      <c r="O3647" t="s">
        <v>24</v>
      </c>
      <c r="P3647" t="s">
        <v>45</v>
      </c>
      <c r="Q3647" t="s">
        <v>46</v>
      </c>
      <c r="R3647" t="s">
        <v>47</v>
      </c>
      <c r="S3647" t="s">
        <v>33</v>
      </c>
      <c r="T3647" t="s">
        <v>34</v>
      </c>
      <c r="U3647" t="s">
        <v>35</v>
      </c>
      <c r="V3647" t="s">
        <v>3327</v>
      </c>
      <c r="X3647" t="str">
        <f>VLOOKUP(pbp!V880, games!$B$2:$R$40, 3, FALSE)</f>
        <v>2019-10-13T17:00Z</v>
      </c>
      <c r="Y3647">
        <f>VLOOKUP(1*V3647,NFLGames!$H$11:$H$555,1,FALSE)</f>
        <v>401220322</v>
      </c>
      <c r="Z3647">
        <f>VLOOKUP($Y3647, NFLGames!$H$11:$K$555,2,FALSE)</f>
        <v>2020</v>
      </c>
      <c r="AA3647">
        <f>VLOOKUP($Y3647, NFLGames!$H$11:$K$555,3,FALSE)</f>
        <v>7</v>
      </c>
      <c r="AB3647" s="6">
        <f>IF(A3648=0, 0, AH3648-tbl_pbp[[#This Row],[Saints Win %]])</f>
        <v>2.1000000000000019E-2</v>
      </c>
      <c r="AC3647">
        <v>1</v>
      </c>
      <c r="AE3647">
        <f>ABS(tbl_pbp[[#This Row],[play.homeScore]]-tbl_pbp[[#This Row],[play.awayScore]])</f>
        <v>0</v>
      </c>
      <c r="AF3647">
        <f>IF(tbl_pbp[[#This Row],[Play Saints Win % Increase]]&gt;=$AF$4,1,0)</f>
        <v>0</v>
      </c>
      <c r="AG3647" t="str">
        <f>VLOOKUP(tbl_pbp[[#This Row],[gameId]], games!$B$2:$T$40, 9, FALSE)</f>
        <v>carolina-panthers</v>
      </c>
      <c r="AH3647" s="5">
        <f>IF(tbl_pbp[[#This Row],[AwayTeam]] &lt;&gt; "new-orleans-saints", tbl_pbp[[#This Row],[homeWinPercentage]], 1-tbl_pbp[[#This Row],[homeWinPercentage]])</f>
        <v>0.69599999999999995</v>
      </c>
      <c r="AI3647" s="13">
        <f>tbl_pbp[[#This Row],[Kamara]]*tbl_pbp[[#This Row],[Impactful Play]]</f>
        <v>0</v>
      </c>
      <c r="AJ3647" s="13">
        <f>tbl_pbp[[#This Row],[Thomas]]*tbl_pbp[[#This Row],[Impactful Play]]</f>
        <v>0</v>
      </c>
      <c r="AK3647" s="13" t="str">
        <f>VLOOKUP(tbl_pbp[[#This Row],[Play Saints Win % Increase]], tbl_impact[],3,TRUE)</f>
        <v>Scented (0 to +5%)</v>
      </c>
    </row>
    <row r="3648" spans="1:37">
      <c r="A3648" s="1">
        <v>2</v>
      </c>
      <c r="B3648" s="5">
        <v>0.71699999999999997</v>
      </c>
      <c r="C3648" t="s">
        <v>3330</v>
      </c>
      <c r="D3648">
        <v>0</v>
      </c>
      <c r="E3648">
        <v>0</v>
      </c>
      <c r="F3648">
        <v>1</v>
      </c>
      <c r="G3648">
        <v>0</v>
      </c>
      <c r="H3648">
        <v>0</v>
      </c>
      <c r="I3648">
        <v>6</v>
      </c>
      <c r="J3648">
        <v>29</v>
      </c>
      <c r="K3648" t="s">
        <v>29</v>
      </c>
      <c r="L3648">
        <v>2</v>
      </c>
      <c r="M3648">
        <v>71</v>
      </c>
      <c r="N3648" t="s">
        <v>3331</v>
      </c>
      <c r="O3648" t="s">
        <v>3332</v>
      </c>
      <c r="P3648" t="s">
        <v>30</v>
      </c>
      <c r="Q3648" t="s">
        <v>31</v>
      </c>
      <c r="R3648" t="s">
        <v>32</v>
      </c>
      <c r="S3648" t="s">
        <v>60</v>
      </c>
      <c r="T3648" t="s">
        <v>401</v>
      </c>
      <c r="U3648" t="s">
        <v>1761</v>
      </c>
      <c r="V3648" t="s">
        <v>3327</v>
      </c>
      <c r="X3648" t="str">
        <f>VLOOKUP(pbp!V881, games!$B$2:$R$40, 3, FALSE)</f>
        <v>2019-10-13T17:00Z</v>
      </c>
      <c r="Y3648">
        <f>VLOOKUP(1*V3648,NFLGames!$H$11:$H$555,1,FALSE)</f>
        <v>401220322</v>
      </c>
      <c r="Z3648">
        <f>VLOOKUP($Y3648, NFLGames!$H$11:$K$555,2,FALSE)</f>
        <v>2020</v>
      </c>
      <c r="AA3648">
        <f>VLOOKUP($Y3648, NFLGames!$H$11:$K$555,3,FALSE)</f>
        <v>7</v>
      </c>
      <c r="AB3648" s="6">
        <f>IF(A3649=0, 0, AH3649-tbl_pbp[[#This Row],[Saints Win %]])</f>
        <v>1.5000000000000013E-2</v>
      </c>
      <c r="AE3648">
        <f>ABS(tbl_pbp[[#This Row],[play.homeScore]]-tbl_pbp[[#This Row],[play.awayScore]])</f>
        <v>0</v>
      </c>
      <c r="AF3648">
        <f>IF(tbl_pbp[[#This Row],[Play Saints Win % Increase]]&gt;=$AF$4,1,0)</f>
        <v>0</v>
      </c>
      <c r="AG3648" t="str">
        <f>VLOOKUP(tbl_pbp[[#This Row],[gameId]], games!$B$2:$T$40, 9, FALSE)</f>
        <v>carolina-panthers</v>
      </c>
      <c r="AH3648" s="5">
        <f>IF(tbl_pbp[[#This Row],[AwayTeam]] &lt;&gt; "new-orleans-saints", tbl_pbp[[#This Row],[homeWinPercentage]], 1-tbl_pbp[[#This Row],[homeWinPercentage]])</f>
        <v>0.71699999999999997</v>
      </c>
      <c r="AI3648" s="13">
        <f>tbl_pbp[[#This Row],[Kamara]]*tbl_pbp[[#This Row],[Impactful Play]]</f>
        <v>0</v>
      </c>
      <c r="AJ3648" s="13">
        <f>tbl_pbp[[#This Row],[Thomas]]*tbl_pbp[[#This Row],[Impactful Play]]</f>
        <v>0</v>
      </c>
      <c r="AK3648" s="13" t="str">
        <f>VLOOKUP(tbl_pbp[[#This Row],[Play Saints Win % Increase]], tbl_impact[],3,TRUE)</f>
        <v>Scented (0 to +5%)</v>
      </c>
    </row>
    <row r="3649" spans="1:37">
      <c r="A3649" s="1">
        <v>3</v>
      </c>
      <c r="B3649" s="5">
        <v>0.73199999999999998</v>
      </c>
      <c r="C3649" t="s">
        <v>3333</v>
      </c>
      <c r="D3649">
        <v>0</v>
      </c>
      <c r="E3649">
        <v>0</v>
      </c>
      <c r="F3649">
        <v>1</v>
      </c>
      <c r="G3649">
        <v>0</v>
      </c>
      <c r="H3649">
        <v>0</v>
      </c>
      <c r="I3649">
        <v>10</v>
      </c>
      <c r="J3649">
        <v>35</v>
      </c>
      <c r="K3649" t="s">
        <v>29</v>
      </c>
      <c r="L3649">
        <v>1</v>
      </c>
      <c r="M3649">
        <v>65</v>
      </c>
      <c r="N3649" t="s">
        <v>3334</v>
      </c>
      <c r="O3649" t="s">
        <v>156</v>
      </c>
      <c r="P3649" t="s">
        <v>30</v>
      </c>
      <c r="Q3649" t="s">
        <v>31</v>
      </c>
      <c r="R3649" t="s">
        <v>32</v>
      </c>
      <c r="S3649" t="s">
        <v>33</v>
      </c>
      <c r="T3649" t="s">
        <v>202</v>
      </c>
      <c r="U3649" t="s">
        <v>255</v>
      </c>
      <c r="V3649" t="s">
        <v>3327</v>
      </c>
      <c r="X3649" t="str">
        <f>VLOOKUP(pbp!V882, games!$B$2:$R$40, 3, FALSE)</f>
        <v>2019-10-13T17:00Z</v>
      </c>
      <c r="Y3649">
        <f>VLOOKUP(1*V3649,NFLGames!$H$11:$H$555,1,FALSE)</f>
        <v>401220322</v>
      </c>
      <c r="Z3649">
        <f>VLOOKUP($Y3649, NFLGames!$H$11:$K$555,2,FALSE)</f>
        <v>2020</v>
      </c>
      <c r="AA3649">
        <f>VLOOKUP($Y3649, NFLGames!$H$11:$K$555,3,FALSE)</f>
        <v>7</v>
      </c>
      <c r="AB3649" s="6">
        <f>IF(A3650=0, 0, AH3650-tbl_pbp[[#This Row],[Saints Win %]])</f>
        <v>-1.4000000000000012E-2</v>
      </c>
      <c r="AE3649">
        <f>ABS(tbl_pbp[[#This Row],[play.homeScore]]-tbl_pbp[[#This Row],[play.awayScore]])</f>
        <v>0</v>
      </c>
      <c r="AF3649">
        <f>IF(tbl_pbp[[#This Row],[Play Saints Win % Increase]]&gt;=$AF$4,1,0)</f>
        <v>0</v>
      </c>
      <c r="AG3649" t="str">
        <f>VLOOKUP(tbl_pbp[[#This Row],[gameId]], games!$B$2:$T$40, 9, FALSE)</f>
        <v>carolina-panthers</v>
      </c>
      <c r="AH3649" s="5">
        <f>IF(tbl_pbp[[#This Row],[AwayTeam]] &lt;&gt; "new-orleans-saints", tbl_pbp[[#This Row],[homeWinPercentage]], 1-tbl_pbp[[#This Row],[homeWinPercentage]])</f>
        <v>0.73199999999999998</v>
      </c>
      <c r="AI3649" s="13">
        <f>tbl_pbp[[#This Row],[Kamara]]*tbl_pbp[[#This Row],[Impactful Play]]</f>
        <v>0</v>
      </c>
      <c r="AJ3649" s="13">
        <f>tbl_pbp[[#This Row],[Thomas]]*tbl_pbp[[#This Row],[Impactful Play]]</f>
        <v>0</v>
      </c>
      <c r="AK3649" s="13" t="str">
        <f>VLOOKUP(tbl_pbp[[#This Row],[Play Saints Win % Increase]], tbl_impact[],3,TRUE)</f>
        <v>Bad (0 to -5%)</v>
      </c>
    </row>
    <row r="3650" spans="1:37">
      <c r="A3650" s="1">
        <v>4</v>
      </c>
      <c r="B3650" s="5">
        <v>0.71799999999999997</v>
      </c>
      <c r="C3650" t="s">
        <v>3335</v>
      </c>
      <c r="D3650">
        <v>0</v>
      </c>
      <c r="E3650">
        <v>0</v>
      </c>
      <c r="F3650">
        <v>1</v>
      </c>
      <c r="G3650">
        <v>0</v>
      </c>
      <c r="H3650">
        <v>0</v>
      </c>
      <c r="I3650">
        <v>1</v>
      </c>
      <c r="J3650">
        <v>44</v>
      </c>
      <c r="K3650" t="s">
        <v>29</v>
      </c>
      <c r="L3650">
        <v>2</v>
      </c>
      <c r="M3650">
        <v>56</v>
      </c>
      <c r="N3650" t="s">
        <v>3336</v>
      </c>
      <c r="O3650" t="s">
        <v>3337</v>
      </c>
      <c r="P3650" t="s">
        <v>45</v>
      </c>
      <c r="Q3650" t="s">
        <v>46</v>
      </c>
      <c r="R3650" t="s">
        <v>47</v>
      </c>
      <c r="S3650" t="s">
        <v>83</v>
      </c>
      <c r="T3650" t="s">
        <v>467</v>
      </c>
      <c r="U3650" t="s">
        <v>3338</v>
      </c>
      <c r="V3650" t="s">
        <v>3327</v>
      </c>
      <c r="X3650" t="str">
        <f>VLOOKUP(pbp!V883, games!$B$2:$R$40, 3, FALSE)</f>
        <v>2019-10-13T17:00Z</v>
      </c>
      <c r="Y3650">
        <f>VLOOKUP(1*V3650,NFLGames!$H$11:$H$555,1,FALSE)</f>
        <v>401220322</v>
      </c>
      <c r="Z3650">
        <f>VLOOKUP($Y3650, NFLGames!$H$11:$K$555,2,FALSE)</f>
        <v>2020</v>
      </c>
      <c r="AA3650">
        <f>VLOOKUP($Y3650, NFLGames!$H$11:$K$555,3,FALSE)</f>
        <v>7</v>
      </c>
      <c r="AB3650" s="6">
        <f>IF(A3651=0, 0, AH3651-tbl_pbp[[#This Row],[Saints Win %]])</f>
        <v>6.0000000000000053E-3</v>
      </c>
      <c r="AE3650">
        <f>ABS(tbl_pbp[[#This Row],[play.homeScore]]-tbl_pbp[[#This Row],[play.awayScore]])</f>
        <v>0</v>
      </c>
      <c r="AF3650">
        <f>IF(tbl_pbp[[#This Row],[Play Saints Win % Increase]]&gt;=$AF$4,1,0)</f>
        <v>0</v>
      </c>
      <c r="AG3650" t="str">
        <f>VLOOKUP(tbl_pbp[[#This Row],[gameId]], games!$B$2:$T$40, 9, FALSE)</f>
        <v>carolina-panthers</v>
      </c>
      <c r="AH3650" s="5">
        <f>IF(tbl_pbp[[#This Row],[AwayTeam]] &lt;&gt; "new-orleans-saints", tbl_pbp[[#This Row],[homeWinPercentage]], 1-tbl_pbp[[#This Row],[homeWinPercentage]])</f>
        <v>0.71799999999999997</v>
      </c>
      <c r="AI3650" s="13">
        <f>tbl_pbp[[#This Row],[Kamara]]*tbl_pbp[[#This Row],[Impactful Play]]</f>
        <v>0</v>
      </c>
      <c r="AJ3650" s="13">
        <f>tbl_pbp[[#This Row],[Thomas]]*tbl_pbp[[#This Row],[Impactful Play]]</f>
        <v>0</v>
      </c>
      <c r="AK3650" s="13" t="str">
        <f>VLOOKUP(tbl_pbp[[#This Row],[Play Saints Win % Increase]], tbl_impact[],3,TRUE)</f>
        <v>Scented (0 to +5%)</v>
      </c>
    </row>
    <row r="3651" spans="1:37">
      <c r="A3651" s="1">
        <v>5</v>
      </c>
      <c r="B3651" s="5">
        <v>0.72399999999999998</v>
      </c>
      <c r="C3651" t="s">
        <v>3339</v>
      </c>
      <c r="D3651">
        <v>0</v>
      </c>
      <c r="E3651">
        <v>0</v>
      </c>
      <c r="F3651">
        <v>1</v>
      </c>
      <c r="G3651">
        <v>0</v>
      </c>
      <c r="H3651">
        <v>0</v>
      </c>
      <c r="I3651">
        <v>1</v>
      </c>
      <c r="J3651">
        <v>44</v>
      </c>
      <c r="K3651" t="s">
        <v>29</v>
      </c>
      <c r="L3651">
        <v>3</v>
      </c>
      <c r="M3651">
        <v>56</v>
      </c>
      <c r="N3651" t="s">
        <v>3340</v>
      </c>
      <c r="O3651" t="s">
        <v>3341</v>
      </c>
      <c r="P3651" t="s">
        <v>45</v>
      </c>
      <c r="Q3651" t="s">
        <v>46</v>
      </c>
      <c r="R3651" t="s">
        <v>47</v>
      </c>
      <c r="S3651" t="s">
        <v>54</v>
      </c>
      <c r="T3651" t="s">
        <v>467</v>
      </c>
      <c r="U3651" t="s">
        <v>1600</v>
      </c>
      <c r="V3651" t="s">
        <v>3327</v>
      </c>
      <c r="X3651" t="str">
        <f>VLOOKUP(pbp!V884, games!$B$2:$R$40, 3, FALSE)</f>
        <v>2019-10-13T17:00Z</v>
      </c>
      <c r="Y3651">
        <f>VLOOKUP(1*V3651,NFLGames!$H$11:$H$555,1,FALSE)</f>
        <v>401220322</v>
      </c>
      <c r="Z3651">
        <f>VLOOKUP($Y3651, NFLGames!$H$11:$K$555,2,FALSE)</f>
        <v>2020</v>
      </c>
      <c r="AA3651">
        <f>VLOOKUP($Y3651, NFLGames!$H$11:$K$555,3,FALSE)</f>
        <v>7</v>
      </c>
      <c r="AB3651" s="6">
        <f>IF(A3652=0, 0, AH3652-tbl_pbp[[#This Row],[Saints Win %]])</f>
        <v>1.5000000000000013E-2</v>
      </c>
      <c r="AC3651">
        <v>1</v>
      </c>
      <c r="AE3651">
        <f>ABS(tbl_pbp[[#This Row],[play.homeScore]]-tbl_pbp[[#This Row],[play.awayScore]])</f>
        <v>0</v>
      </c>
      <c r="AF3651">
        <f>IF(tbl_pbp[[#This Row],[Play Saints Win % Increase]]&gt;=$AF$4,1,0)</f>
        <v>0</v>
      </c>
      <c r="AG3651" t="str">
        <f>VLOOKUP(tbl_pbp[[#This Row],[gameId]], games!$B$2:$T$40, 9, FALSE)</f>
        <v>carolina-panthers</v>
      </c>
      <c r="AH3651" s="5">
        <f>IF(tbl_pbp[[#This Row],[AwayTeam]] &lt;&gt; "new-orleans-saints", tbl_pbp[[#This Row],[homeWinPercentage]], 1-tbl_pbp[[#This Row],[homeWinPercentage]])</f>
        <v>0.72399999999999998</v>
      </c>
      <c r="AI3651" s="13">
        <f>tbl_pbp[[#This Row],[Kamara]]*tbl_pbp[[#This Row],[Impactful Play]]</f>
        <v>0</v>
      </c>
      <c r="AJ3651" s="13">
        <f>tbl_pbp[[#This Row],[Thomas]]*tbl_pbp[[#This Row],[Impactful Play]]</f>
        <v>0</v>
      </c>
      <c r="AK3651" s="13" t="str">
        <f>VLOOKUP(tbl_pbp[[#This Row],[Play Saints Win % Increase]], tbl_impact[],3,TRUE)</f>
        <v>Scented (0 to +5%)</v>
      </c>
    </row>
    <row r="3652" spans="1:37">
      <c r="A3652" s="1">
        <v>6</v>
      </c>
      <c r="B3652" s="5">
        <v>0.73899999999999999</v>
      </c>
      <c r="C3652" t="s">
        <v>3342</v>
      </c>
      <c r="D3652">
        <v>0</v>
      </c>
      <c r="E3652">
        <v>0</v>
      </c>
      <c r="F3652">
        <v>1</v>
      </c>
      <c r="G3652">
        <v>0</v>
      </c>
      <c r="H3652">
        <v>0</v>
      </c>
      <c r="I3652">
        <v>10</v>
      </c>
      <c r="J3652">
        <v>45</v>
      </c>
      <c r="K3652" t="s">
        <v>29</v>
      </c>
      <c r="L3652">
        <v>1</v>
      </c>
      <c r="M3652">
        <v>55</v>
      </c>
      <c r="N3652" t="s">
        <v>3343</v>
      </c>
      <c r="O3652" t="s">
        <v>1887</v>
      </c>
      <c r="P3652" t="s">
        <v>30</v>
      </c>
      <c r="Q3652" t="s">
        <v>31</v>
      </c>
      <c r="R3652" t="s">
        <v>32</v>
      </c>
      <c r="S3652" t="s">
        <v>33</v>
      </c>
      <c r="T3652" t="s">
        <v>80</v>
      </c>
      <c r="U3652" t="s">
        <v>81</v>
      </c>
      <c r="V3652" t="s">
        <v>3327</v>
      </c>
      <c r="X3652" t="str">
        <f>VLOOKUP(pbp!V885, games!$B$2:$R$40, 3, FALSE)</f>
        <v>2019-10-13T17:00Z</v>
      </c>
      <c r="Y3652">
        <f>VLOOKUP(1*V3652,NFLGames!$H$11:$H$555,1,FALSE)</f>
        <v>401220322</v>
      </c>
      <c r="Z3652">
        <f>VLOOKUP($Y3652, NFLGames!$H$11:$K$555,2,FALSE)</f>
        <v>2020</v>
      </c>
      <c r="AA3652">
        <f>VLOOKUP($Y3652, NFLGames!$H$11:$K$555,3,FALSE)</f>
        <v>7</v>
      </c>
      <c r="AB3652" s="6">
        <f>IF(A3653=0, 0, AH3653-tbl_pbp[[#This Row],[Saints Win %]])</f>
        <v>1.5000000000000013E-2</v>
      </c>
      <c r="AE3652">
        <f>ABS(tbl_pbp[[#This Row],[play.homeScore]]-tbl_pbp[[#This Row],[play.awayScore]])</f>
        <v>0</v>
      </c>
      <c r="AF3652">
        <f>IF(tbl_pbp[[#This Row],[Play Saints Win % Increase]]&gt;=$AF$4,1,0)</f>
        <v>0</v>
      </c>
      <c r="AG3652" t="str">
        <f>VLOOKUP(tbl_pbp[[#This Row],[gameId]], games!$B$2:$T$40, 9, FALSE)</f>
        <v>carolina-panthers</v>
      </c>
      <c r="AH3652" s="5">
        <f>IF(tbl_pbp[[#This Row],[AwayTeam]] &lt;&gt; "new-orleans-saints", tbl_pbp[[#This Row],[homeWinPercentage]], 1-tbl_pbp[[#This Row],[homeWinPercentage]])</f>
        <v>0.73899999999999999</v>
      </c>
      <c r="AI3652" s="13">
        <f>tbl_pbp[[#This Row],[Kamara]]*tbl_pbp[[#This Row],[Impactful Play]]</f>
        <v>0</v>
      </c>
      <c r="AJ3652" s="13">
        <f>tbl_pbp[[#This Row],[Thomas]]*tbl_pbp[[#This Row],[Impactful Play]]</f>
        <v>0</v>
      </c>
      <c r="AK3652" s="13" t="str">
        <f>VLOOKUP(tbl_pbp[[#This Row],[Play Saints Win % Increase]], tbl_impact[],3,TRUE)</f>
        <v>Scented (0 to +5%)</v>
      </c>
    </row>
    <row r="3653" spans="1:37">
      <c r="A3653" s="1">
        <v>7</v>
      </c>
      <c r="B3653" s="5">
        <v>0.754</v>
      </c>
      <c r="C3653" t="s">
        <v>3344</v>
      </c>
      <c r="D3653">
        <v>0</v>
      </c>
      <c r="E3653">
        <v>0</v>
      </c>
      <c r="F3653">
        <v>1</v>
      </c>
      <c r="G3653">
        <v>0</v>
      </c>
      <c r="H3653">
        <v>0</v>
      </c>
      <c r="I3653">
        <v>1</v>
      </c>
      <c r="J3653">
        <v>54</v>
      </c>
      <c r="K3653" t="s">
        <v>29</v>
      </c>
      <c r="L3653">
        <v>2</v>
      </c>
      <c r="M3653">
        <v>46</v>
      </c>
      <c r="N3653" t="s">
        <v>3345</v>
      </c>
      <c r="O3653" t="s">
        <v>1893</v>
      </c>
      <c r="P3653" t="s">
        <v>45</v>
      </c>
      <c r="Q3653" t="s">
        <v>46</v>
      </c>
      <c r="R3653" t="s">
        <v>47</v>
      </c>
      <c r="S3653" t="s">
        <v>83</v>
      </c>
      <c r="T3653" t="s">
        <v>3346</v>
      </c>
      <c r="U3653" t="s">
        <v>3347</v>
      </c>
      <c r="V3653" t="s">
        <v>3327</v>
      </c>
      <c r="X3653" t="str">
        <f>VLOOKUP(pbp!V886, games!$B$2:$R$40, 3, FALSE)</f>
        <v>2019-10-13T17:00Z</v>
      </c>
      <c r="Y3653">
        <f>VLOOKUP(1*V3653,NFLGames!$H$11:$H$555,1,FALSE)</f>
        <v>401220322</v>
      </c>
      <c r="Z3653">
        <f>VLOOKUP($Y3653, NFLGames!$H$11:$K$555,2,FALSE)</f>
        <v>2020</v>
      </c>
      <c r="AA3653">
        <f>VLOOKUP($Y3653, NFLGames!$H$11:$K$555,3,FALSE)</f>
        <v>7</v>
      </c>
      <c r="AB3653" s="6">
        <f>IF(A3654=0, 0, AH3654-tbl_pbp[[#This Row],[Saints Win %]])</f>
        <v>-1.6000000000000014E-2</v>
      </c>
      <c r="AC3653">
        <v>1</v>
      </c>
      <c r="AE3653">
        <f>ABS(tbl_pbp[[#This Row],[play.homeScore]]-tbl_pbp[[#This Row],[play.awayScore]])</f>
        <v>0</v>
      </c>
      <c r="AF3653">
        <f>IF(tbl_pbp[[#This Row],[Play Saints Win % Increase]]&gt;=$AF$4,1,0)</f>
        <v>0</v>
      </c>
      <c r="AG3653" t="str">
        <f>VLOOKUP(tbl_pbp[[#This Row],[gameId]], games!$B$2:$T$40, 9, FALSE)</f>
        <v>carolina-panthers</v>
      </c>
      <c r="AH3653" s="5">
        <f>IF(tbl_pbp[[#This Row],[AwayTeam]] &lt;&gt; "new-orleans-saints", tbl_pbp[[#This Row],[homeWinPercentage]], 1-tbl_pbp[[#This Row],[homeWinPercentage]])</f>
        <v>0.754</v>
      </c>
      <c r="AI3653" s="13">
        <f>tbl_pbp[[#This Row],[Kamara]]*tbl_pbp[[#This Row],[Impactful Play]]</f>
        <v>0</v>
      </c>
      <c r="AJ3653" s="13">
        <f>tbl_pbp[[#This Row],[Thomas]]*tbl_pbp[[#This Row],[Impactful Play]]</f>
        <v>0</v>
      </c>
      <c r="AK3653" s="13" t="str">
        <f>VLOOKUP(tbl_pbp[[#This Row],[Play Saints Win % Increase]], tbl_impact[],3,TRUE)</f>
        <v>Bad (0 to -5%)</v>
      </c>
    </row>
    <row r="3654" spans="1:37">
      <c r="A3654" s="1">
        <v>8</v>
      </c>
      <c r="B3654" s="5">
        <v>0.73799999999999999</v>
      </c>
      <c r="C3654" t="s">
        <v>3348</v>
      </c>
      <c r="D3654">
        <v>0</v>
      </c>
      <c r="E3654">
        <v>0</v>
      </c>
      <c r="F3654">
        <v>1</v>
      </c>
      <c r="G3654">
        <v>0</v>
      </c>
      <c r="H3654">
        <v>0</v>
      </c>
      <c r="I3654">
        <v>10</v>
      </c>
      <c r="J3654">
        <v>72</v>
      </c>
      <c r="K3654" t="s">
        <v>29</v>
      </c>
      <c r="L3654">
        <v>1</v>
      </c>
      <c r="M3654">
        <v>28</v>
      </c>
      <c r="N3654" t="s">
        <v>3349</v>
      </c>
      <c r="O3654" t="s">
        <v>70</v>
      </c>
      <c r="P3654" t="s">
        <v>30</v>
      </c>
      <c r="Q3654" t="s">
        <v>31</v>
      </c>
      <c r="R3654" t="s">
        <v>32</v>
      </c>
      <c r="S3654" t="s">
        <v>33</v>
      </c>
      <c r="T3654" t="s">
        <v>3350</v>
      </c>
      <c r="U3654" t="s">
        <v>3351</v>
      </c>
      <c r="V3654" t="s">
        <v>3327</v>
      </c>
      <c r="X3654" t="str">
        <f>VLOOKUP(pbp!V887, games!$B$2:$R$40, 3, FALSE)</f>
        <v>2019-10-13T17:00Z</v>
      </c>
      <c r="Y3654">
        <f>VLOOKUP(1*V3654,NFLGames!$H$11:$H$555,1,FALSE)</f>
        <v>401220322</v>
      </c>
      <c r="Z3654">
        <f>VLOOKUP($Y3654, NFLGames!$H$11:$K$555,2,FALSE)</f>
        <v>2020</v>
      </c>
      <c r="AA3654">
        <f>VLOOKUP($Y3654, NFLGames!$H$11:$K$555,3,FALSE)</f>
        <v>7</v>
      </c>
      <c r="AB3654" s="6">
        <f>IF(A3655=0, 0, AH3655-tbl_pbp[[#This Row],[Saints Win %]])</f>
        <v>3.2000000000000028E-2</v>
      </c>
      <c r="AC3654">
        <v>1</v>
      </c>
      <c r="AE3654">
        <f>ABS(tbl_pbp[[#This Row],[play.homeScore]]-tbl_pbp[[#This Row],[play.awayScore]])</f>
        <v>0</v>
      </c>
      <c r="AF3654">
        <f>IF(tbl_pbp[[#This Row],[Play Saints Win % Increase]]&gt;=$AF$4,1,0)</f>
        <v>0</v>
      </c>
      <c r="AG3654" t="str">
        <f>VLOOKUP(tbl_pbp[[#This Row],[gameId]], games!$B$2:$T$40, 9, FALSE)</f>
        <v>carolina-panthers</v>
      </c>
      <c r="AH3654" s="5">
        <f>IF(tbl_pbp[[#This Row],[AwayTeam]] &lt;&gt; "new-orleans-saints", tbl_pbp[[#This Row],[homeWinPercentage]], 1-tbl_pbp[[#This Row],[homeWinPercentage]])</f>
        <v>0.73799999999999999</v>
      </c>
      <c r="AI3654" s="13">
        <f>tbl_pbp[[#This Row],[Kamara]]*tbl_pbp[[#This Row],[Impactful Play]]</f>
        <v>0</v>
      </c>
      <c r="AJ3654" s="13">
        <f>tbl_pbp[[#This Row],[Thomas]]*tbl_pbp[[#This Row],[Impactful Play]]</f>
        <v>0</v>
      </c>
      <c r="AK3654" s="13" t="str">
        <f>VLOOKUP(tbl_pbp[[#This Row],[Play Saints Win % Increase]], tbl_impact[],3,TRUE)</f>
        <v>Scented (0 to +5%)</v>
      </c>
    </row>
    <row r="3655" spans="1:37">
      <c r="A3655" s="1">
        <v>9</v>
      </c>
      <c r="B3655" s="5">
        <v>0.77</v>
      </c>
      <c r="C3655" t="s">
        <v>3352</v>
      </c>
      <c r="D3655">
        <v>0</v>
      </c>
      <c r="E3655">
        <v>0</v>
      </c>
      <c r="F3655">
        <v>1</v>
      </c>
      <c r="G3655">
        <v>0</v>
      </c>
      <c r="H3655">
        <v>0</v>
      </c>
      <c r="I3655">
        <v>8</v>
      </c>
      <c r="J3655">
        <v>74</v>
      </c>
      <c r="K3655" t="s">
        <v>29</v>
      </c>
      <c r="L3655">
        <v>2</v>
      </c>
      <c r="M3655">
        <v>26</v>
      </c>
      <c r="N3655" t="s">
        <v>3353</v>
      </c>
      <c r="O3655" t="s">
        <v>516</v>
      </c>
      <c r="P3655" t="s">
        <v>30</v>
      </c>
      <c r="Q3655" t="s">
        <v>31</v>
      </c>
      <c r="R3655" t="s">
        <v>32</v>
      </c>
      <c r="S3655" t="s">
        <v>73</v>
      </c>
      <c r="T3655" t="s">
        <v>3354</v>
      </c>
      <c r="U3655" t="s">
        <v>3355</v>
      </c>
      <c r="V3655" t="s">
        <v>3327</v>
      </c>
      <c r="X3655" t="str">
        <f>VLOOKUP(pbp!V888, games!$B$2:$R$40, 3, FALSE)</f>
        <v>2019-10-13T17:00Z</v>
      </c>
      <c r="Y3655">
        <f>VLOOKUP(1*V3655,NFLGames!$H$11:$H$555,1,FALSE)</f>
        <v>401220322</v>
      </c>
      <c r="Z3655">
        <f>VLOOKUP($Y3655, NFLGames!$H$11:$K$555,2,FALSE)</f>
        <v>2020</v>
      </c>
      <c r="AA3655">
        <f>VLOOKUP($Y3655, NFLGames!$H$11:$K$555,3,FALSE)</f>
        <v>7</v>
      </c>
      <c r="AB3655" s="6">
        <f>IF(A3656=0, 0, AH3656-tbl_pbp[[#This Row],[Saints Win %]])</f>
        <v>-4.0000000000000036E-3</v>
      </c>
      <c r="AC3655">
        <v>1</v>
      </c>
      <c r="AE3655">
        <f>ABS(tbl_pbp[[#This Row],[play.homeScore]]-tbl_pbp[[#This Row],[play.awayScore]])</f>
        <v>0</v>
      </c>
      <c r="AF3655">
        <f>IF(tbl_pbp[[#This Row],[Play Saints Win % Increase]]&gt;=$AF$4,1,0)</f>
        <v>0</v>
      </c>
      <c r="AG3655" t="str">
        <f>VLOOKUP(tbl_pbp[[#This Row],[gameId]], games!$B$2:$T$40, 9, FALSE)</f>
        <v>carolina-panthers</v>
      </c>
      <c r="AH3655" s="5">
        <f>IF(tbl_pbp[[#This Row],[AwayTeam]] &lt;&gt; "new-orleans-saints", tbl_pbp[[#This Row],[homeWinPercentage]], 1-tbl_pbp[[#This Row],[homeWinPercentage]])</f>
        <v>0.77</v>
      </c>
      <c r="AI3655" s="13">
        <f>tbl_pbp[[#This Row],[Kamara]]*tbl_pbp[[#This Row],[Impactful Play]]</f>
        <v>0</v>
      </c>
      <c r="AJ3655" s="13">
        <f>tbl_pbp[[#This Row],[Thomas]]*tbl_pbp[[#This Row],[Impactful Play]]</f>
        <v>0</v>
      </c>
      <c r="AK3655" s="13" t="str">
        <f>VLOOKUP(tbl_pbp[[#This Row],[Play Saints Win % Increase]], tbl_impact[],3,TRUE)</f>
        <v>Bad (0 to -5%)</v>
      </c>
    </row>
    <row r="3656" spans="1:37">
      <c r="A3656" s="1">
        <v>10</v>
      </c>
      <c r="B3656" s="5">
        <v>0.76600000000000001</v>
      </c>
      <c r="C3656" t="s">
        <v>3356</v>
      </c>
      <c r="D3656">
        <v>0</v>
      </c>
      <c r="E3656">
        <v>0</v>
      </c>
      <c r="F3656">
        <v>1</v>
      </c>
      <c r="G3656">
        <v>0</v>
      </c>
      <c r="H3656">
        <v>0</v>
      </c>
      <c r="I3656">
        <v>1</v>
      </c>
      <c r="J3656">
        <v>81</v>
      </c>
      <c r="K3656" t="s">
        <v>29</v>
      </c>
      <c r="L3656">
        <v>3</v>
      </c>
      <c r="M3656">
        <v>19</v>
      </c>
      <c r="N3656" t="s">
        <v>3357</v>
      </c>
      <c r="O3656" t="s">
        <v>3358</v>
      </c>
      <c r="P3656" t="s">
        <v>45</v>
      </c>
      <c r="Q3656" t="s">
        <v>46</v>
      </c>
      <c r="R3656" t="s">
        <v>47</v>
      </c>
      <c r="S3656" t="s">
        <v>54</v>
      </c>
      <c r="T3656" t="s">
        <v>3359</v>
      </c>
      <c r="U3656" t="s">
        <v>3360</v>
      </c>
      <c r="V3656" t="s">
        <v>3327</v>
      </c>
      <c r="X3656" t="str">
        <f>VLOOKUP(pbp!V889, games!$B$2:$R$40, 3, FALSE)</f>
        <v>2019-10-13T17:00Z</v>
      </c>
      <c r="Y3656">
        <f>VLOOKUP(1*V3656,NFLGames!$H$11:$H$555,1,FALSE)</f>
        <v>401220322</v>
      </c>
      <c r="Z3656">
        <f>VLOOKUP($Y3656, NFLGames!$H$11:$K$555,2,FALSE)</f>
        <v>2020</v>
      </c>
      <c r="AA3656">
        <f>VLOOKUP($Y3656, NFLGames!$H$11:$K$555,3,FALSE)</f>
        <v>7</v>
      </c>
      <c r="AB3656" s="6">
        <f>IF(A3657=0, 0, AH3657-tbl_pbp[[#This Row],[Saints Win %]])</f>
        <v>1.5000000000000013E-2</v>
      </c>
      <c r="AE3656">
        <f>ABS(tbl_pbp[[#This Row],[play.homeScore]]-tbl_pbp[[#This Row],[play.awayScore]])</f>
        <v>0</v>
      </c>
      <c r="AF3656">
        <f>IF(tbl_pbp[[#This Row],[Play Saints Win % Increase]]&gt;=$AF$4,1,0)</f>
        <v>0</v>
      </c>
      <c r="AG3656" t="str">
        <f>VLOOKUP(tbl_pbp[[#This Row],[gameId]], games!$B$2:$T$40, 9, FALSE)</f>
        <v>carolina-panthers</v>
      </c>
      <c r="AH3656" s="5">
        <f>IF(tbl_pbp[[#This Row],[AwayTeam]] &lt;&gt; "new-orleans-saints", tbl_pbp[[#This Row],[homeWinPercentage]], 1-tbl_pbp[[#This Row],[homeWinPercentage]])</f>
        <v>0.76600000000000001</v>
      </c>
      <c r="AI3656" s="13">
        <f>tbl_pbp[[#This Row],[Kamara]]*tbl_pbp[[#This Row],[Impactful Play]]</f>
        <v>0</v>
      </c>
      <c r="AJ3656" s="13">
        <f>tbl_pbp[[#This Row],[Thomas]]*tbl_pbp[[#This Row],[Impactful Play]]</f>
        <v>0</v>
      </c>
      <c r="AK3656" s="13" t="str">
        <f>VLOOKUP(tbl_pbp[[#This Row],[Play Saints Win % Increase]], tbl_impact[],3,TRUE)</f>
        <v>Scented (0 to +5%)</v>
      </c>
    </row>
    <row r="3657" spans="1:37">
      <c r="A3657" s="1">
        <v>11</v>
      </c>
      <c r="B3657" s="5">
        <v>0.78100000000000003</v>
      </c>
      <c r="C3657" t="s">
        <v>3361</v>
      </c>
      <c r="D3657">
        <v>0</v>
      </c>
      <c r="E3657">
        <v>0</v>
      </c>
      <c r="F3657">
        <v>1</v>
      </c>
      <c r="G3657">
        <v>0</v>
      </c>
      <c r="H3657">
        <v>0</v>
      </c>
      <c r="I3657">
        <v>10</v>
      </c>
      <c r="J3657">
        <v>82</v>
      </c>
      <c r="K3657" t="s">
        <v>29</v>
      </c>
      <c r="L3657">
        <v>1</v>
      </c>
      <c r="M3657">
        <v>18</v>
      </c>
      <c r="N3657" t="s">
        <v>3362</v>
      </c>
      <c r="O3657" t="s">
        <v>1377</v>
      </c>
      <c r="P3657" t="s">
        <v>45</v>
      </c>
      <c r="Q3657" t="s">
        <v>46</v>
      </c>
      <c r="R3657" t="s">
        <v>47</v>
      </c>
      <c r="S3657" t="s">
        <v>33</v>
      </c>
      <c r="T3657" t="s">
        <v>3363</v>
      </c>
      <c r="U3657" t="s">
        <v>3364</v>
      </c>
      <c r="V3657" t="s">
        <v>3327</v>
      </c>
      <c r="X3657" t="str">
        <f>VLOOKUP(pbp!V890, games!$B$2:$R$40, 3, FALSE)</f>
        <v>2019-10-13T17:00Z</v>
      </c>
      <c r="Y3657">
        <f>VLOOKUP(1*V3657,NFLGames!$H$11:$H$555,1,FALSE)</f>
        <v>401220322</v>
      </c>
      <c r="Z3657">
        <f>VLOOKUP($Y3657, NFLGames!$H$11:$K$555,2,FALSE)</f>
        <v>2020</v>
      </c>
      <c r="AA3657">
        <f>VLOOKUP($Y3657, NFLGames!$H$11:$K$555,3,FALSE)</f>
        <v>7</v>
      </c>
      <c r="AB3657" s="6">
        <f>IF(A3658=0, 0, AH3658-tbl_pbp[[#This Row],[Saints Win %]])</f>
        <v>-1.3000000000000012E-2</v>
      </c>
      <c r="AE3657">
        <f>ABS(tbl_pbp[[#This Row],[play.homeScore]]-tbl_pbp[[#This Row],[play.awayScore]])</f>
        <v>0</v>
      </c>
      <c r="AF3657">
        <f>IF(tbl_pbp[[#This Row],[Play Saints Win % Increase]]&gt;=$AF$4,1,0)</f>
        <v>0</v>
      </c>
      <c r="AG3657" t="str">
        <f>VLOOKUP(tbl_pbp[[#This Row],[gameId]], games!$B$2:$T$40, 9, FALSE)</f>
        <v>carolina-panthers</v>
      </c>
      <c r="AH3657" s="5">
        <f>IF(tbl_pbp[[#This Row],[AwayTeam]] &lt;&gt; "new-orleans-saints", tbl_pbp[[#This Row],[homeWinPercentage]], 1-tbl_pbp[[#This Row],[homeWinPercentage]])</f>
        <v>0.78100000000000003</v>
      </c>
      <c r="AI3657" s="13">
        <f>tbl_pbp[[#This Row],[Kamara]]*tbl_pbp[[#This Row],[Impactful Play]]</f>
        <v>0</v>
      </c>
      <c r="AJ3657" s="13">
        <f>tbl_pbp[[#This Row],[Thomas]]*tbl_pbp[[#This Row],[Impactful Play]]</f>
        <v>0</v>
      </c>
      <c r="AK3657" s="13" t="str">
        <f>VLOOKUP(tbl_pbp[[#This Row],[Play Saints Win % Increase]], tbl_impact[],3,TRUE)</f>
        <v>Bad (0 to -5%)</v>
      </c>
    </row>
    <row r="3658" spans="1:37">
      <c r="A3658" s="1">
        <v>12</v>
      </c>
      <c r="B3658" s="5">
        <v>0.76800000000000002</v>
      </c>
      <c r="C3658" t="s">
        <v>3365</v>
      </c>
      <c r="D3658">
        <v>0</v>
      </c>
      <c r="E3658">
        <v>0</v>
      </c>
      <c r="F3658">
        <v>1</v>
      </c>
      <c r="G3658">
        <v>0</v>
      </c>
      <c r="H3658">
        <v>0</v>
      </c>
      <c r="I3658">
        <v>3</v>
      </c>
      <c r="J3658">
        <v>89</v>
      </c>
      <c r="K3658" t="s">
        <v>29</v>
      </c>
      <c r="L3658">
        <v>2</v>
      </c>
      <c r="M3658">
        <v>11</v>
      </c>
      <c r="N3658" t="s">
        <v>3366</v>
      </c>
      <c r="O3658" t="s">
        <v>86</v>
      </c>
      <c r="P3658" t="s">
        <v>45</v>
      </c>
      <c r="Q3658" t="s">
        <v>46</v>
      </c>
      <c r="R3658" t="s">
        <v>47</v>
      </c>
      <c r="S3658" t="s">
        <v>193</v>
      </c>
      <c r="T3658" t="s">
        <v>3367</v>
      </c>
      <c r="U3658" t="s">
        <v>3368</v>
      </c>
      <c r="V3658" t="s">
        <v>3327</v>
      </c>
      <c r="X3658" t="str">
        <f>VLOOKUP(pbp!V891, games!$B$2:$R$40, 3, FALSE)</f>
        <v>2019-10-13T17:00Z</v>
      </c>
      <c r="Y3658">
        <f>VLOOKUP(1*V3658,NFLGames!$H$11:$H$555,1,FALSE)</f>
        <v>401220322</v>
      </c>
      <c r="Z3658">
        <f>VLOOKUP($Y3658, NFLGames!$H$11:$K$555,2,FALSE)</f>
        <v>2020</v>
      </c>
      <c r="AA3658">
        <f>VLOOKUP($Y3658, NFLGames!$H$11:$K$555,3,FALSE)</f>
        <v>7</v>
      </c>
      <c r="AB3658" s="6">
        <f>IF(A3659=0, 0, AH3659-tbl_pbp[[#This Row],[Saints Win %]])</f>
        <v>2.7000000000000024E-2</v>
      </c>
      <c r="AC3658">
        <v>1</v>
      </c>
      <c r="AE3658">
        <f>ABS(tbl_pbp[[#This Row],[play.homeScore]]-tbl_pbp[[#This Row],[play.awayScore]])</f>
        <v>0</v>
      </c>
      <c r="AF3658">
        <f>IF(tbl_pbp[[#This Row],[Play Saints Win % Increase]]&gt;=$AF$4,1,0)</f>
        <v>0</v>
      </c>
      <c r="AG3658" t="str">
        <f>VLOOKUP(tbl_pbp[[#This Row],[gameId]], games!$B$2:$T$40, 9, FALSE)</f>
        <v>carolina-panthers</v>
      </c>
      <c r="AH3658" s="5">
        <f>IF(tbl_pbp[[#This Row],[AwayTeam]] &lt;&gt; "new-orleans-saints", tbl_pbp[[#This Row],[homeWinPercentage]], 1-tbl_pbp[[#This Row],[homeWinPercentage]])</f>
        <v>0.76800000000000002</v>
      </c>
      <c r="AI3658" s="13">
        <f>tbl_pbp[[#This Row],[Kamara]]*tbl_pbp[[#This Row],[Impactful Play]]</f>
        <v>0</v>
      </c>
      <c r="AJ3658" s="13">
        <f>tbl_pbp[[#This Row],[Thomas]]*tbl_pbp[[#This Row],[Impactful Play]]</f>
        <v>0</v>
      </c>
      <c r="AK3658" s="13" t="str">
        <f>VLOOKUP(tbl_pbp[[#This Row],[Play Saints Win % Increase]], tbl_impact[],3,TRUE)</f>
        <v>Scented (0 to +5%)</v>
      </c>
    </row>
    <row r="3659" spans="1:37">
      <c r="A3659" s="1">
        <v>13</v>
      </c>
      <c r="B3659" s="5">
        <v>0.79500000000000004</v>
      </c>
      <c r="C3659" t="s">
        <v>3369</v>
      </c>
      <c r="D3659">
        <v>0</v>
      </c>
      <c r="E3659">
        <v>0</v>
      </c>
      <c r="F3659">
        <v>1</v>
      </c>
      <c r="G3659">
        <v>0</v>
      </c>
      <c r="H3659">
        <v>0</v>
      </c>
      <c r="I3659">
        <v>2</v>
      </c>
      <c r="J3659">
        <v>90</v>
      </c>
      <c r="K3659" t="s">
        <v>29</v>
      </c>
      <c r="L3659">
        <v>3</v>
      </c>
      <c r="M3659">
        <v>10</v>
      </c>
      <c r="N3659" t="s">
        <v>3370</v>
      </c>
      <c r="O3659" t="s">
        <v>1816</v>
      </c>
      <c r="P3659" t="s">
        <v>45</v>
      </c>
      <c r="Q3659" t="s">
        <v>46</v>
      </c>
      <c r="R3659" t="s">
        <v>47</v>
      </c>
      <c r="S3659" t="s">
        <v>241</v>
      </c>
      <c r="T3659" t="s">
        <v>3371</v>
      </c>
      <c r="U3659" t="s">
        <v>3372</v>
      </c>
      <c r="V3659" t="s">
        <v>3327</v>
      </c>
      <c r="X3659" t="str">
        <f>VLOOKUP(pbp!V892, games!$B$2:$R$40, 3, FALSE)</f>
        <v>2019-10-13T17:00Z</v>
      </c>
      <c r="Y3659">
        <f>VLOOKUP(1*V3659,NFLGames!$H$11:$H$555,1,FALSE)</f>
        <v>401220322</v>
      </c>
      <c r="Z3659">
        <f>VLOOKUP($Y3659, NFLGames!$H$11:$K$555,2,FALSE)</f>
        <v>2020</v>
      </c>
      <c r="AA3659">
        <f>VLOOKUP($Y3659, NFLGames!$H$11:$K$555,3,FALSE)</f>
        <v>7</v>
      </c>
      <c r="AB3659" s="6">
        <f>IF(A3660=0, 0, AH3660-tbl_pbp[[#This Row],[Saints Win %]])</f>
        <v>0</v>
      </c>
      <c r="AE3659">
        <f>ABS(tbl_pbp[[#This Row],[play.homeScore]]-tbl_pbp[[#This Row],[play.awayScore]])</f>
        <v>0</v>
      </c>
      <c r="AF3659">
        <f>IF(tbl_pbp[[#This Row],[Play Saints Win % Increase]]&gt;=$AF$4,1,0)</f>
        <v>0</v>
      </c>
      <c r="AG3659" t="str">
        <f>VLOOKUP(tbl_pbp[[#This Row],[gameId]], games!$B$2:$T$40, 9, FALSE)</f>
        <v>carolina-panthers</v>
      </c>
      <c r="AH3659" s="5">
        <f>IF(tbl_pbp[[#This Row],[AwayTeam]] &lt;&gt; "new-orleans-saints", tbl_pbp[[#This Row],[homeWinPercentage]], 1-tbl_pbp[[#This Row],[homeWinPercentage]])</f>
        <v>0.79500000000000004</v>
      </c>
      <c r="AI3659" s="13">
        <f>tbl_pbp[[#This Row],[Kamara]]*tbl_pbp[[#This Row],[Impactful Play]]</f>
        <v>0</v>
      </c>
      <c r="AJ3659" s="13">
        <f>tbl_pbp[[#This Row],[Thomas]]*tbl_pbp[[#This Row],[Impactful Play]]</f>
        <v>0</v>
      </c>
      <c r="AK3659" s="13" t="str">
        <f>VLOOKUP(tbl_pbp[[#This Row],[Play Saints Win % Increase]], tbl_impact[],3,TRUE)</f>
        <v>Scented (0 to +5%)</v>
      </c>
    </row>
    <row r="3660" spans="1:37">
      <c r="A3660" s="1">
        <v>14</v>
      </c>
      <c r="B3660" s="5">
        <v>0.79500000000000004</v>
      </c>
      <c r="C3660" t="s">
        <v>3373</v>
      </c>
      <c r="D3660">
        <v>0</v>
      </c>
      <c r="E3660">
        <v>0</v>
      </c>
      <c r="F3660">
        <v>1</v>
      </c>
      <c r="G3660">
        <v>7</v>
      </c>
      <c r="H3660">
        <v>0</v>
      </c>
      <c r="I3660">
        <v>4</v>
      </c>
      <c r="J3660">
        <v>96</v>
      </c>
      <c r="K3660" t="s">
        <v>29</v>
      </c>
      <c r="L3660">
        <v>1</v>
      </c>
      <c r="M3660">
        <v>4</v>
      </c>
      <c r="N3660" t="s">
        <v>3374</v>
      </c>
      <c r="O3660" t="s">
        <v>2561</v>
      </c>
      <c r="P3660" t="s">
        <v>103</v>
      </c>
      <c r="Q3660" t="s">
        <v>104</v>
      </c>
      <c r="R3660" t="s">
        <v>105</v>
      </c>
      <c r="S3660" t="s">
        <v>283</v>
      </c>
      <c r="T3660" t="s">
        <v>3375</v>
      </c>
      <c r="U3660" t="s">
        <v>3376</v>
      </c>
      <c r="V3660" t="s">
        <v>3327</v>
      </c>
      <c r="X3660" t="str">
        <f>VLOOKUP(pbp!V893, games!$B$2:$R$40, 3, FALSE)</f>
        <v>2019-10-13T17:00Z</v>
      </c>
      <c r="Y3660">
        <f>VLOOKUP(1*V3660,NFLGames!$H$11:$H$555,1,FALSE)</f>
        <v>401220322</v>
      </c>
      <c r="Z3660">
        <f>VLOOKUP($Y3660, NFLGames!$H$11:$K$555,2,FALSE)</f>
        <v>2020</v>
      </c>
      <c r="AA3660">
        <f>VLOOKUP($Y3660, NFLGames!$H$11:$K$555,3,FALSE)</f>
        <v>7</v>
      </c>
      <c r="AB3660" s="6">
        <f>IF(A3661=0, 0, AH3661-tbl_pbp[[#This Row],[Saints Win %]])</f>
        <v>-3.0000000000000027E-3</v>
      </c>
      <c r="AE3660">
        <f>ABS(tbl_pbp[[#This Row],[play.homeScore]]-tbl_pbp[[#This Row],[play.awayScore]])</f>
        <v>7</v>
      </c>
      <c r="AF3660">
        <f>IF(tbl_pbp[[#This Row],[Play Saints Win % Increase]]&gt;=$AF$4,1,0)</f>
        <v>0</v>
      </c>
      <c r="AG3660" t="str">
        <f>VLOOKUP(tbl_pbp[[#This Row],[gameId]], games!$B$2:$T$40, 9, FALSE)</f>
        <v>carolina-panthers</v>
      </c>
      <c r="AH3660" s="5">
        <f>IF(tbl_pbp[[#This Row],[AwayTeam]] &lt;&gt; "new-orleans-saints", tbl_pbp[[#This Row],[homeWinPercentage]], 1-tbl_pbp[[#This Row],[homeWinPercentage]])</f>
        <v>0.79500000000000004</v>
      </c>
      <c r="AI3660" s="13">
        <f>tbl_pbp[[#This Row],[Kamara]]*tbl_pbp[[#This Row],[Impactful Play]]</f>
        <v>0</v>
      </c>
      <c r="AJ3660" s="13">
        <f>tbl_pbp[[#This Row],[Thomas]]*tbl_pbp[[#This Row],[Impactful Play]]</f>
        <v>0</v>
      </c>
      <c r="AK3660" s="13" t="str">
        <f>VLOOKUP(tbl_pbp[[#This Row],[Play Saints Win % Increase]], tbl_impact[],3,TRUE)</f>
        <v>Bad (0 to -5%)</v>
      </c>
    </row>
    <row r="3661" spans="1:37">
      <c r="A3661" s="1">
        <v>15</v>
      </c>
      <c r="B3661" s="5">
        <v>0.79200000000000004</v>
      </c>
      <c r="C3661" t="s">
        <v>3377</v>
      </c>
      <c r="D3661">
        <v>0</v>
      </c>
      <c r="E3661">
        <v>0</v>
      </c>
      <c r="F3661">
        <v>1</v>
      </c>
      <c r="G3661">
        <v>7</v>
      </c>
      <c r="H3661">
        <v>0</v>
      </c>
      <c r="I3661">
        <v>0</v>
      </c>
      <c r="J3661">
        <v>35</v>
      </c>
      <c r="K3661" t="s">
        <v>29</v>
      </c>
      <c r="L3661">
        <v>0</v>
      </c>
      <c r="M3661">
        <v>65</v>
      </c>
      <c r="N3661" t="s">
        <v>288</v>
      </c>
      <c r="O3661" t="s">
        <v>2561</v>
      </c>
      <c r="P3661" t="s">
        <v>25</v>
      </c>
      <c r="Q3661" t="s">
        <v>26</v>
      </c>
      <c r="R3661" t="s">
        <v>27</v>
      </c>
      <c r="V3661" t="s">
        <v>3327</v>
      </c>
      <c r="X3661" t="str">
        <f>VLOOKUP(pbp!V894, games!$B$2:$R$40, 3, FALSE)</f>
        <v>2019-10-13T17:00Z</v>
      </c>
      <c r="Y3661">
        <f>VLOOKUP(1*V3661,NFLGames!$H$11:$H$555,1,FALSE)</f>
        <v>401220322</v>
      </c>
      <c r="Z3661">
        <f>VLOOKUP($Y3661, NFLGames!$H$11:$K$555,2,FALSE)</f>
        <v>2020</v>
      </c>
      <c r="AA3661">
        <f>VLOOKUP($Y3661, NFLGames!$H$11:$K$555,3,FALSE)</f>
        <v>7</v>
      </c>
      <c r="AB3661" s="6">
        <f>IF(A3662=0, 0, AH3662-tbl_pbp[[#This Row],[Saints Win %]])</f>
        <v>-4.0000000000000036E-3</v>
      </c>
      <c r="AE3661">
        <f>ABS(tbl_pbp[[#This Row],[play.homeScore]]-tbl_pbp[[#This Row],[play.awayScore]])</f>
        <v>7</v>
      </c>
      <c r="AF3661">
        <f>IF(tbl_pbp[[#This Row],[Play Saints Win % Increase]]&gt;=$AF$4,1,0)</f>
        <v>0</v>
      </c>
      <c r="AG3661" t="str">
        <f>VLOOKUP(tbl_pbp[[#This Row],[gameId]], games!$B$2:$T$40, 9, FALSE)</f>
        <v>carolina-panthers</v>
      </c>
      <c r="AH3661" s="5">
        <f>IF(tbl_pbp[[#This Row],[AwayTeam]] &lt;&gt; "new-orleans-saints", tbl_pbp[[#This Row],[homeWinPercentage]], 1-tbl_pbp[[#This Row],[homeWinPercentage]])</f>
        <v>0.79200000000000004</v>
      </c>
      <c r="AI3661" s="13">
        <f>tbl_pbp[[#This Row],[Kamara]]*tbl_pbp[[#This Row],[Impactful Play]]</f>
        <v>0</v>
      </c>
      <c r="AJ3661" s="13">
        <f>tbl_pbp[[#This Row],[Thomas]]*tbl_pbp[[#This Row],[Impactful Play]]</f>
        <v>0</v>
      </c>
      <c r="AK3661" s="13" t="str">
        <f>VLOOKUP(tbl_pbp[[#This Row],[Play Saints Win % Increase]], tbl_impact[],3,TRUE)</f>
        <v>Bad (0 to -5%)</v>
      </c>
    </row>
    <row r="3662" spans="1:37">
      <c r="A3662" s="1">
        <v>16</v>
      </c>
      <c r="B3662" s="5">
        <v>0.78800000000000003</v>
      </c>
      <c r="C3662" t="s">
        <v>3378</v>
      </c>
      <c r="D3662">
        <v>0</v>
      </c>
      <c r="E3662">
        <v>0</v>
      </c>
      <c r="F3662">
        <v>1</v>
      </c>
      <c r="G3662">
        <v>7</v>
      </c>
      <c r="H3662">
        <v>0</v>
      </c>
      <c r="I3662">
        <v>10</v>
      </c>
      <c r="J3662">
        <v>75</v>
      </c>
      <c r="K3662" t="s">
        <v>533</v>
      </c>
      <c r="L3662">
        <v>1</v>
      </c>
      <c r="M3662">
        <v>75</v>
      </c>
      <c r="N3662" t="s">
        <v>3379</v>
      </c>
      <c r="O3662" t="s">
        <v>2561</v>
      </c>
      <c r="P3662" t="s">
        <v>45</v>
      </c>
      <c r="Q3662" t="s">
        <v>46</v>
      </c>
      <c r="R3662" t="s">
        <v>47</v>
      </c>
      <c r="S3662" t="s">
        <v>33</v>
      </c>
      <c r="T3662" t="s">
        <v>3380</v>
      </c>
      <c r="U3662" t="s">
        <v>3381</v>
      </c>
      <c r="V3662" t="s">
        <v>3327</v>
      </c>
      <c r="X3662" t="str">
        <f>VLOOKUP(pbp!V895, games!$B$2:$R$40, 3, FALSE)</f>
        <v>2019-10-13T17:00Z</v>
      </c>
      <c r="Y3662">
        <f>VLOOKUP(1*V3662,NFLGames!$H$11:$H$555,1,FALSE)</f>
        <v>401220322</v>
      </c>
      <c r="Z3662">
        <f>VLOOKUP($Y3662, NFLGames!$H$11:$K$555,2,FALSE)</f>
        <v>2020</v>
      </c>
      <c r="AA3662">
        <f>VLOOKUP($Y3662, NFLGames!$H$11:$K$555,3,FALSE)</f>
        <v>7</v>
      </c>
      <c r="AB3662" s="6">
        <f>IF(A3663=0, 0, AH3663-tbl_pbp[[#This Row],[Saints Win %]])</f>
        <v>-1.4000000000000012E-2</v>
      </c>
      <c r="AE3662">
        <f>ABS(tbl_pbp[[#This Row],[play.homeScore]]-tbl_pbp[[#This Row],[play.awayScore]])</f>
        <v>7</v>
      </c>
      <c r="AF3662">
        <f>IF(tbl_pbp[[#This Row],[Play Saints Win % Increase]]&gt;=$AF$4,1,0)</f>
        <v>0</v>
      </c>
      <c r="AG3662" t="str">
        <f>VLOOKUP(tbl_pbp[[#This Row],[gameId]], games!$B$2:$T$40, 9, FALSE)</f>
        <v>carolina-panthers</v>
      </c>
      <c r="AH3662" s="5">
        <f>IF(tbl_pbp[[#This Row],[AwayTeam]] &lt;&gt; "new-orleans-saints", tbl_pbp[[#This Row],[homeWinPercentage]], 1-tbl_pbp[[#This Row],[homeWinPercentage]])</f>
        <v>0.78800000000000003</v>
      </c>
      <c r="AI3662" s="13">
        <f>tbl_pbp[[#This Row],[Kamara]]*tbl_pbp[[#This Row],[Impactful Play]]</f>
        <v>0</v>
      </c>
      <c r="AJ3662" s="13">
        <f>tbl_pbp[[#This Row],[Thomas]]*tbl_pbp[[#This Row],[Impactful Play]]</f>
        <v>0</v>
      </c>
      <c r="AK3662" s="13" t="str">
        <f>VLOOKUP(tbl_pbp[[#This Row],[Play Saints Win % Increase]], tbl_impact[],3,TRUE)</f>
        <v>Bad (0 to -5%)</v>
      </c>
    </row>
    <row r="3663" spans="1:37">
      <c r="A3663" s="1">
        <v>17</v>
      </c>
      <c r="B3663" s="5">
        <v>0.77400000000000002</v>
      </c>
      <c r="C3663" t="s">
        <v>3382</v>
      </c>
      <c r="D3663">
        <v>0</v>
      </c>
      <c r="E3663">
        <v>0</v>
      </c>
      <c r="F3663">
        <v>1</v>
      </c>
      <c r="G3663">
        <v>7</v>
      </c>
      <c r="H3663">
        <v>0</v>
      </c>
      <c r="I3663">
        <v>3</v>
      </c>
      <c r="J3663">
        <v>68</v>
      </c>
      <c r="K3663" t="s">
        <v>533</v>
      </c>
      <c r="L3663">
        <v>2</v>
      </c>
      <c r="M3663">
        <v>68</v>
      </c>
      <c r="N3663" t="s">
        <v>3383</v>
      </c>
      <c r="O3663" t="s">
        <v>1563</v>
      </c>
      <c r="P3663" t="s">
        <v>30</v>
      </c>
      <c r="Q3663" t="s">
        <v>31</v>
      </c>
      <c r="R3663" t="s">
        <v>32</v>
      </c>
      <c r="S3663" t="s">
        <v>193</v>
      </c>
      <c r="T3663" t="s">
        <v>3384</v>
      </c>
      <c r="U3663" t="s">
        <v>3385</v>
      </c>
      <c r="V3663" t="s">
        <v>3327</v>
      </c>
      <c r="X3663" t="str">
        <f>VLOOKUP(pbp!V896, games!$B$2:$R$40, 3, FALSE)</f>
        <v>2019-10-13T17:00Z</v>
      </c>
      <c r="Y3663">
        <f>VLOOKUP(1*V3663,NFLGames!$H$11:$H$555,1,FALSE)</f>
        <v>401220322</v>
      </c>
      <c r="Z3663">
        <f>VLOOKUP($Y3663, NFLGames!$H$11:$K$555,2,FALSE)</f>
        <v>2020</v>
      </c>
      <c r="AA3663">
        <f>VLOOKUP($Y3663, NFLGames!$H$11:$K$555,3,FALSE)</f>
        <v>7</v>
      </c>
      <c r="AB3663" s="6">
        <f>IF(A3664=0, 0, AH3664-tbl_pbp[[#This Row],[Saints Win %]])</f>
        <v>-7.0000000000000062E-3</v>
      </c>
      <c r="AE3663">
        <f>ABS(tbl_pbp[[#This Row],[play.homeScore]]-tbl_pbp[[#This Row],[play.awayScore]])</f>
        <v>7</v>
      </c>
      <c r="AF3663">
        <f>IF(tbl_pbp[[#This Row],[Play Saints Win % Increase]]&gt;=$AF$4,1,0)</f>
        <v>0</v>
      </c>
      <c r="AG3663" t="str">
        <f>VLOOKUP(tbl_pbp[[#This Row],[gameId]], games!$B$2:$T$40, 9, FALSE)</f>
        <v>carolina-panthers</v>
      </c>
      <c r="AH3663" s="5">
        <f>IF(tbl_pbp[[#This Row],[AwayTeam]] &lt;&gt; "new-orleans-saints", tbl_pbp[[#This Row],[homeWinPercentage]], 1-tbl_pbp[[#This Row],[homeWinPercentage]])</f>
        <v>0.77400000000000002</v>
      </c>
      <c r="AI3663" s="13">
        <f>tbl_pbp[[#This Row],[Kamara]]*tbl_pbp[[#This Row],[Impactful Play]]</f>
        <v>0</v>
      </c>
      <c r="AJ3663" s="13">
        <f>tbl_pbp[[#This Row],[Thomas]]*tbl_pbp[[#This Row],[Impactful Play]]</f>
        <v>0</v>
      </c>
      <c r="AK3663" s="13" t="str">
        <f>VLOOKUP(tbl_pbp[[#This Row],[Play Saints Win % Increase]], tbl_impact[],3,TRUE)</f>
        <v>Bad (0 to -5%)</v>
      </c>
    </row>
    <row r="3664" spans="1:37">
      <c r="A3664" s="1">
        <v>18</v>
      </c>
      <c r="B3664" s="5">
        <v>0.76700000000000002</v>
      </c>
      <c r="C3664" t="s">
        <v>3386</v>
      </c>
      <c r="D3664">
        <v>0</v>
      </c>
      <c r="E3664">
        <v>0</v>
      </c>
      <c r="F3664">
        <v>1</v>
      </c>
      <c r="G3664">
        <v>7</v>
      </c>
      <c r="H3664">
        <v>0</v>
      </c>
      <c r="I3664">
        <v>10</v>
      </c>
      <c r="J3664">
        <v>58</v>
      </c>
      <c r="K3664" t="s">
        <v>533</v>
      </c>
      <c r="L3664">
        <v>1</v>
      </c>
      <c r="M3664">
        <v>58</v>
      </c>
      <c r="N3664" t="s">
        <v>3387</v>
      </c>
      <c r="O3664" t="s">
        <v>2086</v>
      </c>
      <c r="P3664" t="s">
        <v>22</v>
      </c>
      <c r="Q3664" t="s">
        <v>37</v>
      </c>
      <c r="S3664" t="s">
        <v>33</v>
      </c>
      <c r="T3664" t="s">
        <v>3388</v>
      </c>
      <c r="U3664" t="s">
        <v>3389</v>
      </c>
      <c r="V3664" t="s">
        <v>3327</v>
      </c>
      <c r="X3664" t="str">
        <f>VLOOKUP(pbp!V897, games!$B$2:$R$40, 3, FALSE)</f>
        <v>2019-10-13T17:00Z</v>
      </c>
      <c r="Y3664">
        <f>VLOOKUP(1*V3664,NFLGames!$H$11:$H$555,1,FALSE)</f>
        <v>401220322</v>
      </c>
      <c r="Z3664">
        <f>VLOOKUP($Y3664, NFLGames!$H$11:$K$555,2,FALSE)</f>
        <v>2020</v>
      </c>
      <c r="AA3664">
        <f>VLOOKUP($Y3664, NFLGames!$H$11:$K$555,3,FALSE)</f>
        <v>7</v>
      </c>
      <c r="AB3664" s="6">
        <f>IF(A3665=0, 0, AH3665-tbl_pbp[[#This Row],[Saints Win %]])</f>
        <v>2.5000000000000022E-2</v>
      </c>
      <c r="AE3664">
        <f>ABS(tbl_pbp[[#This Row],[play.homeScore]]-tbl_pbp[[#This Row],[play.awayScore]])</f>
        <v>7</v>
      </c>
      <c r="AF3664">
        <f>IF(tbl_pbp[[#This Row],[Play Saints Win % Increase]]&gt;=$AF$4,1,0)</f>
        <v>0</v>
      </c>
      <c r="AG3664" t="str">
        <f>VLOOKUP(tbl_pbp[[#This Row],[gameId]], games!$B$2:$T$40, 9, FALSE)</f>
        <v>carolina-panthers</v>
      </c>
      <c r="AH3664" s="5">
        <f>IF(tbl_pbp[[#This Row],[AwayTeam]] &lt;&gt; "new-orleans-saints", tbl_pbp[[#This Row],[homeWinPercentage]], 1-tbl_pbp[[#This Row],[homeWinPercentage]])</f>
        <v>0.76700000000000002</v>
      </c>
      <c r="AI3664" s="13">
        <f>tbl_pbp[[#This Row],[Kamara]]*tbl_pbp[[#This Row],[Impactful Play]]</f>
        <v>0</v>
      </c>
      <c r="AJ3664" s="13">
        <f>tbl_pbp[[#This Row],[Thomas]]*tbl_pbp[[#This Row],[Impactful Play]]</f>
        <v>0</v>
      </c>
      <c r="AK3664" s="13" t="str">
        <f>VLOOKUP(tbl_pbp[[#This Row],[Play Saints Win % Increase]], tbl_impact[],3,TRUE)</f>
        <v>Scented (0 to +5%)</v>
      </c>
    </row>
    <row r="3665" spans="1:37">
      <c r="A3665" s="1">
        <v>19</v>
      </c>
      <c r="B3665" s="5">
        <v>0.79200000000000004</v>
      </c>
      <c r="C3665" t="s">
        <v>3390</v>
      </c>
      <c r="D3665">
        <v>0</v>
      </c>
      <c r="E3665">
        <v>0</v>
      </c>
      <c r="F3665">
        <v>1</v>
      </c>
      <c r="G3665">
        <v>7</v>
      </c>
      <c r="H3665">
        <v>0</v>
      </c>
      <c r="I3665">
        <v>10</v>
      </c>
      <c r="J3665">
        <v>53</v>
      </c>
      <c r="K3665" t="s">
        <v>533</v>
      </c>
      <c r="L3665">
        <v>1</v>
      </c>
      <c r="M3665">
        <v>53</v>
      </c>
      <c r="N3665" t="s">
        <v>3391</v>
      </c>
      <c r="O3665" t="s">
        <v>2324</v>
      </c>
      <c r="P3665" t="s">
        <v>22</v>
      </c>
      <c r="Q3665" t="s">
        <v>37</v>
      </c>
      <c r="S3665" t="s">
        <v>33</v>
      </c>
      <c r="T3665" t="s">
        <v>3392</v>
      </c>
      <c r="U3665" t="s">
        <v>3393</v>
      </c>
      <c r="V3665" t="s">
        <v>3327</v>
      </c>
      <c r="X3665" t="str">
        <f>VLOOKUP(pbp!V898, games!$B$2:$R$40, 3, FALSE)</f>
        <v>2019-10-13T17:00Z</v>
      </c>
      <c r="Y3665">
        <f>VLOOKUP(1*V3665,NFLGames!$H$11:$H$555,1,FALSE)</f>
        <v>401220322</v>
      </c>
      <c r="Z3665">
        <f>VLOOKUP($Y3665, NFLGames!$H$11:$K$555,2,FALSE)</f>
        <v>2020</v>
      </c>
      <c r="AA3665">
        <f>VLOOKUP($Y3665, NFLGames!$H$11:$K$555,3,FALSE)</f>
        <v>7</v>
      </c>
      <c r="AB3665" s="6">
        <f>IF(A3666=0, 0, AH3666-tbl_pbp[[#This Row],[Saints Win %]])</f>
        <v>7.0000000000000062E-3</v>
      </c>
      <c r="AE3665">
        <f>ABS(tbl_pbp[[#This Row],[play.homeScore]]-tbl_pbp[[#This Row],[play.awayScore]])</f>
        <v>7</v>
      </c>
      <c r="AF3665">
        <f>IF(tbl_pbp[[#This Row],[Play Saints Win % Increase]]&gt;=$AF$4,1,0)</f>
        <v>0</v>
      </c>
      <c r="AG3665" t="str">
        <f>VLOOKUP(tbl_pbp[[#This Row],[gameId]], games!$B$2:$T$40, 9, FALSE)</f>
        <v>carolina-panthers</v>
      </c>
      <c r="AH3665" s="5">
        <f>IF(tbl_pbp[[#This Row],[AwayTeam]] &lt;&gt; "new-orleans-saints", tbl_pbp[[#This Row],[homeWinPercentage]], 1-tbl_pbp[[#This Row],[homeWinPercentage]])</f>
        <v>0.79200000000000004</v>
      </c>
      <c r="AI3665" s="13">
        <f>tbl_pbp[[#This Row],[Kamara]]*tbl_pbp[[#This Row],[Impactful Play]]</f>
        <v>0</v>
      </c>
      <c r="AJ3665" s="13">
        <f>tbl_pbp[[#This Row],[Thomas]]*tbl_pbp[[#This Row],[Impactful Play]]</f>
        <v>0</v>
      </c>
      <c r="AK3665" s="13" t="str">
        <f>VLOOKUP(tbl_pbp[[#This Row],[Play Saints Win % Increase]], tbl_impact[],3,TRUE)</f>
        <v>Scented (0 to +5%)</v>
      </c>
    </row>
    <row r="3666" spans="1:37">
      <c r="A3666" s="1">
        <v>20</v>
      </c>
      <c r="B3666" s="5">
        <v>0.79900000000000004</v>
      </c>
      <c r="C3666" t="s">
        <v>3394</v>
      </c>
      <c r="D3666">
        <v>0</v>
      </c>
      <c r="E3666">
        <v>0</v>
      </c>
      <c r="F3666">
        <v>1</v>
      </c>
      <c r="G3666">
        <v>7</v>
      </c>
      <c r="H3666">
        <v>0</v>
      </c>
      <c r="I3666">
        <v>10</v>
      </c>
      <c r="J3666">
        <v>53</v>
      </c>
      <c r="K3666" t="s">
        <v>533</v>
      </c>
      <c r="L3666">
        <v>2</v>
      </c>
      <c r="M3666">
        <v>53</v>
      </c>
      <c r="N3666" t="s">
        <v>3395</v>
      </c>
      <c r="O3666" t="s">
        <v>3314</v>
      </c>
      <c r="P3666" t="s">
        <v>30</v>
      </c>
      <c r="Q3666" t="s">
        <v>31</v>
      </c>
      <c r="R3666" t="s">
        <v>32</v>
      </c>
      <c r="S3666" t="s">
        <v>120</v>
      </c>
      <c r="T3666" t="s">
        <v>3392</v>
      </c>
      <c r="U3666" t="s">
        <v>3396</v>
      </c>
      <c r="V3666" t="s">
        <v>3327</v>
      </c>
      <c r="X3666" t="str">
        <f>VLOOKUP(pbp!V899, games!$B$2:$R$40, 3, FALSE)</f>
        <v>2019-10-13T17:00Z</v>
      </c>
      <c r="Y3666">
        <f>VLOOKUP(1*V3666,NFLGames!$H$11:$H$555,1,FALSE)</f>
        <v>401220322</v>
      </c>
      <c r="Z3666">
        <f>VLOOKUP($Y3666, NFLGames!$H$11:$K$555,2,FALSE)</f>
        <v>2020</v>
      </c>
      <c r="AA3666">
        <f>VLOOKUP($Y3666, NFLGames!$H$11:$K$555,3,FALSE)</f>
        <v>7</v>
      </c>
      <c r="AB3666" s="6">
        <f>IF(A3667=0, 0, AH3667-tbl_pbp[[#This Row],[Saints Win %]])</f>
        <v>-6.4000000000000057E-2</v>
      </c>
      <c r="AE3666">
        <f>ABS(tbl_pbp[[#This Row],[play.homeScore]]-tbl_pbp[[#This Row],[play.awayScore]])</f>
        <v>7</v>
      </c>
      <c r="AF3666">
        <f>IF(tbl_pbp[[#This Row],[Play Saints Win % Increase]]&gt;=$AF$4,1,0)</f>
        <v>0</v>
      </c>
      <c r="AG3666" t="str">
        <f>VLOOKUP(tbl_pbp[[#This Row],[gameId]], games!$B$2:$T$40, 9, FALSE)</f>
        <v>carolina-panthers</v>
      </c>
      <c r="AH3666" s="5">
        <f>IF(tbl_pbp[[#This Row],[AwayTeam]] &lt;&gt; "new-orleans-saints", tbl_pbp[[#This Row],[homeWinPercentage]], 1-tbl_pbp[[#This Row],[homeWinPercentage]])</f>
        <v>0.79900000000000004</v>
      </c>
      <c r="AI3666" s="13">
        <f>tbl_pbp[[#This Row],[Kamara]]*tbl_pbp[[#This Row],[Impactful Play]]</f>
        <v>0</v>
      </c>
      <c r="AJ3666" s="13">
        <f>tbl_pbp[[#This Row],[Thomas]]*tbl_pbp[[#This Row],[Impactful Play]]</f>
        <v>0</v>
      </c>
      <c r="AK3666" s="13" t="str">
        <f>VLOOKUP(tbl_pbp[[#This Row],[Play Saints Win % Increase]], tbl_impact[],3,TRUE)</f>
        <v>Smelly (worse than-5% -&gt; -10%)</v>
      </c>
    </row>
    <row r="3667" spans="1:37">
      <c r="A3667" s="1">
        <v>21</v>
      </c>
      <c r="B3667" s="5">
        <v>0.73499999999999999</v>
      </c>
      <c r="C3667" t="s">
        <v>3397</v>
      </c>
      <c r="D3667">
        <v>0</v>
      </c>
      <c r="E3667">
        <v>0</v>
      </c>
      <c r="F3667">
        <v>1</v>
      </c>
      <c r="G3667">
        <v>7</v>
      </c>
      <c r="H3667">
        <v>0</v>
      </c>
      <c r="I3667">
        <v>8</v>
      </c>
      <c r="J3667">
        <v>51</v>
      </c>
      <c r="K3667" t="s">
        <v>533</v>
      </c>
      <c r="L3667">
        <v>3</v>
      </c>
      <c r="M3667">
        <v>51</v>
      </c>
      <c r="N3667" t="s">
        <v>3398</v>
      </c>
      <c r="O3667" t="s">
        <v>580</v>
      </c>
      <c r="P3667" t="s">
        <v>30</v>
      </c>
      <c r="Q3667" t="s">
        <v>31</v>
      </c>
      <c r="R3667" t="s">
        <v>32</v>
      </c>
      <c r="S3667" t="s">
        <v>92</v>
      </c>
      <c r="T3667" t="s">
        <v>3399</v>
      </c>
      <c r="U3667" t="s">
        <v>3400</v>
      </c>
      <c r="V3667" t="s">
        <v>3327</v>
      </c>
      <c r="X3667" t="str">
        <f>VLOOKUP(pbp!V900, games!$B$2:$R$40, 3, FALSE)</f>
        <v>2019-10-13T17:00Z</v>
      </c>
      <c r="Y3667">
        <f>VLOOKUP(1*V3667,NFLGames!$H$11:$H$555,1,FALSE)</f>
        <v>401220322</v>
      </c>
      <c r="Z3667">
        <f>VLOOKUP($Y3667, NFLGames!$H$11:$K$555,2,FALSE)</f>
        <v>2020</v>
      </c>
      <c r="AA3667">
        <f>VLOOKUP($Y3667, NFLGames!$H$11:$K$555,3,FALSE)</f>
        <v>7</v>
      </c>
      <c r="AB3667" s="6">
        <f>IF(A3668=0, 0, AH3668-tbl_pbp[[#This Row],[Saints Win %]])</f>
        <v>2.0000000000000018E-2</v>
      </c>
      <c r="AE3667">
        <f>ABS(tbl_pbp[[#This Row],[play.homeScore]]-tbl_pbp[[#This Row],[play.awayScore]])</f>
        <v>7</v>
      </c>
      <c r="AF3667">
        <f>IF(tbl_pbp[[#This Row],[Play Saints Win % Increase]]&gt;=$AF$4,1,0)</f>
        <v>0</v>
      </c>
      <c r="AG3667" t="str">
        <f>VLOOKUP(tbl_pbp[[#This Row],[gameId]], games!$B$2:$T$40, 9, FALSE)</f>
        <v>carolina-panthers</v>
      </c>
      <c r="AH3667" s="5">
        <f>IF(tbl_pbp[[#This Row],[AwayTeam]] &lt;&gt; "new-orleans-saints", tbl_pbp[[#This Row],[homeWinPercentage]], 1-tbl_pbp[[#This Row],[homeWinPercentage]])</f>
        <v>0.73499999999999999</v>
      </c>
      <c r="AI3667" s="13">
        <f>tbl_pbp[[#This Row],[Kamara]]*tbl_pbp[[#This Row],[Impactful Play]]</f>
        <v>0</v>
      </c>
      <c r="AJ3667" s="13">
        <f>tbl_pbp[[#This Row],[Thomas]]*tbl_pbp[[#This Row],[Impactful Play]]</f>
        <v>0</v>
      </c>
      <c r="AK3667" s="13" t="str">
        <f>VLOOKUP(tbl_pbp[[#This Row],[Play Saints Win % Increase]], tbl_impact[],3,TRUE)</f>
        <v>Scented (0 to +5%)</v>
      </c>
    </row>
    <row r="3668" spans="1:37">
      <c r="A3668" s="1">
        <v>22</v>
      </c>
      <c r="B3668" s="5">
        <v>0.755</v>
      </c>
      <c r="C3668" t="s">
        <v>3401</v>
      </c>
      <c r="D3668">
        <v>0</v>
      </c>
      <c r="E3668">
        <v>0</v>
      </c>
      <c r="F3668">
        <v>1</v>
      </c>
      <c r="G3668">
        <v>7</v>
      </c>
      <c r="H3668">
        <v>0</v>
      </c>
      <c r="I3668">
        <v>10</v>
      </c>
      <c r="J3668">
        <v>29</v>
      </c>
      <c r="K3668" t="s">
        <v>533</v>
      </c>
      <c r="L3668">
        <v>1</v>
      </c>
      <c r="M3668">
        <v>29</v>
      </c>
      <c r="N3668" t="s">
        <v>3402</v>
      </c>
      <c r="O3668" t="s">
        <v>223</v>
      </c>
      <c r="P3668" t="s">
        <v>22</v>
      </c>
      <c r="Q3668" t="s">
        <v>37</v>
      </c>
      <c r="S3668" t="s">
        <v>33</v>
      </c>
      <c r="T3668" t="s">
        <v>401</v>
      </c>
      <c r="U3668" t="s">
        <v>1467</v>
      </c>
      <c r="V3668" t="s">
        <v>3327</v>
      </c>
      <c r="X3668" t="str">
        <f>VLOOKUP(pbp!V901, games!$B$2:$R$40, 3, FALSE)</f>
        <v>2019-10-13T17:00Z</v>
      </c>
      <c r="Y3668">
        <f>VLOOKUP(1*V3668,NFLGames!$H$11:$H$555,1,FALSE)</f>
        <v>401220322</v>
      </c>
      <c r="Z3668">
        <f>VLOOKUP($Y3668, NFLGames!$H$11:$K$555,2,FALSE)</f>
        <v>2020</v>
      </c>
      <c r="AA3668">
        <f>VLOOKUP($Y3668, NFLGames!$H$11:$K$555,3,FALSE)</f>
        <v>7</v>
      </c>
      <c r="AB3668" s="6">
        <f>IF(A3669=0, 0, AH3669-tbl_pbp[[#This Row],[Saints Win %]])</f>
        <v>1.4000000000000012E-2</v>
      </c>
      <c r="AE3668">
        <f>ABS(tbl_pbp[[#This Row],[play.homeScore]]-tbl_pbp[[#This Row],[play.awayScore]])</f>
        <v>7</v>
      </c>
      <c r="AF3668">
        <f>IF(tbl_pbp[[#This Row],[Play Saints Win % Increase]]&gt;=$AF$4,1,0)</f>
        <v>0</v>
      </c>
      <c r="AG3668" t="str">
        <f>VLOOKUP(tbl_pbp[[#This Row],[gameId]], games!$B$2:$T$40, 9, FALSE)</f>
        <v>carolina-panthers</v>
      </c>
      <c r="AH3668" s="5">
        <f>IF(tbl_pbp[[#This Row],[AwayTeam]] &lt;&gt; "new-orleans-saints", tbl_pbp[[#This Row],[homeWinPercentage]], 1-tbl_pbp[[#This Row],[homeWinPercentage]])</f>
        <v>0.755</v>
      </c>
      <c r="AI3668" s="13">
        <f>tbl_pbp[[#This Row],[Kamara]]*tbl_pbp[[#This Row],[Impactful Play]]</f>
        <v>0</v>
      </c>
      <c r="AJ3668" s="13">
        <f>tbl_pbp[[#This Row],[Thomas]]*tbl_pbp[[#This Row],[Impactful Play]]</f>
        <v>0</v>
      </c>
      <c r="AK3668" s="13" t="str">
        <f>VLOOKUP(tbl_pbp[[#This Row],[Play Saints Win % Increase]], tbl_impact[],3,TRUE)</f>
        <v>Scented (0 to +5%)</v>
      </c>
    </row>
    <row r="3669" spans="1:37">
      <c r="A3669" s="1">
        <v>23</v>
      </c>
      <c r="B3669" s="5">
        <v>0.76900000000000002</v>
      </c>
      <c r="C3669" t="s">
        <v>3403</v>
      </c>
      <c r="D3669">
        <v>0</v>
      </c>
      <c r="E3669">
        <v>0</v>
      </c>
      <c r="F3669">
        <v>1</v>
      </c>
      <c r="G3669">
        <v>7</v>
      </c>
      <c r="H3669">
        <v>0</v>
      </c>
      <c r="I3669">
        <v>10</v>
      </c>
      <c r="J3669">
        <v>29</v>
      </c>
      <c r="K3669" t="s">
        <v>533</v>
      </c>
      <c r="L3669">
        <v>2</v>
      </c>
      <c r="M3669">
        <v>29</v>
      </c>
      <c r="N3669" t="s">
        <v>3404</v>
      </c>
      <c r="O3669" t="s">
        <v>3405</v>
      </c>
      <c r="P3669" t="s">
        <v>45</v>
      </c>
      <c r="Q3669" t="s">
        <v>46</v>
      </c>
      <c r="R3669" t="s">
        <v>47</v>
      </c>
      <c r="S3669" t="s">
        <v>120</v>
      </c>
      <c r="T3669" t="s">
        <v>401</v>
      </c>
      <c r="U3669" t="s">
        <v>3406</v>
      </c>
      <c r="V3669" t="s">
        <v>3327</v>
      </c>
      <c r="X3669" t="str">
        <f>VLOOKUP(pbp!V902, games!$B$2:$R$40, 3, FALSE)</f>
        <v>2019-10-13T17:00Z</v>
      </c>
      <c r="Y3669">
        <f>VLOOKUP(1*V3669,NFLGames!$H$11:$H$555,1,FALSE)</f>
        <v>401220322</v>
      </c>
      <c r="Z3669">
        <f>VLOOKUP($Y3669, NFLGames!$H$11:$K$555,2,FALSE)</f>
        <v>2020</v>
      </c>
      <c r="AA3669">
        <f>VLOOKUP($Y3669, NFLGames!$H$11:$K$555,3,FALSE)</f>
        <v>7</v>
      </c>
      <c r="AB3669" s="6">
        <f>IF(A3670=0, 0, AH3670-tbl_pbp[[#This Row],[Saints Win %]])</f>
        <v>1.0000000000000009E-2</v>
      </c>
      <c r="AE3669">
        <f>ABS(tbl_pbp[[#This Row],[play.homeScore]]-tbl_pbp[[#This Row],[play.awayScore]])</f>
        <v>7</v>
      </c>
      <c r="AF3669">
        <f>IF(tbl_pbp[[#This Row],[Play Saints Win % Increase]]&gt;=$AF$4,1,0)</f>
        <v>0</v>
      </c>
      <c r="AG3669" t="str">
        <f>VLOOKUP(tbl_pbp[[#This Row],[gameId]], games!$B$2:$T$40, 9, FALSE)</f>
        <v>carolina-panthers</v>
      </c>
      <c r="AH3669" s="5">
        <f>IF(tbl_pbp[[#This Row],[AwayTeam]] &lt;&gt; "new-orleans-saints", tbl_pbp[[#This Row],[homeWinPercentage]], 1-tbl_pbp[[#This Row],[homeWinPercentage]])</f>
        <v>0.76900000000000002</v>
      </c>
      <c r="AI3669" s="13">
        <f>tbl_pbp[[#This Row],[Kamara]]*tbl_pbp[[#This Row],[Impactful Play]]</f>
        <v>0</v>
      </c>
      <c r="AJ3669" s="13">
        <f>tbl_pbp[[#This Row],[Thomas]]*tbl_pbp[[#This Row],[Impactful Play]]</f>
        <v>0</v>
      </c>
      <c r="AK3669" s="13" t="str">
        <f>VLOOKUP(tbl_pbp[[#This Row],[Play Saints Win % Increase]], tbl_impact[],3,TRUE)</f>
        <v>Scented (0 to +5%)</v>
      </c>
    </row>
    <row r="3670" spans="1:37">
      <c r="A3670" s="1">
        <v>24</v>
      </c>
      <c r="B3670" s="5">
        <v>0.77900000000000003</v>
      </c>
      <c r="C3670" t="s">
        <v>3407</v>
      </c>
      <c r="D3670">
        <v>0</v>
      </c>
      <c r="E3670">
        <v>0</v>
      </c>
      <c r="F3670">
        <v>1</v>
      </c>
      <c r="G3670">
        <v>7</v>
      </c>
      <c r="H3670">
        <v>0</v>
      </c>
      <c r="I3670">
        <v>11</v>
      </c>
      <c r="J3670">
        <v>30</v>
      </c>
      <c r="K3670" t="s">
        <v>533</v>
      </c>
      <c r="L3670">
        <v>3</v>
      </c>
      <c r="M3670">
        <v>30</v>
      </c>
      <c r="N3670" t="s">
        <v>3408</v>
      </c>
      <c r="O3670" t="s">
        <v>295</v>
      </c>
      <c r="P3670" t="s">
        <v>45</v>
      </c>
      <c r="Q3670" t="s">
        <v>46</v>
      </c>
      <c r="R3670" t="s">
        <v>47</v>
      </c>
      <c r="S3670" t="s">
        <v>149</v>
      </c>
      <c r="T3670" t="s">
        <v>39</v>
      </c>
      <c r="U3670" t="s">
        <v>3409</v>
      </c>
      <c r="V3670" t="s">
        <v>3327</v>
      </c>
      <c r="X3670" t="str">
        <f>VLOOKUP(pbp!V903, games!$B$2:$R$40, 3, FALSE)</f>
        <v>2019-10-13T17:00Z</v>
      </c>
      <c r="Y3670">
        <f>VLOOKUP(1*V3670,NFLGames!$H$11:$H$555,1,FALSE)</f>
        <v>401220322</v>
      </c>
      <c r="Z3670">
        <f>VLOOKUP($Y3670, NFLGames!$H$11:$K$555,2,FALSE)</f>
        <v>2020</v>
      </c>
      <c r="AA3670">
        <f>VLOOKUP($Y3670, NFLGames!$H$11:$K$555,3,FALSE)</f>
        <v>7</v>
      </c>
      <c r="AB3670" s="6">
        <f>IF(A3671=0, 0, AH3671-tbl_pbp[[#This Row],[Saints Win %]])</f>
        <v>-1.5000000000000013E-2</v>
      </c>
      <c r="AE3670">
        <f>ABS(tbl_pbp[[#This Row],[play.homeScore]]-tbl_pbp[[#This Row],[play.awayScore]])</f>
        <v>7</v>
      </c>
      <c r="AF3670">
        <f>IF(tbl_pbp[[#This Row],[Play Saints Win % Increase]]&gt;=$AF$4,1,0)</f>
        <v>0</v>
      </c>
      <c r="AG3670" t="str">
        <f>VLOOKUP(tbl_pbp[[#This Row],[gameId]], games!$B$2:$T$40, 9, FALSE)</f>
        <v>carolina-panthers</v>
      </c>
      <c r="AH3670" s="5">
        <f>IF(tbl_pbp[[#This Row],[AwayTeam]] &lt;&gt; "new-orleans-saints", tbl_pbp[[#This Row],[homeWinPercentage]], 1-tbl_pbp[[#This Row],[homeWinPercentage]])</f>
        <v>0.77900000000000003</v>
      </c>
      <c r="AI3670" s="13">
        <f>tbl_pbp[[#This Row],[Kamara]]*tbl_pbp[[#This Row],[Impactful Play]]</f>
        <v>0</v>
      </c>
      <c r="AJ3670" s="13">
        <f>tbl_pbp[[#This Row],[Thomas]]*tbl_pbp[[#This Row],[Impactful Play]]</f>
        <v>0</v>
      </c>
      <c r="AK3670" s="13" t="str">
        <f>VLOOKUP(tbl_pbp[[#This Row],[Play Saints Win % Increase]], tbl_impact[],3,TRUE)</f>
        <v>Bad (0 to -5%)</v>
      </c>
    </row>
    <row r="3671" spans="1:37">
      <c r="A3671" s="1">
        <v>25</v>
      </c>
      <c r="B3671" s="5">
        <v>0.76400000000000001</v>
      </c>
      <c r="C3671" t="s">
        <v>3410</v>
      </c>
      <c r="D3671">
        <v>0</v>
      </c>
      <c r="E3671">
        <v>0</v>
      </c>
      <c r="F3671">
        <v>1</v>
      </c>
      <c r="G3671">
        <v>7</v>
      </c>
      <c r="H3671">
        <v>3</v>
      </c>
      <c r="I3671">
        <v>6</v>
      </c>
      <c r="J3671">
        <v>25</v>
      </c>
      <c r="K3671" t="s">
        <v>533</v>
      </c>
      <c r="L3671">
        <v>4</v>
      </c>
      <c r="M3671">
        <v>25</v>
      </c>
      <c r="N3671" t="s">
        <v>3411</v>
      </c>
      <c r="O3671" t="s">
        <v>3412</v>
      </c>
      <c r="P3671" t="s">
        <v>187</v>
      </c>
      <c r="Q3671" t="s">
        <v>188</v>
      </c>
      <c r="R3671" t="s">
        <v>189</v>
      </c>
      <c r="S3671" t="s">
        <v>2164</v>
      </c>
      <c r="T3671" t="s">
        <v>34</v>
      </c>
      <c r="U3671" t="s">
        <v>3413</v>
      </c>
      <c r="V3671" t="s">
        <v>3327</v>
      </c>
      <c r="X3671" t="str">
        <f>VLOOKUP(pbp!V904, games!$B$2:$R$40, 3, FALSE)</f>
        <v>2019-10-13T17:00Z</v>
      </c>
      <c r="Y3671">
        <f>VLOOKUP(1*V3671,NFLGames!$H$11:$H$555,1,FALSE)</f>
        <v>401220322</v>
      </c>
      <c r="Z3671">
        <f>VLOOKUP($Y3671, NFLGames!$H$11:$K$555,2,FALSE)</f>
        <v>2020</v>
      </c>
      <c r="AA3671">
        <f>VLOOKUP($Y3671, NFLGames!$H$11:$K$555,3,FALSE)</f>
        <v>7</v>
      </c>
      <c r="AB3671" s="6">
        <f>IF(A3672=0, 0, AH3672-tbl_pbp[[#This Row],[Saints Win %]])</f>
        <v>0</v>
      </c>
      <c r="AE3671">
        <f>ABS(tbl_pbp[[#This Row],[play.homeScore]]-tbl_pbp[[#This Row],[play.awayScore]])</f>
        <v>4</v>
      </c>
      <c r="AF3671">
        <f>IF(tbl_pbp[[#This Row],[Play Saints Win % Increase]]&gt;=$AF$4,1,0)</f>
        <v>0</v>
      </c>
      <c r="AG3671" t="str">
        <f>VLOOKUP(tbl_pbp[[#This Row],[gameId]], games!$B$2:$T$40, 9, FALSE)</f>
        <v>carolina-panthers</v>
      </c>
      <c r="AH3671" s="5">
        <f>IF(tbl_pbp[[#This Row],[AwayTeam]] &lt;&gt; "new-orleans-saints", tbl_pbp[[#This Row],[homeWinPercentage]], 1-tbl_pbp[[#This Row],[homeWinPercentage]])</f>
        <v>0.76400000000000001</v>
      </c>
      <c r="AI3671" s="13">
        <f>tbl_pbp[[#This Row],[Kamara]]*tbl_pbp[[#This Row],[Impactful Play]]</f>
        <v>0</v>
      </c>
      <c r="AJ3671" s="13">
        <f>tbl_pbp[[#This Row],[Thomas]]*tbl_pbp[[#This Row],[Impactful Play]]</f>
        <v>0</v>
      </c>
      <c r="AK3671" s="13" t="str">
        <f>VLOOKUP(tbl_pbp[[#This Row],[Play Saints Win % Increase]], tbl_impact[],3,TRUE)</f>
        <v>Scented (0 to +5%)</v>
      </c>
    </row>
    <row r="3672" spans="1:37">
      <c r="A3672" s="1">
        <v>26</v>
      </c>
      <c r="B3672" s="5">
        <v>0.76400000000000001</v>
      </c>
      <c r="C3672" t="s">
        <v>3414</v>
      </c>
      <c r="D3672">
        <v>0</v>
      </c>
      <c r="E3672">
        <v>0</v>
      </c>
      <c r="F3672">
        <v>1</v>
      </c>
      <c r="G3672">
        <v>7</v>
      </c>
      <c r="H3672">
        <v>3</v>
      </c>
      <c r="I3672">
        <v>0</v>
      </c>
      <c r="J3672">
        <v>-7</v>
      </c>
      <c r="K3672" t="s">
        <v>533</v>
      </c>
      <c r="L3672">
        <v>0</v>
      </c>
      <c r="M3672">
        <v>65</v>
      </c>
      <c r="N3672" t="s">
        <v>3415</v>
      </c>
      <c r="O3672" t="s">
        <v>3412</v>
      </c>
      <c r="P3672" t="s">
        <v>3416</v>
      </c>
      <c r="Q3672" t="s">
        <v>3417</v>
      </c>
      <c r="V3672" t="s">
        <v>3327</v>
      </c>
      <c r="X3672" t="str">
        <f>VLOOKUP(pbp!V905, games!$B$2:$R$40, 3, FALSE)</f>
        <v>2019-10-13T17:00Z</v>
      </c>
      <c r="Y3672">
        <f>VLOOKUP(1*V3672,NFLGames!$H$11:$H$555,1,FALSE)</f>
        <v>401220322</v>
      </c>
      <c r="Z3672">
        <f>VLOOKUP($Y3672, NFLGames!$H$11:$K$555,2,FALSE)</f>
        <v>2020</v>
      </c>
      <c r="AA3672">
        <f>VLOOKUP($Y3672, NFLGames!$H$11:$K$555,3,FALSE)</f>
        <v>7</v>
      </c>
      <c r="AB3672" s="6">
        <f>IF(A3673=0, 0, AH3673-tbl_pbp[[#This Row],[Saints Win %]])</f>
        <v>1.8000000000000016E-2</v>
      </c>
      <c r="AE3672">
        <f>ABS(tbl_pbp[[#This Row],[play.homeScore]]-tbl_pbp[[#This Row],[play.awayScore]])</f>
        <v>4</v>
      </c>
      <c r="AF3672">
        <f>IF(tbl_pbp[[#This Row],[Play Saints Win % Increase]]&gt;=$AF$4,1,0)</f>
        <v>0</v>
      </c>
      <c r="AG3672" t="str">
        <f>VLOOKUP(tbl_pbp[[#This Row],[gameId]], games!$B$2:$T$40, 9, FALSE)</f>
        <v>carolina-panthers</v>
      </c>
      <c r="AH3672" s="5">
        <f>IF(tbl_pbp[[#This Row],[AwayTeam]] &lt;&gt; "new-orleans-saints", tbl_pbp[[#This Row],[homeWinPercentage]], 1-tbl_pbp[[#This Row],[homeWinPercentage]])</f>
        <v>0.76400000000000001</v>
      </c>
      <c r="AI3672" s="13">
        <f>tbl_pbp[[#This Row],[Kamara]]*tbl_pbp[[#This Row],[Impactful Play]]</f>
        <v>0</v>
      </c>
      <c r="AJ3672" s="13">
        <f>tbl_pbp[[#This Row],[Thomas]]*tbl_pbp[[#This Row],[Impactful Play]]</f>
        <v>0</v>
      </c>
      <c r="AK3672" s="13" t="str">
        <f>VLOOKUP(tbl_pbp[[#This Row],[Play Saints Win % Increase]], tbl_impact[],3,TRUE)</f>
        <v>Scented (0 to +5%)</v>
      </c>
    </row>
    <row r="3673" spans="1:37">
      <c r="A3673" s="1">
        <v>27</v>
      </c>
      <c r="B3673" s="5">
        <v>0.78200000000000003</v>
      </c>
      <c r="C3673" t="s">
        <v>3418</v>
      </c>
      <c r="D3673">
        <v>0</v>
      </c>
      <c r="E3673">
        <v>0</v>
      </c>
      <c r="F3673">
        <v>1</v>
      </c>
      <c r="G3673">
        <v>7</v>
      </c>
      <c r="H3673">
        <v>3</v>
      </c>
      <c r="I3673">
        <v>10</v>
      </c>
      <c r="J3673">
        <v>22</v>
      </c>
      <c r="K3673" t="s">
        <v>29</v>
      </c>
      <c r="L3673">
        <v>1</v>
      </c>
      <c r="M3673">
        <v>78</v>
      </c>
      <c r="N3673" t="s">
        <v>3419</v>
      </c>
      <c r="O3673" t="s">
        <v>235</v>
      </c>
      <c r="P3673" t="s">
        <v>30</v>
      </c>
      <c r="Q3673" t="s">
        <v>31</v>
      </c>
      <c r="R3673" t="s">
        <v>32</v>
      </c>
      <c r="S3673" t="s">
        <v>33</v>
      </c>
      <c r="T3673" t="s">
        <v>1257</v>
      </c>
      <c r="U3673" t="s">
        <v>1258</v>
      </c>
      <c r="V3673" t="s">
        <v>3327</v>
      </c>
      <c r="X3673" t="str">
        <f>VLOOKUP(pbp!V906, games!$B$2:$R$40, 3, FALSE)</f>
        <v>2019-10-13T17:00Z</v>
      </c>
      <c r="Y3673">
        <f>VLOOKUP(1*V3673,NFLGames!$H$11:$H$555,1,FALSE)</f>
        <v>401220322</v>
      </c>
      <c r="Z3673">
        <f>VLOOKUP($Y3673, NFLGames!$H$11:$K$555,2,FALSE)</f>
        <v>2020</v>
      </c>
      <c r="AA3673">
        <f>VLOOKUP($Y3673, NFLGames!$H$11:$K$555,3,FALSE)</f>
        <v>7</v>
      </c>
      <c r="AB3673" s="6">
        <f>IF(A3674=0, 0, AH3674-tbl_pbp[[#This Row],[Saints Win %]])</f>
        <v>-8.9000000000000079E-2</v>
      </c>
      <c r="AE3673">
        <f>ABS(tbl_pbp[[#This Row],[play.homeScore]]-tbl_pbp[[#This Row],[play.awayScore]])</f>
        <v>4</v>
      </c>
      <c r="AF3673">
        <f>IF(tbl_pbp[[#This Row],[Play Saints Win % Increase]]&gt;=$AF$4,1,0)</f>
        <v>0</v>
      </c>
      <c r="AG3673" t="str">
        <f>VLOOKUP(tbl_pbp[[#This Row],[gameId]], games!$B$2:$T$40, 9, FALSE)</f>
        <v>carolina-panthers</v>
      </c>
      <c r="AH3673" s="5">
        <f>IF(tbl_pbp[[#This Row],[AwayTeam]] &lt;&gt; "new-orleans-saints", tbl_pbp[[#This Row],[homeWinPercentage]], 1-tbl_pbp[[#This Row],[homeWinPercentage]])</f>
        <v>0.78200000000000003</v>
      </c>
      <c r="AI3673" s="13">
        <f>tbl_pbp[[#This Row],[Kamara]]*tbl_pbp[[#This Row],[Impactful Play]]</f>
        <v>0</v>
      </c>
      <c r="AJ3673" s="13">
        <f>tbl_pbp[[#This Row],[Thomas]]*tbl_pbp[[#This Row],[Impactful Play]]</f>
        <v>0</v>
      </c>
      <c r="AK3673" s="13" t="str">
        <f>VLOOKUP(tbl_pbp[[#This Row],[Play Saints Win % Increase]], tbl_impact[],3,TRUE)</f>
        <v>Smelly (worse than-5% -&gt; -10%)</v>
      </c>
    </row>
    <row r="3674" spans="1:37">
      <c r="A3674" s="1">
        <v>28</v>
      </c>
      <c r="B3674" s="5">
        <v>0.69299999999999995</v>
      </c>
      <c r="C3674" t="s">
        <v>3420</v>
      </c>
      <c r="D3674">
        <v>0</v>
      </c>
      <c r="E3674">
        <v>0</v>
      </c>
      <c r="F3674">
        <v>1</v>
      </c>
      <c r="G3674">
        <v>7</v>
      </c>
      <c r="H3674">
        <v>3</v>
      </c>
      <c r="I3674">
        <v>10</v>
      </c>
      <c r="J3674">
        <v>37</v>
      </c>
      <c r="K3674" t="s">
        <v>29</v>
      </c>
      <c r="L3674">
        <v>1</v>
      </c>
      <c r="M3674">
        <v>63</v>
      </c>
      <c r="N3674" t="s">
        <v>3421</v>
      </c>
      <c r="O3674" t="s">
        <v>3004</v>
      </c>
      <c r="P3674" t="s">
        <v>30</v>
      </c>
      <c r="Q3674" t="s">
        <v>31</v>
      </c>
      <c r="R3674" t="s">
        <v>32</v>
      </c>
      <c r="S3674" t="s">
        <v>33</v>
      </c>
      <c r="T3674" t="s">
        <v>196</v>
      </c>
      <c r="U3674" t="s">
        <v>197</v>
      </c>
      <c r="V3674" t="s">
        <v>3327</v>
      </c>
      <c r="X3674" t="str">
        <f>VLOOKUP(pbp!V907, games!$B$2:$R$40, 3, FALSE)</f>
        <v>2019-10-13T17:00Z</v>
      </c>
      <c r="Y3674">
        <f>VLOOKUP(1*V3674,NFLGames!$H$11:$H$555,1,FALSE)</f>
        <v>401220322</v>
      </c>
      <c r="Z3674">
        <f>VLOOKUP($Y3674, NFLGames!$H$11:$K$555,2,FALSE)</f>
        <v>2020</v>
      </c>
      <c r="AA3674">
        <f>VLOOKUP($Y3674, NFLGames!$H$11:$K$555,3,FALSE)</f>
        <v>7</v>
      </c>
      <c r="AB3674" s="6">
        <f>IF(A3675=0, 0, AH3675-tbl_pbp[[#This Row],[Saints Win %]])</f>
        <v>0.122</v>
      </c>
      <c r="AE3674">
        <f>ABS(tbl_pbp[[#This Row],[play.homeScore]]-tbl_pbp[[#This Row],[play.awayScore]])</f>
        <v>4</v>
      </c>
      <c r="AF3674">
        <f>IF(tbl_pbp[[#This Row],[Play Saints Win % Increase]]&gt;=$AF$4,1,0)</f>
        <v>1</v>
      </c>
      <c r="AG3674" t="str">
        <f>VLOOKUP(tbl_pbp[[#This Row],[gameId]], games!$B$2:$T$40, 9, FALSE)</f>
        <v>carolina-panthers</v>
      </c>
      <c r="AH3674" s="5">
        <f>IF(tbl_pbp[[#This Row],[AwayTeam]] &lt;&gt; "new-orleans-saints", tbl_pbp[[#This Row],[homeWinPercentage]], 1-tbl_pbp[[#This Row],[homeWinPercentage]])</f>
        <v>0.69299999999999995</v>
      </c>
      <c r="AI3674" s="13">
        <f>tbl_pbp[[#This Row],[Kamara]]*tbl_pbp[[#This Row],[Impactful Play]]</f>
        <v>0</v>
      </c>
      <c r="AJ3674" s="13">
        <f>tbl_pbp[[#This Row],[Thomas]]*tbl_pbp[[#This Row],[Impactful Play]]</f>
        <v>0</v>
      </c>
      <c r="AK3674" s="13" t="str">
        <f>VLOOKUP(tbl_pbp[[#This Row],[Play Saints Win % Increase]], tbl_impact[],3,TRUE)</f>
        <v>Fragrant (10% to 20%)</v>
      </c>
    </row>
    <row r="3675" spans="1:37">
      <c r="A3675" s="1">
        <v>29</v>
      </c>
      <c r="B3675" s="5">
        <v>0.81499999999999995</v>
      </c>
      <c r="C3675" t="s">
        <v>3422</v>
      </c>
      <c r="D3675">
        <v>0</v>
      </c>
      <c r="E3675">
        <v>0</v>
      </c>
      <c r="F3675">
        <v>1</v>
      </c>
      <c r="G3675">
        <v>7</v>
      </c>
      <c r="H3675">
        <v>3</v>
      </c>
      <c r="I3675">
        <v>2</v>
      </c>
      <c r="J3675">
        <v>45</v>
      </c>
      <c r="K3675" t="s">
        <v>29</v>
      </c>
      <c r="L3675">
        <v>2</v>
      </c>
      <c r="M3675">
        <v>55</v>
      </c>
      <c r="N3675" t="s">
        <v>3423</v>
      </c>
      <c r="O3675" t="s">
        <v>503</v>
      </c>
      <c r="P3675" t="s">
        <v>45</v>
      </c>
      <c r="Q3675" t="s">
        <v>46</v>
      </c>
      <c r="R3675" t="s">
        <v>47</v>
      </c>
      <c r="S3675" t="s">
        <v>51</v>
      </c>
      <c r="T3675" t="s">
        <v>80</v>
      </c>
      <c r="U3675" t="s">
        <v>510</v>
      </c>
      <c r="V3675" t="s">
        <v>3327</v>
      </c>
      <c r="X3675" t="str">
        <f>VLOOKUP(pbp!V908, games!$B$2:$R$40, 3, FALSE)</f>
        <v>2019-10-13T17:00Z</v>
      </c>
      <c r="Y3675">
        <f>VLOOKUP(1*V3675,NFLGames!$H$11:$H$555,1,FALSE)</f>
        <v>401220322</v>
      </c>
      <c r="Z3675">
        <f>VLOOKUP($Y3675, NFLGames!$H$11:$K$555,2,FALSE)</f>
        <v>2020</v>
      </c>
      <c r="AA3675">
        <f>VLOOKUP($Y3675, NFLGames!$H$11:$K$555,3,FALSE)</f>
        <v>7</v>
      </c>
      <c r="AB3675" s="6">
        <f>IF(A3676=0, 0, AH3676-tbl_pbp[[#This Row],[Saints Win %]])</f>
        <v>0</v>
      </c>
      <c r="AE3675">
        <f>ABS(tbl_pbp[[#This Row],[play.homeScore]]-tbl_pbp[[#This Row],[play.awayScore]])</f>
        <v>4</v>
      </c>
      <c r="AF3675">
        <f>IF(tbl_pbp[[#This Row],[Play Saints Win % Increase]]&gt;=$AF$4,1,0)</f>
        <v>0</v>
      </c>
      <c r="AG3675" t="str">
        <f>VLOOKUP(tbl_pbp[[#This Row],[gameId]], games!$B$2:$T$40, 9, FALSE)</f>
        <v>carolina-panthers</v>
      </c>
      <c r="AH3675" s="5">
        <f>IF(tbl_pbp[[#This Row],[AwayTeam]] &lt;&gt; "new-orleans-saints", tbl_pbp[[#This Row],[homeWinPercentage]], 1-tbl_pbp[[#This Row],[homeWinPercentage]])</f>
        <v>0.81499999999999995</v>
      </c>
      <c r="AI3675" s="13">
        <f>tbl_pbp[[#This Row],[Kamara]]*tbl_pbp[[#This Row],[Impactful Play]]</f>
        <v>0</v>
      </c>
      <c r="AJ3675" s="13">
        <f>tbl_pbp[[#This Row],[Thomas]]*tbl_pbp[[#This Row],[Impactful Play]]</f>
        <v>0</v>
      </c>
      <c r="AK3675" s="13" t="str">
        <f>VLOOKUP(tbl_pbp[[#This Row],[Play Saints Win % Increase]], tbl_impact[],3,TRUE)</f>
        <v>Scented (0 to +5%)</v>
      </c>
    </row>
    <row r="3676" spans="1:37">
      <c r="A3676" s="1">
        <v>30</v>
      </c>
      <c r="B3676" s="5">
        <v>0.81499999999999995</v>
      </c>
      <c r="C3676" t="s">
        <v>3424</v>
      </c>
      <c r="D3676">
        <v>0</v>
      </c>
      <c r="E3676">
        <v>0</v>
      </c>
      <c r="F3676">
        <v>1</v>
      </c>
      <c r="G3676">
        <v>7</v>
      </c>
      <c r="H3676">
        <v>3</v>
      </c>
      <c r="I3676">
        <v>0</v>
      </c>
      <c r="J3676">
        <v>0</v>
      </c>
      <c r="L3676">
        <v>1</v>
      </c>
      <c r="M3676">
        <v>30</v>
      </c>
      <c r="N3676" t="s">
        <v>142</v>
      </c>
      <c r="O3676" t="s">
        <v>143</v>
      </c>
      <c r="P3676" t="s">
        <v>144</v>
      </c>
      <c r="Q3676" t="s">
        <v>145</v>
      </c>
      <c r="R3676" t="s">
        <v>146</v>
      </c>
      <c r="V3676" t="s">
        <v>3327</v>
      </c>
      <c r="X3676" t="str">
        <f>VLOOKUP(pbp!V909, games!$B$2:$R$40, 3, FALSE)</f>
        <v>2019-10-13T17:00Z</v>
      </c>
      <c r="Y3676">
        <f>VLOOKUP(1*V3676,NFLGames!$H$11:$H$555,1,FALSE)</f>
        <v>401220322</v>
      </c>
      <c r="Z3676">
        <f>VLOOKUP($Y3676, NFLGames!$H$11:$K$555,2,FALSE)</f>
        <v>2020</v>
      </c>
      <c r="AA3676">
        <f>VLOOKUP($Y3676, NFLGames!$H$11:$K$555,3,FALSE)</f>
        <v>7</v>
      </c>
      <c r="AB3676" s="6">
        <f>IF(A3677=0, 0, AH3677-tbl_pbp[[#This Row],[Saints Win %]])</f>
        <v>-5.9999999999998943E-3</v>
      </c>
      <c r="AE3676">
        <f>ABS(tbl_pbp[[#This Row],[play.homeScore]]-tbl_pbp[[#This Row],[play.awayScore]])</f>
        <v>4</v>
      </c>
      <c r="AF3676">
        <f>IF(tbl_pbp[[#This Row],[Play Saints Win % Increase]]&gt;=$AF$4,1,0)</f>
        <v>0</v>
      </c>
      <c r="AG3676" t="str">
        <f>VLOOKUP(tbl_pbp[[#This Row],[gameId]], games!$B$2:$T$40, 9, FALSE)</f>
        <v>carolina-panthers</v>
      </c>
      <c r="AH3676" s="5">
        <f>IF(tbl_pbp[[#This Row],[AwayTeam]] &lt;&gt; "new-orleans-saints", tbl_pbp[[#This Row],[homeWinPercentage]], 1-tbl_pbp[[#This Row],[homeWinPercentage]])</f>
        <v>0.81499999999999995</v>
      </c>
      <c r="AI3676" s="13">
        <f>tbl_pbp[[#This Row],[Kamara]]*tbl_pbp[[#This Row],[Impactful Play]]</f>
        <v>0</v>
      </c>
      <c r="AJ3676" s="13">
        <f>tbl_pbp[[#This Row],[Thomas]]*tbl_pbp[[#This Row],[Impactful Play]]</f>
        <v>0</v>
      </c>
      <c r="AK3676" s="13" t="str">
        <f>VLOOKUP(tbl_pbp[[#This Row],[Play Saints Win % Increase]], tbl_impact[],3,TRUE)</f>
        <v>Bad (0 to -5%)</v>
      </c>
    </row>
    <row r="3677" spans="1:37">
      <c r="A3677" s="1">
        <v>31</v>
      </c>
      <c r="B3677" s="5">
        <v>0.80900000000000005</v>
      </c>
      <c r="C3677" t="s">
        <v>3425</v>
      </c>
      <c r="D3677">
        <v>0</v>
      </c>
      <c r="E3677">
        <v>0</v>
      </c>
      <c r="F3677">
        <v>2</v>
      </c>
      <c r="G3677">
        <v>7</v>
      </c>
      <c r="H3677">
        <v>3</v>
      </c>
      <c r="I3677">
        <v>10</v>
      </c>
      <c r="J3677">
        <v>70</v>
      </c>
      <c r="K3677" t="s">
        <v>29</v>
      </c>
      <c r="L3677">
        <v>1</v>
      </c>
      <c r="M3677">
        <v>30</v>
      </c>
      <c r="N3677" t="s">
        <v>3426</v>
      </c>
      <c r="O3677" t="s">
        <v>24</v>
      </c>
      <c r="P3677" t="s">
        <v>124</v>
      </c>
      <c r="Q3677" t="s">
        <v>125</v>
      </c>
      <c r="R3677" t="s">
        <v>126</v>
      </c>
      <c r="V3677" t="s">
        <v>3327</v>
      </c>
      <c r="X3677" t="str">
        <f>VLOOKUP(pbp!V910, games!$B$2:$R$40, 3, FALSE)</f>
        <v>2019-10-13T17:00Z</v>
      </c>
      <c r="Y3677">
        <f>VLOOKUP(1*V3677,NFLGames!$H$11:$H$555,1,FALSE)</f>
        <v>401220322</v>
      </c>
      <c r="Z3677">
        <f>VLOOKUP($Y3677, NFLGames!$H$11:$K$555,2,FALSE)</f>
        <v>2020</v>
      </c>
      <c r="AA3677">
        <f>VLOOKUP($Y3677, NFLGames!$H$11:$K$555,3,FALSE)</f>
        <v>7</v>
      </c>
      <c r="AB3677" s="6">
        <f>IF(A3678=0, 0, AH3678-tbl_pbp[[#This Row],[Saints Win %]])</f>
        <v>1.9999999999999907E-2</v>
      </c>
      <c r="AE3677">
        <f>ABS(tbl_pbp[[#This Row],[play.homeScore]]-tbl_pbp[[#This Row],[play.awayScore]])</f>
        <v>4</v>
      </c>
      <c r="AF3677">
        <f>IF(tbl_pbp[[#This Row],[Play Saints Win % Increase]]&gt;=$AF$4,1,0)</f>
        <v>0</v>
      </c>
      <c r="AG3677" t="str">
        <f>VLOOKUP(tbl_pbp[[#This Row],[gameId]], games!$B$2:$T$40, 9, FALSE)</f>
        <v>carolina-panthers</v>
      </c>
      <c r="AH3677" s="5">
        <f>IF(tbl_pbp[[#This Row],[AwayTeam]] &lt;&gt; "new-orleans-saints", tbl_pbp[[#This Row],[homeWinPercentage]], 1-tbl_pbp[[#This Row],[homeWinPercentage]])</f>
        <v>0.80900000000000005</v>
      </c>
      <c r="AI3677" s="13">
        <f>tbl_pbp[[#This Row],[Kamara]]*tbl_pbp[[#This Row],[Impactful Play]]</f>
        <v>0</v>
      </c>
      <c r="AJ3677" s="13">
        <f>tbl_pbp[[#This Row],[Thomas]]*tbl_pbp[[#This Row],[Impactful Play]]</f>
        <v>0</v>
      </c>
      <c r="AK3677" s="13" t="str">
        <f>VLOOKUP(tbl_pbp[[#This Row],[Play Saints Win % Increase]], tbl_impact[],3,TRUE)</f>
        <v>Scented (0 to +5%)</v>
      </c>
    </row>
    <row r="3678" spans="1:37">
      <c r="A3678" s="1">
        <v>32</v>
      </c>
      <c r="B3678" s="5">
        <v>0.82899999999999996</v>
      </c>
      <c r="C3678" t="s">
        <v>3427</v>
      </c>
      <c r="D3678">
        <v>0</v>
      </c>
      <c r="E3678">
        <v>0</v>
      </c>
      <c r="F3678">
        <v>2</v>
      </c>
      <c r="G3678">
        <v>7</v>
      </c>
      <c r="H3678">
        <v>3</v>
      </c>
      <c r="I3678">
        <v>10</v>
      </c>
      <c r="J3678">
        <v>70</v>
      </c>
      <c r="K3678" t="s">
        <v>29</v>
      </c>
      <c r="L3678">
        <v>1</v>
      </c>
      <c r="M3678">
        <v>30</v>
      </c>
      <c r="N3678" t="s">
        <v>3428</v>
      </c>
      <c r="O3678" t="s">
        <v>24</v>
      </c>
      <c r="P3678" t="s">
        <v>30</v>
      </c>
      <c r="Q3678" t="s">
        <v>31</v>
      </c>
      <c r="R3678" t="s">
        <v>32</v>
      </c>
      <c r="S3678" t="s">
        <v>33</v>
      </c>
      <c r="T3678" t="s">
        <v>3429</v>
      </c>
      <c r="U3678" t="s">
        <v>3430</v>
      </c>
      <c r="V3678" t="s">
        <v>3327</v>
      </c>
      <c r="X3678" t="str">
        <f>VLOOKUP(pbp!V911, games!$B$2:$R$40, 3, FALSE)</f>
        <v>2019-10-13T17:00Z</v>
      </c>
      <c r="Y3678">
        <f>VLOOKUP(1*V3678,NFLGames!$H$11:$H$555,1,FALSE)</f>
        <v>401220322</v>
      </c>
      <c r="Z3678">
        <f>VLOOKUP($Y3678, NFLGames!$H$11:$K$555,2,FALSE)</f>
        <v>2020</v>
      </c>
      <c r="AA3678">
        <f>VLOOKUP($Y3678, NFLGames!$H$11:$K$555,3,FALSE)</f>
        <v>7</v>
      </c>
      <c r="AB3678" s="6">
        <f>IF(A3679=0, 0, AH3679-tbl_pbp[[#This Row],[Saints Win %]])</f>
        <v>-2.399999999999991E-2</v>
      </c>
      <c r="AE3678">
        <f>ABS(tbl_pbp[[#This Row],[play.homeScore]]-tbl_pbp[[#This Row],[play.awayScore]])</f>
        <v>4</v>
      </c>
      <c r="AF3678">
        <f>IF(tbl_pbp[[#This Row],[Play Saints Win % Increase]]&gt;=$AF$4,1,0)</f>
        <v>0</v>
      </c>
      <c r="AG3678" t="str">
        <f>VLOOKUP(tbl_pbp[[#This Row],[gameId]], games!$B$2:$T$40, 9, FALSE)</f>
        <v>carolina-panthers</v>
      </c>
      <c r="AH3678" s="5">
        <f>IF(tbl_pbp[[#This Row],[AwayTeam]] &lt;&gt; "new-orleans-saints", tbl_pbp[[#This Row],[homeWinPercentage]], 1-tbl_pbp[[#This Row],[homeWinPercentage]])</f>
        <v>0.82899999999999996</v>
      </c>
      <c r="AI3678" s="13">
        <f>tbl_pbp[[#This Row],[Kamara]]*tbl_pbp[[#This Row],[Impactful Play]]</f>
        <v>0</v>
      </c>
      <c r="AJ3678" s="13">
        <f>tbl_pbp[[#This Row],[Thomas]]*tbl_pbp[[#This Row],[Impactful Play]]</f>
        <v>0</v>
      </c>
      <c r="AK3678" s="13" t="str">
        <f>VLOOKUP(tbl_pbp[[#This Row],[Play Saints Win % Increase]], tbl_impact[],3,TRUE)</f>
        <v>Bad (0 to -5%)</v>
      </c>
    </row>
    <row r="3679" spans="1:37">
      <c r="A3679" s="1">
        <v>33</v>
      </c>
      <c r="B3679" s="5">
        <v>0.80500000000000005</v>
      </c>
      <c r="C3679" t="s">
        <v>3431</v>
      </c>
      <c r="D3679">
        <v>0</v>
      </c>
      <c r="E3679">
        <v>0</v>
      </c>
      <c r="F3679">
        <v>2</v>
      </c>
      <c r="G3679">
        <v>7</v>
      </c>
      <c r="H3679">
        <v>3</v>
      </c>
      <c r="I3679">
        <v>10</v>
      </c>
      <c r="J3679">
        <v>84</v>
      </c>
      <c r="K3679" t="s">
        <v>29</v>
      </c>
      <c r="L3679">
        <v>1</v>
      </c>
      <c r="M3679">
        <v>16</v>
      </c>
      <c r="N3679" t="s">
        <v>3432</v>
      </c>
      <c r="O3679" t="s">
        <v>251</v>
      </c>
      <c r="P3679" t="s">
        <v>22</v>
      </c>
      <c r="Q3679" t="s">
        <v>37</v>
      </c>
      <c r="S3679" t="s">
        <v>33</v>
      </c>
      <c r="T3679" t="s">
        <v>3433</v>
      </c>
      <c r="U3679" t="s">
        <v>3434</v>
      </c>
      <c r="V3679" t="s">
        <v>3327</v>
      </c>
      <c r="X3679" t="str">
        <f>VLOOKUP(pbp!V912, games!$B$2:$R$40, 3, FALSE)</f>
        <v>2019-10-13T17:00Z</v>
      </c>
      <c r="Y3679">
        <f>VLOOKUP(1*V3679,NFLGames!$H$11:$H$555,1,FALSE)</f>
        <v>401220322</v>
      </c>
      <c r="Z3679">
        <f>VLOOKUP($Y3679, NFLGames!$H$11:$K$555,2,FALSE)</f>
        <v>2020</v>
      </c>
      <c r="AA3679">
        <f>VLOOKUP($Y3679, NFLGames!$H$11:$K$555,3,FALSE)</f>
        <v>7</v>
      </c>
      <c r="AB3679" s="6">
        <f>IF(A3680=0, 0, AH3680-tbl_pbp[[#This Row],[Saints Win %]])</f>
        <v>3.0999999999999917E-2</v>
      </c>
      <c r="AE3679">
        <f>ABS(tbl_pbp[[#This Row],[play.homeScore]]-tbl_pbp[[#This Row],[play.awayScore]])</f>
        <v>4</v>
      </c>
      <c r="AF3679">
        <f>IF(tbl_pbp[[#This Row],[Play Saints Win % Increase]]&gt;=$AF$4,1,0)</f>
        <v>0</v>
      </c>
      <c r="AG3679" t="str">
        <f>VLOOKUP(tbl_pbp[[#This Row],[gameId]], games!$B$2:$T$40, 9, FALSE)</f>
        <v>carolina-panthers</v>
      </c>
      <c r="AH3679" s="5">
        <f>IF(tbl_pbp[[#This Row],[AwayTeam]] &lt;&gt; "new-orleans-saints", tbl_pbp[[#This Row],[homeWinPercentage]], 1-tbl_pbp[[#This Row],[homeWinPercentage]])</f>
        <v>0.80500000000000005</v>
      </c>
      <c r="AI3679" s="13">
        <f>tbl_pbp[[#This Row],[Kamara]]*tbl_pbp[[#This Row],[Impactful Play]]</f>
        <v>0</v>
      </c>
      <c r="AJ3679" s="13">
        <f>tbl_pbp[[#This Row],[Thomas]]*tbl_pbp[[#This Row],[Impactful Play]]</f>
        <v>0</v>
      </c>
      <c r="AK3679" s="13" t="str">
        <f>VLOOKUP(tbl_pbp[[#This Row],[Play Saints Win % Increase]], tbl_impact[],3,TRUE)</f>
        <v>Scented (0 to +5%)</v>
      </c>
    </row>
    <row r="3680" spans="1:37">
      <c r="A3680" s="1">
        <v>34</v>
      </c>
      <c r="B3680" s="5">
        <v>0.83599999999999997</v>
      </c>
      <c r="C3680" t="s">
        <v>3435</v>
      </c>
      <c r="D3680">
        <v>0</v>
      </c>
      <c r="E3680">
        <v>0</v>
      </c>
      <c r="F3680">
        <v>2</v>
      </c>
      <c r="G3680">
        <v>7</v>
      </c>
      <c r="H3680">
        <v>3</v>
      </c>
      <c r="I3680">
        <v>10</v>
      </c>
      <c r="J3680">
        <v>84</v>
      </c>
      <c r="K3680" t="s">
        <v>29</v>
      </c>
      <c r="L3680">
        <v>2</v>
      </c>
      <c r="M3680">
        <v>16</v>
      </c>
      <c r="N3680" t="s">
        <v>3436</v>
      </c>
      <c r="O3680" t="s">
        <v>1493</v>
      </c>
      <c r="P3680" t="s">
        <v>30</v>
      </c>
      <c r="Q3680" t="s">
        <v>31</v>
      </c>
      <c r="R3680" t="s">
        <v>32</v>
      </c>
      <c r="S3680" t="s">
        <v>120</v>
      </c>
      <c r="T3680" t="s">
        <v>3433</v>
      </c>
      <c r="U3680" t="s">
        <v>3437</v>
      </c>
      <c r="V3680" t="s">
        <v>3327</v>
      </c>
      <c r="X3680" t="str">
        <f>VLOOKUP(pbp!V913, games!$B$2:$R$40, 3, FALSE)</f>
        <v>2019-10-13T17:00Z</v>
      </c>
      <c r="Y3680">
        <f>VLOOKUP(1*V3680,NFLGames!$H$11:$H$555,1,FALSE)</f>
        <v>401220322</v>
      </c>
      <c r="Z3680">
        <f>VLOOKUP($Y3680, NFLGames!$H$11:$K$555,2,FALSE)</f>
        <v>2020</v>
      </c>
      <c r="AA3680">
        <f>VLOOKUP($Y3680, NFLGames!$H$11:$K$555,3,FALSE)</f>
        <v>7</v>
      </c>
      <c r="AB3680" s="6">
        <f>IF(A3681=0, 0, AH3681-tbl_pbp[[#This Row],[Saints Win %]])</f>
        <v>4.0000000000000036E-3</v>
      </c>
      <c r="AE3680">
        <f>ABS(tbl_pbp[[#This Row],[play.homeScore]]-tbl_pbp[[#This Row],[play.awayScore]])</f>
        <v>4</v>
      </c>
      <c r="AF3680">
        <f>IF(tbl_pbp[[#This Row],[Play Saints Win % Increase]]&gt;=$AF$4,1,0)</f>
        <v>0</v>
      </c>
      <c r="AG3680" t="str">
        <f>VLOOKUP(tbl_pbp[[#This Row],[gameId]], games!$B$2:$T$40, 9, FALSE)</f>
        <v>carolina-panthers</v>
      </c>
      <c r="AH3680" s="5">
        <f>IF(tbl_pbp[[#This Row],[AwayTeam]] &lt;&gt; "new-orleans-saints", tbl_pbp[[#This Row],[homeWinPercentage]], 1-tbl_pbp[[#This Row],[homeWinPercentage]])</f>
        <v>0.83599999999999997</v>
      </c>
      <c r="AI3680" s="13">
        <f>tbl_pbp[[#This Row],[Kamara]]*tbl_pbp[[#This Row],[Impactful Play]]</f>
        <v>0</v>
      </c>
      <c r="AJ3680" s="13">
        <f>tbl_pbp[[#This Row],[Thomas]]*tbl_pbp[[#This Row],[Impactful Play]]</f>
        <v>0</v>
      </c>
      <c r="AK3680" s="13" t="str">
        <f>VLOOKUP(tbl_pbp[[#This Row],[Play Saints Win % Increase]], tbl_impact[],3,TRUE)</f>
        <v>Scented (0 to +5%)</v>
      </c>
    </row>
    <row r="3681" spans="1:37">
      <c r="A3681" s="1">
        <v>35</v>
      </c>
      <c r="B3681" s="5">
        <v>0.84</v>
      </c>
      <c r="C3681" t="s">
        <v>3438</v>
      </c>
      <c r="D3681">
        <v>0</v>
      </c>
      <c r="E3681">
        <v>0</v>
      </c>
      <c r="F3681">
        <v>2</v>
      </c>
      <c r="G3681">
        <v>7</v>
      </c>
      <c r="H3681">
        <v>3</v>
      </c>
      <c r="I3681">
        <v>6</v>
      </c>
      <c r="J3681">
        <v>94</v>
      </c>
      <c r="K3681" t="s">
        <v>29</v>
      </c>
      <c r="L3681">
        <v>1</v>
      </c>
      <c r="M3681">
        <v>6</v>
      </c>
      <c r="N3681" t="s">
        <v>3439</v>
      </c>
      <c r="O3681" t="s">
        <v>2611</v>
      </c>
      <c r="P3681" t="s">
        <v>45</v>
      </c>
      <c r="Q3681" t="s">
        <v>46</v>
      </c>
      <c r="R3681" t="s">
        <v>47</v>
      </c>
      <c r="S3681" t="s">
        <v>283</v>
      </c>
      <c r="T3681" t="s">
        <v>3440</v>
      </c>
      <c r="U3681" t="s">
        <v>3441</v>
      </c>
      <c r="V3681" t="s">
        <v>3327</v>
      </c>
      <c r="X3681" t="str">
        <f>VLOOKUP(pbp!V914, games!$B$2:$R$40, 3, FALSE)</f>
        <v>2019-10-13T17:00Z</v>
      </c>
      <c r="Y3681">
        <f>VLOOKUP(1*V3681,NFLGames!$H$11:$H$555,1,FALSE)</f>
        <v>401220322</v>
      </c>
      <c r="Z3681">
        <f>VLOOKUP($Y3681, NFLGames!$H$11:$K$555,2,FALSE)</f>
        <v>2020</v>
      </c>
      <c r="AA3681">
        <f>VLOOKUP($Y3681, NFLGames!$H$11:$K$555,3,FALSE)</f>
        <v>7</v>
      </c>
      <c r="AB3681" s="6">
        <f>IF(A3682=0, 0, AH3682-tbl_pbp[[#This Row],[Saints Win %]])</f>
        <v>-6.0000000000000053E-3</v>
      </c>
      <c r="AC3681">
        <v>1</v>
      </c>
      <c r="AE3681">
        <f>ABS(tbl_pbp[[#This Row],[play.homeScore]]-tbl_pbp[[#This Row],[play.awayScore]])</f>
        <v>4</v>
      </c>
      <c r="AF3681">
        <f>IF(tbl_pbp[[#This Row],[Play Saints Win % Increase]]&gt;=$AF$4,1,0)</f>
        <v>0</v>
      </c>
      <c r="AG3681" t="str">
        <f>VLOOKUP(tbl_pbp[[#This Row],[gameId]], games!$B$2:$T$40, 9, FALSE)</f>
        <v>carolina-panthers</v>
      </c>
      <c r="AH3681" s="5">
        <f>IF(tbl_pbp[[#This Row],[AwayTeam]] &lt;&gt; "new-orleans-saints", tbl_pbp[[#This Row],[homeWinPercentage]], 1-tbl_pbp[[#This Row],[homeWinPercentage]])</f>
        <v>0.84</v>
      </c>
      <c r="AI3681" s="13">
        <f>tbl_pbp[[#This Row],[Kamara]]*tbl_pbp[[#This Row],[Impactful Play]]</f>
        <v>0</v>
      </c>
      <c r="AJ3681" s="13">
        <f>tbl_pbp[[#This Row],[Thomas]]*tbl_pbp[[#This Row],[Impactful Play]]</f>
        <v>0</v>
      </c>
      <c r="AK3681" s="13" t="str">
        <f>VLOOKUP(tbl_pbp[[#This Row],[Play Saints Win % Increase]], tbl_impact[],3,TRUE)</f>
        <v>Bad (0 to -5%)</v>
      </c>
    </row>
    <row r="3682" spans="1:37">
      <c r="A3682" s="1">
        <v>36</v>
      </c>
      <c r="B3682" s="5">
        <v>0.83399999999999996</v>
      </c>
      <c r="C3682" t="s">
        <v>3442</v>
      </c>
      <c r="D3682">
        <v>0</v>
      </c>
      <c r="E3682">
        <v>0</v>
      </c>
      <c r="F3682">
        <v>2</v>
      </c>
      <c r="G3682">
        <v>7</v>
      </c>
      <c r="H3682">
        <v>3</v>
      </c>
      <c r="I3682">
        <v>2</v>
      </c>
      <c r="J3682">
        <v>98</v>
      </c>
      <c r="K3682" t="s">
        <v>29</v>
      </c>
      <c r="L3682">
        <v>2</v>
      </c>
      <c r="M3682">
        <v>2</v>
      </c>
      <c r="N3682" t="s">
        <v>3443</v>
      </c>
      <c r="O3682" t="s">
        <v>2764</v>
      </c>
      <c r="P3682" t="s">
        <v>45</v>
      </c>
      <c r="Q3682" t="s">
        <v>46</v>
      </c>
      <c r="R3682" t="s">
        <v>47</v>
      </c>
      <c r="S3682" t="s">
        <v>286</v>
      </c>
      <c r="T3682" t="s">
        <v>3444</v>
      </c>
      <c r="U3682" t="s">
        <v>3445</v>
      </c>
      <c r="V3682" t="s">
        <v>3327</v>
      </c>
      <c r="X3682" t="str">
        <f>VLOOKUP(pbp!V915, games!$B$2:$R$40, 3, FALSE)</f>
        <v>2019-10-13T17:00Z</v>
      </c>
      <c r="Y3682">
        <f>VLOOKUP(1*V3682,NFLGames!$H$11:$H$555,1,FALSE)</f>
        <v>401220322</v>
      </c>
      <c r="Z3682">
        <f>VLOOKUP($Y3682, NFLGames!$H$11:$K$555,2,FALSE)</f>
        <v>2020</v>
      </c>
      <c r="AA3682">
        <f>VLOOKUP($Y3682, NFLGames!$H$11:$K$555,3,FALSE)</f>
        <v>7</v>
      </c>
      <c r="AB3682" s="6">
        <f>IF(A3683=0, 0, AH3683-tbl_pbp[[#This Row],[Saints Win %]])</f>
        <v>2.7000000000000024E-2</v>
      </c>
      <c r="AE3682">
        <f>ABS(tbl_pbp[[#This Row],[play.homeScore]]-tbl_pbp[[#This Row],[play.awayScore]])</f>
        <v>4</v>
      </c>
      <c r="AF3682">
        <f>IF(tbl_pbp[[#This Row],[Play Saints Win % Increase]]&gt;=$AF$4,1,0)</f>
        <v>0</v>
      </c>
      <c r="AG3682" t="str">
        <f>VLOOKUP(tbl_pbp[[#This Row],[gameId]], games!$B$2:$T$40, 9, FALSE)</f>
        <v>carolina-panthers</v>
      </c>
      <c r="AH3682" s="5">
        <f>IF(tbl_pbp[[#This Row],[AwayTeam]] &lt;&gt; "new-orleans-saints", tbl_pbp[[#This Row],[homeWinPercentage]], 1-tbl_pbp[[#This Row],[homeWinPercentage]])</f>
        <v>0.83399999999999996</v>
      </c>
      <c r="AI3682" s="13">
        <f>tbl_pbp[[#This Row],[Kamara]]*tbl_pbp[[#This Row],[Impactful Play]]</f>
        <v>0</v>
      </c>
      <c r="AJ3682" s="13">
        <f>tbl_pbp[[#This Row],[Thomas]]*tbl_pbp[[#This Row],[Impactful Play]]</f>
        <v>0</v>
      </c>
      <c r="AK3682" s="13" t="str">
        <f>VLOOKUP(tbl_pbp[[#This Row],[Play Saints Win % Increase]], tbl_impact[],3,TRUE)</f>
        <v>Scented (0 to +5%)</v>
      </c>
    </row>
    <row r="3683" spans="1:37">
      <c r="A3683" s="1">
        <v>37</v>
      </c>
      <c r="B3683" s="5">
        <v>0.86099999999999999</v>
      </c>
      <c r="C3683" t="s">
        <v>3446</v>
      </c>
      <c r="D3683">
        <v>0</v>
      </c>
      <c r="E3683">
        <v>0</v>
      </c>
      <c r="F3683">
        <v>2</v>
      </c>
      <c r="G3683">
        <v>14</v>
      </c>
      <c r="H3683">
        <v>3</v>
      </c>
      <c r="I3683">
        <v>1</v>
      </c>
      <c r="J3683">
        <v>99</v>
      </c>
      <c r="K3683" t="s">
        <v>29</v>
      </c>
      <c r="L3683">
        <v>3</v>
      </c>
      <c r="M3683">
        <v>1</v>
      </c>
      <c r="N3683" t="s">
        <v>3019</v>
      </c>
      <c r="O3683" t="s">
        <v>3158</v>
      </c>
      <c r="P3683" t="s">
        <v>326</v>
      </c>
      <c r="Q3683" t="s">
        <v>327</v>
      </c>
      <c r="R3683" t="s">
        <v>105</v>
      </c>
      <c r="S3683" t="s">
        <v>347</v>
      </c>
      <c r="T3683" t="s">
        <v>3447</v>
      </c>
      <c r="U3683" t="s">
        <v>3448</v>
      </c>
      <c r="V3683" t="s">
        <v>3327</v>
      </c>
      <c r="X3683" t="str">
        <f>VLOOKUP(pbp!V916, games!$B$2:$R$40, 3, FALSE)</f>
        <v>2019-10-13T17:00Z</v>
      </c>
      <c r="Y3683">
        <f>VLOOKUP(1*V3683,NFLGames!$H$11:$H$555,1,FALSE)</f>
        <v>401220322</v>
      </c>
      <c r="Z3683">
        <f>VLOOKUP($Y3683, NFLGames!$H$11:$K$555,2,FALSE)</f>
        <v>2020</v>
      </c>
      <c r="AA3683">
        <f>VLOOKUP($Y3683, NFLGames!$H$11:$K$555,3,FALSE)</f>
        <v>7</v>
      </c>
      <c r="AB3683" s="6">
        <f>IF(A3684=0, 0, AH3684-tbl_pbp[[#This Row],[Saints Win %]])</f>
        <v>-3.0000000000000027E-3</v>
      </c>
      <c r="AE3683">
        <f>ABS(tbl_pbp[[#This Row],[play.homeScore]]-tbl_pbp[[#This Row],[play.awayScore]])</f>
        <v>11</v>
      </c>
      <c r="AF3683">
        <f>IF(tbl_pbp[[#This Row],[Play Saints Win % Increase]]&gt;=$AF$4,1,0)</f>
        <v>0</v>
      </c>
      <c r="AG3683" t="str">
        <f>VLOOKUP(tbl_pbp[[#This Row],[gameId]], games!$B$2:$T$40, 9, FALSE)</f>
        <v>carolina-panthers</v>
      </c>
      <c r="AH3683" s="5">
        <f>IF(tbl_pbp[[#This Row],[AwayTeam]] &lt;&gt; "new-orleans-saints", tbl_pbp[[#This Row],[homeWinPercentage]], 1-tbl_pbp[[#This Row],[homeWinPercentage]])</f>
        <v>0.86099999999999999</v>
      </c>
      <c r="AI3683" s="13">
        <f>tbl_pbp[[#This Row],[Kamara]]*tbl_pbp[[#This Row],[Impactful Play]]</f>
        <v>0</v>
      </c>
      <c r="AJ3683" s="13">
        <f>tbl_pbp[[#This Row],[Thomas]]*tbl_pbp[[#This Row],[Impactful Play]]</f>
        <v>0</v>
      </c>
      <c r="AK3683" s="13" t="str">
        <f>VLOOKUP(tbl_pbp[[#This Row],[Play Saints Win % Increase]], tbl_impact[],3,TRUE)</f>
        <v>Bad (0 to -5%)</v>
      </c>
    </row>
    <row r="3684" spans="1:37">
      <c r="A3684" s="1">
        <v>38</v>
      </c>
      <c r="B3684" s="5">
        <v>0.85799999999999998</v>
      </c>
      <c r="C3684" t="s">
        <v>3449</v>
      </c>
      <c r="D3684">
        <v>0</v>
      </c>
      <c r="E3684">
        <v>0</v>
      </c>
      <c r="F3684">
        <v>2</v>
      </c>
      <c r="G3684">
        <v>14</v>
      </c>
      <c r="H3684">
        <v>3</v>
      </c>
      <c r="I3684">
        <v>0</v>
      </c>
      <c r="J3684">
        <v>35</v>
      </c>
      <c r="K3684" t="s">
        <v>29</v>
      </c>
      <c r="L3684">
        <v>0</v>
      </c>
      <c r="M3684">
        <v>65</v>
      </c>
      <c r="N3684" t="s">
        <v>288</v>
      </c>
      <c r="O3684" t="s">
        <v>3158</v>
      </c>
      <c r="P3684" t="s">
        <v>25</v>
      </c>
      <c r="Q3684" t="s">
        <v>26</v>
      </c>
      <c r="R3684" t="s">
        <v>27</v>
      </c>
      <c r="V3684" t="s">
        <v>3327</v>
      </c>
      <c r="X3684" t="str">
        <f>VLOOKUP(pbp!V917, games!$B$2:$R$40, 3, FALSE)</f>
        <v>2019-10-13T17:00Z</v>
      </c>
      <c r="Y3684">
        <f>VLOOKUP(1*V3684,NFLGames!$H$11:$H$555,1,FALSE)</f>
        <v>401220322</v>
      </c>
      <c r="Z3684">
        <f>VLOOKUP($Y3684, NFLGames!$H$11:$K$555,2,FALSE)</f>
        <v>2020</v>
      </c>
      <c r="AA3684">
        <f>VLOOKUP($Y3684, NFLGames!$H$11:$K$555,3,FALSE)</f>
        <v>7</v>
      </c>
      <c r="AB3684" s="6">
        <f>IF(A3685=0, 0, AH3685-tbl_pbp[[#This Row],[Saints Win %]])</f>
        <v>4.8000000000000043E-2</v>
      </c>
      <c r="AE3684">
        <f>ABS(tbl_pbp[[#This Row],[play.homeScore]]-tbl_pbp[[#This Row],[play.awayScore]])</f>
        <v>11</v>
      </c>
      <c r="AF3684">
        <f>IF(tbl_pbp[[#This Row],[Play Saints Win % Increase]]&gt;=$AF$4,1,0)</f>
        <v>0</v>
      </c>
      <c r="AG3684" t="str">
        <f>VLOOKUP(tbl_pbp[[#This Row],[gameId]], games!$B$2:$T$40, 9, FALSE)</f>
        <v>carolina-panthers</v>
      </c>
      <c r="AH3684" s="5">
        <f>IF(tbl_pbp[[#This Row],[AwayTeam]] &lt;&gt; "new-orleans-saints", tbl_pbp[[#This Row],[homeWinPercentage]], 1-tbl_pbp[[#This Row],[homeWinPercentage]])</f>
        <v>0.85799999999999998</v>
      </c>
      <c r="AI3684" s="13">
        <f>tbl_pbp[[#This Row],[Kamara]]*tbl_pbp[[#This Row],[Impactful Play]]</f>
        <v>0</v>
      </c>
      <c r="AJ3684" s="13">
        <f>tbl_pbp[[#This Row],[Thomas]]*tbl_pbp[[#This Row],[Impactful Play]]</f>
        <v>0</v>
      </c>
      <c r="AK3684" s="13" t="str">
        <f>VLOOKUP(tbl_pbp[[#This Row],[Play Saints Win % Increase]], tbl_impact[],3,TRUE)</f>
        <v>Scented (0 to +5%)</v>
      </c>
    </row>
    <row r="3685" spans="1:37">
      <c r="A3685" s="1">
        <v>39</v>
      </c>
      <c r="B3685" s="5">
        <v>0.90600000000000003</v>
      </c>
      <c r="C3685" t="s">
        <v>3450</v>
      </c>
      <c r="D3685">
        <v>0</v>
      </c>
      <c r="E3685">
        <v>0</v>
      </c>
      <c r="F3685">
        <v>2</v>
      </c>
      <c r="G3685">
        <v>14</v>
      </c>
      <c r="H3685">
        <v>3</v>
      </c>
      <c r="I3685">
        <v>10</v>
      </c>
      <c r="J3685">
        <v>75</v>
      </c>
      <c r="K3685" t="s">
        <v>533</v>
      </c>
      <c r="L3685">
        <v>1</v>
      </c>
      <c r="M3685">
        <v>75</v>
      </c>
      <c r="N3685" t="s">
        <v>3451</v>
      </c>
      <c r="O3685" t="s">
        <v>3158</v>
      </c>
      <c r="P3685" t="s">
        <v>30</v>
      </c>
      <c r="Q3685" t="s">
        <v>31</v>
      </c>
      <c r="R3685" t="s">
        <v>32</v>
      </c>
      <c r="S3685" t="s">
        <v>33</v>
      </c>
      <c r="T3685" t="s">
        <v>3380</v>
      </c>
      <c r="U3685" t="s">
        <v>3381</v>
      </c>
      <c r="V3685" t="s">
        <v>3327</v>
      </c>
      <c r="X3685" t="str">
        <f>VLOOKUP(pbp!V918, games!$B$2:$R$40, 3, FALSE)</f>
        <v>2019-10-13T17:00Z</v>
      </c>
      <c r="Y3685">
        <f>VLOOKUP(1*V3685,NFLGames!$H$11:$H$555,1,FALSE)</f>
        <v>401220322</v>
      </c>
      <c r="Z3685">
        <f>VLOOKUP($Y3685, NFLGames!$H$11:$K$555,2,FALSE)</f>
        <v>2020</v>
      </c>
      <c r="AA3685">
        <f>VLOOKUP($Y3685, NFLGames!$H$11:$K$555,3,FALSE)</f>
        <v>7</v>
      </c>
      <c r="AB3685" s="6">
        <f>IF(A3686=0, 0, AH3686-tbl_pbp[[#This Row],[Saints Win %]])</f>
        <v>3.0000000000000027E-3</v>
      </c>
      <c r="AE3685">
        <f>ABS(tbl_pbp[[#This Row],[play.homeScore]]-tbl_pbp[[#This Row],[play.awayScore]])</f>
        <v>11</v>
      </c>
      <c r="AF3685">
        <f>IF(tbl_pbp[[#This Row],[Play Saints Win % Increase]]&gt;=$AF$4,1,0)</f>
        <v>0</v>
      </c>
      <c r="AG3685" t="str">
        <f>VLOOKUP(tbl_pbp[[#This Row],[gameId]], games!$B$2:$T$40, 9, FALSE)</f>
        <v>carolina-panthers</v>
      </c>
      <c r="AH3685" s="5">
        <f>IF(tbl_pbp[[#This Row],[AwayTeam]] &lt;&gt; "new-orleans-saints", tbl_pbp[[#This Row],[homeWinPercentage]], 1-tbl_pbp[[#This Row],[homeWinPercentage]])</f>
        <v>0.90600000000000003</v>
      </c>
      <c r="AI3685" s="13">
        <f>tbl_pbp[[#This Row],[Kamara]]*tbl_pbp[[#This Row],[Impactful Play]]</f>
        <v>0</v>
      </c>
      <c r="AJ3685" s="13">
        <f>tbl_pbp[[#This Row],[Thomas]]*tbl_pbp[[#This Row],[Impactful Play]]</f>
        <v>0</v>
      </c>
      <c r="AK3685" s="13" t="str">
        <f>VLOOKUP(tbl_pbp[[#This Row],[Play Saints Win % Increase]], tbl_impact[],3,TRUE)</f>
        <v>Scented (0 to +5%)</v>
      </c>
    </row>
    <row r="3686" spans="1:37">
      <c r="A3686" s="1">
        <v>40</v>
      </c>
      <c r="B3686" s="5">
        <v>0.90900000000000003</v>
      </c>
      <c r="C3686" t="s">
        <v>3452</v>
      </c>
      <c r="D3686">
        <v>0</v>
      </c>
      <c r="E3686">
        <v>0</v>
      </c>
      <c r="F3686">
        <v>2</v>
      </c>
      <c r="G3686">
        <v>14</v>
      </c>
      <c r="H3686">
        <v>3</v>
      </c>
      <c r="I3686">
        <v>10</v>
      </c>
      <c r="J3686">
        <v>70</v>
      </c>
      <c r="K3686" t="s">
        <v>533</v>
      </c>
      <c r="L3686">
        <v>1</v>
      </c>
      <c r="M3686">
        <v>70</v>
      </c>
      <c r="N3686" t="s">
        <v>3453</v>
      </c>
      <c r="O3686" t="s">
        <v>902</v>
      </c>
      <c r="P3686" t="s">
        <v>45</v>
      </c>
      <c r="Q3686" t="s">
        <v>46</v>
      </c>
      <c r="R3686" t="s">
        <v>47</v>
      </c>
      <c r="S3686" t="s">
        <v>33</v>
      </c>
      <c r="T3686" t="s">
        <v>3429</v>
      </c>
      <c r="U3686" t="s">
        <v>3430</v>
      </c>
      <c r="V3686" t="s">
        <v>3327</v>
      </c>
      <c r="X3686" t="str">
        <f>VLOOKUP(pbp!V919, games!$B$2:$R$40, 3, FALSE)</f>
        <v>2019-10-13T17:00Z</v>
      </c>
      <c r="Y3686">
        <f>VLOOKUP(1*V3686,NFLGames!$H$11:$H$555,1,FALSE)</f>
        <v>401220322</v>
      </c>
      <c r="Z3686">
        <f>VLOOKUP($Y3686, NFLGames!$H$11:$K$555,2,FALSE)</f>
        <v>2020</v>
      </c>
      <c r="AA3686">
        <f>VLOOKUP($Y3686, NFLGames!$H$11:$K$555,3,FALSE)</f>
        <v>7</v>
      </c>
      <c r="AB3686" s="6">
        <f>IF(A3687=0, 0, AH3687-tbl_pbp[[#This Row],[Saints Win %]])</f>
        <v>-0.16100000000000003</v>
      </c>
      <c r="AE3686">
        <f>ABS(tbl_pbp[[#This Row],[play.homeScore]]-tbl_pbp[[#This Row],[play.awayScore]])</f>
        <v>11</v>
      </c>
      <c r="AF3686">
        <f>IF(tbl_pbp[[#This Row],[Play Saints Win % Increase]]&gt;=$AF$4,1,0)</f>
        <v>0</v>
      </c>
      <c r="AG3686" t="str">
        <f>VLOOKUP(tbl_pbp[[#This Row],[gameId]], games!$B$2:$T$40, 9, FALSE)</f>
        <v>carolina-panthers</v>
      </c>
      <c r="AH3686" s="5">
        <f>IF(tbl_pbp[[#This Row],[AwayTeam]] &lt;&gt; "new-orleans-saints", tbl_pbp[[#This Row],[homeWinPercentage]], 1-tbl_pbp[[#This Row],[homeWinPercentage]])</f>
        <v>0.90900000000000003</v>
      </c>
      <c r="AI3686" s="13">
        <f>tbl_pbp[[#This Row],[Kamara]]*tbl_pbp[[#This Row],[Impactful Play]]</f>
        <v>0</v>
      </c>
      <c r="AJ3686" s="13">
        <f>tbl_pbp[[#This Row],[Thomas]]*tbl_pbp[[#This Row],[Impactful Play]]</f>
        <v>0</v>
      </c>
      <c r="AK3686" s="13" t="str">
        <f>VLOOKUP(tbl_pbp[[#This Row],[Play Saints Win % Increase]], tbl_impact[],3,TRUE)</f>
        <v>Stinky (worse than -10% to -20%)</v>
      </c>
    </row>
    <row r="3687" spans="1:37">
      <c r="A3687" s="1">
        <v>41</v>
      </c>
      <c r="B3687" s="5">
        <v>0.748</v>
      </c>
      <c r="C3687" t="s">
        <v>3454</v>
      </c>
      <c r="D3687">
        <v>0</v>
      </c>
      <c r="E3687">
        <v>0</v>
      </c>
      <c r="F3687">
        <v>2</v>
      </c>
      <c r="G3687">
        <v>14</v>
      </c>
      <c r="H3687">
        <v>10</v>
      </c>
      <c r="I3687">
        <v>14</v>
      </c>
      <c r="J3687">
        <v>74</v>
      </c>
      <c r="K3687" t="s">
        <v>533</v>
      </c>
      <c r="L3687">
        <v>2</v>
      </c>
      <c r="M3687">
        <v>74</v>
      </c>
      <c r="N3687" t="s">
        <v>3455</v>
      </c>
      <c r="O3687" t="s">
        <v>737</v>
      </c>
      <c r="P3687" t="s">
        <v>103</v>
      </c>
      <c r="Q3687" t="s">
        <v>104</v>
      </c>
      <c r="R3687" t="s">
        <v>105</v>
      </c>
      <c r="S3687" t="s">
        <v>741</v>
      </c>
      <c r="T3687" t="s">
        <v>3354</v>
      </c>
      <c r="U3687" t="s">
        <v>3456</v>
      </c>
      <c r="V3687" t="s">
        <v>3327</v>
      </c>
      <c r="X3687" t="str">
        <f>VLOOKUP(pbp!V920, games!$B$2:$R$40, 3, FALSE)</f>
        <v>2019-10-13T17:00Z</v>
      </c>
      <c r="Y3687">
        <f>VLOOKUP(1*V3687,NFLGames!$H$11:$H$555,1,FALSE)</f>
        <v>401220322</v>
      </c>
      <c r="Z3687">
        <f>VLOOKUP($Y3687, NFLGames!$H$11:$K$555,2,FALSE)</f>
        <v>2020</v>
      </c>
      <c r="AA3687">
        <f>VLOOKUP($Y3687, NFLGames!$H$11:$K$555,3,FALSE)</f>
        <v>7</v>
      </c>
      <c r="AB3687" s="6">
        <f>IF(A3688=0, 0, AH3688-tbl_pbp[[#This Row],[Saints Win %]])</f>
        <v>-9.000000000000008E-3</v>
      </c>
      <c r="AE3687">
        <f>ABS(tbl_pbp[[#This Row],[play.homeScore]]-tbl_pbp[[#This Row],[play.awayScore]])</f>
        <v>4</v>
      </c>
      <c r="AF3687">
        <f>IF(tbl_pbp[[#This Row],[Play Saints Win % Increase]]&gt;=$AF$4,1,0)</f>
        <v>0</v>
      </c>
      <c r="AG3687" t="str">
        <f>VLOOKUP(tbl_pbp[[#This Row],[gameId]], games!$B$2:$T$40, 9, FALSE)</f>
        <v>carolina-panthers</v>
      </c>
      <c r="AH3687" s="5">
        <f>IF(tbl_pbp[[#This Row],[AwayTeam]] &lt;&gt; "new-orleans-saints", tbl_pbp[[#This Row],[homeWinPercentage]], 1-tbl_pbp[[#This Row],[homeWinPercentage]])</f>
        <v>0.748</v>
      </c>
      <c r="AI3687" s="13">
        <f>tbl_pbp[[#This Row],[Kamara]]*tbl_pbp[[#This Row],[Impactful Play]]</f>
        <v>0</v>
      </c>
      <c r="AJ3687" s="13">
        <f>tbl_pbp[[#This Row],[Thomas]]*tbl_pbp[[#This Row],[Impactful Play]]</f>
        <v>0</v>
      </c>
      <c r="AK3687" s="13" t="str">
        <f>VLOOKUP(tbl_pbp[[#This Row],[Play Saints Win % Increase]], tbl_impact[],3,TRUE)</f>
        <v>Bad (0 to -5%)</v>
      </c>
    </row>
    <row r="3688" spans="1:37">
      <c r="A3688" s="1">
        <v>42</v>
      </c>
      <c r="B3688" s="5">
        <v>0.73899999999999999</v>
      </c>
      <c r="C3688" t="s">
        <v>3457</v>
      </c>
      <c r="D3688">
        <v>0</v>
      </c>
      <c r="E3688">
        <v>0</v>
      </c>
      <c r="F3688">
        <v>2</v>
      </c>
      <c r="G3688">
        <v>14</v>
      </c>
      <c r="H3688">
        <v>10</v>
      </c>
      <c r="I3688">
        <v>0</v>
      </c>
      <c r="J3688">
        <v>-2</v>
      </c>
      <c r="K3688" t="s">
        <v>533</v>
      </c>
      <c r="L3688">
        <v>0</v>
      </c>
      <c r="M3688">
        <v>65</v>
      </c>
      <c r="N3688" t="s">
        <v>3458</v>
      </c>
      <c r="O3688" t="s">
        <v>737</v>
      </c>
      <c r="P3688" t="s">
        <v>3416</v>
      </c>
      <c r="Q3688" t="s">
        <v>3417</v>
      </c>
      <c r="V3688" t="s">
        <v>3327</v>
      </c>
      <c r="X3688" t="str">
        <f>VLOOKUP(pbp!V921, games!$B$2:$R$40, 3, FALSE)</f>
        <v>2019-10-13T17:00Z</v>
      </c>
      <c r="Y3688">
        <f>VLOOKUP(1*V3688,NFLGames!$H$11:$H$555,1,FALSE)</f>
        <v>401220322</v>
      </c>
      <c r="Z3688">
        <f>VLOOKUP($Y3688, NFLGames!$H$11:$K$555,2,FALSE)</f>
        <v>2020</v>
      </c>
      <c r="AA3688">
        <f>VLOOKUP($Y3688, NFLGames!$H$11:$K$555,3,FALSE)</f>
        <v>7</v>
      </c>
      <c r="AB3688" s="6">
        <f>IF(A3689=0, 0, AH3689-tbl_pbp[[#This Row],[Saints Win %]])</f>
        <v>-2.9000000000000026E-2</v>
      </c>
      <c r="AE3688">
        <f>ABS(tbl_pbp[[#This Row],[play.homeScore]]-tbl_pbp[[#This Row],[play.awayScore]])</f>
        <v>4</v>
      </c>
      <c r="AF3688">
        <f>IF(tbl_pbp[[#This Row],[Play Saints Win % Increase]]&gt;=$AF$4,1,0)</f>
        <v>0</v>
      </c>
      <c r="AG3688" t="str">
        <f>VLOOKUP(tbl_pbp[[#This Row],[gameId]], games!$B$2:$T$40, 9, FALSE)</f>
        <v>carolina-panthers</v>
      </c>
      <c r="AH3688" s="5">
        <f>IF(tbl_pbp[[#This Row],[AwayTeam]] &lt;&gt; "new-orleans-saints", tbl_pbp[[#This Row],[homeWinPercentage]], 1-tbl_pbp[[#This Row],[homeWinPercentage]])</f>
        <v>0.73899999999999999</v>
      </c>
      <c r="AI3688" s="13">
        <f>tbl_pbp[[#This Row],[Kamara]]*tbl_pbp[[#This Row],[Impactful Play]]</f>
        <v>0</v>
      </c>
      <c r="AJ3688" s="13">
        <f>tbl_pbp[[#This Row],[Thomas]]*tbl_pbp[[#This Row],[Impactful Play]]</f>
        <v>0</v>
      </c>
      <c r="AK3688" s="13" t="str">
        <f>VLOOKUP(tbl_pbp[[#This Row],[Play Saints Win % Increase]], tbl_impact[],3,TRUE)</f>
        <v>Bad (0 to -5%)</v>
      </c>
    </row>
    <row r="3689" spans="1:37">
      <c r="A3689" s="1">
        <v>43</v>
      </c>
      <c r="B3689" s="5">
        <v>0.71</v>
      </c>
      <c r="C3689" t="s">
        <v>3459</v>
      </c>
      <c r="D3689">
        <v>0</v>
      </c>
      <c r="E3689">
        <v>0</v>
      </c>
      <c r="F3689">
        <v>2</v>
      </c>
      <c r="G3689">
        <v>14</v>
      </c>
      <c r="H3689">
        <v>10</v>
      </c>
      <c r="I3689">
        <v>10</v>
      </c>
      <c r="J3689">
        <v>16</v>
      </c>
      <c r="K3689" t="s">
        <v>29</v>
      </c>
      <c r="L3689">
        <v>1</v>
      </c>
      <c r="M3689">
        <v>84</v>
      </c>
      <c r="N3689" t="s">
        <v>3460</v>
      </c>
      <c r="O3689" t="s">
        <v>392</v>
      </c>
      <c r="P3689" t="s">
        <v>22</v>
      </c>
      <c r="Q3689" t="s">
        <v>37</v>
      </c>
      <c r="S3689" t="s">
        <v>33</v>
      </c>
      <c r="T3689" t="s">
        <v>162</v>
      </c>
      <c r="U3689" t="s">
        <v>163</v>
      </c>
      <c r="V3689" t="s">
        <v>3327</v>
      </c>
      <c r="X3689" t="str">
        <f>VLOOKUP(pbp!V922, games!$B$2:$R$40, 3, FALSE)</f>
        <v>2019-10-13T17:00Z</v>
      </c>
      <c r="Y3689">
        <f>VLOOKUP(1*V3689,NFLGames!$H$11:$H$555,1,FALSE)</f>
        <v>401220322</v>
      </c>
      <c r="Z3689">
        <f>VLOOKUP($Y3689, NFLGames!$H$11:$K$555,2,FALSE)</f>
        <v>2020</v>
      </c>
      <c r="AA3689">
        <f>VLOOKUP($Y3689, NFLGames!$H$11:$K$555,3,FALSE)</f>
        <v>7</v>
      </c>
      <c r="AB3689" s="6">
        <f>IF(A3690=0, 0, AH3690-tbl_pbp[[#This Row],[Saints Win %]])</f>
        <v>8.0000000000000071E-3</v>
      </c>
      <c r="AE3689">
        <f>ABS(tbl_pbp[[#This Row],[play.homeScore]]-tbl_pbp[[#This Row],[play.awayScore]])</f>
        <v>4</v>
      </c>
      <c r="AF3689">
        <f>IF(tbl_pbp[[#This Row],[Play Saints Win % Increase]]&gt;=$AF$4,1,0)</f>
        <v>0</v>
      </c>
      <c r="AG3689" t="str">
        <f>VLOOKUP(tbl_pbp[[#This Row],[gameId]], games!$B$2:$T$40, 9, FALSE)</f>
        <v>carolina-panthers</v>
      </c>
      <c r="AH3689" s="5">
        <f>IF(tbl_pbp[[#This Row],[AwayTeam]] &lt;&gt; "new-orleans-saints", tbl_pbp[[#This Row],[homeWinPercentage]], 1-tbl_pbp[[#This Row],[homeWinPercentage]])</f>
        <v>0.71</v>
      </c>
      <c r="AI3689" s="13">
        <f>tbl_pbp[[#This Row],[Kamara]]*tbl_pbp[[#This Row],[Impactful Play]]</f>
        <v>0</v>
      </c>
      <c r="AJ3689" s="13">
        <f>tbl_pbp[[#This Row],[Thomas]]*tbl_pbp[[#This Row],[Impactful Play]]</f>
        <v>0</v>
      </c>
      <c r="AK3689" s="13" t="str">
        <f>VLOOKUP(tbl_pbp[[#This Row],[Play Saints Win % Increase]], tbl_impact[],3,TRUE)</f>
        <v>Scented (0 to +5%)</v>
      </c>
    </row>
    <row r="3690" spans="1:37">
      <c r="A3690" s="1">
        <v>44</v>
      </c>
      <c r="B3690" s="5">
        <v>0.71799999999999997</v>
      </c>
      <c r="C3690" t="s">
        <v>3461</v>
      </c>
      <c r="D3690">
        <v>0</v>
      </c>
      <c r="E3690">
        <v>0</v>
      </c>
      <c r="F3690">
        <v>2</v>
      </c>
      <c r="G3690">
        <v>14</v>
      </c>
      <c r="H3690">
        <v>10</v>
      </c>
      <c r="I3690">
        <v>10</v>
      </c>
      <c r="J3690">
        <v>16</v>
      </c>
      <c r="K3690" t="s">
        <v>29</v>
      </c>
      <c r="L3690">
        <v>2</v>
      </c>
      <c r="M3690">
        <v>84</v>
      </c>
      <c r="N3690" t="s">
        <v>3462</v>
      </c>
      <c r="O3690" t="s">
        <v>319</v>
      </c>
      <c r="P3690" t="s">
        <v>30</v>
      </c>
      <c r="Q3690" t="s">
        <v>31</v>
      </c>
      <c r="R3690" t="s">
        <v>32</v>
      </c>
      <c r="S3690" t="s">
        <v>120</v>
      </c>
      <c r="T3690" t="s">
        <v>162</v>
      </c>
      <c r="U3690" t="s">
        <v>3463</v>
      </c>
      <c r="V3690" t="s">
        <v>3327</v>
      </c>
      <c r="X3690" t="str">
        <f>VLOOKUP(pbp!V923, games!$B$2:$R$40, 3, FALSE)</f>
        <v>2019-10-13T17:00Z</v>
      </c>
      <c r="Y3690">
        <f>VLOOKUP(1*V3690,NFLGames!$H$11:$H$555,1,FALSE)</f>
        <v>401220322</v>
      </c>
      <c r="Z3690">
        <f>VLOOKUP($Y3690, NFLGames!$H$11:$K$555,2,FALSE)</f>
        <v>2020</v>
      </c>
      <c r="AA3690">
        <f>VLOOKUP($Y3690, NFLGames!$H$11:$K$555,3,FALSE)</f>
        <v>7</v>
      </c>
      <c r="AB3690" s="6">
        <f>IF(A3691=0, 0, AH3691-tbl_pbp[[#This Row],[Saints Win %]])</f>
        <v>3.400000000000003E-2</v>
      </c>
      <c r="AE3690">
        <f>ABS(tbl_pbp[[#This Row],[play.homeScore]]-tbl_pbp[[#This Row],[play.awayScore]])</f>
        <v>4</v>
      </c>
      <c r="AF3690">
        <f>IF(tbl_pbp[[#This Row],[Play Saints Win % Increase]]&gt;=$AF$4,1,0)</f>
        <v>0</v>
      </c>
      <c r="AG3690" t="str">
        <f>VLOOKUP(tbl_pbp[[#This Row],[gameId]], games!$B$2:$T$40, 9, FALSE)</f>
        <v>carolina-panthers</v>
      </c>
      <c r="AH3690" s="5">
        <f>IF(tbl_pbp[[#This Row],[AwayTeam]] &lt;&gt; "new-orleans-saints", tbl_pbp[[#This Row],[homeWinPercentage]], 1-tbl_pbp[[#This Row],[homeWinPercentage]])</f>
        <v>0.71799999999999997</v>
      </c>
      <c r="AI3690" s="13">
        <f>tbl_pbp[[#This Row],[Kamara]]*tbl_pbp[[#This Row],[Impactful Play]]</f>
        <v>0</v>
      </c>
      <c r="AJ3690" s="13">
        <f>tbl_pbp[[#This Row],[Thomas]]*tbl_pbp[[#This Row],[Impactful Play]]</f>
        <v>0</v>
      </c>
      <c r="AK3690" s="13" t="str">
        <f>VLOOKUP(tbl_pbp[[#This Row],[Play Saints Win % Increase]], tbl_impact[],3,TRUE)</f>
        <v>Scented (0 to +5%)</v>
      </c>
    </row>
    <row r="3691" spans="1:37">
      <c r="A3691" s="1">
        <v>45</v>
      </c>
      <c r="B3691" s="5">
        <v>0.752</v>
      </c>
      <c r="C3691" t="s">
        <v>3464</v>
      </c>
      <c r="D3691">
        <v>0</v>
      </c>
      <c r="E3691">
        <v>0</v>
      </c>
      <c r="F3691">
        <v>2</v>
      </c>
      <c r="G3691">
        <v>14</v>
      </c>
      <c r="H3691">
        <v>10</v>
      </c>
      <c r="I3691">
        <v>5</v>
      </c>
      <c r="J3691">
        <v>21</v>
      </c>
      <c r="K3691" t="s">
        <v>29</v>
      </c>
      <c r="L3691">
        <v>3</v>
      </c>
      <c r="M3691">
        <v>79</v>
      </c>
      <c r="N3691" t="s">
        <v>3465</v>
      </c>
      <c r="O3691" t="s">
        <v>562</v>
      </c>
      <c r="P3691" t="s">
        <v>30</v>
      </c>
      <c r="Q3691" t="s">
        <v>31</v>
      </c>
      <c r="R3691" t="s">
        <v>32</v>
      </c>
      <c r="S3691" t="s">
        <v>42</v>
      </c>
      <c r="T3691" t="s">
        <v>268</v>
      </c>
      <c r="U3691" t="s">
        <v>3466</v>
      </c>
      <c r="V3691" t="s">
        <v>3327</v>
      </c>
      <c r="X3691" t="str">
        <f>VLOOKUP(pbp!V924, games!$B$2:$R$40, 3, FALSE)</f>
        <v>2019-10-13T17:00Z</v>
      </c>
      <c r="Y3691">
        <f>VLOOKUP(1*V3691,NFLGames!$H$11:$H$555,1,FALSE)</f>
        <v>401220322</v>
      </c>
      <c r="Z3691">
        <f>VLOOKUP($Y3691, NFLGames!$H$11:$K$555,2,FALSE)</f>
        <v>2020</v>
      </c>
      <c r="AA3691">
        <f>VLOOKUP($Y3691, NFLGames!$H$11:$K$555,3,FALSE)</f>
        <v>7</v>
      </c>
      <c r="AB3691" s="6">
        <f>IF(A3692=0, 0, AH3692-tbl_pbp[[#This Row],[Saints Win %]])</f>
        <v>3.5000000000000031E-2</v>
      </c>
      <c r="AC3691">
        <v>1</v>
      </c>
      <c r="AE3691">
        <f>ABS(tbl_pbp[[#This Row],[play.homeScore]]-tbl_pbp[[#This Row],[play.awayScore]])</f>
        <v>4</v>
      </c>
      <c r="AF3691">
        <f>IF(tbl_pbp[[#This Row],[Play Saints Win % Increase]]&gt;=$AF$4,1,0)</f>
        <v>0</v>
      </c>
      <c r="AG3691" t="str">
        <f>VLOOKUP(tbl_pbp[[#This Row],[gameId]], games!$B$2:$T$40, 9, FALSE)</f>
        <v>carolina-panthers</v>
      </c>
      <c r="AH3691" s="5">
        <f>IF(tbl_pbp[[#This Row],[AwayTeam]] &lt;&gt; "new-orleans-saints", tbl_pbp[[#This Row],[homeWinPercentage]], 1-tbl_pbp[[#This Row],[homeWinPercentage]])</f>
        <v>0.752</v>
      </c>
      <c r="AI3691" s="13">
        <f>tbl_pbp[[#This Row],[Kamara]]*tbl_pbp[[#This Row],[Impactful Play]]</f>
        <v>0</v>
      </c>
      <c r="AJ3691" s="13">
        <f>tbl_pbp[[#This Row],[Thomas]]*tbl_pbp[[#This Row],[Impactful Play]]</f>
        <v>0</v>
      </c>
      <c r="AK3691" s="13" t="str">
        <f>VLOOKUP(tbl_pbp[[#This Row],[Play Saints Win % Increase]], tbl_impact[],3,TRUE)</f>
        <v>Scented (0 to +5%)</v>
      </c>
    </row>
    <row r="3692" spans="1:37">
      <c r="A3692" s="1">
        <v>46</v>
      </c>
      <c r="B3692" s="5">
        <v>0.78700000000000003</v>
      </c>
      <c r="C3692" t="s">
        <v>3467</v>
      </c>
      <c r="D3692">
        <v>0</v>
      </c>
      <c r="E3692">
        <v>0</v>
      </c>
      <c r="F3692">
        <v>2</v>
      </c>
      <c r="G3692">
        <v>14</v>
      </c>
      <c r="H3692">
        <v>10</v>
      </c>
      <c r="I3692">
        <v>10</v>
      </c>
      <c r="J3692">
        <v>26</v>
      </c>
      <c r="K3692" t="s">
        <v>29</v>
      </c>
      <c r="L3692">
        <v>1</v>
      </c>
      <c r="M3692">
        <v>74</v>
      </c>
      <c r="N3692" t="s">
        <v>3468</v>
      </c>
      <c r="O3692" t="s">
        <v>77</v>
      </c>
      <c r="P3692" t="s">
        <v>45</v>
      </c>
      <c r="Q3692" t="s">
        <v>46</v>
      </c>
      <c r="R3692" t="s">
        <v>47</v>
      </c>
      <c r="S3692" t="s">
        <v>33</v>
      </c>
      <c r="T3692" t="s">
        <v>221</v>
      </c>
      <c r="U3692" t="s">
        <v>2097</v>
      </c>
      <c r="V3692" t="s">
        <v>3327</v>
      </c>
      <c r="X3692" t="str">
        <f>VLOOKUP(pbp!V925, games!$B$2:$R$40, 3, FALSE)</f>
        <v>2019-10-13T17:00Z</v>
      </c>
      <c r="Y3692">
        <f>VLOOKUP(1*V3692,NFLGames!$H$11:$H$555,1,FALSE)</f>
        <v>401220322</v>
      </c>
      <c r="Z3692">
        <f>VLOOKUP($Y3692, NFLGames!$H$11:$K$555,2,FALSE)</f>
        <v>2020</v>
      </c>
      <c r="AA3692">
        <f>VLOOKUP($Y3692, NFLGames!$H$11:$K$555,3,FALSE)</f>
        <v>7</v>
      </c>
      <c r="AB3692" s="6">
        <f>IF(A3693=0, 0, AH3693-tbl_pbp[[#This Row],[Saints Win %]])</f>
        <v>-2.9000000000000026E-2</v>
      </c>
      <c r="AC3692">
        <v>1</v>
      </c>
      <c r="AE3692">
        <f>ABS(tbl_pbp[[#This Row],[play.homeScore]]-tbl_pbp[[#This Row],[play.awayScore]])</f>
        <v>4</v>
      </c>
      <c r="AF3692">
        <f>IF(tbl_pbp[[#This Row],[Play Saints Win % Increase]]&gt;=$AF$4,1,0)</f>
        <v>0</v>
      </c>
      <c r="AG3692" t="str">
        <f>VLOOKUP(tbl_pbp[[#This Row],[gameId]], games!$B$2:$T$40, 9, FALSE)</f>
        <v>carolina-panthers</v>
      </c>
      <c r="AH3692" s="5">
        <f>IF(tbl_pbp[[#This Row],[AwayTeam]] &lt;&gt; "new-orleans-saints", tbl_pbp[[#This Row],[homeWinPercentage]], 1-tbl_pbp[[#This Row],[homeWinPercentage]])</f>
        <v>0.78700000000000003</v>
      </c>
      <c r="AI3692" s="13">
        <f>tbl_pbp[[#This Row],[Kamara]]*tbl_pbp[[#This Row],[Impactful Play]]</f>
        <v>0</v>
      </c>
      <c r="AJ3692" s="13">
        <f>tbl_pbp[[#This Row],[Thomas]]*tbl_pbp[[#This Row],[Impactful Play]]</f>
        <v>0</v>
      </c>
      <c r="AK3692" s="13" t="str">
        <f>VLOOKUP(tbl_pbp[[#This Row],[Play Saints Win % Increase]], tbl_impact[],3,TRUE)</f>
        <v>Bad (0 to -5%)</v>
      </c>
    </row>
    <row r="3693" spans="1:37">
      <c r="A3693" s="1">
        <v>47</v>
      </c>
      <c r="B3693" s="5">
        <v>0.75800000000000001</v>
      </c>
      <c r="C3693" t="s">
        <v>3469</v>
      </c>
      <c r="D3693">
        <v>0</v>
      </c>
      <c r="E3693">
        <v>0</v>
      </c>
      <c r="F3693">
        <v>2</v>
      </c>
      <c r="G3693">
        <v>14</v>
      </c>
      <c r="H3693">
        <v>10</v>
      </c>
      <c r="I3693">
        <v>10</v>
      </c>
      <c r="J3693">
        <v>58</v>
      </c>
      <c r="K3693" t="s">
        <v>29</v>
      </c>
      <c r="L3693">
        <v>1</v>
      </c>
      <c r="M3693">
        <v>42</v>
      </c>
      <c r="N3693" t="s">
        <v>3470</v>
      </c>
      <c r="O3693" t="s">
        <v>3471</v>
      </c>
      <c r="P3693" t="s">
        <v>45</v>
      </c>
      <c r="Q3693" t="s">
        <v>46</v>
      </c>
      <c r="R3693" t="s">
        <v>47</v>
      </c>
      <c r="S3693" t="s">
        <v>33</v>
      </c>
      <c r="T3693" t="s">
        <v>3388</v>
      </c>
      <c r="U3693" t="s">
        <v>3389</v>
      </c>
      <c r="V3693" t="s">
        <v>3327</v>
      </c>
      <c r="X3693" t="str">
        <f>VLOOKUP(pbp!V926, games!$B$2:$R$40, 3, FALSE)</f>
        <v>2019-10-13T17:00Z</v>
      </c>
      <c r="Y3693">
        <f>VLOOKUP(1*V3693,NFLGames!$H$11:$H$555,1,FALSE)</f>
        <v>401220322</v>
      </c>
      <c r="Z3693">
        <f>VLOOKUP($Y3693, NFLGames!$H$11:$K$555,2,FALSE)</f>
        <v>2020</v>
      </c>
      <c r="AA3693">
        <f>VLOOKUP($Y3693, NFLGames!$H$11:$K$555,3,FALSE)</f>
        <v>7</v>
      </c>
      <c r="AB3693" s="6">
        <f>IF(A3694=0, 0, AH3694-tbl_pbp[[#This Row],[Saints Win %]])</f>
        <v>-1.4000000000000012E-2</v>
      </c>
      <c r="AE3693">
        <f>ABS(tbl_pbp[[#This Row],[play.homeScore]]-tbl_pbp[[#This Row],[play.awayScore]])</f>
        <v>4</v>
      </c>
      <c r="AF3693">
        <f>IF(tbl_pbp[[#This Row],[Play Saints Win % Increase]]&gt;=$AF$4,1,0)</f>
        <v>0</v>
      </c>
      <c r="AG3693" t="str">
        <f>VLOOKUP(tbl_pbp[[#This Row],[gameId]], games!$B$2:$T$40, 9, FALSE)</f>
        <v>carolina-panthers</v>
      </c>
      <c r="AH3693" s="5">
        <f>IF(tbl_pbp[[#This Row],[AwayTeam]] &lt;&gt; "new-orleans-saints", tbl_pbp[[#This Row],[homeWinPercentage]], 1-tbl_pbp[[#This Row],[homeWinPercentage]])</f>
        <v>0.75800000000000001</v>
      </c>
      <c r="AI3693" s="13">
        <f>tbl_pbp[[#This Row],[Kamara]]*tbl_pbp[[#This Row],[Impactful Play]]</f>
        <v>0</v>
      </c>
      <c r="AJ3693" s="13">
        <f>tbl_pbp[[#This Row],[Thomas]]*tbl_pbp[[#This Row],[Impactful Play]]</f>
        <v>0</v>
      </c>
      <c r="AK3693" s="13" t="str">
        <f>VLOOKUP(tbl_pbp[[#This Row],[Play Saints Win % Increase]], tbl_impact[],3,TRUE)</f>
        <v>Bad (0 to -5%)</v>
      </c>
    </row>
    <row r="3694" spans="1:37">
      <c r="A3694" s="1">
        <v>48</v>
      </c>
      <c r="B3694" s="5">
        <v>0.74399999999999999</v>
      </c>
      <c r="C3694" t="s">
        <v>3472</v>
      </c>
      <c r="D3694">
        <v>0</v>
      </c>
      <c r="E3694">
        <v>0</v>
      </c>
      <c r="F3694">
        <v>2</v>
      </c>
      <c r="G3694">
        <v>14</v>
      </c>
      <c r="H3694">
        <v>10</v>
      </c>
      <c r="I3694">
        <v>10</v>
      </c>
      <c r="J3694">
        <v>58</v>
      </c>
      <c r="K3694" t="s">
        <v>29</v>
      </c>
      <c r="L3694">
        <v>2</v>
      </c>
      <c r="M3694">
        <v>42</v>
      </c>
      <c r="N3694" t="s">
        <v>3473</v>
      </c>
      <c r="O3694" t="s">
        <v>3078</v>
      </c>
      <c r="P3694" t="s">
        <v>22</v>
      </c>
      <c r="Q3694" t="s">
        <v>37</v>
      </c>
      <c r="S3694" t="s">
        <v>120</v>
      </c>
      <c r="T3694" t="s">
        <v>3388</v>
      </c>
      <c r="U3694" t="s">
        <v>3474</v>
      </c>
      <c r="V3694" t="s">
        <v>3327</v>
      </c>
      <c r="X3694" t="str">
        <f>VLOOKUP(pbp!V927, games!$B$2:$R$40, 3, FALSE)</f>
        <v>2019-10-13T17:00Z</v>
      </c>
      <c r="Y3694">
        <f>VLOOKUP(1*V3694,NFLGames!$H$11:$H$555,1,FALSE)</f>
        <v>401220322</v>
      </c>
      <c r="Z3694">
        <f>VLOOKUP($Y3694, NFLGames!$H$11:$K$555,2,FALSE)</f>
        <v>2020</v>
      </c>
      <c r="AA3694">
        <f>VLOOKUP($Y3694, NFLGames!$H$11:$K$555,3,FALSE)</f>
        <v>7</v>
      </c>
      <c r="AB3694" s="6">
        <f>IF(A3695=0, 0, AH3695-tbl_pbp[[#This Row],[Saints Win %]])</f>
        <v>6.700000000000006E-2</v>
      </c>
      <c r="AE3694">
        <f>ABS(tbl_pbp[[#This Row],[play.homeScore]]-tbl_pbp[[#This Row],[play.awayScore]])</f>
        <v>4</v>
      </c>
      <c r="AF3694">
        <f>IF(tbl_pbp[[#This Row],[Play Saints Win % Increase]]&gt;=$AF$4,1,0)</f>
        <v>0</v>
      </c>
      <c r="AG3694" t="str">
        <f>VLOOKUP(tbl_pbp[[#This Row],[gameId]], games!$B$2:$T$40, 9, FALSE)</f>
        <v>carolina-panthers</v>
      </c>
      <c r="AH3694" s="5">
        <f>IF(tbl_pbp[[#This Row],[AwayTeam]] &lt;&gt; "new-orleans-saints", tbl_pbp[[#This Row],[homeWinPercentage]], 1-tbl_pbp[[#This Row],[homeWinPercentage]])</f>
        <v>0.74399999999999999</v>
      </c>
      <c r="AI3694" s="13">
        <f>tbl_pbp[[#This Row],[Kamara]]*tbl_pbp[[#This Row],[Impactful Play]]</f>
        <v>0</v>
      </c>
      <c r="AJ3694" s="13">
        <f>tbl_pbp[[#This Row],[Thomas]]*tbl_pbp[[#This Row],[Impactful Play]]</f>
        <v>0</v>
      </c>
      <c r="AK3694" s="13" t="str">
        <f>VLOOKUP(tbl_pbp[[#This Row],[Play Saints Win % Increase]], tbl_impact[],3,TRUE)</f>
        <v>Perfumed (5 to + 10%)</v>
      </c>
    </row>
    <row r="3695" spans="1:37">
      <c r="A3695" s="1">
        <v>49</v>
      </c>
      <c r="B3695" s="5">
        <v>0.81100000000000005</v>
      </c>
      <c r="C3695" t="s">
        <v>3475</v>
      </c>
      <c r="D3695">
        <v>0</v>
      </c>
      <c r="E3695">
        <v>0</v>
      </c>
      <c r="F3695">
        <v>2</v>
      </c>
      <c r="G3695">
        <v>14</v>
      </c>
      <c r="H3695">
        <v>10</v>
      </c>
      <c r="I3695">
        <v>10</v>
      </c>
      <c r="J3695">
        <v>58</v>
      </c>
      <c r="K3695" t="s">
        <v>29</v>
      </c>
      <c r="L3695">
        <v>3</v>
      </c>
      <c r="M3695">
        <v>42</v>
      </c>
      <c r="N3695" t="s">
        <v>3476</v>
      </c>
      <c r="O3695" t="s">
        <v>3477</v>
      </c>
      <c r="P3695" t="s">
        <v>30</v>
      </c>
      <c r="Q3695" t="s">
        <v>31</v>
      </c>
      <c r="R3695" t="s">
        <v>32</v>
      </c>
      <c r="S3695" t="s">
        <v>123</v>
      </c>
      <c r="T3695" t="s">
        <v>3388</v>
      </c>
      <c r="U3695" t="s">
        <v>3478</v>
      </c>
      <c r="V3695" t="s">
        <v>3327</v>
      </c>
      <c r="X3695" t="str">
        <f>VLOOKUP(pbp!V928, games!$B$2:$R$40, 3, FALSE)</f>
        <v>2019-10-13T17:00Z</v>
      </c>
      <c r="Y3695">
        <f>VLOOKUP(1*V3695,NFLGames!$H$11:$H$555,1,FALSE)</f>
        <v>401220322</v>
      </c>
      <c r="Z3695">
        <f>VLOOKUP($Y3695, NFLGames!$H$11:$K$555,2,FALSE)</f>
        <v>2020</v>
      </c>
      <c r="AA3695">
        <f>VLOOKUP($Y3695, NFLGames!$H$11:$K$555,3,FALSE)</f>
        <v>7</v>
      </c>
      <c r="AB3695" s="6">
        <f>IF(A3696=0, 0, AH3696-tbl_pbp[[#This Row],[Saints Win %]])</f>
        <v>-0.1100000000000001</v>
      </c>
      <c r="AE3695">
        <f>ABS(tbl_pbp[[#This Row],[play.homeScore]]-tbl_pbp[[#This Row],[play.awayScore]])</f>
        <v>4</v>
      </c>
      <c r="AF3695">
        <f>IF(tbl_pbp[[#This Row],[Play Saints Win % Increase]]&gt;=$AF$4,1,0)</f>
        <v>0</v>
      </c>
      <c r="AG3695" t="str">
        <f>VLOOKUP(tbl_pbp[[#This Row],[gameId]], games!$B$2:$T$40, 9, FALSE)</f>
        <v>carolina-panthers</v>
      </c>
      <c r="AH3695" s="5">
        <f>IF(tbl_pbp[[#This Row],[AwayTeam]] &lt;&gt; "new-orleans-saints", tbl_pbp[[#This Row],[homeWinPercentage]], 1-tbl_pbp[[#This Row],[homeWinPercentage]])</f>
        <v>0.81100000000000005</v>
      </c>
      <c r="AI3695" s="13">
        <f>tbl_pbp[[#This Row],[Kamara]]*tbl_pbp[[#This Row],[Impactful Play]]</f>
        <v>0</v>
      </c>
      <c r="AJ3695" s="13">
        <f>tbl_pbp[[#This Row],[Thomas]]*tbl_pbp[[#This Row],[Impactful Play]]</f>
        <v>0</v>
      </c>
      <c r="AK3695" s="13" t="str">
        <f>VLOOKUP(tbl_pbp[[#This Row],[Play Saints Win % Increase]], tbl_impact[],3,TRUE)</f>
        <v>Stinky (worse than -10% to -20%)</v>
      </c>
    </row>
    <row r="3696" spans="1:37">
      <c r="A3696" s="1">
        <v>50</v>
      </c>
      <c r="B3696" s="5">
        <v>0.70099999999999996</v>
      </c>
      <c r="C3696" t="s">
        <v>3479</v>
      </c>
      <c r="D3696">
        <v>0</v>
      </c>
      <c r="E3696">
        <v>0</v>
      </c>
      <c r="F3696">
        <v>2</v>
      </c>
      <c r="G3696">
        <v>14</v>
      </c>
      <c r="H3696">
        <v>10</v>
      </c>
      <c r="I3696">
        <v>10</v>
      </c>
      <c r="J3696">
        <v>75</v>
      </c>
      <c r="K3696" t="s">
        <v>29</v>
      </c>
      <c r="L3696">
        <v>1</v>
      </c>
      <c r="M3696">
        <v>25</v>
      </c>
      <c r="N3696" t="s">
        <v>3480</v>
      </c>
      <c r="O3696" t="s">
        <v>1543</v>
      </c>
      <c r="P3696" t="s">
        <v>45</v>
      </c>
      <c r="Q3696" t="s">
        <v>46</v>
      </c>
      <c r="R3696" t="s">
        <v>47</v>
      </c>
      <c r="S3696" t="s">
        <v>33</v>
      </c>
      <c r="T3696" t="s">
        <v>3380</v>
      </c>
      <c r="U3696" t="s">
        <v>3381</v>
      </c>
      <c r="V3696" t="s">
        <v>3327</v>
      </c>
      <c r="X3696" t="str">
        <f>VLOOKUP(pbp!V929, games!$B$2:$R$40, 3, FALSE)</f>
        <v>2019-10-13T17:00Z</v>
      </c>
      <c r="Y3696">
        <f>VLOOKUP(1*V3696,NFLGames!$H$11:$H$555,1,FALSE)</f>
        <v>401220322</v>
      </c>
      <c r="Z3696">
        <f>VLOOKUP($Y3696, NFLGames!$H$11:$K$555,2,FALSE)</f>
        <v>2020</v>
      </c>
      <c r="AA3696">
        <f>VLOOKUP($Y3696, NFLGames!$H$11:$K$555,3,FALSE)</f>
        <v>7</v>
      </c>
      <c r="AB3696" s="6">
        <f>IF(A3697=0, 0, AH3697-tbl_pbp[[#This Row],[Saints Win %]])</f>
        <v>3.0000000000000027E-3</v>
      </c>
      <c r="AE3696">
        <f>ABS(tbl_pbp[[#This Row],[play.homeScore]]-tbl_pbp[[#This Row],[play.awayScore]])</f>
        <v>4</v>
      </c>
      <c r="AF3696">
        <f>IF(tbl_pbp[[#This Row],[Play Saints Win % Increase]]&gt;=$AF$4,1,0)</f>
        <v>0</v>
      </c>
      <c r="AG3696" t="str">
        <f>VLOOKUP(tbl_pbp[[#This Row],[gameId]], games!$B$2:$T$40, 9, FALSE)</f>
        <v>carolina-panthers</v>
      </c>
      <c r="AH3696" s="5">
        <f>IF(tbl_pbp[[#This Row],[AwayTeam]] &lt;&gt; "new-orleans-saints", tbl_pbp[[#This Row],[homeWinPercentage]], 1-tbl_pbp[[#This Row],[homeWinPercentage]])</f>
        <v>0.70099999999999996</v>
      </c>
      <c r="AI3696" s="13">
        <f>tbl_pbp[[#This Row],[Kamara]]*tbl_pbp[[#This Row],[Impactful Play]]</f>
        <v>0</v>
      </c>
      <c r="AJ3696" s="13">
        <f>tbl_pbp[[#This Row],[Thomas]]*tbl_pbp[[#This Row],[Impactful Play]]</f>
        <v>0</v>
      </c>
      <c r="AK3696" s="13" t="str">
        <f>VLOOKUP(tbl_pbp[[#This Row],[Play Saints Win % Increase]], tbl_impact[],3,TRUE)</f>
        <v>Scented (0 to +5%)</v>
      </c>
    </row>
    <row r="3697" spans="1:37">
      <c r="A3697" s="1">
        <v>51</v>
      </c>
      <c r="B3697" s="5">
        <v>0.70399999999999996</v>
      </c>
      <c r="C3697" t="s">
        <v>3481</v>
      </c>
      <c r="D3697">
        <v>0</v>
      </c>
      <c r="E3697">
        <v>0</v>
      </c>
      <c r="F3697">
        <v>2</v>
      </c>
      <c r="G3697">
        <v>14</v>
      </c>
      <c r="H3697">
        <v>10</v>
      </c>
      <c r="I3697">
        <v>10</v>
      </c>
      <c r="J3697">
        <v>75</v>
      </c>
      <c r="K3697" t="s">
        <v>29</v>
      </c>
      <c r="L3697">
        <v>2</v>
      </c>
      <c r="M3697">
        <v>25</v>
      </c>
      <c r="N3697" t="s">
        <v>3482</v>
      </c>
      <c r="O3697" t="s">
        <v>195</v>
      </c>
      <c r="P3697" t="s">
        <v>167</v>
      </c>
      <c r="Q3697" t="s">
        <v>168</v>
      </c>
      <c r="S3697" t="s">
        <v>120</v>
      </c>
      <c r="T3697" t="s">
        <v>3380</v>
      </c>
      <c r="U3697" t="s">
        <v>3483</v>
      </c>
      <c r="V3697" t="s">
        <v>3327</v>
      </c>
      <c r="X3697" t="str">
        <f>VLOOKUP(pbp!V930, games!$B$2:$R$40, 3, FALSE)</f>
        <v>2019-10-13T17:00Z</v>
      </c>
      <c r="Y3697">
        <f>VLOOKUP(1*V3697,NFLGames!$H$11:$H$555,1,FALSE)</f>
        <v>401220322</v>
      </c>
      <c r="Z3697">
        <f>VLOOKUP($Y3697, NFLGames!$H$11:$K$555,2,FALSE)</f>
        <v>2020</v>
      </c>
      <c r="AA3697">
        <f>VLOOKUP($Y3697, NFLGames!$H$11:$K$555,3,FALSE)</f>
        <v>7</v>
      </c>
      <c r="AB3697" s="6">
        <f>IF(A3698=0, 0, AH3698-tbl_pbp[[#This Row],[Saints Win %]])</f>
        <v>-6.0000000000000053E-3</v>
      </c>
      <c r="AE3697">
        <f>ABS(tbl_pbp[[#This Row],[play.homeScore]]-tbl_pbp[[#This Row],[play.awayScore]])</f>
        <v>4</v>
      </c>
      <c r="AF3697">
        <f>IF(tbl_pbp[[#This Row],[Play Saints Win % Increase]]&gt;=$AF$4,1,0)</f>
        <v>0</v>
      </c>
      <c r="AG3697" t="str">
        <f>VLOOKUP(tbl_pbp[[#This Row],[gameId]], games!$B$2:$T$40, 9, FALSE)</f>
        <v>carolina-panthers</v>
      </c>
      <c r="AH3697" s="5">
        <f>IF(tbl_pbp[[#This Row],[AwayTeam]] &lt;&gt; "new-orleans-saints", tbl_pbp[[#This Row],[homeWinPercentage]], 1-tbl_pbp[[#This Row],[homeWinPercentage]])</f>
        <v>0.70399999999999996</v>
      </c>
      <c r="AI3697" s="13">
        <f>tbl_pbp[[#This Row],[Kamara]]*tbl_pbp[[#This Row],[Impactful Play]]</f>
        <v>0</v>
      </c>
      <c r="AJ3697" s="13">
        <f>tbl_pbp[[#This Row],[Thomas]]*tbl_pbp[[#This Row],[Impactful Play]]</f>
        <v>0</v>
      </c>
      <c r="AK3697" s="13" t="str">
        <f>VLOOKUP(tbl_pbp[[#This Row],[Play Saints Win % Increase]], tbl_impact[],3,TRUE)</f>
        <v>Bad (0 to -5%)</v>
      </c>
    </row>
    <row r="3698" spans="1:37">
      <c r="A3698" s="1">
        <v>52</v>
      </c>
      <c r="B3698" s="5">
        <v>0.69799999999999995</v>
      </c>
      <c r="C3698" t="s">
        <v>3484</v>
      </c>
      <c r="D3698">
        <v>0</v>
      </c>
      <c r="E3698">
        <v>0</v>
      </c>
      <c r="F3698">
        <v>2</v>
      </c>
      <c r="G3698">
        <v>14</v>
      </c>
      <c r="H3698">
        <v>10</v>
      </c>
      <c r="I3698">
        <v>10</v>
      </c>
      <c r="J3698">
        <v>65</v>
      </c>
      <c r="K3698" t="s">
        <v>533</v>
      </c>
      <c r="L3698">
        <v>1</v>
      </c>
      <c r="M3698">
        <v>65</v>
      </c>
      <c r="N3698" t="s">
        <v>3485</v>
      </c>
      <c r="O3698" t="s">
        <v>526</v>
      </c>
      <c r="P3698" t="s">
        <v>30</v>
      </c>
      <c r="Q3698" t="s">
        <v>31</v>
      </c>
      <c r="R3698" t="s">
        <v>32</v>
      </c>
      <c r="S3698" t="s">
        <v>33</v>
      </c>
      <c r="T3698" t="s">
        <v>3486</v>
      </c>
      <c r="U3698" t="s">
        <v>3487</v>
      </c>
      <c r="V3698" t="s">
        <v>3327</v>
      </c>
      <c r="X3698" t="str">
        <f>VLOOKUP(pbp!V931, games!$B$2:$R$40, 3, FALSE)</f>
        <v>2019-10-13T17:00Z</v>
      </c>
      <c r="Y3698">
        <f>VLOOKUP(1*V3698,NFLGames!$H$11:$H$555,1,FALSE)</f>
        <v>401220322</v>
      </c>
      <c r="Z3698">
        <f>VLOOKUP($Y3698, NFLGames!$H$11:$K$555,2,FALSE)</f>
        <v>2020</v>
      </c>
      <c r="AA3698">
        <f>VLOOKUP($Y3698, NFLGames!$H$11:$K$555,3,FALSE)</f>
        <v>7</v>
      </c>
      <c r="AB3698" s="6">
        <f>IF(A3699=0, 0, AH3699-tbl_pbp[[#This Row],[Saints Win %]])</f>
        <v>-3.0000000000000027E-3</v>
      </c>
      <c r="AE3698">
        <f>ABS(tbl_pbp[[#This Row],[play.homeScore]]-tbl_pbp[[#This Row],[play.awayScore]])</f>
        <v>4</v>
      </c>
      <c r="AF3698">
        <f>IF(tbl_pbp[[#This Row],[Play Saints Win % Increase]]&gt;=$AF$4,1,0)</f>
        <v>0</v>
      </c>
      <c r="AG3698" t="str">
        <f>VLOOKUP(tbl_pbp[[#This Row],[gameId]], games!$B$2:$T$40, 9, FALSE)</f>
        <v>carolina-panthers</v>
      </c>
      <c r="AH3698" s="5">
        <f>IF(tbl_pbp[[#This Row],[AwayTeam]] &lt;&gt; "new-orleans-saints", tbl_pbp[[#This Row],[homeWinPercentage]], 1-tbl_pbp[[#This Row],[homeWinPercentage]])</f>
        <v>0.69799999999999995</v>
      </c>
      <c r="AI3698" s="13">
        <f>tbl_pbp[[#This Row],[Kamara]]*tbl_pbp[[#This Row],[Impactful Play]]</f>
        <v>0</v>
      </c>
      <c r="AJ3698" s="13">
        <f>tbl_pbp[[#This Row],[Thomas]]*tbl_pbp[[#This Row],[Impactful Play]]</f>
        <v>0</v>
      </c>
      <c r="AK3698" s="13" t="str">
        <f>VLOOKUP(tbl_pbp[[#This Row],[Play Saints Win % Increase]], tbl_impact[],3,TRUE)</f>
        <v>Bad (0 to -5%)</v>
      </c>
    </row>
    <row r="3699" spans="1:37">
      <c r="A3699" s="1">
        <v>53</v>
      </c>
      <c r="B3699" s="5">
        <v>0.69499999999999995</v>
      </c>
      <c r="C3699" t="s">
        <v>3488</v>
      </c>
      <c r="D3699">
        <v>0</v>
      </c>
      <c r="E3699">
        <v>0</v>
      </c>
      <c r="F3699">
        <v>2</v>
      </c>
      <c r="G3699">
        <v>14</v>
      </c>
      <c r="H3699">
        <v>10</v>
      </c>
      <c r="I3699">
        <v>5</v>
      </c>
      <c r="J3699">
        <v>60</v>
      </c>
      <c r="K3699" t="s">
        <v>533</v>
      </c>
      <c r="L3699">
        <v>2</v>
      </c>
      <c r="M3699">
        <v>60</v>
      </c>
      <c r="N3699" t="s">
        <v>3489</v>
      </c>
      <c r="O3699" t="s">
        <v>1266</v>
      </c>
      <c r="P3699" t="s">
        <v>45</v>
      </c>
      <c r="Q3699" t="s">
        <v>46</v>
      </c>
      <c r="R3699" t="s">
        <v>47</v>
      </c>
      <c r="S3699" t="s">
        <v>38</v>
      </c>
      <c r="T3699" t="s">
        <v>3490</v>
      </c>
      <c r="U3699" t="s">
        <v>3491</v>
      </c>
      <c r="V3699" t="s">
        <v>3327</v>
      </c>
      <c r="X3699" t="str">
        <f>VLOOKUP(pbp!V932, games!$B$2:$R$40, 3, FALSE)</f>
        <v>2019-10-13T17:00Z</v>
      </c>
      <c r="Y3699">
        <f>VLOOKUP(1*V3699,NFLGames!$H$11:$H$555,1,FALSE)</f>
        <v>401220322</v>
      </c>
      <c r="Z3699">
        <f>VLOOKUP($Y3699, NFLGames!$H$11:$K$555,2,FALSE)</f>
        <v>2020</v>
      </c>
      <c r="AA3699">
        <f>VLOOKUP($Y3699, NFLGames!$H$11:$K$555,3,FALSE)</f>
        <v>7</v>
      </c>
      <c r="AB3699" s="6">
        <f>IF(A3700=0, 0, AH3700-tbl_pbp[[#This Row],[Saints Win %]])</f>
        <v>-4.4999999999999929E-2</v>
      </c>
      <c r="AE3699">
        <f>ABS(tbl_pbp[[#This Row],[play.homeScore]]-tbl_pbp[[#This Row],[play.awayScore]])</f>
        <v>4</v>
      </c>
      <c r="AF3699">
        <f>IF(tbl_pbp[[#This Row],[Play Saints Win % Increase]]&gt;=$AF$4,1,0)</f>
        <v>0</v>
      </c>
      <c r="AG3699" t="str">
        <f>VLOOKUP(tbl_pbp[[#This Row],[gameId]], games!$B$2:$T$40, 9, FALSE)</f>
        <v>carolina-panthers</v>
      </c>
      <c r="AH3699" s="5">
        <f>IF(tbl_pbp[[#This Row],[AwayTeam]] &lt;&gt; "new-orleans-saints", tbl_pbp[[#This Row],[homeWinPercentage]], 1-tbl_pbp[[#This Row],[homeWinPercentage]])</f>
        <v>0.69499999999999995</v>
      </c>
      <c r="AI3699" s="13">
        <f>tbl_pbp[[#This Row],[Kamara]]*tbl_pbp[[#This Row],[Impactful Play]]</f>
        <v>0</v>
      </c>
      <c r="AJ3699" s="13">
        <f>tbl_pbp[[#This Row],[Thomas]]*tbl_pbp[[#This Row],[Impactful Play]]</f>
        <v>0</v>
      </c>
      <c r="AK3699" s="13" t="str">
        <f>VLOOKUP(tbl_pbp[[#This Row],[Play Saints Win % Increase]], tbl_impact[],3,TRUE)</f>
        <v>Bad (0 to -5%)</v>
      </c>
    </row>
    <row r="3700" spans="1:37">
      <c r="A3700" s="1">
        <v>54</v>
      </c>
      <c r="B3700" s="5">
        <v>0.65</v>
      </c>
      <c r="C3700" t="s">
        <v>3492</v>
      </c>
      <c r="D3700">
        <v>0</v>
      </c>
      <c r="E3700">
        <v>0</v>
      </c>
      <c r="F3700">
        <v>2</v>
      </c>
      <c r="G3700">
        <v>14</v>
      </c>
      <c r="H3700">
        <v>10</v>
      </c>
      <c r="I3700">
        <v>3</v>
      </c>
      <c r="J3700">
        <v>58</v>
      </c>
      <c r="K3700" t="s">
        <v>533</v>
      </c>
      <c r="L3700">
        <v>3</v>
      </c>
      <c r="M3700">
        <v>58</v>
      </c>
      <c r="N3700" t="s">
        <v>3493</v>
      </c>
      <c r="O3700" t="s">
        <v>336</v>
      </c>
      <c r="P3700" t="s">
        <v>30</v>
      </c>
      <c r="Q3700" t="s">
        <v>31</v>
      </c>
      <c r="R3700" t="s">
        <v>32</v>
      </c>
      <c r="S3700" t="s">
        <v>375</v>
      </c>
      <c r="T3700" t="s">
        <v>3388</v>
      </c>
      <c r="U3700" t="s">
        <v>3494</v>
      </c>
      <c r="V3700" t="s">
        <v>3327</v>
      </c>
      <c r="X3700" t="str">
        <f>VLOOKUP(pbp!V933, games!$B$2:$R$40, 3, FALSE)</f>
        <v>2019-10-13T17:00Z</v>
      </c>
      <c r="Y3700">
        <f>VLOOKUP(1*V3700,NFLGames!$H$11:$H$555,1,FALSE)</f>
        <v>401220322</v>
      </c>
      <c r="Z3700">
        <f>VLOOKUP($Y3700, NFLGames!$H$11:$K$555,2,FALSE)</f>
        <v>2020</v>
      </c>
      <c r="AA3700">
        <f>VLOOKUP($Y3700, NFLGames!$H$11:$K$555,3,FALSE)</f>
        <v>7</v>
      </c>
      <c r="AB3700" s="6">
        <f>IF(A3701=0, 0, AH3701-tbl_pbp[[#This Row],[Saints Win %]])</f>
        <v>3.0000000000000027E-2</v>
      </c>
      <c r="AE3700">
        <f>ABS(tbl_pbp[[#This Row],[play.homeScore]]-tbl_pbp[[#This Row],[play.awayScore]])</f>
        <v>4</v>
      </c>
      <c r="AF3700">
        <f>IF(tbl_pbp[[#This Row],[Play Saints Win % Increase]]&gt;=$AF$4,1,0)</f>
        <v>0</v>
      </c>
      <c r="AG3700" t="str">
        <f>VLOOKUP(tbl_pbp[[#This Row],[gameId]], games!$B$2:$T$40, 9, FALSE)</f>
        <v>carolina-panthers</v>
      </c>
      <c r="AH3700" s="5">
        <f>IF(tbl_pbp[[#This Row],[AwayTeam]] &lt;&gt; "new-orleans-saints", tbl_pbp[[#This Row],[homeWinPercentage]], 1-tbl_pbp[[#This Row],[homeWinPercentage]])</f>
        <v>0.65</v>
      </c>
      <c r="AI3700" s="13">
        <f>tbl_pbp[[#This Row],[Kamara]]*tbl_pbp[[#This Row],[Impactful Play]]</f>
        <v>0</v>
      </c>
      <c r="AJ3700" s="13">
        <f>tbl_pbp[[#This Row],[Thomas]]*tbl_pbp[[#This Row],[Impactful Play]]</f>
        <v>0</v>
      </c>
      <c r="AK3700" s="13" t="str">
        <f>VLOOKUP(tbl_pbp[[#This Row],[Play Saints Win % Increase]], tbl_impact[],3,TRUE)</f>
        <v>Scented (0 to +5%)</v>
      </c>
    </row>
    <row r="3701" spans="1:37">
      <c r="A3701" s="1">
        <v>55</v>
      </c>
      <c r="B3701" s="5">
        <v>0.68</v>
      </c>
      <c r="C3701" t="s">
        <v>3495</v>
      </c>
      <c r="D3701">
        <v>0</v>
      </c>
      <c r="E3701">
        <v>0</v>
      </c>
      <c r="F3701">
        <v>2</v>
      </c>
      <c r="G3701">
        <v>14</v>
      </c>
      <c r="H3701">
        <v>10</v>
      </c>
      <c r="I3701">
        <v>10</v>
      </c>
      <c r="J3701">
        <v>47</v>
      </c>
      <c r="K3701" t="s">
        <v>533</v>
      </c>
      <c r="L3701">
        <v>1</v>
      </c>
      <c r="M3701">
        <v>47</v>
      </c>
      <c r="N3701" t="s">
        <v>3496</v>
      </c>
      <c r="O3701" t="s">
        <v>3497</v>
      </c>
      <c r="P3701" t="s">
        <v>45</v>
      </c>
      <c r="Q3701" t="s">
        <v>46</v>
      </c>
      <c r="R3701" t="s">
        <v>47</v>
      </c>
      <c r="S3701" t="s">
        <v>33</v>
      </c>
      <c r="T3701" t="s">
        <v>2150</v>
      </c>
      <c r="U3701" t="s">
        <v>2151</v>
      </c>
      <c r="V3701" t="s">
        <v>3327</v>
      </c>
      <c r="X3701" t="str">
        <f>VLOOKUP(pbp!V934, games!$B$2:$R$40, 3, FALSE)</f>
        <v>2019-10-13T17:00Z</v>
      </c>
      <c r="Y3701">
        <f>VLOOKUP(1*V3701,NFLGames!$H$11:$H$555,1,FALSE)</f>
        <v>401220322</v>
      </c>
      <c r="Z3701">
        <f>VLOOKUP($Y3701, NFLGames!$H$11:$K$555,2,FALSE)</f>
        <v>2020</v>
      </c>
      <c r="AA3701">
        <f>VLOOKUP($Y3701, NFLGames!$H$11:$K$555,3,FALSE)</f>
        <v>7</v>
      </c>
      <c r="AB3701" s="6">
        <f>IF(A3702=0, 0, AH3702-tbl_pbp[[#This Row],[Saints Win %]])</f>
        <v>-7.3000000000000065E-2</v>
      </c>
      <c r="AE3701">
        <f>ABS(tbl_pbp[[#This Row],[play.homeScore]]-tbl_pbp[[#This Row],[play.awayScore]])</f>
        <v>4</v>
      </c>
      <c r="AF3701">
        <f>IF(tbl_pbp[[#This Row],[Play Saints Win % Increase]]&gt;=$AF$4,1,0)</f>
        <v>0</v>
      </c>
      <c r="AG3701" t="str">
        <f>VLOOKUP(tbl_pbp[[#This Row],[gameId]], games!$B$2:$T$40, 9, FALSE)</f>
        <v>carolina-panthers</v>
      </c>
      <c r="AH3701" s="5">
        <f>IF(tbl_pbp[[#This Row],[AwayTeam]] &lt;&gt; "new-orleans-saints", tbl_pbp[[#This Row],[homeWinPercentage]], 1-tbl_pbp[[#This Row],[homeWinPercentage]])</f>
        <v>0.68</v>
      </c>
      <c r="AI3701" s="13">
        <f>tbl_pbp[[#This Row],[Kamara]]*tbl_pbp[[#This Row],[Impactful Play]]</f>
        <v>0</v>
      </c>
      <c r="AJ3701" s="13">
        <f>tbl_pbp[[#This Row],[Thomas]]*tbl_pbp[[#This Row],[Impactful Play]]</f>
        <v>0</v>
      </c>
      <c r="AK3701" s="13" t="str">
        <f>VLOOKUP(tbl_pbp[[#This Row],[Play Saints Win % Increase]], tbl_impact[],3,TRUE)</f>
        <v>Smelly (worse than-5% -&gt; -10%)</v>
      </c>
    </row>
    <row r="3702" spans="1:37">
      <c r="A3702" s="1">
        <v>56</v>
      </c>
      <c r="B3702" s="5">
        <v>0.60699999999999998</v>
      </c>
      <c r="C3702" t="s">
        <v>3498</v>
      </c>
      <c r="D3702">
        <v>0</v>
      </c>
      <c r="E3702">
        <v>0</v>
      </c>
      <c r="F3702">
        <v>2</v>
      </c>
      <c r="G3702">
        <v>14</v>
      </c>
      <c r="H3702">
        <v>10</v>
      </c>
      <c r="I3702">
        <v>9</v>
      </c>
      <c r="J3702">
        <v>46</v>
      </c>
      <c r="K3702" t="s">
        <v>533</v>
      </c>
      <c r="L3702">
        <v>2</v>
      </c>
      <c r="M3702">
        <v>46</v>
      </c>
      <c r="N3702" t="s">
        <v>3499</v>
      </c>
      <c r="O3702" t="s">
        <v>3500</v>
      </c>
      <c r="P3702" t="s">
        <v>30</v>
      </c>
      <c r="Q3702" t="s">
        <v>31</v>
      </c>
      <c r="R3702" t="s">
        <v>32</v>
      </c>
      <c r="S3702" t="s">
        <v>210</v>
      </c>
      <c r="T3702" t="s">
        <v>435</v>
      </c>
      <c r="U3702" t="s">
        <v>3501</v>
      </c>
      <c r="V3702" t="s">
        <v>3327</v>
      </c>
      <c r="X3702" t="str">
        <f>VLOOKUP(pbp!V935, games!$B$2:$R$40, 3, FALSE)</f>
        <v>2019-10-13T17:00Z</v>
      </c>
      <c r="Y3702">
        <f>VLOOKUP(1*V3702,NFLGames!$H$11:$H$555,1,FALSE)</f>
        <v>401220322</v>
      </c>
      <c r="Z3702">
        <f>VLOOKUP($Y3702, NFLGames!$H$11:$K$555,2,FALSE)</f>
        <v>2020</v>
      </c>
      <c r="AA3702">
        <f>VLOOKUP($Y3702, NFLGames!$H$11:$K$555,3,FALSE)</f>
        <v>7</v>
      </c>
      <c r="AB3702" s="6">
        <f>IF(A3703=0, 0, AH3703-tbl_pbp[[#This Row],[Saints Win %]])</f>
        <v>-2.1000000000000019E-2</v>
      </c>
      <c r="AE3702">
        <f>ABS(tbl_pbp[[#This Row],[play.homeScore]]-tbl_pbp[[#This Row],[play.awayScore]])</f>
        <v>4</v>
      </c>
      <c r="AF3702">
        <f>IF(tbl_pbp[[#This Row],[Play Saints Win % Increase]]&gt;=$AF$4,1,0)</f>
        <v>0</v>
      </c>
      <c r="AG3702" t="str">
        <f>VLOOKUP(tbl_pbp[[#This Row],[gameId]], games!$B$2:$T$40, 9, FALSE)</f>
        <v>carolina-panthers</v>
      </c>
      <c r="AH3702" s="5">
        <f>IF(tbl_pbp[[#This Row],[AwayTeam]] &lt;&gt; "new-orleans-saints", tbl_pbp[[#This Row],[homeWinPercentage]], 1-tbl_pbp[[#This Row],[homeWinPercentage]])</f>
        <v>0.60699999999999998</v>
      </c>
      <c r="AI3702" s="13">
        <f>tbl_pbp[[#This Row],[Kamara]]*tbl_pbp[[#This Row],[Impactful Play]]</f>
        <v>0</v>
      </c>
      <c r="AJ3702" s="13">
        <f>tbl_pbp[[#This Row],[Thomas]]*tbl_pbp[[#This Row],[Impactful Play]]</f>
        <v>0</v>
      </c>
      <c r="AK3702" s="13" t="str">
        <f>VLOOKUP(tbl_pbp[[#This Row],[Play Saints Win % Increase]], tbl_impact[],3,TRUE)</f>
        <v>Bad (0 to -5%)</v>
      </c>
    </row>
    <row r="3703" spans="1:37">
      <c r="A3703" s="1">
        <v>57</v>
      </c>
      <c r="B3703" s="5">
        <v>0.58599999999999997</v>
      </c>
      <c r="C3703" t="s">
        <v>3502</v>
      </c>
      <c r="D3703">
        <v>0</v>
      </c>
      <c r="E3703">
        <v>0</v>
      </c>
      <c r="F3703">
        <v>2</v>
      </c>
      <c r="G3703">
        <v>14</v>
      </c>
      <c r="H3703">
        <v>10</v>
      </c>
      <c r="I3703">
        <v>10</v>
      </c>
      <c r="J3703">
        <v>27</v>
      </c>
      <c r="K3703" t="s">
        <v>533</v>
      </c>
      <c r="L3703">
        <v>1</v>
      </c>
      <c r="M3703">
        <v>27</v>
      </c>
      <c r="N3703" t="s">
        <v>3503</v>
      </c>
      <c r="O3703" t="s">
        <v>291</v>
      </c>
      <c r="P3703" t="s">
        <v>30</v>
      </c>
      <c r="Q3703" t="s">
        <v>31</v>
      </c>
      <c r="R3703" t="s">
        <v>32</v>
      </c>
      <c r="S3703" t="s">
        <v>33</v>
      </c>
      <c r="T3703" t="s">
        <v>169</v>
      </c>
      <c r="U3703" t="s">
        <v>170</v>
      </c>
      <c r="V3703" t="s">
        <v>3327</v>
      </c>
      <c r="X3703" t="str">
        <f>VLOOKUP(pbp!V936, games!$B$2:$R$40, 3, FALSE)</f>
        <v>2019-10-13T17:00Z</v>
      </c>
      <c r="Y3703">
        <f>VLOOKUP(1*V3703,NFLGames!$H$11:$H$555,1,FALSE)</f>
        <v>401220322</v>
      </c>
      <c r="Z3703">
        <f>VLOOKUP($Y3703, NFLGames!$H$11:$K$555,2,FALSE)</f>
        <v>2020</v>
      </c>
      <c r="AA3703">
        <f>VLOOKUP($Y3703, NFLGames!$H$11:$K$555,3,FALSE)</f>
        <v>7</v>
      </c>
      <c r="AB3703" s="6">
        <f>IF(A3704=0, 0, AH3704-tbl_pbp[[#This Row],[Saints Win %]])</f>
        <v>-9.000000000000008E-3</v>
      </c>
      <c r="AE3703">
        <f>ABS(tbl_pbp[[#This Row],[play.homeScore]]-tbl_pbp[[#This Row],[play.awayScore]])</f>
        <v>4</v>
      </c>
      <c r="AF3703">
        <f>IF(tbl_pbp[[#This Row],[Play Saints Win % Increase]]&gt;=$AF$4,1,0)</f>
        <v>0</v>
      </c>
      <c r="AG3703" t="str">
        <f>VLOOKUP(tbl_pbp[[#This Row],[gameId]], games!$B$2:$T$40, 9, FALSE)</f>
        <v>carolina-panthers</v>
      </c>
      <c r="AH3703" s="5">
        <f>IF(tbl_pbp[[#This Row],[AwayTeam]] &lt;&gt; "new-orleans-saints", tbl_pbp[[#This Row],[homeWinPercentage]], 1-tbl_pbp[[#This Row],[homeWinPercentage]])</f>
        <v>0.58599999999999997</v>
      </c>
      <c r="AI3703" s="13">
        <f>tbl_pbp[[#This Row],[Kamara]]*tbl_pbp[[#This Row],[Impactful Play]]</f>
        <v>0</v>
      </c>
      <c r="AJ3703" s="13">
        <f>tbl_pbp[[#This Row],[Thomas]]*tbl_pbp[[#This Row],[Impactful Play]]</f>
        <v>0</v>
      </c>
      <c r="AK3703" s="13" t="str">
        <f>VLOOKUP(tbl_pbp[[#This Row],[Play Saints Win % Increase]], tbl_impact[],3,TRUE)</f>
        <v>Bad (0 to -5%)</v>
      </c>
    </row>
    <row r="3704" spans="1:37">
      <c r="A3704" s="1">
        <v>58</v>
      </c>
      <c r="B3704" s="5">
        <v>0.57699999999999996</v>
      </c>
      <c r="C3704" t="s">
        <v>3504</v>
      </c>
      <c r="D3704">
        <v>0</v>
      </c>
      <c r="E3704">
        <v>0</v>
      </c>
      <c r="F3704">
        <v>2</v>
      </c>
      <c r="G3704">
        <v>14</v>
      </c>
      <c r="H3704">
        <v>10</v>
      </c>
      <c r="I3704">
        <v>2</v>
      </c>
      <c r="J3704">
        <v>19</v>
      </c>
      <c r="K3704" t="s">
        <v>533</v>
      </c>
      <c r="L3704">
        <v>2</v>
      </c>
      <c r="M3704">
        <v>19</v>
      </c>
      <c r="N3704" t="s">
        <v>3505</v>
      </c>
      <c r="O3704" t="s">
        <v>225</v>
      </c>
      <c r="P3704" t="s">
        <v>30</v>
      </c>
      <c r="Q3704" t="s">
        <v>31</v>
      </c>
      <c r="R3704" t="s">
        <v>32</v>
      </c>
      <c r="S3704" t="s">
        <v>51</v>
      </c>
      <c r="T3704" t="s">
        <v>363</v>
      </c>
      <c r="U3704" t="s">
        <v>3506</v>
      </c>
      <c r="V3704" t="s">
        <v>3327</v>
      </c>
      <c r="X3704" t="str">
        <f>VLOOKUP(pbp!V937, games!$B$2:$R$40, 3, FALSE)</f>
        <v>2019-10-13T17:00Z</v>
      </c>
      <c r="Y3704">
        <f>VLOOKUP(1*V3704,NFLGames!$H$11:$H$555,1,FALSE)</f>
        <v>401220322</v>
      </c>
      <c r="Z3704">
        <f>VLOOKUP($Y3704, NFLGames!$H$11:$K$555,2,FALSE)</f>
        <v>2020</v>
      </c>
      <c r="AA3704">
        <f>VLOOKUP($Y3704, NFLGames!$H$11:$K$555,3,FALSE)</f>
        <v>7</v>
      </c>
      <c r="AB3704" s="6">
        <f>IF(A3705=0, 0, AH3705-tbl_pbp[[#This Row],[Saints Win %]])</f>
        <v>-2.0000000000000018E-3</v>
      </c>
      <c r="AE3704">
        <f>ABS(tbl_pbp[[#This Row],[play.homeScore]]-tbl_pbp[[#This Row],[play.awayScore]])</f>
        <v>4</v>
      </c>
      <c r="AF3704">
        <f>IF(tbl_pbp[[#This Row],[Play Saints Win % Increase]]&gt;=$AF$4,1,0)</f>
        <v>0</v>
      </c>
      <c r="AG3704" t="str">
        <f>VLOOKUP(tbl_pbp[[#This Row],[gameId]], games!$B$2:$T$40, 9, FALSE)</f>
        <v>carolina-panthers</v>
      </c>
      <c r="AH3704" s="5">
        <f>IF(tbl_pbp[[#This Row],[AwayTeam]] &lt;&gt; "new-orleans-saints", tbl_pbp[[#This Row],[homeWinPercentage]], 1-tbl_pbp[[#This Row],[homeWinPercentage]])</f>
        <v>0.57699999999999996</v>
      </c>
      <c r="AI3704" s="13">
        <f>tbl_pbp[[#This Row],[Kamara]]*tbl_pbp[[#This Row],[Impactful Play]]</f>
        <v>0</v>
      </c>
      <c r="AJ3704" s="13">
        <f>tbl_pbp[[#This Row],[Thomas]]*tbl_pbp[[#This Row],[Impactful Play]]</f>
        <v>0</v>
      </c>
      <c r="AK3704" s="13" t="str">
        <f>VLOOKUP(tbl_pbp[[#This Row],[Play Saints Win % Increase]], tbl_impact[],3,TRUE)</f>
        <v>Bad (0 to -5%)</v>
      </c>
    </row>
    <row r="3705" spans="1:37">
      <c r="A3705" s="1">
        <v>59</v>
      </c>
      <c r="B3705" s="5">
        <v>0.57499999999999996</v>
      </c>
      <c r="C3705" t="s">
        <v>3507</v>
      </c>
      <c r="D3705">
        <v>0</v>
      </c>
      <c r="E3705">
        <v>0</v>
      </c>
      <c r="F3705">
        <v>2</v>
      </c>
      <c r="G3705">
        <v>14</v>
      </c>
      <c r="H3705">
        <v>10</v>
      </c>
      <c r="I3705">
        <v>10</v>
      </c>
      <c r="J3705">
        <v>15</v>
      </c>
      <c r="K3705" t="s">
        <v>533</v>
      </c>
      <c r="L3705">
        <v>1</v>
      </c>
      <c r="M3705">
        <v>15</v>
      </c>
      <c r="N3705" t="s">
        <v>229</v>
      </c>
      <c r="O3705" t="s">
        <v>230</v>
      </c>
      <c r="P3705" t="s">
        <v>231</v>
      </c>
      <c r="Q3705" t="s">
        <v>232</v>
      </c>
      <c r="R3705" t="s">
        <v>233</v>
      </c>
      <c r="V3705" t="s">
        <v>3327</v>
      </c>
      <c r="X3705" t="str">
        <f>VLOOKUP(pbp!V938, games!$B$2:$R$40, 3, FALSE)</f>
        <v>2019-10-13T17:00Z</v>
      </c>
      <c r="Y3705">
        <f>VLOOKUP(1*V3705,NFLGames!$H$11:$H$555,1,FALSE)</f>
        <v>401220322</v>
      </c>
      <c r="Z3705">
        <f>VLOOKUP($Y3705, NFLGames!$H$11:$K$555,2,FALSE)</f>
        <v>2020</v>
      </c>
      <c r="AA3705">
        <f>VLOOKUP($Y3705, NFLGames!$H$11:$K$555,3,FALSE)</f>
        <v>7</v>
      </c>
      <c r="AB3705" s="6">
        <f>IF(A3706=0, 0, AH3706-tbl_pbp[[#This Row],[Saints Win %]])</f>
        <v>-4.3999999999999928E-2</v>
      </c>
      <c r="AE3705">
        <f>ABS(tbl_pbp[[#This Row],[play.homeScore]]-tbl_pbp[[#This Row],[play.awayScore]])</f>
        <v>4</v>
      </c>
      <c r="AF3705">
        <f>IF(tbl_pbp[[#This Row],[Play Saints Win % Increase]]&gt;=$AF$4,1,0)</f>
        <v>0</v>
      </c>
      <c r="AG3705" t="str">
        <f>VLOOKUP(tbl_pbp[[#This Row],[gameId]], games!$B$2:$T$40, 9, FALSE)</f>
        <v>carolina-panthers</v>
      </c>
      <c r="AH3705" s="5">
        <f>IF(tbl_pbp[[#This Row],[AwayTeam]] &lt;&gt; "new-orleans-saints", tbl_pbp[[#This Row],[homeWinPercentage]], 1-tbl_pbp[[#This Row],[homeWinPercentage]])</f>
        <v>0.57499999999999996</v>
      </c>
      <c r="AI3705" s="13">
        <f>tbl_pbp[[#This Row],[Kamara]]*tbl_pbp[[#This Row],[Impactful Play]]</f>
        <v>0</v>
      </c>
      <c r="AJ3705" s="13">
        <f>tbl_pbp[[#This Row],[Thomas]]*tbl_pbp[[#This Row],[Impactful Play]]</f>
        <v>0</v>
      </c>
      <c r="AK3705" s="13" t="str">
        <f>VLOOKUP(tbl_pbp[[#This Row],[Play Saints Win % Increase]], tbl_impact[],3,TRUE)</f>
        <v>Bad (0 to -5%)</v>
      </c>
    </row>
    <row r="3706" spans="1:37">
      <c r="A3706" s="1">
        <v>60</v>
      </c>
      <c r="B3706" s="5">
        <v>0.53100000000000003</v>
      </c>
      <c r="C3706" t="s">
        <v>3508</v>
      </c>
      <c r="D3706">
        <v>0</v>
      </c>
      <c r="E3706">
        <v>0</v>
      </c>
      <c r="F3706">
        <v>2</v>
      </c>
      <c r="G3706">
        <v>14</v>
      </c>
      <c r="H3706">
        <v>10</v>
      </c>
      <c r="I3706">
        <v>10</v>
      </c>
      <c r="J3706">
        <v>15</v>
      </c>
      <c r="K3706" t="s">
        <v>533</v>
      </c>
      <c r="L3706">
        <v>1</v>
      </c>
      <c r="M3706">
        <v>15</v>
      </c>
      <c r="N3706" t="s">
        <v>3509</v>
      </c>
      <c r="O3706" t="s">
        <v>230</v>
      </c>
      <c r="P3706" t="s">
        <v>30</v>
      </c>
      <c r="Q3706" t="s">
        <v>31</v>
      </c>
      <c r="R3706" t="s">
        <v>32</v>
      </c>
      <c r="S3706" t="s">
        <v>33</v>
      </c>
      <c r="T3706" t="s">
        <v>263</v>
      </c>
      <c r="U3706" t="s">
        <v>264</v>
      </c>
      <c r="V3706" t="s">
        <v>3327</v>
      </c>
      <c r="X3706" t="str">
        <f>VLOOKUP(pbp!V939, games!$B$2:$R$40, 3, FALSE)</f>
        <v>2019-10-13T17:00Z</v>
      </c>
      <c r="Y3706">
        <f>VLOOKUP(1*V3706,NFLGames!$H$11:$H$555,1,FALSE)</f>
        <v>401220322</v>
      </c>
      <c r="Z3706">
        <f>VLOOKUP($Y3706, NFLGames!$H$11:$K$555,2,FALSE)</f>
        <v>2020</v>
      </c>
      <c r="AA3706">
        <f>VLOOKUP($Y3706, NFLGames!$H$11:$K$555,3,FALSE)</f>
        <v>7</v>
      </c>
      <c r="AB3706" s="6">
        <f>IF(A3707=0, 0, AH3707-tbl_pbp[[#This Row],[Saints Win %]])</f>
        <v>-8.0000000000000071E-3</v>
      </c>
      <c r="AE3706">
        <f>ABS(tbl_pbp[[#This Row],[play.homeScore]]-tbl_pbp[[#This Row],[play.awayScore]])</f>
        <v>4</v>
      </c>
      <c r="AF3706">
        <f>IF(tbl_pbp[[#This Row],[Play Saints Win % Increase]]&gt;=$AF$4,1,0)</f>
        <v>0</v>
      </c>
      <c r="AG3706" t="str">
        <f>VLOOKUP(tbl_pbp[[#This Row],[gameId]], games!$B$2:$T$40, 9, FALSE)</f>
        <v>carolina-panthers</v>
      </c>
      <c r="AH3706" s="5">
        <f>IF(tbl_pbp[[#This Row],[AwayTeam]] &lt;&gt; "new-orleans-saints", tbl_pbp[[#This Row],[homeWinPercentage]], 1-tbl_pbp[[#This Row],[homeWinPercentage]])</f>
        <v>0.53100000000000003</v>
      </c>
      <c r="AI3706" s="13">
        <f>tbl_pbp[[#This Row],[Kamara]]*tbl_pbp[[#This Row],[Impactful Play]]</f>
        <v>0</v>
      </c>
      <c r="AJ3706" s="13">
        <f>tbl_pbp[[#This Row],[Thomas]]*tbl_pbp[[#This Row],[Impactful Play]]</f>
        <v>0</v>
      </c>
      <c r="AK3706" s="13" t="str">
        <f>VLOOKUP(tbl_pbp[[#This Row],[Play Saints Win % Increase]], tbl_impact[],3,TRUE)</f>
        <v>Bad (0 to -5%)</v>
      </c>
    </row>
    <row r="3707" spans="1:37">
      <c r="A3707" s="1">
        <v>61</v>
      </c>
      <c r="B3707" s="5">
        <v>0.52300000000000002</v>
      </c>
      <c r="C3707" t="s">
        <v>3510</v>
      </c>
      <c r="D3707">
        <v>0</v>
      </c>
      <c r="E3707">
        <v>0</v>
      </c>
      <c r="F3707">
        <v>2</v>
      </c>
      <c r="G3707">
        <v>14</v>
      </c>
      <c r="H3707">
        <v>10</v>
      </c>
      <c r="I3707">
        <v>2</v>
      </c>
      <c r="J3707">
        <v>7</v>
      </c>
      <c r="K3707" t="s">
        <v>533</v>
      </c>
      <c r="L3707">
        <v>2</v>
      </c>
      <c r="M3707">
        <v>7</v>
      </c>
      <c r="N3707" t="s">
        <v>3511</v>
      </c>
      <c r="O3707" t="s">
        <v>588</v>
      </c>
      <c r="P3707" t="s">
        <v>124</v>
      </c>
      <c r="Q3707" t="s">
        <v>125</v>
      </c>
      <c r="R3707" t="s">
        <v>126</v>
      </c>
      <c r="V3707" t="s">
        <v>3327</v>
      </c>
      <c r="X3707" t="str">
        <f>VLOOKUP(pbp!V940, games!$B$2:$R$40, 3, FALSE)</f>
        <v>2019-10-13T17:00Z</v>
      </c>
      <c r="Y3707">
        <f>VLOOKUP(1*V3707,NFLGames!$H$11:$H$555,1,FALSE)</f>
        <v>401220322</v>
      </c>
      <c r="Z3707">
        <f>VLOOKUP($Y3707, NFLGames!$H$11:$K$555,2,FALSE)</f>
        <v>2020</v>
      </c>
      <c r="AA3707">
        <f>VLOOKUP($Y3707, NFLGames!$H$11:$K$555,3,FALSE)</f>
        <v>7</v>
      </c>
      <c r="AB3707" s="6">
        <f>IF(A3708=0, 0, AH3708-tbl_pbp[[#This Row],[Saints Win %]])</f>
        <v>-4.4000000000000039E-2</v>
      </c>
      <c r="AE3707">
        <f>ABS(tbl_pbp[[#This Row],[play.homeScore]]-tbl_pbp[[#This Row],[play.awayScore]])</f>
        <v>4</v>
      </c>
      <c r="AF3707">
        <f>IF(tbl_pbp[[#This Row],[Play Saints Win % Increase]]&gt;=$AF$4,1,0)</f>
        <v>0</v>
      </c>
      <c r="AG3707" t="str">
        <f>VLOOKUP(tbl_pbp[[#This Row],[gameId]], games!$B$2:$T$40, 9, FALSE)</f>
        <v>carolina-panthers</v>
      </c>
      <c r="AH3707" s="5">
        <f>IF(tbl_pbp[[#This Row],[AwayTeam]] &lt;&gt; "new-orleans-saints", tbl_pbp[[#This Row],[homeWinPercentage]], 1-tbl_pbp[[#This Row],[homeWinPercentage]])</f>
        <v>0.52300000000000002</v>
      </c>
      <c r="AI3707" s="13">
        <f>tbl_pbp[[#This Row],[Kamara]]*tbl_pbp[[#This Row],[Impactful Play]]</f>
        <v>0</v>
      </c>
      <c r="AJ3707" s="13">
        <f>tbl_pbp[[#This Row],[Thomas]]*tbl_pbp[[#This Row],[Impactful Play]]</f>
        <v>0</v>
      </c>
      <c r="AK3707" s="13" t="str">
        <f>VLOOKUP(tbl_pbp[[#This Row],[Play Saints Win % Increase]], tbl_impact[],3,TRUE)</f>
        <v>Bad (0 to -5%)</v>
      </c>
    </row>
    <row r="3708" spans="1:37">
      <c r="A3708" s="1">
        <v>62</v>
      </c>
      <c r="B3708" s="5">
        <v>0.47899999999999998</v>
      </c>
      <c r="C3708" t="s">
        <v>3512</v>
      </c>
      <c r="D3708">
        <v>0</v>
      </c>
      <c r="E3708">
        <v>0</v>
      </c>
      <c r="F3708">
        <v>2</v>
      </c>
      <c r="G3708">
        <v>14</v>
      </c>
      <c r="H3708">
        <v>17</v>
      </c>
      <c r="I3708">
        <v>2</v>
      </c>
      <c r="J3708">
        <v>7</v>
      </c>
      <c r="K3708" t="s">
        <v>533</v>
      </c>
      <c r="L3708">
        <v>2</v>
      </c>
      <c r="M3708">
        <v>7</v>
      </c>
      <c r="N3708" t="s">
        <v>3513</v>
      </c>
      <c r="O3708" t="s">
        <v>546</v>
      </c>
      <c r="P3708" t="s">
        <v>103</v>
      </c>
      <c r="Q3708" t="s">
        <v>104</v>
      </c>
      <c r="R3708" t="s">
        <v>105</v>
      </c>
      <c r="S3708" t="s">
        <v>51</v>
      </c>
      <c r="T3708" t="s">
        <v>641</v>
      </c>
      <c r="U3708" t="s">
        <v>3514</v>
      </c>
      <c r="V3708" t="s">
        <v>3327</v>
      </c>
      <c r="X3708" t="str">
        <f>VLOOKUP(pbp!V941, games!$B$2:$R$40, 3, FALSE)</f>
        <v>2019-10-13T17:00Z</v>
      </c>
      <c r="Y3708">
        <f>VLOOKUP(1*V3708,NFLGames!$H$11:$H$555,1,FALSE)</f>
        <v>401220322</v>
      </c>
      <c r="Z3708">
        <f>VLOOKUP($Y3708, NFLGames!$H$11:$K$555,2,FALSE)</f>
        <v>2020</v>
      </c>
      <c r="AA3708">
        <f>VLOOKUP($Y3708, NFLGames!$H$11:$K$555,3,FALSE)</f>
        <v>7</v>
      </c>
      <c r="AB3708" s="6">
        <f>IF(A3709=0, 0, AH3709-tbl_pbp[[#This Row],[Saints Win %]])</f>
        <v>3.0000000000000027E-3</v>
      </c>
      <c r="AE3708">
        <f>ABS(tbl_pbp[[#This Row],[play.homeScore]]-tbl_pbp[[#This Row],[play.awayScore]])</f>
        <v>3</v>
      </c>
      <c r="AF3708">
        <f>IF(tbl_pbp[[#This Row],[Play Saints Win % Increase]]&gt;=$AF$4,1,0)</f>
        <v>0</v>
      </c>
      <c r="AG3708" t="str">
        <f>VLOOKUP(tbl_pbp[[#This Row],[gameId]], games!$B$2:$T$40, 9, FALSE)</f>
        <v>carolina-panthers</v>
      </c>
      <c r="AH3708" s="5">
        <f>IF(tbl_pbp[[#This Row],[AwayTeam]] &lt;&gt; "new-orleans-saints", tbl_pbp[[#This Row],[homeWinPercentage]], 1-tbl_pbp[[#This Row],[homeWinPercentage]])</f>
        <v>0.47899999999999998</v>
      </c>
      <c r="AI3708" s="13">
        <f>tbl_pbp[[#This Row],[Kamara]]*tbl_pbp[[#This Row],[Impactful Play]]</f>
        <v>0</v>
      </c>
      <c r="AJ3708" s="13">
        <f>tbl_pbp[[#This Row],[Thomas]]*tbl_pbp[[#This Row],[Impactful Play]]</f>
        <v>0</v>
      </c>
      <c r="AK3708" s="13" t="str">
        <f>VLOOKUP(tbl_pbp[[#This Row],[Play Saints Win % Increase]], tbl_impact[],3,TRUE)</f>
        <v>Scented (0 to +5%)</v>
      </c>
    </row>
    <row r="3709" spans="1:37">
      <c r="A3709" s="1">
        <v>63</v>
      </c>
      <c r="B3709" s="5">
        <v>0.48199999999999998</v>
      </c>
      <c r="C3709" t="s">
        <v>3515</v>
      </c>
      <c r="D3709">
        <v>0</v>
      </c>
      <c r="E3709">
        <v>0</v>
      </c>
      <c r="F3709">
        <v>2</v>
      </c>
      <c r="G3709">
        <v>14</v>
      </c>
      <c r="H3709">
        <v>17</v>
      </c>
      <c r="I3709">
        <v>0</v>
      </c>
      <c r="J3709">
        <v>65</v>
      </c>
      <c r="K3709" t="s">
        <v>533</v>
      </c>
      <c r="L3709">
        <v>0</v>
      </c>
      <c r="M3709">
        <v>65</v>
      </c>
      <c r="N3709" t="s">
        <v>3326</v>
      </c>
      <c r="O3709" t="s">
        <v>546</v>
      </c>
      <c r="P3709" t="s">
        <v>25</v>
      </c>
      <c r="Q3709" t="s">
        <v>26</v>
      </c>
      <c r="R3709" t="s">
        <v>27</v>
      </c>
      <c r="V3709" t="s">
        <v>3327</v>
      </c>
      <c r="X3709" t="str">
        <f>VLOOKUP(pbp!V942, games!$B$2:$R$40, 3, FALSE)</f>
        <v>2019-10-13T17:00Z</v>
      </c>
      <c r="Y3709">
        <f>VLOOKUP(1*V3709,NFLGames!$H$11:$H$555,1,FALSE)</f>
        <v>401220322</v>
      </c>
      <c r="Z3709">
        <f>VLOOKUP($Y3709, NFLGames!$H$11:$K$555,2,FALSE)</f>
        <v>2020</v>
      </c>
      <c r="AA3709">
        <f>VLOOKUP($Y3709, NFLGames!$H$11:$K$555,3,FALSE)</f>
        <v>7</v>
      </c>
      <c r="AB3709" s="6">
        <f>IF(A3710=0, 0, AH3710-tbl_pbp[[#This Row],[Saints Win %]])</f>
        <v>1.0000000000000009E-3</v>
      </c>
      <c r="AE3709">
        <f>ABS(tbl_pbp[[#This Row],[play.homeScore]]-tbl_pbp[[#This Row],[play.awayScore]])</f>
        <v>3</v>
      </c>
      <c r="AF3709">
        <f>IF(tbl_pbp[[#This Row],[Play Saints Win % Increase]]&gt;=$AF$4,1,0)</f>
        <v>0</v>
      </c>
      <c r="AG3709" t="str">
        <f>VLOOKUP(tbl_pbp[[#This Row],[gameId]], games!$B$2:$T$40, 9, FALSE)</f>
        <v>carolina-panthers</v>
      </c>
      <c r="AH3709" s="5">
        <f>IF(tbl_pbp[[#This Row],[AwayTeam]] &lt;&gt; "new-orleans-saints", tbl_pbp[[#This Row],[homeWinPercentage]], 1-tbl_pbp[[#This Row],[homeWinPercentage]])</f>
        <v>0.48199999999999998</v>
      </c>
      <c r="AI3709" s="13">
        <f>tbl_pbp[[#This Row],[Kamara]]*tbl_pbp[[#This Row],[Impactful Play]]</f>
        <v>0</v>
      </c>
      <c r="AJ3709" s="13">
        <f>tbl_pbp[[#This Row],[Thomas]]*tbl_pbp[[#This Row],[Impactful Play]]</f>
        <v>0</v>
      </c>
      <c r="AK3709" s="13" t="str">
        <f>VLOOKUP(tbl_pbp[[#This Row],[Play Saints Win % Increase]], tbl_impact[],3,TRUE)</f>
        <v>Scented (0 to +5%)</v>
      </c>
    </row>
    <row r="3710" spans="1:37">
      <c r="A3710" s="1">
        <v>64</v>
      </c>
      <c r="B3710" s="5">
        <v>0.48299999999999998</v>
      </c>
      <c r="C3710" t="s">
        <v>3516</v>
      </c>
      <c r="D3710">
        <v>0</v>
      </c>
      <c r="E3710">
        <v>0</v>
      </c>
      <c r="F3710">
        <v>2</v>
      </c>
      <c r="G3710">
        <v>14</v>
      </c>
      <c r="H3710">
        <v>17</v>
      </c>
      <c r="I3710">
        <v>10</v>
      </c>
      <c r="J3710">
        <v>25</v>
      </c>
      <c r="K3710" t="s">
        <v>29</v>
      </c>
      <c r="L3710">
        <v>1</v>
      </c>
      <c r="M3710">
        <v>75</v>
      </c>
      <c r="N3710" t="s">
        <v>3517</v>
      </c>
      <c r="O3710" t="s">
        <v>546</v>
      </c>
      <c r="P3710" t="s">
        <v>30</v>
      </c>
      <c r="Q3710" t="s">
        <v>31</v>
      </c>
      <c r="R3710" t="s">
        <v>32</v>
      </c>
      <c r="S3710" t="s">
        <v>33</v>
      </c>
      <c r="T3710" t="s">
        <v>34</v>
      </c>
      <c r="U3710" t="s">
        <v>35</v>
      </c>
      <c r="V3710" t="s">
        <v>3327</v>
      </c>
      <c r="X3710" t="str">
        <f>VLOOKUP(pbp!V943, games!$B$2:$R$40, 3, FALSE)</f>
        <v>2019-10-13T17:00Z</v>
      </c>
      <c r="Y3710">
        <f>VLOOKUP(1*V3710,NFLGames!$H$11:$H$555,1,FALSE)</f>
        <v>401220322</v>
      </c>
      <c r="Z3710">
        <f>VLOOKUP($Y3710, NFLGames!$H$11:$K$555,2,FALSE)</f>
        <v>2020</v>
      </c>
      <c r="AA3710">
        <f>VLOOKUP($Y3710, NFLGames!$H$11:$K$555,3,FALSE)</f>
        <v>7</v>
      </c>
      <c r="AB3710" s="6">
        <f>IF(A3711=0, 0, AH3711-tbl_pbp[[#This Row],[Saints Win %]])</f>
        <v>4.3000000000000038E-2</v>
      </c>
      <c r="AC3710">
        <v>1</v>
      </c>
      <c r="AE3710">
        <f>ABS(tbl_pbp[[#This Row],[play.homeScore]]-tbl_pbp[[#This Row],[play.awayScore]])</f>
        <v>3</v>
      </c>
      <c r="AF3710">
        <f>IF(tbl_pbp[[#This Row],[Play Saints Win % Increase]]&gt;=$AF$4,1,0)</f>
        <v>0</v>
      </c>
      <c r="AG3710" t="str">
        <f>VLOOKUP(tbl_pbp[[#This Row],[gameId]], games!$B$2:$T$40, 9, FALSE)</f>
        <v>carolina-panthers</v>
      </c>
      <c r="AH3710" s="5">
        <f>IF(tbl_pbp[[#This Row],[AwayTeam]] &lt;&gt; "new-orleans-saints", tbl_pbp[[#This Row],[homeWinPercentage]], 1-tbl_pbp[[#This Row],[homeWinPercentage]])</f>
        <v>0.48299999999999998</v>
      </c>
      <c r="AI3710" s="13">
        <f>tbl_pbp[[#This Row],[Kamara]]*tbl_pbp[[#This Row],[Impactful Play]]</f>
        <v>0</v>
      </c>
      <c r="AJ3710" s="13">
        <f>tbl_pbp[[#This Row],[Thomas]]*tbl_pbp[[#This Row],[Impactful Play]]</f>
        <v>0</v>
      </c>
      <c r="AK3710" s="13" t="str">
        <f>VLOOKUP(tbl_pbp[[#This Row],[Play Saints Win % Increase]], tbl_impact[],3,TRUE)</f>
        <v>Scented (0 to +5%)</v>
      </c>
    </row>
    <row r="3711" spans="1:37">
      <c r="A3711" s="1">
        <v>65</v>
      </c>
      <c r="B3711" s="5">
        <v>0.52600000000000002</v>
      </c>
      <c r="C3711" t="s">
        <v>3518</v>
      </c>
      <c r="D3711">
        <v>0</v>
      </c>
      <c r="E3711">
        <v>0</v>
      </c>
      <c r="F3711">
        <v>2</v>
      </c>
      <c r="G3711">
        <v>14</v>
      </c>
      <c r="H3711">
        <v>17</v>
      </c>
      <c r="I3711">
        <v>7</v>
      </c>
      <c r="J3711">
        <v>28</v>
      </c>
      <c r="K3711" t="s">
        <v>29</v>
      </c>
      <c r="L3711">
        <v>2</v>
      </c>
      <c r="M3711">
        <v>72</v>
      </c>
      <c r="N3711" t="s">
        <v>3519</v>
      </c>
      <c r="O3711" t="s">
        <v>1164</v>
      </c>
      <c r="P3711" t="s">
        <v>30</v>
      </c>
      <c r="Q3711" t="s">
        <v>31</v>
      </c>
      <c r="R3711" t="s">
        <v>32</v>
      </c>
      <c r="S3711" t="s">
        <v>220</v>
      </c>
      <c r="T3711" t="s">
        <v>1005</v>
      </c>
      <c r="U3711" t="s">
        <v>2040</v>
      </c>
      <c r="V3711" t="s">
        <v>3327</v>
      </c>
      <c r="X3711" t="str">
        <f>VLOOKUP(pbp!V944, games!$B$2:$R$40, 3, FALSE)</f>
        <v>2019-10-13T17:00Z</v>
      </c>
      <c r="Y3711">
        <f>VLOOKUP(1*V3711,NFLGames!$H$11:$H$555,1,FALSE)</f>
        <v>401220322</v>
      </c>
      <c r="Z3711">
        <f>VLOOKUP($Y3711, NFLGames!$H$11:$K$555,2,FALSE)</f>
        <v>2020</v>
      </c>
      <c r="AA3711">
        <f>VLOOKUP($Y3711, NFLGames!$H$11:$K$555,3,FALSE)</f>
        <v>7</v>
      </c>
      <c r="AB3711" s="6">
        <f>IF(A3712=0, 0, AH3712-tbl_pbp[[#This Row],[Saints Win %]])</f>
        <v>1.2000000000000011E-2</v>
      </c>
      <c r="AE3711">
        <f>ABS(tbl_pbp[[#This Row],[play.homeScore]]-tbl_pbp[[#This Row],[play.awayScore]])</f>
        <v>3</v>
      </c>
      <c r="AF3711">
        <f>IF(tbl_pbp[[#This Row],[Play Saints Win % Increase]]&gt;=$AF$4,1,0)</f>
        <v>0</v>
      </c>
      <c r="AG3711" t="str">
        <f>VLOOKUP(tbl_pbp[[#This Row],[gameId]], games!$B$2:$T$40, 9, FALSE)</f>
        <v>carolina-panthers</v>
      </c>
      <c r="AH3711" s="5">
        <f>IF(tbl_pbp[[#This Row],[AwayTeam]] &lt;&gt; "new-orleans-saints", tbl_pbp[[#This Row],[homeWinPercentage]], 1-tbl_pbp[[#This Row],[homeWinPercentage]])</f>
        <v>0.52600000000000002</v>
      </c>
      <c r="AI3711" s="13">
        <f>tbl_pbp[[#This Row],[Kamara]]*tbl_pbp[[#This Row],[Impactful Play]]</f>
        <v>0</v>
      </c>
      <c r="AJ3711" s="13">
        <f>tbl_pbp[[#This Row],[Thomas]]*tbl_pbp[[#This Row],[Impactful Play]]</f>
        <v>0</v>
      </c>
      <c r="AK3711" s="13" t="str">
        <f>VLOOKUP(tbl_pbp[[#This Row],[Play Saints Win % Increase]], tbl_impact[],3,TRUE)</f>
        <v>Scented (0 to +5%)</v>
      </c>
    </row>
    <row r="3712" spans="1:37">
      <c r="A3712" s="1">
        <v>66</v>
      </c>
      <c r="B3712" s="5">
        <v>0.53800000000000003</v>
      </c>
      <c r="C3712" t="s">
        <v>3520</v>
      </c>
      <c r="D3712">
        <v>0</v>
      </c>
      <c r="E3712">
        <v>0</v>
      </c>
      <c r="F3712">
        <v>2</v>
      </c>
      <c r="G3712">
        <v>14</v>
      </c>
      <c r="H3712">
        <v>17</v>
      </c>
      <c r="I3712">
        <v>10</v>
      </c>
      <c r="J3712">
        <v>46</v>
      </c>
      <c r="K3712" t="s">
        <v>29</v>
      </c>
      <c r="L3712">
        <v>1</v>
      </c>
      <c r="M3712">
        <v>54</v>
      </c>
      <c r="N3712" t="s">
        <v>3521</v>
      </c>
      <c r="O3712" t="s">
        <v>1732</v>
      </c>
      <c r="P3712" t="s">
        <v>30</v>
      </c>
      <c r="Q3712" t="s">
        <v>31</v>
      </c>
      <c r="R3712" t="s">
        <v>32</v>
      </c>
      <c r="S3712" t="s">
        <v>33</v>
      </c>
      <c r="T3712" t="s">
        <v>435</v>
      </c>
      <c r="U3712" t="s">
        <v>623</v>
      </c>
      <c r="V3712" t="s">
        <v>3327</v>
      </c>
      <c r="X3712" t="str">
        <f>VLOOKUP(pbp!V945, games!$B$2:$R$40, 3, FALSE)</f>
        <v>2019-10-13T17:00Z</v>
      </c>
      <c r="Y3712">
        <f>VLOOKUP(1*V3712,NFLGames!$H$11:$H$555,1,FALSE)</f>
        <v>401220322</v>
      </c>
      <c r="Z3712">
        <f>VLOOKUP($Y3712, NFLGames!$H$11:$K$555,2,FALSE)</f>
        <v>2020</v>
      </c>
      <c r="AA3712">
        <f>VLOOKUP($Y3712, NFLGames!$H$11:$K$555,3,FALSE)</f>
        <v>7</v>
      </c>
      <c r="AB3712" s="6">
        <f>IF(A3713=0, 0, AH3713-tbl_pbp[[#This Row],[Saints Win %]])</f>
        <v>1.0000000000000009E-3</v>
      </c>
      <c r="AE3712">
        <f>ABS(tbl_pbp[[#This Row],[play.homeScore]]-tbl_pbp[[#This Row],[play.awayScore]])</f>
        <v>3</v>
      </c>
      <c r="AF3712">
        <f>IF(tbl_pbp[[#This Row],[Play Saints Win % Increase]]&gt;=$AF$4,1,0)</f>
        <v>0</v>
      </c>
      <c r="AG3712" t="str">
        <f>VLOOKUP(tbl_pbp[[#This Row],[gameId]], games!$B$2:$T$40, 9, FALSE)</f>
        <v>carolina-panthers</v>
      </c>
      <c r="AH3712" s="5">
        <f>IF(tbl_pbp[[#This Row],[AwayTeam]] &lt;&gt; "new-orleans-saints", tbl_pbp[[#This Row],[homeWinPercentage]], 1-tbl_pbp[[#This Row],[homeWinPercentage]])</f>
        <v>0.53800000000000003</v>
      </c>
      <c r="AI3712" s="13">
        <f>tbl_pbp[[#This Row],[Kamara]]*tbl_pbp[[#This Row],[Impactful Play]]</f>
        <v>0</v>
      </c>
      <c r="AJ3712" s="13">
        <f>tbl_pbp[[#This Row],[Thomas]]*tbl_pbp[[#This Row],[Impactful Play]]</f>
        <v>0</v>
      </c>
      <c r="AK3712" s="13" t="str">
        <f>VLOOKUP(tbl_pbp[[#This Row],[Play Saints Win % Increase]], tbl_impact[],3,TRUE)</f>
        <v>Scented (0 to +5%)</v>
      </c>
    </row>
    <row r="3713" spans="1:37">
      <c r="A3713" s="1">
        <v>67</v>
      </c>
      <c r="B3713" s="5">
        <v>0.53900000000000003</v>
      </c>
      <c r="C3713" t="s">
        <v>3522</v>
      </c>
      <c r="D3713">
        <v>0</v>
      </c>
      <c r="E3713">
        <v>0</v>
      </c>
      <c r="F3713">
        <v>2</v>
      </c>
      <c r="G3713">
        <v>14</v>
      </c>
      <c r="H3713">
        <v>17</v>
      </c>
      <c r="I3713">
        <v>3</v>
      </c>
      <c r="J3713">
        <v>53</v>
      </c>
      <c r="K3713" t="s">
        <v>29</v>
      </c>
      <c r="L3713">
        <v>2</v>
      </c>
      <c r="M3713">
        <v>47</v>
      </c>
      <c r="N3713" t="s">
        <v>3523</v>
      </c>
      <c r="O3713" t="s">
        <v>3524</v>
      </c>
      <c r="P3713" t="s">
        <v>45</v>
      </c>
      <c r="Q3713" t="s">
        <v>46</v>
      </c>
      <c r="R3713" t="s">
        <v>47</v>
      </c>
      <c r="S3713" t="s">
        <v>193</v>
      </c>
      <c r="T3713" t="s">
        <v>3392</v>
      </c>
      <c r="U3713" t="s">
        <v>3525</v>
      </c>
      <c r="V3713" t="s">
        <v>3327</v>
      </c>
      <c r="X3713" t="str">
        <f>VLOOKUP(pbp!V946, games!$B$2:$R$40, 3, FALSE)</f>
        <v>2019-10-13T17:00Z</v>
      </c>
      <c r="Y3713">
        <f>VLOOKUP(1*V3713,NFLGames!$H$11:$H$555,1,FALSE)</f>
        <v>401220322</v>
      </c>
      <c r="Z3713">
        <f>VLOOKUP($Y3713, NFLGames!$H$11:$K$555,2,FALSE)</f>
        <v>2020</v>
      </c>
      <c r="AA3713">
        <f>VLOOKUP($Y3713, NFLGames!$H$11:$K$555,3,FALSE)</f>
        <v>7</v>
      </c>
      <c r="AB3713" s="6">
        <f>IF(A3714=0, 0, AH3714-tbl_pbp[[#This Row],[Saints Win %]])</f>
        <v>4.2999999999999927E-2</v>
      </c>
      <c r="AC3713">
        <v>1</v>
      </c>
      <c r="AE3713">
        <f>ABS(tbl_pbp[[#This Row],[play.homeScore]]-tbl_pbp[[#This Row],[play.awayScore]])</f>
        <v>3</v>
      </c>
      <c r="AF3713">
        <f>IF(tbl_pbp[[#This Row],[Play Saints Win % Increase]]&gt;=$AF$4,1,0)</f>
        <v>0</v>
      </c>
      <c r="AG3713" t="str">
        <f>VLOOKUP(tbl_pbp[[#This Row],[gameId]], games!$B$2:$T$40, 9, FALSE)</f>
        <v>carolina-panthers</v>
      </c>
      <c r="AH3713" s="5">
        <f>IF(tbl_pbp[[#This Row],[AwayTeam]] &lt;&gt; "new-orleans-saints", tbl_pbp[[#This Row],[homeWinPercentage]], 1-tbl_pbp[[#This Row],[homeWinPercentage]])</f>
        <v>0.53900000000000003</v>
      </c>
      <c r="AI3713" s="13">
        <f>tbl_pbp[[#This Row],[Kamara]]*tbl_pbp[[#This Row],[Impactful Play]]</f>
        <v>0</v>
      </c>
      <c r="AJ3713" s="13">
        <f>tbl_pbp[[#This Row],[Thomas]]*tbl_pbp[[#This Row],[Impactful Play]]</f>
        <v>0</v>
      </c>
      <c r="AK3713" s="13" t="str">
        <f>VLOOKUP(tbl_pbp[[#This Row],[Play Saints Win % Increase]], tbl_impact[],3,TRUE)</f>
        <v>Scented (0 to +5%)</v>
      </c>
    </row>
    <row r="3714" spans="1:37">
      <c r="A3714" s="1">
        <v>68</v>
      </c>
      <c r="B3714" s="5">
        <v>0.58199999999999996</v>
      </c>
      <c r="C3714" t="s">
        <v>3526</v>
      </c>
      <c r="D3714">
        <v>0</v>
      </c>
      <c r="E3714">
        <v>0</v>
      </c>
      <c r="F3714">
        <v>2</v>
      </c>
      <c r="G3714">
        <v>14</v>
      </c>
      <c r="H3714">
        <v>17</v>
      </c>
      <c r="I3714">
        <v>10</v>
      </c>
      <c r="J3714">
        <v>57</v>
      </c>
      <c r="K3714" t="s">
        <v>29</v>
      </c>
      <c r="L3714">
        <v>1</v>
      </c>
      <c r="M3714">
        <v>43</v>
      </c>
      <c r="N3714" t="s">
        <v>3527</v>
      </c>
      <c r="O3714" t="s">
        <v>1461</v>
      </c>
      <c r="P3714" t="s">
        <v>30</v>
      </c>
      <c r="Q3714" t="s">
        <v>31</v>
      </c>
      <c r="R3714" t="s">
        <v>32</v>
      </c>
      <c r="S3714" t="s">
        <v>33</v>
      </c>
      <c r="T3714" t="s">
        <v>3528</v>
      </c>
      <c r="U3714" t="s">
        <v>3529</v>
      </c>
      <c r="V3714" t="s">
        <v>3327</v>
      </c>
      <c r="X3714" t="str">
        <f>VLOOKUP(pbp!V947, games!$B$2:$R$40, 3, FALSE)</f>
        <v>2019-10-13T17:00Z</v>
      </c>
      <c r="Y3714">
        <f>VLOOKUP(1*V3714,NFLGames!$H$11:$H$555,1,FALSE)</f>
        <v>401220322</v>
      </c>
      <c r="Z3714">
        <f>VLOOKUP($Y3714, NFLGames!$H$11:$K$555,2,FALSE)</f>
        <v>2020</v>
      </c>
      <c r="AA3714">
        <f>VLOOKUP($Y3714, NFLGames!$H$11:$K$555,3,FALSE)</f>
        <v>7</v>
      </c>
      <c r="AB3714" s="6">
        <f>IF(A3715=0, 0, AH3715-tbl_pbp[[#This Row],[Saints Win %]])</f>
        <v>-6.0000000000000053E-3</v>
      </c>
      <c r="AE3714">
        <f>ABS(tbl_pbp[[#This Row],[play.homeScore]]-tbl_pbp[[#This Row],[play.awayScore]])</f>
        <v>3</v>
      </c>
      <c r="AF3714">
        <f>IF(tbl_pbp[[#This Row],[Play Saints Win % Increase]]&gt;=$AF$4,1,0)</f>
        <v>0</v>
      </c>
      <c r="AG3714" t="str">
        <f>VLOOKUP(tbl_pbp[[#This Row],[gameId]], games!$B$2:$T$40, 9, FALSE)</f>
        <v>carolina-panthers</v>
      </c>
      <c r="AH3714" s="5">
        <f>IF(tbl_pbp[[#This Row],[AwayTeam]] &lt;&gt; "new-orleans-saints", tbl_pbp[[#This Row],[homeWinPercentage]], 1-tbl_pbp[[#This Row],[homeWinPercentage]])</f>
        <v>0.58199999999999996</v>
      </c>
      <c r="AI3714" s="13">
        <f>tbl_pbp[[#This Row],[Kamara]]*tbl_pbp[[#This Row],[Impactful Play]]</f>
        <v>0</v>
      </c>
      <c r="AJ3714" s="13">
        <f>tbl_pbp[[#This Row],[Thomas]]*tbl_pbp[[#This Row],[Impactful Play]]</f>
        <v>0</v>
      </c>
      <c r="AK3714" s="13" t="str">
        <f>VLOOKUP(tbl_pbp[[#This Row],[Play Saints Win % Increase]], tbl_impact[],3,TRUE)</f>
        <v>Bad (0 to -5%)</v>
      </c>
    </row>
    <row r="3715" spans="1:37">
      <c r="A3715" s="1">
        <v>69</v>
      </c>
      <c r="B3715" s="5">
        <v>0.57599999999999996</v>
      </c>
      <c r="C3715" t="s">
        <v>3530</v>
      </c>
      <c r="D3715">
        <v>0</v>
      </c>
      <c r="E3715">
        <v>0</v>
      </c>
      <c r="F3715">
        <v>2</v>
      </c>
      <c r="G3715">
        <v>14</v>
      </c>
      <c r="H3715">
        <v>17</v>
      </c>
      <c r="I3715">
        <v>10</v>
      </c>
      <c r="J3715">
        <v>79</v>
      </c>
      <c r="K3715" t="s">
        <v>29</v>
      </c>
      <c r="L3715">
        <v>1</v>
      </c>
      <c r="M3715">
        <v>21</v>
      </c>
      <c r="N3715" t="s">
        <v>3531</v>
      </c>
      <c r="O3715" t="s">
        <v>504</v>
      </c>
      <c r="P3715" t="s">
        <v>124</v>
      </c>
      <c r="Q3715" t="s">
        <v>125</v>
      </c>
      <c r="R3715" t="s">
        <v>126</v>
      </c>
      <c r="V3715" t="s">
        <v>3327</v>
      </c>
      <c r="X3715" t="str">
        <f>VLOOKUP(pbp!V948, games!$B$2:$R$40, 3, FALSE)</f>
        <v>2019-10-13T17:00Z</v>
      </c>
      <c r="Y3715">
        <f>VLOOKUP(1*V3715,NFLGames!$H$11:$H$555,1,FALSE)</f>
        <v>401220322</v>
      </c>
      <c r="Z3715">
        <f>VLOOKUP($Y3715, NFLGames!$H$11:$K$555,2,FALSE)</f>
        <v>2020</v>
      </c>
      <c r="AA3715">
        <f>VLOOKUP($Y3715, NFLGames!$H$11:$K$555,3,FALSE)</f>
        <v>7</v>
      </c>
      <c r="AB3715" s="6">
        <f>IF(A3716=0, 0, AH3716-tbl_pbp[[#This Row],[Saints Win %]])</f>
        <v>4.0000000000000036E-2</v>
      </c>
      <c r="AE3715">
        <f>ABS(tbl_pbp[[#This Row],[play.homeScore]]-tbl_pbp[[#This Row],[play.awayScore]])</f>
        <v>3</v>
      </c>
      <c r="AF3715">
        <f>IF(tbl_pbp[[#This Row],[Play Saints Win % Increase]]&gt;=$AF$4,1,0)</f>
        <v>0</v>
      </c>
      <c r="AG3715" t="str">
        <f>VLOOKUP(tbl_pbp[[#This Row],[gameId]], games!$B$2:$T$40, 9, FALSE)</f>
        <v>carolina-panthers</v>
      </c>
      <c r="AH3715" s="5">
        <f>IF(tbl_pbp[[#This Row],[AwayTeam]] &lt;&gt; "new-orleans-saints", tbl_pbp[[#This Row],[homeWinPercentage]], 1-tbl_pbp[[#This Row],[homeWinPercentage]])</f>
        <v>0.57599999999999996</v>
      </c>
      <c r="AI3715" s="13">
        <f>tbl_pbp[[#This Row],[Kamara]]*tbl_pbp[[#This Row],[Impactful Play]]</f>
        <v>0</v>
      </c>
      <c r="AJ3715" s="13">
        <f>tbl_pbp[[#This Row],[Thomas]]*tbl_pbp[[#This Row],[Impactful Play]]</f>
        <v>0</v>
      </c>
      <c r="AK3715" s="13" t="str">
        <f>VLOOKUP(tbl_pbp[[#This Row],[Play Saints Win % Increase]], tbl_impact[],3,TRUE)</f>
        <v>Scented (0 to +5%)</v>
      </c>
    </row>
    <row r="3716" spans="1:37">
      <c r="A3716" s="1">
        <v>70</v>
      </c>
      <c r="B3716" s="5">
        <v>0.61599999999999999</v>
      </c>
      <c r="C3716" t="s">
        <v>3532</v>
      </c>
      <c r="D3716">
        <v>0</v>
      </c>
      <c r="E3716">
        <v>0</v>
      </c>
      <c r="F3716">
        <v>2</v>
      </c>
      <c r="G3716">
        <v>14</v>
      </c>
      <c r="H3716">
        <v>17</v>
      </c>
      <c r="I3716">
        <v>10</v>
      </c>
      <c r="J3716">
        <v>79</v>
      </c>
      <c r="K3716" t="s">
        <v>29</v>
      </c>
      <c r="L3716">
        <v>1</v>
      </c>
      <c r="M3716">
        <v>21</v>
      </c>
      <c r="N3716" t="s">
        <v>3533</v>
      </c>
      <c r="O3716" t="s">
        <v>504</v>
      </c>
      <c r="P3716" t="s">
        <v>30</v>
      </c>
      <c r="Q3716" t="s">
        <v>31</v>
      </c>
      <c r="R3716" t="s">
        <v>32</v>
      </c>
      <c r="S3716" t="s">
        <v>33</v>
      </c>
      <c r="T3716" t="s">
        <v>3534</v>
      </c>
      <c r="U3716" t="s">
        <v>3535</v>
      </c>
      <c r="V3716" t="s">
        <v>3327</v>
      </c>
      <c r="X3716" t="str">
        <f>VLOOKUP(pbp!V949, games!$B$2:$R$40, 3, FALSE)</f>
        <v>2019-10-13T17:00Z</v>
      </c>
      <c r="Y3716">
        <f>VLOOKUP(1*V3716,NFLGames!$H$11:$H$555,1,FALSE)</f>
        <v>401220322</v>
      </c>
      <c r="Z3716">
        <f>VLOOKUP($Y3716, NFLGames!$H$11:$K$555,2,FALSE)</f>
        <v>2020</v>
      </c>
      <c r="AA3716">
        <f>VLOOKUP($Y3716, NFLGames!$H$11:$K$555,3,FALSE)</f>
        <v>7</v>
      </c>
      <c r="AB3716" s="6">
        <f>IF(A3717=0, 0, AH3717-tbl_pbp[[#This Row],[Saints Win %]])</f>
        <v>-4.7000000000000042E-2</v>
      </c>
      <c r="AC3716">
        <v>1</v>
      </c>
      <c r="AE3716">
        <f>ABS(tbl_pbp[[#This Row],[play.homeScore]]-tbl_pbp[[#This Row],[play.awayScore]])</f>
        <v>3</v>
      </c>
      <c r="AF3716">
        <f>IF(tbl_pbp[[#This Row],[Play Saints Win % Increase]]&gt;=$AF$4,1,0)</f>
        <v>0</v>
      </c>
      <c r="AG3716" t="str">
        <f>VLOOKUP(tbl_pbp[[#This Row],[gameId]], games!$B$2:$T$40, 9, FALSE)</f>
        <v>carolina-panthers</v>
      </c>
      <c r="AH3716" s="5">
        <f>IF(tbl_pbp[[#This Row],[AwayTeam]] &lt;&gt; "new-orleans-saints", tbl_pbp[[#This Row],[homeWinPercentage]], 1-tbl_pbp[[#This Row],[homeWinPercentage]])</f>
        <v>0.61599999999999999</v>
      </c>
      <c r="AI3716" s="13">
        <f>tbl_pbp[[#This Row],[Kamara]]*tbl_pbp[[#This Row],[Impactful Play]]</f>
        <v>0</v>
      </c>
      <c r="AJ3716" s="13">
        <f>tbl_pbp[[#This Row],[Thomas]]*tbl_pbp[[#This Row],[Impactful Play]]</f>
        <v>0</v>
      </c>
      <c r="AK3716" s="13" t="str">
        <f>VLOOKUP(tbl_pbp[[#This Row],[Play Saints Win % Increase]], tbl_impact[],3,TRUE)</f>
        <v>Bad (0 to -5%)</v>
      </c>
    </row>
    <row r="3717" spans="1:37">
      <c r="A3717" s="1">
        <v>71</v>
      </c>
      <c r="B3717" s="5">
        <v>0.56899999999999995</v>
      </c>
      <c r="C3717" t="s">
        <v>3536</v>
      </c>
      <c r="D3717">
        <v>0</v>
      </c>
      <c r="E3717">
        <v>0</v>
      </c>
      <c r="F3717">
        <v>2</v>
      </c>
      <c r="G3717">
        <v>14</v>
      </c>
      <c r="H3717">
        <v>17</v>
      </c>
      <c r="I3717">
        <v>4</v>
      </c>
      <c r="J3717">
        <v>96</v>
      </c>
      <c r="K3717" t="s">
        <v>29</v>
      </c>
      <c r="L3717">
        <v>1</v>
      </c>
      <c r="M3717">
        <v>65</v>
      </c>
      <c r="N3717" t="s">
        <v>3537</v>
      </c>
      <c r="O3717" t="s">
        <v>3271</v>
      </c>
      <c r="P3717" t="s">
        <v>22</v>
      </c>
      <c r="Q3717" t="s">
        <v>37</v>
      </c>
      <c r="S3717" t="s">
        <v>3538</v>
      </c>
      <c r="T3717" t="s">
        <v>3375</v>
      </c>
      <c r="U3717" t="s">
        <v>3539</v>
      </c>
      <c r="V3717" t="s">
        <v>3327</v>
      </c>
      <c r="X3717" t="str">
        <f>VLOOKUP(pbp!V950, games!$B$2:$R$40, 3, FALSE)</f>
        <v>2019-10-13T17:00Z</v>
      </c>
      <c r="Y3717">
        <f>VLOOKUP(1*V3717,NFLGames!$H$11:$H$555,1,FALSE)</f>
        <v>401220322</v>
      </c>
      <c r="Z3717">
        <f>VLOOKUP($Y3717, NFLGames!$H$11:$K$555,2,FALSE)</f>
        <v>2020</v>
      </c>
      <c r="AA3717">
        <f>VLOOKUP($Y3717, NFLGames!$H$11:$K$555,3,FALSE)</f>
        <v>7</v>
      </c>
      <c r="AB3717" s="6">
        <f>IF(A3718=0, 0, AH3718-tbl_pbp[[#This Row],[Saints Win %]])</f>
        <v>1.0000000000000009E-3</v>
      </c>
      <c r="AE3717">
        <f>ABS(tbl_pbp[[#This Row],[play.homeScore]]-tbl_pbp[[#This Row],[play.awayScore]])</f>
        <v>3</v>
      </c>
      <c r="AF3717">
        <f>IF(tbl_pbp[[#This Row],[Play Saints Win % Increase]]&gt;=$AF$4,1,0)</f>
        <v>0</v>
      </c>
      <c r="AG3717" t="str">
        <f>VLOOKUP(tbl_pbp[[#This Row],[gameId]], games!$B$2:$T$40, 9, FALSE)</f>
        <v>carolina-panthers</v>
      </c>
      <c r="AH3717" s="5">
        <f>IF(tbl_pbp[[#This Row],[AwayTeam]] &lt;&gt; "new-orleans-saints", tbl_pbp[[#This Row],[homeWinPercentage]], 1-tbl_pbp[[#This Row],[homeWinPercentage]])</f>
        <v>0.56899999999999995</v>
      </c>
      <c r="AI3717" s="13">
        <f>tbl_pbp[[#This Row],[Kamara]]*tbl_pbp[[#This Row],[Impactful Play]]</f>
        <v>0</v>
      </c>
      <c r="AJ3717" s="13">
        <f>tbl_pbp[[#This Row],[Thomas]]*tbl_pbp[[#This Row],[Impactful Play]]</f>
        <v>0</v>
      </c>
      <c r="AK3717" s="13" t="str">
        <f>VLOOKUP(tbl_pbp[[#This Row],[Play Saints Win % Increase]], tbl_impact[],3,TRUE)</f>
        <v>Scented (0 to +5%)</v>
      </c>
    </row>
    <row r="3718" spans="1:37">
      <c r="A3718" s="1">
        <v>72</v>
      </c>
      <c r="B3718" s="5">
        <v>0.56999999999999995</v>
      </c>
      <c r="C3718" t="s">
        <v>3540</v>
      </c>
      <c r="D3718">
        <v>0</v>
      </c>
      <c r="E3718">
        <v>0</v>
      </c>
      <c r="F3718">
        <v>2</v>
      </c>
      <c r="G3718">
        <v>14</v>
      </c>
      <c r="H3718">
        <v>17</v>
      </c>
      <c r="I3718">
        <v>4</v>
      </c>
      <c r="J3718">
        <v>96</v>
      </c>
      <c r="K3718" t="s">
        <v>29</v>
      </c>
      <c r="L3718">
        <v>2</v>
      </c>
      <c r="M3718">
        <v>4</v>
      </c>
      <c r="N3718" t="s">
        <v>3541</v>
      </c>
      <c r="O3718" t="s">
        <v>3271</v>
      </c>
      <c r="P3718" t="s">
        <v>124</v>
      </c>
      <c r="Q3718" t="s">
        <v>125</v>
      </c>
      <c r="R3718" t="s">
        <v>126</v>
      </c>
      <c r="V3718" t="s">
        <v>3327</v>
      </c>
      <c r="X3718" t="str">
        <f>VLOOKUP(pbp!V951, games!$B$2:$R$40, 3, FALSE)</f>
        <v>2019-10-13T17:00Z</v>
      </c>
      <c r="Y3718">
        <f>VLOOKUP(1*V3718,NFLGames!$H$11:$H$555,1,FALSE)</f>
        <v>401220322</v>
      </c>
      <c r="Z3718">
        <f>VLOOKUP($Y3718, NFLGames!$H$11:$K$555,2,FALSE)</f>
        <v>2020</v>
      </c>
      <c r="AA3718">
        <f>VLOOKUP($Y3718, NFLGames!$H$11:$K$555,3,FALSE)</f>
        <v>7</v>
      </c>
      <c r="AB3718" s="6">
        <f>IF(A3719=0, 0, AH3719-tbl_pbp[[#This Row],[Saints Win %]])</f>
        <v>0.16200000000000003</v>
      </c>
      <c r="AE3718">
        <f>ABS(tbl_pbp[[#This Row],[play.homeScore]]-tbl_pbp[[#This Row],[play.awayScore]])</f>
        <v>3</v>
      </c>
      <c r="AF3718">
        <f>IF(tbl_pbp[[#This Row],[Play Saints Win % Increase]]&gt;=$AF$4,1,0)</f>
        <v>1</v>
      </c>
      <c r="AG3718" t="str">
        <f>VLOOKUP(tbl_pbp[[#This Row],[gameId]], games!$B$2:$T$40, 9, FALSE)</f>
        <v>carolina-panthers</v>
      </c>
      <c r="AH3718" s="5">
        <f>IF(tbl_pbp[[#This Row],[AwayTeam]] &lt;&gt; "new-orleans-saints", tbl_pbp[[#This Row],[homeWinPercentage]], 1-tbl_pbp[[#This Row],[homeWinPercentage]])</f>
        <v>0.56999999999999995</v>
      </c>
      <c r="AI3718" s="13">
        <f>tbl_pbp[[#This Row],[Kamara]]*tbl_pbp[[#This Row],[Impactful Play]]</f>
        <v>0</v>
      </c>
      <c r="AJ3718" s="13">
        <f>tbl_pbp[[#This Row],[Thomas]]*tbl_pbp[[#This Row],[Impactful Play]]</f>
        <v>0</v>
      </c>
      <c r="AK3718" s="13" t="str">
        <f>VLOOKUP(tbl_pbp[[#This Row],[Play Saints Win % Increase]], tbl_impact[],3,TRUE)</f>
        <v>Fragrant (10% to 20%)</v>
      </c>
    </row>
    <row r="3719" spans="1:37">
      <c r="A3719" s="1">
        <v>73</v>
      </c>
      <c r="B3719" s="5">
        <v>0.73199999999999998</v>
      </c>
      <c r="C3719" t="s">
        <v>3542</v>
      </c>
      <c r="D3719">
        <v>0</v>
      </c>
      <c r="E3719">
        <v>0</v>
      </c>
      <c r="F3719">
        <v>2</v>
      </c>
      <c r="G3719">
        <v>21</v>
      </c>
      <c r="H3719">
        <v>17</v>
      </c>
      <c r="I3719">
        <v>4</v>
      </c>
      <c r="J3719">
        <v>96</v>
      </c>
      <c r="K3719" t="s">
        <v>29</v>
      </c>
      <c r="L3719">
        <v>2</v>
      </c>
      <c r="M3719">
        <v>4</v>
      </c>
      <c r="N3719" t="s">
        <v>3543</v>
      </c>
      <c r="O3719" t="s">
        <v>3544</v>
      </c>
      <c r="P3719" t="s">
        <v>103</v>
      </c>
      <c r="Q3719" t="s">
        <v>104</v>
      </c>
      <c r="R3719" t="s">
        <v>105</v>
      </c>
      <c r="S3719" t="s">
        <v>286</v>
      </c>
      <c r="T3719" t="s">
        <v>3375</v>
      </c>
      <c r="U3719" t="s">
        <v>3545</v>
      </c>
      <c r="V3719" t="s">
        <v>3327</v>
      </c>
      <c r="X3719" t="str">
        <f>VLOOKUP(pbp!V952, games!$B$2:$R$40, 3, FALSE)</f>
        <v>2019-10-13T17:00Z</v>
      </c>
      <c r="Y3719">
        <f>VLOOKUP(1*V3719,NFLGames!$H$11:$H$555,1,FALSE)</f>
        <v>401220322</v>
      </c>
      <c r="Z3719">
        <f>VLOOKUP($Y3719, NFLGames!$H$11:$K$555,2,FALSE)</f>
        <v>2020</v>
      </c>
      <c r="AA3719">
        <f>VLOOKUP($Y3719, NFLGames!$H$11:$K$555,3,FALSE)</f>
        <v>7</v>
      </c>
      <c r="AB3719" s="6">
        <f>IF(A3720=0, 0, AH3720-tbl_pbp[[#This Row],[Saints Win %]])</f>
        <v>1.0000000000000009E-3</v>
      </c>
      <c r="AE3719">
        <f>ABS(tbl_pbp[[#This Row],[play.homeScore]]-tbl_pbp[[#This Row],[play.awayScore]])</f>
        <v>4</v>
      </c>
      <c r="AF3719">
        <f>IF(tbl_pbp[[#This Row],[Play Saints Win % Increase]]&gt;=$AF$4,1,0)</f>
        <v>0</v>
      </c>
      <c r="AG3719" t="str">
        <f>VLOOKUP(tbl_pbp[[#This Row],[gameId]], games!$B$2:$T$40, 9, FALSE)</f>
        <v>carolina-panthers</v>
      </c>
      <c r="AH3719" s="5">
        <f>IF(tbl_pbp[[#This Row],[AwayTeam]] &lt;&gt; "new-orleans-saints", tbl_pbp[[#This Row],[homeWinPercentage]], 1-tbl_pbp[[#This Row],[homeWinPercentage]])</f>
        <v>0.73199999999999998</v>
      </c>
      <c r="AI3719" s="13">
        <f>tbl_pbp[[#This Row],[Kamara]]*tbl_pbp[[#This Row],[Impactful Play]]</f>
        <v>0</v>
      </c>
      <c r="AJ3719" s="13">
        <f>tbl_pbp[[#This Row],[Thomas]]*tbl_pbp[[#This Row],[Impactful Play]]</f>
        <v>0</v>
      </c>
      <c r="AK3719" s="13" t="str">
        <f>VLOOKUP(tbl_pbp[[#This Row],[Play Saints Win % Increase]], tbl_impact[],3,TRUE)</f>
        <v>Scented (0 to +5%)</v>
      </c>
    </row>
    <row r="3720" spans="1:37">
      <c r="A3720" s="1">
        <v>74</v>
      </c>
      <c r="B3720" s="5">
        <v>0.73299999999999998</v>
      </c>
      <c r="C3720" t="s">
        <v>3546</v>
      </c>
      <c r="D3720">
        <v>0</v>
      </c>
      <c r="E3720">
        <v>0</v>
      </c>
      <c r="F3720">
        <v>2</v>
      </c>
      <c r="G3720">
        <v>21</v>
      </c>
      <c r="H3720">
        <v>17</v>
      </c>
      <c r="I3720">
        <v>0</v>
      </c>
      <c r="J3720">
        <v>68</v>
      </c>
      <c r="K3720" t="s">
        <v>29</v>
      </c>
      <c r="L3720">
        <v>0</v>
      </c>
      <c r="M3720">
        <v>65</v>
      </c>
      <c r="N3720" t="s">
        <v>3547</v>
      </c>
      <c r="O3720" t="s">
        <v>3544</v>
      </c>
      <c r="P3720" t="s">
        <v>3416</v>
      </c>
      <c r="Q3720" t="s">
        <v>3417</v>
      </c>
      <c r="V3720" t="s">
        <v>3327</v>
      </c>
      <c r="X3720" t="str">
        <f>VLOOKUP(pbp!V953, games!$B$2:$R$40, 3, FALSE)</f>
        <v>2019-10-13T17:00Z</v>
      </c>
      <c r="Y3720">
        <f>VLOOKUP(1*V3720,NFLGames!$H$11:$H$555,1,FALSE)</f>
        <v>401220322</v>
      </c>
      <c r="Z3720">
        <f>VLOOKUP($Y3720, NFLGames!$H$11:$K$555,2,FALSE)</f>
        <v>2020</v>
      </c>
      <c r="AA3720">
        <f>VLOOKUP($Y3720, NFLGames!$H$11:$K$555,3,FALSE)</f>
        <v>7</v>
      </c>
      <c r="AB3720" s="6">
        <f>IF(A3721=0, 0, AH3721-tbl_pbp[[#This Row],[Saints Win %]])</f>
        <v>-4.0000000000000036E-3</v>
      </c>
      <c r="AE3720">
        <f>ABS(tbl_pbp[[#This Row],[play.homeScore]]-tbl_pbp[[#This Row],[play.awayScore]])</f>
        <v>4</v>
      </c>
      <c r="AF3720">
        <f>IF(tbl_pbp[[#This Row],[Play Saints Win % Increase]]&gt;=$AF$4,1,0)</f>
        <v>0</v>
      </c>
      <c r="AG3720" t="str">
        <f>VLOOKUP(tbl_pbp[[#This Row],[gameId]], games!$B$2:$T$40, 9, FALSE)</f>
        <v>carolina-panthers</v>
      </c>
      <c r="AH3720" s="5">
        <f>IF(tbl_pbp[[#This Row],[AwayTeam]] &lt;&gt; "new-orleans-saints", tbl_pbp[[#This Row],[homeWinPercentage]], 1-tbl_pbp[[#This Row],[homeWinPercentage]])</f>
        <v>0.73299999999999998</v>
      </c>
      <c r="AI3720" s="13">
        <f>tbl_pbp[[#This Row],[Kamara]]*tbl_pbp[[#This Row],[Impactful Play]]</f>
        <v>0</v>
      </c>
      <c r="AJ3720" s="13">
        <f>tbl_pbp[[#This Row],[Thomas]]*tbl_pbp[[#This Row],[Impactful Play]]</f>
        <v>0</v>
      </c>
      <c r="AK3720" s="13" t="str">
        <f>VLOOKUP(tbl_pbp[[#This Row],[Play Saints Win % Increase]], tbl_impact[],3,TRUE)</f>
        <v>Bad (0 to -5%)</v>
      </c>
    </row>
    <row r="3721" spans="1:37">
      <c r="A3721" s="1">
        <v>75</v>
      </c>
      <c r="B3721" s="5">
        <v>0.72899999999999998</v>
      </c>
      <c r="C3721" t="s">
        <v>3548</v>
      </c>
      <c r="D3721">
        <v>0</v>
      </c>
      <c r="E3721">
        <v>0</v>
      </c>
      <c r="F3721">
        <v>2</v>
      </c>
      <c r="G3721">
        <v>21</v>
      </c>
      <c r="H3721">
        <v>17</v>
      </c>
      <c r="I3721">
        <v>0</v>
      </c>
      <c r="J3721">
        <v>0</v>
      </c>
      <c r="L3721">
        <v>0</v>
      </c>
      <c r="M3721">
        <v>0</v>
      </c>
      <c r="N3721" t="s">
        <v>245</v>
      </c>
      <c r="O3721" t="s">
        <v>143</v>
      </c>
      <c r="P3721" t="s">
        <v>246</v>
      </c>
      <c r="Q3721" t="s">
        <v>247</v>
      </c>
      <c r="R3721" t="s">
        <v>248</v>
      </c>
      <c r="V3721" t="s">
        <v>3327</v>
      </c>
      <c r="X3721" t="str">
        <f>VLOOKUP(pbp!V954, games!$B$2:$R$40, 3, FALSE)</f>
        <v>2019-10-13T17:00Z</v>
      </c>
      <c r="Y3721">
        <f>VLOOKUP(1*V3721,NFLGames!$H$11:$H$555,1,FALSE)</f>
        <v>401220322</v>
      </c>
      <c r="Z3721">
        <f>VLOOKUP($Y3721, NFLGames!$H$11:$K$555,2,FALSE)</f>
        <v>2020</v>
      </c>
      <c r="AA3721">
        <f>VLOOKUP($Y3721, NFLGames!$H$11:$K$555,3,FALSE)</f>
        <v>7</v>
      </c>
      <c r="AB3721" s="6">
        <f>IF(A3722=0, 0, AH3722-tbl_pbp[[#This Row],[Saints Win %]])</f>
        <v>-3.0000000000000027E-2</v>
      </c>
      <c r="AE3721">
        <f>ABS(tbl_pbp[[#This Row],[play.homeScore]]-tbl_pbp[[#This Row],[play.awayScore]])</f>
        <v>4</v>
      </c>
      <c r="AF3721">
        <f>IF(tbl_pbp[[#This Row],[Play Saints Win % Increase]]&gt;=$AF$4,1,0)</f>
        <v>0</v>
      </c>
      <c r="AG3721" t="str">
        <f>VLOOKUP(tbl_pbp[[#This Row],[gameId]], games!$B$2:$T$40, 9, FALSE)</f>
        <v>carolina-panthers</v>
      </c>
      <c r="AH3721" s="5">
        <f>IF(tbl_pbp[[#This Row],[AwayTeam]] &lt;&gt; "new-orleans-saints", tbl_pbp[[#This Row],[homeWinPercentage]], 1-tbl_pbp[[#This Row],[homeWinPercentage]])</f>
        <v>0.72899999999999998</v>
      </c>
      <c r="AI3721" s="13">
        <f>tbl_pbp[[#This Row],[Kamara]]*tbl_pbp[[#This Row],[Impactful Play]]</f>
        <v>0</v>
      </c>
      <c r="AJ3721" s="13">
        <f>tbl_pbp[[#This Row],[Thomas]]*tbl_pbp[[#This Row],[Impactful Play]]</f>
        <v>0</v>
      </c>
      <c r="AK3721" s="13" t="str">
        <f>VLOOKUP(tbl_pbp[[#This Row],[Play Saints Win % Increase]], tbl_impact[],3,TRUE)</f>
        <v>Bad (0 to -5%)</v>
      </c>
    </row>
    <row r="3722" spans="1:37">
      <c r="A3722" s="1">
        <v>76</v>
      </c>
      <c r="B3722" s="5">
        <v>0.69899999999999995</v>
      </c>
      <c r="C3722" t="s">
        <v>3549</v>
      </c>
      <c r="D3722">
        <v>0</v>
      </c>
      <c r="E3722">
        <v>0</v>
      </c>
      <c r="F3722">
        <v>3</v>
      </c>
      <c r="G3722">
        <v>21</v>
      </c>
      <c r="H3722">
        <v>17</v>
      </c>
      <c r="I3722">
        <v>0</v>
      </c>
      <c r="J3722">
        <v>97</v>
      </c>
      <c r="K3722" t="s">
        <v>29</v>
      </c>
      <c r="L3722">
        <v>0</v>
      </c>
      <c r="M3722">
        <v>65</v>
      </c>
      <c r="N3722" t="s">
        <v>3550</v>
      </c>
      <c r="O3722" t="s">
        <v>24</v>
      </c>
      <c r="P3722" t="s">
        <v>3416</v>
      </c>
      <c r="Q3722" t="s">
        <v>3417</v>
      </c>
      <c r="V3722" t="s">
        <v>3327</v>
      </c>
      <c r="X3722" t="str">
        <f>VLOOKUP(pbp!V955, games!$B$2:$R$40, 3, FALSE)</f>
        <v>2019-10-13T17:00Z</v>
      </c>
      <c r="Y3722">
        <f>VLOOKUP(1*V3722,NFLGames!$H$11:$H$555,1,FALSE)</f>
        <v>401220322</v>
      </c>
      <c r="Z3722">
        <f>VLOOKUP($Y3722, NFLGames!$H$11:$K$555,2,FALSE)</f>
        <v>2020</v>
      </c>
      <c r="AA3722">
        <f>VLOOKUP($Y3722, NFLGames!$H$11:$K$555,3,FALSE)</f>
        <v>7</v>
      </c>
      <c r="AB3722" s="6">
        <f>IF(A3723=0, 0, AH3723-tbl_pbp[[#This Row],[Saints Win %]])</f>
        <v>1.6000000000000014E-2</v>
      </c>
      <c r="AE3722">
        <f>ABS(tbl_pbp[[#This Row],[play.homeScore]]-tbl_pbp[[#This Row],[play.awayScore]])</f>
        <v>4</v>
      </c>
      <c r="AF3722">
        <f>IF(tbl_pbp[[#This Row],[Play Saints Win % Increase]]&gt;=$AF$4,1,0)</f>
        <v>0</v>
      </c>
      <c r="AG3722" t="str">
        <f>VLOOKUP(tbl_pbp[[#This Row],[gameId]], games!$B$2:$T$40, 9, FALSE)</f>
        <v>carolina-panthers</v>
      </c>
      <c r="AH3722" s="5">
        <f>IF(tbl_pbp[[#This Row],[AwayTeam]] &lt;&gt; "new-orleans-saints", tbl_pbp[[#This Row],[homeWinPercentage]], 1-tbl_pbp[[#This Row],[homeWinPercentage]])</f>
        <v>0.69899999999999995</v>
      </c>
      <c r="AI3722" s="13">
        <f>tbl_pbp[[#This Row],[Kamara]]*tbl_pbp[[#This Row],[Impactful Play]]</f>
        <v>0</v>
      </c>
      <c r="AJ3722" s="13">
        <f>tbl_pbp[[#This Row],[Thomas]]*tbl_pbp[[#This Row],[Impactful Play]]</f>
        <v>0</v>
      </c>
      <c r="AK3722" s="13" t="str">
        <f>VLOOKUP(tbl_pbp[[#This Row],[Play Saints Win % Increase]], tbl_impact[],3,TRUE)</f>
        <v>Scented (0 to +5%)</v>
      </c>
    </row>
    <row r="3723" spans="1:37">
      <c r="A3723" s="1">
        <v>77</v>
      </c>
      <c r="B3723" s="5">
        <v>0.71499999999999997</v>
      </c>
      <c r="C3723" t="s">
        <v>3551</v>
      </c>
      <c r="D3723">
        <v>0</v>
      </c>
      <c r="E3723">
        <v>0</v>
      </c>
      <c r="F3723">
        <v>3</v>
      </c>
      <c r="G3723">
        <v>21</v>
      </c>
      <c r="H3723">
        <v>17</v>
      </c>
      <c r="I3723">
        <v>10</v>
      </c>
      <c r="J3723">
        <v>81</v>
      </c>
      <c r="K3723" t="s">
        <v>533</v>
      </c>
      <c r="L3723">
        <v>1</v>
      </c>
      <c r="M3723">
        <v>81</v>
      </c>
      <c r="N3723" t="s">
        <v>3552</v>
      </c>
      <c r="O3723" t="s">
        <v>148</v>
      </c>
      <c r="P3723" t="s">
        <v>30</v>
      </c>
      <c r="Q3723" t="s">
        <v>31</v>
      </c>
      <c r="R3723" t="s">
        <v>32</v>
      </c>
      <c r="S3723" t="s">
        <v>33</v>
      </c>
      <c r="T3723" t="s">
        <v>3359</v>
      </c>
      <c r="U3723" t="s">
        <v>3553</v>
      </c>
      <c r="V3723" t="s">
        <v>3327</v>
      </c>
      <c r="X3723" t="str">
        <f>VLOOKUP(pbp!V956, games!$B$2:$R$40, 3, FALSE)</f>
        <v>2019-10-13T17:00Z</v>
      </c>
      <c r="Y3723">
        <f>VLOOKUP(1*V3723,NFLGames!$H$11:$H$555,1,FALSE)</f>
        <v>401220322</v>
      </c>
      <c r="Z3723">
        <f>VLOOKUP($Y3723, NFLGames!$H$11:$K$555,2,FALSE)</f>
        <v>2020</v>
      </c>
      <c r="AA3723">
        <f>VLOOKUP($Y3723, NFLGames!$H$11:$K$555,3,FALSE)</f>
        <v>7</v>
      </c>
      <c r="AB3723" s="6">
        <f>IF(A3724=0, 0, AH3724-tbl_pbp[[#This Row],[Saints Win %]])</f>
        <v>0.10099999999999998</v>
      </c>
      <c r="AE3723">
        <f>ABS(tbl_pbp[[#This Row],[play.homeScore]]-tbl_pbp[[#This Row],[play.awayScore]])</f>
        <v>4</v>
      </c>
      <c r="AF3723">
        <f>IF(tbl_pbp[[#This Row],[Play Saints Win % Increase]]&gt;=$AF$4,1,0)</f>
        <v>1</v>
      </c>
      <c r="AG3723" t="str">
        <f>VLOOKUP(tbl_pbp[[#This Row],[gameId]], games!$B$2:$T$40, 9, FALSE)</f>
        <v>carolina-panthers</v>
      </c>
      <c r="AH3723" s="5">
        <f>IF(tbl_pbp[[#This Row],[AwayTeam]] &lt;&gt; "new-orleans-saints", tbl_pbp[[#This Row],[homeWinPercentage]], 1-tbl_pbp[[#This Row],[homeWinPercentage]])</f>
        <v>0.71499999999999997</v>
      </c>
      <c r="AI3723" s="13">
        <f>tbl_pbp[[#This Row],[Kamara]]*tbl_pbp[[#This Row],[Impactful Play]]</f>
        <v>0</v>
      </c>
      <c r="AJ3723" s="13">
        <f>tbl_pbp[[#This Row],[Thomas]]*tbl_pbp[[#This Row],[Impactful Play]]</f>
        <v>0</v>
      </c>
      <c r="AK3723" s="13" t="str">
        <f>VLOOKUP(tbl_pbp[[#This Row],[Play Saints Win % Increase]], tbl_impact[],3,TRUE)</f>
        <v>Fragrant (10% to 20%)</v>
      </c>
    </row>
    <row r="3724" spans="1:37">
      <c r="A3724" s="1">
        <v>78</v>
      </c>
      <c r="B3724" s="5">
        <v>0.81599999999999995</v>
      </c>
      <c r="C3724" t="s">
        <v>3554</v>
      </c>
      <c r="D3724">
        <v>0</v>
      </c>
      <c r="E3724">
        <v>0</v>
      </c>
      <c r="F3724">
        <v>3</v>
      </c>
      <c r="G3724">
        <v>21</v>
      </c>
      <c r="H3724">
        <v>17</v>
      </c>
      <c r="I3724">
        <v>2</v>
      </c>
      <c r="J3724">
        <v>73</v>
      </c>
      <c r="K3724" t="s">
        <v>533</v>
      </c>
      <c r="L3724">
        <v>2</v>
      </c>
      <c r="M3724">
        <v>11</v>
      </c>
      <c r="N3724" t="s">
        <v>3555</v>
      </c>
      <c r="O3724" t="s">
        <v>1873</v>
      </c>
      <c r="P3724" t="s">
        <v>22</v>
      </c>
      <c r="Q3724" t="s">
        <v>37</v>
      </c>
      <c r="S3724" t="s">
        <v>51</v>
      </c>
      <c r="T3724" t="s">
        <v>3556</v>
      </c>
      <c r="U3724" t="s">
        <v>3557</v>
      </c>
      <c r="V3724" t="s">
        <v>3327</v>
      </c>
      <c r="X3724" t="str">
        <f>VLOOKUP(pbp!V957, games!$B$2:$R$40, 3, FALSE)</f>
        <v>2019-10-13T17:00Z</v>
      </c>
      <c r="Y3724">
        <f>VLOOKUP(1*V3724,NFLGames!$H$11:$H$555,1,FALSE)</f>
        <v>401220322</v>
      </c>
      <c r="Z3724">
        <f>VLOOKUP($Y3724, NFLGames!$H$11:$K$555,2,FALSE)</f>
        <v>2020</v>
      </c>
      <c r="AA3724">
        <f>VLOOKUP($Y3724, NFLGames!$H$11:$K$555,3,FALSE)</f>
        <v>7</v>
      </c>
      <c r="AB3724" s="6">
        <f>IF(A3725=0, 0, AH3725-tbl_pbp[[#This Row],[Saints Win %]])</f>
        <v>9.000000000000008E-3</v>
      </c>
      <c r="AE3724">
        <f>ABS(tbl_pbp[[#This Row],[play.homeScore]]-tbl_pbp[[#This Row],[play.awayScore]])</f>
        <v>4</v>
      </c>
      <c r="AF3724">
        <f>IF(tbl_pbp[[#This Row],[Play Saints Win % Increase]]&gt;=$AF$4,1,0)</f>
        <v>0</v>
      </c>
      <c r="AG3724" t="str">
        <f>VLOOKUP(tbl_pbp[[#This Row],[gameId]], games!$B$2:$T$40, 9, FALSE)</f>
        <v>carolina-panthers</v>
      </c>
      <c r="AH3724" s="5">
        <f>IF(tbl_pbp[[#This Row],[AwayTeam]] &lt;&gt; "new-orleans-saints", tbl_pbp[[#This Row],[homeWinPercentage]], 1-tbl_pbp[[#This Row],[homeWinPercentage]])</f>
        <v>0.81599999999999995</v>
      </c>
      <c r="AI3724" s="13">
        <f>tbl_pbp[[#This Row],[Kamara]]*tbl_pbp[[#This Row],[Impactful Play]]</f>
        <v>0</v>
      </c>
      <c r="AJ3724" s="13">
        <f>tbl_pbp[[#This Row],[Thomas]]*tbl_pbp[[#This Row],[Impactful Play]]</f>
        <v>0</v>
      </c>
      <c r="AK3724" s="13" t="str">
        <f>VLOOKUP(tbl_pbp[[#This Row],[Play Saints Win % Increase]], tbl_impact[],3,TRUE)</f>
        <v>Scented (0 to +5%)</v>
      </c>
    </row>
    <row r="3725" spans="1:37">
      <c r="A3725" s="1">
        <v>79</v>
      </c>
      <c r="B3725" s="5">
        <v>0.82499999999999996</v>
      </c>
      <c r="C3725" t="s">
        <v>3558</v>
      </c>
      <c r="D3725">
        <v>0</v>
      </c>
      <c r="E3725">
        <v>0</v>
      </c>
      <c r="F3725">
        <v>3</v>
      </c>
      <c r="G3725">
        <v>21</v>
      </c>
      <c r="H3725">
        <v>17</v>
      </c>
      <c r="I3725">
        <v>2</v>
      </c>
      <c r="J3725">
        <v>73</v>
      </c>
      <c r="K3725" t="s">
        <v>533</v>
      </c>
      <c r="L3725">
        <v>3</v>
      </c>
      <c r="M3725">
        <v>73</v>
      </c>
      <c r="N3725" t="s">
        <v>3559</v>
      </c>
      <c r="O3725" t="s">
        <v>155</v>
      </c>
      <c r="P3725" t="s">
        <v>45</v>
      </c>
      <c r="Q3725" t="s">
        <v>46</v>
      </c>
      <c r="R3725" t="s">
        <v>47</v>
      </c>
      <c r="S3725" t="s">
        <v>241</v>
      </c>
      <c r="T3725" t="s">
        <v>3556</v>
      </c>
      <c r="U3725" t="s">
        <v>3560</v>
      </c>
      <c r="V3725" t="s">
        <v>3327</v>
      </c>
      <c r="X3725" t="str">
        <f>VLOOKUP(pbp!V958, games!$B$2:$R$40, 3, FALSE)</f>
        <v>2019-10-13T17:00Z</v>
      </c>
      <c r="Y3725">
        <f>VLOOKUP(1*V3725,NFLGames!$H$11:$H$555,1,FALSE)</f>
        <v>401220322</v>
      </c>
      <c r="Z3725">
        <f>VLOOKUP($Y3725, NFLGames!$H$11:$K$555,2,FALSE)</f>
        <v>2020</v>
      </c>
      <c r="AA3725">
        <f>VLOOKUP($Y3725, NFLGames!$H$11:$K$555,3,FALSE)</f>
        <v>7</v>
      </c>
      <c r="AB3725" s="6">
        <f>IF(A3726=0, 0, AH3726-tbl_pbp[[#This Row],[Saints Win %]])</f>
        <v>-0.10099999999999998</v>
      </c>
      <c r="AE3725">
        <f>ABS(tbl_pbp[[#This Row],[play.homeScore]]-tbl_pbp[[#This Row],[play.awayScore]])</f>
        <v>4</v>
      </c>
      <c r="AF3725">
        <f>IF(tbl_pbp[[#This Row],[Play Saints Win % Increase]]&gt;=$AF$4,1,0)</f>
        <v>0</v>
      </c>
      <c r="AG3725" t="str">
        <f>VLOOKUP(tbl_pbp[[#This Row],[gameId]], games!$B$2:$T$40, 9, FALSE)</f>
        <v>carolina-panthers</v>
      </c>
      <c r="AH3725" s="5">
        <f>IF(tbl_pbp[[#This Row],[AwayTeam]] &lt;&gt; "new-orleans-saints", tbl_pbp[[#This Row],[homeWinPercentage]], 1-tbl_pbp[[#This Row],[homeWinPercentage]])</f>
        <v>0.82499999999999996</v>
      </c>
      <c r="AI3725" s="13">
        <f>tbl_pbp[[#This Row],[Kamara]]*tbl_pbp[[#This Row],[Impactful Play]]</f>
        <v>0</v>
      </c>
      <c r="AJ3725" s="13">
        <f>tbl_pbp[[#This Row],[Thomas]]*tbl_pbp[[#This Row],[Impactful Play]]</f>
        <v>0</v>
      </c>
      <c r="AK3725" s="13" t="str">
        <f>VLOOKUP(tbl_pbp[[#This Row],[Play Saints Win % Increase]], tbl_impact[],3,TRUE)</f>
        <v>Stinky (worse than -10% to -20%)</v>
      </c>
    </row>
    <row r="3726" spans="1:37">
      <c r="A3726" s="1">
        <v>80</v>
      </c>
      <c r="B3726" s="5">
        <v>0.72399999999999998</v>
      </c>
      <c r="C3726" t="s">
        <v>3561</v>
      </c>
      <c r="D3726">
        <v>0</v>
      </c>
      <c r="E3726">
        <v>0</v>
      </c>
      <c r="F3726">
        <v>3</v>
      </c>
      <c r="G3726">
        <v>21</v>
      </c>
      <c r="H3726">
        <v>17</v>
      </c>
      <c r="I3726">
        <v>2</v>
      </c>
      <c r="J3726">
        <v>73</v>
      </c>
      <c r="K3726" t="s">
        <v>533</v>
      </c>
      <c r="L3726">
        <v>3</v>
      </c>
      <c r="M3726">
        <v>73</v>
      </c>
      <c r="N3726" t="s">
        <v>3562</v>
      </c>
      <c r="O3726" t="s">
        <v>155</v>
      </c>
      <c r="P3726" t="s">
        <v>30</v>
      </c>
      <c r="Q3726" t="s">
        <v>31</v>
      </c>
      <c r="R3726" t="s">
        <v>32</v>
      </c>
      <c r="S3726" t="s">
        <v>241</v>
      </c>
      <c r="T3726" t="s">
        <v>3556</v>
      </c>
      <c r="U3726" t="s">
        <v>3560</v>
      </c>
      <c r="V3726" t="s">
        <v>3327</v>
      </c>
      <c r="X3726" t="str">
        <f>VLOOKUP(pbp!V959, games!$B$2:$R$40, 3, FALSE)</f>
        <v>2019-10-13T17:00Z</v>
      </c>
      <c r="Y3726">
        <f>VLOOKUP(1*V3726,NFLGames!$H$11:$H$555,1,FALSE)</f>
        <v>401220322</v>
      </c>
      <c r="Z3726">
        <f>VLOOKUP($Y3726, NFLGames!$H$11:$K$555,2,FALSE)</f>
        <v>2020</v>
      </c>
      <c r="AA3726">
        <f>VLOOKUP($Y3726, NFLGames!$H$11:$K$555,3,FALSE)</f>
        <v>7</v>
      </c>
      <c r="AB3726" s="6">
        <f>IF(A3727=0, 0, AH3727-tbl_pbp[[#This Row],[Saints Win %]])</f>
        <v>-1.0000000000000009E-2</v>
      </c>
      <c r="AE3726">
        <f>ABS(tbl_pbp[[#This Row],[play.homeScore]]-tbl_pbp[[#This Row],[play.awayScore]])</f>
        <v>4</v>
      </c>
      <c r="AF3726">
        <f>IF(tbl_pbp[[#This Row],[Play Saints Win % Increase]]&gt;=$AF$4,1,0)</f>
        <v>0</v>
      </c>
      <c r="AG3726" t="str">
        <f>VLOOKUP(tbl_pbp[[#This Row],[gameId]], games!$B$2:$T$40, 9, FALSE)</f>
        <v>carolina-panthers</v>
      </c>
      <c r="AH3726" s="5">
        <f>IF(tbl_pbp[[#This Row],[AwayTeam]] &lt;&gt; "new-orleans-saints", tbl_pbp[[#This Row],[homeWinPercentage]], 1-tbl_pbp[[#This Row],[homeWinPercentage]])</f>
        <v>0.72399999999999998</v>
      </c>
      <c r="AI3726" s="13">
        <f>tbl_pbp[[#This Row],[Kamara]]*tbl_pbp[[#This Row],[Impactful Play]]</f>
        <v>0</v>
      </c>
      <c r="AJ3726" s="13">
        <f>tbl_pbp[[#This Row],[Thomas]]*tbl_pbp[[#This Row],[Impactful Play]]</f>
        <v>0</v>
      </c>
      <c r="AK3726" s="13" t="str">
        <f>VLOOKUP(tbl_pbp[[#This Row],[Play Saints Win % Increase]], tbl_impact[],3,TRUE)</f>
        <v>Bad (0 to -5%)</v>
      </c>
    </row>
    <row r="3727" spans="1:37">
      <c r="A3727" s="1">
        <v>81</v>
      </c>
      <c r="B3727" s="5">
        <v>0.71399999999999997</v>
      </c>
      <c r="C3727" t="s">
        <v>3563</v>
      </c>
      <c r="D3727">
        <v>0</v>
      </c>
      <c r="E3727">
        <v>0</v>
      </c>
      <c r="F3727">
        <v>3</v>
      </c>
      <c r="G3727">
        <v>21</v>
      </c>
      <c r="H3727">
        <v>17</v>
      </c>
      <c r="I3727">
        <v>10</v>
      </c>
      <c r="J3727">
        <v>70</v>
      </c>
      <c r="K3727" t="s">
        <v>533</v>
      </c>
      <c r="L3727">
        <v>1</v>
      </c>
      <c r="M3727">
        <v>70</v>
      </c>
      <c r="N3727" t="s">
        <v>3564</v>
      </c>
      <c r="O3727" t="s">
        <v>155</v>
      </c>
      <c r="P3727" t="s">
        <v>45</v>
      </c>
      <c r="Q3727" t="s">
        <v>46</v>
      </c>
      <c r="R3727" t="s">
        <v>47</v>
      </c>
      <c r="S3727" t="s">
        <v>33</v>
      </c>
      <c r="T3727" t="s">
        <v>3429</v>
      </c>
      <c r="U3727" t="s">
        <v>3430</v>
      </c>
      <c r="V3727" t="s">
        <v>3327</v>
      </c>
      <c r="X3727" t="str">
        <f>VLOOKUP(pbp!V960, games!$B$2:$R$40, 3, FALSE)</f>
        <v>2019-10-13T17:00Z</v>
      </c>
      <c r="Y3727">
        <f>VLOOKUP(1*V3727,NFLGames!$H$11:$H$555,1,FALSE)</f>
        <v>401220322</v>
      </c>
      <c r="Z3727">
        <f>VLOOKUP($Y3727, NFLGames!$H$11:$K$555,2,FALSE)</f>
        <v>2020</v>
      </c>
      <c r="AA3727">
        <f>VLOOKUP($Y3727, NFLGames!$H$11:$K$555,3,FALSE)</f>
        <v>7</v>
      </c>
      <c r="AB3727" s="6">
        <f>IF(A3728=0, 0, AH3728-tbl_pbp[[#This Row],[Saints Win %]])</f>
        <v>0.10599999999999998</v>
      </c>
      <c r="AE3727">
        <f>ABS(tbl_pbp[[#This Row],[play.homeScore]]-tbl_pbp[[#This Row],[play.awayScore]])</f>
        <v>4</v>
      </c>
      <c r="AF3727">
        <f>IF(tbl_pbp[[#This Row],[Play Saints Win % Increase]]&gt;=$AF$4,1,0)</f>
        <v>1</v>
      </c>
      <c r="AG3727" t="str">
        <f>VLOOKUP(tbl_pbp[[#This Row],[gameId]], games!$B$2:$T$40, 9, FALSE)</f>
        <v>carolina-panthers</v>
      </c>
      <c r="AH3727" s="5">
        <f>IF(tbl_pbp[[#This Row],[AwayTeam]] &lt;&gt; "new-orleans-saints", tbl_pbp[[#This Row],[homeWinPercentage]], 1-tbl_pbp[[#This Row],[homeWinPercentage]])</f>
        <v>0.71399999999999997</v>
      </c>
      <c r="AI3727" s="13">
        <f>tbl_pbp[[#This Row],[Kamara]]*tbl_pbp[[#This Row],[Impactful Play]]</f>
        <v>0</v>
      </c>
      <c r="AJ3727" s="13">
        <f>tbl_pbp[[#This Row],[Thomas]]*tbl_pbp[[#This Row],[Impactful Play]]</f>
        <v>0</v>
      </c>
      <c r="AK3727" s="13" t="str">
        <f>VLOOKUP(tbl_pbp[[#This Row],[Play Saints Win % Increase]], tbl_impact[],3,TRUE)</f>
        <v>Fragrant (10% to 20%)</v>
      </c>
    </row>
    <row r="3728" spans="1:37">
      <c r="A3728" s="1">
        <v>82</v>
      </c>
      <c r="B3728" s="5">
        <v>0.82</v>
      </c>
      <c r="C3728" t="s">
        <v>3565</v>
      </c>
      <c r="D3728">
        <v>0</v>
      </c>
      <c r="E3728">
        <v>0</v>
      </c>
      <c r="F3728">
        <v>3</v>
      </c>
      <c r="G3728">
        <v>21</v>
      </c>
      <c r="H3728">
        <v>17</v>
      </c>
      <c r="I3728">
        <v>10</v>
      </c>
      <c r="J3728">
        <v>70</v>
      </c>
      <c r="K3728" t="s">
        <v>533</v>
      </c>
      <c r="L3728">
        <v>2</v>
      </c>
      <c r="M3728">
        <v>70</v>
      </c>
      <c r="N3728" t="s">
        <v>3566</v>
      </c>
      <c r="O3728" t="s">
        <v>384</v>
      </c>
      <c r="P3728" t="s">
        <v>22</v>
      </c>
      <c r="Q3728" t="s">
        <v>37</v>
      </c>
      <c r="S3728" t="s">
        <v>120</v>
      </c>
      <c r="T3728" t="s">
        <v>3429</v>
      </c>
      <c r="U3728" t="s">
        <v>3567</v>
      </c>
      <c r="V3728" t="s">
        <v>3327</v>
      </c>
      <c r="X3728" t="str">
        <f>VLOOKUP(pbp!V961, games!$B$2:$R$40, 3, FALSE)</f>
        <v>2019-10-13T17:00Z</v>
      </c>
      <c r="Y3728">
        <f>VLOOKUP(1*V3728,NFLGames!$H$11:$H$555,1,FALSE)</f>
        <v>401220322</v>
      </c>
      <c r="Z3728">
        <f>VLOOKUP($Y3728, NFLGames!$H$11:$K$555,2,FALSE)</f>
        <v>2020</v>
      </c>
      <c r="AA3728">
        <f>VLOOKUP($Y3728, NFLGames!$H$11:$K$555,3,FALSE)</f>
        <v>7</v>
      </c>
      <c r="AB3728" s="6">
        <f>IF(A3729=0, 0, AH3729-tbl_pbp[[#This Row],[Saints Win %]])</f>
        <v>-0.10499999999999998</v>
      </c>
      <c r="AE3728">
        <f>ABS(tbl_pbp[[#This Row],[play.homeScore]]-tbl_pbp[[#This Row],[play.awayScore]])</f>
        <v>4</v>
      </c>
      <c r="AF3728">
        <f>IF(tbl_pbp[[#This Row],[Play Saints Win % Increase]]&gt;=$AF$4,1,0)</f>
        <v>0</v>
      </c>
      <c r="AG3728" t="str">
        <f>VLOOKUP(tbl_pbp[[#This Row],[gameId]], games!$B$2:$T$40, 9, FALSE)</f>
        <v>carolina-panthers</v>
      </c>
      <c r="AH3728" s="5">
        <f>IF(tbl_pbp[[#This Row],[AwayTeam]] &lt;&gt; "new-orleans-saints", tbl_pbp[[#This Row],[homeWinPercentage]], 1-tbl_pbp[[#This Row],[homeWinPercentage]])</f>
        <v>0.82</v>
      </c>
      <c r="AI3728" s="13">
        <f>tbl_pbp[[#This Row],[Kamara]]*tbl_pbp[[#This Row],[Impactful Play]]</f>
        <v>0</v>
      </c>
      <c r="AJ3728" s="13">
        <f>tbl_pbp[[#This Row],[Thomas]]*tbl_pbp[[#This Row],[Impactful Play]]</f>
        <v>0</v>
      </c>
      <c r="AK3728" s="13" t="str">
        <f>VLOOKUP(tbl_pbp[[#This Row],[Play Saints Win % Increase]], tbl_impact[],3,TRUE)</f>
        <v>Stinky (worse than -10% to -20%)</v>
      </c>
    </row>
    <row r="3729" spans="1:37">
      <c r="A3729" s="1">
        <v>83</v>
      </c>
      <c r="B3729" s="5">
        <v>0.71499999999999997</v>
      </c>
      <c r="C3729" t="s">
        <v>3568</v>
      </c>
      <c r="D3729">
        <v>0</v>
      </c>
      <c r="E3729">
        <v>0</v>
      </c>
      <c r="F3729">
        <v>3</v>
      </c>
      <c r="G3729">
        <v>21</v>
      </c>
      <c r="H3729">
        <v>17</v>
      </c>
      <c r="I3729">
        <v>10</v>
      </c>
      <c r="J3729">
        <v>70</v>
      </c>
      <c r="K3729" t="s">
        <v>533</v>
      </c>
      <c r="L3729">
        <v>3</v>
      </c>
      <c r="M3729">
        <v>70</v>
      </c>
      <c r="N3729" t="s">
        <v>3569</v>
      </c>
      <c r="O3729" t="s">
        <v>3158</v>
      </c>
      <c r="P3729" t="s">
        <v>30</v>
      </c>
      <c r="Q3729" t="s">
        <v>31</v>
      </c>
      <c r="R3729" t="s">
        <v>32</v>
      </c>
      <c r="S3729" t="s">
        <v>123</v>
      </c>
      <c r="T3729" t="s">
        <v>3429</v>
      </c>
      <c r="U3729" t="s">
        <v>3570</v>
      </c>
      <c r="V3729" t="s">
        <v>3327</v>
      </c>
      <c r="X3729" t="str">
        <f>VLOOKUP(pbp!V962, games!$B$2:$R$40, 3, FALSE)</f>
        <v>2019-10-13T17:00Z</v>
      </c>
      <c r="Y3729">
        <f>VLOOKUP(1*V3729,NFLGames!$H$11:$H$555,1,FALSE)</f>
        <v>401220322</v>
      </c>
      <c r="Z3729">
        <f>VLOOKUP($Y3729, NFLGames!$H$11:$K$555,2,FALSE)</f>
        <v>2020</v>
      </c>
      <c r="AA3729">
        <f>VLOOKUP($Y3729, NFLGames!$H$11:$K$555,3,FALSE)</f>
        <v>7</v>
      </c>
      <c r="AB3729" s="6">
        <f>IF(A3730=0, 0, AH3730-tbl_pbp[[#This Row],[Saints Win %]])</f>
        <v>-1.0000000000000009E-3</v>
      </c>
      <c r="AE3729">
        <f>ABS(tbl_pbp[[#This Row],[play.homeScore]]-tbl_pbp[[#This Row],[play.awayScore]])</f>
        <v>4</v>
      </c>
      <c r="AF3729">
        <f>IF(tbl_pbp[[#This Row],[Play Saints Win % Increase]]&gt;=$AF$4,1,0)</f>
        <v>0</v>
      </c>
      <c r="AG3729" t="str">
        <f>VLOOKUP(tbl_pbp[[#This Row],[gameId]], games!$B$2:$T$40, 9, FALSE)</f>
        <v>carolina-panthers</v>
      </c>
      <c r="AH3729" s="5">
        <f>IF(tbl_pbp[[#This Row],[AwayTeam]] &lt;&gt; "new-orleans-saints", tbl_pbp[[#This Row],[homeWinPercentage]], 1-tbl_pbp[[#This Row],[homeWinPercentage]])</f>
        <v>0.71499999999999997</v>
      </c>
      <c r="AI3729" s="13">
        <f>tbl_pbp[[#This Row],[Kamara]]*tbl_pbp[[#This Row],[Impactful Play]]</f>
        <v>0</v>
      </c>
      <c r="AJ3729" s="13">
        <f>tbl_pbp[[#This Row],[Thomas]]*tbl_pbp[[#This Row],[Impactful Play]]</f>
        <v>0</v>
      </c>
      <c r="AK3729" s="13" t="str">
        <f>VLOOKUP(tbl_pbp[[#This Row],[Play Saints Win % Increase]], tbl_impact[],3,TRUE)</f>
        <v>Bad (0 to -5%)</v>
      </c>
    </row>
    <row r="3730" spans="1:37">
      <c r="A3730" s="1">
        <v>84</v>
      </c>
      <c r="B3730" s="5">
        <v>0.71399999999999997</v>
      </c>
      <c r="C3730" t="s">
        <v>3571</v>
      </c>
      <c r="D3730">
        <v>0</v>
      </c>
      <c r="E3730">
        <v>0</v>
      </c>
      <c r="F3730">
        <v>3</v>
      </c>
      <c r="G3730">
        <v>21</v>
      </c>
      <c r="H3730">
        <v>17</v>
      </c>
      <c r="I3730">
        <v>6</v>
      </c>
      <c r="J3730">
        <v>66</v>
      </c>
      <c r="K3730" t="s">
        <v>533</v>
      </c>
      <c r="L3730">
        <v>4</v>
      </c>
      <c r="M3730">
        <v>66</v>
      </c>
      <c r="N3730" t="s">
        <v>3572</v>
      </c>
      <c r="O3730" t="s">
        <v>171</v>
      </c>
      <c r="P3730" t="s">
        <v>66</v>
      </c>
      <c r="Q3730" t="s">
        <v>67</v>
      </c>
      <c r="R3730" t="s">
        <v>68</v>
      </c>
      <c r="S3730" t="s">
        <v>2164</v>
      </c>
      <c r="T3730" t="s">
        <v>3573</v>
      </c>
      <c r="U3730" t="s">
        <v>3574</v>
      </c>
      <c r="V3730" t="s">
        <v>3327</v>
      </c>
      <c r="X3730" t="str">
        <f>VLOOKUP(pbp!V963, games!$B$2:$R$40, 3, FALSE)</f>
        <v>2019-10-13T17:00Z</v>
      </c>
      <c r="Y3730">
        <f>VLOOKUP(1*V3730,NFLGames!$H$11:$H$555,1,FALSE)</f>
        <v>401220322</v>
      </c>
      <c r="Z3730">
        <f>VLOOKUP($Y3730, NFLGames!$H$11:$K$555,2,FALSE)</f>
        <v>2020</v>
      </c>
      <c r="AA3730">
        <f>VLOOKUP($Y3730, NFLGames!$H$11:$K$555,3,FALSE)</f>
        <v>7</v>
      </c>
      <c r="AB3730" s="6">
        <f>IF(A3731=0, 0, AH3731-tbl_pbp[[#This Row],[Saints Win %]])</f>
        <v>3.9000000000000035E-2</v>
      </c>
      <c r="AE3730">
        <f>ABS(tbl_pbp[[#This Row],[play.homeScore]]-tbl_pbp[[#This Row],[play.awayScore]])</f>
        <v>4</v>
      </c>
      <c r="AF3730">
        <f>IF(tbl_pbp[[#This Row],[Play Saints Win % Increase]]&gt;=$AF$4,1,0)</f>
        <v>0</v>
      </c>
      <c r="AG3730" t="str">
        <f>VLOOKUP(tbl_pbp[[#This Row],[gameId]], games!$B$2:$T$40, 9, FALSE)</f>
        <v>carolina-panthers</v>
      </c>
      <c r="AH3730" s="5">
        <f>IF(tbl_pbp[[#This Row],[AwayTeam]] &lt;&gt; "new-orleans-saints", tbl_pbp[[#This Row],[homeWinPercentage]], 1-tbl_pbp[[#This Row],[homeWinPercentage]])</f>
        <v>0.71399999999999997</v>
      </c>
      <c r="AI3730" s="13">
        <f>tbl_pbp[[#This Row],[Kamara]]*tbl_pbp[[#This Row],[Impactful Play]]</f>
        <v>0</v>
      </c>
      <c r="AJ3730" s="13">
        <f>tbl_pbp[[#This Row],[Thomas]]*tbl_pbp[[#This Row],[Impactful Play]]</f>
        <v>0</v>
      </c>
      <c r="AK3730" s="13" t="str">
        <f>VLOOKUP(tbl_pbp[[#This Row],[Play Saints Win % Increase]], tbl_impact[],3,TRUE)</f>
        <v>Scented (0 to +5%)</v>
      </c>
    </row>
    <row r="3731" spans="1:37">
      <c r="A3731" s="1">
        <v>85</v>
      </c>
      <c r="B3731" s="5">
        <v>0.753</v>
      </c>
      <c r="C3731" t="s">
        <v>3575</v>
      </c>
      <c r="D3731">
        <v>0</v>
      </c>
      <c r="E3731">
        <v>0</v>
      </c>
      <c r="F3731">
        <v>3</v>
      </c>
      <c r="G3731">
        <v>21</v>
      </c>
      <c r="H3731">
        <v>17</v>
      </c>
      <c r="I3731">
        <v>10</v>
      </c>
      <c r="J3731">
        <v>19</v>
      </c>
      <c r="K3731" t="s">
        <v>29</v>
      </c>
      <c r="L3731">
        <v>1</v>
      </c>
      <c r="M3731">
        <v>81</v>
      </c>
      <c r="N3731" t="s">
        <v>3576</v>
      </c>
      <c r="O3731" t="s">
        <v>1512</v>
      </c>
      <c r="P3731" t="s">
        <v>30</v>
      </c>
      <c r="Q3731" t="s">
        <v>31</v>
      </c>
      <c r="R3731" t="s">
        <v>32</v>
      </c>
      <c r="S3731" t="s">
        <v>33</v>
      </c>
      <c r="T3731" t="s">
        <v>363</v>
      </c>
      <c r="U3731" t="s">
        <v>559</v>
      </c>
      <c r="V3731" t="s">
        <v>3327</v>
      </c>
      <c r="X3731" t="str">
        <f>VLOOKUP(pbp!V964, games!$B$2:$R$40, 3, FALSE)</f>
        <v>2019-10-13T17:00Z</v>
      </c>
      <c r="Y3731">
        <f>VLOOKUP(1*V3731,NFLGames!$H$11:$H$555,1,FALSE)</f>
        <v>401220322</v>
      </c>
      <c r="Z3731">
        <f>VLOOKUP($Y3731, NFLGames!$H$11:$K$555,2,FALSE)</f>
        <v>2020</v>
      </c>
      <c r="AA3731">
        <f>VLOOKUP($Y3731, NFLGames!$H$11:$K$555,3,FALSE)</f>
        <v>7</v>
      </c>
      <c r="AB3731" s="6">
        <f>IF(A3732=0, 0, AH3732-tbl_pbp[[#This Row],[Saints Win %]])</f>
        <v>-2.9000000000000026E-2</v>
      </c>
      <c r="AE3731">
        <f>ABS(tbl_pbp[[#This Row],[play.homeScore]]-tbl_pbp[[#This Row],[play.awayScore]])</f>
        <v>4</v>
      </c>
      <c r="AF3731">
        <f>IF(tbl_pbp[[#This Row],[Play Saints Win % Increase]]&gt;=$AF$4,1,0)</f>
        <v>0</v>
      </c>
      <c r="AG3731" t="str">
        <f>VLOOKUP(tbl_pbp[[#This Row],[gameId]], games!$B$2:$T$40, 9, FALSE)</f>
        <v>carolina-panthers</v>
      </c>
      <c r="AH3731" s="5">
        <f>IF(tbl_pbp[[#This Row],[AwayTeam]] &lt;&gt; "new-orleans-saints", tbl_pbp[[#This Row],[homeWinPercentage]], 1-tbl_pbp[[#This Row],[homeWinPercentage]])</f>
        <v>0.753</v>
      </c>
      <c r="AI3731" s="13">
        <f>tbl_pbp[[#This Row],[Kamara]]*tbl_pbp[[#This Row],[Impactful Play]]</f>
        <v>0</v>
      </c>
      <c r="AJ3731" s="13">
        <f>tbl_pbp[[#This Row],[Thomas]]*tbl_pbp[[#This Row],[Impactful Play]]</f>
        <v>0</v>
      </c>
      <c r="AK3731" s="13" t="str">
        <f>VLOOKUP(tbl_pbp[[#This Row],[Play Saints Win % Increase]], tbl_impact[],3,TRUE)</f>
        <v>Bad (0 to -5%)</v>
      </c>
    </row>
    <row r="3732" spans="1:37">
      <c r="A3732" s="1">
        <v>86</v>
      </c>
      <c r="B3732" s="5">
        <v>0.72399999999999998</v>
      </c>
      <c r="C3732" t="s">
        <v>3577</v>
      </c>
      <c r="D3732">
        <v>0</v>
      </c>
      <c r="E3732">
        <v>0</v>
      </c>
      <c r="F3732">
        <v>3</v>
      </c>
      <c r="G3732">
        <v>21</v>
      </c>
      <c r="H3732">
        <v>17</v>
      </c>
      <c r="I3732">
        <v>4</v>
      </c>
      <c r="J3732">
        <v>25</v>
      </c>
      <c r="K3732" t="s">
        <v>29</v>
      </c>
      <c r="L3732">
        <v>2</v>
      </c>
      <c r="M3732">
        <v>61</v>
      </c>
      <c r="N3732" t="s">
        <v>3578</v>
      </c>
      <c r="O3732" t="s">
        <v>2397</v>
      </c>
      <c r="P3732" t="s">
        <v>22</v>
      </c>
      <c r="Q3732" t="s">
        <v>37</v>
      </c>
      <c r="S3732" t="s">
        <v>135</v>
      </c>
      <c r="T3732" t="s">
        <v>34</v>
      </c>
      <c r="U3732" t="s">
        <v>3579</v>
      </c>
      <c r="V3732" t="s">
        <v>3327</v>
      </c>
      <c r="X3732" t="str">
        <f>VLOOKUP(pbp!V965, games!$B$2:$R$40, 3, FALSE)</f>
        <v>2019-10-13T17:00Z</v>
      </c>
      <c r="Y3732">
        <f>VLOOKUP(1*V3732,NFLGames!$H$11:$H$555,1,FALSE)</f>
        <v>401220322</v>
      </c>
      <c r="Z3732">
        <f>VLOOKUP($Y3732, NFLGames!$H$11:$K$555,2,FALSE)</f>
        <v>2020</v>
      </c>
      <c r="AA3732">
        <f>VLOOKUP($Y3732, NFLGames!$H$11:$K$555,3,FALSE)</f>
        <v>7</v>
      </c>
      <c r="AB3732" s="6">
        <f>IF(A3733=0, 0, AH3733-tbl_pbp[[#This Row],[Saints Win %]])</f>
        <v>2.1000000000000019E-2</v>
      </c>
      <c r="AE3732">
        <f>ABS(tbl_pbp[[#This Row],[play.homeScore]]-tbl_pbp[[#This Row],[play.awayScore]])</f>
        <v>4</v>
      </c>
      <c r="AF3732">
        <f>IF(tbl_pbp[[#This Row],[Play Saints Win % Increase]]&gt;=$AF$4,1,0)</f>
        <v>0</v>
      </c>
      <c r="AG3732" t="str">
        <f>VLOOKUP(tbl_pbp[[#This Row],[gameId]], games!$B$2:$T$40, 9, FALSE)</f>
        <v>carolina-panthers</v>
      </c>
      <c r="AH3732" s="5">
        <f>IF(tbl_pbp[[#This Row],[AwayTeam]] &lt;&gt; "new-orleans-saints", tbl_pbp[[#This Row],[homeWinPercentage]], 1-tbl_pbp[[#This Row],[homeWinPercentage]])</f>
        <v>0.72399999999999998</v>
      </c>
      <c r="AI3732" s="13">
        <f>tbl_pbp[[#This Row],[Kamara]]*tbl_pbp[[#This Row],[Impactful Play]]</f>
        <v>0</v>
      </c>
      <c r="AJ3732" s="13">
        <f>tbl_pbp[[#This Row],[Thomas]]*tbl_pbp[[#This Row],[Impactful Play]]</f>
        <v>0</v>
      </c>
      <c r="AK3732" s="13" t="str">
        <f>VLOOKUP(tbl_pbp[[#This Row],[Play Saints Win % Increase]], tbl_impact[],3,TRUE)</f>
        <v>Scented (0 to +5%)</v>
      </c>
    </row>
    <row r="3733" spans="1:37">
      <c r="A3733" s="1">
        <v>87</v>
      </c>
      <c r="B3733" s="5">
        <v>0.745</v>
      </c>
      <c r="C3733" t="s">
        <v>3580</v>
      </c>
      <c r="D3733">
        <v>0</v>
      </c>
      <c r="E3733">
        <v>0</v>
      </c>
      <c r="F3733">
        <v>3</v>
      </c>
      <c r="G3733">
        <v>21</v>
      </c>
      <c r="H3733">
        <v>17</v>
      </c>
      <c r="I3733">
        <v>4</v>
      </c>
      <c r="J3733">
        <v>25</v>
      </c>
      <c r="K3733" t="s">
        <v>29</v>
      </c>
      <c r="L3733">
        <v>3</v>
      </c>
      <c r="M3733">
        <v>75</v>
      </c>
      <c r="N3733" t="s">
        <v>3581</v>
      </c>
      <c r="O3733" t="s">
        <v>1896</v>
      </c>
      <c r="P3733" t="s">
        <v>30</v>
      </c>
      <c r="Q3733" t="s">
        <v>31</v>
      </c>
      <c r="R3733" t="s">
        <v>32</v>
      </c>
      <c r="S3733" t="s">
        <v>63</v>
      </c>
      <c r="T3733" t="s">
        <v>34</v>
      </c>
      <c r="U3733" t="s">
        <v>3582</v>
      </c>
      <c r="V3733" t="s">
        <v>3327</v>
      </c>
      <c r="X3733" t="str">
        <f>VLOOKUP(pbp!V966, games!$B$2:$R$40, 3, FALSE)</f>
        <v>2019-10-13T17:00Z</v>
      </c>
      <c r="Y3733">
        <f>VLOOKUP(1*V3733,NFLGames!$H$11:$H$555,1,FALSE)</f>
        <v>401220322</v>
      </c>
      <c r="Z3733">
        <f>VLOOKUP($Y3733, NFLGames!$H$11:$K$555,2,FALSE)</f>
        <v>2020</v>
      </c>
      <c r="AA3733">
        <f>VLOOKUP($Y3733, NFLGames!$H$11:$K$555,3,FALSE)</f>
        <v>7</v>
      </c>
      <c r="AB3733" s="6">
        <f>IF(A3734=0, 0, AH3734-tbl_pbp[[#This Row],[Saints Win %]])</f>
        <v>8.0000000000000071E-3</v>
      </c>
      <c r="AC3733">
        <v>1</v>
      </c>
      <c r="AE3733">
        <f>ABS(tbl_pbp[[#This Row],[play.homeScore]]-tbl_pbp[[#This Row],[play.awayScore]])</f>
        <v>4</v>
      </c>
      <c r="AF3733">
        <f>IF(tbl_pbp[[#This Row],[Play Saints Win % Increase]]&gt;=$AF$4,1,0)</f>
        <v>0</v>
      </c>
      <c r="AG3733" t="str">
        <f>VLOOKUP(tbl_pbp[[#This Row],[gameId]], games!$B$2:$T$40, 9, FALSE)</f>
        <v>carolina-panthers</v>
      </c>
      <c r="AH3733" s="5">
        <f>IF(tbl_pbp[[#This Row],[AwayTeam]] &lt;&gt; "new-orleans-saints", tbl_pbp[[#This Row],[homeWinPercentage]], 1-tbl_pbp[[#This Row],[homeWinPercentage]])</f>
        <v>0.745</v>
      </c>
      <c r="AI3733" s="13">
        <f>tbl_pbp[[#This Row],[Kamara]]*tbl_pbp[[#This Row],[Impactful Play]]</f>
        <v>0</v>
      </c>
      <c r="AJ3733" s="13">
        <f>tbl_pbp[[#This Row],[Thomas]]*tbl_pbp[[#This Row],[Impactful Play]]</f>
        <v>0</v>
      </c>
      <c r="AK3733" s="13" t="str">
        <f>VLOOKUP(tbl_pbp[[#This Row],[Play Saints Win % Increase]], tbl_impact[],3,TRUE)</f>
        <v>Scented (0 to +5%)</v>
      </c>
    </row>
    <row r="3734" spans="1:37">
      <c r="A3734" s="1">
        <v>88</v>
      </c>
      <c r="B3734" s="5">
        <v>0.753</v>
      </c>
      <c r="C3734" t="s">
        <v>3583</v>
      </c>
      <c r="D3734">
        <v>0</v>
      </c>
      <c r="E3734">
        <v>0</v>
      </c>
      <c r="F3734">
        <v>3</v>
      </c>
      <c r="G3734">
        <v>21</v>
      </c>
      <c r="H3734">
        <v>17</v>
      </c>
      <c r="I3734">
        <v>10</v>
      </c>
      <c r="J3734">
        <v>41</v>
      </c>
      <c r="K3734" t="s">
        <v>29</v>
      </c>
      <c r="L3734">
        <v>1</v>
      </c>
      <c r="M3734">
        <v>59</v>
      </c>
      <c r="N3734" t="s">
        <v>3584</v>
      </c>
      <c r="O3734" t="s">
        <v>1519</v>
      </c>
      <c r="P3734" t="s">
        <v>45</v>
      </c>
      <c r="Q3734" t="s">
        <v>46</v>
      </c>
      <c r="R3734" t="s">
        <v>47</v>
      </c>
      <c r="S3734" t="s">
        <v>33</v>
      </c>
      <c r="T3734" t="s">
        <v>299</v>
      </c>
      <c r="U3734" t="s">
        <v>1913</v>
      </c>
      <c r="V3734" t="s">
        <v>3327</v>
      </c>
      <c r="X3734" t="str">
        <f>VLOOKUP(pbp!V967, games!$B$2:$R$40, 3, FALSE)</f>
        <v>2019-10-13T17:00Z</v>
      </c>
      <c r="Y3734">
        <f>VLOOKUP(1*V3734,NFLGames!$H$11:$H$555,1,FALSE)</f>
        <v>401220322</v>
      </c>
      <c r="Z3734">
        <f>VLOOKUP($Y3734, NFLGames!$H$11:$K$555,2,FALSE)</f>
        <v>2020</v>
      </c>
      <c r="AA3734">
        <f>VLOOKUP($Y3734, NFLGames!$H$11:$K$555,3,FALSE)</f>
        <v>7</v>
      </c>
      <c r="AB3734" s="6">
        <f>IF(A3735=0, 0, AH3735-tbl_pbp[[#This Row],[Saints Win %]])</f>
        <v>-3.2000000000000028E-2</v>
      </c>
      <c r="AE3734">
        <f>ABS(tbl_pbp[[#This Row],[play.homeScore]]-tbl_pbp[[#This Row],[play.awayScore]])</f>
        <v>4</v>
      </c>
      <c r="AF3734">
        <f>IF(tbl_pbp[[#This Row],[Play Saints Win % Increase]]&gt;=$AF$4,1,0)</f>
        <v>0</v>
      </c>
      <c r="AG3734" t="str">
        <f>VLOOKUP(tbl_pbp[[#This Row],[gameId]], games!$B$2:$T$40, 9, FALSE)</f>
        <v>carolina-panthers</v>
      </c>
      <c r="AH3734" s="5">
        <f>IF(tbl_pbp[[#This Row],[AwayTeam]] &lt;&gt; "new-orleans-saints", tbl_pbp[[#This Row],[homeWinPercentage]], 1-tbl_pbp[[#This Row],[homeWinPercentage]])</f>
        <v>0.753</v>
      </c>
      <c r="AI3734" s="13">
        <f>tbl_pbp[[#This Row],[Kamara]]*tbl_pbp[[#This Row],[Impactful Play]]</f>
        <v>0</v>
      </c>
      <c r="AJ3734" s="13">
        <f>tbl_pbp[[#This Row],[Thomas]]*tbl_pbp[[#This Row],[Impactful Play]]</f>
        <v>0</v>
      </c>
      <c r="AK3734" s="13" t="str">
        <f>VLOOKUP(tbl_pbp[[#This Row],[Play Saints Win % Increase]], tbl_impact[],3,TRUE)</f>
        <v>Bad (0 to -5%)</v>
      </c>
    </row>
    <row r="3735" spans="1:37">
      <c r="A3735" s="1">
        <v>89</v>
      </c>
      <c r="B3735" s="5">
        <v>0.72099999999999997</v>
      </c>
      <c r="C3735" t="s">
        <v>3585</v>
      </c>
      <c r="D3735">
        <v>0</v>
      </c>
      <c r="E3735">
        <v>0</v>
      </c>
      <c r="F3735">
        <v>3</v>
      </c>
      <c r="G3735">
        <v>21</v>
      </c>
      <c r="H3735">
        <v>17</v>
      </c>
      <c r="I3735">
        <v>20</v>
      </c>
      <c r="J3735">
        <v>31</v>
      </c>
      <c r="K3735" t="s">
        <v>29</v>
      </c>
      <c r="L3735">
        <v>1</v>
      </c>
      <c r="M3735">
        <v>69</v>
      </c>
      <c r="N3735" t="s">
        <v>3586</v>
      </c>
      <c r="O3735" t="s">
        <v>3587</v>
      </c>
      <c r="P3735" t="s">
        <v>22</v>
      </c>
      <c r="Q3735" t="s">
        <v>37</v>
      </c>
      <c r="S3735" t="s">
        <v>1533</v>
      </c>
      <c r="T3735" t="s">
        <v>361</v>
      </c>
      <c r="U3735" t="s">
        <v>3588</v>
      </c>
      <c r="V3735" t="s">
        <v>3327</v>
      </c>
      <c r="X3735" t="str">
        <f>VLOOKUP(pbp!V968, games!$B$2:$R$40, 3, FALSE)</f>
        <v>2019-10-13T17:00Z</v>
      </c>
      <c r="Y3735">
        <f>VLOOKUP(1*V3735,NFLGames!$H$11:$H$555,1,FALSE)</f>
        <v>401220322</v>
      </c>
      <c r="Z3735">
        <f>VLOOKUP($Y3735, NFLGames!$H$11:$K$555,2,FALSE)</f>
        <v>2020</v>
      </c>
      <c r="AA3735">
        <f>VLOOKUP($Y3735, NFLGames!$H$11:$K$555,3,FALSE)</f>
        <v>7</v>
      </c>
      <c r="AB3735" s="6">
        <f>IF(A3736=0, 0, AH3736-tbl_pbp[[#This Row],[Saints Win %]])</f>
        <v>6.0000000000000053E-3</v>
      </c>
      <c r="AE3735">
        <f>ABS(tbl_pbp[[#This Row],[play.homeScore]]-tbl_pbp[[#This Row],[play.awayScore]])</f>
        <v>4</v>
      </c>
      <c r="AF3735">
        <f>IF(tbl_pbp[[#This Row],[Play Saints Win % Increase]]&gt;=$AF$4,1,0)</f>
        <v>0</v>
      </c>
      <c r="AG3735" t="str">
        <f>VLOOKUP(tbl_pbp[[#This Row],[gameId]], games!$B$2:$T$40, 9, FALSE)</f>
        <v>carolina-panthers</v>
      </c>
      <c r="AH3735" s="5">
        <f>IF(tbl_pbp[[#This Row],[AwayTeam]] &lt;&gt; "new-orleans-saints", tbl_pbp[[#This Row],[homeWinPercentage]], 1-tbl_pbp[[#This Row],[homeWinPercentage]])</f>
        <v>0.72099999999999997</v>
      </c>
      <c r="AI3735" s="13">
        <f>tbl_pbp[[#This Row],[Kamara]]*tbl_pbp[[#This Row],[Impactful Play]]</f>
        <v>0</v>
      </c>
      <c r="AJ3735" s="13">
        <f>tbl_pbp[[#This Row],[Thomas]]*tbl_pbp[[#This Row],[Impactful Play]]</f>
        <v>0</v>
      </c>
      <c r="AK3735" s="13" t="str">
        <f>VLOOKUP(tbl_pbp[[#This Row],[Play Saints Win % Increase]], tbl_impact[],3,TRUE)</f>
        <v>Scented (0 to +5%)</v>
      </c>
    </row>
    <row r="3736" spans="1:37">
      <c r="A3736" s="1">
        <v>90</v>
      </c>
      <c r="B3736" s="5">
        <v>0.72699999999999998</v>
      </c>
      <c r="C3736" t="s">
        <v>3589</v>
      </c>
      <c r="D3736">
        <v>0</v>
      </c>
      <c r="E3736">
        <v>0</v>
      </c>
      <c r="F3736">
        <v>3</v>
      </c>
      <c r="G3736">
        <v>21</v>
      </c>
      <c r="H3736">
        <v>17</v>
      </c>
      <c r="I3736">
        <v>20</v>
      </c>
      <c r="J3736">
        <v>31</v>
      </c>
      <c r="K3736" t="s">
        <v>29</v>
      </c>
      <c r="L3736">
        <v>2</v>
      </c>
      <c r="M3736">
        <v>69</v>
      </c>
      <c r="N3736" t="s">
        <v>3590</v>
      </c>
      <c r="O3736" t="s">
        <v>2156</v>
      </c>
      <c r="P3736" t="s">
        <v>30</v>
      </c>
      <c r="Q3736" t="s">
        <v>31</v>
      </c>
      <c r="R3736" t="s">
        <v>32</v>
      </c>
      <c r="S3736" t="s">
        <v>847</v>
      </c>
      <c r="T3736" t="s">
        <v>361</v>
      </c>
      <c r="U3736" t="s">
        <v>3591</v>
      </c>
      <c r="V3736" t="s">
        <v>3327</v>
      </c>
      <c r="X3736" t="str">
        <f>VLOOKUP(pbp!V969, games!$B$2:$R$40, 3, FALSE)</f>
        <v>2019-10-13T17:00Z</v>
      </c>
      <c r="Y3736">
        <f>VLOOKUP(1*V3736,NFLGames!$H$11:$H$555,1,FALSE)</f>
        <v>401220322</v>
      </c>
      <c r="Z3736">
        <f>VLOOKUP($Y3736, NFLGames!$H$11:$K$555,2,FALSE)</f>
        <v>2020</v>
      </c>
      <c r="AA3736">
        <f>VLOOKUP($Y3736, NFLGames!$H$11:$K$555,3,FALSE)</f>
        <v>7</v>
      </c>
      <c r="AB3736" s="6">
        <f>IF(A3737=0, 0, AH3737-tbl_pbp[[#This Row],[Saints Win %]])</f>
        <v>6.0000000000000053E-3</v>
      </c>
      <c r="AE3736">
        <f>ABS(tbl_pbp[[#This Row],[play.homeScore]]-tbl_pbp[[#This Row],[play.awayScore]])</f>
        <v>4</v>
      </c>
      <c r="AF3736">
        <f>IF(tbl_pbp[[#This Row],[Play Saints Win % Increase]]&gt;=$AF$4,1,0)</f>
        <v>0</v>
      </c>
      <c r="AG3736" t="str">
        <f>VLOOKUP(tbl_pbp[[#This Row],[gameId]], games!$B$2:$T$40, 9, FALSE)</f>
        <v>carolina-panthers</v>
      </c>
      <c r="AH3736" s="5">
        <f>IF(tbl_pbp[[#This Row],[AwayTeam]] &lt;&gt; "new-orleans-saints", tbl_pbp[[#This Row],[homeWinPercentage]], 1-tbl_pbp[[#This Row],[homeWinPercentage]])</f>
        <v>0.72699999999999998</v>
      </c>
      <c r="AI3736" s="13">
        <f>tbl_pbp[[#This Row],[Kamara]]*tbl_pbp[[#This Row],[Impactful Play]]</f>
        <v>0</v>
      </c>
      <c r="AJ3736" s="13">
        <f>tbl_pbp[[#This Row],[Thomas]]*tbl_pbp[[#This Row],[Impactful Play]]</f>
        <v>0</v>
      </c>
      <c r="AK3736" s="13" t="str">
        <f>VLOOKUP(tbl_pbp[[#This Row],[Play Saints Win % Increase]], tbl_impact[],3,TRUE)</f>
        <v>Scented (0 to +5%)</v>
      </c>
    </row>
    <row r="3737" spans="1:37">
      <c r="A3737" s="1">
        <v>91</v>
      </c>
      <c r="B3737" s="5">
        <v>0.73299999999999998</v>
      </c>
      <c r="C3737" t="s">
        <v>3592</v>
      </c>
      <c r="D3737">
        <v>0</v>
      </c>
      <c r="E3737">
        <v>0</v>
      </c>
      <c r="F3737">
        <v>3</v>
      </c>
      <c r="G3737">
        <v>21</v>
      </c>
      <c r="H3737">
        <v>17</v>
      </c>
      <c r="I3737">
        <v>14</v>
      </c>
      <c r="J3737">
        <v>37</v>
      </c>
      <c r="K3737" t="s">
        <v>29</v>
      </c>
      <c r="L3737">
        <v>3</v>
      </c>
      <c r="M3737">
        <v>63</v>
      </c>
      <c r="N3737" t="s">
        <v>3593</v>
      </c>
      <c r="O3737" t="s">
        <v>640</v>
      </c>
      <c r="P3737" t="s">
        <v>30</v>
      </c>
      <c r="Q3737" t="s">
        <v>31</v>
      </c>
      <c r="R3737" t="s">
        <v>32</v>
      </c>
      <c r="S3737" t="s">
        <v>280</v>
      </c>
      <c r="T3737" t="s">
        <v>196</v>
      </c>
      <c r="U3737" t="s">
        <v>3594</v>
      </c>
      <c r="V3737" t="s">
        <v>3327</v>
      </c>
      <c r="X3737" t="str">
        <f>VLOOKUP(pbp!V970, games!$B$2:$R$40, 3, FALSE)</f>
        <v>2019-10-13T17:00Z</v>
      </c>
      <c r="Y3737">
        <f>VLOOKUP(1*V3737,NFLGames!$H$11:$H$555,1,FALSE)</f>
        <v>401220322</v>
      </c>
      <c r="Z3737">
        <f>VLOOKUP($Y3737, NFLGames!$H$11:$K$555,2,FALSE)</f>
        <v>2020</v>
      </c>
      <c r="AA3737">
        <f>VLOOKUP($Y3737, NFLGames!$H$11:$K$555,3,FALSE)</f>
        <v>7</v>
      </c>
      <c r="AB3737" s="6">
        <f>IF(A3738=0, 0, AH3738-tbl_pbp[[#This Row],[Saints Win %]])</f>
        <v>7.7000000000000068E-2</v>
      </c>
      <c r="AC3737">
        <v>1</v>
      </c>
      <c r="AE3737">
        <f>ABS(tbl_pbp[[#This Row],[play.homeScore]]-tbl_pbp[[#This Row],[play.awayScore]])</f>
        <v>4</v>
      </c>
      <c r="AF3737">
        <f>IF(tbl_pbp[[#This Row],[Play Saints Win % Increase]]&gt;=$AF$4,1,0)</f>
        <v>0</v>
      </c>
      <c r="AG3737" t="str">
        <f>VLOOKUP(tbl_pbp[[#This Row],[gameId]], games!$B$2:$T$40, 9, FALSE)</f>
        <v>carolina-panthers</v>
      </c>
      <c r="AH3737" s="5">
        <f>IF(tbl_pbp[[#This Row],[AwayTeam]] &lt;&gt; "new-orleans-saints", tbl_pbp[[#This Row],[homeWinPercentage]], 1-tbl_pbp[[#This Row],[homeWinPercentage]])</f>
        <v>0.73299999999999998</v>
      </c>
      <c r="AI3737" s="13">
        <f>tbl_pbp[[#This Row],[Kamara]]*tbl_pbp[[#This Row],[Impactful Play]]</f>
        <v>0</v>
      </c>
      <c r="AJ3737" s="13">
        <f>tbl_pbp[[#This Row],[Thomas]]*tbl_pbp[[#This Row],[Impactful Play]]</f>
        <v>0</v>
      </c>
      <c r="AK3737" s="13" t="str">
        <f>VLOOKUP(tbl_pbp[[#This Row],[Play Saints Win % Increase]], tbl_impact[],3,TRUE)</f>
        <v>Perfumed (5 to + 10%)</v>
      </c>
    </row>
    <row r="3738" spans="1:37">
      <c r="A3738" s="1">
        <v>92</v>
      </c>
      <c r="B3738" s="5">
        <v>0.81</v>
      </c>
      <c r="C3738" t="s">
        <v>3595</v>
      </c>
      <c r="D3738">
        <v>0</v>
      </c>
      <c r="E3738">
        <v>0</v>
      </c>
      <c r="F3738">
        <v>3</v>
      </c>
      <c r="G3738">
        <v>21</v>
      </c>
      <c r="H3738">
        <v>17</v>
      </c>
      <c r="I3738">
        <v>10</v>
      </c>
      <c r="J3738">
        <v>51</v>
      </c>
      <c r="K3738" t="s">
        <v>29</v>
      </c>
      <c r="L3738">
        <v>1</v>
      </c>
      <c r="M3738">
        <v>49</v>
      </c>
      <c r="N3738" t="s">
        <v>3596</v>
      </c>
      <c r="O3738" t="s">
        <v>3597</v>
      </c>
      <c r="P3738" t="s">
        <v>45</v>
      </c>
      <c r="Q3738" t="s">
        <v>46</v>
      </c>
      <c r="R3738" t="s">
        <v>47</v>
      </c>
      <c r="S3738" t="s">
        <v>33</v>
      </c>
      <c r="T3738" t="s">
        <v>3399</v>
      </c>
      <c r="U3738" t="s">
        <v>3598</v>
      </c>
      <c r="V3738" t="s">
        <v>3327</v>
      </c>
      <c r="X3738" t="str">
        <f>VLOOKUP(pbp!V971, games!$B$2:$R$40, 3, FALSE)</f>
        <v>2019-10-13T17:00Z</v>
      </c>
      <c r="Y3738">
        <f>VLOOKUP(1*V3738,NFLGames!$H$11:$H$555,1,FALSE)</f>
        <v>401220322</v>
      </c>
      <c r="Z3738">
        <f>VLOOKUP($Y3738, NFLGames!$H$11:$K$555,2,FALSE)</f>
        <v>2020</v>
      </c>
      <c r="AA3738">
        <f>VLOOKUP($Y3738, NFLGames!$H$11:$K$555,3,FALSE)</f>
        <v>7</v>
      </c>
      <c r="AB3738" s="6">
        <f>IF(A3739=0, 0, AH3739-tbl_pbp[[#This Row],[Saints Win %]])</f>
        <v>2.9999999999998916E-3</v>
      </c>
      <c r="AC3738">
        <v>1</v>
      </c>
      <c r="AE3738">
        <f>ABS(tbl_pbp[[#This Row],[play.homeScore]]-tbl_pbp[[#This Row],[play.awayScore]])</f>
        <v>4</v>
      </c>
      <c r="AF3738">
        <f>IF(tbl_pbp[[#This Row],[Play Saints Win % Increase]]&gt;=$AF$4,1,0)</f>
        <v>0</v>
      </c>
      <c r="AG3738" t="str">
        <f>VLOOKUP(tbl_pbp[[#This Row],[gameId]], games!$B$2:$T$40, 9, FALSE)</f>
        <v>carolina-panthers</v>
      </c>
      <c r="AH3738" s="5">
        <f>IF(tbl_pbp[[#This Row],[AwayTeam]] &lt;&gt; "new-orleans-saints", tbl_pbp[[#This Row],[homeWinPercentage]], 1-tbl_pbp[[#This Row],[homeWinPercentage]])</f>
        <v>0.81</v>
      </c>
      <c r="AI3738" s="13">
        <f>tbl_pbp[[#This Row],[Kamara]]*tbl_pbp[[#This Row],[Impactful Play]]</f>
        <v>0</v>
      </c>
      <c r="AJ3738" s="13">
        <f>tbl_pbp[[#This Row],[Thomas]]*tbl_pbp[[#This Row],[Impactful Play]]</f>
        <v>0</v>
      </c>
      <c r="AK3738" s="13" t="str">
        <f>VLOOKUP(tbl_pbp[[#This Row],[Play Saints Win % Increase]], tbl_impact[],3,TRUE)</f>
        <v>Scented (0 to +5%)</v>
      </c>
    </row>
    <row r="3739" spans="1:37">
      <c r="A3739" s="1">
        <v>93</v>
      </c>
      <c r="B3739" s="5">
        <v>0.81299999999999994</v>
      </c>
      <c r="C3739" t="s">
        <v>3599</v>
      </c>
      <c r="D3739">
        <v>0</v>
      </c>
      <c r="E3739">
        <v>0</v>
      </c>
      <c r="F3739">
        <v>3</v>
      </c>
      <c r="G3739">
        <v>21</v>
      </c>
      <c r="H3739">
        <v>17</v>
      </c>
      <c r="I3739">
        <v>3</v>
      </c>
      <c r="J3739">
        <v>58</v>
      </c>
      <c r="K3739" t="s">
        <v>29</v>
      </c>
      <c r="L3739">
        <v>2</v>
      </c>
      <c r="M3739">
        <v>42</v>
      </c>
      <c r="N3739" t="s">
        <v>3600</v>
      </c>
      <c r="O3739" t="s">
        <v>331</v>
      </c>
      <c r="P3739" t="s">
        <v>45</v>
      </c>
      <c r="Q3739" t="s">
        <v>46</v>
      </c>
      <c r="R3739" t="s">
        <v>47</v>
      </c>
      <c r="S3739" t="s">
        <v>193</v>
      </c>
      <c r="T3739" t="s">
        <v>3388</v>
      </c>
      <c r="U3739" t="s">
        <v>3601</v>
      </c>
      <c r="V3739" t="s">
        <v>3327</v>
      </c>
      <c r="X3739" t="str">
        <f>VLOOKUP(pbp!V972, games!$B$2:$R$40, 3, FALSE)</f>
        <v>2019-10-13T17:00Z</v>
      </c>
      <c r="Y3739">
        <f>VLOOKUP(1*V3739,NFLGames!$H$11:$H$555,1,FALSE)</f>
        <v>401220322</v>
      </c>
      <c r="Z3739">
        <f>VLOOKUP($Y3739, NFLGames!$H$11:$K$555,2,FALSE)</f>
        <v>2020</v>
      </c>
      <c r="AA3739">
        <f>VLOOKUP($Y3739, NFLGames!$H$11:$K$555,3,FALSE)</f>
        <v>7</v>
      </c>
      <c r="AB3739" s="6">
        <f>IF(A3740=0, 0, AH3740-tbl_pbp[[#This Row],[Saints Win %]])</f>
        <v>3.0000000000000027E-2</v>
      </c>
      <c r="AC3739">
        <v>1</v>
      </c>
      <c r="AE3739">
        <f>ABS(tbl_pbp[[#This Row],[play.homeScore]]-tbl_pbp[[#This Row],[play.awayScore]])</f>
        <v>4</v>
      </c>
      <c r="AF3739">
        <f>IF(tbl_pbp[[#This Row],[Play Saints Win % Increase]]&gt;=$AF$4,1,0)</f>
        <v>0</v>
      </c>
      <c r="AG3739" t="str">
        <f>VLOOKUP(tbl_pbp[[#This Row],[gameId]], games!$B$2:$T$40, 9, FALSE)</f>
        <v>carolina-panthers</v>
      </c>
      <c r="AH3739" s="5">
        <f>IF(tbl_pbp[[#This Row],[AwayTeam]] &lt;&gt; "new-orleans-saints", tbl_pbp[[#This Row],[homeWinPercentage]], 1-tbl_pbp[[#This Row],[homeWinPercentage]])</f>
        <v>0.81299999999999994</v>
      </c>
      <c r="AI3739" s="13">
        <f>tbl_pbp[[#This Row],[Kamara]]*tbl_pbp[[#This Row],[Impactful Play]]</f>
        <v>0</v>
      </c>
      <c r="AJ3739" s="13">
        <f>tbl_pbp[[#This Row],[Thomas]]*tbl_pbp[[#This Row],[Impactful Play]]</f>
        <v>0</v>
      </c>
      <c r="AK3739" s="13" t="str">
        <f>VLOOKUP(tbl_pbp[[#This Row],[Play Saints Win % Increase]], tbl_impact[],3,TRUE)</f>
        <v>Scented (0 to +5%)</v>
      </c>
    </row>
    <row r="3740" spans="1:37">
      <c r="A3740" s="1">
        <v>94</v>
      </c>
      <c r="B3740" s="5">
        <v>0.84299999999999997</v>
      </c>
      <c r="C3740" t="s">
        <v>3602</v>
      </c>
      <c r="D3740">
        <v>0</v>
      </c>
      <c r="E3740">
        <v>0</v>
      </c>
      <c r="F3740">
        <v>3</v>
      </c>
      <c r="G3740">
        <v>21</v>
      </c>
      <c r="H3740">
        <v>17</v>
      </c>
      <c r="I3740">
        <v>1</v>
      </c>
      <c r="J3740">
        <v>60</v>
      </c>
      <c r="K3740" t="s">
        <v>29</v>
      </c>
      <c r="L3740">
        <v>3</v>
      </c>
      <c r="M3740">
        <v>40</v>
      </c>
      <c r="N3740" t="s">
        <v>3603</v>
      </c>
      <c r="O3740" t="s">
        <v>2311</v>
      </c>
      <c r="P3740" t="s">
        <v>30</v>
      </c>
      <c r="Q3740" t="s">
        <v>31</v>
      </c>
      <c r="R3740" t="s">
        <v>32</v>
      </c>
      <c r="S3740" t="s">
        <v>54</v>
      </c>
      <c r="T3740" t="s">
        <v>3490</v>
      </c>
      <c r="U3740" t="s">
        <v>3604</v>
      </c>
      <c r="V3740" t="s">
        <v>3327</v>
      </c>
      <c r="X3740" t="str">
        <f>VLOOKUP(pbp!V973, games!$B$2:$R$40, 3, FALSE)</f>
        <v>2019-10-13T17:00Z</v>
      </c>
      <c r="Y3740">
        <f>VLOOKUP(1*V3740,NFLGames!$H$11:$H$555,1,FALSE)</f>
        <v>401220322</v>
      </c>
      <c r="Z3740">
        <f>VLOOKUP($Y3740, NFLGames!$H$11:$K$555,2,FALSE)</f>
        <v>2020</v>
      </c>
      <c r="AA3740">
        <f>VLOOKUP($Y3740, NFLGames!$H$11:$K$555,3,FALSE)</f>
        <v>7</v>
      </c>
      <c r="AB3740" s="6">
        <f>IF(A3741=0, 0, AH3741-tbl_pbp[[#This Row],[Saints Win %]])</f>
        <v>2.300000000000002E-2</v>
      </c>
      <c r="AE3740">
        <f>ABS(tbl_pbp[[#This Row],[play.homeScore]]-tbl_pbp[[#This Row],[play.awayScore]])</f>
        <v>4</v>
      </c>
      <c r="AF3740">
        <f>IF(tbl_pbp[[#This Row],[Play Saints Win % Increase]]&gt;=$AF$4,1,0)</f>
        <v>0</v>
      </c>
      <c r="AG3740" t="str">
        <f>VLOOKUP(tbl_pbp[[#This Row],[gameId]], games!$B$2:$T$40, 9, FALSE)</f>
        <v>carolina-panthers</v>
      </c>
      <c r="AH3740" s="5">
        <f>IF(tbl_pbp[[#This Row],[AwayTeam]] &lt;&gt; "new-orleans-saints", tbl_pbp[[#This Row],[homeWinPercentage]], 1-tbl_pbp[[#This Row],[homeWinPercentage]])</f>
        <v>0.84299999999999997</v>
      </c>
      <c r="AI3740" s="13">
        <f>tbl_pbp[[#This Row],[Kamara]]*tbl_pbp[[#This Row],[Impactful Play]]</f>
        <v>0</v>
      </c>
      <c r="AJ3740" s="13">
        <f>tbl_pbp[[#This Row],[Thomas]]*tbl_pbp[[#This Row],[Impactful Play]]</f>
        <v>0</v>
      </c>
      <c r="AK3740" s="13" t="str">
        <f>VLOOKUP(tbl_pbp[[#This Row],[Play Saints Win % Increase]], tbl_impact[],3,TRUE)</f>
        <v>Scented (0 to +5%)</v>
      </c>
    </row>
    <row r="3741" spans="1:37">
      <c r="A3741" s="1">
        <v>95</v>
      </c>
      <c r="B3741" s="5">
        <v>0.86599999999999999</v>
      </c>
      <c r="C3741" t="s">
        <v>3605</v>
      </c>
      <c r="D3741">
        <v>0</v>
      </c>
      <c r="E3741">
        <v>0</v>
      </c>
      <c r="F3741">
        <v>3</v>
      </c>
      <c r="G3741">
        <v>21</v>
      </c>
      <c r="H3741">
        <v>17</v>
      </c>
      <c r="I3741">
        <v>10</v>
      </c>
      <c r="J3741">
        <v>83</v>
      </c>
      <c r="K3741" t="s">
        <v>29</v>
      </c>
      <c r="L3741">
        <v>1</v>
      </c>
      <c r="M3741">
        <v>17</v>
      </c>
      <c r="N3741" t="s">
        <v>3606</v>
      </c>
      <c r="O3741" t="s">
        <v>2561</v>
      </c>
      <c r="P3741" t="s">
        <v>45</v>
      </c>
      <c r="Q3741" t="s">
        <v>46</v>
      </c>
      <c r="R3741" t="s">
        <v>47</v>
      </c>
      <c r="S3741" t="s">
        <v>33</v>
      </c>
      <c r="T3741" t="s">
        <v>3607</v>
      </c>
      <c r="U3741" t="s">
        <v>3608</v>
      </c>
      <c r="V3741" t="s">
        <v>3327</v>
      </c>
      <c r="X3741" t="str">
        <f>VLOOKUP(pbp!V974, games!$B$2:$R$40, 3, FALSE)</f>
        <v>2019-10-13T17:00Z</v>
      </c>
      <c r="Y3741">
        <f>VLOOKUP(1*V3741,NFLGames!$H$11:$H$555,1,FALSE)</f>
        <v>401220322</v>
      </c>
      <c r="Z3741">
        <f>VLOOKUP($Y3741, NFLGames!$H$11:$K$555,2,FALSE)</f>
        <v>2020</v>
      </c>
      <c r="AA3741">
        <f>VLOOKUP($Y3741, NFLGames!$H$11:$K$555,3,FALSE)</f>
        <v>7</v>
      </c>
      <c r="AB3741" s="6">
        <f>IF(A3742=0, 0, AH3742-tbl_pbp[[#This Row],[Saints Win %]])</f>
        <v>-1.100000000000001E-2</v>
      </c>
      <c r="AE3741">
        <f>ABS(tbl_pbp[[#This Row],[play.homeScore]]-tbl_pbp[[#This Row],[play.awayScore]])</f>
        <v>4</v>
      </c>
      <c r="AF3741">
        <f>IF(tbl_pbp[[#This Row],[Play Saints Win % Increase]]&gt;=$AF$4,1,0)</f>
        <v>0</v>
      </c>
      <c r="AG3741" t="str">
        <f>VLOOKUP(tbl_pbp[[#This Row],[gameId]], games!$B$2:$T$40, 9, FALSE)</f>
        <v>carolina-panthers</v>
      </c>
      <c r="AH3741" s="5">
        <f>IF(tbl_pbp[[#This Row],[AwayTeam]] &lt;&gt; "new-orleans-saints", tbl_pbp[[#This Row],[homeWinPercentage]], 1-tbl_pbp[[#This Row],[homeWinPercentage]])</f>
        <v>0.86599999999999999</v>
      </c>
      <c r="AI3741" s="13">
        <f>tbl_pbp[[#This Row],[Kamara]]*tbl_pbp[[#This Row],[Impactful Play]]</f>
        <v>0</v>
      </c>
      <c r="AJ3741" s="13">
        <f>tbl_pbp[[#This Row],[Thomas]]*tbl_pbp[[#This Row],[Impactful Play]]</f>
        <v>0</v>
      </c>
      <c r="AK3741" s="13" t="str">
        <f>VLOOKUP(tbl_pbp[[#This Row],[Play Saints Win % Increase]], tbl_impact[],3,TRUE)</f>
        <v>Bad (0 to -5%)</v>
      </c>
    </row>
    <row r="3742" spans="1:37">
      <c r="A3742" s="1">
        <v>96</v>
      </c>
      <c r="B3742" s="5">
        <v>0.85499999999999998</v>
      </c>
      <c r="C3742" t="s">
        <v>3609</v>
      </c>
      <c r="D3742">
        <v>0</v>
      </c>
      <c r="E3742">
        <v>0</v>
      </c>
      <c r="F3742">
        <v>3</v>
      </c>
      <c r="G3742">
        <v>21</v>
      </c>
      <c r="H3742">
        <v>17</v>
      </c>
      <c r="I3742">
        <v>6</v>
      </c>
      <c r="J3742">
        <v>87</v>
      </c>
      <c r="K3742" t="s">
        <v>29</v>
      </c>
      <c r="L3742">
        <v>2</v>
      </c>
      <c r="M3742">
        <v>13</v>
      </c>
      <c r="N3742" t="s">
        <v>3610</v>
      </c>
      <c r="O3742" t="s">
        <v>277</v>
      </c>
      <c r="P3742" t="s">
        <v>45</v>
      </c>
      <c r="Q3742" t="s">
        <v>46</v>
      </c>
      <c r="R3742" t="s">
        <v>47</v>
      </c>
      <c r="S3742" t="s">
        <v>60</v>
      </c>
      <c r="T3742" t="s">
        <v>3611</v>
      </c>
      <c r="U3742" t="s">
        <v>3612</v>
      </c>
      <c r="V3742" t="s">
        <v>3327</v>
      </c>
      <c r="X3742" t="str">
        <f>VLOOKUP(pbp!V975, games!$B$2:$R$40, 3, FALSE)</f>
        <v>2019-10-13T17:00Z</v>
      </c>
      <c r="Y3742">
        <f>VLOOKUP(1*V3742,NFLGames!$H$11:$H$555,1,FALSE)</f>
        <v>401220322</v>
      </c>
      <c r="Z3742">
        <f>VLOOKUP($Y3742, NFLGames!$H$11:$K$555,2,FALSE)</f>
        <v>2020</v>
      </c>
      <c r="AA3742">
        <f>VLOOKUP($Y3742, NFLGames!$H$11:$K$555,3,FALSE)</f>
        <v>7</v>
      </c>
      <c r="AB3742" s="6">
        <f>IF(A3743=0, 0, AH3743-tbl_pbp[[#This Row],[Saints Win %]])</f>
        <v>-2.8000000000000025E-2</v>
      </c>
      <c r="AC3742">
        <v>1</v>
      </c>
      <c r="AE3742">
        <f>ABS(tbl_pbp[[#This Row],[play.homeScore]]-tbl_pbp[[#This Row],[play.awayScore]])</f>
        <v>4</v>
      </c>
      <c r="AF3742">
        <f>IF(tbl_pbp[[#This Row],[Play Saints Win % Increase]]&gt;=$AF$4,1,0)</f>
        <v>0</v>
      </c>
      <c r="AG3742" t="str">
        <f>VLOOKUP(tbl_pbp[[#This Row],[gameId]], games!$B$2:$T$40, 9, FALSE)</f>
        <v>carolina-panthers</v>
      </c>
      <c r="AH3742" s="5">
        <f>IF(tbl_pbp[[#This Row],[AwayTeam]] &lt;&gt; "new-orleans-saints", tbl_pbp[[#This Row],[homeWinPercentage]], 1-tbl_pbp[[#This Row],[homeWinPercentage]])</f>
        <v>0.85499999999999998</v>
      </c>
      <c r="AI3742" s="13">
        <f>tbl_pbp[[#This Row],[Kamara]]*tbl_pbp[[#This Row],[Impactful Play]]</f>
        <v>0</v>
      </c>
      <c r="AJ3742" s="13">
        <f>tbl_pbp[[#This Row],[Thomas]]*tbl_pbp[[#This Row],[Impactful Play]]</f>
        <v>0</v>
      </c>
      <c r="AK3742" s="13" t="str">
        <f>VLOOKUP(tbl_pbp[[#This Row],[Play Saints Win % Increase]], tbl_impact[],3,TRUE)</f>
        <v>Bad (0 to -5%)</v>
      </c>
    </row>
    <row r="3743" spans="1:37">
      <c r="A3743" s="1">
        <v>97</v>
      </c>
      <c r="B3743" s="5">
        <v>0.82699999999999996</v>
      </c>
      <c r="C3743" t="s">
        <v>3613</v>
      </c>
      <c r="D3743">
        <v>0</v>
      </c>
      <c r="E3743">
        <v>0</v>
      </c>
      <c r="F3743">
        <v>3</v>
      </c>
      <c r="G3743">
        <v>21</v>
      </c>
      <c r="H3743">
        <v>17</v>
      </c>
      <c r="I3743">
        <v>4</v>
      </c>
      <c r="J3743">
        <v>89</v>
      </c>
      <c r="K3743" t="s">
        <v>29</v>
      </c>
      <c r="L3743">
        <v>3</v>
      </c>
      <c r="M3743">
        <v>11</v>
      </c>
      <c r="N3743" t="s">
        <v>3614</v>
      </c>
      <c r="O3743" t="s">
        <v>2674</v>
      </c>
      <c r="P3743" t="s">
        <v>30</v>
      </c>
      <c r="Q3743" t="s">
        <v>31</v>
      </c>
      <c r="R3743" t="s">
        <v>32</v>
      </c>
      <c r="S3743" t="s">
        <v>63</v>
      </c>
      <c r="T3743" t="s">
        <v>3367</v>
      </c>
      <c r="U3743" t="s">
        <v>3615</v>
      </c>
      <c r="V3743" t="s">
        <v>3327</v>
      </c>
      <c r="X3743" t="str">
        <f>VLOOKUP(pbp!V976, games!$B$2:$R$40, 3, FALSE)</f>
        <v>2019-10-13T17:00Z</v>
      </c>
      <c r="Y3743">
        <f>VLOOKUP(1*V3743,NFLGames!$H$11:$H$555,1,FALSE)</f>
        <v>401220322</v>
      </c>
      <c r="Z3743">
        <f>VLOOKUP($Y3743, NFLGames!$H$11:$K$555,2,FALSE)</f>
        <v>2020</v>
      </c>
      <c r="AA3743">
        <f>VLOOKUP($Y3743, NFLGames!$H$11:$K$555,3,FALSE)</f>
        <v>7</v>
      </c>
      <c r="AB3743" s="6">
        <f>IF(A3744=0, 0, AH3744-tbl_pbp[[#This Row],[Saints Win %]])</f>
        <v>2.300000000000002E-2</v>
      </c>
      <c r="AE3743">
        <f>ABS(tbl_pbp[[#This Row],[play.homeScore]]-tbl_pbp[[#This Row],[play.awayScore]])</f>
        <v>4</v>
      </c>
      <c r="AF3743">
        <f>IF(tbl_pbp[[#This Row],[Play Saints Win % Increase]]&gt;=$AF$4,1,0)</f>
        <v>0</v>
      </c>
      <c r="AG3743" t="str">
        <f>VLOOKUP(tbl_pbp[[#This Row],[gameId]], games!$B$2:$T$40, 9, FALSE)</f>
        <v>carolina-panthers</v>
      </c>
      <c r="AH3743" s="5">
        <f>IF(tbl_pbp[[#This Row],[AwayTeam]] &lt;&gt; "new-orleans-saints", tbl_pbp[[#This Row],[homeWinPercentage]], 1-tbl_pbp[[#This Row],[homeWinPercentage]])</f>
        <v>0.82699999999999996</v>
      </c>
      <c r="AI3743" s="13">
        <f>tbl_pbp[[#This Row],[Kamara]]*tbl_pbp[[#This Row],[Impactful Play]]</f>
        <v>0</v>
      </c>
      <c r="AJ3743" s="13">
        <f>tbl_pbp[[#This Row],[Thomas]]*tbl_pbp[[#This Row],[Impactful Play]]</f>
        <v>0</v>
      </c>
      <c r="AK3743" s="13" t="str">
        <f>VLOOKUP(tbl_pbp[[#This Row],[Play Saints Win % Increase]], tbl_impact[],3,TRUE)</f>
        <v>Scented (0 to +5%)</v>
      </c>
    </row>
    <row r="3744" spans="1:37">
      <c r="A3744" s="1">
        <v>98</v>
      </c>
      <c r="B3744" s="5">
        <v>0.85</v>
      </c>
      <c r="C3744" t="s">
        <v>3616</v>
      </c>
      <c r="D3744">
        <v>0</v>
      </c>
      <c r="E3744">
        <v>0</v>
      </c>
      <c r="F3744">
        <v>3</v>
      </c>
      <c r="G3744">
        <v>21</v>
      </c>
      <c r="H3744">
        <v>17</v>
      </c>
      <c r="I3744">
        <v>14</v>
      </c>
      <c r="J3744">
        <v>79</v>
      </c>
      <c r="K3744" t="s">
        <v>29</v>
      </c>
      <c r="L3744">
        <v>3</v>
      </c>
      <c r="M3744">
        <v>21</v>
      </c>
      <c r="N3744" t="s">
        <v>3617</v>
      </c>
      <c r="O3744" t="s">
        <v>664</v>
      </c>
      <c r="P3744" t="s">
        <v>30</v>
      </c>
      <c r="Q3744" t="s">
        <v>31</v>
      </c>
      <c r="R3744" t="s">
        <v>32</v>
      </c>
      <c r="S3744" t="s">
        <v>280</v>
      </c>
      <c r="T3744" t="s">
        <v>3534</v>
      </c>
      <c r="U3744" t="s">
        <v>3618</v>
      </c>
      <c r="V3744" t="s">
        <v>3327</v>
      </c>
      <c r="X3744" t="str">
        <f>VLOOKUP(pbp!V977, games!$B$2:$R$40, 3, FALSE)</f>
        <v>2019-10-13T17:00Z</v>
      </c>
      <c r="Y3744">
        <f>VLOOKUP(1*V3744,NFLGames!$H$11:$H$555,1,FALSE)</f>
        <v>401220322</v>
      </c>
      <c r="Z3744">
        <f>VLOOKUP($Y3744, NFLGames!$H$11:$K$555,2,FALSE)</f>
        <v>2020</v>
      </c>
      <c r="AA3744">
        <f>VLOOKUP($Y3744, NFLGames!$H$11:$K$555,3,FALSE)</f>
        <v>7</v>
      </c>
      <c r="AB3744" s="6">
        <f>IF(A3745=0, 0, AH3745-tbl_pbp[[#This Row],[Saints Win %]])</f>
        <v>-2.5000000000000022E-2</v>
      </c>
      <c r="AC3744">
        <v>1</v>
      </c>
      <c r="AE3744">
        <f>ABS(tbl_pbp[[#This Row],[play.homeScore]]-tbl_pbp[[#This Row],[play.awayScore]])</f>
        <v>4</v>
      </c>
      <c r="AF3744">
        <f>IF(tbl_pbp[[#This Row],[Play Saints Win % Increase]]&gt;=$AF$4,1,0)</f>
        <v>0</v>
      </c>
      <c r="AG3744" t="str">
        <f>VLOOKUP(tbl_pbp[[#This Row],[gameId]], games!$B$2:$T$40, 9, FALSE)</f>
        <v>carolina-panthers</v>
      </c>
      <c r="AH3744" s="5">
        <f>IF(tbl_pbp[[#This Row],[AwayTeam]] &lt;&gt; "new-orleans-saints", tbl_pbp[[#This Row],[homeWinPercentage]], 1-tbl_pbp[[#This Row],[homeWinPercentage]])</f>
        <v>0.85</v>
      </c>
      <c r="AI3744" s="13">
        <f>tbl_pbp[[#This Row],[Kamara]]*tbl_pbp[[#This Row],[Impactful Play]]</f>
        <v>0</v>
      </c>
      <c r="AJ3744" s="13">
        <f>tbl_pbp[[#This Row],[Thomas]]*tbl_pbp[[#This Row],[Impactful Play]]</f>
        <v>0</v>
      </c>
      <c r="AK3744" s="13" t="str">
        <f>VLOOKUP(tbl_pbp[[#This Row],[Play Saints Win % Increase]], tbl_impact[],3,TRUE)</f>
        <v>Bad (0 to -5%)</v>
      </c>
    </row>
    <row r="3745" spans="1:37">
      <c r="A3745" s="1">
        <v>99</v>
      </c>
      <c r="B3745" s="5">
        <v>0.82499999999999996</v>
      </c>
      <c r="C3745" t="s">
        <v>3619</v>
      </c>
      <c r="D3745">
        <v>0</v>
      </c>
      <c r="E3745">
        <v>0</v>
      </c>
      <c r="F3745">
        <v>3</v>
      </c>
      <c r="G3745">
        <v>24</v>
      </c>
      <c r="H3745">
        <v>17</v>
      </c>
      <c r="I3745">
        <v>16</v>
      </c>
      <c r="J3745">
        <v>77</v>
      </c>
      <c r="K3745" t="s">
        <v>29</v>
      </c>
      <c r="L3745">
        <v>4</v>
      </c>
      <c r="M3745">
        <v>23</v>
      </c>
      <c r="N3745" t="s">
        <v>3620</v>
      </c>
      <c r="O3745" t="s">
        <v>1949</v>
      </c>
      <c r="P3745" t="s">
        <v>187</v>
      </c>
      <c r="Q3745" t="s">
        <v>188</v>
      </c>
      <c r="R3745" t="s">
        <v>189</v>
      </c>
      <c r="S3745" t="s">
        <v>395</v>
      </c>
      <c r="T3745" t="s">
        <v>3621</v>
      </c>
      <c r="U3745" t="s">
        <v>3622</v>
      </c>
      <c r="V3745" t="s">
        <v>3327</v>
      </c>
      <c r="X3745" t="str">
        <f>VLOOKUP(pbp!V978, games!$B$2:$R$40, 3, FALSE)</f>
        <v>2019-10-13T17:00Z</v>
      </c>
      <c r="Y3745">
        <f>VLOOKUP(1*V3745,NFLGames!$H$11:$H$555,1,FALSE)</f>
        <v>401220322</v>
      </c>
      <c r="Z3745">
        <f>VLOOKUP($Y3745, NFLGames!$H$11:$K$555,2,FALSE)</f>
        <v>2020</v>
      </c>
      <c r="AA3745">
        <f>VLOOKUP($Y3745, NFLGames!$H$11:$K$555,3,FALSE)</f>
        <v>7</v>
      </c>
      <c r="AB3745" s="6">
        <f>IF(A3746=0, 0, AH3746-tbl_pbp[[#This Row],[Saints Win %]])</f>
        <v>-6.0000000000000053E-3</v>
      </c>
      <c r="AE3745">
        <f>ABS(tbl_pbp[[#This Row],[play.homeScore]]-tbl_pbp[[#This Row],[play.awayScore]])</f>
        <v>7</v>
      </c>
      <c r="AF3745">
        <f>IF(tbl_pbp[[#This Row],[Play Saints Win % Increase]]&gt;=$AF$4,1,0)</f>
        <v>0</v>
      </c>
      <c r="AG3745" t="str">
        <f>VLOOKUP(tbl_pbp[[#This Row],[gameId]], games!$B$2:$T$40, 9, FALSE)</f>
        <v>carolina-panthers</v>
      </c>
      <c r="AH3745" s="5">
        <f>IF(tbl_pbp[[#This Row],[AwayTeam]] &lt;&gt; "new-orleans-saints", tbl_pbp[[#This Row],[homeWinPercentage]], 1-tbl_pbp[[#This Row],[homeWinPercentage]])</f>
        <v>0.82499999999999996</v>
      </c>
      <c r="AI3745" s="13">
        <f>tbl_pbp[[#This Row],[Kamara]]*tbl_pbp[[#This Row],[Impactful Play]]</f>
        <v>0</v>
      </c>
      <c r="AJ3745" s="13">
        <f>tbl_pbp[[#This Row],[Thomas]]*tbl_pbp[[#This Row],[Impactful Play]]</f>
        <v>0</v>
      </c>
      <c r="AK3745" s="13" t="str">
        <f>VLOOKUP(tbl_pbp[[#This Row],[Play Saints Win % Increase]], tbl_impact[],3,TRUE)</f>
        <v>Bad (0 to -5%)</v>
      </c>
    </row>
    <row r="3746" spans="1:37">
      <c r="A3746" s="1">
        <v>100</v>
      </c>
      <c r="B3746" s="5">
        <v>0.81899999999999995</v>
      </c>
      <c r="C3746" t="s">
        <v>3623</v>
      </c>
      <c r="D3746">
        <v>0</v>
      </c>
      <c r="E3746">
        <v>0</v>
      </c>
      <c r="F3746">
        <v>3</v>
      </c>
      <c r="G3746">
        <v>24</v>
      </c>
      <c r="H3746">
        <v>17</v>
      </c>
      <c r="I3746">
        <v>0</v>
      </c>
      <c r="J3746">
        <v>35</v>
      </c>
      <c r="K3746" t="s">
        <v>29</v>
      </c>
      <c r="L3746">
        <v>0</v>
      </c>
      <c r="M3746">
        <v>65</v>
      </c>
      <c r="N3746" t="s">
        <v>288</v>
      </c>
      <c r="O3746" t="s">
        <v>1949</v>
      </c>
      <c r="P3746" t="s">
        <v>25</v>
      </c>
      <c r="Q3746" t="s">
        <v>26</v>
      </c>
      <c r="R3746" t="s">
        <v>27</v>
      </c>
      <c r="V3746" t="s">
        <v>3327</v>
      </c>
      <c r="X3746" t="str">
        <f>VLOOKUP(pbp!V979, games!$B$2:$R$40, 3, FALSE)</f>
        <v>2019-10-13T17:00Z</v>
      </c>
      <c r="Y3746">
        <f>VLOOKUP(1*V3746,NFLGames!$H$11:$H$555,1,FALSE)</f>
        <v>401220322</v>
      </c>
      <c r="Z3746">
        <f>VLOOKUP($Y3746, NFLGames!$H$11:$K$555,2,FALSE)</f>
        <v>2020</v>
      </c>
      <c r="AA3746">
        <f>VLOOKUP($Y3746, NFLGames!$H$11:$K$555,3,FALSE)</f>
        <v>7</v>
      </c>
      <c r="AB3746" s="6">
        <f>IF(A3747=0, 0, AH3747-tbl_pbp[[#This Row],[Saints Win %]])</f>
        <v>-7.6999999999999957E-2</v>
      </c>
      <c r="AE3746">
        <f>ABS(tbl_pbp[[#This Row],[play.homeScore]]-tbl_pbp[[#This Row],[play.awayScore]])</f>
        <v>7</v>
      </c>
      <c r="AF3746">
        <f>IF(tbl_pbp[[#This Row],[Play Saints Win % Increase]]&gt;=$AF$4,1,0)</f>
        <v>0</v>
      </c>
      <c r="AG3746" t="str">
        <f>VLOOKUP(tbl_pbp[[#This Row],[gameId]], games!$B$2:$T$40, 9, FALSE)</f>
        <v>carolina-panthers</v>
      </c>
      <c r="AH3746" s="5">
        <f>IF(tbl_pbp[[#This Row],[AwayTeam]] &lt;&gt; "new-orleans-saints", tbl_pbp[[#This Row],[homeWinPercentage]], 1-tbl_pbp[[#This Row],[homeWinPercentage]])</f>
        <v>0.81899999999999995</v>
      </c>
      <c r="AI3746" s="13">
        <f>tbl_pbp[[#This Row],[Kamara]]*tbl_pbp[[#This Row],[Impactful Play]]</f>
        <v>0</v>
      </c>
      <c r="AJ3746" s="13">
        <f>tbl_pbp[[#This Row],[Thomas]]*tbl_pbp[[#This Row],[Impactful Play]]</f>
        <v>0</v>
      </c>
      <c r="AK3746" s="13" t="str">
        <f>VLOOKUP(tbl_pbp[[#This Row],[Play Saints Win % Increase]], tbl_impact[],3,TRUE)</f>
        <v>Smelly (worse than-5% -&gt; -10%)</v>
      </c>
    </row>
    <row r="3747" spans="1:37">
      <c r="A3747" s="1">
        <v>101</v>
      </c>
      <c r="B3747" s="5">
        <v>0.74199999999999999</v>
      </c>
      <c r="C3747" t="s">
        <v>3624</v>
      </c>
      <c r="D3747">
        <v>0</v>
      </c>
      <c r="E3747">
        <v>0</v>
      </c>
      <c r="F3747">
        <v>3</v>
      </c>
      <c r="G3747">
        <v>24</v>
      </c>
      <c r="H3747">
        <v>17</v>
      </c>
      <c r="I3747">
        <v>10</v>
      </c>
      <c r="J3747">
        <v>75</v>
      </c>
      <c r="K3747" t="s">
        <v>533</v>
      </c>
      <c r="L3747">
        <v>1</v>
      </c>
      <c r="M3747">
        <v>75</v>
      </c>
      <c r="N3747" t="s">
        <v>3625</v>
      </c>
      <c r="O3747" t="s">
        <v>1949</v>
      </c>
      <c r="P3747" t="s">
        <v>30</v>
      </c>
      <c r="Q3747" t="s">
        <v>31</v>
      </c>
      <c r="R3747" t="s">
        <v>32</v>
      </c>
      <c r="S3747" t="s">
        <v>33</v>
      </c>
      <c r="T3747" t="s">
        <v>3380</v>
      </c>
      <c r="U3747" t="s">
        <v>3381</v>
      </c>
      <c r="V3747" t="s">
        <v>3327</v>
      </c>
      <c r="X3747" t="str">
        <f>VLOOKUP(pbp!V980, games!$B$2:$R$40, 3, FALSE)</f>
        <v>2019-10-13T17:00Z</v>
      </c>
      <c r="Y3747">
        <f>VLOOKUP(1*V3747,NFLGames!$H$11:$H$555,1,FALSE)</f>
        <v>401220322</v>
      </c>
      <c r="Z3747">
        <f>VLOOKUP($Y3747, NFLGames!$H$11:$K$555,2,FALSE)</f>
        <v>2020</v>
      </c>
      <c r="AA3747">
        <f>VLOOKUP($Y3747, NFLGames!$H$11:$K$555,3,FALSE)</f>
        <v>7</v>
      </c>
      <c r="AB3747" s="6">
        <f>IF(A3748=0, 0, AH3748-tbl_pbp[[#This Row],[Saints Win %]])</f>
        <v>-2.9000000000000026E-2</v>
      </c>
      <c r="AE3747">
        <f>ABS(tbl_pbp[[#This Row],[play.homeScore]]-tbl_pbp[[#This Row],[play.awayScore]])</f>
        <v>7</v>
      </c>
      <c r="AF3747">
        <f>IF(tbl_pbp[[#This Row],[Play Saints Win % Increase]]&gt;=$AF$4,1,0)</f>
        <v>0</v>
      </c>
      <c r="AG3747" t="str">
        <f>VLOOKUP(tbl_pbp[[#This Row],[gameId]], games!$B$2:$T$40, 9, FALSE)</f>
        <v>carolina-panthers</v>
      </c>
      <c r="AH3747" s="5">
        <f>IF(tbl_pbp[[#This Row],[AwayTeam]] &lt;&gt; "new-orleans-saints", tbl_pbp[[#This Row],[homeWinPercentage]], 1-tbl_pbp[[#This Row],[homeWinPercentage]])</f>
        <v>0.74199999999999999</v>
      </c>
      <c r="AI3747" s="13">
        <f>tbl_pbp[[#This Row],[Kamara]]*tbl_pbp[[#This Row],[Impactful Play]]</f>
        <v>0</v>
      </c>
      <c r="AJ3747" s="13">
        <f>tbl_pbp[[#This Row],[Thomas]]*tbl_pbp[[#This Row],[Impactful Play]]</f>
        <v>0</v>
      </c>
      <c r="AK3747" s="13" t="str">
        <f>VLOOKUP(tbl_pbp[[#This Row],[Play Saints Win % Increase]], tbl_impact[],3,TRUE)</f>
        <v>Bad (0 to -5%)</v>
      </c>
    </row>
    <row r="3748" spans="1:37">
      <c r="A3748" s="1">
        <v>102</v>
      </c>
      <c r="B3748" s="5">
        <v>0.71299999999999997</v>
      </c>
      <c r="C3748" t="s">
        <v>3626</v>
      </c>
      <c r="D3748">
        <v>0</v>
      </c>
      <c r="E3748">
        <v>0</v>
      </c>
      <c r="F3748">
        <v>3</v>
      </c>
      <c r="G3748">
        <v>24</v>
      </c>
      <c r="H3748">
        <v>17</v>
      </c>
      <c r="I3748">
        <v>10</v>
      </c>
      <c r="J3748">
        <v>34</v>
      </c>
      <c r="K3748" t="s">
        <v>533</v>
      </c>
      <c r="L3748">
        <v>1</v>
      </c>
      <c r="M3748">
        <v>34</v>
      </c>
      <c r="N3748" t="s">
        <v>3627</v>
      </c>
      <c r="O3748" t="s">
        <v>3628</v>
      </c>
      <c r="P3748" t="s">
        <v>45</v>
      </c>
      <c r="Q3748" t="s">
        <v>46</v>
      </c>
      <c r="R3748" t="s">
        <v>47</v>
      </c>
      <c r="S3748" t="s">
        <v>33</v>
      </c>
      <c r="T3748" t="s">
        <v>127</v>
      </c>
      <c r="U3748" t="s">
        <v>462</v>
      </c>
      <c r="V3748" t="s">
        <v>3327</v>
      </c>
      <c r="X3748" t="str">
        <f>VLOOKUP(pbp!V981, games!$B$2:$R$40, 3, FALSE)</f>
        <v>2019-10-13T17:00Z</v>
      </c>
      <c r="Y3748">
        <f>VLOOKUP(1*V3748,NFLGames!$H$11:$H$555,1,FALSE)</f>
        <v>401220322</v>
      </c>
      <c r="Z3748">
        <f>VLOOKUP($Y3748, NFLGames!$H$11:$K$555,2,FALSE)</f>
        <v>2020</v>
      </c>
      <c r="AA3748">
        <f>VLOOKUP($Y3748, NFLGames!$H$11:$K$555,3,FALSE)</f>
        <v>7</v>
      </c>
      <c r="AB3748" s="6">
        <f>IF(A3749=0, 0, AH3749-tbl_pbp[[#This Row],[Saints Win %]])</f>
        <v>-8.0000000000000071E-3</v>
      </c>
      <c r="AE3748">
        <f>ABS(tbl_pbp[[#This Row],[play.homeScore]]-tbl_pbp[[#This Row],[play.awayScore]])</f>
        <v>7</v>
      </c>
      <c r="AF3748">
        <f>IF(tbl_pbp[[#This Row],[Play Saints Win % Increase]]&gt;=$AF$4,1,0)</f>
        <v>0</v>
      </c>
      <c r="AG3748" t="str">
        <f>VLOOKUP(tbl_pbp[[#This Row],[gameId]], games!$B$2:$T$40, 9, FALSE)</f>
        <v>carolina-panthers</v>
      </c>
      <c r="AH3748" s="5">
        <f>IF(tbl_pbp[[#This Row],[AwayTeam]] &lt;&gt; "new-orleans-saints", tbl_pbp[[#This Row],[homeWinPercentage]], 1-tbl_pbp[[#This Row],[homeWinPercentage]])</f>
        <v>0.71299999999999997</v>
      </c>
      <c r="AI3748" s="13">
        <f>tbl_pbp[[#This Row],[Kamara]]*tbl_pbp[[#This Row],[Impactful Play]]</f>
        <v>0</v>
      </c>
      <c r="AJ3748" s="13">
        <f>tbl_pbp[[#This Row],[Thomas]]*tbl_pbp[[#This Row],[Impactful Play]]</f>
        <v>0</v>
      </c>
      <c r="AK3748" s="13" t="str">
        <f>VLOOKUP(tbl_pbp[[#This Row],[Play Saints Win % Increase]], tbl_impact[],3,TRUE)</f>
        <v>Bad (0 to -5%)</v>
      </c>
    </row>
    <row r="3749" spans="1:37">
      <c r="A3749" s="1">
        <v>103</v>
      </c>
      <c r="B3749" s="5">
        <v>0.70499999999999996</v>
      </c>
      <c r="C3749" t="s">
        <v>3629</v>
      </c>
      <c r="D3749">
        <v>0</v>
      </c>
      <c r="E3749">
        <v>0</v>
      </c>
      <c r="F3749">
        <v>3</v>
      </c>
      <c r="G3749">
        <v>24</v>
      </c>
      <c r="H3749">
        <v>17</v>
      </c>
      <c r="I3749">
        <v>3</v>
      </c>
      <c r="J3749">
        <v>27</v>
      </c>
      <c r="K3749" t="s">
        <v>533</v>
      </c>
      <c r="L3749">
        <v>2</v>
      </c>
      <c r="M3749">
        <v>27</v>
      </c>
      <c r="N3749" t="s">
        <v>3630</v>
      </c>
      <c r="O3749" t="s">
        <v>343</v>
      </c>
      <c r="P3749" t="s">
        <v>30</v>
      </c>
      <c r="Q3749" t="s">
        <v>31</v>
      </c>
      <c r="R3749" t="s">
        <v>32</v>
      </c>
      <c r="S3749" t="s">
        <v>193</v>
      </c>
      <c r="T3749" t="s">
        <v>169</v>
      </c>
      <c r="U3749" t="s">
        <v>2370</v>
      </c>
      <c r="V3749" t="s">
        <v>3327</v>
      </c>
      <c r="X3749" t="str">
        <f>VLOOKUP(pbp!V982, games!$B$2:$R$40, 3, FALSE)</f>
        <v>2019-10-13T17:00Z</v>
      </c>
      <c r="Y3749">
        <f>VLOOKUP(1*V3749,NFLGames!$H$11:$H$555,1,FALSE)</f>
        <v>401220322</v>
      </c>
      <c r="Z3749">
        <f>VLOOKUP($Y3749, NFLGames!$H$11:$K$555,2,FALSE)</f>
        <v>2020</v>
      </c>
      <c r="AA3749">
        <f>VLOOKUP($Y3749, NFLGames!$H$11:$K$555,3,FALSE)</f>
        <v>7</v>
      </c>
      <c r="AB3749" s="6">
        <f>IF(A3750=0, 0, AH3750-tbl_pbp[[#This Row],[Saints Win %]])</f>
        <v>1.2000000000000011E-2</v>
      </c>
      <c r="AE3749">
        <f>ABS(tbl_pbp[[#This Row],[play.homeScore]]-tbl_pbp[[#This Row],[play.awayScore]])</f>
        <v>7</v>
      </c>
      <c r="AF3749">
        <f>IF(tbl_pbp[[#This Row],[Play Saints Win % Increase]]&gt;=$AF$4,1,0)</f>
        <v>0</v>
      </c>
      <c r="AG3749" t="str">
        <f>VLOOKUP(tbl_pbp[[#This Row],[gameId]], games!$B$2:$T$40, 9, FALSE)</f>
        <v>carolina-panthers</v>
      </c>
      <c r="AH3749" s="5">
        <f>IF(tbl_pbp[[#This Row],[AwayTeam]] &lt;&gt; "new-orleans-saints", tbl_pbp[[#This Row],[homeWinPercentage]], 1-tbl_pbp[[#This Row],[homeWinPercentage]])</f>
        <v>0.70499999999999996</v>
      </c>
      <c r="AI3749" s="13">
        <f>tbl_pbp[[#This Row],[Kamara]]*tbl_pbp[[#This Row],[Impactful Play]]</f>
        <v>0</v>
      </c>
      <c r="AJ3749" s="13">
        <f>tbl_pbp[[#This Row],[Thomas]]*tbl_pbp[[#This Row],[Impactful Play]]</f>
        <v>0</v>
      </c>
      <c r="AK3749" s="13" t="str">
        <f>VLOOKUP(tbl_pbp[[#This Row],[Play Saints Win % Increase]], tbl_impact[],3,TRUE)</f>
        <v>Scented (0 to +5%)</v>
      </c>
    </row>
    <row r="3750" spans="1:37">
      <c r="A3750" s="1">
        <v>104</v>
      </c>
      <c r="B3750" s="5">
        <v>0.71699999999999997</v>
      </c>
      <c r="C3750" t="s">
        <v>3631</v>
      </c>
      <c r="D3750">
        <v>0</v>
      </c>
      <c r="E3750">
        <v>0</v>
      </c>
      <c r="F3750">
        <v>3</v>
      </c>
      <c r="G3750">
        <v>24</v>
      </c>
      <c r="H3750">
        <v>17</v>
      </c>
      <c r="I3750">
        <v>1</v>
      </c>
      <c r="J3750">
        <v>25</v>
      </c>
      <c r="K3750" t="s">
        <v>533</v>
      </c>
      <c r="L3750">
        <v>3</v>
      </c>
      <c r="M3750">
        <v>25</v>
      </c>
      <c r="N3750" t="s">
        <v>3632</v>
      </c>
      <c r="O3750" t="s">
        <v>2968</v>
      </c>
      <c r="P3750" t="s">
        <v>45</v>
      </c>
      <c r="Q3750" t="s">
        <v>46</v>
      </c>
      <c r="R3750" t="s">
        <v>47</v>
      </c>
      <c r="S3750" t="s">
        <v>54</v>
      </c>
      <c r="T3750" t="s">
        <v>34</v>
      </c>
      <c r="U3750" t="s">
        <v>3633</v>
      </c>
      <c r="V3750" t="s">
        <v>3327</v>
      </c>
      <c r="X3750" t="str">
        <f>VLOOKUP(pbp!V983, games!$B$2:$R$40, 3, FALSE)</f>
        <v>2019-10-13T17:00Z</v>
      </c>
      <c r="Y3750">
        <f>VLOOKUP(1*V3750,NFLGames!$H$11:$H$555,1,FALSE)</f>
        <v>401220322</v>
      </c>
      <c r="Z3750">
        <f>VLOOKUP($Y3750, NFLGames!$H$11:$K$555,2,FALSE)</f>
        <v>2020</v>
      </c>
      <c r="AA3750">
        <f>VLOOKUP($Y3750, NFLGames!$H$11:$K$555,3,FALSE)</f>
        <v>7</v>
      </c>
      <c r="AB3750" s="6">
        <f>IF(A3751=0, 0, AH3751-tbl_pbp[[#This Row],[Saints Win %]])</f>
        <v>1.0000000000000009E-2</v>
      </c>
      <c r="AE3750">
        <f>ABS(tbl_pbp[[#This Row],[play.homeScore]]-tbl_pbp[[#This Row],[play.awayScore]])</f>
        <v>7</v>
      </c>
      <c r="AF3750">
        <f>IF(tbl_pbp[[#This Row],[Play Saints Win % Increase]]&gt;=$AF$4,1,0)</f>
        <v>0</v>
      </c>
      <c r="AG3750" t="str">
        <f>VLOOKUP(tbl_pbp[[#This Row],[gameId]], games!$B$2:$T$40, 9, FALSE)</f>
        <v>carolina-panthers</v>
      </c>
      <c r="AH3750" s="5">
        <f>IF(tbl_pbp[[#This Row],[AwayTeam]] &lt;&gt; "new-orleans-saints", tbl_pbp[[#This Row],[homeWinPercentage]], 1-tbl_pbp[[#This Row],[homeWinPercentage]])</f>
        <v>0.71699999999999997</v>
      </c>
      <c r="AI3750" s="13">
        <f>tbl_pbp[[#This Row],[Kamara]]*tbl_pbp[[#This Row],[Impactful Play]]</f>
        <v>0</v>
      </c>
      <c r="AJ3750" s="13">
        <f>tbl_pbp[[#This Row],[Thomas]]*tbl_pbp[[#This Row],[Impactful Play]]</f>
        <v>0</v>
      </c>
      <c r="AK3750" s="13" t="str">
        <f>VLOOKUP(tbl_pbp[[#This Row],[Play Saints Win % Increase]], tbl_impact[],3,TRUE)</f>
        <v>Scented (0 to +5%)</v>
      </c>
    </row>
    <row r="3751" spans="1:37">
      <c r="A3751" s="1">
        <v>105</v>
      </c>
      <c r="B3751" s="5">
        <v>0.72699999999999998</v>
      </c>
      <c r="C3751" t="s">
        <v>3634</v>
      </c>
      <c r="D3751">
        <v>0</v>
      </c>
      <c r="E3751">
        <v>0</v>
      </c>
      <c r="F3751">
        <v>3</v>
      </c>
      <c r="G3751">
        <v>24</v>
      </c>
      <c r="H3751">
        <v>17</v>
      </c>
      <c r="I3751">
        <v>10</v>
      </c>
      <c r="J3751">
        <v>24</v>
      </c>
      <c r="K3751" t="s">
        <v>533</v>
      </c>
      <c r="L3751">
        <v>1</v>
      </c>
      <c r="M3751">
        <v>24</v>
      </c>
      <c r="N3751" t="s">
        <v>3635</v>
      </c>
      <c r="O3751" t="s">
        <v>235</v>
      </c>
      <c r="P3751" t="s">
        <v>45</v>
      </c>
      <c r="Q3751" t="s">
        <v>46</v>
      </c>
      <c r="R3751" t="s">
        <v>47</v>
      </c>
      <c r="S3751" t="s">
        <v>33</v>
      </c>
      <c r="T3751" t="s">
        <v>172</v>
      </c>
      <c r="U3751" t="s">
        <v>173</v>
      </c>
      <c r="V3751" t="s">
        <v>3327</v>
      </c>
      <c r="X3751" t="str">
        <f>VLOOKUP(pbp!V984, games!$B$2:$R$40, 3, FALSE)</f>
        <v>2019-10-13T17:00Z</v>
      </c>
      <c r="Y3751">
        <f>VLOOKUP(1*V3751,NFLGames!$H$11:$H$555,1,FALSE)</f>
        <v>401220322</v>
      </c>
      <c r="Z3751">
        <f>VLOOKUP($Y3751, NFLGames!$H$11:$K$555,2,FALSE)</f>
        <v>2020</v>
      </c>
      <c r="AA3751">
        <f>VLOOKUP($Y3751, NFLGames!$H$11:$K$555,3,FALSE)</f>
        <v>7</v>
      </c>
      <c r="AB3751" s="6">
        <f>IF(A3752=0, 0, AH3752-tbl_pbp[[#This Row],[Saints Win %]])</f>
        <v>-3.7000000000000033E-2</v>
      </c>
      <c r="AE3751">
        <f>ABS(tbl_pbp[[#This Row],[play.homeScore]]-tbl_pbp[[#This Row],[play.awayScore]])</f>
        <v>7</v>
      </c>
      <c r="AF3751">
        <f>IF(tbl_pbp[[#This Row],[Play Saints Win % Increase]]&gt;=$AF$4,1,0)</f>
        <v>0</v>
      </c>
      <c r="AG3751" t="str">
        <f>VLOOKUP(tbl_pbp[[#This Row],[gameId]], games!$B$2:$T$40, 9, FALSE)</f>
        <v>carolina-panthers</v>
      </c>
      <c r="AH3751" s="5">
        <f>IF(tbl_pbp[[#This Row],[AwayTeam]] &lt;&gt; "new-orleans-saints", tbl_pbp[[#This Row],[homeWinPercentage]], 1-tbl_pbp[[#This Row],[homeWinPercentage]])</f>
        <v>0.72699999999999998</v>
      </c>
      <c r="AI3751" s="13">
        <f>tbl_pbp[[#This Row],[Kamara]]*tbl_pbp[[#This Row],[Impactful Play]]</f>
        <v>0</v>
      </c>
      <c r="AJ3751" s="13">
        <f>tbl_pbp[[#This Row],[Thomas]]*tbl_pbp[[#This Row],[Impactful Play]]</f>
        <v>0</v>
      </c>
      <c r="AK3751" s="13" t="str">
        <f>VLOOKUP(tbl_pbp[[#This Row],[Play Saints Win % Increase]], tbl_impact[],3,TRUE)</f>
        <v>Bad (0 to -5%)</v>
      </c>
    </row>
    <row r="3752" spans="1:37">
      <c r="A3752" s="1">
        <v>106</v>
      </c>
      <c r="B3752" s="5">
        <v>0.69</v>
      </c>
      <c r="C3752" t="s">
        <v>3636</v>
      </c>
      <c r="D3752">
        <v>0</v>
      </c>
      <c r="E3752">
        <v>0</v>
      </c>
      <c r="F3752">
        <v>3</v>
      </c>
      <c r="G3752">
        <v>24</v>
      </c>
      <c r="H3752">
        <v>17</v>
      </c>
      <c r="I3752">
        <v>7</v>
      </c>
      <c r="J3752">
        <v>21</v>
      </c>
      <c r="K3752" t="s">
        <v>533</v>
      </c>
      <c r="L3752">
        <v>2</v>
      </c>
      <c r="M3752">
        <v>21</v>
      </c>
      <c r="N3752" t="s">
        <v>3637</v>
      </c>
      <c r="O3752" t="s">
        <v>1316</v>
      </c>
      <c r="P3752" t="s">
        <v>30</v>
      </c>
      <c r="Q3752" t="s">
        <v>31</v>
      </c>
      <c r="R3752" t="s">
        <v>32</v>
      </c>
      <c r="S3752" t="s">
        <v>220</v>
      </c>
      <c r="T3752" t="s">
        <v>268</v>
      </c>
      <c r="U3752" t="s">
        <v>3638</v>
      </c>
      <c r="V3752" t="s">
        <v>3327</v>
      </c>
      <c r="X3752" t="str">
        <f>VLOOKUP(pbp!V985, games!$B$2:$R$40, 3, FALSE)</f>
        <v>2019-10-13T17:00Z</v>
      </c>
      <c r="Y3752">
        <f>VLOOKUP(1*V3752,NFLGames!$H$11:$H$555,1,FALSE)</f>
        <v>401220322</v>
      </c>
      <c r="Z3752">
        <f>VLOOKUP($Y3752, NFLGames!$H$11:$K$555,2,FALSE)</f>
        <v>2020</v>
      </c>
      <c r="AA3752">
        <f>VLOOKUP($Y3752, NFLGames!$H$11:$K$555,3,FALSE)</f>
        <v>7</v>
      </c>
      <c r="AB3752" s="6">
        <f>IF(A3753=0, 0, AH3753-tbl_pbp[[#This Row],[Saints Win %]])</f>
        <v>-5.1999999999999935E-2</v>
      </c>
      <c r="AE3752">
        <f>ABS(tbl_pbp[[#This Row],[play.homeScore]]-tbl_pbp[[#This Row],[play.awayScore]])</f>
        <v>7</v>
      </c>
      <c r="AF3752">
        <f>IF(tbl_pbp[[#This Row],[Play Saints Win % Increase]]&gt;=$AF$4,1,0)</f>
        <v>0</v>
      </c>
      <c r="AG3752" t="str">
        <f>VLOOKUP(tbl_pbp[[#This Row],[gameId]], games!$B$2:$T$40, 9, FALSE)</f>
        <v>carolina-panthers</v>
      </c>
      <c r="AH3752" s="5">
        <f>IF(tbl_pbp[[#This Row],[AwayTeam]] &lt;&gt; "new-orleans-saints", tbl_pbp[[#This Row],[homeWinPercentage]], 1-tbl_pbp[[#This Row],[homeWinPercentage]])</f>
        <v>0.69</v>
      </c>
      <c r="AI3752" s="13">
        <f>tbl_pbp[[#This Row],[Kamara]]*tbl_pbp[[#This Row],[Impactful Play]]</f>
        <v>0</v>
      </c>
      <c r="AJ3752" s="13">
        <f>tbl_pbp[[#This Row],[Thomas]]*tbl_pbp[[#This Row],[Impactful Play]]</f>
        <v>0</v>
      </c>
      <c r="AK3752" s="13" t="str">
        <f>VLOOKUP(tbl_pbp[[#This Row],[Play Saints Win % Increase]], tbl_impact[],3,TRUE)</f>
        <v>Smelly (worse than-5% -&gt; -10%)</v>
      </c>
    </row>
    <row r="3753" spans="1:37">
      <c r="A3753" s="1">
        <v>107</v>
      </c>
      <c r="B3753" s="5">
        <v>0.63800000000000001</v>
      </c>
      <c r="C3753" t="s">
        <v>3639</v>
      </c>
      <c r="D3753">
        <v>0</v>
      </c>
      <c r="E3753">
        <v>0</v>
      </c>
      <c r="F3753">
        <v>3</v>
      </c>
      <c r="G3753">
        <v>24</v>
      </c>
      <c r="H3753">
        <v>17</v>
      </c>
      <c r="I3753">
        <v>2</v>
      </c>
      <c r="J3753">
        <v>16</v>
      </c>
      <c r="K3753" t="s">
        <v>533</v>
      </c>
      <c r="L3753">
        <v>3</v>
      </c>
      <c r="M3753">
        <v>16</v>
      </c>
      <c r="N3753" t="s">
        <v>3640</v>
      </c>
      <c r="O3753" t="s">
        <v>3641</v>
      </c>
      <c r="P3753" t="s">
        <v>30</v>
      </c>
      <c r="Q3753" t="s">
        <v>31</v>
      </c>
      <c r="R3753" t="s">
        <v>32</v>
      </c>
      <c r="S3753" t="s">
        <v>241</v>
      </c>
      <c r="T3753" t="s">
        <v>162</v>
      </c>
      <c r="U3753" t="s">
        <v>3642</v>
      </c>
      <c r="V3753" t="s">
        <v>3327</v>
      </c>
      <c r="X3753" t="str">
        <f>VLOOKUP(pbp!V986, games!$B$2:$R$40, 3, FALSE)</f>
        <v>2019-10-13T17:00Z</v>
      </c>
      <c r="Y3753">
        <f>VLOOKUP(1*V3753,NFLGames!$H$11:$H$555,1,FALSE)</f>
        <v>401220322</v>
      </c>
      <c r="Z3753">
        <f>VLOOKUP($Y3753, NFLGames!$H$11:$K$555,2,FALSE)</f>
        <v>2020</v>
      </c>
      <c r="AA3753">
        <f>VLOOKUP($Y3753, NFLGames!$H$11:$K$555,3,FALSE)</f>
        <v>7</v>
      </c>
      <c r="AB3753" s="6">
        <f>IF(A3754=0, 0, AH3754-tbl_pbp[[#This Row],[Saints Win %]])</f>
        <v>-5.600000000000005E-2</v>
      </c>
      <c r="AE3753">
        <f>ABS(tbl_pbp[[#This Row],[play.homeScore]]-tbl_pbp[[#This Row],[play.awayScore]])</f>
        <v>7</v>
      </c>
      <c r="AF3753">
        <f>IF(tbl_pbp[[#This Row],[Play Saints Win % Increase]]&gt;=$AF$4,1,0)</f>
        <v>0</v>
      </c>
      <c r="AG3753" t="str">
        <f>VLOOKUP(tbl_pbp[[#This Row],[gameId]], games!$B$2:$T$40, 9, FALSE)</f>
        <v>carolina-panthers</v>
      </c>
      <c r="AH3753" s="5">
        <f>IF(tbl_pbp[[#This Row],[AwayTeam]] &lt;&gt; "new-orleans-saints", tbl_pbp[[#This Row],[homeWinPercentage]], 1-tbl_pbp[[#This Row],[homeWinPercentage]])</f>
        <v>0.63800000000000001</v>
      </c>
      <c r="AI3753" s="13">
        <f>tbl_pbp[[#This Row],[Kamara]]*tbl_pbp[[#This Row],[Impactful Play]]</f>
        <v>0</v>
      </c>
      <c r="AJ3753" s="13">
        <f>tbl_pbp[[#This Row],[Thomas]]*tbl_pbp[[#This Row],[Impactful Play]]</f>
        <v>0</v>
      </c>
      <c r="AK3753" s="13" t="str">
        <f>VLOOKUP(tbl_pbp[[#This Row],[Play Saints Win % Increase]], tbl_impact[],3,TRUE)</f>
        <v>Smelly (worse than-5% -&gt; -10%)</v>
      </c>
    </row>
    <row r="3754" spans="1:37">
      <c r="A3754" s="1">
        <v>108</v>
      </c>
      <c r="B3754" s="5">
        <v>0.58199999999999996</v>
      </c>
      <c r="C3754" t="s">
        <v>3643</v>
      </c>
      <c r="D3754">
        <v>0</v>
      </c>
      <c r="E3754">
        <v>0</v>
      </c>
      <c r="F3754">
        <v>3</v>
      </c>
      <c r="G3754">
        <v>24</v>
      </c>
      <c r="H3754">
        <v>24</v>
      </c>
      <c r="I3754">
        <v>5</v>
      </c>
      <c r="J3754">
        <v>5</v>
      </c>
      <c r="K3754" t="s">
        <v>533</v>
      </c>
      <c r="L3754">
        <v>1</v>
      </c>
      <c r="M3754">
        <v>5</v>
      </c>
      <c r="N3754" t="s">
        <v>3644</v>
      </c>
      <c r="O3754" t="s">
        <v>3266</v>
      </c>
      <c r="P3754" t="s">
        <v>326</v>
      </c>
      <c r="Q3754" t="s">
        <v>327</v>
      </c>
      <c r="R3754" t="s">
        <v>105</v>
      </c>
      <c r="S3754" t="s">
        <v>283</v>
      </c>
      <c r="T3754" t="s">
        <v>645</v>
      </c>
      <c r="U3754" t="s">
        <v>646</v>
      </c>
      <c r="V3754" t="s">
        <v>3327</v>
      </c>
      <c r="X3754" t="str">
        <f>VLOOKUP(pbp!V987, games!$B$2:$R$40, 3, FALSE)</f>
        <v>2019-10-13T17:00Z</v>
      </c>
      <c r="Y3754">
        <f>VLOOKUP(1*V3754,NFLGames!$H$11:$H$555,1,FALSE)</f>
        <v>401220322</v>
      </c>
      <c r="Z3754">
        <f>VLOOKUP($Y3754, NFLGames!$H$11:$K$555,2,FALSE)</f>
        <v>2020</v>
      </c>
      <c r="AA3754">
        <f>VLOOKUP($Y3754, NFLGames!$H$11:$K$555,3,FALSE)</f>
        <v>7</v>
      </c>
      <c r="AB3754" s="6">
        <f>IF(A3755=0, 0, AH3755-tbl_pbp[[#This Row],[Saints Win %]])</f>
        <v>7.0000000000000062E-3</v>
      </c>
      <c r="AE3754">
        <f>ABS(tbl_pbp[[#This Row],[play.homeScore]]-tbl_pbp[[#This Row],[play.awayScore]])</f>
        <v>0</v>
      </c>
      <c r="AF3754">
        <f>IF(tbl_pbp[[#This Row],[Play Saints Win % Increase]]&gt;=$AF$4,1,0)</f>
        <v>0</v>
      </c>
      <c r="AG3754" t="str">
        <f>VLOOKUP(tbl_pbp[[#This Row],[gameId]], games!$B$2:$T$40, 9, FALSE)</f>
        <v>carolina-panthers</v>
      </c>
      <c r="AH3754" s="5">
        <f>IF(tbl_pbp[[#This Row],[AwayTeam]] &lt;&gt; "new-orleans-saints", tbl_pbp[[#This Row],[homeWinPercentage]], 1-tbl_pbp[[#This Row],[homeWinPercentage]])</f>
        <v>0.58199999999999996</v>
      </c>
      <c r="AI3754" s="13">
        <f>tbl_pbp[[#This Row],[Kamara]]*tbl_pbp[[#This Row],[Impactful Play]]</f>
        <v>0</v>
      </c>
      <c r="AJ3754" s="13">
        <f>tbl_pbp[[#This Row],[Thomas]]*tbl_pbp[[#This Row],[Impactful Play]]</f>
        <v>0</v>
      </c>
      <c r="AK3754" s="13" t="str">
        <f>VLOOKUP(tbl_pbp[[#This Row],[Play Saints Win % Increase]], tbl_impact[],3,TRUE)</f>
        <v>Scented (0 to +5%)</v>
      </c>
    </row>
    <row r="3755" spans="1:37">
      <c r="A3755" s="1">
        <v>109</v>
      </c>
      <c r="B3755" s="5">
        <v>0.58899999999999997</v>
      </c>
      <c r="C3755" t="s">
        <v>3645</v>
      </c>
      <c r="D3755">
        <v>0</v>
      </c>
      <c r="E3755">
        <v>0</v>
      </c>
      <c r="F3755">
        <v>3</v>
      </c>
      <c r="G3755">
        <v>24</v>
      </c>
      <c r="H3755">
        <v>24</v>
      </c>
      <c r="I3755">
        <v>0</v>
      </c>
      <c r="J3755">
        <v>65</v>
      </c>
      <c r="K3755" t="s">
        <v>533</v>
      </c>
      <c r="L3755">
        <v>0</v>
      </c>
      <c r="M3755">
        <v>65</v>
      </c>
      <c r="N3755" t="s">
        <v>3326</v>
      </c>
      <c r="O3755" t="s">
        <v>3266</v>
      </c>
      <c r="P3755" t="s">
        <v>25</v>
      </c>
      <c r="Q3755" t="s">
        <v>26</v>
      </c>
      <c r="R3755" t="s">
        <v>27</v>
      </c>
      <c r="V3755" t="s">
        <v>3327</v>
      </c>
      <c r="X3755" t="str">
        <f>VLOOKUP(pbp!V988, games!$B$2:$R$40, 3, FALSE)</f>
        <v>2019-10-13T17:00Z</v>
      </c>
      <c r="Y3755">
        <f>VLOOKUP(1*V3755,NFLGames!$H$11:$H$555,1,FALSE)</f>
        <v>401220322</v>
      </c>
      <c r="Z3755">
        <f>VLOOKUP($Y3755, NFLGames!$H$11:$K$555,2,FALSE)</f>
        <v>2020</v>
      </c>
      <c r="AA3755">
        <f>VLOOKUP($Y3755, NFLGames!$H$11:$K$555,3,FALSE)</f>
        <v>7</v>
      </c>
      <c r="AB3755" s="6">
        <f>IF(A3756=0, 0, AH3756-tbl_pbp[[#This Row],[Saints Win %]])</f>
        <v>3.0000000000000027E-3</v>
      </c>
      <c r="AE3755">
        <f>ABS(tbl_pbp[[#This Row],[play.homeScore]]-tbl_pbp[[#This Row],[play.awayScore]])</f>
        <v>0</v>
      </c>
      <c r="AF3755">
        <f>IF(tbl_pbp[[#This Row],[Play Saints Win % Increase]]&gt;=$AF$4,1,0)</f>
        <v>0</v>
      </c>
      <c r="AG3755" t="str">
        <f>VLOOKUP(tbl_pbp[[#This Row],[gameId]], games!$B$2:$T$40, 9, FALSE)</f>
        <v>carolina-panthers</v>
      </c>
      <c r="AH3755" s="5">
        <f>IF(tbl_pbp[[#This Row],[AwayTeam]] &lt;&gt; "new-orleans-saints", tbl_pbp[[#This Row],[homeWinPercentage]], 1-tbl_pbp[[#This Row],[homeWinPercentage]])</f>
        <v>0.58899999999999997</v>
      </c>
      <c r="AI3755" s="13">
        <f>tbl_pbp[[#This Row],[Kamara]]*tbl_pbp[[#This Row],[Impactful Play]]</f>
        <v>0</v>
      </c>
      <c r="AJ3755" s="13">
        <f>tbl_pbp[[#This Row],[Thomas]]*tbl_pbp[[#This Row],[Impactful Play]]</f>
        <v>0</v>
      </c>
      <c r="AK3755" s="13" t="str">
        <f>VLOOKUP(tbl_pbp[[#This Row],[Play Saints Win % Increase]], tbl_impact[],3,TRUE)</f>
        <v>Scented (0 to +5%)</v>
      </c>
    </row>
    <row r="3756" spans="1:37">
      <c r="A3756" s="1">
        <v>110</v>
      </c>
      <c r="B3756" s="5">
        <v>0.59199999999999997</v>
      </c>
      <c r="C3756" t="s">
        <v>3646</v>
      </c>
      <c r="D3756">
        <v>0</v>
      </c>
      <c r="E3756">
        <v>0</v>
      </c>
      <c r="F3756">
        <v>3</v>
      </c>
      <c r="G3756">
        <v>24</v>
      </c>
      <c r="H3756">
        <v>24</v>
      </c>
      <c r="I3756">
        <v>10</v>
      </c>
      <c r="J3756">
        <v>25</v>
      </c>
      <c r="K3756" t="s">
        <v>29</v>
      </c>
      <c r="L3756">
        <v>1</v>
      </c>
      <c r="M3756">
        <v>75</v>
      </c>
      <c r="N3756" t="s">
        <v>3647</v>
      </c>
      <c r="O3756" t="s">
        <v>3266</v>
      </c>
      <c r="P3756" t="s">
        <v>30</v>
      </c>
      <c r="Q3756" t="s">
        <v>31</v>
      </c>
      <c r="R3756" t="s">
        <v>32</v>
      </c>
      <c r="S3756" t="s">
        <v>33</v>
      </c>
      <c r="T3756" t="s">
        <v>34</v>
      </c>
      <c r="U3756" t="s">
        <v>35</v>
      </c>
      <c r="V3756" t="s">
        <v>3327</v>
      </c>
      <c r="X3756" t="str">
        <f>VLOOKUP(pbp!V989, games!$B$2:$R$40, 3, FALSE)</f>
        <v>2019-10-13T17:00Z</v>
      </c>
      <c r="Y3756">
        <f>VLOOKUP(1*V3756,NFLGames!$H$11:$H$555,1,FALSE)</f>
        <v>401220322</v>
      </c>
      <c r="Z3756">
        <f>VLOOKUP($Y3756, NFLGames!$H$11:$K$555,2,FALSE)</f>
        <v>2020</v>
      </c>
      <c r="AA3756">
        <f>VLOOKUP($Y3756, NFLGames!$H$11:$K$555,3,FALSE)</f>
        <v>7</v>
      </c>
      <c r="AB3756" s="6">
        <f>IF(A3757=0, 0, AH3757-tbl_pbp[[#This Row],[Saints Win %]])</f>
        <v>-1.0000000000000009E-3</v>
      </c>
      <c r="AE3756">
        <f>ABS(tbl_pbp[[#This Row],[play.homeScore]]-tbl_pbp[[#This Row],[play.awayScore]])</f>
        <v>0</v>
      </c>
      <c r="AF3756">
        <f>IF(tbl_pbp[[#This Row],[Play Saints Win % Increase]]&gt;=$AF$4,1,0)</f>
        <v>0</v>
      </c>
      <c r="AG3756" t="str">
        <f>VLOOKUP(tbl_pbp[[#This Row],[gameId]], games!$B$2:$T$40, 9, FALSE)</f>
        <v>carolina-panthers</v>
      </c>
      <c r="AH3756" s="5">
        <f>IF(tbl_pbp[[#This Row],[AwayTeam]] &lt;&gt; "new-orleans-saints", tbl_pbp[[#This Row],[homeWinPercentage]], 1-tbl_pbp[[#This Row],[homeWinPercentage]])</f>
        <v>0.59199999999999997</v>
      </c>
      <c r="AI3756" s="13">
        <f>tbl_pbp[[#This Row],[Kamara]]*tbl_pbp[[#This Row],[Impactful Play]]</f>
        <v>0</v>
      </c>
      <c r="AJ3756" s="13">
        <f>tbl_pbp[[#This Row],[Thomas]]*tbl_pbp[[#This Row],[Impactful Play]]</f>
        <v>0</v>
      </c>
      <c r="AK3756" s="13" t="str">
        <f>VLOOKUP(tbl_pbp[[#This Row],[Play Saints Win % Increase]], tbl_impact[],3,TRUE)</f>
        <v>Bad (0 to -5%)</v>
      </c>
    </row>
    <row r="3757" spans="1:37">
      <c r="A3757" s="1">
        <v>111</v>
      </c>
      <c r="B3757" s="5">
        <v>0.59099999999999997</v>
      </c>
      <c r="C3757" t="s">
        <v>3648</v>
      </c>
      <c r="D3757">
        <v>0</v>
      </c>
      <c r="E3757">
        <v>0</v>
      </c>
      <c r="F3757">
        <v>3</v>
      </c>
      <c r="G3757">
        <v>24</v>
      </c>
      <c r="H3757">
        <v>24</v>
      </c>
      <c r="I3757">
        <v>0</v>
      </c>
      <c r="J3757">
        <v>0</v>
      </c>
      <c r="L3757">
        <v>2</v>
      </c>
      <c r="M3757">
        <v>70</v>
      </c>
      <c r="N3757" t="s">
        <v>306</v>
      </c>
      <c r="O3757" t="s">
        <v>143</v>
      </c>
      <c r="P3757" t="s">
        <v>144</v>
      </c>
      <c r="Q3757" t="s">
        <v>145</v>
      </c>
      <c r="R3757" t="s">
        <v>146</v>
      </c>
      <c r="V3757" t="s">
        <v>3327</v>
      </c>
      <c r="X3757" t="str">
        <f>VLOOKUP(pbp!V990, games!$B$2:$R$40, 3, FALSE)</f>
        <v>2019-10-13T17:00Z</v>
      </c>
      <c r="Y3757">
        <f>VLOOKUP(1*V3757,NFLGames!$H$11:$H$555,1,FALSE)</f>
        <v>401220322</v>
      </c>
      <c r="Z3757">
        <f>VLOOKUP($Y3757, NFLGames!$H$11:$K$555,2,FALSE)</f>
        <v>2020</v>
      </c>
      <c r="AA3757">
        <f>VLOOKUP($Y3757, NFLGames!$H$11:$K$555,3,FALSE)</f>
        <v>7</v>
      </c>
      <c r="AB3757" s="6">
        <f>IF(A3758=0, 0, AH3758-tbl_pbp[[#This Row],[Saints Win %]])</f>
        <v>-2.4000000000000021E-2</v>
      </c>
      <c r="AE3757">
        <f>ABS(tbl_pbp[[#This Row],[play.homeScore]]-tbl_pbp[[#This Row],[play.awayScore]])</f>
        <v>0</v>
      </c>
      <c r="AF3757">
        <f>IF(tbl_pbp[[#This Row],[Play Saints Win % Increase]]&gt;=$AF$4,1,0)</f>
        <v>0</v>
      </c>
      <c r="AG3757" t="str">
        <f>VLOOKUP(tbl_pbp[[#This Row],[gameId]], games!$B$2:$T$40, 9, FALSE)</f>
        <v>carolina-panthers</v>
      </c>
      <c r="AH3757" s="5">
        <f>IF(tbl_pbp[[#This Row],[AwayTeam]] &lt;&gt; "new-orleans-saints", tbl_pbp[[#This Row],[homeWinPercentage]], 1-tbl_pbp[[#This Row],[homeWinPercentage]])</f>
        <v>0.59099999999999997</v>
      </c>
      <c r="AI3757" s="13">
        <f>tbl_pbp[[#This Row],[Kamara]]*tbl_pbp[[#This Row],[Impactful Play]]</f>
        <v>0</v>
      </c>
      <c r="AJ3757" s="13">
        <f>tbl_pbp[[#This Row],[Thomas]]*tbl_pbp[[#This Row],[Impactful Play]]</f>
        <v>0</v>
      </c>
      <c r="AK3757" s="13" t="str">
        <f>VLOOKUP(tbl_pbp[[#This Row],[Play Saints Win % Increase]], tbl_impact[],3,TRUE)</f>
        <v>Bad (0 to -5%)</v>
      </c>
    </row>
    <row r="3758" spans="1:37">
      <c r="A3758" s="1">
        <v>112</v>
      </c>
      <c r="B3758" s="5">
        <v>0.56699999999999995</v>
      </c>
      <c r="C3758" t="s">
        <v>3649</v>
      </c>
      <c r="D3758">
        <v>0</v>
      </c>
      <c r="E3758">
        <v>0</v>
      </c>
      <c r="F3758">
        <v>4</v>
      </c>
      <c r="G3758">
        <v>24</v>
      </c>
      <c r="H3758">
        <v>24</v>
      </c>
      <c r="I3758">
        <v>5</v>
      </c>
      <c r="J3758">
        <v>30</v>
      </c>
      <c r="K3758" t="s">
        <v>29</v>
      </c>
      <c r="L3758">
        <v>2</v>
      </c>
      <c r="M3758">
        <v>70</v>
      </c>
      <c r="N3758" t="s">
        <v>3650</v>
      </c>
      <c r="O3758" t="s">
        <v>24</v>
      </c>
      <c r="P3758" t="s">
        <v>45</v>
      </c>
      <c r="Q3758" t="s">
        <v>46</v>
      </c>
      <c r="R3758" t="s">
        <v>47</v>
      </c>
      <c r="S3758" t="s">
        <v>38</v>
      </c>
      <c r="T3758" t="s">
        <v>39</v>
      </c>
      <c r="U3758" t="s">
        <v>40</v>
      </c>
      <c r="V3758" t="s">
        <v>3327</v>
      </c>
      <c r="X3758" t="str">
        <f>VLOOKUP(pbp!V991, games!$B$2:$R$40, 3, FALSE)</f>
        <v>2019-10-13T17:00Z</v>
      </c>
      <c r="Y3758">
        <f>VLOOKUP(1*V3758,NFLGames!$H$11:$H$555,1,FALSE)</f>
        <v>401220322</v>
      </c>
      <c r="Z3758">
        <f>VLOOKUP($Y3758, NFLGames!$H$11:$K$555,2,FALSE)</f>
        <v>2020</v>
      </c>
      <c r="AA3758">
        <f>VLOOKUP($Y3758, NFLGames!$H$11:$K$555,3,FALSE)</f>
        <v>7</v>
      </c>
      <c r="AB3758" s="6">
        <f>IF(A3759=0, 0, AH3759-tbl_pbp[[#This Row],[Saints Win %]])</f>
        <v>5.5000000000000049E-2</v>
      </c>
      <c r="AE3758">
        <f>ABS(tbl_pbp[[#This Row],[play.homeScore]]-tbl_pbp[[#This Row],[play.awayScore]])</f>
        <v>0</v>
      </c>
      <c r="AF3758">
        <f>IF(tbl_pbp[[#This Row],[Play Saints Win % Increase]]&gt;=$AF$4,1,0)</f>
        <v>0</v>
      </c>
      <c r="AG3758" t="str">
        <f>VLOOKUP(tbl_pbp[[#This Row],[gameId]], games!$B$2:$T$40, 9, FALSE)</f>
        <v>carolina-panthers</v>
      </c>
      <c r="AH3758" s="5">
        <f>IF(tbl_pbp[[#This Row],[AwayTeam]] &lt;&gt; "new-orleans-saints", tbl_pbp[[#This Row],[homeWinPercentage]], 1-tbl_pbp[[#This Row],[homeWinPercentage]])</f>
        <v>0.56699999999999995</v>
      </c>
      <c r="AI3758" s="13">
        <f>tbl_pbp[[#This Row],[Kamara]]*tbl_pbp[[#This Row],[Impactful Play]]</f>
        <v>0</v>
      </c>
      <c r="AJ3758" s="13">
        <f>tbl_pbp[[#This Row],[Thomas]]*tbl_pbp[[#This Row],[Impactful Play]]</f>
        <v>0</v>
      </c>
      <c r="AK3758" s="13" t="str">
        <f>VLOOKUP(tbl_pbp[[#This Row],[Play Saints Win % Increase]], tbl_impact[],3,TRUE)</f>
        <v>Perfumed (5 to + 10%)</v>
      </c>
    </row>
    <row r="3759" spans="1:37">
      <c r="A3759" s="1">
        <v>113</v>
      </c>
      <c r="B3759" s="5">
        <v>0.622</v>
      </c>
      <c r="C3759" t="s">
        <v>3651</v>
      </c>
      <c r="D3759">
        <v>0</v>
      </c>
      <c r="E3759">
        <v>0</v>
      </c>
      <c r="F3759">
        <v>4</v>
      </c>
      <c r="G3759">
        <v>24</v>
      </c>
      <c r="H3759">
        <v>24</v>
      </c>
      <c r="I3759">
        <v>5</v>
      </c>
      <c r="J3759">
        <v>30</v>
      </c>
      <c r="K3759" t="s">
        <v>29</v>
      </c>
      <c r="L3759">
        <v>3</v>
      </c>
      <c r="M3759">
        <v>70</v>
      </c>
      <c r="N3759" t="s">
        <v>3652</v>
      </c>
      <c r="O3759" t="s">
        <v>150</v>
      </c>
      <c r="P3759" t="s">
        <v>30</v>
      </c>
      <c r="Q3759" t="s">
        <v>31</v>
      </c>
      <c r="R3759" t="s">
        <v>32</v>
      </c>
      <c r="S3759" t="s">
        <v>42</v>
      </c>
      <c r="T3759" t="s">
        <v>39</v>
      </c>
      <c r="U3759" t="s">
        <v>43</v>
      </c>
      <c r="V3759" t="s">
        <v>3327</v>
      </c>
      <c r="X3759" t="str">
        <f>VLOOKUP(pbp!V992, games!$B$2:$R$40, 3, FALSE)</f>
        <v>2019-10-13T17:00Z</v>
      </c>
      <c r="Y3759">
        <f>VLOOKUP(1*V3759,NFLGames!$H$11:$H$555,1,FALSE)</f>
        <v>401220322</v>
      </c>
      <c r="Z3759">
        <f>VLOOKUP($Y3759, NFLGames!$H$11:$K$555,2,FALSE)</f>
        <v>2020</v>
      </c>
      <c r="AA3759">
        <f>VLOOKUP($Y3759, NFLGames!$H$11:$K$555,3,FALSE)</f>
        <v>7</v>
      </c>
      <c r="AB3759" s="6">
        <f>IF(A3760=0, 0, AH3760-tbl_pbp[[#This Row],[Saints Win %]])</f>
        <v>-2.9000000000000026E-2</v>
      </c>
      <c r="AE3759">
        <f>ABS(tbl_pbp[[#This Row],[play.homeScore]]-tbl_pbp[[#This Row],[play.awayScore]])</f>
        <v>0</v>
      </c>
      <c r="AF3759">
        <f>IF(tbl_pbp[[#This Row],[Play Saints Win % Increase]]&gt;=$AF$4,1,0)</f>
        <v>0</v>
      </c>
      <c r="AG3759" t="str">
        <f>VLOOKUP(tbl_pbp[[#This Row],[gameId]], games!$B$2:$T$40, 9, FALSE)</f>
        <v>carolina-panthers</v>
      </c>
      <c r="AH3759" s="5">
        <f>IF(tbl_pbp[[#This Row],[AwayTeam]] &lt;&gt; "new-orleans-saints", tbl_pbp[[#This Row],[homeWinPercentage]], 1-tbl_pbp[[#This Row],[homeWinPercentage]])</f>
        <v>0.622</v>
      </c>
      <c r="AI3759" s="13">
        <f>tbl_pbp[[#This Row],[Kamara]]*tbl_pbp[[#This Row],[Impactful Play]]</f>
        <v>0</v>
      </c>
      <c r="AJ3759" s="13">
        <f>tbl_pbp[[#This Row],[Thomas]]*tbl_pbp[[#This Row],[Impactful Play]]</f>
        <v>0</v>
      </c>
      <c r="AK3759" s="13" t="str">
        <f>VLOOKUP(tbl_pbp[[#This Row],[Play Saints Win % Increase]], tbl_impact[],3,TRUE)</f>
        <v>Bad (0 to -5%)</v>
      </c>
    </row>
    <row r="3760" spans="1:37">
      <c r="A3760" s="1">
        <v>114</v>
      </c>
      <c r="B3760" s="5">
        <v>0.59299999999999997</v>
      </c>
      <c r="C3760" t="s">
        <v>3653</v>
      </c>
      <c r="D3760">
        <v>0</v>
      </c>
      <c r="E3760">
        <v>0</v>
      </c>
      <c r="F3760">
        <v>4</v>
      </c>
      <c r="G3760">
        <v>24</v>
      </c>
      <c r="H3760">
        <v>24</v>
      </c>
      <c r="I3760">
        <v>10</v>
      </c>
      <c r="J3760">
        <v>37</v>
      </c>
      <c r="K3760" t="s">
        <v>29</v>
      </c>
      <c r="L3760">
        <v>1</v>
      </c>
      <c r="M3760">
        <v>63</v>
      </c>
      <c r="N3760" t="s">
        <v>3654</v>
      </c>
      <c r="O3760" t="s">
        <v>3655</v>
      </c>
      <c r="P3760" t="s">
        <v>45</v>
      </c>
      <c r="Q3760" t="s">
        <v>46</v>
      </c>
      <c r="R3760" t="s">
        <v>47</v>
      </c>
      <c r="S3760" t="s">
        <v>33</v>
      </c>
      <c r="T3760" t="s">
        <v>196</v>
      </c>
      <c r="U3760" t="s">
        <v>197</v>
      </c>
      <c r="V3760" t="s">
        <v>3327</v>
      </c>
      <c r="X3760" t="str">
        <f>VLOOKUP(pbp!V993, games!$B$2:$R$40, 3, FALSE)</f>
        <v>2019-10-13T17:00Z</v>
      </c>
      <c r="Y3760">
        <f>VLOOKUP(1*V3760,NFLGames!$H$11:$H$555,1,FALSE)</f>
        <v>401220322</v>
      </c>
      <c r="Z3760">
        <f>VLOOKUP($Y3760, NFLGames!$H$11:$K$555,2,FALSE)</f>
        <v>2020</v>
      </c>
      <c r="AA3760">
        <f>VLOOKUP($Y3760, NFLGames!$H$11:$K$555,3,FALSE)</f>
        <v>7</v>
      </c>
      <c r="AB3760" s="6">
        <f>IF(A3761=0, 0, AH3761-tbl_pbp[[#This Row],[Saints Win %]])</f>
        <v>-2.5000000000000022E-2</v>
      </c>
      <c r="AC3760">
        <v>1</v>
      </c>
      <c r="AE3760">
        <f>ABS(tbl_pbp[[#This Row],[play.homeScore]]-tbl_pbp[[#This Row],[play.awayScore]])</f>
        <v>0</v>
      </c>
      <c r="AF3760">
        <f>IF(tbl_pbp[[#This Row],[Play Saints Win % Increase]]&gt;=$AF$4,1,0)</f>
        <v>0</v>
      </c>
      <c r="AG3760" t="str">
        <f>VLOOKUP(tbl_pbp[[#This Row],[gameId]], games!$B$2:$T$40, 9, FALSE)</f>
        <v>carolina-panthers</v>
      </c>
      <c r="AH3760" s="5">
        <f>IF(tbl_pbp[[#This Row],[AwayTeam]] &lt;&gt; "new-orleans-saints", tbl_pbp[[#This Row],[homeWinPercentage]], 1-tbl_pbp[[#This Row],[homeWinPercentage]])</f>
        <v>0.59299999999999997</v>
      </c>
      <c r="AI3760" s="13">
        <f>tbl_pbp[[#This Row],[Kamara]]*tbl_pbp[[#This Row],[Impactful Play]]</f>
        <v>0</v>
      </c>
      <c r="AJ3760" s="13">
        <f>tbl_pbp[[#This Row],[Thomas]]*tbl_pbp[[#This Row],[Impactful Play]]</f>
        <v>0</v>
      </c>
      <c r="AK3760" s="13" t="str">
        <f>VLOOKUP(tbl_pbp[[#This Row],[Play Saints Win % Increase]], tbl_impact[],3,TRUE)</f>
        <v>Bad (0 to -5%)</v>
      </c>
    </row>
    <row r="3761" spans="1:37">
      <c r="A3761" s="1">
        <v>115</v>
      </c>
      <c r="B3761" s="5">
        <v>0.56799999999999995</v>
      </c>
      <c r="C3761" t="s">
        <v>3656</v>
      </c>
      <c r="D3761">
        <v>0</v>
      </c>
      <c r="E3761">
        <v>0</v>
      </c>
      <c r="F3761">
        <v>4</v>
      </c>
      <c r="G3761">
        <v>24</v>
      </c>
      <c r="H3761">
        <v>24</v>
      </c>
      <c r="I3761">
        <v>8</v>
      </c>
      <c r="J3761">
        <v>39</v>
      </c>
      <c r="K3761" t="s">
        <v>29</v>
      </c>
      <c r="L3761">
        <v>2</v>
      </c>
      <c r="M3761">
        <v>61</v>
      </c>
      <c r="N3761" t="s">
        <v>3657</v>
      </c>
      <c r="O3761" t="s">
        <v>2033</v>
      </c>
      <c r="P3761" t="s">
        <v>22</v>
      </c>
      <c r="Q3761" t="s">
        <v>37</v>
      </c>
      <c r="S3761" t="s">
        <v>73</v>
      </c>
      <c r="T3761" t="s">
        <v>463</v>
      </c>
      <c r="U3761" t="s">
        <v>3658</v>
      </c>
      <c r="V3761" t="s">
        <v>3327</v>
      </c>
      <c r="X3761" t="str">
        <f>VLOOKUP(pbp!V994, games!$B$2:$R$40, 3, FALSE)</f>
        <v>2019-10-13T17:00Z</v>
      </c>
      <c r="Y3761">
        <f>VLOOKUP(1*V3761,NFLGames!$H$11:$H$555,1,FALSE)</f>
        <v>401220322</v>
      </c>
      <c r="Z3761">
        <f>VLOOKUP($Y3761, NFLGames!$H$11:$K$555,2,FALSE)</f>
        <v>2020</v>
      </c>
      <c r="AA3761">
        <f>VLOOKUP($Y3761, NFLGames!$H$11:$K$555,3,FALSE)</f>
        <v>7</v>
      </c>
      <c r="AB3761" s="6">
        <f>IF(A3762=0, 0, AH3762-tbl_pbp[[#This Row],[Saints Win %]])</f>
        <v>6.0000000000000053E-3</v>
      </c>
      <c r="AE3761">
        <f>ABS(tbl_pbp[[#This Row],[play.homeScore]]-tbl_pbp[[#This Row],[play.awayScore]])</f>
        <v>0</v>
      </c>
      <c r="AF3761">
        <f>IF(tbl_pbp[[#This Row],[Play Saints Win % Increase]]&gt;=$AF$4,1,0)</f>
        <v>0</v>
      </c>
      <c r="AG3761" t="str">
        <f>VLOOKUP(tbl_pbp[[#This Row],[gameId]], games!$B$2:$T$40, 9, FALSE)</f>
        <v>carolina-panthers</v>
      </c>
      <c r="AH3761" s="5">
        <f>IF(tbl_pbp[[#This Row],[AwayTeam]] &lt;&gt; "new-orleans-saints", tbl_pbp[[#This Row],[homeWinPercentage]], 1-tbl_pbp[[#This Row],[homeWinPercentage]])</f>
        <v>0.56799999999999995</v>
      </c>
      <c r="AI3761" s="13">
        <f>tbl_pbp[[#This Row],[Kamara]]*tbl_pbp[[#This Row],[Impactful Play]]</f>
        <v>0</v>
      </c>
      <c r="AJ3761" s="13">
        <f>tbl_pbp[[#This Row],[Thomas]]*tbl_pbp[[#This Row],[Impactful Play]]</f>
        <v>0</v>
      </c>
      <c r="AK3761" s="13" t="str">
        <f>VLOOKUP(tbl_pbp[[#This Row],[Play Saints Win % Increase]], tbl_impact[],3,TRUE)</f>
        <v>Scented (0 to +5%)</v>
      </c>
    </row>
    <row r="3762" spans="1:37">
      <c r="A3762" s="1">
        <v>116</v>
      </c>
      <c r="B3762" s="5">
        <v>0.57399999999999995</v>
      </c>
      <c r="C3762" t="s">
        <v>3659</v>
      </c>
      <c r="D3762">
        <v>0</v>
      </c>
      <c r="E3762">
        <v>0</v>
      </c>
      <c r="F3762">
        <v>4</v>
      </c>
      <c r="G3762">
        <v>24</v>
      </c>
      <c r="H3762">
        <v>24</v>
      </c>
      <c r="I3762">
        <v>8</v>
      </c>
      <c r="J3762">
        <v>39</v>
      </c>
      <c r="K3762" t="s">
        <v>29</v>
      </c>
      <c r="L3762">
        <v>3</v>
      </c>
      <c r="M3762">
        <v>61</v>
      </c>
      <c r="N3762" t="s">
        <v>3660</v>
      </c>
      <c r="O3762" t="s">
        <v>1033</v>
      </c>
      <c r="P3762" t="s">
        <v>124</v>
      </c>
      <c r="Q3762" t="s">
        <v>125</v>
      </c>
      <c r="R3762" t="s">
        <v>126</v>
      </c>
      <c r="V3762" t="s">
        <v>3327</v>
      </c>
      <c r="X3762" t="str">
        <f>VLOOKUP(pbp!V995, games!$B$2:$R$40, 3, FALSE)</f>
        <v>2019-10-13T17:00Z</v>
      </c>
      <c r="Y3762">
        <f>VLOOKUP(1*V3762,NFLGames!$H$11:$H$555,1,FALSE)</f>
        <v>401220322</v>
      </c>
      <c r="Z3762">
        <f>VLOOKUP($Y3762, NFLGames!$H$11:$K$555,2,FALSE)</f>
        <v>2020</v>
      </c>
      <c r="AA3762">
        <f>VLOOKUP($Y3762, NFLGames!$H$11:$K$555,3,FALSE)</f>
        <v>7</v>
      </c>
      <c r="AB3762" s="6">
        <f>IF(A3763=0, 0, AH3763-tbl_pbp[[#This Row],[Saints Win %]])</f>
        <v>0.10500000000000009</v>
      </c>
      <c r="AE3762">
        <f>ABS(tbl_pbp[[#This Row],[play.homeScore]]-tbl_pbp[[#This Row],[play.awayScore]])</f>
        <v>0</v>
      </c>
      <c r="AF3762">
        <f>IF(tbl_pbp[[#This Row],[Play Saints Win % Increase]]&gt;=$AF$4,1,0)</f>
        <v>1</v>
      </c>
      <c r="AG3762" t="str">
        <f>VLOOKUP(tbl_pbp[[#This Row],[gameId]], games!$B$2:$T$40, 9, FALSE)</f>
        <v>carolina-panthers</v>
      </c>
      <c r="AH3762" s="5">
        <f>IF(tbl_pbp[[#This Row],[AwayTeam]] &lt;&gt; "new-orleans-saints", tbl_pbp[[#This Row],[homeWinPercentage]], 1-tbl_pbp[[#This Row],[homeWinPercentage]])</f>
        <v>0.57399999999999995</v>
      </c>
      <c r="AI3762" s="13">
        <f>tbl_pbp[[#This Row],[Kamara]]*tbl_pbp[[#This Row],[Impactful Play]]</f>
        <v>0</v>
      </c>
      <c r="AJ3762" s="13">
        <f>tbl_pbp[[#This Row],[Thomas]]*tbl_pbp[[#This Row],[Impactful Play]]</f>
        <v>0</v>
      </c>
      <c r="AK3762" s="13" t="str">
        <f>VLOOKUP(tbl_pbp[[#This Row],[Play Saints Win % Increase]], tbl_impact[],3,TRUE)</f>
        <v>Fragrant (10% to 20%)</v>
      </c>
    </row>
    <row r="3763" spans="1:37">
      <c r="A3763" s="1">
        <v>117</v>
      </c>
      <c r="B3763" s="5">
        <v>0.67900000000000005</v>
      </c>
      <c r="C3763" t="s">
        <v>3661</v>
      </c>
      <c r="D3763">
        <v>0</v>
      </c>
      <c r="E3763">
        <v>0</v>
      </c>
      <c r="F3763">
        <v>4</v>
      </c>
      <c r="G3763">
        <v>24</v>
      </c>
      <c r="H3763">
        <v>24</v>
      </c>
      <c r="I3763">
        <v>8</v>
      </c>
      <c r="J3763">
        <v>39</v>
      </c>
      <c r="K3763" t="s">
        <v>29</v>
      </c>
      <c r="L3763">
        <v>3</v>
      </c>
      <c r="M3763">
        <v>61</v>
      </c>
      <c r="N3763" t="s">
        <v>3662</v>
      </c>
      <c r="O3763" t="s">
        <v>1033</v>
      </c>
      <c r="P3763" t="s">
        <v>30</v>
      </c>
      <c r="Q3763" t="s">
        <v>31</v>
      </c>
      <c r="R3763" t="s">
        <v>32</v>
      </c>
      <c r="S3763" t="s">
        <v>92</v>
      </c>
      <c r="T3763" t="s">
        <v>463</v>
      </c>
      <c r="U3763" t="s">
        <v>3663</v>
      </c>
      <c r="V3763" t="s">
        <v>3327</v>
      </c>
      <c r="X3763" t="str">
        <f>VLOOKUP(pbp!V996, games!$B$2:$R$40, 3, FALSE)</f>
        <v>2019-10-13T17:00Z</v>
      </c>
      <c r="Y3763">
        <f>VLOOKUP(1*V3763,NFLGames!$H$11:$H$555,1,FALSE)</f>
        <v>401220322</v>
      </c>
      <c r="Z3763">
        <f>VLOOKUP($Y3763, NFLGames!$H$11:$K$555,2,FALSE)</f>
        <v>2020</v>
      </c>
      <c r="AA3763">
        <f>VLOOKUP($Y3763, NFLGames!$H$11:$K$555,3,FALSE)</f>
        <v>7</v>
      </c>
      <c r="AB3763" s="6">
        <f>IF(A3764=0, 0, AH3764-tbl_pbp[[#This Row],[Saints Win %]])</f>
        <v>-1.4000000000000012E-2</v>
      </c>
      <c r="AE3763">
        <f>ABS(tbl_pbp[[#This Row],[play.homeScore]]-tbl_pbp[[#This Row],[play.awayScore]])</f>
        <v>0</v>
      </c>
      <c r="AF3763">
        <f>IF(tbl_pbp[[#This Row],[Play Saints Win % Increase]]&gt;=$AF$4,1,0)</f>
        <v>0</v>
      </c>
      <c r="AG3763" t="str">
        <f>VLOOKUP(tbl_pbp[[#This Row],[gameId]], games!$B$2:$T$40, 9, FALSE)</f>
        <v>carolina-panthers</v>
      </c>
      <c r="AH3763" s="5">
        <f>IF(tbl_pbp[[#This Row],[AwayTeam]] &lt;&gt; "new-orleans-saints", tbl_pbp[[#This Row],[homeWinPercentage]], 1-tbl_pbp[[#This Row],[homeWinPercentage]])</f>
        <v>0.67900000000000005</v>
      </c>
      <c r="AI3763" s="13">
        <f>tbl_pbp[[#This Row],[Kamara]]*tbl_pbp[[#This Row],[Impactful Play]]</f>
        <v>0</v>
      </c>
      <c r="AJ3763" s="13">
        <f>tbl_pbp[[#This Row],[Thomas]]*tbl_pbp[[#This Row],[Impactful Play]]</f>
        <v>0</v>
      </c>
      <c r="AK3763" s="13" t="str">
        <f>VLOOKUP(tbl_pbp[[#This Row],[Play Saints Win % Increase]], tbl_impact[],3,TRUE)</f>
        <v>Bad (0 to -5%)</v>
      </c>
    </row>
    <row r="3764" spans="1:37">
      <c r="A3764" s="1">
        <v>118</v>
      </c>
      <c r="B3764" s="5">
        <v>0.66500000000000004</v>
      </c>
      <c r="C3764" t="s">
        <v>3664</v>
      </c>
      <c r="D3764">
        <v>0</v>
      </c>
      <c r="E3764">
        <v>0</v>
      </c>
      <c r="F3764">
        <v>4</v>
      </c>
      <c r="G3764">
        <v>24</v>
      </c>
      <c r="H3764">
        <v>24</v>
      </c>
      <c r="I3764">
        <v>10</v>
      </c>
      <c r="J3764">
        <v>59</v>
      </c>
      <c r="K3764" t="s">
        <v>29</v>
      </c>
      <c r="L3764">
        <v>1</v>
      </c>
      <c r="M3764">
        <v>41</v>
      </c>
      <c r="N3764" t="s">
        <v>3665</v>
      </c>
      <c r="O3764" t="s">
        <v>3666</v>
      </c>
      <c r="P3764" t="s">
        <v>45</v>
      </c>
      <c r="Q3764" t="s">
        <v>46</v>
      </c>
      <c r="R3764" t="s">
        <v>47</v>
      </c>
      <c r="S3764" t="s">
        <v>33</v>
      </c>
      <c r="T3764" t="s">
        <v>3667</v>
      </c>
      <c r="U3764" t="s">
        <v>3668</v>
      </c>
      <c r="V3764" t="s">
        <v>3327</v>
      </c>
      <c r="X3764" t="str">
        <f>VLOOKUP(pbp!V997, games!$B$2:$R$40, 3, FALSE)</f>
        <v>2019-10-13T17:00Z</v>
      </c>
      <c r="Y3764">
        <f>VLOOKUP(1*V3764,NFLGames!$H$11:$H$555,1,FALSE)</f>
        <v>401220322</v>
      </c>
      <c r="Z3764">
        <f>VLOOKUP($Y3764, NFLGames!$H$11:$K$555,2,FALSE)</f>
        <v>2020</v>
      </c>
      <c r="AA3764">
        <f>VLOOKUP($Y3764, NFLGames!$H$11:$K$555,3,FALSE)</f>
        <v>7</v>
      </c>
      <c r="AB3764" s="6">
        <f>IF(A3765=0, 0, AH3765-tbl_pbp[[#This Row],[Saints Win %]])</f>
        <v>-3.2000000000000028E-2</v>
      </c>
      <c r="AC3764">
        <v>1</v>
      </c>
      <c r="AE3764">
        <f>ABS(tbl_pbp[[#This Row],[play.homeScore]]-tbl_pbp[[#This Row],[play.awayScore]])</f>
        <v>0</v>
      </c>
      <c r="AF3764">
        <f>IF(tbl_pbp[[#This Row],[Play Saints Win % Increase]]&gt;=$AF$4,1,0)</f>
        <v>0</v>
      </c>
      <c r="AG3764" t="str">
        <f>VLOOKUP(tbl_pbp[[#This Row],[gameId]], games!$B$2:$T$40, 9, FALSE)</f>
        <v>carolina-panthers</v>
      </c>
      <c r="AH3764" s="5">
        <f>IF(tbl_pbp[[#This Row],[AwayTeam]] &lt;&gt; "new-orleans-saints", tbl_pbp[[#This Row],[homeWinPercentage]], 1-tbl_pbp[[#This Row],[homeWinPercentage]])</f>
        <v>0.66500000000000004</v>
      </c>
      <c r="AI3764" s="13">
        <f>tbl_pbp[[#This Row],[Kamara]]*tbl_pbp[[#This Row],[Impactful Play]]</f>
        <v>0</v>
      </c>
      <c r="AJ3764" s="13">
        <f>tbl_pbp[[#This Row],[Thomas]]*tbl_pbp[[#This Row],[Impactful Play]]</f>
        <v>0</v>
      </c>
      <c r="AK3764" s="13" t="str">
        <f>VLOOKUP(tbl_pbp[[#This Row],[Play Saints Win % Increase]], tbl_impact[],3,TRUE)</f>
        <v>Bad (0 to -5%)</v>
      </c>
    </row>
    <row r="3765" spans="1:37">
      <c r="A3765" s="1">
        <v>119</v>
      </c>
      <c r="B3765" s="5">
        <v>0.63300000000000001</v>
      </c>
      <c r="C3765" t="s">
        <v>3669</v>
      </c>
      <c r="D3765">
        <v>0</v>
      </c>
      <c r="E3765">
        <v>0</v>
      </c>
      <c r="F3765">
        <v>4</v>
      </c>
      <c r="G3765">
        <v>24</v>
      </c>
      <c r="H3765">
        <v>24</v>
      </c>
      <c r="I3765">
        <v>6</v>
      </c>
      <c r="J3765">
        <v>63</v>
      </c>
      <c r="K3765" t="s">
        <v>29</v>
      </c>
      <c r="L3765">
        <v>2</v>
      </c>
      <c r="M3765">
        <v>37</v>
      </c>
      <c r="N3765" t="s">
        <v>3670</v>
      </c>
      <c r="O3765" t="s">
        <v>3671</v>
      </c>
      <c r="P3765" t="s">
        <v>30</v>
      </c>
      <c r="Q3765" t="s">
        <v>31</v>
      </c>
      <c r="R3765" t="s">
        <v>32</v>
      </c>
      <c r="S3765" t="s">
        <v>60</v>
      </c>
      <c r="T3765" t="s">
        <v>3672</v>
      </c>
      <c r="U3765" t="s">
        <v>3673</v>
      </c>
      <c r="V3765" t="s">
        <v>3327</v>
      </c>
      <c r="X3765" t="str">
        <f>VLOOKUP(pbp!V998, games!$B$2:$R$40, 3, FALSE)</f>
        <v>2019-10-13T17:00Z</v>
      </c>
      <c r="Y3765">
        <f>VLOOKUP(1*V3765,NFLGames!$H$11:$H$555,1,FALSE)</f>
        <v>401220322</v>
      </c>
      <c r="Z3765">
        <f>VLOOKUP($Y3765, NFLGames!$H$11:$K$555,2,FALSE)</f>
        <v>2020</v>
      </c>
      <c r="AA3765">
        <f>VLOOKUP($Y3765, NFLGames!$H$11:$K$555,3,FALSE)</f>
        <v>7</v>
      </c>
      <c r="AB3765" s="6">
        <f>IF(A3766=0, 0, AH3766-tbl_pbp[[#This Row],[Saints Win %]])</f>
        <v>8.6999999999999966E-2</v>
      </c>
      <c r="AE3765">
        <f>ABS(tbl_pbp[[#This Row],[play.homeScore]]-tbl_pbp[[#This Row],[play.awayScore]])</f>
        <v>0</v>
      </c>
      <c r="AF3765">
        <f>IF(tbl_pbp[[#This Row],[Play Saints Win % Increase]]&gt;=$AF$4,1,0)</f>
        <v>0</v>
      </c>
      <c r="AG3765" t="str">
        <f>VLOOKUP(tbl_pbp[[#This Row],[gameId]], games!$B$2:$T$40, 9, FALSE)</f>
        <v>carolina-panthers</v>
      </c>
      <c r="AH3765" s="5">
        <f>IF(tbl_pbp[[#This Row],[AwayTeam]] &lt;&gt; "new-orleans-saints", tbl_pbp[[#This Row],[homeWinPercentage]], 1-tbl_pbp[[#This Row],[homeWinPercentage]])</f>
        <v>0.63300000000000001</v>
      </c>
      <c r="AI3765" s="13">
        <f>tbl_pbp[[#This Row],[Kamara]]*tbl_pbp[[#This Row],[Impactful Play]]</f>
        <v>0</v>
      </c>
      <c r="AJ3765" s="13">
        <f>tbl_pbp[[#This Row],[Thomas]]*tbl_pbp[[#This Row],[Impactful Play]]</f>
        <v>0</v>
      </c>
      <c r="AK3765" s="13" t="str">
        <f>VLOOKUP(tbl_pbp[[#This Row],[Play Saints Win % Increase]], tbl_impact[],3,TRUE)</f>
        <v>Perfumed (5 to + 10%)</v>
      </c>
    </row>
    <row r="3766" spans="1:37">
      <c r="A3766" s="1">
        <v>120</v>
      </c>
      <c r="B3766" s="5">
        <v>0.72</v>
      </c>
      <c r="C3766" t="s">
        <v>3674</v>
      </c>
      <c r="D3766">
        <v>0</v>
      </c>
      <c r="E3766">
        <v>0</v>
      </c>
      <c r="F3766">
        <v>4</v>
      </c>
      <c r="G3766">
        <v>24</v>
      </c>
      <c r="H3766">
        <v>24</v>
      </c>
      <c r="I3766">
        <v>6</v>
      </c>
      <c r="J3766">
        <v>63</v>
      </c>
      <c r="K3766" t="s">
        <v>29</v>
      </c>
      <c r="L3766">
        <v>3</v>
      </c>
      <c r="M3766">
        <v>37</v>
      </c>
      <c r="N3766" t="s">
        <v>3675</v>
      </c>
      <c r="O3766" t="s">
        <v>70</v>
      </c>
      <c r="P3766" t="s">
        <v>30</v>
      </c>
      <c r="Q3766" t="s">
        <v>31</v>
      </c>
      <c r="R3766" t="s">
        <v>32</v>
      </c>
      <c r="S3766" t="s">
        <v>302</v>
      </c>
      <c r="T3766" t="s">
        <v>3672</v>
      </c>
      <c r="U3766" t="s">
        <v>3676</v>
      </c>
      <c r="V3766" t="s">
        <v>3327</v>
      </c>
      <c r="X3766" t="str">
        <f>VLOOKUP(pbp!V999, games!$B$2:$R$40, 3, FALSE)</f>
        <v>2019-10-13T17:00Z</v>
      </c>
      <c r="Y3766">
        <f>VLOOKUP(1*V3766,NFLGames!$H$11:$H$555,1,FALSE)</f>
        <v>401220322</v>
      </c>
      <c r="Z3766">
        <f>VLOOKUP($Y3766, NFLGames!$H$11:$K$555,2,FALSE)</f>
        <v>2020</v>
      </c>
      <c r="AA3766">
        <f>VLOOKUP($Y3766, NFLGames!$H$11:$K$555,3,FALSE)</f>
        <v>7</v>
      </c>
      <c r="AB3766" s="6">
        <f>IF(A3767=0, 0, AH3767-tbl_pbp[[#This Row],[Saints Win %]])</f>
        <v>-6.4999999999999947E-2</v>
      </c>
      <c r="AC3766">
        <v>1</v>
      </c>
      <c r="AE3766">
        <f>ABS(tbl_pbp[[#This Row],[play.homeScore]]-tbl_pbp[[#This Row],[play.awayScore]])</f>
        <v>0</v>
      </c>
      <c r="AF3766">
        <f>IF(tbl_pbp[[#This Row],[Play Saints Win % Increase]]&gt;=$AF$4,1,0)</f>
        <v>0</v>
      </c>
      <c r="AG3766" t="str">
        <f>VLOOKUP(tbl_pbp[[#This Row],[gameId]], games!$B$2:$T$40, 9, FALSE)</f>
        <v>carolina-panthers</v>
      </c>
      <c r="AH3766" s="5">
        <f>IF(tbl_pbp[[#This Row],[AwayTeam]] &lt;&gt; "new-orleans-saints", tbl_pbp[[#This Row],[homeWinPercentage]], 1-tbl_pbp[[#This Row],[homeWinPercentage]])</f>
        <v>0.72</v>
      </c>
      <c r="AI3766" s="13">
        <f>tbl_pbp[[#This Row],[Kamara]]*tbl_pbp[[#This Row],[Impactful Play]]</f>
        <v>0</v>
      </c>
      <c r="AJ3766" s="13">
        <f>tbl_pbp[[#This Row],[Thomas]]*tbl_pbp[[#This Row],[Impactful Play]]</f>
        <v>0</v>
      </c>
      <c r="AK3766" s="13" t="str">
        <f>VLOOKUP(tbl_pbp[[#This Row],[Play Saints Win % Increase]], tbl_impact[],3,TRUE)</f>
        <v>Smelly (worse than-5% -&gt; -10%)</v>
      </c>
    </row>
    <row r="3767" spans="1:37">
      <c r="A3767" s="1">
        <v>121</v>
      </c>
      <c r="B3767" s="5">
        <v>0.65500000000000003</v>
      </c>
      <c r="C3767" t="s">
        <v>3677</v>
      </c>
      <c r="D3767">
        <v>0</v>
      </c>
      <c r="E3767">
        <v>0</v>
      </c>
      <c r="F3767">
        <v>4</v>
      </c>
      <c r="G3767">
        <v>24</v>
      </c>
      <c r="H3767">
        <v>24</v>
      </c>
      <c r="I3767">
        <v>10</v>
      </c>
      <c r="J3767">
        <v>71</v>
      </c>
      <c r="K3767" t="s">
        <v>29</v>
      </c>
      <c r="L3767">
        <v>1</v>
      </c>
      <c r="M3767">
        <v>29</v>
      </c>
      <c r="N3767" t="s">
        <v>3678</v>
      </c>
      <c r="O3767" t="s">
        <v>3679</v>
      </c>
      <c r="P3767" t="s">
        <v>45</v>
      </c>
      <c r="Q3767" t="s">
        <v>46</v>
      </c>
      <c r="R3767" t="s">
        <v>47</v>
      </c>
      <c r="S3767" t="s">
        <v>33</v>
      </c>
      <c r="T3767" t="s">
        <v>3680</v>
      </c>
      <c r="U3767" t="s">
        <v>3681</v>
      </c>
      <c r="V3767" t="s">
        <v>3327</v>
      </c>
      <c r="X3767" t="str">
        <f>VLOOKUP(pbp!V1000, games!$B$2:$R$40, 3, FALSE)</f>
        <v>2019-10-13T17:00Z</v>
      </c>
      <c r="Y3767">
        <f>VLOOKUP(1*V3767,NFLGames!$H$11:$H$555,1,FALSE)</f>
        <v>401220322</v>
      </c>
      <c r="Z3767">
        <f>VLOOKUP($Y3767, NFLGames!$H$11:$K$555,2,FALSE)</f>
        <v>2020</v>
      </c>
      <c r="AA3767">
        <f>VLOOKUP($Y3767, NFLGames!$H$11:$K$555,3,FALSE)</f>
        <v>7</v>
      </c>
      <c r="AB3767" s="6">
        <f>IF(A3768=0, 0, AH3768-tbl_pbp[[#This Row],[Saints Win %]])</f>
        <v>3.3999999999999919E-2</v>
      </c>
      <c r="AC3767">
        <v>1</v>
      </c>
      <c r="AE3767">
        <f>ABS(tbl_pbp[[#This Row],[play.homeScore]]-tbl_pbp[[#This Row],[play.awayScore]])</f>
        <v>0</v>
      </c>
      <c r="AF3767">
        <f>IF(tbl_pbp[[#This Row],[Play Saints Win % Increase]]&gt;=$AF$4,1,0)</f>
        <v>0</v>
      </c>
      <c r="AG3767" t="str">
        <f>VLOOKUP(tbl_pbp[[#This Row],[gameId]], games!$B$2:$T$40, 9, FALSE)</f>
        <v>carolina-panthers</v>
      </c>
      <c r="AH3767" s="5">
        <f>IF(tbl_pbp[[#This Row],[AwayTeam]] &lt;&gt; "new-orleans-saints", tbl_pbp[[#This Row],[homeWinPercentage]], 1-tbl_pbp[[#This Row],[homeWinPercentage]])</f>
        <v>0.65500000000000003</v>
      </c>
      <c r="AI3767" s="13">
        <f>tbl_pbp[[#This Row],[Kamara]]*tbl_pbp[[#This Row],[Impactful Play]]</f>
        <v>0</v>
      </c>
      <c r="AJ3767" s="13">
        <f>tbl_pbp[[#This Row],[Thomas]]*tbl_pbp[[#This Row],[Impactful Play]]</f>
        <v>0</v>
      </c>
      <c r="AK3767" s="13" t="str">
        <f>VLOOKUP(tbl_pbp[[#This Row],[Play Saints Win % Increase]], tbl_impact[],3,TRUE)</f>
        <v>Scented (0 to +5%)</v>
      </c>
    </row>
    <row r="3768" spans="1:37">
      <c r="A3768" s="1">
        <v>122</v>
      </c>
      <c r="B3768" s="5">
        <v>0.68899999999999995</v>
      </c>
      <c r="C3768" t="s">
        <v>3682</v>
      </c>
      <c r="D3768">
        <v>0</v>
      </c>
      <c r="E3768">
        <v>0</v>
      </c>
      <c r="F3768">
        <v>4</v>
      </c>
      <c r="G3768">
        <v>24</v>
      </c>
      <c r="H3768">
        <v>24</v>
      </c>
      <c r="I3768">
        <v>14</v>
      </c>
      <c r="J3768">
        <v>67</v>
      </c>
      <c r="K3768" t="s">
        <v>29</v>
      </c>
      <c r="L3768">
        <v>2</v>
      </c>
      <c r="M3768">
        <v>33</v>
      </c>
      <c r="N3768" t="s">
        <v>3683</v>
      </c>
      <c r="O3768" t="s">
        <v>3063</v>
      </c>
      <c r="P3768" t="s">
        <v>45</v>
      </c>
      <c r="Q3768" t="s">
        <v>46</v>
      </c>
      <c r="R3768" t="s">
        <v>47</v>
      </c>
      <c r="S3768" t="s">
        <v>741</v>
      </c>
      <c r="T3768" t="s">
        <v>3684</v>
      </c>
      <c r="U3768" t="s">
        <v>3685</v>
      </c>
      <c r="V3768" t="s">
        <v>3327</v>
      </c>
      <c r="X3768" t="str">
        <f>VLOOKUP(pbp!V1001, games!$B$2:$R$40, 3, FALSE)</f>
        <v>2019-10-13T17:00Z</v>
      </c>
      <c r="Y3768">
        <f>VLOOKUP(1*V3768,NFLGames!$H$11:$H$555,1,FALSE)</f>
        <v>401220322</v>
      </c>
      <c r="Z3768">
        <f>VLOOKUP($Y3768, NFLGames!$H$11:$K$555,2,FALSE)</f>
        <v>2020</v>
      </c>
      <c r="AA3768">
        <f>VLOOKUP($Y3768, NFLGames!$H$11:$K$555,3,FALSE)</f>
        <v>7</v>
      </c>
      <c r="AB3768" s="6">
        <f>IF(A3769=0, 0, AH3769-tbl_pbp[[#This Row],[Saints Win %]])</f>
        <v>-3.6999999999999922E-2</v>
      </c>
      <c r="AC3768">
        <v>1</v>
      </c>
      <c r="AE3768">
        <f>ABS(tbl_pbp[[#This Row],[play.homeScore]]-tbl_pbp[[#This Row],[play.awayScore]])</f>
        <v>0</v>
      </c>
      <c r="AF3768">
        <f>IF(tbl_pbp[[#This Row],[Play Saints Win % Increase]]&gt;=$AF$4,1,0)</f>
        <v>0</v>
      </c>
      <c r="AG3768" t="str">
        <f>VLOOKUP(tbl_pbp[[#This Row],[gameId]], games!$B$2:$T$40, 9, FALSE)</f>
        <v>carolina-panthers</v>
      </c>
      <c r="AH3768" s="5">
        <f>IF(tbl_pbp[[#This Row],[AwayTeam]] &lt;&gt; "new-orleans-saints", tbl_pbp[[#This Row],[homeWinPercentage]], 1-tbl_pbp[[#This Row],[homeWinPercentage]])</f>
        <v>0.68899999999999995</v>
      </c>
      <c r="AI3768" s="13">
        <f>tbl_pbp[[#This Row],[Kamara]]*tbl_pbp[[#This Row],[Impactful Play]]</f>
        <v>0</v>
      </c>
      <c r="AJ3768" s="13">
        <f>tbl_pbp[[#This Row],[Thomas]]*tbl_pbp[[#This Row],[Impactful Play]]</f>
        <v>0</v>
      </c>
      <c r="AK3768" s="13" t="str">
        <f>VLOOKUP(tbl_pbp[[#This Row],[Play Saints Win % Increase]], tbl_impact[],3,TRUE)</f>
        <v>Bad (0 to -5%)</v>
      </c>
    </row>
    <row r="3769" spans="1:37">
      <c r="A3769" s="1">
        <v>123</v>
      </c>
      <c r="B3769" s="5">
        <v>0.65200000000000002</v>
      </c>
      <c r="C3769" t="s">
        <v>3686</v>
      </c>
      <c r="D3769">
        <v>0</v>
      </c>
      <c r="E3769">
        <v>0</v>
      </c>
      <c r="F3769">
        <v>4</v>
      </c>
      <c r="G3769">
        <v>24</v>
      </c>
      <c r="H3769">
        <v>24</v>
      </c>
      <c r="I3769">
        <v>8</v>
      </c>
      <c r="J3769">
        <v>73</v>
      </c>
      <c r="K3769" t="s">
        <v>29</v>
      </c>
      <c r="L3769">
        <v>3</v>
      </c>
      <c r="M3769">
        <v>27</v>
      </c>
      <c r="N3769" t="s">
        <v>3687</v>
      </c>
      <c r="O3769" t="s">
        <v>2416</v>
      </c>
      <c r="P3769" t="s">
        <v>94</v>
      </c>
      <c r="Q3769" t="s">
        <v>95</v>
      </c>
      <c r="R3769" t="s">
        <v>96</v>
      </c>
      <c r="S3769" t="s">
        <v>92</v>
      </c>
      <c r="T3769" t="s">
        <v>3556</v>
      </c>
      <c r="U3769" t="s">
        <v>3688</v>
      </c>
      <c r="V3769" t="s">
        <v>3327</v>
      </c>
      <c r="X3769" t="str">
        <f>VLOOKUP(pbp!V1002, games!$B$2:$R$40, 3, FALSE)</f>
        <v>2019-10-13T17:00Z</v>
      </c>
      <c r="Y3769">
        <f>VLOOKUP(1*V3769,NFLGames!$H$11:$H$555,1,FALSE)</f>
        <v>401220322</v>
      </c>
      <c r="Z3769">
        <f>VLOOKUP($Y3769, NFLGames!$H$11:$K$555,2,FALSE)</f>
        <v>2020</v>
      </c>
      <c r="AA3769">
        <f>VLOOKUP($Y3769, NFLGames!$H$11:$K$555,3,FALSE)</f>
        <v>7</v>
      </c>
      <c r="AB3769" s="6">
        <f>IF(A3770=0, 0, AH3770-tbl_pbp[[#This Row],[Saints Win %]])</f>
        <v>6.0000000000000053E-3</v>
      </c>
      <c r="AE3769">
        <f>ABS(tbl_pbp[[#This Row],[play.homeScore]]-tbl_pbp[[#This Row],[play.awayScore]])</f>
        <v>0</v>
      </c>
      <c r="AF3769">
        <f>IF(tbl_pbp[[#This Row],[Play Saints Win % Increase]]&gt;=$AF$4,1,0)</f>
        <v>0</v>
      </c>
      <c r="AG3769" t="str">
        <f>VLOOKUP(tbl_pbp[[#This Row],[gameId]], games!$B$2:$T$40, 9, FALSE)</f>
        <v>carolina-panthers</v>
      </c>
      <c r="AH3769" s="5">
        <f>IF(tbl_pbp[[#This Row],[AwayTeam]] &lt;&gt; "new-orleans-saints", tbl_pbp[[#This Row],[homeWinPercentage]], 1-tbl_pbp[[#This Row],[homeWinPercentage]])</f>
        <v>0.65200000000000002</v>
      </c>
      <c r="AI3769" s="13">
        <f>tbl_pbp[[#This Row],[Kamara]]*tbl_pbp[[#This Row],[Impactful Play]]</f>
        <v>0</v>
      </c>
      <c r="AJ3769" s="13">
        <f>tbl_pbp[[#This Row],[Thomas]]*tbl_pbp[[#This Row],[Impactful Play]]</f>
        <v>0</v>
      </c>
      <c r="AK3769" s="13" t="str">
        <f>VLOOKUP(tbl_pbp[[#This Row],[Play Saints Win % Increase]], tbl_impact[],3,TRUE)</f>
        <v>Scented (0 to +5%)</v>
      </c>
    </row>
    <row r="3770" spans="1:37">
      <c r="A3770" s="1">
        <v>124</v>
      </c>
      <c r="B3770" s="5">
        <v>0.65800000000000003</v>
      </c>
      <c r="C3770" t="s">
        <v>3689</v>
      </c>
      <c r="D3770">
        <v>0</v>
      </c>
      <c r="E3770">
        <v>0</v>
      </c>
      <c r="F3770">
        <v>4</v>
      </c>
      <c r="G3770">
        <v>24</v>
      </c>
      <c r="H3770">
        <v>24</v>
      </c>
      <c r="I3770">
        <v>13</v>
      </c>
      <c r="J3770">
        <v>68</v>
      </c>
      <c r="K3770" t="s">
        <v>29</v>
      </c>
      <c r="L3770">
        <v>3</v>
      </c>
      <c r="M3770">
        <v>32</v>
      </c>
      <c r="N3770" t="s">
        <v>3690</v>
      </c>
      <c r="O3770" t="s">
        <v>2416</v>
      </c>
      <c r="P3770" t="s">
        <v>30</v>
      </c>
      <c r="Q3770" t="s">
        <v>31</v>
      </c>
      <c r="R3770" t="s">
        <v>32</v>
      </c>
      <c r="S3770" t="s">
        <v>943</v>
      </c>
      <c r="T3770" t="s">
        <v>3384</v>
      </c>
      <c r="U3770" t="s">
        <v>3691</v>
      </c>
      <c r="V3770" t="s">
        <v>3327</v>
      </c>
      <c r="X3770" t="str">
        <f>VLOOKUP(pbp!V1003, games!$B$2:$R$40, 3, FALSE)</f>
        <v>2019-10-13T17:00Z</v>
      </c>
      <c r="Y3770">
        <f>VLOOKUP(1*V3770,NFLGames!$H$11:$H$555,1,FALSE)</f>
        <v>401220322</v>
      </c>
      <c r="Z3770">
        <f>VLOOKUP($Y3770, NFLGames!$H$11:$K$555,2,FALSE)</f>
        <v>2020</v>
      </c>
      <c r="AA3770">
        <f>VLOOKUP($Y3770, NFLGames!$H$11:$K$555,3,FALSE)</f>
        <v>7</v>
      </c>
      <c r="AB3770" s="6">
        <f>IF(A3771=0, 0, AH3771-tbl_pbp[[#This Row],[Saints Win %]])</f>
        <v>5.0999999999999934E-2</v>
      </c>
      <c r="AE3770">
        <f>ABS(tbl_pbp[[#This Row],[play.homeScore]]-tbl_pbp[[#This Row],[play.awayScore]])</f>
        <v>0</v>
      </c>
      <c r="AF3770">
        <f>IF(tbl_pbp[[#This Row],[Play Saints Win % Increase]]&gt;=$AF$4,1,0)</f>
        <v>0</v>
      </c>
      <c r="AG3770" t="str">
        <f>VLOOKUP(tbl_pbp[[#This Row],[gameId]], games!$B$2:$T$40, 9, FALSE)</f>
        <v>carolina-panthers</v>
      </c>
      <c r="AH3770" s="5">
        <f>IF(tbl_pbp[[#This Row],[AwayTeam]] &lt;&gt; "new-orleans-saints", tbl_pbp[[#This Row],[homeWinPercentage]], 1-tbl_pbp[[#This Row],[homeWinPercentage]])</f>
        <v>0.65800000000000003</v>
      </c>
      <c r="AI3770" s="13">
        <f>tbl_pbp[[#This Row],[Kamara]]*tbl_pbp[[#This Row],[Impactful Play]]</f>
        <v>0</v>
      </c>
      <c r="AJ3770" s="13">
        <f>tbl_pbp[[#This Row],[Thomas]]*tbl_pbp[[#This Row],[Impactful Play]]</f>
        <v>0</v>
      </c>
      <c r="AK3770" s="13" t="str">
        <f>VLOOKUP(tbl_pbp[[#This Row],[Play Saints Win % Increase]], tbl_impact[],3,TRUE)</f>
        <v>Perfumed (5 to + 10%)</v>
      </c>
    </row>
    <row r="3771" spans="1:37">
      <c r="A3771" s="1">
        <v>125</v>
      </c>
      <c r="B3771" s="5">
        <v>0.70899999999999996</v>
      </c>
      <c r="C3771" t="s">
        <v>3692</v>
      </c>
      <c r="D3771">
        <v>0</v>
      </c>
      <c r="E3771">
        <v>0</v>
      </c>
      <c r="F3771">
        <v>4</v>
      </c>
      <c r="G3771">
        <v>27</v>
      </c>
      <c r="H3771">
        <v>24</v>
      </c>
      <c r="I3771">
        <v>6</v>
      </c>
      <c r="J3771">
        <v>75</v>
      </c>
      <c r="K3771" t="s">
        <v>29</v>
      </c>
      <c r="L3771">
        <v>4</v>
      </c>
      <c r="M3771">
        <v>25</v>
      </c>
      <c r="N3771" t="s">
        <v>3693</v>
      </c>
      <c r="O3771" t="s">
        <v>273</v>
      </c>
      <c r="P3771" t="s">
        <v>187</v>
      </c>
      <c r="Q3771" t="s">
        <v>188</v>
      </c>
      <c r="R3771" t="s">
        <v>189</v>
      </c>
      <c r="S3771" t="s">
        <v>2164</v>
      </c>
      <c r="T3771" t="s">
        <v>3380</v>
      </c>
      <c r="U3771" t="s">
        <v>3694</v>
      </c>
      <c r="V3771" t="s">
        <v>3327</v>
      </c>
      <c r="X3771" t="str">
        <f>VLOOKUP(pbp!V1004, games!$B$2:$R$40, 3, FALSE)</f>
        <v>2019-10-13T17:00Z</v>
      </c>
      <c r="Y3771">
        <f>VLOOKUP(1*V3771,NFLGames!$H$11:$H$555,1,FALSE)</f>
        <v>401220322</v>
      </c>
      <c r="Z3771">
        <f>VLOOKUP($Y3771, NFLGames!$H$11:$K$555,2,FALSE)</f>
        <v>2020</v>
      </c>
      <c r="AA3771">
        <f>VLOOKUP($Y3771, NFLGames!$H$11:$K$555,3,FALSE)</f>
        <v>7</v>
      </c>
      <c r="AB3771" s="6">
        <f>IF(A3772=0, 0, AH3772-tbl_pbp[[#This Row],[Saints Win %]])</f>
        <v>-9.000000000000008E-3</v>
      </c>
      <c r="AE3771">
        <f>ABS(tbl_pbp[[#This Row],[play.homeScore]]-tbl_pbp[[#This Row],[play.awayScore]])</f>
        <v>3</v>
      </c>
      <c r="AF3771">
        <f>IF(tbl_pbp[[#This Row],[Play Saints Win % Increase]]&gt;=$AF$4,1,0)</f>
        <v>0</v>
      </c>
      <c r="AG3771" t="str">
        <f>VLOOKUP(tbl_pbp[[#This Row],[gameId]], games!$B$2:$T$40, 9, FALSE)</f>
        <v>carolina-panthers</v>
      </c>
      <c r="AH3771" s="5">
        <f>IF(tbl_pbp[[#This Row],[AwayTeam]] &lt;&gt; "new-orleans-saints", tbl_pbp[[#This Row],[homeWinPercentage]], 1-tbl_pbp[[#This Row],[homeWinPercentage]])</f>
        <v>0.70899999999999996</v>
      </c>
      <c r="AI3771" s="13">
        <f>tbl_pbp[[#This Row],[Kamara]]*tbl_pbp[[#This Row],[Impactful Play]]</f>
        <v>0</v>
      </c>
      <c r="AJ3771" s="13">
        <f>tbl_pbp[[#This Row],[Thomas]]*tbl_pbp[[#This Row],[Impactful Play]]</f>
        <v>0</v>
      </c>
      <c r="AK3771" s="13" t="str">
        <f>VLOOKUP(tbl_pbp[[#This Row],[Play Saints Win % Increase]], tbl_impact[],3,TRUE)</f>
        <v>Bad (0 to -5%)</v>
      </c>
    </row>
    <row r="3772" spans="1:37">
      <c r="A3772" s="1">
        <v>126</v>
      </c>
      <c r="B3772" s="5">
        <v>0.7</v>
      </c>
      <c r="C3772" t="s">
        <v>3695</v>
      </c>
      <c r="D3772">
        <v>0</v>
      </c>
      <c r="E3772">
        <v>0</v>
      </c>
      <c r="F3772">
        <v>4</v>
      </c>
      <c r="G3772">
        <v>27</v>
      </c>
      <c r="H3772">
        <v>24</v>
      </c>
      <c r="I3772">
        <v>0</v>
      </c>
      <c r="J3772">
        <v>35</v>
      </c>
      <c r="K3772" t="s">
        <v>29</v>
      </c>
      <c r="L3772">
        <v>0</v>
      </c>
      <c r="M3772">
        <v>65</v>
      </c>
      <c r="N3772" t="s">
        <v>288</v>
      </c>
      <c r="O3772" t="s">
        <v>273</v>
      </c>
      <c r="P3772" t="s">
        <v>25</v>
      </c>
      <c r="Q3772" t="s">
        <v>26</v>
      </c>
      <c r="R3772" t="s">
        <v>27</v>
      </c>
      <c r="V3772" t="s">
        <v>3327</v>
      </c>
      <c r="X3772" t="str">
        <f>VLOOKUP(pbp!V1005, games!$B$2:$R$40, 3, FALSE)</f>
        <v>2019-10-13T17:00Z</v>
      </c>
      <c r="Y3772">
        <f>VLOOKUP(1*V3772,NFLGames!$H$11:$H$555,1,FALSE)</f>
        <v>401220322</v>
      </c>
      <c r="Z3772">
        <f>VLOOKUP($Y3772, NFLGames!$H$11:$K$555,2,FALSE)</f>
        <v>2020</v>
      </c>
      <c r="AA3772">
        <f>VLOOKUP($Y3772, NFLGames!$H$11:$K$555,3,FALSE)</f>
        <v>7</v>
      </c>
      <c r="AB3772" s="6">
        <f>IF(A3773=0, 0, AH3773-tbl_pbp[[#This Row],[Saints Win %]])</f>
        <v>-2.4999999999999911E-2</v>
      </c>
      <c r="AE3772">
        <f>ABS(tbl_pbp[[#This Row],[play.homeScore]]-tbl_pbp[[#This Row],[play.awayScore]])</f>
        <v>3</v>
      </c>
      <c r="AF3772">
        <f>IF(tbl_pbp[[#This Row],[Play Saints Win % Increase]]&gt;=$AF$4,1,0)</f>
        <v>0</v>
      </c>
      <c r="AG3772" t="str">
        <f>VLOOKUP(tbl_pbp[[#This Row],[gameId]], games!$B$2:$T$40, 9, FALSE)</f>
        <v>carolina-panthers</v>
      </c>
      <c r="AH3772" s="5">
        <f>IF(tbl_pbp[[#This Row],[AwayTeam]] &lt;&gt; "new-orleans-saints", tbl_pbp[[#This Row],[homeWinPercentage]], 1-tbl_pbp[[#This Row],[homeWinPercentage]])</f>
        <v>0.7</v>
      </c>
      <c r="AI3772" s="13">
        <f>tbl_pbp[[#This Row],[Kamara]]*tbl_pbp[[#This Row],[Impactful Play]]</f>
        <v>0</v>
      </c>
      <c r="AJ3772" s="13">
        <f>tbl_pbp[[#This Row],[Thomas]]*tbl_pbp[[#This Row],[Impactful Play]]</f>
        <v>0</v>
      </c>
      <c r="AK3772" s="13" t="str">
        <f>VLOOKUP(tbl_pbp[[#This Row],[Play Saints Win % Increase]], tbl_impact[],3,TRUE)</f>
        <v>Bad (0 to -5%)</v>
      </c>
    </row>
    <row r="3773" spans="1:37">
      <c r="A3773" s="1">
        <v>127</v>
      </c>
      <c r="B3773" s="5">
        <v>0.67500000000000004</v>
      </c>
      <c r="C3773" t="s">
        <v>3696</v>
      </c>
      <c r="D3773">
        <v>0</v>
      </c>
      <c r="E3773">
        <v>0</v>
      </c>
      <c r="F3773">
        <v>4</v>
      </c>
      <c r="G3773">
        <v>27</v>
      </c>
      <c r="H3773">
        <v>24</v>
      </c>
      <c r="I3773">
        <v>10</v>
      </c>
      <c r="J3773">
        <v>75</v>
      </c>
      <c r="K3773" t="s">
        <v>533</v>
      </c>
      <c r="L3773">
        <v>1</v>
      </c>
      <c r="M3773">
        <v>75</v>
      </c>
      <c r="N3773" t="s">
        <v>3697</v>
      </c>
      <c r="O3773" t="s">
        <v>273</v>
      </c>
      <c r="P3773" t="s">
        <v>30</v>
      </c>
      <c r="Q3773" t="s">
        <v>31</v>
      </c>
      <c r="R3773" t="s">
        <v>32</v>
      </c>
      <c r="S3773" t="s">
        <v>33</v>
      </c>
      <c r="T3773" t="s">
        <v>3380</v>
      </c>
      <c r="U3773" t="s">
        <v>3381</v>
      </c>
      <c r="V3773" t="s">
        <v>3327</v>
      </c>
      <c r="X3773" t="str">
        <f>VLOOKUP(pbp!V1006, games!$B$2:$R$40, 3, FALSE)</f>
        <v>2019-10-13T17:00Z</v>
      </c>
      <c r="Y3773">
        <f>VLOOKUP(1*V3773,NFLGames!$H$11:$H$555,1,FALSE)</f>
        <v>401220322</v>
      </c>
      <c r="Z3773">
        <f>VLOOKUP($Y3773, NFLGames!$H$11:$K$555,2,FALSE)</f>
        <v>2020</v>
      </c>
      <c r="AA3773">
        <f>VLOOKUP($Y3773, NFLGames!$H$11:$K$555,3,FALSE)</f>
        <v>7</v>
      </c>
      <c r="AB3773" s="6">
        <f>IF(A3774=0, 0, AH3774-tbl_pbp[[#This Row],[Saints Win %]])</f>
        <v>-2.300000000000002E-2</v>
      </c>
      <c r="AE3773">
        <f>ABS(tbl_pbp[[#This Row],[play.homeScore]]-tbl_pbp[[#This Row],[play.awayScore]])</f>
        <v>3</v>
      </c>
      <c r="AF3773">
        <f>IF(tbl_pbp[[#This Row],[Play Saints Win % Increase]]&gt;=$AF$4,1,0)</f>
        <v>0</v>
      </c>
      <c r="AG3773" t="str">
        <f>VLOOKUP(tbl_pbp[[#This Row],[gameId]], games!$B$2:$T$40, 9, FALSE)</f>
        <v>carolina-panthers</v>
      </c>
      <c r="AH3773" s="5">
        <f>IF(tbl_pbp[[#This Row],[AwayTeam]] &lt;&gt; "new-orleans-saints", tbl_pbp[[#This Row],[homeWinPercentage]], 1-tbl_pbp[[#This Row],[homeWinPercentage]])</f>
        <v>0.67500000000000004</v>
      </c>
      <c r="AI3773" s="13">
        <f>tbl_pbp[[#This Row],[Kamara]]*tbl_pbp[[#This Row],[Impactful Play]]</f>
        <v>0</v>
      </c>
      <c r="AJ3773" s="13">
        <f>tbl_pbp[[#This Row],[Thomas]]*tbl_pbp[[#This Row],[Impactful Play]]</f>
        <v>0</v>
      </c>
      <c r="AK3773" s="13" t="str">
        <f>VLOOKUP(tbl_pbp[[#This Row],[Play Saints Win % Increase]], tbl_impact[],3,TRUE)</f>
        <v>Bad (0 to -5%)</v>
      </c>
    </row>
    <row r="3774" spans="1:37">
      <c r="A3774" s="1">
        <v>128</v>
      </c>
      <c r="B3774" s="5">
        <v>0.65200000000000002</v>
      </c>
      <c r="C3774" t="s">
        <v>3698</v>
      </c>
      <c r="D3774">
        <v>0</v>
      </c>
      <c r="E3774">
        <v>0</v>
      </c>
      <c r="F3774">
        <v>4</v>
      </c>
      <c r="G3774">
        <v>27</v>
      </c>
      <c r="H3774">
        <v>24</v>
      </c>
      <c r="I3774">
        <v>3</v>
      </c>
      <c r="J3774">
        <v>68</v>
      </c>
      <c r="K3774" t="s">
        <v>533</v>
      </c>
      <c r="L3774">
        <v>2</v>
      </c>
      <c r="M3774">
        <v>68</v>
      </c>
      <c r="N3774" t="s">
        <v>3699</v>
      </c>
      <c r="O3774" t="s">
        <v>2657</v>
      </c>
      <c r="P3774" t="s">
        <v>30</v>
      </c>
      <c r="Q3774" t="s">
        <v>31</v>
      </c>
      <c r="R3774" t="s">
        <v>32</v>
      </c>
      <c r="S3774" t="s">
        <v>193</v>
      </c>
      <c r="T3774" t="s">
        <v>3384</v>
      </c>
      <c r="U3774" t="s">
        <v>3385</v>
      </c>
      <c r="V3774" t="s">
        <v>3327</v>
      </c>
      <c r="X3774" t="str">
        <f>VLOOKUP(pbp!V1007, games!$B$2:$R$40, 3, FALSE)</f>
        <v>2019-10-13T17:00Z</v>
      </c>
      <c r="Y3774">
        <f>VLOOKUP(1*V3774,NFLGames!$H$11:$H$555,1,FALSE)</f>
        <v>401220322</v>
      </c>
      <c r="Z3774">
        <f>VLOOKUP($Y3774, NFLGames!$H$11:$K$555,2,FALSE)</f>
        <v>2020</v>
      </c>
      <c r="AA3774">
        <f>VLOOKUP($Y3774, NFLGames!$H$11:$K$555,3,FALSE)</f>
        <v>7</v>
      </c>
      <c r="AB3774" s="6">
        <f>IF(A3775=0, 0, AH3775-tbl_pbp[[#This Row],[Saints Win %]])</f>
        <v>-2.300000000000002E-2</v>
      </c>
      <c r="AE3774">
        <f>ABS(tbl_pbp[[#This Row],[play.homeScore]]-tbl_pbp[[#This Row],[play.awayScore]])</f>
        <v>3</v>
      </c>
      <c r="AF3774">
        <f>IF(tbl_pbp[[#This Row],[Play Saints Win % Increase]]&gt;=$AF$4,1,0)</f>
        <v>0</v>
      </c>
      <c r="AG3774" t="str">
        <f>VLOOKUP(tbl_pbp[[#This Row],[gameId]], games!$B$2:$T$40, 9, FALSE)</f>
        <v>carolina-panthers</v>
      </c>
      <c r="AH3774" s="5">
        <f>IF(tbl_pbp[[#This Row],[AwayTeam]] &lt;&gt; "new-orleans-saints", tbl_pbp[[#This Row],[homeWinPercentage]], 1-tbl_pbp[[#This Row],[homeWinPercentage]])</f>
        <v>0.65200000000000002</v>
      </c>
      <c r="AI3774" s="13">
        <f>tbl_pbp[[#This Row],[Kamara]]*tbl_pbp[[#This Row],[Impactful Play]]</f>
        <v>0</v>
      </c>
      <c r="AJ3774" s="13">
        <f>tbl_pbp[[#This Row],[Thomas]]*tbl_pbp[[#This Row],[Impactful Play]]</f>
        <v>0</v>
      </c>
      <c r="AK3774" s="13" t="str">
        <f>VLOOKUP(tbl_pbp[[#This Row],[Play Saints Win % Increase]], tbl_impact[],3,TRUE)</f>
        <v>Bad (0 to -5%)</v>
      </c>
    </row>
    <row r="3775" spans="1:37">
      <c r="A3775" s="1">
        <v>129</v>
      </c>
      <c r="B3775" s="5">
        <v>0.629</v>
      </c>
      <c r="C3775" t="s">
        <v>3700</v>
      </c>
      <c r="D3775">
        <v>0</v>
      </c>
      <c r="E3775">
        <v>0</v>
      </c>
      <c r="F3775">
        <v>4</v>
      </c>
      <c r="G3775">
        <v>27</v>
      </c>
      <c r="H3775">
        <v>24</v>
      </c>
      <c r="I3775">
        <v>10</v>
      </c>
      <c r="J3775">
        <v>62</v>
      </c>
      <c r="K3775" t="s">
        <v>533</v>
      </c>
      <c r="L3775">
        <v>1</v>
      </c>
      <c r="M3775">
        <v>62</v>
      </c>
      <c r="N3775" t="s">
        <v>3701</v>
      </c>
      <c r="O3775" t="s">
        <v>472</v>
      </c>
      <c r="P3775" t="s">
        <v>30</v>
      </c>
      <c r="Q3775" t="s">
        <v>31</v>
      </c>
      <c r="R3775" t="s">
        <v>32</v>
      </c>
      <c r="S3775" t="s">
        <v>33</v>
      </c>
      <c r="T3775" t="s">
        <v>3702</v>
      </c>
      <c r="U3775" t="s">
        <v>3703</v>
      </c>
      <c r="V3775" t="s">
        <v>3327</v>
      </c>
      <c r="X3775" t="str">
        <f>VLOOKUP(pbp!V1008, games!$B$2:$R$40, 3, FALSE)</f>
        <v>2019-10-13T17:00Z</v>
      </c>
      <c r="Y3775">
        <f>VLOOKUP(1*V3775,NFLGames!$H$11:$H$555,1,FALSE)</f>
        <v>401220322</v>
      </c>
      <c r="Z3775">
        <f>VLOOKUP($Y3775, NFLGames!$H$11:$K$555,2,FALSE)</f>
        <v>2020</v>
      </c>
      <c r="AA3775">
        <f>VLOOKUP($Y3775, NFLGames!$H$11:$K$555,3,FALSE)</f>
        <v>7</v>
      </c>
      <c r="AB3775" s="6">
        <f>IF(A3776=0, 0, AH3776-tbl_pbp[[#This Row],[Saints Win %]])</f>
        <v>5.9999999999999942E-2</v>
      </c>
      <c r="AE3775">
        <f>ABS(tbl_pbp[[#This Row],[play.homeScore]]-tbl_pbp[[#This Row],[play.awayScore]])</f>
        <v>3</v>
      </c>
      <c r="AF3775">
        <f>IF(tbl_pbp[[#This Row],[Play Saints Win % Increase]]&gt;=$AF$4,1,0)</f>
        <v>0</v>
      </c>
      <c r="AG3775" t="str">
        <f>VLOOKUP(tbl_pbp[[#This Row],[gameId]], games!$B$2:$T$40, 9, FALSE)</f>
        <v>carolina-panthers</v>
      </c>
      <c r="AH3775" s="5">
        <f>IF(tbl_pbp[[#This Row],[AwayTeam]] &lt;&gt; "new-orleans-saints", tbl_pbp[[#This Row],[homeWinPercentage]], 1-tbl_pbp[[#This Row],[homeWinPercentage]])</f>
        <v>0.629</v>
      </c>
      <c r="AI3775" s="13">
        <f>tbl_pbp[[#This Row],[Kamara]]*tbl_pbp[[#This Row],[Impactful Play]]</f>
        <v>0</v>
      </c>
      <c r="AJ3775" s="13">
        <f>tbl_pbp[[#This Row],[Thomas]]*tbl_pbp[[#This Row],[Impactful Play]]</f>
        <v>0</v>
      </c>
      <c r="AK3775" s="13" t="str">
        <f>VLOOKUP(tbl_pbp[[#This Row],[Play Saints Win % Increase]], tbl_impact[],3,TRUE)</f>
        <v>Perfumed (5 to + 10%)</v>
      </c>
    </row>
    <row r="3776" spans="1:37">
      <c r="A3776" s="1">
        <v>130</v>
      </c>
      <c r="B3776" s="5">
        <v>0.68899999999999995</v>
      </c>
      <c r="C3776" t="s">
        <v>3704</v>
      </c>
      <c r="D3776">
        <v>0</v>
      </c>
      <c r="E3776">
        <v>0</v>
      </c>
      <c r="F3776">
        <v>4</v>
      </c>
      <c r="G3776">
        <v>27</v>
      </c>
      <c r="H3776">
        <v>24</v>
      </c>
      <c r="I3776">
        <v>2</v>
      </c>
      <c r="J3776">
        <v>54</v>
      </c>
      <c r="K3776" t="s">
        <v>533</v>
      </c>
      <c r="L3776">
        <v>2</v>
      </c>
      <c r="M3776">
        <v>54</v>
      </c>
      <c r="N3776" t="s">
        <v>3705</v>
      </c>
      <c r="O3776" t="s">
        <v>572</v>
      </c>
      <c r="P3776" t="s">
        <v>45</v>
      </c>
      <c r="Q3776" t="s">
        <v>46</v>
      </c>
      <c r="R3776" t="s">
        <v>47</v>
      </c>
      <c r="S3776" t="s">
        <v>51</v>
      </c>
      <c r="T3776" t="s">
        <v>3346</v>
      </c>
      <c r="U3776" t="s">
        <v>3706</v>
      </c>
      <c r="V3776" t="s">
        <v>3327</v>
      </c>
      <c r="X3776" t="str">
        <f>VLOOKUP(pbp!V1009, games!$B$2:$R$40, 3, FALSE)</f>
        <v>2019-10-13T17:00Z</v>
      </c>
      <c r="Y3776">
        <f>VLOOKUP(1*V3776,NFLGames!$H$11:$H$555,1,FALSE)</f>
        <v>401220322</v>
      </c>
      <c r="Z3776">
        <f>VLOOKUP($Y3776, NFLGames!$H$11:$K$555,2,FALSE)</f>
        <v>2020</v>
      </c>
      <c r="AA3776">
        <f>VLOOKUP($Y3776, NFLGames!$H$11:$K$555,3,FALSE)</f>
        <v>7</v>
      </c>
      <c r="AB3776" s="6">
        <f>IF(A3777=0, 0, AH3777-tbl_pbp[[#This Row],[Saints Win %]])</f>
        <v>-9.9999999999998979E-3</v>
      </c>
      <c r="AE3776">
        <f>ABS(tbl_pbp[[#This Row],[play.homeScore]]-tbl_pbp[[#This Row],[play.awayScore]])</f>
        <v>3</v>
      </c>
      <c r="AF3776">
        <f>IF(tbl_pbp[[#This Row],[Play Saints Win % Increase]]&gt;=$AF$4,1,0)</f>
        <v>0</v>
      </c>
      <c r="AG3776" t="str">
        <f>VLOOKUP(tbl_pbp[[#This Row],[gameId]], games!$B$2:$T$40, 9, FALSE)</f>
        <v>carolina-panthers</v>
      </c>
      <c r="AH3776" s="5">
        <f>IF(tbl_pbp[[#This Row],[AwayTeam]] &lt;&gt; "new-orleans-saints", tbl_pbp[[#This Row],[homeWinPercentage]], 1-tbl_pbp[[#This Row],[homeWinPercentage]])</f>
        <v>0.68899999999999995</v>
      </c>
      <c r="AI3776" s="13">
        <f>tbl_pbp[[#This Row],[Kamara]]*tbl_pbp[[#This Row],[Impactful Play]]</f>
        <v>0</v>
      </c>
      <c r="AJ3776" s="13">
        <f>tbl_pbp[[#This Row],[Thomas]]*tbl_pbp[[#This Row],[Impactful Play]]</f>
        <v>0</v>
      </c>
      <c r="AK3776" s="13" t="str">
        <f>VLOOKUP(tbl_pbp[[#This Row],[Play Saints Win % Increase]], tbl_impact[],3,TRUE)</f>
        <v>Bad (0 to -5%)</v>
      </c>
    </row>
    <row r="3777" spans="1:37">
      <c r="A3777" s="1">
        <v>131</v>
      </c>
      <c r="B3777" s="5">
        <v>0.67900000000000005</v>
      </c>
      <c r="C3777" t="s">
        <v>3707</v>
      </c>
      <c r="D3777">
        <v>0</v>
      </c>
      <c r="E3777">
        <v>0</v>
      </c>
      <c r="F3777">
        <v>4</v>
      </c>
      <c r="G3777">
        <v>27</v>
      </c>
      <c r="H3777">
        <v>24</v>
      </c>
      <c r="I3777">
        <v>10</v>
      </c>
      <c r="J3777">
        <v>50</v>
      </c>
      <c r="K3777" t="s">
        <v>533</v>
      </c>
      <c r="L3777">
        <v>1</v>
      </c>
      <c r="M3777">
        <v>50</v>
      </c>
      <c r="N3777" t="s">
        <v>3708</v>
      </c>
      <c r="O3777" t="s">
        <v>337</v>
      </c>
      <c r="P3777" t="s">
        <v>45</v>
      </c>
      <c r="Q3777" t="s">
        <v>46</v>
      </c>
      <c r="R3777" t="s">
        <v>47</v>
      </c>
      <c r="S3777" t="s">
        <v>33</v>
      </c>
      <c r="T3777" t="s">
        <v>226</v>
      </c>
      <c r="U3777" t="s">
        <v>227</v>
      </c>
      <c r="V3777" t="s">
        <v>3327</v>
      </c>
      <c r="X3777" t="str">
        <f>VLOOKUP(pbp!V1010, games!$B$2:$R$40, 3, FALSE)</f>
        <v>2019-10-13T17:00Z</v>
      </c>
      <c r="Y3777">
        <f>VLOOKUP(1*V3777,NFLGames!$H$11:$H$555,1,FALSE)</f>
        <v>401220322</v>
      </c>
      <c r="Z3777">
        <f>VLOOKUP($Y3777, NFLGames!$H$11:$K$555,2,FALSE)</f>
        <v>2020</v>
      </c>
      <c r="AA3777">
        <f>VLOOKUP($Y3777, NFLGames!$H$11:$K$555,3,FALSE)</f>
        <v>7</v>
      </c>
      <c r="AB3777" s="6">
        <f>IF(A3778=0, 0, AH3778-tbl_pbp[[#This Row],[Saints Win %]])</f>
        <v>-2.1000000000000019E-2</v>
      </c>
      <c r="AE3777">
        <f>ABS(tbl_pbp[[#This Row],[play.homeScore]]-tbl_pbp[[#This Row],[play.awayScore]])</f>
        <v>3</v>
      </c>
      <c r="AF3777">
        <f>IF(tbl_pbp[[#This Row],[Play Saints Win % Increase]]&gt;=$AF$4,1,0)</f>
        <v>0</v>
      </c>
      <c r="AG3777" t="str">
        <f>VLOOKUP(tbl_pbp[[#This Row],[gameId]], games!$B$2:$T$40, 9, FALSE)</f>
        <v>carolina-panthers</v>
      </c>
      <c r="AH3777" s="5">
        <f>IF(tbl_pbp[[#This Row],[AwayTeam]] &lt;&gt; "new-orleans-saints", tbl_pbp[[#This Row],[homeWinPercentage]], 1-tbl_pbp[[#This Row],[homeWinPercentage]])</f>
        <v>0.67900000000000005</v>
      </c>
      <c r="AI3777" s="13">
        <f>tbl_pbp[[#This Row],[Kamara]]*tbl_pbp[[#This Row],[Impactful Play]]</f>
        <v>0</v>
      </c>
      <c r="AJ3777" s="13">
        <f>tbl_pbp[[#This Row],[Thomas]]*tbl_pbp[[#This Row],[Impactful Play]]</f>
        <v>0</v>
      </c>
      <c r="AK3777" s="13" t="str">
        <f>VLOOKUP(tbl_pbp[[#This Row],[Play Saints Win % Increase]], tbl_impact[],3,TRUE)</f>
        <v>Bad (0 to -5%)</v>
      </c>
    </row>
    <row r="3778" spans="1:37">
      <c r="A3778" s="1">
        <v>132</v>
      </c>
      <c r="B3778" s="5">
        <v>0.65800000000000003</v>
      </c>
      <c r="C3778" t="s">
        <v>3709</v>
      </c>
      <c r="D3778">
        <v>0</v>
      </c>
      <c r="E3778">
        <v>0</v>
      </c>
      <c r="F3778">
        <v>4</v>
      </c>
      <c r="G3778">
        <v>27</v>
      </c>
      <c r="H3778">
        <v>24</v>
      </c>
      <c r="I3778">
        <v>8</v>
      </c>
      <c r="J3778">
        <v>48</v>
      </c>
      <c r="K3778" t="s">
        <v>533</v>
      </c>
      <c r="L3778">
        <v>2</v>
      </c>
      <c r="M3778">
        <v>48</v>
      </c>
      <c r="N3778" t="s">
        <v>3710</v>
      </c>
      <c r="O3778" t="s">
        <v>3711</v>
      </c>
      <c r="P3778" t="s">
        <v>30</v>
      </c>
      <c r="Q3778" t="s">
        <v>31</v>
      </c>
      <c r="R3778" t="s">
        <v>32</v>
      </c>
      <c r="S3778" t="s">
        <v>73</v>
      </c>
      <c r="T3778" t="s">
        <v>136</v>
      </c>
      <c r="U3778" t="s">
        <v>777</v>
      </c>
      <c r="V3778" t="s">
        <v>3327</v>
      </c>
      <c r="X3778" t="str">
        <f>VLOOKUP(pbp!V1011, games!$B$2:$R$40, 3, FALSE)</f>
        <v>2019-10-13T17:00Z</v>
      </c>
      <c r="Y3778">
        <f>VLOOKUP(1*V3778,NFLGames!$H$11:$H$555,1,FALSE)</f>
        <v>401220322</v>
      </c>
      <c r="Z3778">
        <f>VLOOKUP($Y3778, NFLGames!$H$11:$K$555,2,FALSE)</f>
        <v>2020</v>
      </c>
      <c r="AA3778">
        <f>VLOOKUP($Y3778, NFLGames!$H$11:$K$555,3,FALSE)</f>
        <v>7</v>
      </c>
      <c r="AB3778" s="6">
        <f>IF(A3779=0, 0, AH3779-tbl_pbp[[#This Row],[Saints Win %]])</f>
        <v>-6.800000000000006E-2</v>
      </c>
      <c r="AE3778">
        <f>ABS(tbl_pbp[[#This Row],[play.homeScore]]-tbl_pbp[[#This Row],[play.awayScore]])</f>
        <v>3</v>
      </c>
      <c r="AF3778">
        <f>IF(tbl_pbp[[#This Row],[Play Saints Win % Increase]]&gt;=$AF$4,1,0)</f>
        <v>0</v>
      </c>
      <c r="AG3778" t="str">
        <f>VLOOKUP(tbl_pbp[[#This Row],[gameId]], games!$B$2:$T$40, 9, FALSE)</f>
        <v>carolina-panthers</v>
      </c>
      <c r="AH3778" s="5">
        <f>IF(tbl_pbp[[#This Row],[AwayTeam]] &lt;&gt; "new-orleans-saints", tbl_pbp[[#This Row],[homeWinPercentage]], 1-tbl_pbp[[#This Row],[homeWinPercentage]])</f>
        <v>0.65800000000000003</v>
      </c>
      <c r="AI3778" s="13">
        <f>tbl_pbp[[#This Row],[Kamara]]*tbl_pbp[[#This Row],[Impactful Play]]</f>
        <v>0</v>
      </c>
      <c r="AJ3778" s="13">
        <f>tbl_pbp[[#This Row],[Thomas]]*tbl_pbp[[#This Row],[Impactful Play]]</f>
        <v>0</v>
      </c>
      <c r="AK3778" s="13" t="str">
        <f>VLOOKUP(tbl_pbp[[#This Row],[Play Saints Win % Increase]], tbl_impact[],3,TRUE)</f>
        <v>Smelly (worse than-5% -&gt; -10%)</v>
      </c>
    </row>
    <row r="3779" spans="1:37">
      <c r="A3779" s="1">
        <v>133</v>
      </c>
      <c r="B3779" s="5">
        <v>0.59</v>
      </c>
      <c r="C3779" t="s">
        <v>3712</v>
      </c>
      <c r="D3779">
        <v>0</v>
      </c>
      <c r="E3779">
        <v>0</v>
      </c>
      <c r="F3779">
        <v>4</v>
      </c>
      <c r="G3779">
        <v>27</v>
      </c>
      <c r="H3779">
        <v>24</v>
      </c>
      <c r="I3779">
        <v>3</v>
      </c>
      <c r="J3779">
        <v>43</v>
      </c>
      <c r="K3779" t="s">
        <v>533</v>
      </c>
      <c r="L3779">
        <v>3</v>
      </c>
      <c r="M3779">
        <v>43</v>
      </c>
      <c r="N3779" t="s">
        <v>3713</v>
      </c>
      <c r="O3779" t="s">
        <v>2701</v>
      </c>
      <c r="P3779" t="s">
        <v>45</v>
      </c>
      <c r="Q3779" t="s">
        <v>46</v>
      </c>
      <c r="R3779" t="s">
        <v>47</v>
      </c>
      <c r="S3779" t="s">
        <v>375</v>
      </c>
      <c r="T3779" t="s">
        <v>48</v>
      </c>
      <c r="U3779" t="s">
        <v>3714</v>
      </c>
      <c r="V3779" t="s">
        <v>3327</v>
      </c>
      <c r="X3779" t="str">
        <f>VLOOKUP(pbp!V1012, games!$B$2:$R$40, 3, FALSE)</f>
        <v>2019-10-13T17:00Z</v>
      </c>
      <c r="Y3779">
        <f>VLOOKUP(1*V3779,NFLGames!$H$11:$H$555,1,FALSE)</f>
        <v>401220322</v>
      </c>
      <c r="Z3779">
        <f>VLOOKUP($Y3779, NFLGames!$H$11:$K$555,2,FALSE)</f>
        <v>2020</v>
      </c>
      <c r="AA3779">
        <f>VLOOKUP($Y3779, NFLGames!$H$11:$K$555,3,FALSE)</f>
        <v>7</v>
      </c>
      <c r="AB3779" s="6">
        <f>IF(A3780=0, 0, AH3780-tbl_pbp[[#This Row],[Saints Win %]])</f>
        <v>8.8000000000000078E-2</v>
      </c>
      <c r="AE3779">
        <f>ABS(tbl_pbp[[#This Row],[play.homeScore]]-tbl_pbp[[#This Row],[play.awayScore]])</f>
        <v>3</v>
      </c>
      <c r="AF3779">
        <f>IF(tbl_pbp[[#This Row],[Play Saints Win % Increase]]&gt;=$AF$4,1,0)</f>
        <v>0</v>
      </c>
      <c r="AG3779" t="str">
        <f>VLOOKUP(tbl_pbp[[#This Row],[gameId]], games!$B$2:$T$40, 9, FALSE)</f>
        <v>carolina-panthers</v>
      </c>
      <c r="AH3779" s="5">
        <f>IF(tbl_pbp[[#This Row],[AwayTeam]] &lt;&gt; "new-orleans-saints", tbl_pbp[[#This Row],[homeWinPercentage]], 1-tbl_pbp[[#This Row],[homeWinPercentage]])</f>
        <v>0.59</v>
      </c>
      <c r="AI3779" s="13">
        <f>tbl_pbp[[#This Row],[Kamara]]*tbl_pbp[[#This Row],[Impactful Play]]</f>
        <v>0</v>
      </c>
      <c r="AJ3779" s="13">
        <f>tbl_pbp[[#This Row],[Thomas]]*tbl_pbp[[#This Row],[Impactful Play]]</f>
        <v>0</v>
      </c>
      <c r="AK3779" s="13" t="str">
        <f>VLOOKUP(tbl_pbp[[#This Row],[Play Saints Win % Increase]], tbl_impact[],3,TRUE)</f>
        <v>Perfumed (5 to + 10%)</v>
      </c>
    </row>
    <row r="3780" spans="1:37">
      <c r="A3780" s="1">
        <v>134</v>
      </c>
      <c r="B3780" s="5">
        <v>0.67800000000000005</v>
      </c>
      <c r="C3780" t="s">
        <v>3715</v>
      </c>
      <c r="D3780">
        <v>0</v>
      </c>
      <c r="E3780">
        <v>0</v>
      </c>
      <c r="F3780">
        <v>4</v>
      </c>
      <c r="G3780">
        <v>27</v>
      </c>
      <c r="H3780">
        <v>24</v>
      </c>
      <c r="I3780">
        <v>10</v>
      </c>
      <c r="J3780">
        <v>38</v>
      </c>
      <c r="K3780" t="s">
        <v>533</v>
      </c>
      <c r="L3780">
        <v>1</v>
      </c>
      <c r="M3780">
        <v>38</v>
      </c>
      <c r="N3780" t="s">
        <v>3716</v>
      </c>
      <c r="O3780" t="s">
        <v>3717</v>
      </c>
      <c r="P3780" t="s">
        <v>22</v>
      </c>
      <c r="Q3780" t="s">
        <v>37</v>
      </c>
      <c r="S3780" t="s">
        <v>33</v>
      </c>
      <c r="T3780" t="s">
        <v>358</v>
      </c>
      <c r="U3780" t="s">
        <v>359</v>
      </c>
      <c r="V3780" t="s">
        <v>3327</v>
      </c>
      <c r="X3780" t="str">
        <f>VLOOKUP(pbp!V1013, games!$B$2:$R$40, 3, FALSE)</f>
        <v>2019-10-20T20:25Z</v>
      </c>
      <c r="Y3780">
        <f>VLOOKUP(1*V3780,NFLGames!$H$11:$H$555,1,FALSE)</f>
        <v>401220322</v>
      </c>
      <c r="Z3780">
        <f>VLOOKUP($Y3780, NFLGames!$H$11:$K$555,2,FALSE)</f>
        <v>2020</v>
      </c>
      <c r="AA3780">
        <f>VLOOKUP($Y3780, NFLGames!$H$11:$K$555,3,FALSE)</f>
        <v>7</v>
      </c>
      <c r="AB3780" s="6">
        <f>IF(A3781=0, 0, AH3781-tbl_pbp[[#This Row],[Saints Win %]])</f>
        <v>5.799999999999994E-2</v>
      </c>
      <c r="AE3780">
        <f>ABS(tbl_pbp[[#This Row],[play.homeScore]]-tbl_pbp[[#This Row],[play.awayScore]])</f>
        <v>3</v>
      </c>
      <c r="AF3780">
        <f>IF(tbl_pbp[[#This Row],[Play Saints Win % Increase]]&gt;=$AF$4,1,0)</f>
        <v>0</v>
      </c>
      <c r="AG3780" t="str">
        <f>VLOOKUP(tbl_pbp[[#This Row],[gameId]], games!$B$2:$T$40, 9, FALSE)</f>
        <v>carolina-panthers</v>
      </c>
      <c r="AH3780" s="5">
        <f>IF(tbl_pbp[[#This Row],[AwayTeam]] &lt;&gt; "new-orleans-saints", tbl_pbp[[#This Row],[homeWinPercentage]], 1-tbl_pbp[[#This Row],[homeWinPercentage]])</f>
        <v>0.67800000000000005</v>
      </c>
      <c r="AI3780" s="13">
        <f>tbl_pbp[[#This Row],[Kamara]]*tbl_pbp[[#This Row],[Impactful Play]]</f>
        <v>0</v>
      </c>
      <c r="AJ3780" s="13">
        <f>tbl_pbp[[#This Row],[Thomas]]*tbl_pbp[[#This Row],[Impactful Play]]</f>
        <v>0</v>
      </c>
      <c r="AK3780" s="13" t="str">
        <f>VLOOKUP(tbl_pbp[[#This Row],[Play Saints Win % Increase]], tbl_impact[],3,TRUE)</f>
        <v>Perfumed (5 to + 10%)</v>
      </c>
    </row>
    <row r="3781" spans="1:37">
      <c r="A3781" s="1">
        <v>135</v>
      </c>
      <c r="B3781" s="5">
        <v>0.73599999999999999</v>
      </c>
      <c r="C3781" t="s">
        <v>3718</v>
      </c>
      <c r="D3781">
        <v>0</v>
      </c>
      <c r="E3781">
        <v>0</v>
      </c>
      <c r="F3781">
        <v>4</v>
      </c>
      <c r="G3781">
        <v>27</v>
      </c>
      <c r="H3781">
        <v>24</v>
      </c>
      <c r="I3781">
        <v>10</v>
      </c>
      <c r="J3781">
        <v>38</v>
      </c>
      <c r="K3781" t="s">
        <v>533</v>
      </c>
      <c r="L3781">
        <v>2</v>
      </c>
      <c r="M3781">
        <v>38</v>
      </c>
      <c r="N3781" t="s">
        <v>3719</v>
      </c>
      <c r="O3781" t="s">
        <v>423</v>
      </c>
      <c r="P3781" t="s">
        <v>30</v>
      </c>
      <c r="Q3781" t="s">
        <v>31</v>
      </c>
      <c r="R3781" t="s">
        <v>32</v>
      </c>
      <c r="S3781" t="s">
        <v>120</v>
      </c>
      <c r="T3781" t="s">
        <v>358</v>
      </c>
      <c r="U3781" t="s">
        <v>3720</v>
      </c>
      <c r="V3781" t="s">
        <v>3327</v>
      </c>
      <c r="X3781" t="str">
        <f>VLOOKUP(pbp!V1014, games!$B$2:$R$40, 3, FALSE)</f>
        <v>2019-10-20T20:25Z</v>
      </c>
      <c r="Y3781">
        <f>VLOOKUP(1*V3781,NFLGames!$H$11:$H$555,1,FALSE)</f>
        <v>401220322</v>
      </c>
      <c r="Z3781">
        <f>VLOOKUP($Y3781, NFLGames!$H$11:$K$555,2,FALSE)</f>
        <v>2020</v>
      </c>
      <c r="AA3781">
        <f>VLOOKUP($Y3781, NFLGames!$H$11:$K$555,3,FALSE)</f>
        <v>7</v>
      </c>
      <c r="AB3781" s="6">
        <f>IF(A3782=0, 0, AH3782-tbl_pbp[[#This Row],[Saints Win %]])</f>
        <v>0.11299999999999999</v>
      </c>
      <c r="AE3781">
        <f>ABS(tbl_pbp[[#This Row],[play.homeScore]]-tbl_pbp[[#This Row],[play.awayScore]])</f>
        <v>3</v>
      </c>
      <c r="AF3781">
        <f>IF(tbl_pbp[[#This Row],[Play Saints Win % Increase]]&gt;=$AF$4,1,0)</f>
        <v>1</v>
      </c>
      <c r="AG3781" t="str">
        <f>VLOOKUP(tbl_pbp[[#This Row],[gameId]], games!$B$2:$T$40, 9, FALSE)</f>
        <v>carolina-panthers</v>
      </c>
      <c r="AH3781" s="5">
        <f>IF(tbl_pbp[[#This Row],[AwayTeam]] &lt;&gt; "new-orleans-saints", tbl_pbp[[#This Row],[homeWinPercentage]], 1-tbl_pbp[[#This Row],[homeWinPercentage]])</f>
        <v>0.73599999999999999</v>
      </c>
      <c r="AI3781" s="13">
        <f>tbl_pbp[[#This Row],[Kamara]]*tbl_pbp[[#This Row],[Impactful Play]]</f>
        <v>0</v>
      </c>
      <c r="AJ3781" s="13">
        <f>tbl_pbp[[#This Row],[Thomas]]*tbl_pbp[[#This Row],[Impactful Play]]</f>
        <v>0</v>
      </c>
      <c r="AK3781" s="13" t="str">
        <f>VLOOKUP(tbl_pbp[[#This Row],[Play Saints Win % Increase]], tbl_impact[],3,TRUE)</f>
        <v>Fragrant (10% to 20%)</v>
      </c>
    </row>
    <row r="3782" spans="1:37">
      <c r="A3782" s="1">
        <v>136</v>
      </c>
      <c r="B3782" s="5">
        <v>0.84899999999999998</v>
      </c>
      <c r="C3782" t="s">
        <v>3721</v>
      </c>
      <c r="D3782">
        <v>0</v>
      </c>
      <c r="E3782">
        <v>0</v>
      </c>
      <c r="F3782">
        <v>4</v>
      </c>
      <c r="G3782">
        <v>27</v>
      </c>
      <c r="H3782">
        <v>24</v>
      </c>
      <c r="I3782">
        <v>11</v>
      </c>
      <c r="J3782">
        <v>39</v>
      </c>
      <c r="K3782" t="s">
        <v>533</v>
      </c>
      <c r="L3782">
        <v>3</v>
      </c>
      <c r="M3782">
        <v>39</v>
      </c>
      <c r="N3782" t="s">
        <v>3722</v>
      </c>
      <c r="O3782" t="s">
        <v>686</v>
      </c>
      <c r="P3782" t="s">
        <v>167</v>
      </c>
      <c r="Q3782" t="s">
        <v>168</v>
      </c>
      <c r="S3782" t="s">
        <v>149</v>
      </c>
      <c r="T3782" t="s">
        <v>463</v>
      </c>
      <c r="U3782" t="s">
        <v>481</v>
      </c>
      <c r="V3782" t="s">
        <v>3327</v>
      </c>
      <c r="X3782" t="str">
        <f>VLOOKUP(pbp!V1015, games!$B$2:$R$40, 3, FALSE)</f>
        <v>2019-10-20T20:25Z</v>
      </c>
      <c r="Y3782">
        <f>VLOOKUP(1*V3782,NFLGames!$H$11:$H$555,1,FALSE)</f>
        <v>401220322</v>
      </c>
      <c r="Z3782">
        <f>VLOOKUP($Y3782, NFLGames!$H$11:$K$555,2,FALSE)</f>
        <v>2020</v>
      </c>
      <c r="AA3782">
        <f>VLOOKUP($Y3782, NFLGames!$H$11:$K$555,3,FALSE)</f>
        <v>7</v>
      </c>
      <c r="AB3782" s="6">
        <f>IF(A3783=0, 0, AH3783-tbl_pbp[[#This Row],[Saints Win %]])</f>
        <v>1.7000000000000015E-2</v>
      </c>
      <c r="AE3782">
        <f>ABS(tbl_pbp[[#This Row],[play.homeScore]]-tbl_pbp[[#This Row],[play.awayScore]])</f>
        <v>3</v>
      </c>
      <c r="AF3782">
        <f>IF(tbl_pbp[[#This Row],[Play Saints Win % Increase]]&gt;=$AF$4,1,0)</f>
        <v>0</v>
      </c>
      <c r="AG3782" t="str">
        <f>VLOOKUP(tbl_pbp[[#This Row],[gameId]], games!$B$2:$T$40, 9, FALSE)</f>
        <v>carolina-panthers</v>
      </c>
      <c r="AH3782" s="5">
        <f>IF(tbl_pbp[[#This Row],[AwayTeam]] &lt;&gt; "new-orleans-saints", tbl_pbp[[#This Row],[homeWinPercentage]], 1-tbl_pbp[[#This Row],[homeWinPercentage]])</f>
        <v>0.84899999999999998</v>
      </c>
      <c r="AI3782" s="13">
        <f>tbl_pbp[[#This Row],[Kamara]]*tbl_pbp[[#This Row],[Impactful Play]]</f>
        <v>0</v>
      </c>
      <c r="AJ3782" s="13">
        <f>tbl_pbp[[#This Row],[Thomas]]*tbl_pbp[[#This Row],[Impactful Play]]</f>
        <v>0</v>
      </c>
      <c r="AK3782" s="13" t="str">
        <f>VLOOKUP(tbl_pbp[[#This Row],[Play Saints Win % Increase]], tbl_impact[],3,TRUE)</f>
        <v>Scented (0 to +5%)</v>
      </c>
    </row>
    <row r="3783" spans="1:37">
      <c r="A3783" s="1">
        <v>137</v>
      </c>
      <c r="B3783" s="5">
        <v>0.86599999999999999</v>
      </c>
      <c r="C3783" t="s">
        <v>3723</v>
      </c>
      <c r="D3783">
        <v>0</v>
      </c>
      <c r="E3783">
        <v>0</v>
      </c>
      <c r="F3783">
        <v>4</v>
      </c>
      <c r="G3783">
        <v>27</v>
      </c>
      <c r="H3783">
        <v>24</v>
      </c>
      <c r="I3783">
        <v>19</v>
      </c>
      <c r="J3783">
        <v>47</v>
      </c>
      <c r="K3783" t="s">
        <v>533</v>
      </c>
      <c r="L3783">
        <v>4</v>
      </c>
      <c r="M3783">
        <v>47</v>
      </c>
      <c r="N3783" t="s">
        <v>229</v>
      </c>
      <c r="O3783" t="s">
        <v>230</v>
      </c>
      <c r="P3783" t="s">
        <v>231</v>
      </c>
      <c r="Q3783" t="s">
        <v>232</v>
      </c>
      <c r="R3783" t="s">
        <v>233</v>
      </c>
      <c r="V3783" t="s">
        <v>3327</v>
      </c>
      <c r="X3783" t="str">
        <f>VLOOKUP(pbp!V1016, games!$B$2:$R$40, 3, FALSE)</f>
        <v>2019-10-20T20:25Z</v>
      </c>
      <c r="Y3783">
        <f>VLOOKUP(1*V3783,NFLGames!$H$11:$H$555,1,FALSE)</f>
        <v>401220322</v>
      </c>
      <c r="Z3783">
        <f>VLOOKUP($Y3783, NFLGames!$H$11:$K$555,2,FALSE)</f>
        <v>2020</v>
      </c>
      <c r="AA3783">
        <f>VLOOKUP($Y3783, NFLGames!$H$11:$K$555,3,FALSE)</f>
        <v>7</v>
      </c>
      <c r="AB3783" s="6">
        <f>IF(A3784=0, 0, AH3784-tbl_pbp[[#This Row],[Saints Win %]])</f>
        <v>0.10099999999999998</v>
      </c>
      <c r="AE3783">
        <f>ABS(tbl_pbp[[#This Row],[play.homeScore]]-tbl_pbp[[#This Row],[play.awayScore]])</f>
        <v>3</v>
      </c>
      <c r="AF3783">
        <f>IF(tbl_pbp[[#This Row],[Play Saints Win % Increase]]&gt;=$AF$4,1,0)</f>
        <v>1</v>
      </c>
      <c r="AG3783" t="str">
        <f>VLOOKUP(tbl_pbp[[#This Row],[gameId]], games!$B$2:$T$40, 9, FALSE)</f>
        <v>carolina-panthers</v>
      </c>
      <c r="AH3783" s="5">
        <f>IF(tbl_pbp[[#This Row],[AwayTeam]] &lt;&gt; "new-orleans-saints", tbl_pbp[[#This Row],[homeWinPercentage]], 1-tbl_pbp[[#This Row],[homeWinPercentage]])</f>
        <v>0.86599999999999999</v>
      </c>
      <c r="AI3783" s="13">
        <f>tbl_pbp[[#This Row],[Kamara]]*tbl_pbp[[#This Row],[Impactful Play]]</f>
        <v>0</v>
      </c>
      <c r="AJ3783" s="13">
        <f>tbl_pbp[[#This Row],[Thomas]]*tbl_pbp[[#This Row],[Impactful Play]]</f>
        <v>0</v>
      </c>
      <c r="AK3783" s="13" t="str">
        <f>VLOOKUP(tbl_pbp[[#This Row],[Play Saints Win % Increase]], tbl_impact[],3,TRUE)</f>
        <v>Fragrant (10% to 20%)</v>
      </c>
    </row>
    <row r="3784" spans="1:37">
      <c r="A3784" s="1">
        <v>138</v>
      </c>
      <c r="B3784" s="5">
        <v>0.96699999999999997</v>
      </c>
      <c r="C3784" t="s">
        <v>3724</v>
      </c>
      <c r="D3784">
        <v>0</v>
      </c>
      <c r="E3784">
        <v>0</v>
      </c>
      <c r="F3784">
        <v>4</v>
      </c>
      <c r="G3784">
        <v>27</v>
      </c>
      <c r="H3784">
        <v>24</v>
      </c>
      <c r="I3784">
        <v>19</v>
      </c>
      <c r="J3784">
        <v>47</v>
      </c>
      <c r="K3784" t="s">
        <v>533</v>
      </c>
      <c r="L3784">
        <v>4</v>
      </c>
      <c r="M3784">
        <v>47</v>
      </c>
      <c r="N3784" t="s">
        <v>3725</v>
      </c>
      <c r="O3784" t="s">
        <v>230</v>
      </c>
      <c r="P3784" t="s">
        <v>151</v>
      </c>
      <c r="Q3784" t="s">
        <v>152</v>
      </c>
      <c r="R3784" t="s">
        <v>153</v>
      </c>
      <c r="S3784" t="s">
        <v>790</v>
      </c>
      <c r="T3784" t="s">
        <v>2150</v>
      </c>
      <c r="U3784" t="s">
        <v>3726</v>
      </c>
      <c r="V3784" t="s">
        <v>3327</v>
      </c>
      <c r="X3784" t="str">
        <f>VLOOKUP(pbp!V1017, games!$B$2:$R$40, 3, FALSE)</f>
        <v>2019-10-20T20:25Z</v>
      </c>
      <c r="Y3784">
        <f>VLOOKUP(1*V3784,NFLGames!$H$11:$H$555,1,FALSE)</f>
        <v>401220322</v>
      </c>
      <c r="Z3784">
        <f>VLOOKUP($Y3784, NFLGames!$H$11:$K$555,2,FALSE)</f>
        <v>2020</v>
      </c>
      <c r="AA3784">
        <f>VLOOKUP($Y3784, NFLGames!$H$11:$K$555,3,FALSE)</f>
        <v>7</v>
      </c>
      <c r="AB3784" s="6">
        <f>IF(A3785=0, 0, AH3785-tbl_pbp[[#This Row],[Saints Win %]])</f>
        <v>-2.200000000000002E-2</v>
      </c>
      <c r="AE3784">
        <f>ABS(tbl_pbp[[#This Row],[play.homeScore]]-tbl_pbp[[#This Row],[play.awayScore]])</f>
        <v>3</v>
      </c>
      <c r="AF3784">
        <f>IF(tbl_pbp[[#This Row],[Play Saints Win % Increase]]&gt;=$AF$4,1,0)</f>
        <v>0</v>
      </c>
      <c r="AG3784" t="str">
        <f>VLOOKUP(tbl_pbp[[#This Row],[gameId]], games!$B$2:$T$40, 9, FALSE)</f>
        <v>carolina-panthers</v>
      </c>
      <c r="AH3784" s="5">
        <f>IF(tbl_pbp[[#This Row],[AwayTeam]] &lt;&gt; "new-orleans-saints", tbl_pbp[[#This Row],[homeWinPercentage]], 1-tbl_pbp[[#This Row],[homeWinPercentage]])</f>
        <v>0.96699999999999997</v>
      </c>
      <c r="AI3784" s="13">
        <f>tbl_pbp[[#This Row],[Kamara]]*tbl_pbp[[#This Row],[Impactful Play]]</f>
        <v>0</v>
      </c>
      <c r="AJ3784" s="13">
        <f>tbl_pbp[[#This Row],[Thomas]]*tbl_pbp[[#This Row],[Impactful Play]]</f>
        <v>0</v>
      </c>
      <c r="AK3784" s="13" t="str">
        <f>VLOOKUP(tbl_pbp[[#This Row],[Play Saints Win % Increase]], tbl_impact[],3,TRUE)</f>
        <v>Bad (0 to -5%)</v>
      </c>
    </row>
    <row r="3785" spans="1:37">
      <c r="A3785" s="1">
        <v>139</v>
      </c>
      <c r="B3785" s="5">
        <v>0.94499999999999995</v>
      </c>
      <c r="C3785" t="s">
        <v>3727</v>
      </c>
      <c r="D3785">
        <v>0</v>
      </c>
      <c r="E3785">
        <v>0</v>
      </c>
      <c r="F3785">
        <v>4</v>
      </c>
      <c r="G3785">
        <v>27</v>
      </c>
      <c r="H3785">
        <v>24</v>
      </c>
      <c r="I3785">
        <v>10</v>
      </c>
      <c r="J3785">
        <v>55</v>
      </c>
      <c r="K3785" t="s">
        <v>29</v>
      </c>
      <c r="L3785">
        <v>1</v>
      </c>
      <c r="M3785">
        <v>45</v>
      </c>
      <c r="N3785" t="s">
        <v>3728</v>
      </c>
      <c r="O3785" t="s">
        <v>234</v>
      </c>
      <c r="P3785" t="s">
        <v>45</v>
      </c>
      <c r="Q3785" t="s">
        <v>46</v>
      </c>
      <c r="R3785" t="s">
        <v>47</v>
      </c>
      <c r="S3785" t="s">
        <v>33</v>
      </c>
      <c r="T3785" t="s">
        <v>3729</v>
      </c>
      <c r="U3785" t="s">
        <v>3730</v>
      </c>
      <c r="V3785" t="s">
        <v>3327</v>
      </c>
      <c r="X3785" t="str">
        <f>VLOOKUP(pbp!V1018, games!$B$2:$R$40, 3, FALSE)</f>
        <v>2019-10-20T20:25Z</v>
      </c>
      <c r="Y3785">
        <f>VLOOKUP(1*V3785,NFLGames!$H$11:$H$555,1,FALSE)</f>
        <v>401220322</v>
      </c>
      <c r="Z3785">
        <f>VLOOKUP($Y3785, NFLGames!$H$11:$K$555,2,FALSE)</f>
        <v>2020</v>
      </c>
      <c r="AA3785">
        <f>VLOOKUP($Y3785, NFLGames!$H$11:$K$555,3,FALSE)</f>
        <v>7</v>
      </c>
      <c r="AB3785" s="6">
        <f>IF(A3786=0, 0, AH3786-tbl_pbp[[#This Row],[Saints Win %]])</f>
        <v>2.7000000000000024E-2</v>
      </c>
      <c r="AE3785">
        <f>ABS(tbl_pbp[[#This Row],[play.homeScore]]-tbl_pbp[[#This Row],[play.awayScore]])</f>
        <v>3</v>
      </c>
      <c r="AF3785">
        <f>IF(tbl_pbp[[#This Row],[Play Saints Win % Increase]]&gt;=$AF$4,1,0)</f>
        <v>0</v>
      </c>
      <c r="AG3785" t="str">
        <f>VLOOKUP(tbl_pbp[[#This Row],[gameId]], games!$B$2:$T$40, 9, FALSE)</f>
        <v>carolina-panthers</v>
      </c>
      <c r="AH3785" s="5">
        <f>IF(tbl_pbp[[#This Row],[AwayTeam]] &lt;&gt; "new-orleans-saints", tbl_pbp[[#This Row],[homeWinPercentage]], 1-tbl_pbp[[#This Row],[homeWinPercentage]])</f>
        <v>0.94499999999999995</v>
      </c>
      <c r="AI3785" s="13">
        <f>tbl_pbp[[#This Row],[Kamara]]*tbl_pbp[[#This Row],[Impactful Play]]</f>
        <v>0</v>
      </c>
      <c r="AJ3785" s="13">
        <f>tbl_pbp[[#This Row],[Thomas]]*tbl_pbp[[#This Row],[Impactful Play]]</f>
        <v>0</v>
      </c>
      <c r="AK3785" s="13" t="str">
        <f>VLOOKUP(tbl_pbp[[#This Row],[Play Saints Win % Increase]], tbl_impact[],3,TRUE)</f>
        <v>Scented (0 to +5%)</v>
      </c>
    </row>
    <row r="3786" spans="1:37">
      <c r="A3786" s="1">
        <v>140</v>
      </c>
      <c r="B3786" s="5">
        <v>0.97199999999999998</v>
      </c>
      <c r="C3786" t="s">
        <v>3731</v>
      </c>
      <c r="D3786">
        <v>0</v>
      </c>
      <c r="E3786">
        <v>0</v>
      </c>
      <c r="F3786">
        <v>4</v>
      </c>
      <c r="G3786">
        <v>27</v>
      </c>
      <c r="H3786">
        <v>24</v>
      </c>
      <c r="I3786">
        <v>4</v>
      </c>
      <c r="J3786">
        <v>61</v>
      </c>
      <c r="K3786" t="s">
        <v>29</v>
      </c>
      <c r="L3786">
        <v>2</v>
      </c>
      <c r="M3786">
        <v>39</v>
      </c>
      <c r="N3786" t="s">
        <v>3732</v>
      </c>
      <c r="O3786" t="s">
        <v>3733</v>
      </c>
      <c r="P3786" t="s">
        <v>124</v>
      </c>
      <c r="Q3786" t="s">
        <v>125</v>
      </c>
      <c r="R3786" t="s">
        <v>126</v>
      </c>
      <c r="V3786" t="s">
        <v>3327</v>
      </c>
      <c r="X3786" t="str">
        <f>VLOOKUP(pbp!V1019, games!$B$2:$R$40, 3, FALSE)</f>
        <v>2019-10-20T20:25Z</v>
      </c>
      <c r="Y3786">
        <f>VLOOKUP(1*V3786,NFLGames!$H$11:$H$555,1,FALSE)</f>
        <v>401220322</v>
      </c>
      <c r="Z3786">
        <f>VLOOKUP($Y3786, NFLGames!$H$11:$K$555,2,FALSE)</f>
        <v>2020</v>
      </c>
      <c r="AA3786">
        <f>VLOOKUP($Y3786, NFLGames!$H$11:$K$555,3,FALSE)</f>
        <v>7</v>
      </c>
      <c r="AB3786" s="6">
        <f>IF(A3787=0, 0, AH3787-tbl_pbp[[#This Row],[Saints Win %]])</f>
        <v>3.0000000000000027E-3</v>
      </c>
      <c r="AE3786">
        <f>ABS(tbl_pbp[[#This Row],[play.homeScore]]-tbl_pbp[[#This Row],[play.awayScore]])</f>
        <v>3</v>
      </c>
      <c r="AF3786">
        <f>IF(tbl_pbp[[#This Row],[Play Saints Win % Increase]]&gt;=$AF$4,1,0)</f>
        <v>0</v>
      </c>
      <c r="AG3786" t="str">
        <f>VLOOKUP(tbl_pbp[[#This Row],[gameId]], games!$B$2:$T$40, 9, FALSE)</f>
        <v>carolina-panthers</v>
      </c>
      <c r="AH3786" s="5">
        <f>IF(tbl_pbp[[#This Row],[AwayTeam]] &lt;&gt; "new-orleans-saints", tbl_pbp[[#This Row],[homeWinPercentage]], 1-tbl_pbp[[#This Row],[homeWinPercentage]])</f>
        <v>0.97199999999999998</v>
      </c>
      <c r="AI3786" s="13">
        <f>tbl_pbp[[#This Row],[Kamara]]*tbl_pbp[[#This Row],[Impactful Play]]</f>
        <v>0</v>
      </c>
      <c r="AJ3786" s="13">
        <f>tbl_pbp[[#This Row],[Thomas]]*tbl_pbp[[#This Row],[Impactful Play]]</f>
        <v>0</v>
      </c>
      <c r="AK3786" s="13" t="str">
        <f>VLOOKUP(tbl_pbp[[#This Row],[Play Saints Win % Increase]], tbl_impact[],3,TRUE)</f>
        <v>Scented (0 to +5%)</v>
      </c>
    </row>
    <row r="3787" spans="1:37">
      <c r="A3787" s="1">
        <v>141</v>
      </c>
      <c r="B3787" s="5">
        <v>0.97499999999999998</v>
      </c>
      <c r="C3787" t="s">
        <v>3734</v>
      </c>
      <c r="D3787">
        <v>0</v>
      </c>
      <c r="E3787">
        <v>0</v>
      </c>
      <c r="F3787">
        <v>4</v>
      </c>
      <c r="G3787">
        <v>27</v>
      </c>
      <c r="H3787">
        <v>24</v>
      </c>
      <c r="I3787">
        <v>4</v>
      </c>
      <c r="J3787">
        <v>61</v>
      </c>
      <c r="K3787" t="s">
        <v>29</v>
      </c>
      <c r="L3787">
        <v>2</v>
      </c>
      <c r="M3787">
        <v>39</v>
      </c>
      <c r="N3787" t="s">
        <v>3735</v>
      </c>
      <c r="O3787" t="s">
        <v>3733</v>
      </c>
      <c r="P3787" t="s">
        <v>45</v>
      </c>
      <c r="Q3787" t="s">
        <v>46</v>
      </c>
      <c r="R3787" t="s">
        <v>47</v>
      </c>
      <c r="S3787" t="s">
        <v>135</v>
      </c>
      <c r="T3787" t="s">
        <v>3736</v>
      </c>
      <c r="U3787" t="s">
        <v>3737</v>
      </c>
      <c r="V3787" t="s">
        <v>3327</v>
      </c>
      <c r="X3787" t="str">
        <f>VLOOKUP(pbp!V1020, games!$B$2:$R$40, 3, FALSE)</f>
        <v>2019-10-20T20:25Z</v>
      </c>
      <c r="Y3787">
        <f>VLOOKUP(1*V3787,NFLGames!$H$11:$H$555,1,FALSE)</f>
        <v>401220322</v>
      </c>
      <c r="Z3787">
        <f>VLOOKUP($Y3787, NFLGames!$H$11:$K$555,2,FALSE)</f>
        <v>2020</v>
      </c>
      <c r="AA3787">
        <f>VLOOKUP($Y3787, NFLGames!$H$11:$K$555,3,FALSE)</f>
        <v>7</v>
      </c>
      <c r="AB3787" s="6">
        <f>IF(A3788=0, 0, AH3788-tbl_pbp[[#This Row],[Saints Win %]])</f>
        <v>1.9000000000000017E-2</v>
      </c>
      <c r="AE3787">
        <f>ABS(tbl_pbp[[#This Row],[play.homeScore]]-tbl_pbp[[#This Row],[play.awayScore]])</f>
        <v>3</v>
      </c>
      <c r="AF3787">
        <f>IF(tbl_pbp[[#This Row],[Play Saints Win % Increase]]&gt;=$AF$4,1,0)</f>
        <v>0</v>
      </c>
      <c r="AG3787" t="str">
        <f>VLOOKUP(tbl_pbp[[#This Row],[gameId]], games!$B$2:$T$40, 9, FALSE)</f>
        <v>carolina-panthers</v>
      </c>
      <c r="AH3787" s="5">
        <f>IF(tbl_pbp[[#This Row],[AwayTeam]] &lt;&gt; "new-orleans-saints", tbl_pbp[[#This Row],[homeWinPercentage]], 1-tbl_pbp[[#This Row],[homeWinPercentage]])</f>
        <v>0.97499999999999998</v>
      </c>
      <c r="AI3787" s="13">
        <f>tbl_pbp[[#This Row],[Kamara]]*tbl_pbp[[#This Row],[Impactful Play]]</f>
        <v>0</v>
      </c>
      <c r="AJ3787" s="13">
        <f>tbl_pbp[[#This Row],[Thomas]]*tbl_pbp[[#This Row],[Impactful Play]]</f>
        <v>0</v>
      </c>
      <c r="AK3787" s="13" t="str">
        <f>VLOOKUP(tbl_pbp[[#This Row],[Play Saints Win % Increase]], tbl_impact[],3,TRUE)</f>
        <v>Scented (0 to +5%)</v>
      </c>
    </row>
    <row r="3788" spans="1:37">
      <c r="A3788" s="1">
        <v>142</v>
      </c>
      <c r="B3788" s="5">
        <v>0.99399999999999999</v>
      </c>
      <c r="C3788" t="s">
        <v>3738</v>
      </c>
      <c r="D3788">
        <v>0</v>
      </c>
      <c r="E3788">
        <v>0</v>
      </c>
      <c r="F3788">
        <v>4</v>
      </c>
      <c r="G3788">
        <v>27</v>
      </c>
      <c r="H3788">
        <v>24</v>
      </c>
      <c r="I3788">
        <v>1</v>
      </c>
      <c r="J3788">
        <v>64</v>
      </c>
      <c r="K3788" t="s">
        <v>29</v>
      </c>
      <c r="L3788">
        <v>3</v>
      </c>
      <c r="M3788">
        <v>36</v>
      </c>
      <c r="N3788" t="s">
        <v>3739</v>
      </c>
      <c r="O3788" t="s">
        <v>823</v>
      </c>
      <c r="P3788" t="s">
        <v>124</v>
      </c>
      <c r="Q3788" t="s">
        <v>125</v>
      </c>
      <c r="R3788" t="s">
        <v>126</v>
      </c>
      <c r="V3788" t="s">
        <v>3327</v>
      </c>
      <c r="X3788" t="str">
        <f>VLOOKUP(pbp!V1021, games!$B$2:$R$40, 3, FALSE)</f>
        <v>2019-10-20T20:25Z</v>
      </c>
      <c r="Y3788">
        <f>VLOOKUP(1*V3788,NFLGames!$H$11:$H$555,1,FALSE)</f>
        <v>401220322</v>
      </c>
      <c r="Z3788">
        <f>VLOOKUP($Y3788, NFLGames!$H$11:$K$555,2,FALSE)</f>
        <v>2020</v>
      </c>
      <c r="AA3788">
        <f>VLOOKUP($Y3788, NFLGames!$H$11:$K$555,3,FALSE)</f>
        <v>7</v>
      </c>
      <c r="AB3788" s="6">
        <f>IF(A3789=0, 0, AH3789-tbl_pbp[[#This Row],[Saints Win %]])</f>
        <v>5.0000000000000044E-3</v>
      </c>
      <c r="AE3788">
        <f>ABS(tbl_pbp[[#This Row],[play.homeScore]]-tbl_pbp[[#This Row],[play.awayScore]])</f>
        <v>3</v>
      </c>
      <c r="AF3788">
        <f>IF(tbl_pbp[[#This Row],[Play Saints Win % Increase]]&gt;=$AF$4,1,0)</f>
        <v>0</v>
      </c>
      <c r="AG3788" t="str">
        <f>VLOOKUP(tbl_pbp[[#This Row],[gameId]], games!$B$2:$T$40, 9, FALSE)</f>
        <v>carolina-panthers</v>
      </c>
      <c r="AH3788" s="5">
        <f>IF(tbl_pbp[[#This Row],[AwayTeam]] &lt;&gt; "new-orleans-saints", tbl_pbp[[#This Row],[homeWinPercentage]], 1-tbl_pbp[[#This Row],[homeWinPercentage]])</f>
        <v>0.99399999999999999</v>
      </c>
      <c r="AI3788" s="13">
        <f>tbl_pbp[[#This Row],[Kamara]]*tbl_pbp[[#This Row],[Impactful Play]]</f>
        <v>0</v>
      </c>
      <c r="AJ3788" s="13">
        <f>tbl_pbp[[#This Row],[Thomas]]*tbl_pbp[[#This Row],[Impactful Play]]</f>
        <v>0</v>
      </c>
      <c r="AK3788" s="13" t="str">
        <f>VLOOKUP(tbl_pbp[[#This Row],[Play Saints Win % Increase]], tbl_impact[],3,TRUE)</f>
        <v>Scented (0 to +5%)</v>
      </c>
    </row>
    <row r="3789" spans="1:37">
      <c r="A3789" s="1">
        <v>143</v>
      </c>
      <c r="B3789" s="5">
        <v>0.999</v>
      </c>
      <c r="C3789" t="s">
        <v>3740</v>
      </c>
      <c r="D3789">
        <v>0</v>
      </c>
      <c r="E3789">
        <v>0</v>
      </c>
      <c r="F3789">
        <v>4</v>
      </c>
      <c r="G3789">
        <v>27</v>
      </c>
      <c r="H3789">
        <v>24</v>
      </c>
      <c r="I3789">
        <v>1</v>
      </c>
      <c r="J3789">
        <v>64</v>
      </c>
      <c r="K3789" t="s">
        <v>29</v>
      </c>
      <c r="L3789">
        <v>3</v>
      </c>
      <c r="M3789">
        <v>36</v>
      </c>
      <c r="N3789" t="s">
        <v>3741</v>
      </c>
      <c r="O3789" t="s">
        <v>823</v>
      </c>
      <c r="P3789" t="s">
        <v>45</v>
      </c>
      <c r="Q3789" t="s">
        <v>46</v>
      </c>
      <c r="R3789" t="s">
        <v>47</v>
      </c>
      <c r="S3789" t="s">
        <v>54</v>
      </c>
      <c r="T3789" t="s">
        <v>3742</v>
      </c>
      <c r="U3789" t="s">
        <v>3743</v>
      </c>
      <c r="V3789" t="s">
        <v>3327</v>
      </c>
      <c r="X3789" t="str">
        <f>VLOOKUP(pbp!V1022, games!$B$2:$R$40, 3, FALSE)</f>
        <v>2019-10-20T20:25Z</v>
      </c>
      <c r="Y3789">
        <f>VLOOKUP(1*V3789,NFLGames!$H$11:$H$555,1,FALSE)</f>
        <v>401220322</v>
      </c>
      <c r="Z3789">
        <f>VLOOKUP($Y3789, NFLGames!$H$11:$K$555,2,FALSE)</f>
        <v>2020</v>
      </c>
      <c r="AA3789">
        <f>VLOOKUP($Y3789, NFLGames!$H$11:$K$555,3,FALSE)</f>
        <v>7</v>
      </c>
      <c r="AB3789" s="6">
        <f>IF(A3790=0, 0, AH3790-tbl_pbp[[#This Row],[Saints Win %]])</f>
        <v>0</v>
      </c>
      <c r="AE3789">
        <f>ABS(tbl_pbp[[#This Row],[play.homeScore]]-tbl_pbp[[#This Row],[play.awayScore]])</f>
        <v>3</v>
      </c>
      <c r="AF3789">
        <f>IF(tbl_pbp[[#This Row],[Play Saints Win % Increase]]&gt;=$AF$4,1,0)</f>
        <v>0</v>
      </c>
      <c r="AG3789" t="str">
        <f>VLOOKUP(tbl_pbp[[#This Row],[gameId]], games!$B$2:$T$40, 9, FALSE)</f>
        <v>carolina-panthers</v>
      </c>
      <c r="AH3789" s="5">
        <f>IF(tbl_pbp[[#This Row],[AwayTeam]] &lt;&gt; "new-orleans-saints", tbl_pbp[[#This Row],[homeWinPercentage]], 1-tbl_pbp[[#This Row],[homeWinPercentage]])</f>
        <v>0.999</v>
      </c>
      <c r="AI3789" s="13">
        <f>tbl_pbp[[#This Row],[Kamara]]*tbl_pbp[[#This Row],[Impactful Play]]</f>
        <v>0</v>
      </c>
      <c r="AJ3789" s="13">
        <f>tbl_pbp[[#This Row],[Thomas]]*tbl_pbp[[#This Row],[Impactful Play]]</f>
        <v>0</v>
      </c>
      <c r="AK3789" s="13" t="str">
        <f>VLOOKUP(tbl_pbp[[#This Row],[Play Saints Win % Increase]], tbl_impact[],3,TRUE)</f>
        <v>Scented (0 to +5%)</v>
      </c>
    </row>
    <row r="3790" spans="1:37">
      <c r="A3790" s="1">
        <v>144</v>
      </c>
      <c r="B3790" s="5">
        <v>0.999</v>
      </c>
      <c r="C3790" t="s">
        <v>3744</v>
      </c>
      <c r="D3790">
        <v>0</v>
      </c>
      <c r="E3790">
        <v>0</v>
      </c>
      <c r="F3790">
        <v>4</v>
      </c>
      <c r="G3790">
        <v>27</v>
      </c>
      <c r="H3790">
        <v>24</v>
      </c>
      <c r="I3790">
        <v>10</v>
      </c>
      <c r="J3790">
        <v>66</v>
      </c>
      <c r="K3790" t="s">
        <v>29</v>
      </c>
      <c r="L3790">
        <v>1</v>
      </c>
      <c r="M3790">
        <v>34</v>
      </c>
      <c r="N3790" t="s">
        <v>3745</v>
      </c>
      <c r="O3790" t="s">
        <v>360</v>
      </c>
      <c r="P3790" t="s">
        <v>45</v>
      </c>
      <c r="Q3790" t="s">
        <v>46</v>
      </c>
      <c r="R3790" t="s">
        <v>47</v>
      </c>
      <c r="S3790" t="s">
        <v>33</v>
      </c>
      <c r="T3790" t="s">
        <v>3573</v>
      </c>
      <c r="U3790" t="s">
        <v>3746</v>
      </c>
      <c r="V3790" t="s">
        <v>3327</v>
      </c>
      <c r="X3790" t="str">
        <f>VLOOKUP(pbp!V1023, games!$B$2:$R$40, 3, FALSE)</f>
        <v>2019-10-20T20:25Z</v>
      </c>
      <c r="Y3790">
        <f>VLOOKUP(1*V3790,NFLGames!$H$11:$H$555,1,FALSE)</f>
        <v>401220322</v>
      </c>
      <c r="Z3790">
        <f>VLOOKUP($Y3790, NFLGames!$H$11:$K$555,2,FALSE)</f>
        <v>2020</v>
      </c>
      <c r="AA3790">
        <f>VLOOKUP($Y3790, NFLGames!$H$11:$K$555,3,FALSE)</f>
        <v>7</v>
      </c>
      <c r="AB3790" s="6">
        <f>IF(A3791=0, 0, AH3791-tbl_pbp[[#This Row],[Saints Win %]])</f>
        <v>1.0000000000000009E-3</v>
      </c>
      <c r="AE3790">
        <f>ABS(tbl_pbp[[#This Row],[play.homeScore]]-tbl_pbp[[#This Row],[play.awayScore]])</f>
        <v>3</v>
      </c>
      <c r="AF3790">
        <f>IF(tbl_pbp[[#This Row],[Play Saints Win % Increase]]&gt;=$AF$4,1,0)</f>
        <v>0</v>
      </c>
      <c r="AG3790" t="str">
        <f>VLOOKUP(tbl_pbp[[#This Row],[gameId]], games!$B$2:$T$40, 9, FALSE)</f>
        <v>carolina-panthers</v>
      </c>
      <c r="AH3790" s="5">
        <f>IF(tbl_pbp[[#This Row],[AwayTeam]] &lt;&gt; "new-orleans-saints", tbl_pbp[[#This Row],[homeWinPercentage]], 1-tbl_pbp[[#This Row],[homeWinPercentage]])</f>
        <v>0.999</v>
      </c>
      <c r="AI3790" s="13">
        <f>tbl_pbp[[#This Row],[Kamara]]*tbl_pbp[[#This Row],[Impactful Play]]</f>
        <v>0</v>
      </c>
      <c r="AJ3790" s="13">
        <f>tbl_pbp[[#This Row],[Thomas]]*tbl_pbp[[#This Row],[Impactful Play]]</f>
        <v>0</v>
      </c>
      <c r="AK3790" s="13" t="str">
        <f>VLOOKUP(tbl_pbp[[#This Row],[Play Saints Win % Increase]], tbl_impact[],3,TRUE)</f>
        <v>Scented (0 to +5%)</v>
      </c>
    </row>
    <row r="3791" spans="1:37">
      <c r="A3791" s="1">
        <v>145</v>
      </c>
      <c r="B3791" s="5">
        <v>1</v>
      </c>
      <c r="C3791" t="s">
        <v>3747</v>
      </c>
      <c r="D3791">
        <v>0</v>
      </c>
      <c r="E3791">
        <v>0</v>
      </c>
      <c r="F3791">
        <v>4</v>
      </c>
      <c r="G3791">
        <v>27</v>
      </c>
      <c r="H3791">
        <v>24</v>
      </c>
      <c r="I3791">
        <v>0</v>
      </c>
      <c r="J3791">
        <v>0</v>
      </c>
      <c r="L3791">
        <v>0</v>
      </c>
      <c r="M3791">
        <v>0</v>
      </c>
      <c r="N3791" t="s">
        <v>364</v>
      </c>
      <c r="O3791" t="s">
        <v>143</v>
      </c>
      <c r="P3791" t="s">
        <v>365</v>
      </c>
      <c r="Q3791" t="s">
        <v>366</v>
      </c>
      <c r="R3791" t="s">
        <v>367</v>
      </c>
      <c r="V3791" t="s">
        <v>3327</v>
      </c>
      <c r="X3791" t="str">
        <f>VLOOKUP(pbp!V1024, games!$B$2:$R$40, 3, FALSE)</f>
        <v>2019-10-20T20:25Z</v>
      </c>
      <c r="Y3791">
        <f>VLOOKUP(1*V3791,NFLGames!$H$11:$H$555,1,FALSE)</f>
        <v>401220322</v>
      </c>
      <c r="Z3791">
        <f>VLOOKUP($Y3791, NFLGames!$H$11:$K$555,2,FALSE)</f>
        <v>2020</v>
      </c>
      <c r="AA3791">
        <f>VLOOKUP($Y3791, NFLGames!$H$11:$K$555,3,FALSE)</f>
        <v>7</v>
      </c>
      <c r="AB3791" s="6">
        <f>IF(A3792=0, 0, AH3792-tbl_pbp[[#This Row],[Saints Win %]])</f>
        <v>0</v>
      </c>
      <c r="AE3791">
        <f>ABS(tbl_pbp[[#This Row],[play.homeScore]]-tbl_pbp[[#This Row],[play.awayScore]])</f>
        <v>3</v>
      </c>
      <c r="AF3791">
        <f>IF(tbl_pbp[[#This Row],[Play Saints Win % Increase]]&gt;=$AF$4,1,0)</f>
        <v>0</v>
      </c>
      <c r="AG3791" t="str">
        <f>VLOOKUP(tbl_pbp[[#This Row],[gameId]], games!$B$2:$T$40, 9, FALSE)</f>
        <v>carolina-panthers</v>
      </c>
      <c r="AH3791" s="5">
        <f>IF(tbl_pbp[[#This Row],[AwayTeam]] &lt;&gt; "new-orleans-saints", tbl_pbp[[#This Row],[homeWinPercentage]], 1-tbl_pbp[[#This Row],[homeWinPercentage]])</f>
        <v>1</v>
      </c>
      <c r="AI3791" s="13">
        <f>tbl_pbp[[#This Row],[Kamara]]*tbl_pbp[[#This Row],[Impactful Play]]</f>
        <v>0</v>
      </c>
      <c r="AJ3791" s="13">
        <f>tbl_pbp[[#This Row],[Thomas]]*tbl_pbp[[#This Row],[Impactful Play]]</f>
        <v>0</v>
      </c>
      <c r="AK3791" s="13" t="str">
        <f>VLOOKUP(tbl_pbp[[#This Row],[Play Saints Win % Increase]], tbl_impact[],3,TRUE)</f>
        <v>Scented (0 to +5%)</v>
      </c>
    </row>
    <row r="3792" spans="1:37">
      <c r="A3792" s="1">
        <v>0</v>
      </c>
      <c r="B3792" s="5">
        <v>0.38</v>
      </c>
      <c r="C3792" t="s">
        <v>3748</v>
      </c>
      <c r="D3792">
        <v>0</v>
      </c>
      <c r="E3792">
        <v>0</v>
      </c>
      <c r="F3792">
        <v>1</v>
      </c>
      <c r="G3792">
        <v>0</v>
      </c>
      <c r="H3792">
        <v>0</v>
      </c>
      <c r="I3792">
        <v>0</v>
      </c>
      <c r="J3792">
        <v>35</v>
      </c>
      <c r="K3792" t="s">
        <v>22</v>
      </c>
      <c r="L3792">
        <v>0</v>
      </c>
      <c r="M3792">
        <v>65</v>
      </c>
      <c r="N3792" t="s">
        <v>23</v>
      </c>
      <c r="O3792" t="s">
        <v>24</v>
      </c>
      <c r="P3792" t="s">
        <v>25</v>
      </c>
      <c r="Q3792" t="s">
        <v>26</v>
      </c>
      <c r="R3792" t="s">
        <v>27</v>
      </c>
      <c r="V3792" t="s">
        <v>3749</v>
      </c>
      <c r="X3792" t="str">
        <f>VLOOKUP(pbp!V1025, games!$B$2:$R$40, 3, FALSE)</f>
        <v>2019-10-20T20:25Z</v>
      </c>
      <c r="Y3792">
        <f>VLOOKUP(1*V3792,NFLGames!$H$11:$H$555,1,FALSE)</f>
        <v>401220277</v>
      </c>
      <c r="Z3792">
        <f>VLOOKUP($Y3792, NFLGames!$H$11:$K$555,2,FALSE)</f>
        <v>2020</v>
      </c>
      <c r="AA3792">
        <f>VLOOKUP($Y3792, NFLGames!$H$11:$K$555,3,FALSE)</f>
        <v>8</v>
      </c>
      <c r="AB3792" s="6">
        <f>IF(A3793=0, 0, AH3793-tbl_pbp[[#This Row],[Saints Win %]])</f>
        <v>-2.1000000000000019E-2</v>
      </c>
      <c r="AE3792">
        <f>ABS(tbl_pbp[[#This Row],[play.homeScore]]-tbl_pbp[[#This Row],[play.awayScore]])</f>
        <v>0</v>
      </c>
      <c r="AF3792">
        <f>IF(tbl_pbp[[#This Row],[Play Saints Win % Increase]]&gt;=$AF$4,1,0)</f>
        <v>0</v>
      </c>
      <c r="AG3792" t="str">
        <f>VLOOKUP(tbl_pbp[[#This Row],[gameId]], games!$B$2:$T$40, 9, FALSE)</f>
        <v>new-orleans-saints</v>
      </c>
      <c r="AH3792" s="5">
        <f>IF(tbl_pbp[[#This Row],[AwayTeam]] &lt;&gt; "new-orleans-saints", tbl_pbp[[#This Row],[homeWinPercentage]], 1-tbl_pbp[[#This Row],[homeWinPercentage]])</f>
        <v>0.62</v>
      </c>
      <c r="AI3792" s="13">
        <f>tbl_pbp[[#This Row],[Kamara]]*tbl_pbp[[#This Row],[Impactful Play]]</f>
        <v>0</v>
      </c>
      <c r="AJ3792" s="13">
        <f>tbl_pbp[[#This Row],[Thomas]]*tbl_pbp[[#This Row],[Impactful Play]]</f>
        <v>0</v>
      </c>
      <c r="AK3792" s="13" t="str">
        <f>VLOOKUP(tbl_pbp[[#This Row],[Play Saints Win % Increase]], tbl_impact[],3,TRUE)</f>
        <v>Bad (0 to -5%)</v>
      </c>
    </row>
    <row r="3793" spans="1:37">
      <c r="A3793" s="1">
        <v>1</v>
      </c>
      <c r="B3793" s="5">
        <v>0.40100000000000002</v>
      </c>
      <c r="C3793" t="s">
        <v>3750</v>
      </c>
      <c r="D3793">
        <v>0</v>
      </c>
      <c r="E3793">
        <v>0</v>
      </c>
      <c r="F3793">
        <v>1</v>
      </c>
      <c r="G3793">
        <v>0</v>
      </c>
      <c r="H3793">
        <v>0</v>
      </c>
      <c r="I3793">
        <v>10</v>
      </c>
      <c r="J3793">
        <v>75</v>
      </c>
      <c r="K3793" t="s">
        <v>29</v>
      </c>
      <c r="L3793">
        <v>1</v>
      </c>
      <c r="M3793">
        <v>75</v>
      </c>
      <c r="N3793" t="s">
        <v>3751</v>
      </c>
      <c r="O3793" t="s">
        <v>24</v>
      </c>
      <c r="P3793" t="s">
        <v>45</v>
      </c>
      <c r="Q3793" t="s">
        <v>46</v>
      </c>
      <c r="R3793" t="s">
        <v>47</v>
      </c>
      <c r="S3793" t="s">
        <v>33</v>
      </c>
      <c r="T3793" t="s">
        <v>34</v>
      </c>
      <c r="U3793" t="s">
        <v>35</v>
      </c>
      <c r="V3793" t="s">
        <v>3749</v>
      </c>
      <c r="X3793" t="str">
        <f>VLOOKUP(pbp!V1026, games!$B$2:$R$40, 3, FALSE)</f>
        <v>2019-10-20T20:25Z</v>
      </c>
      <c r="Y3793">
        <f>VLOOKUP(1*V3793,NFLGames!$H$11:$H$555,1,FALSE)</f>
        <v>401220277</v>
      </c>
      <c r="Z3793">
        <f>VLOOKUP($Y3793, NFLGames!$H$11:$K$555,2,FALSE)</f>
        <v>2020</v>
      </c>
      <c r="AA3793">
        <f>VLOOKUP($Y3793, NFLGames!$H$11:$K$555,3,FALSE)</f>
        <v>8</v>
      </c>
      <c r="AB3793" s="6">
        <f>IF(A3794=0, 0, AH3794-tbl_pbp[[#This Row],[Saints Win %]])</f>
        <v>-3.0000000000000027E-3</v>
      </c>
      <c r="AE3793">
        <f>ABS(tbl_pbp[[#This Row],[play.homeScore]]-tbl_pbp[[#This Row],[play.awayScore]])</f>
        <v>0</v>
      </c>
      <c r="AF3793">
        <f>IF(tbl_pbp[[#This Row],[Play Saints Win % Increase]]&gt;=$AF$4,1,0)</f>
        <v>0</v>
      </c>
      <c r="AG3793" t="str">
        <f>VLOOKUP(tbl_pbp[[#This Row],[gameId]], games!$B$2:$T$40, 9, FALSE)</f>
        <v>new-orleans-saints</v>
      </c>
      <c r="AH3793" s="5">
        <f>IF(tbl_pbp[[#This Row],[AwayTeam]] &lt;&gt; "new-orleans-saints", tbl_pbp[[#This Row],[homeWinPercentage]], 1-tbl_pbp[[#This Row],[homeWinPercentage]])</f>
        <v>0.59899999999999998</v>
      </c>
      <c r="AI3793" s="13">
        <f>tbl_pbp[[#This Row],[Kamara]]*tbl_pbp[[#This Row],[Impactful Play]]</f>
        <v>0</v>
      </c>
      <c r="AJ3793" s="13">
        <f>tbl_pbp[[#This Row],[Thomas]]*tbl_pbp[[#This Row],[Impactful Play]]</f>
        <v>0</v>
      </c>
      <c r="AK3793" s="13" t="str">
        <f>VLOOKUP(tbl_pbp[[#This Row],[Play Saints Win % Increase]], tbl_impact[],3,TRUE)</f>
        <v>Bad (0 to -5%)</v>
      </c>
    </row>
    <row r="3794" spans="1:37">
      <c r="A3794" s="1">
        <v>2</v>
      </c>
      <c r="B3794" s="5">
        <v>0.40400000000000003</v>
      </c>
      <c r="C3794" t="s">
        <v>3752</v>
      </c>
      <c r="D3794">
        <v>0</v>
      </c>
      <c r="E3794">
        <v>0</v>
      </c>
      <c r="F3794">
        <v>1</v>
      </c>
      <c r="G3794">
        <v>0</v>
      </c>
      <c r="H3794">
        <v>0</v>
      </c>
      <c r="I3794">
        <v>8</v>
      </c>
      <c r="J3794">
        <v>73</v>
      </c>
      <c r="K3794" t="s">
        <v>29</v>
      </c>
      <c r="L3794">
        <v>2</v>
      </c>
      <c r="M3794">
        <v>73</v>
      </c>
      <c r="N3794" t="s">
        <v>3753</v>
      </c>
      <c r="O3794" t="s">
        <v>36</v>
      </c>
      <c r="P3794" t="s">
        <v>45</v>
      </c>
      <c r="Q3794" t="s">
        <v>46</v>
      </c>
      <c r="R3794" t="s">
        <v>47</v>
      </c>
      <c r="S3794" t="s">
        <v>73</v>
      </c>
      <c r="T3794" t="s">
        <v>169</v>
      </c>
      <c r="U3794" t="s">
        <v>565</v>
      </c>
      <c r="V3794" t="s">
        <v>3749</v>
      </c>
      <c r="X3794" t="str">
        <f>VLOOKUP(pbp!V1027, games!$B$2:$R$40, 3, FALSE)</f>
        <v>2019-10-20T20:25Z</v>
      </c>
      <c r="Y3794">
        <f>VLOOKUP(1*V3794,NFLGames!$H$11:$H$555,1,FALSE)</f>
        <v>401220277</v>
      </c>
      <c r="Z3794">
        <f>VLOOKUP($Y3794, NFLGames!$H$11:$K$555,2,FALSE)</f>
        <v>2020</v>
      </c>
      <c r="AA3794">
        <f>VLOOKUP($Y3794, NFLGames!$H$11:$K$555,3,FALSE)</f>
        <v>8</v>
      </c>
      <c r="AB3794" s="6">
        <f>IF(A3795=0, 0, AH3795-tbl_pbp[[#This Row],[Saints Win %]])</f>
        <v>4.2000000000000037E-2</v>
      </c>
      <c r="AC3794">
        <v>1</v>
      </c>
      <c r="AE3794">
        <f>ABS(tbl_pbp[[#This Row],[play.homeScore]]-tbl_pbp[[#This Row],[play.awayScore]])</f>
        <v>0</v>
      </c>
      <c r="AF3794">
        <f>IF(tbl_pbp[[#This Row],[Play Saints Win % Increase]]&gt;=$AF$4,1,0)</f>
        <v>0</v>
      </c>
      <c r="AG3794" t="str">
        <f>VLOOKUP(tbl_pbp[[#This Row],[gameId]], games!$B$2:$T$40, 9, FALSE)</f>
        <v>new-orleans-saints</v>
      </c>
      <c r="AH3794" s="5">
        <f>IF(tbl_pbp[[#This Row],[AwayTeam]] &lt;&gt; "new-orleans-saints", tbl_pbp[[#This Row],[homeWinPercentage]], 1-tbl_pbp[[#This Row],[homeWinPercentage]])</f>
        <v>0.59599999999999997</v>
      </c>
      <c r="AI3794" s="13">
        <f>tbl_pbp[[#This Row],[Kamara]]*tbl_pbp[[#This Row],[Impactful Play]]</f>
        <v>0</v>
      </c>
      <c r="AJ3794" s="13">
        <f>tbl_pbp[[#This Row],[Thomas]]*tbl_pbp[[#This Row],[Impactful Play]]</f>
        <v>0</v>
      </c>
      <c r="AK3794" s="13" t="str">
        <f>VLOOKUP(tbl_pbp[[#This Row],[Play Saints Win % Increase]], tbl_impact[],3,TRUE)</f>
        <v>Scented (0 to +5%)</v>
      </c>
    </row>
    <row r="3795" spans="1:37">
      <c r="A3795" s="1">
        <v>3</v>
      </c>
      <c r="B3795" s="5">
        <v>0.36199999999999999</v>
      </c>
      <c r="C3795" t="s">
        <v>3754</v>
      </c>
      <c r="D3795">
        <v>0</v>
      </c>
      <c r="E3795">
        <v>0</v>
      </c>
      <c r="F3795">
        <v>1</v>
      </c>
      <c r="G3795">
        <v>0</v>
      </c>
      <c r="H3795">
        <v>0</v>
      </c>
      <c r="I3795">
        <v>5</v>
      </c>
      <c r="J3795">
        <v>70</v>
      </c>
      <c r="K3795" t="s">
        <v>29</v>
      </c>
      <c r="L3795">
        <v>3</v>
      </c>
      <c r="M3795">
        <v>70</v>
      </c>
      <c r="N3795" t="s">
        <v>3755</v>
      </c>
      <c r="O3795" t="s">
        <v>599</v>
      </c>
      <c r="P3795" t="s">
        <v>45</v>
      </c>
      <c r="Q3795" t="s">
        <v>46</v>
      </c>
      <c r="R3795" t="s">
        <v>47</v>
      </c>
      <c r="S3795" t="s">
        <v>42</v>
      </c>
      <c r="T3795" t="s">
        <v>39</v>
      </c>
      <c r="U3795" t="s">
        <v>43</v>
      </c>
      <c r="V3795" t="s">
        <v>3749</v>
      </c>
      <c r="X3795" t="str">
        <f>VLOOKUP(pbp!V1028, games!$B$2:$R$40, 3, FALSE)</f>
        <v>2019-10-20T20:25Z</v>
      </c>
      <c r="Y3795">
        <f>VLOOKUP(1*V3795,NFLGames!$H$11:$H$555,1,FALSE)</f>
        <v>401220277</v>
      </c>
      <c r="Z3795">
        <f>VLOOKUP($Y3795, NFLGames!$H$11:$K$555,2,FALSE)</f>
        <v>2020</v>
      </c>
      <c r="AA3795">
        <f>VLOOKUP($Y3795, NFLGames!$H$11:$K$555,3,FALSE)</f>
        <v>8</v>
      </c>
      <c r="AB3795" s="6">
        <f>IF(A3796=0, 0, AH3796-tbl_pbp[[#This Row],[Saints Win %]])</f>
        <v>1.8000000000000016E-2</v>
      </c>
      <c r="AE3795">
        <f>ABS(tbl_pbp[[#This Row],[play.homeScore]]-tbl_pbp[[#This Row],[play.awayScore]])</f>
        <v>0</v>
      </c>
      <c r="AF3795">
        <f>IF(tbl_pbp[[#This Row],[Play Saints Win % Increase]]&gt;=$AF$4,1,0)</f>
        <v>0</v>
      </c>
      <c r="AG3795" t="str">
        <f>VLOOKUP(tbl_pbp[[#This Row],[gameId]], games!$B$2:$T$40, 9, FALSE)</f>
        <v>new-orleans-saints</v>
      </c>
      <c r="AH3795" s="5">
        <f>IF(tbl_pbp[[#This Row],[AwayTeam]] &lt;&gt; "new-orleans-saints", tbl_pbp[[#This Row],[homeWinPercentage]], 1-tbl_pbp[[#This Row],[homeWinPercentage]])</f>
        <v>0.63800000000000001</v>
      </c>
      <c r="AI3795" s="13">
        <f>tbl_pbp[[#This Row],[Kamara]]*tbl_pbp[[#This Row],[Impactful Play]]</f>
        <v>0</v>
      </c>
      <c r="AJ3795" s="13">
        <f>tbl_pbp[[#This Row],[Thomas]]*tbl_pbp[[#This Row],[Impactful Play]]</f>
        <v>0</v>
      </c>
      <c r="AK3795" s="13" t="str">
        <f>VLOOKUP(tbl_pbp[[#This Row],[Play Saints Win % Increase]], tbl_impact[],3,TRUE)</f>
        <v>Scented (0 to +5%)</v>
      </c>
    </row>
    <row r="3796" spans="1:37">
      <c r="A3796" s="1">
        <v>4</v>
      </c>
      <c r="B3796" s="5">
        <v>0.34399999999999997</v>
      </c>
      <c r="C3796" t="s">
        <v>3756</v>
      </c>
      <c r="D3796">
        <v>0</v>
      </c>
      <c r="E3796">
        <v>0</v>
      </c>
      <c r="F3796">
        <v>1</v>
      </c>
      <c r="G3796">
        <v>0</v>
      </c>
      <c r="H3796">
        <v>0</v>
      </c>
      <c r="I3796">
        <v>10</v>
      </c>
      <c r="J3796">
        <v>61</v>
      </c>
      <c r="K3796" t="s">
        <v>29</v>
      </c>
      <c r="L3796">
        <v>1</v>
      </c>
      <c r="M3796">
        <v>61</v>
      </c>
      <c r="N3796" t="s">
        <v>3757</v>
      </c>
      <c r="O3796" t="s">
        <v>3038</v>
      </c>
      <c r="P3796" t="s">
        <v>30</v>
      </c>
      <c r="Q3796" t="s">
        <v>31</v>
      </c>
      <c r="R3796" t="s">
        <v>32</v>
      </c>
      <c r="S3796" t="s">
        <v>33</v>
      </c>
      <c r="T3796" t="s">
        <v>463</v>
      </c>
      <c r="U3796" t="s">
        <v>596</v>
      </c>
      <c r="V3796" t="s">
        <v>3749</v>
      </c>
      <c r="X3796" t="str">
        <f>VLOOKUP(pbp!V1029, games!$B$2:$R$40, 3, FALSE)</f>
        <v>2019-10-20T20:25Z</v>
      </c>
      <c r="Y3796">
        <f>VLOOKUP(1*V3796,NFLGames!$H$11:$H$555,1,FALSE)</f>
        <v>401220277</v>
      </c>
      <c r="Z3796">
        <f>VLOOKUP($Y3796, NFLGames!$H$11:$K$555,2,FALSE)</f>
        <v>2020</v>
      </c>
      <c r="AA3796">
        <f>VLOOKUP($Y3796, NFLGames!$H$11:$K$555,3,FALSE)</f>
        <v>8</v>
      </c>
      <c r="AB3796" s="6">
        <f>IF(A3797=0, 0, AH3797-tbl_pbp[[#This Row],[Saints Win %]])</f>
        <v>-4.0000000000000036E-3</v>
      </c>
      <c r="AE3796">
        <f>ABS(tbl_pbp[[#This Row],[play.homeScore]]-tbl_pbp[[#This Row],[play.awayScore]])</f>
        <v>0</v>
      </c>
      <c r="AF3796">
        <f>IF(tbl_pbp[[#This Row],[Play Saints Win % Increase]]&gt;=$AF$4,1,0)</f>
        <v>0</v>
      </c>
      <c r="AG3796" t="str">
        <f>VLOOKUP(tbl_pbp[[#This Row],[gameId]], games!$B$2:$T$40, 9, FALSE)</f>
        <v>new-orleans-saints</v>
      </c>
      <c r="AH3796" s="5">
        <f>IF(tbl_pbp[[#This Row],[AwayTeam]] &lt;&gt; "new-orleans-saints", tbl_pbp[[#This Row],[homeWinPercentage]], 1-tbl_pbp[[#This Row],[homeWinPercentage]])</f>
        <v>0.65600000000000003</v>
      </c>
      <c r="AI3796" s="13">
        <f>tbl_pbp[[#This Row],[Kamara]]*tbl_pbp[[#This Row],[Impactful Play]]</f>
        <v>0</v>
      </c>
      <c r="AJ3796" s="13">
        <f>tbl_pbp[[#This Row],[Thomas]]*tbl_pbp[[#This Row],[Impactful Play]]</f>
        <v>0</v>
      </c>
      <c r="AK3796" s="13" t="str">
        <f>VLOOKUP(tbl_pbp[[#This Row],[Play Saints Win % Increase]], tbl_impact[],3,TRUE)</f>
        <v>Bad (0 to -5%)</v>
      </c>
    </row>
    <row r="3797" spans="1:37">
      <c r="A3797" s="1">
        <v>5</v>
      </c>
      <c r="B3797" s="5">
        <v>0.34799999999999998</v>
      </c>
      <c r="C3797" t="s">
        <v>3758</v>
      </c>
      <c r="D3797">
        <v>0</v>
      </c>
      <c r="E3797">
        <v>0</v>
      </c>
      <c r="F3797">
        <v>1</v>
      </c>
      <c r="G3797">
        <v>0</v>
      </c>
      <c r="H3797">
        <v>0</v>
      </c>
      <c r="I3797">
        <v>1</v>
      </c>
      <c r="J3797">
        <v>52</v>
      </c>
      <c r="K3797" t="s">
        <v>29</v>
      </c>
      <c r="L3797">
        <v>2</v>
      </c>
      <c r="M3797">
        <v>52</v>
      </c>
      <c r="N3797" t="s">
        <v>3759</v>
      </c>
      <c r="O3797" t="s">
        <v>3760</v>
      </c>
      <c r="P3797" t="s">
        <v>45</v>
      </c>
      <c r="Q3797" t="s">
        <v>46</v>
      </c>
      <c r="R3797" t="s">
        <v>47</v>
      </c>
      <c r="S3797" t="s">
        <v>83</v>
      </c>
      <c r="T3797" t="s">
        <v>136</v>
      </c>
      <c r="U3797" t="s">
        <v>3761</v>
      </c>
      <c r="V3797" t="s">
        <v>3749</v>
      </c>
      <c r="X3797" t="str">
        <f>VLOOKUP(pbp!V1030, games!$B$2:$R$40, 3, FALSE)</f>
        <v>2019-10-20T20:25Z</v>
      </c>
      <c r="Y3797">
        <f>VLOOKUP(1*V3797,NFLGames!$H$11:$H$555,1,FALSE)</f>
        <v>401220277</v>
      </c>
      <c r="Z3797">
        <f>VLOOKUP($Y3797, NFLGames!$H$11:$K$555,2,FALSE)</f>
        <v>2020</v>
      </c>
      <c r="AA3797">
        <f>VLOOKUP($Y3797, NFLGames!$H$11:$K$555,3,FALSE)</f>
        <v>8</v>
      </c>
      <c r="AB3797" s="6">
        <f>IF(A3798=0, 0, AH3798-tbl_pbp[[#This Row],[Saints Win %]])</f>
        <v>-3.0000000000000027E-2</v>
      </c>
      <c r="AE3797">
        <f>ABS(tbl_pbp[[#This Row],[play.homeScore]]-tbl_pbp[[#This Row],[play.awayScore]])</f>
        <v>0</v>
      </c>
      <c r="AF3797">
        <f>IF(tbl_pbp[[#This Row],[Play Saints Win % Increase]]&gt;=$AF$4,1,0)</f>
        <v>0</v>
      </c>
      <c r="AG3797" t="str">
        <f>VLOOKUP(tbl_pbp[[#This Row],[gameId]], games!$B$2:$T$40, 9, FALSE)</f>
        <v>new-orleans-saints</v>
      </c>
      <c r="AH3797" s="5">
        <f>IF(tbl_pbp[[#This Row],[AwayTeam]] &lt;&gt; "new-orleans-saints", tbl_pbp[[#This Row],[homeWinPercentage]], 1-tbl_pbp[[#This Row],[homeWinPercentage]])</f>
        <v>0.65200000000000002</v>
      </c>
      <c r="AI3797" s="13">
        <f>tbl_pbp[[#This Row],[Kamara]]*tbl_pbp[[#This Row],[Impactful Play]]</f>
        <v>0</v>
      </c>
      <c r="AJ3797" s="13">
        <f>tbl_pbp[[#This Row],[Thomas]]*tbl_pbp[[#This Row],[Impactful Play]]</f>
        <v>0</v>
      </c>
      <c r="AK3797" s="13" t="str">
        <f>VLOOKUP(tbl_pbp[[#This Row],[Play Saints Win % Increase]], tbl_impact[],3,TRUE)</f>
        <v>Bad (0 to -5%)</v>
      </c>
    </row>
    <row r="3798" spans="1:37">
      <c r="A3798" s="1">
        <v>6</v>
      </c>
      <c r="B3798" s="5">
        <v>0.378</v>
      </c>
      <c r="C3798" t="s">
        <v>3762</v>
      </c>
      <c r="D3798">
        <v>0</v>
      </c>
      <c r="E3798">
        <v>0</v>
      </c>
      <c r="F3798">
        <v>1</v>
      </c>
      <c r="G3798">
        <v>0</v>
      </c>
      <c r="H3798">
        <v>0</v>
      </c>
      <c r="I3798">
        <v>10</v>
      </c>
      <c r="J3798">
        <v>49</v>
      </c>
      <c r="K3798" t="s">
        <v>29</v>
      </c>
      <c r="L3798">
        <v>1</v>
      </c>
      <c r="M3798">
        <v>49</v>
      </c>
      <c r="N3798" t="s">
        <v>3763</v>
      </c>
      <c r="O3798" t="s">
        <v>3764</v>
      </c>
      <c r="P3798" t="s">
        <v>45</v>
      </c>
      <c r="Q3798" t="s">
        <v>46</v>
      </c>
      <c r="R3798" t="s">
        <v>47</v>
      </c>
      <c r="S3798" t="s">
        <v>33</v>
      </c>
      <c r="T3798" t="s">
        <v>52</v>
      </c>
      <c r="U3798" t="s">
        <v>3765</v>
      </c>
      <c r="V3798" t="s">
        <v>3749</v>
      </c>
      <c r="X3798" t="str">
        <f>VLOOKUP(pbp!V1031, games!$B$2:$R$40, 3, FALSE)</f>
        <v>2019-10-20T20:25Z</v>
      </c>
      <c r="Y3798">
        <f>VLOOKUP(1*V3798,NFLGames!$H$11:$H$555,1,FALSE)</f>
        <v>401220277</v>
      </c>
      <c r="Z3798">
        <f>VLOOKUP($Y3798, NFLGames!$H$11:$K$555,2,FALSE)</f>
        <v>2020</v>
      </c>
      <c r="AA3798">
        <f>VLOOKUP($Y3798, NFLGames!$H$11:$K$555,3,FALSE)</f>
        <v>8</v>
      </c>
      <c r="AB3798" s="6">
        <f>IF(A3799=0, 0, AH3799-tbl_pbp[[#This Row],[Saints Win %]])</f>
        <v>2.1000000000000019E-2</v>
      </c>
      <c r="AC3798">
        <v>1</v>
      </c>
      <c r="AE3798">
        <f>ABS(tbl_pbp[[#This Row],[play.homeScore]]-tbl_pbp[[#This Row],[play.awayScore]])</f>
        <v>0</v>
      </c>
      <c r="AF3798">
        <f>IF(tbl_pbp[[#This Row],[Play Saints Win % Increase]]&gt;=$AF$4,1,0)</f>
        <v>0</v>
      </c>
      <c r="AG3798" t="str">
        <f>VLOOKUP(tbl_pbp[[#This Row],[gameId]], games!$B$2:$T$40, 9, FALSE)</f>
        <v>new-orleans-saints</v>
      </c>
      <c r="AH3798" s="5">
        <f>IF(tbl_pbp[[#This Row],[AwayTeam]] &lt;&gt; "new-orleans-saints", tbl_pbp[[#This Row],[homeWinPercentage]], 1-tbl_pbp[[#This Row],[homeWinPercentage]])</f>
        <v>0.622</v>
      </c>
      <c r="AI3798" s="13">
        <f>tbl_pbp[[#This Row],[Kamara]]*tbl_pbp[[#This Row],[Impactful Play]]</f>
        <v>0</v>
      </c>
      <c r="AJ3798" s="13">
        <f>tbl_pbp[[#This Row],[Thomas]]*tbl_pbp[[#This Row],[Impactful Play]]</f>
        <v>0</v>
      </c>
      <c r="AK3798" s="13" t="str">
        <f>VLOOKUP(tbl_pbp[[#This Row],[Play Saints Win % Increase]], tbl_impact[],3,TRUE)</f>
        <v>Scented (0 to +5%)</v>
      </c>
    </row>
    <row r="3799" spans="1:37">
      <c r="A3799" s="1">
        <v>7</v>
      </c>
      <c r="B3799" s="5">
        <v>0.35699999999999998</v>
      </c>
      <c r="C3799" t="s">
        <v>3766</v>
      </c>
      <c r="D3799">
        <v>0</v>
      </c>
      <c r="E3799">
        <v>0</v>
      </c>
      <c r="F3799">
        <v>1</v>
      </c>
      <c r="G3799">
        <v>0</v>
      </c>
      <c r="H3799">
        <v>0</v>
      </c>
      <c r="I3799">
        <v>9</v>
      </c>
      <c r="J3799">
        <v>48</v>
      </c>
      <c r="K3799" t="s">
        <v>29</v>
      </c>
      <c r="L3799">
        <v>2</v>
      </c>
      <c r="M3799">
        <v>48</v>
      </c>
      <c r="N3799" t="s">
        <v>3767</v>
      </c>
      <c r="O3799" t="s">
        <v>3671</v>
      </c>
      <c r="P3799" t="s">
        <v>30</v>
      </c>
      <c r="Q3799" t="s">
        <v>31</v>
      </c>
      <c r="R3799" t="s">
        <v>32</v>
      </c>
      <c r="S3799" t="s">
        <v>210</v>
      </c>
      <c r="T3799" t="s">
        <v>55</v>
      </c>
      <c r="U3799" t="s">
        <v>3768</v>
      </c>
      <c r="V3799" t="s">
        <v>3749</v>
      </c>
      <c r="X3799" t="str">
        <f>VLOOKUP(pbp!V1032, games!$B$2:$R$40, 3, FALSE)</f>
        <v>2019-10-20T20:25Z</v>
      </c>
      <c r="Y3799">
        <f>VLOOKUP(1*V3799,NFLGames!$H$11:$H$555,1,FALSE)</f>
        <v>401220277</v>
      </c>
      <c r="Z3799">
        <f>VLOOKUP($Y3799, NFLGames!$H$11:$K$555,2,FALSE)</f>
        <v>2020</v>
      </c>
      <c r="AA3799">
        <f>VLOOKUP($Y3799, NFLGames!$H$11:$K$555,3,FALSE)</f>
        <v>8</v>
      </c>
      <c r="AB3799" s="6">
        <f>IF(A3800=0, 0, AH3800-tbl_pbp[[#This Row],[Saints Win %]])</f>
        <v>5.0000000000000044E-2</v>
      </c>
      <c r="AE3799">
        <f>ABS(tbl_pbp[[#This Row],[play.homeScore]]-tbl_pbp[[#This Row],[play.awayScore]])</f>
        <v>0</v>
      </c>
      <c r="AF3799">
        <f>IF(tbl_pbp[[#This Row],[Play Saints Win % Increase]]&gt;=$AF$4,1,0)</f>
        <v>0</v>
      </c>
      <c r="AG3799" t="str">
        <f>VLOOKUP(tbl_pbp[[#This Row],[gameId]], games!$B$2:$T$40, 9, FALSE)</f>
        <v>new-orleans-saints</v>
      </c>
      <c r="AH3799" s="5">
        <f>IF(tbl_pbp[[#This Row],[AwayTeam]] &lt;&gt; "new-orleans-saints", tbl_pbp[[#This Row],[homeWinPercentage]], 1-tbl_pbp[[#This Row],[homeWinPercentage]])</f>
        <v>0.64300000000000002</v>
      </c>
      <c r="AI3799" s="13">
        <f>tbl_pbp[[#This Row],[Kamara]]*tbl_pbp[[#This Row],[Impactful Play]]</f>
        <v>0</v>
      </c>
      <c r="AJ3799" s="13">
        <f>tbl_pbp[[#This Row],[Thomas]]*tbl_pbp[[#This Row],[Impactful Play]]</f>
        <v>0</v>
      </c>
      <c r="AK3799" s="13" t="str">
        <f>VLOOKUP(tbl_pbp[[#This Row],[Play Saints Win % Increase]], tbl_impact[],3,TRUE)</f>
        <v>Perfumed (5 to + 10%)</v>
      </c>
    </row>
    <row r="3800" spans="1:37">
      <c r="A3800" s="1">
        <v>8</v>
      </c>
      <c r="B3800" s="5">
        <v>0.307</v>
      </c>
      <c r="C3800" t="s">
        <v>3769</v>
      </c>
      <c r="D3800">
        <v>0</v>
      </c>
      <c r="E3800">
        <v>0</v>
      </c>
      <c r="F3800">
        <v>1</v>
      </c>
      <c r="G3800">
        <v>0</v>
      </c>
      <c r="H3800">
        <v>0</v>
      </c>
      <c r="I3800">
        <v>2</v>
      </c>
      <c r="J3800">
        <v>41</v>
      </c>
      <c r="K3800" t="s">
        <v>29</v>
      </c>
      <c r="L3800">
        <v>3</v>
      </c>
      <c r="M3800">
        <v>41</v>
      </c>
      <c r="N3800" t="s">
        <v>3770</v>
      </c>
      <c r="O3800" t="s">
        <v>65</v>
      </c>
      <c r="P3800" t="s">
        <v>45</v>
      </c>
      <c r="Q3800" t="s">
        <v>46</v>
      </c>
      <c r="R3800" t="s">
        <v>47</v>
      </c>
      <c r="S3800" t="s">
        <v>241</v>
      </c>
      <c r="T3800" t="s">
        <v>87</v>
      </c>
      <c r="U3800" t="s">
        <v>3771</v>
      </c>
      <c r="V3800" t="s">
        <v>3749</v>
      </c>
      <c r="X3800" t="str">
        <f>VLOOKUP(pbp!V1033, games!$B$2:$R$40, 3, FALSE)</f>
        <v>2019-10-20T20:25Z</v>
      </c>
      <c r="Y3800">
        <f>VLOOKUP(1*V3800,NFLGames!$H$11:$H$555,1,FALSE)</f>
        <v>401220277</v>
      </c>
      <c r="Z3800">
        <f>VLOOKUP($Y3800, NFLGames!$H$11:$K$555,2,FALSE)</f>
        <v>2020</v>
      </c>
      <c r="AA3800">
        <f>VLOOKUP($Y3800, NFLGames!$H$11:$K$555,3,FALSE)</f>
        <v>8</v>
      </c>
      <c r="AB3800" s="6">
        <f>IF(A3801=0, 0, AH3801-tbl_pbp[[#This Row],[Saints Win %]])</f>
        <v>-3.0000000000001137E-3</v>
      </c>
      <c r="AC3800">
        <v>1</v>
      </c>
      <c r="AE3800">
        <f>ABS(tbl_pbp[[#This Row],[play.homeScore]]-tbl_pbp[[#This Row],[play.awayScore]])</f>
        <v>0</v>
      </c>
      <c r="AF3800">
        <f>IF(tbl_pbp[[#This Row],[Play Saints Win % Increase]]&gt;=$AF$4,1,0)</f>
        <v>0</v>
      </c>
      <c r="AG3800" t="str">
        <f>VLOOKUP(tbl_pbp[[#This Row],[gameId]], games!$B$2:$T$40, 9, FALSE)</f>
        <v>new-orleans-saints</v>
      </c>
      <c r="AH3800" s="5">
        <f>IF(tbl_pbp[[#This Row],[AwayTeam]] &lt;&gt; "new-orleans-saints", tbl_pbp[[#This Row],[homeWinPercentage]], 1-tbl_pbp[[#This Row],[homeWinPercentage]])</f>
        <v>0.69300000000000006</v>
      </c>
      <c r="AI3800" s="13">
        <f>tbl_pbp[[#This Row],[Kamara]]*tbl_pbp[[#This Row],[Impactful Play]]</f>
        <v>0</v>
      </c>
      <c r="AJ3800" s="13">
        <f>tbl_pbp[[#This Row],[Thomas]]*tbl_pbp[[#This Row],[Impactful Play]]</f>
        <v>0</v>
      </c>
      <c r="AK3800" s="13" t="str">
        <f>VLOOKUP(tbl_pbp[[#This Row],[Play Saints Win % Increase]], tbl_impact[],3,TRUE)</f>
        <v>Bad (0 to -5%)</v>
      </c>
    </row>
    <row r="3801" spans="1:37">
      <c r="A3801" s="1">
        <v>9</v>
      </c>
      <c r="B3801" s="5">
        <v>0.31</v>
      </c>
      <c r="C3801" t="s">
        <v>3772</v>
      </c>
      <c r="D3801">
        <v>0</v>
      </c>
      <c r="E3801">
        <v>0</v>
      </c>
      <c r="F3801">
        <v>1</v>
      </c>
      <c r="G3801">
        <v>0</v>
      </c>
      <c r="H3801">
        <v>0</v>
      </c>
      <c r="I3801">
        <v>10</v>
      </c>
      <c r="J3801">
        <v>21</v>
      </c>
      <c r="K3801" t="s">
        <v>29</v>
      </c>
      <c r="L3801">
        <v>1</v>
      </c>
      <c r="M3801">
        <v>21</v>
      </c>
      <c r="N3801" t="s">
        <v>3773</v>
      </c>
      <c r="O3801" t="s">
        <v>749</v>
      </c>
      <c r="P3801" t="s">
        <v>30</v>
      </c>
      <c r="Q3801" t="s">
        <v>31</v>
      </c>
      <c r="R3801" t="s">
        <v>32</v>
      </c>
      <c r="S3801" t="s">
        <v>33</v>
      </c>
      <c r="T3801" t="s">
        <v>317</v>
      </c>
      <c r="U3801" t="s">
        <v>3774</v>
      </c>
      <c r="V3801" t="s">
        <v>3749</v>
      </c>
      <c r="X3801" t="str">
        <f>VLOOKUP(pbp!V1034, games!$B$2:$R$40, 3, FALSE)</f>
        <v>2019-10-20T20:25Z</v>
      </c>
      <c r="Y3801">
        <f>VLOOKUP(1*V3801,NFLGames!$H$11:$H$555,1,FALSE)</f>
        <v>401220277</v>
      </c>
      <c r="Z3801">
        <f>VLOOKUP($Y3801, NFLGames!$H$11:$K$555,2,FALSE)</f>
        <v>2020</v>
      </c>
      <c r="AA3801">
        <f>VLOOKUP($Y3801, NFLGames!$H$11:$K$555,3,FALSE)</f>
        <v>8</v>
      </c>
      <c r="AB3801" s="6">
        <f>IF(A3802=0, 0, AH3802-tbl_pbp[[#This Row],[Saints Win %]])</f>
        <v>-4.0999999999999925E-2</v>
      </c>
      <c r="AC3801">
        <v>1</v>
      </c>
      <c r="AE3801">
        <f>ABS(tbl_pbp[[#This Row],[play.homeScore]]-tbl_pbp[[#This Row],[play.awayScore]])</f>
        <v>0</v>
      </c>
      <c r="AF3801">
        <f>IF(tbl_pbp[[#This Row],[Play Saints Win % Increase]]&gt;=$AF$4,1,0)</f>
        <v>0</v>
      </c>
      <c r="AG3801" t="str">
        <f>VLOOKUP(tbl_pbp[[#This Row],[gameId]], games!$B$2:$T$40, 9, FALSE)</f>
        <v>new-orleans-saints</v>
      </c>
      <c r="AH3801" s="5">
        <f>IF(tbl_pbp[[#This Row],[AwayTeam]] &lt;&gt; "new-orleans-saints", tbl_pbp[[#This Row],[homeWinPercentage]], 1-tbl_pbp[[#This Row],[homeWinPercentage]])</f>
        <v>0.69</v>
      </c>
      <c r="AI3801" s="13">
        <f>tbl_pbp[[#This Row],[Kamara]]*tbl_pbp[[#This Row],[Impactful Play]]</f>
        <v>0</v>
      </c>
      <c r="AJ3801" s="13">
        <f>tbl_pbp[[#This Row],[Thomas]]*tbl_pbp[[#This Row],[Impactful Play]]</f>
        <v>0</v>
      </c>
      <c r="AK3801" s="13" t="str">
        <f>VLOOKUP(tbl_pbp[[#This Row],[Play Saints Win % Increase]], tbl_impact[],3,TRUE)</f>
        <v>Bad (0 to -5%)</v>
      </c>
    </row>
    <row r="3802" spans="1:37">
      <c r="A3802" s="1">
        <v>10</v>
      </c>
      <c r="B3802" s="5">
        <v>0.35099999999999998</v>
      </c>
      <c r="C3802" t="s">
        <v>3775</v>
      </c>
      <c r="D3802">
        <v>0</v>
      </c>
      <c r="E3802">
        <v>0</v>
      </c>
      <c r="F3802">
        <v>1</v>
      </c>
      <c r="G3802">
        <v>0</v>
      </c>
      <c r="H3802">
        <v>0</v>
      </c>
      <c r="I3802">
        <v>11</v>
      </c>
      <c r="J3802">
        <v>22</v>
      </c>
      <c r="K3802" t="s">
        <v>29</v>
      </c>
      <c r="L3802">
        <v>2</v>
      </c>
      <c r="M3802">
        <v>22</v>
      </c>
      <c r="N3802" t="s">
        <v>3776</v>
      </c>
      <c r="O3802" t="s">
        <v>2159</v>
      </c>
      <c r="P3802" t="s">
        <v>30</v>
      </c>
      <c r="Q3802" t="s">
        <v>31</v>
      </c>
      <c r="R3802" t="s">
        <v>32</v>
      </c>
      <c r="S3802" t="s">
        <v>147</v>
      </c>
      <c r="T3802" t="s">
        <v>97</v>
      </c>
      <c r="U3802" t="s">
        <v>3777</v>
      </c>
      <c r="V3802" t="s">
        <v>3749</v>
      </c>
      <c r="X3802" t="str">
        <f>VLOOKUP(pbp!V1035, games!$B$2:$R$40, 3, FALSE)</f>
        <v>2019-10-20T20:25Z</v>
      </c>
      <c r="Y3802">
        <f>VLOOKUP(1*V3802,NFLGames!$H$11:$H$555,1,FALSE)</f>
        <v>401220277</v>
      </c>
      <c r="Z3802">
        <f>VLOOKUP($Y3802, NFLGames!$H$11:$K$555,2,FALSE)</f>
        <v>2020</v>
      </c>
      <c r="AA3802">
        <f>VLOOKUP($Y3802, NFLGames!$H$11:$K$555,3,FALSE)</f>
        <v>8</v>
      </c>
      <c r="AB3802" s="6">
        <f>IF(A3803=0, 0, AH3803-tbl_pbp[[#This Row],[Saints Win %]])</f>
        <v>4.4999999999999929E-2</v>
      </c>
      <c r="AC3802">
        <v>1</v>
      </c>
      <c r="AE3802">
        <f>ABS(tbl_pbp[[#This Row],[play.homeScore]]-tbl_pbp[[#This Row],[play.awayScore]])</f>
        <v>0</v>
      </c>
      <c r="AF3802">
        <f>IF(tbl_pbp[[#This Row],[Play Saints Win % Increase]]&gt;=$AF$4,1,0)</f>
        <v>0</v>
      </c>
      <c r="AG3802" t="str">
        <f>VLOOKUP(tbl_pbp[[#This Row],[gameId]], games!$B$2:$T$40, 9, FALSE)</f>
        <v>new-orleans-saints</v>
      </c>
      <c r="AH3802" s="5">
        <f>IF(tbl_pbp[[#This Row],[AwayTeam]] &lt;&gt; "new-orleans-saints", tbl_pbp[[#This Row],[homeWinPercentage]], 1-tbl_pbp[[#This Row],[homeWinPercentage]])</f>
        <v>0.64900000000000002</v>
      </c>
      <c r="AI3802" s="13">
        <f>tbl_pbp[[#This Row],[Kamara]]*tbl_pbp[[#This Row],[Impactful Play]]</f>
        <v>0</v>
      </c>
      <c r="AJ3802" s="13">
        <f>tbl_pbp[[#This Row],[Thomas]]*tbl_pbp[[#This Row],[Impactful Play]]</f>
        <v>0</v>
      </c>
      <c r="AK3802" s="13" t="str">
        <f>VLOOKUP(tbl_pbp[[#This Row],[Play Saints Win % Increase]], tbl_impact[],3,TRUE)</f>
        <v>Scented (0 to +5%)</v>
      </c>
    </row>
    <row r="3803" spans="1:37">
      <c r="A3803" s="1">
        <v>11</v>
      </c>
      <c r="B3803" s="5">
        <v>0.30599999999999999</v>
      </c>
      <c r="C3803" t="s">
        <v>3778</v>
      </c>
      <c r="D3803">
        <v>0</v>
      </c>
      <c r="E3803">
        <v>0</v>
      </c>
      <c r="F3803">
        <v>1</v>
      </c>
      <c r="G3803">
        <v>0</v>
      </c>
      <c r="H3803">
        <v>0</v>
      </c>
      <c r="I3803">
        <v>10</v>
      </c>
      <c r="J3803">
        <v>21</v>
      </c>
      <c r="K3803" t="s">
        <v>29</v>
      </c>
      <c r="L3803">
        <v>3</v>
      </c>
      <c r="M3803">
        <v>21</v>
      </c>
      <c r="N3803" t="s">
        <v>3779</v>
      </c>
      <c r="O3803" t="s">
        <v>3780</v>
      </c>
      <c r="P3803" t="s">
        <v>30</v>
      </c>
      <c r="Q3803" t="s">
        <v>31</v>
      </c>
      <c r="R3803" t="s">
        <v>32</v>
      </c>
      <c r="S3803" t="s">
        <v>123</v>
      </c>
      <c r="T3803" t="s">
        <v>317</v>
      </c>
      <c r="U3803" t="s">
        <v>3781</v>
      </c>
      <c r="V3803" t="s">
        <v>3749</v>
      </c>
      <c r="X3803" t="str">
        <f>VLOOKUP(pbp!V1036, games!$B$2:$R$40, 3, FALSE)</f>
        <v>2019-10-20T20:25Z</v>
      </c>
      <c r="Y3803">
        <f>VLOOKUP(1*V3803,NFLGames!$H$11:$H$555,1,FALSE)</f>
        <v>401220277</v>
      </c>
      <c r="Z3803">
        <f>VLOOKUP($Y3803, NFLGames!$H$11:$K$555,2,FALSE)</f>
        <v>2020</v>
      </c>
      <c r="AA3803">
        <f>VLOOKUP($Y3803, NFLGames!$H$11:$K$555,3,FALSE)</f>
        <v>8</v>
      </c>
      <c r="AB3803" s="6">
        <f>IF(A3804=0, 0, AH3804-tbl_pbp[[#This Row],[Saints Win %]])</f>
        <v>-5.799999999999994E-2</v>
      </c>
      <c r="AE3803">
        <f>ABS(tbl_pbp[[#This Row],[play.homeScore]]-tbl_pbp[[#This Row],[play.awayScore]])</f>
        <v>0</v>
      </c>
      <c r="AF3803">
        <f>IF(tbl_pbp[[#This Row],[Play Saints Win % Increase]]&gt;=$AF$4,1,0)</f>
        <v>0</v>
      </c>
      <c r="AG3803" t="str">
        <f>VLOOKUP(tbl_pbp[[#This Row],[gameId]], games!$B$2:$T$40, 9, FALSE)</f>
        <v>new-orleans-saints</v>
      </c>
      <c r="AH3803" s="5">
        <f>IF(tbl_pbp[[#This Row],[AwayTeam]] &lt;&gt; "new-orleans-saints", tbl_pbp[[#This Row],[homeWinPercentage]], 1-tbl_pbp[[#This Row],[homeWinPercentage]])</f>
        <v>0.69399999999999995</v>
      </c>
      <c r="AI3803" s="13">
        <f>tbl_pbp[[#This Row],[Kamara]]*tbl_pbp[[#This Row],[Impactful Play]]</f>
        <v>0</v>
      </c>
      <c r="AJ3803" s="13">
        <f>tbl_pbp[[#This Row],[Thomas]]*tbl_pbp[[#This Row],[Impactful Play]]</f>
        <v>0</v>
      </c>
      <c r="AK3803" s="13" t="str">
        <f>VLOOKUP(tbl_pbp[[#This Row],[Play Saints Win % Increase]], tbl_impact[],3,TRUE)</f>
        <v>Smelly (worse than-5% -&gt; -10%)</v>
      </c>
    </row>
    <row r="3804" spans="1:37">
      <c r="A3804" s="1">
        <v>12</v>
      </c>
      <c r="B3804" s="5">
        <v>0.36399999999999999</v>
      </c>
      <c r="C3804" t="s">
        <v>3782</v>
      </c>
      <c r="D3804">
        <v>0</v>
      </c>
      <c r="E3804">
        <v>0</v>
      </c>
      <c r="F3804">
        <v>1</v>
      </c>
      <c r="G3804">
        <v>0</v>
      </c>
      <c r="H3804">
        <v>3</v>
      </c>
      <c r="I3804">
        <v>9</v>
      </c>
      <c r="J3804">
        <v>20</v>
      </c>
      <c r="K3804" t="s">
        <v>29</v>
      </c>
      <c r="L3804">
        <v>4</v>
      </c>
      <c r="M3804">
        <v>20</v>
      </c>
      <c r="N3804" t="s">
        <v>3783</v>
      </c>
      <c r="O3804" t="s">
        <v>3477</v>
      </c>
      <c r="P3804" t="s">
        <v>187</v>
      </c>
      <c r="Q3804" t="s">
        <v>188</v>
      </c>
      <c r="R3804" t="s">
        <v>189</v>
      </c>
      <c r="S3804" t="s">
        <v>183</v>
      </c>
      <c r="T3804" t="s">
        <v>109</v>
      </c>
      <c r="U3804" t="s">
        <v>3784</v>
      </c>
      <c r="V3804" t="s">
        <v>3749</v>
      </c>
      <c r="X3804" t="str">
        <f>VLOOKUP(pbp!V1037, games!$B$2:$R$40, 3, FALSE)</f>
        <v>2019-10-20T20:25Z</v>
      </c>
      <c r="Y3804">
        <f>VLOOKUP(1*V3804,NFLGames!$H$11:$H$555,1,FALSE)</f>
        <v>401220277</v>
      </c>
      <c r="Z3804">
        <f>VLOOKUP($Y3804, NFLGames!$H$11:$K$555,2,FALSE)</f>
        <v>2020</v>
      </c>
      <c r="AA3804">
        <f>VLOOKUP($Y3804, NFLGames!$H$11:$K$555,3,FALSE)</f>
        <v>8</v>
      </c>
      <c r="AB3804" s="6">
        <f>IF(A3805=0, 0, AH3805-tbl_pbp[[#This Row],[Saints Win %]])</f>
        <v>6.5999999999999948E-2</v>
      </c>
      <c r="AE3804">
        <f>ABS(tbl_pbp[[#This Row],[play.homeScore]]-tbl_pbp[[#This Row],[play.awayScore]])</f>
        <v>3</v>
      </c>
      <c r="AF3804">
        <f>IF(tbl_pbp[[#This Row],[Play Saints Win % Increase]]&gt;=$AF$4,1,0)</f>
        <v>0</v>
      </c>
      <c r="AG3804" t="str">
        <f>VLOOKUP(tbl_pbp[[#This Row],[gameId]], games!$B$2:$T$40, 9, FALSE)</f>
        <v>new-orleans-saints</v>
      </c>
      <c r="AH3804" s="5">
        <f>IF(tbl_pbp[[#This Row],[AwayTeam]] &lt;&gt; "new-orleans-saints", tbl_pbp[[#This Row],[homeWinPercentage]], 1-tbl_pbp[[#This Row],[homeWinPercentage]])</f>
        <v>0.63600000000000001</v>
      </c>
      <c r="AI3804" s="13">
        <f>tbl_pbp[[#This Row],[Kamara]]*tbl_pbp[[#This Row],[Impactful Play]]</f>
        <v>0</v>
      </c>
      <c r="AJ3804" s="13">
        <f>tbl_pbp[[#This Row],[Thomas]]*tbl_pbp[[#This Row],[Impactful Play]]</f>
        <v>0</v>
      </c>
      <c r="AK3804" s="13" t="str">
        <f>VLOOKUP(tbl_pbp[[#This Row],[Play Saints Win % Increase]], tbl_impact[],3,TRUE)</f>
        <v>Perfumed (5 to + 10%)</v>
      </c>
    </row>
    <row r="3805" spans="1:37">
      <c r="A3805" s="1">
        <v>13</v>
      </c>
      <c r="B3805" s="5">
        <v>0.29799999999999999</v>
      </c>
      <c r="C3805" t="s">
        <v>3785</v>
      </c>
      <c r="D3805">
        <v>0</v>
      </c>
      <c r="E3805">
        <v>0</v>
      </c>
      <c r="F3805">
        <v>1</v>
      </c>
      <c r="G3805">
        <v>0</v>
      </c>
      <c r="H3805">
        <v>3</v>
      </c>
      <c r="I3805">
        <v>10</v>
      </c>
      <c r="J3805">
        <v>65</v>
      </c>
      <c r="K3805" t="s">
        <v>29</v>
      </c>
      <c r="L3805">
        <v>1</v>
      </c>
      <c r="M3805">
        <v>65</v>
      </c>
      <c r="N3805" t="s">
        <v>3786</v>
      </c>
      <c r="O3805" t="s">
        <v>3477</v>
      </c>
      <c r="P3805" t="s">
        <v>3787</v>
      </c>
      <c r="Q3805" t="s">
        <v>3788</v>
      </c>
      <c r="R3805" t="s">
        <v>3789</v>
      </c>
      <c r="V3805" t="s">
        <v>3749</v>
      </c>
      <c r="X3805" t="str">
        <f>VLOOKUP(pbp!V1038, games!$B$2:$R$40, 3, FALSE)</f>
        <v>2019-10-20T20:25Z</v>
      </c>
      <c r="Y3805">
        <f>VLOOKUP(1*V3805,NFLGames!$H$11:$H$555,1,FALSE)</f>
        <v>401220277</v>
      </c>
      <c r="Z3805">
        <f>VLOOKUP($Y3805, NFLGames!$H$11:$K$555,2,FALSE)</f>
        <v>2020</v>
      </c>
      <c r="AA3805">
        <f>VLOOKUP($Y3805, NFLGames!$H$11:$K$555,3,FALSE)</f>
        <v>8</v>
      </c>
      <c r="AB3805" s="6">
        <f>IF(A3806=0, 0, AH3806-tbl_pbp[[#This Row],[Saints Win %]])</f>
        <v>-7.0999999999999952E-2</v>
      </c>
      <c r="AE3805">
        <f>ABS(tbl_pbp[[#This Row],[play.homeScore]]-tbl_pbp[[#This Row],[play.awayScore]])</f>
        <v>3</v>
      </c>
      <c r="AF3805">
        <f>IF(tbl_pbp[[#This Row],[Play Saints Win % Increase]]&gt;=$AF$4,1,0)</f>
        <v>0</v>
      </c>
      <c r="AG3805" t="str">
        <f>VLOOKUP(tbl_pbp[[#This Row],[gameId]], games!$B$2:$T$40, 9, FALSE)</f>
        <v>new-orleans-saints</v>
      </c>
      <c r="AH3805" s="5">
        <f>IF(tbl_pbp[[#This Row],[AwayTeam]] &lt;&gt; "new-orleans-saints", tbl_pbp[[#This Row],[homeWinPercentage]], 1-tbl_pbp[[#This Row],[homeWinPercentage]])</f>
        <v>0.70199999999999996</v>
      </c>
      <c r="AI3805" s="13">
        <f>tbl_pbp[[#This Row],[Kamara]]*tbl_pbp[[#This Row],[Impactful Play]]</f>
        <v>0</v>
      </c>
      <c r="AJ3805" s="13">
        <f>tbl_pbp[[#This Row],[Thomas]]*tbl_pbp[[#This Row],[Impactful Play]]</f>
        <v>0</v>
      </c>
      <c r="AK3805" s="13" t="str">
        <f>VLOOKUP(tbl_pbp[[#This Row],[Play Saints Win % Increase]], tbl_impact[],3,TRUE)</f>
        <v>Smelly (worse than-5% -&gt; -10%)</v>
      </c>
    </row>
    <row r="3806" spans="1:37">
      <c r="A3806" s="1">
        <v>14</v>
      </c>
      <c r="B3806" s="5">
        <v>0.36899999999999999</v>
      </c>
      <c r="C3806" t="s">
        <v>3790</v>
      </c>
      <c r="D3806">
        <v>0</v>
      </c>
      <c r="E3806">
        <v>0</v>
      </c>
      <c r="F3806">
        <v>1</v>
      </c>
      <c r="G3806">
        <v>0</v>
      </c>
      <c r="H3806">
        <v>3</v>
      </c>
      <c r="I3806">
        <v>0</v>
      </c>
      <c r="J3806">
        <v>65</v>
      </c>
      <c r="K3806" t="s">
        <v>29</v>
      </c>
      <c r="L3806">
        <v>0</v>
      </c>
      <c r="M3806">
        <v>65</v>
      </c>
      <c r="N3806" t="s">
        <v>288</v>
      </c>
      <c r="O3806" t="s">
        <v>3477</v>
      </c>
      <c r="P3806" t="s">
        <v>25</v>
      </c>
      <c r="Q3806" t="s">
        <v>26</v>
      </c>
      <c r="R3806" t="s">
        <v>27</v>
      </c>
      <c r="V3806" t="s">
        <v>3749</v>
      </c>
      <c r="X3806" t="str">
        <f>VLOOKUP(pbp!V1039, games!$B$2:$R$40, 3, FALSE)</f>
        <v>2019-10-20T20:25Z</v>
      </c>
      <c r="Y3806">
        <f>VLOOKUP(1*V3806,NFLGames!$H$11:$H$555,1,FALSE)</f>
        <v>401220277</v>
      </c>
      <c r="Z3806">
        <f>VLOOKUP($Y3806, NFLGames!$H$11:$K$555,2,FALSE)</f>
        <v>2020</v>
      </c>
      <c r="AA3806">
        <f>VLOOKUP($Y3806, NFLGames!$H$11:$K$555,3,FALSE)</f>
        <v>8</v>
      </c>
      <c r="AB3806" s="6">
        <f>IF(A3807=0, 0, AH3807-tbl_pbp[[#This Row],[Saints Win %]])</f>
        <v>-1.0000000000000009E-2</v>
      </c>
      <c r="AE3806">
        <f>ABS(tbl_pbp[[#This Row],[play.homeScore]]-tbl_pbp[[#This Row],[play.awayScore]])</f>
        <v>3</v>
      </c>
      <c r="AF3806">
        <f>IF(tbl_pbp[[#This Row],[Play Saints Win % Increase]]&gt;=$AF$4,1,0)</f>
        <v>0</v>
      </c>
      <c r="AG3806" t="str">
        <f>VLOOKUP(tbl_pbp[[#This Row],[gameId]], games!$B$2:$T$40, 9, FALSE)</f>
        <v>new-orleans-saints</v>
      </c>
      <c r="AH3806" s="5">
        <f>IF(tbl_pbp[[#This Row],[AwayTeam]] &lt;&gt; "new-orleans-saints", tbl_pbp[[#This Row],[homeWinPercentage]], 1-tbl_pbp[[#This Row],[homeWinPercentage]])</f>
        <v>0.63100000000000001</v>
      </c>
      <c r="AI3806" s="13">
        <f>tbl_pbp[[#This Row],[Kamara]]*tbl_pbp[[#This Row],[Impactful Play]]</f>
        <v>0</v>
      </c>
      <c r="AJ3806" s="13">
        <f>tbl_pbp[[#This Row],[Thomas]]*tbl_pbp[[#This Row],[Impactful Play]]</f>
        <v>0</v>
      </c>
      <c r="AK3806" s="13" t="str">
        <f>VLOOKUP(tbl_pbp[[#This Row],[Play Saints Win % Increase]], tbl_impact[],3,TRUE)</f>
        <v>Bad (0 to -5%)</v>
      </c>
    </row>
    <row r="3807" spans="1:37">
      <c r="A3807" s="1">
        <v>15</v>
      </c>
      <c r="B3807" s="5">
        <v>0.379</v>
      </c>
      <c r="C3807" t="s">
        <v>3791</v>
      </c>
      <c r="D3807">
        <v>0</v>
      </c>
      <c r="E3807">
        <v>0</v>
      </c>
      <c r="F3807">
        <v>1</v>
      </c>
      <c r="G3807">
        <v>0</v>
      </c>
      <c r="H3807">
        <v>3</v>
      </c>
      <c r="I3807">
        <v>10</v>
      </c>
      <c r="J3807">
        <v>25</v>
      </c>
      <c r="K3807" t="s">
        <v>22</v>
      </c>
      <c r="L3807">
        <v>1</v>
      </c>
      <c r="M3807">
        <v>75</v>
      </c>
      <c r="N3807" t="s">
        <v>3792</v>
      </c>
      <c r="O3807" t="s">
        <v>3477</v>
      </c>
      <c r="P3807" t="s">
        <v>30</v>
      </c>
      <c r="Q3807" t="s">
        <v>31</v>
      </c>
      <c r="R3807" t="s">
        <v>32</v>
      </c>
      <c r="S3807" t="s">
        <v>33</v>
      </c>
      <c r="T3807" t="s">
        <v>289</v>
      </c>
      <c r="U3807" t="s">
        <v>290</v>
      </c>
      <c r="V3807" t="s">
        <v>3749</v>
      </c>
      <c r="X3807" t="str">
        <f>VLOOKUP(pbp!V1040, games!$B$2:$R$40, 3, FALSE)</f>
        <v>2019-10-20T20:25Z</v>
      </c>
      <c r="Y3807">
        <f>VLOOKUP(1*V3807,NFLGames!$H$11:$H$555,1,FALSE)</f>
        <v>401220277</v>
      </c>
      <c r="Z3807">
        <f>VLOOKUP($Y3807, NFLGames!$H$11:$K$555,2,FALSE)</f>
        <v>2020</v>
      </c>
      <c r="AA3807">
        <f>VLOOKUP($Y3807, NFLGames!$H$11:$K$555,3,FALSE)</f>
        <v>8</v>
      </c>
      <c r="AB3807" s="6">
        <f>IF(A3808=0, 0, AH3808-tbl_pbp[[#This Row],[Saints Win %]])</f>
        <v>-1.3000000000000012E-2</v>
      </c>
      <c r="AE3807">
        <f>ABS(tbl_pbp[[#This Row],[play.homeScore]]-tbl_pbp[[#This Row],[play.awayScore]])</f>
        <v>3</v>
      </c>
      <c r="AF3807">
        <f>IF(tbl_pbp[[#This Row],[Play Saints Win % Increase]]&gt;=$AF$4,1,0)</f>
        <v>0</v>
      </c>
      <c r="AG3807" t="str">
        <f>VLOOKUP(tbl_pbp[[#This Row],[gameId]], games!$B$2:$T$40, 9, FALSE)</f>
        <v>new-orleans-saints</v>
      </c>
      <c r="AH3807" s="5">
        <f>IF(tbl_pbp[[#This Row],[AwayTeam]] &lt;&gt; "new-orleans-saints", tbl_pbp[[#This Row],[homeWinPercentage]], 1-tbl_pbp[[#This Row],[homeWinPercentage]])</f>
        <v>0.621</v>
      </c>
      <c r="AI3807" s="13">
        <f>tbl_pbp[[#This Row],[Kamara]]*tbl_pbp[[#This Row],[Impactful Play]]</f>
        <v>0</v>
      </c>
      <c r="AJ3807" s="13">
        <f>tbl_pbp[[#This Row],[Thomas]]*tbl_pbp[[#This Row],[Impactful Play]]</f>
        <v>0</v>
      </c>
      <c r="AK3807" s="13" t="str">
        <f>VLOOKUP(tbl_pbp[[#This Row],[Play Saints Win % Increase]], tbl_impact[],3,TRUE)</f>
        <v>Bad (0 to -5%)</v>
      </c>
    </row>
    <row r="3808" spans="1:37">
      <c r="A3808" s="1">
        <v>16</v>
      </c>
      <c r="B3808" s="5">
        <v>0.39200000000000002</v>
      </c>
      <c r="C3808" t="s">
        <v>3793</v>
      </c>
      <c r="D3808">
        <v>0</v>
      </c>
      <c r="E3808">
        <v>0</v>
      </c>
      <c r="F3808">
        <v>1</v>
      </c>
      <c r="G3808">
        <v>0</v>
      </c>
      <c r="H3808">
        <v>3</v>
      </c>
      <c r="I3808">
        <v>2</v>
      </c>
      <c r="J3808">
        <v>33</v>
      </c>
      <c r="K3808" t="s">
        <v>22</v>
      </c>
      <c r="L3808">
        <v>2</v>
      </c>
      <c r="M3808">
        <v>67</v>
      </c>
      <c r="N3808" t="s">
        <v>3794</v>
      </c>
      <c r="O3808" t="s">
        <v>89</v>
      </c>
      <c r="P3808" t="s">
        <v>30</v>
      </c>
      <c r="Q3808" t="s">
        <v>31</v>
      </c>
      <c r="R3808" t="s">
        <v>32</v>
      </c>
      <c r="S3808" t="s">
        <v>51</v>
      </c>
      <c r="T3808" t="s">
        <v>3795</v>
      </c>
      <c r="U3808" t="s">
        <v>3796</v>
      </c>
      <c r="V3808" t="s">
        <v>3749</v>
      </c>
      <c r="X3808" t="str">
        <f>VLOOKUP(pbp!V1041, games!$B$2:$R$40, 3, FALSE)</f>
        <v>2019-10-20T20:25Z</v>
      </c>
      <c r="Y3808">
        <f>VLOOKUP(1*V3808,NFLGames!$H$11:$H$555,1,FALSE)</f>
        <v>401220277</v>
      </c>
      <c r="Z3808">
        <f>VLOOKUP($Y3808, NFLGames!$H$11:$K$555,2,FALSE)</f>
        <v>2020</v>
      </c>
      <c r="AA3808">
        <f>VLOOKUP($Y3808, NFLGames!$H$11:$K$555,3,FALSE)</f>
        <v>8</v>
      </c>
      <c r="AB3808" s="6">
        <f>IF(A3809=0, 0, AH3809-tbl_pbp[[#This Row],[Saints Win %]])</f>
        <v>-7.0000000000000062E-3</v>
      </c>
      <c r="AE3808">
        <f>ABS(tbl_pbp[[#This Row],[play.homeScore]]-tbl_pbp[[#This Row],[play.awayScore]])</f>
        <v>3</v>
      </c>
      <c r="AF3808">
        <f>IF(tbl_pbp[[#This Row],[Play Saints Win % Increase]]&gt;=$AF$4,1,0)</f>
        <v>0</v>
      </c>
      <c r="AG3808" t="str">
        <f>VLOOKUP(tbl_pbp[[#This Row],[gameId]], games!$B$2:$T$40, 9, FALSE)</f>
        <v>new-orleans-saints</v>
      </c>
      <c r="AH3808" s="5">
        <f>IF(tbl_pbp[[#This Row],[AwayTeam]] &lt;&gt; "new-orleans-saints", tbl_pbp[[#This Row],[homeWinPercentage]], 1-tbl_pbp[[#This Row],[homeWinPercentage]])</f>
        <v>0.60799999999999998</v>
      </c>
      <c r="AI3808" s="13">
        <f>tbl_pbp[[#This Row],[Kamara]]*tbl_pbp[[#This Row],[Impactful Play]]</f>
        <v>0</v>
      </c>
      <c r="AJ3808" s="13">
        <f>tbl_pbp[[#This Row],[Thomas]]*tbl_pbp[[#This Row],[Impactful Play]]</f>
        <v>0</v>
      </c>
      <c r="AK3808" s="13" t="str">
        <f>VLOOKUP(tbl_pbp[[#This Row],[Play Saints Win % Increase]], tbl_impact[],3,TRUE)</f>
        <v>Bad (0 to -5%)</v>
      </c>
    </row>
    <row r="3809" spans="1:37">
      <c r="A3809" s="1">
        <v>17</v>
      </c>
      <c r="B3809" s="5">
        <v>0.39900000000000002</v>
      </c>
      <c r="C3809" t="s">
        <v>3797</v>
      </c>
      <c r="D3809">
        <v>0</v>
      </c>
      <c r="E3809">
        <v>0</v>
      </c>
      <c r="F3809">
        <v>1</v>
      </c>
      <c r="G3809">
        <v>0</v>
      </c>
      <c r="H3809">
        <v>3</v>
      </c>
      <c r="I3809">
        <v>10</v>
      </c>
      <c r="J3809">
        <v>37</v>
      </c>
      <c r="K3809" t="s">
        <v>22</v>
      </c>
      <c r="L3809">
        <v>1</v>
      </c>
      <c r="M3809">
        <v>63</v>
      </c>
      <c r="N3809" t="s">
        <v>3798</v>
      </c>
      <c r="O3809" t="s">
        <v>526</v>
      </c>
      <c r="P3809" t="s">
        <v>30</v>
      </c>
      <c r="Q3809" t="s">
        <v>31</v>
      </c>
      <c r="R3809" t="s">
        <v>32</v>
      </c>
      <c r="S3809" t="s">
        <v>33</v>
      </c>
      <c r="T3809" t="s">
        <v>3799</v>
      </c>
      <c r="U3809" t="s">
        <v>3800</v>
      </c>
      <c r="V3809" t="s">
        <v>3749</v>
      </c>
      <c r="X3809" t="str">
        <f>VLOOKUP(pbp!V1042, games!$B$2:$R$40, 3, FALSE)</f>
        <v>2019-10-20T20:25Z</v>
      </c>
      <c r="Y3809">
        <f>VLOOKUP(1*V3809,NFLGames!$H$11:$H$555,1,FALSE)</f>
        <v>401220277</v>
      </c>
      <c r="Z3809">
        <f>VLOOKUP($Y3809, NFLGames!$H$11:$K$555,2,FALSE)</f>
        <v>2020</v>
      </c>
      <c r="AA3809">
        <f>VLOOKUP($Y3809, NFLGames!$H$11:$K$555,3,FALSE)</f>
        <v>8</v>
      </c>
      <c r="AB3809" s="6">
        <f>IF(A3810=0, 0, AH3810-tbl_pbp[[#This Row],[Saints Win %]])</f>
        <v>3.9000000000000035E-2</v>
      </c>
      <c r="AE3809">
        <f>ABS(tbl_pbp[[#This Row],[play.homeScore]]-tbl_pbp[[#This Row],[play.awayScore]])</f>
        <v>3</v>
      </c>
      <c r="AF3809">
        <f>IF(tbl_pbp[[#This Row],[Play Saints Win % Increase]]&gt;=$AF$4,1,0)</f>
        <v>0</v>
      </c>
      <c r="AG3809" t="str">
        <f>VLOOKUP(tbl_pbp[[#This Row],[gameId]], games!$B$2:$T$40, 9, FALSE)</f>
        <v>new-orleans-saints</v>
      </c>
      <c r="AH3809" s="5">
        <f>IF(tbl_pbp[[#This Row],[AwayTeam]] &lt;&gt; "new-orleans-saints", tbl_pbp[[#This Row],[homeWinPercentage]], 1-tbl_pbp[[#This Row],[homeWinPercentage]])</f>
        <v>0.60099999999999998</v>
      </c>
      <c r="AI3809" s="13">
        <f>tbl_pbp[[#This Row],[Kamara]]*tbl_pbp[[#This Row],[Impactful Play]]</f>
        <v>0</v>
      </c>
      <c r="AJ3809" s="13">
        <f>tbl_pbp[[#This Row],[Thomas]]*tbl_pbp[[#This Row],[Impactful Play]]</f>
        <v>0</v>
      </c>
      <c r="AK3809" s="13" t="str">
        <f>VLOOKUP(tbl_pbp[[#This Row],[Play Saints Win % Increase]], tbl_impact[],3,TRUE)</f>
        <v>Scented (0 to +5%)</v>
      </c>
    </row>
    <row r="3810" spans="1:37">
      <c r="A3810" s="1">
        <v>18</v>
      </c>
      <c r="B3810" s="5">
        <v>0.36</v>
      </c>
      <c r="C3810" t="s">
        <v>3801</v>
      </c>
      <c r="D3810">
        <v>0</v>
      </c>
      <c r="E3810">
        <v>0</v>
      </c>
      <c r="F3810">
        <v>1</v>
      </c>
      <c r="G3810">
        <v>0</v>
      </c>
      <c r="H3810">
        <v>3</v>
      </c>
      <c r="I3810">
        <v>1</v>
      </c>
      <c r="J3810">
        <v>46</v>
      </c>
      <c r="K3810" t="s">
        <v>22</v>
      </c>
      <c r="L3810">
        <v>2</v>
      </c>
      <c r="M3810">
        <v>54</v>
      </c>
      <c r="N3810" t="s">
        <v>3802</v>
      </c>
      <c r="O3810" t="s">
        <v>2811</v>
      </c>
      <c r="P3810" t="s">
        <v>45</v>
      </c>
      <c r="Q3810" t="s">
        <v>46</v>
      </c>
      <c r="R3810" t="s">
        <v>47</v>
      </c>
      <c r="S3810" t="s">
        <v>83</v>
      </c>
      <c r="T3810" t="s">
        <v>84</v>
      </c>
      <c r="U3810" t="s">
        <v>85</v>
      </c>
      <c r="V3810" t="s">
        <v>3749</v>
      </c>
      <c r="X3810" t="str">
        <f>VLOOKUP(pbp!V1043, games!$B$2:$R$40, 3, FALSE)</f>
        <v>2019-10-20T20:25Z</v>
      </c>
      <c r="Y3810">
        <f>VLOOKUP(1*V3810,NFLGames!$H$11:$H$555,1,FALSE)</f>
        <v>401220277</v>
      </c>
      <c r="Z3810">
        <f>VLOOKUP($Y3810, NFLGames!$H$11:$K$555,2,FALSE)</f>
        <v>2020</v>
      </c>
      <c r="AA3810">
        <f>VLOOKUP($Y3810, NFLGames!$H$11:$K$555,3,FALSE)</f>
        <v>8</v>
      </c>
      <c r="AB3810" s="6">
        <f>IF(A3811=0, 0, AH3811-tbl_pbp[[#This Row],[Saints Win %]])</f>
        <v>-4.3000000000000038E-2</v>
      </c>
      <c r="AE3810">
        <f>ABS(tbl_pbp[[#This Row],[play.homeScore]]-tbl_pbp[[#This Row],[play.awayScore]])</f>
        <v>3</v>
      </c>
      <c r="AF3810">
        <f>IF(tbl_pbp[[#This Row],[Play Saints Win % Increase]]&gt;=$AF$4,1,0)</f>
        <v>0</v>
      </c>
      <c r="AG3810" t="str">
        <f>VLOOKUP(tbl_pbp[[#This Row],[gameId]], games!$B$2:$T$40, 9, FALSE)</f>
        <v>new-orleans-saints</v>
      </c>
      <c r="AH3810" s="5">
        <f>IF(tbl_pbp[[#This Row],[AwayTeam]] &lt;&gt; "new-orleans-saints", tbl_pbp[[#This Row],[homeWinPercentage]], 1-tbl_pbp[[#This Row],[homeWinPercentage]])</f>
        <v>0.64</v>
      </c>
      <c r="AI3810" s="13">
        <f>tbl_pbp[[#This Row],[Kamara]]*tbl_pbp[[#This Row],[Impactful Play]]</f>
        <v>0</v>
      </c>
      <c r="AJ3810" s="13">
        <f>tbl_pbp[[#This Row],[Thomas]]*tbl_pbp[[#This Row],[Impactful Play]]</f>
        <v>0</v>
      </c>
      <c r="AK3810" s="13" t="str">
        <f>VLOOKUP(tbl_pbp[[#This Row],[Play Saints Win % Increase]], tbl_impact[],3,TRUE)</f>
        <v>Bad (0 to -5%)</v>
      </c>
    </row>
    <row r="3811" spans="1:37">
      <c r="A3811" s="1">
        <v>19</v>
      </c>
      <c r="B3811" s="5">
        <v>0.40300000000000002</v>
      </c>
      <c r="C3811" t="s">
        <v>3803</v>
      </c>
      <c r="D3811">
        <v>0</v>
      </c>
      <c r="E3811">
        <v>0</v>
      </c>
      <c r="F3811">
        <v>1</v>
      </c>
      <c r="G3811">
        <v>0</v>
      </c>
      <c r="H3811">
        <v>3</v>
      </c>
      <c r="I3811">
        <v>10</v>
      </c>
      <c r="J3811">
        <v>49</v>
      </c>
      <c r="K3811" t="s">
        <v>22</v>
      </c>
      <c r="L3811">
        <v>1</v>
      </c>
      <c r="M3811">
        <v>51</v>
      </c>
      <c r="N3811" t="s">
        <v>3804</v>
      </c>
      <c r="O3811" t="s">
        <v>2811</v>
      </c>
      <c r="P3811" t="s">
        <v>3787</v>
      </c>
      <c r="Q3811" t="s">
        <v>3788</v>
      </c>
      <c r="R3811" t="s">
        <v>3789</v>
      </c>
      <c r="V3811" t="s">
        <v>3749</v>
      </c>
      <c r="X3811" t="str">
        <f>VLOOKUP(pbp!V1044, games!$B$2:$R$40, 3, FALSE)</f>
        <v>2019-10-20T20:25Z</v>
      </c>
      <c r="Y3811">
        <f>VLOOKUP(1*V3811,NFLGames!$H$11:$H$555,1,FALSE)</f>
        <v>401220277</v>
      </c>
      <c r="Z3811">
        <f>VLOOKUP($Y3811, NFLGames!$H$11:$K$555,2,FALSE)</f>
        <v>2020</v>
      </c>
      <c r="AA3811">
        <f>VLOOKUP($Y3811, NFLGames!$H$11:$K$555,3,FALSE)</f>
        <v>8</v>
      </c>
      <c r="AB3811" s="6">
        <f>IF(A3812=0, 0, AH3812-tbl_pbp[[#This Row],[Saints Win %]])</f>
        <v>2.300000000000002E-2</v>
      </c>
      <c r="AE3811">
        <f>ABS(tbl_pbp[[#This Row],[play.homeScore]]-tbl_pbp[[#This Row],[play.awayScore]])</f>
        <v>3</v>
      </c>
      <c r="AF3811">
        <f>IF(tbl_pbp[[#This Row],[Play Saints Win % Increase]]&gt;=$AF$4,1,0)</f>
        <v>0</v>
      </c>
      <c r="AG3811" t="str">
        <f>VLOOKUP(tbl_pbp[[#This Row],[gameId]], games!$B$2:$T$40, 9, FALSE)</f>
        <v>new-orleans-saints</v>
      </c>
      <c r="AH3811" s="5">
        <f>IF(tbl_pbp[[#This Row],[AwayTeam]] &lt;&gt; "new-orleans-saints", tbl_pbp[[#This Row],[homeWinPercentage]], 1-tbl_pbp[[#This Row],[homeWinPercentage]])</f>
        <v>0.59699999999999998</v>
      </c>
      <c r="AI3811" s="13">
        <f>tbl_pbp[[#This Row],[Kamara]]*tbl_pbp[[#This Row],[Impactful Play]]</f>
        <v>0</v>
      </c>
      <c r="AJ3811" s="13">
        <f>tbl_pbp[[#This Row],[Thomas]]*tbl_pbp[[#This Row],[Impactful Play]]</f>
        <v>0</v>
      </c>
      <c r="AK3811" s="13" t="str">
        <f>VLOOKUP(tbl_pbp[[#This Row],[Play Saints Win % Increase]], tbl_impact[],3,TRUE)</f>
        <v>Scented (0 to +5%)</v>
      </c>
    </row>
    <row r="3812" spans="1:37">
      <c r="A3812" s="1">
        <v>20</v>
      </c>
      <c r="B3812" s="5">
        <v>0.38</v>
      </c>
      <c r="C3812" t="s">
        <v>3805</v>
      </c>
      <c r="D3812">
        <v>0</v>
      </c>
      <c r="E3812">
        <v>0</v>
      </c>
      <c r="F3812">
        <v>1</v>
      </c>
      <c r="G3812">
        <v>0</v>
      </c>
      <c r="H3812">
        <v>3</v>
      </c>
      <c r="I3812">
        <v>10</v>
      </c>
      <c r="J3812">
        <v>49</v>
      </c>
      <c r="K3812" t="s">
        <v>22</v>
      </c>
      <c r="L3812">
        <v>1</v>
      </c>
      <c r="M3812">
        <v>51</v>
      </c>
      <c r="N3812" t="s">
        <v>3806</v>
      </c>
      <c r="O3812" t="s">
        <v>3807</v>
      </c>
      <c r="P3812" t="s">
        <v>22</v>
      </c>
      <c r="Q3812" t="s">
        <v>37</v>
      </c>
      <c r="S3812" t="s">
        <v>33</v>
      </c>
      <c r="T3812" t="s">
        <v>52</v>
      </c>
      <c r="U3812" t="s">
        <v>3765</v>
      </c>
      <c r="V3812" t="s">
        <v>3749</v>
      </c>
      <c r="X3812" t="str">
        <f>VLOOKUP(pbp!V1045, games!$B$2:$R$40, 3, FALSE)</f>
        <v>2019-10-20T20:25Z</v>
      </c>
      <c r="Y3812">
        <f>VLOOKUP(1*V3812,NFLGames!$H$11:$H$555,1,FALSE)</f>
        <v>401220277</v>
      </c>
      <c r="Z3812">
        <f>VLOOKUP($Y3812, NFLGames!$H$11:$K$555,2,FALSE)</f>
        <v>2020</v>
      </c>
      <c r="AA3812">
        <f>VLOOKUP($Y3812, NFLGames!$H$11:$K$555,3,FALSE)</f>
        <v>8</v>
      </c>
      <c r="AB3812" s="6">
        <f>IF(A3813=0, 0, AH3813-tbl_pbp[[#This Row],[Saints Win %]])</f>
        <v>5.0000000000000044E-3</v>
      </c>
      <c r="AE3812">
        <f>ABS(tbl_pbp[[#This Row],[play.homeScore]]-tbl_pbp[[#This Row],[play.awayScore]])</f>
        <v>3</v>
      </c>
      <c r="AF3812">
        <f>IF(tbl_pbp[[#This Row],[Play Saints Win % Increase]]&gt;=$AF$4,1,0)</f>
        <v>0</v>
      </c>
      <c r="AG3812" t="str">
        <f>VLOOKUP(tbl_pbp[[#This Row],[gameId]], games!$B$2:$T$40, 9, FALSE)</f>
        <v>new-orleans-saints</v>
      </c>
      <c r="AH3812" s="5">
        <f>IF(tbl_pbp[[#This Row],[AwayTeam]] &lt;&gt; "new-orleans-saints", tbl_pbp[[#This Row],[homeWinPercentage]], 1-tbl_pbp[[#This Row],[homeWinPercentage]])</f>
        <v>0.62</v>
      </c>
      <c r="AI3812" s="13">
        <f>tbl_pbp[[#This Row],[Kamara]]*tbl_pbp[[#This Row],[Impactful Play]]</f>
        <v>0</v>
      </c>
      <c r="AJ3812" s="13">
        <f>tbl_pbp[[#This Row],[Thomas]]*tbl_pbp[[#This Row],[Impactful Play]]</f>
        <v>0</v>
      </c>
      <c r="AK3812" s="13" t="str">
        <f>VLOOKUP(tbl_pbp[[#This Row],[Play Saints Win % Increase]], tbl_impact[],3,TRUE)</f>
        <v>Scented (0 to +5%)</v>
      </c>
    </row>
    <row r="3813" spans="1:37">
      <c r="A3813" s="1">
        <v>21</v>
      </c>
      <c r="B3813" s="5">
        <v>0.375</v>
      </c>
      <c r="C3813" t="s">
        <v>3808</v>
      </c>
      <c r="D3813">
        <v>0</v>
      </c>
      <c r="E3813">
        <v>0</v>
      </c>
      <c r="F3813">
        <v>1</v>
      </c>
      <c r="G3813">
        <v>0</v>
      </c>
      <c r="H3813">
        <v>3</v>
      </c>
      <c r="I3813">
        <v>10</v>
      </c>
      <c r="J3813">
        <v>49</v>
      </c>
      <c r="K3813" t="s">
        <v>22</v>
      </c>
      <c r="L3813">
        <v>2</v>
      </c>
      <c r="M3813">
        <v>51</v>
      </c>
      <c r="N3813" t="s">
        <v>3809</v>
      </c>
      <c r="O3813" t="s">
        <v>93</v>
      </c>
      <c r="P3813" t="s">
        <v>45</v>
      </c>
      <c r="Q3813" t="s">
        <v>46</v>
      </c>
      <c r="R3813" t="s">
        <v>47</v>
      </c>
      <c r="S3813" t="s">
        <v>120</v>
      </c>
      <c r="T3813" t="s">
        <v>52</v>
      </c>
      <c r="U3813" t="s">
        <v>3810</v>
      </c>
      <c r="V3813" t="s">
        <v>3749</v>
      </c>
      <c r="X3813" t="str">
        <f>VLOOKUP(pbp!V1046, games!$B$2:$R$40, 3, FALSE)</f>
        <v>2019-10-20T20:25Z</v>
      </c>
      <c r="Y3813">
        <f>VLOOKUP(1*V3813,NFLGames!$H$11:$H$555,1,FALSE)</f>
        <v>401220277</v>
      </c>
      <c r="Z3813">
        <f>VLOOKUP($Y3813, NFLGames!$H$11:$K$555,2,FALSE)</f>
        <v>2020</v>
      </c>
      <c r="AA3813">
        <f>VLOOKUP($Y3813, NFLGames!$H$11:$K$555,3,FALSE)</f>
        <v>8</v>
      </c>
      <c r="AB3813" s="6">
        <f>IF(A3814=0, 0, AH3814-tbl_pbp[[#This Row],[Saints Win %]])</f>
        <v>-5.4000000000000048E-2</v>
      </c>
      <c r="AE3813">
        <f>ABS(tbl_pbp[[#This Row],[play.homeScore]]-tbl_pbp[[#This Row],[play.awayScore]])</f>
        <v>3</v>
      </c>
      <c r="AF3813">
        <f>IF(tbl_pbp[[#This Row],[Play Saints Win % Increase]]&gt;=$AF$4,1,0)</f>
        <v>0</v>
      </c>
      <c r="AG3813" t="str">
        <f>VLOOKUP(tbl_pbp[[#This Row],[gameId]], games!$B$2:$T$40, 9, FALSE)</f>
        <v>new-orleans-saints</v>
      </c>
      <c r="AH3813" s="5">
        <f>IF(tbl_pbp[[#This Row],[AwayTeam]] &lt;&gt; "new-orleans-saints", tbl_pbp[[#This Row],[homeWinPercentage]], 1-tbl_pbp[[#This Row],[homeWinPercentage]])</f>
        <v>0.625</v>
      </c>
      <c r="AI3813" s="13">
        <f>tbl_pbp[[#This Row],[Kamara]]*tbl_pbp[[#This Row],[Impactful Play]]</f>
        <v>0</v>
      </c>
      <c r="AJ3813" s="13">
        <f>tbl_pbp[[#This Row],[Thomas]]*tbl_pbp[[#This Row],[Impactful Play]]</f>
        <v>0</v>
      </c>
      <c r="AK3813" s="13" t="str">
        <f>VLOOKUP(tbl_pbp[[#This Row],[Play Saints Win % Increase]], tbl_impact[],3,TRUE)</f>
        <v>Smelly (worse than-5% -&gt; -10%)</v>
      </c>
    </row>
    <row r="3814" spans="1:37">
      <c r="A3814" s="1">
        <v>22</v>
      </c>
      <c r="B3814" s="5">
        <v>0.42899999999999999</v>
      </c>
      <c r="C3814" t="s">
        <v>3811</v>
      </c>
      <c r="D3814">
        <v>0</v>
      </c>
      <c r="E3814">
        <v>0</v>
      </c>
      <c r="F3814">
        <v>1</v>
      </c>
      <c r="G3814">
        <v>0</v>
      </c>
      <c r="H3814">
        <v>3</v>
      </c>
      <c r="I3814">
        <v>5</v>
      </c>
      <c r="J3814">
        <v>54</v>
      </c>
      <c r="K3814" t="s">
        <v>22</v>
      </c>
      <c r="L3814">
        <v>3</v>
      </c>
      <c r="M3814">
        <v>46</v>
      </c>
      <c r="N3814" t="s">
        <v>3812</v>
      </c>
      <c r="O3814" t="s">
        <v>531</v>
      </c>
      <c r="P3814" t="s">
        <v>30</v>
      </c>
      <c r="Q3814" t="s">
        <v>31</v>
      </c>
      <c r="R3814" t="s">
        <v>32</v>
      </c>
      <c r="S3814" t="s">
        <v>42</v>
      </c>
      <c r="T3814" t="s">
        <v>435</v>
      </c>
      <c r="U3814" t="s">
        <v>436</v>
      </c>
      <c r="V3814" t="s">
        <v>3749</v>
      </c>
      <c r="X3814" t="str">
        <f>VLOOKUP(pbp!V1047, games!$B$2:$R$40, 3, FALSE)</f>
        <v>2019-10-20T20:25Z</v>
      </c>
      <c r="Y3814">
        <f>VLOOKUP(1*V3814,NFLGames!$H$11:$H$555,1,FALSE)</f>
        <v>401220277</v>
      </c>
      <c r="Z3814">
        <f>VLOOKUP($Y3814, NFLGames!$H$11:$K$555,2,FALSE)</f>
        <v>2020</v>
      </c>
      <c r="AA3814">
        <f>VLOOKUP($Y3814, NFLGames!$H$11:$K$555,3,FALSE)</f>
        <v>8</v>
      </c>
      <c r="AB3814" s="6">
        <f>IF(A3815=0, 0, AH3815-tbl_pbp[[#This Row],[Saints Win %]])</f>
        <v>1.0000000000000009E-2</v>
      </c>
      <c r="AE3814">
        <f>ABS(tbl_pbp[[#This Row],[play.homeScore]]-tbl_pbp[[#This Row],[play.awayScore]])</f>
        <v>3</v>
      </c>
      <c r="AF3814">
        <f>IF(tbl_pbp[[#This Row],[Play Saints Win % Increase]]&gt;=$AF$4,1,0)</f>
        <v>0</v>
      </c>
      <c r="AG3814" t="str">
        <f>VLOOKUP(tbl_pbp[[#This Row],[gameId]], games!$B$2:$T$40, 9, FALSE)</f>
        <v>new-orleans-saints</v>
      </c>
      <c r="AH3814" s="5">
        <f>IF(tbl_pbp[[#This Row],[AwayTeam]] &lt;&gt; "new-orleans-saints", tbl_pbp[[#This Row],[homeWinPercentage]], 1-tbl_pbp[[#This Row],[homeWinPercentage]])</f>
        <v>0.57099999999999995</v>
      </c>
      <c r="AI3814" s="13">
        <f>tbl_pbp[[#This Row],[Kamara]]*tbl_pbp[[#This Row],[Impactful Play]]</f>
        <v>0</v>
      </c>
      <c r="AJ3814" s="13">
        <f>tbl_pbp[[#This Row],[Thomas]]*tbl_pbp[[#This Row],[Impactful Play]]</f>
        <v>0</v>
      </c>
      <c r="AK3814" s="13" t="str">
        <f>VLOOKUP(tbl_pbp[[#This Row],[Play Saints Win % Increase]], tbl_impact[],3,TRUE)</f>
        <v>Scented (0 to +5%)</v>
      </c>
    </row>
    <row r="3815" spans="1:37">
      <c r="A3815" s="1">
        <v>23</v>
      </c>
      <c r="B3815" s="5">
        <v>0.41899999999999998</v>
      </c>
      <c r="C3815" t="s">
        <v>3813</v>
      </c>
      <c r="D3815">
        <v>0</v>
      </c>
      <c r="E3815">
        <v>0</v>
      </c>
      <c r="F3815">
        <v>1</v>
      </c>
      <c r="G3815">
        <v>0</v>
      </c>
      <c r="H3815">
        <v>3</v>
      </c>
      <c r="I3815">
        <v>10</v>
      </c>
      <c r="J3815">
        <v>65</v>
      </c>
      <c r="K3815" t="s">
        <v>22</v>
      </c>
      <c r="L3815">
        <v>1</v>
      </c>
      <c r="M3815">
        <v>35</v>
      </c>
      <c r="N3815" t="s">
        <v>3814</v>
      </c>
      <c r="O3815" t="s">
        <v>578</v>
      </c>
      <c r="P3815" t="s">
        <v>45</v>
      </c>
      <c r="Q3815" t="s">
        <v>46</v>
      </c>
      <c r="R3815" t="s">
        <v>47</v>
      </c>
      <c r="S3815" t="s">
        <v>33</v>
      </c>
      <c r="T3815" t="s">
        <v>202</v>
      </c>
      <c r="U3815" t="s">
        <v>255</v>
      </c>
      <c r="V3815" t="s">
        <v>3749</v>
      </c>
      <c r="X3815" t="str">
        <f>VLOOKUP(pbp!V1048, games!$B$2:$R$40, 3, FALSE)</f>
        <v>2019-10-20T20:25Z</v>
      </c>
      <c r="Y3815">
        <f>VLOOKUP(1*V3815,NFLGames!$H$11:$H$555,1,FALSE)</f>
        <v>401220277</v>
      </c>
      <c r="Z3815">
        <f>VLOOKUP($Y3815, NFLGames!$H$11:$K$555,2,FALSE)</f>
        <v>2020</v>
      </c>
      <c r="AA3815">
        <f>VLOOKUP($Y3815, NFLGames!$H$11:$K$555,3,FALSE)</f>
        <v>8</v>
      </c>
      <c r="AB3815" s="6">
        <f>IF(A3816=0, 0, AH3816-tbl_pbp[[#This Row],[Saints Win %]])</f>
        <v>1.5000000000000013E-2</v>
      </c>
      <c r="AE3815">
        <f>ABS(tbl_pbp[[#This Row],[play.homeScore]]-tbl_pbp[[#This Row],[play.awayScore]])</f>
        <v>3</v>
      </c>
      <c r="AF3815">
        <f>IF(tbl_pbp[[#This Row],[Play Saints Win % Increase]]&gt;=$AF$4,1,0)</f>
        <v>0</v>
      </c>
      <c r="AG3815" t="str">
        <f>VLOOKUP(tbl_pbp[[#This Row],[gameId]], games!$B$2:$T$40, 9, FALSE)</f>
        <v>new-orleans-saints</v>
      </c>
      <c r="AH3815" s="5">
        <f>IF(tbl_pbp[[#This Row],[AwayTeam]] &lt;&gt; "new-orleans-saints", tbl_pbp[[#This Row],[homeWinPercentage]], 1-tbl_pbp[[#This Row],[homeWinPercentage]])</f>
        <v>0.58099999999999996</v>
      </c>
      <c r="AI3815" s="13">
        <f>tbl_pbp[[#This Row],[Kamara]]*tbl_pbp[[#This Row],[Impactful Play]]</f>
        <v>0</v>
      </c>
      <c r="AJ3815" s="13">
        <f>tbl_pbp[[#This Row],[Thomas]]*tbl_pbp[[#This Row],[Impactful Play]]</f>
        <v>0</v>
      </c>
      <c r="AK3815" s="13" t="str">
        <f>VLOOKUP(tbl_pbp[[#This Row],[Play Saints Win % Increase]], tbl_impact[],3,TRUE)</f>
        <v>Scented (0 to +5%)</v>
      </c>
    </row>
    <row r="3816" spans="1:37">
      <c r="A3816" s="1">
        <v>24</v>
      </c>
      <c r="B3816" s="5">
        <v>0.40400000000000003</v>
      </c>
      <c r="C3816" t="s">
        <v>3815</v>
      </c>
      <c r="D3816">
        <v>0</v>
      </c>
      <c r="E3816">
        <v>0</v>
      </c>
      <c r="F3816">
        <v>1</v>
      </c>
      <c r="G3816">
        <v>0</v>
      </c>
      <c r="H3816">
        <v>3</v>
      </c>
      <c r="I3816">
        <v>7</v>
      </c>
      <c r="J3816">
        <v>68</v>
      </c>
      <c r="K3816" t="s">
        <v>22</v>
      </c>
      <c r="L3816">
        <v>2</v>
      </c>
      <c r="M3816">
        <v>32</v>
      </c>
      <c r="N3816" t="s">
        <v>3816</v>
      </c>
      <c r="O3816" t="s">
        <v>3817</v>
      </c>
      <c r="P3816" t="s">
        <v>22</v>
      </c>
      <c r="Q3816" t="s">
        <v>37</v>
      </c>
      <c r="S3816" t="s">
        <v>220</v>
      </c>
      <c r="T3816" t="s">
        <v>129</v>
      </c>
      <c r="U3816" t="s">
        <v>257</v>
      </c>
      <c r="V3816" t="s">
        <v>3749</v>
      </c>
      <c r="X3816" t="str">
        <f>VLOOKUP(pbp!V1049, games!$B$2:$R$40, 3, FALSE)</f>
        <v>2019-10-20T20:25Z</v>
      </c>
      <c r="Y3816">
        <f>VLOOKUP(1*V3816,NFLGames!$H$11:$H$555,1,FALSE)</f>
        <v>401220277</v>
      </c>
      <c r="Z3816">
        <f>VLOOKUP($Y3816, NFLGames!$H$11:$K$555,2,FALSE)</f>
        <v>2020</v>
      </c>
      <c r="AA3816">
        <f>VLOOKUP($Y3816, NFLGames!$H$11:$K$555,3,FALSE)</f>
        <v>8</v>
      </c>
      <c r="AB3816" s="6">
        <f>IF(A3817=0, 0, AH3817-tbl_pbp[[#This Row],[Saints Win %]])</f>
        <v>-5.1000000000000045E-2</v>
      </c>
      <c r="AE3816">
        <f>ABS(tbl_pbp[[#This Row],[play.homeScore]]-tbl_pbp[[#This Row],[play.awayScore]])</f>
        <v>3</v>
      </c>
      <c r="AF3816">
        <f>IF(tbl_pbp[[#This Row],[Play Saints Win % Increase]]&gt;=$AF$4,1,0)</f>
        <v>0</v>
      </c>
      <c r="AG3816" t="str">
        <f>VLOOKUP(tbl_pbp[[#This Row],[gameId]], games!$B$2:$T$40, 9, FALSE)</f>
        <v>new-orleans-saints</v>
      </c>
      <c r="AH3816" s="5">
        <f>IF(tbl_pbp[[#This Row],[AwayTeam]] &lt;&gt; "new-orleans-saints", tbl_pbp[[#This Row],[homeWinPercentage]], 1-tbl_pbp[[#This Row],[homeWinPercentage]])</f>
        <v>0.59599999999999997</v>
      </c>
      <c r="AI3816" s="13">
        <f>tbl_pbp[[#This Row],[Kamara]]*tbl_pbp[[#This Row],[Impactful Play]]</f>
        <v>0</v>
      </c>
      <c r="AJ3816" s="13">
        <f>tbl_pbp[[#This Row],[Thomas]]*tbl_pbp[[#This Row],[Impactful Play]]</f>
        <v>0</v>
      </c>
      <c r="AK3816" s="13" t="str">
        <f>VLOOKUP(tbl_pbp[[#This Row],[Play Saints Win % Increase]], tbl_impact[],3,TRUE)</f>
        <v>Smelly (worse than-5% -&gt; -10%)</v>
      </c>
    </row>
    <row r="3817" spans="1:37">
      <c r="A3817" s="1">
        <v>25</v>
      </c>
      <c r="B3817" s="5">
        <v>0.45500000000000002</v>
      </c>
      <c r="C3817" t="s">
        <v>3818</v>
      </c>
      <c r="D3817">
        <v>0</v>
      </c>
      <c r="E3817">
        <v>0</v>
      </c>
      <c r="F3817">
        <v>1</v>
      </c>
      <c r="G3817">
        <v>0</v>
      </c>
      <c r="H3817">
        <v>3</v>
      </c>
      <c r="I3817">
        <v>7</v>
      </c>
      <c r="J3817">
        <v>68</v>
      </c>
      <c r="K3817" t="s">
        <v>22</v>
      </c>
      <c r="L3817">
        <v>3</v>
      </c>
      <c r="M3817">
        <v>32</v>
      </c>
      <c r="N3817" t="s">
        <v>3819</v>
      </c>
      <c r="O3817" t="s">
        <v>3820</v>
      </c>
      <c r="P3817" t="s">
        <v>45</v>
      </c>
      <c r="Q3817" t="s">
        <v>46</v>
      </c>
      <c r="R3817" t="s">
        <v>47</v>
      </c>
      <c r="S3817" t="s">
        <v>212</v>
      </c>
      <c r="T3817" t="s">
        <v>129</v>
      </c>
      <c r="U3817" t="s">
        <v>2160</v>
      </c>
      <c r="V3817" t="s">
        <v>3749</v>
      </c>
      <c r="X3817" t="str">
        <f>VLOOKUP(pbp!V1050, games!$B$2:$R$40, 3, FALSE)</f>
        <v>2019-10-20T20:25Z</v>
      </c>
      <c r="Y3817">
        <f>VLOOKUP(1*V3817,NFLGames!$H$11:$H$555,1,FALSE)</f>
        <v>401220277</v>
      </c>
      <c r="Z3817">
        <f>VLOOKUP($Y3817, NFLGames!$H$11:$K$555,2,FALSE)</f>
        <v>2020</v>
      </c>
      <c r="AA3817">
        <f>VLOOKUP($Y3817, NFLGames!$H$11:$K$555,3,FALSE)</f>
        <v>8</v>
      </c>
      <c r="AB3817" s="6">
        <f>IF(A3818=0, 0, AH3818-tbl_pbp[[#This Row],[Saints Win %]])</f>
        <v>3.6000000000000032E-2</v>
      </c>
      <c r="AE3817">
        <f>ABS(tbl_pbp[[#This Row],[play.homeScore]]-tbl_pbp[[#This Row],[play.awayScore]])</f>
        <v>3</v>
      </c>
      <c r="AF3817">
        <f>IF(tbl_pbp[[#This Row],[Play Saints Win % Increase]]&gt;=$AF$4,1,0)</f>
        <v>0</v>
      </c>
      <c r="AG3817" t="str">
        <f>VLOOKUP(tbl_pbp[[#This Row],[gameId]], games!$B$2:$T$40, 9, FALSE)</f>
        <v>new-orleans-saints</v>
      </c>
      <c r="AH3817" s="5">
        <f>IF(tbl_pbp[[#This Row],[AwayTeam]] &lt;&gt; "new-orleans-saints", tbl_pbp[[#This Row],[homeWinPercentage]], 1-tbl_pbp[[#This Row],[homeWinPercentage]])</f>
        <v>0.54499999999999993</v>
      </c>
      <c r="AI3817" s="13">
        <f>tbl_pbp[[#This Row],[Kamara]]*tbl_pbp[[#This Row],[Impactful Play]]</f>
        <v>0</v>
      </c>
      <c r="AJ3817" s="13">
        <f>tbl_pbp[[#This Row],[Thomas]]*tbl_pbp[[#This Row],[Impactful Play]]</f>
        <v>0</v>
      </c>
      <c r="AK3817" s="13" t="str">
        <f>VLOOKUP(tbl_pbp[[#This Row],[Play Saints Win % Increase]], tbl_impact[],3,TRUE)</f>
        <v>Scented (0 to +5%)</v>
      </c>
    </row>
    <row r="3818" spans="1:37">
      <c r="A3818" s="1">
        <v>26</v>
      </c>
      <c r="B3818" s="5">
        <v>0.41899999999999998</v>
      </c>
      <c r="C3818" t="s">
        <v>3821</v>
      </c>
      <c r="D3818">
        <v>0</v>
      </c>
      <c r="E3818">
        <v>0</v>
      </c>
      <c r="F3818">
        <v>1</v>
      </c>
      <c r="G3818">
        <v>0</v>
      </c>
      <c r="H3818">
        <v>3</v>
      </c>
      <c r="I3818">
        <v>10</v>
      </c>
      <c r="J3818">
        <v>77</v>
      </c>
      <c r="K3818" t="s">
        <v>22</v>
      </c>
      <c r="L3818">
        <v>1</v>
      </c>
      <c r="M3818">
        <v>23</v>
      </c>
      <c r="N3818" t="s">
        <v>3822</v>
      </c>
      <c r="O3818" t="s">
        <v>2701</v>
      </c>
      <c r="P3818" t="s">
        <v>45</v>
      </c>
      <c r="Q3818" t="s">
        <v>46</v>
      </c>
      <c r="R3818" t="s">
        <v>47</v>
      </c>
      <c r="S3818" t="s">
        <v>33</v>
      </c>
      <c r="T3818" t="s">
        <v>217</v>
      </c>
      <c r="U3818" t="s">
        <v>218</v>
      </c>
      <c r="V3818" t="s">
        <v>3749</v>
      </c>
      <c r="X3818" t="str">
        <f>VLOOKUP(pbp!V1051, games!$B$2:$R$40, 3, FALSE)</f>
        <v>2019-10-20T20:25Z</v>
      </c>
      <c r="Y3818">
        <f>VLOOKUP(1*V3818,NFLGames!$H$11:$H$555,1,FALSE)</f>
        <v>401220277</v>
      </c>
      <c r="Z3818">
        <f>VLOOKUP($Y3818, NFLGames!$H$11:$K$555,2,FALSE)</f>
        <v>2020</v>
      </c>
      <c r="AA3818">
        <f>VLOOKUP($Y3818, NFLGames!$H$11:$K$555,3,FALSE)</f>
        <v>8</v>
      </c>
      <c r="AB3818" s="6">
        <f>IF(A3819=0, 0, AH3819-tbl_pbp[[#This Row],[Saints Win %]])</f>
        <v>-1.8999999999999906E-2</v>
      </c>
      <c r="AE3818">
        <f>ABS(tbl_pbp[[#This Row],[play.homeScore]]-tbl_pbp[[#This Row],[play.awayScore]])</f>
        <v>3</v>
      </c>
      <c r="AF3818">
        <f>IF(tbl_pbp[[#This Row],[Play Saints Win % Increase]]&gt;=$AF$4,1,0)</f>
        <v>0</v>
      </c>
      <c r="AG3818" t="str">
        <f>VLOOKUP(tbl_pbp[[#This Row],[gameId]], games!$B$2:$T$40, 9, FALSE)</f>
        <v>new-orleans-saints</v>
      </c>
      <c r="AH3818" s="5">
        <f>IF(tbl_pbp[[#This Row],[AwayTeam]] &lt;&gt; "new-orleans-saints", tbl_pbp[[#This Row],[homeWinPercentage]], 1-tbl_pbp[[#This Row],[homeWinPercentage]])</f>
        <v>0.58099999999999996</v>
      </c>
      <c r="AI3818" s="13">
        <f>tbl_pbp[[#This Row],[Kamara]]*tbl_pbp[[#This Row],[Impactful Play]]</f>
        <v>0</v>
      </c>
      <c r="AJ3818" s="13">
        <f>tbl_pbp[[#This Row],[Thomas]]*tbl_pbp[[#This Row],[Impactful Play]]</f>
        <v>0</v>
      </c>
      <c r="AK3818" s="13" t="str">
        <f>VLOOKUP(tbl_pbp[[#This Row],[Play Saints Win % Increase]], tbl_impact[],3,TRUE)</f>
        <v>Bad (0 to -5%)</v>
      </c>
    </row>
    <row r="3819" spans="1:37">
      <c r="A3819" s="1">
        <v>27</v>
      </c>
      <c r="B3819" s="5">
        <v>0.438</v>
      </c>
      <c r="C3819" t="s">
        <v>3823</v>
      </c>
      <c r="D3819">
        <v>0</v>
      </c>
      <c r="E3819">
        <v>0</v>
      </c>
      <c r="F3819">
        <v>1</v>
      </c>
      <c r="G3819">
        <v>0</v>
      </c>
      <c r="H3819">
        <v>3</v>
      </c>
      <c r="I3819">
        <v>11</v>
      </c>
      <c r="J3819">
        <v>76</v>
      </c>
      <c r="K3819" t="s">
        <v>22</v>
      </c>
      <c r="L3819">
        <v>2</v>
      </c>
      <c r="M3819">
        <v>24</v>
      </c>
      <c r="N3819" t="s">
        <v>3824</v>
      </c>
      <c r="O3819" t="s">
        <v>3825</v>
      </c>
      <c r="P3819" t="s">
        <v>167</v>
      </c>
      <c r="Q3819" t="s">
        <v>168</v>
      </c>
      <c r="S3819" t="s">
        <v>147</v>
      </c>
      <c r="T3819" t="s">
        <v>172</v>
      </c>
      <c r="U3819" t="s">
        <v>3826</v>
      </c>
      <c r="V3819" t="s">
        <v>3749</v>
      </c>
      <c r="X3819" t="str">
        <f>VLOOKUP(pbp!V1052, games!$B$2:$R$40, 3, FALSE)</f>
        <v>2019-10-20T20:25Z</v>
      </c>
      <c r="Y3819">
        <f>VLOOKUP(1*V3819,NFLGames!$H$11:$H$555,1,FALSE)</f>
        <v>401220277</v>
      </c>
      <c r="Z3819">
        <f>VLOOKUP($Y3819, NFLGames!$H$11:$K$555,2,FALSE)</f>
        <v>2020</v>
      </c>
      <c r="AA3819">
        <f>VLOOKUP($Y3819, NFLGames!$H$11:$K$555,3,FALSE)</f>
        <v>8</v>
      </c>
      <c r="AB3819" s="6">
        <f>IF(A3820=0, 0, AH3820-tbl_pbp[[#This Row],[Saints Win %]])</f>
        <v>0.121</v>
      </c>
      <c r="AE3819">
        <f>ABS(tbl_pbp[[#This Row],[play.homeScore]]-tbl_pbp[[#This Row],[play.awayScore]])</f>
        <v>3</v>
      </c>
      <c r="AF3819">
        <f>IF(tbl_pbp[[#This Row],[Play Saints Win % Increase]]&gt;=$AF$4,1,0)</f>
        <v>1</v>
      </c>
      <c r="AG3819" t="str">
        <f>VLOOKUP(tbl_pbp[[#This Row],[gameId]], games!$B$2:$T$40, 9, FALSE)</f>
        <v>new-orleans-saints</v>
      </c>
      <c r="AH3819" s="5">
        <f>IF(tbl_pbp[[#This Row],[AwayTeam]] &lt;&gt; "new-orleans-saints", tbl_pbp[[#This Row],[homeWinPercentage]], 1-tbl_pbp[[#This Row],[homeWinPercentage]])</f>
        <v>0.56200000000000006</v>
      </c>
      <c r="AI3819" s="13">
        <f>tbl_pbp[[#This Row],[Kamara]]*tbl_pbp[[#This Row],[Impactful Play]]</f>
        <v>0</v>
      </c>
      <c r="AJ3819" s="13">
        <f>tbl_pbp[[#This Row],[Thomas]]*tbl_pbp[[#This Row],[Impactful Play]]</f>
        <v>0</v>
      </c>
      <c r="AK3819" s="13" t="str">
        <f>VLOOKUP(tbl_pbp[[#This Row],[Play Saints Win % Increase]], tbl_impact[],3,TRUE)</f>
        <v>Fragrant (10% to 20%)</v>
      </c>
    </row>
    <row r="3820" spans="1:37">
      <c r="A3820" s="1">
        <v>28</v>
      </c>
      <c r="B3820" s="5">
        <v>0.317</v>
      </c>
      <c r="C3820" t="s">
        <v>3827</v>
      </c>
      <c r="D3820">
        <v>0</v>
      </c>
      <c r="E3820">
        <v>0</v>
      </c>
      <c r="F3820">
        <v>1</v>
      </c>
      <c r="G3820">
        <v>0</v>
      </c>
      <c r="H3820">
        <v>3</v>
      </c>
      <c r="I3820">
        <v>20</v>
      </c>
      <c r="J3820">
        <v>67</v>
      </c>
      <c r="K3820" t="s">
        <v>22</v>
      </c>
      <c r="L3820">
        <v>3</v>
      </c>
      <c r="M3820">
        <v>33</v>
      </c>
      <c r="N3820" t="s">
        <v>3828</v>
      </c>
      <c r="O3820" t="s">
        <v>1426</v>
      </c>
      <c r="P3820" t="s">
        <v>30</v>
      </c>
      <c r="Q3820" t="s">
        <v>31</v>
      </c>
      <c r="R3820" t="s">
        <v>32</v>
      </c>
      <c r="S3820" t="s">
        <v>181</v>
      </c>
      <c r="T3820" t="s">
        <v>438</v>
      </c>
      <c r="U3820" t="s">
        <v>3829</v>
      </c>
      <c r="V3820" t="s">
        <v>3749</v>
      </c>
      <c r="X3820" t="str">
        <f>VLOOKUP(pbp!V1053, games!$B$2:$R$40, 3, FALSE)</f>
        <v>2019-10-20T20:25Z</v>
      </c>
      <c r="Y3820">
        <f>VLOOKUP(1*V3820,NFLGames!$H$11:$H$555,1,FALSE)</f>
        <v>401220277</v>
      </c>
      <c r="Z3820">
        <f>VLOOKUP($Y3820, NFLGames!$H$11:$K$555,2,FALSE)</f>
        <v>2020</v>
      </c>
      <c r="AA3820">
        <f>VLOOKUP($Y3820, NFLGames!$H$11:$K$555,3,FALSE)</f>
        <v>8</v>
      </c>
      <c r="AB3820" s="6">
        <f>IF(A3821=0, 0, AH3821-tbl_pbp[[#This Row],[Saints Win %]])</f>
        <v>-8.9000000000000079E-2</v>
      </c>
      <c r="AE3820">
        <f>ABS(tbl_pbp[[#This Row],[play.homeScore]]-tbl_pbp[[#This Row],[play.awayScore]])</f>
        <v>3</v>
      </c>
      <c r="AF3820">
        <f>IF(tbl_pbp[[#This Row],[Play Saints Win % Increase]]&gt;=$AF$4,1,0)</f>
        <v>0</v>
      </c>
      <c r="AG3820" t="str">
        <f>VLOOKUP(tbl_pbp[[#This Row],[gameId]], games!$B$2:$T$40, 9, FALSE)</f>
        <v>new-orleans-saints</v>
      </c>
      <c r="AH3820" s="5">
        <f>IF(tbl_pbp[[#This Row],[AwayTeam]] &lt;&gt; "new-orleans-saints", tbl_pbp[[#This Row],[homeWinPercentage]], 1-tbl_pbp[[#This Row],[homeWinPercentage]])</f>
        <v>0.68300000000000005</v>
      </c>
      <c r="AI3820" s="13">
        <f>tbl_pbp[[#This Row],[Kamara]]*tbl_pbp[[#This Row],[Impactful Play]]</f>
        <v>0</v>
      </c>
      <c r="AJ3820" s="13">
        <f>tbl_pbp[[#This Row],[Thomas]]*tbl_pbp[[#This Row],[Impactful Play]]</f>
        <v>0</v>
      </c>
      <c r="AK3820" s="13" t="str">
        <f>VLOOKUP(tbl_pbp[[#This Row],[Play Saints Win % Increase]], tbl_impact[],3,TRUE)</f>
        <v>Smelly (worse than-5% -&gt; -10%)</v>
      </c>
    </row>
    <row r="3821" spans="1:37">
      <c r="A3821" s="1">
        <v>29</v>
      </c>
      <c r="B3821" s="5">
        <v>0.40600000000000003</v>
      </c>
      <c r="C3821" t="s">
        <v>3830</v>
      </c>
      <c r="D3821">
        <v>0</v>
      </c>
      <c r="E3821">
        <v>0</v>
      </c>
      <c r="F3821">
        <v>1</v>
      </c>
      <c r="G3821">
        <v>3</v>
      </c>
      <c r="H3821">
        <v>3</v>
      </c>
      <c r="I3821">
        <v>13</v>
      </c>
      <c r="J3821">
        <v>74</v>
      </c>
      <c r="K3821" t="s">
        <v>22</v>
      </c>
      <c r="L3821">
        <v>4</v>
      </c>
      <c r="M3821">
        <v>26</v>
      </c>
      <c r="N3821" t="s">
        <v>3831</v>
      </c>
      <c r="O3821" t="s">
        <v>3832</v>
      </c>
      <c r="P3821" t="s">
        <v>187</v>
      </c>
      <c r="Q3821" t="s">
        <v>188</v>
      </c>
      <c r="R3821" t="s">
        <v>189</v>
      </c>
      <c r="S3821" t="s">
        <v>948</v>
      </c>
      <c r="T3821" t="s">
        <v>221</v>
      </c>
      <c r="U3821" t="s">
        <v>3833</v>
      </c>
      <c r="V3821" t="s">
        <v>3749</v>
      </c>
      <c r="X3821" t="str">
        <f>VLOOKUP(pbp!V1054, games!$B$2:$R$40, 3, FALSE)</f>
        <v>2019-10-20T20:25Z</v>
      </c>
      <c r="Y3821">
        <f>VLOOKUP(1*V3821,NFLGames!$H$11:$H$555,1,FALSE)</f>
        <v>401220277</v>
      </c>
      <c r="Z3821">
        <f>VLOOKUP($Y3821, NFLGames!$H$11:$K$555,2,FALSE)</f>
        <v>2020</v>
      </c>
      <c r="AA3821">
        <f>VLOOKUP($Y3821, NFLGames!$H$11:$K$555,3,FALSE)</f>
        <v>8</v>
      </c>
      <c r="AB3821" s="6">
        <f>IF(A3822=0, 0, AH3822-tbl_pbp[[#This Row],[Saints Win %]])</f>
        <v>-7.1999999999999953E-2</v>
      </c>
      <c r="AE3821">
        <f>ABS(tbl_pbp[[#This Row],[play.homeScore]]-tbl_pbp[[#This Row],[play.awayScore]])</f>
        <v>0</v>
      </c>
      <c r="AF3821">
        <f>IF(tbl_pbp[[#This Row],[Play Saints Win % Increase]]&gt;=$AF$4,1,0)</f>
        <v>0</v>
      </c>
      <c r="AG3821" t="str">
        <f>VLOOKUP(tbl_pbp[[#This Row],[gameId]], games!$B$2:$T$40, 9, FALSE)</f>
        <v>new-orleans-saints</v>
      </c>
      <c r="AH3821" s="5">
        <f>IF(tbl_pbp[[#This Row],[AwayTeam]] &lt;&gt; "new-orleans-saints", tbl_pbp[[#This Row],[homeWinPercentage]], 1-tbl_pbp[[#This Row],[homeWinPercentage]])</f>
        <v>0.59399999999999997</v>
      </c>
      <c r="AI3821" s="13">
        <f>tbl_pbp[[#This Row],[Kamara]]*tbl_pbp[[#This Row],[Impactful Play]]</f>
        <v>0</v>
      </c>
      <c r="AJ3821" s="13">
        <f>tbl_pbp[[#This Row],[Thomas]]*tbl_pbp[[#This Row],[Impactful Play]]</f>
        <v>0</v>
      </c>
      <c r="AK3821" s="13" t="str">
        <f>VLOOKUP(tbl_pbp[[#This Row],[Play Saints Win % Increase]], tbl_impact[],3,TRUE)</f>
        <v>Smelly (worse than-5% -&gt; -10%)</v>
      </c>
    </row>
    <row r="3822" spans="1:37">
      <c r="A3822" s="1">
        <v>30</v>
      </c>
      <c r="B3822" s="5">
        <v>0.47799999999999998</v>
      </c>
      <c r="C3822" t="s">
        <v>3834</v>
      </c>
      <c r="D3822">
        <v>0</v>
      </c>
      <c r="E3822">
        <v>0</v>
      </c>
      <c r="F3822">
        <v>1</v>
      </c>
      <c r="G3822">
        <v>3</v>
      </c>
      <c r="H3822">
        <v>3</v>
      </c>
      <c r="I3822">
        <v>10</v>
      </c>
      <c r="J3822">
        <v>35</v>
      </c>
      <c r="K3822" t="s">
        <v>22</v>
      </c>
      <c r="L3822">
        <v>1</v>
      </c>
      <c r="M3822">
        <v>65</v>
      </c>
      <c r="N3822" t="s">
        <v>3835</v>
      </c>
      <c r="O3822" t="s">
        <v>3832</v>
      </c>
      <c r="P3822" t="s">
        <v>3787</v>
      </c>
      <c r="Q3822" t="s">
        <v>3788</v>
      </c>
      <c r="R3822" t="s">
        <v>3789</v>
      </c>
      <c r="V3822" t="s">
        <v>3749</v>
      </c>
      <c r="X3822" t="str">
        <f>VLOOKUP(pbp!V1055, games!$B$2:$R$40, 3, FALSE)</f>
        <v>2019-10-20T20:25Z</v>
      </c>
      <c r="Y3822">
        <f>VLOOKUP(1*V3822,NFLGames!$H$11:$H$555,1,FALSE)</f>
        <v>401220277</v>
      </c>
      <c r="Z3822">
        <f>VLOOKUP($Y3822, NFLGames!$H$11:$K$555,2,FALSE)</f>
        <v>2020</v>
      </c>
      <c r="AA3822">
        <f>VLOOKUP($Y3822, NFLGames!$H$11:$K$555,3,FALSE)</f>
        <v>8</v>
      </c>
      <c r="AB3822" s="6">
        <f>IF(A3823=0, 0, AH3823-tbl_pbp[[#This Row],[Saints Win %]])</f>
        <v>1.4999999999999902E-2</v>
      </c>
      <c r="AE3822">
        <f>ABS(tbl_pbp[[#This Row],[play.homeScore]]-tbl_pbp[[#This Row],[play.awayScore]])</f>
        <v>0</v>
      </c>
      <c r="AF3822">
        <f>IF(tbl_pbp[[#This Row],[Play Saints Win % Increase]]&gt;=$AF$4,1,0)</f>
        <v>0</v>
      </c>
      <c r="AG3822" t="str">
        <f>VLOOKUP(tbl_pbp[[#This Row],[gameId]], games!$B$2:$T$40, 9, FALSE)</f>
        <v>new-orleans-saints</v>
      </c>
      <c r="AH3822" s="5">
        <f>IF(tbl_pbp[[#This Row],[AwayTeam]] &lt;&gt; "new-orleans-saints", tbl_pbp[[#This Row],[homeWinPercentage]], 1-tbl_pbp[[#This Row],[homeWinPercentage]])</f>
        <v>0.52200000000000002</v>
      </c>
      <c r="AI3822" s="13">
        <f>tbl_pbp[[#This Row],[Kamara]]*tbl_pbp[[#This Row],[Impactful Play]]</f>
        <v>0</v>
      </c>
      <c r="AJ3822" s="13">
        <f>tbl_pbp[[#This Row],[Thomas]]*tbl_pbp[[#This Row],[Impactful Play]]</f>
        <v>0</v>
      </c>
      <c r="AK3822" s="13" t="str">
        <f>VLOOKUP(tbl_pbp[[#This Row],[Play Saints Win % Increase]], tbl_impact[],3,TRUE)</f>
        <v>Scented (0 to +5%)</v>
      </c>
    </row>
    <row r="3823" spans="1:37">
      <c r="A3823" s="1">
        <v>31</v>
      </c>
      <c r="B3823" s="5">
        <v>0.46300000000000002</v>
      </c>
      <c r="C3823" t="s">
        <v>3836</v>
      </c>
      <c r="D3823">
        <v>0</v>
      </c>
      <c r="E3823">
        <v>0</v>
      </c>
      <c r="F3823">
        <v>1</v>
      </c>
      <c r="G3823">
        <v>3</v>
      </c>
      <c r="H3823">
        <v>3</v>
      </c>
      <c r="I3823">
        <v>0</v>
      </c>
      <c r="J3823">
        <v>35</v>
      </c>
      <c r="K3823" t="s">
        <v>22</v>
      </c>
      <c r="L3823">
        <v>0</v>
      </c>
      <c r="M3823">
        <v>65</v>
      </c>
      <c r="N3823" t="s">
        <v>3837</v>
      </c>
      <c r="O3823" t="s">
        <v>303</v>
      </c>
      <c r="P3823" t="s">
        <v>25</v>
      </c>
      <c r="Q3823" t="s">
        <v>26</v>
      </c>
      <c r="R3823" t="s">
        <v>27</v>
      </c>
      <c r="V3823" t="s">
        <v>3749</v>
      </c>
      <c r="X3823" t="str">
        <f>VLOOKUP(pbp!V1056, games!$B$2:$R$40, 3, FALSE)</f>
        <v>2019-10-20T20:25Z</v>
      </c>
      <c r="Y3823">
        <f>VLOOKUP(1*V3823,NFLGames!$H$11:$H$555,1,FALSE)</f>
        <v>401220277</v>
      </c>
      <c r="Z3823">
        <f>VLOOKUP($Y3823, NFLGames!$H$11:$K$555,2,FALSE)</f>
        <v>2020</v>
      </c>
      <c r="AA3823">
        <f>VLOOKUP($Y3823, NFLGames!$H$11:$K$555,3,FALSE)</f>
        <v>8</v>
      </c>
      <c r="AB3823" s="6">
        <f>IF(A3824=0, 0, AH3824-tbl_pbp[[#This Row],[Saints Win %]])</f>
        <v>1.4000000000000012E-2</v>
      </c>
      <c r="AE3823">
        <f>ABS(tbl_pbp[[#This Row],[play.homeScore]]-tbl_pbp[[#This Row],[play.awayScore]])</f>
        <v>0</v>
      </c>
      <c r="AF3823">
        <f>IF(tbl_pbp[[#This Row],[Play Saints Win % Increase]]&gt;=$AF$4,1,0)</f>
        <v>0</v>
      </c>
      <c r="AG3823" t="str">
        <f>VLOOKUP(tbl_pbp[[#This Row],[gameId]], games!$B$2:$T$40, 9, FALSE)</f>
        <v>new-orleans-saints</v>
      </c>
      <c r="AH3823" s="5">
        <f>IF(tbl_pbp[[#This Row],[AwayTeam]] &lt;&gt; "new-orleans-saints", tbl_pbp[[#This Row],[homeWinPercentage]], 1-tbl_pbp[[#This Row],[homeWinPercentage]])</f>
        <v>0.53699999999999992</v>
      </c>
      <c r="AI3823" s="13">
        <f>tbl_pbp[[#This Row],[Kamara]]*tbl_pbp[[#This Row],[Impactful Play]]</f>
        <v>0</v>
      </c>
      <c r="AJ3823" s="13">
        <f>tbl_pbp[[#This Row],[Thomas]]*tbl_pbp[[#This Row],[Impactful Play]]</f>
        <v>0</v>
      </c>
      <c r="AK3823" s="13" t="str">
        <f>VLOOKUP(tbl_pbp[[#This Row],[Play Saints Win % Increase]], tbl_impact[],3,TRUE)</f>
        <v>Scented (0 to +5%)</v>
      </c>
    </row>
    <row r="3824" spans="1:37">
      <c r="A3824" s="1">
        <v>32</v>
      </c>
      <c r="B3824" s="5">
        <v>0.44900000000000001</v>
      </c>
      <c r="C3824" t="s">
        <v>3838</v>
      </c>
      <c r="D3824">
        <v>0</v>
      </c>
      <c r="E3824">
        <v>0</v>
      </c>
      <c r="F3824">
        <v>1</v>
      </c>
      <c r="G3824">
        <v>3</v>
      </c>
      <c r="H3824">
        <v>3</v>
      </c>
      <c r="I3824">
        <v>10</v>
      </c>
      <c r="J3824">
        <v>88</v>
      </c>
      <c r="K3824" t="s">
        <v>29</v>
      </c>
      <c r="L3824">
        <v>1</v>
      </c>
      <c r="M3824">
        <v>88</v>
      </c>
      <c r="N3824" t="s">
        <v>3839</v>
      </c>
      <c r="O3824" t="s">
        <v>303</v>
      </c>
      <c r="P3824" t="s">
        <v>45</v>
      </c>
      <c r="Q3824" t="s">
        <v>46</v>
      </c>
      <c r="R3824" t="s">
        <v>47</v>
      </c>
      <c r="S3824" t="s">
        <v>33</v>
      </c>
      <c r="T3824" t="s">
        <v>3840</v>
      </c>
      <c r="U3824" t="s">
        <v>3841</v>
      </c>
      <c r="V3824" t="s">
        <v>3749</v>
      </c>
      <c r="X3824" t="str">
        <f>VLOOKUP(pbp!V1057, games!$B$2:$R$40, 3, FALSE)</f>
        <v>2019-10-20T20:25Z</v>
      </c>
      <c r="Y3824">
        <f>VLOOKUP(1*V3824,NFLGames!$H$11:$H$555,1,FALSE)</f>
        <v>401220277</v>
      </c>
      <c r="Z3824">
        <f>VLOOKUP($Y3824, NFLGames!$H$11:$K$555,2,FALSE)</f>
        <v>2020</v>
      </c>
      <c r="AA3824">
        <f>VLOOKUP($Y3824, NFLGames!$H$11:$K$555,3,FALSE)</f>
        <v>8</v>
      </c>
      <c r="AB3824" s="6">
        <f>IF(A3825=0, 0, AH3825-tbl_pbp[[#This Row],[Saints Win %]])</f>
        <v>0.10300000000000009</v>
      </c>
      <c r="AE3824">
        <f>ABS(tbl_pbp[[#This Row],[play.homeScore]]-tbl_pbp[[#This Row],[play.awayScore]])</f>
        <v>0</v>
      </c>
      <c r="AF3824">
        <f>IF(tbl_pbp[[#This Row],[Play Saints Win % Increase]]&gt;=$AF$4,1,0)</f>
        <v>1</v>
      </c>
      <c r="AG3824" t="str">
        <f>VLOOKUP(tbl_pbp[[#This Row],[gameId]], games!$B$2:$T$40, 9, FALSE)</f>
        <v>new-orleans-saints</v>
      </c>
      <c r="AH3824" s="5">
        <f>IF(tbl_pbp[[#This Row],[AwayTeam]] &lt;&gt; "new-orleans-saints", tbl_pbp[[#This Row],[homeWinPercentage]], 1-tbl_pbp[[#This Row],[homeWinPercentage]])</f>
        <v>0.55099999999999993</v>
      </c>
      <c r="AI3824" s="13">
        <f>tbl_pbp[[#This Row],[Kamara]]*tbl_pbp[[#This Row],[Impactful Play]]</f>
        <v>0</v>
      </c>
      <c r="AJ3824" s="13">
        <f>tbl_pbp[[#This Row],[Thomas]]*tbl_pbp[[#This Row],[Impactful Play]]</f>
        <v>0</v>
      </c>
      <c r="AK3824" s="13" t="str">
        <f>VLOOKUP(tbl_pbp[[#This Row],[Play Saints Win % Increase]], tbl_impact[],3,TRUE)</f>
        <v>Fragrant (10% to 20%)</v>
      </c>
    </row>
    <row r="3825" spans="1:37">
      <c r="A3825" s="1">
        <v>33</v>
      </c>
      <c r="B3825" s="5">
        <v>0.34599999999999997</v>
      </c>
      <c r="C3825" t="s">
        <v>3842</v>
      </c>
      <c r="D3825">
        <v>0</v>
      </c>
      <c r="E3825">
        <v>0</v>
      </c>
      <c r="F3825">
        <v>1</v>
      </c>
      <c r="G3825">
        <v>3</v>
      </c>
      <c r="H3825">
        <v>3</v>
      </c>
      <c r="I3825">
        <v>8</v>
      </c>
      <c r="J3825">
        <v>86</v>
      </c>
      <c r="K3825" t="s">
        <v>29</v>
      </c>
      <c r="L3825">
        <v>2</v>
      </c>
      <c r="M3825">
        <v>86</v>
      </c>
      <c r="N3825" t="s">
        <v>3843</v>
      </c>
      <c r="O3825" t="s">
        <v>504</v>
      </c>
      <c r="P3825" t="s">
        <v>30</v>
      </c>
      <c r="Q3825" t="s">
        <v>31</v>
      </c>
      <c r="R3825" t="s">
        <v>32</v>
      </c>
      <c r="S3825" t="s">
        <v>73</v>
      </c>
      <c r="T3825" t="s">
        <v>176</v>
      </c>
      <c r="U3825" t="s">
        <v>3844</v>
      </c>
      <c r="V3825" t="s">
        <v>3749</v>
      </c>
      <c r="X3825" t="str">
        <f>VLOOKUP(pbp!V1058, games!$B$2:$R$40, 3, FALSE)</f>
        <v>2019-10-20T20:25Z</v>
      </c>
      <c r="Y3825">
        <f>VLOOKUP(1*V3825,NFLGames!$H$11:$H$555,1,FALSE)</f>
        <v>401220277</v>
      </c>
      <c r="Z3825">
        <f>VLOOKUP($Y3825, NFLGames!$H$11:$K$555,2,FALSE)</f>
        <v>2020</v>
      </c>
      <c r="AA3825">
        <f>VLOOKUP($Y3825, NFLGames!$H$11:$K$555,3,FALSE)</f>
        <v>8</v>
      </c>
      <c r="AB3825" s="6">
        <f>IF(A3826=0, 0, AH3826-tbl_pbp[[#This Row],[Saints Win %]])</f>
        <v>-1.0000000000000009E-3</v>
      </c>
      <c r="AC3825">
        <v>1</v>
      </c>
      <c r="AE3825">
        <f>ABS(tbl_pbp[[#This Row],[play.homeScore]]-tbl_pbp[[#This Row],[play.awayScore]])</f>
        <v>0</v>
      </c>
      <c r="AF3825">
        <f>IF(tbl_pbp[[#This Row],[Play Saints Win % Increase]]&gt;=$AF$4,1,0)</f>
        <v>0</v>
      </c>
      <c r="AG3825" t="str">
        <f>VLOOKUP(tbl_pbp[[#This Row],[gameId]], games!$B$2:$T$40, 9, FALSE)</f>
        <v>new-orleans-saints</v>
      </c>
      <c r="AH3825" s="5">
        <f>IF(tbl_pbp[[#This Row],[AwayTeam]] &lt;&gt; "new-orleans-saints", tbl_pbp[[#This Row],[homeWinPercentage]], 1-tbl_pbp[[#This Row],[homeWinPercentage]])</f>
        <v>0.65400000000000003</v>
      </c>
      <c r="AI3825" s="13">
        <f>tbl_pbp[[#This Row],[Kamara]]*tbl_pbp[[#This Row],[Impactful Play]]</f>
        <v>0</v>
      </c>
      <c r="AJ3825" s="13">
        <f>tbl_pbp[[#This Row],[Thomas]]*tbl_pbp[[#This Row],[Impactful Play]]</f>
        <v>0</v>
      </c>
      <c r="AK3825" s="13" t="str">
        <f>VLOOKUP(tbl_pbp[[#This Row],[Play Saints Win % Increase]], tbl_impact[],3,TRUE)</f>
        <v>Bad (0 to -5%)</v>
      </c>
    </row>
    <row r="3826" spans="1:37">
      <c r="A3826" s="1">
        <v>34</v>
      </c>
      <c r="B3826" s="5">
        <v>0.34699999999999998</v>
      </c>
      <c r="C3826" t="s">
        <v>3845</v>
      </c>
      <c r="D3826">
        <v>0</v>
      </c>
      <c r="E3826">
        <v>0</v>
      </c>
      <c r="F3826">
        <v>1</v>
      </c>
      <c r="G3826">
        <v>3</v>
      </c>
      <c r="H3826">
        <v>3</v>
      </c>
      <c r="I3826">
        <v>0</v>
      </c>
      <c r="J3826">
        <v>39</v>
      </c>
      <c r="L3826">
        <v>1</v>
      </c>
      <c r="M3826">
        <v>39</v>
      </c>
      <c r="N3826" t="s">
        <v>142</v>
      </c>
      <c r="O3826" t="s">
        <v>143</v>
      </c>
      <c r="P3826" t="s">
        <v>144</v>
      </c>
      <c r="Q3826" t="s">
        <v>145</v>
      </c>
      <c r="R3826" t="s">
        <v>146</v>
      </c>
      <c r="V3826" t="s">
        <v>3749</v>
      </c>
      <c r="X3826" t="str">
        <f>VLOOKUP(pbp!V1059, games!$B$2:$R$40, 3, FALSE)</f>
        <v>2019-10-20T20:25Z</v>
      </c>
      <c r="Y3826">
        <f>VLOOKUP(1*V3826,NFLGames!$H$11:$H$555,1,FALSE)</f>
        <v>401220277</v>
      </c>
      <c r="Z3826">
        <f>VLOOKUP($Y3826, NFLGames!$H$11:$K$555,2,FALSE)</f>
        <v>2020</v>
      </c>
      <c r="AA3826">
        <f>VLOOKUP($Y3826, NFLGames!$H$11:$K$555,3,FALSE)</f>
        <v>8</v>
      </c>
      <c r="AB3826" s="6">
        <f>IF(A3827=0, 0, AH3827-tbl_pbp[[#This Row],[Saints Win %]])</f>
        <v>-2.0000000000000018E-3</v>
      </c>
      <c r="AE3826">
        <f>ABS(tbl_pbp[[#This Row],[play.homeScore]]-tbl_pbp[[#This Row],[play.awayScore]])</f>
        <v>0</v>
      </c>
      <c r="AF3826">
        <f>IF(tbl_pbp[[#This Row],[Play Saints Win % Increase]]&gt;=$AF$4,1,0)</f>
        <v>0</v>
      </c>
      <c r="AG3826" t="str">
        <f>VLOOKUP(tbl_pbp[[#This Row],[gameId]], games!$B$2:$T$40, 9, FALSE)</f>
        <v>new-orleans-saints</v>
      </c>
      <c r="AH3826" s="5">
        <f>IF(tbl_pbp[[#This Row],[AwayTeam]] &lt;&gt; "new-orleans-saints", tbl_pbp[[#This Row],[homeWinPercentage]], 1-tbl_pbp[[#This Row],[homeWinPercentage]])</f>
        <v>0.65300000000000002</v>
      </c>
      <c r="AI3826" s="13">
        <f>tbl_pbp[[#This Row],[Kamara]]*tbl_pbp[[#This Row],[Impactful Play]]</f>
        <v>0</v>
      </c>
      <c r="AJ3826" s="13">
        <f>tbl_pbp[[#This Row],[Thomas]]*tbl_pbp[[#This Row],[Impactful Play]]</f>
        <v>0</v>
      </c>
      <c r="AK3826" s="13" t="str">
        <f>VLOOKUP(tbl_pbp[[#This Row],[Play Saints Win % Increase]], tbl_impact[],3,TRUE)</f>
        <v>Bad (0 to -5%)</v>
      </c>
    </row>
    <row r="3827" spans="1:37">
      <c r="A3827" s="1">
        <v>35</v>
      </c>
      <c r="B3827" s="5">
        <v>0.34899999999999998</v>
      </c>
      <c r="C3827" t="s">
        <v>3846</v>
      </c>
      <c r="D3827">
        <v>0</v>
      </c>
      <c r="E3827">
        <v>0</v>
      </c>
      <c r="F3827">
        <v>2</v>
      </c>
      <c r="G3827">
        <v>3</v>
      </c>
      <c r="H3827">
        <v>3</v>
      </c>
      <c r="I3827">
        <v>10</v>
      </c>
      <c r="J3827">
        <v>39</v>
      </c>
      <c r="K3827" t="s">
        <v>29</v>
      </c>
      <c r="L3827">
        <v>1</v>
      </c>
      <c r="M3827">
        <v>39</v>
      </c>
      <c r="N3827" t="s">
        <v>3847</v>
      </c>
      <c r="O3827" t="s">
        <v>3848</v>
      </c>
      <c r="P3827" t="s">
        <v>45</v>
      </c>
      <c r="Q3827" t="s">
        <v>46</v>
      </c>
      <c r="R3827" t="s">
        <v>47</v>
      </c>
      <c r="S3827" t="s">
        <v>33</v>
      </c>
      <c r="T3827" t="s">
        <v>90</v>
      </c>
      <c r="U3827" t="s">
        <v>308</v>
      </c>
      <c r="V3827" t="s">
        <v>3749</v>
      </c>
      <c r="X3827" t="str">
        <f>VLOOKUP(pbp!V1060, games!$B$2:$R$40, 3, FALSE)</f>
        <v>2019-10-20T20:25Z</v>
      </c>
      <c r="Y3827">
        <f>VLOOKUP(1*V3827,NFLGames!$H$11:$H$555,1,FALSE)</f>
        <v>401220277</v>
      </c>
      <c r="Z3827">
        <f>VLOOKUP($Y3827, NFLGames!$H$11:$K$555,2,FALSE)</f>
        <v>2020</v>
      </c>
      <c r="AA3827">
        <f>VLOOKUP($Y3827, NFLGames!$H$11:$K$555,3,FALSE)</f>
        <v>8</v>
      </c>
      <c r="AB3827" s="6">
        <f>IF(A3828=0, 0, AH3828-tbl_pbp[[#This Row],[Saints Win %]])</f>
        <v>2.2999999999999909E-2</v>
      </c>
      <c r="AE3827">
        <f>ABS(tbl_pbp[[#This Row],[play.homeScore]]-tbl_pbp[[#This Row],[play.awayScore]])</f>
        <v>0</v>
      </c>
      <c r="AF3827">
        <f>IF(tbl_pbp[[#This Row],[Play Saints Win % Increase]]&gt;=$AF$4,1,0)</f>
        <v>0</v>
      </c>
      <c r="AG3827" t="str">
        <f>VLOOKUP(tbl_pbp[[#This Row],[gameId]], games!$B$2:$T$40, 9, FALSE)</f>
        <v>new-orleans-saints</v>
      </c>
      <c r="AH3827" s="5">
        <f>IF(tbl_pbp[[#This Row],[AwayTeam]] &lt;&gt; "new-orleans-saints", tbl_pbp[[#This Row],[homeWinPercentage]], 1-tbl_pbp[[#This Row],[homeWinPercentage]])</f>
        <v>0.65100000000000002</v>
      </c>
      <c r="AI3827" s="13">
        <f>tbl_pbp[[#This Row],[Kamara]]*tbl_pbp[[#This Row],[Impactful Play]]</f>
        <v>0</v>
      </c>
      <c r="AJ3827" s="13">
        <f>tbl_pbp[[#This Row],[Thomas]]*tbl_pbp[[#This Row],[Impactful Play]]</f>
        <v>0</v>
      </c>
      <c r="AK3827" s="13" t="str">
        <f>VLOOKUP(tbl_pbp[[#This Row],[Play Saints Win % Increase]], tbl_impact[],3,TRUE)</f>
        <v>Scented (0 to +5%)</v>
      </c>
    </row>
    <row r="3828" spans="1:37">
      <c r="A3828" s="1">
        <v>36</v>
      </c>
      <c r="B3828" s="5">
        <v>0.32600000000000001</v>
      </c>
      <c r="C3828" t="s">
        <v>3849</v>
      </c>
      <c r="D3828">
        <v>0</v>
      </c>
      <c r="E3828">
        <v>0</v>
      </c>
      <c r="F3828">
        <v>2</v>
      </c>
      <c r="G3828">
        <v>3</v>
      </c>
      <c r="H3828">
        <v>3</v>
      </c>
      <c r="I3828">
        <v>11</v>
      </c>
      <c r="J3828">
        <v>40</v>
      </c>
      <c r="K3828" t="s">
        <v>29</v>
      </c>
      <c r="L3828">
        <v>2</v>
      </c>
      <c r="M3828">
        <v>40</v>
      </c>
      <c r="N3828" t="s">
        <v>3850</v>
      </c>
      <c r="O3828" t="s">
        <v>1186</v>
      </c>
      <c r="P3828" t="s">
        <v>30</v>
      </c>
      <c r="Q3828" t="s">
        <v>31</v>
      </c>
      <c r="R3828" t="s">
        <v>32</v>
      </c>
      <c r="S3828" t="s">
        <v>147</v>
      </c>
      <c r="T3828" t="s">
        <v>61</v>
      </c>
      <c r="U3828" t="s">
        <v>3851</v>
      </c>
      <c r="V3828" t="s">
        <v>3749</v>
      </c>
      <c r="X3828" t="str">
        <f>VLOOKUP(pbp!V1061, games!$B$2:$R$40, 3, FALSE)</f>
        <v>2019-10-20T20:25Z</v>
      </c>
      <c r="Y3828">
        <f>VLOOKUP(1*V3828,NFLGames!$H$11:$H$555,1,FALSE)</f>
        <v>401220277</v>
      </c>
      <c r="Z3828">
        <f>VLOOKUP($Y3828, NFLGames!$H$11:$K$555,2,FALSE)</f>
        <v>2020</v>
      </c>
      <c r="AA3828">
        <f>VLOOKUP($Y3828, NFLGames!$H$11:$K$555,3,FALSE)</f>
        <v>8</v>
      </c>
      <c r="AB3828" s="6">
        <f>IF(A3829=0, 0, AH3829-tbl_pbp[[#This Row],[Saints Win %]])</f>
        <v>2.6000000000000023E-2</v>
      </c>
      <c r="AC3828">
        <v>1</v>
      </c>
      <c r="AE3828">
        <f>ABS(tbl_pbp[[#This Row],[play.homeScore]]-tbl_pbp[[#This Row],[play.awayScore]])</f>
        <v>0</v>
      </c>
      <c r="AF3828">
        <f>IF(tbl_pbp[[#This Row],[Play Saints Win % Increase]]&gt;=$AF$4,1,0)</f>
        <v>0</v>
      </c>
      <c r="AG3828" t="str">
        <f>VLOOKUP(tbl_pbp[[#This Row],[gameId]], games!$B$2:$T$40, 9, FALSE)</f>
        <v>new-orleans-saints</v>
      </c>
      <c r="AH3828" s="5">
        <f>IF(tbl_pbp[[#This Row],[AwayTeam]] &lt;&gt; "new-orleans-saints", tbl_pbp[[#This Row],[homeWinPercentage]], 1-tbl_pbp[[#This Row],[homeWinPercentage]])</f>
        <v>0.67399999999999993</v>
      </c>
      <c r="AI3828" s="13">
        <f>tbl_pbp[[#This Row],[Kamara]]*tbl_pbp[[#This Row],[Impactful Play]]</f>
        <v>0</v>
      </c>
      <c r="AJ3828" s="13">
        <f>tbl_pbp[[#This Row],[Thomas]]*tbl_pbp[[#This Row],[Impactful Play]]</f>
        <v>0</v>
      </c>
      <c r="AK3828" s="13" t="str">
        <f>VLOOKUP(tbl_pbp[[#This Row],[Play Saints Win % Increase]], tbl_impact[],3,TRUE)</f>
        <v>Scented (0 to +5%)</v>
      </c>
    </row>
    <row r="3829" spans="1:37">
      <c r="A3829" s="1">
        <v>37</v>
      </c>
      <c r="B3829" s="5">
        <v>0.3</v>
      </c>
      <c r="C3829" t="s">
        <v>3852</v>
      </c>
      <c r="D3829">
        <v>0</v>
      </c>
      <c r="E3829">
        <v>0</v>
      </c>
      <c r="F3829">
        <v>2</v>
      </c>
      <c r="G3829">
        <v>3</v>
      </c>
      <c r="H3829">
        <v>3</v>
      </c>
      <c r="I3829">
        <v>10</v>
      </c>
      <c r="J3829">
        <v>26</v>
      </c>
      <c r="K3829" t="s">
        <v>29</v>
      </c>
      <c r="L3829">
        <v>1</v>
      </c>
      <c r="M3829">
        <v>26</v>
      </c>
      <c r="N3829" t="s">
        <v>3853</v>
      </c>
      <c r="O3829" t="s">
        <v>3655</v>
      </c>
      <c r="P3829" t="s">
        <v>45</v>
      </c>
      <c r="Q3829" t="s">
        <v>46</v>
      </c>
      <c r="R3829" t="s">
        <v>47</v>
      </c>
      <c r="S3829" t="s">
        <v>33</v>
      </c>
      <c r="T3829" t="s">
        <v>242</v>
      </c>
      <c r="U3829" t="s">
        <v>315</v>
      </c>
      <c r="V3829" t="s">
        <v>3749</v>
      </c>
      <c r="X3829" t="str">
        <f>VLOOKUP(pbp!V1062, games!$B$2:$R$40, 3, FALSE)</f>
        <v>2019-10-20T20:25Z</v>
      </c>
      <c r="Y3829">
        <f>VLOOKUP(1*V3829,NFLGames!$H$11:$H$555,1,FALSE)</f>
        <v>401220277</v>
      </c>
      <c r="Z3829">
        <f>VLOOKUP($Y3829, NFLGames!$H$11:$K$555,2,FALSE)</f>
        <v>2020</v>
      </c>
      <c r="AA3829">
        <f>VLOOKUP($Y3829, NFLGames!$H$11:$K$555,3,FALSE)</f>
        <v>8</v>
      </c>
      <c r="AB3829" s="6">
        <f>IF(A3830=0, 0, AH3830-tbl_pbp[[#This Row],[Saints Win %]])</f>
        <v>-0.14500000000000002</v>
      </c>
      <c r="AE3829">
        <f>ABS(tbl_pbp[[#This Row],[play.homeScore]]-tbl_pbp[[#This Row],[play.awayScore]])</f>
        <v>0</v>
      </c>
      <c r="AF3829">
        <f>IF(tbl_pbp[[#This Row],[Play Saints Win % Increase]]&gt;=$AF$4,1,0)</f>
        <v>0</v>
      </c>
      <c r="AG3829" t="str">
        <f>VLOOKUP(tbl_pbp[[#This Row],[gameId]], games!$B$2:$T$40, 9, FALSE)</f>
        <v>new-orleans-saints</v>
      </c>
      <c r="AH3829" s="5">
        <f>IF(tbl_pbp[[#This Row],[AwayTeam]] &lt;&gt; "new-orleans-saints", tbl_pbp[[#This Row],[homeWinPercentage]], 1-tbl_pbp[[#This Row],[homeWinPercentage]])</f>
        <v>0.7</v>
      </c>
      <c r="AI3829" s="13">
        <f>tbl_pbp[[#This Row],[Kamara]]*tbl_pbp[[#This Row],[Impactful Play]]</f>
        <v>0</v>
      </c>
      <c r="AJ3829" s="13">
        <f>tbl_pbp[[#This Row],[Thomas]]*tbl_pbp[[#This Row],[Impactful Play]]</f>
        <v>0</v>
      </c>
      <c r="AK3829" s="13" t="str">
        <f>VLOOKUP(tbl_pbp[[#This Row],[Play Saints Win % Increase]], tbl_impact[],3,TRUE)</f>
        <v>Stinky (worse than -10% to -20%)</v>
      </c>
    </row>
    <row r="3830" spans="1:37">
      <c r="A3830" s="1">
        <v>38</v>
      </c>
      <c r="B3830" s="5">
        <v>0.44500000000000001</v>
      </c>
      <c r="C3830" t="s">
        <v>3854</v>
      </c>
      <c r="D3830">
        <v>0</v>
      </c>
      <c r="E3830">
        <v>0</v>
      </c>
      <c r="F3830">
        <v>2</v>
      </c>
      <c r="G3830">
        <v>3</v>
      </c>
      <c r="H3830">
        <v>3</v>
      </c>
      <c r="I3830">
        <v>10</v>
      </c>
      <c r="J3830">
        <v>14</v>
      </c>
      <c r="K3830" t="s">
        <v>29</v>
      </c>
      <c r="L3830">
        <v>1</v>
      </c>
      <c r="M3830">
        <v>14</v>
      </c>
      <c r="N3830" t="s">
        <v>3855</v>
      </c>
      <c r="O3830" t="s">
        <v>3155</v>
      </c>
      <c r="P3830" t="s">
        <v>45</v>
      </c>
      <c r="Q3830" t="s">
        <v>46</v>
      </c>
      <c r="R3830" t="s">
        <v>47</v>
      </c>
      <c r="S3830" t="s">
        <v>33</v>
      </c>
      <c r="T3830" t="s">
        <v>342</v>
      </c>
      <c r="U3830" t="s">
        <v>3856</v>
      </c>
      <c r="V3830" t="s">
        <v>3749</v>
      </c>
      <c r="X3830" t="str">
        <f>VLOOKUP(pbp!V1063, games!$B$2:$R$40, 3, FALSE)</f>
        <v>2019-10-20T20:25Z</v>
      </c>
      <c r="Y3830">
        <f>VLOOKUP(1*V3830,NFLGames!$H$11:$H$555,1,FALSE)</f>
        <v>401220277</v>
      </c>
      <c r="Z3830">
        <f>VLOOKUP($Y3830, NFLGames!$H$11:$K$555,2,FALSE)</f>
        <v>2020</v>
      </c>
      <c r="AA3830">
        <f>VLOOKUP($Y3830, NFLGames!$H$11:$K$555,3,FALSE)</f>
        <v>8</v>
      </c>
      <c r="AB3830" s="6">
        <f>IF(A3831=0, 0, AH3831-tbl_pbp[[#This Row],[Saints Win %]])</f>
        <v>9.5000000000000084E-2</v>
      </c>
      <c r="AC3830">
        <v>1</v>
      </c>
      <c r="AE3830">
        <f>ABS(tbl_pbp[[#This Row],[play.homeScore]]-tbl_pbp[[#This Row],[play.awayScore]])</f>
        <v>0</v>
      </c>
      <c r="AF3830">
        <f>IF(tbl_pbp[[#This Row],[Play Saints Win % Increase]]&gt;=$AF$4,1,0)</f>
        <v>0</v>
      </c>
      <c r="AG3830" t="str">
        <f>VLOOKUP(tbl_pbp[[#This Row],[gameId]], games!$B$2:$T$40, 9, FALSE)</f>
        <v>new-orleans-saints</v>
      </c>
      <c r="AH3830" s="5">
        <f>IF(tbl_pbp[[#This Row],[AwayTeam]] &lt;&gt; "new-orleans-saints", tbl_pbp[[#This Row],[homeWinPercentage]], 1-tbl_pbp[[#This Row],[homeWinPercentage]])</f>
        <v>0.55499999999999994</v>
      </c>
      <c r="AI3830" s="13">
        <f>tbl_pbp[[#This Row],[Kamara]]*tbl_pbp[[#This Row],[Impactful Play]]</f>
        <v>0</v>
      </c>
      <c r="AJ3830" s="13">
        <f>tbl_pbp[[#This Row],[Thomas]]*tbl_pbp[[#This Row],[Impactful Play]]</f>
        <v>0</v>
      </c>
      <c r="AK3830" s="13" t="str">
        <f>VLOOKUP(tbl_pbp[[#This Row],[Play Saints Win % Increase]], tbl_impact[],3,TRUE)</f>
        <v>Perfumed (5 to + 10%)</v>
      </c>
    </row>
    <row r="3831" spans="1:37">
      <c r="A3831" s="1">
        <v>39</v>
      </c>
      <c r="B3831" s="5">
        <v>0.35</v>
      </c>
      <c r="C3831" t="s">
        <v>3857</v>
      </c>
      <c r="D3831">
        <v>0</v>
      </c>
      <c r="E3831">
        <v>0</v>
      </c>
      <c r="F3831">
        <v>2</v>
      </c>
      <c r="G3831">
        <v>3</v>
      </c>
      <c r="H3831">
        <v>3</v>
      </c>
      <c r="I3831">
        <v>7</v>
      </c>
      <c r="J3831">
        <v>11</v>
      </c>
      <c r="K3831" t="s">
        <v>29</v>
      </c>
      <c r="L3831">
        <v>2</v>
      </c>
      <c r="M3831">
        <v>11</v>
      </c>
      <c r="N3831" t="s">
        <v>3858</v>
      </c>
      <c r="O3831" t="s">
        <v>3666</v>
      </c>
      <c r="P3831" t="s">
        <v>45</v>
      </c>
      <c r="Q3831" t="s">
        <v>46</v>
      </c>
      <c r="R3831" t="s">
        <v>47</v>
      </c>
      <c r="S3831" t="s">
        <v>220</v>
      </c>
      <c r="T3831" t="s">
        <v>106</v>
      </c>
      <c r="U3831" t="s">
        <v>3859</v>
      </c>
      <c r="V3831" t="s">
        <v>3749</v>
      </c>
      <c r="X3831" t="str">
        <f>VLOOKUP(pbp!V1064, games!$B$2:$R$40, 3, FALSE)</f>
        <v>2019-10-20T20:25Z</v>
      </c>
      <c r="Y3831">
        <f>VLOOKUP(1*V3831,NFLGames!$H$11:$H$555,1,FALSE)</f>
        <v>401220277</v>
      </c>
      <c r="Z3831">
        <f>VLOOKUP($Y3831, NFLGames!$H$11:$K$555,2,FALSE)</f>
        <v>2020</v>
      </c>
      <c r="AA3831">
        <f>VLOOKUP($Y3831, NFLGames!$H$11:$K$555,3,FALSE)</f>
        <v>8</v>
      </c>
      <c r="AB3831" s="6">
        <f>IF(A3832=0, 0, AH3832-tbl_pbp[[#This Row],[Saints Win %]])</f>
        <v>-5.9999999999999942E-2</v>
      </c>
      <c r="AE3831">
        <f>ABS(tbl_pbp[[#This Row],[play.homeScore]]-tbl_pbp[[#This Row],[play.awayScore]])</f>
        <v>0</v>
      </c>
      <c r="AF3831">
        <f>IF(tbl_pbp[[#This Row],[Play Saints Win % Increase]]&gt;=$AF$4,1,0)</f>
        <v>0</v>
      </c>
      <c r="AG3831" t="str">
        <f>VLOOKUP(tbl_pbp[[#This Row],[gameId]], games!$B$2:$T$40, 9, FALSE)</f>
        <v>new-orleans-saints</v>
      </c>
      <c r="AH3831" s="5">
        <f>IF(tbl_pbp[[#This Row],[AwayTeam]] &lt;&gt; "new-orleans-saints", tbl_pbp[[#This Row],[homeWinPercentage]], 1-tbl_pbp[[#This Row],[homeWinPercentage]])</f>
        <v>0.65</v>
      </c>
      <c r="AI3831" s="13">
        <f>tbl_pbp[[#This Row],[Kamara]]*tbl_pbp[[#This Row],[Impactful Play]]</f>
        <v>0</v>
      </c>
      <c r="AJ3831" s="13">
        <f>tbl_pbp[[#This Row],[Thomas]]*tbl_pbp[[#This Row],[Impactful Play]]</f>
        <v>0</v>
      </c>
      <c r="AK3831" s="13" t="str">
        <f>VLOOKUP(tbl_pbp[[#This Row],[Play Saints Win % Increase]], tbl_impact[],3,TRUE)</f>
        <v>Smelly (worse than-5% -&gt; -10%)</v>
      </c>
    </row>
    <row r="3832" spans="1:37">
      <c r="A3832" s="1">
        <v>40</v>
      </c>
      <c r="B3832" s="5">
        <v>0.41</v>
      </c>
      <c r="C3832" t="s">
        <v>3860</v>
      </c>
      <c r="D3832">
        <v>0</v>
      </c>
      <c r="E3832">
        <v>0</v>
      </c>
      <c r="F3832">
        <v>2</v>
      </c>
      <c r="G3832">
        <v>3</v>
      </c>
      <c r="H3832">
        <v>3</v>
      </c>
      <c r="I3832">
        <v>9</v>
      </c>
      <c r="J3832">
        <v>13</v>
      </c>
      <c r="K3832" t="s">
        <v>29</v>
      </c>
      <c r="L3832">
        <v>3</v>
      </c>
      <c r="M3832">
        <v>13</v>
      </c>
      <c r="N3832" t="s">
        <v>3861</v>
      </c>
      <c r="O3832" t="s">
        <v>3048</v>
      </c>
      <c r="P3832" t="s">
        <v>30</v>
      </c>
      <c r="Q3832" t="s">
        <v>31</v>
      </c>
      <c r="R3832" t="s">
        <v>32</v>
      </c>
      <c r="S3832" t="s">
        <v>139</v>
      </c>
      <c r="T3832" t="s">
        <v>76</v>
      </c>
      <c r="U3832" t="s">
        <v>3862</v>
      </c>
      <c r="V3832" t="s">
        <v>3749</v>
      </c>
      <c r="X3832" t="str">
        <f>VLOOKUP(pbp!V1065, games!$B$2:$R$40, 3, FALSE)</f>
        <v>2019-10-20T20:25Z</v>
      </c>
      <c r="Y3832">
        <f>VLOOKUP(1*V3832,NFLGames!$H$11:$H$555,1,FALSE)</f>
        <v>401220277</v>
      </c>
      <c r="Z3832">
        <f>VLOOKUP($Y3832, NFLGames!$H$11:$K$555,2,FALSE)</f>
        <v>2020</v>
      </c>
      <c r="AA3832">
        <f>VLOOKUP($Y3832, NFLGames!$H$11:$K$555,3,FALSE)</f>
        <v>8</v>
      </c>
      <c r="AB3832" s="6">
        <f>IF(A3833=0, 0, AH3833-tbl_pbp[[#This Row],[Saints Win %]])</f>
        <v>-5.0000000000000044E-2</v>
      </c>
      <c r="AE3832">
        <f>ABS(tbl_pbp[[#This Row],[play.homeScore]]-tbl_pbp[[#This Row],[play.awayScore]])</f>
        <v>0</v>
      </c>
      <c r="AF3832">
        <f>IF(tbl_pbp[[#This Row],[Play Saints Win % Increase]]&gt;=$AF$4,1,0)</f>
        <v>0</v>
      </c>
      <c r="AG3832" t="str">
        <f>VLOOKUP(tbl_pbp[[#This Row],[gameId]], games!$B$2:$T$40, 9, FALSE)</f>
        <v>new-orleans-saints</v>
      </c>
      <c r="AH3832" s="5">
        <f>IF(tbl_pbp[[#This Row],[AwayTeam]] &lt;&gt; "new-orleans-saints", tbl_pbp[[#This Row],[homeWinPercentage]], 1-tbl_pbp[[#This Row],[homeWinPercentage]])</f>
        <v>0.59000000000000008</v>
      </c>
      <c r="AI3832" s="13">
        <f>tbl_pbp[[#This Row],[Kamara]]*tbl_pbp[[#This Row],[Impactful Play]]</f>
        <v>0</v>
      </c>
      <c r="AJ3832" s="13">
        <f>tbl_pbp[[#This Row],[Thomas]]*tbl_pbp[[#This Row],[Impactful Play]]</f>
        <v>0</v>
      </c>
      <c r="AK3832" s="13" t="str">
        <f>VLOOKUP(tbl_pbp[[#This Row],[Play Saints Win % Increase]], tbl_impact[],3,TRUE)</f>
        <v>Smelly (worse than-5% -&gt; -10%)</v>
      </c>
    </row>
    <row r="3833" spans="1:37">
      <c r="A3833" s="1">
        <v>41</v>
      </c>
      <c r="B3833" s="5">
        <v>0.46</v>
      </c>
      <c r="C3833" t="s">
        <v>3863</v>
      </c>
      <c r="D3833">
        <v>0</v>
      </c>
      <c r="E3833">
        <v>0</v>
      </c>
      <c r="F3833">
        <v>2</v>
      </c>
      <c r="G3833">
        <v>3</v>
      </c>
      <c r="H3833">
        <v>3</v>
      </c>
      <c r="I3833">
        <v>5</v>
      </c>
      <c r="J3833">
        <v>9</v>
      </c>
      <c r="K3833" t="s">
        <v>29</v>
      </c>
      <c r="L3833">
        <v>4</v>
      </c>
      <c r="M3833">
        <v>9</v>
      </c>
      <c r="N3833" t="s">
        <v>3864</v>
      </c>
      <c r="O3833" t="s">
        <v>70</v>
      </c>
      <c r="P3833" t="s">
        <v>151</v>
      </c>
      <c r="Q3833" t="s">
        <v>152</v>
      </c>
      <c r="R3833" t="s">
        <v>153</v>
      </c>
      <c r="S3833" t="s">
        <v>78</v>
      </c>
      <c r="T3833" t="s">
        <v>318</v>
      </c>
      <c r="U3833" t="s">
        <v>3865</v>
      </c>
      <c r="V3833" t="s">
        <v>3749</v>
      </c>
      <c r="X3833" t="str">
        <f>VLOOKUP(pbp!V1066, games!$B$2:$R$40, 3, FALSE)</f>
        <v>2019-10-20T20:25Z</v>
      </c>
      <c r="Y3833">
        <f>VLOOKUP(1*V3833,NFLGames!$H$11:$H$555,1,FALSE)</f>
        <v>401220277</v>
      </c>
      <c r="Z3833">
        <f>VLOOKUP($Y3833, NFLGames!$H$11:$K$555,2,FALSE)</f>
        <v>2020</v>
      </c>
      <c r="AA3833">
        <f>VLOOKUP($Y3833, NFLGames!$H$11:$K$555,3,FALSE)</f>
        <v>8</v>
      </c>
      <c r="AB3833" s="6">
        <f>IF(A3834=0, 0, AH3834-tbl_pbp[[#This Row],[Saints Win %]])</f>
        <v>-6.0000000000000053E-3</v>
      </c>
      <c r="AE3833">
        <f>ABS(tbl_pbp[[#This Row],[play.homeScore]]-tbl_pbp[[#This Row],[play.awayScore]])</f>
        <v>0</v>
      </c>
      <c r="AF3833">
        <f>IF(tbl_pbp[[#This Row],[Play Saints Win % Increase]]&gt;=$AF$4,1,0)</f>
        <v>0</v>
      </c>
      <c r="AG3833" t="str">
        <f>VLOOKUP(tbl_pbp[[#This Row],[gameId]], games!$B$2:$T$40, 9, FALSE)</f>
        <v>new-orleans-saints</v>
      </c>
      <c r="AH3833" s="5">
        <f>IF(tbl_pbp[[#This Row],[AwayTeam]] &lt;&gt; "new-orleans-saints", tbl_pbp[[#This Row],[homeWinPercentage]], 1-tbl_pbp[[#This Row],[homeWinPercentage]])</f>
        <v>0.54</v>
      </c>
      <c r="AI3833" s="13">
        <f>tbl_pbp[[#This Row],[Kamara]]*tbl_pbp[[#This Row],[Impactful Play]]</f>
        <v>0</v>
      </c>
      <c r="AJ3833" s="13">
        <f>tbl_pbp[[#This Row],[Thomas]]*tbl_pbp[[#This Row],[Impactful Play]]</f>
        <v>0</v>
      </c>
      <c r="AK3833" s="13" t="str">
        <f>VLOOKUP(tbl_pbp[[#This Row],[Play Saints Win % Increase]], tbl_impact[],3,TRUE)</f>
        <v>Bad (0 to -5%)</v>
      </c>
    </row>
    <row r="3834" spans="1:37">
      <c r="A3834" s="1">
        <v>42</v>
      </c>
      <c r="B3834" s="5">
        <v>0.46600000000000003</v>
      </c>
      <c r="C3834" t="s">
        <v>3866</v>
      </c>
      <c r="D3834">
        <v>0</v>
      </c>
      <c r="E3834">
        <v>0</v>
      </c>
      <c r="F3834">
        <v>2</v>
      </c>
      <c r="G3834">
        <v>3</v>
      </c>
      <c r="H3834">
        <v>3</v>
      </c>
      <c r="I3834">
        <v>10</v>
      </c>
      <c r="J3834">
        <v>20</v>
      </c>
      <c r="K3834" t="s">
        <v>22</v>
      </c>
      <c r="L3834">
        <v>1</v>
      </c>
      <c r="M3834">
        <v>80</v>
      </c>
      <c r="N3834" t="s">
        <v>3867</v>
      </c>
      <c r="O3834" t="s">
        <v>3868</v>
      </c>
      <c r="P3834" t="s">
        <v>3787</v>
      </c>
      <c r="Q3834" t="s">
        <v>3788</v>
      </c>
      <c r="R3834" t="s">
        <v>3789</v>
      </c>
      <c r="V3834" t="s">
        <v>3749</v>
      </c>
      <c r="X3834" t="str">
        <f>VLOOKUP(pbp!V1067, games!$B$2:$R$40, 3, FALSE)</f>
        <v>2019-10-20T20:25Z</v>
      </c>
      <c r="Y3834">
        <f>VLOOKUP(1*V3834,NFLGames!$H$11:$H$555,1,FALSE)</f>
        <v>401220277</v>
      </c>
      <c r="Z3834">
        <f>VLOOKUP($Y3834, NFLGames!$H$11:$K$555,2,FALSE)</f>
        <v>2020</v>
      </c>
      <c r="AA3834">
        <f>VLOOKUP($Y3834, NFLGames!$H$11:$K$555,3,FALSE)</f>
        <v>8</v>
      </c>
      <c r="AB3834" s="6">
        <f>IF(A3835=0, 0, AH3835-tbl_pbp[[#This Row],[Saints Win %]])</f>
        <v>6.9999999999998952E-3</v>
      </c>
      <c r="AE3834">
        <f>ABS(tbl_pbp[[#This Row],[play.homeScore]]-tbl_pbp[[#This Row],[play.awayScore]])</f>
        <v>0</v>
      </c>
      <c r="AF3834">
        <f>IF(tbl_pbp[[#This Row],[Play Saints Win % Increase]]&gt;=$AF$4,1,0)</f>
        <v>0</v>
      </c>
      <c r="AG3834" t="str">
        <f>VLOOKUP(tbl_pbp[[#This Row],[gameId]], games!$B$2:$T$40, 9, FALSE)</f>
        <v>new-orleans-saints</v>
      </c>
      <c r="AH3834" s="5">
        <f>IF(tbl_pbp[[#This Row],[AwayTeam]] &lt;&gt; "new-orleans-saints", tbl_pbp[[#This Row],[homeWinPercentage]], 1-tbl_pbp[[#This Row],[homeWinPercentage]])</f>
        <v>0.53400000000000003</v>
      </c>
      <c r="AI3834" s="13">
        <f>tbl_pbp[[#This Row],[Kamara]]*tbl_pbp[[#This Row],[Impactful Play]]</f>
        <v>0</v>
      </c>
      <c r="AJ3834" s="13">
        <f>tbl_pbp[[#This Row],[Thomas]]*tbl_pbp[[#This Row],[Impactful Play]]</f>
        <v>0</v>
      </c>
      <c r="AK3834" s="13" t="str">
        <f>VLOOKUP(tbl_pbp[[#This Row],[Play Saints Win % Increase]], tbl_impact[],3,TRUE)</f>
        <v>Scented (0 to +5%)</v>
      </c>
    </row>
    <row r="3835" spans="1:37">
      <c r="A3835" s="1">
        <v>43</v>
      </c>
      <c r="B3835" s="5">
        <v>0.45900000000000002</v>
      </c>
      <c r="C3835" t="s">
        <v>3869</v>
      </c>
      <c r="D3835">
        <v>0</v>
      </c>
      <c r="E3835">
        <v>0</v>
      </c>
      <c r="F3835">
        <v>2</v>
      </c>
      <c r="G3835">
        <v>3</v>
      </c>
      <c r="H3835">
        <v>3</v>
      </c>
      <c r="I3835">
        <v>10</v>
      </c>
      <c r="J3835">
        <v>20</v>
      </c>
      <c r="K3835" t="s">
        <v>22</v>
      </c>
      <c r="L3835">
        <v>1</v>
      </c>
      <c r="M3835">
        <v>80</v>
      </c>
      <c r="N3835" t="s">
        <v>3870</v>
      </c>
      <c r="O3835" t="s">
        <v>3868</v>
      </c>
      <c r="P3835" t="s">
        <v>45</v>
      </c>
      <c r="Q3835" t="s">
        <v>46</v>
      </c>
      <c r="R3835" t="s">
        <v>47</v>
      </c>
      <c r="S3835" t="s">
        <v>33</v>
      </c>
      <c r="T3835" t="s">
        <v>109</v>
      </c>
      <c r="U3835" t="s">
        <v>110</v>
      </c>
      <c r="V3835" t="s">
        <v>3749</v>
      </c>
      <c r="X3835" t="str">
        <f>VLOOKUP(pbp!V1068, games!$B$2:$R$40, 3, FALSE)</f>
        <v>2019-10-20T20:25Z</v>
      </c>
      <c r="Y3835">
        <f>VLOOKUP(1*V3835,NFLGames!$H$11:$H$555,1,FALSE)</f>
        <v>401220277</v>
      </c>
      <c r="Z3835">
        <f>VLOOKUP($Y3835, NFLGames!$H$11:$K$555,2,FALSE)</f>
        <v>2020</v>
      </c>
      <c r="AA3835">
        <f>VLOOKUP($Y3835, NFLGames!$H$11:$K$555,3,FALSE)</f>
        <v>8</v>
      </c>
      <c r="AB3835" s="6">
        <f>IF(A3836=0, 0, AH3836-tbl_pbp[[#This Row],[Saints Win %]])</f>
        <v>-0.10499999999999987</v>
      </c>
      <c r="AE3835">
        <f>ABS(tbl_pbp[[#This Row],[play.homeScore]]-tbl_pbp[[#This Row],[play.awayScore]])</f>
        <v>0</v>
      </c>
      <c r="AF3835">
        <f>IF(tbl_pbp[[#This Row],[Play Saints Win % Increase]]&gt;=$AF$4,1,0)</f>
        <v>0</v>
      </c>
      <c r="AG3835" t="str">
        <f>VLOOKUP(tbl_pbp[[#This Row],[gameId]], games!$B$2:$T$40, 9, FALSE)</f>
        <v>new-orleans-saints</v>
      </c>
      <c r="AH3835" s="5">
        <f>IF(tbl_pbp[[#This Row],[AwayTeam]] &lt;&gt; "new-orleans-saints", tbl_pbp[[#This Row],[homeWinPercentage]], 1-tbl_pbp[[#This Row],[homeWinPercentage]])</f>
        <v>0.54099999999999993</v>
      </c>
      <c r="AI3835" s="13">
        <f>tbl_pbp[[#This Row],[Kamara]]*tbl_pbp[[#This Row],[Impactful Play]]</f>
        <v>0</v>
      </c>
      <c r="AJ3835" s="13">
        <f>tbl_pbp[[#This Row],[Thomas]]*tbl_pbp[[#This Row],[Impactful Play]]</f>
        <v>0</v>
      </c>
      <c r="AK3835" s="13" t="str">
        <f>VLOOKUP(tbl_pbp[[#This Row],[Play Saints Win % Increase]], tbl_impact[],3,TRUE)</f>
        <v>Stinky (worse than -10% to -20%)</v>
      </c>
    </row>
    <row r="3836" spans="1:37">
      <c r="A3836" s="1">
        <v>44</v>
      </c>
      <c r="B3836" s="5">
        <v>0.56399999999999995</v>
      </c>
      <c r="C3836" t="s">
        <v>3871</v>
      </c>
      <c r="D3836">
        <v>0</v>
      </c>
      <c r="E3836">
        <v>0</v>
      </c>
      <c r="F3836">
        <v>2</v>
      </c>
      <c r="G3836">
        <v>3</v>
      </c>
      <c r="H3836">
        <v>3</v>
      </c>
      <c r="I3836">
        <v>5</v>
      </c>
      <c r="J3836">
        <v>25</v>
      </c>
      <c r="K3836" t="s">
        <v>22</v>
      </c>
      <c r="L3836">
        <v>2</v>
      </c>
      <c r="M3836">
        <v>75</v>
      </c>
      <c r="N3836" t="s">
        <v>3872</v>
      </c>
      <c r="O3836" t="s">
        <v>2293</v>
      </c>
      <c r="P3836" t="s">
        <v>30</v>
      </c>
      <c r="Q3836" t="s">
        <v>31</v>
      </c>
      <c r="R3836" t="s">
        <v>32</v>
      </c>
      <c r="S3836" t="s">
        <v>38</v>
      </c>
      <c r="T3836" t="s">
        <v>289</v>
      </c>
      <c r="U3836" t="s">
        <v>3873</v>
      </c>
      <c r="V3836" t="s">
        <v>3749</v>
      </c>
      <c r="X3836" t="str">
        <f>VLOOKUP(pbp!V1069, games!$B$2:$R$40, 3, FALSE)</f>
        <v>2019-10-20T20:25Z</v>
      </c>
      <c r="Y3836">
        <f>VLOOKUP(1*V3836,NFLGames!$H$11:$H$555,1,FALSE)</f>
        <v>401220277</v>
      </c>
      <c r="Z3836">
        <f>VLOOKUP($Y3836, NFLGames!$H$11:$K$555,2,FALSE)</f>
        <v>2020</v>
      </c>
      <c r="AA3836">
        <f>VLOOKUP($Y3836, NFLGames!$H$11:$K$555,3,FALSE)</f>
        <v>8</v>
      </c>
      <c r="AB3836" s="6">
        <f>IF(A3837=0, 0, AH3837-tbl_pbp[[#This Row],[Saints Win %]])</f>
        <v>2.5999999999999912E-2</v>
      </c>
      <c r="AE3836">
        <f>ABS(tbl_pbp[[#This Row],[play.homeScore]]-tbl_pbp[[#This Row],[play.awayScore]])</f>
        <v>0</v>
      </c>
      <c r="AF3836">
        <f>IF(tbl_pbp[[#This Row],[Play Saints Win % Increase]]&gt;=$AF$4,1,0)</f>
        <v>0</v>
      </c>
      <c r="AG3836" t="str">
        <f>VLOOKUP(tbl_pbp[[#This Row],[gameId]], games!$B$2:$T$40, 9, FALSE)</f>
        <v>new-orleans-saints</v>
      </c>
      <c r="AH3836" s="5">
        <f>IF(tbl_pbp[[#This Row],[AwayTeam]] &lt;&gt; "new-orleans-saints", tbl_pbp[[#This Row],[homeWinPercentage]], 1-tbl_pbp[[#This Row],[homeWinPercentage]])</f>
        <v>0.43600000000000005</v>
      </c>
      <c r="AI3836" s="13">
        <f>tbl_pbp[[#This Row],[Kamara]]*tbl_pbp[[#This Row],[Impactful Play]]</f>
        <v>0</v>
      </c>
      <c r="AJ3836" s="13">
        <f>tbl_pbp[[#This Row],[Thomas]]*tbl_pbp[[#This Row],[Impactful Play]]</f>
        <v>0</v>
      </c>
      <c r="AK3836" s="13" t="str">
        <f>VLOOKUP(tbl_pbp[[#This Row],[Play Saints Win % Increase]], tbl_impact[],3,TRUE)</f>
        <v>Scented (0 to +5%)</v>
      </c>
    </row>
    <row r="3837" spans="1:37">
      <c r="A3837" s="1">
        <v>45</v>
      </c>
      <c r="B3837" s="5">
        <v>0.53800000000000003</v>
      </c>
      <c r="C3837" t="s">
        <v>3874</v>
      </c>
      <c r="D3837">
        <v>0</v>
      </c>
      <c r="E3837">
        <v>0</v>
      </c>
      <c r="F3837">
        <v>2</v>
      </c>
      <c r="G3837">
        <v>3</v>
      </c>
      <c r="H3837">
        <v>3</v>
      </c>
      <c r="I3837">
        <v>10</v>
      </c>
      <c r="J3837">
        <v>75</v>
      </c>
      <c r="K3837" t="s">
        <v>22</v>
      </c>
      <c r="L3837">
        <v>1</v>
      </c>
      <c r="M3837">
        <v>25</v>
      </c>
      <c r="N3837" t="s">
        <v>3875</v>
      </c>
      <c r="O3837" t="s">
        <v>3876</v>
      </c>
      <c r="P3837" t="s">
        <v>45</v>
      </c>
      <c r="Q3837" t="s">
        <v>46</v>
      </c>
      <c r="R3837" t="s">
        <v>47</v>
      </c>
      <c r="S3837" t="s">
        <v>33</v>
      </c>
      <c r="T3837" t="s">
        <v>34</v>
      </c>
      <c r="U3837" t="s">
        <v>35</v>
      </c>
      <c r="V3837" t="s">
        <v>3749</v>
      </c>
      <c r="X3837" t="str">
        <f>VLOOKUP(pbp!V1070, games!$B$2:$R$40, 3, FALSE)</f>
        <v>2019-10-20T20:25Z</v>
      </c>
      <c r="Y3837">
        <f>VLOOKUP(1*V3837,NFLGames!$H$11:$H$555,1,FALSE)</f>
        <v>401220277</v>
      </c>
      <c r="Z3837">
        <f>VLOOKUP($Y3837, NFLGames!$H$11:$K$555,2,FALSE)</f>
        <v>2020</v>
      </c>
      <c r="AA3837">
        <f>VLOOKUP($Y3837, NFLGames!$H$11:$K$555,3,FALSE)</f>
        <v>8</v>
      </c>
      <c r="AB3837" s="6">
        <f>IF(A3838=0, 0, AH3838-tbl_pbp[[#This Row],[Saints Win %]])</f>
        <v>-0.11399999999999999</v>
      </c>
      <c r="AE3837">
        <f>ABS(tbl_pbp[[#This Row],[play.homeScore]]-tbl_pbp[[#This Row],[play.awayScore]])</f>
        <v>0</v>
      </c>
      <c r="AF3837">
        <f>IF(tbl_pbp[[#This Row],[Play Saints Win % Increase]]&gt;=$AF$4,1,0)</f>
        <v>0</v>
      </c>
      <c r="AG3837" t="str">
        <f>VLOOKUP(tbl_pbp[[#This Row],[gameId]], games!$B$2:$T$40, 9, FALSE)</f>
        <v>new-orleans-saints</v>
      </c>
      <c r="AH3837" s="5">
        <f>IF(tbl_pbp[[#This Row],[AwayTeam]] &lt;&gt; "new-orleans-saints", tbl_pbp[[#This Row],[homeWinPercentage]], 1-tbl_pbp[[#This Row],[homeWinPercentage]])</f>
        <v>0.46199999999999997</v>
      </c>
      <c r="AI3837" s="13">
        <f>tbl_pbp[[#This Row],[Kamara]]*tbl_pbp[[#This Row],[Impactful Play]]</f>
        <v>0</v>
      </c>
      <c r="AJ3837" s="13">
        <f>tbl_pbp[[#This Row],[Thomas]]*tbl_pbp[[#This Row],[Impactful Play]]</f>
        <v>0</v>
      </c>
      <c r="AK3837" s="13" t="str">
        <f>VLOOKUP(tbl_pbp[[#This Row],[Play Saints Win % Increase]], tbl_impact[],3,TRUE)</f>
        <v>Stinky (worse than -10% to -20%)</v>
      </c>
    </row>
    <row r="3838" spans="1:37">
      <c r="A3838" s="1">
        <v>46</v>
      </c>
      <c r="B3838" s="5">
        <v>0.65200000000000002</v>
      </c>
      <c r="C3838" t="s">
        <v>3877</v>
      </c>
      <c r="D3838">
        <v>0</v>
      </c>
      <c r="E3838">
        <v>0</v>
      </c>
      <c r="F3838">
        <v>2</v>
      </c>
      <c r="G3838">
        <v>10</v>
      </c>
      <c r="H3838">
        <v>3</v>
      </c>
      <c r="I3838">
        <v>9</v>
      </c>
      <c r="J3838">
        <v>76</v>
      </c>
      <c r="K3838" t="s">
        <v>22</v>
      </c>
      <c r="L3838">
        <v>2</v>
      </c>
      <c r="M3838">
        <v>24</v>
      </c>
      <c r="N3838" t="s">
        <v>3878</v>
      </c>
      <c r="O3838" t="s">
        <v>2171</v>
      </c>
      <c r="P3838" t="s">
        <v>103</v>
      </c>
      <c r="Q3838" t="s">
        <v>104</v>
      </c>
      <c r="R3838" t="s">
        <v>105</v>
      </c>
      <c r="S3838" t="s">
        <v>210</v>
      </c>
      <c r="T3838" t="s">
        <v>172</v>
      </c>
      <c r="U3838" t="s">
        <v>3879</v>
      </c>
      <c r="V3838" t="s">
        <v>3749</v>
      </c>
      <c r="X3838" t="str">
        <f>VLOOKUP(pbp!V1071, games!$B$2:$R$40, 3, FALSE)</f>
        <v>2019-10-20T20:25Z</v>
      </c>
      <c r="Y3838">
        <f>VLOOKUP(1*V3838,NFLGames!$H$11:$H$555,1,FALSE)</f>
        <v>401220277</v>
      </c>
      <c r="Z3838">
        <f>VLOOKUP($Y3838, NFLGames!$H$11:$K$555,2,FALSE)</f>
        <v>2020</v>
      </c>
      <c r="AA3838">
        <f>VLOOKUP($Y3838, NFLGames!$H$11:$K$555,3,FALSE)</f>
        <v>8</v>
      </c>
      <c r="AB3838" s="6">
        <f>IF(A3839=0, 0, AH3839-tbl_pbp[[#This Row],[Saints Win %]])</f>
        <v>0</v>
      </c>
      <c r="AE3838">
        <f>ABS(tbl_pbp[[#This Row],[play.homeScore]]-tbl_pbp[[#This Row],[play.awayScore]])</f>
        <v>7</v>
      </c>
      <c r="AF3838">
        <f>IF(tbl_pbp[[#This Row],[Play Saints Win % Increase]]&gt;=$AF$4,1,0)</f>
        <v>0</v>
      </c>
      <c r="AG3838" t="str">
        <f>VLOOKUP(tbl_pbp[[#This Row],[gameId]], games!$B$2:$T$40, 9, FALSE)</f>
        <v>new-orleans-saints</v>
      </c>
      <c r="AH3838" s="5">
        <f>IF(tbl_pbp[[#This Row],[AwayTeam]] &lt;&gt; "new-orleans-saints", tbl_pbp[[#This Row],[homeWinPercentage]], 1-tbl_pbp[[#This Row],[homeWinPercentage]])</f>
        <v>0.34799999999999998</v>
      </c>
      <c r="AI3838" s="13">
        <f>tbl_pbp[[#This Row],[Kamara]]*tbl_pbp[[#This Row],[Impactful Play]]</f>
        <v>0</v>
      </c>
      <c r="AJ3838" s="13">
        <f>tbl_pbp[[#This Row],[Thomas]]*tbl_pbp[[#This Row],[Impactful Play]]</f>
        <v>0</v>
      </c>
      <c r="AK3838" s="13" t="str">
        <f>VLOOKUP(tbl_pbp[[#This Row],[Play Saints Win % Increase]], tbl_impact[],3,TRUE)</f>
        <v>Scented (0 to +5%)</v>
      </c>
    </row>
    <row r="3839" spans="1:37">
      <c r="A3839" s="1">
        <v>47</v>
      </c>
      <c r="B3839" s="5">
        <v>0.65200000000000002</v>
      </c>
      <c r="C3839" t="s">
        <v>3880</v>
      </c>
      <c r="D3839">
        <v>0</v>
      </c>
      <c r="E3839">
        <v>0</v>
      </c>
      <c r="F3839">
        <v>2</v>
      </c>
      <c r="G3839">
        <v>10</v>
      </c>
      <c r="H3839">
        <v>3</v>
      </c>
      <c r="I3839">
        <v>0</v>
      </c>
      <c r="J3839">
        <v>35</v>
      </c>
      <c r="K3839" t="s">
        <v>22</v>
      </c>
      <c r="L3839">
        <v>0</v>
      </c>
      <c r="M3839">
        <v>65</v>
      </c>
      <c r="N3839" t="s">
        <v>3881</v>
      </c>
      <c r="O3839" t="s">
        <v>2171</v>
      </c>
      <c r="P3839" t="s">
        <v>25</v>
      </c>
      <c r="Q3839" t="s">
        <v>26</v>
      </c>
      <c r="R3839" t="s">
        <v>27</v>
      </c>
      <c r="V3839" t="s">
        <v>3749</v>
      </c>
      <c r="X3839" t="str">
        <f>VLOOKUP(pbp!V1072, games!$B$2:$R$40, 3, FALSE)</f>
        <v>2019-10-20T20:25Z</v>
      </c>
      <c r="Y3839">
        <f>VLOOKUP(1*V3839,NFLGames!$H$11:$H$555,1,FALSE)</f>
        <v>401220277</v>
      </c>
      <c r="Z3839">
        <f>VLOOKUP($Y3839, NFLGames!$H$11:$K$555,2,FALSE)</f>
        <v>2020</v>
      </c>
      <c r="AA3839">
        <f>VLOOKUP($Y3839, NFLGames!$H$11:$K$555,3,FALSE)</f>
        <v>8</v>
      </c>
      <c r="AB3839" s="6">
        <f>IF(A3840=0, 0, AH3840-tbl_pbp[[#This Row],[Saints Win %]])</f>
        <v>-3.2000000000000028E-2</v>
      </c>
      <c r="AE3839">
        <f>ABS(tbl_pbp[[#This Row],[play.homeScore]]-tbl_pbp[[#This Row],[play.awayScore]])</f>
        <v>7</v>
      </c>
      <c r="AF3839">
        <f>IF(tbl_pbp[[#This Row],[Play Saints Win % Increase]]&gt;=$AF$4,1,0)</f>
        <v>0</v>
      </c>
      <c r="AG3839" t="str">
        <f>VLOOKUP(tbl_pbp[[#This Row],[gameId]], games!$B$2:$T$40, 9, FALSE)</f>
        <v>new-orleans-saints</v>
      </c>
      <c r="AH3839" s="5">
        <f>IF(tbl_pbp[[#This Row],[AwayTeam]] &lt;&gt; "new-orleans-saints", tbl_pbp[[#This Row],[homeWinPercentage]], 1-tbl_pbp[[#This Row],[homeWinPercentage]])</f>
        <v>0.34799999999999998</v>
      </c>
      <c r="AI3839" s="13">
        <f>tbl_pbp[[#This Row],[Kamara]]*tbl_pbp[[#This Row],[Impactful Play]]</f>
        <v>0</v>
      </c>
      <c r="AJ3839" s="13">
        <f>tbl_pbp[[#This Row],[Thomas]]*tbl_pbp[[#This Row],[Impactful Play]]</f>
        <v>0</v>
      </c>
      <c r="AK3839" s="13" t="str">
        <f>VLOOKUP(tbl_pbp[[#This Row],[Play Saints Win % Increase]], tbl_impact[],3,TRUE)</f>
        <v>Bad (0 to -5%)</v>
      </c>
    </row>
    <row r="3840" spans="1:37">
      <c r="A3840" s="1">
        <v>48</v>
      </c>
      <c r="B3840" s="5">
        <v>0.68400000000000005</v>
      </c>
      <c r="C3840" t="s">
        <v>3882</v>
      </c>
      <c r="D3840">
        <v>0</v>
      </c>
      <c r="E3840">
        <v>0</v>
      </c>
      <c r="F3840">
        <v>2</v>
      </c>
      <c r="G3840">
        <v>10</v>
      </c>
      <c r="H3840">
        <v>3</v>
      </c>
      <c r="I3840">
        <v>10</v>
      </c>
      <c r="J3840">
        <v>78</v>
      </c>
      <c r="K3840" t="s">
        <v>29</v>
      </c>
      <c r="L3840">
        <v>1</v>
      </c>
      <c r="M3840">
        <v>78</v>
      </c>
      <c r="N3840" t="s">
        <v>3883</v>
      </c>
      <c r="O3840" t="s">
        <v>1537</v>
      </c>
      <c r="P3840" t="s">
        <v>22</v>
      </c>
      <c r="Q3840" t="s">
        <v>37</v>
      </c>
      <c r="S3840" t="s">
        <v>33</v>
      </c>
      <c r="T3840" t="s">
        <v>1257</v>
      </c>
      <c r="U3840" t="s">
        <v>1258</v>
      </c>
      <c r="V3840" t="s">
        <v>3749</v>
      </c>
      <c r="X3840" t="str">
        <f>VLOOKUP(pbp!V1073, games!$B$2:$R$40, 3, FALSE)</f>
        <v>2019-10-20T20:25Z</v>
      </c>
      <c r="Y3840">
        <f>VLOOKUP(1*V3840,NFLGames!$H$11:$H$555,1,FALSE)</f>
        <v>401220277</v>
      </c>
      <c r="Z3840">
        <f>VLOOKUP($Y3840, NFLGames!$H$11:$K$555,2,FALSE)</f>
        <v>2020</v>
      </c>
      <c r="AA3840">
        <f>VLOOKUP($Y3840, NFLGames!$H$11:$K$555,3,FALSE)</f>
        <v>8</v>
      </c>
      <c r="AB3840" s="6">
        <f>IF(A3841=0, 0, AH3841-tbl_pbp[[#This Row],[Saints Win %]])</f>
        <v>9.000000000000008E-3</v>
      </c>
      <c r="AE3840">
        <f>ABS(tbl_pbp[[#This Row],[play.homeScore]]-tbl_pbp[[#This Row],[play.awayScore]])</f>
        <v>7</v>
      </c>
      <c r="AF3840">
        <f>IF(tbl_pbp[[#This Row],[Play Saints Win % Increase]]&gt;=$AF$4,1,0)</f>
        <v>0</v>
      </c>
      <c r="AG3840" t="str">
        <f>VLOOKUP(tbl_pbp[[#This Row],[gameId]], games!$B$2:$T$40, 9, FALSE)</f>
        <v>new-orleans-saints</v>
      </c>
      <c r="AH3840" s="5">
        <f>IF(tbl_pbp[[#This Row],[AwayTeam]] &lt;&gt; "new-orleans-saints", tbl_pbp[[#This Row],[homeWinPercentage]], 1-tbl_pbp[[#This Row],[homeWinPercentage]])</f>
        <v>0.31599999999999995</v>
      </c>
      <c r="AI3840" s="13">
        <f>tbl_pbp[[#This Row],[Kamara]]*tbl_pbp[[#This Row],[Impactful Play]]</f>
        <v>0</v>
      </c>
      <c r="AJ3840" s="13">
        <f>tbl_pbp[[#This Row],[Thomas]]*tbl_pbp[[#This Row],[Impactful Play]]</f>
        <v>0</v>
      </c>
      <c r="AK3840" s="13" t="str">
        <f>VLOOKUP(tbl_pbp[[#This Row],[Play Saints Win % Increase]], tbl_impact[],3,TRUE)</f>
        <v>Scented (0 to +5%)</v>
      </c>
    </row>
    <row r="3841" spans="1:37">
      <c r="A3841" s="1">
        <v>49</v>
      </c>
      <c r="B3841" s="5">
        <v>0.67500000000000004</v>
      </c>
      <c r="C3841" t="s">
        <v>3884</v>
      </c>
      <c r="D3841">
        <v>0</v>
      </c>
      <c r="E3841">
        <v>0</v>
      </c>
      <c r="F3841">
        <v>2</v>
      </c>
      <c r="G3841">
        <v>10</v>
      </c>
      <c r="H3841">
        <v>3</v>
      </c>
      <c r="I3841">
        <v>10</v>
      </c>
      <c r="J3841">
        <v>78</v>
      </c>
      <c r="K3841" t="s">
        <v>29</v>
      </c>
      <c r="L3841">
        <v>2</v>
      </c>
      <c r="M3841">
        <v>78</v>
      </c>
      <c r="N3841" t="s">
        <v>3885</v>
      </c>
      <c r="O3841" t="s">
        <v>1073</v>
      </c>
      <c r="P3841" t="s">
        <v>30</v>
      </c>
      <c r="Q3841" t="s">
        <v>31</v>
      </c>
      <c r="R3841" t="s">
        <v>32</v>
      </c>
      <c r="S3841" t="s">
        <v>120</v>
      </c>
      <c r="T3841" t="s">
        <v>1257</v>
      </c>
      <c r="U3841" t="s">
        <v>3886</v>
      </c>
      <c r="V3841" t="s">
        <v>3749</v>
      </c>
      <c r="X3841" t="str">
        <f>VLOOKUP(pbp!V1074, games!$B$2:$R$40, 3, FALSE)</f>
        <v>2019-10-20T20:25Z</v>
      </c>
      <c r="Y3841">
        <f>VLOOKUP(1*V3841,NFLGames!$H$11:$H$555,1,FALSE)</f>
        <v>401220277</v>
      </c>
      <c r="Z3841">
        <f>VLOOKUP($Y3841, NFLGames!$H$11:$K$555,2,FALSE)</f>
        <v>2020</v>
      </c>
      <c r="AA3841">
        <f>VLOOKUP($Y3841, NFLGames!$H$11:$K$555,3,FALSE)</f>
        <v>8</v>
      </c>
      <c r="AB3841" s="6">
        <f>IF(A3842=0, 0, AH3842-tbl_pbp[[#This Row],[Saints Win %]])</f>
        <v>-4.3999999999999928E-2</v>
      </c>
      <c r="AC3841">
        <v>1</v>
      </c>
      <c r="AE3841">
        <f>ABS(tbl_pbp[[#This Row],[play.homeScore]]-tbl_pbp[[#This Row],[play.awayScore]])</f>
        <v>7</v>
      </c>
      <c r="AF3841">
        <f>IF(tbl_pbp[[#This Row],[Play Saints Win % Increase]]&gt;=$AF$4,1,0)</f>
        <v>0</v>
      </c>
      <c r="AG3841" t="str">
        <f>VLOOKUP(tbl_pbp[[#This Row],[gameId]], games!$B$2:$T$40, 9, FALSE)</f>
        <v>new-orleans-saints</v>
      </c>
      <c r="AH3841" s="5">
        <f>IF(tbl_pbp[[#This Row],[AwayTeam]] &lt;&gt; "new-orleans-saints", tbl_pbp[[#This Row],[homeWinPercentage]], 1-tbl_pbp[[#This Row],[homeWinPercentage]])</f>
        <v>0.32499999999999996</v>
      </c>
      <c r="AI3841" s="13">
        <f>tbl_pbp[[#This Row],[Kamara]]*tbl_pbp[[#This Row],[Impactful Play]]</f>
        <v>0</v>
      </c>
      <c r="AJ3841" s="13">
        <f>tbl_pbp[[#This Row],[Thomas]]*tbl_pbp[[#This Row],[Impactful Play]]</f>
        <v>0</v>
      </c>
      <c r="AK3841" s="13" t="str">
        <f>VLOOKUP(tbl_pbp[[#This Row],[Play Saints Win % Increase]], tbl_impact[],3,TRUE)</f>
        <v>Bad (0 to -5%)</v>
      </c>
    </row>
    <row r="3842" spans="1:37">
      <c r="A3842" s="1">
        <v>50</v>
      </c>
      <c r="B3842" s="5">
        <v>0.71899999999999997</v>
      </c>
      <c r="C3842" t="s">
        <v>3887</v>
      </c>
      <c r="D3842">
        <v>0</v>
      </c>
      <c r="E3842">
        <v>0</v>
      </c>
      <c r="F3842">
        <v>2</v>
      </c>
      <c r="G3842">
        <v>10</v>
      </c>
      <c r="H3842">
        <v>3</v>
      </c>
      <c r="I3842">
        <v>5</v>
      </c>
      <c r="J3842">
        <v>73</v>
      </c>
      <c r="K3842" t="s">
        <v>29</v>
      </c>
      <c r="L3842">
        <v>3</v>
      </c>
      <c r="M3842">
        <v>73</v>
      </c>
      <c r="N3842" t="s">
        <v>3888</v>
      </c>
      <c r="O3842" t="s">
        <v>3889</v>
      </c>
      <c r="P3842" t="s">
        <v>22</v>
      </c>
      <c r="Q3842" t="s">
        <v>37</v>
      </c>
      <c r="S3842" t="s">
        <v>42</v>
      </c>
      <c r="T3842" t="s">
        <v>169</v>
      </c>
      <c r="U3842" t="s">
        <v>2712</v>
      </c>
      <c r="V3842" t="s">
        <v>3749</v>
      </c>
      <c r="X3842" t="str">
        <f>VLOOKUP(pbp!V1075, games!$B$2:$R$40, 3, FALSE)</f>
        <v>2019-10-20T20:25Z</v>
      </c>
      <c r="Y3842">
        <f>VLOOKUP(1*V3842,NFLGames!$H$11:$H$555,1,FALSE)</f>
        <v>401220277</v>
      </c>
      <c r="Z3842">
        <f>VLOOKUP($Y3842, NFLGames!$H$11:$K$555,2,FALSE)</f>
        <v>2020</v>
      </c>
      <c r="AA3842">
        <f>VLOOKUP($Y3842, NFLGames!$H$11:$K$555,3,FALSE)</f>
        <v>8</v>
      </c>
      <c r="AB3842" s="6">
        <f>IF(A3843=0, 0, AH3843-tbl_pbp[[#This Row],[Saints Win %]])</f>
        <v>-7.0000000000000062E-3</v>
      </c>
      <c r="AE3842">
        <f>ABS(tbl_pbp[[#This Row],[play.homeScore]]-tbl_pbp[[#This Row],[play.awayScore]])</f>
        <v>7</v>
      </c>
      <c r="AF3842">
        <f>IF(tbl_pbp[[#This Row],[Play Saints Win % Increase]]&gt;=$AF$4,1,0)</f>
        <v>0</v>
      </c>
      <c r="AG3842" t="str">
        <f>VLOOKUP(tbl_pbp[[#This Row],[gameId]], games!$B$2:$T$40, 9, FALSE)</f>
        <v>new-orleans-saints</v>
      </c>
      <c r="AH3842" s="5">
        <f>IF(tbl_pbp[[#This Row],[AwayTeam]] &lt;&gt; "new-orleans-saints", tbl_pbp[[#This Row],[homeWinPercentage]], 1-tbl_pbp[[#This Row],[homeWinPercentage]])</f>
        <v>0.28100000000000003</v>
      </c>
      <c r="AI3842" s="13">
        <f>tbl_pbp[[#This Row],[Kamara]]*tbl_pbp[[#This Row],[Impactful Play]]</f>
        <v>0</v>
      </c>
      <c r="AJ3842" s="13">
        <f>tbl_pbp[[#This Row],[Thomas]]*tbl_pbp[[#This Row],[Impactful Play]]</f>
        <v>0</v>
      </c>
      <c r="AK3842" s="13" t="str">
        <f>VLOOKUP(tbl_pbp[[#This Row],[Play Saints Win % Increase]], tbl_impact[],3,TRUE)</f>
        <v>Bad (0 to -5%)</v>
      </c>
    </row>
    <row r="3843" spans="1:37">
      <c r="A3843" s="1">
        <v>51</v>
      </c>
      <c r="B3843" s="5">
        <v>0.72599999999999998</v>
      </c>
      <c r="C3843" t="s">
        <v>3890</v>
      </c>
      <c r="D3843">
        <v>0</v>
      </c>
      <c r="E3843">
        <v>0</v>
      </c>
      <c r="F3843">
        <v>2</v>
      </c>
      <c r="G3843">
        <v>10</v>
      </c>
      <c r="H3843">
        <v>3</v>
      </c>
      <c r="I3843">
        <v>5</v>
      </c>
      <c r="J3843">
        <v>73</v>
      </c>
      <c r="K3843" t="s">
        <v>29</v>
      </c>
      <c r="L3843">
        <v>4</v>
      </c>
      <c r="M3843">
        <v>73</v>
      </c>
      <c r="N3843" t="s">
        <v>3891</v>
      </c>
      <c r="O3843" t="s">
        <v>333</v>
      </c>
      <c r="P3843" t="s">
        <v>66</v>
      </c>
      <c r="Q3843" t="s">
        <v>67</v>
      </c>
      <c r="R3843" t="s">
        <v>68</v>
      </c>
      <c r="S3843" t="s">
        <v>78</v>
      </c>
      <c r="T3843" t="s">
        <v>169</v>
      </c>
      <c r="U3843" t="s">
        <v>3892</v>
      </c>
      <c r="V3843" t="s">
        <v>3749</v>
      </c>
      <c r="X3843" t="str">
        <f>VLOOKUP(pbp!V1076, games!$B$2:$R$40, 3, FALSE)</f>
        <v>2019-10-20T20:25Z</v>
      </c>
      <c r="Y3843">
        <f>VLOOKUP(1*V3843,NFLGames!$H$11:$H$555,1,FALSE)</f>
        <v>401220277</v>
      </c>
      <c r="Z3843">
        <f>VLOOKUP($Y3843, NFLGames!$H$11:$K$555,2,FALSE)</f>
        <v>2020</v>
      </c>
      <c r="AA3843">
        <f>VLOOKUP($Y3843, NFLGames!$H$11:$K$555,3,FALSE)</f>
        <v>8</v>
      </c>
      <c r="AB3843" s="6">
        <f>IF(A3844=0, 0, AH3844-tbl_pbp[[#This Row],[Saints Win %]])</f>
        <v>0</v>
      </c>
      <c r="AE3843">
        <f>ABS(tbl_pbp[[#This Row],[play.homeScore]]-tbl_pbp[[#This Row],[play.awayScore]])</f>
        <v>7</v>
      </c>
      <c r="AF3843">
        <f>IF(tbl_pbp[[#This Row],[Play Saints Win % Increase]]&gt;=$AF$4,1,0)</f>
        <v>0</v>
      </c>
      <c r="AG3843" t="str">
        <f>VLOOKUP(tbl_pbp[[#This Row],[gameId]], games!$B$2:$T$40, 9, FALSE)</f>
        <v>new-orleans-saints</v>
      </c>
      <c r="AH3843" s="5">
        <f>IF(tbl_pbp[[#This Row],[AwayTeam]] &lt;&gt; "new-orleans-saints", tbl_pbp[[#This Row],[homeWinPercentage]], 1-tbl_pbp[[#This Row],[homeWinPercentage]])</f>
        <v>0.27400000000000002</v>
      </c>
      <c r="AI3843" s="13">
        <f>tbl_pbp[[#This Row],[Kamara]]*tbl_pbp[[#This Row],[Impactful Play]]</f>
        <v>0</v>
      </c>
      <c r="AJ3843" s="13">
        <f>tbl_pbp[[#This Row],[Thomas]]*tbl_pbp[[#This Row],[Impactful Play]]</f>
        <v>0</v>
      </c>
      <c r="AK3843" s="13" t="str">
        <f>VLOOKUP(tbl_pbp[[#This Row],[Play Saints Win % Increase]], tbl_impact[],3,TRUE)</f>
        <v>Scented (0 to +5%)</v>
      </c>
    </row>
    <row r="3844" spans="1:37">
      <c r="A3844" s="1">
        <v>52</v>
      </c>
      <c r="B3844" s="5">
        <v>0.72599999999999998</v>
      </c>
      <c r="C3844" t="s">
        <v>3893</v>
      </c>
      <c r="D3844">
        <v>0</v>
      </c>
      <c r="E3844">
        <v>0</v>
      </c>
      <c r="F3844">
        <v>2</v>
      </c>
      <c r="G3844">
        <v>10</v>
      </c>
      <c r="H3844">
        <v>3</v>
      </c>
      <c r="I3844">
        <v>10</v>
      </c>
      <c r="J3844">
        <v>37</v>
      </c>
      <c r="K3844" t="s">
        <v>22</v>
      </c>
      <c r="L3844">
        <v>1</v>
      </c>
      <c r="M3844">
        <v>63</v>
      </c>
      <c r="N3844" t="s">
        <v>3894</v>
      </c>
      <c r="O3844" t="s">
        <v>333</v>
      </c>
      <c r="P3844" t="s">
        <v>3787</v>
      </c>
      <c r="Q3844" t="s">
        <v>3788</v>
      </c>
      <c r="R3844" t="s">
        <v>3789</v>
      </c>
      <c r="V3844" t="s">
        <v>3749</v>
      </c>
      <c r="X3844" t="str">
        <f>VLOOKUP(pbp!V1077, games!$B$2:$R$40, 3, FALSE)</f>
        <v>2019-10-20T20:25Z</v>
      </c>
      <c r="Y3844">
        <f>VLOOKUP(1*V3844,NFLGames!$H$11:$H$555,1,FALSE)</f>
        <v>401220277</v>
      </c>
      <c r="Z3844">
        <f>VLOOKUP($Y3844, NFLGames!$H$11:$K$555,2,FALSE)</f>
        <v>2020</v>
      </c>
      <c r="AA3844">
        <f>VLOOKUP($Y3844, NFLGames!$H$11:$K$555,3,FALSE)</f>
        <v>8</v>
      </c>
      <c r="AB3844" s="6">
        <f>IF(A3845=0, 0, AH3845-tbl_pbp[[#This Row],[Saints Win %]])</f>
        <v>4.9999999999999933E-2</v>
      </c>
      <c r="AE3844">
        <f>ABS(tbl_pbp[[#This Row],[play.homeScore]]-tbl_pbp[[#This Row],[play.awayScore]])</f>
        <v>7</v>
      </c>
      <c r="AF3844">
        <f>IF(tbl_pbp[[#This Row],[Play Saints Win % Increase]]&gt;=$AF$4,1,0)</f>
        <v>0</v>
      </c>
      <c r="AG3844" t="str">
        <f>VLOOKUP(tbl_pbp[[#This Row],[gameId]], games!$B$2:$T$40, 9, FALSE)</f>
        <v>new-orleans-saints</v>
      </c>
      <c r="AH3844" s="5">
        <f>IF(tbl_pbp[[#This Row],[AwayTeam]] &lt;&gt; "new-orleans-saints", tbl_pbp[[#This Row],[homeWinPercentage]], 1-tbl_pbp[[#This Row],[homeWinPercentage]])</f>
        <v>0.27400000000000002</v>
      </c>
      <c r="AI3844" s="13">
        <f>tbl_pbp[[#This Row],[Kamara]]*tbl_pbp[[#This Row],[Impactful Play]]</f>
        <v>0</v>
      </c>
      <c r="AJ3844" s="13">
        <f>tbl_pbp[[#This Row],[Thomas]]*tbl_pbp[[#This Row],[Impactful Play]]</f>
        <v>0</v>
      </c>
      <c r="AK3844" s="13" t="str">
        <f>VLOOKUP(tbl_pbp[[#This Row],[Play Saints Win % Increase]], tbl_impact[],3,TRUE)</f>
        <v>Scented (0 to +5%)</v>
      </c>
    </row>
    <row r="3845" spans="1:37">
      <c r="A3845" s="1">
        <v>53</v>
      </c>
      <c r="B3845" s="5">
        <v>0.67600000000000005</v>
      </c>
      <c r="C3845" t="s">
        <v>3895</v>
      </c>
      <c r="D3845">
        <v>0</v>
      </c>
      <c r="E3845">
        <v>0</v>
      </c>
      <c r="F3845">
        <v>2</v>
      </c>
      <c r="G3845">
        <v>10</v>
      </c>
      <c r="H3845">
        <v>3</v>
      </c>
      <c r="I3845">
        <v>10</v>
      </c>
      <c r="J3845">
        <v>37</v>
      </c>
      <c r="K3845" t="s">
        <v>22</v>
      </c>
      <c r="L3845">
        <v>1</v>
      </c>
      <c r="M3845">
        <v>63</v>
      </c>
      <c r="N3845" t="s">
        <v>3896</v>
      </c>
      <c r="O3845" t="s">
        <v>333</v>
      </c>
      <c r="P3845" t="s">
        <v>30</v>
      </c>
      <c r="Q3845" t="s">
        <v>31</v>
      </c>
      <c r="R3845" t="s">
        <v>32</v>
      </c>
      <c r="S3845" t="s">
        <v>33</v>
      </c>
      <c r="T3845" t="s">
        <v>3799</v>
      </c>
      <c r="U3845" t="s">
        <v>3800</v>
      </c>
      <c r="V3845" t="s">
        <v>3749</v>
      </c>
      <c r="X3845" t="str">
        <f>VLOOKUP(pbp!V1078, games!$B$2:$R$40, 3, FALSE)</f>
        <v>2019-10-20T20:25Z</v>
      </c>
      <c r="Y3845">
        <f>VLOOKUP(1*V3845,NFLGames!$H$11:$H$555,1,FALSE)</f>
        <v>401220277</v>
      </c>
      <c r="Z3845">
        <f>VLOOKUP($Y3845, NFLGames!$H$11:$K$555,2,FALSE)</f>
        <v>2020</v>
      </c>
      <c r="AA3845">
        <f>VLOOKUP($Y3845, NFLGames!$H$11:$K$555,3,FALSE)</f>
        <v>8</v>
      </c>
      <c r="AB3845" s="6">
        <f>IF(A3846=0, 0, AH3846-tbl_pbp[[#This Row],[Saints Win %]])</f>
        <v>1.100000000000001E-2</v>
      </c>
      <c r="AE3845">
        <f>ABS(tbl_pbp[[#This Row],[play.homeScore]]-tbl_pbp[[#This Row],[play.awayScore]])</f>
        <v>7</v>
      </c>
      <c r="AF3845">
        <f>IF(tbl_pbp[[#This Row],[Play Saints Win % Increase]]&gt;=$AF$4,1,0)</f>
        <v>0</v>
      </c>
      <c r="AG3845" t="str">
        <f>VLOOKUP(tbl_pbp[[#This Row],[gameId]], games!$B$2:$T$40, 9, FALSE)</f>
        <v>new-orleans-saints</v>
      </c>
      <c r="AH3845" s="5">
        <f>IF(tbl_pbp[[#This Row],[AwayTeam]] &lt;&gt; "new-orleans-saints", tbl_pbp[[#This Row],[homeWinPercentage]], 1-tbl_pbp[[#This Row],[homeWinPercentage]])</f>
        <v>0.32399999999999995</v>
      </c>
      <c r="AI3845" s="13">
        <f>tbl_pbp[[#This Row],[Kamara]]*tbl_pbp[[#This Row],[Impactful Play]]</f>
        <v>0</v>
      </c>
      <c r="AJ3845" s="13">
        <f>tbl_pbp[[#This Row],[Thomas]]*tbl_pbp[[#This Row],[Impactful Play]]</f>
        <v>0</v>
      </c>
      <c r="AK3845" s="13" t="str">
        <f>VLOOKUP(tbl_pbp[[#This Row],[Play Saints Win % Increase]], tbl_impact[],3,TRUE)</f>
        <v>Scented (0 to +5%)</v>
      </c>
    </row>
    <row r="3846" spans="1:37">
      <c r="A3846" s="1">
        <v>54</v>
      </c>
      <c r="B3846" s="5">
        <v>0.66500000000000004</v>
      </c>
      <c r="C3846" t="s">
        <v>3897</v>
      </c>
      <c r="D3846">
        <v>0</v>
      </c>
      <c r="E3846">
        <v>0</v>
      </c>
      <c r="F3846">
        <v>2</v>
      </c>
      <c r="G3846">
        <v>10</v>
      </c>
      <c r="H3846">
        <v>3</v>
      </c>
      <c r="I3846">
        <v>14</v>
      </c>
      <c r="J3846">
        <v>33</v>
      </c>
      <c r="K3846" t="s">
        <v>22</v>
      </c>
      <c r="L3846">
        <v>2</v>
      </c>
      <c r="M3846">
        <v>67</v>
      </c>
      <c r="N3846" t="s">
        <v>3898</v>
      </c>
      <c r="O3846" t="s">
        <v>334</v>
      </c>
      <c r="P3846" t="s">
        <v>22</v>
      </c>
      <c r="Q3846" t="s">
        <v>37</v>
      </c>
      <c r="S3846" t="s">
        <v>741</v>
      </c>
      <c r="T3846" t="s">
        <v>3795</v>
      </c>
      <c r="U3846" t="s">
        <v>3899</v>
      </c>
      <c r="V3846" t="s">
        <v>3749</v>
      </c>
      <c r="X3846" t="str">
        <f>VLOOKUP(pbp!V1079, games!$B$2:$R$40, 3, FALSE)</f>
        <v>2019-10-20T20:25Z</v>
      </c>
      <c r="Y3846">
        <f>VLOOKUP(1*V3846,NFLGames!$H$11:$H$555,1,FALSE)</f>
        <v>401220277</v>
      </c>
      <c r="Z3846">
        <f>VLOOKUP($Y3846, NFLGames!$H$11:$K$555,2,FALSE)</f>
        <v>2020</v>
      </c>
      <c r="AA3846">
        <f>VLOOKUP($Y3846, NFLGames!$H$11:$K$555,3,FALSE)</f>
        <v>8</v>
      </c>
      <c r="AB3846" s="6">
        <f>IF(A3847=0, 0, AH3847-tbl_pbp[[#This Row],[Saints Win %]])</f>
        <v>6.9000000000000061E-2</v>
      </c>
      <c r="AE3846">
        <f>ABS(tbl_pbp[[#This Row],[play.homeScore]]-tbl_pbp[[#This Row],[play.awayScore]])</f>
        <v>7</v>
      </c>
      <c r="AF3846">
        <f>IF(tbl_pbp[[#This Row],[Play Saints Win % Increase]]&gt;=$AF$4,1,0)</f>
        <v>0</v>
      </c>
      <c r="AG3846" t="str">
        <f>VLOOKUP(tbl_pbp[[#This Row],[gameId]], games!$B$2:$T$40, 9, FALSE)</f>
        <v>new-orleans-saints</v>
      </c>
      <c r="AH3846" s="5">
        <f>IF(tbl_pbp[[#This Row],[AwayTeam]] &lt;&gt; "new-orleans-saints", tbl_pbp[[#This Row],[homeWinPercentage]], 1-tbl_pbp[[#This Row],[homeWinPercentage]])</f>
        <v>0.33499999999999996</v>
      </c>
      <c r="AI3846" s="13">
        <f>tbl_pbp[[#This Row],[Kamara]]*tbl_pbp[[#This Row],[Impactful Play]]</f>
        <v>0</v>
      </c>
      <c r="AJ3846" s="13">
        <f>tbl_pbp[[#This Row],[Thomas]]*tbl_pbp[[#This Row],[Impactful Play]]</f>
        <v>0</v>
      </c>
      <c r="AK3846" s="13" t="str">
        <f>VLOOKUP(tbl_pbp[[#This Row],[Play Saints Win % Increase]], tbl_impact[],3,TRUE)</f>
        <v>Perfumed (5 to + 10%)</v>
      </c>
    </row>
    <row r="3847" spans="1:37">
      <c r="A3847" s="1">
        <v>55</v>
      </c>
      <c r="B3847" s="5">
        <v>0.59599999999999997</v>
      </c>
      <c r="C3847" t="s">
        <v>3900</v>
      </c>
      <c r="D3847">
        <v>0</v>
      </c>
      <c r="E3847">
        <v>0</v>
      </c>
      <c r="F3847">
        <v>2</v>
      </c>
      <c r="G3847">
        <v>10</v>
      </c>
      <c r="H3847">
        <v>3</v>
      </c>
      <c r="I3847">
        <v>14</v>
      </c>
      <c r="J3847">
        <v>33</v>
      </c>
      <c r="K3847" t="s">
        <v>22</v>
      </c>
      <c r="L3847">
        <v>3</v>
      </c>
      <c r="M3847">
        <v>83</v>
      </c>
      <c r="N3847" t="s">
        <v>3901</v>
      </c>
      <c r="O3847" t="s">
        <v>2665</v>
      </c>
      <c r="P3847" t="s">
        <v>22</v>
      </c>
      <c r="Q3847" t="s">
        <v>37</v>
      </c>
      <c r="S3847" t="s">
        <v>280</v>
      </c>
      <c r="T3847" t="s">
        <v>3795</v>
      </c>
      <c r="U3847" t="s">
        <v>3902</v>
      </c>
      <c r="V3847" t="s">
        <v>3749</v>
      </c>
      <c r="X3847" t="str">
        <f>VLOOKUP(pbp!V1080, games!$B$2:$R$40, 3, FALSE)</f>
        <v>2019-10-20T20:25Z</v>
      </c>
      <c r="Y3847">
        <f>VLOOKUP(1*V3847,NFLGames!$H$11:$H$555,1,FALSE)</f>
        <v>401220277</v>
      </c>
      <c r="Z3847">
        <f>VLOOKUP($Y3847, NFLGames!$H$11:$K$555,2,FALSE)</f>
        <v>2020</v>
      </c>
      <c r="AA3847">
        <f>VLOOKUP($Y3847, NFLGames!$H$11:$K$555,3,FALSE)</f>
        <v>8</v>
      </c>
      <c r="AB3847" s="6">
        <f>IF(A3848=0, 0, AH3848-tbl_pbp[[#This Row],[Saints Win %]])</f>
        <v>-7.8000000000000069E-2</v>
      </c>
      <c r="AE3847">
        <f>ABS(tbl_pbp[[#This Row],[play.homeScore]]-tbl_pbp[[#This Row],[play.awayScore]])</f>
        <v>7</v>
      </c>
      <c r="AF3847">
        <f>IF(tbl_pbp[[#This Row],[Play Saints Win % Increase]]&gt;=$AF$4,1,0)</f>
        <v>0</v>
      </c>
      <c r="AG3847" t="str">
        <f>VLOOKUP(tbl_pbp[[#This Row],[gameId]], games!$B$2:$T$40, 9, FALSE)</f>
        <v>new-orleans-saints</v>
      </c>
      <c r="AH3847" s="5">
        <f>IF(tbl_pbp[[#This Row],[AwayTeam]] &lt;&gt; "new-orleans-saints", tbl_pbp[[#This Row],[homeWinPercentage]], 1-tbl_pbp[[#This Row],[homeWinPercentage]])</f>
        <v>0.40400000000000003</v>
      </c>
      <c r="AI3847" s="13">
        <f>tbl_pbp[[#This Row],[Kamara]]*tbl_pbp[[#This Row],[Impactful Play]]</f>
        <v>0</v>
      </c>
      <c r="AJ3847" s="13">
        <f>tbl_pbp[[#This Row],[Thomas]]*tbl_pbp[[#This Row],[Impactful Play]]</f>
        <v>0</v>
      </c>
      <c r="AK3847" s="13" t="str">
        <f>VLOOKUP(tbl_pbp[[#This Row],[Play Saints Win % Increase]], tbl_impact[],3,TRUE)</f>
        <v>Smelly (worse than-5% -&gt; -10%)</v>
      </c>
    </row>
    <row r="3848" spans="1:37">
      <c r="A3848" s="1">
        <v>56</v>
      </c>
      <c r="B3848" s="5">
        <v>0.67400000000000004</v>
      </c>
      <c r="C3848" t="s">
        <v>3903</v>
      </c>
      <c r="D3848">
        <v>0</v>
      </c>
      <c r="E3848">
        <v>0</v>
      </c>
      <c r="F3848">
        <v>2</v>
      </c>
      <c r="G3848">
        <v>10</v>
      </c>
      <c r="H3848">
        <v>3</v>
      </c>
      <c r="I3848">
        <v>14</v>
      </c>
      <c r="J3848">
        <v>33</v>
      </c>
      <c r="K3848" t="s">
        <v>22</v>
      </c>
      <c r="L3848">
        <v>4</v>
      </c>
      <c r="M3848">
        <v>67</v>
      </c>
      <c r="N3848" t="s">
        <v>3904</v>
      </c>
      <c r="O3848" t="s">
        <v>3905</v>
      </c>
      <c r="P3848" t="s">
        <v>66</v>
      </c>
      <c r="Q3848" t="s">
        <v>67</v>
      </c>
      <c r="R3848" t="s">
        <v>68</v>
      </c>
      <c r="S3848" t="s">
        <v>190</v>
      </c>
      <c r="T3848" t="s">
        <v>3795</v>
      </c>
      <c r="U3848" t="s">
        <v>3906</v>
      </c>
      <c r="V3848" t="s">
        <v>3749</v>
      </c>
      <c r="X3848" t="str">
        <f>VLOOKUP(pbp!V1081, games!$B$2:$R$40, 3, FALSE)</f>
        <v>2019-10-20T20:25Z</v>
      </c>
      <c r="Y3848">
        <f>VLOOKUP(1*V3848,NFLGames!$H$11:$H$555,1,FALSE)</f>
        <v>401220277</v>
      </c>
      <c r="Z3848">
        <f>VLOOKUP($Y3848, NFLGames!$H$11:$K$555,2,FALSE)</f>
        <v>2020</v>
      </c>
      <c r="AA3848">
        <f>VLOOKUP($Y3848, NFLGames!$H$11:$K$555,3,FALSE)</f>
        <v>8</v>
      </c>
      <c r="AB3848" s="6">
        <f>IF(A3849=0, 0, AH3849-tbl_pbp[[#This Row],[Saints Win %]])</f>
        <v>0</v>
      </c>
      <c r="AE3848">
        <f>ABS(tbl_pbp[[#This Row],[play.homeScore]]-tbl_pbp[[#This Row],[play.awayScore]])</f>
        <v>7</v>
      </c>
      <c r="AF3848">
        <f>IF(tbl_pbp[[#This Row],[Play Saints Win % Increase]]&gt;=$AF$4,1,0)</f>
        <v>0</v>
      </c>
      <c r="AG3848" t="str">
        <f>VLOOKUP(tbl_pbp[[#This Row],[gameId]], games!$B$2:$T$40, 9, FALSE)</f>
        <v>new-orleans-saints</v>
      </c>
      <c r="AH3848" s="5">
        <f>IF(tbl_pbp[[#This Row],[AwayTeam]] &lt;&gt; "new-orleans-saints", tbl_pbp[[#This Row],[homeWinPercentage]], 1-tbl_pbp[[#This Row],[homeWinPercentage]])</f>
        <v>0.32599999999999996</v>
      </c>
      <c r="AI3848" s="13">
        <f>tbl_pbp[[#This Row],[Kamara]]*tbl_pbp[[#This Row],[Impactful Play]]</f>
        <v>0</v>
      </c>
      <c r="AJ3848" s="13">
        <f>tbl_pbp[[#This Row],[Thomas]]*tbl_pbp[[#This Row],[Impactful Play]]</f>
        <v>0</v>
      </c>
      <c r="AK3848" s="13" t="str">
        <f>VLOOKUP(tbl_pbp[[#This Row],[Play Saints Win % Increase]], tbl_impact[],3,TRUE)</f>
        <v>Scented (0 to +5%)</v>
      </c>
    </row>
    <row r="3849" spans="1:37">
      <c r="A3849" s="1">
        <v>57</v>
      </c>
      <c r="B3849" s="5">
        <v>0.67400000000000004</v>
      </c>
      <c r="C3849" t="s">
        <v>3907</v>
      </c>
      <c r="D3849">
        <v>0</v>
      </c>
      <c r="E3849">
        <v>0</v>
      </c>
      <c r="F3849">
        <v>2</v>
      </c>
      <c r="G3849">
        <v>10</v>
      </c>
      <c r="H3849">
        <v>3</v>
      </c>
      <c r="I3849">
        <v>10</v>
      </c>
      <c r="J3849">
        <v>86</v>
      </c>
      <c r="K3849" t="s">
        <v>29</v>
      </c>
      <c r="L3849">
        <v>1</v>
      </c>
      <c r="M3849">
        <v>86</v>
      </c>
      <c r="N3849" t="s">
        <v>3908</v>
      </c>
      <c r="O3849" t="s">
        <v>3905</v>
      </c>
      <c r="P3849" t="s">
        <v>3787</v>
      </c>
      <c r="Q3849" t="s">
        <v>3788</v>
      </c>
      <c r="R3849" t="s">
        <v>3789</v>
      </c>
      <c r="V3849" t="s">
        <v>3749</v>
      </c>
      <c r="X3849" t="str">
        <f>VLOOKUP(pbp!V1082, games!$B$2:$R$40, 3, FALSE)</f>
        <v>2019-10-20T20:25Z</v>
      </c>
      <c r="Y3849">
        <f>VLOOKUP(1*V3849,NFLGames!$H$11:$H$555,1,FALSE)</f>
        <v>401220277</v>
      </c>
      <c r="Z3849">
        <f>VLOOKUP($Y3849, NFLGames!$H$11:$K$555,2,FALSE)</f>
        <v>2020</v>
      </c>
      <c r="AA3849">
        <f>VLOOKUP($Y3849, NFLGames!$H$11:$K$555,3,FALSE)</f>
        <v>8</v>
      </c>
      <c r="AB3849" s="6">
        <f>IF(A3850=0, 0, AH3850-tbl_pbp[[#This Row],[Saints Win %]])</f>
        <v>-0.129</v>
      </c>
      <c r="AE3849">
        <f>ABS(tbl_pbp[[#This Row],[play.homeScore]]-tbl_pbp[[#This Row],[play.awayScore]])</f>
        <v>7</v>
      </c>
      <c r="AF3849">
        <f>IF(tbl_pbp[[#This Row],[Play Saints Win % Increase]]&gt;=$AF$4,1,0)</f>
        <v>0</v>
      </c>
      <c r="AG3849" t="str">
        <f>VLOOKUP(tbl_pbp[[#This Row],[gameId]], games!$B$2:$T$40, 9, FALSE)</f>
        <v>new-orleans-saints</v>
      </c>
      <c r="AH3849" s="5">
        <f>IF(tbl_pbp[[#This Row],[AwayTeam]] &lt;&gt; "new-orleans-saints", tbl_pbp[[#This Row],[homeWinPercentage]], 1-tbl_pbp[[#This Row],[homeWinPercentage]])</f>
        <v>0.32599999999999996</v>
      </c>
      <c r="AI3849" s="13">
        <f>tbl_pbp[[#This Row],[Kamara]]*tbl_pbp[[#This Row],[Impactful Play]]</f>
        <v>0</v>
      </c>
      <c r="AJ3849" s="13">
        <f>tbl_pbp[[#This Row],[Thomas]]*tbl_pbp[[#This Row],[Impactful Play]]</f>
        <v>0</v>
      </c>
      <c r="AK3849" s="13" t="str">
        <f>VLOOKUP(tbl_pbp[[#This Row],[Play Saints Win % Increase]], tbl_impact[],3,TRUE)</f>
        <v>Stinky (worse than -10% to -20%)</v>
      </c>
    </row>
    <row r="3850" spans="1:37">
      <c r="A3850" s="1">
        <v>58</v>
      </c>
      <c r="B3850" s="5">
        <v>0.80300000000000005</v>
      </c>
      <c r="C3850" t="s">
        <v>3909</v>
      </c>
      <c r="D3850">
        <v>0</v>
      </c>
      <c r="E3850">
        <v>0</v>
      </c>
      <c r="F3850">
        <v>2</v>
      </c>
      <c r="G3850">
        <v>10</v>
      </c>
      <c r="H3850">
        <v>3</v>
      </c>
      <c r="I3850">
        <v>10</v>
      </c>
      <c r="J3850">
        <v>86</v>
      </c>
      <c r="K3850" t="s">
        <v>29</v>
      </c>
      <c r="L3850">
        <v>1</v>
      </c>
      <c r="M3850">
        <v>86</v>
      </c>
      <c r="N3850" t="s">
        <v>3910</v>
      </c>
      <c r="O3850" t="s">
        <v>3905</v>
      </c>
      <c r="P3850" t="s">
        <v>45</v>
      </c>
      <c r="Q3850" t="s">
        <v>46</v>
      </c>
      <c r="R3850" t="s">
        <v>47</v>
      </c>
      <c r="S3850" t="s">
        <v>33</v>
      </c>
      <c r="T3850" t="s">
        <v>176</v>
      </c>
      <c r="U3850" t="s">
        <v>177</v>
      </c>
      <c r="V3850" t="s">
        <v>3749</v>
      </c>
      <c r="X3850" t="str">
        <f>VLOOKUP(pbp!V1083, games!$B$2:$R$40, 3, FALSE)</f>
        <v>2019-10-20T20:25Z</v>
      </c>
      <c r="Y3850">
        <f>VLOOKUP(1*V3850,NFLGames!$H$11:$H$555,1,FALSE)</f>
        <v>401220277</v>
      </c>
      <c r="Z3850">
        <f>VLOOKUP($Y3850, NFLGames!$H$11:$K$555,2,FALSE)</f>
        <v>2020</v>
      </c>
      <c r="AA3850">
        <f>VLOOKUP($Y3850, NFLGames!$H$11:$K$555,3,FALSE)</f>
        <v>8</v>
      </c>
      <c r="AB3850" s="6">
        <f>IF(A3851=0, 0, AH3851-tbl_pbp[[#This Row],[Saints Win %]])</f>
        <v>2.6000000000000023E-2</v>
      </c>
      <c r="AE3850">
        <f>ABS(tbl_pbp[[#This Row],[play.homeScore]]-tbl_pbp[[#This Row],[play.awayScore]])</f>
        <v>7</v>
      </c>
      <c r="AF3850">
        <f>IF(tbl_pbp[[#This Row],[Play Saints Win % Increase]]&gt;=$AF$4,1,0)</f>
        <v>0</v>
      </c>
      <c r="AG3850" t="str">
        <f>VLOOKUP(tbl_pbp[[#This Row],[gameId]], games!$B$2:$T$40, 9, FALSE)</f>
        <v>new-orleans-saints</v>
      </c>
      <c r="AH3850" s="5">
        <f>IF(tbl_pbp[[#This Row],[AwayTeam]] &lt;&gt; "new-orleans-saints", tbl_pbp[[#This Row],[homeWinPercentage]], 1-tbl_pbp[[#This Row],[homeWinPercentage]])</f>
        <v>0.19699999999999995</v>
      </c>
      <c r="AI3850" s="13">
        <f>tbl_pbp[[#This Row],[Kamara]]*tbl_pbp[[#This Row],[Impactful Play]]</f>
        <v>0</v>
      </c>
      <c r="AJ3850" s="13">
        <f>tbl_pbp[[#This Row],[Thomas]]*tbl_pbp[[#This Row],[Impactful Play]]</f>
        <v>0</v>
      </c>
      <c r="AK3850" s="13" t="str">
        <f>VLOOKUP(tbl_pbp[[#This Row],[Play Saints Win % Increase]], tbl_impact[],3,TRUE)</f>
        <v>Scented (0 to +5%)</v>
      </c>
    </row>
    <row r="3851" spans="1:37">
      <c r="A3851" s="1">
        <v>59</v>
      </c>
      <c r="B3851" s="5">
        <v>0.77700000000000002</v>
      </c>
      <c r="C3851" t="s">
        <v>3911</v>
      </c>
      <c r="D3851">
        <v>0</v>
      </c>
      <c r="E3851">
        <v>0</v>
      </c>
      <c r="F3851">
        <v>2</v>
      </c>
      <c r="G3851">
        <v>10</v>
      </c>
      <c r="H3851">
        <v>3</v>
      </c>
      <c r="I3851">
        <v>7</v>
      </c>
      <c r="J3851">
        <v>83</v>
      </c>
      <c r="K3851" t="s">
        <v>29</v>
      </c>
      <c r="L3851">
        <v>2</v>
      </c>
      <c r="M3851">
        <v>83</v>
      </c>
      <c r="N3851" t="s">
        <v>3912</v>
      </c>
      <c r="O3851" t="s">
        <v>530</v>
      </c>
      <c r="P3851" t="s">
        <v>45</v>
      </c>
      <c r="Q3851" t="s">
        <v>46</v>
      </c>
      <c r="R3851" t="s">
        <v>47</v>
      </c>
      <c r="S3851" t="s">
        <v>220</v>
      </c>
      <c r="T3851" t="s">
        <v>440</v>
      </c>
      <c r="U3851" t="s">
        <v>1866</v>
      </c>
      <c r="V3851" t="s">
        <v>3749</v>
      </c>
      <c r="X3851" t="str">
        <f>VLOOKUP(pbp!V1084, games!$B$2:$R$40, 3, FALSE)</f>
        <v>2019-10-20T20:25Z</v>
      </c>
      <c r="Y3851">
        <f>VLOOKUP(1*V3851,NFLGames!$H$11:$H$555,1,FALSE)</f>
        <v>401220277</v>
      </c>
      <c r="Z3851">
        <f>VLOOKUP($Y3851, NFLGames!$H$11:$K$555,2,FALSE)</f>
        <v>2020</v>
      </c>
      <c r="AA3851">
        <f>VLOOKUP($Y3851, NFLGames!$H$11:$K$555,3,FALSE)</f>
        <v>8</v>
      </c>
      <c r="AB3851" s="6">
        <f>IF(A3852=0, 0, AH3852-tbl_pbp[[#This Row],[Saints Win %]])</f>
        <v>3.0000000000000027E-3</v>
      </c>
      <c r="AC3851">
        <v>1</v>
      </c>
      <c r="AE3851">
        <f>ABS(tbl_pbp[[#This Row],[play.homeScore]]-tbl_pbp[[#This Row],[play.awayScore]])</f>
        <v>7</v>
      </c>
      <c r="AF3851">
        <f>IF(tbl_pbp[[#This Row],[Play Saints Win % Increase]]&gt;=$AF$4,1,0)</f>
        <v>0</v>
      </c>
      <c r="AG3851" t="str">
        <f>VLOOKUP(tbl_pbp[[#This Row],[gameId]], games!$B$2:$T$40, 9, FALSE)</f>
        <v>new-orleans-saints</v>
      </c>
      <c r="AH3851" s="5">
        <f>IF(tbl_pbp[[#This Row],[AwayTeam]] &lt;&gt; "new-orleans-saints", tbl_pbp[[#This Row],[homeWinPercentage]], 1-tbl_pbp[[#This Row],[homeWinPercentage]])</f>
        <v>0.22299999999999998</v>
      </c>
      <c r="AI3851" s="13">
        <f>tbl_pbp[[#This Row],[Kamara]]*tbl_pbp[[#This Row],[Impactful Play]]</f>
        <v>0</v>
      </c>
      <c r="AJ3851" s="13">
        <f>tbl_pbp[[#This Row],[Thomas]]*tbl_pbp[[#This Row],[Impactful Play]]</f>
        <v>0</v>
      </c>
      <c r="AK3851" s="13" t="str">
        <f>VLOOKUP(tbl_pbp[[#This Row],[Play Saints Win % Increase]], tbl_impact[],3,TRUE)</f>
        <v>Scented (0 to +5%)</v>
      </c>
    </row>
    <row r="3852" spans="1:37">
      <c r="A3852" s="1">
        <v>60</v>
      </c>
      <c r="B3852" s="5">
        <v>0.77400000000000002</v>
      </c>
      <c r="C3852" t="s">
        <v>3913</v>
      </c>
      <c r="D3852">
        <v>0</v>
      </c>
      <c r="E3852">
        <v>0</v>
      </c>
      <c r="F3852">
        <v>2</v>
      </c>
      <c r="G3852">
        <v>10</v>
      </c>
      <c r="H3852">
        <v>3</v>
      </c>
      <c r="I3852">
        <v>6</v>
      </c>
      <c r="J3852">
        <v>82</v>
      </c>
      <c r="K3852" t="s">
        <v>29</v>
      </c>
      <c r="L3852">
        <v>3</v>
      </c>
      <c r="M3852">
        <v>82</v>
      </c>
      <c r="N3852" t="s">
        <v>3914</v>
      </c>
      <c r="O3852" t="s">
        <v>1280</v>
      </c>
      <c r="P3852" t="s">
        <v>30</v>
      </c>
      <c r="Q3852" t="s">
        <v>31</v>
      </c>
      <c r="R3852" t="s">
        <v>32</v>
      </c>
      <c r="S3852" t="s">
        <v>302</v>
      </c>
      <c r="T3852" t="s">
        <v>191</v>
      </c>
      <c r="U3852" t="s">
        <v>3915</v>
      </c>
      <c r="V3852" t="s">
        <v>3749</v>
      </c>
      <c r="X3852" t="str">
        <f>VLOOKUP(pbp!V1085, games!$B$2:$R$40, 3, FALSE)</f>
        <v>2019-10-20T20:25Z</v>
      </c>
      <c r="Y3852">
        <f>VLOOKUP(1*V3852,NFLGames!$H$11:$H$555,1,FALSE)</f>
        <v>401220277</v>
      </c>
      <c r="Z3852">
        <f>VLOOKUP($Y3852, NFLGames!$H$11:$K$555,2,FALSE)</f>
        <v>2020</v>
      </c>
      <c r="AA3852">
        <f>VLOOKUP($Y3852, NFLGames!$H$11:$K$555,3,FALSE)</f>
        <v>8</v>
      </c>
      <c r="AB3852" s="6">
        <f>IF(A3853=0, 0, AH3853-tbl_pbp[[#This Row],[Saints Win %]])</f>
        <v>3.2000000000000028E-2</v>
      </c>
      <c r="AE3852">
        <f>ABS(tbl_pbp[[#This Row],[play.homeScore]]-tbl_pbp[[#This Row],[play.awayScore]])</f>
        <v>7</v>
      </c>
      <c r="AF3852">
        <f>IF(tbl_pbp[[#This Row],[Play Saints Win % Increase]]&gt;=$AF$4,1,0)</f>
        <v>0</v>
      </c>
      <c r="AG3852" t="str">
        <f>VLOOKUP(tbl_pbp[[#This Row],[gameId]], games!$B$2:$T$40, 9, FALSE)</f>
        <v>new-orleans-saints</v>
      </c>
      <c r="AH3852" s="5">
        <f>IF(tbl_pbp[[#This Row],[AwayTeam]] &lt;&gt; "new-orleans-saints", tbl_pbp[[#This Row],[homeWinPercentage]], 1-tbl_pbp[[#This Row],[homeWinPercentage]])</f>
        <v>0.22599999999999998</v>
      </c>
      <c r="AI3852" s="13">
        <f>tbl_pbp[[#This Row],[Kamara]]*tbl_pbp[[#This Row],[Impactful Play]]</f>
        <v>0</v>
      </c>
      <c r="AJ3852" s="13">
        <f>tbl_pbp[[#This Row],[Thomas]]*tbl_pbp[[#This Row],[Impactful Play]]</f>
        <v>0</v>
      </c>
      <c r="AK3852" s="13" t="str">
        <f>VLOOKUP(tbl_pbp[[#This Row],[Play Saints Win % Increase]], tbl_impact[],3,TRUE)</f>
        <v>Scented (0 to +5%)</v>
      </c>
    </row>
    <row r="3853" spans="1:37">
      <c r="A3853" s="1">
        <v>61</v>
      </c>
      <c r="B3853" s="5">
        <v>0.74199999999999999</v>
      </c>
      <c r="C3853" t="s">
        <v>3916</v>
      </c>
      <c r="D3853">
        <v>0</v>
      </c>
      <c r="E3853">
        <v>0</v>
      </c>
      <c r="F3853">
        <v>2</v>
      </c>
      <c r="G3853">
        <v>10</v>
      </c>
      <c r="H3853">
        <v>3</v>
      </c>
      <c r="I3853">
        <v>1</v>
      </c>
      <c r="J3853">
        <v>77</v>
      </c>
      <c r="K3853" t="s">
        <v>29</v>
      </c>
      <c r="L3853">
        <v>4</v>
      </c>
      <c r="M3853">
        <v>77</v>
      </c>
      <c r="N3853" t="s">
        <v>3917</v>
      </c>
      <c r="O3853" t="s">
        <v>1840</v>
      </c>
      <c r="P3853" t="s">
        <v>66</v>
      </c>
      <c r="Q3853" t="s">
        <v>67</v>
      </c>
      <c r="R3853" t="s">
        <v>68</v>
      </c>
      <c r="S3853" t="s">
        <v>424</v>
      </c>
      <c r="T3853" t="s">
        <v>217</v>
      </c>
      <c r="U3853" t="s">
        <v>3918</v>
      </c>
      <c r="V3853" t="s">
        <v>3749</v>
      </c>
      <c r="X3853" t="str">
        <f>VLOOKUP(pbp!V1086, games!$B$2:$R$40, 3, FALSE)</f>
        <v>2019-10-20T20:25Z</v>
      </c>
      <c r="Y3853">
        <f>VLOOKUP(1*V3853,NFLGames!$H$11:$H$555,1,FALSE)</f>
        <v>401220277</v>
      </c>
      <c r="Z3853">
        <f>VLOOKUP($Y3853, NFLGames!$H$11:$K$555,2,FALSE)</f>
        <v>2020</v>
      </c>
      <c r="AA3853">
        <f>VLOOKUP($Y3853, NFLGames!$H$11:$K$555,3,FALSE)</f>
        <v>8</v>
      </c>
      <c r="AB3853" s="6">
        <f>IF(A3854=0, 0, AH3854-tbl_pbp[[#This Row],[Saints Win %]])</f>
        <v>1.2000000000000011E-2</v>
      </c>
      <c r="AE3853">
        <f>ABS(tbl_pbp[[#This Row],[play.homeScore]]-tbl_pbp[[#This Row],[play.awayScore]])</f>
        <v>7</v>
      </c>
      <c r="AF3853">
        <f>IF(tbl_pbp[[#This Row],[Play Saints Win % Increase]]&gt;=$AF$4,1,0)</f>
        <v>0</v>
      </c>
      <c r="AG3853" t="str">
        <f>VLOOKUP(tbl_pbp[[#This Row],[gameId]], games!$B$2:$T$40, 9, FALSE)</f>
        <v>new-orleans-saints</v>
      </c>
      <c r="AH3853" s="5">
        <f>IF(tbl_pbp[[#This Row],[AwayTeam]] &lt;&gt; "new-orleans-saints", tbl_pbp[[#This Row],[homeWinPercentage]], 1-tbl_pbp[[#This Row],[homeWinPercentage]])</f>
        <v>0.25800000000000001</v>
      </c>
      <c r="AI3853" s="13">
        <f>tbl_pbp[[#This Row],[Kamara]]*tbl_pbp[[#This Row],[Impactful Play]]</f>
        <v>0</v>
      </c>
      <c r="AJ3853" s="13">
        <f>tbl_pbp[[#This Row],[Thomas]]*tbl_pbp[[#This Row],[Impactful Play]]</f>
        <v>0</v>
      </c>
      <c r="AK3853" s="13" t="str">
        <f>VLOOKUP(tbl_pbp[[#This Row],[Play Saints Win % Increase]], tbl_impact[],3,TRUE)</f>
        <v>Scented (0 to +5%)</v>
      </c>
    </row>
    <row r="3854" spans="1:37">
      <c r="A3854" s="1">
        <v>62</v>
      </c>
      <c r="B3854" s="5">
        <v>0.73</v>
      </c>
      <c r="C3854" t="s">
        <v>3919</v>
      </c>
      <c r="D3854">
        <v>0</v>
      </c>
      <c r="E3854">
        <v>0</v>
      </c>
      <c r="F3854">
        <v>2</v>
      </c>
      <c r="G3854">
        <v>10</v>
      </c>
      <c r="H3854">
        <v>3</v>
      </c>
      <c r="I3854">
        <v>10</v>
      </c>
      <c r="J3854">
        <v>39</v>
      </c>
      <c r="K3854" t="s">
        <v>22</v>
      </c>
      <c r="L3854">
        <v>1</v>
      </c>
      <c r="M3854">
        <v>61</v>
      </c>
      <c r="N3854" t="s">
        <v>3920</v>
      </c>
      <c r="O3854" t="s">
        <v>1840</v>
      </c>
      <c r="P3854" t="s">
        <v>45</v>
      </c>
      <c r="Q3854" t="s">
        <v>46</v>
      </c>
      <c r="R3854" t="s">
        <v>47</v>
      </c>
      <c r="S3854" t="s">
        <v>33</v>
      </c>
      <c r="T3854" t="s">
        <v>90</v>
      </c>
      <c r="U3854" t="s">
        <v>308</v>
      </c>
      <c r="V3854" t="s">
        <v>3749</v>
      </c>
      <c r="X3854" t="str">
        <f>VLOOKUP(pbp!V1087, games!$B$2:$R$40, 3, FALSE)</f>
        <v>2019-10-20T20:25Z</v>
      </c>
      <c r="Y3854">
        <f>VLOOKUP(1*V3854,NFLGames!$H$11:$H$555,1,FALSE)</f>
        <v>401220277</v>
      </c>
      <c r="Z3854">
        <f>VLOOKUP($Y3854, NFLGames!$H$11:$K$555,2,FALSE)</f>
        <v>2020</v>
      </c>
      <c r="AA3854">
        <f>VLOOKUP($Y3854, NFLGames!$H$11:$K$555,3,FALSE)</f>
        <v>8</v>
      </c>
      <c r="AB3854" s="6">
        <f>IF(A3855=0, 0, AH3855-tbl_pbp[[#This Row],[Saints Win %]])</f>
        <v>1.2000000000000011E-2</v>
      </c>
      <c r="AE3854">
        <f>ABS(tbl_pbp[[#This Row],[play.homeScore]]-tbl_pbp[[#This Row],[play.awayScore]])</f>
        <v>7</v>
      </c>
      <c r="AF3854">
        <f>IF(tbl_pbp[[#This Row],[Play Saints Win % Increase]]&gt;=$AF$4,1,0)</f>
        <v>0</v>
      </c>
      <c r="AG3854" t="str">
        <f>VLOOKUP(tbl_pbp[[#This Row],[gameId]], games!$B$2:$T$40, 9, FALSE)</f>
        <v>new-orleans-saints</v>
      </c>
      <c r="AH3854" s="5">
        <f>IF(tbl_pbp[[#This Row],[AwayTeam]] &lt;&gt; "new-orleans-saints", tbl_pbp[[#This Row],[homeWinPercentage]], 1-tbl_pbp[[#This Row],[homeWinPercentage]])</f>
        <v>0.27</v>
      </c>
      <c r="AI3854" s="13">
        <f>tbl_pbp[[#This Row],[Kamara]]*tbl_pbp[[#This Row],[Impactful Play]]</f>
        <v>0</v>
      </c>
      <c r="AJ3854" s="13">
        <f>tbl_pbp[[#This Row],[Thomas]]*tbl_pbp[[#This Row],[Impactful Play]]</f>
        <v>0</v>
      </c>
      <c r="AK3854" s="13" t="str">
        <f>VLOOKUP(tbl_pbp[[#This Row],[Play Saints Win % Increase]], tbl_impact[],3,TRUE)</f>
        <v>Scented (0 to +5%)</v>
      </c>
    </row>
    <row r="3855" spans="1:37">
      <c r="A3855" s="1">
        <v>63</v>
      </c>
      <c r="B3855" s="5">
        <v>0.71799999999999997</v>
      </c>
      <c r="C3855" t="s">
        <v>3921</v>
      </c>
      <c r="D3855">
        <v>0</v>
      </c>
      <c r="E3855">
        <v>0</v>
      </c>
      <c r="F3855">
        <v>2</v>
      </c>
      <c r="G3855">
        <v>10</v>
      </c>
      <c r="H3855">
        <v>3</v>
      </c>
      <c r="I3855">
        <v>6</v>
      </c>
      <c r="J3855">
        <v>43</v>
      </c>
      <c r="K3855" t="s">
        <v>22</v>
      </c>
      <c r="L3855">
        <v>2</v>
      </c>
      <c r="M3855">
        <v>57</v>
      </c>
      <c r="N3855" t="s">
        <v>3922</v>
      </c>
      <c r="O3855" t="s">
        <v>539</v>
      </c>
      <c r="P3855" t="s">
        <v>45</v>
      </c>
      <c r="Q3855" t="s">
        <v>46</v>
      </c>
      <c r="R3855" t="s">
        <v>47</v>
      </c>
      <c r="S3855" t="s">
        <v>60</v>
      </c>
      <c r="T3855" t="s">
        <v>3923</v>
      </c>
      <c r="U3855" t="s">
        <v>3924</v>
      </c>
      <c r="V3855" t="s">
        <v>3749</v>
      </c>
      <c r="X3855" t="str">
        <f>VLOOKUP(pbp!V1088, games!$B$2:$R$40, 3, FALSE)</f>
        <v>2019-10-20T20:25Z</v>
      </c>
      <c r="Y3855">
        <f>VLOOKUP(1*V3855,NFLGames!$H$11:$H$555,1,FALSE)</f>
        <v>401220277</v>
      </c>
      <c r="Z3855">
        <f>VLOOKUP($Y3855, NFLGames!$H$11:$K$555,2,FALSE)</f>
        <v>2020</v>
      </c>
      <c r="AA3855">
        <f>VLOOKUP($Y3855, NFLGames!$H$11:$K$555,3,FALSE)</f>
        <v>8</v>
      </c>
      <c r="AB3855" s="6">
        <f>IF(A3856=0, 0, AH3856-tbl_pbp[[#This Row],[Saints Win %]])</f>
        <v>-0.10799999999999998</v>
      </c>
      <c r="AE3855">
        <f>ABS(tbl_pbp[[#This Row],[play.homeScore]]-tbl_pbp[[#This Row],[play.awayScore]])</f>
        <v>7</v>
      </c>
      <c r="AF3855">
        <f>IF(tbl_pbp[[#This Row],[Play Saints Win % Increase]]&gt;=$AF$4,1,0)</f>
        <v>0</v>
      </c>
      <c r="AG3855" t="str">
        <f>VLOOKUP(tbl_pbp[[#This Row],[gameId]], games!$B$2:$T$40, 9, FALSE)</f>
        <v>new-orleans-saints</v>
      </c>
      <c r="AH3855" s="5">
        <f>IF(tbl_pbp[[#This Row],[AwayTeam]] &lt;&gt; "new-orleans-saints", tbl_pbp[[#This Row],[homeWinPercentage]], 1-tbl_pbp[[#This Row],[homeWinPercentage]])</f>
        <v>0.28200000000000003</v>
      </c>
      <c r="AI3855" s="13">
        <f>tbl_pbp[[#This Row],[Kamara]]*tbl_pbp[[#This Row],[Impactful Play]]</f>
        <v>0</v>
      </c>
      <c r="AJ3855" s="13">
        <f>tbl_pbp[[#This Row],[Thomas]]*tbl_pbp[[#This Row],[Impactful Play]]</f>
        <v>0</v>
      </c>
      <c r="AK3855" s="13" t="str">
        <f>VLOOKUP(tbl_pbp[[#This Row],[Play Saints Win % Increase]], tbl_impact[],3,TRUE)</f>
        <v>Stinky (worse than -10% to -20%)</v>
      </c>
    </row>
    <row r="3856" spans="1:37">
      <c r="A3856" s="1">
        <v>64</v>
      </c>
      <c r="B3856" s="5">
        <v>0.82599999999999996</v>
      </c>
      <c r="C3856" t="s">
        <v>3925</v>
      </c>
      <c r="D3856">
        <v>0</v>
      </c>
      <c r="E3856">
        <v>0</v>
      </c>
      <c r="F3856">
        <v>2</v>
      </c>
      <c r="G3856">
        <v>10</v>
      </c>
      <c r="H3856">
        <v>3</v>
      </c>
      <c r="I3856">
        <v>1</v>
      </c>
      <c r="J3856">
        <v>48</v>
      </c>
      <c r="K3856" t="s">
        <v>22</v>
      </c>
      <c r="L3856">
        <v>3</v>
      </c>
      <c r="M3856">
        <v>52</v>
      </c>
      <c r="N3856" t="s">
        <v>3926</v>
      </c>
      <c r="O3856" t="s">
        <v>2454</v>
      </c>
      <c r="P3856" t="s">
        <v>45</v>
      </c>
      <c r="Q3856" t="s">
        <v>46</v>
      </c>
      <c r="R3856" t="s">
        <v>47</v>
      </c>
      <c r="S3856" t="s">
        <v>54</v>
      </c>
      <c r="T3856" t="s">
        <v>55</v>
      </c>
      <c r="U3856" t="s">
        <v>56</v>
      </c>
      <c r="V3856" t="s">
        <v>3749</v>
      </c>
      <c r="X3856" t="str">
        <f>VLOOKUP(pbp!V1089, games!$B$2:$R$40, 3, FALSE)</f>
        <v>2019-10-20T20:25Z</v>
      </c>
      <c r="Y3856">
        <f>VLOOKUP(1*V3856,NFLGames!$H$11:$H$555,1,FALSE)</f>
        <v>401220277</v>
      </c>
      <c r="Z3856">
        <f>VLOOKUP($Y3856, NFLGames!$H$11:$K$555,2,FALSE)</f>
        <v>2020</v>
      </c>
      <c r="AA3856">
        <f>VLOOKUP($Y3856, NFLGames!$H$11:$K$555,3,FALSE)</f>
        <v>8</v>
      </c>
      <c r="AB3856" s="6">
        <f>IF(A3857=0, 0, AH3857-tbl_pbp[[#This Row],[Saints Win %]])</f>
        <v>0</v>
      </c>
      <c r="AE3856">
        <f>ABS(tbl_pbp[[#This Row],[play.homeScore]]-tbl_pbp[[#This Row],[play.awayScore]])</f>
        <v>7</v>
      </c>
      <c r="AF3856">
        <f>IF(tbl_pbp[[#This Row],[Play Saints Win % Increase]]&gt;=$AF$4,1,0)</f>
        <v>0</v>
      </c>
      <c r="AG3856" t="str">
        <f>VLOOKUP(tbl_pbp[[#This Row],[gameId]], games!$B$2:$T$40, 9, FALSE)</f>
        <v>new-orleans-saints</v>
      </c>
      <c r="AH3856" s="5">
        <f>IF(tbl_pbp[[#This Row],[AwayTeam]] &lt;&gt; "new-orleans-saints", tbl_pbp[[#This Row],[homeWinPercentage]], 1-tbl_pbp[[#This Row],[homeWinPercentage]])</f>
        <v>0.17400000000000004</v>
      </c>
      <c r="AI3856" s="13">
        <f>tbl_pbp[[#This Row],[Kamara]]*tbl_pbp[[#This Row],[Impactful Play]]</f>
        <v>0</v>
      </c>
      <c r="AJ3856" s="13">
        <f>tbl_pbp[[#This Row],[Thomas]]*tbl_pbp[[#This Row],[Impactful Play]]</f>
        <v>0</v>
      </c>
      <c r="AK3856" s="13" t="str">
        <f>VLOOKUP(tbl_pbp[[#This Row],[Play Saints Win % Increase]], tbl_impact[],3,TRUE)</f>
        <v>Scented (0 to +5%)</v>
      </c>
    </row>
    <row r="3857" spans="1:37">
      <c r="A3857" s="1">
        <v>65</v>
      </c>
      <c r="B3857" s="5">
        <v>0.82599999999999996</v>
      </c>
      <c r="C3857" t="s">
        <v>3927</v>
      </c>
      <c r="D3857">
        <v>0</v>
      </c>
      <c r="E3857">
        <v>0</v>
      </c>
      <c r="F3857">
        <v>2</v>
      </c>
      <c r="G3857">
        <v>10</v>
      </c>
      <c r="H3857">
        <v>3</v>
      </c>
      <c r="I3857">
        <v>10</v>
      </c>
      <c r="J3857">
        <v>86</v>
      </c>
      <c r="K3857" t="s">
        <v>22</v>
      </c>
      <c r="L3857">
        <v>1</v>
      </c>
      <c r="M3857">
        <v>14</v>
      </c>
      <c r="N3857" t="s">
        <v>229</v>
      </c>
      <c r="O3857" t="s">
        <v>2454</v>
      </c>
      <c r="P3857" t="s">
        <v>231</v>
      </c>
      <c r="Q3857" t="s">
        <v>232</v>
      </c>
      <c r="R3857" t="s">
        <v>233</v>
      </c>
      <c r="V3857" t="s">
        <v>3749</v>
      </c>
      <c r="X3857" t="str">
        <f>VLOOKUP(pbp!V1090, games!$B$2:$R$40, 3, FALSE)</f>
        <v>2019-10-20T20:25Z</v>
      </c>
      <c r="Y3857">
        <f>VLOOKUP(1*V3857,NFLGames!$H$11:$H$555,1,FALSE)</f>
        <v>401220277</v>
      </c>
      <c r="Z3857">
        <f>VLOOKUP($Y3857, NFLGames!$H$11:$K$555,2,FALSE)</f>
        <v>2020</v>
      </c>
      <c r="AA3857">
        <f>VLOOKUP($Y3857, NFLGames!$H$11:$K$555,3,FALSE)</f>
        <v>8</v>
      </c>
      <c r="AB3857" s="6">
        <f>IF(A3858=0, 0, AH3858-tbl_pbp[[#This Row],[Saints Win %]])</f>
        <v>0</v>
      </c>
      <c r="AE3857">
        <f>ABS(tbl_pbp[[#This Row],[play.homeScore]]-tbl_pbp[[#This Row],[play.awayScore]])</f>
        <v>7</v>
      </c>
      <c r="AF3857">
        <f>IF(tbl_pbp[[#This Row],[Play Saints Win % Increase]]&gt;=$AF$4,1,0)</f>
        <v>0</v>
      </c>
      <c r="AG3857" t="str">
        <f>VLOOKUP(tbl_pbp[[#This Row],[gameId]], games!$B$2:$T$40, 9, FALSE)</f>
        <v>new-orleans-saints</v>
      </c>
      <c r="AH3857" s="5">
        <f>IF(tbl_pbp[[#This Row],[AwayTeam]] &lt;&gt; "new-orleans-saints", tbl_pbp[[#This Row],[homeWinPercentage]], 1-tbl_pbp[[#This Row],[homeWinPercentage]])</f>
        <v>0.17400000000000004</v>
      </c>
      <c r="AI3857" s="13">
        <f>tbl_pbp[[#This Row],[Kamara]]*tbl_pbp[[#This Row],[Impactful Play]]</f>
        <v>0</v>
      </c>
      <c r="AJ3857" s="13">
        <f>tbl_pbp[[#This Row],[Thomas]]*tbl_pbp[[#This Row],[Impactful Play]]</f>
        <v>0</v>
      </c>
      <c r="AK3857" s="13" t="str">
        <f>VLOOKUP(tbl_pbp[[#This Row],[Play Saints Win % Increase]], tbl_impact[],3,TRUE)</f>
        <v>Scented (0 to +5%)</v>
      </c>
    </row>
    <row r="3858" spans="1:37">
      <c r="A3858" s="1">
        <v>66</v>
      </c>
      <c r="B3858" s="5">
        <v>0.82599999999999996</v>
      </c>
      <c r="C3858" t="s">
        <v>3928</v>
      </c>
      <c r="D3858">
        <v>0</v>
      </c>
      <c r="E3858">
        <v>0</v>
      </c>
      <c r="F3858">
        <v>2</v>
      </c>
      <c r="G3858">
        <v>10</v>
      </c>
      <c r="H3858">
        <v>3</v>
      </c>
      <c r="I3858">
        <v>10</v>
      </c>
      <c r="J3858">
        <v>86</v>
      </c>
      <c r="K3858" t="s">
        <v>22</v>
      </c>
      <c r="L3858">
        <v>1</v>
      </c>
      <c r="M3858">
        <v>14</v>
      </c>
      <c r="N3858" t="s">
        <v>3929</v>
      </c>
      <c r="O3858" t="s">
        <v>230</v>
      </c>
      <c r="P3858" t="s">
        <v>45</v>
      </c>
      <c r="Q3858" t="s">
        <v>46</v>
      </c>
      <c r="R3858" t="s">
        <v>47</v>
      </c>
      <c r="S3858" t="s">
        <v>33</v>
      </c>
      <c r="T3858" t="s">
        <v>176</v>
      </c>
      <c r="U3858" t="s">
        <v>177</v>
      </c>
      <c r="V3858" t="s">
        <v>3749</v>
      </c>
      <c r="X3858" t="str">
        <f>VLOOKUP(pbp!V1091, games!$B$2:$R$40, 3, FALSE)</f>
        <v>2019-10-20T20:25Z</v>
      </c>
      <c r="Y3858">
        <f>VLOOKUP(1*V3858,NFLGames!$H$11:$H$555,1,FALSE)</f>
        <v>401220277</v>
      </c>
      <c r="Z3858">
        <f>VLOOKUP($Y3858, NFLGames!$H$11:$K$555,2,FALSE)</f>
        <v>2020</v>
      </c>
      <c r="AA3858">
        <f>VLOOKUP($Y3858, NFLGames!$H$11:$K$555,3,FALSE)</f>
        <v>8</v>
      </c>
      <c r="AB3858" s="6">
        <f>IF(A3859=0, 0, AH3859-tbl_pbp[[#This Row],[Saints Win %]])</f>
        <v>1.0000000000000009E-2</v>
      </c>
      <c r="AE3858">
        <f>ABS(tbl_pbp[[#This Row],[play.homeScore]]-tbl_pbp[[#This Row],[play.awayScore]])</f>
        <v>7</v>
      </c>
      <c r="AF3858">
        <f>IF(tbl_pbp[[#This Row],[Play Saints Win % Increase]]&gt;=$AF$4,1,0)</f>
        <v>0</v>
      </c>
      <c r="AG3858" t="str">
        <f>VLOOKUP(tbl_pbp[[#This Row],[gameId]], games!$B$2:$T$40, 9, FALSE)</f>
        <v>new-orleans-saints</v>
      </c>
      <c r="AH3858" s="5">
        <f>IF(tbl_pbp[[#This Row],[AwayTeam]] &lt;&gt; "new-orleans-saints", tbl_pbp[[#This Row],[homeWinPercentage]], 1-tbl_pbp[[#This Row],[homeWinPercentage]])</f>
        <v>0.17400000000000004</v>
      </c>
      <c r="AI3858" s="13">
        <f>tbl_pbp[[#This Row],[Kamara]]*tbl_pbp[[#This Row],[Impactful Play]]</f>
        <v>0</v>
      </c>
      <c r="AJ3858" s="13">
        <f>tbl_pbp[[#This Row],[Thomas]]*tbl_pbp[[#This Row],[Impactful Play]]</f>
        <v>0</v>
      </c>
      <c r="AK3858" s="13" t="str">
        <f>VLOOKUP(tbl_pbp[[#This Row],[Play Saints Win % Increase]], tbl_impact[],3,TRUE)</f>
        <v>Scented (0 to +5%)</v>
      </c>
    </row>
    <row r="3859" spans="1:37">
      <c r="A3859" s="1">
        <v>67</v>
      </c>
      <c r="B3859" s="5">
        <v>0.81599999999999995</v>
      </c>
      <c r="C3859" t="s">
        <v>3930</v>
      </c>
      <c r="D3859">
        <v>0</v>
      </c>
      <c r="E3859">
        <v>0</v>
      </c>
      <c r="F3859">
        <v>2</v>
      </c>
      <c r="G3859">
        <v>10</v>
      </c>
      <c r="H3859">
        <v>3</v>
      </c>
      <c r="I3859">
        <v>9</v>
      </c>
      <c r="J3859">
        <v>87</v>
      </c>
      <c r="K3859" t="s">
        <v>22</v>
      </c>
      <c r="L3859">
        <v>2</v>
      </c>
      <c r="M3859">
        <v>13</v>
      </c>
      <c r="N3859" t="s">
        <v>811</v>
      </c>
      <c r="O3859" t="s">
        <v>230</v>
      </c>
      <c r="P3859" t="s">
        <v>124</v>
      </c>
      <c r="Q3859" t="s">
        <v>125</v>
      </c>
      <c r="R3859" t="s">
        <v>126</v>
      </c>
      <c r="V3859" t="s">
        <v>3749</v>
      </c>
      <c r="X3859" t="str">
        <f>VLOOKUP(pbp!V1092, games!$B$2:$R$40, 3, FALSE)</f>
        <v>2019-10-20T20:25Z</v>
      </c>
      <c r="Y3859">
        <f>VLOOKUP(1*V3859,NFLGames!$H$11:$H$555,1,FALSE)</f>
        <v>401220277</v>
      </c>
      <c r="Z3859">
        <f>VLOOKUP($Y3859, NFLGames!$H$11:$K$555,2,FALSE)</f>
        <v>2020</v>
      </c>
      <c r="AA3859">
        <f>VLOOKUP($Y3859, NFLGames!$H$11:$K$555,3,FALSE)</f>
        <v>8</v>
      </c>
      <c r="AB3859" s="6">
        <f>IF(A3860=0, 0, AH3860-tbl_pbp[[#This Row],[Saints Win %]])</f>
        <v>1.0000000000000009E-3</v>
      </c>
      <c r="AE3859">
        <f>ABS(tbl_pbp[[#This Row],[play.homeScore]]-tbl_pbp[[#This Row],[play.awayScore]])</f>
        <v>7</v>
      </c>
      <c r="AF3859">
        <f>IF(tbl_pbp[[#This Row],[Play Saints Win % Increase]]&gt;=$AF$4,1,0)</f>
        <v>0</v>
      </c>
      <c r="AG3859" t="str">
        <f>VLOOKUP(tbl_pbp[[#This Row],[gameId]], games!$B$2:$T$40, 9, FALSE)</f>
        <v>new-orleans-saints</v>
      </c>
      <c r="AH3859" s="5">
        <f>IF(tbl_pbp[[#This Row],[AwayTeam]] &lt;&gt; "new-orleans-saints", tbl_pbp[[#This Row],[homeWinPercentage]], 1-tbl_pbp[[#This Row],[homeWinPercentage]])</f>
        <v>0.18400000000000005</v>
      </c>
      <c r="AI3859" s="13">
        <f>tbl_pbp[[#This Row],[Kamara]]*tbl_pbp[[#This Row],[Impactful Play]]</f>
        <v>0</v>
      </c>
      <c r="AJ3859" s="13">
        <f>tbl_pbp[[#This Row],[Thomas]]*tbl_pbp[[#This Row],[Impactful Play]]</f>
        <v>0</v>
      </c>
      <c r="AK3859" s="13" t="str">
        <f>VLOOKUP(tbl_pbp[[#This Row],[Play Saints Win % Increase]], tbl_impact[],3,TRUE)</f>
        <v>Scented (0 to +5%)</v>
      </c>
    </row>
    <row r="3860" spans="1:37">
      <c r="A3860" s="1">
        <v>68</v>
      </c>
      <c r="B3860" s="5">
        <v>0.81499999999999995</v>
      </c>
      <c r="C3860" t="s">
        <v>3931</v>
      </c>
      <c r="D3860">
        <v>0</v>
      </c>
      <c r="E3860">
        <v>0</v>
      </c>
      <c r="F3860">
        <v>2</v>
      </c>
      <c r="G3860">
        <v>10</v>
      </c>
      <c r="H3860">
        <v>3</v>
      </c>
      <c r="I3860">
        <v>9</v>
      </c>
      <c r="J3860">
        <v>87</v>
      </c>
      <c r="K3860" t="s">
        <v>22</v>
      </c>
      <c r="L3860">
        <v>2</v>
      </c>
      <c r="M3860">
        <v>13</v>
      </c>
      <c r="N3860" t="s">
        <v>3932</v>
      </c>
      <c r="O3860" t="s">
        <v>489</v>
      </c>
      <c r="P3860" t="s">
        <v>30</v>
      </c>
      <c r="Q3860" t="s">
        <v>31</v>
      </c>
      <c r="R3860" t="s">
        <v>32</v>
      </c>
      <c r="S3860" t="s">
        <v>210</v>
      </c>
      <c r="T3860" t="s">
        <v>184</v>
      </c>
      <c r="U3860" t="s">
        <v>3933</v>
      </c>
      <c r="V3860" t="s">
        <v>3749</v>
      </c>
      <c r="X3860" t="str">
        <f>VLOOKUP(pbp!V1093, games!$B$2:$R$40, 3, FALSE)</f>
        <v>2019-10-20T20:25Z</v>
      </c>
      <c r="Y3860">
        <f>VLOOKUP(1*V3860,NFLGames!$H$11:$H$555,1,FALSE)</f>
        <v>401220277</v>
      </c>
      <c r="Z3860">
        <f>VLOOKUP($Y3860, NFLGames!$H$11:$K$555,2,FALSE)</f>
        <v>2020</v>
      </c>
      <c r="AA3860">
        <f>VLOOKUP($Y3860, NFLGames!$H$11:$K$555,3,FALSE)</f>
        <v>8</v>
      </c>
      <c r="AB3860" s="6">
        <f>IF(A3861=0, 0, AH3861-tbl_pbp[[#This Row],[Saints Win %]])</f>
        <v>2.9999999999998916E-3</v>
      </c>
      <c r="AE3860">
        <f>ABS(tbl_pbp[[#This Row],[play.homeScore]]-tbl_pbp[[#This Row],[play.awayScore]])</f>
        <v>7</v>
      </c>
      <c r="AF3860">
        <f>IF(tbl_pbp[[#This Row],[Play Saints Win % Increase]]&gt;=$AF$4,1,0)</f>
        <v>0</v>
      </c>
      <c r="AG3860" t="str">
        <f>VLOOKUP(tbl_pbp[[#This Row],[gameId]], games!$B$2:$T$40, 9, FALSE)</f>
        <v>new-orleans-saints</v>
      </c>
      <c r="AH3860" s="5">
        <f>IF(tbl_pbp[[#This Row],[AwayTeam]] &lt;&gt; "new-orleans-saints", tbl_pbp[[#This Row],[homeWinPercentage]], 1-tbl_pbp[[#This Row],[homeWinPercentage]])</f>
        <v>0.18500000000000005</v>
      </c>
      <c r="AI3860" s="13">
        <f>tbl_pbp[[#This Row],[Kamara]]*tbl_pbp[[#This Row],[Impactful Play]]</f>
        <v>0</v>
      </c>
      <c r="AJ3860" s="13">
        <f>tbl_pbp[[#This Row],[Thomas]]*tbl_pbp[[#This Row],[Impactful Play]]</f>
        <v>0</v>
      </c>
      <c r="AK3860" s="13" t="str">
        <f>VLOOKUP(tbl_pbp[[#This Row],[Play Saints Win % Increase]], tbl_impact[],3,TRUE)</f>
        <v>Scented (0 to +5%)</v>
      </c>
    </row>
    <row r="3861" spans="1:37">
      <c r="A3861" s="1">
        <v>69</v>
      </c>
      <c r="B3861" s="5">
        <v>0.81200000000000006</v>
      </c>
      <c r="C3861" t="s">
        <v>3934</v>
      </c>
      <c r="D3861">
        <v>0</v>
      </c>
      <c r="E3861">
        <v>0</v>
      </c>
      <c r="F3861">
        <v>2</v>
      </c>
      <c r="G3861">
        <v>10</v>
      </c>
      <c r="H3861">
        <v>3</v>
      </c>
      <c r="I3861">
        <v>7</v>
      </c>
      <c r="J3861">
        <v>89</v>
      </c>
      <c r="K3861" t="s">
        <v>22</v>
      </c>
      <c r="L3861">
        <v>3</v>
      </c>
      <c r="M3861">
        <v>11</v>
      </c>
      <c r="N3861" t="s">
        <v>3935</v>
      </c>
      <c r="O3861" t="s">
        <v>489</v>
      </c>
      <c r="P3861" t="s">
        <v>124</v>
      </c>
      <c r="Q3861" t="s">
        <v>125</v>
      </c>
      <c r="R3861" t="s">
        <v>126</v>
      </c>
      <c r="V3861" t="s">
        <v>3749</v>
      </c>
      <c r="X3861" t="str">
        <f>VLOOKUP(pbp!V1094, games!$B$2:$R$40, 3, FALSE)</f>
        <v>2019-10-20T20:25Z</v>
      </c>
      <c r="Y3861">
        <f>VLOOKUP(1*V3861,NFLGames!$H$11:$H$555,1,FALSE)</f>
        <v>401220277</v>
      </c>
      <c r="Z3861">
        <f>VLOOKUP($Y3861, NFLGames!$H$11:$K$555,2,FALSE)</f>
        <v>2020</v>
      </c>
      <c r="AA3861">
        <f>VLOOKUP($Y3861, NFLGames!$H$11:$K$555,3,FALSE)</f>
        <v>8</v>
      </c>
      <c r="AB3861" s="6">
        <f>IF(A3862=0, 0, AH3862-tbl_pbp[[#This Row],[Saints Win %]])</f>
        <v>2.4000000000000021E-2</v>
      </c>
      <c r="AE3861">
        <f>ABS(tbl_pbp[[#This Row],[play.homeScore]]-tbl_pbp[[#This Row],[play.awayScore]])</f>
        <v>7</v>
      </c>
      <c r="AF3861">
        <f>IF(tbl_pbp[[#This Row],[Play Saints Win % Increase]]&gt;=$AF$4,1,0)</f>
        <v>0</v>
      </c>
      <c r="AG3861" t="str">
        <f>VLOOKUP(tbl_pbp[[#This Row],[gameId]], games!$B$2:$T$40, 9, FALSE)</f>
        <v>new-orleans-saints</v>
      </c>
      <c r="AH3861" s="5">
        <f>IF(tbl_pbp[[#This Row],[AwayTeam]] &lt;&gt; "new-orleans-saints", tbl_pbp[[#This Row],[homeWinPercentage]], 1-tbl_pbp[[#This Row],[homeWinPercentage]])</f>
        <v>0.18799999999999994</v>
      </c>
      <c r="AI3861" s="13">
        <f>tbl_pbp[[#This Row],[Kamara]]*tbl_pbp[[#This Row],[Impactful Play]]</f>
        <v>0</v>
      </c>
      <c r="AJ3861" s="13">
        <f>tbl_pbp[[#This Row],[Thomas]]*tbl_pbp[[#This Row],[Impactful Play]]</f>
        <v>0</v>
      </c>
      <c r="AK3861" s="13" t="str">
        <f>VLOOKUP(tbl_pbp[[#This Row],[Play Saints Win % Increase]], tbl_impact[],3,TRUE)</f>
        <v>Scented (0 to +5%)</v>
      </c>
    </row>
    <row r="3862" spans="1:37">
      <c r="A3862" s="1">
        <v>70</v>
      </c>
      <c r="B3862" s="5">
        <v>0.78800000000000003</v>
      </c>
      <c r="C3862" t="s">
        <v>3936</v>
      </c>
      <c r="D3862">
        <v>0</v>
      </c>
      <c r="E3862">
        <v>0</v>
      </c>
      <c r="F3862">
        <v>2</v>
      </c>
      <c r="G3862">
        <v>10</v>
      </c>
      <c r="H3862">
        <v>3</v>
      </c>
      <c r="I3862">
        <v>7</v>
      </c>
      <c r="J3862">
        <v>89</v>
      </c>
      <c r="K3862" t="s">
        <v>22</v>
      </c>
      <c r="L3862">
        <v>3</v>
      </c>
      <c r="M3862">
        <v>11</v>
      </c>
      <c r="N3862" t="s">
        <v>3937</v>
      </c>
      <c r="O3862" t="s">
        <v>3938</v>
      </c>
      <c r="P3862" t="s">
        <v>22</v>
      </c>
      <c r="Q3862" t="s">
        <v>37</v>
      </c>
      <c r="S3862" t="s">
        <v>212</v>
      </c>
      <c r="T3862" t="s">
        <v>442</v>
      </c>
      <c r="U3862" t="s">
        <v>3939</v>
      </c>
      <c r="V3862" t="s">
        <v>3749</v>
      </c>
      <c r="X3862" t="str">
        <f>VLOOKUP(pbp!V1095, games!$B$2:$R$40, 3, FALSE)</f>
        <v>2019-10-20T20:25Z</v>
      </c>
      <c r="Y3862">
        <f>VLOOKUP(1*V3862,NFLGames!$H$11:$H$555,1,FALSE)</f>
        <v>401220277</v>
      </c>
      <c r="Z3862">
        <f>VLOOKUP($Y3862, NFLGames!$H$11:$K$555,2,FALSE)</f>
        <v>2020</v>
      </c>
      <c r="AA3862">
        <f>VLOOKUP($Y3862, NFLGames!$H$11:$K$555,3,FALSE)</f>
        <v>8</v>
      </c>
      <c r="AB3862" s="6">
        <f>IF(A3863=0, 0, AH3863-tbl_pbp[[#This Row],[Saints Win %]])</f>
        <v>0</v>
      </c>
      <c r="AE3862">
        <f>ABS(tbl_pbp[[#This Row],[play.homeScore]]-tbl_pbp[[#This Row],[play.awayScore]])</f>
        <v>7</v>
      </c>
      <c r="AF3862">
        <f>IF(tbl_pbp[[#This Row],[Play Saints Win % Increase]]&gt;=$AF$4,1,0)</f>
        <v>0</v>
      </c>
      <c r="AG3862" t="str">
        <f>VLOOKUP(tbl_pbp[[#This Row],[gameId]], games!$B$2:$T$40, 9, FALSE)</f>
        <v>new-orleans-saints</v>
      </c>
      <c r="AH3862" s="5">
        <f>IF(tbl_pbp[[#This Row],[AwayTeam]] &lt;&gt; "new-orleans-saints", tbl_pbp[[#This Row],[homeWinPercentage]], 1-tbl_pbp[[#This Row],[homeWinPercentage]])</f>
        <v>0.21199999999999997</v>
      </c>
      <c r="AI3862" s="13">
        <f>tbl_pbp[[#This Row],[Kamara]]*tbl_pbp[[#This Row],[Impactful Play]]</f>
        <v>0</v>
      </c>
      <c r="AJ3862" s="13">
        <f>tbl_pbp[[#This Row],[Thomas]]*tbl_pbp[[#This Row],[Impactful Play]]</f>
        <v>0</v>
      </c>
      <c r="AK3862" s="13" t="str">
        <f>VLOOKUP(tbl_pbp[[#This Row],[Play Saints Win % Increase]], tbl_impact[],3,TRUE)</f>
        <v>Scented (0 to +5%)</v>
      </c>
    </row>
    <row r="3863" spans="1:37">
      <c r="A3863" s="1">
        <v>71</v>
      </c>
      <c r="B3863" s="5">
        <v>0.78800000000000003</v>
      </c>
      <c r="C3863" t="s">
        <v>3940</v>
      </c>
      <c r="D3863">
        <v>0</v>
      </c>
      <c r="E3863">
        <v>0</v>
      </c>
      <c r="F3863">
        <v>2</v>
      </c>
      <c r="G3863">
        <v>13</v>
      </c>
      <c r="H3863">
        <v>3</v>
      </c>
      <c r="I3863">
        <v>7</v>
      </c>
      <c r="J3863">
        <v>89</v>
      </c>
      <c r="K3863" t="s">
        <v>22</v>
      </c>
      <c r="L3863">
        <v>4</v>
      </c>
      <c r="M3863">
        <v>11</v>
      </c>
      <c r="N3863" t="s">
        <v>3941</v>
      </c>
      <c r="O3863" t="s">
        <v>2470</v>
      </c>
      <c r="P3863" t="s">
        <v>187</v>
      </c>
      <c r="Q3863" t="s">
        <v>188</v>
      </c>
      <c r="R3863" t="s">
        <v>189</v>
      </c>
      <c r="S3863" t="s">
        <v>215</v>
      </c>
      <c r="T3863" t="s">
        <v>442</v>
      </c>
      <c r="U3863" t="s">
        <v>3942</v>
      </c>
      <c r="V3863" t="s">
        <v>3749</v>
      </c>
      <c r="X3863" t="str">
        <f>VLOOKUP(pbp!V1096, games!$B$2:$R$40, 3, FALSE)</f>
        <v>2019-10-20T20:25Z</v>
      </c>
      <c r="Y3863">
        <f>VLOOKUP(1*V3863,NFLGames!$H$11:$H$555,1,FALSE)</f>
        <v>401220277</v>
      </c>
      <c r="Z3863">
        <f>VLOOKUP($Y3863, NFLGames!$H$11:$K$555,2,FALSE)</f>
        <v>2020</v>
      </c>
      <c r="AA3863">
        <f>VLOOKUP($Y3863, NFLGames!$H$11:$K$555,3,FALSE)</f>
        <v>8</v>
      </c>
      <c r="AB3863" s="6">
        <f>IF(A3864=0, 0, AH3864-tbl_pbp[[#This Row],[Saints Win %]])</f>
        <v>1.9000000000000017E-2</v>
      </c>
      <c r="AE3863">
        <f>ABS(tbl_pbp[[#This Row],[play.homeScore]]-tbl_pbp[[#This Row],[play.awayScore]])</f>
        <v>10</v>
      </c>
      <c r="AF3863">
        <f>IF(tbl_pbp[[#This Row],[Play Saints Win % Increase]]&gt;=$AF$4,1,0)</f>
        <v>0</v>
      </c>
      <c r="AG3863" t="str">
        <f>VLOOKUP(tbl_pbp[[#This Row],[gameId]], games!$B$2:$T$40, 9, FALSE)</f>
        <v>new-orleans-saints</v>
      </c>
      <c r="AH3863" s="5">
        <f>IF(tbl_pbp[[#This Row],[AwayTeam]] &lt;&gt; "new-orleans-saints", tbl_pbp[[#This Row],[homeWinPercentage]], 1-tbl_pbp[[#This Row],[homeWinPercentage]])</f>
        <v>0.21199999999999997</v>
      </c>
      <c r="AI3863" s="13">
        <f>tbl_pbp[[#This Row],[Kamara]]*tbl_pbp[[#This Row],[Impactful Play]]</f>
        <v>0</v>
      </c>
      <c r="AJ3863" s="13">
        <f>tbl_pbp[[#This Row],[Thomas]]*tbl_pbp[[#This Row],[Impactful Play]]</f>
        <v>0</v>
      </c>
      <c r="AK3863" s="13" t="str">
        <f>VLOOKUP(tbl_pbp[[#This Row],[Play Saints Win % Increase]], tbl_impact[],3,TRUE)</f>
        <v>Scented (0 to +5%)</v>
      </c>
    </row>
    <row r="3864" spans="1:37">
      <c r="A3864" s="1">
        <v>72</v>
      </c>
      <c r="B3864" s="5">
        <v>0.76900000000000002</v>
      </c>
      <c r="C3864" t="s">
        <v>3943</v>
      </c>
      <c r="D3864">
        <v>0</v>
      </c>
      <c r="E3864">
        <v>0</v>
      </c>
      <c r="F3864">
        <v>2</v>
      </c>
      <c r="G3864">
        <v>13</v>
      </c>
      <c r="H3864">
        <v>3</v>
      </c>
      <c r="I3864">
        <v>0</v>
      </c>
      <c r="J3864">
        <v>35</v>
      </c>
      <c r="K3864" t="s">
        <v>22</v>
      </c>
      <c r="L3864">
        <v>0</v>
      </c>
      <c r="M3864">
        <v>65</v>
      </c>
      <c r="N3864" t="s">
        <v>3944</v>
      </c>
      <c r="O3864" t="s">
        <v>2470</v>
      </c>
      <c r="P3864" t="s">
        <v>25</v>
      </c>
      <c r="Q3864" t="s">
        <v>26</v>
      </c>
      <c r="R3864" t="s">
        <v>27</v>
      </c>
      <c r="V3864" t="s">
        <v>3749</v>
      </c>
      <c r="X3864" t="str">
        <f>VLOOKUP(pbp!V1097, games!$B$2:$R$40, 3, FALSE)</f>
        <v>2019-10-20T20:25Z</v>
      </c>
      <c r="Y3864">
        <f>VLOOKUP(1*V3864,NFLGames!$H$11:$H$555,1,FALSE)</f>
        <v>401220277</v>
      </c>
      <c r="Z3864">
        <f>VLOOKUP($Y3864, NFLGames!$H$11:$K$555,2,FALSE)</f>
        <v>2020</v>
      </c>
      <c r="AA3864">
        <f>VLOOKUP($Y3864, NFLGames!$H$11:$K$555,3,FALSE)</f>
        <v>8</v>
      </c>
      <c r="AB3864" s="6">
        <f>IF(A3865=0, 0, AH3865-tbl_pbp[[#This Row],[Saints Win %]])</f>
        <v>1.9000000000000017E-2</v>
      </c>
      <c r="AE3864">
        <f>ABS(tbl_pbp[[#This Row],[play.homeScore]]-tbl_pbp[[#This Row],[play.awayScore]])</f>
        <v>10</v>
      </c>
      <c r="AF3864">
        <f>IF(tbl_pbp[[#This Row],[Play Saints Win % Increase]]&gt;=$AF$4,1,0)</f>
        <v>0</v>
      </c>
      <c r="AG3864" t="str">
        <f>VLOOKUP(tbl_pbp[[#This Row],[gameId]], games!$B$2:$T$40, 9, FALSE)</f>
        <v>new-orleans-saints</v>
      </c>
      <c r="AH3864" s="5">
        <f>IF(tbl_pbp[[#This Row],[AwayTeam]] &lt;&gt; "new-orleans-saints", tbl_pbp[[#This Row],[homeWinPercentage]], 1-tbl_pbp[[#This Row],[homeWinPercentage]])</f>
        <v>0.23099999999999998</v>
      </c>
      <c r="AI3864" s="13">
        <f>tbl_pbp[[#This Row],[Kamara]]*tbl_pbp[[#This Row],[Impactful Play]]</f>
        <v>0</v>
      </c>
      <c r="AJ3864" s="13">
        <f>tbl_pbp[[#This Row],[Thomas]]*tbl_pbp[[#This Row],[Impactful Play]]</f>
        <v>0</v>
      </c>
      <c r="AK3864" s="13" t="str">
        <f>VLOOKUP(tbl_pbp[[#This Row],[Play Saints Win % Increase]], tbl_impact[],3,TRUE)</f>
        <v>Scented (0 to +5%)</v>
      </c>
    </row>
    <row r="3865" spans="1:37">
      <c r="A3865" s="1">
        <v>73</v>
      </c>
      <c r="B3865" s="5">
        <v>0.75</v>
      </c>
      <c r="C3865" t="s">
        <v>3945</v>
      </c>
      <c r="D3865">
        <v>0</v>
      </c>
      <c r="E3865">
        <v>0</v>
      </c>
      <c r="F3865">
        <v>2</v>
      </c>
      <c r="G3865">
        <v>13</v>
      </c>
      <c r="H3865">
        <v>3</v>
      </c>
      <c r="I3865">
        <v>10</v>
      </c>
      <c r="J3865">
        <v>68</v>
      </c>
      <c r="K3865" t="s">
        <v>29</v>
      </c>
      <c r="L3865">
        <v>1</v>
      </c>
      <c r="M3865">
        <v>68</v>
      </c>
      <c r="N3865" t="s">
        <v>3946</v>
      </c>
      <c r="O3865" t="s">
        <v>2211</v>
      </c>
      <c r="P3865" t="s">
        <v>30</v>
      </c>
      <c r="Q3865" t="s">
        <v>31</v>
      </c>
      <c r="R3865" t="s">
        <v>32</v>
      </c>
      <c r="S3865" t="s">
        <v>33</v>
      </c>
      <c r="T3865" t="s">
        <v>129</v>
      </c>
      <c r="U3865" t="s">
        <v>130</v>
      </c>
      <c r="V3865" t="s">
        <v>3749</v>
      </c>
      <c r="X3865" t="str">
        <f>VLOOKUP(pbp!V1098, games!$B$2:$R$40, 3, FALSE)</f>
        <v>2019-10-20T20:25Z</v>
      </c>
      <c r="Y3865">
        <f>VLOOKUP(1*V3865,NFLGames!$H$11:$H$555,1,FALSE)</f>
        <v>401220277</v>
      </c>
      <c r="Z3865">
        <f>VLOOKUP($Y3865, NFLGames!$H$11:$K$555,2,FALSE)</f>
        <v>2020</v>
      </c>
      <c r="AA3865">
        <f>VLOOKUP($Y3865, NFLGames!$H$11:$K$555,3,FALSE)</f>
        <v>8</v>
      </c>
      <c r="AB3865" s="6">
        <f>IF(A3866=0, 0, AH3866-tbl_pbp[[#This Row],[Saints Win %]])</f>
        <v>-1.7000000000000015E-2</v>
      </c>
      <c r="AE3865">
        <f>ABS(tbl_pbp[[#This Row],[play.homeScore]]-tbl_pbp[[#This Row],[play.awayScore]])</f>
        <v>10</v>
      </c>
      <c r="AF3865">
        <f>IF(tbl_pbp[[#This Row],[Play Saints Win % Increase]]&gt;=$AF$4,1,0)</f>
        <v>0</v>
      </c>
      <c r="AG3865" t="str">
        <f>VLOOKUP(tbl_pbp[[#This Row],[gameId]], games!$B$2:$T$40, 9, FALSE)</f>
        <v>new-orleans-saints</v>
      </c>
      <c r="AH3865" s="5">
        <f>IF(tbl_pbp[[#This Row],[AwayTeam]] &lt;&gt; "new-orleans-saints", tbl_pbp[[#This Row],[homeWinPercentage]], 1-tbl_pbp[[#This Row],[homeWinPercentage]])</f>
        <v>0.25</v>
      </c>
      <c r="AI3865" s="13">
        <f>tbl_pbp[[#This Row],[Kamara]]*tbl_pbp[[#This Row],[Impactful Play]]</f>
        <v>0</v>
      </c>
      <c r="AJ3865" s="13">
        <f>tbl_pbp[[#This Row],[Thomas]]*tbl_pbp[[#This Row],[Impactful Play]]</f>
        <v>0</v>
      </c>
      <c r="AK3865" s="13" t="str">
        <f>VLOOKUP(tbl_pbp[[#This Row],[Play Saints Win % Increase]], tbl_impact[],3,TRUE)</f>
        <v>Bad (0 to -5%)</v>
      </c>
    </row>
    <row r="3866" spans="1:37">
      <c r="A3866" s="1">
        <v>74</v>
      </c>
      <c r="B3866" s="5">
        <v>0.76700000000000002</v>
      </c>
      <c r="C3866" t="s">
        <v>3947</v>
      </c>
      <c r="D3866">
        <v>0</v>
      </c>
      <c r="E3866">
        <v>0</v>
      </c>
      <c r="F3866">
        <v>2</v>
      </c>
      <c r="G3866">
        <v>13</v>
      </c>
      <c r="H3866">
        <v>3</v>
      </c>
      <c r="I3866">
        <v>10</v>
      </c>
      <c r="J3866">
        <v>57</v>
      </c>
      <c r="K3866" t="s">
        <v>29</v>
      </c>
      <c r="L3866">
        <v>1</v>
      </c>
      <c r="M3866">
        <v>57</v>
      </c>
      <c r="N3866" t="s">
        <v>3948</v>
      </c>
      <c r="O3866" t="s">
        <v>2866</v>
      </c>
      <c r="P3866" t="s">
        <v>266</v>
      </c>
      <c r="Q3866" t="s">
        <v>267</v>
      </c>
      <c r="S3866" t="s">
        <v>33</v>
      </c>
      <c r="T3866" t="s">
        <v>48</v>
      </c>
      <c r="U3866" t="s">
        <v>49</v>
      </c>
      <c r="V3866" t="s">
        <v>3749</v>
      </c>
      <c r="X3866" t="str">
        <f>VLOOKUP(pbp!V1099, games!$B$2:$R$40, 3, FALSE)</f>
        <v>2019-10-20T20:25Z</v>
      </c>
      <c r="Y3866">
        <f>VLOOKUP(1*V3866,NFLGames!$H$11:$H$555,1,FALSE)</f>
        <v>401220277</v>
      </c>
      <c r="Z3866">
        <f>VLOOKUP($Y3866, NFLGames!$H$11:$K$555,2,FALSE)</f>
        <v>2020</v>
      </c>
      <c r="AA3866">
        <f>VLOOKUP($Y3866, NFLGames!$H$11:$K$555,3,FALSE)</f>
        <v>8</v>
      </c>
      <c r="AB3866" s="6">
        <f>IF(A3867=0, 0, AH3867-tbl_pbp[[#This Row],[Saints Win %]])</f>
        <v>-3.400000000000003E-2</v>
      </c>
      <c r="AE3866">
        <f>ABS(tbl_pbp[[#This Row],[play.homeScore]]-tbl_pbp[[#This Row],[play.awayScore]])</f>
        <v>10</v>
      </c>
      <c r="AF3866">
        <f>IF(tbl_pbp[[#This Row],[Play Saints Win % Increase]]&gt;=$AF$4,1,0)</f>
        <v>0</v>
      </c>
      <c r="AG3866" t="str">
        <f>VLOOKUP(tbl_pbp[[#This Row],[gameId]], games!$B$2:$T$40, 9, FALSE)</f>
        <v>new-orleans-saints</v>
      </c>
      <c r="AH3866" s="5">
        <f>IF(tbl_pbp[[#This Row],[AwayTeam]] &lt;&gt; "new-orleans-saints", tbl_pbp[[#This Row],[homeWinPercentage]], 1-tbl_pbp[[#This Row],[homeWinPercentage]])</f>
        <v>0.23299999999999998</v>
      </c>
      <c r="AI3866" s="13">
        <f>tbl_pbp[[#This Row],[Kamara]]*tbl_pbp[[#This Row],[Impactful Play]]</f>
        <v>0</v>
      </c>
      <c r="AJ3866" s="13">
        <f>tbl_pbp[[#This Row],[Thomas]]*tbl_pbp[[#This Row],[Impactful Play]]</f>
        <v>0</v>
      </c>
      <c r="AK3866" s="13" t="str">
        <f>VLOOKUP(tbl_pbp[[#This Row],[Play Saints Win % Increase]], tbl_impact[],3,TRUE)</f>
        <v>Bad (0 to -5%)</v>
      </c>
    </row>
    <row r="3867" spans="1:37">
      <c r="A3867" s="1">
        <v>75</v>
      </c>
      <c r="B3867" s="5">
        <v>0.80100000000000005</v>
      </c>
      <c r="C3867" t="s">
        <v>3949</v>
      </c>
      <c r="D3867">
        <v>0</v>
      </c>
      <c r="E3867">
        <v>0</v>
      </c>
      <c r="F3867">
        <v>2</v>
      </c>
      <c r="G3867">
        <v>13</v>
      </c>
      <c r="H3867">
        <v>3</v>
      </c>
      <c r="I3867">
        <v>18</v>
      </c>
      <c r="J3867">
        <v>65</v>
      </c>
      <c r="K3867" t="s">
        <v>29</v>
      </c>
      <c r="L3867">
        <v>2</v>
      </c>
      <c r="M3867">
        <v>65</v>
      </c>
      <c r="N3867" t="s">
        <v>3950</v>
      </c>
      <c r="O3867" t="s">
        <v>823</v>
      </c>
      <c r="P3867" t="s">
        <v>30</v>
      </c>
      <c r="Q3867" t="s">
        <v>31</v>
      </c>
      <c r="R3867" t="s">
        <v>32</v>
      </c>
      <c r="S3867" t="s">
        <v>1906</v>
      </c>
      <c r="T3867" t="s">
        <v>202</v>
      </c>
      <c r="U3867" t="s">
        <v>3951</v>
      </c>
      <c r="V3867" t="s">
        <v>3749</v>
      </c>
      <c r="X3867" t="str">
        <f>VLOOKUP(pbp!V1100, games!$B$2:$R$40, 3, FALSE)</f>
        <v>2019-10-20T20:25Z</v>
      </c>
      <c r="Y3867">
        <f>VLOOKUP(1*V3867,NFLGames!$H$11:$H$555,1,FALSE)</f>
        <v>401220277</v>
      </c>
      <c r="Z3867">
        <f>VLOOKUP($Y3867, NFLGames!$H$11:$K$555,2,FALSE)</f>
        <v>2020</v>
      </c>
      <c r="AA3867">
        <f>VLOOKUP($Y3867, NFLGames!$H$11:$K$555,3,FALSE)</f>
        <v>8</v>
      </c>
      <c r="AB3867" s="6">
        <f>IF(A3868=0, 0, AH3868-tbl_pbp[[#This Row],[Saints Win %]])</f>
        <v>7.0000000000000062E-3</v>
      </c>
      <c r="AE3867">
        <f>ABS(tbl_pbp[[#This Row],[play.homeScore]]-tbl_pbp[[#This Row],[play.awayScore]])</f>
        <v>10</v>
      </c>
      <c r="AF3867">
        <f>IF(tbl_pbp[[#This Row],[Play Saints Win % Increase]]&gt;=$AF$4,1,0)</f>
        <v>0</v>
      </c>
      <c r="AG3867" t="str">
        <f>VLOOKUP(tbl_pbp[[#This Row],[gameId]], games!$B$2:$T$40, 9, FALSE)</f>
        <v>new-orleans-saints</v>
      </c>
      <c r="AH3867" s="5">
        <f>IF(tbl_pbp[[#This Row],[AwayTeam]] &lt;&gt; "new-orleans-saints", tbl_pbp[[#This Row],[homeWinPercentage]], 1-tbl_pbp[[#This Row],[homeWinPercentage]])</f>
        <v>0.19899999999999995</v>
      </c>
      <c r="AI3867" s="13">
        <f>tbl_pbp[[#This Row],[Kamara]]*tbl_pbp[[#This Row],[Impactful Play]]</f>
        <v>0</v>
      </c>
      <c r="AJ3867" s="13">
        <f>tbl_pbp[[#This Row],[Thomas]]*tbl_pbp[[#This Row],[Impactful Play]]</f>
        <v>0</v>
      </c>
      <c r="AK3867" s="13" t="str">
        <f>VLOOKUP(tbl_pbp[[#This Row],[Play Saints Win % Increase]], tbl_impact[],3,TRUE)</f>
        <v>Scented (0 to +5%)</v>
      </c>
    </row>
    <row r="3868" spans="1:37">
      <c r="A3868" s="1">
        <v>76</v>
      </c>
      <c r="B3868" s="5">
        <v>0.79400000000000004</v>
      </c>
      <c r="C3868" t="s">
        <v>3952</v>
      </c>
      <c r="D3868">
        <v>0</v>
      </c>
      <c r="E3868">
        <v>0</v>
      </c>
      <c r="F3868">
        <v>2</v>
      </c>
      <c r="G3868">
        <v>13</v>
      </c>
      <c r="H3868">
        <v>3</v>
      </c>
      <c r="I3868">
        <v>13</v>
      </c>
      <c r="J3868">
        <v>60</v>
      </c>
      <c r="K3868" t="s">
        <v>29</v>
      </c>
      <c r="L3868">
        <v>3</v>
      </c>
      <c r="M3868">
        <v>60</v>
      </c>
      <c r="N3868" t="s">
        <v>3953</v>
      </c>
      <c r="O3868" t="s">
        <v>3954</v>
      </c>
      <c r="P3868" t="s">
        <v>124</v>
      </c>
      <c r="Q3868" t="s">
        <v>125</v>
      </c>
      <c r="R3868" t="s">
        <v>126</v>
      </c>
      <c r="V3868" t="s">
        <v>3749</v>
      </c>
      <c r="X3868" t="str">
        <f>VLOOKUP(pbp!V1101, games!$B$2:$R$40, 3, FALSE)</f>
        <v>2019-10-20T20:25Z</v>
      </c>
      <c r="Y3868">
        <f>VLOOKUP(1*V3868,NFLGames!$H$11:$H$555,1,FALSE)</f>
        <v>401220277</v>
      </c>
      <c r="Z3868">
        <f>VLOOKUP($Y3868, NFLGames!$H$11:$K$555,2,FALSE)</f>
        <v>2020</v>
      </c>
      <c r="AA3868">
        <f>VLOOKUP($Y3868, NFLGames!$H$11:$K$555,3,FALSE)</f>
        <v>8</v>
      </c>
      <c r="AB3868" s="6">
        <f>IF(A3869=0, 0, AH3869-tbl_pbp[[#This Row],[Saints Win %]])</f>
        <v>5.7000000000000051E-2</v>
      </c>
      <c r="AE3868">
        <f>ABS(tbl_pbp[[#This Row],[play.homeScore]]-tbl_pbp[[#This Row],[play.awayScore]])</f>
        <v>10</v>
      </c>
      <c r="AF3868">
        <f>IF(tbl_pbp[[#This Row],[Play Saints Win % Increase]]&gt;=$AF$4,1,0)</f>
        <v>0</v>
      </c>
      <c r="AG3868" t="str">
        <f>VLOOKUP(tbl_pbp[[#This Row],[gameId]], games!$B$2:$T$40, 9, FALSE)</f>
        <v>new-orleans-saints</v>
      </c>
      <c r="AH3868" s="5">
        <f>IF(tbl_pbp[[#This Row],[AwayTeam]] &lt;&gt; "new-orleans-saints", tbl_pbp[[#This Row],[homeWinPercentage]], 1-tbl_pbp[[#This Row],[homeWinPercentage]])</f>
        <v>0.20599999999999996</v>
      </c>
      <c r="AI3868" s="13">
        <f>tbl_pbp[[#This Row],[Kamara]]*tbl_pbp[[#This Row],[Impactful Play]]</f>
        <v>0</v>
      </c>
      <c r="AJ3868" s="13">
        <f>tbl_pbp[[#This Row],[Thomas]]*tbl_pbp[[#This Row],[Impactful Play]]</f>
        <v>0</v>
      </c>
      <c r="AK3868" s="13" t="str">
        <f>VLOOKUP(tbl_pbp[[#This Row],[Play Saints Win % Increase]], tbl_impact[],3,TRUE)</f>
        <v>Perfumed (5 to + 10%)</v>
      </c>
    </row>
    <row r="3869" spans="1:37">
      <c r="A3869" s="1">
        <v>77</v>
      </c>
      <c r="B3869" s="5">
        <v>0.73699999999999999</v>
      </c>
      <c r="C3869" t="s">
        <v>3955</v>
      </c>
      <c r="D3869">
        <v>0</v>
      </c>
      <c r="E3869">
        <v>0</v>
      </c>
      <c r="F3869">
        <v>2</v>
      </c>
      <c r="G3869">
        <v>13</v>
      </c>
      <c r="H3869">
        <v>3</v>
      </c>
      <c r="I3869">
        <v>13</v>
      </c>
      <c r="J3869">
        <v>60</v>
      </c>
      <c r="K3869" t="s">
        <v>29</v>
      </c>
      <c r="L3869">
        <v>3</v>
      </c>
      <c r="M3869">
        <v>60</v>
      </c>
      <c r="N3869" t="s">
        <v>3956</v>
      </c>
      <c r="O3869" t="s">
        <v>356</v>
      </c>
      <c r="P3869" t="s">
        <v>30</v>
      </c>
      <c r="Q3869" t="s">
        <v>31</v>
      </c>
      <c r="R3869" t="s">
        <v>32</v>
      </c>
      <c r="S3869" t="s">
        <v>943</v>
      </c>
      <c r="T3869" t="s">
        <v>117</v>
      </c>
      <c r="U3869" t="s">
        <v>3957</v>
      </c>
      <c r="V3869" t="s">
        <v>3749</v>
      </c>
      <c r="X3869" t="str">
        <f>VLOOKUP(pbp!V1102, games!$B$2:$R$40, 3, FALSE)</f>
        <v>2019-10-20T20:25Z</v>
      </c>
      <c r="Y3869">
        <f>VLOOKUP(1*V3869,NFLGames!$H$11:$H$555,1,FALSE)</f>
        <v>401220277</v>
      </c>
      <c r="Z3869">
        <f>VLOOKUP($Y3869, NFLGames!$H$11:$K$555,2,FALSE)</f>
        <v>2020</v>
      </c>
      <c r="AA3869">
        <f>VLOOKUP($Y3869, NFLGames!$H$11:$K$555,3,FALSE)</f>
        <v>8</v>
      </c>
      <c r="AB3869" s="6">
        <f>IF(A3870=0, 0, AH3870-tbl_pbp[[#This Row],[Saints Win %]])</f>
        <v>-7.6999999999999957E-2</v>
      </c>
      <c r="AC3869">
        <v>1</v>
      </c>
      <c r="AE3869">
        <f>ABS(tbl_pbp[[#This Row],[play.homeScore]]-tbl_pbp[[#This Row],[play.awayScore]])</f>
        <v>10</v>
      </c>
      <c r="AF3869">
        <f>IF(tbl_pbp[[#This Row],[Play Saints Win % Increase]]&gt;=$AF$4,1,0)</f>
        <v>0</v>
      </c>
      <c r="AG3869" t="str">
        <f>VLOOKUP(tbl_pbp[[#This Row],[gameId]], games!$B$2:$T$40, 9, FALSE)</f>
        <v>new-orleans-saints</v>
      </c>
      <c r="AH3869" s="5">
        <f>IF(tbl_pbp[[#This Row],[AwayTeam]] &lt;&gt; "new-orleans-saints", tbl_pbp[[#This Row],[homeWinPercentage]], 1-tbl_pbp[[#This Row],[homeWinPercentage]])</f>
        <v>0.26300000000000001</v>
      </c>
      <c r="AI3869" s="13">
        <f>tbl_pbp[[#This Row],[Kamara]]*tbl_pbp[[#This Row],[Impactful Play]]</f>
        <v>0</v>
      </c>
      <c r="AJ3869" s="13">
        <f>tbl_pbp[[#This Row],[Thomas]]*tbl_pbp[[#This Row],[Impactful Play]]</f>
        <v>0</v>
      </c>
      <c r="AK3869" s="13" t="str">
        <f>VLOOKUP(tbl_pbp[[#This Row],[Play Saints Win % Increase]], tbl_impact[],3,TRUE)</f>
        <v>Smelly (worse than-5% -&gt; -10%)</v>
      </c>
    </row>
    <row r="3870" spans="1:37">
      <c r="A3870" s="1">
        <v>78</v>
      </c>
      <c r="B3870" s="5">
        <v>0.81399999999999995</v>
      </c>
      <c r="C3870" t="s">
        <v>3958</v>
      </c>
      <c r="D3870">
        <v>0</v>
      </c>
      <c r="E3870">
        <v>0</v>
      </c>
      <c r="F3870">
        <v>2</v>
      </c>
      <c r="G3870">
        <v>13</v>
      </c>
      <c r="H3870">
        <v>3</v>
      </c>
      <c r="I3870">
        <v>1</v>
      </c>
      <c r="J3870">
        <v>48</v>
      </c>
      <c r="K3870" t="s">
        <v>29</v>
      </c>
      <c r="L3870">
        <v>4</v>
      </c>
      <c r="M3870">
        <v>48</v>
      </c>
      <c r="N3870" t="s">
        <v>3959</v>
      </c>
      <c r="O3870" t="s">
        <v>3960</v>
      </c>
      <c r="P3870" t="s">
        <v>124</v>
      </c>
      <c r="Q3870" t="s">
        <v>125</v>
      </c>
      <c r="R3870" t="s">
        <v>126</v>
      </c>
      <c r="V3870" t="s">
        <v>3749</v>
      </c>
      <c r="X3870" t="str">
        <f>VLOOKUP(pbp!V1103, games!$B$2:$R$40, 3, FALSE)</f>
        <v>2019-10-20T20:25Z</v>
      </c>
      <c r="Y3870">
        <f>VLOOKUP(1*V3870,NFLGames!$H$11:$H$555,1,FALSE)</f>
        <v>401220277</v>
      </c>
      <c r="Z3870">
        <f>VLOOKUP($Y3870, NFLGames!$H$11:$K$555,2,FALSE)</f>
        <v>2020</v>
      </c>
      <c r="AA3870">
        <f>VLOOKUP($Y3870, NFLGames!$H$11:$K$555,3,FALSE)</f>
        <v>8</v>
      </c>
      <c r="AB3870" s="6">
        <f>IF(A3871=0, 0, AH3871-tbl_pbp[[#This Row],[Saints Win %]])</f>
        <v>5.9999999999999942E-2</v>
      </c>
      <c r="AE3870">
        <f>ABS(tbl_pbp[[#This Row],[play.homeScore]]-tbl_pbp[[#This Row],[play.awayScore]])</f>
        <v>10</v>
      </c>
      <c r="AF3870">
        <f>IF(tbl_pbp[[#This Row],[Play Saints Win % Increase]]&gt;=$AF$4,1,0)</f>
        <v>0</v>
      </c>
      <c r="AG3870" t="str">
        <f>VLOOKUP(tbl_pbp[[#This Row],[gameId]], games!$B$2:$T$40, 9, FALSE)</f>
        <v>new-orleans-saints</v>
      </c>
      <c r="AH3870" s="5">
        <f>IF(tbl_pbp[[#This Row],[AwayTeam]] &lt;&gt; "new-orleans-saints", tbl_pbp[[#This Row],[homeWinPercentage]], 1-tbl_pbp[[#This Row],[homeWinPercentage]])</f>
        <v>0.18600000000000005</v>
      </c>
      <c r="AI3870" s="13">
        <f>tbl_pbp[[#This Row],[Kamara]]*tbl_pbp[[#This Row],[Impactful Play]]</f>
        <v>0</v>
      </c>
      <c r="AJ3870" s="13">
        <f>tbl_pbp[[#This Row],[Thomas]]*tbl_pbp[[#This Row],[Impactful Play]]</f>
        <v>0</v>
      </c>
      <c r="AK3870" s="13" t="str">
        <f>VLOOKUP(tbl_pbp[[#This Row],[Play Saints Win % Increase]], tbl_impact[],3,TRUE)</f>
        <v>Perfumed (5 to + 10%)</v>
      </c>
    </row>
    <row r="3871" spans="1:37">
      <c r="A3871" s="1">
        <v>79</v>
      </c>
      <c r="B3871" s="5">
        <v>0.754</v>
      </c>
      <c r="C3871" t="s">
        <v>3961</v>
      </c>
      <c r="D3871">
        <v>0</v>
      </c>
      <c r="E3871">
        <v>0</v>
      </c>
      <c r="F3871">
        <v>2</v>
      </c>
      <c r="G3871">
        <v>13</v>
      </c>
      <c r="H3871">
        <v>3</v>
      </c>
      <c r="I3871">
        <v>1</v>
      </c>
      <c r="J3871">
        <v>48</v>
      </c>
      <c r="K3871" t="s">
        <v>29</v>
      </c>
      <c r="L3871">
        <v>4</v>
      </c>
      <c r="M3871">
        <v>48</v>
      </c>
      <c r="N3871" t="s">
        <v>3962</v>
      </c>
      <c r="O3871" t="s">
        <v>3960</v>
      </c>
      <c r="P3871" t="s">
        <v>45</v>
      </c>
      <c r="Q3871" t="s">
        <v>46</v>
      </c>
      <c r="R3871" t="s">
        <v>47</v>
      </c>
      <c r="S3871" t="s">
        <v>424</v>
      </c>
      <c r="T3871" t="s">
        <v>55</v>
      </c>
      <c r="U3871" t="s">
        <v>3963</v>
      </c>
      <c r="V3871" t="s">
        <v>3749</v>
      </c>
      <c r="X3871" t="str">
        <f>VLOOKUP(pbp!V1104, games!$B$2:$R$40, 3, FALSE)</f>
        <v>2019-10-20T20:25Z</v>
      </c>
      <c r="Y3871">
        <f>VLOOKUP(1*V3871,NFLGames!$H$11:$H$555,1,FALSE)</f>
        <v>401220277</v>
      </c>
      <c r="Z3871">
        <f>VLOOKUP($Y3871, NFLGames!$H$11:$K$555,2,FALSE)</f>
        <v>2020</v>
      </c>
      <c r="AA3871">
        <f>VLOOKUP($Y3871, NFLGames!$H$11:$K$555,3,FALSE)</f>
        <v>8</v>
      </c>
      <c r="AB3871" s="6">
        <f>IF(A3872=0, 0, AH3872-tbl_pbp[[#This Row],[Saints Win %]])</f>
        <v>-2.0000000000000018E-3</v>
      </c>
      <c r="AC3871">
        <v>1</v>
      </c>
      <c r="AE3871">
        <f>ABS(tbl_pbp[[#This Row],[play.homeScore]]-tbl_pbp[[#This Row],[play.awayScore]])</f>
        <v>10</v>
      </c>
      <c r="AF3871">
        <f>IF(tbl_pbp[[#This Row],[Play Saints Win % Increase]]&gt;=$AF$4,1,0)</f>
        <v>0</v>
      </c>
      <c r="AG3871" t="str">
        <f>VLOOKUP(tbl_pbp[[#This Row],[gameId]], games!$B$2:$T$40, 9, FALSE)</f>
        <v>new-orleans-saints</v>
      </c>
      <c r="AH3871" s="5">
        <f>IF(tbl_pbp[[#This Row],[AwayTeam]] &lt;&gt; "new-orleans-saints", tbl_pbp[[#This Row],[homeWinPercentage]], 1-tbl_pbp[[#This Row],[homeWinPercentage]])</f>
        <v>0.246</v>
      </c>
      <c r="AI3871" s="13">
        <f>tbl_pbp[[#This Row],[Kamara]]*tbl_pbp[[#This Row],[Impactful Play]]</f>
        <v>0</v>
      </c>
      <c r="AJ3871" s="13">
        <f>tbl_pbp[[#This Row],[Thomas]]*tbl_pbp[[#This Row],[Impactful Play]]</f>
        <v>0</v>
      </c>
      <c r="AK3871" s="13" t="str">
        <f>VLOOKUP(tbl_pbp[[#This Row],[Play Saints Win % Increase]], tbl_impact[],3,TRUE)</f>
        <v>Bad (0 to -5%)</v>
      </c>
    </row>
    <row r="3872" spans="1:37">
      <c r="A3872" s="1">
        <v>80</v>
      </c>
      <c r="B3872" s="5">
        <v>0.75600000000000001</v>
      </c>
      <c r="C3872" t="s">
        <v>3964</v>
      </c>
      <c r="D3872">
        <v>0</v>
      </c>
      <c r="E3872">
        <v>0</v>
      </c>
      <c r="F3872">
        <v>2</v>
      </c>
      <c r="G3872">
        <v>13</v>
      </c>
      <c r="H3872">
        <v>3</v>
      </c>
      <c r="I3872">
        <v>10</v>
      </c>
      <c r="J3872">
        <v>41</v>
      </c>
      <c r="K3872" t="s">
        <v>29</v>
      </c>
      <c r="L3872">
        <v>1</v>
      </c>
      <c r="M3872">
        <v>41</v>
      </c>
      <c r="N3872" t="s">
        <v>3965</v>
      </c>
      <c r="O3872" t="s">
        <v>851</v>
      </c>
      <c r="P3872" t="s">
        <v>30</v>
      </c>
      <c r="Q3872" t="s">
        <v>31</v>
      </c>
      <c r="R3872" t="s">
        <v>32</v>
      </c>
      <c r="S3872" t="s">
        <v>33</v>
      </c>
      <c r="T3872" t="s">
        <v>87</v>
      </c>
      <c r="U3872" t="s">
        <v>88</v>
      </c>
      <c r="V3872" t="s">
        <v>3749</v>
      </c>
      <c r="X3872" t="str">
        <f>VLOOKUP(pbp!V1105, games!$B$2:$R$40, 3, FALSE)</f>
        <v>2019-10-20T20:25Z</v>
      </c>
      <c r="Y3872">
        <f>VLOOKUP(1*V3872,NFLGames!$H$11:$H$555,1,FALSE)</f>
        <v>401220277</v>
      </c>
      <c r="Z3872">
        <f>VLOOKUP($Y3872, NFLGames!$H$11:$K$555,2,FALSE)</f>
        <v>2020</v>
      </c>
      <c r="AA3872">
        <f>VLOOKUP($Y3872, NFLGames!$H$11:$K$555,3,FALSE)</f>
        <v>8</v>
      </c>
      <c r="AB3872" s="6">
        <f>IF(A3873=0, 0, AH3873-tbl_pbp[[#This Row],[Saints Win %]])</f>
        <v>2.5000000000000022E-2</v>
      </c>
      <c r="AE3872">
        <f>ABS(tbl_pbp[[#This Row],[play.homeScore]]-tbl_pbp[[#This Row],[play.awayScore]])</f>
        <v>10</v>
      </c>
      <c r="AF3872">
        <f>IF(tbl_pbp[[#This Row],[Play Saints Win % Increase]]&gt;=$AF$4,1,0)</f>
        <v>0</v>
      </c>
      <c r="AG3872" t="str">
        <f>VLOOKUP(tbl_pbp[[#This Row],[gameId]], games!$B$2:$T$40, 9, FALSE)</f>
        <v>new-orleans-saints</v>
      </c>
      <c r="AH3872" s="5">
        <f>IF(tbl_pbp[[#This Row],[AwayTeam]] &lt;&gt; "new-orleans-saints", tbl_pbp[[#This Row],[homeWinPercentage]], 1-tbl_pbp[[#This Row],[homeWinPercentage]])</f>
        <v>0.24399999999999999</v>
      </c>
      <c r="AI3872" s="13">
        <f>tbl_pbp[[#This Row],[Kamara]]*tbl_pbp[[#This Row],[Impactful Play]]</f>
        <v>0</v>
      </c>
      <c r="AJ3872" s="13">
        <f>tbl_pbp[[#This Row],[Thomas]]*tbl_pbp[[#This Row],[Impactful Play]]</f>
        <v>0</v>
      </c>
      <c r="AK3872" s="13" t="str">
        <f>VLOOKUP(tbl_pbp[[#This Row],[Play Saints Win % Increase]], tbl_impact[],3,TRUE)</f>
        <v>Scented (0 to +5%)</v>
      </c>
    </row>
    <row r="3873" spans="1:37">
      <c r="A3873" s="1">
        <v>81</v>
      </c>
      <c r="B3873" s="5">
        <v>0.73099999999999998</v>
      </c>
      <c r="C3873" t="s">
        <v>3966</v>
      </c>
      <c r="D3873">
        <v>0</v>
      </c>
      <c r="E3873">
        <v>0</v>
      </c>
      <c r="F3873">
        <v>2</v>
      </c>
      <c r="G3873">
        <v>13</v>
      </c>
      <c r="H3873">
        <v>3</v>
      </c>
      <c r="I3873">
        <v>6</v>
      </c>
      <c r="J3873">
        <v>37</v>
      </c>
      <c r="K3873" t="s">
        <v>29</v>
      </c>
      <c r="L3873">
        <v>2</v>
      </c>
      <c r="M3873">
        <v>37</v>
      </c>
      <c r="N3873" t="s">
        <v>3967</v>
      </c>
      <c r="O3873" t="s">
        <v>1174</v>
      </c>
      <c r="P3873" t="s">
        <v>30</v>
      </c>
      <c r="Q3873" t="s">
        <v>31</v>
      </c>
      <c r="R3873" t="s">
        <v>32</v>
      </c>
      <c r="S3873" t="s">
        <v>60</v>
      </c>
      <c r="T3873" t="s">
        <v>3799</v>
      </c>
      <c r="U3873" t="s">
        <v>3968</v>
      </c>
      <c r="V3873" t="s">
        <v>3749</v>
      </c>
      <c r="X3873" t="str">
        <f>VLOOKUP(pbp!V1106, games!$B$2:$R$40, 3, FALSE)</f>
        <v>2019-10-20T20:25Z</v>
      </c>
      <c r="Y3873">
        <f>VLOOKUP(1*V3873,NFLGames!$H$11:$H$555,1,FALSE)</f>
        <v>401220277</v>
      </c>
      <c r="Z3873">
        <f>VLOOKUP($Y3873, NFLGames!$H$11:$K$555,2,FALSE)</f>
        <v>2020</v>
      </c>
      <c r="AA3873">
        <f>VLOOKUP($Y3873, NFLGames!$H$11:$K$555,3,FALSE)</f>
        <v>8</v>
      </c>
      <c r="AB3873" s="6">
        <f>IF(A3874=0, 0, AH3874-tbl_pbp[[#This Row],[Saints Win %]])</f>
        <v>1.100000000000001E-2</v>
      </c>
      <c r="AC3873">
        <v>1</v>
      </c>
      <c r="AE3873">
        <f>ABS(tbl_pbp[[#This Row],[play.homeScore]]-tbl_pbp[[#This Row],[play.awayScore]])</f>
        <v>10</v>
      </c>
      <c r="AF3873">
        <f>IF(tbl_pbp[[#This Row],[Play Saints Win % Increase]]&gt;=$AF$4,1,0)</f>
        <v>0</v>
      </c>
      <c r="AG3873" t="str">
        <f>VLOOKUP(tbl_pbp[[#This Row],[gameId]], games!$B$2:$T$40, 9, FALSE)</f>
        <v>new-orleans-saints</v>
      </c>
      <c r="AH3873" s="5">
        <f>IF(tbl_pbp[[#This Row],[AwayTeam]] &lt;&gt; "new-orleans-saints", tbl_pbp[[#This Row],[homeWinPercentage]], 1-tbl_pbp[[#This Row],[homeWinPercentage]])</f>
        <v>0.26900000000000002</v>
      </c>
      <c r="AI3873" s="13">
        <f>tbl_pbp[[#This Row],[Kamara]]*tbl_pbp[[#This Row],[Impactful Play]]</f>
        <v>0</v>
      </c>
      <c r="AJ3873" s="13">
        <f>tbl_pbp[[#This Row],[Thomas]]*tbl_pbp[[#This Row],[Impactful Play]]</f>
        <v>0</v>
      </c>
      <c r="AK3873" s="13" t="str">
        <f>VLOOKUP(tbl_pbp[[#This Row],[Play Saints Win % Increase]], tbl_impact[],3,TRUE)</f>
        <v>Scented (0 to +5%)</v>
      </c>
    </row>
    <row r="3874" spans="1:37">
      <c r="A3874" s="1">
        <v>82</v>
      </c>
      <c r="B3874" s="5">
        <v>0.72</v>
      </c>
      <c r="C3874" t="s">
        <v>3969</v>
      </c>
      <c r="D3874">
        <v>0</v>
      </c>
      <c r="E3874">
        <v>0</v>
      </c>
      <c r="F3874">
        <v>2</v>
      </c>
      <c r="G3874">
        <v>13</v>
      </c>
      <c r="H3874">
        <v>3</v>
      </c>
      <c r="I3874">
        <v>10</v>
      </c>
      <c r="J3874">
        <v>29</v>
      </c>
      <c r="K3874" t="s">
        <v>29</v>
      </c>
      <c r="L3874">
        <v>1</v>
      </c>
      <c r="M3874">
        <v>29</v>
      </c>
      <c r="N3874" t="s">
        <v>3970</v>
      </c>
      <c r="O3874" t="s">
        <v>505</v>
      </c>
      <c r="P3874" t="s">
        <v>94</v>
      </c>
      <c r="Q3874" t="s">
        <v>95</v>
      </c>
      <c r="R3874" t="s">
        <v>96</v>
      </c>
      <c r="S3874" t="s">
        <v>33</v>
      </c>
      <c r="T3874" t="s">
        <v>112</v>
      </c>
      <c r="U3874" t="s">
        <v>3971</v>
      </c>
      <c r="V3874" t="s">
        <v>3749</v>
      </c>
      <c r="X3874" t="str">
        <f>VLOOKUP(pbp!V1107, games!$B$2:$R$40, 3, FALSE)</f>
        <v>2019-10-20T20:25Z</v>
      </c>
      <c r="Y3874">
        <f>VLOOKUP(1*V3874,NFLGames!$H$11:$H$555,1,FALSE)</f>
        <v>401220277</v>
      </c>
      <c r="Z3874">
        <f>VLOOKUP($Y3874, NFLGames!$H$11:$K$555,2,FALSE)</f>
        <v>2020</v>
      </c>
      <c r="AA3874">
        <f>VLOOKUP($Y3874, NFLGames!$H$11:$K$555,3,FALSE)</f>
        <v>8</v>
      </c>
      <c r="AB3874" s="6">
        <f>IF(A3875=0, 0, AH3875-tbl_pbp[[#This Row],[Saints Win %]])</f>
        <v>-8.0000000000000071E-3</v>
      </c>
      <c r="AE3874">
        <f>ABS(tbl_pbp[[#This Row],[play.homeScore]]-tbl_pbp[[#This Row],[play.awayScore]])</f>
        <v>10</v>
      </c>
      <c r="AF3874">
        <f>IF(tbl_pbp[[#This Row],[Play Saints Win % Increase]]&gt;=$AF$4,1,0)</f>
        <v>0</v>
      </c>
      <c r="AG3874" t="str">
        <f>VLOOKUP(tbl_pbp[[#This Row],[gameId]], games!$B$2:$T$40, 9, FALSE)</f>
        <v>new-orleans-saints</v>
      </c>
      <c r="AH3874" s="5">
        <f>IF(tbl_pbp[[#This Row],[AwayTeam]] &lt;&gt; "new-orleans-saints", tbl_pbp[[#This Row],[homeWinPercentage]], 1-tbl_pbp[[#This Row],[homeWinPercentage]])</f>
        <v>0.28000000000000003</v>
      </c>
      <c r="AI3874" s="13">
        <f>tbl_pbp[[#This Row],[Kamara]]*tbl_pbp[[#This Row],[Impactful Play]]</f>
        <v>0</v>
      </c>
      <c r="AJ3874" s="13">
        <f>tbl_pbp[[#This Row],[Thomas]]*tbl_pbp[[#This Row],[Impactful Play]]</f>
        <v>0</v>
      </c>
      <c r="AK3874" s="13" t="str">
        <f>VLOOKUP(tbl_pbp[[#This Row],[Play Saints Win % Increase]], tbl_impact[],3,TRUE)</f>
        <v>Bad (0 to -5%)</v>
      </c>
    </row>
    <row r="3875" spans="1:37">
      <c r="A3875" s="1">
        <v>83</v>
      </c>
      <c r="B3875" s="5">
        <v>0.72799999999999998</v>
      </c>
      <c r="C3875" t="s">
        <v>3972</v>
      </c>
      <c r="D3875">
        <v>0</v>
      </c>
      <c r="E3875">
        <v>0</v>
      </c>
      <c r="F3875">
        <v>2</v>
      </c>
      <c r="G3875">
        <v>13</v>
      </c>
      <c r="H3875">
        <v>3</v>
      </c>
      <c r="I3875">
        <v>10</v>
      </c>
      <c r="J3875">
        <v>16</v>
      </c>
      <c r="K3875" t="s">
        <v>29</v>
      </c>
      <c r="L3875">
        <v>1</v>
      </c>
      <c r="M3875">
        <v>16</v>
      </c>
      <c r="N3875" t="s">
        <v>3973</v>
      </c>
      <c r="O3875" t="s">
        <v>2002</v>
      </c>
      <c r="P3875" t="s">
        <v>22</v>
      </c>
      <c r="Q3875" t="s">
        <v>37</v>
      </c>
      <c r="S3875" t="s">
        <v>33</v>
      </c>
      <c r="T3875" t="s">
        <v>3974</v>
      </c>
      <c r="U3875" t="s">
        <v>3975</v>
      </c>
      <c r="V3875" t="s">
        <v>3749</v>
      </c>
      <c r="X3875" t="str">
        <f>VLOOKUP(pbp!V1108, games!$B$2:$R$40, 3, FALSE)</f>
        <v>2019-10-20T20:25Z</v>
      </c>
      <c r="Y3875">
        <f>VLOOKUP(1*V3875,NFLGames!$H$11:$H$555,1,FALSE)</f>
        <v>401220277</v>
      </c>
      <c r="Z3875">
        <f>VLOOKUP($Y3875, NFLGames!$H$11:$K$555,2,FALSE)</f>
        <v>2020</v>
      </c>
      <c r="AA3875">
        <f>VLOOKUP($Y3875, NFLGames!$H$11:$K$555,3,FALSE)</f>
        <v>8</v>
      </c>
      <c r="AB3875" s="6">
        <f>IF(A3876=0, 0, AH3876-tbl_pbp[[#This Row],[Saints Win %]])</f>
        <v>0.14300000000000002</v>
      </c>
      <c r="AE3875">
        <f>ABS(tbl_pbp[[#This Row],[play.homeScore]]-tbl_pbp[[#This Row],[play.awayScore]])</f>
        <v>10</v>
      </c>
      <c r="AF3875">
        <f>IF(tbl_pbp[[#This Row],[Play Saints Win % Increase]]&gt;=$AF$4,1,0)</f>
        <v>1</v>
      </c>
      <c r="AG3875" t="str">
        <f>VLOOKUP(tbl_pbp[[#This Row],[gameId]], games!$B$2:$T$40, 9, FALSE)</f>
        <v>new-orleans-saints</v>
      </c>
      <c r="AH3875" s="5">
        <f>IF(tbl_pbp[[#This Row],[AwayTeam]] &lt;&gt; "new-orleans-saints", tbl_pbp[[#This Row],[homeWinPercentage]], 1-tbl_pbp[[#This Row],[homeWinPercentage]])</f>
        <v>0.27200000000000002</v>
      </c>
      <c r="AI3875" s="13">
        <f>tbl_pbp[[#This Row],[Kamara]]*tbl_pbp[[#This Row],[Impactful Play]]</f>
        <v>0</v>
      </c>
      <c r="AJ3875" s="13">
        <f>tbl_pbp[[#This Row],[Thomas]]*tbl_pbp[[#This Row],[Impactful Play]]</f>
        <v>0</v>
      </c>
      <c r="AK3875" s="13" t="str">
        <f>VLOOKUP(tbl_pbp[[#This Row],[Play Saints Win % Increase]], tbl_impact[],3,TRUE)</f>
        <v>Fragrant (10% to 20%)</v>
      </c>
    </row>
    <row r="3876" spans="1:37">
      <c r="A3876" s="1">
        <v>84</v>
      </c>
      <c r="B3876" s="5">
        <v>0.58499999999999996</v>
      </c>
      <c r="C3876" t="s">
        <v>3976</v>
      </c>
      <c r="D3876">
        <v>0</v>
      </c>
      <c r="E3876">
        <v>0</v>
      </c>
      <c r="F3876">
        <v>2</v>
      </c>
      <c r="G3876">
        <v>13</v>
      </c>
      <c r="H3876">
        <v>10</v>
      </c>
      <c r="I3876">
        <v>10</v>
      </c>
      <c r="J3876">
        <v>16</v>
      </c>
      <c r="K3876" t="s">
        <v>29</v>
      </c>
      <c r="L3876">
        <v>2</v>
      </c>
      <c r="M3876">
        <v>16</v>
      </c>
      <c r="N3876" t="s">
        <v>3977</v>
      </c>
      <c r="O3876" t="s">
        <v>507</v>
      </c>
      <c r="P3876" t="s">
        <v>103</v>
      </c>
      <c r="Q3876" t="s">
        <v>104</v>
      </c>
      <c r="R3876" t="s">
        <v>105</v>
      </c>
      <c r="S3876" t="s">
        <v>120</v>
      </c>
      <c r="T3876" t="s">
        <v>3974</v>
      </c>
      <c r="U3876" t="s">
        <v>3978</v>
      </c>
      <c r="V3876" t="s">
        <v>3749</v>
      </c>
      <c r="X3876" t="str">
        <f>VLOOKUP(pbp!V1109, games!$B$2:$R$40, 3, FALSE)</f>
        <v>2019-10-20T20:25Z</v>
      </c>
      <c r="Y3876">
        <f>VLOOKUP(1*V3876,NFLGames!$H$11:$H$555,1,FALSE)</f>
        <v>401220277</v>
      </c>
      <c r="Z3876">
        <f>VLOOKUP($Y3876, NFLGames!$H$11:$K$555,2,FALSE)</f>
        <v>2020</v>
      </c>
      <c r="AA3876">
        <f>VLOOKUP($Y3876, NFLGames!$H$11:$K$555,3,FALSE)</f>
        <v>8</v>
      </c>
      <c r="AB3876" s="6">
        <f>IF(A3877=0, 0, AH3877-tbl_pbp[[#This Row],[Saints Win %]])</f>
        <v>-2.0000000000000018E-3</v>
      </c>
      <c r="AE3876">
        <f>ABS(tbl_pbp[[#This Row],[play.homeScore]]-tbl_pbp[[#This Row],[play.awayScore]])</f>
        <v>3</v>
      </c>
      <c r="AF3876">
        <f>IF(tbl_pbp[[#This Row],[Play Saints Win % Increase]]&gt;=$AF$4,1,0)</f>
        <v>0</v>
      </c>
      <c r="AG3876" t="str">
        <f>VLOOKUP(tbl_pbp[[#This Row],[gameId]], games!$B$2:$T$40, 9, FALSE)</f>
        <v>new-orleans-saints</v>
      </c>
      <c r="AH3876" s="5">
        <f>IF(tbl_pbp[[#This Row],[AwayTeam]] &lt;&gt; "new-orleans-saints", tbl_pbp[[#This Row],[homeWinPercentage]], 1-tbl_pbp[[#This Row],[homeWinPercentage]])</f>
        <v>0.41500000000000004</v>
      </c>
      <c r="AI3876" s="13">
        <f>tbl_pbp[[#This Row],[Kamara]]*tbl_pbp[[#This Row],[Impactful Play]]</f>
        <v>0</v>
      </c>
      <c r="AJ3876" s="13">
        <f>tbl_pbp[[#This Row],[Thomas]]*tbl_pbp[[#This Row],[Impactful Play]]</f>
        <v>0</v>
      </c>
      <c r="AK3876" s="13" t="str">
        <f>VLOOKUP(tbl_pbp[[#This Row],[Play Saints Win % Increase]], tbl_impact[],3,TRUE)</f>
        <v>Bad (0 to -5%)</v>
      </c>
    </row>
    <row r="3877" spans="1:37">
      <c r="A3877" s="1">
        <v>85</v>
      </c>
      <c r="B3877" s="5">
        <v>0.58699999999999997</v>
      </c>
      <c r="C3877" t="s">
        <v>3979</v>
      </c>
      <c r="D3877">
        <v>0</v>
      </c>
      <c r="E3877">
        <v>0</v>
      </c>
      <c r="F3877">
        <v>2</v>
      </c>
      <c r="G3877">
        <v>13</v>
      </c>
      <c r="H3877">
        <v>10</v>
      </c>
      <c r="I3877">
        <v>0</v>
      </c>
      <c r="J3877">
        <v>65</v>
      </c>
      <c r="K3877" t="s">
        <v>29</v>
      </c>
      <c r="L3877">
        <v>0</v>
      </c>
      <c r="M3877">
        <v>65</v>
      </c>
      <c r="N3877" t="s">
        <v>3980</v>
      </c>
      <c r="O3877" t="s">
        <v>507</v>
      </c>
      <c r="P3877" t="s">
        <v>25</v>
      </c>
      <c r="Q3877" t="s">
        <v>26</v>
      </c>
      <c r="R3877" t="s">
        <v>27</v>
      </c>
      <c r="V3877" t="s">
        <v>3749</v>
      </c>
      <c r="X3877" t="str">
        <f>VLOOKUP(pbp!V1110, games!$B$2:$R$40, 3, FALSE)</f>
        <v>2019-10-20T20:25Z</v>
      </c>
      <c r="Y3877">
        <f>VLOOKUP(1*V3877,NFLGames!$H$11:$H$555,1,FALSE)</f>
        <v>401220277</v>
      </c>
      <c r="Z3877">
        <f>VLOOKUP($Y3877, NFLGames!$H$11:$K$555,2,FALSE)</f>
        <v>2020</v>
      </c>
      <c r="AA3877">
        <f>VLOOKUP($Y3877, NFLGames!$H$11:$K$555,3,FALSE)</f>
        <v>8</v>
      </c>
      <c r="AB3877" s="6">
        <f>IF(A3878=0, 0, AH3878-tbl_pbp[[#This Row],[Saints Win %]])</f>
        <v>-2.6000000000000023E-2</v>
      </c>
      <c r="AE3877">
        <f>ABS(tbl_pbp[[#This Row],[play.homeScore]]-tbl_pbp[[#This Row],[play.awayScore]])</f>
        <v>3</v>
      </c>
      <c r="AF3877">
        <f>IF(tbl_pbp[[#This Row],[Play Saints Win % Increase]]&gt;=$AF$4,1,0)</f>
        <v>0</v>
      </c>
      <c r="AG3877" t="str">
        <f>VLOOKUP(tbl_pbp[[#This Row],[gameId]], games!$B$2:$T$40, 9, FALSE)</f>
        <v>new-orleans-saints</v>
      </c>
      <c r="AH3877" s="5">
        <f>IF(tbl_pbp[[#This Row],[AwayTeam]] &lt;&gt; "new-orleans-saints", tbl_pbp[[#This Row],[homeWinPercentage]], 1-tbl_pbp[[#This Row],[homeWinPercentage]])</f>
        <v>0.41300000000000003</v>
      </c>
      <c r="AI3877" s="13">
        <f>tbl_pbp[[#This Row],[Kamara]]*tbl_pbp[[#This Row],[Impactful Play]]</f>
        <v>0</v>
      </c>
      <c r="AJ3877" s="13">
        <f>tbl_pbp[[#This Row],[Thomas]]*tbl_pbp[[#This Row],[Impactful Play]]</f>
        <v>0</v>
      </c>
      <c r="AK3877" s="13" t="str">
        <f>VLOOKUP(tbl_pbp[[#This Row],[Play Saints Win % Increase]], tbl_impact[],3,TRUE)</f>
        <v>Bad (0 to -5%)</v>
      </c>
    </row>
    <row r="3878" spans="1:37">
      <c r="A3878" s="1">
        <v>86</v>
      </c>
      <c r="B3878" s="5">
        <v>0.61299999999999999</v>
      </c>
      <c r="C3878" t="s">
        <v>3981</v>
      </c>
      <c r="D3878">
        <v>0</v>
      </c>
      <c r="E3878">
        <v>0</v>
      </c>
      <c r="F3878">
        <v>2</v>
      </c>
      <c r="G3878">
        <v>13</v>
      </c>
      <c r="H3878">
        <v>10</v>
      </c>
      <c r="I3878">
        <v>0</v>
      </c>
      <c r="J3878">
        <v>65</v>
      </c>
      <c r="L3878">
        <v>0</v>
      </c>
      <c r="M3878">
        <v>0</v>
      </c>
      <c r="N3878" t="s">
        <v>245</v>
      </c>
      <c r="O3878" t="s">
        <v>143</v>
      </c>
      <c r="P3878" t="s">
        <v>246</v>
      </c>
      <c r="Q3878" t="s">
        <v>247</v>
      </c>
      <c r="R3878" t="s">
        <v>248</v>
      </c>
      <c r="V3878" t="s">
        <v>3749</v>
      </c>
      <c r="X3878" t="str">
        <f>VLOOKUP(pbp!V1111, games!$B$2:$R$40, 3, FALSE)</f>
        <v>2019-10-20T20:25Z</v>
      </c>
      <c r="Y3878">
        <f>VLOOKUP(1*V3878,NFLGames!$H$11:$H$555,1,FALSE)</f>
        <v>401220277</v>
      </c>
      <c r="Z3878">
        <f>VLOOKUP($Y3878, NFLGames!$H$11:$K$555,2,FALSE)</f>
        <v>2020</v>
      </c>
      <c r="AA3878">
        <f>VLOOKUP($Y3878, NFLGames!$H$11:$K$555,3,FALSE)</f>
        <v>8</v>
      </c>
      <c r="AB3878" s="6">
        <f>IF(A3879=0, 0, AH3879-tbl_pbp[[#This Row],[Saints Win %]])</f>
        <v>1.5000000000000013E-2</v>
      </c>
      <c r="AE3878">
        <f>ABS(tbl_pbp[[#This Row],[play.homeScore]]-tbl_pbp[[#This Row],[play.awayScore]])</f>
        <v>3</v>
      </c>
      <c r="AF3878">
        <f>IF(tbl_pbp[[#This Row],[Play Saints Win % Increase]]&gt;=$AF$4,1,0)</f>
        <v>0</v>
      </c>
      <c r="AG3878" t="str">
        <f>VLOOKUP(tbl_pbp[[#This Row],[gameId]], games!$B$2:$T$40, 9, FALSE)</f>
        <v>new-orleans-saints</v>
      </c>
      <c r="AH3878" s="5">
        <f>IF(tbl_pbp[[#This Row],[AwayTeam]] &lt;&gt; "new-orleans-saints", tbl_pbp[[#This Row],[homeWinPercentage]], 1-tbl_pbp[[#This Row],[homeWinPercentage]])</f>
        <v>0.38700000000000001</v>
      </c>
      <c r="AI3878" s="13">
        <f>tbl_pbp[[#This Row],[Kamara]]*tbl_pbp[[#This Row],[Impactful Play]]</f>
        <v>0</v>
      </c>
      <c r="AJ3878" s="13">
        <f>tbl_pbp[[#This Row],[Thomas]]*tbl_pbp[[#This Row],[Impactful Play]]</f>
        <v>0</v>
      </c>
      <c r="AK3878" s="13" t="str">
        <f>VLOOKUP(tbl_pbp[[#This Row],[Play Saints Win % Increase]], tbl_impact[],3,TRUE)</f>
        <v>Scented (0 to +5%)</v>
      </c>
    </row>
    <row r="3879" spans="1:37">
      <c r="A3879" s="1">
        <v>87</v>
      </c>
      <c r="B3879" s="5">
        <v>0.59799999999999998</v>
      </c>
      <c r="C3879" t="s">
        <v>3982</v>
      </c>
      <c r="D3879">
        <v>0</v>
      </c>
      <c r="E3879">
        <v>0</v>
      </c>
      <c r="F3879">
        <v>3</v>
      </c>
      <c r="G3879">
        <v>13</v>
      </c>
      <c r="H3879">
        <v>10</v>
      </c>
      <c r="I3879">
        <v>0</v>
      </c>
      <c r="J3879">
        <v>65</v>
      </c>
      <c r="K3879" t="s">
        <v>29</v>
      </c>
      <c r="L3879">
        <v>0</v>
      </c>
      <c r="M3879">
        <v>65</v>
      </c>
      <c r="N3879" t="s">
        <v>3983</v>
      </c>
      <c r="O3879" t="s">
        <v>24</v>
      </c>
      <c r="P3879" t="s">
        <v>25</v>
      </c>
      <c r="Q3879" t="s">
        <v>26</v>
      </c>
      <c r="R3879" t="s">
        <v>27</v>
      </c>
      <c r="V3879" t="s">
        <v>3749</v>
      </c>
      <c r="X3879" t="str">
        <f>VLOOKUP(pbp!V1112, games!$B$2:$R$40, 3, FALSE)</f>
        <v>2019-10-20T20:25Z</v>
      </c>
      <c r="Y3879">
        <f>VLOOKUP(1*V3879,NFLGames!$H$11:$H$555,1,FALSE)</f>
        <v>401220277</v>
      </c>
      <c r="Z3879">
        <f>VLOOKUP($Y3879, NFLGames!$H$11:$K$555,2,FALSE)</f>
        <v>2020</v>
      </c>
      <c r="AA3879">
        <f>VLOOKUP($Y3879, NFLGames!$H$11:$K$555,3,FALSE)</f>
        <v>8</v>
      </c>
      <c r="AB3879" s="6">
        <f>IF(A3880=0, 0, AH3880-tbl_pbp[[#This Row],[Saints Win %]])</f>
        <v>3.5000000000000031E-2</v>
      </c>
      <c r="AE3879">
        <f>ABS(tbl_pbp[[#This Row],[play.homeScore]]-tbl_pbp[[#This Row],[play.awayScore]])</f>
        <v>3</v>
      </c>
      <c r="AF3879">
        <f>IF(tbl_pbp[[#This Row],[Play Saints Win % Increase]]&gt;=$AF$4,1,0)</f>
        <v>0</v>
      </c>
      <c r="AG3879" t="str">
        <f>VLOOKUP(tbl_pbp[[#This Row],[gameId]], games!$B$2:$T$40, 9, FALSE)</f>
        <v>new-orleans-saints</v>
      </c>
      <c r="AH3879" s="5">
        <f>IF(tbl_pbp[[#This Row],[AwayTeam]] &lt;&gt; "new-orleans-saints", tbl_pbp[[#This Row],[homeWinPercentage]], 1-tbl_pbp[[#This Row],[homeWinPercentage]])</f>
        <v>0.40200000000000002</v>
      </c>
      <c r="AI3879" s="13">
        <f>tbl_pbp[[#This Row],[Kamara]]*tbl_pbp[[#This Row],[Impactful Play]]</f>
        <v>0</v>
      </c>
      <c r="AJ3879" s="13">
        <f>tbl_pbp[[#This Row],[Thomas]]*tbl_pbp[[#This Row],[Impactful Play]]</f>
        <v>0</v>
      </c>
      <c r="AK3879" s="13" t="str">
        <f>VLOOKUP(tbl_pbp[[#This Row],[Play Saints Win % Increase]], tbl_impact[],3,TRUE)</f>
        <v>Scented (0 to +5%)</v>
      </c>
    </row>
    <row r="3880" spans="1:37">
      <c r="A3880" s="1">
        <v>88</v>
      </c>
      <c r="B3880" s="5">
        <v>0.56299999999999994</v>
      </c>
      <c r="C3880" t="s">
        <v>3984</v>
      </c>
      <c r="D3880">
        <v>0</v>
      </c>
      <c r="E3880">
        <v>0</v>
      </c>
      <c r="F3880">
        <v>3</v>
      </c>
      <c r="G3880">
        <v>13</v>
      </c>
      <c r="H3880">
        <v>10</v>
      </c>
      <c r="I3880">
        <v>10</v>
      </c>
      <c r="J3880">
        <v>13</v>
      </c>
      <c r="K3880" t="s">
        <v>22</v>
      </c>
      <c r="L3880">
        <v>1</v>
      </c>
      <c r="M3880">
        <v>87</v>
      </c>
      <c r="N3880" t="s">
        <v>3985</v>
      </c>
      <c r="O3880" t="s">
        <v>249</v>
      </c>
      <c r="P3880" t="s">
        <v>30</v>
      </c>
      <c r="Q3880" t="s">
        <v>31</v>
      </c>
      <c r="R3880" t="s">
        <v>32</v>
      </c>
      <c r="S3880" t="s">
        <v>33</v>
      </c>
      <c r="T3880" t="s">
        <v>76</v>
      </c>
      <c r="U3880" t="s">
        <v>3986</v>
      </c>
      <c r="V3880" t="s">
        <v>3749</v>
      </c>
      <c r="X3880" t="str">
        <f>VLOOKUP(pbp!V1113, games!$B$2:$R$40, 3, FALSE)</f>
        <v>2019-10-20T20:25Z</v>
      </c>
      <c r="Y3880">
        <f>VLOOKUP(1*V3880,NFLGames!$H$11:$H$555,1,FALSE)</f>
        <v>401220277</v>
      </c>
      <c r="Z3880">
        <f>VLOOKUP($Y3880, NFLGames!$H$11:$K$555,2,FALSE)</f>
        <v>2020</v>
      </c>
      <c r="AA3880">
        <f>VLOOKUP($Y3880, NFLGames!$H$11:$K$555,3,FALSE)</f>
        <v>8</v>
      </c>
      <c r="AB3880" s="6">
        <f>IF(A3881=0, 0, AH3881-tbl_pbp[[#This Row],[Saints Win %]])</f>
        <v>0.13500000000000001</v>
      </c>
      <c r="AE3880">
        <f>ABS(tbl_pbp[[#This Row],[play.homeScore]]-tbl_pbp[[#This Row],[play.awayScore]])</f>
        <v>3</v>
      </c>
      <c r="AF3880">
        <f>IF(tbl_pbp[[#This Row],[Play Saints Win % Increase]]&gt;=$AF$4,1,0)</f>
        <v>1</v>
      </c>
      <c r="AG3880" t="str">
        <f>VLOOKUP(tbl_pbp[[#This Row],[gameId]], games!$B$2:$T$40, 9, FALSE)</f>
        <v>new-orleans-saints</v>
      </c>
      <c r="AH3880" s="5">
        <f>IF(tbl_pbp[[#This Row],[AwayTeam]] &lt;&gt; "new-orleans-saints", tbl_pbp[[#This Row],[homeWinPercentage]], 1-tbl_pbp[[#This Row],[homeWinPercentage]])</f>
        <v>0.43700000000000006</v>
      </c>
      <c r="AI3880" s="13">
        <f>tbl_pbp[[#This Row],[Kamara]]*tbl_pbp[[#This Row],[Impactful Play]]</f>
        <v>0</v>
      </c>
      <c r="AJ3880" s="13">
        <f>tbl_pbp[[#This Row],[Thomas]]*tbl_pbp[[#This Row],[Impactful Play]]</f>
        <v>0</v>
      </c>
      <c r="AK3880" s="13" t="str">
        <f>VLOOKUP(tbl_pbp[[#This Row],[Play Saints Win % Increase]], tbl_impact[],3,TRUE)</f>
        <v>Fragrant (10% to 20%)</v>
      </c>
    </row>
    <row r="3881" spans="1:37">
      <c r="A3881" s="1">
        <v>89</v>
      </c>
      <c r="B3881" s="5">
        <v>0.42799999999999999</v>
      </c>
      <c r="C3881" t="s">
        <v>3987</v>
      </c>
      <c r="D3881">
        <v>0</v>
      </c>
      <c r="E3881">
        <v>0</v>
      </c>
      <c r="F3881">
        <v>3</v>
      </c>
      <c r="G3881">
        <v>13</v>
      </c>
      <c r="H3881">
        <v>10</v>
      </c>
      <c r="I3881">
        <v>1</v>
      </c>
      <c r="J3881">
        <v>22</v>
      </c>
      <c r="K3881" t="s">
        <v>22</v>
      </c>
      <c r="L3881">
        <v>2</v>
      </c>
      <c r="M3881">
        <v>78</v>
      </c>
      <c r="N3881" t="s">
        <v>3988</v>
      </c>
      <c r="O3881" t="s">
        <v>307</v>
      </c>
      <c r="P3881" t="s">
        <v>45</v>
      </c>
      <c r="Q3881" t="s">
        <v>46</v>
      </c>
      <c r="R3881" t="s">
        <v>47</v>
      </c>
      <c r="S3881" t="s">
        <v>83</v>
      </c>
      <c r="T3881" t="s">
        <v>97</v>
      </c>
      <c r="U3881" t="s">
        <v>3989</v>
      </c>
      <c r="V3881" t="s">
        <v>3749</v>
      </c>
      <c r="X3881" t="str">
        <f>VLOOKUP(pbp!V1114, games!$B$2:$R$40, 3, FALSE)</f>
        <v>2019-10-20T20:25Z</v>
      </c>
      <c r="Y3881">
        <f>VLOOKUP(1*V3881,NFLGames!$H$11:$H$555,1,FALSE)</f>
        <v>401220277</v>
      </c>
      <c r="Z3881">
        <f>VLOOKUP($Y3881, NFLGames!$H$11:$K$555,2,FALSE)</f>
        <v>2020</v>
      </c>
      <c r="AA3881">
        <f>VLOOKUP($Y3881, NFLGames!$H$11:$K$555,3,FALSE)</f>
        <v>8</v>
      </c>
      <c r="AB3881" s="6">
        <f>IF(A3882=0, 0, AH3882-tbl_pbp[[#This Row],[Saints Win %]])</f>
        <v>-0.15600000000000003</v>
      </c>
      <c r="AE3881">
        <f>ABS(tbl_pbp[[#This Row],[play.homeScore]]-tbl_pbp[[#This Row],[play.awayScore]])</f>
        <v>3</v>
      </c>
      <c r="AF3881">
        <f>IF(tbl_pbp[[#This Row],[Play Saints Win % Increase]]&gt;=$AF$4,1,0)</f>
        <v>0</v>
      </c>
      <c r="AG3881" t="str">
        <f>VLOOKUP(tbl_pbp[[#This Row],[gameId]], games!$B$2:$T$40, 9, FALSE)</f>
        <v>new-orleans-saints</v>
      </c>
      <c r="AH3881" s="5">
        <f>IF(tbl_pbp[[#This Row],[AwayTeam]] &lt;&gt; "new-orleans-saints", tbl_pbp[[#This Row],[homeWinPercentage]], 1-tbl_pbp[[#This Row],[homeWinPercentage]])</f>
        <v>0.57200000000000006</v>
      </c>
      <c r="AI3881" s="13">
        <f>tbl_pbp[[#This Row],[Kamara]]*tbl_pbp[[#This Row],[Impactful Play]]</f>
        <v>0</v>
      </c>
      <c r="AJ3881" s="13">
        <f>tbl_pbp[[#This Row],[Thomas]]*tbl_pbp[[#This Row],[Impactful Play]]</f>
        <v>0</v>
      </c>
      <c r="AK3881" s="13" t="str">
        <f>VLOOKUP(tbl_pbp[[#This Row],[Play Saints Win % Increase]], tbl_impact[],3,TRUE)</f>
        <v>Stinky (worse than -10% to -20%)</v>
      </c>
    </row>
    <row r="3882" spans="1:37">
      <c r="A3882" s="1">
        <v>90</v>
      </c>
      <c r="B3882" s="5">
        <v>0.58399999999999996</v>
      </c>
      <c r="C3882" t="s">
        <v>3990</v>
      </c>
      <c r="D3882">
        <v>0</v>
      </c>
      <c r="E3882">
        <v>0</v>
      </c>
      <c r="F3882">
        <v>3</v>
      </c>
      <c r="G3882">
        <v>13</v>
      </c>
      <c r="H3882">
        <v>10</v>
      </c>
      <c r="I3882">
        <v>10</v>
      </c>
      <c r="J3882">
        <v>26</v>
      </c>
      <c r="K3882" t="s">
        <v>22</v>
      </c>
      <c r="L3882">
        <v>1</v>
      </c>
      <c r="M3882">
        <v>74</v>
      </c>
      <c r="N3882" t="s">
        <v>3991</v>
      </c>
      <c r="O3882" t="s">
        <v>312</v>
      </c>
      <c r="P3882" t="s">
        <v>30</v>
      </c>
      <c r="Q3882" t="s">
        <v>31</v>
      </c>
      <c r="R3882" t="s">
        <v>32</v>
      </c>
      <c r="S3882" t="s">
        <v>33</v>
      </c>
      <c r="T3882" t="s">
        <v>242</v>
      </c>
      <c r="U3882" t="s">
        <v>315</v>
      </c>
      <c r="V3882" t="s">
        <v>3749</v>
      </c>
      <c r="X3882" t="str">
        <f>VLOOKUP(pbp!V1115, games!$B$2:$R$40, 3, FALSE)</f>
        <v>2019-10-20T20:25Z</v>
      </c>
      <c r="Y3882">
        <f>VLOOKUP(1*V3882,NFLGames!$H$11:$H$555,1,FALSE)</f>
        <v>401220277</v>
      </c>
      <c r="Z3882">
        <f>VLOOKUP($Y3882, NFLGames!$H$11:$K$555,2,FALSE)</f>
        <v>2020</v>
      </c>
      <c r="AA3882">
        <f>VLOOKUP($Y3882, NFLGames!$H$11:$K$555,3,FALSE)</f>
        <v>8</v>
      </c>
      <c r="AB3882" s="6">
        <f>IF(A3883=0, 0, AH3883-tbl_pbp[[#This Row],[Saints Win %]])</f>
        <v>1.100000000000001E-2</v>
      </c>
      <c r="AE3882">
        <f>ABS(tbl_pbp[[#This Row],[play.homeScore]]-tbl_pbp[[#This Row],[play.awayScore]])</f>
        <v>3</v>
      </c>
      <c r="AF3882">
        <f>IF(tbl_pbp[[#This Row],[Play Saints Win % Increase]]&gt;=$AF$4,1,0)</f>
        <v>0</v>
      </c>
      <c r="AG3882" t="str">
        <f>VLOOKUP(tbl_pbp[[#This Row],[gameId]], games!$B$2:$T$40, 9, FALSE)</f>
        <v>new-orleans-saints</v>
      </c>
      <c r="AH3882" s="5">
        <f>IF(tbl_pbp[[#This Row],[AwayTeam]] &lt;&gt; "new-orleans-saints", tbl_pbp[[#This Row],[homeWinPercentage]], 1-tbl_pbp[[#This Row],[homeWinPercentage]])</f>
        <v>0.41600000000000004</v>
      </c>
      <c r="AI3882" s="13">
        <f>tbl_pbp[[#This Row],[Kamara]]*tbl_pbp[[#This Row],[Impactful Play]]</f>
        <v>0</v>
      </c>
      <c r="AJ3882" s="13">
        <f>tbl_pbp[[#This Row],[Thomas]]*tbl_pbp[[#This Row],[Impactful Play]]</f>
        <v>0</v>
      </c>
      <c r="AK3882" s="13" t="str">
        <f>VLOOKUP(tbl_pbp[[#This Row],[Play Saints Win % Increase]], tbl_impact[],3,TRUE)</f>
        <v>Scented (0 to +5%)</v>
      </c>
    </row>
    <row r="3883" spans="1:37">
      <c r="A3883" s="1">
        <v>91</v>
      </c>
      <c r="B3883" s="5">
        <v>0.57299999999999995</v>
      </c>
      <c r="C3883" t="s">
        <v>3992</v>
      </c>
      <c r="D3883">
        <v>0</v>
      </c>
      <c r="E3883">
        <v>0</v>
      </c>
      <c r="F3883">
        <v>3</v>
      </c>
      <c r="G3883">
        <v>13</v>
      </c>
      <c r="H3883">
        <v>10</v>
      </c>
      <c r="I3883">
        <v>5</v>
      </c>
      <c r="J3883">
        <v>31</v>
      </c>
      <c r="K3883" t="s">
        <v>22</v>
      </c>
      <c r="L3883">
        <v>2</v>
      </c>
      <c r="M3883">
        <v>69</v>
      </c>
      <c r="N3883" t="s">
        <v>3993</v>
      </c>
      <c r="O3883" t="s">
        <v>161</v>
      </c>
      <c r="P3883" t="s">
        <v>45</v>
      </c>
      <c r="Q3883" t="s">
        <v>46</v>
      </c>
      <c r="R3883" t="s">
        <v>47</v>
      </c>
      <c r="S3883" t="s">
        <v>38</v>
      </c>
      <c r="T3883" t="s">
        <v>207</v>
      </c>
      <c r="U3883" t="s">
        <v>3994</v>
      </c>
      <c r="V3883" t="s">
        <v>3749</v>
      </c>
      <c r="X3883" t="str">
        <f>VLOOKUP(pbp!V1116, games!$B$2:$R$40, 3, FALSE)</f>
        <v>2019-10-20T20:25Z</v>
      </c>
      <c r="Y3883">
        <f>VLOOKUP(1*V3883,NFLGames!$H$11:$H$555,1,FALSE)</f>
        <v>401220277</v>
      </c>
      <c r="Z3883">
        <f>VLOOKUP($Y3883, NFLGames!$H$11:$K$555,2,FALSE)</f>
        <v>2020</v>
      </c>
      <c r="AA3883">
        <f>VLOOKUP($Y3883, NFLGames!$H$11:$K$555,3,FALSE)</f>
        <v>8</v>
      </c>
      <c r="AB3883" s="6">
        <f>IF(A3884=0, 0, AH3884-tbl_pbp[[#This Row],[Saints Win %]])</f>
        <v>0.10699999999999998</v>
      </c>
      <c r="AE3883">
        <f>ABS(tbl_pbp[[#This Row],[play.homeScore]]-tbl_pbp[[#This Row],[play.awayScore]])</f>
        <v>3</v>
      </c>
      <c r="AF3883">
        <f>IF(tbl_pbp[[#This Row],[Play Saints Win % Increase]]&gt;=$AF$4,1,0)</f>
        <v>1</v>
      </c>
      <c r="AG3883" t="str">
        <f>VLOOKUP(tbl_pbp[[#This Row],[gameId]], games!$B$2:$T$40, 9, FALSE)</f>
        <v>new-orleans-saints</v>
      </c>
      <c r="AH3883" s="5">
        <f>IF(tbl_pbp[[#This Row],[AwayTeam]] &lt;&gt; "new-orleans-saints", tbl_pbp[[#This Row],[homeWinPercentage]], 1-tbl_pbp[[#This Row],[homeWinPercentage]])</f>
        <v>0.42700000000000005</v>
      </c>
      <c r="AI3883" s="13">
        <f>tbl_pbp[[#This Row],[Kamara]]*tbl_pbp[[#This Row],[Impactful Play]]</f>
        <v>0</v>
      </c>
      <c r="AJ3883" s="13">
        <f>tbl_pbp[[#This Row],[Thomas]]*tbl_pbp[[#This Row],[Impactful Play]]</f>
        <v>0</v>
      </c>
      <c r="AK3883" s="13" t="str">
        <f>VLOOKUP(tbl_pbp[[#This Row],[Play Saints Win % Increase]], tbl_impact[],3,TRUE)</f>
        <v>Fragrant (10% to 20%)</v>
      </c>
    </row>
    <row r="3884" spans="1:37">
      <c r="A3884" s="1">
        <v>92</v>
      </c>
      <c r="B3884" s="5">
        <v>0.46600000000000003</v>
      </c>
      <c r="C3884" t="s">
        <v>3995</v>
      </c>
      <c r="D3884">
        <v>0</v>
      </c>
      <c r="E3884">
        <v>0</v>
      </c>
      <c r="F3884">
        <v>3</v>
      </c>
      <c r="G3884">
        <v>13</v>
      </c>
      <c r="H3884">
        <v>10</v>
      </c>
      <c r="I3884">
        <v>4</v>
      </c>
      <c r="J3884">
        <v>32</v>
      </c>
      <c r="K3884" t="s">
        <v>22</v>
      </c>
      <c r="L3884">
        <v>3</v>
      </c>
      <c r="M3884">
        <v>68</v>
      </c>
      <c r="N3884" t="s">
        <v>3996</v>
      </c>
      <c r="O3884" t="s">
        <v>386</v>
      </c>
      <c r="P3884" t="s">
        <v>94</v>
      </c>
      <c r="Q3884" t="s">
        <v>95</v>
      </c>
      <c r="R3884" t="s">
        <v>96</v>
      </c>
      <c r="S3884" t="s">
        <v>63</v>
      </c>
      <c r="T3884" t="s">
        <v>114</v>
      </c>
      <c r="U3884" t="s">
        <v>3997</v>
      </c>
      <c r="V3884" t="s">
        <v>3749</v>
      </c>
      <c r="X3884" t="str">
        <f>VLOOKUP(pbp!V1117, games!$B$2:$R$40, 3, FALSE)</f>
        <v>2019-10-20T20:25Z</v>
      </c>
      <c r="Y3884">
        <f>VLOOKUP(1*V3884,NFLGames!$H$11:$H$555,1,FALSE)</f>
        <v>401220277</v>
      </c>
      <c r="Z3884">
        <f>VLOOKUP($Y3884, NFLGames!$H$11:$K$555,2,FALSE)</f>
        <v>2020</v>
      </c>
      <c r="AA3884">
        <f>VLOOKUP($Y3884, NFLGames!$H$11:$K$555,3,FALSE)</f>
        <v>8</v>
      </c>
      <c r="AB3884" s="6">
        <f>IF(A3885=0, 0, AH3885-tbl_pbp[[#This Row],[Saints Win %]])</f>
        <v>-3.9000000000000035E-2</v>
      </c>
      <c r="AE3884">
        <f>ABS(tbl_pbp[[#This Row],[play.homeScore]]-tbl_pbp[[#This Row],[play.awayScore]])</f>
        <v>3</v>
      </c>
      <c r="AF3884">
        <f>IF(tbl_pbp[[#This Row],[Play Saints Win % Increase]]&gt;=$AF$4,1,0)</f>
        <v>0</v>
      </c>
      <c r="AG3884" t="str">
        <f>VLOOKUP(tbl_pbp[[#This Row],[gameId]], games!$B$2:$T$40, 9, FALSE)</f>
        <v>new-orleans-saints</v>
      </c>
      <c r="AH3884" s="5">
        <f>IF(tbl_pbp[[#This Row],[AwayTeam]] &lt;&gt; "new-orleans-saints", tbl_pbp[[#This Row],[homeWinPercentage]], 1-tbl_pbp[[#This Row],[homeWinPercentage]])</f>
        <v>0.53400000000000003</v>
      </c>
      <c r="AI3884" s="13">
        <f>tbl_pbp[[#This Row],[Kamara]]*tbl_pbp[[#This Row],[Impactful Play]]</f>
        <v>0</v>
      </c>
      <c r="AJ3884" s="13">
        <f>tbl_pbp[[#This Row],[Thomas]]*tbl_pbp[[#This Row],[Impactful Play]]</f>
        <v>0</v>
      </c>
      <c r="AK3884" s="13" t="str">
        <f>VLOOKUP(tbl_pbp[[#This Row],[Play Saints Win % Increase]], tbl_impact[],3,TRUE)</f>
        <v>Bad (0 to -5%)</v>
      </c>
    </row>
    <row r="3885" spans="1:37">
      <c r="A3885" s="1">
        <v>93</v>
      </c>
      <c r="B3885" s="5">
        <v>0.505</v>
      </c>
      <c r="C3885" t="s">
        <v>3998</v>
      </c>
      <c r="D3885">
        <v>0</v>
      </c>
      <c r="E3885">
        <v>0</v>
      </c>
      <c r="F3885">
        <v>3</v>
      </c>
      <c r="G3885">
        <v>13</v>
      </c>
      <c r="H3885">
        <v>10</v>
      </c>
      <c r="I3885">
        <v>9</v>
      </c>
      <c r="J3885">
        <v>27</v>
      </c>
      <c r="K3885" t="s">
        <v>22</v>
      </c>
      <c r="L3885">
        <v>3</v>
      </c>
      <c r="M3885">
        <v>73</v>
      </c>
      <c r="N3885" t="s">
        <v>3999</v>
      </c>
      <c r="O3885" t="s">
        <v>1780</v>
      </c>
      <c r="P3885" t="s">
        <v>167</v>
      </c>
      <c r="Q3885" t="s">
        <v>168</v>
      </c>
      <c r="S3885" t="s">
        <v>139</v>
      </c>
      <c r="T3885" t="s">
        <v>292</v>
      </c>
      <c r="U3885" t="s">
        <v>4000</v>
      </c>
      <c r="V3885" t="s">
        <v>3749</v>
      </c>
      <c r="X3885" t="str">
        <f>VLOOKUP(pbp!V1118, games!$B$2:$R$40, 3, FALSE)</f>
        <v>2019-10-20T20:25Z</v>
      </c>
      <c r="Y3885">
        <f>VLOOKUP(1*V3885,NFLGames!$H$11:$H$555,1,FALSE)</f>
        <v>401220277</v>
      </c>
      <c r="Z3885">
        <f>VLOOKUP($Y3885, NFLGames!$H$11:$K$555,2,FALSE)</f>
        <v>2020</v>
      </c>
      <c r="AA3885">
        <f>VLOOKUP($Y3885, NFLGames!$H$11:$K$555,3,FALSE)</f>
        <v>8</v>
      </c>
      <c r="AB3885" s="6">
        <f>IF(A3886=0, 0, AH3886-tbl_pbp[[#This Row],[Saints Win %]])</f>
        <v>0.11399999999999999</v>
      </c>
      <c r="AE3885">
        <f>ABS(tbl_pbp[[#This Row],[play.homeScore]]-tbl_pbp[[#This Row],[play.awayScore]])</f>
        <v>3</v>
      </c>
      <c r="AF3885">
        <f>IF(tbl_pbp[[#This Row],[Play Saints Win % Increase]]&gt;=$AF$4,1,0)</f>
        <v>1</v>
      </c>
      <c r="AG3885" t="str">
        <f>VLOOKUP(tbl_pbp[[#This Row],[gameId]], games!$B$2:$T$40, 9, FALSE)</f>
        <v>new-orleans-saints</v>
      </c>
      <c r="AH3885" s="5">
        <f>IF(tbl_pbp[[#This Row],[AwayTeam]] &lt;&gt; "new-orleans-saints", tbl_pbp[[#This Row],[homeWinPercentage]], 1-tbl_pbp[[#This Row],[homeWinPercentage]])</f>
        <v>0.495</v>
      </c>
      <c r="AI3885" s="13">
        <f>tbl_pbp[[#This Row],[Kamara]]*tbl_pbp[[#This Row],[Impactful Play]]</f>
        <v>0</v>
      </c>
      <c r="AJ3885" s="13">
        <f>tbl_pbp[[#This Row],[Thomas]]*tbl_pbp[[#This Row],[Impactful Play]]</f>
        <v>0</v>
      </c>
      <c r="AK3885" s="13" t="str">
        <f>VLOOKUP(tbl_pbp[[#This Row],[Play Saints Win % Increase]], tbl_impact[],3,TRUE)</f>
        <v>Fragrant (10% to 20%)</v>
      </c>
    </row>
    <row r="3886" spans="1:37">
      <c r="A3886" s="1">
        <v>94</v>
      </c>
      <c r="B3886" s="5">
        <v>0.39100000000000001</v>
      </c>
      <c r="C3886" t="s">
        <v>4001</v>
      </c>
      <c r="D3886">
        <v>0</v>
      </c>
      <c r="E3886">
        <v>0</v>
      </c>
      <c r="F3886">
        <v>3</v>
      </c>
      <c r="G3886">
        <v>13</v>
      </c>
      <c r="H3886">
        <v>10</v>
      </c>
      <c r="I3886">
        <v>18</v>
      </c>
      <c r="J3886">
        <v>18</v>
      </c>
      <c r="K3886" t="s">
        <v>22</v>
      </c>
      <c r="L3886">
        <v>4</v>
      </c>
      <c r="M3886">
        <v>82</v>
      </c>
      <c r="N3886" t="s">
        <v>4002</v>
      </c>
      <c r="O3886" t="s">
        <v>4003</v>
      </c>
      <c r="P3886" t="s">
        <v>94</v>
      </c>
      <c r="Q3886" t="s">
        <v>95</v>
      </c>
      <c r="R3886" t="s">
        <v>96</v>
      </c>
      <c r="S3886" t="s">
        <v>4004</v>
      </c>
      <c r="T3886" t="s">
        <v>236</v>
      </c>
      <c r="U3886" t="s">
        <v>4005</v>
      </c>
      <c r="V3886" t="s">
        <v>3749</v>
      </c>
      <c r="X3886" t="str">
        <f>VLOOKUP(pbp!V1119, games!$B$2:$R$40, 3, FALSE)</f>
        <v>2019-10-20T20:25Z</v>
      </c>
      <c r="Y3886">
        <f>VLOOKUP(1*V3886,NFLGames!$H$11:$H$555,1,FALSE)</f>
        <v>401220277</v>
      </c>
      <c r="Z3886">
        <f>VLOOKUP($Y3886, NFLGames!$H$11:$K$555,2,FALSE)</f>
        <v>2020</v>
      </c>
      <c r="AA3886">
        <f>VLOOKUP($Y3886, NFLGames!$H$11:$K$555,3,FALSE)</f>
        <v>8</v>
      </c>
      <c r="AB3886" s="6">
        <f>IF(A3887=0, 0, AH3887-tbl_pbp[[#This Row],[Saints Win %]])</f>
        <v>-0.18299999999999994</v>
      </c>
      <c r="AE3886">
        <f>ABS(tbl_pbp[[#This Row],[play.homeScore]]-tbl_pbp[[#This Row],[play.awayScore]])</f>
        <v>3</v>
      </c>
      <c r="AF3886">
        <f>IF(tbl_pbp[[#This Row],[Play Saints Win % Increase]]&gt;=$AF$4,1,0)</f>
        <v>0</v>
      </c>
      <c r="AG3886" t="str">
        <f>VLOOKUP(tbl_pbp[[#This Row],[gameId]], games!$B$2:$T$40, 9, FALSE)</f>
        <v>new-orleans-saints</v>
      </c>
      <c r="AH3886" s="5">
        <f>IF(tbl_pbp[[#This Row],[AwayTeam]] &lt;&gt; "new-orleans-saints", tbl_pbp[[#This Row],[homeWinPercentage]], 1-tbl_pbp[[#This Row],[homeWinPercentage]])</f>
        <v>0.60899999999999999</v>
      </c>
      <c r="AI3886" s="13">
        <f>tbl_pbp[[#This Row],[Kamara]]*tbl_pbp[[#This Row],[Impactful Play]]</f>
        <v>0</v>
      </c>
      <c r="AJ3886" s="13">
        <f>tbl_pbp[[#This Row],[Thomas]]*tbl_pbp[[#This Row],[Impactful Play]]</f>
        <v>0</v>
      </c>
      <c r="AK3886" s="13" t="str">
        <f>VLOOKUP(tbl_pbp[[#This Row],[Play Saints Win % Increase]], tbl_impact[],3,TRUE)</f>
        <v>Stinky (worse than -10% to -20%)</v>
      </c>
    </row>
    <row r="3887" spans="1:37">
      <c r="A3887" s="1">
        <v>95</v>
      </c>
      <c r="B3887" s="5">
        <v>0.57399999999999995</v>
      </c>
      <c r="C3887" t="s">
        <v>4006</v>
      </c>
      <c r="D3887">
        <v>0</v>
      </c>
      <c r="E3887">
        <v>0</v>
      </c>
      <c r="F3887">
        <v>3</v>
      </c>
      <c r="G3887">
        <v>13</v>
      </c>
      <c r="H3887">
        <v>10</v>
      </c>
      <c r="I3887">
        <v>23</v>
      </c>
      <c r="J3887">
        <v>13</v>
      </c>
      <c r="K3887" t="s">
        <v>22</v>
      </c>
      <c r="L3887">
        <v>4</v>
      </c>
      <c r="M3887">
        <v>87</v>
      </c>
      <c r="N3887" t="s">
        <v>4007</v>
      </c>
      <c r="O3887" t="s">
        <v>4008</v>
      </c>
      <c r="P3887" t="s">
        <v>66</v>
      </c>
      <c r="Q3887" t="s">
        <v>67</v>
      </c>
      <c r="R3887" t="s">
        <v>68</v>
      </c>
      <c r="S3887" t="s">
        <v>4009</v>
      </c>
      <c r="T3887" t="s">
        <v>76</v>
      </c>
      <c r="U3887" t="s">
        <v>4010</v>
      </c>
      <c r="V3887" t="s">
        <v>3749</v>
      </c>
      <c r="X3887" t="str">
        <f>VLOOKUP(pbp!V1120, games!$B$2:$R$40, 3, FALSE)</f>
        <v>2019-10-20T20:25Z</v>
      </c>
      <c r="Y3887">
        <f>VLOOKUP(1*V3887,NFLGames!$H$11:$H$555,1,FALSE)</f>
        <v>401220277</v>
      </c>
      <c r="Z3887">
        <f>VLOOKUP($Y3887, NFLGames!$H$11:$K$555,2,FALSE)</f>
        <v>2020</v>
      </c>
      <c r="AA3887">
        <f>VLOOKUP($Y3887, NFLGames!$H$11:$K$555,3,FALSE)</f>
        <v>8</v>
      </c>
      <c r="AB3887" s="6">
        <f>IF(A3888=0, 0, AH3888-tbl_pbp[[#This Row],[Saints Win %]])</f>
        <v>0.17799999999999994</v>
      </c>
      <c r="AE3887">
        <f>ABS(tbl_pbp[[#This Row],[play.homeScore]]-tbl_pbp[[#This Row],[play.awayScore]])</f>
        <v>3</v>
      </c>
      <c r="AF3887">
        <f>IF(tbl_pbp[[#This Row],[Play Saints Win % Increase]]&gt;=$AF$4,1,0)</f>
        <v>1</v>
      </c>
      <c r="AG3887" t="str">
        <f>VLOOKUP(tbl_pbp[[#This Row],[gameId]], games!$B$2:$T$40, 9, FALSE)</f>
        <v>new-orleans-saints</v>
      </c>
      <c r="AH3887" s="5">
        <f>IF(tbl_pbp[[#This Row],[AwayTeam]] &lt;&gt; "new-orleans-saints", tbl_pbp[[#This Row],[homeWinPercentage]], 1-tbl_pbp[[#This Row],[homeWinPercentage]])</f>
        <v>0.42600000000000005</v>
      </c>
      <c r="AI3887" s="13">
        <f>tbl_pbp[[#This Row],[Kamara]]*tbl_pbp[[#This Row],[Impactful Play]]</f>
        <v>0</v>
      </c>
      <c r="AJ3887" s="13">
        <f>tbl_pbp[[#This Row],[Thomas]]*tbl_pbp[[#This Row],[Impactful Play]]</f>
        <v>0</v>
      </c>
      <c r="AK3887" s="13" t="str">
        <f>VLOOKUP(tbl_pbp[[#This Row],[Play Saints Win % Increase]], tbl_impact[],3,TRUE)</f>
        <v>Fragrant (10% to 20%)</v>
      </c>
    </row>
    <row r="3888" spans="1:37">
      <c r="A3888" s="1">
        <v>96</v>
      </c>
      <c r="B3888" s="5">
        <v>0.39600000000000002</v>
      </c>
      <c r="C3888" t="s">
        <v>4011</v>
      </c>
      <c r="D3888">
        <v>0</v>
      </c>
      <c r="E3888">
        <v>0</v>
      </c>
      <c r="F3888">
        <v>3</v>
      </c>
      <c r="G3888">
        <v>13</v>
      </c>
      <c r="H3888">
        <v>10</v>
      </c>
      <c r="I3888">
        <v>10</v>
      </c>
      <c r="J3888">
        <v>16</v>
      </c>
      <c r="K3888" t="s">
        <v>29</v>
      </c>
      <c r="L3888">
        <v>1</v>
      </c>
      <c r="M3888">
        <v>16</v>
      </c>
      <c r="N3888" t="s">
        <v>4012</v>
      </c>
      <c r="O3888" t="s">
        <v>4008</v>
      </c>
      <c r="P3888" t="s">
        <v>45</v>
      </c>
      <c r="Q3888" t="s">
        <v>46</v>
      </c>
      <c r="R3888" t="s">
        <v>47</v>
      </c>
      <c r="S3888" t="s">
        <v>33</v>
      </c>
      <c r="T3888" t="s">
        <v>3974</v>
      </c>
      <c r="U3888" t="s">
        <v>3975</v>
      </c>
      <c r="V3888" t="s">
        <v>3749</v>
      </c>
      <c r="X3888" t="str">
        <f>VLOOKUP(pbp!V1121, games!$B$2:$R$40, 3, FALSE)</f>
        <v>2019-10-20T20:25Z</v>
      </c>
      <c r="Y3888">
        <f>VLOOKUP(1*V3888,NFLGames!$H$11:$H$555,1,FALSE)</f>
        <v>401220277</v>
      </c>
      <c r="Z3888">
        <f>VLOOKUP($Y3888, NFLGames!$H$11:$K$555,2,FALSE)</f>
        <v>2020</v>
      </c>
      <c r="AA3888">
        <f>VLOOKUP($Y3888, NFLGames!$H$11:$K$555,3,FALSE)</f>
        <v>8</v>
      </c>
      <c r="AB3888" s="6">
        <f>IF(A3889=0, 0, AH3889-tbl_pbp[[#This Row],[Saints Win %]])</f>
        <v>0</v>
      </c>
      <c r="AE3888">
        <f>ABS(tbl_pbp[[#This Row],[play.homeScore]]-tbl_pbp[[#This Row],[play.awayScore]])</f>
        <v>3</v>
      </c>
      <c r="AF3888">
        <f>IF(tbl_pbp[[#This Row],[Play Saints Win % Increase]]&gt;=$AF$4,1,0)</f>
        <v>0</v>
      </c>
      <c r="AG3888" t="str">
        <f>VLOOKUP(tbl_pbp[[#This Row],[gameId]], games!$B$2:$T$40, 9, FALSE)</f>
        <v>new-orleans-saints</v>
      </c>
      <c r="AH3888" s="5">
        <f>IF(tbl_pbp[[#This Row],[AwayTeam]] &lt;&gt; "new-orleans-saints", tbl_pbp[[#This Row],[homeWinPercentage]], 1-tbl_pbp[[#This Row],[homeWinPercentage]])</f>
        <v>0.60399999999999998</v>
      </c>
      <c r="AI3888" s="13">
        <f>tbl_pbp[[#This Row],[Kamara]]*tbl_pbp[[#This Row],[Impactful Play]]</f>
        <v>0</v>
      </c>
      <c r="AJ3888" s="13">
        <f>tbl_pbp[[#This Row],[Thomas]]*tbl_pbp[[#This Row],[Impactful Play]]</f>
        <v>0</v>
      </c>
      <c r="AK3888" s="13" t="str">
        <f>VLOOKUP(tbl_pbp[[#This Row],[Play Saints Win % Increase]], tbl_impact[],3,TRUE)</f>
        <v>Scented (0 to +5%)</v>
      </c>
    </row>
    <row r="3889" spans="1:37">
      <c r="A3889" s="1">
        <v>97</v>
      </c>
      <c r="B3889" s="5">
        <v>0.39600000000000002</v>
      </c>
      <c r="C3889" t="s">
        <v>4013</v>
      </c>
      <c r="D3889">
        <v>0</v>
      </c>
      <c r="E3889">
        <v>0</v>
      </c>
      <c r="F3889">
        <v>3</v>
      </c>
      <c r="G3889">
        <v>13</v>
      </c>
      <c r="H3889">
        <v>10</v>
      </c>
      <c r="I3889">
        <v>8</v>
      </c>
      <c r="J3889">
        <v>14</v>
      </c>
      <c r="K3889" t="s">
        <v>29</v>
      </c>
      <c r="L3889">
        <v>2</v>
      </c>
      <c r="M3889">
        <v>65</v>
      </c>
      <c r="N3889" t="s">
        <v>4014</v>
      </c>
      <c r="O3889" t="s">
        <v>4015</v>
      </c>
      <c r="P3889" t="s">
        <v>22</v>
      </c>
      <c r="Q3889" t="s">
        <v>37</v>
      </c>
      <c r="S3889" t="s">
        <v>73</v>
      </c>
      <c r="T3889" t="s">
        <v>342</v>
      </c>
      <c r="U3889" t="s">
        <v>4016</v>
      </c>
      <c r="V3889" t="s">
        <v>3749</v>
      </c>
      <c r="X3889" t="str">
        <f>VLOOKUP(pbp!V1122, games!$B$2:$R$40, 3, FALSE)</f>
        <v>2019-10-20T20:25Z</v>
      </c>
      <c r="Y3889">
        <f>VLOOKUP(1*V3889,NFLGames!$H$11:$H$555,1,FALSE)</f>
        <v>401220277</v>
      </c>
      <c r="Z3889">
        <f>VLOOKUP($Y3889, NFLGames!$H$11:$K$555,2,FALSE)</f>
        <v>2020</v>
      </c>
      <c r="AA3889">
        <f>VLOOKUP($Y3889, NFLGames!$H$11:$K$555,3,FALSE)</f>
        <v>8</v>
      </c>
      <c r="AB3889" s="6">
        <f>IF(A3890=0, 0, AH3890-tbl_pbp[[#This Row],[Saints Win %]])</f>
        <v>2.200000000000002E-2</v>
      </c>
      <c r="AC3889">
        <v>1</v>
      </c>
      <c r="AE3889">
        <f>ABS(tbl_pbp[[#This Row],[play.homeScore]]-tbl_pbp[[#This Row],[play.awayScore]])</f>
        <v>3</v>
      </c>
      <c r="AF3889">
        <f>IF(tbl_pbp[[#This Row],[Play Saints Win % Increase]]&gt;=$AF$4,1,0)</f>
        <v>0</v>
      </c>
      <c r="AG3889" t="str">
        <f>VLOOKUP(tbl_pbp[[#This Row],[gameId]], games!$B$2:$T$40, 9, FALSE)</f>
        <v>new-orleans-saints</v>
      </c>
      <c r="AH3889" s="5">
        <f>IF(tbl_pbp[[#This Row],[AwayTeam]] &lt;&gt; "new-orleans-saints", tbl_pbp[[#This Row],[homeWinPercentage]], 1-tbl_pbp[[#This Row],[homeWinPercentage]])</f>
        <v>0.60399999999999998</v>
      </c>
      <c r="AI3889" s="13">
        <f>tbl_pbp[[#This Row],[Kamara]]*tbl_pbp[[#This Row],[Impactful Play]]</f>
        <v>0</v>
      </c>
      <c r="AJ3889" s="13">
        <f>tbl_pbp[[#This Row],[Thomas]]*tbl_pbp[[#This Row],[Impactful Play]]</f>
        <v>0</v>
      </c>
      <c r="AK3889" s="13" t="str">
        <f>VLOOKUP(tbl_pbp[[#This Row],[Play Saints Win % Increase]], tbl_impact[],3,TRUE)</f>
        <v>Scented (0 to +5%)</v>
      </c>
    </row>
    <row r="3890" spans="1:37">
      <c r="A3890" s="1">
        <v>98</v>
      </c>
      <c r="B3890" s="5">
        <v>0.374</v>
      </c>
      <c r="C3890" t="s">
        <v>4017</v>
      </c>
      <c r="D3890">
        <v>0</v>
      </c>
      <c r="E3890">
        <v>0</v>
      </c>
      <c r="F3890">
        <v>3</v>
      </c>
      <c r="G3890">
        <v>13</v>
      </c>
      <c r="H3890">
        <v>10</v>
      </c>
      <c r="I3890">
        <v>8</v>
      </c>
      <c r="J3890">
        <v>14</v>
      </c>
      <c r="K3890" t="s">
        <v>29</v>
      </c>
      <c r="L3890">
        <v>3</v>
      </c>
      <c r="M3890">
        <v>14</v>
      </c>
      <c r="N3890" t="s">
        <v>4018</v>
      </c>
      <c r="O3890" t="s">
        <v>3279</v>
      </c>
      <c r="P3890" t="s">
        <v>30</v>
      </c>
      <c r="Q3890" t="s">
        <v>31</v>
      </c>
      <c r="R3890" t="s">
        <v>32</v>
      </c>
      <c r="S3890" t="s">
        <v>92</v>
      </c>
      <c r="T3890" t="s">
        <v>342</v>
      </c>
      <c r="U3890" t="s">
        <v>4019</v>
      </c>
      <c r="V3890" t="s">
        <v>3749</v>
      </c>
      <c r="X3890" t="str">
        <f>VLOOKUP(pbp!V1123, games!$B$2:$R$40, 3, FALSE)</f>
        <v>2019-10-20T20:25Z</v>
      </c>
      <c r="Y3890">
        <f>VLOOKUP(1*V3890,NFLGames!$H$11:$H$555,1,FALSE)</f>
        <v>401220277</v>
      </c>
      <c r="Z3890">
        <f>VLOOKUP($Y3890, NFLGames!$H$11:$K$555,2,FALSE)</f>
        <v>2020</v>
      </c>
      <c r="AA3890">
        <f>VLOOKUP($Y3890, NFLGames!$H$11:$K$555,3,FALSE)</f>
        <v>8</v>
      </c>
      <c r="AB3890" s="6">
        <f>IF(A3891=0, 0, AH3891-tbl_pbp[[#This Row],[Saints Win %]])</f>
        <v>-6.1000000000000054E-2</v>
      </c>
      <c r="AE3890">
        <f>ABS(tbl_pbp[[#This Row],[play.homeScore]]-tbl_pbp[[#This Row],[play.awayScore]])</f>
        <v>3</v>
      </c>
      <c r="AF3890">
        <f>IF(tbl_pbp[[#This Row],[Play Saints Win % Increase]]&gt;=$AF$4,1,0)</f>
        <v>0</v>
      </c>
      <c r="AG3890" t="str">
        <f>VLOOKUP(tbl_pbp[[#This Row],[gameId]], games!$B$2:$T$40, 9, FALSE)</f>
        <v>new-orleans-saints</v>
      </c>
      <c r="AH3890" s="5">
        <f>IF(tbl_pbp[[#This Row],[AwayTeam]] &lt;&gt; "new-orleans-saints", tbl_pbp[[#This Row],[homeWinPercentage]], 1-tbl_pbp[[#This Row],[homeWinPercentage]])</f>
        <v>0.626</v>
      </c>
      <c r="AI3890" s="13">
        <f>tbl_pbp[[#This Row],[Kamara]]*tbl_pbp[[#This Row],[Impactful Play]]</f>
        <v>0</v>
      </c>
      <c r="AJ3890" s="13">
        <f>tbl_pbp[[#This Row],[Thomas]]*tbl_pbp[[#This Row],[Impactful Play]]</f>
        <v>0</v>
      </c>
      <c r="AK3890" s="13" t="str">
        <f>VLOOKUP(tbl_pbp[[#This Row],[Play Saints Win % Increase]], tbl_impact[],3,TRUE)</f>
        <v>Smelly (worse than-5% -&gt; -10%)</v>
      </c>
    </row>
    <row r="3891" spans="1:37">
      <c r="A3891" s="1">
        <v>99</v>
      </c>
      <c r="B3891" s="5">
        <v>0.435</v>
      </c>
      <c r="C3891" t="s">
        <v>4020</v>
      </c>
      <c r="D3891">
        <v>0</v>
      </c>
      <c r="E3891">
        <v>0</v>
      </c>
      <c r="F3891">
        <v>3</v>
      </c>
      <c r="G3891">
        <v>13</v>
      </c>
      <c r="H3891">
        <v>13</v>
      </c>
      <c r="I3891">
        <v>3</v>
      </c>
      <c r="J3891">
        <v>9</v>
      </c>
      <c r="K3891" t="s">
        <v>29</v>
      </c>
      <c r="L3891">
        <v>4</v>
      </c>
      <c r="M3891">
        <v>9</v>
      </c>
      <c r="N3891" t="s">
        <v>4021</v>
      </c>
      <c r="O3891" t="s">
        <v>2296</v>
      </c>
      <c r="P3891" t="s">
        <v>187</v>
      </c>
      <c r="Q3891" t="s">
        <v>188</v>
      </c>
      <c r="R3891" t="s">
        <v>189</v>
      </c>
      <c r="S3891" t="s">
        <v>281</v>
      </c>
      <c r="T3891" t="s">
        <v>318</v>
      </c>
      <c r="U3891" t="s">
        <v>4022</v>
      </c>
      <c r="V3891" t="s">
        <v>3749</v>
      </c>
      <c r="X3891" t="str">
        <f>VLOOKUP(pbp!V1124, games!$B$2:$R$40, 3, FALSE)</f>
        <v>2019-10-20T20:25Z</v>
      </c>
      <c r="Y3891">
        <f>VLOOKUP(1*V3891,NFLGames!$H$11:$H$555,1,FALSE)</f>
        <v>401220277</v>
      </c>
      <c r="Z3891">
        <f>VLOOKUP($Y3891, NFLGames!$H$11:$K$555,2,FALSE)</f>
        <v>2020</v>
      </c>
      <c r="AA3891">
        <f>VLOOKUP($Y3891, NFLGames!$H$11:$K$555,3,FALSE)</f>
        <v>8</v>
      </c>
      <c r="AB3891" s="6">
        <f>IF(A3892=0, 0, AH3892-tbl_pbp[[#This Row],[Saints Win %]])</f>
        <v>3.0000000000000027E-2</v>
      </c>
      <c r="AE3891">
        <f>ABS(tbl_pbp[[#This Row],[play.homeScore]]-tbl_pbp[[#This Row],[play.awayScore]])</f>
        <v>0</v>
      </c>
      <c r="AF3891">
        <f>IF(tbl_pbp[[#This Row],[Play Saints Win % Increase]]&gt;=$AF$4,1,0)</f>
        <v>0</v>
      </c>
      <c r="AG3891" t="str">
        <f>VLOOKUP(tbl_pbp[[#This Row],[gameId]], games!$B$2:$T$40, 9, FALSE)</f>
        <v>new-orleans-saints</v>
      </c>
      <c r="AH3891" s="5">
        <f>IF(tbl_pbp[[#This Row],[AwayTeam]] &lt;&gt; "new-orleans-saints", tbl_pbp[[#This Row],[homeWinPercentage]], 1-tbl_pbp[[#This Row],[homeWinPercentage]])</f>
        <v>0.56499999999999995</v>
      </c>
      <c r="AI3891" s="13">
        <f>tbl_pbp[[#This Row],[Kamara]]*tbl_pbp[[#This Row],[Impactful Play]]</f>
        <v>0</v>
      </c>
      <c r="AJ3891" s="13">
        <f>tbl_pbp[[#This Row],[Thomas]]*tbl_pbp[[#This Row],[Impactful Play]]</f>
        <v>0</v>
      </c>
      <c r="AK3891" s="13" t="str">
        <f>VLOOKUP(tbl_pbp[[#This Row],[Play Saints Win % Increase]], tbl_impact[],3,TRUE)</f>
        <v>Scented (0 to +5%)</v>
      </c>
    </row>
    <row r="3892" spans="1:37">
      <c r="A3892" s="1">
        <v>100</v>
      </c>
      <c r="B3892" s="5">
        <v>0.40500000000000003</v>
      </c>
      <c r="C3892" t="s">
        <v>4023</v>
      </c>
      <c r="D3892">
        <v>0</v>
      </c>
      <c r="E3892">
        <v>0</v>
      </c>
      <c r="F3892">
        <v>3</v>
      </c>
      <c r="G3892">
        <v>13</v>
      </c>
      <c r="H3892">
        <v>13</v>
      </c>
      <c r="I3892">
        <v>10</v>
      </c>
      <c r="J3892">
        <v>65</v>
      </c>
      <c r="K3892" t="s">
        <v>29</v>
      </c>
      <c r="L3892">
        <v>1</v>
      </c>
      <c r="M3892">
        <v>65</v>
      </c>
      <c r="N3892" t="s">
        <v>4024</v>
      </c>
      <c r="O3892" t="s">
        <v>2296</v>
      </c>
      <c r="P3892" t="s">
        <v>3787</v>
      </c>
      <c r="Q3892" t="s">
        <v>3788</v>
      </c>
      <c r="R3892" t="s">
        <v>3789</v>
      </c>
      <c r="V3892" t="s">
        <v>3749</v>
      </c>
      <c r="X3892" t="str">
        <f>VLOOKUP(pbp!V1125, games!$B$2:$R$40, 3, FALSE)</f>
        <v>2019-10-20T20:25Z</v>
      </c>
      <c r="Y3892">
        <f>VLOOKUP(1*V3892,NFLGames!$H$11:$H$555,1,FALSE)</f>
        <v>401220277</v>
      </c>
      <c r="Z3892">
        <f>VLOOKUP($Y3892, NFLGames!$H$11:$K$555,2,FALSE)</f>
        <v>2020</v>
      </c>
      <c r="AA3892">
        <f>VLOOKUP($Y3892, NFLGames!$H$11:$K$555,3,FALSE)</f>
        <v>8</v>
      </c>
      <c r="AB3892" s="6">
        <f>IF(A3893=0, 0, AH3893-tbl_pbp[[#This Row],[Saints Win %]])</f>
        <v>-8.6999999999999966E-2</v>
      </c>
      <c r="AE3892">
        <f>ABS(tbl_pbp[[#This Row],[play.homeScore]]-tbl_pbp[[#This Row],[play.awayScore]])</f>
        <v>0</v>
      </c>
      <c r="AF3892">
        <f>IF(tbl_pbp[[#This Row],[Play Saints Win % Increase]]&gt;=$AF$4,1,0)</f>
        <v>0</v>
      </c>
      <c r="AG3892" t="str">
        <f>VLOOKUP(tbl_pbp[[#This Row],[gameId]], games!$B$2:$T$40, 9, FALSE)</f>
        <v>new-orleans-saints</v>
      </c>
      <c r="AH3892" s="5">
        <f>IF(tbl_pbp[[#This Row],[AwayTeam]] &lt;&gt; "new-orleans-saints", tbl_pbp[[#This Row],[homeWinPercentage]], 1-tbl_pbp[[#This Row],[homeWinPercentage]])</f>
        <v>0.59499999999999997</v>
      </c>
      <c r="AI3892" s="13">
        <f>tbl_pbp[[#This Row],[Kamara]]*tbl_pbp[[#This Row],[Impactful Play]]</f>
        <v>0</v>
      </c>
      <c r="AJ3892" s="13">
        <f>tbl_pbp[[#This Row],[Thomas]]*tbl_pbp[[#This Row],[Impactful Play]]</f>
        <v>0</v>
      </c>
      <c r="AK3892" s="13" t="str">
        <f>VLOOKUP(tbl_pbp[[#This Row],[Play Saints Win % Increase]], tbl_impact[],3,TRUE)</f>
        <v>Smelly (worse than-5% -&gt; -10%)</v>
      </c>
    </row>
    <row r="3893" spans="1:37">
      <c r="A3893" s="1">
        <v>101</v>
      </c>
      <c r="B3893" s="5">
        <v>0.49199999999999999</v>
      </c>
      <c r="C3893" t="s">
        <v>4025</v>
      </c>
      <c r="D3893">
        <v>0</v>
      </c>
      <c r="E3893">
        <v>0</v>
      </c>
      <c r="F3893">
        <v>3</v>
      </c>
      <c r="G3893">
        <v>13</v>
      </c>
      <c r="H3893">
        <v>13</v>
      </c>
      <c r="I3893">
        <v>0</v>
      </c>
      <c r="J3893">
        <v>65</v>
      </c>
      <c r="K3893" t="s">
        <v>29</v>
      </c>
      <c r="L3893">
        <v>0</v>
      </c>
      <c r="M3893">
        <v>65</v>
      </c>
      <c r="N3893" t="s">
        <v>4026</v>
      </c>
      <c r="O3893" t="s">
        <v>2296</v>
      </c>
      <c r="P3893" t="s">
        <v>25</v>
      </c>
      <c r="Q3893" t="s">
        <v>26</v>
      </c>
      <c r="R3893" t="s">
        <v>27</v>
      </c>
      <c r="V3893" t="s">
        <v>3749</v>
      </c>
      <c r="X3893" t="str">
        <f>VLOOKUP(pbp!V1126, games!$B$2:$R$40, 3, FALSE)</f>
        <v>2019-10-20T20:25Z</v>
      </c>
      <c r="Y3893">
        <f>VLOOKUP(1*V3893,NFLGames!$H$11:$H$555,1,FALSE)</f>
        <v>401220277</v>
      </c>
      <c r="Z3893">
        <f>VLOOKUP($Y3893, NFLGames!$H$11:$K$555,2,FALSE)</f>
        <v>2020</v>
      </c>
      <c r="AA3893">
        <f>VLOOKUP($Y3893, NFLGames!$H$11:$K$555,3,FALSE)</f>
        <v>8</v>
      </c>
      <c r="AB3893" s="6">
        <f>IF(A3894=0, 0, AH3894-tbl_pbp[[#This Row],[Saints Win %]])</f>
        <v>0.18300000000000005</v>
      </c>
      <c r="AE3893">
        <f>ABS(tbl_pbp[[#This Row],[play.homeScore]]-tbl_pbp[[#This Row],[play.awayScore]])</f>
        <v>0</v>
      </c>
      <c r="AF3893">
        <f>IF(tbl_pbp[[#This Row],[Play Saints Win % Increase]]&gt;=$AF$4,1,0)</f>
        <v>1</v>
      </c>
      <c r="AG3893" t="str">
        <f>VLOOKUP(tbl_pbp[[#This Row],[gameId]], games!$B$2:$T$40, 9, FALSE)</f>
        <v>new-orleans-saints</v>
      </c>
      <c r="AH3893" s="5">
        <f>IF(tbl_pbp[[#This Row],[AwayTeam]] &lt;&gt; "new-orleans-saints", tbl_pbp[[#This Row],[homeWinPercentage]], 1-tbl_pbp[[#This Row],[homeWinPercentage]])</f>
        <v>0.50800000000000001</v>
      </c>
      <c r="AI3893" s="13">
        <f>tbl_pbp[[#This Row],[Kamara]]*tbl_pbp[[#This Row],[Impactful Play]]</f>
        <v>0</v>
      </c>
      <c r="AJ3893" s="13">
        <f>tbl_pbp[[#This Row],[Thomas]]*tbl_pbp[[#This Row],[Impactful Play]]</f>
        <v>0</v>
      </c>
      <c r="AK3893" s="13" t="str">
        <f>VLOOKUP(tbl_pbp[[#This Row],[Play Saints Win % Increase]], tbl_impact[],3,TRUE)</f>
        <v>Fragrant (10% to 20%)</v>
      </c>
    </row>
    <row r="3894" spans="1:37">
      <c r="A3894" s="1">
        <v>102</v>
      </c>
      <c r="B3894" s="5">
        <v>0.309</v>
      </c>
      <c r="C3894" t="s">
        <v>4027</v>
      </c>
      <c r="D3894">
        <v>0</v>
      </c>
      <c r="E3894">
        <v>0</v>
      </c>
      <c r="F3894">
        <v>3</v>
      </c>
      <c r="G3894">
        <v>13</v>
      </c>
      <c r="H3894">
        <v>13</v>
      </c>
      <c r="I3894">
        <v>10</v>
      </c>
      <c r="J3894">
        <v>31</v>
      </c>
      <c r="K3894" t="s">
        <v>22</v>
      </c>
      <c r="L3894">
        <v>1</v>
      </c>
      <c r="M3894">
        <v>69</v>
      </c>
      <c r="N3894" t="s">
        <v>4028</v>
      </c>
      <c r="O3894" t="s">
        <v>4029</v>
      </c>
      <c r="P3894" t="s">
        <v>30</v>
      </c>
      <c r="Q3894" t="s">
        <v>31</v>
      </c>
      <c r="R3894" t="s">
        <v>32</v>
      </c>
      <c r="S3894" t="s">
        <v>33</v>
      </c>
      <c r="T3894" t="s">
        <v>207</v>
      </c>
      <c r="U3894" t="s">
        <v>208</v>
      </c>
      <c r="V3894" t="s">
        <v>3749</v>
      </c>
      <c r="X3894" t="str">
        <f>VLOOKUP(pbp!V1127, games!$B$2:$R$40, 3, FALSE)</f>
        <v>2019-10-20T20:25Z</v>
      </c>
      <c r="Y3894">
        <f>VLOOKUP(1*V3894,NFLGames!$H$11:$H$555,1,FALSE)</f>
        <v>401220277</v>
      </c>
      <c r="Z3894">
        <f>VLOOKUP($Y3894, NFLGames!$H$11:$K$555,2,FALSE)</f>
        <v>2020</v>
      </c>
      <c r="AA3894">
        <f>VLOOKUP($Y3894, NFLGames!$H$11:$K$555,3,FALSE)</f>
        <v>8</v>
      </c>
      <c r="AB3894" s="6">
        <f>IF(A3895=0, 0, AH3895-tbl_pbp[[#This Row],[Saints Win %]])</f>
        <v>-4.6000000000000041E-2</v>
      </c>
      <c r="AE3894">
        <f>ABS(tbl_pbp[[#This Row],[play.homeScore]]-tbl_pbp[[#This Row],[play.awayScore]])</f>
        <v>0</v>
      </c>
      <c r="AF3894">
        <f>IF(tbl_pbp[[#This Row],[Play Saints Win % Increase]]&gt;=$AF$4,1,0)</f>
        <v>0</v>
      </c>
      <c r="AG3894" t="str">
        <f>VLOOKUP(tbl_pbp[[#This Row],[gameId]], games!$B$2:$T$40, 9, FALSE)</f>
        <v>new-orleans-saints</v>
      </c>
      <c r="AH3894" s="5">
        <f>IF(tbl_pbp[[#This Row],[AwayTeam]] &lt;&gt; "new-orleans-saints", tbl_pbp[[#This Row],[homeWinPercentage]], 1-tbl_pbp[[#This Row],[homeWinPercentage]])</f>
        <v>0.69100000000000006</v>
      </c>
      <c r="AI3894" s="13">
        <f>tbl_pbp[[#This Row],[Kamara]]*tbl_pbp[[#This Row],[Impactful Play]]</f>
        <v>0</v>
      </c>
      <c r="AJ3894" s="13">
        <f>tbl_pbp[[#This Row],[Thomas]]*tbl_pbp[[#This Row],[Impactful Play]]</f>
        <v>0</v>
      </c>
      <c r="AK3894" s="13" t="str">
        <f>VLOOKUP(tbl_pbp[[#This Row],[Play Saints Win % Increase]], tbl_impact[],3,TRUE)</f>
        <v>Bad (0 to -5%)</v>
      </c>
    </row>
    <row r="3895" spans="1:37">
      <c r="A3895" s="1">
        <v>103</v>
      </c>
      <c r="B3895" s="5">
        <v>0.35499999999999998</v>
      </c>
      <c r="C3895" t="s">
        <v>4030</v>
      </c>
      <c r="D3895">
        <v>0</v>
      </c>
      <c r="E3895">
        <v>0</v>
      </c>
      <c r="F3895">
        <v>3</v>
      </c>
      <c r="G3895">
        <v>13</v>
      </c>
      <c r="H3895">
        <v>13</v>
      </c>
      <c r="I3895">
        <v>20</v>
      </c>
      <c r="J3895">
        <v>21</v>
      </c>
      <c r="K3895" t="s">
        <v>22</v>
      </c>
      <c r="L3895">
        <v>2</v>
      </c>
      <c r="M3895">
        <v>79</v>
      </c>
      <c r="N3895" t="s">
        <v>4031</v>
      </c>
      <c r="O3895" t="s">
        <v>1532</v>
      </c>
      <c r="P3895" t="s">
        <v>450</v>
      </c>
      <c r="Q3895" t="s">
        <v>451</v>
      </c>
      <c r="R3895" t="s">
        <v>452</v>
      </c>
      <c r="S3895" t="s">
        <v>847</v>
      </c>
      <c r="T3895" t="s">
        <v>317</v>
      </c>
      <c r="U3895" t="s">
        <v>4032</v>
      </c>
      <c r="V3895" t="s">
        <v>3749</v>
      </c>
      <c r="X3895" t="str">
        <f>VLOOKUP(pbp!V1128, games!$B$2:$R$40, 3, FALSE)</f>
        <v>2019-10-20T20:25Z</v>
      </c>
      <c r="Y3895">
        <f>VLOOKUP(1*V3895,NFLGames!$H$11:$H$555,1,FALSE)</f>
        <v>401220277</v>
      </c>
      <c r="Z3895">
        <f>VLOOKUP($Y3895, NFLGames!$H$11:$K$555,2,FALSE)</f>
        <v>2020</v>
      </c>
      <c r="AA3895">
        <f>VLOOKUP($Y3895, NFLGames!$H$11:$K$555,3,FALSE)</f>
        <v>8</v>
      </c>
      <c r="AB3895" s="6">
        <f>IF(A3896=0, 0, AH3896-tbl_pbp[[#This Row],[Saints Win %]])</f>
        <v>0</v>
      </c>
      <c r="AE3895">
        <f>ABS(tbl_pbp[[#This Row],[play.homeScore]]-tbl_pbp[[#This Row],[play.awayScore]])</f>
        <v>0</v>
      </c>
      <c r="AF3895">
        <f>IF(tbl_pbp[[#This Row],[Play Saints Win % Increase]]&gt;=$AF$4,1,0)</f>
        <v>0</v>
      </c>
      <c r="AG3895" t="str">
        <f>VLOOKUP(tbl_pbp[[#This Row],[gameId]], games!$B$2:$T$40, 9, FALSE)</f>
        <v>new-orleans-saints</v>
      </c>
      <c r="AH3895" s="5">
        <f>IF(tbl_pbp[[#This Row],[AwayTeam]] &lt;&gt; "new-orleans-saints", tbl_pbp[[#This Row],[homeWinPercentage]], 1-tbl_pbp[[#This Row],[homeWinPercentage]])</f>
        <v>0.64500000000000002</v>
      </c>
      <c r="AI3895" s="13">
        <f>tbl_pbp[[#This Row],[Kamara]]*tbl_pbp[[#This Row],[Impactful Play]]</f>
        <v>0</v>
      </c>
      <c r="AJ3895" s="13">
        <f>tbl_pbp[[#This Row],[Thomas]]*tbl_pbp[[#This Row],[Impactful Play]]</f>
        <v>0</v>
      </c>
      <c r="AK3895" s="13" t="str">
        <f>VLOOKUP(tbl_pbp[[#This Row],[Play Saints Win % Increase]], tbl_impact[],3,TRUE)</f>
        <v>Scented (0 to +5%)</v>
      </c>
    </row>
    <row r="3896" spans="1:37">
      <c r="A3896" s="1">
        <v>104</v>
      </c>
      <c r="B3896" s="5">
        <v>0.35499999999999998</v>
      </c>
      <c r="C3896" t="s">
        <v>4033</v>
      </c>
      <c r="D3896">
        <v>0</v>
      </c>
      <c r="E3896">
        <v>0</v>
      </c>
      <c r="F3896">
        <v>3</v>
      </c>
      <c r="G3896">
        <v>13</v>
      </c>
      <c r="H3896">
        <v>13</v>
      </c>
      <c r="I3896">
        <v>10</v>
      </c>
      <c r="J3896">
        <v>39</v>
      </c>
      <c r="K3896" t="s">
        <v>29</v>
      </c>
      <c r="L3896">
        <v>1</v>
      </c>
      <c r="M3896">
        <v>39</v>
      </c>
      <c r="N3896" t="s">
        <v>4034</v>
      </c>
      <c r="O3896" t="s">
        <v>4035</v>
      </c>
      <c r="P3896" t="s">
        <v>3787</v>
      </c>
      <c r="Q3896" t="s">
        <v>3788</v>
      </c>
      <c r="R3896" t="s">
        <v>3789</v>
      </c>
      <c r="V3896" t="s">
        <v>3749</v>
      </c>
      <c r="X3896" t="str">
        <f>VLOOKUP(pbp!V1129, games!$B$2:$R$40, 3, FALSE)</f>
        <v>2019-10-20T20:25Z</v>
      </c>
      <c r="Y3896">
        <f>VLOOKUP(1*V3896,NFLGames!$H$11:$H$555,1,FALSE)</f>
        <v>401220277</v>
      </c>
      <c r="Z3896">
        <f>VLOOKUP($Y3896, NFLGames!$H$11:$K$555,2,FALSE)</f>
        <v>2020</v>
      </c>
      <c r="AA3896">
        <f>VLOOKUP($Y3896, NFLGames!$H$11:$K$555,3,FALSE)</f>
        <v>8</v>
      </c>
      <c r="AB3896" s="6">
        <f>IF(A3897=0, 0, AH3897-tbl_pbp[[#This Row],[Saints Win %]])</f>
        <v>-1.9000000000000017E-2</v>
      </c>
      <c r="AE3896">
        <f>ABS(tbl_pbp[[#This Row],[play.homeScore]]-tbl_pbp[[#This Row],[play.awayScore]])</f>
        <v>0</v>
      </c>
      <c r="AF3896">
        <f>IF(tbl_pbp[[#This Row],[Play Saints Win % Increase]]&gt;=$AF$4,1,0)</f>
        <v>0</v>
      </c>
      <c r="AG3896" t="str">
        <f>VLOOKUP(tbl_pbp[[#This Row],[gameId]], games!$B$2:$T$40, 9, FALSE)</f>
        <v>new-orleans-saints</v>
      </c>
      <c r="AH3896" s="5">
        <f>IF(tbl_pbp[[#This Row],[AwayTeam]] &lt;&gt; "new-orleans-saints", tbl_pbp[[#This Row],[homeWinPercentage]], 1-tbl_pbp[[#This Row],[homeWinPercentage]])</f>
        <v>0.64500000000000002</v>
      </c>
      <c r="AI3896" s="13">
        <f>tbl_pbp[[#This Row],[Kamara]]*tbl_pbp[[#This Row],[Impactful Play]]</f>
        <v>0</v>
      </c>
      <c r="AJ3896" s="13">
        <f>tbl_pbp[[#This Row],[Thomas]]*tbl_pbp[[#This Row],[Impactful Play]]</f>
        <v>0</v>
      </c>
      <c r="AK3896" s="13" t="str">
        <f>VLOOKUP(tbl_pbp[[#This Row],[Play Saints Win % Increase]], tbl_impact[],3,TRUE)</f>
        <v>Bad (0 to -5%)</v>
      </c>
    </row>
    <row r="3897" spans="1:37">
      <c r="A3897" s="1">
        <v>105</v>
      </c>
      <c r="B3897" s="5">
        <v>0.374</v>
      </c>
      <c r="C3897" t="s">
        <v>4036</v>
      </c>
      <c r="D3897">
        <v>0</v>
      </c>
      <c r="E3897">
        <v>0</v>
      </c>
      <c r="F3897">
        <v>3</v>
      </c>
      <c r="G3897">
        <v>13</v>
      </c>
      <c r="H3897">
        <v>13</v>
      </c>
      <c r="I3897">
        <v>10</v>
      </c>
      <c r="J3897">
        <v>39</v>
      </c>
      <c r="K3897" t="s">
        <v>29</v>
      </c>
      <c r="L3897">
        <v>1</v>
      </c>
      <c r="M3897">
        <v>39</v>
      </c>
      <c r="N3897" t="s">
        <v>4037</v>
      </c>
      <c r="O3897" t="s">
        <v>4035</v>
      </c>
      <c r="P3897" t="s">
        <v>45</v>
      </c>
      <c r="Q3897" t="s">
        <v>46</v>
      </c>
      <c r="R3897" t="s">
        <v>47</v>
      </c>
      <c r="S3897" t="s">
        <v>33</v>
      </c>
      <c r="T3897" t="s">
        <v>90</v>
      </c>
      <c r="U3897" t="s">
        <v>308</v>
      </c>
      <c r="V3897" t="s">
        <v>3749</v>
      </c>
      <c r="X3897" t="str">
        <f>VLOOKUP(pbp!V1130, games!$B$2:$R$40, 3, FALSE)</f>
        <v>2019-10-20T20:25Z</v>
      </c>
      <c r="Y3897">
        <f>VLOOKUP(1*V3897,NFLGames!$H$11:$H$555,1,FALSE)</f>
        <v>401220277</v>
      </c>
      <c r="Z3897">
        <f>VLOOKUP($Y3897, NFLGames!$H$11:$K$555,2,FALSE)</f>
        <v>2020</v>
      </c>
      <c r="AA3897">
        <f>VLOOKUP($Y3897, NFLGames!$H$11:$K$555,3,FALSE)</f>
        <v>8</v>
      </c>
      <c r="AB3897" s="6">
        <f>IF(A3898=0, 0, AH3898-tbl_pbp[[#This Row],[Saints Win %]])</f>
        <v>0</v>
      </c>
      <c r="AC3897">
        <v>1</v>
      </c>
      <c r="AE3897">
        <f>ABS(tbl_pbp[[#This Row],[play.homeScore]]-tbl_pbp[[#This Row],[play.awayScore]])</f>
        <v>0</v>
      </c>
      <c r="AF3897">
        <f>IF(tbl_pbp[[#This Row],[Play Saints Win % Increase]]&gt;=$AF$4,1,0)</f>
        <v>0</v>
      </c>
      <c r="AG3897" t="str">
        <f>VLOOKUP(tbl_pbp[[#This Row],[gameId]], games!$B$2:$T$40, 9, FALSE)</f>
        <v>new-orleans-saints</v>
      </c>
      <c r="AH3897" s="5">
        <f>IF(tbl_pbp[[#This Row],[AwayTeam]] &lt;&gt; "new-orleans-saints", tbl_pbp[[#This Row],[homeWinPercentage]], 1-tbl_pbp[[#This Row],[homeWinPercentage]])</f>
        <v>0.626</v>
      </c>
      <c r="AI3897" s="13">
        <f>tbl_pbp[[#This Row],[Kamara]]*tbl_pbp[[#This Row],[Impactful Play]]</f>
        <v>0</v>
      </c>
      <c r="AJ3897" s="13">
        <f>tbl_pbp[[#This Row],[Thomas]]*tbl_pbp[[#This Row],[Impactful Play]]</f>
        <v>0</v>
      </c>
      <c r="AK3897" s="13" t="str">
        <f>VLOOKUP(tbl_pbp[[#This Row],[Play Saints Win % Increase]], tbl_impact[],3,TRUE)</f>
        <v>Scented (0 to +5%)</v>
      </c>
    </row>
    <row r="3898" spans="1:37">
      <c r="A3898" s="1">
        <v>106</v>
      </c>
      <c r="B3898" s="5">
        <v>0.374</v>
      </c>
      <c r="C3898" t="s">
        <v>4038</v>
      </c>
      <c r="D3898">
        <v>0</v>
      </c>
      <c r="E3898">
        <v>0</v>
      </c>
      <c r="F3898">
        <v>3</v>
      </c>
      <c r="G3898">
        <v>13</v>
      </c>
      <c r="H3898">
        <v>13</v>
      </c>
      <c r="I3898">
        <v>7</v>
      </c>
      <c r="J3898">
        <v>36</v>
      </c>
      <c r="K3898" t="s">
        <v>29</v>
      </c>
      <c r="L3898">
        <v>2</v>
      </c>
      <c r="M3898">
        <v>36</v>
      </c>
      <c r="N3898" t="s">
        <v>4039</v>
      </c>
      <c r="O3898" t="s">
        <v>273</v>
      </c>
      <c r="P3898" t="s">
        <v>45</v>
      </c>
      <c r="Q3898" t="s">
        <v>46</v>
      </c>
      <c r="R3898" t="s">
        <v>47</v>
      </c>
      <c r="S3898" t="s">
        <v>220</v>
      </c>
      <c r="T3898" t="s">
        <v>4040</v>
      </c>
      <c r="U3898" t="s">
        <v>4041</v>
      </c>
      <c r="V3898" t="s">
        <v>3749</v>
      </c>
      <c r="X3898" t="str">
        <f>VLOOKUP(pbp!V1131, games!$B$2:$R$40, 3, FALSE)</f>
        <v>2019-10-20T20:25Z</v>
      </c>
      <c r="Y3898">
        <f>VLOOKUP(1*V3898,NFLGames!$H$11:$H$555,1,FALSE)</f>
        <v>401220277</v>
      </c>
      <c r="Z3898">
        <f>VLOOKUP($Y3898, NFLGames!$H$11:$K$555,2,FALSE)</f>
        <v>2020</v>
      </c>
      <c r="AA3898">
        <f>VLOOKUP($Y3898, NFLGames!$H$11:$K$555,3,FALSE)</f>
        <v>8</v>
      </c>
      <c r="AB3898" s="6">
        <f>IF(A3899=0, 0, AH3899-tbl_pbp[[#This Row],[Saints Win %]])</f>
        <v>3.0000000000000027E-2</v>
      </c>
      <c r="AE3898">
        <f>ABS(tbl_pbp[[#This Row],[play.homeScore]]-tbl_pbp[[#This Row],[play.awayScore]])</f>
        <v>0</v>
      </c>
      <c r="AF3898">
        <f>IF(tbl_pbp[[#This Row],[Play Saints Win % Increase]]&gt;=$AF$4,1,0)</f>
        <v>0</v>
      </c>
      <c r="AG3898" t="str">
        <f>VLOOKUP(tbl_pbp[[#This Row],[gameId]], games!$B$2:$T$40, 9, FALSE)</f>
        <v>new-orleans-saints</v>
      </c>
      <c r="AH3898" s="5">
        <f>IF(tbl_pbp[[#This Row],[AwayTeam]] &lt;&gt; "new-orleans-saints", tbl_pbp[[#This Row],[homeWinPercentage]], 1-tbl_pbp[[#This Row],[homeWinPercentage]])</f>
        <v>0.626</v>
      </c>
      <c r="AI3898" s="13">
        <f>tbl_pbp[[#This Row],[Kamara]]*tbl_pbp[[#This Row],[Impactful Play]]</f>
        <v>0</v>
      </c>
      <c r="AJ3898" s="13">
        <f>tbl_pbp[[#This Row],[Thomas]]*tbl_pbp[[#This Row],[Impactful Play]]</f>
        <v>0</v>
      </c>
      <c r="AK3898" s="13" t="str">
        <f>VLOOKUP(tbl_pbp[[#This Row],[Play Saints Win % Increase]], tbl_impact[],3,TRUE)</f>
        <v>Scented (0 to +5%)</v>
      </c>
    </row>
    <row r="3899" spans="1:37">
      <c r="A3899" s="1">
        <v>107</v>
      </c>
      <c r="B3899" s="5">
        <v>0.34399999999999997</v>
      </c>
      <c r="C3899" t="s">
        <v>4042</v>
      </c>
      <c r="D3899">
        <v>0</v>
      </c>
      <c r="E3899">
        <v>0</v>
      </c>
      <c r="F3899">
        <v>3</v>
      </c>
      <c r="G3899">
        <v>13</v>
      </c>
      <c r="H3899">
        <v>13</v>
      </c>
      <c r="I3899">
        <v>6</v>
      </c>
      <c r="J3899">
        <v>35</v>
      </c>
      <c r="K3899" t="s">
        <v>29</v>
      </c>
      <c r="L3899">
        <v>3</v>
      </c>
      <c r="M3899">
        <v>65</v>
      </c>
      <c r="N3899" t="s">
        <v>4043</v>
      </c>
      <c r="O3899" t="s">
        <v>570</v>
      </c>
      <c r="P3899" t="s">
        <v>22</v>
      </c>
      <c r="Q3899" t="s">
        <v>37</v>
      </c>
      <c r="S3899" t="s">
        <v>302</v>
      </c>
      <c r="T3899" t="s">
        <v>310</v>
      </c>
      <c r="U3899" t="s">
        <v>313</v>
      </c>
      <c r="V3899" t="s">
        <v>3749</v>
      </c>
      <c r="X3899" t="str">
        <f>VLOOKUP(pbp!V1132, games!$B$2:$R$40, 3, FALSE)</f>
        <v>2019-10-20T20:25Z</v>
      </c>
      <c r="Y3899">
        <f>VLOOKUP(1*V3899,NFLGames!$H$11:$H$555,1,FALSE)</f>
        <v>401220277</v>
      </c>
      <c r="Z3899">
        <f>VLOOKUP($Y3899, NFLGames!$H$11:$K$555,2,FALSE)</f>
        <v>2020</v>
      </c>
      <c r="AA3899">
        <f>VLOOKUP($Y3899, NFLGames!$H$11:$K$555,3,FALSE)</f>
        <v>8</v>
      </c>
      <c r="AB3899" s="6">
        <f>IF(A3900=0, 0, AH3900-tbl_pbp[[#This Row],[Saints Win %]])</f>
        <v>1.9000000000000017E-2</v>
      </c>
      <c r="AE3899">
        <f>ABS(tbl_pbp[[#This Row],[play.homeScore]]-tbl_pbp[[#This Row],[play.awayScore]])</f>
        <v>0</v>
      </c>
      <c r="AF3899">
        <f>IF(tbl_pbp[[#This Row],[Play Saints Win % Increase]]&gt;=$AF$4,1,0)</f>
        <v>0</v>
      </c>
      <c r="AG3899" t="str">
        <f>VLOOKUP(tbl_pbp[[#This Row],[gameId]], games!$B$2:$T$40, 9, FALSE)</f>
        <v>new-orleans-saints</v>
      </c>
      <c r="AH3899" s="5">
        <f>IF(tbl_pbp[[#This Row],[AwayTeam]] &lt;&gt; "new-orleans-saints", tbl_pbp[[#This Row],[homeWinPercentage]], 1-tbl_pbp[[#This Row],[homeWinPercentage]])</f>
        <v>0.65600000000000003</v>
      </c>
      <c r="AI3899" s="13">
        <f>tbl_pbp[[#This Row],[Kamara]]*tbl_pbp[[#This Row],[Impactful Play]]</f>
        <v>0</v>
      </c>
      <c r="AJ3899" s="13">
        <f>tbl_pbp[[#This Row],[Thomas]]*tbl_pbp[[#This Row],[Impactful Play]]</f>
        <v>0</v>
      </c>
      <c r="AK3899" s="13" t="str">
        <f>VLOOKUP(tbl_pbp[[#This Row],[Play Saints Win % Increase]], tbl_impact[],3,TRUE)</f>
        <v>Scented (0 to +5%)</v>
      </c>
    </row>
    <row r="3900" spans="1:37">
      <c r="A3900" s="1">
        <v>108</v>
      </c>
      <c r="B3900" s="5">
        <v>0.32500000000000001</v>
      </c>
      <c r="C3900" t="s">
        <v>4044</v>
      </c>
      <c r="D3900">
        <v>0</v>
      </c>
      <c r="E3900">
        <v>0</v>
      </c>
      <c r="F3900">
        <v>3</v>
      </c>
      <c r="G3900">
        <v>13</v>
      </c>
      <c r="H3900">
        <v>13</v>
      </c>
      <c r="I3900">
        <v>6</v>
      </c>
      <c r="J3900">
        <v>35</v>
      </c>
      <c r="K3900" t="s">
        <v>29</v>
      </c>
      <c r="L3900">
        <v>4</v>
      </c>
      <c r="M3900">
        <v>35</v>
      </c>
      <c r="N3900" t="s">
        <v>4045</v>
      </c>
      <c r="O3900" t="s">
        <v>195</v>
      </c>
      <c r="P3900" t="s">
        <v>30</v>
      </c>
      <c r="Q3900" t="s">
        <v>31</v>
      </c>
      <c r="R3900" t="s">
        <v>32</v>
      </c>
      <c r="S3900" t="s">
        <v>2164</v>
      </c>
      <c r="T3900" t="s">
        <v>310</v>
      </c>
      <c r="U3900" t="s">
        <v>4046</v>
      </c>
      <c r="V3900" t="s">
        <v>3749</v>
      </c>
      <c r="X3900" t="str">
        <f>VLOOKUP(pbp!V1133, games!$B$2:$R$40, 3, FALSE)</f>
        <v>2019-10-20T20:25Z</v>
      </c>
      <c r="Y3900">
        <f>VLOOKUP(1*V3900,NFLGames!$H$11:$H$555,1,FALSE)</f>
        <v>401220277</v>
      </c>
      <c r="Z3900">
        <f>VLOOKUP($Y3900, NFLGames!$H$11:$K$555,2,FALSE)</f>
        <v>2020</v>
      </c>
      <c r="AA3900">
        <f>VLOOKUP($Y3900, NFLGames!$H$11:$K$555,3,FALSE)</f>
        <v>8</v>
      </c>
      <c r="AB3900" s="6">
        <f>IF(A3901=0, 0, AH3901-tbl_pbp[[#This Row],[Saints Win %]])</f>
        <v>4.0000000000000036E-3</v>
      </c>
      <c r="AE3900">
        <f>ABS(tbl_pbp[[#This Row],[play.homeScore]]-tbl_pbp[[#This Row],[play.awayScore]])</f>
        <v>0</v>
      </c>
      <c r="AF3900">
        <f>IF(tbl_pbp[[#This Row],[Play Saints Win % Increase]]&gt;=$AF$4,1,0)</f>
        <v>0</v>
      </c>
      <c r="AG3900" t="str">
        <f>VLOOKUP(tbl_pbp[[#This Row],[gameId]], games!$B$2:$T$40, 9, FALSE)</f>
        <v>new-orleans-saints</v>
      </c>
      <c r="AH3900" s="5">
        <f>IF(tbl_pbp[[#This Row],[AwayTeam]] &lt;&gt; "new-orleans-saints", tbl_pbp[[#This Row],[homeWinPercentage]], 1-tbl_pbp[[#This Row],[homeWinPercentage]])</f>
        <v>0.67500000000000004</v>
      </c>
      <c r="AI3900" s="13">
        <f>tbl_pbp[[#This Row],[Kamara]]*tbl_pbp[[#This Row],[Impactful Play]]</f>
        <v>0</v>
      </c>
      <c r="AJ3900" s="13">
        <f>tbl_pbp[[#This Row],[Thomas]]*tbl_pbp[[#This Row],[Impactful Play]]</f>
        <v>0</v>
      </c>
      <c r="AK3900" s="13" t="str">
        <f>VLOOKUP(tbl_pbp[[#This Row],[Play Saints Win % Increase]], tbl_impact[],3,TRUE)</f>
        <v>Scented (0 to +5%)</v>
      </c>
    </row>
    <row r="3901" spans="1:37">
      <c r="A3901" s="1">
        <v>109</v>
      </c>
      <c r="B3901" s="5">
        <v>0.32100000000000001</v>
      </c>
      <c r="C3901" t="s">
        <v>4047</v>
      </c>
      <c r="D3901">
        <v>0</v>
      </c>
      <c r="E3901">
        <v>0</v>
      </c>
      <c r="F3901">
        <v>3</v>
      </c>
      <c r="G3901">
        <v>13</v>
      </c>
      <c r="H3901">
        <v>13</v>
      </c>
      <c r="I3901">
        <v>10</v>
      </c>
      <c r="J3901">
        <v>27</v>
      </c>
      <c r="K3901" t="s">
        <v>29</v>
      </c>
      <c r="L3901">
        <v>1</v>
      </c>
      <c r="M3901">
        <v>27</v>
      </c>
      <c r="N3901" t="s">
        <v>4048</v>
      </c>
      <c r="O3901" t="s">
        <v>773</v>
      </c>
      <c r="P3901" t="s">
        <v>45</v>
      </c>
      <c r="Q3901" t="s">
        <v>46</v>
      </c>
      <c r="R3901" t="s">
        <v>47</v>
      </c>
      <c r="S3901" t="s">
        <v>33</v>
      </c>
      <c r="T3901" t="s">
        <v>292</v>
      </c>
      <c r="U3901" t="s">
        <v>353</v>
      </c>
      <c r="V3901" t="s">
        <v>3749</v>
      </c>
      <c r="X3901" t="str">
        <f>VLOOKUP(pbp!V1134, games!$B$2:$R$40, 3, FALSE)</f>
        <v>2019-10-20T20:25Z</v>
      </c>
      <c r="Y3901">
        <f>VLOOKUP(1*V3901,NFLGames!$H$11:$H$555,1,FALSE)</f>
        <v>401220277</v>
      </c>
      <c r="Z3901">
        <f>VLOOKUP($Y3901, NFLGames!$H$11:$K$555,2,FALSE)</f>
        <v>2020</v>
      </c>
      <c r="AA3901">
        <f>VLOOKUP($Y3901, NFLGames!$H$11:$K$555,3,FALSE)</f>
        <v>8</v>
      </c>
      <c r="AB3901" s="6">
        <f>IF(A3902=0, 0, AH3902-tbl_pbp[[#This Row],[Saints Win %]])</f>
        <v>8.999999999999897E-3</v>
      </c>
      <c r="AE3901">
        <f>ABS(tbl_pbp[[#This Row],[play.homeScore]]-tbl_pbp[[#This Row],[play.awayScore]])</f>
        <v>0</v>
      </c>
      <c r="AF3901">
        <f>IF(tbl_pbp[[#This Row],[Play Saints Win % Increase]]&gt;=$AF$4,1,0)</f>
        <v>0</v>
      </c>
      <c r="AG3901" t="str">
        <f>VLOOKUP(tbl_pbp[[#This Row],[gameId]], games!$B$2:$T$40, 9, FALSE)</f>
        <v>new-orleans-saints</v>
      </c>
      <c r="AH3901" s="5">
        <f>IF(tbl_pbp[[#This Row],[AwayTeam]] &lt;&gt; "new-orleans-saints", tbl_pbp[[#This Row],[homeWinPercentage]], 1-tbl_pbp[[#This Row],[homeWinPercentage]])</f>
        <v>0.67900000000000005</v>
      </c>
      <c r="AI3901" s="13">
        <f>tbl_pbp[[#This Row],[Kamara]]*tbl_pbp[[#This Row],[Impactful Play]]</f>
        <v>0</v>
      </c>
      <c r="AJ3901" s="13">
        <f>tbl_pbp[[#This Row],[Thomas]]*tbl_pbp[[#This Row],[Impactful Play]]</f>
        <v>0</v>
      </c>
      <c r="AK3901" s="13" t="str">
        <f>VLOOKUP(tbl_pbp[[#This Row],[Play Saints Win % Increase]], tbl_impact[],3,TRUE)</f>
        <v>Scented (0 to +5%)</v>
      </c>
    </row>
    <row r="3902" spans="1:37">
      <c r="A3902" s="1">
        <v>110</v>
      </c>
      <c r="B3902" s="5">
        <v>0.312</v>
      </c>
      <c r="C3902" t="s">
        <v>4049</v>
      </c>
      <c r="D3902">
        <v>0</v>
      </c>
      <c r="E3902">
        <v>0</v>
      </c>
      <c r="F3902">
        <v>3</v>
      </c>
      <c r="G3902">
        <v>13</v>
      </c>
      <c r="H3902">
        <v>13</v>
      </c>
      <c r="I3902">
        <v>6</v>
      </c>
      <c r="J3902">
        <v>23</v>
      </c>
      <c r="K3902" t="s">
        <v>29</v>
      </c>
      <c r="L3902">
        <v>2</v>
      </c>
      <c r="M3902">
        <v>23</v>
      </c>
      <c r="N3902" t="s">
        <v>4050</v>
      </c>
      <c r="O3902" t="s">
        <v>1558</v>
      </c>
      <c r="P3902" t="s">
        <v>45</v>
      </c>
      <c r="Q3902" t="s">
        <v>46</v>
      </c>
      <c r="R3902" t="s">
        <v>47</v>
      </c>
      <c r="S3902" t="s">
        <v>60</v>
      </c>
      <c r="T3902" t="s">
        <v>239</v>
      </c>
      <c r="U3902" t="s">
        <v>4051</v>
      </c>
      <c r="V3902" t="s">
        <v>3749</v>
      </c>
      <c r="X3902" t="str">
        <f>VLOOKUP(pbp!V1135, games!$B$2:$R$40, 3, FALSE)</f>
        <v>2019-10-20T20:25Z</v>
      </c>
      <c r="Y3902">
        <f>VLOOKUP(1*V3902,NFLGames!$H$11:$H$555,1,FALSE)</f>
        <v>401220277</v>
      </c>
      <c r="Z3902">
        <f>VLOOKUP($Y3902, NFLGames!$H$11:$K$555,2,FALSE)</f>
        <v>2020</v>
      </c>
      <c r="AA3902">
        <f>VLOOKUP($Y3902, NFLGames!$H$11:$K$555,3,FALSE)</f>
        <v>8</v>
      </c>
      <c r="AB3902" s="6">
        <f>IF(A3903=0, 0, AH3903-tbl_pbp[[#This Row],[Saints Win %]])</f>
        <v>-6.2999999999999945E-2</v>
      </c>
      <c r="AE3902">
        <f>ABS(tbl_pbp[[#This Row],[play.homeScore]]-tbl_pbp[[#This Row],[play.awayScore]])</f>
        <v>0</v>
      </c>
      <c r="AF3902">
        <f>IF(tbl_pbp[[#This Row],[Play Saints Win % Increase]]&gt;=$AF$4,1,0)</f>
        <v>0</v>
      </c>
      <c r="AG3902" t="str">
        <f>VLOOKUP(tbl_pbp[[#This Row],[gameId]], games!$B$2:$T$40, 9, FALSE)</f>
        <v>new-orleans-saints</v>
      </c>
      <c r="AH3902" s="5">
        <f>IF(tbl_pbp[[#This Row],[AwayTeam]] &lt;&gt; "new-orleans-saints", tbl_pbp[[#This Row],[homeWinPercentage]], 1-tbl_pbp[[#This Row],[homeWinPercentage]])</f>
        <v>0.68799999999999994</v>
      </c>
      <c r="AI3902" s="13">
        <f>tbl_pbp[[#This Row],[Kamara]]*tbl_pbp[[#This Row],[Impactful Play]]</f>
        <v>0</v>
      </c>
      <c r="AJ3902" s="13">
        <f>tbl_pbp[[#This Row],[Thomas]]*tbl_pbp[[#This Row],[Impactful Play]]</f>
        <v>0</v>
      </c>
      <c r="AK3902" s="13" t="str">
        <f>VLOOKUP(tbl_pbp[[#This Row],[Play Saints Win % Increase]], tbl_impact[],3,TRUE)</f>
        <v>Smelly (worse than-5% -&gt; -10%)</v>
      </c>
    </row>
    <row r="3903" spans="1:37">
      <c r="A3903" s="1">
        <v>111</v>
      </c>
      <c r="B3903" s="5">
        <v>0.375</v>
      </c>
      <c r="C3903" t="s">
        <v>4052</v>
      </c>
      <c r="D3903">
        <v>0</v>
      </c>
      <c r="E3903">
        <v>0</v>
      </c>
      <c r="F3903">
        <v>3</v>
      </c>
      <c r="G3903">
        <v>13</v>
      </c>
      <c r="H3903">
        <v>13</v>
      </c>
      <c r="I3903">
        <v>3</v>
      </c>
      <c r="J3903">
        <v>20</v>
      </c>
      <c r="K3903" t="s">
        <v>29</v>
      </c>
      <c r="L3903">
        <v>3</v>
      </c>
      <c r="M3903">
        <v>20</v>
      </c>
      <c r="N3903" t="s">
        <v>4053</v>
      </c>
      <c r="O3903" t="s">
        <v>2674</v>
      </c>
      <c r="P3903" t="s">
        <v>22</v>
      </c>
      <c r="Q3903" t="s">
        <v>37</v>
      </c>
      <c r="S3903" t="s">
        <v>375</v>
      </c>
      <c r="T3903" t="s">
        <v>109</v>
      </c>
      <c r="U3903" t="s">
        <v>4054</v>
      </c>
      <c r="V3903" t="s">
        <v>3749</v>
      </c>
      <c r="X3903" t="str">
        <f>VLOOKUP(pbp!V1136, games!$B$2:$R$40, 3, FALSE)</f>
        <v>2019-10-20T20:25Z</v>
      </c>
      <c r="Y3903">
        <f>VLOOKUP(1*V3903,NFLGames!$H$11:$H$555,1,FALSE)</f>
        <v>401220277</v>
      </c>
      <c r="Z3903">
        <f>VLOOKUP($Y3903, NFLGames!$H$11:$K$555,2,FALSE)</f>
        <v>2020</v>
      </c>
      <c r="AA3903">
        <f>VLOOKUP($Y3903, NFLGames!$H$11:$K$555,3,FALSE)</f>
        <v>8</v>
      </c>
      <c r="AB3903" s="6">
        <f>IF(A3904=0, 0, AH3904-tbl_pbp[[#This Row],[Saints Win %]])</f>
        <v>2.1000000000000019E-2</v>
      </c>
      <c r="AC3903">
        <v>1</v>
      </c>
      <c r="AE3903">
        <f>ABS(tbl_pbp[[#This Row],[play.homeScore]]-tbl_pbp[[#This Row],[play.awayScore]])</f>
        <v>0</v>
      </c>
      <c r="AF3903">
        <f>IF(tbl_pbp[[#This Row],[Play Saints Win % Increase]]&gt;=$AF$4,1,0)</f>
        <v>0</v>
      </c>
      <c r="AG3903" t="str">
        <f>VLOOKUP(tbl_pbp[[#This Row],[gameId]], games!$B$2:$T$40, 9, FALSE)</f>
        <v>new-orleans-saints</v>
      </c>
      <c r="AH3903" s="5">
        <f>IF(tbl_pbp[[#This Row],[AwayTeam]] &lt;&gt; "new-orleans-saints", tbl_pbp[[#This Row],[homeWinPercentage]], 1-tbl_pbp[[#This Row],[homeWinPercentage]])</f>
        <v>0.625</v>
      </c>
      <c r="AI3903" s="13">
        <f>tbl_pbp[[#This Row],[Kamara]]*tbl_pbp[[#This Row],[Impactful Play]]</f>
        <v>0</v>
      </c>
      <c r="AJ3903" s="13">
        <f>tbl_pbp[[#This Row],[Thomas]]*tbl_pbp[[#This Row],[Impactful Play]]</f>
        <v>0</v>
      </c>
      <c r="AK3903" s="13" t="str">
        <f>VLOOKUP(tbl_pbp[[#This Row],[Play Saints Win % Increase]], tbl_impact[],3,TRUE)</f>
        <v>Scented (0 to +5%)</v>
      </c>
    </row>
    <row r="3904" spans="1:37">
      <c r="A3904" s="1">
        <v>112</v>
      </c>
      <c r="B3904" s="5">
        <v>0.35399999999999998</v>
      </c>
      <c r="C3904" t="s">
        <v>4055</v>
      </c>
      <c r="D3904">
        <v>0</v>
      </c>
      <c r="E3904">
        <v>0</v>
      </c>
      <c r="F3904">
        <v>3</v>
      </c>
      <c r="G3904">
        <v>13</v>
      </c>
      <c r="H3904">
        <v>16</v>
      </c>
      <c r="I3904">
        <v>3</v>
      </c>
      <c r="J3904">
        <v>20</v>
      </c>
      <c r="K3904" t="s">
        <v>29</v>
      </c>
      <c r="L3904">
        <v>4</v>
      </c>
      <c r="M3904">
        <v>20</v>
      </c>
      <c r="N3904" t="s">
        <v>4056</v>
      </c>
      <c r="O3904" t="s">
        <v>3314</v>
      </c>
      <c r="P3904" t="s">
        <v>187</v>
      </c>
      <c r="Q3904" t="s">
        <v>188</v>
      </c>
      <c r="R3904" t="s">
        <v>189</v>
      </c>
      <c r="S3904" t="s">
        <v>281</v>
      </c>
      <c r="T3904" t="s">
        <v>109</v>
      </c>
      <c r="U3904" t="s">
        <v>4057</v>
      </c>
      <c r="V3904" t="s">
        <v>3749</v>
      </c>
      <c r="X3904" t="str">
        <f>VLOOKUP(pbp!V1137, games!$B$2:$R$40, 3, FALSE)</f>
        <v>2019-10-20T20:25Z</v>
      </c>
      <c r="Y3904">
        <f>VLOOKUP(1*V3904,NFLGames!$H$11:$H$555,1,FALSE)</f>
        <v>401220277</v>
      </c>
      <c r="Z3904">
        <f>VLOOKUP($Y3904, NFLGames!$H$11:$K$555,2,FALSE)</f>
        <v>2020</v>
      </c>
      <c r="AA3904">
        <f>VLOOKUP($Y3904, NFLGames!$H$11:$K$555,3,FALSE)</f>
        <v>8</v>
      </c>
      <c r="AB3904" s="6">
        <f>IF(A3905=0, 0, AH3905-tbl_pbp[[#This Row],[Saints Win %]])</f>
        <v>6.1000000000000054E-2</v>
      </c>
      <c r="AE3904">
        <f>ABS(tbl_pbp[[#This Row],[play.homeScore]]-tbl_pbp[[#This Row],[play.awayScore]])</f>
        <v>3</v>
      </c>
      <c r="AF3904">
        <f>IF(tbl_pbp[[#This Row],[Play Saints Win % Increase]]&gt;=$AF$4,1,0)</f>
        <v>0</v>
      </c>
      <c r="AG3904" t="str">
        <f>VLOOKUP(tbl_pbp[[#This Row],[gameId]], games!$B$2:$T$40, 9, FALSE)</f>
        <v>new-orleans-saints</v>
      </c>
      <c r="AH3904" s="5">
        <f>IF(tbl_pbp[[#This Row],[AwayTeam]] &lt;&gt; "new-orleans-saints", tbl_pbp[[#This Row],[homeWinPercentage]], 1-tbl_pbp[[#This Row],[homeWinPercentage]])</f>
        <v>0.64600000000000002</v>
      </c>
      <c r="AI3904" s="13">
        <f>tbl_pbp[[#This Row],[Kamara]]*tbl_pbp[[#This Row],[Impactful Play]]</f>
        <v>0</v>
      </c>
      <c r="AJ3904" s="13">
        <f>tbl_pbp[[#This Row],[Thomas]]*tbl_pbp[[#This Row],[Impactful Play]]</f>
        <v>0</v>
      </c>
      <c r="AK3904" s="13" t="str">
        <f>VLOOKUP(tbl_pbp[[#This Row],[Play Saints Win % Increase]], tbl_impact[],3,TRUE)</f>
        <v>Perfumed (5 to + 10%)</v>
      </c>
    </row>
    <row r="3905" spans="1:37">
      <c r="A3905" s="1">
        <v>113</v>
      </c>
      <c r="B3905" s="5">
        <v>0.29299999999999998</v>
      </c>
      <c r="C3905" t="s">
        <v>4058</v>
      </c>
      <c r="D3905">
        <v>0</v>
      </c>
      <c r="E3905">
        <v>0</v>
      </c>
      <c r="F3905">
        <v>3</v>
      </c>
      <c r="G3905">
        <v>13</v>
      </c>
      <c r="H3905">
        <v>16</v>
      </c>
      <c r="I3905">
        <v>10</v>
      </c>
      <c r="J3905">
        <v>65</v>
      </c>
      <c r="K3905" t="s">
        <v>29</v>
      </c>
      <c r="L3905">
        <v>1</v>
      </c>
      <c r="M3905">
        <v>65</v>
      </c>
      <c r="N3905" t="s">
        <v>4059</v>
      </c>
      <c r="O3905" t="s">
        <v>3314</v>
      </c>
      <c r="P3905" t="s">
        <v>3787</v>
      </c>
      <c r="Q3905" t="s">
        <v>3788</v>
      </c>
      <c r="R3905" t="s">
        <v>3789</v>
      </c>
      <c r="V3905" t="s">
        <v>3749</v>
      </c>
      <c r="X3905" t="str">
        <f>VLOOKUP(pbp!V1138, games!$B$2:$R$40, 3, FALSE)</f>
        <v>2019-10-20T20:25Z</v>
      </c>
      <c r="Y3905">
        <f>VLOOKUP(1*V3905,NFLGames!$H$11:$H$555,1,FALSE)</f>
        <v>401220277</v>
      </c>
      <c r="Z3905">
        <f>VLOOKUP($Y3905, NFLGames!$H$11:$K$555,2,FALSE)</f>
        <v>2020</v>
      </c>
      <c r="AA3905">
        <f>VLOOKUP($Y3905, NFLGames!$H$11:$K$555,3,FALSE)</f>
        <v>8</v>
      </c>
      <c r="AB3905" s="6">
        <f>IF(A3906=0, 0, AH3906-tbl_pbp[[#This Row],[Saints Win %]])</f>
        <v>-3.400000000000003E-2</v>
      </c>
      <c r="AE3905">
        <f>ABS(tbl_pbp[[#This Row],[play.homeScore]]-tbl_pbp[[#This Row],[play.awayScore]])</f>
        <v>3</v>
      </c>
      <c r="AF3905">
        <f>IF(tbl_pbp[[#This Row],[Play Saints Win % Increase]]&gt;=$AF$4,1,0)</f>
        <v>0</v>
      </c>
      <c r="AG3905" t="str">
        <f>VLOOKUP(tbl_pbp[[#This Row],[gameId]], games!$B$2:$T$40, 9, FALSE)</f>
        <v>new-orleans-saints</v>
      </c>
      <c r="AH3905" s="5">
        <f>IF(tbl_pbp[[#This Row],[AwayTeam]] &lt;&gt; "new-orleans-saints", tbl_pbp[[#This Row],[homeWinPercentage]], 1-tbl_pbp[[#This Row],[homeWinPercentage]])</f>
        <v>0.70700000000000007</v>
      </c>
      <c r="AI3905" s="13">
        <f>tbl_pbp[[#This Row],[Kamara]]*tbl_pbp[[#This Row],[Impactful Play]]</f>
        <v>0</v>
      </c>
      <c r="AJ3905" s="13">
        <f>tbl_pbp[[#This Row],[Thomas]]*tbl_pbp[[#This Row],[Impactful Play]]</f>
        <v>0</v>
      </c>
      <c r="AK3905" s="13" t="str">
        <f>VLOOKUP(tbl_pbp[[#This Row],[Play Saints Win % Increase]], tbl_impact[],3,TRUE)</f>
        <v>Bad (0 to -5%)</v>
      </c>
    </row>
    <row r="3906" spans="1:37">
      <c r="A3906" s="1">
        <v>114</v>
      </c>
      <c r="B3906" s="5">
        <v>0.32700000000000001</v>
      </c>
      <c r="C3906" t="s">
        <v>4060</v>
      </c>
      <c r="D3906">
        <v>0</v>
      </c>
      <c r="E3906">
        <v>0</v>
      </c>
      <c r="F3906">
        <v>3</v>
      </c>
      <c r="G3906">
        <v>13</v>
      </c>
      <c r="H3906">
        <v>16</v>
      </c>
      <c r="I3906">
        <v>0</v>
      </c>
      <c r="J3906">
        <v>65</v>
      </c>
      <c r="K3906" t="s">
        <v>29</v>
      </c>
      <c r="L3906">
        <v>0</v>
      </c>
      <c r="M3906">
        <v>65</v>
      </c>
      <c r="N3906" t="s">
        <v>4061</v>
      </c>
      <c r="O3906" t="s">
        <v>3314</v>
      </c>
      <c r="P3906" t="s">
        <v>25</v>
      </c>
      <c r="Q3906" t="s">
        <v>26</v>
      </c>
      <c r="R3906" t="s">
        <v>27</v>
      </c>
      <c r="V3906" t="s">
        <v>3749</v>
      </c>
      <c r="X3906" t="str">
        <f>VLOOKUP(pbp!V1139, games!$B$2:$R$40, 3, FALSE)</f>
        <v>2019-10-20T20:25Z</v>
      </c>
      <c r="Y3906">
        <f>VLOOKUP(1*V3906,NFLGames!$H$11:$H$555,1,FALSE)</f>
        <v>401220277</v>
      </c>
      <c r="Z3906">
        <f>VLOOKUP($Y3906, NFLGames!$H$11:$K$555,2,FALSE)</f>
        <v>2020</v>
      </c>
      <c r="AA3906">
        <f>VLOOKUP($Y3906, NFLGames!$H$11:$K$555,3,FALSE)</f>
        <v>8</v>
      </c>
      <c r="AB3906" s="6">
        <f>IF(A3907=0, 0, AH3907-tbl_pbp[[#This Row],[Saints Win %]])</f>
        <v>2.8000000000000025E-2</v>
      </c>
      <c r="AE3906">
        <f>ABS(tbl_pbp[[#This Row],[play.homeScore]]-tbl_pbp[[#This Row],[play.awayScore]])</f>
        <v>3</v>
      </c>
      <c r="AF3906">
        <f>IF(tbl_pbp[[#This Row],[Play Saints Win % Increase]]&gt;=$AF$4,1,0)</f>
        <v>0</v>
      </c>
      <c r="AG3906" t="str">
        <f>VLOOKUP(tbl_pbp[[#This Row],[gameId]], games!$B$2:$T$40, 9, FALSE)</f>
        <v>new-orleans-saints</v>
      </c>
      <c r="AH3906" s="5">
        <f>IF(tbl_pbp[[#This Row],[AwayTeam]] &lt;&gt; "new-orleans-saints", tbl_pbp[[#This Row],[homeWinPercentage]], 1-tbl_pbp[[#This Row],[homeWinPercentage]])</f>
        <v>0.67300000000000004</v>
      </c>
      <c r="AI3906" s="13">
        <f>tbl_pbp[[#This Row],[Kamara]]*tbl_pbp[[#This Row],[Impactful Play]]</f>
        <v>0</v>
      </c>
      <c r="AJ3906" s="13">
        <f>tbl_pbp[[#This Row],[Thomas]]*tbl_pbp[[#This Row],[Impactful Play]]</f>
        <v>0</v>
      </c>
      <c r="AK3906" s="13" t="str">
        <f>VLOOKUP(tbl_pbp[[#This Row],[Play Saints Win % Increase]], tbl_impact[],3,TRUE)</f>
        <v>Scented (0 to +5%)</v>
      </c>
    </row>
    <row r="3907" spans="1:37">
      <c r="A3907" s="1">
        <v>115</v>
      </c>
      <c r="B3907" s="5">
        <v>0.29899999999999999</v>
      </c>
      <c r="C3907" t="s">
        <v>4062</v>
      </c>
      <c r="D3907">
        <v>0</v>
      </c>
      <c r="E3907">
        <v>0</v>
      </c>
      <c r="F3907">
        <v>3</v>
      </c>
      <c r="G3907">
        <v>13</v>
      </c>
      <c r="H3907">
        <v>16</v>
      </c>
      <c r="I3907">
        <v>10</v>
      </c>
      <c r="J3907">
        <v>11</v>
      </c>
      <c r="K3907" t="s">
        <v>22</v>
      </c>
      <c r="L3907">
        <v>1</v>
      </c>
      <c r="M3907">
        <v>89</v>
      </c>
      <c r="N3907" t="s">
        <v>4063</v>
      </c>
      <c r="O3907" t="s">
        <v>4064</v>
      </c>
      <c r="P3907" t="s">
        <v>22</v>
      </c>
      <c r="Q3907" t="s">
        <v>37</v>
      </c>
      <c r="S3907" t="s">
        <v>33</v>
      </c>
      <c r="T3907" t="s">
        <v>106</v>
      </c>
      <c r="U3907" t="s">
        <v>107</v>
      </c>
      <c r="V3907" t="s">
        <v>3749</v>
      </c>
      <c r="X3907" t="str">
        <f>VLOOKUP(pbp!V1140, games!$B$2:$R$40, 3, FALSE)</f>
        <v>2019-10-20T20:25Z</v>
      </c>
      <c r="Y3907">
        <f>VLOOKUP(1*V3907,NFLGames!$H$11:$H$555,1,FALSE)</f>
        <v>401220277</v>
      </c>
      <c r="Z3907">
        <f>VLOOKUP($Y3907, NFLGames!$H$11:$K$555,2,FALSE)</f>
        <v>2020</v>
      </c>
      <c r="AA3907">
        <f>VLOOKUP($Y3907, NFLGames!$H$11:$K$555,3,FALSE)</f>
        <v>8</v>
      </c>
      <c r="AB3907" s="6">
        <f>IF(A3908=0, 0, AH3908-tbl_pbp[[#This Row],[Saints Win %]])</f>
        <v>0.10399999999999987</v>
      </c>
      <c r="AE3907">
        <f>ABS(tbl_pbp[[#This Row],[play.homeScore]]-tbl_pbp[[#This Row],[play.awayScore]])</f>
        <v>3</v>
      </c>
      <c r="AF3907">
        <f>IF(tbl_pbp[[#This Row],[Play Saints Win % Increase]]&gt;=$AF$4,1,0)</f>
        <v>1</v>
      </c>
      <c r="AG3907" t="str">
        <f>VLOOKUP(tbl_pbp[[#This Row],[gameId]], games!$B$2:$T$40, 9, FALSE)</f>
        <v>new-orleans-saints</v>
      </c>
      <c r="AH3907" s="5">
        <f>IF(tbl_pbp[[#This Row],[AwayTeam]] &lt;&gt; "new-orleans-saints", tbl_pbp[[#This Row],[homeWinPercentage]], 1-tbl_pbp[[#This Row],[homeWinPercentage]])</f>
        <v>0.70100000000000007</v>
      </c>
      <c r="AI3907" s="13">
        <f>tbl_pbp[[#This Row],[Kamara]]*tbl_pbp[[#This Row],[Impactful Play]]</f>
        <v>0</v>
      </c>
      <c r="AJ3907" s="13">
        <f>tbl_pbp[[#This Row],[Thomas]]*tbl_pbp[[#This Row],[Impactful Play]]</f>
        <v>0</v>
      </c>
      <c r="AK3907" s="13" t="str">
        <f>VLOOKUP(tbl_pbp[[#This Row],[Play Saints Win % Increase]], tbl_impact[],3,TRUE)</f>
        <v>Fragrant (10% to 20%)</v>
      </c>
    </row>
    <row r="3908" spans="1:37">
      <c r="A3908" s="1">
        <v>116</v>
      </c>
      <c r="B3908" s="5">
        <v>0.19500000000000001</v>
      </c>
      <c r="C3908" t="s">
        <v>4065</v>
      </c>
      <c r="D3908">
        <v>0</v>
      </c>
      <c r="E3908">
        <v>0</v>
      </c>
      <c r="F3908">
        <v>3</v>
      </c>
      <c r="G3908">
        <v>13</v>
      </c>
      <c r="H3908">
        <v>16</v>
      </c>
      <c r="I3908">
        <v>10</v>
      </c>
      <c r="J3908">
        <v>11</v>
      </c>
      <c r="K3908" t="s">
        <v>22</v>
      </c>
      <c r="L3908">
        <v>2</v>
      </c>
      <c r="M3908">
        <v>89</v>
      </c>
      <c r="N3908" t="s">
        <v>4066</v>
      </c>
      <c r="O3908" t="s">
        <v>1115</v>
      </c>
      <c r="P3908" t="s">
        <v>45</v>
      </c>
      <c r="Q3908" t="s">
        <v>46</v>
      </c>
      <c r="R3908" t="s">
        <v>47</v>
      </c>
      <c r="S3908" t="s">
        <v>120</v>
      </c>
      <c r="T3908" t="s">
        <v>106</v>
      </c>
      <c r="U3908" t="s">
        <v>4067</v>
      </c>
      <c r="V3908" t="s">
        <v>3749</v>
      </c>
      <c r="X3908" t="str">
        <f>VLOOKUP(pbp!V1141, games!$B$2:$R$40, 3, FALSE)</f>
        <v>2019-10-20T20:25Z</v>
      </c>
      <c r="Y3908">
        <f>VLOOKUP(1*V3908,NFLGames!$H$11:$H$555,1,FALSE)</f>
        <v>401220277</v>
      </c>
      <c r="Z3908">
        <f>VLOOKUP($Y3908, NFLGames!$H$11:$K$555,2,FALSE)</f>
        <v>2020</v>
      </c>
      <c r="AA3908">
        <f>VLOOKUP($Y3908, NFLGames!$H$11:$K$555,3,FALSE)</f>
        <v>8</v>
      </c>
      <c r="AB3908" s="6">
        <f>IF(A3909=0, 0, AH3909-tbl_pbp[[#This Row],[Saints Win %]])</f>
        <v>-8.4999999999999964E-2</v>
      </c>
      <c r="AE3908">
        <f>ABS(tbl_pbp[[#This Row],[play.homeScore]]-tbl_pbp[[#This Row],[play.awayScore]])</f>
        <v>3</v>
      </c>
      <c r="AF3908">
        <f>IF(tbl_pbp[[#This Row],[Play Saints Win % Increase]]&gt;=$AF$4,1,0)</f>
        <v>0</v>
      </c>
      <c r="AG3908" t="str">
        <f>VLOOKUP(tbl_pbp[[#This Row],[gameId]], games!$B$2:$T$40, 9, FALSE)</f>
        <v>new-orleans-saints</v>
      </c>
      <c r="AH3908" s="5">
        <f>IF(tbl_pbp[[#This Row],[AwayTeam]] &lt;&gt; "new-orleans-saints", tbl_pbp[[#This Row],[homeWinPercentage]], 1-tbl_pbp[[#This Row],[homeWinPercentage]])</f>
        <v>0.80499999999999994</v>
      </c>
      <c r="AI3908" s="13">
        <f>tbl_pbp[[#This Row],[Kamara]]*tbl_pbp[[#This Row],[Impactful Play]]</f>
        <v>0</v>
      </c>
      <c r="AJ3908" s="13">
        <f>tbl_pbp[[#This Row],[Thomas]]*tbl_pbp[[#This Row],[Impactful Play]]</f>
        <v>0</v>
      </c>
      <c r="AK3908" s="13" t="str">
        <f>VLOOKUP(tbl_pbp[[#This Row],[Play Saints Win % Increase]], tbl_impact[],3,TRUE)</f>
        <v>Smelly (worse than-5% -&gt; -10%)</v>
      </c>
    </row>
    <row r="3909" spans="1:37">
      <c r="A3909" s="1">
        <v>117</v>
      </c>
      <c r="B3909" s="5">
        <v>0.28000000000000003</v>
      </c>
      <c r="C3909" t="s">
        <v>4068</v>
      </c>
      <c r="D3909">
        <v>0</v>
      </c>
      <c r="E3909">
        <v>0</v>
      </c>
      <c r="F3909">
        <v>3</v>
      </c>
      <c r="G3909">
        <v>13</v>
      </c>
      <c r="H3909">
        <v>16</v>
      </c>
      <c r="I3909">
        <v>3</v>
      </c>
      <c r="J3909">
        <v>18</v>
      </c>
      <c r="K3909" t="s">
        <v>22</v>
      </c>
      <c r="L3909">
        <v>3</v>
      </c>
      <c r="M3909">
        <v>82</v>
      </c>
      <c r="N3909" t="s">
        <v>4069</v>
      </c>
      <c r="O3909" t="s">
        <v>4070</v>
      </c>
      <c r="P3909" t="s">
        <v>45</v>
      </c>
      <c r="Q3909" t="s">
        <v>46</v>
      </c>
      <c r="R3909" t="s">
        <v>47</v>
      </c>
      <c r="S3909" t="s">
        <v>375</v>
      </c>
      <c r="T3909" t="s">
        <v>236</v>
      </c>
      <c r="U3909" t="s">
        <v>4071</v>
      </c>
      <c r="V3909" t="s">
        <v>3749</v>
      </c>
      <c r="X3909" t="str">
        <f>VLOOKUP(pbp!V1142, games!$B$2:$R$40, 3, FALSE)</f>
        <v>2019-10-20T20:25Z</v>
      </c>
      <c r="Y3909">
        <f>VLOOKUP(1*V3909,NFLGames!$H$11:$H$555,1,FALSE)</f>
        <v>401220277</v>
      </c>
      <c r="Z3909">
        <f>VLOOKUP($Y3909, NFLGames!$H$11:$K$555,2,FALSE)</f>
        <v>2020</v>
      </c>
      <c r="AA3909">
        <f>VLOOKUP($Y3909, NFLGames!$H$11:$K$555,3,FALSE)</f>
        <v>8</v>
      </c>
      <c r="AB3909" s="6">
        <f>IF(A3910=0, 0, AH3910-tbl_pbp[[#This Row],[Saints Win %]])</f>
        <v>9.6999999999999975E-2</v>
      </c>
      <c r="AE3909">
        <f>ABS(tbl_pbp[[#This Row],[play.homeScore]]-tbl_pbp[[#This Row],[play.awayScore]])</f>
        <v>3</v>
      </c>
      <c r="AF3909">
        <f>IF(tbl_pbp[[#This Row],[Play Saints Win % Increase]]&gt;=$AF$4,1,0)</f>
        <v>0</v>
      </c>
      <c r="AG3909" t="str">
        <f>VLOOKUP(tbl_pbp[[#This Row],[gameId]], games!$B$2:$T$40, 9, FALSE)</f>
        <v>new-orleans-saints</v>
      </c>
      <c r="AH3909" s="5">
        <f>IF(tbl_pbp[[#This Row],[AwayTeam]] &lt;&gt; "new-orleans-saints", tbl_pbp[[#This Row],[homeWinPercentage]], 1-tbl_pbp[[#This Row],[homeWinPercentage]])</f>
        <v>0.72</v>
      </c>
      <c r="AI3909" s="13">
        <f>tbl_pbp[[#This Row],[Kamara]]*tbl_pbp[[#This Row],[Impactful Play]]</f>
        <v>0</v>
      </c>
      <c r="AJ3909" s="13">
        <f>tbl_pbp[[#This Row],[Thomas]]*tbl_pbp[[#This Row],[Impactful Play]]</f>
        <v>0</v>
      </c>
      <c r="AK3909" s="13" t="str">
        <f>VLOOKUP(tbl_pbp[[#This Row],[Play Saints Win % Increase]], tbl_impact[],3,TRUE)</f>
        <v>Perfumed (5 to + 10%)</v>
      </c>
    </row>
    <row r="3910" spans="1:37">
      <c r="A3910" s="1">
        <v>118</v>
      </c>
      <c r="B3910" s="5">
        <v>0.183</v>
      </c>
      <c r="C3910" t="s">
        <v>4072</v>
      </c>
      <c r="D3910">
        <v>0</v>
      </c>
      <c r="E3910">
        <v>0</v>
      </c>
      <c r="F3910">
        <v>3</v>
      </c>
      <c r="G3910">
        <v>13</v>
      </c>
      <c r="H3910">
        <v>16</v>
      </c>
      <c r="I3910">
        <v>2</v>
      </c>
      <c r="J3910">
        <v>19</v>
      </c>
      <c r="K3910" t="s">
        <v>22</v>
      </c>
      <c r="L3910">
        <v>4</v>
      </c>
      <c r="M3910">
        <v>81</v>
      </c>
      <c r="N3910" t="s">
        <v>4073</v>
      </c>
      <c r="O3910" t="s">
        <v>4070</v>
      </c>
      <c r="P3910" t="s">
        <v>94</v>
      </c>
      <c r="Q3910" t="s">
        <v>95</v>
      </c>
      <c r="R3910" t="s">
        <v>96</v>
      </c>
      <c r="S3910" t="s">
        <v>154</v>
      </c>
      <c r="T3910" t="s">
        <v>278</v>
      </c>
      <c r="U3910" t="s">
        <v>4074</v>
      </c>
      <c r="V3910" t="s">
        <v>3749</v>
      </c>
      <c r="X3910" t="str">
        <f>VLOOKUP(pbp!V1143, games!$B$2:$R$40, 3, FALSE)</f>
        <v>2019-10-20T20:25Z</v>
      </c>
      <c r="Y3910">
        <f>VLOOKUP(1*V3910,NFLGames!$H$11:$H$555,1,FALSE)</f>
        <v>401220277</v>
      </c>
      <c r="Z3910">
        <f>VLOOKUP($Y3910, NFLGames!$H$11:$K$555,2,FALSE)</f>
        <v>2020</v>
      </c>
      <c r="AA3910">
        <f>VLOOKUP($Y3910, NFLGames!$H$11:$K$555,3,FALSE)</f>
        <v>8</v>
      </c>
      <c r="AB3910" s="6">
        <f>IF(A3911=0, 0, AH3911-tbl_pbp[[#This Row],[Saints Win %]])</f>
        <v>-0.1359999999999999</v>
      </c>
      <c r="AE3910">
        <f>ABS(tbl_pbp[[#This Row],[play.homeScore]]-tbl_pbp[[#This Row],[play.awayScore]])</f>
        <v>3</v>
      </c>
      <c r="AF3910">
        <f>IF(tbl_pbp[[#This Row],[Play Saints Win % Increase]]&gt;=$AF$4,1,0)</f>
        <v>0</v>
      </c>
      <c r="AG3910" t="str">
        <f>VLOOKUP(tbl_pbp[[#This Row],[gameId]], games!$B$2:$T$40, 9, FALSE)</f>
        <v>new-orleans-saints</v>
      </c>
      <c r="AH3910" s="5">
        <f>IF(tbl_pbp[[#This Row],[AwayTeam]] &lt;&gt; "new-orleans-saints", tbl_pbp[[#This Row],[homeWinPercentage]], 1-tbl_pbp[[#This Row],[homeWinPercentage]])</f>
        <v>0.81699999999999995</v>
      </c>
      <c r="AI3910" s="13">
        <f>tbl_pbp[[#This Row],[Kamara]]*tbl_pbp[[#This Row],[Impactful Play]]</f>
        <v>0</v>
      </c>
      <c r="AJ3910" s="13">
        <f>tbl_pbp[[#This Row],[Thomas]]*tbl_pbp[[#This Row],[Impactful Play]]</f>
        <v>0</v>
      </c>
      <c r="AK3910" s="13" t="str">
        <f>VLOOKUP(tbl_pbp[[#This Row],[Play Saints Win % Increase]], tbl_impact[],3,TRUE)</f>
        <v>Stinky (worse than -10% to -20%)</v>
      </c>
    </row>
    <row r="3911" spans="1:37">
      <c r="A3911" s="1">
        <v>119</v>
      </c>
      <c r="B3911" s="5">
        <v>0.31900000000000001</v>
      </c>
      <c r="C3911" t="s">
        <v>4075</v>
      </c>
      <c r="D3911">
        <v>0</v>
      </c>
      <c r="E3911">
        <v>0</v>
      </c>
      <c r="F3911">
        <v>3</v>
      </c>
      <c r="G3911">
        <v>13</v>
      </c>
      <c r="H3911">
        <v>16</v>
      </c>
      <c r="I3911">
        <v>7</v>
      </c>
      <c r="J3911">
        <v>14</v>
      </c>
      <c r="K3911" t="s">
        <v>22</v>
      </c>
      <c r="L3911">
        <v>4</v>
      </c>
      <c r="M3911">
        <v>86</v>
      </c>
      <c r="N3911" t="s">
        <v>4076</v>
      </c>
      <c r="O3911" t="s">
        <v>1711</v>
      </c>
      <c r="P3911" t="s">
        <v>66</v>
      </c>
      <c r="Q3911" t="s">
        <v>67</v>
      </c>
      <c r="R3911" t="s">
        <v>68</v>
      </c>
      <c r="S3911" t="s">
        <v>215</v>
      </c>
      <c r="T3911" t="s">
        <v>342</v>
      </c>
      <c r="U3911" t="s">
        <v>4077</v>
      </c>
      <c r="V3911" t="s">
        <v>3749</v>
      </c>
      <c r="X3911" t="str">
        <f>VLOOKUP(pbp!V1144, games!$B$2:$R$40, 3, FALSE)</f>
        <v>2019-10-20T20:25Z</v>
      </c>
      <c r="Y3911">
        <f>VLOOKUP(1*V3911,NFLGames!$H$11:$H$555,1,FALSE)</f>
        <v>401220277</v>
      </c>
      <c r="Z3911">
        <f>VLOOKUP($Y3911, NFLGames!$H$11:$K$555,2,FALSE)</f>
        <v>2020</v>
      </c>
      <c r="AA3911">
        <f>VLOOKUP($Y3911, NFLGames!$H$11:$K$555,3,FALSE)</f>
        <v>8</v>
      </c>
      <c r="AB3911" s="6">
        <f>IF(A3912=0, 0, AH3912-tbl_pbp[[#This Row],[Saints Win %]])</f>
        <v>5.8999999999999941E-2</v>
      </c>
      <c r="AE3911">
        <f>ABS(tbl_pbp[[#This Row],[play.homeScore]]-tbl_pbp[[#This Row],[play.awayScore]])</f>
        <v>3</v>
      </c>
      <c r="AF3911">
        <f>IF(tbl_pbp[[#This Row],[Play Saints Win % Increase]]&gt;=$AF$4,1,0)</f>
        <v>0</v>
      </c>
      <c r="AG3911" t="str">
        <f>VLOOKUP(tbl_pbp[[#This Row],[gameId]], games!$B$2:$T$40, 9, FALSE)</f>
        <v>new-orleans-saints</v>
      </c>
      <c r="AH3911" s="5">
        <f>IF(tbl_pbp[[#This Row],[AwayTeam]] &lt;&gt; "new-orleans-saints", tbl_pbp[[#This Row],[homeWinPercentage]], 1-tbl_pbp[[#This Row],[homeWinPercentage]])</f>
        <v>0.68100000000000005</v>
      </c>
      <c r="AI3911" s="13">
        <f>tbl_pbp[[#This Row],[Kamara]]*tbl_pbp[[#This Row],[Impactful Play]]</f>
        <v>0</v>
      </c>
      <c r="AJ3911" s="13">
        <f>tbl_pbp[[#This Row],[Thomas]]*tbl_pbp[[#This Row],[Impactful Play]]</f>
        <v>0</v>
      </c>
      <c r="AK3911" s="13" t="str">
        <f>VLOOKUP(tbl_pbp[[#This Row],[Play Saints Win % Increase]], tbl_impact[],3,TRUE)</f>
        <v>Perfumed (5 to + 10%)</v>
      </c>
    </row>
    <row r="3912" spans="1:37">
      <c r="A3912" s="1">
        <v>120</v>
      </c>
      <c r="B3912" s="5">
        <v>0.26</v>
      </c>
      <c r="C3912" t="s">
        <v>4078</v>
      </c>
      <c r="D3912">
        <v>0</v>
      </c>
      <c r="E3912">
        <v>0</v>
      </c>
      <c r="F3912">
        <v>3</v>
      </c>
      <c r="G3912">
        <v>13</v>
      </c>
      <c r="H3912">
        <v>16</v>
      </c>
      <c r="I3912">
        <v>10</v>
      </c>
      <c r="J3912">
        <v>50</v>
      </c>
      <c r="K3912" t="s">
        <v>29</v>
      </c>
      <c r="L3912">
        <v>1</v>
      </c>
      <c r="M3912">
        <v>50</v>
      </c>
      <c r="N3912" t="s">
        <v>4079</v>
      </c>
      <c r="O3912" t="s">
        <v>1711</v>
      </c>
      <c r="P3912" t="s">
        <v>3787</v>
      </c>
      <c r="Q3912" t="s">
        <v>3788</v>
      </c>
      <c r="R3912" t="s">
        <v>3789</v>
      </c>
      <c r="V3912" t="s">
        <v>3749</v>
      </c>
      <c r="X3912" t="str">
        <f>VLOOKUP(pbp!V1145, games!$B$2:$R$40, 3, FALSE)</f>
        <v>2019-10-20T20:25Z</v>
      </c>
      <c r="Y3912">
        <f>VLOOKUP(1*V3912,NFLGames!$H$11:$H$555,1,FALSE)</f>
        <v>401220277</v>
      </c>
      <c r="Z3912">
        <f>VLOOKUP($Y3912, NFLGames!$H$11:$K$555,2,FALSE)</f>
        <v>2020</v>
      </c>
      <c r="AA3912">
        <f>VLOOKUP($Y3912, NFLGames!$H$11:$K$555,3,FALSE)</f>
        <v>8</v>
      </c>
      <c r="AB3912" s="6">
        <f>IF(A3913=0, 0, AH3913-tbl_pbp[[#This Row],[Saints Win %]])</f>
        <v>-4.8000000000000043E-2</v>
      </c>
      <c r="AE3912">
        <f>ABS(tbl_pbp[[#This Row],[play.homeScore]]-tbl_pbp[[#This Row],[play.awayScore]])</f>
        <v>3</v>
      </c>
      <c r="AF3912">
        <f>IF(tbl_pbp[[#This Row],[Play Saints Win % Increase]]&gt;=$AF$4,1,0)</f>
        <v>0</v>
      </c>
      <c r="AG3912" t="str">
        <f>VLOOKUP(tbl_pbp[[#This Row],[gameId]], games!$B$2:$T$40, 9, FALSE)</f>
        <v>new-orleans-saints</v>
      </c>
      <c r="AH3912" s="5">
        <f>IF(tbl_pbp[[#This Row],[AwayTeam]] &lt;&gt; "new-orleans-saints", tbl_pbp[[#This Row],[homeWinPercentage]], 1-tbl_pbp[[#This Row],[homeWinPercentage]])</f>
        <v>0.74</v>
      </c>
      <c r="AI3912" s="13">
        <f>tbl_pbp[[#This Row],[Kamara]]*tbl_pbp[[#This Row],[Impactful Play]]</f>
        <v>0</v>
      </c>
      <c r="AJ3912" s="13">
        <f>tbl_pbp[[#This Row],[Thomas]]*tbl_pbp[[#This Row],[Impactful Play]]</f>
        <v>0</v>
      </c>
      <c r="AK3912" s="13" t="str">
        <f>VLOOKUP(tbl_pbp[[#This Row],[Play Saints Win % Increase]], tbl_impact[],3,TRUE)</f>
        <v>Bad (0 to -5%)</v>
      </c>
    </row>
    <row r="3913" spans="1:37">
      <c r="A3913" s="1">
        <v>121</v>
      </c>
      <c r="B3913" s="5">
        <v>0.308</v>
      </c>
      <c r="C3913" t="s">
        <v>4080</v>
      </c>
      <c r="D3913">
        <v>0</v>
      </c>
      <c r="E3913">
        <v>0</v>
      </c>
      <c r="F3913">
        <v>3</v>
      </c>
      <c r="G3913">
        <v>13</v>
      </c>
      <c r="H3913">
        <v>16</v>
      </c>
      <c r="I3913">
        <v>10</v>
      </c>
      <c r="J3913">
        <v>50</v>
      </c>
      <c r="K3913" t="s">
        <v>29</v>
      </c>
      <c r="L3913">
        <v>1</v>
      </c>
      <c r="M3913">
        <v>50</v>
      </c>
      <c r="N3913" t="s">
        <v>4081</v>
      </c>
      <c r="O3913" t="s">
        <v>1711</v>
      </c>
      <c r="P3913" t="s">
        <v>45</v>
      </c>
      <c r="Q3913" t="s">
        <v>46</v>
      </c>
      <c r="R3913" t="s">
        <v>47</v>
      </c>
      <c r="S3913" t="s">
        <v>33</v>
      </c>
      <c r="T3913" t="s">
        <v>226</v>
      </c>
      <c r="U3913" t="s">
        <v>227</v>
      </c>
      <c r="V3913" t="s">
        <v>3749</v>
      </c>
      <c r="X3913" t="str">
        <f>VLOOKUP(pbp!V1146, games!$B$2:$R$40, 3, FALSE)</f>
        <v>2019-10-20T20:25Z</v>
      </c>
      <c r="Y3913">
        <f>VLOOKUP(1*V3913,NFLGames!$H$11:$H$555,1,FALSE)</f>
        <v>401220277</v>
      </c>
      <c r="Z3913">
        <f>VLOOKUP($Y3913, NFLGames!$H$11:$K$555,2,FALSE)</f>
        <v>2020</v>
      </c>
      <c r="AA3913">
        <f>VLOOKUP($Y3913, NFLGames!$H$11:$K$555,3,FALSE)</f>
        <v>8</v>
      </c>
      <c r="AB3913" s="6">
        <f>IF(A3914=0, 0, AH3914-tbl_pbp[[#This Row],[Saints Win %]])</f>
        <v>-1.2999999999999901E-2</v>
      </c>
      <c r="AC3913">
        <v>1</v>
      </c>
      <c r="AE3913">
        <f>ABS(tbl_pbp[[#This Row],[play.homeScore]]-tbl_pbp[[#This Row],[play.awayScore]])</f>
        <v>3</v>
      </c>
      <c r="AF3913">
        <f>IF(tbl_pbp[[#This Row],[Play Saints Win % Increase]]&gt;=$AF$4,1,0)</f>
        <v>0</v>
      </c>
      <c r="AG3913" t="str">
        <f>VLOOKUP(tbl_pbp[[#This Row],[gameId]], games!$B$2:$T$40, 9, FALSE)</f>
        <v>new-orleans-saints</v>
      </c>
      <c r="AH3913" s="5">
        <f>IF(tbl_pbp[[#This Row],[AwayTeam]] &lt;&gt; "new-orleans-saints", tbl_pbp[[#This Row],[homeWinPercentage]], 1-tbl_pbp[[#This Row],[homeWinPercentage]])</f>
        <v>0.69199999999999995</v>
      </c>
      <c r="AI3913" s="13">
        <f>tbl_pbp[[#This Row],[Kamara]]*tbl_pbp[[#This Row],[Impactful Play]]</f>
        <v>0</v>
      </c>
      <c r="AJ3913" s="13">
        <f>tbl_pbp[[#This Row],[Thomas]]*tbl_pbp[[#This Row],[Impactful Play]]</f>
        <v>0</v>
      </c>
      <c r="AK3913" s="13" t="str">
        <f>VLOOKUP(tbl_pbp[[#This Row],[Play Saints Win % Increase]], tbl_impact[],3,TRUE)</f>
        <v>Bad (0 to -5%)</v>
      </c>
    </row>
    <row r="3914" spans="1:37">
      <c r="A3914" s="1">
        <v>122</v>
      </c>
      <c r="B3914" s="5">
        <v>0.32100000000000001</v>
      </c>
      <c r="C3914" t="s">
        <v>4082</v>
      </c>
      <c r="D3914">
        <v>0</v>
      </c>
      <c r="E3914">
        <v>0</v>
      </c>
      <c r="F3914">
        <v>3</v>
      </c>
      <c r="G3914">
        <v>13</v>
      </c>
      <c r="H3914">
        <v>16</v>
      </c>
      <c r="I3914">
        <v>13</v>
      </c>
      <c r="J3914">
        <v>53</v>
      </c>
      <c r="K3914" t="s">
        <v>29</v>
      </c>
      <c r="L3914">
        <v>2</v>
      </c>
      <c r="M3914">
        <v>53</v>
      </c>
      <c r="N3914" t="s">
        <v>4083</v>
      </c>
      <c r="O3914" t="s">
        <v>4084</v>
      </c>
      <c r="P3914" t="s">
        <v>22</v>
      </c>
      <c r="Q3914" t="s">
        <v>37</v>
      </c>
      <c r="S3914" t="s">
        <v>939</v>
      </c>
      <c r="T3914" t="s">
        <v>2150</v>
      </c>
      <c r="U3914" t="s">
        <v>4085</v>
      </c>
      <c r="V3914" t="s">
        <v>3749</v>
      </c>
      <c r="X3914" t="str">
        <f>VLOOKUP(pbp!V1147, games!$B$2:$R$40, 3, FALSE)</f>
        <v>2019-10-20T20:25Z</v>
      </c>
      <c r="Y3914">
        <f>VLOOKUP(1*V3914,NFLGames!$H$11:$H$555,1,FALSE)</f>
        <v>401220277</v>
      </c>
      <c r="Z3914">
        <f>VLOOKUP($Y3914, NFLGames!$H$11:$K$555,2,FALSE)</f>
        <v>2020</v>
      </c>
      <c r="AA3914">
        <f>VLOOKUP($Y3914, NFLGames!$H$11:$K$555,3,FALSE)</f>
        <v>8</v>
      </c>
      <c r="AB3914" s="6">
        <f>IF(A3915=0, 0, AH3915-tbl_pbp[[#This Row],[Saints Win %]])</f>
        <v>8.0999999999999961E-2</v>
      </c>
      <c r="AC3914">
        <v>1</v>
      </c>
      <c r="AE3914">
        <f>ABS(tbl_pbp[[#This Row],[play.homeScore]]-tbl_pbp[[#This Row],[play.awayScore]])</f>
        <v>3</v>
      </c>
      <c r="AF3914">
        <f>IF(tbl_pbp[[#This Row],[Play Saints Win % Increase]]&gt;=$AF$4,1,0)</f>
        <v>0</v>
      </c>
      <c r="AG3914" t="str">
        <f>VLOOKUP(tbl_pbp[[#This Row],[gameId]], games!$B$2:$T$40, 9, FALSE)</f>
        <v>new-orleans-saints</v>
      </c>
      <c r="AH3914" s="5">
        <f>IF(tbl_pbp[[#This Row],[AwayTeam]] &lt;&gt; "new-orleans-saints", tbl_pbp[[#This Row],[homeWinPercentage]], 1-tbl_pbp[[#This Row],[homeWinPercentage]])</f>
        <v>0.67900000000000005</v>
      </c>
      <c r="AI3914" s="13">
        <f>tbl_pbp[[#This Row],[Kamara]]*tbl_pbp[[#This Row],[Impactful Play]]</f>
        <v>0</v>
      </c>
      <c r="AJ3914" s="13">
        <f>tbl_pbp[[#This Row],[Thomas]]*tbl_pbp[[#This Row],[Impactful Play]]</f>
        <v>0</v>
      </c>
      <c r="AK3914" s="13" t="str">
        <f>VLOOKUP(tbl_pbp[[#This Row],[Play Saints Win % Increase]], tbl_impact[],3,TRUE)</f>
        <v>Perfumed (5 to + 10%)</v>
      </c>
    </row>
    <row r="3915" spans="1:37">
      <c r="A3915" s="1">
        <v>123</v>
      </c>
      <c r="B3915" s="5">
        <v>0.24</v>
      </c>
      <c r="C3915" t="s">
        <v>4086</v>
      </c>
      <c r="D3915">
        <v>0</v>
      </c>
      <c r="E3915">
        <v>0</v>
      </c>
      <c r="F3915">
        <v>3</v>
      </c>
      <c r="G3915">
        <v>13</v>
      </c>
      <c r="H3915">
        <v>16</v>
      </c>
      <c r="I3915">
        <v>13</v>
      </c>
      <c r="J3915">
        <v>53</v>
      </c>
      <c r="K3915" t="s">
        <v>29</v>
      </c>
      <c r="L3915">
        <v>3</v>
      </c>
      <c r="M3915">
        <v>53</v>
      </c>
      <c r="N3915" t="s">
        <v>4087</v>
      </c>
      <c r="O3915" t="s">
        <v>4088</v>
      </c>
      <c r="P3915" t="s">
        <v>30</v>
      </c>
      <c r="Q3915" t="s">
        <v>31</v>
      </c>
      <c r="R3915" t="s">
        <v>32</v>
      </c>
      <c r="S3915" t="s">
        <v>943</v>
      </c>
      <c r="T3915" t="s">
        <v>2150</v>
      </c>
      <c r="U3915" t="s">
        <v>4089</v>
      </c>
      <c r="V3915" t="s">
        <v>3749</v>
      </c>
      <c r="X3915" t="str">
        <f>VLOOKUP(pbp!V1148, games!$B$2:$R$40, 3, FALSE)</f>
        <v>2019-10-20T20:25Z</v>
      </c>
      <c r="Y3915">
        <f>VLOOKUP(1*V3915,NFLGames!$H$11:$H$555,1,FALSE)</f>
        <v>401220277</v>
      </c>
      <c r="Z3915">
        <f>VLOOKUP($Y3915, NFLGames!$H$11:$K$555,2,FALSE)</f>
        <v>2020</v>
      </c>
      <c r="AA3915">
        <f>VLOOKUP($Y3915, NFLGames!$H$11:$K$555,3,FALSE)</f>
        <v>8</v>
      </c>
      <c r="AB3915" s="6">
        <f>IF(A3916=0, 0, AH3916-tbl_pbp[[#This Row],[Saints Win %]])</f>
        <v>-0.11699999999999999</v>
      </c>
      <c r="AE3915">
        <f>ABS(tbl_pbp[[#This Row],[play.homeScore]]-tbl_pbp[[#This Row],[play.awayScore]])</f>
        <v>3</v>
      </c>
      <c r="AF3915">
        <f>IF(tbl_pbp[[#This Row],[Play Saints Win % Increase]]&gt;=$AF$4,1,0)</f>
        <v>0</v>
      </c>
      <c r="AG3915" t="str">
        <f>VLOOKUP(tbl_pbp[[#This Row],[gameId]], games!$B$2:$T$40, 9, FALSE)</f>
        <v>new-orleans-saints</v>
      </c>
      <c r="AH3915" s="5">
        <f>IF(tbl_pbp[[#This Row],[AwayTeam]] &lt;&gt; "new-orleans-saints", tbl_pbp[[#This Row],[homeWinPercentage]], 1-tbl_pbp[[#This Row],[homeWinPercentage]])</f>
        <v>0.76</v>
      </c>
      <c r="AI3915" s="13">
        <f>tbl_pbp[[#This Row],[Kamara]]*tbl_pbp[[#This Row],[Impactful Play]]</f>
        <v>0</v>
      </c>
      <c r="AJ3915" s="13">
        <f>tbl_pbp[[#This Row],[Thomas]]*tbl_pbp[[#This Row],[Impactful Play]]</f>
        <v>0</v>
      </c>
      <c r="AK3915" s="13" t="str">
        <f>VLOOKUP(tbl_pbp[[#This Row],[Play Saints Win % Increase]], tbl_impact[],3,TRUE)</f>
        <v>Stinky (worse than -10% to -20%)</v>
      </c>
    </row>
    <row r="3916" spans="1:37">
      <c r="A3916" s="1">
        <v>124</v>
      </c>
      <c r="B3916" s="5">
        <v>0.35699999999999998</v>
      </c>
      <c r="C3916" t="s">
        <v>4090</v>
      </c>
      <c r="D3916">
        <v>0</v>
      </c>
      <c r="E3916">
        <v>0</v>
      </c>
      <c r="F3916">
        <v>3</v>
      </c>
      <c r="G3916">
        <v>13</v>
      </c>
      <c r="H3916">
        <v>16</v>
      </c>
      <c r="I3916">
        <v>1</v>
      </c>
      <c r="J3916">
        <v>41</v>
      </c>
      <c r="K3916" t="s">
        <v>29</v>
      </c>
      <c r="L3916">
        <v>4</v>
      </c>
      <c r="M3916">
        <v>41</v>
      </c>
      <c r="N3916" t="s">
        <v>4091</v>
      </c>
      <c r="O3916" t="s">
        <v>4092</v>
      </c>
      <c r="P3916" t="s">
        <v>45</v>
      </c>
      <c r="Q3916" t="s">
        <v>46</v>
      </c>
      <c r="R3916" t="s">
        <v>47</v>
      </c>
      <c r="S3916" t="s">
        <v>424</v>
      </c>
      <c r="T3916" t="s">
        <v>87</v>
      </c>
      <c r="U3916" t="s">
        <v>4093</v>
      </c>
      <c r="V3916" t="s">
        <v>3749</v>
      </c>
      <c r="X3916" t="str">
        <f>VLOOKUP(pbp!V1149, games!$B$2:$R$40, 3, FALSE)</f>
        <v>2019-10-20T20:25Z</v>
      </c>
      <c r="Y3916">
        <f>VLOOKUP(1*V3916,NFLGames!$H$11:$H$555,1,FALSE)</f>
        <v>401220277</v>
      </c>
      <c r="Z3916">
        <f>VLOOKUP($Y3916, NFLGames!$H$11:$K$555,2,FALSE)</f>
        <v>2020</v>
      </c>
      <c r="AA3916">
        <f>VLOOKUP($Y3916, NFLGames!$H$11:$K$555,3,FALSE)</f>
        <v>8</v>
      </c>
      <c r="AB3916" s="6">
        <f>IF(A3917=0, 0, AH3917-tbl_pbp[[#This Row],[Saints Win %]])</f>
        <v>-3.6000000000000032E-2</v>
      </c>
      <c r="AC3916">
        <v>1</v>
      </c>
      <c r="AE3916">
        <f>ABS(tbl_pbp[[#This Row],[play.homeScore]]-tbl_pbp[[#This Row],[play.awayScore]])</f>
        <v>3</v>
      </c>
      <c r="AF3916">
        <f>IF(tbl_pbp[[#This Row],[Play Saints Win % Increase]]&gt;=$AF$4,1,0)</f>
        <v>0</v>
      </c>
      <c r="AG3916" t="str">
        <f>VLOOKUP(tbl_pbp[[#This Row],[gameId]], games!$B$2:$T$40, 9, FALSE)</f>
        <v>new-orleans-saints</v>
      </c>
      <c r="AH3916" s="5">
        <f>IF(tbl_pbp[[#This Row],[AwayTeam]] &lt;&gt; "new-orleans-saints", tbl_pbp[[#This Row],[homeWinPercentage]], 1-tbl_pbp[[#This Row],[homeWinPercentage]])</f>
        <v>0.64300000000000002</v>
      </c>
      <c r="AI3916" s="13">
        <f>tbl_pbp[[#This Row],[Kamara]]*tbl_pbp[[#This Row],[Impactful Play]]</f>
        <v>0</v>
      </c>
      <c r="AJ3916" s="13">
        <f>tbl_pbp[[#This Row],[Thomas]]*tbl_pbp[[#This Row],[Impactful Play]]</f>
        <v>0</v>
      </c>
      <c r="AK3916" s="13" t="str">
        <f>VLOOKUP(tbl_pbp[[#This Row],[Play Saints Win % Increase]], tbl_impact[],3,TRUE)</f>
        <v>Bad (0 to -5%)</v>
      </c>
    </row>
    <row r="3917" spans="1:37">
      <c r="A3917" s="1">
        <v>125</v>
      </c>
      <c r="B3917" s="5">
        <v>0.39300000000000002</v>
      </c>
      <c r="C3917" t="s">
        <v>4094</v>
      </c>
      <c r="D3917">
        <v>0</v>
      </c>
      <c r="E3917">
        <v>0</v>
      </c>
      <c r="F3917">
        <v>3</v>
      </c>
      <c r="G3917">
        <v>13</v>
      </c>
      <c r="H3917">
        <v>16</v>
      </c>
      <c r="I3917">
        <v>10</v>
      </c>
      <c r="J3917">
        <v>43</v>
      </c>
      <c r="K3917" t="s">
        <v>22</v>
      </c>
      <c r="L3917">
        <v>1</v>
      </c>
      <c r="M3917">
        <v>57</v>
      </c>
      <c r="N3917" t="s">
        <v>4095</v>
      </c>
      <c r="O3917" t="s">
        <v>4092</v>
      </c>
      <c r="P3917" t="s">
        <v>30</v>
      </c>
      <c r="Q3917" t="s">
        <v>31</v>
      </c>
      <c r="R3917" t="s">
        <v>32</v>
      </c>
      <c r="S3917" t="s">
        <v>33</v>
      </c>
      <c r="T3917" t="s">
        <v>3923</v>
      </c>
      <c r="U3917" t="s">
        <v>4096</v>
      </c>
      <c r="V3917" t="s">
        <v>3749</v>
      </c>
      <c r="X3917" t="str">
        <f>VLOOKUP(pbp!V1150, games!$B$2:$R$40, 3, FALSE)</f>
        <v>2019-10-20T20:25Z</v>
      </c>
      <c r="Y3917">
        <f>VLOOKUP(1*V3917,NFLGames!$H$11:$H$555,1,FALSE)</f>
        <v>401220277</v>
      </c>
      <c r="Z3917">
        <f>VLOOKUP($Y3917, NFLGames!$H$11:$K$555,2,FALSE)</f>
        <v>2020</v>
      </c>
      <c r="AA3917">
        <f>VLOOKUP($Y3917, NFLGames!$H$11:$K$555,3,FALSE)</f>
        <v>8</v>
      </c>
      <c r="AB3917" s="6">
        <f>IF(A3918=0, 0, AH3918-tbl_pbp[[#This Row],[Saints Win %]])</f>
        <v>-4.8999999999999932E-2</v>
      </c>
      <c r="AE3917">
        <f>ABS(tbl_pbp[[#This Row],[play.homeScore]]-tbl_pbp[[#This Row],[play.awayScore]])</f>
        <v>3</v>
      </c>
      <c r="AF3917">
        <f>IF(tbl_pbp[[#This Row],[Play Saints Win % Increase]]&gt;=$AF$4,1,0)</f>
        <v>0</v>
      </c>
      <c r="AG3917" t="str">
        <f>VLOOKUP(tbl_pbp[[#This Row],[gameId]], games!$B$2:$T$40, 9, FALSE)</f>
        <v>new-orleans-saints</v>
      </c>
      <c r="AH3917" s="5">
        <f>IF(tbl_pbp[[#This Row],[AwayTeam]] &lt;&gt; "new-orleans-saints", tbl_pbp[[#This Row],[homeWinPercentage]], 1-tbl_pbp[[#This Row],[homeWinPercentage]])</f>
        <v>0.60699999999999998</v>
      </c>
      <c r="AI3917" s="13">
        <f>tbl_pbp[[#This Row],[Kamara]]*tbl_pbp[[#This Row],[Impactful Play]]</f>
        <v>0</v>
      </c>
      <c r="AJ3917" s="13">
        <f>tbl_pbp[[#This Row],[Thomas]]*tbl_pbp[[#This Row],[Impactful Play]]</f>
        <v>0</v>
      </c>
      <c r="AK3917" s="13" t="str">
        <f>VLOOKUP(tbl_pbp[[#This Row],[Play Saints Win % Increase]], tbl_impact[],3,TRUE)</f>
        <v>Bad (0 to -5%)</v>
      </c>
    </row>
    <row r="3918" spans="1:37">
      <c r="A3918" s="1">
        <v>126</v>
      </c>
      <c r="B3918" s="5">
        <v>0.442</v>
      </c>
      <c r="C3918" t="s">
        <v>4097</v>
      </c>
      <c r="D3918">
        <v>0</v>
      </c>
      <c r="E3918">
        <v>0</v>
      </c>
      <c r="F3918">
        <v>3</v>
      </c>
      <c r="G3918">
        <v>13</v>
      </c>
      <c r="H3918">
        <v>16</v>
      </c>
      <c r="I3918">
        <v>10</v>
      </c>
      <c r="J3918">
        <v>59</v>
      </c>
      <c r="K3918" t="s">
        <v>22</v>
      </c>
      <c r="L3918">
        <v>1</v>
      </c>
      <c r="M3918">
        <v>41</v>
      </c>
      <c r="N3918" t="s">
        <v>4098</v>
      </c>
      <c r="O3918" t="s">
        <v>3954</v>
      </c>
      <c r="P3918" t="s">
        <v>30</v>
      </c>
      <c r="Q3918" t="s">
        <v>31</v>
      </c>
      <c r="R3918" t="s">
        <v>32</v>
      </c>
      <c r="S3918" t="s">
        <v>33</v>
      </c>
      <c r="T3918" t="s">
        <v>299</v>
      </c>
      <c r="U3918" t="s">
        <v>1913</v>
      </c>
      <c r="V3918" t="s">
        <v>3749</v>
      </c>
      <c r="X3918" t="str">
        <f>VLOOKUP(pbp!V1151, games!$B$2:$R$40, 3, FALSE)</f>
        <v>2019-10-20T20:25Z</v>
      </c>
      <c r="Y3918">
        <f>VLOOKUP(1*V3918,NFLGames!$H$11:$H$555,1,FALSE)</f>
        <v>401220277</v>
      </c>
      <c r="Z3918">
        <f>VLOOKUP($Y3918, NFLGames!$H$11:$K$555,2,FALSE)</f>
        <v>2020</v>
      </c>
      <c r="AA3918">
        <f>VLOOKUP($Y3918, NFLGames!$H$11:$K$555,3,FALSE)</f>
        <v>8</v>
      </c>
      <c r="AB3918" s="6">
        <f>IF(A3919=0, 0, AH3919-tbl_pbp[[#This Row],[Saints Win %]])</f>
        <v>4.0999999999999925E-2</v>
      </c>
      <c r="AE3918">
        <f>ABS(tbl_pbp[[#This Row],[play.homeScore]]-tbl_pbp[[#This Row],[play.awayScore]])</f>
        <v>3</v>
      </c>
      <c r="AF3918">
        <f>IF(tbl_pbp[[#This Row],[Play Saints Win % Increase]]&gt;=$AF$4,1,0)</f>
        <v>0</v>
      </c>
      <c r="AG3918" t="str">
        <f>VLOOKUP(tbl_pbp[[#This Row],[gameId]], games!$B$2:$T$40, 9, FALSE)</f>
        <v>new-orleans-saints</v>
      </c>
      <c r="AH3918" s="5">
        <f>IF(tbl_pbp[[#This Row],[AwayTeam]] &lt;&gt; "new-orleans-saints", tbl_pbp[[#This Row],[homeWinPercentage]], 1-tbl_pbp[[#This Row],[homeWinPercentage]])</f>
        <v>0.55800000000000005</v>
      </c>
      <c r="AI3918" s="13">
        <f>tbl_pbp[[#This Row],[Kamara]]*tbl_pbp[[#This Row],[Impactful Play]]</f>
        <v>0</v>
      </c>
      <c r="AJ3918" s="13">
        <f>tbl_pbp[[#This Row],[Thomas]]*tbl_pbp[[#This Row],[Impactful Play]]</f>
        <v>0</v>
      </c>
      <c r="AK3918" s="13" t="str">
        <f>VLOOKUP(tbl_pbp[[#This Row],[Play Saints Win % Increase]], tbl_impact[],3,TRUE)</f>
        <v>Scented (0 to +5%)</v>
      </c>
    </row>
    <row r="3919" spans="1:37">
      <c r="A3919" s="1">
        <v>127</v>
      </c>
      <c r="B3919" s="5">
        <v>0.40100000000000002</v>
      </c>
      <c r="C3919" t="s">
        <v>4099</v>
      </c>
      <c r="D3919">
        <v>0</v>
      </c>
      <c r="E3919">
        <v>0</v>
      </c>
      <c r="F3919">
        <v>3</v>
      </c>
      <c r="G3919">
        <v>13</v>
      </c>
      <c r="H3919">
        <v>16</v>
      </c>
      <c r="I3919">
        <v>5</v>
      </c>
      <c r="J3919">
        <v>64</v>
      </c>
      <c r="K3919" t="s">
        <v>22</v>
      </c>
      <c r="L3919">
        <v>2</v>
      </c>
      <c r="M3919">
        <v>36</v>
      </c>
      <c r="N3919" t="s">
        <v>4100</v>
      </c>
      <c r="O3919" t="s">
        <v>3261</v>
      </c>
      <c r="P3919" t="s">
        <v>45</v>
      </c>
      <c r="Q3919" t="s">
        <v>46</v>
      </c>
      <c r="R3919" t="s">
        <v>47</v>
      </c>
      <c r="S3919" t="s">
        <v>38</v>
      </c>
      <c r="T3919" t="s">
        <v>296</v>
      </c>
      <c r="U3919" t="s">
        <v>4101</v>
      </c>
      <c r="V3919" t="s">
        <v>3749</v>
      </c>
      <c r="X3919" t="str">
        <f>VLOOKUP(pbp!V1152, games!$B$2:$R$40, 3, FALSE)</f>
        <v>2019-10-20T20:25Z</v>
      </c>
      <c r="Y3919">
        <f>VLOOKUP(1*V3919,NFLGames!$H$11:$H$555,1,FALSE)</f>
        <v>401220277</v>
      </c>
      <c r="Z3919">
        <f>VLOOKUP($Y3919, NFLGames!$H$11:$K$555,2,FALSE)</f>
        <v>2020</v>
      </c>
      <c r="AA3919">
        <f>VLOOKUP($Y3919, NFLGames!$H$11:$K$555,3,FALSE)</f>
        <v>8</v>
      </c>
      <c r="AB3919" s="6">
        <f>IF(A3920=0, 0, AH3920-tbl_pbp[[#This Row],[Saints Win %]])</f>
        <v>0</v>
      </c>
      <c r="AE3919">
        <f>ABS(tbl_pbp[[#This Row],[play.homeScore]]-tbl_pbp[[#This Row],[play.awayScore]])</f>
        <v>3</v>
      </c>
      <c r="AF3919">
        <f>IF(tbl_pbp[[#This Row],[Play Saints Win % Increase]]&gt;=$AF$4,1,0)</f>
        <v>0</v>
      </c>
      <c r="AG3919" t="str">
        <f>VLOOKUP(tbl_pbp[[#This Row],[gameId]], games!$B$2:$T$40, 9, FALSE)</f>
        <v>new-orleans-saints</v>
      </c>
      <c r="AH3919" s="5">
        <f>IF(tbl_pbp[[#This Row],[AwayTeam]] &lt;&gt; "new-orleans-saints", tbl_pbp[[#This Row],[homeWinPercentage]], 1-tbl_pbp[[#This Row],[homeWinPercentage]])</f>
        <v>0.59899999999999998</v>
      </c>
      <c r="AI3919" s="13">
        <f>tbl_pbp[[#This Row],[Kamara]]*tbl_pbp[[#This Row],[Impactful Play]]</f>
        <v>0</v>
      </c>
      <c r="AJ3919" s="13">
        <f>tbl_pbp[[#This Row],[Thomas]]*tbl_pbp[[#This Row],[Impactful Play]]</f>
        <v>0</v>
      </c>
      <c r="AK3919" s="13" t="str">
        <f>VLOOKUP(tbl_pbp[[#This Row],[Play Saints Win % Increase]], tbl_impact[],3,TRUE)</f>
        <v>Scented (0 to +5%)</v>
      </c>
    </row>
    <row r="3920" spans="1:37">
      <c r="A3920" s="1">
        <v>128</v>
      </c>
      <c r="B3920" s="5">
        <v>0.40100000000000002</v>
      </c>
      <c r="C3920" t="s">
        <v>4102</v>
      </c>
      <c r="D3920">
        <v>0</v>
      </c>
      <c r="E3920">
        <v>0</v>
      </c>
      <c r="F3920">
        <v>3</v>
      </c>
      <c r="G3920">
        <v>13</v>
      </c>
      <c r="H3920">
        <v>16</v>
      </c>
      <c r="I3920">
        <v>0</v>
      </c>
      <c r="J3920">
        <v>63</v>
      </c>
      <c r="L3920">
        <v>3</v>
      </c>
      <c r="M3920">
        <v>37</v>
      </c>
      <c r="N3920" t="s">
        <v>306</v>
      </c>
      <c r="O3920" t="s">
        <v>143</v>
      </c>
      <c r="P3920" t="s">
        <v>144</v>
      </c>
      <c r="Q3920" t="s">
        <v>145</v>
      </c>
      <c r="R3920" t="s">
        <v>146</v>
      </c>
      <c r="V3920" t="s">
        <v>3749</v>
      </c>
      <c r="X3920" t="str">
        <f>VLOOKUP(pbp!V1153, games!$B$2:$R$40, 3, FALSE)</f>
        <v>2019-10-20T20:25Z</v>
      </c>
      <c r="Y3920">
        <f>VLOOKUP(1*V3920,NFLGames!$H$11:$H$555,1,FALSE)</f>
        <v>401220277</v>
      </c>
      <c r="Z3920">
        <f>VLOOKUP($Y3920, NFLGames!$H$11:$K$555,2,FALSE)</f>
        <v>2020</v>
      </c>
      <c r="AA3920">
        <f>VLOOKUP($Y3920, NFLGames!$H$11:$K$555,3,FALSE)</f>
        <v>8</v>
      </c>
      <c r="AB3920" s="6">
        <f>IF(A3921=0, 0, AH3921-tbl_pbp[[#This Row],[Saints Win %]])</f>
        <v>3.7000000000000033E-2</v>
      </c>
      <c r="AE3920">
        <f>ABS(tbl_pbp[[#This Row],[play.homeScore]]-tbl_pbp[[#This Row],[play.awayScore]])</f>
        <v>3</v>
      </c>
      <c r="AF3920">
        <f>IF(tbl_pbp[[#This Row],[Play Saints Win % Increase]]&gt;=$AF$4,1,0)</f>
        <v>0</v>
      </c>
      <c r="AG3920" t="str">
        <f>VLOOKUP(tbl_pbp[[#This Row],[gameId]], games!$B$2:$T$40, 9, FALSE)</f>
        <v>new-orleans-saints</v>
      </c>
      <c r="AH3920" s="5">
        <f>IF(tbl_pbp[[#This Row],[AwayTeam]] &lt;&gt; "new-orleans-saints", tbl_pbp[[#This Row],[homeWinPercentage]], 1-tbl_pbp[[#This Row],[homeWinPercentage]])</f>
        <v>0.59899999999999998</v>
      </c>
      <c r="AI3920" s="13">
        <f>tbl_pbp[[#This Row],[Kamara]]*tbl_pbp[[#This Row],[Impactful Play]]</f>
        <v>0</v>
      </c>
      <c r="AJ3920" s="13">
        <f>tbl_pbp[[#This Row],[Thomas]]*tbl_pbp[[#This Row],[Impactful Play]]</f>
        <v>0</v>
      </c>
      <c r="AK3920" s="13" t="str">
        <f>VLOOKUP(tbl_pbp[[#This Row],[Play Saints Win % Increase]], tbl_impact[],3,TRUE)</f>
        <v>Scented (0 to +5%)</v>
      </c>
    </row>
    <row r="3921" spans="1:37">
      <c r="A3921" s="1">
        <v>129</v>
      </c>
      <c r="B3921" s="5">
        <v>0.36399999999999999</v>
      </c>
      <c r="C3921" t="s">
        <v>4103</v>
      </c>
      <c r="D3921">
        <v>0</v>
      </c>
      <c r="E3921">
        <v>0</v>
      </c>
      <c r="F3921">
        <v>4</v>
      </c>
      <c r="G3921">
        <v>13</v>
      </c>
      <c r="H3921">
        <v>16</v>
      </c>
      <c r="I3921">
        <v>6</v>
      </c>
      <c r="J3921">
        <v>63</v>
      </c>
      <c r="K3921" t="s">
        <v>22</v>
      </c>
      <c r="L3921">
        <v>3</v>
      </c>
      <c r="M3921">
        <v>37</v>
      </c>
      <c r="N3921" t="s">
        <v>4104</v>
      </c>
      <c r="O3921" t="s">
        <v>24</v>
      </c>
      <c r="P3921" t="s">
        <v>94</v>
      </c>
      <c r="Q3921" t="s">
        <v>95</v>
      </c>
      <c r="R3921" t="s">
        <v>96</v>
      </c>
      <c r="S3921" t="s">
        <v>302</v>
      </c>
      <c r="T3921" t="s">
        <v>196</v>
      </c>
      <c r="U3921" t="s">
        <v>4105</v>
      </c>
      <c r="V3921" t="s">
        <v>3749</v>
      </c>
      <c r="X3921" t="str">
        <f>VLOOKUP(pbp!V1154, games!$B$2:$R$40, 3, FALSE)</f>
        <v>2019-10-20T20:25Z</v>
      </c>
      <c r="Y3921">
        <f>VLOOKUP(1*V3921,NFLGames!$H$11:$H$555,1,FALSE)</f>
        <v>401220277</v>
      </c>
      <c r="Z3921">
        <f>VLOOKUP($Y3921, NFLGames!$H$11:$K$555,2,FALSE)</f>
        <v>2020</v>
      </c>
      <c r="AA3921">
        <f>VLOOKUP($Y3921, NFLGames!$H$11:$K$555,3,FALSE)</f>
        <v>8</v>
      </c>
      <c r="AB3921" s="6">
        <f>IF(A3922=0, 0, AH3922-tbl_pbp[[#This Row],[Saints Win %]])</f>
        <v>3.5000000000000031E-2</v>
      </c>
      <c r="AE3921">
        <f>ABS(tbl_pbp[[#This Row],[play.homeScore]]-tbl_pbp[[#This Row],[play.awayScore]])</f>
        <v>3</v>
      </c>
      <c r="AF3921">
        <f>IF(tbl_pbp[[#This Row],[Play Saints Win % Increase]]&gt;=$AF$4,1,0)</f>
        <v>0</v>
      </c>
      <c r="AG3921" t="str">
        <f>VLOOKUP(tbl_pbp[[#This Row],[gameId]], games!$B$2:$T$40, 9, FALSE)</f>
        <v>new-orleans-saints</v>
      </c>
      <c r="AH3921" s="5">
        <f>IF(tbl_pbp[[#This Row],[AwayTeam]] &lt;&gt; "new-orleans-saints", tbl_pbp[[#This Row],[homeWinPercentage]], 1-tbl_pbp[[#This Row],[homeWinPercentage]])</f>
        <v>0.63600000000000001</v>
      </c>
      <c r="AI3921" s="13">
        <f>tbl_pbp[[#This Row],[Kamara]]*tbl_pbp[[#This Row],[Impactful Play]]</f>
        <v>0</v>
      </c>
      <c r="AJ3921" s="13">
        <f>tbl_pbp[[#This Row],[Thomas]]*tbl_pbp[[#This Row],[Impactful Play]]</f>
        <v>0</v>
      </c>
      <c r="AK3921" s="13" t="str">
        <f>VLOOKUP(tbl_pbp[[#This Row],[Play Saints Win % Increase]], tbl_impact[],3,TRUE)</f>
        <v>Scented (0 to +5%)</v>
      </c>
    </row>
    <row r="3922" spans="1:37">
      <c r="A3922" s="1">
        <v>130</v>
      </c>
      <c r="B3922" s="5">
        <v>0.32900000000000001</v>
      </c>
      <c r="C3922" t="s">
        <v>4106</v>
      </c>
      <c r="D3922">
        <v>0</v>
      </c>
      <c r="E3922">
        <v>0</v>
      </c>
      <c r="F3922">
        <v>4</v>
      </c>
      <c r="G3922">
        <v>13</v>
      </c>
      <c r="H3922">
        <v>16</v>
      </c>
      <c r="I3922">
        <v>11</v>
      </c>
      <c r="J3922">
        <v>58</v>
      </c>
      <c r="K3922" t="s">
        <v>22</v>
      </c>
      <c r="L3922">
        <v>3</v>
      </c>
      <c r="M3922">
        <v>42</v>
      </c>
      <c r="N3922" t="s">
        <v>4107</v>
      </c>
      <c r="O3922" t="s">
        <v>24</v>
      </c>
      <c r="P3922" t="s">
        <v>30</v>
      </c>
      <c r="Q3922" t="s">
        <v>31</v>
      </c>
      <c r="R3922" t="s">
        <v>32</v>
      </c>
      <c r="S3922" t="s">
        <v>149</v>
      </c>
      <c r="T3922" t="s">
        <v>132</v>
      </c>
      <c r="U3922" t="s">
        <v>4108</v>
      </c>
      <c r="V3922" t="s">
        <v>3749</v>
      </c>
      <c r="X3922" t="str">
        <f>VLOOKUP(pbp!V1155, games!$B$2:$R$40, 3, FALSE)</f>
        <v>2019-10-20T20:25Z</v>
      </c>
      <c r="Y3922">
        <f>VLOOKUP(1*V3922,NFLGames!$H$11:$H$555,1,FALSE)</f>
        <v>401220277</v>
      </c>
      <c r="Z3922">
        <f>VLOOKUP($Y3922, NFLGames!$H$11:$K$555,2,FALSE)</f>
        <v>2020</v>
      </c>
      <c r="AA3922">
        <f>VLOOKUP($Y3922, NFLGames!$H$11:$K$555,3,FALSE)</f>
        <v>8</v>
      </c>
      <c r="AB3922" s="6">
        <f>IF(A3923=0, 0, AH3923-tbl_pbp[[#This Row],[Saints Win %]])</f>
        <v>5.699999999999994E-2</v>
      </c>
      <c r="AE3922">
        <f>ABS(tbl_pbp[[#This Row],[play.homeScore]]-tbl_pbp[[#This Row],[play.awayScore]])</f>
        <v>3</v>
      </c>
      <c r="AF3922">
        <f>IF(tbl_pbp[[#This Row],[Play Saints Win % Increase]]&gt;=$AF$4,1,0)</f>
        <v>0</v>
      </c>
      <c r="AG3922" t="str">
        <f>VLOOKUP(tbl_pbp[[#This Row],[gameId]], games!$B$2:$T$40, 9, FALSE)</f>
        <v>new-orleans-saints</v>
      </c>
      <c r="AH3922" s="5">
        <f>IF(tbl_pbp[[#This Row],[AwayTeam]] &lt;&gt; "new-orleans-saints", tbl_pbp[[#This Row],[homeWinPercentage]], 1-tbl_pbp[[#This Row],[homeWinPercentage]])</f>
        <v>0.67100000000000004</v>
      </c>
      <c r="AI3922" s="13">
        <f>tbl_pbp[[#This Row],[Kamara]]*tbl_pbp[[#This Row],[Impactful Play]]</f>
        <v>0</v>
      </c>
      <c r="AJ3922" s="13">
        <f>tbl_pbp[[#This Row],[Thomas]]*tbl_pbp[[#This Row],[Impactful Play]]</f>
        <v>0</v>
      </c>
      <c r="AK3922" s="13" t="str">
        <f>VLOOKUP(tbl_pbp[[#This Row],[Play Saints Win % Increase]], tbl_impact[],3,TRUE)</f>
        <v>Perfumed (5 to + 10%)</v>
      </c>
    </row>
    <row r="3923" spans="1:37">
      <c r="A3923" s="1">
        <v>131</v>
      </c>
      <c r="B3923" s="5">
        <v>0.27200000000000002</v>
      </c>
      <c r="C3923" t="s">
        <v>4109</v>
      </c>
      <c r="D3923">
        <v>0</v>
      </c>
      <c r="E3923">
        <v>0</v>
      </c>
      <c r="F3923">
        <v>4</v>
      </c>
      <c r="G3923">
        <v>13</v>
      </c>
      <c r="H3923">
        <v>16</v>
      </c>
      <c r="I3923">
        <v>5</v>
      </c>
      <c r="J3923">
        <v>64</v>
      </c>
      <c r="K3923" t="s">
        <v>22</v>
      </c>
      <c r="L3923">
        <v>4</v>
      </c>
      <c r="M3923">
        <v>64</v>
      </c>
      <c r="N3923" t="s">
        <v>4110</v>
      </c>
      <c r="O3923" t="s">
        <v>2508</v>
      </c>
      <c r="P3923" t="s">
        <v>22</v>
      </c>
      <c r="Q3923" t="s">
        <v>37</v>
      </c>
      <c r="S3923" t="s">
        <v>78</v>
      </c>
      <c r="T3923" t="s">
        <v>296</v>
      </c>
      <c r="U3923" t="s">
        <v>4111</v>
      </c>
      <c r="V3923" t="s">
        <v>3749</v>
      </c>
      <c r="X3923" t="str">
        <f>VLOOKUP(pbp!V1156, games!$B$2:$R$40, 3, FALSE)</f>
        <v>2019-10-20T20:25Z</v>
      </c>
      <c r="Y3923">
        <f>VLOOKUP(1*V3923,NFLGames!$H$11:$H$555,1,FALSE)</f>
        <v>401220277</v>
      </c>
      <c r="Z3923">
        <f>VLOOKUP($Y3923, NFLGames!$H$11:$K$555,2,FALSE)</f>
        <v>2020</v>
      </c>
      <c r="AA3923">
        <f>VLOOKUP($Y3923, NFLGames!$H$11:$K$555,3,FALSE)</f>
        <v>8</v>
      </c>
      <c r="AB3923" s="6">
        <f>IF(A3924=0, 0, AH3924-tbl_pbp[[#This Row],[Saints Win %]])</f>
        <v>2.1000000000000019E-2</v>
      </c>
      <c r="AE3923">
        <f>ABS(tbl_pbp[[#This Row],[play.homeScore]]-tbl_pbp[[#This Row],[play.awayScore]])</f>
        <v>3</v>
      </c>
      <c r="AF3923">
        <f>IF(tbl_pbp[[#This Row],[Play Saints Win % Increase]]&gt;=$AF$4,1,0)</f>
        <v>0</v>
      </c>
      <c r="AG3923" t="str">
        <f>VLOOKUP(tbl_pbp[[#This Row],[gameId]], games!$B$2:$T$40, 9, FALSE)</f>
        <v>new-orleans-saints</v>
      </c>
      <c r="AH3923" s="5">
        <f>IF(tbl_pbp[[#This Row],[AwayTeam]] &lt;&gt; "new-orleans-saints", tbl_pbp[[#This Row],[homeWinPercentage]], 1-tbl_pbp[[#This Row],[homeWinPercentage]])</f>
        <v>0.72799999999999998</v>
      </c>
      <c r="AI3923" s="13">
        <f>tbl_pbp[[#This Row],[Kamara]]*tbl_pbp[[#This Row],[Impactful Play]]</f>
        <v>0</v>
      </c>
      <c r="AJ3923" s="13">
        <f>tbl_pbp[[#This Row],[Thomas]]*tbl_pbp[[#This Row],[Impactful Play]]</f>
        <v>0</v>
      </c>
      <c r="AK3923" s="13" t="str">
        <f>VLOOKUP(tbl_pbp[[#This Row],[Play Saints Win % Increase]], tbl_impact[],3,TRUE)</f>
        <v>Scented (0 to +5%)</v>
      </c>
    </row>
    <row r="3924" spans="1:37">
      <c r="A3924" s="1">
        <v>132</v>
      </c>
      <c r="B3924" s="5">
        <v>0.251</v>
      </c>
      <c r="C3924" t="s">
        <v>4112</v>
      </c>
      <c r="D3924">
        <v>0</v>
      </c>
      <c r="E3924">
        <v>0</v>
      </c>
      <c r="F3924">
        <v>4</v>
      </c>
      <c r="G3924">
        <v>13</v>
      </c>
      <c r="H3924">
        <v>16</v>
      </c>
      <c r="I3924">
        <v>10</v>
      </c>
      <c r="J3924">
        <v>64</v>
      </c>
      <c r="K3924" t="s">
        <v>29</v>
      </c>
      <c r="L3924">
        <v>1</v>
      </c>
      <c r="M3924">
        <v>64</v>
      </c>
      <c r="N3924" t="s">
        <v>4113</v>
      </c>
      <c r="O3924" t="s">
        <v>4114</v>
      </c>
      <c r="P3924" t="s">
        <v>30</v>
      </c>
      <c r="Q3924" t="s">
        <v>31</v>
      </c>
      <c r="R3924" t="s">
        <v>32</v>
      </c>
      <c r="S3924" t="s">
        <v>33</v>
      </c>
      <c r="T3924" t="s">
        <v>296</v>
      </c>
      <c r="U3924" t="s">
        <v>297</v>
      </c>
      <c r="V3924" t="s">
        <v>3749</v>
      </c>
      <c r="X3924" t="str">
        <f>VLOOKUP(pbp!V1157, games!$B$2:$R$40, 3, FALSE)</f>
        <v>2019-10-20T20:25Z</v>
      </c>
      <c r="Y3924">
        <f>VLOOKUP(1*V3924,NFLGames!$H$11:$H$555,1,FALSE)</f>
        <v>401220277</v>
      </c>
      <c r="Z3924">
        <f>VLOOKUP($Y3924, NFLGames!$H$11:$K$555,2,FALSE)</f>
        <v>2020</v>
      </c>
      <c r="AA3924">
        <f>VLOOKUP($Y3924, NFLGames!$H$11:$K$555,3,FALSE)</f>
        <v>8</v>
      </c>
      <c r="AB3924" s="6">
        <f>IF(A3925=0, 0, AH3925-tbl_pbp[[#This Row],[Saints Win %]])</f>
        <v>2.8000000000000025E-2</v>
      </c>
      <c r="AE3924">
        <f>ABS(tbl_pbp[[#This Row],[play.homeScore]]-tbl_pbp[[#This Row],[play.awayScore]])</f>
        <v>3</v>
      </c>
      <c r="AF3924">
        <f>IF(tbl_pbp[[#This Row],[Play Saints Win % Increase]]&gt;=$AF$4,1,0)</f>
        <v>0</v>
      </c>
      <c r="AG3924" t="str">
        <f>VLOOKUP(tbl_pbp[[#This Row],[gameId]], games!$B$2:$T$40, 9, FALSE)</f>
        <v>new-orleans-saints</v>
      </c>
      <c r="AH3924" s="5">
        <f>IF(tbl_pbp[[#This Row],[AwayTeam]] &lt;&gt; "new-orleans-saints", tbl_pbp[[#This Row],[homeWinPercentage]], 1-tbl_pbp[[#This Row],[homeWinPercentage]])</f>
        <v>0.749</v>
      </c>
      <c r="AI3924" s="13">
        <f>tbl_pbp[[#This Row],[Kamara]]*tbl_pbp[[#This Row],[Impactful Play]]</f>
        <v>0</v>
      </c>
      <c r="AJ3924" s="13">
        <f>tbl_pbp[[#This Row],[Thomas]]*tbl_pbp[[#This Row],[Impactful Play]]</f>
        <v>0</v>
      </c>
      <c r="AK3924" s="13" t="str">
        <f>VLOOKUP(tbl_pbp[[#This Row],[Play Saints Win % Increase]], tbl_impact[],3,TRUE)</f>
        <v>Scented (0 to +5%)</v>
      </c>
    </row>
    <row r="3925" spans="1:37">
      <c r="A3925" s="1">
        <v>133</v>
      </c>
      <c r="B3925" s="5">
        <v>0.223</v>
      </c>
      <c r="C3925" t="s">
        <v>4115</v>
      </c>
      <c r="D3925">
        <v>0</v>
      </c>
      <c r="E3925">
        <v>0</v>
      </c>
      <c r="F3925">
        <v>4</v>
      </c>
      <c r="G3925">
        <v>13</v>
      </c>
      <c r="H3925">
        <v>16</v>
      </c>
      <c r="I3925">
        <v>10</v>
      </c>
      <c r="J3925">
        <v>53</v>
      </c>
      <c r="K3925" t="s">
        <v>29</v>
      </c>
      <c r="L3925">
        <v>1</v>
      </c>
      <c r="M3925">
        <v>53</v>
      </c>
      <c r="N3925" t="s">
        <v>4116</v>
      </c>
      <c r="O3925" t="s">
        <v>1500</v>
      </c>
      <c r="P3925" t="s">
        <v>30</v>
      </c>
      <c r="Q3925" t="s">
        <v>31</v>
      </c>
      <c r="R3925" t="s">
        <v>32</v>
      </c>
      <c r="S3925" t="s">
        <v>33</v>
      </c>
      <c r="T3925" t="s">
        <v>2150</v>
      </c>
      <c r="U3925" t="s">
        <v>2151</v>
      </c>
      <c r="V3925" t="s">
        <v>3749</v>
      </c>
      <c r="X3925" t="str">
        <f>VLOOKUP(pbp!V1158, games!$B$2:$R$40, 3, FALSE)</f>
        <v>2019-10-20T20:25Z</v>
      </c>
      <c r="Y3925">
        <f>VLOOKUP(1*V3925,NFLGames!$H$11:$H$555,1,FALSE)</f>
        <v>401220277</v>
      </c>
      <c r="Z3925">
        <f>VLOOKUP($Y3925, NFLGames!$H$11:$K$555,2,FALSE)</f>
        <v>2020</v>
      </c>
      <c r="AA3925">
        <f>VLOOKUP($Y3925, NFLGames!$H$11:$K$555,3,FALSE)</f>
        <v>8</v>
      </c>
      <c r="AB3925" s="6">
        <f>IF(A3926=0, 0, AH3926-tbl_pbp[[#This Row],[Saints Win %]])</f>
        <v>1.100000000000001E-2</v>
      </c>
      <c r="AC3925">
        <v>1</v>
      </c>
      <c r="AE3925">
        <f>ABS(tbl_pbp[[#This Row],[play.homeScore]]-tbl_pbp[[#This Row],[play.awayScore]])</f>
        <v>3</v>
      </c>
      <c r="AF3925">
        <f>IF(tbl_pbp[[#This Row],[Play Saints Win % Increase]]&gt;=$AF$4,1,0)</f>
        <v>0</v>
      </c>
      <c r="AG3925" t="str">
        <f>VLOOKUP(tbl_pbp[[#This Row],[gameId]], games!$B$2:$T$40, 9, FALSE)</f>
        <v>new-orleans-saints</v>
      </c>
      <c r="AH3925" s="5">
        <f>IF(tbl_pbp[[#This Row],[AwayTeam]] &lt;&gt; "new-orleans-saints", tbl_pbp[[#This Row],[homeWinPercentage]], 1-tbl_pbp[[#This Row],[homeWinPercentage]])</f>
        <v>0.77700000000000002</v>
      </c>
      <c r="AI3925" s="13">
        <f>tbl_pbp[[#This Row],[Kamara]]*tbl_pbp[[#This Row],[Impactful Play]]</f>
        <v>0</v>
      </c>
      <c r="AJ3925" s="13">
        <f>tbl_pbp[[#This Row],[Thomas]]*tbl_pbp[[#This Row],[Impactful Play]]</f>
        <v>0</v>
      </c>
      <c r="AK3925" s="13" t="str">
        <f>VLOOKUP(tbl_pbp[[#This Row],[Play Saints Win % Increase]], tbl_impact[],3,TRUE)</f>
        <v>Scented (0 to +5%)</v>
      </c>
    </row>
    <row r="3926" spans="1:37">
      <c r="A3926" s="1">
        <v>134</v>
      </c>
      <c r="B3926" s="5">
        <v>0.21199999999999999</v>
      </c>
      <c r="C3926" t="s">
        <v>4117</v>
      </c>
      <c r="D3926">
        <v>0</v>
      </c>
      <c r="E3926">
        <v>0</v>
      </c>
      <c r="F3926">
        <v>4</v>
      </c>
      <c r="G3926">
        <v>13</v>
      </c>
      <c r="H3926">
        <v>16</v>
      </c>
      <c r="I3926">
        <v>10</v>
      </c>
      <c r="J3926">
        <v>40</v>
      </c>
      <c r="K3926" t="s">
        <v>29</v>
      </c>
      <c r="L3926">
        <v>1</v>
      </c>
      <c r="M3926">
        <v>40</v>
      </c>
      <c r="N3926" t="s">
        <v>4118</v>
      </c>
      <c r="O3926" t="s">
        <v>1623</v>
      </c>
      <c r="P3926" t="s">
        <v>266</v>
      </c>
      <c r="Q3926" t="s">
        <v>267</v>
      </c>
      <c r="S3926" t="s">
        <v>33</v>
      </c>
      <c r="T3926" t="s">
        <v>61</v>
      </c>
      <c r="U3926" t="s">
        <v>141</v>
      </c>
      <c r="V3926" t="s">
        <v>3749</v>
      </c>
      <c r="X3926" t="str">
        <f>VLOOKUP(pbp!V1159, games!$B$2:$R$40, 3, FALSE)</f>
        <v>2019-10-20T20:25Z</v>
      </c>
      <c r="Y3926">
        <f>VLOOKUP(1*V3926,NFLGames!$H$11:$H$555,1,FALSE)</f>
        <v>401220277</v>
      </c>
      <c r="Z3926">
        <f>VLOOKUP($Y3926, NFLGames!$H$11:$K$555,2,FALSE)</f>
        <v>2020</v>
      </c>
      <c r="AA3926">
        <f>VLOOKUP($Y3926, NFLGames!$H$11:$K$555,3,FALSE)</f>
        <v>8</v>
      </c>
      <c r="AB3926" s="6">
        <f>IF(A3927=0, 0, AH3927-tbl_pbp[[#This Row],[Saints Win %]])</f>
        <v>1.8000000000000016E-2</v>
      </c>
      <c r="AE3926">
        <f>ABS(tbl_pbp[[#This Row],[play.homeScore]]-tbl_pbp[[#This Row],[play.awayScore]])</f>
        <v>3</v>
      </c>
      <c r="AF3926">
        <f>IF(tbl_pbp[[#This Row],[Play Saints Win % Increase]]&gt;=$AF$4,1,0)</f>
        <v>0</v>
      </c>
      <c r="AG3926" t="str">
        <f>VLOOKUP(tbl_pbp[[#This Row],[gameId]], games!$B$2:$T$40, 9, FALSE)</f>
        <v>new-orleans-saints</v>
      </c>
      <c r="AH3926" s="5">
        <f>IF(tbl_pbp[[#This Row],[AwayTeam]] &lt;&gt; "new-orleans-saints", tbl_pbp[[#This Row],[homeWinPercentage]], 1-tbl_pbp[[#This Row],[homeWinPercentage]])</f>
        <v>0.78800000000000003</v>
      </c>
      <c r="AI3926" s="13">
        <f>tbl_pbp[[#This Row],[Kamara]]*tbl_pbp[[#This Row],[Impactful Play]]</f>
        <v>0</v>
      </c>
      <c r="AJ3926" s="13">
        <f>tbl_pbp[[#This Row],[Thomas]]*tbl_pbp[[#This Row],[Impactful Play]]</f>
        <v>0</v>
      </c>
      <c r="AK3926" s="13" t="str">
        <f>VLOOKUP(tbl_pbp[[#This Row],[Play Saints Win % Increase]], tbl_impact[],3,TRUE)</f>
        <v>Scented (0 to +5%)</v>
      </c>
    </row>
    <row r="3927" spans="1:37">
      <c r="A3927" s="1">
        <v>135</v>
      </c>
      <c r="B3927" s="5">
        <v>0.19400000000000001</v>
      </c>
      <c r="C3927" t="s">
        <v>4119</v>
      </c>
      <c r="D3927">
        <v>0</v>
      </c>
      <c r="E3927">
        <v>0</v>
      </c>
      <c r="F3927">
        <v>4</v>
      </c>
      <c r="G3927">
        <v>13</v>
      </c>
      <c r="H3927">
        <v>16</v>
      </c>
      <c r="I3927">
        <v>6</v>
      </c>
      <c r="J3927">
        <v>36</v>
      </c>
      <c r="K3927" t="s">
        <v>29</v>
      </c>
      <c r="L3927">
        <v>2</v>
      </c>
      <c r="M3927">
        <v>36</v>
      </c>
      <c r="N3927" t="s">
        <v>4120</v>
      </c>
      <c r="O3927" t="s">
        <v>57</v>
      </c>
      <c r="P3927" t="s">
        <v>45</v>
      </c>
      <c r="Q3927" t="s">
        <v>46</v>
      </c>
      <c r="R3927" t="s">
        <v>47</v>
      </c>
      <c r="S3927" t="s">
        <v>60</v>
      </c>
      <c r="T3927" t="s">
        <v>4040</v>
      </c>
      <c r="U3927" t="s">
        <v>4121</v>
      </c>
      <c r="V3927" t="s">
        <v>3749</v>
      </c>
      <c r="X3927" t="str">
        <f>VLOOKUP(pbp!V1160, games!$B$2:$R$40, 3, FALSE)</f>
        <v>2019-10-20T20:25Z</v>
      </c>
      <c r="Y3927">
        <f>VLOOKUP(1*V3927,NFLGames!$H$11:$H$555,1,FALSE)</f>
        <v>401220277</v>
      </c>
      <c r="Z3927">
        <f>VLOOKUP($Y3927, NFLGames!$H$11:$K$555,2,FALSE)</f>
        <v>2020</v>
      </c>
      <c r="AA3927">
        <f>VLOOKUP($Y3927, NFLGames!$H$11:$K$555,3,FALSE)</f>
        <v>8</v>
      </c>
      <c r="AB3927" s="6">
        <f>IF(A3928=0, 0, AH3928-tbl_pbp[[#This Row],[Saints Win %]])</f>
        <v>-0.14400000000000013</v>
      </c>
      <c r="AC3927">
        <v>1</v>
      </c>
      <c r="AE3927">
        <f>ABS(tbl_pbp[[#This Row],[play.homeScore]]-tbl_pbp[[#This Row],[play.awayScore]])</f>
        <v>3</v>
      </c>
      <c r="AF3927">
        <f>IF(tbl_pbp[[#This Row],[Play Saints Win % Increase]]&gt;=$AF$4,1,0)</f>
        <v>0</v>
      </c>
      <c r="AG3927" t="str">
        <f>VLOOKUP(tbl_pbp[[#This Row],[gameId]], games!$B$2:$T$40, 9, FALSE)</f>
        <v>new-orleans-saints</v>
      </c>
      <c r="AH3927" s="5">
        <f>IF(tbl_pbp[[#This Row],[AwayTeam]] &lt;&gt; "new-orleans-saints", tbl_pbp[[#This Row],[homeWinPercentage]], 1-tbl_pbp[[#This Row],[homeWinPercentage]])</f>
        <v>0.80600000000000005</v>
      </c>
      <c r="AI3927" s="13">
        <f>tbl_pbp[[#This Row],[Kamara]]*tbl_pbp[[#This Row],[Impactful Play]]</f>
        <v>0</v>
      </c>
      <c r="AJ3927" s="13">
        <f>tbl_pbp[[#This Row],[Thomas]]*tbl_pbp[[#This Row],[Impactful Play]]</f>
        <v>0</v>
      </c>
      <c r="AK3927" s="13" t="str">
        <f>VLOOKUP(tbl_pbp[[#This Row],[Play Saints Win % Increase]], tbl_impact[],3,TRUE)</f>
        <v>Stinky (worse than -10% to -20%)</v>
      </c>
    </row>
    <row r="3928" spans="1:37">
      <c r="A3928" s="1">
        <v>136</v>
      </c>
      <c r="B3928" s="5">
        <v>0.33800000000000002</v>
      </c>
      <c r="C3928" t="s">
        <v>4122</v>
      </c>
      <c r="D3928">
        <v>0</v>
      </c>
      <c r="E3928">
        <v>0</v>
      </c>
      <c r="F3928">
        <v>4</v>
      </c>
      <c r="G3928">
        <v>13</v>
      </c>
      <c r="H3928">
        <v>16</v>
      </c>
      <c r="I3928">
        <v>10</v>
      </c>
      <c r="J3928">
        <v>30</v>
      </c>
      <c r="K3928" t="s">
        <v>29</v>
      </c>
      <c r="L3928">
        <v>1</v>
      </c>
      <c r="M3928">
        <v>30</v>
      </c>
      <c r="N3928" t="s">
        <v>4123</v>
      </c>
      <c r="O3928" t="s">
        <v>1893</v>
      </c>
      <c r="P3928" t="s">
        <v>30</v>
      </c>
      <c r="Q3928" t="s">
        <v>31</v>
      </c>
      <c r="R3928" t="s">
        <v>32</v>
      </c>
      <c r="S3928" t="s">
        <v>33</v>
      </c>
      <c r="T3928" t="s">
        <v>294</v>
      </c>
      <c r="U3928" t="s">
        <v>4124</v>
      </c>
      <c r="V3928" t="s">
        <v>3749</v>
      </c>
      <c r="X3928" t="str">
        <f>VLOOKUP(pbp!V1161, games!$B$2:$R$40, 3, FALSE)</f>
        <v>2019-10-20T20:25Z</v>
      </c>
      <c r="Y3928">
        <f>VLOOKUP(1*V3928,NFLGames!$H$11:$H$555,1,FALSE)</f>
        <v>401220277</v>
      </c>
      <c r="Z3928">
        <f>VLOOKUP($Y3928, NFLGames!$H$11:$K$555,2,FALSE)</f>
        <v>2020</v>
      </c>
      <c r="AA3928">
        <f>VLOOKUP($Y3928, NFLGames!$H$11:$K$555,3,FALSE)</f>
        <v>8</v>
      </c>
      <c r="AB3928" s="6">
        <f>IF(A3929=0, 0, AH3929-tbl_pbp[[#This Row],[Saints Win %]])</f>
        <v>0.17500000000000004</v>
      </c>
      <c r="AE3928">
        <f>ABS(tbl_pbp[[#This Row],[play.homeScore]]-tbl_pbp[[#This Row],[play.awayScore]])</f>
        <v>3</v>
      </c>
      <c r="AF3928">
        <f>IF(tbl_pbp[[#This Row],[Play Saints Win % Increase]]&gt;=$AF$4,1,0)</f>
        <v>1</v>
      </c>
      <c r="AG3928" t="str">
        <f>VLOOKUP(tbl_pbp[[#This Row],[gameId]], games!$B$2:$T$40, 9, FALSE)</f>
        <v>new-orleans-saints</v>
      </c>
      <c r="AH3928" s="5">
        <f>IF(tbl_pbp[[#This Row],[AwayTeam]] &lt;&gt; "new-orleans-saints", tbl_pbp[[#This Row],[homeWinPercentage]], 1-tbl_pbp[[#This Row],[homeWinPercentage]])</f>
        <v>0.66199999999999992</v>
      </c>
      <c r="AI3928" s="13">
        <f>tbl_pbp[[#This Row],[Kamara]]*tbl_pbp[[#This Row],[Impactful Play]]</f>
        <v>0</v>
      </c>
      <c r="AJ3928" s="13">
        <f>tbl_pbp[[#This Row],[Thomas]]*tbl_pbp[[#This Row],[Impactful Play]]</f>
        <v>0</v>
      </c>
      <c r="AK3928" s="13" t="str">
        <f>VLOOKUP(tbl_pbp[[#This Row],[Play Saints Win % Increase]], tbl_impact[],3,TRUE)</f>
        <v>Fragrant (10% to 20%)</v>
      </c>
    </row>
    <row r="3929" spans="1:37">
      <c r="A3929" s="1">
        <v>137</v>
      </c>
      <c r="B3929" s="5">
        <v>0.16300000000000001</v>
      </c>
      <c r="C3929" t="s">
        <v>4125</v>
      </c>
      <c r="D3929">
        <v>0</v>
      </c>
      <c r="E3929">
        <v>0</v>
      </c>
      <c r="F3929">
        <v>4</v>
      </c>
      <c r="G3929">
        <v>13</v>
      </c>
      <c r="H3929">
        <v>16</v>
      </c>
      <c r="I3929">
        <v>1</v>
      </c>
      <c r="J3929">
        <v>21</v>
      </c>
      <c r="K3929" t="s">
        <v>29</v>
      </c>
      <c r="L3929">
        <v>2</v>
      </c>
      <c r="M3929">
        <v>21</v>
      </c>
      <c r="N3929" t="s">
        <v>4126</v>
      </c>
      <c r="O3929" t="s">
        <v>4127</v>
      </c>
      <c r="P3929" t="s">
        <v>45</v>
      </c>
      <c r="Q3929" t="s">
        <v>46</v>
      </c>
      <c r="R3929" t="s">
        <v>47</v>
      </c>
      <c r="S3929" t="s">
        <v>83</v>
      </c>
      <c r="T3929" t="s">
        <v>317</v>
      </c>
      <c r="U3929" t="s">
        <v>4128</v>
      </c>
      <c r="V3929" t="s">
        <v>3749</v>
      </c>
      <c r="X3929" t="str">
        <f>VLOOKUP(pbp!V1162, games!$B$2:$R$40, 3, FALSE)</f>
        <v>2019-10-20T20:25Z</v>
      </c>
      <c r="Y3929">
        <f>VLOOKUP(1*V3929,NFLGames!$H$11:$H$555,1,FALSE)</f>
        <v>401220277</v>
      </c>
      <c r="Z3929">
        <f>VLOOKUP($Y3929, NFLGames!$H$11:$K$555,2,FALSE)</f>
        <v>2020</v>
      </c>
      <c r="AA3929">
        <f>VLOOKUP($Y3929, NFLGames!$H$11:$K$555,3,FALSE)</f>
        <v>8</v>
      </c>
      <c r="AB3929" s="6">
        <f>IF(A3930=0, 0, AH3930-tbl_pbp[[#This Row],[Saints Win %]])</f>
        <v>9.4000000000000083E-2</v>
      </c>
      <c r="AE3929">
        <f>ABS(tbl_pbp[[#This Row],[play.homeScore]]-tbl_pbp[[#This Row],[play.awayScore]])</f>
        <v>3</v>
      </c>
      <c r="AF3929">
        <f>IF(tbl_pbp[[#This Row],[Play Saints Win % Increase]]&gt;=$AF$4,1,0)</f>
        <v>0</v>
      </c>
      <c r="AG3929" t="str">
        <f>VLOOKUP(tbl_pbp[[#This Row],[gameId]], games!$B$2:$T$40, 9, FALSE)</f>
        <v>new-orleans-saints</v>
      </c>
      <c r="AH3929" s="5">
        <f>IF(tbl_pbp[[#This Row],[AwayTeam]] &lt;&gt; "new-orleans-saints", tbl_pbp[[#This Row],[homeWinPercentage]], 1-tbl_pbp[[#This Row],[homeWinPercentage]])</f>
        <v>0.83699999999999997</v>
      </c>
      <c r="AI3929" s="13">
        <f>tbl_pbp[[#This Row],[Kamara]]*tbl_pbp[[#This Row],[Impactful Play]]</f>
        <v>0</v>
      </c>
      <c r="AJ3929" s="13">
        <f>tbl_pbp[[#This Row],[Thomas]]*tbl_pbp[[#This Row],[Impactful Play]]</f>
        <v>0</v>
      </c>
      <c r="AK3929" s="13" t="str">
        <f>VLOOKUP(tbl_pbp[[#This Row],[Play Saints Win % Increase]], tbl_impact[],3,TRUE)</f>
        <v>Perfumed (5 to + 10%)</v>
      </c>
    </row>
    <row r="3930" spans="1:37">
      <c r="A3930" s="1">
        <v>138</v>
      </c>
      <c r="B3930" s="5">
        <v>6.9000000000000006E-2</v>
      </c>
      <c r="C3930" t="s">
        <v>4129</v>
      </c>
      <c r="D3930">
        <v>0</v>
      </c>
      <c r="E3930">
        <v>0</v>
      </c>
      <c r="F3930">
        <v>4</v>
      </c>
      <c r="G3930">
        <v>13</v>
      </c>
      <c r="H3930">
        <v>23</v>
      </c>
      <c r="I3930">
        <v>10</v>
      </c>
      <c r="J3930">
        <v>20</v>
      </c>
      <c r="K3930" t="s">
        <v>29</v>
      </c>
      <c r="L3930">
        <v>1</v>
      </c>
      <c r="M3930">
        <v>20</v>
      </c>
      <c r="N3930" t="s">
        <v>4130</v>
      </c>
      <c r="O3930" t="s">
        <v>4131</v>
      </c>
      <c r="P3930" t="s">
        <v>103</v>
      </c>
      <c r="Q3930" t="s">
        <v>104</v>
      </c>
      <c r="R3930" t="s">
        <v>105</v>
      </c>
      <c r="S3930" t="s">
        <v>33</v>
      </c>
      <c r="T3930" t="s">
        <v>109</v>
      </c>
      <c r="U3930" t="s">
        <v>110</v>
      </c>
      <c r="V3930" t="s">
        <v>3749</v>
      </c>
      <c r="X3930" t="str">
        <f>VLOOKUP(pbp!V1163, games!$B$2:$R$40, 3, FALSE)</f>
        <v>2019-10-20T20:25Z</v>
      </c>
      <c r="Y3930">
        <f>VLOOKUP(1*V3930,NFLGames!$H$11:$H$555,1,FALSE)</f>
        <v>401220277</v>
      </c>
      <c r="Z3930">
        <f>VLOOKUP($Y3930, NFLGames!$H$11:$K$555,2,FALSE)</f>
        <v>2020</v>
      </c>
      <c r="AA3930">
        <f>VLOOKUP($Y3930, NFLGames!$H$11:$K$555,3,FALSE)</f>
        <v>8</v>
      </c>
      <c r="AB3930" s="6">
        <f>IF(A3931=0, 0, AH3931-tbl_pbp[[#This Row],[Saints Win %]])</f>
        <v>-3.0000000000000027E-3</v>
      </c>
      <c r="AE3930">
        <f>ABS(tbl_pbp[[#This Row],[play.homeScore]]-tbl_pbp[[#This Row],[play.awayScore]])</f>
        <v>10</v>
      </c>
      <c r="AF3930">
        <f>IF(tbl_pbp[[#This Row],[Play Saints Win % Increase]]&gt;=$AF$4,1,0)</f>
        <v>0</v>
      </c>
      <c r="AG3930" t="str">
        <f>VLOOKUP(tbl_pbp[[#This Row],[gameId]], games!$B$2:$T$40, 9, FALSE)</f>
        <v>new-orleans-saints</v>
      </c>
      <c r="AH3930" s="5">
        <f>IF(tbl_pbp[[#This Row],[AwayTeam]] &lt;&gt; "new-orleans-saints", tbl_pbp[[#This Row],[homeWinPercentage]], 1-tbl_pbp[[#This Row],[homeWinPercentage]])</f>
        <v>0.93100000000000005</v>
      </c>
      <c r="AI3930" s="13">
        <f>tbl_pbp[[#This Row],[Kamara]]*tbl_pbp[[#This Row],[Impactful Play]]</f>
        <v>0</v>
      </c>
      <c r="AJ3930" s="13">
        <f>tbl_pbp[[#This Row],[Thomas]]*tbl_pbp[[#This Row],[Impactful Play]]</f>
        <v>0</v>
      </c>
      <c r="AK3930" s="13" t="str">
        <f>VLOOKUP(tbl_pbp[[#This Row],[Play Saints Win % Increase]], tbl_impact[],3,TRUE)</f>
        <v>Bad (0 to -5%)</v>
      </c>
    </row>
    <row r="3931" spans="1:37">
      <c r="A3931" s="1">
        <v>139</v>
      </c>
      <c r="B3931" s="5">
        <v>7.1999999999999995E-2</v>
      </c>
      <c r="C3931" t="s">
        <v>4132</v>
      </c>
      <c r="D3931">
        <v>0</v>
      </c>
      <c r="E3931">
        <v>0</v>
      </c>
      <c r="F3931">
        <v>4</v>
      </c>
      <c r="G3931">
        <v>13</v>
      </c>
      <c r="H3931">
        <v>23</v>
      </c>
      <c r="I3931">
        <v>0</v>
      </c>
      <c r="J3931">
        <v>65</v>
      </c>
      <c r="K3931" t="s">
        <v>29</v>
      </c>
      <c r="L3931">
        <v>0</v>
      </c>
      <c r="M3931">
        <v>65</v>
      </c>
      <c r="N3931" t="s">
        <v>288</v>
      </c>
      <c r="O3931" t="s">
        <v>4131</v>
      </c>
      <c r="P3931" t="s">
        <v>25</v>
      </c>
      <c r="Q3931" t="s">
        <v>26</v>
      </c>
      <c r="R3931" t="s">
        <v>27</v>
      </c>
      <c r="V3931" t="s">
        <v>3749</v>
      </c>
      <c r="X3931" t="str">
        <f>VLOOKUP(pbp!V1164, games!$B$2:$R$40, 3, FALSE)</f>
        <v>2019-10-20T20:25Z</v>
      </c>
      <c r="Y3931">
        <f>VLOOKUP(1*V3931,NFLGames!$H$11:$H$555,1,FALSE)</f>
        <v>401220277</v>
      </c>
      <c r="Z3931">
        <f>VLOOKUP($Y3931, NFLGames!$H$11:$K$555,2,FALSE)</f>
        <v>2020</v>
      </c>
      <c r="AA3931">
        <f>VLOOKUP($Y3931, NFLGames!$H$11:$K$555,3,FALSE)</f>
        <v>8</v>
      </c>
      <c r="AB3931" s="6">
        <f>IF(A3932=0, 0, AH3932-tbl_pbp[[#This Row],[Saints Win %]])</f>
        <v>3.0000000000000027E-3</v>
      </c>
      <c r="AE3931">
        <f>ABS(tbl_pbp[[#This Row],[play.homeScore]]-tbl_pbp[[#This Row],[play.awayScore]])</f>
        <v>10</v>
      </c>
      <c r="AF3931">
        <f>IF(tbl_pbp[[#This Row],[Play Saints Win % Increase]]&gt;=$AF$4,1,0)</f>
        <v>0</v>
      </c>
      <c r="AG3931" t="str">
        <f>VLOOKUP(tbl_pbp[[#This Row],[gameId]], games!$B$2:$T$40, 9, FALSE)</f>
        <v>new-orleans-saints</v>
      </c>
      <c r="AH3931" s="5">
        <f>IF(tbl_pbp[[#This Row],[AwayTeam]] &lt;&gt; "new-orleans-saints", tbl_pbp[[#This Row],[homeWinPercentage]], 1-tbl_pbp[[#This Row],[homeWinPercentage]])</f>
        <v>0.92800000000000005</v>
      </c>
      <c r="AI3931" s="13">
        <f>tbl_pbp[[#This Row],[Kamara]]*tbl_pbp[[#This Row],[Impactful Play]]</f>
        <v>0</v>
      </c>
      <c r="AJ3931" s="13">
        <f>tbl_pbp[[#This Row],[Thomas]]*tbl_pbp[[#This Row],[Impactful Play]]</f>
        <v>0</v>
      </c>
      <c r="AK3931" s="13" t="str">
        <f>VLOOKUP(tbl_pbp[[#This Row],[Play Saints Win % Increase]], tbl_impact[],3,TRUE)</f>
        <v>Scented (0 to +5%)</v>
      </c>
    </row>
    <row r="3932" spans="1:37">
      <c r="A3932" s="1">
        <v>140</v>
      </c>
      <c r="B3932" s="5">
        <v>6.9000000000000006E-2</v>
      </c>
      <c r="C3932" t="s">
        <v>4133</v>
      </c>
      <c r="D3932">
        <v>0</v>
      </c>
      <c r="E3932">
        <v>0</v>
      </c>
      <c r="F3932">
        <v>4</v>
      </c>
      <c r="G3932">
        <v>13</v>
      </c>
      <c r="H3932">
        <v>23</v>
      </c>
      <c r="I3932">
        <v>10</v>
      </c>
      <c r="J3932">
        <v>25</v>
      </c>
      <c r="K3932" t="s">
        <v>22</v>
      </c>
      <c r="L3932">
        <v>1</v>
      </c>
      <c r="M3932">
        <v>75</v>
      </c>
      <c r="N3932" t="s">
        <v>4134</v>
      </c>
      <c r="O3932" t="s">
        <v>4131</v>
      </c>
      <c r="P3932" t="s">
        <v>45</v>
      </c>
      <c r="Q3932" t="s">
        <v>46</v>
      </c>
      <c r="R3932" t="s">
        <v>47</v>
      </c>
      <c r="S3932" t="s">
        <v>33</v>
      </c>
      <c r="T3932" t="s">
        <v>289</v>
      </c>
      <c r="U3932" t="s">
        <v>290</v>
      </c>
      <c r="V3932" t="s">
        <v>3749</v>
      </c>
      <c r="X3932" t="str">
        <f>VLOOKUP(pbp!V1165, games!$B$2:$R$40, 3, FALSE)</f>
        <v>2019-10-20T20:25Z</v>
      </c>
      <c r="Y3932">
        <f>VLOOKUP(1*V3932,NFLGames!$H$11:$H$555,1,FALSE)</f>
        <v>401220277</v>
      </c>
      <c r="Z3932">
        <f>VLOOKUP($Y3932, NFLGames!$H$11:$K$555,2,FALSE)</f>
        <v>2020</v>
      </c>
      <c r="AA3932">
        <f>VLOOKUP($Y3932, NFLGames!$H$11:$K$555,3,FALSE)</f>
        <v>8</v>
      </c>
      <c r="AB3932" s="6">
        <f>IF(A3933=0, 0, AH3933-tbl_pbp[[#This Row],[Saints Win %]])</f>
        <v>1.0000000000000009E-2</v>
      </c>
      <c r="AE3932">
        <f>ABS(tbl_pbp[[#This Row],[play.homeScore]]-tbl_pbp[[#This Row],[play.awayScore]])</f>
        <v>10</v>
      </c>
      <c r="AF3932">
        <f>IF(tbl_pbp[[#This Row],[Play Saints Win % Increase]]&gt;=$AF$4,1,0)</f>
        <v>0</v>
      </c>
      <c r="AG3932" t="str">
        <f>VLOOKUP(tbl_pbp[[#This Row],[gameId]], games!$B$2:$T$40, 9, FALSE)</f>
        <v>new-orleans-saints</v>
      </c>
      <c r="AH3932" s="5">
        <f>IF(tbl_pbp[[#This Row],[AwayTeam]] &lt;&gt; "new-orleans-saints", tbl_pbp[[#This Row],[homeWinPercentage]], 1-tbl_pbp[[#This Row],[homeWinPercentage]])</f>
        <v>0.93100000000000005</v>
      </c>
      <c r="AI3932" s="13">
        <f>tbl_pbp[[#This Row],[Kamara]]*tbl_pbp[[#This Row],[Impactful Play]]</f>
        <v>0</v>
      </c>
      <c r="AJ3932" s="13">
        <f>tbl_pbp[[#This Row],[Thomas]]*tbl_pbp[[#This Row],[Impactful Play]]</f>
        <v>0</v>
      </c>
      <c r="AK3932" s="13" t="str">
        <f>VLOOKUP(tbl_pbp[[#This Row],[Play Saints Win % Increase]], tbl_impact[],3,TRUE)</f>
        <v>Scented (0 to +5%)</v>
      </c>
    </row>
    <row r="3933" spans="1:37">
      <c r="A3933" s="1">
        <v>141</v>
      </c>
      <c r="B3933" s="5">
        <v>5.8999999999999997E-2</v>
      </c>
      <c r="C3933" t="s">
        <v>4135</v>
      </c>
      <c r="D3933">
        <v>0</v>
      </c>
      <c r="E3933">
        <v>0</v>
      </c>
      <c r="F3933">
        <v>4</v>
      </c>
      <c r="G3933">
        <v>13</v>
      </c>
      <c r="H3933">
        <v>23</v>
      </c>
      <c r="I3933">
        <v>7</v>
      </c>
      <c r="J3933">
        <v>28</v>
      </c>
      <c r="K3933" t="s">
        <v>22</v>
      </c>
      <c r="L3933">
        <v>2</v>
      </c>
      <c r="M3933">
        <v>72</v>
      </c>
      <c r="N3933" t="s">
        <v>4136</v>
      </c>
      <c r="O3933" t="s">
        <v>3180</v>
      </c>
      <c r="P3933" t="s">
        <v>30</v>
      </c>
      <c r="Q3933" t="s">
        <v>31</v>
      </c>
      <c r="R3933" t="s">
        <v>32</v>
      </c>
      <c r="S3933" t="s">
        <v>220</v>
      </c>
      <c r="T3933" t="s">
        <v>4137</v>
      </c>
      <c r="U3933" t="s">
        <v>4138</v>
      </c>
      <c r="V3933" t="s">
        <v>3749</v>
      </c>
      <c r="X3933" t="str">
        <f>VLOOKUP(pbp!V1166, games!$B$2:$R$40, 3, FALSE)</f>
        <v>2019-10-20T20:25Z</v>
      </c>
      <c r="Y3933">
        <f>VLOOKUP(1*V3933,NFLGames!$H$11:$H$555,1,FALSE)</f>
        <v>401220277</v>
      </c>
      <c r="Z3933">
        <f>VLOOKUP($Y3933, NFLGames!$H$11:$K$555,2,FALSE)</f>
        <v>2020</v>
      </c>
      <c r="AA3933">
        <f>VLOOKUP($Y3933, NFLGames!$H$11:$K$555,3,FALSE)</f>
        <v>8</v>
      </c>
      <c r="AB3933" s="6">
        <f>IF(A3934=0, 0, AH3934-tbl_pbp[[#This Row],[Saints Win %]])</f>
        <v>-4.9000000000000044E-2</v>
      </c>
      <c r="AE3933">
        <f>ABS(tbl_pbp[[#This Row],[play.homeScore]]-tbl_pbp[[#This Row],[play.awayScore]])</f>
        <v>10</v>
      </c>
      <c r="AF3933">
        <f>IF(tbl_pbp[[#This Row],[Play Saints Win % Increase]]&gt;=$AF$4,1,0)</f>
        <v>0</v>
      </c>
      <c r="AG3933" t="str">
        <f>VLOOKUP(tbl_pbp[[#This Row],[gameId]], games!$B$2:$T$40, 9, FALSE)</f>
        <v>new-orleans-saints</v>
      </c>
      <c r="AH3933" s="5">
        <f>IF(tbl_pbp[[#This Row],[AwayTeam]] &lt;&gt; "new-orleans-saints", tbl_pbp[[#This Row],[homeWinPercentage]], 1-tbl_pbp[[#This Row],[homeWinPercentage]])</f>
        <v>0.94100000000000006</v>
      </c>
      <c r="AI3933" s="13">
        <f>tbl_pbp[[#This Row],[Kamara]]*tbl_pbp[[#This Row],[Impactful Play]]</f>
        <v>0</v>
      </c>
      <c r="AJ3933" s="13">
        <f>tbl_pbp[[#This Row],[Thomas]]*tbl_pbp[[#This Row],[Impactful Play]]</f>
        <v>0</v>
      </c>
      <c r="AK3933" s="13" t="str">
        <f>VLOOKUP(tbl_pbp[[#This Row],[Play Saints Win % Increase]], tbl_impact[],3,TRUE)</f>
        <v>Bad (0 to -5%)</v>
      </c>
    </row>
    <row r="3934" spans="1:37">
      <c r="A3934" s="1">
        <v>142</v>
      </c>
      <c r="B3934" s="5">
        <v>0.108</v>
      </c>
      <c r="C3934" t="s">
        <v>4139</v>
      </c>
      <c r="D3934">
        <v>0</v>
      </c>
      <c r="E3934">
        <v>0</v>
      </c>
      <c r="F3934">
        <v>4</v>
      </c>
      <c r="G3934">
        <v>13</v>
      </c>
      <c r="H3934">
        <v>23</v>
      </c>
      <c r="I3934">
        <v>10</v>
      </c>
      <c r="J3934">
        <v>35</v>
      </c>
      <c r="K3934" t="s">
        <v>22</v>
      </c>
      <c r="L3934">
        <v>1</v>
      </c>
      <c r="M3934">
        <v>65</v>
      </c>
      <c r="N3934" t="s">
        <v>4140</v>
      </c>
      <c r="O3934" t="s">
        <v>465</v>
      </c>
      <c r="P3934" t="s">
        <v>30</v>
      </c>
      <c r="Q3934" t="s">
        <v>31</v>
      </c>
      <c r="R3934" t="s">
        <v>32</v>
      </c>
      <c r="S3934" t="s">
        <v>33</v>
      </c>
      <c r="T3934" t="s">
        <v>310</v>
      </c>
      <c r="U3934" t="s">
        <v>4141</v>
      </c>
      <c r="V3934" t="s">
        <v>3749</v>
      </c>
      <c r="X3934" t="str">
        <f>VLOOKUP(pbp!V1167, games!$B$2:$R$40, 3, FALSE)</f>
        <v>2019-10-20T20:25Z</v>
      </c>
      <c r="Y3934">
        <f>VLOOKUP(1*V3934,NFLGames!$H$11:$H$555,1,FALSE)</f>
        <v>401220277</v>
      </c>
      <c r="Z3934">
        <f>VLOOKUP($Y3934, NFLGames!$H$11:$K$555,2,FALSE)</f>
        <v>2020</v>
      </c>
      <c r="AA3934">
        <f>VLOOKUP($Y3934, NFLGames!$H$11:$K$555,3,FALSE)</f>
        <v>8</v>
      </c>
      <c r="AB3934" s="6">
        <f>IF(A3935=0, 0, AH3935-tbl_pbp[[#This Row],[Saints Win %]])</f>
        <v>1.0000000000000009E-2</v>
      </c>
      <c r="AE3934">
        <f>ABS(tbl_pbp[[#This Row],[play.homeScore]]-tbl_pbp[[#This Row],[play.awayScore]])</f>
        <v>10</v>
      </c>
      <c r="AF3934">
        <f>IF(tbl_pbp[[#This Row],[Play Saints Win % Increase]]&gt;=$AF$4,1,0)</f>
        <v>0</v>
      </c>
      <c r="AG3934" t="str">
        <f>VLOOKUP(tbl_pbp[[#This Row],[gameId]], games!$B$2:$T$40, 9, FALSE)</f>
        <v>new-orleans-saints</v>
      </c>
      <c r="AH3934" s="5">
        <f>IF(tbl_pbp[[#This Row],[AwayTeam]] &lt;&gt; "new-orleans-saints", tbl_pbp[[#This Row],[homeWinPercentage]], 1-tbl_pbp[[#This Row],[homeWinPercentage]])</f>
        <v>0.89200000000000002</v>
      </c>
      <c r="AI3934" s="13">
        <f>tbl_pbp[[#This Row],[Kamara]]*tbl_pbp[[#This Row],[Impactful Play]]</f>
        <v>0</v>
      </c>
      <c r="AJ3934" s="13">
        <f>tbl_pbp[[#This Row],[Thomas]]*tbl_pbp[[#This Row],[Impactful Play]]</f>
        <v>0</v>
      </c>
      <c r="AK3934" s="13" t="str">
        <f>VLOOKUP(tbl_pbp[[#This Row],[Play Saints Win % Increase]], tbl_impact[],3,TRUE)</f>
        <v>Scented (0 to +5%)</v>
      </c>
    </row>
    <row r="3935" spans="1:37">
      <c r="A3935" s="1">
        <v>143</v>
      </c>
      <c r="B3935" s="5">
        <v>9.8000000000000004E-2</v>
      </c>
      <c r="C3935" t="s">
        <v>4142</v>
      </c>
      <c r="D3935">
        <v>0</v>
      </c>
      <c r="E3935">
        <v>0</v>
      </c>
      <c r="F3935">
        <v>4</v>
      </c>
      <c r="G3935">
        <v>13</v>
      </c>
      <c r="H3935">
        <v>23</v>
      </c>
      <c r="I3935">
        <v>1</v>
      </c>
      <c r="J3935">
        <v>44</v>
      </c>
      <c r="K3935" t="s">
        <v>22</v>
      </c>
      <c r="L3935">
        <v>2</v>
      </c>
      <c r="M3935">
        <v>56</v>
      </c>
      <c r="N3935" t="s">
        <v>4143</v>
      </c>
      <c r="O3935" t="s">
        <v>522</v>
      </c>
      <c r="P3935" t="s">
        <v>45</v>
      </c>
      <c r="Q3935" t="s">
        <v>46</v>
      </c>
      <c r="R3935" t="s">
        <v>47</v>
      </c>
      <c r="S3935" t="s">
        <v>83</v>
      </c>
      <c r="T3935" t="s">
        <v>58</v>
      </c>
      <c r="U3935" t="s">
        <v>4144</v>
      </c>
      <c r="V3935" t="s">
        <v>3749</v>
      </c>
      <c r="X3935" t="str">
        <f>VLOOKUP(pbp!V1168, games!$B$2:$R$40, 3, FALSE)</f>
        <v>2019-10-20T20:25Z</v>
      </c>
      <c r="Y3935">
        <f>VLOOKUP(1*V3935,NFLGames!$H$11:$H$555,1,FALSE)</f>
        <v>401220277</v>
      </c>
      <c r="Z3935">
        <f>VLOOKUP($Y3935, NFLGames!$H$11:$K$555,2,FALSE)</f>
        <v>2020</v>
      </c>
      <c r="AA3935">
        <f>VLOOKUP($Y3935, NFLGames!$H$11:$K$555,3,FALSE)</f>
        <v>8</v>
      </c>
      <c r="AB3935" s="6">
        <f>IF(A3936=0, 0, AH3936-tbl_pbp[[#This Row],[Saints Win %]])</f>
        <v>-5.600000000000005E-2</v>
      </c>
      <c r="AE3935">
        <f>ABS(tbl_pbp[[#This Row],[play.homeScore]]-tbl_pbp[[#This Row],[play.awayScore]])</f>
        <v>10</v>
      </c>
      <c r="AF3935">
        <f>IF(tbl_pbp[[#This Row],[Play Saints Win % Increase]]&gt;=$AF$4,1,0)</f>
        <v>0</v>
      </c>
      <c r="AG3935" t="str">
        <f>VLOOKUP(tbl_pbp[[#This Row],[gameId]], games!$B$2:$T$40, 9, FALSE)</f>
        <v>new-orleans-saints</v>
      </c>
      <c r="AH3935" s="5">
        <f>IF(tbl_pbp[[#This Row],[AwayTeam]] &lt;&gt; "new-orleans-saints", tbl_pbp[[#This Row],[homeWinPercentage]], 1-tbl_pbp[[#This Row],[homeWinPercentage]])</f>
        <v>0.90200000000000002</v>
      </c>
      <c r="AI3935" s="13">
        <f>tbl_pbp[[#This Row],[Kamara]]*tbl_pbp[[#This Row],[Impactful Play]]</f>
        <v>0</v>
      </c>
      <c r="AJ3935" s="13">
        <f>tbl_pbp[[#This Row],[Thomas]]*tbl_pbp[[#This Row],[Impactful Play]]</f>
        <v>0</v>
      </c>
      <c r="AK3935" s="13" t="str">
        <f>VLOOKUP(tbl_pbp[[#This Row],[Play Saints Win % Increase]], tbl_impact[],3,TRUE)</f>
        <v>Smelly (worse than-5% -&gt; -10%)</v>
      </c>
    </row>
    <row r="3936" spans="1:37">
      <c r="A3936" s="1">
        <v>144</v>
      </c>
      <c r="B3936" s="5">
        <v>0.154</v>
      </c>
      <c r="C3936" t="s">
        <v>4145</v>
      </c>
      <c r="D3936">
        <v>0</v>
      </c>
      <c r="E3936">
        <v>0</v>
      </c>
      <c r="F3936">
        <v>4</v>
      </c>
      <c r="G3936">
        <v>13</v>
      </c>
      <c r="H3936">
        <v>23</v>
      </c>
      <c r="I3936">
        <v>10</v>
      </c>
      <c r="J3936">
        <v>49</v>
      </c>
      <c r="K3936" t="s">
        <v>22</v>
      </c>
      <c r="L3936">
        <v>1</v>
      </c>
      <c r="M3936">
        <v>51</v>
      </c>
      <c r="N3936" t="s">
        <v>4146</v>
      </c>
      <c r="O3936" t="s">
        <v>4147</v>
      </c>
      <c r="P3936" t="s">
        <v>30</v>
      </c>
      <c r="Q3936" t="s">
        <v>31</v>
      </c>
      <c r="R3936" t="s">
        <v>32</v>
      </c>
      <c r="S3936" t="s">
        <v>33</v>
      </c>
      <c r="T3936" t="s">
        <v>52</v>
      </c>
      <c r="U3936" t="s">
        <v>3765</v>
      </c>
      <c r="V3936" t="s">
        <v>3749</v>
      </c>
      <c r="X3936" t="str">
        <f>VLOOKUP(pbp!V1169, games!$B$2:$R$40, 3, FALSE)</f>
        <v>2019-10-20T20:25Z</v>
      </c>
      <c r="Y3936">
        <f>VLOOKUP(1*V3936,NFLGames!$H$11:$H$555,1,FALSE)</f>
        <v>401220277</v>
      </c>
      <c r="Z3936">
        <f>VLOOKUP($Y3936, NFLGames!$H$11:$K$555,2,FALSE)</f>
        <v>2020</v>
      </c>
      <c r="AA3936">
        <f>VLOOKUP($Y3936, NFLGames!$H$11:$K$555,3,FALSE)</f>
        <v>8</v>
      </c>
      <c r="AB3936" s="6">
        <f>IF(A3937=0, 0, AH3937-tbl_pbp[[#This Row],[Saints Win %]])</f>
        <v>-3.3000000000000029E-2</v>
      </c>
      <c r="AE3936">
        <f>ABS(tbl_pbp[[#This Row],[play.homeScore]]-tbl_pbp[[#This Row],[play.awayScore]])</f>
        <v>10</v>
      </c>
      <c r="AF3936">
        <f>IF(tbl_pbp[[#This Row],[Play Saints Win % Increase]]&gt;=$AF$4,1,0)</f>
        <v>0</v>
      </c>
      <c r="AG3936" t="str">
        <f>VLOOKUP(tbl_pbp[[#This Row],[gameId]], games!$B$2:$T$40, 9, FALSE)</f>
        <v>new-orleans-saints</v>
      </c>
      <c r="AH3936" s="5">
        <f>IF(tbl_pbp[[#This Row],[AwayTeam]] &lt;&gt; "new-orleans-saints", tbl_pbp[[#This Row],[homeWinPercentage]], 1-tbl_pbp[[#This Row],[homeWinPercentage]])</f>
        <v>0.84599999999999997</v>
      </c>
      <c r="AI3936" s="13">
        <f>tbl_pbp[[#This Row],[Kamara]]*tbl_pbp[[#This Row],[Impactful Play]]</f>
        <v>0</v>
      </c>
      <c r="AJ3936" s="13">
        <f>tbl_pbp[[#This Row],[Thomas]]*tbl_pbp[[#This Row],[Impactful Play]]</f>
        <v>0</v>
      </c>
      <c r="AK3936" s="13" t="str">
        <f>VLOOKUP(tbl_pbp[[#This Row],[Play Saints Win % Increase]], tbl_impact[],3,TRUE)</f>
        <v>Bad (0 to -5%)</v>
      </c>
    </row>
    <row r="3937" spans="1:37">
      <c r="A3937" s="1">
        <v>145</v>
      </c>
      <c r="B3937" s="5">
        <v>0.187</v>
      </c>
      <c r="C3937" t="s">
        <v>4148</v>
      </c>
      <c r="D3937">
        <v>0</v>
      </c>
      <c r="E3937">
        <v>0</v>
      </c>
      <c r="F3937">
        <v>4</v>
      </c>
      <c r="G3937">
        <v>13</v>
      </c>
      <c r="H3937">
        <v>23</v>
      </c>
      <c r="I3937">
        <v>10</v>
      </c>
      <c r="J3937">
        <v>77</v>
      </c>
      <c r="K3937" t="s">
        <v>22</v>
      </c>
      <c r="L3937">
        <v>1</v>
      </c>
      <c r="M3937">
        <v>23</v>
      </c>
      <c r="N3937" t="s">
        <v>4149</v>
      </c>
      <c r="O3937" t="s">
        <v>954</v>
      </c>
      <c r="P3937" t="s">
        <v>30</v>
      </c>
      <c r="Q3937" t="s">
        <v>31</v>
      </c>
      <c r="R3937" t="s">
        <v>32</v>
      </c>
      <c r="S3937" t="s">
        <v>33</v>
      </c>
      <c r="T3937" t="s">
        <v>217</v>
      </c>
      <c r="U3937" t="s">
        <v>218</v>
      </c>
      <c r="V3937" t="s">
        <v>3749</v>
      </c>
      <c r="X3937" t="str">
        <f>VLOOKUP(pbp!V1170, games!$B$2:$R$40, 3, FALSE)</f>
        <v>2019-10-20T20:25Z</v>
      </c>
      <c r="Y3937">
        <f>VLOOKUP(1*V3937,NFLGames!$H$11:$H$555,1,FALSE)</f>
        <v>401220277</v>
      </c>
      <c r="Z3937">
        <f>VLOOKUP($Y3937, NFLGames!$H$11:$K$555,2,FALSE)</f>
        <v>2020</v>
      </c>
      <c r="AA3937">
        <f>VLOOKUP($Y3937, NFLGames!$H$11:$K$555,3,FALSE)</f>
        <v>8</v>
      </c>
      <c r="AB3937" s="6">
        <f>IF(A3938=0, 0, AH3938-tbl_pbp[[#This Row],[Saints Win %]])</f>
        <v>2.200000000000002E-2</v>
      </c>
      <c r="AE3937">
        <f>ABS(tbl_pbp[[#This Row],[play.homeScore]]-tbl_pbp[[#This Row],[play.awayScore]])</f>
        <v>10</v>
      </c>
      <c r="AF3937">
        <f>IF(tbl_pbp[[#This Row],[Play Saints Win % Increase]]&gt;=$AF$4,1,0)</f>
        <v>0</v>
      </c>
      <c r="AG3937" t="str">
        <f>VLOOKUP(tbl_pbp[[#This Row],[gameId]], games!$B$2:$T$40, 9, FALSE)</f>
        <v>new-orleans-saints</v>
      </c>
      <c r="AH3937" s="5">
        <f>IF(tbl_pbp[[#This Row],[AwayTeam]] &lt;&gt; "new-orleans-saints", tbl_pbp[[#This Row],[homeWinPercentage]], 1-tbl_pbp[[#This Row],[homeWinPercentage]])</f>
        <v>0.81299999999999994</v>
      </c>
      <c r="AI3937" s="13">
        <f>tbl_pbp[[#This Row],[Kamara]]*tbl_pbp[[#This Row],[Impactful Play]]</f>
        <v>0</v>
      </c>
      <c r="AJ3937" s="13">
        <f>tbl_pbp[[#This Row],[Thomas]]*tbl_pbp[[#This Row],[Impactful Play]]</f>
        <v>0</v>
      </c>
      <c r="AK3937" s="13" t="str">
        <f>VLOOKUP(tbl_pbp[[#This Row],[Play Saints Win % Increase]], tbl_impact[],3,TRUE)</f>
        <v>Scented (0 to +5%)</v>
      </c>
    </row>
    <row r="3938" spans="1:37">
      <c r="A3938" s="1">
        <v>146</v>
      </c>
      <c r="B3938" s="5">
        <v>0.16500000000000001</v>
      </c>
      <c r="C3938" t="s">
        <v>4150</v>
      </c>
      <c r="D3938">
        <v>0</v>
      </c>
      <c r="E3938">
        <v>0</v>
      </c>
      <c r="F3938">
        <v>4</v>
      </c>
      <c r="G3938">
        <v>13</v>
      </c>
      <c r="H3938">
        <v>23</v>
      </c>
      <c r="I3938">
        <v>10</v>
      </c>
      <c r="J3938">
        <v>88</v>
      </c>
      <c r="K3938" t="s">
        <v>22</v>
      </c>
      <c r="L3938">
        <v>1</v>
      </c>
      <c r="M3938">
        <v>12</v>
      </c>
      <c r="N3938" t="s">
        <v>4151</v>
      </c>
      <c r="O3938" t="s">
        <v>334</v>
      </c>
      <c r="P3938" t="s">
        <v>30</v>
      </c>
      <c r="Q3938" t="s">
        <v>31</v>
      </c>
      <c r="R3938" t="s">
        <v>32</v>
      </c>
      <c r="S3938" t="s">
        <v>33</v>
      </c>
      <c r="T3938" t="s">
        <v>3840</v>
      </c>
      <c r="U3938" t="s">
        <v>3841</v>
      </c>
      <c r="V3938" t="s">
        <v>3749</v>
      </c>
      <c r="X3938" t="str">
        <f>VLOOKUP(pbp!V1171, games!$B$2:$R$40, 3, FALSE)</f>
        <v>2019-10-20T20:25Z</v>
      </c>
      <c r="Y3938">
        <f>VLOOKUP(1*V3938,NFLGames!$H$11:$H$555,1,FALSE)</f>
        <v>401220277</v>
      </c>
      <c r="Z3938">
        <f>VLOOKUP($Y3938, NFLGames!$H$11:$K$555,2,FALSE)</f>
        <v>2020</v>
      </c>
      <c r="AA3938">
        <f>VLOOKUP($Y3938, NFLGames!$H$11:$K$555,3,FALSE)</f>
        <v>8</v>
      </c>
      <c r="AB3938" s="6">
        <f>IF(A3939=0, 0, AH3939-tbl_pbp[[#This Row],[Saints Win %]])</f>
        <v>8.0000000000000071E-3</v>
      </c>
      <c r="AE3938">
        <f>ABS(tbl_pbp[[#This Row],[play.homeScore]]-tbl_pbp[[#This Row],[play.awayScore]])</f>
        <v>10</v>
      </c>
      <c r="AF3938">
        <f>IF(tbl_pbp[[#This Row],[Play Saints Win % Increase]]&gt;=$AF$4,1,0)</f>
        <v>0</v>
      </c>
      <c r="AG3938" t="str">
        <f>VLOOKUP(tbl_pbp[[#This Row],[gameId]], games!$B$2:$T$40, 9, FALSE)</f>
        <v>new-orleans-saints</v>
      </c>
      <c r="AH3938" s="5">
        <f>IF(tbl_pbp[[#This Row],[AwayTeam]] &lt;&gt; "new-orleans-saints", tbl_pbp[[#This Row],[homeWinPercentage]], 1-tbl_pbp[[#This Row],[homeWinPercentage]])</f>
        <v>0.83499999999999996</v>
      </c>
      <c r="AI3938" s="13">
        <f>tbl_pbp[[#This Row],[Kamara]]*tbl_pbp[[#This Row],[Impactful Play]]</f>
        <v>0</v>
      </c>
      <c r="AJ3938" s="13">
        <f>tbl_pbp[[#This Row],[Thomas]]*tbl_pbp[[#This Row],[Impactful Play]]</f>
        <v>0</v>
      </c>
      <c r="AK3938" s="13" t="str">
        <f>VLOOKUP(tbl_pbp[[#This Row],[Play Saints Win % Increase]], tbl_impact[],3,TRUE)</f>
        <v>Scented (0 to +5%)</v>
      </c>
    </row>
    <row r="3939" spans="1:37">
      <c r="A3939" s="1">
        <v>147</v>
      </c>
      <c r="B3939" s="5">
        <v>0.157</v>
      </c>
      <c r="C3939" t="s">
        <v>4152</v>
      </c>
      <c r="D3939">
        <v>0</v>
      </c>
      <c r="E3939">
        <v>0</v>
      </c>
      <c r="F3939">
        <v>4</v>
      </c>
      <c r="G3939">
        <v>13</v>
      </c>
      <c r="H3939">
        <v>23</v>
      </c>
      <c r="I3939">
        <v>13</v>
      </c>
      <c r="J3939">
        <v>85</v>
      </c>
      <c r="K3939" t="s">
        <v>22</v>
      </c>
      <c r="L3939">
        <v>2</v>
      </c>
      <c r="M3939">
        <v>15</v>
      </c>
      <c r="N3939" t="s">
        <v>4153</v>
      </c>
      <c r="O3939" t="s">
        <v>1102</v>
      </c>
      <c r="P3939" t="s">
        <v>45</v>
      </c>
      <c r="Q3939" t="s">
        <v>46</v>
      </c>
      <c r="R3939" t="s">
        <v>47</v>
      </c>
      <c r="S3939" t="s">
        <v>939</v>
      </c>
      <c r="T3939" t="s">
        <v>263</v>
      </c>
      <c r="U3939" t="s">
        <v>4154</v>
      </c>
      <c r="V3939" t="s">
        <v>3749</v>
      </c>
      <c r="X3939" t="str">
        <f>VLOOKUP(pbp!V1172, games!$B$2:$R$40, 3, FALSE)</f>
        <v>2019-10-20T20:25Z</v>
      </c>
      <c r="Y3939">
        <f>VLOOKUP(1*V3939,NFLGames!$H$11:$H$555,1,FALSE)</f>
        <v>401220277</v>
      </c>
      <c r="Z3939">
        <f>VLOOKUP($Y3939, NFLGames!$H$11:$K$555,2,FALSE)</f>
        <v>2020</v>
      </c>
      <c r="AA3939">
        <f>VLOOKUP($Y3939, NFLGames!$H$11:$K$555,3,FALSE)</f>
        <v>8</v>
      </c>
      <c r="AB3939" s="6">
        <f>IF(A3940=0, 0, AH3940-tbl_pbp[[#This Row],[Saints Win %]])</f>
        <v>-6.2999999999999945E-2</v>
      </c>
      <c r="AE3939">
        <f>ABS(tbl_pbp[[#This Row],[play.homeScore]]-tbl_pbp[[#This Row],[play.awayScore]])</f>
        <v>10</v>
      </c>
      <c r="AF3939">
        <f>IF(tbl_pbp[[#This Row],[Play Saints Win % Increase]]&gt;=$AF$4,1,0)</f>
        <v>0</v>
      </c>
      <c r="AG3939" t="str">
        <f>VLOOKUP(tbl_pbp[[#This Row],[gameId]], games!$B$2:$T$40, 9, FALSE)</f>
        <v>new-orleans-saints</v>
      </c>
      <c r="AH3939" s="5">
        <f>IF(tbl_pbp[[#This Row],[AwayTeam]] &lt;&gt; "new-orleans-saints", tbl_pbp[[#This Row],[homeWinPercentage]], 1-tbl_pbp[[#This Row],[homeWinPercentage]])</f>
        <v>0.84299999999999997</v>
      </c>
      <c r="AI3939" s="13">
        <f>tbl_pbp[[#This Row],[Kamara]]*tbl_pbp[[#This Row],[Impactful Play]]</f>
        <v>0</v>
      </c>
      <c r="AJ3939" s="13">
        <f>tbl_pbp[[#This Row],[Thomas]]*tbl_pbp[[#This Row],[Impactful Play]]</f>
        <v>0</v>
      </c>
      <c r="AK3939" s="13" t="str">
        <f>VLOOKUP(tbl_pbp[[#This Row],[Play Saints Win % Increase]], tbl_impact[],3,TRUE)</f>
        <v>Smelly (worse than-5% -&gt; -10%)</v>
      </c>
    </row>
    <row r="3940" spans="1:37">
      <c r="A3940" s="1">
        <v>148</v>
      </c>
      <c r="B3940" s="5">
        <v>0.22</v>
      </c>
      <c r="C3940" t="s">
        <v>4155</v>
      </c>
      <c r="D3940">
        <v>0</v>
      </c>
      <c r="E3940">
        <v>0</v>
      </c>
      <c r="F3940">
        <v>4</v>
      </c>
      <c r="G3940">
        <v>13</v>
      </c>
      <c r="H3940">
        <v>23</v>
      </c>
      <c r="I3940">
        <v>12</v>
      </c>
      <c r="J3940">
        <v>86</v>
      </c>
      <c r="K3940" t="s">
        <v>22</v>
      </c>
      <c r="L3940">
        <v>3</v>
      </c>
      <c r="M3940">
        <v>14</v>
      </c>
      <c r="N3940" t="s">
        <v>4156</v>
      </c>
      <c r="O3940" t="s">
        <v>282</v>
      </c>
      <c r="P3940" t="s">
        <v>94</v>
      </c>
      <c r="Q3940" t="s">
        <v>95</v>
      </c>
      <c r="R3940" t="s">
        <v>96</v>
      </c>
      <c r="S3940" t="s">
        <v>201</v>
      </c>
      <c r="T3940" t="s">
        <v>176</v>
      </c>
      <c r="U3940" t="s">
        <v>4157</v>
      </c>
      <c r="V3940" t="s">
        <v>3749</v>
      </c>
      <c r="X3940" t="str">
        <f>VLOOKUP(pbp!V1173, games!$B$2:$R$40, 3, FALSE)</f>
        <v>2019-10-20T20:25Z</v>
      </c>
      <c r="Y3940">
        <f>VLOOKUP(1*V3940,NFLGames!$H$11:$H$555,1,FALSE)</f>
        <v>401220277</v>
      </c>
      <c r="Z3940">
        <f>VLOOKUP($Y3940, NFLGames!$H$11:$K$555,2,FALSE)</f>
        <v>2020</v>
      </c>
      <c r="AA3940">
        <f>VLOOKUP($Y3940, NFLGames!$H$11:$K$555,3,FALSE)</f>
        <v>8</v>
      </c>
      <c r="AB3940" s="6">
        <f>IF(A3941=0, 0, AH3941-tbl_pbp[[#This Row],[Saints Win %]])</f>
        <v>0.17399999999999993</v>
      </c>
      <c r="AE3940">
        <f>ABS(tbl_pbp[[#This Row],[play.homeScore]]-tbl_pbp[[#This Row],[play.awayScore]])</f>
        <v>10</v>
      </c>
      <c r="AF3940">
        <f>IF(tbl_pbp[[#This Row],[Play Saints Win % Increase]]&gt;=$AF$4,1,0)</f>
        <v>1</v>
      </c>
      <c r="AG3940" t="str">
        <f>VLOOKUP(tbl_pbp[[#This Row],[gameId]], games!$B$2:$T$40, 9, FALSE)</f>
        <v>new-orleans-saints</v>
      </c>
      <c r="AH3940" s="5">
        <f>IF(tbl_pbp[[#This Row],[AwayTeam]] &lt;&gt; "new-orleans-saints", tbl_pbp[[#This Row],[homeWinPercentage]], 1-tbl_pbp[[#This Row],[homeWinPercentage]])</f>
        <v>0.78</v>
      </c>
      <c r="AI3940" s="13">
        <f>tbl_pbp[[#This Row],[Kamara]]*tbl_pbp[[#This Row],[Impactful Play]]</f>
        <v>0</v>
      </c>
      <c r="AJ3940" s="13">
        <f>tbl_pbp[[#This Row],[Thomas]]*tbl_pbp[[#This Row],[Impactful Play]]</f>
        <v>0</v>
      </c>
      <c r="AK3940" s="13" t="str">
        <f>VLOOKUP(tbl_pbp[[#This Row],[Play Saints Win % Increase]], tbl_impact[],3,TRUE)</f>
        <v>Fragrant (10% to 20%)</v>
      </c>
    </row>
    <row r="3941" spans="1:37">
      <c r="A3941" s="1">
        <v>149</v>
      </c>
      <c r="B3941" s="5">
        <v>4.5999999999999999E-2</v>
      </c>
      <c r="C3941" t="s">
        <v>4158</v>
      </c>
      <c r="D3941">
        <v>0</v>
      </c>
      <c r="E3941">
        <v>0</v>
      </c>
      <c r="F3941">
        <v>4</v>
      </c>
      <c r="G3941">
        <v>13</v>
      </c>
      <c r="H3941">
        <v>23</v>
      </c>
      <c r="I3941">
        <v>1</v>
      </c>
      <c r="J3941">
        <v>99</v>
      </c>
      <c r="K3941" t="s">
        <v>22</v>
      </c>
      <c r="L3941">
        <v>1</v>
      </c>
      <c r="M3941">
        <v>1</v>
      </c>
      <c r="N3941" t="s">
        <v>4159</v>
      </c>
      <c r="O3941" t="s">
        <v>577</v>
      </c>
      <c r="P3941" t="s">
        <v>45</v>
      </c>
      <c r="Q3941" t="s">
        <v>46</v>
      </c>
      <c r="R3941" t="s">
        <v>47</v>
      </c>
      <c r="S3941" t="s">
        <v>283</v>
      </c>
      <c r="T3941" t="s">
        <v>575</v>
      </c>
      <c r="U3941" t="s">
        <v>2197</v>
      </c>
      <c r="V3941" t="s">
        <v>3749</v>
      </c>
      <c r="X3941" t="str">
        <f>VLOOKUP(pbp!V1174, games!$B$2:$R$40, 3, FALSE)</f>
        <v>2019-10-20T20:25Z</v>
      </c>
      <c r="Y3941">
        <f>VLOOKUP(1*V3941,NFLGames!$H$11:$H$555,1,FALSE)</f>
        <v>401220277</v>
      </c>
      <c r="Z3941">
        <f>VLOOKUP($Y3941, NFLGames!$H$11:$K$555,2,FALSE)</f>
        <v>2020</v>
      </c>
      <c r="AA3941">
        <f>VLOOKUP($Y3941, NFLGames!$H$11:$K$555,3,FALSE)</f>
        <v>8</v>
      </c>
      <c r="AB3941" s="6">
        <f>IF(A3942=0, 0, AH3942-tbl_pbp[[#This Row],[Saints Win %]])</f>
        <v>-9.9999999999999978E-2</v>
      </c>
      <c r="AE3941">
        <f>ABS(tbl_pbp[[#This Row],[play.homeScore]]-tbl_pbp[[#This Row],[play.awayScore]])</f>
        <v>10</v>
      </c>
      <c r="AF3941">
        <f>IF(tbl_pbp[[#This Row],[Play Saints Win % Increase]]&gt;=$AF$4,1,0)</f>
        <v>0</v>
      </c>
      <c r="AG3941" t="str">
        <f>VLOOKUP(tbl_pbp[[#This Row],[gameId]], games!$B$2:$T$40, 9, FALSE)</f>
        <v>new-orleans-saints</v>
      </c>
      <c r="AH3941" s="5">
        <f>IF(tbl_pbp[[#This Row],[AwayTeam]] &lt;&gt; "new-orleans-saints", tbl_pbp[[#This Row],[homeWinPercentage]], 1-tbl_pbp[[#This Row],[homeWinPercentage]])</f>
        <v>0.95399999999999996</v>
      </c>
      <c r="AI3941" s="13">
        <f>tbl_pbp[[#This Row],[Kamara]]*tbl_pbp[[#This Row],[Impactful Play]]</f>
        <v>0</v>
      </c>
      <c r="AJ3941" s="13">
        <f>tbl_pbp[[#This Row],[Thomas]]*tbl_pbp[[#This Row],[Impactful Play]]</f>
        <v>0</v>
      </c>
      <c r="AK3941" s="13" t="str">
        <f>VLOOKUP(tbl_pbp[[#This Row],[Play Saints Win % Increase]], tbl_impact[],3,TRUE)</f>
        <v>Smelly (worse than-5% -&gt; -10%)</v>
      </c>
    </row>
    <row r="3942" spans="1:37">
      <c r="A3942" s="1">
        <v>150</v>
      </c>
      <c r="B3942" s="5">
        <v>0.14599999999999999</v>
      </c>
      <c r="C3942" t="s">
        <v>4160</v>
      </c>
      <c r="D3942">
        <v>0</v>
      </c>
      <c r="E3942">
        <v>0</v>
      </c>
      <c r="F3942">
        <v>4</v>
      </c>
      <c r="G3942">
        <v>13</v>
      </c>
      <c r="H3942">
        <v>23</v>
      </c>
      <c r="I3942">
        <v>3</v>
      </c>
      <c r="J3942">
        <v>97</v>
      </c>
      <c r="K3942" t="s">
        <v>22</v>
      </c>
      <c r="L3942">
        <v>2</v>
      </c>
      <c r="M3942">
        <v>3</v>
      </c>
      <c r="N3942" t="s">
        <v>4161</v>
      </c>
      <c r="O3942" t="s">
        <v>4162</v>
      </c>
      <c r="P3942" t="s">
        <v>45</v>
      </c>
      <c r="Q3942" t="s">
        <v>46</v>
      </c>
      <c r="R3942" t="s">
        <v>47</v>
      </c>
      <c r="S3942" t="s">
        <v>286</v>
      </c>
      <c r="T3942" t="s">
        <v>455</v>
      </c>
      <c r="U3942" t="s">
        <v>2028</v>
      </c>
      <c r="V3942" t="s">
        <v>3749</v>
      </c>
      <c r="X3942" t="str">
        <f>VLOOKUP(pbp!V1175, games!$B$2:$R$40, 3, FALSE)</f>
        <v>2019-10-20T20:25Z</v>
      </c>
      <c r="Y3942">
        <f>VLOOKUP(1*V3942,NFLGames!$H$11:$H$555,1,FALSE)</f>
        <v>401220277</v>
      </c>
      <c r="Z3942">
        <f>VLOOKUP($Y3942, NFLGames!$H$11:$K$555,2,FALSE)</f>
        <v>2020</v>
      </c>
      <c r="AA3942">
        <f>VLOOKUP($Y3942, NFLGames!$H$11:$K$555,3,FALSE)</f>
        <v>8</v>
      </c>
      <c r="AB3942" s="6">
        <f>IF(A3943=0, 0, AH3943-tbl_pbp[[#This Row],[Saints Win %]])</f>
        <v>-5.5000000000000049E-2</v>
      </c>
      <c r="AE3942">
        <f>ABS(tbl_pbp[[#This Row],[play.homeScore]]-tbl_pbp[[#This Row],[play.awayScore]])</f>
        <v>10</v>
      </c>
      <c r="AF3942">
        <f>IF(tbl_pbp[[#This Row],[Play Saints Win % Increase]]&gt;=$AF$4,1,0)</f>
        <v>0</v>
      </c>
      <c r="AG3942" t="str">
        <f>VLOOKUP(tbl_pbp[[#This Row],[gameId]], games!$B$2:$T$40, 9, FALSE)</f>
        <v>new-orleans-saints</v>
      </c>
      <c r="AH3942" s="5">
        <f>IF(tbl_pbp[[#This Row],[AwayTeam]] &lt;&gt; "new-orleans-saints", tbl_pbp[[#This Row],[homeWinPercentage]], 1-tbl_pbp[[#This Row],[homeWinPercentage]])</f>
        <v>0.85399999999999998</v>
      </c>
      <c r="AI3942" s="13">
        <f>tbl_pbp[[#This Row],[Kamara]]*tbl_pbp[[#This Row],[Impactful Play]]</f>
        <v>0</v>
      </c>
      <c r="AJ3942" s="13">
        <f>tbl_pbp[[#This Row],[Thomas]]*tbl_pbp[[#This Row],[Impactful Play]]</f>
        <v>0</v>
      </c>
      <c r="AK3942" s="13" t="str">
        <f>VLOOKUP(tbl_pbp[[#This Row],[Play Saints Win % Increase]], tbl_impact[],3,TRUE)</f>
        <v>Smelly (worse than-5% -&gt; -10%)</v>
      </c>
    </row>
    <row r="3943" spans="1:37">
      <c r="A3943" s="1">
        <v>151</v>
      </c>
      <c r="B3943" s="5">
        <v>0.20100000000000001</v>
      </c>
      <c r="C3943" t="s">
        <v>4163</v>
      </c>
      <c r="D3943">
        <v>0</v>
      </c>
      <c r="E3943">
        <v>0</v>
      </c>
      <c r="F3943">
        <v>4</v>
      </c>
      <c r="G3943">
        <v>20</v>
      </c>
      <c r="H3943">
        <v>23</v>
      </c>
      <c r="I3943">
        <v>3</v>
      </c>
      <c r="J3943">
        <v>97</v>
      </c>
      <c r="K3943" t="s">
        <v>22</v>
      </c>
      <c r="L3943">
        <v>3</v>
      </c>
      <c r="M3943">
        <v>3</v>
      </c>
      <c r="N3943" t="s">
        <v>4164</v>
      </c>
      <c r="O3943" t="s">
        <v>219</v>
      </c>
      <c r="P3943" t="s">
        <v>103</v>
      </c>
      <c r="Q3943" t="s">
        <v>104</v>
      </c>
      <c r="R3943" t="s">
        <v>105</v>
      </c>
      <c r="S3943" t="s">
        <v>347</v>
      </c>
      <c r="T3943" t="s">
        <v>455</v>
      </c>
      <c r="U3943" t="s">
        <v>2954</v>
      </c>
      <c r="V3943" t="s">
        <v>3749</v>
      </c>
      <c r="X3943" t="str">
        <f>VLOOKUP(pbp!V1176, games!$B$2:$R$40, 3, FALSE)</f>
        <v>2019-10-20T20:25Z</v>
      </c>
      <c r="Y3943">
        <f>VLOOKUP(1*V3943,NFLGames!$H$11:$H$555,1,FALSE)</f>
        <v>401220277</v>
      </c>
      <c r="Z3943">
        <f>VLOOKUP($Y3943, NFLGames!$H$11:$K$555,2,FALSE)</f>
        <v>2020</v>
      </c>
      <c r="AA3943">
        <f>VLOOKUP($Y3943, NFLGames!$H$11:$K$555,3,FALSE)</f>
        <v>8</v>
      </c>
      <c r="AB3943" s="6">
        <f>IF(A3944=0, 0, AH3944-tbl_pbp[[#This Row],[Saints Win %]])</f>
        <v>-0.10999999999999988</v>
      </c>
      <c r="AE3943">
        <f>ABS(tbl_pbp[[#This Row],[play.homeScore]]-tbl_pbp[[#This Row],[play.awayScore]])</f>
        <v>3</v>
      </c>
      <c r="AF3943">
        <f>IF(tbl_pbp[[#This Row],[Play Saints Win % Increase]]&gt;=$AF$4,1,0)</f>
        <v>0</v>
      </c>
      <c r="AG3943" t="str">
        <f>VLOOKUP(tbl_pbp[[#This Row],[gameId]], games!$B$2:$T$40, 9, FALSE)</f>
        <v>new-orleans-saints</v>
      </c>
      <c r="AH3943" s="5">
        <f>IF(tbl_pbp[[#This Row],[AwayTeam]] &lt;&gt; "new-orleans-saints", tbl_pbp[[#This Row],[homeWinPercentage]], 1-tbl_pbp[[#This Row],[homeWinPercentage]])</f>
        <v>0.79899999999999993</v>
      </c>
      <c r="AI3943" s="13">
        <f>tbl_pbp[[#This Row],[Kamara]]*tbl_pbp[[#This Row],[Impactful Play]]</f>
        <v>0</v>
      </c>
      <c r="AJ3943" s="13">
        <f>tbl_pbp[[#This Row],[Thomas]]*tbl_pbp[[#This Row],[Impactful Play]]</f>
        <v>0</v>
      </c>
      <c r="AK3943" s="13" t="str">
        <f>VLOOKUP(tbl_pbp[[#This Row],[Play Saints Win % Increase]], tbl_impact[],3,TRUE)</f>
        <v>Stinky (worse than -10% to -20%)</v>
      </c>
    </row>
    <row r="3944" spans="1:37">
      <c r="A3944" s="1">
        <v>152</v>
      </c>
      <c r="B3944" s="5">
        <v>0.311</v>
      </c>
      <c r="C3944" t="s">
        <v>4165</v>
      </c>
      <c r="D3944">
        <v>0</v>
      </c>
      <c r="E3944">
        <v>0</v>
      </c>
      <c r="F3944">
        <v>4</v>
      </c>
      <c r="G3944">
        <v>20</v>
      </c>
      <c r="H3944">
        <v>23</v>
      </c>
      <c r="I3944">
        <v>0</v>
      </c>
      <c r="J3944">
        <v>35</v>
      </c>
      <c r="K3944" t="s">
        <v>22</v>
      </c>
      <c r="L3944">
        <v>0</v>
      </c>
      <c r="M3944">
        <v>65</v>
      </c>
      <c r="N3944" t="s">
        <v>4166</v>
      </c>
      <c r="O3944" t="s">
        <v>219</v>
      </c>
      <c r="P3944" t="s">
        <v>25</v>
      </c>
      <c r="Q3944" t="s">
        <v>26</v>
      </c>
      <c r="R3944" t="s">
        <v>27</v>
      </c>
      <c r="V3944" t="s">
        <v>3749</v>
      </c>
      <c r="X3944" t="str">
        <f>VLOOKUP(pbp!V1177, games!$B$2:$R$40, 3, FALSE)</f>
        <v>2019-10-20T20:25Z</v>
      </c>
      <c r="Y3944">
        <f>VLOOKUP(1*V3944,NFLGames!$H$11:$H$555,1,FALSE)</f>
        <v>401220277</v>
      </c>
      <c r="Z3944">
        <f>VLOOKUP($Y3944, NFLGames!$H$11:$K$555,2,FALSE)</f>
        <v>2020</v>
      </c>
      <c r="AA3944">
        <f>VLOOKUP($Y3944, NFLGames!$H$11:$K$555,3,FALSE)</f>
        <v>8</v>
      </c>
      <c r="AB3944" s="6">
        <f>IF(A3945=0, 0, AH3945-tbl_pbp[[#This Row],[Saints Win %]])</f>
        <v>9.1999999999999971E-2</v>
      </c>
      <c r="AE3944">
        <f>ABS(tbl_pbp[[#This Row],[play.homeScore]]-tbl_pbp[[#This Row],[play.awayScore]])</f>
        <v>3</v>
      </c>
      <c r="AF3944">
        <f>IF(tbl_pbp[[#This Row],[Play Saints Win % Increase]]&gt;=$AF$4,1,0)</f>
        <v>0</v>
      </c>
      <c r="AG3944" t="str">
        <f>VLOOKUP(tbl_pbp[[#This Row],[gameId]], games!$B$2:$T$40, 9, FALSE)</f>
        <v>new-orleans-saints</v>
      </c>
      <c r="AH3944" s="5">
        <f>IF(tbl_pbp[[#This Row],[AwayTeam]] &lt;&gt; "new-orleans-saints", tbl_pbp[[#This Row],[homeWinPercentage]], 1-tbl_pbp[[#This Row],[homeWinPercentage]])</f>
        <v>0.68900000000000006</v>
      </c>
      <c r="AI3944" s="13">
        <f>tbl_pbp[[#This Row],[Kamara]]*tbl_pbp[[#This Row],[Impactful Play]]</f>
        <v>0</v>
      </c>
      <c r="AJ3944" s="13">
        <f>tbl_pbp[[#This Row],[Thomas]]*tbl_pbp[[#This Row],[Impactful Play]]</f>
        <v>0</v>
      </c>
      <c r="AK3944" s="13" t="str">
        <f>VLOOKUP(tbl_pbp[[#This Row],[Play Saints Win % Increase]], tbl_impact[],3,TRUE)</f>
        <v>Perfumed (5 to + 10%)</v>
      </c>
    </row>
    <row r="3945" spans="1:37">
      <c r="A3945" s="1">
        <v>153</v>
      </c>
      <c r="B3945" s="5">
        <v>0.219</v>
      </c>
      <c r="C3945" t="s">
        <v>4167</v>
      </c>
      <c r="D3945">
        <v>0</v>
      </c>
      <c r="E3945">
        <v>0</v>
      </c>
      <c r="F3945">
        <v>4</v>
      </c>
      <c r="G3945">
        <v>20</v>
      </c>
      <c r="H3945">
        <v>23</v>
      </c>
      <c r="I3945">
        <v>10</v>
      </c>
      <c r="J3945">
        <v>66</v>
      </c>
      <c r="K3945" t="s">
        <v>29</v>
      </c>
      <c r="L3945">
        <v>1</v>
      </c>
      <c r="M3945">
        <v>66</v>
      </c>
      <c r="N3945" t="s">
        <v>4168</v>
      </c>
      <c r="O3945" t="s">
        <v>341</v>
      </c>
      <c r="P3945" t="s">
        <v>45</v>
      </c>
      <c r="Q3945" t="s">
        <v>46</v>
      </c>
      <c r="R3945" t="s">
        <v>47</v>
      </c>
      <c r="S3945" t="s">
        <v>33</v>
      </c>
      <c r="T3945" t="s">
        <v>127</v>
      </c>
      <c r="U3945" t="s">
        <v>462</v>
      </c>
      <c r="V3945" t="s">
        <v>3749</v>
      </c>
      <c r="X3945" t="str">
        <f>VLOOKUP(pbp!V1178, games!$B$2:$R$40, 3, FALSE)</f>
        <v>2019-10-20T20:25Z</v>
      </c>
      <c r="Y3945">
        <f>VLOOKUP(1*V3945,NFLGames!$H$11:$H$555,1,FALSE)</f>
        <v>401220277</v>
      </c>
      <c r="Z3945">
        <f>VLOOKUP($Y3945, NFLGames!$H$11:$K$555,2,FALSE)</f>
        <v>2020</v>
      </c>
      <c r="AA3945">
        <f>VLOOKUP($Y3945, NFLGames!$H$11:$K$555,3,FALSE)</f>
        <v>8</v>
      </c>
      <c r="AB3945" s="6">
        <f>IF(A3946=0, 0, AH3946-tbl_pbp[[#This Row],[Saints Win %]])</f>
        <v>2.399999999999991E-2</v>
      </c>
      <c r="AE3945">
        <f>ABS(tbl_pbp[[#This Row],[play.homeScore]]-tbl_pbp[[#This Row],[play.awayScore]])</f>
        <v>3</v>
      </c>
      <c r="AF3945">
        <f>IF(tbl_pbp[[#This Row],[Play Saints Win % Increase]]&gt;=$AF$4,1,0)</f>
        <v>0</v>
      </c>
      <c r="AG3945" t="str">
        <f>VLOOKUP(tbl_pbp[[#This Row],[gameId]], games!$B$2:$T$40, 9, FALSE)</f>
        <v>new-orleans-saints</v>
      </c>
      <c r="AH3945" s="5">
        <f>IF(tbl_pbp[[#This Row],[AwayTeam]] &lt;&gt; "new-orleans-saints", tbl_pbp[[#This Row],[homeWinPercentage]], 1-tbl_pbp[[#This Row],[homeWinPercentage]])</f>
        <v>0.78100000000000003</v>
      </c>
      <c r="AI3945" s="13">
        <f>tbl_pbp[[#This Row],[Kamara]]*tbl_pbp[[#This Row],[Impactful Play]]</f>
        <v>0</v>
      </c>
      <c r="AJ3945" s="13">
        <f>tbl_pbp[[#This Row],[Thomas]]*tbl_pbp[[#This Row],[Impactful Play]]</f>
        <v>0</v>
      </c>
      <c r="AK3945" s="13" t="str">
        <f>VLOOKUP(tbl_pbp[[#This Row],[Play Saints Win % Increase]], tbl_impact[],3,TRUE)</f>
        <v>Scented (0 to +5%)</v>
      </c>
    </row>
    <row r="3946" spans="1:37">
      <c r="A3946" s="1">
        <v>154</v>
      </c>
      <c r="B3946" s="5">
        <v>0.19500000000000001</v>
      </c>
      <c r="C3946" t="s">
        <v>4169</v>
      </c>
      <c r="D3946">
        <v>0</v>
      </c>
      <c r="E3946">
        <v>0</v>
      </c>
      <c r="F3946">
        <v>4</v>
      </c>
      <c r="G3946">
        <v>20</v>
      </c>
      <c r="H3946">
        <v>23</v>
      </c>
      <c r="I3946">
        <v>8</v>
      </c>
      <c r="J3946">
        <v>64</v>
      </c>
      <c r="K3946" t="s">
        <v>29</v>
      </c>
      <c r="L3946">
        <v>2</v>
      </c>
      <c r="M3946">
        <v>64</v>
      </c>
      <c r="N3946" t="s">
        <v>4170</v>
      </c>
      <c r="O3946" t="s">
        <v>4171</v>
      </c>
      <c r="P3946" t="s">
        <v>124</v>
      </c>
      <c r="Q3946" t="s">
        <v>125</v>
      </c>
      <c r="R3946" t="s">
        <v>126</v>
      </c>
      <c r="V3946" t="s">
        <v>3749</v>
      </c>
      <c r="X3946" t="str">
        <f>VLOOKUP(pbp!V1179, games!$B$2:$R$40, 3, FALSE)</f>
        <v>2019-10-20T20:25Z</v>
      </c>
      <c r="Y3946">
        <f>VLOOKUP(1*V3946,NFLGames!$H$11:$H$555,1,FALSE)</f>
        <v>401220277</v>
      </c>
      <c r="Z3946">
        <f>VLOOKUP($Y3946, NFLGames!$H$11:$K$555,2,FALSE)</f>
        <v>2020</v>
      </c>
      <c r="AA3946">
        <f>VLOOKUP($Y3946, NFLGames!$H$11:$K$555,3,FALSE)</f>
        <v>8</v>
      </c>
      <c r="AB3946" s="6">
        <f>IF(A3947=0, 0, AH3947-tbl_pbp[[#This Row],[Saints Win %]])</f>
        <v>0</v>
      </c>
      <c r="AE3946">
        <f>ABS(tbl_pbp[[#This Row],[play.homeScore]]-tbl_pbp[[#This Row],[play.awayScore]])</f>
        <v>3</v>
      </c>
      <c r="AF3946">
        <f>IF(tbl_pbp[[#This Row],[Play Saints Win % Increase]]&gt;=$AF$4,1,0)</f>
        <v>0</v>
      </c>
      <c r="AG3946" t="str">
        <f>VLOOKUP(tbl_pbp[[#This Row],[gameId]], games!$B$2:$T$40, 9, FALSE)</f>
        <v>new-orleans-saints</v>
      </c>
      <c r="AH3946" s="5">
        <f>IF(tbl_pbp[[#This Row],[AwayTeam]] &lt;&gt; "new-orleans-saints", tbl_pbp[[#This Row],[homeWinPercentage]], 1-tbl_pbp[[#This Row],[homeWinPercentage]])</f>
        <v>0.80499999999999994</v>
      </c>
      <c r="AI3946" s="13">
        <f>tbl_pbp[[#This Row],[Kamara]]*tbl_pbp[[#This Row],[Impactful Play]]</f>
        <v>0</v>
      </c>
      <c r="AJ3946" s="13">
        <f>tbl_pbp[[#This Row],[Thomas]]*tbl_pbp[[#This Row],[Impactful Play]]</f>
        <v>0</v>
      </c>
      <c r="AK3946" s="13" t="str">
        <f>VLOOKUP(tbl_pbp[[#This Row],[Play Saints Win % Increase]], tbl_impact[],3,TRUE)</f>
        <v>Scented (0 to +5%)</v>
      </c>
    </row>
    <row r="3947" spans="1:37">
      <c r="A3947" s="1">
        <v>155</v>
      </c>
      <c r="B3947" s="5">
        <v>0.19500000000000001</v>
      </c>
      <c r="C3947" t="s">
        <v>4172</v>
      </c>
      <c r="D3947">
        <v>0</v>
      </c>
      <c r="E3947">
        <v>0</v>
      </c>
      <c r="F3947">
        <v>4</v>
      </c>
      <c r="G3947">
        <v>20</v>
      </c>
      <c r="H3947">
        <v>23</v>
      </c>
      <c r="I3947">
        <v>8</v>
      </c>
      <c r="J3947">
        <v>64</v>
      </c>
      <c r="K3947" t="s">
        <v>29</v>
      </c>
      <c r="L3947">
        <v>2</v>
      </c>
      <c r="M3947">
        <v>64</v>
      </c>
      <c r="N3947" t="s">
        <v>4173</v>
      </c>
      <c r="O3947" t="s">
        <v>4171</v>
      </c>
      <c r="P3947" t="s">
        <v>30</v>
      </c>
      <c r="Q3947" t="s">
        <v>31</v>
      </c>
      <c r="R3947" t="s">
        <v>32</v>
      </c>
      <c r="S3947" t="s">
        <v>73</v>
      </c>
      <c r="T3947" t="s">
        <v>296</v>
      </c>
      <c r="U3947" t="s">
        <v>4174</v>
      </c>
      <c r="V3947" t="s">
        <v>3749</v>
      </c>
      <c r="X3947" t="str">
        <f>VLOOKUP(pbp!V1180, games!$B$2:$R$40, 3, FALSE)</f>
        <v>2019-10-20T20:25Z</v>
      </c>
      <c r="Y3947">
        <f>VLOOKUP(1*V3947,NFLGames!$H$11:$H$555,1,FALSE)</f>
        <v>401220277</v>
      </c>
      <c r="Z3947">
        <f>VLOOKUP($Y3947, NFLGames!$H$11:$K$555,2,FALSE)</f>
        <v>2020</v>
      </c>
      <c r="AA3947">
        <f>VLOOKUP($Y3947, NFLGames!$H$11:$K$555,3,FALSE)</f>
        <v>8</v>
      </c>
      <c r="AB3947" s="6">
        <f>IF(A3948=0, 0, AH3948-tbl_pbp[[#This Row],[Saints Win %]])</f>
        <v>-0.23499999999999988</v>
      </c>
      <c r="AE3947">
        <f>ABS(tbl_pbp[[#This Row],[play.homeScore]]-tbl_pbp[[#This Row],[play.awayScore]])</f>
        <v>3</v>
      </c>
      <c r="AF3947">
        <f>IF(tbl_pbp[[#This Row],[Play Saints Win % Increase]]&gt;=$AF$4,1,0)</f>
        <v>0</v>
      </c>
      <c r="AG3947" t="str">
        <f>VLOOKUP(tbl_pbp[[#This Row],[gameId]], games!$B$2:$T$40, 9, FALSE)</f>
        <v>new-orleans-saints</v>
      </c>
      <c r="AH3947" s="5">
        <f>IF(tbl_pbp[[#This Row],[AwayTeam]] &lt;&gt; "new-orleans-saints", tbl_pbp[[#This Row],[homeWinPercentage]], 1-tbl_pbp[[#This Row],[homeWinPercentage]])</f>
        <v>0.80499999999999994</v>
      </c>
      <c r="AI3947" s="13">
        <f>tbl_pbp[[#This Row],[Kamara]]*tbl_pbp[[#This Row],[Impactful Play]]</f>
        <v>0</v>
      </c>
      <c r="AJ3947" s="13">
        <f>tbl_pbp[[#This Row],[Thomas]]*tbl_pbp[[#This Row],[Impactful Play]]</f>
        <v>0</v>
      </c>
      <c r="AK3947" s="13" t="str">
        <f>VLOOKUP(tbl_pbp[[#This Row],[Play Saints Win % Increase]], tbl_impact[],3,TRUE)</f>
        <v>Wretched (-worse than -20%)</v>
      </c>
    </row>
    <row r="3948" spans="1:37">
      <c r="A3948" s="1">
        <v>156</v>
      </c>
      <c r="B3948" s="5">
        <v>0.43</v>
      </c>
      <c r="C3948" t="s">
        <v>4175</v>
      </c>
      <c r="D3948">
        <v>0</v>
      </c>
      <c r="E3948">
        <v>0</v>
      </c>
      <c r="F3948">
        <v>4</v>
      </c>
      <c r="G3948">
        <v>20</v>
      </c>
      <c r="H3948">
        <v>23</v>
      </c>
      <c r="I3948">
        <v>4</v>
      </c>
      <c r="J3948">
        <v>60</v>
      </c>
      <c r="K3948" t="s">
        <v>29</v>
      </c>
      <c r="L3948">
        <v>3</v>
      </c>
      <c r="M3948">
        <v>60</v>
      </c>
      <c r="N3948" t="s">
        <v>4176</v>
      </c>
      <c r="O3948" t="s">
        <v>541</v>
      </c>
      <c r="P3948" t="s">
        <v>30</v>
      </c>
      <c r="Q3948" t="s">
        <v>31</v>
      </c>
      <c r="R3948" t="s">
        <v>32</v>
      </c>
      <c r="S3948" t="s">
        <v>63</v>
      </c>
      <c r="T3948" t="s">
        <v>117</v>
      </c>
      <c r="U3948" t="s">
        <v>4177</v>
      </c>
      <c r="V3948" t="s">
        <v>3749</v>
      </c>
      <c r="X3948" t="str">
        <f>VLOOKUP(pbp!V1181, games!$B$2:$R$40, 3, FALSE)</f>
        <v>2019-10-20T20:25Z</v>
      </c>
      <c r="Y3948">
        <f>VLOOKUP(1*V3948,NFLGames!$H$11:$H$555,1,FALSE)</f>
        <v>401220277</v>
      </c>
      <c r="Z3948">
        <f>VLOOKUP($Y3948, NFLGames!$H$11:$K$555,2,FALSE)</f>
        <v>2020</v>
      </c>
      <c r="AA3948">
        <f>VLOOKUP($Y3948, NFLGames!$H$11:$K$555,3,FALSE)</f>
        <v>8</v>
      </c>
      <c r="AB3948" s="6">
        <f>IF(A3949=0, 0, AH3949-tbl_pbp[[#This Row],[Saints Win %]])</f>
        <v>0.16899999999999993</v>
      </c>
      <c r="AC3948">
        <v>1</v>
      </c>
      <c r="AE3948">
        <f>ABS(tbl_pbp[[#This Row],[play.homeScore]]-tbl_pbp[[#This Row],[play.awayScore]])</f>
        <v>3</v>
      </c>
      <c r="AF3948">
        <f>IF(tbl_pbp[[#This Row],[Play Saints Win % Increase]]&gt;=$AF$4,1,0)</f>
        <v>1</v>
      </c>
      <c r="AG3948" t="str">
        <f>VLOOKUP(tbl_pbp[[#This Row],[gameId]], games!$B$2:$T$40, 9, FALSE)</f>
        <v>new-orleans-saints</v>
      </c>
      <c r="AH3948" s="5">
        <f>IF(tbl_pbp[[#This Row],[AwayTeam]] &lt;&gt; "new-orleans-saints", tbl_pbp[[#This Row],[homeWinPercentage]], 1-tbl_pbp[[#This Row],[homeWinPercentage]])</f>
        <v>0.57000000000000006</v>
      </c>
      <c r="AI3948" s="13">
        <f>tbl_pbp[[#This Row],[Kamara]]*tbl_pbp[[#This Row],[Impactful Play]]</f>
        <v>1</v>
      </c>
      <c r="AJ3948" s="13">
        <f>tbl_pbp[[#This Row],[Thomas]]*tbl_pbp[[#This Row],[Impactful Play]]</f>
        <v>0</v>
      </c>
      <c r="AK3948" s="13" t="str">
        <f>VLOOKUP(tbl_pbp[[#This Row],[Play Saints Win % Increase]], tbl_impact[],3,TRUE)</f>
        <v>Fragrant (10% to 20%)</v>
      </c>
    </row>
    <row r="3949" spans="1:37">
      <c r="A3949" s="1">
        <v>157</v>
      </c>
      <c r="B3949" s="5">
        <v>0.26100000000000001</v>
      </c>
      <c r="C3949" t="s">
        <v>4178</v>
      </c>
      <c r="D3949">
        <v>0</v>
      </c>
      <c r="E3949">
        <v>0</v>
      </c>
      <c r="F3949">
        <v>4</v>
      </c>
      <c r="G3949">
        <v>20</v>
      </c>
      <c r="H3949">
        <v>23</v>
      </c>
      <c r="I3949">
        <v>7</v>
      </c>
      <c r="J3949">
        <v>63</v>
      </c>
      <c r="K3949" t="s">
        <v>29</v>
      </c>
      <c r="L3949">
        <v>4</v>
      </c>
      <c r="M3949">
        <v>63</v>
      </c>
      <c r="N3949" t="s">
        <v>229</v>
      </c>
      <c r="O3949" t="s">
        <v>541</v>
      </c>
      <c r="P3949" t="s">
        <v>231</v>
      </c>
      <c r="Q3949" t="s">
        <v>232</v>
      </c>
      <c r="R3949" t="s">
        <v>233</v>
      </c>
      <c r="V3949" t="s">
        <v>3749</v>
      </c>
      <c r="X3949" t="str">
        <f>VLOOKUP(pbp!V1182, games!$B$2:$R$40, 3, FALSE)</f>
        <v>2019-10-20T20:25Z</v>
      </c>
      <c r="Y3949">
        <f>VLOOKUP(1*V3949,NFLGames!$H$11:$H$555,1,FALSE)</f>
        <v>401220277</v>
      </c>
      <c r="Z3949">
        <f>VLOOKUP($Y3949, NFLGames!$H$11:$K$555,2,FALSE)</f>
        <v>2020</v>
      </c>
      <c r="AA3949">
        <f>VLOOKUP($Y3949, NFLGames!$H$11:$K$555,3,FALSE)</f>
        <v>8</v>
      </c>
      <c r="AB3949" s="6">
        <f>IF(A3950=0, 0, AH3950-tbl_pbp[[#This Row],[Saints Win %]])</f>
        <v>1.0000000000000009E-3</v>
      </c>
      <c r="AE3949">
        <f>ABS(tbl_pbp[[#This Row],[play.homeScore]]-tbl_pbp[[#This Row],[play.awayScore]])</f>
        <v>3</v>
      </c>
      <c r="AF3949">
        <f>IF(tbl_pbp[[#This Row],[Play Saints Win % Increase]]&gt;=$AF$4,1,0)</f>
        <v>0</v>
      </c>
      <c r="AG3949" t="str">
        <f>VLOOKUP(tbl_pbp[[#This Row],[gameId]], games!$B$2:$T$40, 9, FALSE)</f>
        <v>new-orleans-saints</v>
      </c>
      <c r="AH3949" s="5">
        <f>IF(tbl_pbp[[#This Row],[AwayTeam]] &lt;&gt; "new-orleans-saints", tbl_pbp[[#This Row],[homeWinPercentage]], 1-tbl_pbp[[#This Row],[homeWinPercentage]])</f>
        <v>0.73899999999999999</v>
      </c>
      <c r="AI3949" s="13">
        <f>tbl_pbp[[#This Row],[Kamara]]*tbl_pbp[[#This Row],[Impactful Play]]</f>
        <v>0</v>
      </c>
      <c r="AJ3949" s="13">
        <f>tbl_pbp[[#This Row],[Thomas]]*tbl_pbp[[#This Row],[Impactful Play]]</f>
        <v>0</v>
      </c>
      <c r="AK3949" s="13" t="str">
        <f>VLOOKUP(tbl_pbp[[#This Row],[Play Saints Win % Increase]], tbl_impact[],3,TRUE)</f>
        <v>Scented (0 to +5%)</v>
      </c>
    </row>
    <row r="3950" spans="1:37">
      <c r="A3950" s="1">
        <v>158</v>
      </c>
      <c r="B3950" s="5">
        <v>0.26</v>
      </c>
      <c r="C3950" t="s">
        <v>4179</v>
      </c>
      <c r="D3950">
        <v>0</v>
      </c>
      <c r="E3950">
        <v>0</v>
      </c>
      <c r="F3950">
        <v>4</v>
      </c>
      <c r="G3950">
        <v>20</v>
      </c>
      <c r="H3950">
        <v>23</v>
      </c>
      <c r="I3950">
        <v>7</v>
      </c>
      <c r="J3950">
        <v>63</v>
      </c>
      <c r="K3950" t="s">
        <v>29</v>
      </c>
      <c r="L3950">
        <v>4</v>
      </c>
      <c r="M3950">
        <v>63</v>
      </c>
      <c r="N3950" t="s">
        <v>4180</v>
      </c>
      <c r="O3950" t="s">
        <v>3733</v>
      </c>
      <c r="P3950" t="s">
        <v>66</v>
      </c>
      <c r="Q3950" t="s">
        <v>67</v>
      </c>
      <c r="R3950" t="s">
        <v>68</v>
      </c>
      <c r="S3950" t="s">
        <v>215</v>
      </c>
      <c r="T3950" t="s">
        <v>196</v>
      </c>
      <c r="U3950" t="s">
        <v>4181</v>
      </c>
      <c r="V3950" t="s">
        <v>3749</v>
      </c>
      <c r="X3950" t="str">
        <f>VLOOKUP(pbp!V1183, games!$B$2:$R$40, 3, FALSE)</f>
        <v>2019-10-20T20:25Z</v>
      </c>
      <c r="Y3950">
        <f>VLOOKUP(1*V3950,NFLGames!$H$11:$H$555,1,FALSE)</f>
        <v>401220277</v>
      </c>
      <c r="Z3950">
        <f>VLOOKUP($Y3950, NFLGames!$H$11:$K$555,2,FALSE)</f>
        <v>2020</v>
      </c>
      <c r="AA3950">
        <f>VLOOKUP($Y3950, NFLGames!$H$11:$K$555,3,FALSE)</f>
        <v>8</v>
      </c>
      <c r="AB3950" s="6">
        <f>IF(A3951=0, 0, AH3951-tbl_pbp[[#This Row],[Saints Win %]])</f>
        <v>2.300000000000002E-2</v>
      </c>
      <c r="AE3950">
        <f>ABS(tbl_pbp[[#This Row],[play.homeScore]]-tbl_pbp[[#This Row],[play.awayScore]])</f>
        <v>3</v>
      </c>
      <c r="AF3950">
        <f>IF(tbl_pbp[[#This Row],[Play Saints Win % Increase]]&gt;=$AF$4,1,0)</f>
        <v>0</v>
      </c>
      <c r="AG3950" t="str">
        <f>VLOOKUP(tbl_pbp[[#This Row],[gameId]], games!$B$2:$T$40, 9, FALSE)</f>
        <v>new-orleans-saints</v>
      </c>
      <c r="AH3950" s="5">
        <f>IF(tbl_pbp[[#This Row],[AwayTeam]] &lt;&gt; "new-orleans-saints", tbl_pbp[[#This Row],[homeWinPercentage]], 1-tbl_pbp[[#This Row],[homeWinPercentage]])</f>
        <v>0.74</v>
      </c>
      <c r="AI3950" s="13">
        <f>tbl_pbp[[#This Row],[Kamara]]*tbl_pbp[[#This Row],[Impactful Play]]</f>
        <v>0</v>
      </c>
      <c r="AJ3950" s="13">
        <f>tbl_pbp[[#This Row],[Thomas]]*tbl_pbp[[#This Row],[Impactful Play]]</f>
        <v>0</v>
      </c>
      <c r="AK3950" s="13" t="str">
        <f>VLOOKUP(tbl_pbp[[#This Row],[Play Saints Win % Increase]], tbl_impact[],3,TRUE)</f>
        <v>Scented (0 to +5%)</v>
      </c>
    </row>
    <row r="3951" spans="1:37">
      <c r="A3951" s="1">
        <v>159</v>
      </c>
      <c r="B3951" s="5">
        <v>0.23699999999999999</v>
      </c>
      <c r="C3951" t="s">
        <v>4182</v>
      </c>
      <c r="D3951">
        <v>0</v>
      </c>
      <c r="E3951">
        <v>0</v>
      </c>
      <c r="F3951">
        <v>4</v>
      </c>
      <c r="G3951">
        <v>20</v>
      </c>
      <c r="H3951">
        <v>23</v>
      </c>
      <c r="I3951">
        <v>10</v>
      </c>
      <c r="J3951">
        <v>32</v>
      </c>
      <c r="K3951" t="s">
        <v>22</v>
      </c>
      <c r="L3951">
        <v>1</v>
      </c>
      <c r="M3951">
        <v>68</v>
      </c>
      <c r="N3951" t="s">
        <v>4183</v>
      </c>
      <c r="O3951" t="s">
        <v>3733</v>
      </c>
      <c r="P3951" t="s">
        <v>30</v>
      </c>
      <c r="Q3951" t="s">
        <v>31</v>
      </c>
      <c r="R3951" t="s">
        <v>32</v>
      </c>
      <c r="S3951" t="s">
        <v>33</v>
      </c>
      <c r="T3951" t="s">
        <v>114</v>
      </c>
      <c r="U3951" t="s">
        <v>115</v>
      </c>
      <c r="V3951" t="s">
        <v>3749</v>
      </c>
      <c r="X3951" t="str">
        <f>VLOOKUP(pbp!V1184, games!$B$2:$R$40, 3, FALSE)</f>
        <v>2019-10-20T20:25Z</v>
      </c>
      <c r="Y3951">
        <f>VLOOKUP(1*V3951,NFLGames!$H$11:$H$555,1,FALSE)</f>
        <v>401220277</v>
      </c>
      <c r="Z3951">
        <f>VLOOKUP($Y3951, NFLGames!$H$11:$K$555,2,FALSE)</f>
        <v>2020</v>
      </c>
      <c r="AA3951">
        <f>VLOOKUP($Y3951, NFLGames!$H$11:$K$555,3,FALSE)</f>
        <v>8</v>
      </c>
      <c r="AB3951" s="6">
        <f>IF(A3952=0, 0, AH3952-tbl_pbp[[#This Row],[Saints Win %]])</f>
        <v>-1.0000000000000009E-3</v>
      </c>
      <c r="AE3951">
        <f>ABS(tbl_pbp[[#This Row],[play.homeScore]]-tbl_pbp[[#This Row],[play.awayScore]])</f>
        <v>3</v>
      </c>
      <c r="AF3951">
        <f>IF(tbl_pbp[[#This Row],[Play Saints Win % Increase]]&gt;=$AF$4,1,0)</f>
        <v>0</v>
      </c>
      <c r="AG3951" t="str">
        <f>VLOOKUP(tbl_pbp[[#This Row],[gameId]], games!$B$2:$T$40, 9, FALSE)</f>
        <v>new-orleans-saints</v>
      </c>
      <c r="AH3951" s="5">
        <f>IF(tbl_pbp[[#This Row],[AwayTeam]] &lt;&gt; "new-orleans-saints", tbl_pbp[[#This Row],[homeWinPercentage]], 1-tbl_pbp[[#This Row],[homeWinPercentage]])</f>
        <v>0.76300000000000001</v>
      </c>
      <c r="AI3951" s="13">
        <f>tbl_pbp[[#This Row],[Kamara]]*tbl_pbp[[#This Row],[Impactful Play]]</f>
        <v>0</v>
      </c>
      <c r="AJ3951" s="13">
        <f>tbl_pbp[[#This Row],[Thomas]]*tbl_pbp[[#This Row],[Impactful Play]]</f>
        <v>0</v>
      </c>
      <c r="AK3951" s="13" t="str">
        <f>VLOOKUP(tbl_pbp[[#This Row],[Play Saints Win % Increase]], tbl_impact[],3,TRUE)</f>
        <v>Bad (0 to -5%)</v>
      </c>
    </row>
    <row r="3952" spans="1:37">
      <c r="A3952" s="1">
        <v>160</v>
      </c>
      <c r="B3952" s="5">
        <v>0.23799999999999999</v>
      </c>
      <c r="C3952" t="s">
        <v>4184</v>
      </c>
      <c r="D3952">
        <v>0</v>
      </c>
      <c r="E3952">
        <v>0</v>
      </c>
      <c r="F3952">
        <v>4</v>
      </c>
      <c r="G3952">
        <v>20</v>
      </c>
      <c r="H3952">
        <v>23</v>
      </c>
      <c r="I3952">
        <v>8</v>
      </c>
      <c r="J3952">
        <v>34</v>
      </c>
      <c r="K3952" t="s">
        <v>22</v>
      </c>
      <c r="L3952">
        <v>2</v>
      </c>
      <c r="M3952">
        <v>66</v>
      </c>
      <c r="N3952" t="s">
        <v>4185</v>
      </c>
      <c r="O3952" t="s">
        <v>3733</v>
      </c>
      <c r="P3952" t="s">
        <v>124</v>
      </c>
      <c r="Q3952" t="s">
        <v>125</v>
      </c>
      <c r="R3952" t="s">
        <v>126</v>
      </c>
      <c r="V3952" t="s">
        <v>3749</v>
      </c>
      <c r="X3952" t="str">
        <f>VLOOKUP(pbp!V1185, games!$B$2:$R$40, 3, FALSE)</f>
        <v>2019-10-20T20:25Z</v>
      </c>
      <c r="Y3952">
        <f>VLOOKUP(1*V3952,NFLGames!$H$11:$H$555,1,FALSE)</f>
        <v>401220277</v>
      </c>
      <c r="Z3952">
        <f>VLOOKUP($Y3952, NFLGames!$H$11:$K$555,2,FALSE)</f>
        <v>2020</v>
      </c>
      <c r="AA3952">
        <f>VLOOKUP($Y3952, NFLGames!$H$11:$K$555,3,FALSE)</f>
        <v>8</v>
      </c>
      <c r="AB3952" s="6">
        <f>IF(A3953=0, 0, AH3953-tbl_pbp[[#This Row],[Saints Win %]])</f>
        <v>-4.0000000000000036E-3</v>
      </c>
      <c r="AE3952">
        <f>ABS(tbl_pbp[[#This Row],[play.homeScore]]-tbl_pbp[[#This Row],[play.awayScore]])</f>
        <v>3</v>
      </c>
      <c r="AF3952">
        <f>IF(tbl_pbp[[#This Row],[Play Saints Win % Increase]]&gt;=$AF$4,1,0)</f>
        <v>0</v>
      </c>
      <c r="AG3952" t="str">
        <f>VLOOKUP(tbl_pbp[[#This Row],[gameId]], games!$B$2:$T$40, 9, FALSE)</f>
        <v>new-orleans-saints</v>
      </c>
      <c r="AH3952" s="5">
        <f>IF(tbl_pbp[[#This Row],[AwayTeam]] &lt;&gt; "new-orleans-saints", tbl_pbp[[#This Row],[homeWinPercentage]], 1-tbl_pbp[[#This Row],[homeWinPercentage]])</f>
        <v>0.76200000000000001</v>
      </c>
      <c r="AI3952" s="13">
        <f>tbl_pbp[[#This Row],[Kamara]]*tbl_pbp[[#This Row],[Impactful Play]]</f>
        <v>0</v>
      </c>
      <c r="AJ3952" s="13">
        <f>tbl_pbp[[#This Row],[Thomas]]*tbl_pbp[[#This Row],[Impactful Play]]</f>
        <v>0</v>
      </c>
      <c r="AK3952" s="13" t="str">
        <f>VLOOKUP(tbl_pbp[[#This Row],[Play Saints Win % Increase]], tbl_impact[],3,TRUE)</f>
        <v>Bad (0 to -5%)</v>
      </c>
    </row>
    <row r="3953" spans="1:37">
      <c r="A3953" s="1">
        <v>161</v>
      </c>
      <c r="B3953" s="5">
        <v>0.24199999999999999</v>
      </c>
      <c r="C3953" t="s">
        <v>4186</v>
      </c>
      <c r="D3953">
        <v>0</v>
      </c>
      <c r="E3953">
        <v>0</v>
      </c>
      <c r="F3953">
        <v>4</v>
      </c>
      <c r="G3953">
        <v>20</v>
      </c>
      <c r="H3953">
        <v>23</v>
      </c>
      <c r="I3953">
        <v>8</v>
      </c>
      <c r="J3953">
        <v>34</v>
      </c>
      <c r="K3953" t="s">
        <v>22</v>
      </c>
      <c r="L3953">
        <v>2</v>
      </c>
      <c r="M3953">
        <v>49</v>
      </c>
      <c r="N3953" t="s">
        <v>4187</v>
      </c>
      <c r="O3953" t="s">
        <v>999</v>
      </c>
      <c r="P3953" t="s">
        <v>22</v>
      </c>
      <c r="Q3953" t="s">
        <v>37</v>
      </c>
      <c r="S3953" t="s">
        <v>73</v>
      </c>
      <c r="T3953" t="s">
        <v>213</v>
      </c>
      <c r="U3953" t="s">
        <v>4188</v>
      </c>
      <c r="V3953" t="s">
        <v>3749</v>
      </c>
      <c r="X3953" t="str">
        <f>VLOOKUP(pbp!V1186, games!$B$2:$R$40, 3, FALSE)</f>
        <v>2019-10-20T20:25Z</v>
      </c>
      <c r="Y3953">
        <f>VLOOKUP(1*V3953,NFLGames!$H$11:$H$555,1,FALSE)</f>
        <v>401220277</v>
      </c>
      <c r="Z3953">
        <f>VLOOKUP($Y3953, NFLGames!$H$11:$K$555,2,FALSE)</f>
        <v>2020</v>
      </c>
      <c r="AA3953">
        <f>VLOOKUP($Y3953, NFLGames!$H$11:$K$555,3,FALSE)</f>
        <v>8</v>
      </c>
      <c r="AB3953" s="6">
        <f>IF(A3954=0, 0, AH3954-tbl_pbp[[#This Row],[Saints Win %]])</f>
        <v>9.3999999999999972E-2</v>
      </c>
      <c r="AE3953">
        <f>ABS(tbl_pbp[[#This Row],[play.homeScore]]-tbl_pbp[[#This Row],[play.awayScore]])</f>
        <v>3</v>
      </c>
      <c r="AF3953">
        <f>IF(tbl_pbp[[#This Row],[Play Saints Win % Increase]]&gt;=$AF$4,1,0)</f>
        <v>0</v>
      </c>
      <c r="AG3953" t="str">
        <f>VLOOKUP(tbl_pbp[[#This Row],[gameId]], games!$B$2:$T$40, 9, FALSE)</f>
        <v>new-orleans-saints</v>
      </c>
      <c r="AH3953" s="5">
        <f>IF(tbl_pbp[[#This Row],[AwayTeam]] &lt;&gt; "new-orleans-saints", tbl_pbp[[#This Row],[homeWinPercentage]], 1-tbl_pbp[[#This Row],[homeWinPercentage]])</f>
        <v>0.75800000000000001</v>
      </c>
      <c r="AI3953" s="13">
        <f>tbl_pbp[[#This Row],[Kamara]]*tbl_pbp[[#This Row],[Impactful Play]]</f>
        <v>0</v>
      </c>
      <c r="AJ3953" s="13">
        <f>tbl_pbp[[#This Row],[Thomas]]*tbl_pbp[[#This Row],[Impactful Play]]</f>
        <v>0</v>
      </c>
      <c r="AK3953" s="13" t="str">
        <f>VLOOKUP(tbl_pbp[[#This Row],[Play Saints Win % Increase]], tbl_impact[],3,TRUE)</f>
        <v>Perfumed (5 to + 10%)</v>
      </c>
    </row>
    <row r="3954" spans="1:37">
      <c r="A3954" s="1">
        <v>162</v>
      </c>
      <c r="B3954" s="5">
        <v>0.14799999999999999</v>
      </c>
      <c r="C3954" t="s">
        <v>4189</v>
      </c>
      <c r="D3954">
        <v>0</v>
      </c>
      <c r="E3954">
        <v>0</v>
      </c>
      <c r="F3954">
        <v>4</v>
      </c>
      <c r="G3954">
        <v>20</v>
      </c>
      <c r="H3954">
        <v>23</v>
      </c>
      <c r="I3954">
        <v>8</v>
      </c>
      <c r="J3954">
        <v>34</v>
      </c>
      <c r="K3954" t="s">
        <v>22</v>
      </c>
      <c r="L3954">
        <v>3</v>
      </c>
      <c r="M3954">
        <v>66</v>
      </c>
      <c r="N3954" t="s">
        <v>4190</v>
      </c>
      <c r="O3954" t="s">
        <v>238</v>
      </c>
      <c r="P3954" t="s">
        <v>22</v>
      </c>
      <c r="Q3954" t="s">
        <v>37</v>
      </c>
      <c r="S3954" t="s">
        <v>92</v>
      </c>
      <c r="T3954" t="s">
        <v>213</v>
      </c>
      <c r="U3954" t="s">
        <v>4191</v>
      </c>
      <c r="V3954" t="s">
        <v>3749</v>
      </c>
      <c r="X3954" t="str">
        <f>VLOOKUP(pbp!V1187, games!$B$2:$R$40, 3, FALSE)</f>
        <v>2019-10-20T20:25Z</v>
      </c>
      <c r="Y3954">
        <f>VLOOKUP(1*V3954,NFLGames!$H$11:$H$555,1,FALSE)</f>
        <v>401220277</v>
      </c>
      <c r="Z3954">
        <f>VLOOKUP($Y3954, NFLGames!$H$11:$K$555,2,FALSE)</f>
        <v>2020</v>
      </c>
      <c r="AA3954">
        <f>VLOOKUP($Y3954, NFLGames!$H$11:$K$555,3,FALSE)</f>
        <v>8</v>
      </c>
      <c r="AB3954" s="6">
        <f>IF(A3955=0, 0, AH3955-tbl_pbp[[#This Row],[Saints Win %]])</f>
        <v>-0.15899999999999992</v>
      </c>
      <c r="AE3954">
        <f>ABS(tbl_pbp[[#This Row],[play.homeScore]]-tbl_pbp[[#This Row],[play.awayScore]])</f>
        <v>3</v>
      </c>
      <c r="AF3954">
        <f>IF(tbl_pbp[[#This Row],[Play Saints Win % Increase]]&gt;=$AF$4,1,0)</f>
        <v>0</v>
      </c>
      <c r="AG3954" t="str">
        <f>VLOOKUP(tbl_pbp[[#This Row],[gameId]], games!$B$2:$T$40, 9, FALSE)</f>
        <v>new-orleans-saints</v>
      </c>
      <c r="AH3954" s="5">
        <f>IF(tbl_pbp[[#This Row],[AwayTeam]] &lt;&gt; "new-orleans-saints", tbl_pbp[[#This Row],[homeWinPercentage]], 1-tbl_pbp[[#This Row],[homeWinPercentage]])</f>
        <v>0.85199999999999998</v>
      </c>
      <c r="AI3954" s="13">
        <f>tbl_pbp[[#This Row],[Kamara]]*tbl_pbp[[#This Row],[Impactful Play]]</f>
        <v>0</v>
      </c>
      <c r="AJ3954" s="13">
        <f>tbl_pbp[[#This Row],[Thomas]]*tbl_pbp[[#This Row],[Impactful Play]]</f>
        <v>0</v>
      </c>
      <c r="AK3954" s="13" t="str">
        <f>VLOOKUP(tbl_pbp[[#This Row],[Play Saints Win % Increase]], tbl_impact[],3,TRUE)</f>
        <v>Stinky (worse than -10% to -20%)</v>
      </c>
    </row>
    <row r="3955" spans="1:37">
      <c r="A3955" s="1">
        <v>163</v>
      </c>
      <c r="B3955" s="5">
        <v>0.307</v>
      </c>
      <c r="C3955" t="s">
        <v>4192</v>
      </c>
      <c r="D3955">
        <v>0</v>
      </c>
      <c r="E3955">
        <v>0</v>
      </c>
      <c r="F3955">
        <v>4</v>
      </c>
      <c r="G3955">
        <v>20</v>
      </c>
      <c r="H3955">
        <v>23</v>
      </c>
      <c r="I3955">
        <v>8</v>
      </c>
      <c r="J3955">
        <v>34</v>
      </c>
      <c r="K3955" t="s">
        <v>22</v>
      </c>
      <c r="L3955">
        <v>4</v>
      </c>
      <c r="M3955">
        <v>66</v>
      </c>
      <c r="N3955" t="s">
        <v>4193</v>
      </c>
      <c r="O3955" t="s">
        <v>131</v>
      </c>
      <c r="P3955" t="s">
        <v>30</v>
      </c>
      <c r="Q3955" t="s">
        <v>31</v>
      </c>
      <c r="R3955" t="s">
        <v>32</v>
      </c>
      <c r="S3955" t="s">
        <v>160</v>
      </c>
      <c r="T3955" t="s">
        <v>213</v>
      </c>
      <c r="U3955" t="s">
        <v>4194</v>
      </c>
      <c r="V3955" t="s">
        <v>3749</v>
      </c>
      <c r="X3955" t="str">
        <f>VLOOKUP(pbp!V1188, games!$B$2:$R$40, 3, FALSE)</f>
        <v>2019-10-20T20:25Z</v>
      </c>
      <c r="Y3955">
        <f>VLOOKUP(1*V3955,NFLGames!$H$11:$H$555,1,FALSE)</f>
        <v>401220277</v>
      </c>
      <c r="Z3955">
        <f>VLOOKUP($Y3955, NFLGames!$H$11:$K$555,2,FALSE)</f>
        <v>2020</v>
      </c>
      <c r="AA3955">
        <f>VLOOKUP($Y3955, NFLGames!$H$11:$K$555,3,FALSE)</f>
        <v>8</v>
      </c>
      <c r="AB3955" s="6">
        <f>IF(A3956=0, 0, AH3956-tbl_pbp[[#This Row],[Saints Win %]])</f>
        <v>-3.5000000000000142E-2</v>
      </c>
      <c r="AE3955">
        <f>ABS(tbl_pbp[[#This Row],[play.homeScore]]-tbl_pbp[[#This Row],[play.awayScore]])</f>
        <v>3</v>
      </c>
      <c r="AF3955">
        <f>IF(tbl_pbp[[#This Row],[Play Saints Win % Increase]]&gt;=$AF$4,1,0)</f>
        <v>0</v>
      </c>
      <c r="AG3955" t="str">
        <f>VLOOKUP(tbl_pbp[[#This Row],[gameId]], games!$B$2:$T$40, 9, FALSE)</f>
        <v>new-orleans-saints</v>
      </c>
      <c r="AH3955" s="5">
        <f>IF(tbl_pbp[[#This Row],[AwayTeam]] &lt;&gt; "new-orleans-saints", tbl_pbp[[#This Row],[homeWinPercentage]], 1-tbl_pbp[[#This Row],[homeWinPercentage]])</f>
        <v>0.69300000000000006</v>
      </c>
      <c r="AI3955" s="13">
        <f>tbl_pbp[[#This Row],[Kamara]]*tbl_pbp[[#This Row],[Impactful Play]]</f>
        <v>0</v>
      </c>
      <c r="AJ3955" s="13">
        <f>tbl_pbp[[#This Row],[Thomas]]*tbl_pbp[[#This Row],[Impactful Play]]</f>
        <v>0</v>
      </c>
      <c r="AK3955" s="13" t="str">
        <f>VLOOKUP(tbl_pbp[[#This Row],[Play Saints Win % Increase]], tbl_impact[],3,TRUE)</f>
        <v>Bad (0 to -5%)</v>
      </c>
    </row>
    <row r="3956" spans="1:37">
      <c r="A3956" s="1">
        <v>164</v>
      </c>
      <c r="B3956" s="5">
        <v>0.34200000000000003</v>
      </c>
      <c r="C3956" t="s">
        <v>4195</v>
      </c>
      <c r="D3956">
        <v>0</v>
      </c>
      <c r="E3956">
        <v>0</v>
      </c>
      <c r="F3956">
        <v>4</v>
      </c>
      <c r="G3956">
        <v>20</v>
      </c>
      <c r="H3956">
        <v>23</v>
      </c>
      <c r="I3956">
        <v>10</v>
      </c>
      <c r="J3956">
        <v>45</v>
      </c>
      <c r="K3956" t="s">
        <v>22</v>
      </c>
      <c r="L3956">
        <v>1</v>
      </c>
      <c r="M3956">
        <v>55</v>
      </c>
      <c r="N3956" t="s">
        <v>4196</v>
      </c>
      <c r="O3956" t="s">
        <v>430</v>
      </c>
      <c r="P3956" t="s">
        <v>30</v>
      </c>
      <c r="Q3956" t="s">
        <v>31</v>
      </c>
      <c r="R3956" t="s">
        <v>32</v>
      </c>
      <c r="S3956" t="s">
        <v>33</v>
      </c>
      <c r="T3956" t="s">
        <v>305</v>
      </c>
      <c r="U3956" t="s">
        <v>4197</v>
      </c>
      <c r="V3956" t="s">
        <v>3749</v>
      </c>
      <c r="X3956" t="str">
        <f>VLOOKUP(pbp!V1189, games!$B$2:$R$40, 3, FALSE)</f>
        <v>2019-10-20T20:25Z</v>
      </c>
      <c r="Y3956">
        <f>VLOOKUP(1*V3956,NFLGames!$H$11:$H$555,1,FALSE)</f>
        <v>401220277</v>
      </c>
      <c r="Z3956">
        <f>VLOOKUP($Y3956, NFLGames!$H$11:$K$555,2,FALSE)</f>
        <v>2020</v>
      </c>
      <c r="AA3956">
        <f>VLOOKUP($Y3956, NFLGames!$H$11:$K$555,3,FALSE)</f>
        <v>8</v>
      </c>
      <c r="AB3956" s="6">
        <f>IF(A3957=0, 0, AH3957-tbl_pbp[[#This Row],[Saints Win %]])</f>
        <v>0.21400000000000008</v>
      </c>
      <c r="AE3956">
        <f>ABS(tbl_pbp[[#This Row],[play.homeScore]]-tbl_pbp[[#This Row],[play.awayScore]])</f>
        <v>3</v>
      </c>
      <c r="AF3956">
        <f>IF(tbl_pbp[[#This Row],[Play Saints Win % Increase]]&gt;=$AF$4,1,0)</f>
        <v>1</v>
      </c>
      <c r="AG3956" t="str">
        <f>VLOOKUP(tbl_pbp[[#This Row],[gameId]], games!$B$2:$T$40, 9, FALSE)</f>
        <v>new-orleans-saints</v>
      </c>
      <c r="AH3956" s="5">
        <f>IF(tbl_pbp[[#This Row],[AwayTeam]] &lt;&gt; "new-orleans-saints", tbl_pbp[[#This Row],[homeWinPercentage]], 1-tbl_pbp[[#This Row],[homeWinPercentage]])</f>
        <v>0.65799999999999992</v>
      </c>
      <c r="AI3956" s="13">
        <f>tbl_pbp[[#This Row],[Kamara]]*tbl_pbp[[#This Row],[Impactful Play]]</f>
        <v>0</v>
      </c>
      <c r="AJ3956" s="13">
        <f>tbl_pbp[[#This Row],[Thomas]]*tbl_pbp[[#This Row],[Impactful Play]]</f>
        <v>0</v>
      </c>
      <c r="AK3956" s="13" t="str">
        <f>VLOOKUP(tbl_pbp[[#This Row],[Play Saints Win % Increase]], tbl_impact[],3,TRUE)</f>
        <v>Ambrosial (20% +)</v>
      </c>
    </row>
    <row r="3957" spans="1:37">
      <c r="A3957" s="1">
        <v>165</v>
      </c>
      <c r="B3957" s="5">
        <v>0.128</v>
      </c>
      <c r="C3957" t="s">
        <v>4198</v>
      </c>
      <c r="D3957">
        <v>0</v>
      </c>
      <c r="E3957">
        <v>0</v>
      </c>
      <c r="F3957">
        <v>4</v>
      </c>
      <c r="G3957">
        <v>20</v>
      </c>
      <c r="H3957">
        <v>23</v>
      </c>
      <c r="I3957">
        <v>4</v>
      </c>
      <c r="J3957">
        <v>51</v>
      </c>
      <c r="K3957" t="s">
        <v>22</v>
      </c>
      <c r="L3957">
        <v>2</v>
      </c>
      <c r="M3957">
        <v>49</v>
      </c>
      <c r="N3957" t="s">
        <v>4199</v>
      </c>
      <c r="O3957" t="s">
        <v>1979</v>
      </c>
      <c r="P3957" t="s">
        <v>45</v>
      </c>
      <c r="Q3957" t="s">
        <v>46</v>
      </c>
      <c r="R3957" t="s">
        <v>47</v>
      </c>
      <c r="S3957" t="s">
        <v>135</v>
      </c>
      <c r="T3957" t="s">
        <v>493</v>
      </c>
      <c r="U3957" t="s">
        <v>4200</v>
      </c>
      <c r="V3957" t="s">
        <v>3749</v>
      </c>
      <c r="X3957" t="str">
        <f>VLOOKUP(pbp!V1190, games!$B$2:$R$40, 3, FALSE)</f>
        <v>2019-10-20T20:25Z</v>
      </c>
      <c r="Y3957">
        <f>VLOOKUP(1*V3957,NFLGames!$H$11:$H$555,1,FALSE)</f>
        <v>401220277</v>
      </c>
      <c r="Z3957">
        <f>VLOOKUP($Y3957, NFLGames!$H$11:$K$555,2,FALSE)</f>
        <v>2020</v>
      </c>
      <c r="AA3957">
        <f>VLOOKUP($Y3957, NFLGames!$H$11:$K$555,3,FALSE)</f>
        <v>8</v>
      </c>
      <c r="AB3957" s="6">
        <f>IF(A3958=0, 0, AH3958-tbl_pbp[[#This Row],[Saints Win %]])</f>
        <v>-6.3999999999999946E-2</v>
      </c>
      <c r="AE3957">
        <f>ABS(tbl_pbp[[#This Row],[play.homeScore]]-tbl_pbp[[#This Row],[play.awayScore]])</f>
        <v>3</v>
      </c>
      <c r="AF3957">
        <f>IF(tbl_pbp[[#This Row],[Play Saints Win % Increase]]&gt;=$AF$4,1,0)</f>
        <v>0</v>
      </c>
      <c r="AG3957" t="str">
        <f>VLOOKUP(tbl_pbp[[#This Row],[gameId]], games!$B$2:$T$40, 9, FALSE)</f>
        <v>new-orleans-saints</v>
      </c>
      <c r="AH3957" s="5">
        <f>IF(tbl_pbp[[#This Row],[AwayTeam]] &lt;&gt; "new-orleans-saints", tbl_pbp[[#This Row],[homeWinPercentage]], 1-tbl_pbp[[#This Row],[homeWinPercentage]])</f>
        <v>0.872</v>
      </c>
      <c r="AI3957" s="13">
        <f>tbl_pbp[[#This Row],[Kamara]]*tbl_pbp[[#This Row],[Impactful Play]]</f>
        <v>0</v>
      </c>
      <c r="AJ3957" s="13">
        <f>tbl_pbp[[#This Row],[Thomas]]*tbl_pbp[[#This Row],[Impactful Play]]</f>
        <v>0</v>
      </c>
      <c r="AK3957" s="13" t="str">
        <f>VLOOKUP(tbl_pbp[[#This Row],[Play Saints Win % Increase]], tbl_impact[],3,TRUE)</f>
        <v>Smelly (worse than-5% -&gt; -10%)</v>
      </c>
    </row>
    <row r="3958" spans="1:37">
      <c r="A3958" s="1">
        <v>166</v>
      </c>
      <c r="B3958" s="5">
        <v>0.192</v>
      </c>
      <c r="C3958" t="s">
        <v>4201</v>
      </c>
      <c r="D3958">
        <v>0</v>
      </c>
      <c r="E3958">
        <v>0</v>
      </c>
      <c r="F3958">
        <v>4</v>
      </c>
      <c r="G3958">
        <v>20</v>
      </c>
      <c r="H3958">
        <v>23</v>
      </c>
      <c r="I3958">
        <v>4</v>
      </c>
      <c r="J3958">
        <v>51</v>
      </c>
      <c r="K3958" t="s">
        <v>22</v>
      </c>
      <c r="L3958">
        <v>3</v>
      </c>
      <c r="M3958">
        <v>49</v>
      </c>
      <c r="N3958" t="s">
        <v>4202</v>
      </c>
      <c r="O3958" t="s">
        <v>3134</v>
      </c>
      <c r="P3958" t="s">
        <v>30</v>
      </c>
      <c r="Q3958" t="s">
        <v>31</v>
      </c>
      <c r="R3958" t="s">
        <v>32</v>
      </c>
      <c r="S3958" t="s">
        <v>63</v>
      </c>
      <c r="T3958" t="s">
        <v>493</v>
      </c>
      <c r="U3958" t="s">
        <v>4203</v>
      </c>
      <c r="V3958" t="s">
        <v>3749</v>
      </c>
      <c r="X3958" t="str">
        <f>VLOOKUP(pbp!V1191, games!$B$2:$R$40, 3, FALSE)</f>
        <v>2019-10-20T20:25Z</v>
      </c>
      <c r="Y3958">
        <f>VLOOKUP(1*V3958,NFLGames!$H$11:$H$555,1,FALSE)</f>
        <v>401220277</v>
      </c>
      <c r="Z3958">
        <f>VLOOKUP($Y3958, NFLGames!$H$11:$K$555,2,FALSE)</f>
        <v>2020</v>
      </c>
      <c r="AA3958">
        <f>VLOOKUP($Y3958, NFLGames!$H$11:$K$555,3,FALSE)</f>
        <v>8</v>
      </c>
      <c r="AB3958" s="6">
        <f>IF(A3959=0, 0, AH3959-tbl_pbp[[#This Row],[Saints Win %]])</f>
        <v>3.8999999999999924E-2</v>
      </c>
      <c r="AE3958">
        <f>ABS(tbl_pbp[[#This Row],[play.homeScore]]-tbl_pbp[[#This Row],[play.awayScore]])</f>
        <v>3</v>
      </c>
      <c r="AF3958">
        <f>IF(tbl_pbp[[#This Row],[Play Saints Win % Increase]]&gt;=$AF$4,1,0)</f>
        <v>0</v>
      </c>
      <c r="AG3958" t="str">
        <f>VLOOKUP(tbl_pbp[[#This Row],[gameId]], games!$B$2:$T$40, 9, FALSE)</f>
        <v>new-orleans-saints</v>
      </c>
      <c r="AH3958" s="5">
        <f>IF(tbl_pbp[[#This Row],[AwayTeam]] &lt;&gt; "new-orleans-saints", tbl_pbp[[#This Row],[homeWinPercentage]], 1-tbl_pbp[[#This Row],[homeWinPercentage]])</f>
        <v>0.80800000000000005</v>
      </c>
      <c r="AI3958" s="13">
        <f>tbl_pbp[[#This Row],[Kamara]]*tbl_pbp[[#This Row],[Impactful Play]]</f>
        <v>0</v>
      </c>
      <c r="AJ3958" s="13">
        <f>tbl_pbp[[#This Row],[Thomas]]*tbl_pbp[[#This Row],[Impactful Play]]</f>
        <v>0</v>
      </c>
      <c r="AK3958" s="13" t="str">
        <f>VLOOKUP(tbl_pbp[[#This Row],[Play Saints Win % Increase]], tbl_impact[],3,TRUE)</f>
        <v>Scented (0 to +5%)</v>
      </c>
    </row>
    <row r="3959" spans="1:37">
      <c r="A3959" s="1">
        <v>167</v>
      </c>
      <c r="B3959" s="5">
        <v>0.153</v>
      </c>
      <c r="C3959" t="s">
        <v>4204</v>
      </c>
      <c r="D3959">
        <v>0</v>
      </c>
      <c r="E3959">
        <v>0</v>
      </c>
      <c r="F3959">
        <v>4</v>
      </c>
      <c r="G3959">
        <v>20</v>
      </c>
      <c r="H3959">
        <v>23</v>
      </c>
      <c r="I3959">
        <v>2</v>
      </c>
      <c r="J3959">
        <v>53</v>
      </c>
      <c r="K3959" t="s">
        <v>22</v>
      </c>
      <c r="L3959">
        <v>4</v>
      </c>
      <c r="M3959">
        <v>47</v>
      </c>
      <c r="N3959" t="s">
        <v>4205</v>
      </c>
      <c r="O3959" t="s">
        <v>437</v>
      </c>
      <c r="P3959" t="s">
        <v>124</v>
      </c>
      <c r="Q3959" t="s">
        <v>125</v>
      </c>
      <c r="R3959" t="s">
        <v>126</v>
      </c>
      <c r="V3959" t="s">
        <v>3749</v>
      </c>
      <c r="X3959" t="str">
        <f>VLOOKUP(pbp!V1192, games!$B$2:$R$40, 3, FALSE)</f>
        <v>2019-10-20T20:25Z</v>
      </c>
      <c r="Y3959">
        <f>VLOOKUP(1*V3959,NFLGames!$H$11:$H$555,1,FALSE)</f>
        <v>401220277</v>
      </c>
      <c r="Z3959">
        <f>VLOOKUP($Y3959, NFLGames!$H$11:$K$555,2,FALSE)</f>
        <v>2020</v>
      </c>
      <c r="AA3959">
        <f>VLOOKUP($Y3959, NFLGames!$H$11:$K$555,3,FALSE)</f>
        <v>8</v>
      </c>
      <c r="AB3959" s="6">
        <f>IF(A3960=0, 0, AH3960-tbl_pbp[[#This Row],[Saints Win %]])</f>
        <v>-1.6000000000000014E-2</v>
      </c>
      <c r="AE3959">
        <f>ABS(tbl_pbp[[#This Row],[play.homeScore]]-tbl_pbp[[#This Row],[play.awayScore]])</f>
        <v>3</v>
      </c>
      <c r="AF3959">
        <f>IF(tbl_pbp[[#This Row],[Play Saints Win % Increase]]&gt;=$AF$4,1,0)</f>
        <v>0</v>
      </c>
      <c r="AG3959" t="str">
        <f>VLOOKUP(tbl_pbp[[#This Row],[gameId]], games!$B$2:$T$40, 9, FALSE)</f>
        <v>new-orleans-saints</v>
      </c>
      <c r="AH3959" s="5">
        <f>IF(tbl_pbp[[#This Row],[AwayTeam]] &lt;&gt; "new-orleans-saints", tbl_pbp[[#This Row],[homeWinPercentage]], 1-tbl_pbp[[#This Row],[homeWinPercentage]])</f>
        <v>0.84699999999999998</v>
      </c>
      <c r="AI3959" s="13">
        <f>tbl_pbp[[#This Row],[Kamara]]*tbl_pbp[[#This Row],[Impactful Play]]</f>
        <v>0</v>
      </c>
      <c r="AJ3959" s="13">
        <f>tbl_pbp[[#This Row],[Thomas]]*tbl_pbp[[#This Row],[Impactful Play]]</f>
        <v>0</v>
      </c>
      <c r="AK3959" s="13" t="str">
        <f>VLOOKUP(tbl_pbp[[#This Row],[Play Saints Win % Increase]], tbl_impact[],3,TRUE)</f>
        <v>Bad (0 to -5%)</v>
      </c>
    </row>
    <row r="3960" spans="1:37">
      <c r="A3960" s="1">
        <v>168</v>
      </c>
      <c r="B3960" s="5">
        <v>0.16900000000000001</v>
      </c>
      <c r="C3960" t="s">
        <v>4206</v>
      </c>
      <c r="D3960">
        <v>0</v>
      </c>
      <c r="E3960">
        <v>0</v>
      </c>
      <c r="F3960">
        <v>4</v>
      </c>
      <c r="G3960">
        <v>20</v>
      </c>
      <c r="H3960">
        <v>23</v>
      </c>
      <c r="I3960">
        <v>2</v>
      </c>
      <c r="J3960">
        <v>53</v>
      </c>
      <c r="K3960" t="s">
        <v>22</v>
      </c>
      <c r="L3960">
        <v>4</v>
      </c>
      <c r="M3960">
        <v>47</v>
      </c>
      <c r="N3960" t="s">
        <v>4207</v>
      </c>
      <c r="O3960" t="s">
        <v>437</v>
      </c>
      <c r="P3960" t="s">
        <v>30</v>
      </c>
      <c r="Q3960" t="s">
        <v>31</v>
      </c>
      <c r="R3960" t="s">
        <v>32</v>
      </c>
      <c r="S3960" t="s">
        <v>154</v>
      </c>
      <c r="T3960" t="s">
        <v>2150</v>
      </c>
      <c r="U3960" t="s">
        <v>4208</v>
      </c>
      <c r="V3960" t="s">
        <v>3749</v>
      </c>
      <c r="X3960" t="str">
        <f>VLOOKUP(pbp!V1193, games!$B$2:$R$40, 3, FALSE)</f>
        <v>2019-10-20T20:25Z</v>
      </c>
      <c r="Y3960">
        <f>VLOOKUP(1*V3960,NFLGames!$H$11:$H$555,1,FALSE)</f>
        <v>401220277</v>
      </c>
      <c r="Z3960">
        <f>VLOOKUP($Y3960, NFLGames!$H$11:$K$555,2,FALSE)</f>
        <v>2020</v>
      </c>
      <c r="AA3960">
        <f>VLOOKUP($Y3960, NFLGames!$H$11:$K$555,3,FALSE)</f>
        <v>8</v>
      </c>
      <c r="AB3960" s="6">
        <f>IF(A3961=0, 0, AH3961-tbl_pbp[[#This Row],[Saints Win %]])</f>
        <v>-4.0999999999999925E-2</v>
      </c>
      <c r="AE3960">
        <f>ABS(tbl_pbp[[#This Row],[play.homeScore]]-tbl_pbp[[#This Row],[play.awayScore]])</f>
        <v>3</v>
      </c>
      <c r="AF3960">
        <f>IF(tbl_pbp[[#This Row],[Play Saints Win % Increase]]&gt;=$AF$4,1,0)</f>
        <v>0</v>
      </c>
      <c r="AG3960" t="str">
        <f>VLOOKUP(tbl_pbp[[#This Row],[gameId]], games!$B$2:$T$40, 9, FALSE)</f>
        <v>new-orleans-saints</v>
      </c>
      <c r="AH3960" s="5">
        <f>IF(tbl_pbp[[#This Row],[AwayTeam]] &lt;&gt; "new-orleans-saints", tbl_pbp[[#This Row],[homeWinPercentage]], 1-tbl_pbp[[#This Row],[homeWinPercentage]])</f>
        <v>0.83099999999999996</v>
      </c>
      <c r="AI3960" s="13">
        <f>tbl_pbp[[#This Row],[Kamara]]*tbl_pbp[[#This Row],[Impactful Play]]</f>
        <v>0</v>
      </c>
      <c r="AJ3960" s="13">
        <f>tbl_pbp[[#This Row],[Thomas]]*tbl_pbp[[#This Row],[Impactful Play]]</f>
        <v>0</v>
      </c>
      <c r="AK3960" s="13" t="str">
        <f>VLOOKUP(tbl_pbp[[#This Row],[Play Saints Win % Increase]], tbl_impact[],3,TRUE)</f>
        <v>Bad (0 to -5%)</v>
      </c>
    </row>
    <row r="3961" spans="1:37">
      <c r="A3961" s="1">
        <v>169</v>
      </c>
      <c r="B3961" s="5">
        <v>0.21</v>
      </c>
      <c r="C3961" t="s">
        <v>4209</v>
      </c>
      <c r="D3961">
        <v>0</v>
      </c>
      <c r="E3961">
        <v>0</v>
      </c>
      <c r="F3961">
        <v>4</v>
      </c>
      <c r="G3961">
        <v>20</v>
      </c>
      <c r="H3961">
        <v>23</v>
      </c>
      <c r="I3961">
        <v>10</v>
      </c>
      <c r="J3961">
        <v>60</v>
      </c>
      <c r="K3961" t="s">
        <v>22</v>
      </c>
      <c r="L3961">
        <v>1</v>
      </c>
      <c r="M3961">
        <v>40</v>
      </c>
      <c r="N3961" t="s">
        <v>4210</v>
      </c>
      <c r="O3961" t="s">
        <v>357</v>
      </c>
      <c r="P3961" t="s">
        <v>22</v>
      </c>
      <c r="Q3961" t="s">
        <v>37</v>
      </c>
      <c r="S3961" t="s">
        <v>33</v>
      </c>
      <c r="T3961" t="s">
        <v>117</v>
      </c>
      <c r="U3961" t="s">
        <v>118</v>
      </c>
      <c r="V3961" t="s">
        <v>3749</v>
      </c>
      <c r="X3961" t="str">
        <f>VLOOKUP(pbp!V1194, games!$B$2:$R$40, 3, FALSE)</f>
        <v>2019-10-20T20:25Z</v>
      </c>
      <c r="Y3961">
        <f>VLOOKUP(1*V3961,NFLGames!$H$11:$H$555,1,FALSE)</f>
        <v>401220277</v>
      </c>
      <c r="Z3961">
        <f>VLOOKUP($Y3961, NFLGames!$H$11:$K$555,2,FALSE)</f>
        <v>2020</v>
      </c>
      <c r="AA3961">
        <f>VLOOKUP($Y3961, NFLGames!$H$11:$K$555,3,FALSE)</f>
        <v>8</v>
      </c>
      <c r="AB3961" s="6">
        <f>IF(A3962=0, 0, AH3962-tbl_pbp[[#This Row],[Saints Win %]])</f>
        <v>0.16399999999999992</v>
      </c>
      <c r="AE3961">
        <f>ABS(tbl_pbp[[#This Row],[play.homeScore]]-tbl_pbp[[#This Row],[play.awayScore]])</f>
        <v>3</v>
      </c>
      <c r="AF3961">
        <f>IF(tbl_pbp[[#This Row],[Play Saints Win % Increase]]&gt;=$AF$4,1,0)</f>
        <v>1</v>
      </c>
      <c r="AG3961" t="str">
        <f>VLOOKUP(tbl_pbp[[#This Row],[gameId]], games!$B$2:$T$40, 9, FALSE)</f>
        <v>new-orleans-saints</v>
      </c>
      <c r="AH3961" s="5">
        <f>IF(tbl_pbp[[#This Row],[AwayTeam]] &lt;&gt; "new-orleans-saints", tbl_pbp[[#This Row],[homeWinPercentage]], 1-tbl_pbp[[#This Row],[homeWinPercentage]])</f>
        <v>0.79</v>
      </c>
      <c r="AI3961" s="13">
        <f>tbl_pbp[[#This Row],[Kamara]]*tbl_pbp[[#This Row],[Impactful Play]]</f>
        <v>0</v>
      </c>
      <c r="AJ3961" s="13">
        <f>tbl_pbp[[#This Row],[Thomas]]*tbl_pbp[[#This Row],[Impactful Play]]</f>
        <v>0</v>
      </c>
      <c r="AK3961" s="13" t="str">
        <f>VLOOKUP(tbl_pbp[[#This Row],[Play Saints Win % Increase]], tbl_impact[],3,TRUE)</f>
        <v>Fragrant (10% to 20%)</v>
      </c>
    </row>
    <row r="3962" spans="1:37">
      <c r="A3962" s="1">
        <v>170</v>
      </c>
      <c r="B3962" s="5">
        <v>4.5999999999999999E-2</v>
      </c>
      <c r="C3962" t="s">
        <v>4211</v>
      </c>
      <c r="D3962">
        <v>0</v>
      </c>
      <c r="E3962">
        <v>0</v>
      </c>
      <c r="F3962">
        <v>4</v>
      </c>
      <c r="G3962">
        <v>20</v>
      </c>
      <c r="H3962">
        <v>23</v>
      </c>
      <c r="I3962">
        <v>10</v>
      </c>
      <c r="J3962">
        <v>60</v>
      </c>
      <c r="K3962" t="s">
        <v>22</v>
      </c>
      <c r="L3962">
        <v>2</v>
      </c>
      <c r="M3962">
        <v>40</v>
      </c>
      <c r="N3962" t="s">
        <v>4212</v>
      </c>
      <c r="O3962" t="s">
        <v>851</v>
      </c>
      <c r="P3962" t="s">
        <v>167</v>
      </c>
      <c r="Q3962" t="s">
        <v>168</v>
      </c>
      <c r="S3962" t="s">
        <v>120</v>
      </c>
      <c r="T3962" t="s">
        <v>117</v>
      </c>
      <c r="U3962" t="s">
        <v>121</v>
      </c>
      <c r="V3962" t="s">
        <v>3749</v>
      </c>
      <c r="X3962" t="str">
        <f>VLOOKUP(pbp!V1195, games!$B$2:$R$40, 3, FALSE)</f>
        <v>2019-10-20T20:25Z</v>
      </c>
      <c r="Y3962">
        <f>VLOOKUP(1*V3962,NFLGames!$H$11:$H$555,1,FALSE)</f>
        <v>401220277</v>
      </c>
      <c r="Z3962">
        <f>VLOOKUP($Y3962, NFLGames!$H$11:$K$555,2,FALSE)</f>
        <v>2020</v>
      </c>
      <c r="AA3962">
        <f>VLOOKUP($Y3962, NFLGames!$H$11:$K$555,3,FALSE)</f>
        <v>8</v>
      </c>
      <c r="AB3962" s="6">
        <f>IF(A3963=0, 0, AH3963-tbl_pbp[[#This Row],[Saints Win %]])</f>
        <v>2.8000000000000025E-2</v>
      </c>
      <c r="AE3962">
        <f>ABS(tbl_pbp[[#This Row],[play.homeScore]]-tbl_pbp[[#This Row],[play.awayScore]])</f>
        <v>3</v>
      </c>
      <c r="AF3962">
        <f>IF(tbl_pbp[[#This Row],[Play Saints Win % Increase]]&gt;=$AF$4,1,0)</f>
        <v>0</v>
      </c>
      <c r="AG3962" t="str">
        <f>VLOOKUP(tbl_pbp[[#This Row],[gameId]], games!$B$2:$T$40, 9, FALSE)</f>
        <v>new-orleans-saints</v>
      </c>
      <c r="AH3962" s="5">
        <f>IF(tbl_pbp[[#This Row],[AwayTeam]] &lt;&gt; "new-orleans-saints", tbl_pbp[[#This Row],[homeWinPercentage]], 1-tbl_pbp[[#This Row],[homeWinPercentage]])</f>
        <v>0.95399999999999996</v>
      </c>
      <c r="AI3962" s="13">
        <f>tbl_pbp[[#This Row],[Kamara]]*tbl_pbp[[#This Row],[Impactful Play]]</f>
        <v>0</v>
      </c>
      <c r="AJ3962" s="13">
        <f>tbl_pbp[[#This Row],[Thomas]]*tbl_pbp[[#This Row],[Impactful Play]]</f>
        <v>0</v>
      </c>
      <c r="AK3962" s="13" t="str">
        <f>VLOOKUP(tbl_pbp[[#This Row],[Play Saints Win % Increase]], tbl_impact[],3,TRUE)</f>
        <v>Scented (0 to +5%)</v>
      </c>
    </row>
    <row r="3963" spans="1:37">
      <c r="A3963" s="1">
        <v>171</v>
      </c>
      <c r="B3963" s="5">
        <v>1.7999999999999999E-2</v>
      </c>
      <c r="C3963" t="s">
        <v>4213</v>
      </c>
      <c r="D3963">
        <v>0</v>
      </c>
      <c r="E3963">
        <v>0</v>
      </c>
      <c r="F3963">
        <v>4</v>
      </c>
      <c r="G3963">
        <v>20</v>
      </c>
      <c r="H3963">
        <v>23</v>
      </c>
      <c r="I3963">
        <v>18</v>
      </c>
      <c r="J3963">
        <v>52</v>
      </c>
      <c r="K3963" t="s">
        <v>22</v>
      </c>
      <c r="L3963">
        <v>3</v>
      </c>
      <c r="M3963">
        <v>48</v>
      </c>
      <c r="N3963" t="s">
        <v>4214</v>
      </c>
      <c r="O3963" t="s">
        <v>851</v>
      </c>
      <c r="P3963" t="s">
        <v>124</v>
      </c>
      <c r="Q3963" t="s">
        <v>125</v>
      </c>
      <c r="R3963" t="s">
        <v>126</v>
      </c>
      <c r="V3963" t="s">
        <v>3749</v>
      </c>
      <c r="X3963" t="str">
        <f>VLOOKUP(pbp!V1196, games!$B$2:$R$40, 3, FALSE)</f>
        <v>2019-10-20T20:25Z</v>
      </c>
      <c r="Y3963">
        <f>VLOOKUP(1*V3963,NFLGames!$H$11:$H$555,1,FALSE)</f>
        <v>401220277</v>
      </c>
      <c r="Z3963">
        <f>VLOOKUP($Y3963, NFLGames!$H$11:$K$555,2,FALSE)</f>
        <v>2020</v>
      </c>
      <c r="AA3963">
        <f>VLOOKUP($Y3963, NFLGames!$H$11:$K$555,3,FALSE)</f>
        <v>8</v>
      </c>
      <c r="AB3963" s="6">
        <f>IF(A3964=0, 0, AH3964-tbl_pbp[[#This Row],[Saints Win %]])</f>
        <v>-0.23299999999999998</v>
      </c>
      <c r="AE3963">
        <f>ABS(tbl_pbp[[#This Row],[play.homeScore]]-tbl_pbp[[#This Row],[play.awayScore]])</f>
        <v>3</v>
      </c>
      <c r="AF3963">
        <f>IF(tbl_pbp[[#This Row],[Play Saints Win % Increase]]&gt;=$AF$4,1,0)</f>
        <v>0</v>
      </c>
      <c r="AG3963" t="str">
        <f>VLOOKUP(tbl_pbp[[#This Row],[gameId]], games!$B$2:$T$40, 9, FALSE)</f>
        <v>new-orleans-saints</v>
      </c>
      <c r="AH3963" s="5">
        <f>IF(tbl_pbp[[#This Row],[AwayTeam]] &lt;&gt; "new-orleans-saints", tbl_pbp[[#This Row],[homeWinPercentage]], 1-tbl_pbp[[#This Row],[homeWinPercentage]])</f>
        <v>0.98199999999999998</v>
      </c>
      <c r="AI3963" s="13">
        <f>tbl_pbp[[#This Row],[Kamara]]*tbl_pbp[[#This Row],[Impactful Play]]</f>
        <v>0</v>
      </c>
      <c r="AJ3963" s="13">
        <f>tbl_pbp[[#This Row],[Thomas]]*tbl_pbp[[#This Row],[Impactful Play]]</f>
        <v>0</v>
      </c>
      <c r="AK3963" s="13" t="str">
        <f>VLOOKUP(tbl_pbp[[#This Row],[Play Saints Win % Increase]], tbl_impact[],3,TRUE)</f>
        <v>Wretched (-worse than -20%)</v>
      </c>
    </row>
    <row r="3964" spans="1:37">
      <c r="A3964" s="1">
        <v>172</v>
      </c>
      <c r="B3964" s="5">
        <v>0.251</v>
      </c>
      <c r="C3964" t="s">
        <v>4215</v>
      </c>
      <c r="D3964">
        <v>0</v>
      </c>
      <c r="E3964">
        <v>0</v>
      </c>
      <c r="F3964">
        <v>4</v>
      </c>
      <c r="G3964">
        <v>20</v>
      </c>
      <c r="H3964">
        <v>23</v>
      </c>
      <c r="I3964">
        <v>18</v>
      </c>
      <c r="J3964">
        <v>52</v>
      </c>
      <c r="K3964" t="s">
        <v>22</v>
      </c>
      <c r="L3964">
        <v>3</v>
      </c>
      <c r="M3964">
        <v>48</v>
      </c>
      <c r="N3964" t="s">
        <v>4216</v>
      </c>
      <c r="O3964" t="s">
        <v>1174</v>
      </c>
      <c r="P3964" t="s">
        <v>30</v>
      </c>
      <c r="Q3964" t="s">
        <v>31</v>
      </c>
      <c r="R3964" t="s">
        <v>32</v>
      </c>
      <c r="S3964" t="s">
        <v>4217</v>
      </c>
      <c r="T3964" t="s">
        <v>136</v>
      </c>
      <c r="U3964" t="s">
        <v>4218</v>
      </c>
      <c r="V3964" t="s">
        <v>3749</v>
      </c>
      <c r="X3964" t="str">
        <f>VLOOKUP(pbp!V1197, games!$B$2:$R$40, 3, FALSE)</f>
        <v>2019-10-20T20:25Z</v>
      </c>
      <c r="Y3964">
        <f>VLOOKUP(1*V3964,NFLGames!$H$11:$H$555,1,FALSE)</f>
        <v>401220277</v>
      </c>
      <c r="Z3964">
        <f>VLOOKUP($Y3964, NFLGames!$H$11:$K$555,2,FALSE)</f>
        <v>2020</v>
      </c>
      <c r="AA3964">
        <f>VLOOKUP($Y3964, NFLGames!$H$11:$K$555,3,FALSE)</f>
        <v>8</v>
      </c>
      <c r="AB3964" s="6">
        <f>IF(A3965=0, 0, AH3965-tbl_pbp[[#This Row],[Saints Win %]])</f>
        <v>-8.0000000000000071E-3</v>
      </c>
      <c r="AE3964">
        <f>ABS(tbl_pbp[[#This Row],[play.homeScore]]-tbl_pbp[[#This Row],[play.awayScore]])</f>
        <v>3</v>
      </c>
      <c r="AF3964">
        <f>IF(tbl_pbp[[#This Row],[Play Saints Win % Increase]]&gt;=$AF$4,1,0)</f>
        <v>0</v>
      </c>
      <c r="AG3964" t="str">
        <f>VLOOKUP(tbl_pbp[[#This Row],[gameId]], games!$B$2:$T$40, 9, FALSE)</f>
        <v>new-orleans-saints</v>
      </c>
      <c r="AH3964" s="5">
        <f>IF(tbl_pbp[[#This Row],[AwayTeam]] &lt;&gt; "new-orleans-saints", tbl_pbp[[#This Row],[homeWinPercentage]], 1-tbl_pbp[[#This Row],[homeWinPercentage]])</f>
        <v>0.749</v>
      </c>
      <c r="AI3964" s="13">
        <f>tbl_pbp[[#This Row],[Kamara]]*tbl_pbp[[#This Row],[Impactful Play]]</f>
        <v>0</v>
      </c>
      <c r="AJ3964" s="13">
        <f>tbl_pbp[[#This Row],[Thomas]]*tbl_pbp[[#This Row],[Impactful Play]]</f>
        <v>0</v>
      </c>
      <c r="AK3964" s="13" t="str">
        <f>VLOOKUP(tbl_pbp[[#This Row],[Play Saints Win % Increase]], tbl_impact[],3,TRUE)</f>
        <v>Bad (0 to -5%)</v>
      </c>
    </row>
    <row r="3965" spans="1:37">
      <c r="A3965" s="1">
        <v>173</v>
      </c>
      <c r="B3965" s="5">
        <v>0.25900000000000001</v>
      </c>
      <c r="C3965" t="s">
        <v>4219</v>
      </c>
      <c r="D3965">
        <v>0</v>
      </c>
      <c r="E3965">
        <v>0</v>
      </c>
      <c r="F3965">
        <v>4</v>
      </c>
      <c r="G3965">
        <v>20</v>
      </c>
      <c r="H3965">
        <v>23</v>
      </c>
      <c r="I3965">
        <v>3</v>
      </c>
      <c r="J3965">
        <v>67</v>
      </c>
      <c r="K3965" t="s">
        <v>22</v>
      </c>
      <c r="L3965">
        <v>4</v>
      </c>
      <c r="M3965">
        <v>33</v>
      </c>
      <c r="N3965" t="s">
        <v>4220</v>
      </c>
      <c r="O3965" t="s">
        <v>505</v>
      </c>
      <c r="P3965" t="s">
        <v>124</v>
      </c>
      <c r="Q3965" t="s">
        <v>125</v>
      </c>
      <c r="R3965" t="s">
        <v>126</v>
      </c>
      <c r="V3965" t="s">
        <v>3749</v>
      </c>
      <c r="X3965" t="str">
        <f>VLOOKUP(pbp!V1198, games!$B$2:$R$40, 3, FALSE)</f>
        <v>2019-10-20T20:25Z</v>
      </c>
      <c r="Y3965">
        <f>VLOOKUP(1*V3965,NFLGames!$H$11:$H$555,1,FALSE)</f>
        <v>401220277</v>
      </c>
      <c r="Z3965">
        <f>VLOOKUP($Y3965, NFLGames!$H$11:$K$555,2,FALSE)</f>
        <v>2020</v>
      </c>
      <c r="AA3965">
        <f>VLOOKUP($Y3965, NFLGames!$H$11:$K$555,3,FALSE)</f>
        <v>8</v>
      </c>
      <c r="AB3965" s="6">
        <f>IF(A3966=0, 0, AH3966-tbl_pbp[[#This Row],[Saints Win %]])</f>
        <v>-0.30000000000000004</v>
      </c>
      <c r="AE3965">
        <f>ABS(tbl_pbp[[#This Row],[play.homeScore]]-tbl_pbp[[#This Row],[play.awayScore]])</f>
        <v>3</v>
      </c>
      <c r="AF3965">
        <f>IF(tbl_pbp[[#This Row],[Play Saints Win % Increase]]&gt;=$AF$4,1,0)</f>
        <v>0</v>
      </c>
      <c r="AG3965" t="str">
        <f>VLOOKUP(tbl_pbp[[#This Row],[gameId]], games!$B$2:$T$40, 9, FALSE)</f>
        <v>new-orleans-saints</v>
      </c>
      <c r="AH3965" s="5">
        <f>IF(tbl_pbp[[#This Row],[AwayTeam]] &lt;&gt; "new-orleans-saints", tbl_pbp[[#This Row],[homeWinPercentage]], 1-tbl_pbp[[#This Row],[homeWinPercentage]])</f>
        <v>0.74099999999999999</v>
      </c>
      <c r="AI3965" s="13">
        <f>tbl_pbp[[#This Row],[Kamara]]*tbl_pbp[[#This Row],[Impactful Play]]</f>
        <v>0</v>
      </c>
      <c r="AJ3965" s="13">
        <f>tbl_pbp[[#This Row],[Thomas]]*tbl_pbp[[#This Row],[Impactful Play]]</f>
        <v>0</v>
      </c>
      <c r="AK3965" s="13" t="str">
        <f>VLOOKUP(tbl_pbp[[#This Row],[Play Saints Win % Increase]], tbl_impact[],3,TRUE)</f>
        <v>Wretched (-worse than -20%)</v>
      </c>
    </row>
    <row r="3966" spans="1:37">
      <c r="A3966" s="1">
        <v>174</v>
      </c>
      <c r="B3966" s="5">
        <v>0.55900000000000005</v>
      </c>
      <c r="C3966" t="s">
        <v>4221</v>
      </c>
      <c r="D3966">
        <v>0</v>
      </c>
      <c r="E3966">
        <v>0</v>
      </c>
      <c r="F3966">
        <v>4</v>
      </c>
      <c r="G3966">
        <v>23</v>
      </c>
      <c r="H3966">
        <v>23</v>
      </c>
      <c r="I3966">
        <v>3</v>
      </c>
      <c r="J3966">
        <v>67</v>
      </c>
      <c r="K3966" t="s">
        <v>22</v>
      </c>
      <c r="L3966">
        <v>4</v>
      </c>
      <c r="M3966">
        <v>33</v>
      </c>
      <c r="N3966" t="s">
        <v>4222</v>
      </c>
      <c r="O3966" t="s">
        <v>140</v>
      </c>
      <c r="P3966" t="s">
        <v>187</v>
      </c>
      <c r="Q3966" t="s">
        <v>188</v>
      </c>
      <c r="R3966" t="s">
        <v>189</v>
      </c>
      <c r="S3966" t="s">
        <v>281</v>
      </c>
      <c r="T3966" t="s">
        <v>438</v>
      </c>
      <c r="U3966" t="s">
        <v>4223</v>
      </c>
      <c r="V3966" t="s">
        <v>3749</v>
      </c>
      <c r="X3966" t="str">
        <f>VLOOKUP(pbp!V1199, games!$B$2:$R$40, 3, FALSE)</f>
        <v>2019-10-20T20:25Z</v>
      </c>
      <c r="Y3966">
        <f>VLOOKUP(1*V3966,NFLGames!$H$11:$H$555,1,FALSE)</f>
        <v>401220277</v>
      </c>
      <c r="Z3966">
        <f>VLOOKUP($Y3966, NFLGames!$H$11:$K$555,2,FALSE)</f>
        <v>2020</v>
      </c>
      <c r="AA3966">
        <f>VLOOKUP($Y3966, NFLGames!$H$11:$K$555,3,FALSE)</f>
        <v>8</v>
      </c>
      <c r="AB3966" s="6">
        <f>IF(A3967=0, 0, AH3967-tbl_pbp[[#This Row],[Saints Win %]])</f>
        <v>4.6000000000000041E-2</v>
      </c>
      <c r="AE3966">
        <f>ABS(tbl_pbp[[#This Row],[play.homeScore]]-tbl_pbp[[#This Row],[play.awayScore]])</f>
        <v>0</v>
      </c>
      <c r="AF3966">
        <f>IF(tbl_pbp[[#This Row],[Play Saints Win % Increase]]&gt;=$AF$4,1,0)</f>
        <v>0</v>
      </c>
      <c r="AG3966" t="str">
        <f>VLOOKUP(tbl_pbp[[#This Row],[gameId]], games!$B$2:$T$40, 9, FALSE)</f>
        <v>new-orleans-saints</v>
      </c>
      <c r="AH3966" s="5">
        <f>IF(tbl_pbp[[#This Row],[AwayTeam]] &lt;&gt; "new-orleans-saints", tbl_pbp[[#This Row],[homeWinPercentage]], 1-tbl_pbp[[#This Row],[homeWinPercentage]])</f>
        <v>0.44099999999999995</v>
      </c>
      <c r="AI3966" s="13">
        <f>tbl_pbp[[#This Row],[Kamara]]*tbl_pbp[[#This Row],[Impactful Play]]</f>
        <v>0</v>
      </c>
      <c r="AJ3966" s="13">
        <f>tbl_pbp[[#This Row],[Thomas]]*tbl_pbp[[#This Row],[Impactful Play]]</f>
        <v>0</v>
      </c>
      <c r="AK3966" s="13" t="str">
        <f>VLOOKUP(tbl_pbp[[#This Row],[Play Saints Win % Increase]], tbl_impact[],3,TRUE)</f>
        <v>Scented (0 to +5%)</v>
      </c>
    </row>
    <row r="3967" spans="1:37">
      <c r="A3967" s="1">
        <v>175</v>
      </c>
      <c r="B3967" s="5">
        <v>0.51300000000000001</v>
      </c>
      <c r="C3967" t="s">
        <v>4224</v>
      </c>
      <c r="D3967">
        <v>0</v>
      </c>
      <c r="E3967">
        <v>0</v>
      </c>
      <c r="F3967">
        <v>4</v>
      </c>
      <c r="G3967">
        <v>23</v>
      </c>
      <c r="H3967">
        <v>23</v>
      </c>
      <c r="I3967">
        <v>0</v>
      </c>
      <c r="J3967">
        <v>35</v>
      </c>
      <c r="K3967" t="s">
        <v>22</v>
      </c>
      <c r="L3967">
        <v>0</v>
      </c>
      <c r="M3967">
        <v>65</v>
      </c>
      <c r="N3967" t="s">
        <v>4225</v>
      </c>
      <c r="O3967" t="s">
        <v>140</v>
      </c>
      <c r="P3967" t="s">
        <v>25</v>
      </c>
      <c r="Q3967" t="s">
        <v>26</v>
      </c>
      <c r="R3967" t="s">
        <v>27</v>
      </c>
      <c r="V3967" t="s">
        <v>3749</v>
      </c>
      <c r="X3967" t="str">
        <f>VLOOKUP(pbp!V1200, games!$B$2:$R$40, 3, FALSE)</f>
        <v>2019-10-20T20:25Z</v>
      </c>
      <c r="Y3967">
        <f>VLOOKUP(1*V3967,NFLGames!$H$11:$H$555,1,FALSE)</f>
        <v>401220277</v>
      </c>
      <c r="Z3967">
        <f>VLOOKUP($Y3967, NFLGames!$H$11:$K$555,2,FALSE)</f>
        <v>2020</v>
      </c>
      <c r="AA3967">
        <f>VLOOKUP($Y3967, NFLGames!$H$11:$K$555,3,FALSE)</f>
        <v>8</v>
      </c>
      <c r="AB3967" s="6">
        <f>IF(A3968=0, 0, AH3968-tbl_pbp[[#This Row],[Saints Win %]])</f>
        <v>-9.000000000000008E-3</v>
      </c>
      <c r="AE3967">
        <f>ABS(tbl_pbp[[#This Row],[play.homeScore]]-tbl_pbp[[#This Row],[play.awayScore]])</f>
        <v>0</v>
      </c>
      <c r="AF3967">
        <f>IF(tbl_pbp[[#This Row],[Play Saints Win % Increase]]&gt;=$AF$4,1,0)</f>
        <v>0</v>
      </c>
      <c r="AG3967" t="str">
        <f>VLOOKUP(tbl_pbp[[#This Row],[gameId]], games!$B$2:$T$40, 9, FALSE)</f>
        <v>new-orleans-saints</v>
      </c>
      <c r="AH3967" s="5">
        <f>IF(tbl_pbp[[#This Row],[AwayTeam]] &lt;&gt; "new-orleans-saints", tbl_pbp[[#This Row],[homeWinPercentage]], 1-tbl_pbp[[#This Row],[homeWinPercentage]])</f>
        <v>0.48699999999999999</v>
      </c>
      <c r="AI3967" s="13">
        <f>tbl_pbp[[#This Row],[Kamara]]*tbl_pbp[[#This Row],[Impactful Play]]</f>
        <v>0</v>
      </c>
      <c r="AJ3967" s="13">
        <f>tbl_pbp[[#This Row],[Thomas]]*tbl_pbp[[#This Row],[Impactful Play]]</f>
        <v>0</v>
      </c>
      <c r="AK3967" s="13" t="str">
        <f>VLOOKUP(tbl_pbp[[#This Row],[Play Saints Win % Increase]], tbl_impact[],3,TRUE)</f>
        <v>Bad (0 to -5%)</v>
      </c>
    </row>
    <row r="3968" spans="1:37">
      <c r="A3968" s="1">
        <v>176</v>
      </c>
      <c r="B3968" s="5">
        <v>0.52200000000000002</v>
      </c>
      <c r="C3968" t="s">
        <v>4226</v>
      </c>
      <c r="D3968">
        <v>0</v>
      </c>
      <c r="E3968">
        <v>0</v>
      </c>
      <c r="F3968">
        <v>4</v>
      </c>
      <c r="G3968">
        <v>23</v>
      </c>
      <c r="H3968">
        <v>23</v>
      </c>
      <c r="I3968">
        <v>10</v>
      </c>
      <c r="J3968">
        <v>65</v>
      </c>
      <c r="K3968" t="s">
        <v>29</v>
      </c>
      <c r="L3968">
        <v>1</v>
      </c>
      <c r="M3968">
        <v>65</v>
      </c>
      <c r="N3968" t="s">
        <v>4227</v>
      </c>
      <c r="O3968" t="s">
        <v>140</v>
      </c>
      <c r="P3968" t="s">
        <v>45</v>
      </c>
      <c r="Q3968" t="s">
        <v>46</v>
      </c>
      <c r="R3968" t="s">
        <v>47</v>
      </c>
      <c r="S3968" t="s">
        <v>33</v>
      </c>
      <c r="T3968" t="s">
        <v>202</v>
      </c>
      <c r="U3968" t="s">
        <v>255</v>
      </c>
      <c r="V3968" t="s">
        <v>3749</v>
      </c>
      <c r="X3968" t="str">
        <f>VLOOKUP(pbp!V1201, games!$B$2:$R$40, 3, FALSE)</f>
        <v>2019-10-20T20:25Z</v>
      </c>
      <c r="Y3968">
        <f>VLOOKUP(1*V3968,NFLGames!$H$11:$H$555,1,FALSE)</f>
        <v>401220277</v>
      </c>
      <c r="Z3968">
        <f>VLOOKUP($Y3968, NFLGames!$H$11:$K$555,2,FALSE)</f>
        <v>2020</v>
      </c>
      <c r="AA3968">
        <f>VLOOKUP($Y3968, NFLGames!$H$11:$K$555,3,FALSE)</f>
        <v>8</v>
      </c>
      <c r="AB3968" s="6">
        <f>IF(A3969=0, 0, AH3969-tbl_pbp[[#This Row],[Saints Win %]])</f>
        <v>2.200000000000002E-2</v>
      </c>
      <c r="AE3968">
        <f>ABS(tbl_pbp[[#This Row],[play.homeScore]]-tbl_pbp[[#This Row],[play.awayScore]])</f>
        <v>0</v>
      </c>
      <c r="AF3968">
        <f>IF(tbl_pbp[[#This Row],[Play Saints Win % Increase]]&gt;=$AF$4,1,0)</f>
        <v>0</v>
      </c>
      <c r="AG3968" t="str">
        <f>VLOOKUP(tbl_pbp[[#This Row],[gameId]], games!$B$2:$T$40, 9, FALSE)</f>
        <v>new-orleans-saints</v>
      </c>
      <c r="AH3968" s="5">
        <f>IF(tbl_pbp[[#This Row],[AwayTeam]] &lt;&gt; "new-orleans-saints", tbl_pbp[[#This Row],[homeWinPercentage]], 1-tbl_pbp[[#This Row],[homeWinPercentage]])</f>
        <v>0.47799999999999998</v>
      </c>
      <c r="AI3968" s="13">
        <f>tbl_pbp[[#This Row],[Kamara]]*tbl_pbp[[#This Row],[Impactful Play]]</f>
        <v>0</v>
      </c>
      <c r="AJ3968" s="13">
        <f>tbl_pbp[[#This Row],[Thomas]]*tbl_pbp[[#This Row],[Impactful Play]]</f>
        <v>0</v>
      </c>
      <c r="AK3968" s="13" t="str">
        <f>VLOOKUP(tbl_pbp[[#This Row],[Play Saints Win % Increase]], tbl_impact[],3,TRUE)</f>
        <v>Scented (0 to +5%)</v>
      </c>
    </row>
    <row r="3969" spans="1:37">
      <c r="A3969" s="1">
        <v>177</v>
      </c>
      <c r="B3969" s="5">
        <v>0.5</v>
      </c>
      <c r="C3969" t="s">
        <v>4228</v>
      </c>
      <c r="D3969">
        <v>0</v>
      </c>
      <c r="E3969">
        <v>0</v>
      </c>
      <c r="F3969">
        <v>4</v>
      </c>
      <c r="G3969">
        <v>23</v>
      </c>
      <c r="H3969">
        <v>23</v>
      </c>
      <c r="I3969">
        <v>0</v>
      </c>
      <c r="J3969">
        <v>35</v>
      </c>
      <c r="L3969">
        <v>0</v>
      </c>
      <c r="M3969">
        <v>0</v>
      </c>
      <c r="N3969" t="s">
        <v>3276</v>
      </c>
      <c r="O3969" t="s">
        <v>143</v>
      </c>
      <c r="P3969" t="s">
        <v>365</v>
      </c>
      <c r="Q3969" t="s">
        <v>366</v>
      </c>
      <c r="R3969" t="s">
        <v>367</v>
      </c>
      <c r="V3969" t="s">
        <v>3749</v>
      </c>
      <c r="X3969" t="str">
        <f>VLOOKUP(pbp!V1202, games!$B$2:$R$40, 3, FALSE)</f>
        <v>2019-10-20T20:25Z</v>
      </c>
      <c r="Y3969">
        <f>VLOOKUP(1*V3969,NFLGames!$H$11:$H$555,1,FALSE)</f>
        <v>401220277</v>
      </c>
      <c r="Z3969">
        <f>VLOOKUP($Y3969, NFLGames!$H$11:$K$555,2,FALSE)</f>
        <v>2020</v>
      </c>
      <c r="AA3969">
        <f>VLOOKUP($Y3969, NFLGames!$H$11:$K$555,3,FALSE)</f>
        <v>8</v>
      </c>
      <c r="AB3969" s="6">
        <f>IF(A3970=0, 0, AH3970-tbl_pbp[[#This Row],[Saints Win %]])</f>
        <v>5.4999999999999938E-2</v>
      </c>
      <c r="AE3969">
        <f>ABS(tbl_pbp[[#This Row],[play.homeScore]]-tbl_pbp[[#This Row],[play.awayScore]])</f>
        <v>0</v>
      </c>
      <c r="AF3969">
        <f>IF(tbl_pbp[[#This Row],[Play Saints Win % Increase]]&gt;=$AF$4,1,0)</f>
        <v>0</v>
      </c>
      <c r="AG3969" t="str">
        <f>VLOOKUP(tbl_pbp[[#This Row],[gameId]], games!$B$2:$T$40, 9, FALSE)</f>
        <v>new-orleans-saints</v>
      </c>
      <c r="AH3969" s="5">
        <f>IF(tbl_pbp[[#This Row],[AwayTeam]] &lt;&gt; "new-orleans-saints", tbl_pbp[[#This Row],[homeWinPercentage]], 1-tbl_pbp[[#This Row],[homeWinPercentage]])</f>
        <v>0.5</v>
      </c>
      <c r="AI3969" s="13">
        <f>tbl_pbp[[#This Row],[Kamara]]*tbl_pbp[[#This Row],[Impactful Play]]</f>
        <v>0</v>
      </c>
      <c r="AJ3969" s="13">
        <f>tbl_pbp[[#This Row],[Thomas]]*tbl_pbp[[#This Row],[Impactful Play]]</f>
        <v>0</v>
      </c>
      <c r="AK3969" s="13" t="str">
        <f>VLOOKUP(tbl_pbp[[#This Row],[Play Saints Win % Increase]], tbl_impact[],3,TRUE)</f>
        <v>Perfumed (5 to + 10%)</v>
      </c>
    </row>
    <row r="3970" spans="1:37">
      <c r="A3970" s="1">
        <v>178</v>
      </c>
      <c r="B3970" s="5">
        <v>0.44500000000000001</v>
      </c>
      <c r="C3970" t="s">
        <v>4229</v>
      </c>
      <c r="D3970">
        <v>0</v>
      </c>
      <c r="E3970">
        <v>0</v>
      </c>
      <c r="F3970">
        <v>5</v>
      </c>
      <c r="G3970">
        <v>23</v>
      </c>
      <c r="H3970">
        <v>23</v>
      </c>
      <c r="I3970">
        <v>0</v>
      </c>
      <c r="J3970">
        <v>35</v>
      </c>
      <c r="K3970" t="s">
        <v>22</v>
      </c>
      <c r="L3970">
        <v>0</v>
      </c>
      <c r="M3970">
        <v>65</v>
      </c>
      <c r="N3970" t="s">
        <v>23</v>
      </c>
      <c r="O3970" t="s">
        <v>3279</v>
      </c>
      <c r="P3970" t="s">
        <v>25</v>
      </c>
      <c r="Q3970" t="s">
        <v>26</v>
      </c>
      <c r="R3970" t="s">
        <v>27</v>
      </c>
      <c r="V3970" t="s">
        <v>3749</v>
      </c>
      <c r="W3970">
        <v>1</v>
      </c>
      <c r="X3970" t="str">
        <f>VLOOKUP(pbp!V1203, games!$B$2:$R$40, 3, FALSE)</f>
        <v>2019-10-20T20:25Z</v>
      </c>
      <c r="Y3970">
        <f>VLOOKUP(1*V3970,NFLGames!$H$11:$H$555,1,FALSE)</f>
        <v>401220277</v>
      </c>
      <c r="Z3970">
        <f>VLOOKUP($Y3970, NFLGames!$H$11:$K$555,2,FALSE)</f>
        <v>2020</v>
      </c>
      <c r="AA3970">
        <f>VLOOKUP($Y3970, NFLGames!$H$11:$K$555,3,FALSE)</f>
        <v>8</v>
      </c>
      <c r="AB3970" s="6">
        <f>IF(A3971=0, 0, AH3971-tbl_pbp[[#This Row],[Saints Win %]])</f>
        <v>6.700000000000006E-2</v>
      </c>
      <c r="AE3970">
        <f>ABS(tbl_pbp[[#This Row],[play.homeScore]]-tbl_pbp[[#This Row],[play.awayScore]])</f>
        <v>0</v>
      </c>
      <c r="AF3970">
        <f>IF(tbl_pbp[[#This Row],[Play Saints Win % Increase]]&gt;=$AF$4,1,0)</f>
        <v>0</v>
      </c>
      <c r="AG3970" t="str">
        <f>VLOOKUP(tbl_pbp[[#This Row],[gameId]], games!$B$2:$T$40, 9, FALSE)</f>
        <v>new-orleans-saints</v>
      </c>
      <c r="AH3970" s="5">
        <f>IF(tbl_pbp[[#This Row],[AwayTeam]] &lt;&gt; "new-orleans-saints", tbl_pbp[[#This Row],[homeWinPercentage]], 1-tbl_pbp[[#This Row],[homeWinPercentage]])</f>
        <v>0.55499999999999994</v>
      </c>
      <c r="AI3970" s="13">
        <f>tbl_pbp[[#This Row],[Kamara]]*tbl_pbp[[#This Row],[Impactful Play]]</f>
        <v>0</v>
      </c>
      <c r="AJ3970" s="13">
        <f>tbl_pbp[[#This Row],[Thomas]]*tbl_pbp[[#This Row],[Impactful Play]]</f>
        <v>0</v>
      </c>
      <c r="AK3970" s="13" t="str">
        <f>VLOOKUP(tbl_pbp[[#This Row],[Play Saints Win % Increase]], tbl_impact[],3,TRUE)</f>
        <v>Perfumed (5 to + 10%)</v>
      </c>
    </row>
    <row r="3971" spans="1:37">
      <c r="A3971" s="1">
        <v>179</v>
      </c>
      <c r="B3971" s="5">
        <v>0.378</v>
      </c>
      <c r="C3971" t="s">
        <v>4230</v>
      </c>
      <c r="D3971">
        <v>0</v>
      </c>
      <c r="E3971">
        <v>0</v>
      </c>
      <c r="F3971">
        <v>5</v>
      </c>
      <c r="G3971">
        <v>23</v>
      </c>
      <c r="H3971">
        <v>23</v>
      </c>
      <c r="I3971">
        <v>10</v>
      </c>
      <c r="J3971">
        <v>75</v>
      </c>
      <c r="K3971" t="s">
        <v>29</v>
      </c>
      <c r="L3971">
        <v>1</v>
      </c>
      <c r="M3971">
        <v>75</v>
      </c>
      <c r="N3971" t="s">
        <v>4231</v>
      </c>
      <c r="O3971" t="s">
        <v>3279</v>
      </c>
      <c r="P3971" t="s">
        <v>30</v>
      </c>
      <c r="Q3971" t="s">
        <v>31</v>
      </c>
      <c r="R3971" t="s">
        <v>32</v>
      </c>
      <c r="S3971" t="s">
        <v>33</v>
      </c>
      <c r="T3971" t="s">
        <v>34</v>
      </c>
      <c r="U3971" t="s">
        <v>35</v>
      </c>
      <c r="V3971" t="s">
        <v>3749</v>
      </c>
      <c r="W3971">
        <v>2</v>
      </c>
      <c r="X3971" t="str">
        <f>VLOOKUP(pbp!V1204, games!$B$2:$R$40, 3, FALSE)</f>
        <v>2019-10-20T20:25Z</v>
      </c>
      <c r="Y3971">
        <f>VLOOKUP(1*V3971,NFLGames!$H$11:$H$555,1,FALSE)</f>
        <v>401220277</v>
      </c>
      <c r="Z3971">
        <f>VLOOKUP($Y3971, NFLGames!$H$11:$K$555,2,FALSE)</f>
        <v>2020</v>
      </c>
      <c r="AA3971">
        <f>VLOOKUP($Y3971, NFLGames!$H$11:$K$555,3,FALSE)</f>
        <v>8</v>
      </c>
      <c r="AB3971" s="6">
        <f>IF(A3972=0, 0, AH3972-tbl_pbp[[#This Row],[Saints Win %]])</f>
        <v>3.9000000000000035E-2</v>
      </c>
      <c r="AE3971">
        <f>ABS(tbl_pbp[[#This Row],[play.homeScore]]-tbl_pbp[[#This Row],[play.awayScore]])</f>
        <v>0</v>
      </c>
      <c r="AF3971">
        <f>IF(tbl_pbp[[#This Row],[Play Saints Win % Increase]]&gt;=$AF$4,1,0)</f>
        <v>0</v>
      </c>
      <c r="AG3971" t="str">
        <f>VLOOKUP(tbl_pbp[[#This Row],[gameId]], games!$B$2:$T$40, 9, FALSE)</f>
        <v>new-orleans-saints</v>
      </c>
      <c r="AH3971" s="5">
        <f>IF(tbl_pbp[[#This Row],[AwayTeam]] &lt;&gt; "new-orleans-saints", tbl_pbp[[#This Row],[homeWinPercentage]], 1-tbl_pbp[[#This Row],[homeWinPercentage]])</f>
        <v>0.622</v>
      </c>
      <c r="AI3971" s="13">
        <f>tbl_pbp[[#This Row],[Kamara]]*tbl_pbp[[#This Row],[Impactful Play]]</f>
        <v>0</v>
      </c>
      <c r="AJ3971" s="13">
        <f>tbl_pbp[[#This Row],[Thomas]]*tbl_pbp[[#This Row],[Impactful Play]]</f>
        <v>0</v>
      </c>
      <c r="AK3971" s="13" t="str">
        <f>VLOOKUP(tbl_pbp[[#This Row],[Play Saints Win % Increase]], tbl_impact[],3,TRUE)</f>
        <v>Scented (0 to +5%)</v>
      </c>
    </row>
    <row r="3972" spans="1:37">
      <c r="A3972" s="1">
        <v>180</v>
      </c>
      <c r="B3972" s="5">
        <v>0.33900000000000002</v>
      </c>
      <c r="C3972" t="s">
        <v>4232</v>
      </c>
      <c r="D3972">
        <v>0</v>
      </c>
      <c r="E3972">
        <v>0</v>
      </c>
      <c r="F3972">
        <v>5</v>
      </c>
      <c r="G3972">
        <v>23</v>
      </c>
      <c r="H3972">
        <v>23</v>
      </c>
      <c r="I3972">
        <v>10</v>
      </c>
      <c r="J3972">
        <v>65</v>
      </c>
      <c r="K3972" t="s">
        <v>29</v>
      </c>
      <c r="L3972">
        <v>1</v>
      </c>
      <c r="M3972">
        <v>65</v>
      </c>
      <c r="N3972" t="s">
        <v>4233</v>
      </c>
      <c r="O3972" t="s">
        <v>4234</v>
      </c>
      <c r="P3972" t="s">
        <v>30</v>
      </c>
      <c r="Q3972" t="s">
        <v>31</v>
      </c>
      <c r="R3972" t="s">
        <v>32</v>
      </c>
      <c r="S3972" t="s">
        <v>33</v>
      </c>
      <c r="T3972" t="s">
        <v>202</v>
      </c>
      <c r="U3972" t="s">
        <v>255</v>
      </c>
      <c r="V3972" t="s">
        <v>3749</v>
      </c>
      <c r="W3972">
        <v>3</v>
      </c>
      <c r="X3972" t="str">
        <f>VLOOKUP(pbp!V1205, games!$B$2:$R$40, 3, FALSE)</f>
        <v>2019-10-20T20:25Z</v>
      </c>
      <c r="Y3972">
        <f>VLOOKUP(1*V3972,NFLGames!$H$11:$H$555,1,FALSE)</f>
        <v>401220277</v>
      </c>
      <c r="Z3972">
        <f>VLOOKUP($Y3972, NFLGames!$H$11:$K$555,2,FALSE)</f>
        <v>2020</v>
      </c>
      <c r="AA3972">
        <f>VLOOKUP($Y3972, NFLGames!$H$11:$K$555,3,FALSE)</f>
        <v>8</v>
      </c>
      <c r="AB3972" s="6">
        <f>IF(A3973=0, 0, AH3973-tbl_pbp[[#This Row],[Saints Win %]])</f>
        <v>4.6999999999999931E-2</v>
      </c>
      <c r="AE3972">
        <f>ABS(tbl_pbp[[#This Row],[play.homeScore]]-tbl_pbp[[#This Row],[play.awayScore]])</f>
        <v>0</v>
      </c>
      <c r="AF3972">
        <f>IF(tbl_pbp[[#This Row],[Play Saints Win % Increase]]&gt;=$AF$4,1,0)</f>
        <v>0</v>
      </c>
      <c r="AG3972" t="str">
        <f>VLOOKUP(tbl_pbp[[#This Row],[gameId]], games!$B$2:$T$40, 9, FALSE)</f>
        <v>new-orleans-saints</v>
      </c>
      <c r="AH3972" s="5">
        <f>IF(tbl_pbp[[#This Row],[AwayTeam]] &lt;&gt; "new-orleans-saints", tbl_pbp[[#This Row],[homeWinPercentage]], 1-tbl_pbp[[#This Row],[homeWinPercentage]])</f>
        <v>0.66100000000000003</v>
      </c>
      <c r="AI3972" s="13">
        <f>tbl_pbp[[#This Row],[Kamara]]*tbl_pbp[[#This Row],[Impactful Play]]</f>
        <v>0</v>
      </c>
      <c r="AJ3972" s="13">
        <f>tbl_pbp[[#This Row],[Thomas]]*tbl_pbp[[#This Row],[Impactful Play]]</f>
        <v>0</v>
      </c>
      <c r="AK3972" s="13" t="str">
        <f>VLOOKUP(tbl_pbp[[#This Row],[Play Saints Win % Increase]], tbl_impact[],3,TRUE)</f>
        <v>Scented (0 to +5%)</v>
      </c>
    </row>
    <row r="3973" spans="1:37">
      <c r="A3973" s="1">
        <v>181</v>
      </c>
      <c r="B3973" s="5">
        <v>0.29199999999999998</v>
      </c>
      <c r="C3973" t="s">
        <v>4235</v>
      </c>
      <c r="D3973">
        <v>0</v>
      </c>
      <c r="E3973">
        <v>0</v>
      </c>
      <c r="F3973">
        <v>5</v>
      </c>
      <c r="G3973">
        <v>23</v>
      </c>
      <c r="H3973">
        <v>23</v>
      </c>
      <c r="I3973">
        <v>1</v>
      </c>
      <c r="J3973">
        <v>56</v>
      </c>
      <c r="K3973" t="s">
        <v>29</v>
      </c>
      <c r="L3973">
        <v>2</v>
      </c>
      <c r="M3973">
        <v>56</v>
      </c>
      <c r="N3973" t="s">
        <v>4236</v>
      </c>
      <c r="O3973" t="s">
        <v>1799</v>
      </c>
      <c r="P3973" t="s">
        <v>45</v>
      </c>
      <c r="Q3973" t="s">
        <v>46</v>
      </c>
      <c r="R3973" t="s">
        <v>47</v>
      </c>
      <c r="S3973" t="s">
        <v>83</v>
      </c>
      <c r="T3973" t="s">
        <v>467</v>
      </c>
      <c r="U3973" t="s">
        <v>3338</v>
      </c>
      <c r="V3973" t="s">
        <v>3749</v>
      </c>
      <c r="W3973">
        <v>4</v>
      </c>
      <c r="X3973" t="str">
        <f>VLOOKUP(pbp!V1206, games!$B$2:$R$40, 3, FALSE)</f>
        <v>2019-10-27T17:00Z</v>
      </c>
      <c r="Y3973">
        <f>VLOOKUP(1*V3973,NFLGames!$H$11:$H$555,1,FALSE)</f>
        <v>401220277</v>
      </c>
      <c r="Z3973">
        <f>VLOOKUP($Y3973, NFLGames!$H$11:$K$555,2,FALSE)</f>
        <v>2020</v>
      </c>
      <c r="AA3973">
        <f>VLOOKUP($Y3973, NFLGames!$H$11:$K$555,3,FALSE)</f>
        <v>8</v>
      </c>
      <c r="AB3973" s="6">
        <f>IF(A3974=0, 0, AH3974-tbl_pbp[[#This Row],[Saints Win %]])</f>
        <v>-1.6999999999999904E-2</v>
      </c>
      <c r="AE3973">
        <f>ABS(tbl_pbp[[#This Row],[play.homeScore]]-tbl_pbp[[#This Row],[play.awayScore]])</f>
        <v>0</v>
      </c>
      <c r="AF3973">
        <f>IF(tbl_pbp[[#This Row],[Play Saints Win % Increase]]&gt;=$AF$4,1,0)</f>
        <v>0</v>
      </c>
      <c r="AG3973" t="str">
        <f>VLOOKUP(tbl_pbp[[#This Row],[gameId]], games!$B$2:$T$40, 9, FALSE)</f>
        <v>new-orleans-saints</v>
      </c>
      <c r="AH3973" s="5">
        <f>IF(tbl_pbp[[#This Row],[AwayTeam]] &lt;&gt; "new-orleans-saints", tbl_pbp[[#This Row],[homeWinPercentage]], 1-tbl_pbp[[#This Row],[homeWinPercentage]])</f>
        <v>0.70799999999999996</v>
      </c>
      <c r="AI3973" s="13">
        <f>tbl_pbp[[#This Row],[Kamara]]*tbl_pbp[[#This Row],[Impactful Play]]</f>
        <v>0</v>
      </c>
      <c r="AJ3973" s="13">
        <f>tbl_pbp[[#This Row],[Thomas]]*tbl_pbp[[#This Row],[Impactful Play]]</f>
        <v>0</v>
      </c>
      <c r="AK3973" s="13" t="str">
        <f>VLOOKUP(tbl_pbp[[#This Row],[Play Saints Win % Increase]], tbl_impact[],3,TRUE)</f>
        <v>Bad (0 to -5%)</v>
      </c>
    </row>
    <row r="3974" spans="1:37">
      <c r="A3974" s="1">
        <v>182</v>
      </c>
      <c r="B3974" s="5">
        <v>0.309</v>
      </c>
      <c r="C3974" t="s">
        <v>4237</v>
      </c>
      <c r="D3974">
        <v>0</v>
      </c>
      <c r="E3974">
        <v>0</v>
      </c>
      <c r="F3974">
        <v>5</v>
      </c>
      <c r="G3974">
        <v>23</v>
      </c>
      <c r="H3974">
        <v>23</v>
      </c>
      <c r="I3974">
        <v>10</v>
      </c>
      <c r="J3974">
        <v>53</v>
      </c>
      <c r="K3974" t="s">
        <v>29</v>
      </c>
      <c r="L3974">
        <v>1</v>
      </c>
      <c r="M3974">
        <v>53</v>
      </c>
      <c r="N3974" t="s">
        <v>4238</v>
      </c>
      <c r="O3974" t="s">
        <v>4239</v>
      </c>
      <c r="P3974" t="s">
        <v>266</v>
      </c>
      <c r="Q3974" t="s">
        <v>267</v>
      </c>
      <c r="S3974" t="s">
        <v>33</v>
      </c>
      <c r="T3974" t="s">
        <v>2150</v>
      </c>
      <c r="U3974" t="s">
        <v>2151</v>
      </c>
      <c r="V3974" t="s">
        <v>3749</v>
      </c>
      <c r="W3974">
        <v>5</v>
      </c>
      <c r="X3974" t="str">
        <f>VLOOKUP(pbp!V1207, games!$B$2:$R$40, 3, FALSE)</f>
        <v>2019-10-27T17:00Z</v>
      </c>
      <c r="Y3974">
        <f>VLOOKUP(1*V3974,NFLGames!$H$11:$H$555,1,FALSE)</f>
        <v>401220277</v>
      </c>
      <c r="Z3974">
        <f>VLOOKUP($Y3974, NFLGames!$H$11:$K$555,2,FALSE)</f>
        <v>2020</v>
      </c>
      <c r="AA3974">
        <f>VLOOKUP($Y3974, NFLGames!$H$11:$K$555,3,FALSE)</f>
        <v>8</v>
      </c>
      <c r="AB3974" s="6">
        <f>IF(A3975=0, 0, AH3975-tbl_pbp[[#This Row],[Saints Win %]])</f>
        <v>-0.10099999999999998</v>
      </c>
      <c r="AC3974">
        <v>1</v>
      </c>
      <c r="AE3974">
        <f>ABS(tbl_pbp[[#This Row],[play.homeScore]]-tbl_pbp[[#This Row],[play.awayScore]])</f>
        <v>0</v>
      </c>
      <c r="AF3974">
        <f>IF(tbl_pbp[[#This Row],[Play Saints Win % Increase]]&gt;=$AF$4,1,0)</f>
        <v>0</v>
      </c>
      <c r="AG3974" t="str">
        <f>VLOOKUP(tbl_pbp[[#This Row],[gameId]], games!$B$2:$T$40, 9, FALSE)</f>
        <v>new-orleans-saints</v>
      </c>
      <c r="AH3974" s="5">
        <f>IF(tbl_pbp[[#This Row],[AwayTeam]] &lt;&gt; "new-orleans-saints", tbl_pbp[[#This Row],[homeWinPercentage]], 1-tbl_pbp[[#This Row],[homeWinPercentage]])</f>
        <v>0.69100000000000006</v>
      </c>
      <c r="AI3974" s="13">
        <f>tbl_pbp[[#This Row],[Kamara]]*tbl_pbp[[#This Row],[Impactful Play]]</f>
        <v>0</v>
      </c>
      <c r="AJ3974" s="13">
        <f>tbl_pbp[[#This Row],[Thomas]]*tbl_pbp[[#This Row],[Impactful Play]]</f>
        <v>0</v>
      </c>
      <c r="AK3974" s="13" t="str">
        <f>VLOOKUP(tbl_pbp[[#This Row],[Play Saints Win % Increase]], tbl_impact[],3,TRUE)</f>
        <v>Stinky (worse than -10% to -20%)</v>
      </c>
    </row>
    <row r="3975" spans="1:37">
      <c r="A3975" s="1">
        <v>183</v>
      </c>
      <c r="B3975" s="5">
        <v>0.41</v>
      </c>
      <c r="C3975" t="s">
        <v>4240</v>
      </c>
      <c r="D3975">
        <v>0</v>
      </c>
      <c r="E3975">
        <v>0</v>
      </c>
      <c r="F3975">
        <v>5</v>
      </c>
      <c r="G3975">
        <v>23</v>
      </c>
      <c r="H3975">
        <v>23</v>
      </c>
      <c r="I3975">
        <v>12</v>
      </c>
      <c r="J3975">
        <v>55</v>
      </c>
      <c r="K3975" t="s">
        <v>29</v>
      </c>
      <c r="L3975">
        <v>1</v>
      </c>
      <c r="M3975">
        <v>55</v>
      </c>
      <c r="N3975" t="s">
        <v>4241</v>
      </c>
      <c r="O3975" t="s">
        <v>4242</v>
      </c>
      <c r="P3975" t="s">
        <v>22</v>
      </c>
      <c r="Q3975" t="s">
        <v>37</v>
      </c>
      <c r="S3975" t="s">
        <v>4243</v>
      </c>
      <c r="T3975" t="s">
        <v>80</v>
      </c>
      <c r="U3975" t="s">
        <v>4244</v>
      </c>
      <c r="V3975" t="s">
        <v>3749</v>
      </c>
      <c r="W3975">
        <v>6</v>
      </c>
      <c r="X3975" t="str">
        <f>VLOOKUP(pbp!V1208, games!$B$2:$R$40, 3, FALSE)</f>
        <v>2019-10-27T17:00Z</v>
      </c>
      <c r="Y3975">
        <f>VLOOKUP(1*V3975,NFLGames!$H$11:$H$555,1,FALSE)</f>
        <v>401220277</v>
      </c>
      <c r="Z3975">
        <f>VLOOKUP($Y3975, NFLGames!$H$11:$K$555,2,FALSE)</f>
        <v>2020</v>
      </c>
      <c r="AA3975">
        <f>VLOOKUP($Y3975, NFLGames!$H$11:$K$555,3,FALSE)</f>
        <v>8</v>
      </c>
      <c r="AB3975" s="6">
        <f>IF(A3976=0, 0, AH3976-tbl_pbp[[#This Row],[Saints Win %]])</f>
        <v>-3.6000000000000032E-2</v>
      </c>
      <c r="AC3975">
        <v>1</v>
      </c>
      <c r="AE3975">
        <f>ABS(tbl_pbp[[#This Row],[play.homeScore]]-tbl_pbp[[#This Row],[play.awayScore]])</f>
        <v>0</v>
      </c>
      <c r="AF3975">
        <f>IF(tbl_pbp[[#This Row],[Play Saints Win % Increase]]&gt;=$AF$4,1,0)</f>
        <v>0</v>
      </c>
      <c r="AG3975" t="str">
        <f>VLOOKUP(tbl_pbp[[#This Row],[gameId]], games!$B$2:$T$40, 9, FALSE)</f>
        <v>new-orleans-saints</v>
      </c>
      <c r="AH3975" s="5">
        <f>IF(tbl_pbp[[#This Row],[AwayTeam]] &lt;&gt; "new-orleans-saints", tbl_pbp[[#This Row],[homeWinPercentage]], 1-tbl_pbp[[#This Row],[homeWinPercentage]])</f>
        <v>0.59000000000000008</v>
      </c>
      <c r="AI3975" s="13">
        <f>tbl_pbp[[#This Row],[Kamara]]*tbl_pbp[[#This Row],[Impactful Play]]</f>
        <v>0</v>
      </c>
      <c r="AJ3975" s="13">
        <f>tbl_pbp[[#This Row],[Thomas]]*tbl_pbp[[#This Row],[Impactful Play]]</f>
        <v>0</v>
      </c>
      <c r="AK3975" s="13" t="str">
        <f>VLOOKUP(tbl_pbp[[#This Row],[Play Saints Win % Increase]], tbl_impact[],3,TRUE)</f>
        <v>Bad (0 to -5%)</v>
      </c>
    </row>
    <row r="3976" spans="1:37">
      <c r="A3976" s="1">
        <v>184</v>
      </c>
      <c r="B3976" s="5">
        <v>0.44600000000000001</v>
      </c>
      <c r="C3976" t="s">
        <v>4245</v>
      </c>
      <c r="D3976">
        <v>0</v>
      </c>
      <c r="E3976">
        <v>0</v>
      </c>
      <c r="F3976">
        <v>5</v>
      </c>
      <c r="G3976">
        <v>23</v>
      </c>
      <c r="H3976">
        <v>23</v>
      </c>
      <c r="I3976">
        <v>12</v>
      </c>
      <c r="J3976">
        <v>55</v>
      </c>
      <c r="K3976" t="s">
        <v>29</v>
      </c>
      <c r="L3976">
        <v>2</v>
      </c>
      <c r="M3976">
        <v>55</v>
      </c>
      <c r="N3976" t="s">
        <v>4246</v>
      </c>
      <c r="O3976" t="s">
        <v>4247</v>
      </c>
      <c r="P3976" t="s">
        <v>22</v>
      </c>
      <c r="Q3976" t="s">
        <v>37</v>
      </c>
      <c r="S3976" t="s">
        <v>871</v>
      </c>
      <c r="T3976" t="s">
        <v>80</v>
      </c>
      <c r="U3976" t="s">
        <v>4248</v>
      </c>
      <c r="V3976" t="s">
        <v>3749</v>
      </c>
      <c r="W3976">
        <v>7</v>
      </c>
      <c r="X3976" t="str">
        <f>VLOOKUP(pbp!V1209, games!$B$2:$R$40, 3, FALSE)</f>
        <v>2019-10-27T17:00Z</v>
      </c>
      <c r="Y3976">
        <f>VLOOKUP(1*V3976,NFLGames!$H$11:$H$555,1,FALSE)</f>
        <v>401220277</v>
      </c>
      <c r="Z3976">
        <f>VLOOKUP($Y3976, NFLGames!$H$11:$K$555,2,FALSE)</f>
        <v>2020</v>
      </c>
      <c r="AA3976">
        <f>VLOOKUP($Y3976, NFLGames!$H$11:$K$555,3,FALSE)</f>
        <v>8</v>
      </c>
      <c r="AB3976" s="6">
        <f>IF(A3977=0, 0, AH3977-tbl_pbp[[#This Row],[Saints Win %]])</f>
        <v>2.9999999999998916E-3</v>
      </c>
      <c r="AE3976">
        <f>ABS(tbl_pbp[[#This Row],[play.homeScore]]-tbl_pbp[[#This Row],[play.awayScore]])</f>
        <v>0</v>
      </c>
      <c r="AF3976">
        <f>IF(tbl_pbp[[#This Row],[Play Saints Win % Increase]]&gt;=$AF$4,1,0)</f>
        <v>0</v>
      </c>
      <c r="AG3976" t="str">
        <f>VLOOKUP(tbl_pbp[[#This Row],[gameId]], games!$B$2:$T$40, 9, FALSE)</f>
        <v>new-orleans-saints</v>
      </c>
      <c r="AH3976" s="5">
        <f>IF(tbl_pbp[[#This Row],[AwayTeam]] &lt;&gt; "new-orleans-saints", tbl_pbp[[#This Row],[homeWinPercentage]], 1-tbl_pbp[[#This Row],[homeWinPercentage]])</f>
        <v>0.55400000000000005</v>
      </c>
      <c r="AI3976" s="13">
        <f>tbl_pbp[[#This Row],[Kamara]]*tbl_pbp[[#This Row],[Impactful Play]]</f>
        <v>0</v>
      </c>
      <c r="AJ3976" s="13">
        <f>tbl_pbp[[#This Row],[Thomas]]*tbl_pbp[[#This Row],[Impactful Play]]</f>
        <v>0</v>
      </c>
      <c r="AK3976" s="13" t="str">
        <f>VLOOKUP(tbl_pbp[[#This Row],[Play Saints Win % Increase]], tbl_impact[],3,TRUE)</f>
        <v>Scented (0 to +5%)</v>
      </c>
    </row>
    <row r="3977" spans="1:37">
      <c r="A3977" s="1">
        <v>185</v>
      </c>
      <c r="B3977" s="5">
        <v>0.443</v>
      </c>
      <c r="C3977" t="s">
        <v>4249</v>
      </c>
      <c r="D3977">
        <v>0</v>
      </c>
      <c r="E3977">
        <v>0</v>
      </c>
      <c r="F3977">
        <v>5</v>
      </c>
      <c r="G3977">
        <v>23</v>
      </c>
      <c r="H3977">
        <v>23</v>
      </c>
      <c r="I3977">
        <v>12</v>
      </c>
      <c r="J3977">
        <v>55</v>
      </c>
      <c r="K3977" t="s">
        <v>29</v>
      </c>
      <c r="L3977">
        <v>3</v>
      </c>
      <c r="M3977">
        <v>55</v>
      </c>
      <c r="N3977" t="s">
        <v>4250</v>
      </c>
      <c r="O3977" t="s">
        <v>2063</v>
      </c>
      <c r="P3977" t="s">
        <v>30</v>
      </c>
      <c r="Q3977" t="s">
        <v>31</v>
      </c>
      <c r="R3977" t="s">
        <v>32</v>
      </c>
      <c r="S3977" t="s">
        <v>201</v>
      </c>
      <c r="T3977" t="s">
        <v>80</v>
      </c>
      <c r="U3977" t="s">
        <v>4251</v>
      </c>
      <c r="V3977" t="s">
        <v>3749</v>
      </c>
      <c r="W3977">
        <v>8</v>
      </c>
      <c r="X3977" t="str">
        <f>VLOOKUP(pbp!V1210, games!$B$2:$R$40, 3, FALSE)</f>
        <v>2019-10-27T17:00Z</v>
      </c>
      <c r="Y3977">
        <f>VLOOKUP(1*V3977,NFLGames!$H$11:$H$555,1,FALSE)</f>
        <v>401220277</v>
      </c>
      <c r="Z3977">
        <f>VLOOKUP($Y3977, NFLGames!$H$11:$K$555,2,FALSE)</f>
        <v>2020</v>
      </c>
      <c r="AA3977">
        <f>VLOOKUP($Y3977, NFLGames!$H$11:$K$555,3,FALSE)</f>
        <v>8</v>
      </c>
      <c r="AB3977" s="6">
        <f>IF(A3978=0, 0, AH3978-tbl_pbp[[#This Row],[Saints Win %]])</f>
        <v>-0.28899999999999992</v>
      </c>
      <c r="AE3977">
        <f>ABS(tbl_pbp[[#This Row],[play.homeScore]]-tbl_pbp[[#This Row],[play.awayScore]])</f>
        <v>0</v>
      </c>
      <c r="AF3977">
        <f>IF(tbl_pbp[[#This Row],[Play Saints Win % Increase]]&gt;=$AF$4,1,0)</f>
        <v>0</v>
      </c>
      <c r="AG3977" t="str">
        <f>VLOOKUP(tbl_pbp[[#This Row],[gameId]], games!$B$2:$T$40, 9, FALSE)</f>
        <v>new-orleans-saints</v>
      </c>
      <c r="AH3977" s="5">
        <f>IF(tbl_pbp[[#This Row],[AwayTeam]] &lt;&gt; "new-orleans-saints", tbl_pbp[[#This Row],[homeWinPercentage]], 1-tbl_pbp[[#This Row],[homeWinPercentage]])</f>
        <v>0.55699999999999994</v>
      </c>
      <c r="AI3977" s="13">
        <f>tbl_pbp[[#This Row],[Kamara]]*tbl_pbp[[#This Row],[Impactful Play]]</f>
        <v>0</v>
      </c>
      <c r="AJ3977" s="13">
        <f>tbl_pbp[[#This Row],[Thomas]]*tbl_pbp[[#This Row],[Impactful Play]]</f>
        <v>0</v>
      </c>
      <c r="AK3977" s="13" t="str">
        <f>VLOOKUP(tbl_pbp[[#This Row],[Play Saints Win % Increase]], tbl_impact[],3,TRUE)</f>
        <v>Wretched (-worse than -20%)</v>
      </c>
    </row>
    <row r="3978" spans="1:37">
      <c r="A3978" s="1">
        <v>186</v>
      </c>
      <c r="B3978" s="5">
        <v>0.73199999999999998</v>
      </c>
      <c r="C3978" t="s">
        <v>4252</v>
      </c>
      <c r="D3978">
        <v>0</v>
      </c>
      <c r="E3978">
        <v>0</v>
      </c>
      <c r="F3978">
        <v>5</v>
      </c>
      <c r="G3978">
        <v>23</v>
      </c>
      <c r="H3978">
        <v>23</v>
      </c>
      <c r="I3978">
        <v>2</v>
      </c>
      <c r="J3978">
        <v>45</v>
      </c>
      <c r="K3978" t="s">
        <v>29</v>
      </c>
      <c r="L3978">
        <v>4</v>
      </c>
      <c r="M3978">
        <v>45</v>
      </c>
      <c r="N3978" t="s">
        <v>4253</v>
      </c>
      <c r="O3978" t="s">
        <v>2063</v>
      </c>
      <c r="P3978" t="s">
        <v>94</v>
      </c>
      <c r="Q3978" t="s">
        <v>95</v>
      </c>
      <c r="R3978" t="s">
        <v>96</v>
      </c>
      <c r="S3978" t="s">
        <v>154</v>
      </c>
      <c r="T3978" t="s">
        <v>305</v>
      </c>
      <c r="U3978" t="s">
        <v>4254</v>
      </c>
      <c r="V3978" t="s">
        <v>3749</v>
      </c>
      <c r="W3978">
        <v>9</v>
      </c>
      <c r="X3978" t="str">
        <f>VLOOKUP(pbp!V1211, games!$B$2:$R$40, 3, FALSE)</f>
        <v>2019-10-27T17:00Z</v>
      </c>
      <c r="Y3978">
        <f>VLOOKUP(1*V3978,NFLGames!$H$11:$H$555,1,FALSE)</f>
        <v>401220277</v>
      </c>
      <c r="Z3978">
        <f>VLOOKUP($Y3978, NFLGames!$H$11:$K$555,2,FALSE)</f>
        <v>2020</v>
      </c>
      <c r="AA3978">
        <f>VLOOKUP($Y3978, NFLGames!$H$11:$K$555,3,FALSE)</f>
        <v>8</v>
      </c>
      <c r="AB3978" s="6">
        <f>IF(A3979=0, 0, AH3979-tbl_pbp[[#This Row],[Saints Win %]])</f>
        <v>0.24099999999999999</v>
      </c>
      <c r="AE3978">
        <f>ABS(tbl_pbp[[#This Row],[play.homeScore]]-tbl_pbp[[#This Row],[play.awayScore]])</f>
        <v>0</v>
      </c>
      <c r="AF3978">
        <f>IF(tbl_pbp[[#This Row],[Play Saints Win % Increase]]&gt;=$AF$4,1,0)</f>
        <v>1</v>
      </c>
      <c r="AG3978" t="str">
        <f>VLOOKUP(tbl_pbp[[#This Row],[gameId]], games!$B$2:$T$40, 9, FALSE)</f>
        <v>new-orleans-saints</v>
      </c>
      <c r="AH3978" s="5">
        <f>IF(tbl_pbp[[#This Row],[AwayTeam]] &lt;&gt; "new-orleans-saints", tbl_pbp[[#This Row],[homeWinPercentage]], 1-tbl_pbp[[#This Row],[homeWinPercentage]])</f>
        <v>0.26800000000000002</v>
      </c>
      <c r="AI3978" s="13">
        <f>tbl_pbp[[#This Row],[Kamara]]*tbl_pbp[[#This Row],[Impactful Play]]</f>
        <v>0</v>
      </c>
      <c r="AJ3978" s="13">
        <f>tbl_pbp[[#This Row],[Thomas]]*tbl_pbp[[#This Row],[Impactful Play]]</f>
        <v>0</v>
      </c>
      <c r="AK3978" s="13" t="str">
        <f>VLOOKUP(tbl_pbp[[#This Row],[Play Saints Win % Increase]], tbl_impact[],3,TRUE)</f>
        <v>Ambrosial (20% +)</v>
      </c>
    </row>
    <row r="3979" spans="1:37">
      <c r="A3979" s="1">
        <v>187</v>
      </c>
      <c r="B3979" s="5">
        <v>0.49099999999999999</v>
      </c>
      <c r="C3979" t="s">
        <v>4255</v>
      </c>
      <c r="D3979">
        <v>0</v>
      </c>
      <c r="E3979">
        <v>0</v>
      </c>
      <c r="F3979">
        <v>5</v>
      </c>
      <c r="G3979">
        <v>23</v>
      </c>
      <c r="H3979">
        <v>23</v>
      </c>
      <c r="I3979">
        <v>7</v>
      </c>
      <c r="J3979">
        <v>50</v>
      </c>
      <c r="K3979" t="s">
        <v>29</v>
      </c>
      <c r="L3979">
        <v>4</v>
      </c>
      <c r="M3979">
        <v>50</v>
      </c>
      <c r="N3979" t="s">
        <v>4256</v>
      </c>
      <c r="O3979" t="s">
        <v>1263</v>
      </c>
      <c r="P3979" t="s">
        <v>66</v>
      </c>
      <c r="Q3979" t="s">
        <v>67</v>
      </c>
      <c r="R3979" t="s">
        <v>68</v>
      </c>
      <c r="S3979" t="s">
        <v>215</v>
      </c>
      <c r="T3979" t="s">
        <v>226</v>
      </c>
      <c r="U3979" t="s">
        <v>4257</v>
      </c>
      <c r="V3979" t="s">
        <v>3749</v>
      </c>
      <c r="W3979">
        <v>10</v>
      </c>
      <c r="X3979" t="str">
        <f>VLOOKUP(pbp!V1212, games!$B$2:$R$40, 3, FALSE)</f>
        <v>2019-10-27T17:00Z</v>
      </c>
      <c r="Y3979">
        <f>VLOOKUP(1*V3979,NFLGames!$H$11:$H$555,1,FALSE)</f>
        <v>401220277</v>
      </c>
      <c r="Z3979">
        <f>VLOOKUP($Y3979, NFLGames!$H$11:$K$555,2,FALSE)</f>
        <v>2020</v>
      </c>
      <c r="AA3979">
        <f>VLOOKUP($Y3979, NFLGames!$H$11:$K$555,3,FALSE)</f>
        <v>8</v>
      </c>
      <c r="AB3979" s="6">
        <f>IF(A3980=0, 0, AH3980-tbl_pbp[[#This Row],[Saints Win %]])</f>
        <v>1.5000000000000013E-2</v>
      </c>
      <c r="AE3979">
        <f>ABS(tbl_pbp[[#This Row],[play.homeScore]]-tbl_pbp[[#This Row],[play.awayScore]])</f>
        <v>0</v>
      </c>
      <c r="AF3979">
        <f>IF(tbl_pbp[[#This Row],[Play Saints Win % Increase]]&gt;=$AF$4,1,0)</f>
        <v>0</v>
      </c>
      <c r="AG3979" t="str">
        <f>VLOOKUP(tbl_pbp[[#This Row],[gameId]], games!$B$2:$T$40, 9, FALSE)</f>
        <v>new-orleans-saints</v>
      </c>
      <c r="AH3979" s="5">
        <f>IF(tbl_pbp[[#This Row],[AwayTeam]] &lt;&gt; "new-orleans-saints", tbl_pbp[[#This Row],[homeWinPercentage]], 1-tbl_pbp[[#This Row],[homeWinPercentage]])</f>
        <v>0.50900000000000001</v>
      </c>
      <c r="AI3979" s="13">
        <f>tbl_pbp[[#This Row],[Kamara]]*tbl_pbp[[#This Row],[Impactful Play]]</f>
        <v>0</v>
      </c>
      <c r="AJ3979" s="13">
        <f>tbl_pbp[[#This Row],[Thomas]]*tbl_pbp[[#This Row],[Impactful Play]]</f>
        <v>0</v>
      </c>
      <c r="AK3979" s="13" t="str">
        <f>VLOOKUP(tbl_pbp[[#This Row],[Play Saints Win % Increase]], tbl_impact[],3,TRUE)</f>
        <v>Scented (0 to +5%)</v>
      </c>
    </row>
    <row r="3980" spans="1:37">
      <c r="A3980" s="1">
        <v>188</v>
      </c>
      <c r="B3980" s="5">
        <v>0.47599999999999998</v>
      </c>
      <c r="C3980" t="s">
        <v>4258</v>
      </c>
      <c r="D3980">
        <v>0</v>
      </c>
      <c r="E3980">
        <v>0</v>
      </c>
      <c r="F3980">
        <v>5</v>
      </c>
      <c r="G3980">
        <v>23</v>
      </c>
      <c r="H3980">
        <v>23</v>
      </c>
      <c r="I3980">
        <v>10</v>
      </c>
      <c r="J3980">
        <v>19</v>
      </c>
      <c r="K3980" t="s">
        <v>22</v>
      </c>
      <c r="L3980">
        <v>1</v>
      </c>
      <c r="M3980">
        <v>81</v>
      </c>
      <c r="N3980" t="s">
        <v>4259</v>
      </c>
      <c r="O3980" t="s">
        <v>1263</v>
      </c>
      <c r="P3980" t="s">
        <v>45</v>
      </c>
      <c r="Q3980" t="s">
        <v>46</v>
      </c>
      <c r="R3980" t="s">
        <v>47</v>
      </c>
      <c r="S3980" t="s">
        <v>33</v>
      </c>
      <c r="T3980" t="s">
        <v>278</v>
      </c>
      <c r="U3980" t="s">
        <v>4260</v>
      </c>
      <c r="V3980" t="s">
        <v>3749</v>
      </c>
      <c r="W3980">
        <v>11</v>
      </c>
      <c r="X3980" t="str">
        <f>VLOOKUP(pbp!V1213, games!$B$2:$R$40, 3, FALSE)</f>
        <v>2019-10-27T17:00Z</v>
      </c>
      <c r="Y3980">
        <f>VLOOKUP(1*V3980,NFLGames!$H$11:$H$555,1,FALSE)</f>
        <v>401220277</v>
      </c>
      <c r="Z3980">
        <f>VLOOKUP($Y3980, NFLGames!$H$11:$K$555,2,FALSE)</f>
        <v>2020</v>
      </c>
      <c r="AA3980">
        <f>VLOOKUP($Y3980, NFLGames!$H$11:$K$555,3,FALSE)</f>
        <v>8</v>
      </c>
      <c r="AB3980" s="6">
        <f>IF(A3981=0, 0, AH3981-tbl_pbp[[#This Row],[Saints Win %]])</f>
        <v>0.15300000000000002</v>
      </c>
      <c r="AE3980">
        <f>ABS(tbl_pbp[[#This Row],[play.homeScore]]-tbl_pbp[[#This Row],[play.awayScore]])</f>
        <v>0</v>
      </c>
      <c r="AF3980">
        <f>IF(tbl_pbp[[#This Row],[Play Saints Win % Increase]]&gt;=$AF$4,1,0)</f>
        <v>1</v>
      </c>
      <c r="AG3980" t="str">
        <f>VLOOKUP(tbl_pbp[[#This Row],[gameId]], games!$B$2:$T$40, 9, FALSE)</f>
        <v>new-orleans-saints</v>
      </c>
      <c r="AH3980" s="5">
        <f>IF(tbl_pbp[[#This Row],[AwayTeam]] &lt;&gt; "new-orleans-saints", tbl_pbp[[#This Row],[homeWinPercentage]], 1-tbl_pbp[[#This Row],[homeWinPercentage]])</f>
        <v>0.52400000000000002</v>
      </c>
      <c r="AI3980" s="13">
        <f>tbl_pbp[[#This Row],[Kamara]]*tbl_pbp[[#This Row],[Impactful Play]]</f>
        <v>0</v>
      </c>
      <c r="AJ3980" s="13">
        <f>tbl_pbp[[#This Row],[Thomas]]*tbl_pbp[[#This Row],[Impactful Play]]</f>
        <v>0</v>
      </c>
      <c r="AK3980" s="13" t="str">
        <f>VLOOKUP(tbl_pbp[[#This Row],[Play Saints Win % Increase]], tbl_impact[],3,TRUE)</f>
        <v>Fragrant (10% to 20%)</v>
      </c>
    </row>
    <row r="3981" spans="1:37">
      <c r="A3981" s="1">
        <v>189</v>
      </c>
      <c r="B3981" s="5">
        <v>0.32300000000000001</v>
      </c>
      <c r="C3981" t="s">
        <v>4261</v>
      </c>
      <c r="D3981">
        <v>0</v>
      </c>
      <c r="E3981">
        <v>0</v>
      </c>
      <c r="F3981">
        <v>5</v>
      </c>
      <c r="G3981">
        <v>23</v>
      </c>
      <c r="H3981">
        <v>23</v>
      </c>
      <c r="I3981">
        <v>6</v>
      </c>
      <c r="J3981">
        <v>23</v>
      </c>
      <c r="K3981" t="s">
        <v>22</v>
      </c>
      <c r="L3981">
        <v>2</v>
      </c>
      <c r="M3981">
        <v>77</v>
      </c>
      <c r="N3981" t="s">
        <v>4262</v>
      </c>
      <c r="O3981" t="s">
        <v>1395</v>
      </c>
      <c r="P3981" t="s">
        <v>167</v>
      </c>
      <c r="Q3981" t="s">
        <v>168</v>
      </c>
      <c r="S3981" t="s">
        <v>60</v>
      </c>
      <c r="T3981" t="s">
        <v>239</v>
      </c>
      <c r="U3981" t="s">
        <v>4051</v>
      </c>
      <c r="V3981" t="s">
        <v>3749</v>
      </c>
      <c r="W3981">
        <v>12</v>
      </c>
      <c r="X3981" t="str">
        <f>VLOOKUP(pbp!V1214, games!$B$2:$R$40, 3, FALSE)</f>
        <v>2019-10-27T17:00Z</v>
      </c>
      <c r="Y3981">
        <f>VLOOKUP(1*V3981,NFLGames!$H$11:$H$555,1,FALSE)</f>
        <v>401220277</v>
      </c>
      <c r="Z3981">
        <f>VLOOKUP($Y3981, NFLGames!$H$11:$K$555,2,FALSE)</f>
        <v>2020</v>
      </c>
      <c r="AA3981">
        <f>VLOOKUP($Y3981, NFLGames!$H$11:$K$555,3,FALSE)</f>
        <v>8</v>
      </c>
      <c r="AB3981" s="6">
        <f>IF(A3982=0, 0, AH3982-tbl_pbp[[#This Row],[Saints Win %]])</f>
        <v>-0.27800000000000002</v>
      </c>
      <c r="AE3981">
        <f>ABS(tbl_pbp[[#This Row],[play.homeScore]]-tbl_pbp[[#This Row],[play.awayScore]])</f>
        <v>0</v>
      </c>
      <c r="AF3981">
        <f>IF(tbl_pbp[[#This Row],[Play Saints Win % Increase]]&gt;=$AF$4,1,0)</f>
        <v>0</v>
      </c>
      <c r="AG3981" t="str">
        <f>VLOOKUP(tbl_pbp[[#This Row],[gameId]], games!$B$2:$T$40, 9, FALSE)</f>
        <v>new-orleans-saints</v>
      </c>
      <c r="AH3981" s="5">
        <f>IF(tbl_pbp[[#This Row],[AwayTeam]] &lt;&gt; "new-orleans-saints", tbl_pbp[[#This Row],[homeWinPercentage]], 1-tbl_pbp[[#This Row],[homeWinPercentage]])</f>
        <v>0.67700000000000005</v>
      </c>
      <c r="AI3981" s="13">
        <f>tbl_pbp[[#This Row],[Kamara]]*tbl_pbp[[#This Row],[Impactful Play]]</f>
        <v>0</v>
      </c>
      <c r="AJ3981" s="13">
        <f>tbl_pbp[[#This Row],[Thomas]]*tbl_pbp[[#This Row],[Impactful Play]]</f>
        <v>0</v>
      </c>
      <c r="AK3981" s="13" t="str">
        <f>VLOOKUP(tbl_pbp[[#This Row],[Play Saints Win % Increase]], tbl_impact[],3,TRUE)</f>
        <v>Wretched (-worse than -20%)</v>
      </c>
    </row>
    <row r="3982" spans="1:37">
      <c r="A3982" s="1">
        <v>190</v>
      </c>
      <c r="B3982" s="5">
        <v>0.60099999999999998</v>
      </c>
      <c r="C3982" t="s">
        <v>4263</v>
      </c>
      <c r="D3982">
        <v>0</v>
      </c>
      <c r="E3982">
        <v>0</v>
      </c>
      <c r="F3982">
        <v>5</v>
      </c>
      <c r="G3982">
        <v>23</v>
      </c>
      <c r="H3982">
        <v>23</v>
      </c>
      <c r="I3982">
        <v>15</v>
      </c>
      <c r="J3982">
        <v>14</v>
      </c>
      <c r="K3982" t="s">
        <v>22</v>
      </c>
      <c r="L3982">
        <v>3</v>
      </c>
      <c r="M3982">
        <v>86</v>
      </c>
      <c r="N3982" t="s">
        <v>4264</v>
      </c>
      <c r="O3982" t="s">
        <v>476</v>
      </c>
      <c r="P3982" t="s">
        <v>30</v>
      </c>
      <c r="Q3982" t="s">
        <v>31</v>
      </c>
      <c r="R3982" t="s">
        <v>32</v>
      </c>
      <c r="S3982" t="s">
        <v>259</v>
      </c>
      <c r="T3982" t="s">
        <v>342</v>
      </c>
      <c r="U3982" t="s">
        <v>4265</v>
      </c>
      <c r="V3982" t="s">
        <v>3749</v>
      </c>
      <c r="W3982">
        <v>13</v>
      </c>
      <c r="X3982" t="str">
        <f>VLOOKUP(pbp!V1215, games!$B$2:$R$40, 3, FALSE)</f>
        <v>2019-10-27T17:00Z</v>
      </c>
      <c r="Y3982">
        <f>VLOOKUP(1*V3982,NFLGames!$H$11:$H$555,1,FALSE)</f>
        <v>401220277</v>
      </c>
      <c r="Z3982">
        <f>VLOOKUP($Y3982, NFLGames!$H$11:$K$555,2,FALSE)</f>
        <v>2020</v>
      </c>
      <c r="AA3982">
        <f>VLOOKUP($Y3982, NFLGames!$H$11:$K$555,3,FALSE)</f>
        <v>8</v>
      </c>
      <c r="AB3982" s="6">
        <f>IF(A3983=0, 0, AH3983-tbl_pbp[[#This Row],[Saints Win %]])</f>
        <v>9.099999999999997E-2</v>
      </c>
      <c r="AE3982">
        <f>ABS(tbl_pbp[[#This Row],[play.homeScore]]-tbl_pbp[[#This Row],[play.awayScore]])</f>
        <v>0</v>
      </c>
      <c r="AF3982">
        <f>IF(tbl_pbp[[#This Row],[Play Saints Win % Increase]]&gt;=$AF$4,1,0)</f>
        <v>0</v>
      </c>
      <c r="AG3982" t="str">
        <f>VLOOKUP(tbl_pbp[[#This Row],[gameId]], games!$B$2:$T$40, 9, FALSE)</f>
        <v>new-orleans-saints</v>
      </c>
      <c r="AH3982" s="5">
        <f>IF(tbl_pbp[[#This Row],[AwayTeam]] &lt;&gt; "new-orleans-saints", tbl_pbp[[#This Row],[homeWinPercentage]], 1-tbl_pbp[[#This Row],[homeWinPercentage]])</f>
        <v>0.39900000000000002</v>
      </c>
      <c r="AI3982" s="13">
        <f>tbl_pbp[[#This Row],[Kamara]]*tbl_pbp[[#This Row],[Impactful Play]]</f>
        <v>0</v>
      </c>
      <c r="AJ3982" s="13">
        <f>tbl_pbp[[#This Row],[Thomas]]*tbl_pbp[[#This Row],[Impactful Play]]</f>
        <v>0</v>
      </c>
      <c r="AK3982" s="13" t="str">
        <f>VLOOKUP(tbl_pbp[[#This Row],[Play Saints Win % Increase]], tbl_impact[],3,TRUE)</f>
        <v>Perfumed (5 to + 10%)</v>
      </c>
    </row>
    <row r="3983" spans="1:37">
      <c r="A3983" s="1">
        <v>191</v>
      </c>
      <c r="B3983" s="5">
        <v>0.51</v>
      </c>
      <c r="C3983" t="s">
        <v>4266</v>
      </c>
      <c r="D3983">
        <v>0</v>
      </c>
      <c r="E3983">
        <v>0</v>
      </c>
      <c r="F3983">
        <v>5</v>
      </c>
      <c r="G3983">
        <v>23</v>
      </c>
      <c r="H3983">
        <v>23</v>
      </c>
      <c r="I3983">
        <v>10</v>
      </c>
      <c r="J3983">
        <v>31</v>
      </c>
      <c r="K3983" t="s">
        <v>22</v>
      </c>
      <c r="L3983">
        <v>1</v>
      </c>
      <c r="M3983">
        <v>69</v>
      </c>
      <c r="N3983" t="s">
        <v>4267</v>
      </c>
      <c r="O3983" t="s">
        <v>209</v>
      </c>
      <c r="P3983" t="s">
        <v>22</v>
      </c>
      <c r="Q3983" t="s">
        <v>37</v>
      </c>
      <c r="S3983" t="s">
        <v>33</v>
      </c>
      <c r="T3983" t="s">
        <v>207</v>
      </c>
      <c r="U3983" t="s">
        <v>208</v>
      </c>
      <c r="V3983" t="s">
        <v>3749</v>
      </c>
      <c r="W3983">
        <v>14</v>
      </c>
      <c r="X3983" t="str">
        <f>VLOOKUP(pbp!V1216, games!$B$2:$R$40, 3, FALSE)</f>
        <v>2019-10-27T17:00Z</v>
      </c>
      <c r="Y3983">
        <f>VLOOKUP(1*V3983,NFLGames!$H$11:$H$555,1,FALSE)</f>
        <v>401220277</v>
      </c>
      <c r="Z3983">
        <f>VLOOKUP($Y3983, NFLGames!$H$11:$K$555,2,FALSE)</f>
        <v>2020</v>
      </c>
      <c r="AA3983">
        <f>VLOOKUP($Y3983, NFLGames!$H$11:$K$555,3,FALSE)</f>
        <v>8</v>
      </c>
      <c r="AB3983" s="6">
        <f>IF(A3984=0, 0, AH3984-tbl_pbp[[#This Row],[Saints Win %]])</f>
        <v>3.400000000000003E-2</v>
      </c>
      <c r="AE3983">
        <f>ABS(tbl_pbp[[#This Row],[play.homeScore]]-tbl_pbp[[#This Row],[play.awayScore]])</f>
        <v>0</v>
      </c>
      <c r="AF3983">
        <f>IF(tbl_pbp[[#This Row],[Play Saints Win % Increase]]&gt;=$AF$4,1,0)</f>
        <v>0</v>
      </c>
      <c r="AG3983" t="str">
        <f>VLOOKUP(tbl_pbp[[#This Row],[gameId]], games!$B$2:$T$40, 9, FALSE)</f>
        <v>new-orleans-saints</v>
      </c>
      <c r="AH3983" s="5">
        <f>IF(tbl_pbp[[#This Row],[AwayTeam]] &lt;&gt; "new-orleans-saints", tbl_pbp[[#This Row],[homeWinPercentage]], 1-tbl_pbp[[#This Row],[homeWinPercentage]])</f>
        <v>0.49</v>
      </c>
      <c r="AI3983" s="13">
        <f>tbl_pbp[[#This Row],[Kamara]]*tbl_pbp[[#This Row],[Impactful Play]]</f>
        <v>0</v>
      </c>
      <c r="AJ3983" s="13">
        <f>tbl_pbp[[#This Row],[Thomas]]*tbl_pbp[[#This Row],[Impactful Play]]</f>
        <v>0</v>
      </c>
      <c r="AK3983" s="13" t="str">
        <f>VLOOKUP(tbl_pbp[[#This Row],[Play Saints Win % Increase]], tbl_impact[],3,TRUE)</f>
        <v>Scented (0 to +5%)</v>
      </c>
    </row>
    <row r="3984" spans="1:37">
      <c r="A3984" s="1">
        <v>192</v>
      </c>
      <c r="B3984" s="5">
        <v>0.47599999999999998</v>
      </c>
      <c r="C3984" t="s">
        <v>4268</v>
      </c>
      <c r="D3984">
        <v>0</v>
      </c>
      <c r="E3984">
        <v>0</v>
      </c>
      <c r="F3984">
        <v>5</v>
      </c>
      <c r="G3984">
        <v>23</v>
      </c>
      <c r="H3984">
        <v>23</v>
      </c>
      <c r="I3984">
        <v>10</v>
      </c>
      <c r="J3984">
        <v>31</v>
      </c>
      <c r="K3984" t="s">
        <v>22</v>
      </c>
      <c r="L3984">
        <v>2</v>
      </c>
      <c r="M3984">
        <v>69</v>
      </c>
      <c r="N3984" t="s">
        <v>4269</v>
      </c>
      <c r="O3984" t="s">
        <v>1280</v>
      </c>
      <c r="P3984" t="s">
        <v>22</v>
      </c>
      <c r="Q3984" t="s">
        <v>37</v>
      </c>
      <c r="S3984" t="s">
        <v>120</v>
      </c>
      <c r="T3984" t="s">
        <v>207</v>
      </c>
      <c r="U3984" t="s">
        <v>4270</v>
      </c>
      <c r="V3984" t="s">
        <v>3749</v>
      </c>
      <c r="W3984">
        <v>15</v>
      </c>
      <c r="X3984" t="str">
        <f>VLOOKUP(pbp!V1217, games!$B$2:$R$40, 3, FALSE)</f>
        <v>2019-10-27T17:00Z</v>
      </c>
      <c r="Y3984">
        <f>VLOOKUP(1*V3984,NFLGames!$H$11:$H$555,1,FALSE)</f>
        <v>401220277</v>
      </c>
      <c r="Z3984">
        <f>VLOOKUP($Y3984, NFLGames!$H$11:$K$555,2,FALSE)</f>
        <v>2020</v>
      </c>
      <c r="AA3984">
        <f>VLOOKUP($Y3984, NFLGames!$H$11:$K$555,3,FALSE)</f>
        <v>8</v>
      </c>
      <c r="AB3984" s="6">
        <f>IF(A3985=0, 0, AH3985-tbl_pbp[[#This Row],[Saints Win %]])</f>
        <v>8.7999999999999967E-2</v>
      </c>
      <c r="AE3984">
        <f>ABS(tbl_pbp[[#This Row],[play.homeScore]]-tbl_pbp[[#This Row],[play.awayScore]])</f>
        <v>0</v>
      </c>
      <c r="AF3984">
        <f>IF(tbl_pbp[[#This Row],[Play Saints Win % Increase]]&gt;=$AF$4,1,0)</f>
        <v>0</v>
      </c>
      <c r="AG3984" t="str">
        <f>VLOOKUP(tbl_pbp[[#This Row],[gameId]], games!$B$2:$T$40, 9, FALSE)</f>
        <v>new-orleans-saints</v>
      </c>
      <c r="AH3984" s="5">
        <f>IF(tbl_pbp[[#This Row],[AwayTeam]] &lt;&gt; "new-orleans-saints", tbl_pbp[[#This Row],[homeWinPercentage]], 1-tbl_pbp[[#This Row],[homeWinPercentage]])</f>
        <v>0.52400000000000002</v>
      </c>
      <c r="AI3984" s="13">
        <f>tbl_pbp[[#This Row],[Kamara]]*tbl_pbp[[#This Row],[Impactful Play]]</f>
        <v>0</v>
      </c>
      <c r="AJ3984" s="13">
        <f>tbl_pbp[[#This Row],[Thomas]]*tbl_pbp[[#This Row],[Impactful Play]]</f>
        <v>0</v>
      </c>
      <c r="AK3984" s="13" t="str">
        <f>VLOOKUP(tbl_pbp[[#This Row],[Play Saints Win % Increase]], tbl_impact[],3,TRUE)</f>
        <v>Perfumed (5 to + 10%)</v>
      </c>
    </row>
    <row r="3985" spans="1:37">
      <c r="A3985" s="1">
        <v>193</v>
      </c>
      <c r="B3985" s="5">
        <v>0.38800000000000001</v>
      </c>
      <c r="C3985" t="s">
        <v>4271</v>
      </c>
      <c r="D3985">
        <v>0</v>
      </c>
      <c r="E3985">
        <v>0</v>
      </c>
      <c r="F3985">
        <v>5</v>
      </c>
      <c r="G3985">
        <v>23</v>
      </c>
      <c r="H3985">
        <v>23</v>
      </c>
      <c r="I3985">
        <v>10</v>
      </c>
      <c r="J3985">
        <v>31</v>
      </c>
      <c r="K3985" t="s">
        <v>22</v>
      </c>
      <c r="L3985">
        <v>3</v>
      </c>
      <c r="M3985">
        <v>69</v>
      </c>
      <c r="N3985" t="s">
        <v>4272</v>
      </c>
      <c r="O3985" t="s">
        <v>532</v>
      </c>
      <c r="P3985" t="s">
        <v>167</v>
      </c>
      <c r="Q3985" t="s">
        <v>168</v>
      </c>
      <c r="S3985" t="s">
        <v>123</v>
      </c>
      <c r="T3985" t="s">
        <v>207</v>
      </c>
      <c r="U3985" t="s">
        <v>4273</v>
      </c>
      <c r="V3985" t="s">
        <v>3749</v>
      </c>
      <c r="W3985">
        <v>16</v>
      </c>
      <c r="X3985" t="str">
        <f>VLOOKUP(pbp!V1218, games!$B$2:$R$40, 3, FALSE)</f>
        <v>2019-10-27T17:00Z</v>
      </c>
      <c r="Y3985">
        <f>VLOOKUP(1*V3985,NFLGames!$H$11:$H$555,1,FALSE)</f>
        <v>401220277</v>
      </c>
      <c r="Z3985">
        <f>VLOOKUP($Y3985, NFLGames!$H$11:$K$555,2,FALSE)</f>
        <v>2020</v>
      </c>
      <c r="AA3985">
        <f>VLOOKUP($Y3985, NFLGames!$H$11:$K$555,3,FALSE)</f>
        <v>8</v>
      </c>
      <c r="AB3985" s="6">
        <f>IF(A3986=0, 0, AH3986-tbl_pbp[[#This Row],[Saints Win %]])</f>
        <v>-5.0000000000000044E-3</v>
      </c>
      <c r="AE3985">
        <f>ABS(tbl_pbp[[#This Row],[play.homeScore]]-tbl_pbp[[#This Row],[play.awayScore]])</f>
        <v>0</v>
      </c>
      <c r="AF3985">
        <f>IF(tbl_pbp[[#This Row],[Play Saints Win % Increase]]&gt;=$AF$4,1,0)</f>
        <v>0</v>
      </c>
      <c r="AG3985" t="str">
        <f>VLOOKUP(tbl_pbp[[#This Row],[gameId]], games!$B$2:$T$40, 9, FALSE)</f>
        <v>new-orleans-saints</v>
      </c>
      <c r="AH3985" s="5">
        <f>IF(tbl_pbp[[#This Row],[AwayTeam]] &lt;&gt; "new-orleans-saints", tbl_pbp[[#This Row],[homeWinPercentage]], 1-tbl_pbp[[#This Row],[homeWinPercentage]])</f>
        <v>0.61199999999999999</v>
      </c>
      <c r="AI3985" s="13">
        <f>tbl_pbp[[#This Row],[Kamara]]*tbl_pbp[[#This Row],[Impactful Play]]</f>
        <v>0</v>
      </c>
      <c r="AJ3985" s="13">
        <f>tbl_pbp[[#This Row],[Thomas]]*tbl_pbp[[#This Row],[Impactful Play]]</f>
        <v>0</v>
      </c>
      <c r="AK3985" s="13" t="str">
        <f>VLOOKUP(tbl_pbp[[#This Row],[Play Saints Win % Increase]], tbl_impact[],3,TRUE)</f>
        <v>Bad (0 to -5%)</v>
      </c>
    </row>
    <row r="3986" spans="1:37">
      <c r="A3986" s="1">
        <v>194</v>
      </c>
      <c r="B3986" s="5">
        <v>0.39300000000000002</v>
      </c>
      <c r="C3986" t="s">
        <v>4274</v>
      </c>
      <c r="D3986">
        <v>0</v>
      </c>
      <c r="E3986">
        <v>0</v>
      </c>
      <c r="F3986">
        <v>5</v>
      </c>
      <c r="G3986">
        <v>23</v>
      </c>
      <c r="H3986">
        <v>23</v>
      </c>
      <c r="I3986">
        <v>14</v>
      </c>
      <c r="J3986">
        <v>27</v>
      </c>
      <c r="K3986" t="s">
        <v>22</v>
      </c>
      <c r="L3986">
        <v>4</v>
      </c>
      <c r="M3986">
        <v>73</v>
      </c>
      <c r="N3986" t="s">
        <v>4275</v>
      </c>
      <c r="O3986" t="s">
        <v>4276</v>
      </c>
      <c r="P3986" t="s">
        <v>66</v>
      </c>
      <c r="Q3986" t="s">
        <v>67</v>
      </c>
      <c r="R3986" t="s">
        <v>68</v>
      </c>
      <c r="S3986" t="s">
        <v>190</v>
      </c>
      <c r="T3986" t="s">
        <v>292</v>
      </c>
      <c r="U3986" t="s">
        <v>4277</v>
      </c>
      <c r="V3986" t="s">
        <v>3749</v>
      </c>
      <c r="W3986">
        <v>17</v>
      </c>
      <c r="X3986" t="str">
        <f>VLOOKUP(pbp!V1219, games!$B$2:$R$40, 3, FALSE)</f>
        <v>2019-10-27T17:00Z</v>
      </c>
      <c r="Y3986">
        <f>VLOOKUP(1*V3986,NFLGames!$H$11:$H$555,1,FALSE)</f>
        <v>401220277</v>
      </c>
      <c r="Z3986">
        <f>VLOOKUP($Y3986, NFLGames!$H$11:$K$555,2,FALSE)</f>
        <v>2020</v>
      </c>
      <c r="AA3986">
        <f>VLOOKUP($Y3986, NFLGames!$H$11:$K$555,3,FALSE)</f>
        <v>8</v>
      </c>
      <c r="AB3986" s="6">
        <f>IF(A3987=0, 0, AH3987-tbl_pbp[[#This Row],[Saints Win %]])</f>
        <v>-1.6000000000000014E-2</v>
      </c>
      <c r="AE3986">
        <f>ABS(tbl_pbp[[#This Row],[play.homeScore]]-tbl_pbp[[#This Row],[play.awayScore]])</f>
        <v>0</v>
      </c>
      <c r="AF3986">
        <f>IF(tbl_pbp[[#This Row],[Play Saints Win % Increase]]&gt;=$AF$4,1,0)</f>
        <v>0</v>
      </c>
      <c r="AG3986" t="str">
        <f>VLOOKUP(tbl_pbp[[#This Row],[gameId]], games!$B$2:$T$40, 9, FALSE)</f>
        <v>new-orleans-saints</v>
      </c>
      <c r="AH3986" s="5">
        <f>IF(tbl_pbp[[#This Row],[AwayTeam]] &lt;&gt; "new-orleans-saints", tbl_pbp[[#This Row],[homeWinPercentage]], 1-tbl_pbp[[#This Row],[homeWinPercentage]])</f>
        <v>0.60699999999999998</v>
      </c>
      <c r="AI3986" s="13">
        <f>tbl_pbp[[#This Row],[Kamara]]*tbl_pbp[[#This Row],[Impactful Play]]</f>
        <v>0</v>
      </c>
      <c r="AJ3986" s="13">
        <f>tbl_pbp[[#This Row],[Thomas]]*tbl_pbp[[#This Row],[Impactful Play]]</f>
        <v>0</v>
      </c>
      <c r="AK3986" s="13" t="str">
        <f>VLOOKUP(tbl_pbp[[#This Row],[Play Saints Win % Increase]], tbl_impact[],3,TRUE)</f>
        <v>Bad (0 to -5%)</v>
      </c>
    </row>
    <row r="3987" spans="1:37">
      <c r="A3987" s="1">
        <v>195</v>
      </c>
      <c r="B3987" s="5">
        <v>0.40899999999999997</v>
      </c>
      <c r="C3987" t="s">
        <v>4278</v>
      </c>
      <c r="D3987">
        <v>0</v>
      </c>
      <c r="E3987">
        <v>0</v>
      </c>
      <c r="F3987">
        <v>5</v>
      </c>
      <c r="G3987">
        <v>23</v>
      </c>
      <c r="H3987">
        <v>23</v>
      </c>
      <c r="I3987">
        <v>10</v>
      </c>
      <c r="J3987">
        <v>68</v>
      </c>
      <c r="K3987" t="s">
        <v>29</v>
      </c>
      <c r="L3987">
        <v>1</v>
      </c>
      <c r="M3987">
        <v>68</v>
      </c>
      <c r="N3987" t="s">
        <v>4279</v>
      </c>
      <c r="O3987" t="s">
        <v>4276</v>
      </c>
      <c r="P3987" t="s">
        <v>30</v>
      </c>
      <c r="Q3987" t="s">
        <v>31</v>
      </c>
      <c r="R3987" t="s">
        <v>32</v>
      </c>
      <c r="S3987" t="s">
        <v>33</v>
      </c>
      <c r="T3987" t="s">
        <v>129</v>
      </c>
      <c r="U3987" t="s">
        <v>130</v>
      </c>
      <c r="V3987" t="s">
        <v>3749</v>
      </c>
      <c r="W3987">
        <v>18</v>
      </c>
      <c r="X3987" t="str">
        <f>VLOOKUP(pbp!V1220, games!$B$2:$R$40, 3, FALSE)</f>
        <v>2019-10-27T17:00Z</v>
      </c>
      <c r="Y3987">
        <f>VLOOKUP(1*V3987,NFLGames!$H$11:$H$555,1,FALSE)</f>
        <v>401220277</v>
      </c>
      <c r="Z3987">
        <f>VLOOKUP($Y3987, NFLGames!$H$11:$K$555,2,FALSE)</f>
        <v>2020</v>
      </c>
      <c r="AA3987">
        <f>VLOOKUP($Y3987, NFLGames!$H$11:$K$555,3,FALSE)</f>
        <v>8</v>
      </c>
      <c r="AB3987" s="6">
        <f>IF(A3988=0, 0, AH3988-tbl_pbp[[#This Row],[Saints Win %]])</f>
        <v>0.125</v>
      </c>
      <c r="AE3987">
        <f>ABS(tbl_pbp[[#This Row],[play.homeScore]]-tbl_pbp[[#This Row],[play.awayScore]])</f>
        <v>0</v>
      </c>
      <c r="AF3987">
        <f>IF(tbl_pbp[[#This Row],[Play Saints Win % Increase]]&gt;=$AF$4,1,0)</f>
        <v>1</v>
      </c>
      <c r="AG3987" t="str">
        <f>VLOOKUP(tbl_pbp[[#This Row],[gameId]], games!$B$2:$T$40, 9, FALSE)</f>
        <v>new-orleans-saints</v>
      </c>
      <c r="AH3987" s="5">
        <f>IF(tbl_pbp[[#This Row],[AwayTeam]] &lt;&gt; "new-orleans-saints", tbl_pbp[[#This Row],[homeWinPercentage]], 1-tbl_pbp[[#This Row],[homeWinPercentage]])</f>
        <v>0.59099999999999997</v>
      </c>
      <c r="AI3987" s="13">
        <f>tbl_pbp[[#This Row],[Kamara]]*tbl_pbp[[#This Row],[Impactful Play]]</f>
        <v>0</v>
      </c>
      <c r="AJ3987" s="13">
        <f>tbl_pbp[[#This Row],[Thomas]]*tbl_pbp[[#This Row],[Impactful Play]]</f>
        <v>0</v>
      </c>
      <c r="AK3987" s="13" t="str">
        <f>VLOOKUP(tbl_pbp[[#This Row],[Play Saints Win % Increase]], tbl_impact[],3,TRUE)</f>
        <v>Fragrant (10% to 20%)</v>
      </c>
    </row>
    <row r="3988" spans="1:37">
      <c r="A3988" s="1">
        <v>196</v>
      </c>
      <c r="B3988" s="5">
        <v>0.28399999999999997</v>
      </c>
      <c r="C3988" t="s">
        <v>4280</v>
      </c>
      <c r="D3988">
        <v>0</v>
      </c>
      <c r="E3988">
        <v>0</v>
      </c>
      <c r="F3988">
        <v>5</v>
      </c>
      <c r="G3988">
        <v>23</v>
      </c>
      <c r="H3988">
        <v>23</v>
      </c>
      <c r="I3988">
        <v>4</v>
      </c>
      <c r="J3988">
        <v>62</v>
      </c>
      <c r="K3988" t="s">
        <v>29</v>
      </c>
      <c r="L3988">
        <v>2</v>
      </c>
      <c r="M3988">
        <v>62</v>
      </c>
      <c r="N3988" t="s">
        <v>4281</v>
      </c>
      <c r="O3988" t="s">
        <v>2345</v>
      </c>
      <c r="P3988" t="s">
        <v>45</v>
      </c>
      <c r="Q3988" t="s">
        <v>46</v>
      </c>
      <c r="R3988" t="s">
        <v>47</v>
      </c>
      <c r="S3988" t="s">
        <v>135</v>
      </c>
      <c r="T3988" t="s">
        <v>358</v>
      </c>
      <c r="U3988" t="s">
        <v>4282</v>
      </c>
      <c r="V3988" t="s">
        <v>3749</v>
      </c>
      <c r="W3988">
        <v>19</v>
      </c>
      <c r="X3988" t="str">
        <f>VLOOKUP(pbp!V1221, games!$B$2:$R$40, 3, FALSE)</f>
        <v>2019-10-27T17:00Z</v>
      </c>
      <c r="Y3988">
        <f>VLOOKUP(1*V3988,NFLGames!$H$11:$H$555,1,FALSE)</f>
        <v>401220277</v>
      </c>
      <c r="Z3988">
        <f>VLOOKUP($Y3988, NFLGames!$H$11:$K$555,2,FALSE)</f>
        <v>2020</v>
      </c>
      <c r="AA3988">
        <f>VLOOKUP($Y3988, NFLGames!$H$11:$K$555,3,FALSE)</f>
        <v>8</v>
      </c>
      <c r="AB3988" s="6">
        <f>IF(A3989=0, 0, AH3989-tbl_pbp[[#This Row],[Saints Win %]])</f>
        <v>-9.1999999999999971E-2</v>
      </c>
      <c r="AE3988">
        <f>ABS(tbl_pbp[[#This Row],[play.homeScore]]-tbl_pbp[[#This Row],[play.awayScore]])</f>
        <v>0</v>
      </c>
      <c r="AF3988">
        <f>IF(tbl_pbp[[#This Row],[Play Saints Win % Increase]]&gt;=$AF$4,1,0)</f>
        <v>0</v>
      </c>
      <c r="AG3988" t="str">
        <f>VLOOKUP(tbl_pbp[[#This Row],[gameId]], games!$B$2:$T$40, 9, FALSE)</f>
        <v>new-orleans-saints</v>
      </c>
      <c r="AH3988" s="5">
        <f>IF(tbl_pbp[[#This Row],[AwayTeam]] &lt;&gt; "new-orleans-saints", tbl_pbp[[#This Row],[homeWinPercentage]], 1-tbl_pbp[[#This Row],[homeWinPercentage]])</f>
        <v>0.71599999999999997</v>
      </c>
      <c r="AI3988" s="13">
        <f>tbl_pbp[[#This Row],[Kamara]]*tbl_pbp[[#This Row],[Impactful Play]]</f>
        <v>0</v>
      </c>
      <c r="AJ3988" s="13">
        <f>tbl_pbp[[#This Row],[Thomas]]*tbl_pbp[[#This Row],[Impactful Play]]</f>
        <v>0</v>
      </c>
      <c r="AK3988" s="13" t="str">
        <f>VLOOKUP(tbl_pbp[[#This Row],[Play Saints Win % Increase]], tbl_impact[],3,TRUE)</f>
        <v>Smelly (worse than-5% -&gt; -10%)</v>
      </c>
    </row>
    <row r="3989" spans="1:37">
      <c r="A3989" s="1">
        <v>197</v>
      </c>
      <c r="B3989" s="5">
        <v>0.376</v>
      </c>
      <c r="C3989" t="s">
        <v>4283</v>
      </c>
      <c r="D3989">
        <v>0</v>
      </c>
      <c r="E3989">
        <v>0</v>
      </c>
      <c r="F3989">
        <v>5</v>
      </c>
      <c r="G3989">
        <v>23</v>
      </c>
      <c r="H3989">
        <v>23</v>
      </c>
      <c r="I3989">
        <v>10</v>
      </c>
      <c r="J3989">
        <v>52</v>
      </c>
      <c r="K3989" t="s">
        <v>29</v>
      </c>
      <c r="L3989">
        <v>1</v>
      </c>
      <c r="M3989">
        <v>52</v>
      </c>
      <c r="N3989" t="s">
        <v>4284</v>
      </c>
      <c r="O3989" t="s">
        <v>348</v>
      </c>
      <c r="P3989" t="s">
        <v>22</v>
      </c>
      <c r="Q3989" t="s">
        <v>37</v>
      </c>
      <c r="S3989" t="s">
        <v>33</v>
      </c>
      <c r="T3989" t="s">
        <v>136</v>
      </c>
      <c r="U3989" t="s">
        <v>514</v>
      </c>
      <c r="V3989" t="s">
        <v>3749</v>
      </c>
      <c r="W3989">
        <v>20</v>
      </c>
      <c r="X3989" t="str">
        <f>VLOOKUP(pbp!V1222, games!$B$2:$R$40, 3, FALSE)</f>
        <v>2019-10-27T17:00Z</v>
      </c>
      <c r="Y3989">
        <f>VLOOKUP(1*V3989,NFLGames!$H$11:$H$555,1,FALSE)</f>
        <v>401220277</v>
      </c>
      <c r="Z3989">
        <f>VLOOKUP($Y3989, NFLGames!$H$11:$K$555,2,FALSE)</f>
        <v>2020</v>
      </c>
      <c r="AA3989">
        <f>VLOOKUP($Y3989, NFLGames!$H$11:$K$555,3,FALSE)</f>
        <v>8</v>
      </c>
      <c r="AB3989" s="6">
        <f>IF(A3990=0, 0, AH3990-tbl_pbp[[#This Row],[Saints Win %]])</f>
        <v>0.18499999999999994</v>
      </c>
      <c r="AE3989">
        <f>ABS(tbl_pbp[[#This Row],[play.homeScore]]-tbl_pbp[[#This Row],[play.awayScore]])</f>
        <v>0</v>
      </c>
      <c r="AF3989">
        <f>IF(tbl_pbp[[#This Row],[Play Saints Win % Increase]]&gt;=$AF$4,1,0)</f>
        <v>1</v>
      </c>
      <c r="AG3989" t="str">
        <f>VLOOKUP(tbl_pbp[[#This Row],[gameId]], games!$B$2:$T$40, 9, FALSE)</f>
        <v>new-orleans-saints</v>
      </c>
      <c r="AH3989" s="5">
        <f>IF(tbl_pbp[[#This Row],[AwayTeam]] &lt;&gt; "new-orleans-saints", tbl_pbp[[#This Row],[homeWinPercentage]], 1-tbl_pbp[[#This Row],[homeWinPercentage]])</f>
        <v>0.624</v>
      </c>
      <c r="AI3989" s="13">
        <f>tbl_pbp[[#This Row],[Kamara]]*tbl_pbp[[#This Row],[Impactful Play]]</f>
        <v>0</v>
      </c>
      <c r="AJ3989" s="13">
        <f>tbl_pbp[[#This Row],[Thomas]]*tbl_pbp[[#This Row],[Impactful Play]]</f>
        <v>0</v>
      </c>
      <c r="AK3989" s="13" t="str">
        <f>VLOOKUP(tbl_pbp[[#This Row],[Play Saints Win % Increase]], tbl_impact[],3,TRUE)</f>
        <v>Fragrant (10% to 20%)</v>
      </c>
    </row>
    <row r="3990" spans="1:37">
      <c r="A3990" s="1">
        <v>198</v>
      </c>
      <c r="B3990" s="5">
        <v>0.191</v>
      </c>
      <c r="C3990" t="s">
        <v>4285</v>
      </c>
      <c r="D3990">
        <v>0</v>
      </c>
      <c r="E3990">
        <v>0</v>
      </c>
      <c r="F3990">
        <v>5</v>
      </c>
      <c r="G3990">
        <v>23</v>
      </c>
      <c r="H3990">
        <v>23</v>
      </c>
      <c r="I3990">
        <v>10</v>
      </c>
      <c r="J3990">
        <v>52</v>
      </c>
      <c r="K3990" t="s">
        <v>29</v>
      </c>
      <c r="L3990">
        <v>2</v>
      </c>
      <c r="M3990">
        <v>52</v>
      </c>
      <c r="N3990" t="s">
        <v>4286</v>
      </c>
      <c r="O3990" t="s">
        <v>4084</v>
      </c>
      <c r="P3990" t="s">
        <v>30</v>
      </c>
      <c r="Q3990" t="s">
        <v>31</v>
      </c>
      <c r="R3990" t="s">
        <v>32</v>
      </c>
      <c r="S3990" t="s">
        <v>120</v>
      </c>
      <c r="T3990" t="s">
        <v>136</v>
      </c>
      <c r="U3990" t="s">
        <v>4287</v>
      </c>
      <c r="V3990" t="s">
        <v>3749</v>
      </c>
      <c r="W3990">
        <v>21</v>
      </c>
      <c r="X3990" t="str">
        <f>VLOOKUP(pbp!V1223, games!$B$2:$R$40, 3, FALSE)</f>
        <v>2019-10-27T17:00Z</v>
      </c>
      <c r="Y3990">
        <f>VLOOKUP(1*V3990,NFLGames!$H$11:$H$555,1,FALSE)</f>
        <v>401220277</v>
      </c>
      <c r="Z3990">
        <f>VLOOKUP($Y3990, NFLGames!$H$11:$K$555,2,FALSE)</f>
        <v>2020</v>
      </c>
      <c r="AA3990">
        <f>VLOOKUP($Y3990, NFLGames!$H$11:$K$555,3,FALSE)</f>
        <v>8</v>
      </c>
      <c r="AB3990" s="6">
        <f>IF(A3991=0, 0, AH3991-tbl_pbp[[#This Row],[Saints Win %]])</f>
        <v>0</v>
      </c>
      <c r="AE3990">
        <f>ABS(tbl_pbp[[#This Row],[play.homeScore]]-tbl_pbp[[#This Row],[play.awayScore]])</f>
        <v>0</v>
      </c>
      <c r="AF3990">
        <f>IF(tbl_pbp[[#This Row],[Play Saints Win % Increase]]&gt;=$AF$4,1,0)</f>
        <v>0</v>
      </c>
      <c r="AG3990" t="str">
        <f>VLOOKUP(tbl_pbp[[#This Row],[gameId]], games!$B$2:$T$40, 9, FALSE)</f>
        <v>new-orleans-saints</v>
      </c>
      <c r="AH3990" s="5">
        <f>IF(tbl_pbp[[#This Row],[AwayTeam]] &lt;&gt; "new-orleans-saints", tbl_pbp[[#This Row],[homeWinPercentage]], 1-tbl_pbp[[#This Row],[homeWinPercentage]])</f>
        <v>0.80899999999999994</v>
      </c>
      <c r="AI3990" s="13">
        <f>tbl_pbp[[#This Row],[Kamara]]*tbl_pbp[[#This Row],[Impactful Play]]</f>
        <v>0</v>
      </c>
      <c r="AJ3990" s="13">
        <f>tbl_pbp[[#This Row],[Thomas]]*tbl_pbp[[#This Row],[Impactful Play]]</f>
        <v>0</v>
      </c>
      <c r="AK3990" s="13" t="str">
        <f>VLOOKUP(tbl_pbp[[#This Row],[Play Saints Win % Increase]], tbl_impact[],3,TRUE)</f>
        <v>Scented (0 to +5%)</v>
      </c>
    </row>
    <row r="3991" spans="1:37">
      <c r="A3991" s="1">
        <v>199</v>
      </c>
      <c r="B3991" s="5">
        <v>0.191</v>
      </c>
      <c r="C3991" t="s">
        <v>4288</v>
      </c>
      <c r="D3991">
        <v>0</v>
      </c>
      <c r="E3991">
        <v>0</v>
      </c>
      <c r="F3991">
        <v>5</v>
      </c>
      <c r="G3991">
        <v>23</v>
      </c>
      <c r="H3991">
        <v>23</v>
      </c>
      <c r="I3991">
        <v>10</v>
      </c>
      <c r="J3991">
        <v>38</v>
      </c>
      <c r="K3991" t="s">
        <v>29</v>
      </c>
      <c r="L3991">
        <v>1</v>
      </c>
      <c r="M3991">
        <v>38</v>
      </c>
      <c r="N3991" t="s">
        <v>229</v>
      </c>
      <c r="O3991" t="s">
        <v>4084</v>
      </c>
      <c r="P3991" t="s">
        <v>231</v>
      </c>
      <c r="Q3991" t="s">
        <v>232</v>
      </c>
      <c r="R3991" t="s">
        <v>233</v>
      </c>
      <c r="V3991" t="s">
        <v>3749</v>
      </c>
      <c r="W3991">
        <v>22</v>
      </c>
      <c r="X3991" t="str">
        <f>VLOOKUP(pbp!V1224, games!$B$2:$R$40, 3, FALSE)</f>
        <v>2019-10-27T17:00Z</v>
      </c>
      <c r="Y3991">
        <f>VLOOKUP(1*V3991,NFLGames!$H$11:$H$555,1,FALSE)</f>
        <v>401220277</v>
      </c>
      <c r="Z3991">
        <f>VLOOKUP($Y3991, NFLGames!$H$11:$K$555,2,FALSE)</f>
        <v>2020</v>
      </c>
      <c r="AA3991">
        <f>VLOOKUP($Y3991, NFLGames!$H$11:$K$555,3,FALSE)</f>
        <v>8</v>
      </c>
      <c r="AB3991" s="6">
        <f>IF(A3992=0, 0, AH3992-tbl_pbp[[#This Row],[Saints Win %]])</f>
        <v>-7.5999999999999956E-2</v>
      </c>
      <c r="AE3991">
        <f>ABS(tbl_pbp[[#This Row],[play.homeScore]]-tbl_pbp[[#This Row],[play.awayScore]])</f>
        <v>0</v>
      </c>
      <c r="AF3991">
        <f>IF(tbl_pbp[[#This Row],[Play Saints Win % Increase]]&gt;=$AF$4,1,0)</f>
        <v>0</v>
      </c>
      <c r="AG3991" t="str">
        <f>VLOOKUP(tbl_pbp[[#This Row],[gameId]], games!$B$2:$T$40, 9, FALSE)</f>
        <v>new-orleans-saints</v>
      </c>
      <c r="AH3991" s="5">
        <f>IF(tbl_pbp[[#This Row],[AwayTeam]] &lt;&gt; "new-orleans-saints", tbl_pbp[[#This Row],[homeWinPercentage]], 1-tbl_pbp[[#This Row],[homeWinPercentage]])</f>
        <v>0.80899999999999994</v>
      </c>
      <c r="AI3991" s="13">
        <f>tbl_pbp[[#This Row],[Kamara]]*tbl_pbp[[#This Row],[Impactful Play]]</f>
        <v>0</v>
      </c>
      <c r="AJ3991" s="13">
        <f>tbl_pbp[[#This Row],[Thomas]]*tbl_pbp[[#This Row],[Impactful Play]]</f>
        <v>0</v>
      </c>
      <c r="AK3991" s="13" t="str">
        <f>VLOOKUP(tbl_pbp[[#This Row],[Play Saints Win % Increase]], tbl_impact[],3,TRUE)</f>
        <v>Smelly (worse than-5% -&gt; -10%)</v>
      </c>
    </row>
    <row r="3992" spans="1:37">
      <c r="A3992" s="1">
        <v>200</v>
      </c>
      <c r="B3992" s="5">
        <v>0.26700000000000002</v>
      </c>
      <c r="C3992" t="s">
        <v>4289</v>
      </c>
      <c r="D3992">
        <v>0</v>
      </c>
      <c r="E3992">
        <v>0</v>
      </c>
      <c r="F3992">
        <v>5</v>
      </c>
      <c r="G3992">
        <v>23</v>
      </c>
      <c r="H3992">
        <v>23</v>
      </c>
      <c r="I3992">
        <v>10</v>
      </c>
      <c r="J3992">
        <v>38</v>
      </c>
      <c r="K3992" t="s">
        <v>29</v>
      </c>
      <c r="L3992">
        <v>1</v>
      </c>
      <c r="M3992">
        <v>38</v>
      </c>
      <c r="N3992" t="s">
        <v>4290</v>
      </c>
      <c r="O3992" t="s">
        <v>230</v>
      </c>
      <c r="P3992" t="s">
        <v>45</v>
      </c>
      <c r="Q3992" t="s">
        <v>46</v>
      </c>
      <c r="R3992" t="s">
        <v>47</v>
      </c>
      <c r="S3992" t="s">
        <v>33</v>
      </c>
      <c r="T3992" t="s">
        <v>64</v>
      </c>
      <c r="U3992" t="s">
        <v>4291</v>
      </c>
      <c r="V3992" t="s">
        <v>3749</v>
      </c>
      <c r="W3992">
        <v>23</v>
      </c>
      <c r="X3992" t="str">
        <f>VLOOKUP(pbp!V1225, games!$B$2:$R$40, 3, FALSE)</f>
        <v>2019-10-27T17:00Z</v>
      </c>
      <c r="Y3992">
        <f>VLOOKUP(1*V3992,NFLGames!$H$11:$H$555,1,FALSE)</f>
        <v>401220277</v>
      </c>
      <c r="Z3992">
        <f>VLOOKUP($Y3992, NFLGames!$H$11:$K$555,2,FALSE)</f>
        <v>2020</v>
      </c>
      <c r="AA3992">
        <f>VLOOKUP($Y3992, NFLGames!$H$11:$K$555,3,FALSE)</f>
        <v>8</v>
      </c>
      <c r="AB3992" s="6">
        <f>IF(A3993=0, 0, AH3993-tbl_pbp[[#This Row],[Saints Win %]])</f>
        <v>0</v>
      </c>
      <c r="AE3992">
        <f>ABS(tbl_pbp[[#This Row],[play.homeScore]]-tbl_pbp[[#This Row],[play.awayScore]])</f>
        <v>0</v>
      </c>
      <c r="AF3992">
        <f>IF(tbl_pbp[[#This Row],[Play Saints Win % Increase]]&gt;=$AF$4,1,0)</f>
        <v>0</v>
      </c>
      <c r="AG3992" t="str">
        <f>VLOOKUP(tbl_pbp[[#This Row],[gameId]], games!$B$2:$T$40, 9, FALSE)</f>
        <v>new-orleans-saints</v>
      </c>
      <c r="AH3992" s="5">
        <f>IF(tbl_pbp[[#This Row],[AwayTeam]] &lt;&gt; "new-orleans-saints", tbl_pbp[[#This Row],[homeWinPercentage]], 1-tbl_pbp[[#This Row],[homeWinPercentage]])</f>
        <v>0.73299999999999998</v>
      </c>
      <c r="AI3992" s="13">
        <f>tbl_pbp[[#This Row],[Kamara]]*tbl_pbp[[#This Row],[Impactful Play]]</f>
        <v>0</v>
      </c>
      <c r="AJ3992" s="13">
        <f>tbl_pbp[[#This Row],[Thomas]]*tbl_pbp[[#This Row],[Impactful Play]]</f>
        <v>0</v>
      </c>
      <c r="AK3992" s="13" t="str">
        <f>VLOOKUP(tbl_pbp[[#This Row],[Play Saints Win % Increase]], tbl_impact[],3,TRUE)</f>
        <v>Scented (0 to +5%)</v>
      </c>
    </row>
    <row r="3993" spans="1:37">
      <c r="A3993" s="1">
        <v>201</v>
      </c>
      <c r="B3993" s="5">
        <v>0.26700000000000002</v>
      </c>
      <c r="C3993" t="s">
        <v>4292</v>
      </c>
      <c r="D3993">
        <v>0</v>
      </c>
      <c r="E3993">
        <v>0</v>
      </c>
      <c r="F3993">
        <v>5</v>
      </c>
      <c r="G3993">
        <v>23</v>
      </c>
      <c r="H3993">
        <v>23</v>
      </c>
      <c r="I3993">
        <v>8</v>
      </c>
      <c r="J3993">
        <v>36</v>
      </c>
      <c r="K3993" t="s">
        <v>29</v>
      </c>
      <c r="L3993">
        <v>2</v>
      </c>
      <c r="M3993">
        <v>36</v>
      </c>
      <c r="N3993" t="s">
        <v>4293</v>
      </c>
      <c r="O3993" t="s">
        <v>230</v>
      </c>
      <c r="P3993" t="s">
        <v>124</v>
      </c>
      <c r="Q3993" t="s">
        <v>125</v>
      </c>
      <c r="R3993" t="s">
        <v>126</v>
      </c>
      <c r="V3993" t="s">
        <v>3749</v>
      </c>
      <c r="W3993">
        <v>24</v>
      </c>
      <c r="X3993" t="str">
        <f>VLOOKUP(pbp!V1226, games!$B$2:$R$40, 3, FALSE)</f>
        <v>2019-10-27T17:00Z</v>
      </c>
      <c r="Y3993">
        <f>VLOOKUP(1*V3993,NFLGames!$H$11:$H$555,1,FALSE)</f>
        <v>401220277</v>
      </c>
      <c r="Z3993">
        <f>VLOOKUP($Y3993, NFLGames!$H$11:$K$555,2,FALSE)</f>
        <v>2020</v>
      </c>
      <c r="AA3993">
        <f>VLOOKUP($Y3993, NFLGames!$H$11:$K$555,3,FALSE)</f>
        <v>8</v>
      </c>
      <c r="AB3993" s="6">
        <f>IF(A3994=0, 0, AH3994-tbl_pbp[[#This Row],[Saints Win %]])</f>
        <v>0.11799999999999999</v>
      </c>
      <c r="AE3993">
        <f>ABS(tbl_pbp[[#This Row],[play.homeScore]]-tbl_pbp[[#This Row],[play.awayScore]])</f>
        <v>0</v>
      </c>
      <c r="AF3993">
        <f>IF(tbl_pbp[[#This Row],[Play Saints Win % Increase]]&gt;=$AF$4,1,0)</f>
        <v>1</v>
      </c>
      <c r="AG3993" t="str">
        <f>VLOOKUP(tbl_pbp[[#This Row],[gameId]], games!$B$2:$T$40, 9, FALSE)</f>
        <v>new-orleans-saints</v>
      </c>
      <c r="AH3993" s="5">
        <f>IF(tbl_pbp[[#This Row],[AwayTeam]] &lt;&gt; "new-orleans-saints", tbl_pbp[[#This Row],[homeWinPercentage]], 1-tbl_pbp[[#This Row],[homeWinPercentage]])</f>
        <v>0.73299999999999998</v>
      </c>
      <c r="AI3993" s="13">
        <f>tbl_pbp[[#This Row],[Kamara]]*tbl_pbp[[#This Row],[Impactful Play]]</f>
        <v>0</v>
      </c>
      <c r="AJ3993" s="13">
        <f>tbl_pbp[[#This Row],[Thomas]]*tbl_pbp[[#This Row],[Impactful Play]]</f>
        <v>0</v>
      </c>
      <c r="AK3993" s="13" t="str">
        <f>VLOOKUP(tbl_pbp[[#This Row],[Play Saints Win % Increase]], tbl_impact[],3,TRUE)</f>
        <v>Fragrant (10% to 20%)</v>
      </c>
    </row>
    <row r="3994" spans="1:37">
      <c r="A3994" s="1">
        <v>202</v>
      </c>
      <c r="B3994" s="5">
        <v>0.14899999999999999</v>
      </c>
      <c r="C3994" t="s">
        <v>4294</v>
      </c>
      <c r="D3994">
        <v>0</v>
      </c>
      <c r="E3994">
        <v>0</v>
      </c>
      <c r="F3994">
        <v>5</v>
      </c>
      <c r="G3994">
        <v>23</v>
      </c>
      <c r="H3994">
        <v>23</v>
      </c>
      <c r="I3994">
        <v>8</v>
      </c>
      <c r="J3994">
        <v>36</v>
      </c>
      <c r="K3994" t="s">
        <v>29</v>
      </c>
      <c r="L3994">
        <v>2</v>
      </c>
      <c r="M3994">
        <v>36</v>
      </c>
      <c r="N3994" t="s">
        <v>4295</v>
      </c>
      <c r="O3994" t="s">
        <v>3733</v>
      </c>
      <c r="P3994" t="s">
        <v>94</v>
      </c>
      <c r="Q3994" t="s">
        <v>95</v>
      </c>
      <c r="R3994" t="s">
        <v>96</v>
      </c>
      <c r="S3994" t="s">
        <v>73</v>
      </c>
      <c r="T3994" t="s">
        <v>4040</v>
      </c>
      <c r="U3994" t="s">
        <v>4296</v>
      </c>
      <c r="V3994" t="s">
        <v>3749</v>
      </c>
      <c r="W3994">
        <v>25</v>
      </c>
      <c r="X3994" t="str">
        <f>VLOOKUP(pbp!V1227, games!$B$2:$R$40, 3, FALSE)</f>
        <v>2019-10-27T17:00Z</v>
      </c>
      <c r="Y3994">
        <f>VLOOKUP(1*V3994,NFLGames!$H$11:$H$555,1,FALSE)</f>
        <v>401220277</v>
      </c>
      <c r="Z3994">
        <f>VLOOKUP($Y3994, NFLGames!$H$11:$K$555,2,FALSE)</f>
        <v>2020</v>
      </c>
      <c r="AA3994">
        <f>VLOOKUP($Y3994, NFLGames!$H$11:$K$555,3,FALSE)</f>
        <v>8</v>
      </c>
      <c r="AB3994" s="6">
        <f>IF(A3995=0, 0, AH3995-tbl_pbp[[#This Row],[Saints Win %]])</f>
        <v>0</v>
      </c>
      <c r="AE3994">
        <f>ABS(tbl_pbp[[#This Row],[play.homeScore]]-tbl_pbp[[#This Row],[play.awayScore]])</f>
        <v>0</v>
      </c>
      <c r="AF3994">
        <f>IF(tbl_pbp[[#This Row],[Play Saints Win % Increase]]&gt;=$AF$4,1,0)</f>
        <v>0</v>
      </c>
      <c r="AG3994" t="str">
        <f>VLOOKUP(tbl_pbp[[#This Row],[gameId]], games!$B$2:$T$40, 9, FALSE)</f>
        <v>new-orleans-saints</v>
      </c>
      <c r="AH3994" s="5">
        <f>IF(tbl_pbp[[#This Row],[AwayTeam]] &lt;&gt; "new-orleans-saints", tbl_pbp[[#This Row],[homeWinPercentage]], 1-tbl_pbp[[#This Row],[homeWinPercentage]])</f>
        <v>0.85099999999999998</v>
      </c>
      <c r="AI3994" s="13">
        <f>tbl_pbp[[#This Row],[Kamara]]*tbl_pbp[[#This Row],[Impactful Play]]</f>
        <v>0</v>
      </c>
      <c r="AJ3994" s="13">
        <f>tbl_pbp[[#This Row],[Thomas]]*tbl_pbp[[#This Row],[Impactful Play]]</f>
        <v>0</v>
      </c>
      <c r="AK3994" s="13" t="str">
        <f>VLOOKUP(tbl_pbp[[#This Row],[Play Saints Win % Increase]], tbl_impact[],3,TRUE)</f>
        <v>Scented (0 to +5%)</v>
      </c>
    </row>
    <row r="3995" spans="1:37">
      <c r="A3995" s="1">
        <v>203</v>
      </c>
      <c r="B3995" s="5">
        <v>0.14899999999999999</v>
      </c>
      <c r="C3995" t="s">
        <v>4297</v>
      </c>
      <c r="D3995">
        <v>0</v>
      </c>
      <c r="E3995">
        <v>0</v>
      </c>
      <c r="F3995">
        <v>5</v>
      </c>
      <c r="G3995">
        <v>23</v>
      </c>
      <c r="H3995">
        <v>23</v>
      </c>
      <c r="I3995">
        <v>10</v>
      </c>
      <c r="J3995">
        <v>31</v>
      </c>
      <c r="K3995" t="s">
        <v>29</v>
      </c>
      <c r="L3995">
        <v>1</v>
      </c>
      <c r="M3995">
        <v>31</v>
      </c>
      <c r="N3995" t="s">
        <v>4185</v>
      </c>
      <c r="O3995" t="s">
        <v>3938</v>
      </c>
      <c r="P3995" t="s">
        <v>124</v>
      </c>
      <c r="Q3995" t="s">
        <v>125</v>
      </c>
      <c r="R3995" t="s">
        <v>126</v>
      </c>
      <c r="V3995" t="s">
        <v>3749</v>
      </c>
      <c r="W3995">
        <v>26</v>
      </c>
      <c r="X3995" t="str">
        <f>VLOOKUP(pbp!V1228, games!$B$2:$R$40, 3, FALSE)</f>
        <v>2019-10-27T17:00Z</v>
      </c>
      <c r="Y3995">
        <f>VLOOKUP(1*V3995,NFLGames!$H$11:$H$555,1,FALSE)</f>
        <v>401220277</v>
      </c>
      <c r="Z3995">
        <f>VLOOKUP($Y3995, NFLGames!$H$11:$K$555,2,FALSE)</f>
        <v>2020</v>
      </c>
      <c r="AA3995">
        <f>VLOOKUP($Y3995, NFLGames!$H$11:$K$555,3,FALSE)</f>
        <v>8</v>
      </c>
      <c r="AB3995" s="6">
        <f>IF(A3996=0, 0, AH3996-tbl_pbp[[#This Row],[Saints Win %]])</f>
        <v>0.10099999999999998</v>
      </c>
      <c r="AE3995">
        <f>ABS(tbl_pbp[[#This Row],[play.homeScore]]-tbl_pbp[[#This Row],[play.awayScore]])</f>
        <v>0</v>
      </c>
      <c r="AF3995">
        <f>IF(tbl_pbp[[#This Row],[Play Saints Win % Increase]]&gt;=$AF$4,1,0)</f>
        <v>1</v>
      </c>
      <c r="AG3995" t="str">
        <f>VLOOKUP(tbl_pbp[[#This Row],[gameId]], games!$B$2:$T$40, 9, FALSE)</f>
        <v>new-orleans-saints</v>
      </c>
      <c r="AH3995" s="5">
        <f>IF(tbl_pbp[[#This Row],[AwayTeam]] &lt;&gt; "new-orleans-saints", tbl_pbp[[#This Row],[homeWinPercentage]], 1-tbl_pbp[[#This Row],[homeWinPercentage]])</f>
        <v>0.85099999999999998</v>
      </c>
      <c r="AI3995" s="13">
        <f>tbl_pbp[[#This Row],[Kamara]]*tbl_pbp[[#This Row],[Impactful Play]]</f>
        <v>0</v>
      </c>
      <c r="AJ3995" s="13">
        <f>tbl_pbp[[#This Row],[Thomas]]*tbl_pbp[[#This Row],[Impactful Play]]</f>
        <v>0</v>
      </c>
      <c r="AK3995" s="13" t="str">
        <f>VLOOKUP(tbl_pbp[[#This Row],[Play Saints Win % Increase]], tbl_impact[],3,TRUE)</f>
        <v>Fragrant (10% to 20%)</v>
      </c>
    </row>
    <row r="3996" spans="1:37">
      <c r="A3996" s="1">
        <v>204</v>
      </c>
      <c r="B3996" s="5">
        <v>4.8000000000000001E-2</v>
      </c>
      <c r="C3996" t="s">
        <v>4298</v>
      </c>
      <c r="D3996">
        <v>0</v>
      </c>
      <c r="E3996">
        <v>0</v>
      </c>
      <c r="F3996">
        <v>5</v>
      </c>
      <c r="G3996">
        <v>23</v>
      </c>
      <c r="H3996">
        <v>23</v>
      </c>
      <c r="I3996">
        <v>10</v>
      </c>
      <c r="J3996">
        <v>31</v>
      </c>
      <c r="K3996" t="s">
        <v>29</v>
      </c>
      <c r="L3996">
        <v>1</v>
      </c>
      <c r="M3996">
        <v>31</v>
      </c>
      <c r="N3996" t="s">
        <v>4299</v>
      </c>
      <c r="O3996" t="s">
        <v>3938</v>
      </c>
      <c r="P3996" t="s">
        <v>45</v>
      </c>
      <c r="Q3996" t="s">
        <v>46</v>
      </c>
      <c r="R3996" t="s">
        <v>47</v>
      </c>
      <c r="S3996" t="s">
        <v>33</v>
      </c>
      <c r="T3996" t="s">
        <v>207</v>
      </c>
      <c r="U3996" t="s">
        <v>208</v>
      </c>
      <c r="V3996" t="s">
        <v>3749</v>
      </c>
      <c r="W3996">
        <v>27</v>
      </c>
      <c r="X3996" t="str">
        <f>VLOOKUP(pbp!V1229, games!$B$2:$R$40, 3, FALSE)</f>
        <v>2019-10-27T17:00Z</v>
      </c>
      <c r="Y3996">
        <f>VLOOKUP(1*V3996,NFLGames!$H$11:$H$555,1,FALSE)</f>
        <v>401220277</v>
      </c>
      <c r="Z3996">
        <f>VLOOKUP($Y3996, NFLGames!$H$11:$K$555,2,FALSE)</f>
        <v>2020</v>
      </c>
      <c r="AA3996">
        <f>VLOOKUP($Y3996, NFLGames!$H$11:$K$555,3,FALSE)</f>
        <v>8</v>
      </c>
      <c r="AB3996" s="6">
        <f>IF(A3997=0, 0, AH3997-tbl_pbp[[#This Row],[Saints Win %]])</f>
        <v>-2.0000000000000018E-2</v>
      </c>
      <c r="AC3996">
        <v>1</v>
      </c>
      <c r="AE3996">
        <f>ABS(tbl_pbp[[#This Row],[play.homeScore]]-tbl_pbp[[#This Row],[play.awayScore]])</f>
        <v>0</v>
      </c>
      <c r="AF3996">
        <f>IF(tbl_pbp[[#This Row],[Play Saints Win % Increase]]&gt;=$AF$4,1,0)</f>
        <v>0</v>
      </c>
      <c r="AG3996" t="str">
        <f>VLOOKUP(tbl_pbp[[#This Row],[gameId]], games!$B$2:$T$40, 9, FALSE)</f>
        <v>new-orleans-saints</v>
      </c>
      <c r="AH3996" s="5">
        <f>IF(tbl_pbp[[#This Row],[AwayTeam]] &lt;&gt; "new-orleans-saints", tbl_pbp[[#This Row],[homeWinPercentage]], 1-tbl_pbp[[#This Row],[homeWinPercentage]])</f>
        <v>0.95199999999999996</v>
      </c>
      <c r="AI3996" s="13">
        <f>tbl_pbp[[#This Row],[Kamara]]*tbl_pbp[[#This Row],[Impactful Play]]</f>
        <v>0</v>
      </c>
      <c r="AJ3996" s="13">
        <f>tbl_pbp[[#This Row],[Thomas]]*tbl_pbp[[#This Row],[Impactful Play]]</f>
        <v>0</v>
      </c>
      <c r="AK3996" s="13" t="str">
        <f>VLOOKUP(tbl_pbp[[#This Row],[Play Saints Win % Increase]], tbl_impact[],3,TRUE)</f>
        <v>Bad (0 to -5%)</v>
      </c>
    </row>
    <row r="3997" spans="1:37">
      <c r="A3997" s="1">
        <v>205</v>
      </c>
      <c r="B3997" s="5">
        <v>6.8000000000000005E-2</v>
      </c>
      <c r="C3997" t="s">
        <v>4300</v>
      </c>
      <c r="D3997">
        <v>0</v>
      </c>
      <c r="E3997">
        <v>0</v>
      </c>
      <c r="F3997">
        <v>5</v>
      </c>
      <c r="G3997">
        <v>23</v>
      </c>
      <c r="H3997">
        <v>23</v>
      </c>
      <c r="I3997">
        <v>10</v>
      </c>
      <c r="J3997">
        <v>11</v>
      </c>
      <c r="K3997" t="s">
        <v>29</v>
      </c>
      <c r="L3997">
        <v>1</v>
      </c>
      <c r="M3997">
        <v>11</v>
      </c>
      <c r="N3997" t="s">
        <v>4301</v>
      </c>
      <c r="O3997" t="s">
        <v>3938</v>
      </c>
      <c r="P3997" t="s">
        <v>94</v>
      </c>
      <c r="Q3997" t="s">
        <v>95</v>
      </c>
      <c r="R3997" t="s">
        <v>96</v>
      </c>
      <c r="S3997" t="s">
        <v>33</v>
      </c>
      <c r="T3997" t="s">
        <v>106</v>
      </c>
      <c r="U3997" t="s">
        <v>107</v>
      </c>
      <c r="V3997" t="s">
        <v>3749</v>
      </c>
      <c r="W3997">
        <v>28</v>
      </c>
      <c r="X3997" t="str">
        <f>VLOOKUP(pbp!V1230, games!$B$2:$R$40, 3, FALSE)</f>
        <v>2019-10-27T17:00Z</v>
      </c>
      <c r="Y3997">
        <f>VLOOKUP(1*V3997,NFLGames!$H$11:$H$555,1,FALSE)</f>
        <v>401220277</v>
      </c>
      <c r="Z3997">
        <f>VLOOKUP($Y3997, NFLGames!$H$11:$K$555,2,FALSE)</f>
        <v>2020</v>
      </c>
      <c r="AA3997">
        <f>VLOOKUP($Y3997, NFLGames!$H$11:$K$555,3,FALSE)</f>
        <v>8</v>
      </c>
      <c r="AB3997" s="6">
        <f>IF(A3998=0, 0, AH3998-tbl_pbp[[#This Row],[Saints Win %]])</f>
        <v>0</v>
      </c>
      <c r="AE3997">
        <f>ABS(tbl_pbp[[#This Row],[play.homeScore]]-tbl_pbp[[#This Row],[play.awayScore]])</f>
        <v>0</v>
      </c>
      <c r="AF3997">
        <f>IF(tbl_pbp[[#This Row],[Play Saints Win % Increase]]&gt;=$AF$4,1,0)</f>
        <v>0</v>
      </c>
      <c r="AG3997" t="str">
        <f>VLOOKUP(tbl_pbp[[#This Row],[gameId]], games!$B$2:$T$40, 9, FALSE)</f>
        <v>new-orleans-saints</v>
      </c>
      <c r="AH3997" s="5">
        <f>IF(tbl_pbp[[#This Row],[AwayTeam]] &lt;&gt; "new-orleans-saints", tbl_pbp[[#This Row],[homeWinPercentage]], 1-tbl_pbp[[#This Row],[homeWinPercentage]])</f>
        <v>0.93199999999999994</v>
      </c>
      <c r="AI3997" s="13">
        <f>tbl_pbp[[#This Row],[Kamara]]*tbl_pbp[[#This Row],[Impactful Play]]</f>
        <v>0</v>
      </c>
      <c r="AJ3997" s="13">
        <f>tbl_pbp[[#This Row],[Thomas]]*tbl_pbp[[#This Row],[Impactful Play]]</f>
        <v>0</v>
      </c>
      <c r="AK3997" s="13" t="str">
        <f>VLOOKUP(tbl_pbp[[#This Row],[Play Saints Win % Increase]], tbl_impact[],3,TRUE)</f>
        <v>Scented (0 to +5%)</v>
      </c>
    </row>
    <row r="3998" spans="1:37">
      <c r="A3998" s="1">
        <v>206</v>
      </c>
      <c r="B3998" s="5">
        <v>6.8000000000000005E-2</v>
      </c>
      <c r="C3998" t="s">
        <v>4302</v>
      </c>
      <c r="D3998">
        <v>0</v>
      </c>
      <c r="E3998">
        <v>0</v>
      </c>
      <c r="F3998">
        <v>5</v>
      </c>
      <c r="G3998">
        <v>23</v>
      </c>
      <c r="H3998">
        <v>23</v>
      </c>
      <c r="I3998">
        <v>15</v>
      </c>
      <c r="J3998">
        <v>16</v>
      </c>
      <c r="K3998" t="s">
        <v>29</v>
      </c>
      <c r="L3998">
        <v>1</v>
      </c>
      <c r="M3998">
        <v>16</v>
      </c>
      <c r="N3998" t="s">
        <v>4303</v>
      </c>
      <c r="O3998" t="s">
        <v>3938</v>
      </c>
      <c r="P3998" t="s">
        <v>124</v>
      </c>
      <c r="Q3998" t="s">
        <v>125</v>
      </c>
      <c r="R3998" t="s">
        <v>126</v>
      </c>
      <c r="V3998" t="s">
        <v>3749</v>
      </c>
      <c r="W3998">
        <v>29</v>
      </c>
      <c r="X3998" t="str">
        <f>VLOOKUP(pbp!V1231, games!$B$2:$R$40, 3, FALSE)</f>
        <v>2019-10-27T17:00Z</v>
      </c>
      <c r="Y3998">
        <f>VLOOKUP(1*V3998,NFLGames!$H$11:$H$555,1,FALSE)</f>
        <v>401220277</v>
      </c>
      <c r="Z3998">
        <f>VLOOKUP($Y3998, NFLGames!$H$11:$K$555,2,FALSE)</f>
        <v>2020</v>
      </c>
      <c r="AA3998">
        <f>VLOOKUP($Y3998, NFLGames!$H$11:$K$555,3,FALSE)</f>
        <v>8</v>
      </c>
      <c r="AB3998" s="6">
        <f>IF(A3999=0, 0, AH3999-tbl_pbp[[#This Row],[Saints Win %]])</f>
        <v>6.800000000000006E-2</v>
      </c>
      <c r="AE3998">
        <f>ABS(tbl_pbp[[#This Row],[play.homeScore]]-tbl_pbp[[#This Row],[play.awayScore]])</f>
        <v>0</v>
      </c>
      <c r="AF3998">
        <f>IF(tbl_pbp[[#This Row],[Play Saints Win % Increase]]&gt;=$AF$4,1,0)</f>
        <v>0</v>
      </c>
      <c r="AG3998" t="str">
        <f>VLOOKUP(tbl_pbp[[#This Row],[gameId]], games!$B$2:$T$40, 9, FALSE)</f>
        <v>new-orleans-saints</v>
      </c>
      <c r="AH3998" s="5">
        <f>IF(tbl_pbp[[#This Row],[AwayTeam]] &lt;&gt; "new-orleans-saints", tbl_pbp[[#This Row],[homeWinPercentage]], 1-tbl_pbp[[#This Row],[homeWinPercentage]])</f>
        <v>0.93199999999999994</v>
      </c>
      <c r="AI3998" s="13">
        <f>tbl_pbp[[#This Row],[Kamara]]*tbl_pbp[[#This Row],[Impactful Play]]</f>
        <v>0</v>
      </c>
      <c r="AJ3998" s="13">
        <f>tbl_pbp[[#This Row],[Thomas]]*tbl_pbp[[#This Row],[Impactful Play]]</f>
        <v>0</v>
      </c>
      <c r="AK3998" s="13" t="str">
        <f>VLOOKUP(tbl_pbp[[#This Row],[Play Saints Win % Increase]], tbl_impact[],3,TRUE)</f>
        <v>Perfumed (5 to + 10%)</v>
      </c>
    </row>
    <row r="3999" spans="1:37">
      <c r="A3999" s="1">
        <v>207</v>
      </c>
      <c r="B3999" s="5">
        <v>0</v>
      </c>
      <c r="C3999" t="s">
        <v>4304</v>
      </c>
      <c r="D3999">
        <v>0</v>
      </c>
      <c r="E3999">
        <v>0</v>
      </c>
      <c r="F3999">
        <v>5</v>
      </c>
      <c r="G3999">
        <v>23</v>
      </c>
      <c r="H3999">
        <v>26</v>
      </c>
      <c r="I3999">
        <v>15</v>
      </c>
      <c r="J3999">
        <v>16</v>
      </c>
      <c r="K3999" t="s">
        <v>29</v>
      </c>
      <c r="L3999">
        <v>1</v>
      </c>
      <c r="M3999">
        <v>16</v>
      </c>
      <c r="N3999" t="s">
        <v>4305</v>
      </c>
      <c r="O3999" t="s">
        <v>4306</v>
      </c>
      <c r="P3999" t="s">
        <v>187</v>
      </c>
      <c r="Q3999" t="s">
        <v>188</v>
      </c>
      <c r="R3999" t="s">
        <v>189</v>
      </c>
      <c r="S3999" t="s">
        <v>250</v>
      </c>
      <c r="T3999" t="s">
        <v>3974</v>
      </c>
      <c r="U3999" t="s">
        <v>4307</v>
      </c>
      <c r="V3999" t="s">
        <v>3749</v>
      </c>
      <c r="W3999">
        <v>30</v>
      </c>
      <c r="X3999" t="str">
        <f>VLOOKUP(pbp!V1232, games!$B$2:$R$40, 3, FALSE)</f>
        <v>2019-10-27T17:00Z</v>
      </c>
      <c r="Y3999">
        <f>VLOOKUP(1*V3999,NFLGames!$H$11:$H$555,1,FALSE)</f>
        <v>401220277</v>
      </c>
      <c r="Z3999">
        <f>VLOOKUP($Y3999, NFLGames!$H$11:$K$555,2,FALSE)</f>
        <v>2020</v>
      </c>
      <c r="AA3999">
        <f>VLOOKUP($Y3999, NFLGames!$H$11:$K$555,3,FALSE)</f>
        <v>8</v>
      </c>
      <c r="AB3999" s="6">
        <f>IF(A4000=0, 0, AH4000-tbl_pbp[[#This Row],[Saints Win %]])</f>
        <v>0</v>
      </c>
      <c r="AE3999">
        <f>ABS(tbl_pbp[[#This Row],[play.homeScore]]-tbl_pbp[[#This Row],[play.awayScore]])</f>
        <v>3</v>
      </c>
      <c r="AF3999">
        <f>IF(tbl_pbp[[#This Row],[Play Saints Win % Increase]]&gt;=$AF$4,1,0)</f>
        <v>0</v>
      </c>
      <c r="AG3999" t="str">
        <f>VLOOKUP(tbl_pbp[[#This Row],[gameId]], games!$B$2:$T$40, 9, FALSE)</f>
        <v>new-orleans-saints</v>
      </c>
      <c r="AH3999" s="5">
        <f>IF(tbl_pbp[[#This Row],[AwayTeam]] &lt;&gt; "new-orleans-saints", tbl_pbp[[#This Row],[homeWinPercentage]], 1-tbl_pbp[[#This Row],[homeWinPercentage]])</f>
        <v>1</v>
      </c>
      <c r="AI3999" s="13">
        <f>tbl_pbp[[#This Row],[Kamara]]*tbl_pbp[[#This Row],[Impactful Play]]</f>
        <v>0</v>
      </c>
      <c r="AJ3999" s="13">
        <f>tbl_pbp[[#This Row],[Thomas]]*tbl_pbp[[#This Row],[Impactful Play]]</f>
        <v>0</v>
      </c>
      <c r="AK3999" s="13" t="str">
        <f>VLOOKUP(tbl_pbp[[#This Row],[Play Saints Win % Increase]], tbl_impact[],3,TRUE)</f>
        <v>Scented (0 to +5%)</v>
      </c>
    </row>
    <row r="4000" spans="1:37">
      <c r="A4000" s="1">
        <v>208</v>
      </c>
      <c r="B4000" s="5">
        <v>0</v>
      </c>
      <c r="C4000" t="s">
        <v>4308</v>
      </c>
      <c r="D4000">
        <v>0</v>
      </c>
      <c r="E4000">
        <v>0</v>
      </c>
      <c r="F4000">
        <v>5</v>
      </c>
      <c r="G4000">
        <v>23</v>
      </c>
      <c r="H4000">
        <v>26</v>
      </c>
      <c r="I4000">
        <v>0</v>
      </c>
      <c r="J4000">
        <v>65</v>
      </c>
      <c r="L4000">
        <v>1</v>
      </c>
      <c r="M4000">
        <v>65</v>
      </c>
      <c r="N4000" t="s">
        <v>364</v>
      </c>
      <c r="O4000" t="s">
        <v>143</v>
      </c>
      <c r="P4000" t="s">
        <v>144</v>
      </c>
      <c r="Q4000" t="s">
        <v>145</v>
      </c>
      <c r="R4000" t="s">
        <v>146</v>
      </c>
      <c r="V4000" t="s">
        <v>3749</v>
      </c>
      <c r="W4000">
        <v>31</v>
      </c>
      <c r="X4000" t="str">
        <f>VLOOKUP(pbp!V1233, games!$B$2:$R$40, 3, FALSE)</f>
        <v>2019-10-27T17:00Z</v>
      </c>
      <c r="Y4000">
        <f>VLOOKUP(1*V4000,NFLGames!$H$11:$H$555,1,FALSE)</f>
        <v>401220277</v>
      </c>
      <c r="Z4000">
        <f>VLOOKUP($Y4000, NFLGames!$H$11:$K$555,2,FALSE)</f>
        <v>2020</v>
      </c>
      <c r="AA4000">
        <f>VLOOKUP($Y4000, NFLGames!$H$11:$K$555,3,FALSE)</f>
        <v>8</v>
      </c>
      <c r="AB4000" s="6">
        <f>IF(A4001=0, 0, AH4001-tbl_pbp[[#This Row],[Saints Win %]])</f>
        <v>0</v>
      </c>
      <c r="AE4000">
        <f>ABS(tbl_pbp[[#This Row],[play.homeScore]]-tbl_pbp[[#This Row],[play.awayScore]])</f>
        <v>3</v>
      </c>
      <c r="AF4000">
        <f>IF(tbl_pbp[[#This Row],[Play Saints Win % Increase]]&gt;=$AF$4,1,0)</f>
        <v>0</v>
      </c>
      <c r="AG4000" t="str">
        <f>VLOOKUP(tbl_pbp[[#This Row],[gameId]], games!$B$2:$T$40, 9, FALSE)</f>
        <v>new-orleans-saints</v>
      </c>
      <c r="AH4000" s="5">
        <f>IF(tbl_pbp[[#This Row],[AwayTeam]] &lt;&gt; "new-orleans-saints", tbl_pbp[[#This Row],[homeWinPercentage]], 1-tbl_pbp[[#This Row],[homeWinPercentage]])</f>
        <v>1</v>
      </c>
      <c r="AI4000" s="13">
        <f>tbl_pbp[[#This Row],[Kamara]]*tbl_pbp[[#This Row],[Impactful Play]]</f>
        <v>0</v>
      </c>
      <c r="AJ4000" s="13">
        <f>tbl_pbp[[#This Row],[Thomas]]*tbl_pbp[[#This Row],[Impactful Play]]</f>
        <v>0</v>
      </c>
      <c r="AK4000" s="13" t="str">
        <f>VLOOKUP(tbl_pbp[[#This Row],[Play Saints Win % Increase]], tbl_impact[],3,TRUE)</f>
        <v>Scented (0 to +5%)</v>
      </c>
    </row>
    <row r="4001" spans="1:37">
      <c r="A4001" s="1">
        <v>0</v>
      </c>
      <c r="B4001" s="5">
        <v>0.65600000000000003</v>
      </c>
      <c r="C4001" t="s">
        <v>4309</v>
      </c>
      <c r="D4001">
        <v>0</v>
      </c>
      <c r="E4001">
        <v>0</v>
      </c>
      <c r="F4001">
        <v>1</v>
      </c>
      <c r="G4001">
        <v>0</v>
      </c>
      <c r="H4001">
        <v>0</v>
      </c>
      <c r="I4001">
        <v>0</v>
      </c>
      <c r="J4001">
        <v>65</v>
      </c>
      <c r="K4001" t="s">
        <v>29</v>
      </c>
      <c r="L4001">
        <v>0</v>
      </c>
      <c r="M4001">
        <v>65</v>
      </c>
      <c r="N4001" t="s">
        <v>288</v>
      </c>
      <c r="O4001" t="s">
        <v>24</v>
      </c>
      <c r="P4001" t="s">
        <v>25</v>
      </c>
      <c r="Q4001" t="s">
        <v>26</v>
      </c>
      <c r="R4001" t="s">
        <v>27</v>
      </c>
      <c r="V4001" t="s">
        <v>4310</v>
      </c>
      <c r="X4001" t="str">
        <f>VLOOKUP(pbp!V1234, games!$B$2:$R$40, 3, FALSE)</f>
        <v>2019-10-27T17:00Z</v>
      </c>
      <c r="Y4001">
        <f>VLOOKUP(1*V4001,NFLGames!$H$11:$H$555,1,FALSE)</f>
        <v>401220330</v>
      </c>
      <c r="Z4001">
        <f>VLOOKUP($Y4001, NFLGames!$H$11:$K$555,2,FALSE)</f>
        <v>2020</v>
      </c>
      <c r="AA4001">
        <f>VLOOKUP($Y4001, NFLGames!$H$11:$K$555,3,FALSE)</f>
        <v>9</v>
      </c>
      <c r="AB4001" s="6">
        <f>IF(A4002=0, 0, AH4002-tbl_pbp[[#This Row],[Saints Win %]])</f>
        <v>2.8000000000000025E-2</v>
      </c>
      <c r="AE4001">
        <f>ABS(tbl_pbp[[#This Row],[play.homeScore]]-tbl_pbp[[#This Row],[play.awayScore]])</f>
        <v>0</v>
      </c>
      <c r="AF4001">
        <f>IF(tbl_pbp[[#This Row],[Play Saints Win % Increase]]&gt;=$AF$4,1,0)</f>
        <v>0</v>
      </c>
      <c r="AG4001" t="str">
        <f>VLOOKUP(tbl_pbp[[#This Row],[gameId]], games!$B$2:$T$40, 9, FALSE)</f>
        <v>new-orleans-saints</v>
      </c>
      <c r="AH4001" s="5">
        <f>IF(tbl_pbp[[#This Row],[AwayTeam]] &lt;&gt; "new-orleans-saints", tbl_pbp[[#This Row],[homeWinPercentage]], 1-tbl_pbp[[#This Row],[homeWinPercentage]])</f>
        <v>0.34399999999999997</v>
      </c>
      <c r="AI4001" s="13">
        <f>tbl_pbp[[#This Row],[Kamara]]*tbl_pbp[[#This Row],[Impactful Play]]</f>
        <v>0</v>
      </c>
      <c r="AJ4001" s="13">
        <f>tbl_pbp[[#This Row],[Thomas]]*tbl_pbp[[#This Row],[Impactful Play]]</f>
        <v>0</v>
      </c>
      <c r="AK4001" s="13" t="str">
        <f>VLOOKUP(tbl_pbp[[#This Row],[Play Saints Win % Increase]], tbl_impact[],3,TRUE)</f>
        <v>Scented (0 to +5%)</v>
      </c>
    </row>
    <row r="4002" spans="1:37">
      <c r="A4002" s="1">
        <v>1</v>
      </c>
      <c r="B4002" s="5">
        <v>0.628</v>
      </c>
      <c r="C4002" t="s">
        <v>4311</v>
      </c>
      <c r="D4002">
        <v>0</v>
      </c>
      <c r="E4002">
        <v>0</v>
      </c>
      <c r="F4002">
        <v>1</v>
      </c>
      <c r="G4002">
        <v>0</v>
      </c>
      <c r="H4002">
        <v>0</v>
      </c>
      <c r="I4002">
        <v>10</v>
      </c>
      <c r="J4002">
        <v>25</v>
      </c>
      <c r="K4002" t="s">
        <v>369</v>
      </c>
      <c r="L4002">
        <v>1</v>
      </c>
      <c r="M4002">
        <v>75</v>
      </c>
      <c r="N4002" t="s">
        <v>4312</v>
      </c>
      <c r="O4002" t="s">
        <v>24</v>
      </c>
      <c r="P4002" t="s">
        <v>22</v>
      </c>
      <c r="Q4002" t="s">
        <v>37</v>
      </c>
      <c r="S4002" t="s">
        <v>33</v>
      </c>
      <c r="T4002" t="s">
        <v>370</v>
      </c>
      <c r="U4002" t="s">
        <v>371</v>
      </c>
      <c r="V4002" t="s">
        <v>4310</v>
      </c>
      <c r="X4002" t="str">
        <f>VLOOKUP(pbp!V1235, games!$B$2:$R$40, 3, FALSE)</f>
        <v>2019-10-27T17:00Z</v>
      </c>
      <c r="Y4002">
        <f>VLOOKUP(1*V4002,NFLGames!$H$11:$H$555,1,FALSE)</f>
        <v>401220330</v>
      </c>
      <c r="Z4002">
        <f>VLOOKUP($Y4002, NFLGames!$H$11:$K$555,2,FALSE)</f>
        <v>2020</v>
      </c>
      <c r="AA4002">
        <f>VLOOKUP($Y4002, NFLGames!$H$11:$K$555,3,FALSE)</f>
        <v>9</v>
      </c>
      <c r="AB4002" s="6">
        <f>IF(A4003=0, 0, AH4003-tbl_pbp[[#This Row],[Saints Win %]])</f>
        <v>-1.5000000000000013E-2</v>
      </c>
      <c r="AE4002">
        <f>ABS(tbl_pbp[[#This Row],[play.homeScore]]-tbl_pbp[[#This Row],[play.awayScore]])</f>
        <v>0</v>
      </c>
      <c r="AF4002">
        <f>IF(tbl_pbp[[#This Row],[Play Saints Win % Increase]]&gt;=$AF$4,1,0)</f>
        <v>0</v>
      </c>
      <c r="AG4002" t="str">
        <f>VLOOKUP(tbl_pbp[[#This Row],[gameId]], games!$B$2:$T$40, 9, FALSE)</f>
        <v>new-orleans-saints</v>
      </c>
      <c r="AH4002" s="5">
        <f>IF(tbl_pbp[[#This Row],[AwayTeam]] &lt;&gt; "new-orleans-saints", tbl_pbp[[#This Row],[homeWinPercentage]], 1-tbl_pbp[[#This Row],[homeWinPercentage]])</f>
        <v>0.372</v>
      </c>
      <c r="AI4002" s="13">
        <f>tbl_pbp[[#This Row],[Kamara]]*tbl_pbp[[#This Row],[Impactful Play]]</f>
        <v>0</v>
      </c>
      <c r="AJ4002" s="13">
        <f>tbl_pbp[[#This Row],[Thomas]]*tbl_pbp[[#This Row],[Impactful Play]]</f>
        <v>0</v>
      </c>
      <c r="AK4002" s="13" t="str">
        <f>VLOOKUP(tbl_pbp[[#This Row],[Play Saints Win % Increase]], tbl_impact[],3,TRUE)</f>
        <v>Bad (0 to -5%)</v>
      </c>
    </row>
    <row r="4003" spans="1:37">
      <c r="A4003" s="1">
        <v>2</v>
      </c>
      <c r="B4003" s="5">
        <v>0.64300000000000002</v>
      </c>
      <c r="C4003" t="s">
        <v>4313</v>
      </c>
      <c r="D4003">
        <v>0</v>
      </c>
      <c r="E4003">
        <v>0</v>
      </c>
      <c r="F4003">
        <v>1</v>
      </c>
      <c r="G4003">
        <v>0</v>
      </c>
      <c r="H4003">
        <v>0</v>
      </c>
      <c r="I4003">
        <v>10</v>
      </c>
      <c r="J4003">
        <v>25</v>
      </c>
      <c r="K4003" t="s">
        <v>369</v>
      </c>
      <c r="L4003">
        <v>2</v>
      </c>
      <c r="M4003">
        <v>75</v>
      </c>
      <c r="N4003" t="s">
        <v>4314</v>
      </c>
      <c r="O4003" t="s">
        <v>1758</v>
      </c>
      <c r="P4003" t="s">
        <v>45</v>
      </c>
      <c r="Q4003" t="s">
        <v>46</v>
      </c>
      <c r="R4003" t="s">
        <v>47</v>
      </c>
      <c r="S4003" t="s">
        <v>120</v>
      </c>
      <c r="T4003" t="s">
        <v>370</v>
      </c>
      <c r="U4003" t="s">
        <v>419</v>
      </c>
      <c r="V4003" t="s">
        <v>4310</v>
      </c>
      <c r="X4003" t="str">
        <f>VLOOKUP(pbp!V1236, games!$B$2:$R$40, 3, FALSE)</f>
        <v>2019-10-27T17:00Z</v>
      </c>
      <c r="Y4003">
        <f>VLOOKUP(1*V4003,NFLGames!$H$11:$H$555,1,FALSE)</f>
        <v>401220330</v>
      </c>
      <c r="Z4003">
        <f>VLOOKUP($Y4003, NFLGames!$H$11:$K$555,2,FALSE)</f>
        <v>2020</v>
      </c>
      <c r="AA4003">
        <f>VLOOKUP($Y4003, NFLGames!$H$11:$K$555,3,FALSE)</f>
        <v>9</v>
      </c>
      <c r="AB4003" s="6">
        <f>IF(A4004=0, 0, AH4004-tbl_pbp[[#This Row],[Saints Win %]])</f>
        <v>4.6000000000000041E-2</v>
      </c>
      <c r="AE4003">
        <f>ABS(tbl_pbp[[#This Row],[play.homeScore]]-tbl_pbp[[#This Row],[play.awayScore]])</f>
        <v>0</v>
      </c>
      <c r="AF4003">
        <f>IF(tbl_pbp[[#This Row],[Play Saints Win % Increase]]&gt;=$AF$4,1,0)</f>
        <v>0</v>
      </c>
      <c r="AG4003" t="str">
        <f>VLOOKUP(tbl_pbp[[#This Row],[gameId]], games!$B$2:$T$40, 9, FALSE)</f>
        <v>new-orleans-saints</v>
      </c>
      <c r="AH4003" s="5">
        <f>IF(tbl_pbp[[#This Row],[AwayTeam]] &lt;&gt; "new-orleans-saints", tbl_pbp[[#This Row],[homeWinPercentage]], 1-tbl_pbp[[#This Row],[homeWinPercentage]])</f>
        <v>0.35699999999999998</v>
      </c>
      <c r="AI4003" s="13">
        <f>tbl_pbp[[#This Row],[Kamara]]*tbl_pbp[[#This Row],[Impactful Play]]</f>
        <v>0</v>
      </c>
      <c r="AJ4003" s="13">
        <f>tbl_pbp[[#This Row],[Thomas]]*tbl_pbp[[#This Row],[Impactful Play]]</f>
        <v>0</v>
      </c>
      <c r="AK4003" s="13" t="str">
        <f>VLOOKUP(tbl_pbp[[#This Row],[Play Saints Win % Increase]], tbl_impact[],3,TRUE)</f>
        <v>Scented (0 to +5%)</v>
      </c>
    </row>
    <row r="4004" spans="1:37">
      <c r="A4004" s="1">
        <v>3</v>
      </c>
      <c r="B4004" s="5">
        <v>0.59699999999999998</v>
      </c>
      <c r="C4004" t="s">
        <v>4315</v>
      </c>
      <c r="D4004">
        <v>0</v>
      </c>
      <c r="E4004">
        <v>0</v>
      </c>
      <c r="F4004">
        <v>1</v>
      </c>
      <c r="G4004">
        <v>0</v>
      </c>
      <c r="H4004">
        <v>0</v>
      </c>
      <c r="I4004">
        <v>3</v>
      </c>
      <c r="J4004">
        <v>32</v>
      </c>
      <c r="K4004" t="s">
        <v>369</v>
      </c>
      <c r="L4004">
        <v>3</v>
      </c>
      <c r="M4004">
        <v>68</v>
      </c>
      <c r="N4004" t="s">
        <v>4316</v>
      </c>
      <c r="O4004" t="s">
        <v>1189</v>
      </c>
      <c r="P4004" t="s">
        <v>22</v>
      </c>
      <c r="Q4004" t="s">
        <v>37</v>
      </c>
      <c r="S4004" t="s">
        <v>375</v>
      </c>
      <c r="T4004" t="s">
        <v>376</v>
      </c>
      <c r="U4004" t="s">
        <v>377</v>
      </c>
      <c r="V4004" t="s">
        <v>4310</v>
      </c>
      <c r="X4004" t="str">
        <f>VLOOKUP(pbp!V1237, games!$B$2:$R$40, 3, FALSE)</f>
        <v>2019-10-27T17:00Z</v>
      </c>
      <c r="Y4004">
        <f>VLOOKUP(1*V4004,NFLGames!$H$11:$H$555,1,FALSE)</f>
        <v>401220330</v>
      </c>
      <c r="Z4004">
        <f>VLOOKUP($Y4004, NFLGames!$H$11:$K$555,2,FALSE)</f>
        <v>2020</v>
      </c>
      <c r="AA4004">
        <f>VLOOKUP($Y4004, NFLGames!$H$11:$K$555,3,FALSE)</f>
        <v>9</v>
      </c>
      <c r="AB4004" s="6">
        <f>IF(A4005=0, 0, AH4005-tbl_pbp[[#This Row],[Saints Win %]])</f>
        <v>8.0000000000000071E-3</v>
      </c>
      <c r="AE4004">
        <f>ABS(tbl_pbp[[#This Row],[play.homeScore]]-tbl_pbp[[#This Row],[play.awayScore]])</f>
        <v>0</v>
      </c>
      <c r="AF4004">
        <f>IF(tbl_pbp[[#This Row],[Play Saints Win % Increase]]&gt;=$AF$4,1,0)</f>
        <v>0</v>
      </c>
      <c r="AG4004" t="str">
        <f>VLOOKUP(tbl_pbp[[#This Row],[gameId]], games!$B$2:$T$40, 9, FALSE)</f>
        <v>new-orleans-saints</v>
      </c>
      <c r="AH4004" s="5">
        <f>IF(tbl_pbp[[#This Row],[AwayTeam]] &lt;&gt; "new-orleans-saints", tbl_pbp[[#This Row],[homeWinPercentage]], 1-tbl_pbp[[#This Row],[homeWinPercentage]])</f>
        <v>0.40300000000000002</v>
      </c>
      <c r="AI4004" s="13">
        <f>tbl_pbp[[#This Row],[Kamara]]*tbl_pbp[[#This Row],[Impactful Play]]</f>
        <v>0</v>
      </c>
      <c r="AJ4004" s="13">
        <f>tbl_pbp[[#This Row],[Thomas]]*tbl_pbp[[#This Row],[Impactful Play]]</f>
        <v>0</v>
      </c>
      <c r="AK4004" s="13" t="str">
        <f>VLOOKUP(tbl_pbp[[#This Row],[Play Saints Win % Increase]], tbl_impact[],3,TRUE)</f>
        <v>Scented (0 to +5%)</v>
      </c>
    </row>
    <row r="4005" spans="1:37">
      <c r="A4005" s="1">
        <v>4</v>
      </c>
      <c r="B4005" s="5">
        <v>0.58899999999999997</v>
      </c>
      <c r="C4005" t="s">
        <v>4317</v>
      </c>
      <c r="D4005">
        <v>0</v>
      </c>
      <c r="E4005">
        <v>0</v>
      </c>
      <c r="F4005">
        <v>1</v>
      </c>
      <c r="G4005">
        <v>0</v>
      </c>
      <c r="H4005">
        <v>0</v>
      </c>
      <c r="I4005">
        <v>3</v>
      </c>
      <c r="J4005">
        <v>32</v>
      </c>
      <c r="K4005" t="s">
        <v>369</v>
      </c>
      <c r="L4005">
        <v>4</v>
      </c>
      <c r="M4005">
        <v>68</v>
      </c>
      <c r="N4005" t="s">
        <v>4318</v>
      </c>
      <c r="O4005" t="s">
        <v>1020</v>
      </c>
      <c r="P4005" t="s">
        <v>66</v>
      </c>
      <c r="Q4005" t="s">
        <v>67</v>
      </c>
      <c r="R4005" t="s">
        <v>68</v>
      </c>
      <c r="S4005" t="s">
        <v>281</v>
      </c>
      <c r="T4005" t="s">
        <v>376</v>
      </c>
      <c r="U4005" t="s">
        <v>378</v>
      </c>
      <c r="V4005" t="s">
        <v>4310</v>
      </c>
      <c r="X4005" t="str">
        <f>VLOOKUP(pbp!V1238, games!$B$2:$R$40, 3, FALSE)</f>
        <v>2019-10-27T17:00Z</v>
      </c>
      <c r="Y4005">
        <f>VLOOKUP(1*V4005,NFLGames!$H$11:$H$555,1,FALSE)</f>
        <v>401220330</v>
      </c>
      <c r="Z4005">
        <f>VLOOKUP($Y4005, NFLGames!$H$11:$K$555,2,FALSE)</f>
        <v>2020</v>
      </c>
      <c r="AA4005">
        <f>VLOOKUP($Y4005, NFLGames!$H$11:$K$555,3,FALSE)</f>
        <v>9</v>
      </c>
      <c r="AB4005" s="6">
        <f>IF(A4006=0, 0, AH4006-tbl_pbp[[#This Row],[Saints Win %]])</f>
        <v>1.0000000000000009E-3</v>
      </c>
      <c r="AE4005">
        <f>ABS(tbl_pbp[[#This Row],[play.homeScore]]-tbl_pbp[[#This Row],[play.awayScore]])</f>
        <v>0</v>
      </c>
      <c r="AF4005">
        <f>IF(tbl_pbp[[#This Row],[Play Saints Win % Increase]]&gt;=$AF$4,1,0)</f>
        <v>0</v>
      </c>
      <c r="AG4005" t="str">
        <f>VLOOKUP(tbl_pbp[[#This Row],[gameId]], games!$B$2:$T$40, 9, FALSE)</f>
        <v>new-orleans-saints</v>
      </c>
      <c r="AH4005" s="5">
        <f>IF(tbl_pbp[[#This Row],[AwayTeam]] &lt;&gt; "new-orleans-saints", tbl_pbp[[#This Row],[homeWinPercentage]], 1-tbl_pbp[[#This Row],[homeWinPercentage]])</f>
        <v>0.41100000000000003</v>
      </c>
      <c r="AI4005" s="13">
        <f>tbl_pbp[[#This Row],[Kamara]]*tbl_pbp[[#This Row],[Impactful Play]]</f>
        <v>0</v>
      </c>
      <c r="AJ4005" s="13">
        <f>tbl_pbp[[#This Row],[Thomas]]*tbl_pbp[[#This Row],[Impactful Play]]</f>
        <v>0</v>
      </c>
      <c r="AK4005" s="13" t="str">
        <f>VLOOKUP(tbl_pbp[[#This Row],[Play Saints Win % Increase]], tbl_impact[],3,TRUE)</f>
        <v>Scented (0 to +5%)</v>
      </c>
    </row>
    <row r="4006" spans="1:37">
      <c r="A4006" s="1">
        <v>5</v>
      </c>
      <c r="B4006" s="5">
        <v>0.58799999999999997</v>
      </c>
      <c r="C4006" t="s">
        <v>4319</v>
      </c>
      <c r="D4006">
        <v>0</v>
      </c>
      <c r="E4006">
        <v>0</v>
      </c>
      <c r="F4006">
        <v>1</v>
      </c>
      <c r="G4006">
        <v>0</v>
      </c>
      <c r="H4006">
        <v>0</v>
      </c>
      <c r="I4006">
        <v>10</v>
      </c>
      <c r="J4006">
        <v>65</v>
      </c>
      <c r="K4006" t="s">
        <v>29</v>
      </c>
      <c r="L4006">
        <v>1</v>
      </c>
      <c r="M4006">
        <v>65</v>
      </c>
      <c r="N4006" t="s">
        <v>4320</v>
      </c>
      <c r="O4006" t="s">
        <v>1615</v>
      </c>
      <c r="P4006" t="s">
        <v>30</v>
      </c>
      <c r="Q4006" t="s">
        <v>31</v>
      </c>
      <c r="R4006" t="s">
        <v>32</v>
      </c>
      <c r="S4006" t="s">
        <v>33</v>
      </c>
      <c r="T4006" t="s">
        <v>202</v>
      </c>
      <c r="U4006" t="s">
        <v>255</v>
      </c>
      <c r="V4006" t="s">
        <v>4310</v>
      </c>
      <c r="X4006" t="str">
        <f>VLOOKUP(pbp!V1239, games!$B$2:$R$40, 3, FALSE)</f>
        <v>2019-10-27T17:00Z</v>
      </c>
      <c r="Y4006">
        <f>VLOOKUP(1*V4006,NFLGames!$H$11:$H$555,1,FALSE)</f>
        <v>401220330</v>
      </c>
      <c r="Z4006">
        <f>VLOOKUP($Y4006, NFLGames!$H$11:$K$555,2,FALSE)</f>
        <v>2020</v>
      </c>
      <c r="AA4006">
        <f>VLOOKUP($Y4006, NFLGames!$H$11:$K$555,3,FALSE)</f>
        <v>9</v>
      </c>
      <c r="AB4006" s="6">
        <f>IF(A4007=0, 0, AH4007-tbl_pbp[[#This Row],[Saints Win %]])</f>
        <v>2.200000000000002E-2</v>
      </c>
      <c r="AC4006">
        <v>1</v>
      </c>
      <c r="AE4006">
        <f>ABS(tbl_pbp[[#This Row],[play.homeScore]]-tbl_pbp[[#This Row],[play.awayScore]])</f>
        <v>0</v>
      </c>
      <c r="AF4006">
        <f>IF(tbl_pbp[[#This Row],[Play Saints Win % Increase]]&gt;=$AF$4,1,0)</f>
        <v>0</v>
      </c>
      <c r="AG4006" t="str">
        <f>VLOOKUP(tbl_pbp[[#This Row],[gameId]], games!$B$2:$T$40, 9, FALSE)</f>
        <v>new-orleans-saints</v>
      </c>
      <c r="AH4006" s="5">
        <f>IF(tbl_pbp[[#This Row],[AwayTeam]] &lt;&gt; "new-orleans-saints", tbl_pbp[[#This Row],[homeWinPercentage]], 1-tbl_pbp[[#This Row],[homeWinPercentage]])</f>
        <v>0.41200000000000003</v>
      </c>
      <c r="AI4006" s="13">
        <f>tbl_pbp[[#This Row],[Kamara]]*tbl_pbp[[#This Row],[Impactful Play]]</f>
        <v>0</v>
      </c>
      <c r="AJ4006" s="13">
        <f>tbl_pbp[[#This Row],[Thomas]]*tbl_pbp[[#This Row],[Impactful Play]]</f>
        <v>0</v>
      </c>
      <c r="AK4006" s="13" t="str">
        <f>VLOOKUP(tbl_pbp[[#This Row],[Play Saints Win % Increase]], tbl_impact[],3,TRUE)</f>
        <v>Scented (0 to +5%)</v>
      </c>
    </row>
    <row r="4007" spans="1:37">
      <c r="A4007" s="1">
        <v>6</v>
      </c>
      <c r="B4007" s="5">
        <v>0.56599999999999995</v>
      </c>
      <c r="C4007" t="s">
        <v>4321</v>
      </c>
      <c r="D4007">
        <v>0</v>
      </c>
      <c r="E4007">
        <v>0</v>
      </c>
      <c r="F4007">
        <v>1</v>
      </c>
      <c r="G4007">
        <v>0</v>
      </c>
      <c r="H4007">
        <v>0</v>
      </c>
      <c r="I4007">
        <v>4</v>
      </c>
      <c r="J4007">
        <v>59</v>
      </c>
      <c r="K4007" t="s">
        <v>29</v>
      </c>
      <c r="L4007">
        <v>2</v>
      </c>
      <c r="M4007">
        <v>59</v>
      </c>
      <c r="N4007" t="s">
        <v>4322</v>
      </c>
      <c r="O4007" t="s">
        <v>3655</v>
      </c>
      <c r="P4007" t="s">
        <v>30</v>
      </c>
      <c r="Q4007" t="s">
        <v>31</v>
      </c>
      <c r="R4007" t="s">
        <v>32</v>
      </c>
      <c r="S4007" t="s">
        <v>135</v>
      </c>
      <c r="T4007" t="s">
        <v>299</v>
      </c>
      <c r="U4007" t="s">
        <v>4323</v>
      </c>
      <c r="V4007" t="s">
        <v>4310</v>
      </c>
      <c r="X4007" t="str">
        <f>VLOOKUP(pbp!V1240, games!$B$2:$R$40, 3, FALSE)</f>
        <v>2019-10-27T17:00Z</v>
      </c>
      <c r="Y4007">
        <f>VLOOKUP(1*V4007,NFLGames!$H$11:$H$555,1,FALSE)</f>
        <v>401220330</v>
      </c>
      <c r="Z4007">
        <f>VLOOKUP($Y4007, NFLGames!$H$11:$K$555,2,FALSE)</f>
        <v>2020</v>
      </c>
      <c r="AA4007">
        <f>VLOOKUP($Y4007, NFLGames!$H$11:$K$555,3,FALSE)</f>
        <v>9</v>
      </c>
      <c r="AB4007" s="6">
        <f>IF(A4008=0, 0, AH4008-tbl_pbp[[#This Row],[Saints Win %]])</f>
        <v>1.7999999999999905E-2</v>
      </c>
      <c r="AE4007">
        <f>ABS(tbl_pbp[[#This Row],[play.homeScore]]-tbl_pbp[[#This Row],[play.awayScore]])</f>
        <v>0</v>
      </c>
      <c r="AF4007">
        <f>IF(tbl_pbp[[#This Row],[Play Saints Win % Increase]]&gt;=$AF$4,1,0)</f>
        <v>0</v>
      </c>
      <c r="AG4007" t="str">
        <f>VLOOKUP(tbl_pbp[[#This Row],[gameId]], games!$B$2:$T$40, 9, FALSE)</f>
        <v>new-orleans-saints</v>
      </c>
      <c r="AH4007" s="5">
        <f>IF(tbl_pbp[[#This Row],[AwayTeam]] &lt;&gt; "new-orleans-saints", tbl_pbp[[#This Row],[homeWinPercentage]], 1-tbl_pbp[[#This Row],[homeWinPercentage]])</f>
        <v>0.43400000000000005</v>
      </c>
      <c r="AI4007" s="13">
        <f>tbl_pbp[[#This Row],[Kamara]]*tbl_pbp[[#This Row],[Impactful Play]]</f>
        <v>0</v>
      </c>
      <c r="AJ4007" s="13">
        <f>tbl_pbp[[#This Row],[Thomas]]*tbl_pbp[[#This Row],[Impactful Play]]</f>
        <v>0</v>
      </c>
      <c r="AK4007" s="13" t="str">
        <f>VLOOKUP(tbl_pbp[[#This Row],[Play Saints Win % Increase]], tbl_impact[],3,TRUE)</f>
        <v>Scented (0 to +5%)</v>
      </c>
    </row>
    <row r="4008" spans="1:37">
      <c r="A4008" s="1">
        <v>7</v>
      </c>
      <c r="B4008" s="5">
        <v>0.54800000000000004</v>
      </c>
      <c r="C4008" t="s">
        <v>4324</v>
      </c>
      <c r="D4008">
        <v>0</v>
      </c>
      <c r="E4008">
        <v>0</v>
      </c>
      <c r="F4008">
        <v>1</v>
      </c>
      <c r="G4008">
        <v>0</v>
      </c>
      <c r="H4008">
        <v>0</v>
      </c>
      <c r="I4008">
        <v>10</v>
      </c>
      <c r="J4008">
        <v>51</v>
      </c>
      <c r="K4008" t="s">
        <v>29</v>
      </c>
      <c r="L4008">
        <v>1</v>
      </c>
      <c r="M4008">
        <v>51</v>
      </c>
      <c r="N4008" t="s">
        <v>4325</v>
      </c>
      <c r="O4008" t="s">
        <v>4326</v>
      </c>
      <c r="P4008" t="s">
        <v>30</v>
      </c>
      <c r="Q4008" t="s">
        <v>31</v>
      </c>
      <c r="R4008" t="s">
        <v>32</v>
      </c>
      <c r="S4008" t="s">
        <v>33</v>
      </c>
      <c r="T4008" t="s">
        <v>493</v>
      </c>
      <c r="U4008" t="s">
        <v>494</v>
      </c>
      <c r="V4008" t="s">
        <v>4310</v>
      </c>
      <c r="X4008" t="str">
        <f>VLOOKUP(pbp!V1241, games!$B$2:$R$40, 3, FALSE)</f>
        <v>2019-10-27T17:00Z</v>
      </c>
      <c r="Y4008">
        <f>VLOOKUP(1*V4008,NFLGames!$H$11:$H$555,1,FALSE)</f>
        <v>401220330</v>
      </c>
      <c r="Z4008">
        <f>VLOOKUP($Y4008, NFLGames!$H$11:$K$555,2,FALSE)</f>
        <v>2020</v>
      </c>
      <c r="AA4008">
        <f>VLOOKUP($Y4008, NFLGames!$H$11:$K$555,3,FALSE)</f>
        <v>9</v>
      </c>
      <c r="AB4008" s="6">
        <f>IF(A4009=0, 0, AH4009-tbl_pbp[[#This Row],[Saints Win %]])</f>
        <v>5.0000000000000044E-3</v>
      </c>
      <c r="AE4008">
        <f>ABS(tbl_pbp[[#This Row],[play.homeScore]]-tbl_pbp[[#This Row],[play.awayScore]])</f>
        <v>0</v>
      </c>
      <c r="AF4008">
        <f>IF(tbl_pbp[[#This Row],[Play Saints Win % Increase]]&gt;=$AF$4,1,0)</f>
        <v>0</v>
      </c>
      <c r="AG4008" t="str">
        <f>VLOOKUP(tbl_pbp[[#This Row],[gameId]], games!$B$2:$T$40, 9, FALSE)</f>
        <v>new-orleans-saints</v>
      </c>
      <c r="AH4008" s="5">
        <f>IF(tbl_pbp[[#This Row],[AwayTeam]] &lt;&gt; "new-orleans-saints", tbl_pbp[[#This Row],[homeWinPercentage]], 1-tbl_pbp[[#This Row],[homeWinPercentage]])</f>
        <v>0.45199999999999996</v>
      </c>
      <c r="AI4008" s="13">
        <f>tbl_pbp[[#This Row],[Kamara]]*tbl_pbp[[#This Row],[Impactful Play]]</f>
        <v>0</v>
      </c>
      <c r="AJ4008" s="13">
        <f>tbl_pbp[[#This Row],[Thomas]]*tbl_pbp[[#This Row],[Impactful Play]]</f>
        <v>0</v>
      </c>
      <c r="AK4008" s="13" t="str">
        <f>VLOOKUP(tbl_pbp[[#This Row],[Play Saints Win % Increase]], tbl_impact[],3,TRUE)</f>
        <v>Scented (0 to +5%)</v>
      </c>
    </row>
    <row r="4009" spans="1:37">
      <c r="A4009" s="1">
        <v>8</v>
      </c>
      <c r="B4009" s="5">
        <v>0.54300000000000004</v>
      </c>
      <c r="C4009" t="s">
        <v>4327</v>
      </c>
      <c r="D4009">
        <v>0</v>
      </c>
      <c r="E4009">
        <v>0</v>
      </c>
      <c r="F4009">
        <v>1</v>
      </c>
      <c r="G4009">
        <v>0</v>
      </c>
      <c r="H4009">
        <v>0</v>
      </c>
      <c r="I4009">
        <v>10</v>
      </c>
      <c r="J4009">
        <v>40</v>
      </c>
      <c r="K4009" t="s">
        <v>29</v>
      </c>
      <c r="L4009">
        <v>1</v>
      </c>
      <c r="M4009">
        <v>40</v>
      </c>
      <c r="N4009" t="s">
        <v>4328</v>
      </c>
      <c r="O4009" t="s">
        <v>384</v>
      </c>
      <c r="P4009" t="s">
        <v>30</v>
      </c>
      <c r="Q4009" t="s">
        <v>31</v>
      </c>
      <c r="R4009" t="s">
        <v>32</v>
      </c>
      <c r="S4009" t="s">
        <v>33</v>
      </c>
      <c r="T4009" t="s">
        <v>555</v>
      </c>
      <c r="U4009" t="s">
        <v>4329</v>
      </c>
      <c r="V4009" t="s">
        <v>4310</v>
      </c>
      <c r="X4009" t="str">
        <f>VLOOKUP(pbp!V1242, games!$B$2:$R$40, 3, FALSE)</f>
        <v>2019-10-27T17:00Z</v>
      </c>
      <c r="Y4009">
        <f>VLOOKUP(1*V4009,NFLGames!$H$11:$H$555,1,FALSE)</f>
        <v>401220330</v>
      </c>
      <c r="Z4009">
        <f>VLOOKUP($Y4009, NFLGames!$H$11:$K$555,2,FALSE)</f>
        <v>2020</v>
      </c>
      <c r="AA4009">
        <f>VLOOKUP($Y4009, NFLGames!$H$11:$K$555,3,FALSE)</f>
        <v>9</v>
      </c>
      <c r="AB4009" s="6">
        <f>IF(A4010=0, 0, AH4010-tbl_pbp[[#This Row],[Saints Win %]])</f>
        <v>-8.0000000000000071E-3</v>
      </c>
      <c r="AE4009">
        <f>ABS(tbl_pbp[[#This Row],[play.homeScore]]-tbl_pbp[[#This Row],[play.awayScore]])</f>
        <v>0</v>
      </c>
      <c r="AF4009">
        <f>IF(tbl_pbp[[#This Row],[Play Saints Win % Increase]]&gt;=$AF$4,1,0)</f>
        <v>0</v>
      </c>
      <c r="AG4009" t="str">
        <f>VLOOKUP(tbl_pbp[[#This Row],[gameId]], games!$B$2:$T$40, 9, FALSE)</f>
        <v>new-orleans-saints</v>
      </c>
      <c r="AH4009" s="5">
        <f>IF(tbl_pbp[[#This Row],[AwayTeam]] &lt;&gt; "new-orleans-saints", tbl_pbp[[#This Row],[homeWinPercentage]], 1-tbl_pbp[[#This Row],[homeWinPercentage]])</f>
        <v>0.45699999999999996</v>
      </c>
      <c r="AI4009" s="13">
        <f>tbl_pbp[[#This Row],[Kamara]]*tbl_pbp[[#This Row],[Impactful Play]]</f>
        <v>0</v>
      </c>
      <c r="AJ4009" s="13">
        <f>tbl_pbp[[#This Row],[Thomas]]*tbl_pbp[[#This Row],[Impactful Play]]</f>
        <v>0</v>
      </c>
      <c r="AK4009" s="13" t="str">
        <f>VLOOKUP(tbl_pbp[[#This Row],[Play Saints Win % Increase]], tbl_impact[],3,TRUE)</f>
        <v>Bad (0 to -5%)</v>
      </c>
    </row>
    <row r="4010" spans="1:37">
      <c r="A4010" s="1">
        <v>9</v>
      </c>
      <c r="B4010" s="5">
        <v>0.55100000000000005</v>
      </c>
      <c r="C4010" t="s">
        <v>4330</v>
      </c>
      <c r="D4010">
        <v>0</v>
      </c>
      <c r="E4010">
        <v>0</v>
      </c>
      <c r="F4010">
        <v>1</v>
      </c>
      <c r="G4010">
        <v>0</v>
      </c>
      <c r="H4010">
        <v>0</v>
      </c>
      <c r="I4010">
        <v>4</v>
      </c>
      <c r="J4010">
        <v>34</v>
      </c>
      <c r="K4010" t="s">
        <v>29</v>
      </c>
      <c r="L4010">
        <v>2</v>
      </c>
      <c r="M4010">
        <v>34</v>
      </c>
      <c r="N4010" t="s">
        <v>4331</v>
      </c>
      <c r="O4010" t="s">
        <v>2773</v>
      </c>
      <c r="P4010" t="s">
        <v>45</v>
      </c>
      <c r="Q4010" t="s">
        <v>46</v>
      </c>
      <c r="R4010" t="s">
        <v>47</v>
      </c>
      <c r="S4010" t="s">
        <v>135</v>
      </c>
      <c r="T4010" t="s">
        <v>421</v>
      </c>
      <c r="U4010" t="s">
        <v>4332</v>
      </c>
      <c r="V4010" t="s">
        <v>4310</v>
      </c>
      <c r="X4010" t="str">
        <f>VLOOKUP(pbp!V1243, games!$B$2:$R$40, 3, FALSE)</f>
        <v>2019-10-27T17:00Z</v>
      </c>
      <c r="Y4010">
        <f>VLOOKUP(1*V4010,NFLGames!$H$11:$H$555,1,FALSE)</f>
        <v>401220330</v>
      </c>
      <c r="Z4010">
        <f>VLOOKUP($Y4010, NFLGames!$H$11:$K$555,2,FALSE)</f>
        <v>2020</v>
      </c>
      <c r="AA4010">
        <f>VLOOKUP($Y4010, NFLGames!$H$11:$K$555,3,FALSE)</f>
        <v>9</v>
      </c>
      <c r="AB4010" s="6">
        <f>IF(A4011=0, 0, AH4011-tbl_pbp[[#This Row],[Saints Win %]])</f>
        <v>6.1000000000000054E-2</v>
      </c>
      <c r="AE4010">
        <f>ABS(tbl_pbp[[#This Row],[play.homeScore]]-tbl_pbp[[#This Row],[play.awayScore]])</f>
        <v>0</v>
      </c>
      <c r="AF4010">
        <f>IF(tbl_pbp[[#This Row],[Play Saints Win % Increase]]&gt;=$AF$4,1,0)</f>
        <v>0</v>
      </c>
      <c r="AG4010" t="str">
        <f>VLOOKUP(tbl_pbp[[#This Row],[gameId]], games!$B$2:$T$40, 9, FALSE)</f>
        <v>new-orleans-saints</v>
      </c>
      <c r="AH4010" s="5">
        <f>IF(tbl_pbp[[#This Row],[AwayTeam]] &lt;&gt; "new-orleans-saints", tbl_pbp[[#This Row],[homeWinPercentage]], 1-tbl_pbp[[#This Row],[homeWinPercentage]])</f>
        <v>0.44899999999999995</v>
      </c>
      <c r="AI4010" s="13">
        <f>tbl_pbp[[#This Row],[Kamara]]*tbl_pbp[[#This Row],[Impactful Play]]</f>
        <v>0</v>
      </c>
      <c r="AJ4010" s="13">
        <f>tbl_pbp[[#This Row],[Thomas]]*tbl_pbp[[#This Row],[Impactful Play]]</f>
        <v>0</v>
      </c>
      <c r="AK4010" s="13" t="str">
        <f>VLOOKUP(tbl_pbp[[#This Row],[Play Saints Win % Increase]], tbl_impact[],3,TRUE)</f>
        <v>Perfumed (5 to + 10%)</v>
      </c>
    </row>
    <row r="4011" spans="1:37">
      <c r="A4011" s="1">
        <v>10</v>
      </c>
      <c r="B4011" s="5">
        <v>0.49</v>
      </c>
      <c r="C4011" t="s">
        <v>4333</v>
      </c>
      <c r="D4011">
        <v>0</v>
      </c>
      <c r="E4011">
        <v>0</v>
      </c>
      <c r="F4011">
        <v>1</v>
      </c>
      <c r="G4011">
        <v>0</v>
      </c>
      <c r="H4011">
        <v>0</v>
      </c>
      <c r="I4011">
        <v>3</v>
      </c>
      <c r="J4011">
        <v>33</v>
      </c>
      <c r="K4011" t="s">
        <v>29</v>
      </c>
      <c r="L4011">
        <v>3</v>
      </c>
      <c r="M4011">
        <v>33</v>
      </c>
      <c r="N4011" t="s">
        <v>4334</v>
      </c>
      <c r="O4011" t="s">
        <v>3169</v>
      </c>
      <c r="P4011" t="s">
        <v>30</v>
      </c>
      <c r="Q4011" t="s">
        <v>31</v>
      </c>
      <c r="R4011" t="s">
        <v>32</v>
      </c>
      <c r="S4011" t="s">
        <v>375</v>
      </c>
      <c r="T4011" t="s">
        <v>4335</v>
      </c>
      <c r="U4011" t="s">
        <v>4336</v>
      </c>
      <c r="V4011" t="s">
        <v>4310</v>
      </c>
      <c r="X4011" t="str">
        <f>VLOOKUP(pbp!V1244, games!$B$2:$R$40, 3, FALSE)</f>
        <v>2019-10-27T17:00Z</v>
      </c>
      <c r="Y4011">
        <f>VLOOKUP(1*V4011,NFLGames!$H$11:$H$555,1,FALSE)</f>
        <v>401220330</v>
      </c>
      <c r="Z4011">
        <f>VLOOKUP($Y4011, NFLGames!$H$11:$K$555,2,FALSE)</f>
        <v>2020</v>
      </c>
      <c r="AA4011">
        <f>VLOOKUP($Y4011, NFLGames!$H$11:$K$555,3,FALSE)</f>
        <v>9</v>
      </c>
      <c r="AB4011" s="6">
        <f>IF(A4012=0, 0, AH4012-tbl_pbp[[#This Row],[Saints Win %]])</f>
        <v>-0.14300000000000002</v>
      </c>
      <c r="AE4011">
        <f>ABS(tbl_pbp[[#This Row],[play.homeScore]]-tbl_pbp[[#This Row],[play.awayScore]])</f>
        <v>0</v>
      </c>
      <c r="AF4011">
        <f>IF(tbl_pbp[[#This Row],[Play Saints Win % Increase]]&gt;=$AF$4,1,0)</f>
        <v>0</v>
      </c>
      <c r="AG4011" t="str">
        <f>VLOOKUP(tbl_pbp[[#This Row],[gameId]], games!$B$2:$T$40, 9, FALSE)</f>
        <v>new-orleans-saints</v>
      </c>
      <c r="AH4011" s="5">
        <f>IF(tbl_pbp[[#This Row],[AwayTeam]] &lt;&gt; "new-orleans-saints", tbl_pbp[[#This Row],[homeWinPercentage]], 1-tbl_pbp[[#This Row],[homeWinPercentage]])</f>
        <v>0.51</v>
      </c>
      <c r="AI4011" s="13">
        <f>tbl_pbp[[#This Row],[Kamara]]*tbl_pbp[[#This Row],[Impactful Play]]</f>
        <v>0</v>
      </c>
      <c r="AJ4011" s="13">
        <f>tbl_pbp[[#This Row],[Thomas]]*tbl_pbp[[#This Row],[Impactful Play]]</f>
        <v>0</v>
      </c>
      <c r="AK4011" s="13" t="str">
        <f>VLOOKUP(tbl_pbp[[#This Row],[Play Saints Win % Increase]], tbl_impact[],3,TRUE)</f>
        <v>Stinky (worse than -10% to -20%)</v>
      </c>
    </row>
    <row r="4012" spans="1:37">
      <c r="A4012" s="1">
        <v>11</v>
      </c>
      <c r="B4012" s="5">
        <v>0.63300000000000001</v>
      </c>
      <c r="C4012" t="s">
        <v>4337</v>
      </c>
      <c r="D4012">
        <v>0</v>
      </c>
      <c r="E4012">
        <v>0</v>
      </c>
      <c r="F4012">
        <v>1</v>
      </c>
      <c r="G4012">
        <v>0</v>
      </c>
      <c r="H4012">
        <v>0</v>
      </c>
      <c r="I4012">
        <v>10</v>
      </c>
      <c r="J4012">
        <v>14</v>
      </c>
      <c r="K4012" t="s">
        <v>29</v>
      </c>
      <c r="L4012">
        <v>1</v>
      </c>
      <c r="M4012">
        <v>14</v>
      </c>
      <c r="N4012" t="s">
        <v>4338</v>
      </c>
      <c r="O4012" t="s">
        <v>1229</v>
      </c>
      <c r="P4012" t="s">
        <v>45</v>
      </c>
      <c r="Q4012" t="s">
        <v>46</v>
      </c>
      <c r="R4012" t="s">
        <v>47</v>
      </c>
      <c r="S4012" t="s">
        <v>33</v>
      </c>
      <c r="T4012" t="s">
        <v>677</v>
      </c>
      <c r="U4012" t="s">
        <v>929</v>
      </c>
      <c r="V4012" t="s">
        <v>4310</v>
      </c>
      <c r="X4012" t="str">
        <f>VLOOKUP(pbp!V1245, games!$B$2:$R$40, 3, FALSE)</f>
        <v>2019-10-27T17:00Z</v>
      </c>
      <c r="Y4012">
        <f>VLOOKUP(1*V4012,NFLGames!$H$11:$H$555,1,FALSE)</f>
        <v>401220330</v>
      </c>
      <c r="Z4012">
        <f>VLOOKUP($Y4012, NFLGames!$H$11:$K$555,2,FALSE)</f>
        <v>2020</v>
      </c>
      <c r="AA4012">
        <f>VLOOKUP($Y4012, NFLGames!$H$11:$K$555,3,FALSE)</f>
        <v>9</v>
      </c>
      <c r="AB4012" s="6">
        <f>IF(A4013=0, 0, AH4013-tbl_pbp[[#This Row],[Saints Win %]])</f>
        <v>8.9999999999999969E-2</v>
      </c>
      <c r="AC4012">
        <v>1</v>
      </c>
      <c r="AE4012">
        <f>ABS(tbl_pbp[[#This Row],[play.homeScore]]-tbl_pbp[[#This Row],[play.awayScore]])</f>
        <v>0</v>
      </c>
      <c r="AF4012">
        <f>IF(tbl_pbp[[#This Row],[Play Saints Win % Increase]]&gt;=$AF$4,1,0)</f>
        <v>0</v>
      </c>
      <c r="AG4012" t="str">
        <f>VLOOKUP(tbl_pbp[[#This Row],[gameId]], games!$B$2:$T$40, 9, FALSE)</f>
        <v>new-orleans-saints</v>
      </c>
      <c r="AH4012" s="5">
        <f>IF(tbl_pbp[[#This Row],[AwayTeam]] &lt;&gt; "new-orleans-saints", tbl_pbp[[#This Row],[homeWinPercentage]], 1-tbl_pbp[[#This Row],[homeWinPercentage]])</f>
        <v>0.36699999999999999</v>
      </c>
      <c r="AI4012" s="13">
        <f>tbl_pbp[[#This Row],[Kamara]]*tbl_pbp[[#This Row],[Impactful Play]]</f>
        <v>0</v>
      </c>
      <c r="AJ4012" s="13">
        <f>tbl_pbp[[#This Row],[Thomas]]*tbl_pbp[[#This Row],[Impactful Play]]</f>
        <v>0</v>
      </c>
      <c r="AK4012" s="13" t="str">
        <f>VLOOKUP(tbl_pbp[[#This Row],[Play Saints Win % Increase]], tbl_impact[],3,TRUE)</f>
        <v>Perfumed (5 to + 10%)</v>
      </c>
    </row>
    <row r="4013" spans="1:37">
      <c r="A4013" s="1">
        <v>12</v>
      </c>
      <c r="B4013" s="5">
        <v>0.54300000000000004</v>
      </c>
      <c r="C4013" t="s">
        <v>4339</v>
      </c>
      <c r="D4013">
        <v>0</v>
      </c>
      <c r="E4013">
        <v>0</v>
      </c>
      <c r="F4013">
        <v>1</v>
      </c>
      <c r="G4013">
        <v>0</v>
      </c>
      <c r="H4013">
        <v>0</v>
      </c>
      <c r="I4013">
        <v>10</v>
      </c>
      <c r="J4013">
        <v>14</v>
      </c>
      <c r="K4013" t="s">
        <v>29</v>
      </c>
      <c r="L4013">
        <v>2</v>
      </c>
      <c r="M4013">
        <v>14</v>
      </c>
      <c r="N4013" t="s">
        <v>4340</v>
      </c>
      <c r="O4013" t="s">
        <v>397</v>
      </c>
      <c r="P4013" t="s">
        <v>22</v>
      </c>
      <c r="Q4013" t="s">
        <v>37</v>
      </c>
      <c r="S4013" t="s">
        <v>120</v>
      </c>
      <c r="T4013" t="s">
        <v>677</v>
      </c>
      <c r="U4013" t="s">
        <v>4341</v>
      </c>
      <c r="V4013" t="s">
        <v>4310</v>
      </c>
      <c r="X4013" t="str">
        <f>VLOOKUP(pbp!V1246, games!$B$2:$R$40, 3, FALSE)</f>
        <v>2019-10-27T17:00Z</v>
      </c>
      <c r="Y4013">
        <f>VLOOKUP(1*V4013,NFLGames!$H$11:$H$555,1,FALSE)</f>
        <v>401220330</v>
      </c>
      <c r="Z4013">
        <f>VLOOKUP($Y4013, NFLGames!$H$11:$K$555,2,FALSE)</f>
        <v>2020</v>
      </c>
      <c r="AA4013">
        <f>VLOOKUP($Y4013, NFLGames!$H$11:$K$555,3,FALSE)</f>
        <v>9</v>
      </c>
      <c r="AB4013" s="6">
        <f>IF(A4014=0, 0, AH4014-tbl_pbp[[#This Row],[Saints Win %]])</f>
        <v>9.7000000000000086E-2</v>
      </c>
      <c r="AC4013">
        <v>1</v>
      </c>
      <c r="AE4013">
        <f>ABS(tbl_pbp[[#This Row],[play.homeScore]]-tbl_pbp[[#This Row],[play.awayScore]])</f>
        <v>0</v>
      </c>
      <c r="AF4013">
        <f>IF(tbl_pbp[[#This Row],[Play Saints Win % Increase]]&gt;=$AF$4,1,0)</f>
        <v>0</v>
      </c>
      <c r="AG4013" t="str">
        <f>VLOOKUP(tbl_pbp[[#This Row],[gameId]], games!$B$2:$T$40, 9, FALSE)</f>
        <v>new-orleans-saints</v>
      </c>
      <c r="AH4013" s="5">
        <f>IF(tbl_pbp[[#This Row],[AwayTeam]] &lt;&gt; "new-orleans-saints", tbl_pbp[[#This Row],[homeWinPercentage]], 1-tbl_pbp[[#This Row],[homeWinPercentage]])</f>
        <v>0.45699999999999996</v>
      </c>
      <c r="AI4013" s="13">
        <f>tbl_pbp[[#This Row],[Kamara]]*tbl_pbp[[#This Row],[Impactful Play]]</f>
        <v>0</v>
      </c>
      <c r="AJ4013" s="13">
        <f>tbl_pbp[[#This Row],[Thomas]]*tbl_pbp[[#This Row],[Impactful Play]]</f>
        <v>0</v>
      </c>
      <c r="AK4013" s="13" t="str">
        <f>VLOOKUP(tbl_pbp[[#This Row],[Play Saints Win % Increase]], tbl_impact[],3,TRUE)</f>
        <v>Perfumed (5 to + 10%)</v>
      </c>
    </row>
    <row r="4014" spans="1:37">
      <c r="A4014" s="1">
        <v>13</v>
      </c>
      <c r="B4014" s="5">
        <v>0.44600000000000001</v>
      </c>
      <c r="C4014" t="s">
        <v>4342</v>
      </c>
      <c r="D4014">
        <v>0</v>
      </c>
      <c r="E4014">
        <v>0</v>
      </c>
      <c r="F4014">
        <v>1</v>
      </c>
      <c r="G4014">
        <v>0</v>
      </c>
      <c r="H4014">
        <v>7</v>
      </c>
      <c r="I4014">
        <v>10</v>
      </c>
      <c r="J4014">
        <v>14</v>
      </c>
      <c r="K4014" t="s">
        <v>29</v>
      </c>
      <c r="L4014">
        <v>3</v>
      </c>
      <c r="M4014">
        <v>14</v>
      </c>
      <c r="N4014" t="s">
        <v>4343</v>
      </c>
      <c r="O4014" t="s">
        <v>1056</v>
      </c>
      <c r="P4014" t="s">
        <v>103</v>
      </c>
      <c r="Q4014" t="s">
        <v>104</v>
      </c>
      <c r="R4014" t="s">
        <v>105</v>
      </c>
      <c r="S4014" t="s">
        <v>123</v>
      </c>
      <c r="T4014" t="s">
        <v>677</v>
      </c>
      <c r="U4014" t="s">
        <v>4344</v>
      </c>
      <c r="V4014" t="s">
        <v>4310</v>
      </c>
      <c r="X4014" t="str">
        <f>VLOOKUP(pbp!V1247, games!$B$2:$R$40, 3, FALSE)</f>
        <v>2019-10-27T17:00Z</v>
      </c>
      <c r="Y4014">
        <f>VLOOKUP(1*V4014,NFLGames!$H$11:$H$555,1,FALSE)</f>
        <v>401220330</v>
      </c>
      <c r="Z4014">
        <f>VLOOKUP($Y4014, NFLGames!$H$11:$K$555,2,FALSE)</f>
        <v>2020</v>
      </c>
      <c r="AA4014">
        <f>VLOOKUP($Y4014, NFLGames!$H$11:$K$555,3,FALSE)</f>
        <v>9</v>
      </c>
      <c r="AB4014" s="6">
        <f>IF(A4015=0, 0, AH4015-tbl_pbp[[#This Row],[Saints Win %]])</f>
        <v>-4.0000000000000036E-3</v>
      </c>
      <c r="AE4014">
        <f>ABS(tbl_pbp[[#This Row],[play.homeScore]]-tbl_pbp[[#This Row],[play.awayScore]])</f>
        <v>7</v>
      </c>
      <c r="AF4014">
        <f>IF(tbl_pbp[[#This Row],[Play Saints Win % Increase]]&gt;=$AF$4,1,0)</f>
        <v>0</v>
      </c>
      <c r="AG4014" t="str">
        <f>VLOOKUP(tbl_pbp[[#This Row],[gameId]], games!$B$2:$T$40, 9, FALSE)</f>
        <v>new-orleans-saints</v>
      </c>
      <c r="AH4014" s="5">
        <f>IF(tbl_pbp[[#This Row],[AwayTeam]] &lt;&gt; "new-orleans-saints", tbl_pbp[[#This Row],[homeWinPercentage]], 1-tbl_pbp[[#This Row],[homeWinPercentage]])</f>
        <v>0.55400000000000005</v>
      </c>
      <c r="AI4014" s="13">
        <f>tbl_pbp[[#This Row],[Kamara]]*tbl_pbp[[#This Row],[Impactful Play]]</f>
        <v>0</v>
      </c>
      <c r="AJ4014" s="13">
        <f>tbl_pbp[[#This Row],[Thomas]]*tbl_pbp[[#This Row],[Impactful Play]]</f>
        <v>0</v>
      </c>
      <c r="AK4014" s="13" t="str">
        <f>VLOOKUP(tbl_pbp[[#This Row],[Play Saints Win % Increase]], tbl_impact[],3,TRUE)</f>
        <v>Bad (0 to -5%)</v>
      </c>
    </row>
    <row r="4015" spans="1:37">
      <c r="A4015" s="1">
        <v>14</v>
      </c>
      <c r="B4015" s="5">
        <v>0.45</v>
      </c>
      <c r="C4015" t="s">
        <v>4345</v>
      </c>
      <c r="D4015">
        <v>0</v>
      </c>
      <c r="E4015">
        <v>0</v>
      </c>
      <c r="F4015">
        <v>1</v>
      </c>
      <c r="G4015">
        <v>0</v>
      </c>
      <c r="H4015">
        <v>7</v>
      </c>
      <c r="I4015">
        <v>0</v>
      </c>
      <c r="J4015">
        <v>65</v>
      </c>
      <c r="K4015" t="s">
        <v>29</v>
      </c>
      <c r="L4015">
        <v>0</v>
      </c>
      <c r="M4015">
        <v>65</v>
      </c>
      <c r="N4015" t="s">
        <v>288</v>
      </c>
      <c r="O4015" t="s">
        <v>1056</v>
      </c>
      <c r="P4015" t="s">
        <v>25</v>
      </c>
      <c r="Q4015" t="s">
        <v>26</v>
      </c>
      <c r="R4015" t="s">
        <v>27</v>
      </c>
      <c r="V4015" t="s">
        <v>4310</v>
      </c>
      <c r="X4015" t="str">
        <f>VLOOKUP(pbp!V1248, games!$B$2:$R$40, 3, FALSE)</f>
        <v>2019-10-27T17:00Z</v>
      </c>
      <c r="Y4015">
        <f>VLOOKUP(1*V4015,NFLGames!$H$11:$H$555,1,FALSE)</f>
        <v>401220330</v>
      </c>
      <c r="Z4015">
        <f>VLOOKUP($Y4015, NFLGames!$H$11:$K$555,2,FALSE)</f>
        <v>2020</v>
      </c>
      <c r="AA4015">
        <f>VLOOKUP($Y4015, NFLGames!$H$11:$K$555,3,FALSE)</f>
        <v>9</v>
      </c>
      <c r="AB4015" s="6">
        <f>IF(A4016=0, 0, AH4016-tbl_pbp[[#This Row],[Saints Win %]])</f>
        <v>3.2000000000000028E-2</v>
      </c>
      <c r="AE4015">
        <f>ABS(tbl_pbp[[#This Row],[play.homeScore]]-tbl_pbp[[#This Row],[play.awayScore]])</f>
        <v>7</v>
      </c>
      <c r="AF4015">
        <f>IF(tbl_pbp[[#This Row],[Play Saints Win % Increase]]&gt;=$AF$4,1,0)</f>
        <v>0</v>
      </c>
      <c r="AG4015" t="str">
        <f>VLOOKUP(tbl_pbp[[#This Row],[gameId]], games!$B$2:$T$40, 9, FALSE)</f>
        <v>new-orleans-saints</v>
      </c>
      <c r="AH4015" s="5">
        <f>IF(tbl_pbp[[#This Row],[AwayTeam]] &lt;&gt; "new-orleans-saints", tbl_pbp[[#This Row],[homeWinPercentage]], 1-tbl_pbp[[#This Row],[homeWinPercentage]])</f>
        <v>0.55000000000000004</v>
      </c>
      <c r="AI4015" s="13">
        <f>tbl_pbp[[#This Row],[Kamara]]*tbl_pbp[[#This Row],[Impactful Play]]</f>
        <v>0</v>
      </c>
      <c r="AJ4015" s="13">
        <f>tbl_pbp[[#This Row],[Thomas]]*tbl_pbp[[#This Row],[Impactful Play]]</f>
        <v>0</v>
      </c>
      <c r="AK4015" s="13" t="str">
        <f>VLOOKUP(tbl_pbp[[#This Row],[Play Saints Win % Increase]], tbl_impact[],3,TRUE)</f>
        <v>Scented (0 to +5%)</v>
      </c>
    </row>
    <row r="4016" spans="1:37">
      <c r="A4016" s="1">
        <v>15</v>
      </c>
      <c r="B4016" s="5">
        <v>0.41799999999999998</v>
      </c>
      <c r="C4016" t="s">
        <v>4346</v>
      </c>
      <c r="D4016">
        <v>0</v>
      </c>
      <c r="E4016">
        <v>0</v>
      </c>
      <c r="F4016">
        <v>1</v>
      </c>
      <c r="G4016">
        <v>0</v>
      </c>
      <c r="H4016">
        <v>7</v>
      </c>
      <c r="I4016">
        <v>10</v>
      </c>
      <c r="J4016">
        <v>25</v>
      </c>
      <c r="K4016" t="s">
        <v>369</v>
      </c>
      <c r="L4016">
        <v>1</v>
      </c>
      <c r="M4016">
        <v>75</v>
      </c>
      <c r="N4016" t="s">
        <v>4347</v>
      </c>
      <c r="O4016" t="s">
        <v>1056</v>
      </c>
      <c r="P4016" t="s">
        <v>22</v>
      </c>
      <c r="Q4016" t="s">
        <v>37</v>
      </c>
      <c r="S4016" t="s">
        <v>33</v>
      </c>
      <c r="T4016" t="s">
        <v>370</v>
      </c>
      <c r="U4016" t="s">
        <v>371</v>
      </c>
      <c r="V4016" t="s">
        <v>4310</v>
      </c>
      <c r="X4016" t="str">
        <f>VLOOKUP(pbp!V1249, games!$B$2:$R$40, 3, FALSE)</f>
        <v>2019-10-27T17:00Z</v>
      </c>
      <c r="Y4016">
        <f>VLOOKUP(1*V4016,NFLGames!$H$11:$H$555,1,FALSE)</f>
        <v>401220330</v>
      </c>
      <c r="Z4016">
        <f>VLOOKUP($Y4016, NFLGames!$H$11:$K$555,2,FALSE)</f>
        <v>2020</v>
      </c>
      <c r="AA4016">
        <f>VLOOKUP($Y4016, NFLGames!$H$11:$K$555,3,FALSE)</f>
        <v>9</v>
      </c>
      <c r="AB4016" s="6">
        <f>IF(A4017=0, 0, AH4017-tbl_pbp[[#This Row],[Saints Win %]])</f>
        <v>3.9999999999999925E-2</v>
      </c>
      <c r="AE4016">
        <f>ABS(tbl_pbp[[#This Row],[play.homeScore]]-tbl_pbp[[#This Row],[play.awayScore]])</f>
        <v>7</v>
      </c>
      <c r="AF4016">
        <f>IF(tbl_pbp[[#This Row],[Play Saints Win % Increase]]&gt;=$AF$4,1,0)</f>
        <v>0</v>
      </c>
      <c r="AG4016" t="str">
        <f>VLOOKUP(tbl_pbp[[#This Row],[gameId]], games!$B$2:$T$40, 9, FALSE)</f>
        <v>new-orleans-saints</v>
      </c>
      <c r="AH4016" s="5">
        <f>IF(tbl_pbp[[#This Row],[AwayTeam]] &lt;&gt; "new-orleans-saints", tbl_pbp[[#This Row],[homeWinPercentage]], 1-tbl_pbp[[#This Row],[homeWinPercentage]])</f>
        <v>0.58200000000000007</v>
      </c>
      <c r="AI4016" s="13">
        <f>tbl_pbp[[#This Row],[Kamara]]*tbl_pbp[[#This Row],[Impactful Play]]</f>
        <v>0</v>
      </c>
      <c r="AJ4016" s="13">
        <f>tbl_pbp[[#This Row],[Thomas]]*tbl_pbp[[#This Row],[Impactful Play]]</f>
        <v>0</v>
      </c>
      <c r="AK4016" s="13" t="str">
        <f>VLOOKUP(tbl_pbp[[#This Row],[Play Saints Win % Increase]], tbl_impact[],3,TRUE)</f>
        <v>Scented (0 to +5%)</v>
      </c>
    </row>
    <row r="4017" spans="1:37">
      <c r="A4017" s="1">
        <v>16</v>
      </c>
      <c r="B4017" s="5">
        <v>0.378</v>
      </c>
      <c r="C4017" t="s">
        <v>4348</v>
      </c>
      <c r="D4017">
        <v>0</v>
      </c>
      <c r="E4017">
        <v>0</v>
      </c>
      <c r="F4017">
        <v>1</v>
      </c>
      <c r="G4017">
        <v>0</v>
      </c>
      <c r="H4017">
        <v>7</v>
      </c>
      <c r="I4017">
        <v>10</v>
      </c>
      <c r="J4017">
        <v>25</v>
      </c>
      <c r="K4017" t="s">
        <v>369</v>
      </c>
      <c r="L4017">
        <v>2</v>
      </c>
      <c r="M4017">
        <v>75</v>
      </c>
      <c r="N4017" t="s">
        <v>4349</v>
      </c>
      <c r="O4017" t="s">
        <v>4350</v>
      </c>
      <c r="P4017" t="s">
        <v>94</v>
      </c>
      <c r="Q4017" t="s">
        <v>95</v>
      </c>
      <c r="R4017" t="s">
        <v>96</v>
      </c>
      <c r="S4017" t="s">
        <v>120</v>
      </c>
      <c r="T4017" t="s">
        <v>370</v>
      </c>
      <c r="U4017" t="s">
        <v>419</v>
      </c>
      <c r="V4017" t="s">
        <v>4310</v>
      </c>
      <c r="X4017" t="str">
        <f>VLOOKUP(pbp!V1250, games!$B$2:$R$40, 3, FALSE)</f>
        <v>2019-10-27T17:00Z</v>
      </c>
      <c r="Y4017">
        <f>VLOOKUP(1*V4017,NFLGames!$H$11:$H$555,1,FALSE)</f>
        <v>401220330</v>
      </c>
      <c r="Z4017">
        <f>VLOOKUP($Y4017, NFLGames!$H$11:$K$555,2,FALSE)</f>
        <v>2020</v>
      </c>
      <c r="AA4017">
        <f>VLOOKUP($Y4017, NFLGames!$H$11:$K$555,3,FALSE)</f>
        <v>9</v>
      </c>
      <c r="AB4017" s="6">
        <f>IF(A4018=0, 0, AH4018-tbl_pbp[[#This Row],[Saints Win %]])</f>
        <v>-3.0000000000000027E-3</v>
      </c>
      <c r="AE4017">
        <f>ABS(tbl_pbp[[#This Row],[play.homeScore]]-tbl_pbp[[#This Row],[play.awayScore]])</f>
        <v>7</v>
      </c>
      <c r="AF4017">
        <f>IF(tbl_pbp[[#This Row],[Play Saints Win % Increase]]&gt;=$AF$4,1,0)</f>
        <v>0</v>
      </c>
      <c r="AG4017" t="str">
        <f>VLOOKUP(tbl_pbp[[#This Row],[gameId]], games!$B$2:$T$40, 9, FALSE)</f>
        <v>new-orleans-saints</v>
      </c>
      <c r="AH4017" s="5">
        <f>IF(tbl_pbp[[#This Row],[AwayTeam]] &lt;&gt; "new-orleans-saints", tbl_pbp[[#This Row],[homeWinPercentage]], 1-tbl_pbp[[#This Row],[homeWinPercentage]])</f>
        <v>0.622</v>
      </c>
      <c r="AI4017" s="13">
        <f>tbl_pbp[[#This Row],[Kamara]]*tbl_pbp[[#This Row],[Impactful Play]]</f>
        <v>0</v>
      </c>
      <c r="AJ4017" s="13">
        <f>tbl_pbp[[#This Row],[Thomas]]*tbl_pbp[[#This Row],[Impactful Play]]</f>
        <v>0</v>
      </c>
      <c r="AK4017" s="13" t="str">
        <f>VLOOKUP(tbl_pbp[[#This Row],[Play Saints Win % Increase]], tbl_impact[],3,TRUE)</f>
        <v>Bad (0 to -5%)</v>
      </c>
    </row>
    <row r="4018" spans="1:37">
      <c r="A4018" s="1">
        <v>17</v>
      </c>
      <c r="B4018" s="5">
        <v>0.38100000000000001</v>
      </c>
      <c r="C4018" t="s">
        <v>4351</v>
      </c>
      <c r="D4018">
        <v>0</v>
      </c>
      <c r="E4018">
        <v>0</v>
      </c>
      <c r="F4018">
        <v>1</v>
      </c>
      <c r="G4018">
        <v>0</v>
      </c>
      <c r="H4018">
        <v>7</v>
      </c>
      <c r="I4018">
        <v>20</v>
      </c>
      <c r="J4018">
        <v>15</v>
      </c>
      <c r="K4018" t="s">
        <v>369</v>
      </c>
      <c r="L4018">
        <v>2</v>
      </c>
      <c r="M4018">
        <v>85</v>
      </c>
      <c r="N4018" t="s">
        <v>4352</v>
      </c>
      <c r="O4018" t="s">
        <v>564</v>
      </c>
      <c r="P4018" t="s">
        <v>30</v>
      </c>
      <c r="Q4018" t="s">
        <v>31</v>
      </c>
      <c r="R4018" t="s">
        <v>32</v>
      </c>
      <c r="S4018" t="s">
        <v>847</v>
      </c>
      <c r="T4018" t="s">
        <v>611</v>
      </c>
      <c r="U4018" t="s">
        <v>4353</v>
      </c>
      <c r="V4018" t="s">
        <v>4310</v>
      </c>
      <c r="X4018" t="str">
        <f>VLOOKUP(pbp!V1251, games!$B$2:$R$40, 3, FALSE)</f>
        <v>2019-10-27T17:00Z</v>
      </c>
      <c r="Y4018">
        <f>VLOOKUP(1*V4018,NFLGames!$H$11:$H$555,1,FALSE)</f>
        <v>401220330</v>
      </c>
      <c r="Z4018">
        <f>VLOOKUP($Y4018, NFLGames!$H$11:$K$555,2,FALSE)</f>
        <v>2020</v>
      </c>
      <c r="AA4018">
        <f>VLOOKUP($Y4018, NFLGames!$H$11:$K$555,3,FALSE)</f>
        <v>9</v>
      </c>
      <c r="AB4018" s="6">
        <f>IF(A4019=0, 0, AH4019-tbl_pbp[[#This Row],[Saints Win %]])</f>
        <v>1.100000000000001E-2</v>
      </c>
      <c r="AE4018">
        <f>ABS(tbl_pbp[[#This Row],[play.homeScore]]-tbl_pbp[[#This Row],[play.awayScore]])</f>
        <v>7</v>
      </c>
      <c r="AF4018">
        <f>IF(tbl_pbp[[#This Row],[Play Saints Win % Increase]]&gt;=$AF$4,1,0)</f>
        <v>0</v>
      </c>
      <c r="AG4018" t="str">
        <f>VLOOKUP(tbl_pbp[[#This Row],[gameId]], games!$B$2:$T$40, 9, FALSE)</f>
        <v>new-orleans-saints</v>
      </c>
      <c r="AH4018" s="5">
        <f>IF(tbl_pbp[[#This Row],[AwayTeam]] &lt;&gt; "new-orleans-saints", tbl_pbp[[#This Row],[homeWinPercentage]], 1-tbl_pbp[[#This Row],[homeWinPercentage]])</f>
        <v>0.61899999999999999</v>
      </c>
      <c r="AI4018" s="13">
        <f>tbl_pbp[[#This Row],[Kamara]]*tbl_pbp[[#This Row],[Impactful Play]]</f>
        <v>0</v>
      </c>
      <c r="AJ4018" s="13">
        <f>tbl_pbp[[#This Row],[Thomas]]*tbl_pbp[[#This Row],[Impactful Play]]</f>
        <v>0</v>
      </c>
      <c r="AK4018" s="13" t="str">
        <f>VLOOKUP(tbl_pbp[[#This Row],[Play Saints Win % Increase]], tbl_impact[],3,TRUE)</f>
        <v>Scented (0 to +5%)</v>
      </c>
    </row>
    <row r="4019" spans="1:37">
      <c r="A4019" s="1">
        <v>18</v>
      </c>
      <c r="B4019" s="5">
        <v>0.37</v>
      </c>
      <c r="C4019" t="s">
        <v>4354</v>
      </c>
      <c r="D4019">
        <v>0</v>
      </c>
      <c r="E4019">
        <v>0</v>
      </c>
      <c r="F4019">
        <v>1</v>
      </c>
      <c r="G4019">
        <v>0</v>
      </c>
      <c r="H4019">
        <v>7</v>
      </c>
      <c r="I4019">
        <v>15</v>
      </c>
      <c r="J4019">
        <v>20</v>
      </c>
      <c r="K4019" t="s">
        <v>369</v>
      </c>
      <c r="L4019">
        <v>3</v>
      </c>
      <c r="M4019">
        <v>80</v>
      </c>
      <c r="N4019" t="s">
        <v>4355</v>
      </c>
      <c r="O4019" t="s">
        <v>272</v>
      </c>
      <c r="P4019" t="s">
        <v>30</v>
      </c>
      <c r="Q4019" t="s">
        <v>31</v>
      </c>
      <c r="R4019" t="s">
        <v>32</v>
      </c>
      <c r="S4019" t="s">
        <v>259</v>
      </c>
      <c r="T4019" t="s">
        <v>551</v>
      </c>
      <c r="U4019" t="s">
        <v>4356</v>
      </c>
      <c r="V4019" t="s">
        <v>4310</v>
      </c>
      <c r="X4019" t="str">
        <f>VLOOKUP(pbp!V1252, games!$B$2:$R$40, 3, FALSE)</f>
        <v>2019-10-27T17:00Z</v>
      </c>
      <c r="Y4019">
        <f>VLOOKUP(1*V4019,NFLGames!$H$11:$H$555,1,FALSE)</f>
        <v>401220330</v>
      </c>
      <c r="Z4019">
        <f>VLOOKUP($Y4019, NFLGames!$H$11:$K$555,2,FALSE)</f>
        <v>2020</v>
      </c>
      <c r="AA4019">
        <f>VLOOKUP($Y4019, NFLGames!$H$11:$K$555,3,FALSE)</f>
        <v>9</v>
      </c>
      <c r="AB4019" s="6">
        <f>IF(A4020=0, 0, AH4020-tbl_pbp[[#This Row],[Saints Win %]])</f>
        <v>0</v>
      </c>
      <c r="AE4019">
        <f>ABS(tbl_pbp[[#This Row],[play.homeScore]]-tbl_pbp[[#This Row],[play.awayScore]])</f>
        <v>7</v>
      </c>
      <c r="AF4019">
        <f>IF(tbl_pbp[[#This Row],[Play Saints Win % Increase]]&gt;=$AF$4,1,0)</f>
        <v>0</v>
      </c>
      <c r="AG4019" t="str">
        <f>VLOOKUP(tbl_pbp[[#This Row],[gameId]], games!$B$2:$T$40, 9, FALSE)</f>
        <v>new-orleans-saints</v>
      </c>
      <c r="AH4019" s="5">
        <f>IF(tbl_pbp[[#This Row],[AwayTeam]] &lt;&gt; "new-orleans-saints", tbl_pbp[[#This Row],[homeWinPercentage]], 1-tbl_pbp[[#This Row],[homeWinPercentage]])</f>
        <v>0.63</v>
      </c>
      <c r="AI4019" s="13">
        <f>tbl_pbp[[#This Row],[Kamara]]*tbl_pbp[[#This Row],[Impactful Play]]</f>
        <v>0</v>
      </c>
      <c r="AJ4019" s="13">
        <f>tbl_pbp[[#This Row],[Thomas]]*tbl_pbp[[#This Row],[Impactful Play]]</f>
        <v>0</v>
      </c>
      <c r="AK4019" s="13" t="str">
        <f>VLOOKUP(tbl_pbp[[#This Row],[Play Saints Win % Increase]], tbl_impact[],3,TRUE)</f>
        <v>Scented (0 to +5%)</v>
      </c>
    </row>
    <row r="4020" spans="1:37">
      <c r="A4020" s="1">
        <v>19</v>
      </c>
      <c r="B4020" s="5">
        <v>0.37</v>
      </c>
      <c r="C4020" t="s">
        <v>4357</v>
      </c>
      <c r="D4020">
        <v>0</v>
      </c>
      <c r="E4020">
        <v>0</v>
      </c>
      <c r="F4020">
        <v>1</v>
      </c>
      <c r="G4020">
        <v>0</v>
      </c>
      <c r="H4020">
        <v>7</v>
      </c>
      <c r="I4020">
        <v>11</v>
      </c>
      <c r="J4020">
        <v>24</v>
      </c>
      <c r="K4020" t="s">
        <v>369</v>
      </c>
      <c r="L4020">
        <v>4</v>
      </c>
      <c r="M4020">
        <v>76</v>
      </c>
      <c r="N4020" t="s">
        <v>4358</v>
      </c>
      <c r="O4020" t="s">
        <v>273</v>
      </c>
      <c r="P4020" t="s">
        <v>66</v>
      </c>
      <c r="Q4020" t="s">
        <v>67</v>
      </c>
      <c r="R4020" t="s">
        <v>68</v>
      </c>
      <c r="S4020" t="s">
        <v>2679</v>
      </c>
      <c r="T4020" t="s">
        <v>415</v>
      </c>
      <c r="U4020" t="s">
        <v>4359</v>
      </c>
      <c r="V4020" t="s">
        <v>4310</v>
      </c>
      <c r="X4020" t="str">
        <f>VLOOKUP(pbp!V1253, games!$B$2:$R$40, 3, FALSE)</f>
        <v>2019-10-27T17:00Z</v>
      </c>
      <c r="Y4020">
        <f>VLOOKUP(1*V4020,NFLGames!$H$11:$H$555,1,FALSE)</f>
        <v>401220330</v>
      </c>
      <c r="Z4020">
        <f>VLOOKUP($Y4020, NFLGames!$H$11:$K$555,2,FALSE)</f>
        <v>2020</v>
      </c>
      <c r="AA4020">
        <f>VLOOKUP($Y4020, NFLGames!$H$11:$K$555,3,FALSE)</f>
        <v>9</v>
      </c>
      <c r="AB4020" s="6">
        <f>IF(A4021=0, 0, AH4021-tbl_pbp[[#This Row],[Saints Win %]])</f>
        <v>-7.0000000000000062E-3</v>
      </c>
      <c r="AE4020">
        <f>ABS(tbl_pbp[[#This Row],[play.homeScore]]-tbl_pbp[[#This Row],[play.awayScore]])</f>
        <v>7</v>
      </c>
      <c r="AF4020">
        <f>IF(tbl_pbp[[#This Row],[Play Saints Win % Increase]]&gt;=$AF$4,1,0)</f>
        <v>0</v>
      </c>
      <c r="AG4020" t="str">
        <f>VLOOKUP(tbl_pbp[[#This Row],[gameId]], games!$B$2:$T$40, 9, FALSE)</f>
        <v>new-orleans-saints</v>
      </c>
      <c r="AH4020" s="5">
        <f>IF(tbl_pbp[[#This Row],[AwayTeam]] &lt;&gt; "new-orleans-saints", tbl_pbp[[#This Row],[homeWinPercentage]], 1-tbl_pbp[[#This Row],[homeWinPercentage]])</f>
        <v>0.63</v>
      </c>
      <c r="AI4020" s="13">
        <f>tbl_pbp[[#This Row],[Kamara]]*tbl_pbp[[#This Row],[Impactful Play]]</f>
        <v>0</v>
      </c>
      <c r="AJ4020" s="13">
        <f>tbl_pbp[[#This Row],[Thomas]]*tbl_pbp[[#This Row],[Impactful Play]]</f>
        <v>0</v>
      </c>
      <c r="AK4020" s="13" t="str">
        <f>VLOOKUP(tbl_pbp[[#This Row],[Play Saints Win % Increase]], tbl_impact[],3,TRUE)</f>
        <v>Bad (0 to -5%)</v>
      </c>
    </row>
    <row r="4021" spans="1:37">
      <c r="A4021" s="1">
        <v>20</v>
      </c>
      <c r="B4021" s="5">
        <v>0.377</v>
      </c>
      <c r="C4021" t="s">
        <v>4360</v>
      </c>
      <c r="D4021">
        <v>0</v>
      </c>
      <c r="E4021">
        <v>0</v>
      </c>
      <c r="F4021">
        <v>1</v>
      </c>
      <c r="G4021">
        <v>0</v>
      </c>
      <c r="H4021">
        <v>7</v>
      </c>
      <c r="I4021">
        <v>10</v>
      </c>
      <c r="J4021">
        <v>66</v>
      </c>
      <c r="K4021" t="s">
        <v>29</v>
      </c>
      <c r="L4021">
        <v>1</v>
      </c>
      <c r="M4021">
        <v>66</v>
      </c>
      <c r="N4021" t="s">
        <v>4361</v>
      </c>
      <c r="O4021" t="s">
        <v>2422</v>
      </c>
      <c r="P4021" t="s">
        <v>124</v>
      </c>
      <c r="Q4021" t="s">
        <v>125</v>
      </c>
      <c r="R4021" t="s">
        <v>126</v>
      </c>
      <c r="V4021" t="s">
        <v>4310</v>
      </c>
      <c r="X4021" t="str">
        <f>VLOOKUP(pbp!V1254, games!$B$2:$R$40, 3, FALSE)</f>
        <v>2019-10-27T17:00Z</v>
      </c>
      <c r="Y4021">
        <f>VLOOKUP(1*V4021,NFLGames!$H$11:$H$555,1,FALSE)</f>
        <v>401220330</v>
      </c>
      <c r="Z4021">
        <f>VLOOKUP($Y4021, NFLGames!$H$11:$K$555,2,FALSE)</f>
        <v>2020</v>
      </c>
      <c r="AA4021">
        <f>VLOOKUP($Y4021, NFLGames!$H$11:$K$555,3,FALSE)</f>
        <v>9</v>
      </c>
      <c r="AB4021" s="6">
        <f>IF(A4022=0, 0, AH4022-tbl_pbp[[#This Row],[Saints Win %]])</f>
        <v>6.0000000000000053E-2</v>
      </c>
      <c r="AE4021">
        <f>ABS(tbl_pbp[[#This Row],[play.homeScore]]-tbl_pbp[[#This Row],[play.awayScore]])</f>
        <v>7</v>
      </c>
      <c r="AF4021">
        <f>IF(tbl_pbp[[#This Row],[Play Saints Win % Increase]]&gt;=$AF$4,1,0)</f>
        <v>0</v>
      </c>
      <c r="AG4021" t="str">
        <f>VLOOKUP(tbl_pbp[[#This Row],[gameId]], games!$B$2:$T$40, 9, FALSE)</f>
        <v>new-orleans-saints</v>
      </c>
      <c r="AH4021" s="5">
        <f>IF(tbl_pbp[[#This Row],[AwayTeam]] &lt;&gt; "new-orleans-saints", tbl_pbp[[#This Row],[homeWinPercentage]], 1-tbl_pbp[[#This Row],[homeWinPercentage]])</f>
        <v>0.623</v>
      </c>
      <c r="AI4021" s="13">
        <f>tbl_pbp[[#This Row],[Kamara]]*tbl_pbp[[#This Row],[Impactful Play]]</f>
        <v>0</v>
      </c>
      <c r="AJ4021" s="13">
        <f>tbl_pbp[[#This Row],[Thomas]]*tbl_pbp[[#This Row],[Impactful Play]]</f>
        <v>0</v>
      </c>
      <c r="AK4021" s="13" t="str">
        <f>VLOOKUP(tbl_pbp[[#This Row],[Play Saints Win % Increase]], tbl_impact[],3,TRUE)</f>
        <v>Perfumed (5 to + 10%)</v>
      </c>
    </row>
    <row r="4022" spans="1:37">
      <c r="A4022" s="1">
        <v>21</v>
      </c>
      <c r="B4022" s="5">
        <v>0.317</v>
      </c>
      <c r="C4022" t="s">
        <v>4362</v>
      </c>
      <c r="D4022">
        <v>0</v>
      </c>
      <c r="E4022">
        <v>0</v>
      </c>
      <c r="F4022">
        <v>1</v>
      </c>
      <c r="G4022">
        <v>0</v>
      </c>
      <c r="H4022">
        <v>7</v>
      </c>
      <c r="I4022">
        <v>10</v>
      </c>
      <c r="J4022">
        <v>66</v>
      </c>
      <c r="K4022" t="s">
        <v>29</v>
      </c>
      <c r="L4022">
        <v>1</v>
      </c>
      <c r="M4022">
        <v>66</v>
      </c>
      <c r="N4022" t="s">
        <v>4363</v>
      </c>
      <c r="O4022" t="s">
        <v>2422</v>
      </c>
      <c r="P4022" t="s">
        <v>30</v>
      </c>
      <c r="Q4022" t="s">
        <v>31</v>
      </c>
      <c r="R4022" t="s">
        <v>32</v>
      </c>
      <c r="S4022" t="s">
        <v>33</v>
      </c>
      <c r="T4022" t="s">
        <v>127</v>
      </c>
      <c r="U4022" t="s">
        <v>462</v>
      </c>
      <c r="V4022" t="s">
        <v>4310</v>
      </c>
      <c r="X4022" t="str">
        <f>VLOOKUP(pbp!V1255, games!$B$2:$R$40, 3, FALSE)</f>
        <v>2019-10-27T17:00Z</v>
      </c>
      <c r="Y4022">
        <f>VLOOKUP(1*V4022,NFLGames!$H$11:$H$555,1,FALSE)</f>
        <v>401220330</v>
      </c>
      <c r="Z4022">
        <f>VLOOKUP($Y4022, NFLGames!$H$11:$K$555,2,FALSE)</f>
        <v>2020</v>
      </c>
      <c r="AA4022">
        <f>VLOOKUP($Y4022, NFLGames!$H$11:$K$555,3,FALSE)</f>
        <v>9</v>
      </c>
      <c r="AB4022" s="6">
        <f>IF(A4023=0, 0, AH4023-tbl_pbp[[#This Row],[Saints Win %]])</f>
        <v>-1.6000000000000014E-2</v>
      </c>
      <c r="AE4022">
        <f>ABS(tbl_pbp[[#This Row],[play.homeScore]]-tbl_pbp[[#This Row],[play.awayScore]])</f>
        <v>7</v>
      </c>
      <c r="AF4022">
        <f>IF(tbl_pbp[[#This Row],[Play Saints Win % Increase]]&gt;=$AF$4,1,0)</f>
        <v>0</v>
      </c>
      <c r="AG4022" t="str">
        <f>VLOOKUP(tbl_pbp[[#This Row],[gameId]], games!$B$2:$T$40, 9, FALSE)</f>
        <v>new-orleans-saints</v>
      </c>
      <c r="AH4022" s="5">
        <f>IF(tbl_pbp[[#This Row],[AwayTeam]] &lt;&gt; "new-orleans-saints", tbl_pbp[[#This Row],[homeWinPercentage]], 1-tbl_pbp[[#This Row],[homeWinPercentage]])</f>
        <v>0.68300000000000005</v>
      </c>
      <c r="AI4022" s="13">
        <f>tbl_pbp[[#This Row],[Kamara]]*tbl_pbp[[#This Row],[Impactful Play]]</f>
        <v>0</v>
      </c>
      <c r="AJ4022" s="13">
        <f>tbl_pbp[[#This Row],[Thomas]]*tbl_pbp[[#This Row],[Impactful Play]]</f>
        <v>0</v>
      </c>
      <c r="AK4022" s="13" t="str">
        <f>VLOOKUP(tbl_pbp[[#This Row],[Play Saints Win % Increase]], tbl_impact[],3,TRUE)</f>
        <v>Bad (0 to -5%)</v>
      </c>
    </row>
    <row r="4023" spans="1:37">
      <c r="A4023" s="1">
        <v>22</v>
      </c>
      <c r="B4023" s="5">
        <v>0.33300000000000002</v>
      </c>
      <c r="C4023" t="s">
        <v>4364</v>
      </c>
      <c r="D4023">
        <v>0</v>
      </c>
      <c r="E4023">
        <v>0</v>
      </c>
      <c r="F4023">
        <v>1</v>
      </c>
      <c r="G4023">
        <v>0</v>
      </c>
      <c r="H4023">
        <v>7</v>
      </c>
      <c r="I4023">
        <v>10</v>
      </c>
      <c r="J4023">
        <v>26</v>
      </c>
      <c r="K4023" t="s">
        <v>29</v>
      </c>
      <c r="L4023">
        <v>1</v>
      </c>
      <c r="M4023">
        <v>26</v>
      </c>
      <c r="N4023" t="s">
        <v>4365</v>
      </c>
      <c r="O4023" t="s">
        <v>2071</v>
      </c>
      <c r="P4023" t="s">
        <v>45</v>
      </c>
      <c r="Q4023" t="s">
        <v>46</v>
      </c>
      <c r="R4023" t="s">
        <v>47</v>
      </c>
      <c r="S4023" t="s">
        <v>33</v>
      </c>
      <c r="T4023" t="s">
        <v>412</v>
      </c>
      <c r="U4023" t="s">
        <v>932</v>
      </c>
      <c r="V4023" t="s">
        <v>4310</v>
      </c>
      <c r="X4023" t="str">
        <f>VLOOKUP(pbp!V1256, games!$B$2:$R$40, 3, FALSE)</f>
        <v>2019-10-27T17:00Z</v>
      </c>
      <c r="Y4023">
        <f>VLOOKUP(1*V4023,NFLGames!$H$11:$H$555,1,FALSE)</f>
        <v>401220330</v>
      </c>
      <c r="Z4023">
        <f>VLOOKUP($Y4023, NFLGames!$H$11:$K$555,2,FALSE)</f>
        <v>2020</v>
      </c>
      <c r="AA4023">
        <f>VLOOKUP($Y4023, NFLGames!$H$11:$K$555,3,FALSE)</f>
        <v>9</v>
      </c>
      <c r="AB4023" s="6">
        <f>IF(A4024=0, 0, AH4024-tbl_pbp[[#This Row],[Saints Win %]])</f>
        <v>1.8999999999999906E-2</v>
      </c>
      <c r="AE4023">
        <f>ABS(tbl_pbp[[#This Row],[play.homeScore]]-tbl_pbp[[#This Row],[play.awayScore]])</f>
        <v>7</v>
      </c>
      <c r="AF4023">
        <f>IF(tbl_pbp[[#This Row],[Play Saints Win % Increase]]&gt;=$AF$4,1,0)</f>
        <v>0</v>
      </c>
      <c r="AG4023" t="str">
        <f>VLOOKUP(tbl_pbp[[#This Row],[gameId]], games!$B$2:$T$40, 9, FALSE)</f>
        <v>new-orleans-saints</v>
      </c>
      <c r="AH4023" s="5">
        <f>IF(tbl_pbp[[#This Row],[AwayTeam]] &lt;&gt; "new-orleans-saints", tbl_pbp[[#This Row],[homeWinPercentage]], 1-tbl_pbp[[#This Row],[homeWinPercentage]])</f>
        <v>0.66700000000000004</v>
      </c>
      <c r="AI4023" s="13">
        <f>tbl_pbp[[#This Row],[Kamara]]*tbl_pbp[[#This Row],[Impactful Play]]</f>
        <v>0</v>
      </c>
      <c r="AJ4023" s="13">
        <f>tbl_pbp[[#This Row],[Thomas]]*tbl_pbp[[#This Row],[Impactful Play]]</f>
        <v>0</v>
      </c>
      <c r="AK4023" s="13" t="str">
        <f>VLOOKUP(tbl_pbp[[#This Row],[Play Saints Win % Increase]], tbl_impact[],3,TRUE)</f>
        <v>Scented (0 to +5%)</v>
      </c>
    </row>
    <row r="4024" spans="1:37">
      <c r="A4024" s="1">
        <v>23</v>
      </c>
      <c r="B4024" s="5">
        <v>0.314</v>
      </c>
      <c r="C4024" t="s">
        <v>4366</v>
      </c>
      <c r="D4024">
        <v>0</v>
      </c>
      <c r="E4024">
        <v>0</v>
      </c>
      <c r="F4024">
        <v>1</v>
      </c>
      <c r="G4024">
        <v>0</v>
      </c>
      <c r="H4024">
        <v>7</v>
      </c>
      <c r="I4024">
        <v>8</v>
      </c>
      <c r="J4024">
        <v>24</v>
      </c>
      <c r="K4024" t="s">
        <v>29</v>
      </c>
      <c r="L4024">
        <v>2</v>
      </c>
      <c r="M4024">
        <v>24</v>
      </c>
      <c r="N4024" t="s">
        <v>4367</v>
      </c>
      <c r="O4024" t="s">
        <v>965</v>
      </c>
      <c r="P4024" t="s">
        <v>30</v>
      </c>
      <c r="Q4024" t="s">
        <v>31</v>
      </c>
      <c r="R4024" t="s">
        <v>32</v>
      </c>
      <c r="S4024" t="s">
        <v>73</v>
      </c>
      <c r="T4024" t="s">
        <v>415</v>
      </c>
      <c r="U4024" t="s">
        <v>4368</v>
      </c>
      <c r="V4024" t="s">
        <v>4310</v>
      </c>
      <c r="X4024" t="str">
        <f>VLOOKUP(pbp!V1257, games!$B$2:$R$40, 3, FALSE)</f>
        <v>2019-10-27T17:00Z</v>
      </c>
      <c r="Y4024">
        <f>VLOOKUP(1*V4024,NFLGames!$H$11:$H$555,1,FALSE)</f>
        <v>401220330</v>
      </c>
      <c r="Z4024">
        <f>VLOOKUP($Y4024, NFLGames!$H$11:$K$555,2,FALSE)</f>
        <v>2020</v>
      </c>
      <c r="AA4024">
        <f>VLOOKUP($Y4024, NFLGames!$H$11:$K$555,3,FALSE)</f>
        <v>9</v>
      </c>
      <c r="AB4024" s="6">
        <f>IF(A4025=0, 0, AH4025-tbl_pbp[[#This Row],[Saints Win %]])</f>
        <v>-4.4999999999999929E-2</v>
      </c>
      <c r="AE4024">
        <f>ABS(tbl_pbp[[#This Row],[play.homeScore]]-tbl_pbp[[#This Row],[play.awayScore]])</f>
        <v>7</v>
      </c>
      <c r="AF4024">
        <f>IF(tbl_pbp[[#This Row],[Play Saints Win % Increase]]&gt;=$AF$4,1,0)</f>
        <v>0</v>
      </c>
      <c r="AG4024" t="str">
        <f>VLOOKUP(tbl_pbp[[#This Row],[gameId]], games!$B$2:$T$40, 9, FALSE)</f>
        <v>new-orleans-saints</v>
      </c>
      <c r="AH4024" s="5">
        <f>IF(tbl_pbp[[#This Row],[AwayTeam]] &lt;&gt; "new-orleans-saints", tbl_pbp[[#This Row],[homeWinPercentage]], 1-tbl_pbp[[#This Row],[homeWinPercentage]])</f>
        <v>0.68599999999999994</v>
      </c>
      <c r="AI4024" s="13">
        <f>tbl_pbp[[#This Row],[Kamara]]*tbl_pbp[[#This Row],[Impactful Play]]</f>
        <v>0</v>
      </c>
      <c r="AJ4024" s="13">
        <f>tbl_pbp[[#This Row],[Thomas]]*tbl_pbp[[#This Row],[Impactful Play]]</f>
        <v>0</v>
      </c>
      <c r="AK4024" s="13" t="str">
        <f>VLOOKUP(tbl_pbp[[#This Row],[Play Saints Win % Increase]], tbl_impact[],3,TRUE)</f>
        <v>Bad (0 to -5%)</v>
      </c>
    </row>
    <row r="4025" spans="1:37">
      <c r="A4025" s="1">
        <v>24</v>
      </c>
      <c r="B4025" s="5">
        <v>0.35899999999999999</v>
      </c>
      <c r="C4025" t="s">
        <v>4369</v>
      </c>
      <c r="D4025">
        <v>0</v>
      </c>
      <c r="E4025">
        <v>0</v>
      </c>
      <c r="F4025">
        <v>1</v>
      </c>
      <c r="G4025">
        <v>0</v>
      </c>
      <c r="H4025">
        <v>7</v>
      </c>
      <c r="I4025">
        <v>3</v>
      </c>
      <c r="J4025">
        <v>19</v>
      </c>
      <c r="K4025" t="s">
        <v>29</v>
      </c>
      <c r="L4025">
        <v>3</v>
      </c>
      <c r="M4025">
        <v>19</v>
      </c>
      <c r="N4025" t="s">
        <v>4370</v>
      </c>
      <c r="O4025" t="s">
        <v>206</v>
      </c>
      <c r="P4025" t="s">
        <v>30</v>
      </c>
      <c r="Q4025" t="s">
        <v>31</v>
      </c>
      <c r="R4025" t="s">
        <v>32</v>
      </c>
      <c r="S4025" t="s">
        <v>375</v>
      </c>
      <c r="T4025" t="s">
        <v>396</v>
      </c>
      <c r="U4025" t="s">
        <v>4371</v>
      </c>
      <c r="V4025" t="s">
        <v>4310</v>
      </c>
      <c r="X4025" t="str">
        <f>VLOOKUP(pbp!V1258, games!$B$2:$R$40, 3, FALSE)</f>
        <v>2019-10-27T17:00Z</v>
      </c>
      <c r="Y4025">
        <f>VLOOKUP(1*V4025,NFLGames!$H$11:$H$555,1,FALSE)</f>
        <v>401220330</v>
      </c>
      <c r="Z4025">
        <f>VLOOKUP($Y4025, NFLGames!$H$11:$K$555,2,FALSE)</f>
        <v>2020</v>
      </c>
      <c r="AA4025">
        <f>VLOOKUP($Y4025, NFLGames!$H$11:$K$555,3,FALSE)</f>
        <v>9</v>
      </c>
      <c r="AB4025" s="6">
        <f>IF(A4026=0, 0, AH4026-tbl_pbp[[#This Row],[Saints Win %]])</f>
        <v>1.2000000000000011E-2</v>
      </c>
      <c r="AE4025">
        <f>ABS(tbl_pbp[[#This Row],[play.homeScore]]-tbl_pbp[[#This Row],[play.awayScore]])</f>
        <v>7</v>
      </c>
      <c r="AF4025">
        <f>IF(tbl_pbp[[#This Row],[Play Saints Win % Increase]]&gt;=$AF$4,1,0)</f>
        <v>0</v>
      </c>
      <c r="AG4025" t="str">
        <f>VLOOKUP(tbl_pbp[[#This Row],[gameId]], games!$B$2:$T$40, 9, FALSE)</f>
        <v>new-orleans-saints</v>
      </c>
      <c r="AH4025" s="5">
        <f>IF(tbl_pbp[[#This Row],[AwayTeam]] &lt;&gt; "new-orleans-saints", tbl_pbp[[#This Row],[homeWinPercentage]], 1-tbl_pbp[[#This Row],[homeWinPercentage]])</f>
        <v>0.64100000000000001</v>
      </c>
      <c r="AI4025" s="13">
        <f>tbl_pbp[[#This Row],[Kamara]]*tbl_pbp[[#This Row],[Impactful Play]]</f>
        <v>0</v>
      </c>
      <c r="AJ4025" s="13">
        <f>tbl_pbp[[#This Row],[Thomas]]*tbl_pbp[[#This Row],[Impactful Play]]</f>
        <v>0</v>
      </c>
      <c r="AK4025" s="13" t="str">
        <f>VLOOKUP(tbl_pbp[[#This Row],[Play Saints Win % Increase]], tbl_impact[],3,TRUE)</f>
        <v>Scented (0 to +5%)</v>
      </c>
    </row>
    <row r="4026" spans="1:37">
      <c r="A4026" s="1">
        <v>25</v>
      </c>
      <c r="B4026" s="5">
        <v>0.34699999999999998</v>
      </c>
      <c r="C4026" t="s">
        <v>4372</v>
      </c>
      <c r="D4026">
        <v>0</v>
      </c>
      <c r="E4026">
        <v>0</v>
      </c>
      <c r="F4026">
        <v>1</v>
      </c>
      <c r="G4026">
        <v>0</v>
      </c>
      <c r="H4026">
        <v>7</v>
      </c>
      <c r="I4026">
        <v>1</v>
      </c>
      <c r="J4026">
        <v>17</v>
      </c>
      <c r="K4026" t="s">
        <v>29</v>
      </c>
      <c r="L4026">
        <v>4</v>
      </c>
      <c r="M4026">
        <v>17</v>
      </c>
      <c r="N4026" t="s">
        <v>4373</v>
      </c>
      <c r="O4026" t="s">
        <v>4064</v>
      </c>
      <c r="P4026" t="s">
        <v>45</v>
      </c>
      <c r="Q4026" t="s">
        <v>46</v>
      </c>
      <c r="R4026" t="s">
        <v>47</v>
      </c>
      <c r="S4026" t="s">
        <v>424</v>
      </c>
      <c r="T4026" t="s">
        <v>4374</v>
      </c>
      <c r="U4026" t="s">
        <v>4375</v>
      </c>
      <c r="V4026" t="s">
        <v>4310</v>
      </c>
      <c r="X4026" t="str">
        <f>VLOOKUP(pbp!V1259, games!$B$2:$R$40, 3, FALSE)</f>
        <v>2019-10-27T17:00Z</v>
      </c>
      <c r="Y4026">
        <f>VLOOKUP(1*V4026,NFLGames!$H$11:$H$555,1,FALSE)</f>
        <v>401220330</v>
      </c>
      <c r="Z4026">
        <f>VLOOKUP($Y4026, NFLGames!$H$11:$K$555,2,FALSE)</f>
        <v>2020</v>
      </c>
      <c r="AA4026">
        <f>VLOOKUP($Y4026, NFLGames!$H$11:$K$555,3,FALSE)</f>
        <v>9</v>
      </c>
      <c r="AB4026" s="6">
        <f>IF(A4027=0, 0, AH4027-tbl_pbp[[#This Row],[Saints Win %]])</f>
        <v>5.8000000000000052E-2</v>
      </c>
      <c r="AE4026">
        <f>ABS(tbl_pbp[[#This Row],[play.homeScore]]-tbl_pbp[[#This Row],[play.awayScore]])</f>
        <v>7</v>
      </c>
      <c r="AF4026">
        <f>IF(tbl_pbp[[#This Row],[Play Saints Win % Increase]]&gt;=$AF$4,1,0)</f>
        <v>0</v>
      </c>
      <c r="AG4026" t="str">
        <f>VLOOKUP(tbl_pbp[[#This Row],[gameId]], games!$B$2:$T$40, 9, FALSE)</f>
        <v>new-orleans-saints</v>
      </c>
      <c r="AH4026" s="5">
        <f>IF(tbl_pbp[[#This Row],[AwayTeam]] &lt;&gt; "new-orleans-saints", tbl_pbp[[#This Row],[homeWinPercentage]], 1-tbl_pbp[[#This Row],[homeWinPercentage]])</f>
        <v>0.65300000000000002</v>
      </c>
      <c r="AI4026" s="13">
        <f>tbl_pbp[[#This Row],[Kamara]]*tbl_pbp[[#This Row],[Impactful Play]]</f>
        <v>0</v>
      </c>
      <c r="AJ4026" s="13">
        <f>tbl_pbp[[#This Row],[Thomas]]*tbl_pbp[[#This Row],[Impactful Play]]</f>
        <v>0</v>
      </c>
      <c r="AK4026" s="13" t="str">
        <f>VLOOKUP(tbl_pbp[[#This Row],[Play Saints Win % Increase]], tbl_impact[],3,TRUE)</f>
        <v>Perfumed (5 to + 10%)</v>
      </c>
    </row>
    <row r="4027" spans="1:37">
      <c r="A4027" s="1">
        <v>26</v>
      </c>
      <c r="B4027" s="5">
        <v>0.28899999999999998</v>
      </c>
      <c r="C4027" t="s">
        <v>4376</v>
      </c>
      <c r="D4027">
        <v>0</v>
      </c>
      <c r="E4027">
        <v>0</v>
      </c>
      <c r="F4027">
        <v>1</v>
      </c>
      <c r="G4027">
        <v>0</v>
      </c>
      <c r="H4027">
        <v>7</v>
      </c>
      <c r="I4027">
        <v>10</v>
      </c>
      <c r="J4027">
        <v>16</v>
      </c>
      <c r="K4027" t="s">
        <v>29</v>
      </c>
      <c r="L4027">
        <v>1</v>
      </c>
      <c r="M4027">
        <v>16</v>
      </c>
      <c r="N4027" t="s">
        <v>4377</v>
      </c>
      <c r="O4027" t="s">
        <v>579</v>
      </c>
      <c r="P4027" t="s">
        <v>45</v>
      </c>
      <c r="Q4027" t="s">
        <v>46</v>
      </c>
      <c r="R4027" t="s">
        <v>47</v>
      </c>
      <c r="S4027" t="s">
        <v>33</v>
      </c>
      <c r="T4027" t="s">
        <v>517</v>
      </c>
      <c r="U4027" t="s">
        <v>518</v>
      </c>
      <c r="V4027" t="s">
        <v>4310</v>
      </c>
      <c r="X4027" t="str">
        <f>VLOOKUP(pbp!V1260, games!$B$2:$R$40, 3, FALSE)</f>
        <v>2019-10-27T17:00Z</v>
      </c>
      <c r="Y4027">
        <f>VLOOKUP(1*V4027,NFLGames!$H$11:$H$555,1,FALSE)</f>
        <v>401220330</v>
      </c>
      <c r="Z4027">
        <f>VLOOKUP($Y4027, NFLGames!$H$11:$K$555,2,FALSE)</f>
        <v>2020</v>
      </c>
      <c r="AA4027">
        <f>VLOOKUP($Y4027, NFLGames!$H$11:$K$555,3,FALSE)</f>
        <v>9</v>
      </c>
      <c r="AB4027" s="6">
        <f>IF(A4028=0, 0, AH4028-tbl_pbp[[#This Row],[Saints Win %]])</f>
        <v>-6.3000000000000056E-2</v>
      </c>
      <c r="AE4027">
        <f>ABS(tbl_pbp[[#This Row],[play.homeScore]]-tbl_pbp[[#This Row],[play.awayScore]])</f>
        <v>7</v>
      </c>
      <c r="AF4027">
        <f>IF(tbl_pbp[[#This Row],[Play Saints Win % Increase]]&gt;=$AF$4,1,0)</f>
        <v>0</v>
      </c>
      <c r="AG4027" t="str">
        <f>VLOOKUP(tbl_pbp[[#This Row],[gameId]], games!$B$2:$T$40, 9, FALSE)</f>
        <v>new-orleans-saints</v>
      </c>
      <c r="AH4027" s="5">
        <f>IF(tbl_pbp[[#This Row],[AwayTeam]] &lt;&gt; "new-orleans-saints", tbl_pbp[[#This Row],[homeWinPercentage]], 1-tbl_pbp[[#This Row],[homeWinPercentage]])</f>
        <v>0.71100000000000008</v>
      </c>
      <c r="AI4027" s="13">
        <f>tbl_pbp[[#This Row],[Kamara]]*tbl_pbp[[#This Row],[Impactful Play]]</f>
        <v>0</v>
      </c>
      <c r="AJ4027" s="13">
        <f>tbl_pbp[[#This Row],[Thomas]]*tbl_pbp[[#This Row],[Impactful Play]]</f>
        <v>0</v>
      </c>
      <c r="AK4027" s="13" t="str">
        <f>VLOOKUP(tbl_pbp[[#This Row],[Play Saints Win % Increase]], tbl_impact[],3,TRUE)</f>
        <v>Smelly (worse than-5% -&gt; -10%)</v>
      </c>
    </row>
    <row r="4028" spans="1:37">
      <c r="A4028" s="1">
        <v>27</v>
      </c>
      <c r="B4028" s="5">
        <v>0.35199999999999998</v>
      </c>
      <c r="C4028" t="s">
        <v>4378</v>
      </c>
      <c r="D4028">
        <v>0</v>
      </c>
      <c r="E4028">
        <v>0</v>
      </c>
      <c r="F4028">
        <v>1</v>
      </c>
      <c r="G4028">
        <v>0</v>
      </c>
      <c r="H4028">
        <v>7</v>
      </c>
      <c r="I4028">
        <v>7</v>
      </c>
      <c r="J4028">
        <v>13</v>
      </c>
      <c r="K4028" t="s">
        <v>29</v>
      </c>
      <c r="L4028">
        <v>2</v>
      </c>
      <c r="M4028">
        <v>13</v>
      </c>
      <c r="N4028" t="s">
        <v>4379</v>
      </c>
      <c r="O4028" t="s">
        <v>4380</v>
      </c>
      <c r="P4028" t="s">
        <v>533</v>
      </c>
      <c r="Q4028" t="s">
        <v>534</v>
      </c>
      <c r="S4028" t="s">
        <v>220</v>
      </c>
      <c r="T4028" t="s">
        <v>682</v>
      </c>
      <c r="U4028" t="s">
        <v>4381</v>
      </c>
      <c r="V4028" t="s">
        <v>4310</v>
      </c>
      <c r="X4028" t="str">
        <f>VLOOKUP(pbp!V1261, games!$B$2:$R$40, 3, FALSE)</f>
        <v>2019-10-27T17:00Z</v>
      </c>
      <c r="Y4028">
        <f>VLOOKUP(1*V4028,NFLGames!$H$11:$H$555,1,FALSE)</f>
        <v>401220330</v>
      </c>
      <c r="Z4028">
        <f>VLOOKUP($Y4028, NFLGames!$H$11:$K$555,2,FALSE)</f>
        <v>2020</v>
      </c>
      <c r="AA4028">
        <f>VLOOKUP($Y4028, NFLGames!$H$11:$K$555,3,FALSE)</f>
        <v>9</v>
      </c>
      <c r="AB4028" s="6">
        <f>IF(A4029=0, 0, AH4029-tbl_pbp[[#This Row],[Saints Win %]])</f>
        <v>-4.0000000000000036E-3</v>
      </c>
      <c r="AE4028">
        <f>ABS(tbl_pbp[[#This Row],[play.homeScore]]-tbl_pbp[[#This Row],[play.awayScore]])</f>
        <v>7</v>
      </c>
      <c r="AF4028">
        <f>IF(tbl_pbp[[#This Row],[Play Saints Win % Increase]]&gt;=$AF$4,1,0)</f>
        <v>0</v>
      </c>
      <c r="AG4028" t="str">
        <f>VLOOKUP(tbl_pbp[[#This Row],[gameId]], games!$B$2:$T$40, 9, FALSE)</f>
        <v>new-orleans-saints</v>
      </c>
      <c r="AH4028" s="5">
        <f>IF(tbl_pbp[[#This Row],[AwayTeam]] &lt;&gt; "new-orleans-saints", tbl_pbp[[#This Row],[homeWinPercentage]], 1-tbl_pbp[[#This Row],[homeWinPercentage]])</f>
        <v>0.64800000000000002</v>
      </c>
      <c r="AI4028" s="13">
        <f>tbl_pbp[[#This Row],[Kamara]]*tbl_pbp[[#This Row],[Impactful Play]]</f>
        <v>0</v>
      </c>
      <c r="AJ4028" s="13">
        <f>tbl_pbp[[#This Row],[Thomas]]*tbl_pbp[[#This Row],[Impactful Play]]</f>
        <v>0</v>
      </c>
      <c r="AK4028" s="13" t="str">
        <f>VLOOKUP(tbl_pbp[[#This Row],[Play Saints Win % Increase]], tbl_impact[],3,TRUE)</f>
        <v>Bad (0 to -5%)</v>
      </c>
    </row>
    <row r="4029" spans="1:37">
      <c r="A4029" s="1">
        <v>28</v>
      </c>
      <c r="B4029" s="5">
        <v>0.35599999999999998</v>
      </c>
      <c r="C4029" t="s">
        <v>4382</v>
      </c>
      <c r="D4029">
        <v>0</v>
      </c>
      <c r="E4029">
        <v>0</v>
      </c>
      <c r="F4029">
        <v>1</v>
      </c>
      <c r="G4029">
        <v>0</v>
      </c>
      <c r="H4029">
        <v>7</v>
      </c>
      <c r="I4029">
        <v>10</v>
      </c>
      <c r="J4029">
        <v>2</v>
      </c>
      <c r="K4029" t="s">
        <v>369</v>
      </c>
      <c r="L4029">
        <v>1</v>
      </c>
      <c r="M4029">
        <v>98</v>
      </c>
      <c r="N4029" t="s">
        <v>4383</v>
      </c>
      <c r="O4029" t="s">
        <v>291</v>
      </c>
      <c r="P4029" t="s">
        <v>45</v>
      </c>
      <c r="Q4029" t="s">
        <v>46</v>
      </c>
      <c r="R4029" t="s">
        <v>47</v>
      </c>
      <c r="S4029" t="s">
        <v>33</v>
      </c>
      <c r="T4029" t="s">
        <v>1170</v>
      </c>
      <c r="U4029" t="s">
        <v>4384</v>
      </c>
      <c r="V4029" t="s">
        <v>4310</v>
      </c>
      <c r="X4029" t="str">
        <f>VLOOKUP(pbp!V1262, games!$B$2:$R$40, 3, FALSE)</f>
        <v>2019-10-27T17:00Z</v>
      </c>
      <c r="Y4029">
        <f>VLOOKUP(1*V4029,NFLGames!$H$11:$H$555,1,FALSE)</f>
        <v>401220330</v>
      </c>
      <c r="Z4029">
        <f>VLOOKUP($Y4029, NFLGames!$H$11:$K$555,2,FALSE)</f>
        <v>2020</v>
      </c>
      <c r="AA4029">
        <f>VLOOKUP($Y4029, NFLGames!$H$11:$K$555,3,FALSE)</f>
        <v>9</v>
      </c>
      <c r="AB4029" s="6">
        <f>IF(A4030=0, 0, AH4030-tbl_pbp[[#This Row],[Saints Win %]])</f>
        <v>1.9999999999999907E-2</v>
      </c>
      <c r="AE4029">
        <f>ABS(tbl_pbp[[#This Row],[play.homeScore]]-tbl_pbp[[#This Row],[play.awayScore]])</f>
        <v>7</v>
      </c>
      <c r="AF4029">
        <f>IF(tbl_pbp[[#This Row],[Play Saints Win % Increase]]&gt;=$AF$4,1,0)</f>
        <v>0</v>
      </c>
      <c r="AG4029" t="str">
        <f>VLOOKUP(tbl_pbp[[#This Row],[gameId]], games!$B$2:$T$40, 9, FALSE)</f>
        <v>new-orleans-saints</v>
      </c>
      <c r="AH4029" s="5">
        <f>IF(tbl_pbp[[#This Row],[AwayTeam]] &lt;&gt; "new-orleans-saints", tbl_pbp[[#This Row],[homeWinPercentage]], 1-tbl_pbp[[#This Row],[homeWinPercentage]])</f>
        <v>0.64400000000000002</v>
      </c>
      <c r="AI4029" s="13">
        <f>tbl_pbp[[#This Row],[Kamara]]*tbl_pbp[[#This Row],[Impactful Play]]</f>
        <v>0</v>
      </c>
      <c r="AJ4029" s="13">
        <f>tbl_pbp[[#This Row],[Thomas]]*tbl_pbp[[#This Row],[Impactful Play]]</f>
        <v>0</v>
      </c>
      <c r="AK4029" s="13" t="str">
        <f>VLOOKUP(tbl_pbp[[#This Row],[Play Saints Win % Increase]], tbl_impact[],3,TRUE)</f>
        <v>Scented (0 to +5%)</v>
      </c>
    </row>
    <row r="4030" spans="1:37">
      <c r="A4030" s="1">
        <v>29</v>
      </c>
      <c r="B4030" s="5">
        <v>0.33600000000000002</v>
      </c>
      <c r="C4030" t="s">
        <v>4385</v>
      </c>
      <c r="D4030">
        <v>0</v>
      </c>
      <c r="E4030">
        <v>0</v>
      </c>
      <c r="F4030">
        <v>1</v>
      </c>
      <c r="G4030">
        <v>0</v>
      </c>
      <c r="H4030">
        <v>7</v>
      </c>
      <c r="I4030">
        <v>8</v>
      </c>
      <c r="J4030">
        <v>4</v>
      </c>
      <c r="K4030" t="s">
        <v>369</v>
      </c>
      <c r="L4030">
        <v>2</v>
      </c>
      <c r="M4030">
        <v>96</v>
      </c>
      <c r="N4030" t="s">
        <v>4386</v>
      </c>
      <c r="O4030" t="s">
        <v>4387</v>
      </c>
      <c r="P4030" t="s">
        <v>22</v>
      </c>
      <c r="Q4030" t="s">
        <v>37</v>
      </c>
      <c r="S4030" t="s">
        <v>73</v>
      </c>
      <c r="T4030" t="s">
        <v>4388</v>
      </c>
      <c r="U4030" t="s">
        <v>4389</v>
      </c>
      <c r="V4030" t="s">
        <v>4310</v>
      </c>
      <c r="X4030" t="str">
        <f>VLOOKUP(pbp!V1263, games!$B$2:$R$40, 3, FALSE)</f>
        <v>2019-10-27T17:00Z</v>
      </c>
      <c r="Y4030">
        <f>VLOOKUP(1*V4030,NFLGames!$H$11:$H$555,1,FALSE)</f>
        <v>401220330</v>
      </c>
      <c r="Z4030">
        <f>VLOOKUP($Y4030, NFLGames!$H$11:$K$555,2,FALSE)</f>
        <v>2020</v>
      </c>
      <c r="AA4030">
        <f>VLOOKUP($Y4030, NFLGames!$H$11:$K$555,3,FALSE)</f>
        <v>9</v>
      </c>
      <c r="AB4030" s="6">
        <f>IF(A4031=0, 0, AH4031-tbl_pbp[[#This Row],[Saints Win %]])</f>
        <v>0.10500000000000009</v>
      </c>
      <c r="AE4030">
        <f>ABS(tbl_pbp[[#This Row],[play.homeScore]]-tbl_pbp[[#This Row],[play.awayScore]])</f>
        <v>7</v>
      </c>
      <c r="AF4030">
        <f>IF(tbl_pbp[[#This Row],[Play Saints Win % Increase]]&gt;=$AF$4,1,0)</f>
        <v>1</v>
      </c>
      <c r="AG4030" t="str">
        <f>VLOOKUP(tbl_pbp[[#This Row],[gameId]], games!$B$2:$T$40, 9, FALSE)</f>
        <v>new-orleans-saints</v>
      </c>
      <c r="AH4030" s="5">
        <f>IF(tbl_pbp[[#This Row],[AwayTeam]] &lt;&gt; "new-orleans-saints", tbl_pbp[[#This Row],[homeWinPercentage]], 1-tbl_pbp[[#This Row],[homeWinPercentage]])</f>
        <v>0.66399999999999992</v>
      </c>
      <c r="AI4030" s="13">
        <f>tbl_pbp[[#This Row],[Kamara]]*tbl_pbp[[#This Row],[Impactful Play]]</f>
        <v>0</v>
      </c>
      <c r="AJ4030" s="13">
        <f>tbl_pbp[[#This Row],[Thomas]]*tbl_pbp[[#This Row],[Impactful Play]]</f>
        <v>0</v>
      </c>
      <c r="AK4030" s="13" t="str">
        <f>VLOOKUP(tbl_pbp[[#This Row],[Play Saints Win % Increase]], tbl_impact[],3,TRUE)</f>
        <v>Fragrant (10% to 20%)</v>
      </c>
    </row>
    <row r="4031" spans="1:37">
      <c r="A4031" s="1">
        <v>30</v>
      </c>
      <c r="B4031" s="5">
        <v>0.23100000000000001</v>
      </c>
      <c r="C4031" t="s">
        <v>4390</v>
      </c>
      <c r="D4031">
        <v>0</v>
      </c>
      <c r="E4031">
        <v>0</v>
      </c>
      <c r="F4031">
        <v>1</v>
      </c>
      <c r="G4031">
        <v>0</v>
      </c>
      <c r="H4031">
        <v>7</v>
      </c>
      <c r="I4031">
        <v>8</v>
      </c>
      <c r="J4031">
        <v>4</v>
      </c>
      <c r="K4031" t="s">
        <v>369</v>
      </c>
      <c r="L4031">
        <v>3</v>
      </c>
      <c r="M4031">
        <v>35</v>
      </c>
      <c r="N4031" t="s">
        <v>4391</v>
      </c>
      <c r="O4031" t="s">
        <v>293</v>
      </c>
      <c r="P4031" t="s">
        <v>22</v>
      </c>
      <c r="Q4031" t="s">
        <v>37</v>
      </c>
      <c r="S4031" t="s">
        <v>92</v>
      </c>
      <c r="T4031" t="s">
        <v>4388</v>
      </c>
      <c r="U4031" t="s">
        <v>4392</v>
      </c>
      <c r="V4031" t="s">
        <v>4310</v>
      </c>
      <c r="X4031" t="str">
        <f>VLOOKUP(pbp!V1264, games!$B$2:$R$40, 3, FALSE)</f>
        <v>2019-10-27T17:00Z</v>
      </c>
      <c r="Y4031">
        <f>VLOOKUP(1*V4031,NFLGames!$H$11:$H$555,1,FALSE)</f>
        <v>401220330</v>
      </c>
      <c r="Z4031">
        <f>VLOOKUP($Y4031, NFLGames!$H$11:$K$555,2,FALSE)</f>
        <v>2020</v>
      </c>
      <c r="AA4031">
        <f>VLOOKUP($Y4031, NFLGames!$H$11:$K$555,3,FALSE)</f>
        <v>9</v>
      </c>
      <c r="AB4031" s="6">
        <f>IF(A4032=0, 0, AH4032-tbl_pbp[[#This Row],[Saints Win %]])</f>
        <v>-6.7999999999999949E-2</v>
      </c>
      <c r="AE4031">
        <f>ABS(tbl_pbp[[#This Row],[play.homeScore]]-tbl_pbp[[#This Row],[play.awayScore]])</f>
        <v>7</v>
      </c>
      <c r="AF4031">
        <f>IF(tbl_pbp[[#This Row],[Play Saints Win % Increase]]&gt;=$AF$4,1,0)</f>
        <v>0</v>
      </c>
      <c r="AG4031" t="str">
        <f>VLOOKUP(tbl_pbp[[#This Row],[gameId]], games!$B$2:$T$40, 9, FALSE)</f>
        <v>new-orleans-saints</v>
      </c>
      <c r="AH4031" s="5">
        <f>IF(tbl_pbp[[#This Row],[AwayTeam]] &lt;&gt; "new-orleans-saints", tbl_pbp[[#This Row],[homeWinPercentage]], 1-tbl_pbp[[#This Row],[homeWinPercentage]])</f>
        <v>0.76900000000000002</v>
      </c>
      <c r="AI4031" s="13">
        <f>tbl_pbp[[#This Row],[Kamara]]*tbl_pbp[[#This Row],[Impactful Play]]</f>
        <v>0</v>
      </c>
      <c r="AJ4031" s="13">
        <f>tbl_pbp[[#This Row],[Thomas]]*tbl_pbp[[#This Row],[Impactful Play]]</f>
        <v>0</v>
      </c>
      <c r="AK4031" s="13" t="str">
        <f>VLOOKUP(tbl_pbp[[#This Row],[Play Saints Win % Increase]], tbl_impact[],3,TRUE)</f>
        <v>Smelly (worse than-5% -&gt; -10%)</v>
      </c>
    </row>
    <row r="4032" spans="1:37">
      <c r="A4032" s="1">
        <v>31</v>
      </c>
      <c r="B4032" s="5">
        <v>0.29899999999999999</v>
      </c>
      <c r="C4032" t="s">
        <v>4393</v>
      </c>
      <c r="D4032">
        <v>0</v>
      </c>
      <c r="E4032">
        <v>0</v>
      </c>
      <c r="F4032">
        <v>1</v>
      </c>
      <c r="G4032">
        <v>0</v>
      </c>
      <c r="H4032">
        <v>7</v>
      </c>
      <c r="I4032">
        <v>8</v>
      </c>
      <c r="J4032">
        <v>4</v>
      </c>
      <c r="K4032" t="s">
        <v>369</v>
      </c>
      <c r="L4032">
        <v>4</v>
      </c>
      <c r="M4032">
        <v>96</v>
      </c>
      <c r="N4032" t="s">
        <v>4394</v>
      </c>
      <c r="O4032" t="s">
        <v>4395</v>
      </c>
      <c r="P4032" t="s">
        <v>66</v>
      </c>
      <c r="Q4032" t="s">
        <v>67</v>
      </c>
      <c r="R4032" t="s">
        <v>68</v>
      </c>
      <c r="S4032" t="s">
        <v>160</v>
      </c>
      <c r="T4032" t="s">
        <v>4388</v>
      </c>
      <c r="U4032" t="s">
        <v>4396</v>
      </c>
      <c r="V4032" t="s">
        <v>4310</v>
      </c>
      <c r="X4032" t="str">
        <f>VLOOKUP(pbp!V1265, games!$B$2:$R$40, 3, FALSE)</f>
        <v>2019-10-27T17:00Z</v>
      </c>
      <c r="Y4032">
        <f>VLOOKUP(1*V4032,NFLGames!$H$11:$H$555,1,FALSE)</f>
        <v>401220330</v>
      </c>
      <c r="Z4032">
        <f>VLOOKUP($Y4032, NFLGames!$H$11:$K$555,2,FALSE)</f>
        <v>2020</v>
      </c>
      <c r="AA4032">
        <f>VLOOKUP($Y4032, NFLGames!$H$11:$K$555,3,FALSE)</f>
        <v>9</v>
      </c>
      <c r="AB4032" s="6">
        <f>IF(A4033=0, 0, AH4033-tbl_pbp[[#This Row],[Saints Win %]])</f>
        <v>-7.4000000000000066E-2</v>
      </c>
      <c r="AE4032">
        <f>ABS(tbl_pbp[[#This Row],[play.homeScore]]-tbl_pbp[[#This Row],[play.awayScore]])</f>
        <v>7</v>
      </c>
      <c r="AF4032">
        <f>IF(tbl_pbp[[#This Row],[Play Saints Win % Increase]]&gt;=$AF$4,1,0)</f>
        <v>0</v>
      </c>
      <c r="AG4032" t="str">
        <f>VLOOKUP(tbl_pbp[[#This Row],[gameId]], games!$B$2:$T$40, 9, FALSE)</f>
        <v>new-orleans-saints</v>
      </c>
      <c r="AH4032" s="5">
        <f>IF(tbl_pbp[[#This Row],[AwayTeam]] &lt;&gt; "new-orleans-saints", tbl_pbp[[#This Row],[homeWinPercentage]], 1-tbl_pbp[[#This Row],[homeWinPercentage]])</f>
        <v>0.70100000000000007</v>
      </c>
      <c r="AI4032" s="13">
        <f>tbl_pbp[[#This Row],[Kamara]]*tbl_pbp[[#This Row],[Impactful Play]]</f>
        <v>0</v>
      </c>
      <c r="AJ4032" s="13">
        <f>tbl_pbp[[#This Row],[Thomas]]*tbl_pbp[[#This Row],[Impactful Play]]</f>
        <v>0</v>
      </c>
      <c r="AK4032" s="13" t="str">
        <f>VLOOKUP(tbl_pbp[[#This Row],[Play Saints Win % Increase]], tbl_impact[],3,TRUE)</f>
        <v>Smelly (worse than-5% -&gt; -10%)</v>
      </c>
    </row>
    <row r="4033" spans="1:37">
      <c r="A4033" s="1">
        <v>32</v>
      </c>
      <c r="B4033" s="5">
        <v>0.373</v>
      </c>
      <c r="C4033" t="s">
        <v>4397</v>
      </c>
      <c r="D4033">
        <v>0</v>
      </c>
      <c r="E4033">
        <v>0</v>
      </c>
      <c r="F4033">
        <v>1</v>
      </c>
      <c r="G4033">
        <v>0</v>
      </c>
      <c r="H4033">
        <v>7</v>
      </c>
      <c r="I4033">
        <v>10</v>
      </c>
      <c r="J4033">
        <v>35</v>
      </c>
      <c r="K4033" t="s">
        <v>29</v>
      </c>
      <c r="L4033">
        <v>1</v>
      </c>
      <c r="M4033">
        <v>35</v>
      </c>
      <c r="N4033" t="s">
        <v>4398</v>
      </c>
      <c r="O4033" t="s">
        <v>2715</v>
      </c>
      <c r="P4033" t="s">
        <v>45</v>
      </c>
      <c r="Q4033" t="s">
        <v>46</v>
      </c>
      <c r="R4033" t="s">
        <v>47</v>
      </c>
      <c r="S4033" t="s">
        <v>33</v>
      </c>
      <c r="T4033" t="s">
        <v>406</v>
      </c>
      <c r="U4033" t="s">
        <v>407</v>
      </c>
      <c r="V4033" t="s">
        <v>4310</v>
      </c>
      <c r="X4033" t="str">
        <f>VLOOKUP(pbp!V1266, games!$B$2:$R$40, 3, FALSE)</f>
        <v>2019-10-27T17:00Z</v>
      </c>
      <c r="Y4033">
        <f>VLOOKUP(1*V4033,NFLGames!$H$11:$H$555,1,FALSE)</f>
        <v>401220330</v>
      </c>
      <c r="Z4033">
        <f>VLOOKUP($Y4033, NFLGames!$H$11:$K$555,2,FALSE)</f>
        <v>2020</v>
      </c>
      <c r="AA4033">
        <f>VLOOKUP($Y4033, NFLGames!$H$11:$K$555,3,FALSE)</f>
        <v>9</v>
      </c>
      <c r="AB4033" s="6">
        <f>IF(A4034=0, 0, AH4034-tbl_pbp[[#This Row],[Saints Win %]])</f>
        <v>0.13300000000000001</v>
      </c>
      <c r="AC4033">
        <v>1</v>
      </c>
      <c r="AE4033">
        <f>ABS(tbl_pbp[[#This Row],[play.homeScore]]-tbl_pbp[[#This Row],[play.awayScore]])</f>
        <v>7</v>
      </c>
      <c r="AF4033">
        <f>IF(tbl_pbp[[#This Row],[Play Saints Win % Increase]]&gt;=$AF$4,1,0)</f>
        <v>1</v>
      </c>
      <c r="AG4033" t="str">
        <f>VLOOKUP(tbl_pbp[[#This Row],[gameId]], games!$B$2:$T$40, 9, FALSE)</f>
        <v>new-orleans-saints</v>
      </c>
      <c r="AH4033" s="5">
        <f>IF(tbl_pbp[[#This Row],[AwayTeam]] &lt;&gt; "new-orleans-saints", tbl_pbp[[#This Row],[homeWinPercentage]], 1-tbl_pbp[[#This Row],[homeWinPercentage]])</f>
        <v>0.627</v>
      </c>
      <c r="AI4033" s="13">
        <f>tbl_pbp[[#This Row],[Kamara]]*tbl_pbp[[#This Row],[Impactful Play]]</f>
        <v>1</v>
      </c>
      <c r="AJ4033" s="13">
        <f>tbl_pbp[[#This Row],[Thomas]]*tbl_pbp[[#This Row],[Impactful Play]]</f>
        <v>0</v>
      </c>
      <c r="AK4033" s="13" t="str">
        <f>VLOOKUP(tbl_pbp[[#This Row],[Play Saints Win % Increase]], tbl_impact[],3,TRUE)</f>
        <v>Fragrant (10% to 20%)</v>
      </c>
    </row>
    <row r="4034" spans="1:37">
      <c r="A4034" s="1">
        <v>33</v>
      </c>
      <c r="B4034" s="5">
        <v>0.24</v>
      </c>
      <c r="C4034" t="s">
        <v>4399</v>
      </c>
      <c r="D4034">
        <v>0</v>
      </c>
      <c r="E4034">
        <v>0</v>
      </c>
      <c r="F4034">
        <v>1</v>
      </c>
      <c r="G4034">
        <v>0</v>
      </c>
      <c r="H4034">
        <v>7</v>
      </c>
      <c r="I4034">
        <v>10</v>
      </c>
      <c r="J4034">
        <v>18</v>
      </c>
      <c r="K4034" t="s">
        <v>29</v>
      </c>
      <c r="L4034">
        <v>1</v>
      </c>
      <c r="M4034">
        <v>18</v>
      </c>
      <c r="N4034" t="s">
        <v>4400</v>
      </c>
      <c r="O4034" t="s">
        <v>486</v>
      </c>
      <c r="P4034" t="s">
        <v>30</v>
      </c>
      <c r="Q4034" t="s">
        <v>31</v>
      </c>
      <c r="R4034" t="s">
        <v>32</v>
      </c>
      <c r="S4034" t="s">
        <v>33</v>
      </c>
      <c r="T4034" t="s">
        <v>484</v>
      </c>
      <c r="U4034" t="s">
        <v>485</v>
      </c>
      <c r="V4034" t="s">
        <v>4310</v>
      </c>
      <c r="X4034" t="str">
        <f>VLOOKUP(pbp!V1267, games!$B$2:$R$40, 3, FALSE)</f>
        <v>2019-10-27T17:00Z</v>
      </c>
      <c r="Y4034">
        <f>VLOOKUP(1*V4034,NFLGames!$H$11:$H$555,1,FALSE)</f>
        <v>401220330</v>
      </c>
      <c r="Z4034">
        <f>VLOOKUP($Y4034, NFLGames!$H$11:$K$555,2,FALSE)</f>
        <v>2020</v>
      </c>
      <c r="AA4034">
        <f>VLOOKUP($Y4034, NFLGames!$H$11:$K$555,3,FALSE)</f>
        <v>9</v>
      </c>
      <c r="AB4034" s="6">
        <f>IF(A4035=0, 0, AH4035-tbl_pbp[[#This Row],[Saints Win %]])</f>
        <v>-2.1000000000000019E-2</v>
      </c>
      <c r="AE4034">
        <f>ABS(tbl_pbp[[#This Row],[play.homeScore]]-tbl_pbp[[#This Row],[play.awayScore]])</f>
        <v>7</v>
      </c>
      <c r="AF4034">
        <f>IF(tbl_pbp[[#This Row],[Play Saints Win % Increase]]&gt;=$AF$4,1,0)</f>
        <v>0</v>
      </c>
      <c r="AG4034" t="str">
        <f>VLOOKUP(tbl_pbp[[#This Row],[gameId]], games!$B$2:$T$40, 9, FALSE)</f>
        <v>new-orleans-saints</v>
      </c>
      <c r="AH4034" s="5">
        <f>IF(tbl_pbp[[#This Row],[AwayTeam]] &lt;&gt; "new-orleans-saints", tbl_pbp[[#This Row],[homeWinPercentage]], 1-tbl_pbp[[#This Row],[homeWinPercentage]])</f>
        <v>0.76</v>
      </c>
      <c r="AI4034" s="13">
        <f>tbl_pbp[[#This Row],[Kamara]]*tbl_pbp[[#This Row],[Impactful Play]]</f>
        <v>0</v>
      </c>
      <c r="AJ4034" s="13">
        <f>tbl_pbp[[#This Row],[Thomas]]*tbl_pbp[[#This Row],[Impactful Play]]</f>
        <v>0</v>
      </c>
      <c r="AK4034" s="13" t="str">
        <f>VLOOKUP(tbl_pbp[[#This Row],[Play Saints Win % Increase]], tbl_impact[],3,TRUE)</f>
        <v>Bad (0 to -5%)</v>
      </c>
    </row>
    <row r="4035" spans="1:37">
      <c r="A4035" s="1">
        <v>34</v>
      </c>
      <c r="B4035" s="5">
        <v>0.26100000000000001</v>
      </c>
      <c r="C4035" t="s">
        <v>4401</v>
      </c>
      <c r="D4035">
        <v>0</v>
      </c>
      <c r="E4035">
        <v>0</v>
      </c>
      <c r="F4035">
        <v>1</v>
      </c>
      <c r="G4035">
        <v>0</v>
      </c>
      <c r="H4035">
        <v>7</v>
      </c>
      <c r="I4035">
        <v>2</v>
      </c>
      <c r="J4035">
        <v>10</v>
      </c>
      <c r="K4035" t="s">
        <v>29</v>
      </c>
      <c r="L4035">
        <v>2</v>
      </c>
      <c r="M4035">
        <v>10</v>
      </c>
      <c r="N4035" t="s">
        <v>4402</v>
      </c>
      <c r="O4035" t="s">
        <v>1856</v>
      </c>
      <c r="P4035" t="s">
        <v>45</v>
      </c>
      <c r="Q4035" t="s">
        <v>46</v>
      </c>
      <c r="R4035" t="s">
        <v>47</v>
      </c>
      <c r="S4035" t="s">
        <v>51</v>
      </c>
      <c r="T4035" t="s">
        <v>1103</v>
      </c>
      <c r="U4035" t="s">
        <v>4403</v>
      </c>
      <c r="V4035" t="s">
        <v>4310</v>
      </c>
      <c r="X4035" t="str">
        <f>VLOOKUP(pbp!V1268, games!$B$2:$R$40, 3, FALSE)</f>
        <v>2019-10-27T17:00Z</v>
      </c>
      <c r="Y4035">
        <f>VLOOKUP(1*V4035,NFLGames!$H$11:$H$555,1,FALSE)</f>
        <v>401220330</v>
      </c>
      <c r="Z4035">
        <f>VLOOKUP($Y4035, NFLGames!$H$11:$K$555,2,FALSE)</f>
        <v>2020</v>
      </c>
      <c r="AA4035">
        <f>VLOOKUP($Y4035, NFLGames!$H$11:$K$555,3,FALSE)</f>
        <v>9</v>
      </c>
      <c r="AB4035" s="6">
        <f>IF(A4036=0, 0, AH4036-tbl_pbp[[#This Row],[Saints Win %]])</f>
        <v>-2.0000000000000018E-3</v>
      </c>
      <c r="AC4035">
        <v>1</v>
      </c>
      <c r="AE4035">
        <f>ABS(tbl_pbp[[#This Row],[play.homeScore]]-tbl_pbp[[#This Row],[play.awayScore]])</f>
        <v>7</v>
      </c>
      <c r="AF4035">
        <f>IF(tbl_pbp[[#This Row],[Play Saints Win % Increase]]&gt;=$AF$4,1,0)</f>
        <v>0</v>
      </c>
      <c r="AG4035" t="str">
        <f>VLOOKUP(tbl_pbp[[#This Row],[gameId]], games!$B$2:$T$40, 9, FALSE)</f>
        <v>new-orleans-saints</v>
      </c>
      <c r="AH4035" s="5">
        <f>IF(tbl_pbp[[#This Row],[AwayTeam]] &lt;&gt; "new-orleans-saints", tbl_pbp[[#This Row],[homeWinPercentage]], 1-tbl_pbp[[#This Row],[homeWinPercentage]])</f>
        <v>0.73899999999999999</v>
      </c>
      <c r="AI4035" s="13">
        <f>tbl_pbp[[#This Row],[Kamara]]*tbl_pbp[[#This Row],[Impactful Play]]</f>
        <v>0</v>
      </c>
      <c r="AJ4035" s="13">
        <f>tbl_pbp[[#This Row],[Thomas]]*tbl_pbp[[#This Row],[Impactful Play]]</f>
        <v>0</v>
      </c>
      <c r="AK4035" s="13" t="str">
        <f>VLOOKUP(tbl_pbp[[#This Row],[Play Saints Win % Increase]], tbl_impact[],3,TRUE)</f>
        <v>Bad (0 to -5%)</v>
      </c>
    </row>
    <row r="4036" spans="1:37">
      <c r="A4036" s="1">
        <v>35</v>
      </c>
      <c r="B4036" s="5">
        <v>0.26300000000000001</v>
      </c>
      <c r="C4036" t="s">
        <v>4404</v>
      </c>
      <c r="D4036">
        <v>0</v>
      </c>
      <c r="E4036">
        <v>0</v>
      </c>
      <c r="F4036">
        <v>1</v>
      </c>
      <c r="G4036">
        <v>0</v>
      </c>
      <c r="H4036">
        <v>7</v>
      </c>
      <c r="I4036">
        <v>8</v>
      </c>
      <c r="J4036">
        <v>8</v>
      </c>
      <c r="K4036" t="s">
        <v>29</v>
      </c>
      <c r="L4036">
        <v>1</v>
      </c>
      <c r="M4036">
        <v>8</v>
      </c>
      <c r="N4036" t="s">
        <v>4405</v>
      </c>
      <c r="O4036" t="s">
        <v>4406</v>
      </c>
      <c r="P4036" t="s">
        <v>45</v>
      </c>
      <c r="Q4036" t="s">
        <v>46</v>
      </c>
      <c r="R4036" t="s">
        <v>47</v>
      </c>
      <c r="S4036" t="s">
        <v>283</v>
      </c>
      <c r="T4036" t="s">
        <v>724</v>
      </c>
      <c r="U4036" t="s">
        <v>4407</v>
      </c>
      <c r="V4036" t="s">
        <v>4310</v>
      </c>
      <c r="X4036" t="str">
        <f>VLOOKUP(pbp!V1269, games!$B$2:$R$40, 3, FALSE)</f>
        <v>2019-10-27T17:00Z</v>
      </c>
      <c r="Y4036">
        <f>VLOOKUP(1*V4036,NFLGames!$H$11:$H$555,1,FALSE)</f>
        <v>401220330</v>
      </c>
      <c r="Z4036">
        <f>VLOOKUP($Y4036, NFLGames!$H$11:$K$555,2,FALSE)</f>
        <v>2020</v>
      </c>
      <c r="AA4036">
        <f>VLOOKUP($Y4036, NFLGames!$H$11:$K$555,3,FALSE)</f>
        <v>9</v>
      </c>
      <c r="AB4036" s="6">
        <f>IF(A4037=0, 0, AH4037-tbl_pbp[[#This Row],[Saints Win %]])</f>
        <v>-0.10999999999999999</v>
      </c>
      <c r="AC4036">
        <v>1</v>
      </c>
      <c r="AE4036">
        <f>ABS(tbl_pbp[[#This Row],[play.homeScore]]-tbl_pbp[[#This Row],[play.awayScore]])</f>
        <v>7</v>
      </c>
      <c r="AF4036">
        <f>IF(tbl_pbp[[#This Row],[Play Saints Win % Increase]]&gt;=$AF$4,1,0)</f>
        <v>0</v>
      </c>
      <c r="AG4036" t="str">
        <f>VLOOKUP(tbl_pbp[[#This Row],[gameId]], games!$B$2:$T$40, 9, FALSE)</f>
        <v>new-orleans-saints</v>
      </c>
      <c r="AH4036" s="5">
        <f>IF(tbl_pbp[[#This Row],[AwayTeam]] &lt;&gt; "new-orleans-saints", tbl_pbp[[#This Row],[homeWinPercentage]], 1-tbl_pbp[[#This Row],[homeWinPercentage]])</f>
        <v>0.73699999999999999</v>
      </c>
      <c r="AI4036" s="13">
        <f>tbl_pbp[[#This Row],[Kamara]]*tbl_pbp[[#This Row],[Impactful Play]]</f>
        <v>0</v>
      </c>
      <c r="AJ4036" s="13">
        <f>tbl_pbp[[#This Row],[Thomas]]*tbl_pbp[[#This Row],[Impactful Play]]</f>
        <v>0</v>
      </c>
      <c r="AK4036" s="13" t="str">
        <f>VLOOKUP(tbl_pbp[[#This Row],[Play Saints Win % Increase]], tbl_impact[],3,TRUE)</f>
        <v>Stinky (worse than -10% to -20%)</v>
      </c>
    </row>
    <row r="4037" spans="1:37">
      <c r="A4037" s="1">
        <v>36</v>
      </c>
      <c r="B4037" s="5">
        <v>0.373</v>
      </c>
      <c r="C4037" t="s">
        <v>4408</v>
      </c>
      <c r="D4037">
        <v>0</v>
      </c>
      <c r="E4037">
        <v>0</v>
      </c>
      <c r="F4037">
        <v>1</v>
      </c>
      <c r="G4037">
        <v>0</v>
      </c>
      <c r="H4037">
        <v>14</v>
      </c>
      <c r="I4037">
        <v>7</v>
      </c>
      <c r="J4037">
        <v>7</v>
      </c>
      <c r="K4037" t="s">
        <v>29</v>
      </c>
      <c r="L4037">
        <v>2</v>
      </c>
      <c r="M4037">
        <v>7</v>
      </c>
      <c r="N4037" t="s">
        <v>4409</v>
      </c>
      <c r="O4037" t="s">
        <v>143</v>
      </c>
      <c r="P4037" t="s">
        <v>103</v>
      </c>
      <c r="Q4037" t="s">
        <v>104</v>
      </c>
      <c r="R4037" t="s">
        <v>105</v>
      </c>
      <c r="S4037" t="s">
        <v>286</v>
      </c>
      <c r="T4037" t="s">
        <v>385</v>
      </c>
      <c r="U4037" t="s">
        <v>387</v>
      </c>
      <c r="V4037" t="s">
        <v>4310</v>
      </c>
      <c r="X4037" t="str">
        <f>VLOOKUP(pbp!V1270, games!$B$2:$R$40, 3, FALSE)</f>
        <v>2019-10-27T17:00Z</v>
      </c>
      <c r="Y4037">
        <f>VLOOKUP(1*V4037,NFLGames!$H$11:$H$555,1,FALSE)</f>
        <v>401220330</v>
      </c>
      <c r="Z4037">
        <f>VLOOKUP($Y4037, NFLGames!$H$11:$K$555,2,FALSE)</f>
        <v>2020</v>
      </c>
      <c r="AA4037">
        <f>VLOOKUP($Y4037, NFLGames!$H$11:$K$555,3,FALSE)</f>
        <v>9</v>
      </c>
      <c r="AB4037" s="6">
        <f>IF(A4038=0, 0, AH4038-tbl_pbp[[#This Row],[Saints Win %]])</f>
        <v>0.16700000000000004</v>
      </c>
      <c r="AE4037">
        <f>ABS(tbl_pbp[[#This Row],[play.homeScore]]-tbl_pbp[[#This Row],[play.awayScore]])</f>
        <v>14</v>
      </c>
      <c r="AF4037">
        <f>IF(tbl_pbp[[#This Row],[Play Saints Win % Increase]]&gt;=$AF$4,1,0)</f>
        <v>1</v>
      </c>
      <c r="AG4037" t="str">
        <f>VLOOKUP(tbl_pbp[[#This Row],[gameId]], games!$B$2:$T$40, 9, FALSE)</f>
        <v>new-orleans-saints</v>
      </c>
      <c r="AH4037" s="5">
        <f>IF(tbl_pbp[[#This Row],[AwayTeam]] &lt;&gt; "new-orleans-saints", tbl_pbp[[#This Row],[homeWinPercentage]], 1-tbl_pbp[[#This Row],[homeWinPercentage]])</f>
        <v>0.627</v>
      </c>
      <c r="AI4037" s="13">
        <f>tbl_pbp[[#This Row],[Kamara]]*tbl_pbp[[#This Row],[Impactful Play]]</f>
        <v>0</v>
      </c>
      <c r="AJ4037" s="13">
        <f>tbl_pbp[[#This Row],[Thomas]]*tbl_pbp[[#This Row],[Impactful Play]]</f>
        <v>0</v>
      </c>
      <c r="AK4037" s="13" t="str">
        <f>VLOOKUP(tbl_pbp[[#This Row],[Play Saints Win % Increase]], tbl_impact[],3,TRUE)</f>
        <v>Fragrant (10% to 20%)</v>
      </c>
    </row>
    <row r="4038" spans="1:37">
      <c r="A4038" s="1">
        <v>37</v>
      </c>
      <c r="B4038" s="5">
        <v>0.20599999999999999</v>
      </c>
      <c r="C4038" t="s">
        <v>4410</v>
      </c>
      <c r="D4038">
        <v>0</v>
      </c>
      <c r="E4038">
        <v>0</v>
      </c>
      <c r="F4038">
        <v>1</v>
      </c>
      <c r="G4038">
        <v>0</v>
      </c>
      <c r="H4038">
        <v>14</v>
      </c>
      <c r="I4038">
        <v>0</v>
      </c>
      <c r="J4038">
        <v>65</v>
      </c>
      <c r="L4038">
        <v>1</v>
      </c>
      <c r="M4038">
        <v>65</v>
      </c>
      <c r="N4038" t="s">
        <v>142</v>
      </c>
      <c r="O4038" t="s">
        <v>143</v>
      </c>
      <c r="P4038" t="s">
        <v>144</v>
      </c>
      <c r="Q4038" t="s">
        <v>145</v>
      </c>
      <c r="R4038" t="s">
        <v>146</v>
      </c>
      <c r="V4038" t="s">
        <v>4310</v>
      </c>
      <c r="X4038" t="str">
        <f>VLOOKUP(pbp!V1271, games!$B$2:$R$40, 3, FALSE)</f>
        <v>2019-10-27T17:00Z</v>
      </c>
      <c r="Y4038">
        <f>VLOOKUP(1*V4038,NFLGames!$H$11:$H$555,1,FALSE)</f>
        <v>401220330</v>
      </c>
      <c r="Z4038">
        <f>VLOOKUP($Y4038, NFLGames!$H$11:$K$555,2,FALSE)</f>
        <v>2020</v>
      </c>
      <c r="AA4038">
        <f>VLOOKUP($Y4038, NFLGames!$H$11:$K$555,3,FALSE)</f>
        <v>9</v>
      </c>
      <c r="AB4038" s="6">
        <f>IF(A4039=0, 0, AH4039-tbl_pbp[[#This Row],[Saints Win %]])</f>
        <v>6.0000000000000053E-3</v>
      </c>
      <c r="AE4038">
        <f>ABS(tbl_pbp[[#This Row],[play.homeScore]]-tbl_pbp[[#This Row],[play.awayScore]])</f>
        <v>14</v>
      </c>
      <c r="AF4038">
        <f>IF(tbl_pbp[[#This Row],[Play Saints Win % Increase]]&gt;=$AF$4,1,0)</f>
        <v>0</v>
      </c>
      <c r="AG4038" t="str">
        <f>VLOOKUP(tbl_pbp[[#This Row],[gameId]], games!$B$2:$T$40, 9, FALSE)</f>
        <v>new-orleans-saints</v>
      </c>
      <c r="AH4038" s="5">
        <f>IF(tbl_pbp[[#This Row],[AwayTeam]] &lt;&gt; "new-orleans-saints", tbl_pbp[[#This Row],[homeWinPercentage]], 1-tbl_pbp[[#This Row],[homeWinPercentage]])</f>
        <v>0.79400000000000004</v>
      </c>
      <c r="AI4038" s="13">
        <f>tbl_pbp[[#This Row],[Kamara]]*tbl_pbp[[#This Row],[Impactful Play]]</f>
        <v>0</v>
      </c>
      <c r="AJ4038" s="13">
        <f>tbl_pbp[[#This Row],[Thomas]]*tbl_pbp[[#This Row],[Impactful Play]]</f>
        <v>0</v>
      </c>
      <c r="AK4038" s="13" t="str">
        <f>VLOOKUP(tbl_pbp[[#This Row],[Play Saints Win % Increase]], tbl_impact[],3,TRUE)</f>
        <v>Scented (0 to +5%)</v>
      </c>
    </row>
    <row r="4039" spans="1:37">
      <c r="A4039" s="1">
        <v>38</v>
      </c>
      <c r="B4039" s="5">
        <v>0.2</v>
      </c>
      <c r="C4039" t="s">
        <v>4411</v>
      </c>
      <c r="D4039">
        <v>0</v>
      </c>
      <c r="E4039">
        <v>0</v>
      </c>
      <c r="F4039">
        <v>2</v>
      </c>
      <c r="G4039">
        <v>0</v>
      </c>
      <c r="H4039">
        <v>14</v>
      </c>
      <c r="I4039">
        <v>0</v>
      </c>
      <c r="J4039">
        <v>65</v>
      </c>
      <c r="K4039" t="s">
        <v>29</v>
      </c>
      <c r="L4039">
        <v>0</v>
      </c>
      <c r="M4039">
        <v>65</v>
      </c>
      <c r="N4039" t="s">
        <v>4412</v>
      </c>
      <c r="O4039" t="s">
        <v>24</v>
      </c>
      <c r="P4039" t="s">
        <v>25</v>
      </c>
      <c r="Q4039" t="s">
        <v>26</v>
      </c>
      <c r="R4039" t="s">
        <v>27</v>
      </c>
      <c r="V4039" t="s">
        <v>4310</v>
      </c>
      <c r="X4039" t="str">
        <f>VLOOKUP(pbp!V1272, games!$B$2:$R$40, 3, FALSE)</f>
        <v>2019-10-27T17:00Z</v>
      </c>
      <c r="Y4039">
        <f>VLOOKUP(1*V4039,NFLGames!$H$11:$H$555,1,FALSE)</f>
        <v>401220330</v>
      </c>
      <c r="Z4039">
        <f>VLOOKUP($Y4039, NFLGames!$H$11:$K$555,2,FALSE)</f>
        <v>2020</v>
      </c>
      <c r="AA4039">
        <f>VLOOKUP($Y4039, NFLGames!$H$11:$K$555,3,FALSE)</f>
        <v>9</v>
      </c>
      <c r="AB4039" s="6">
        <f>IF(A4040=0, 0, AH4040-tbl_pbp[[#This Row],[Saints Win %]])</f>
        <v>2.0999999999999908E-2</v>
      </c>
      <c r="AE4039">
        <f>ABS(tbl_pbp[[#This Row],[play.homeScore]]-tbl_pbp[[#This Row],[play.awayScore]])</f>
        <v>14</v>
      </c>
      <c r="AF4039">
        <f>IF(tbl_pbp[[#This Row],[Play Saints Win % Increase]]&gt;=$AF$4,1,0)</f>
        <v>0</v>
      </c>
      <c r="AG4039" t="str">
        <f>VLOOKUP(tbl_pbp[[#This Row],[gameId]], games!$B$2:$T$40, 9, FALSE)</f>
        <v>new-orleans-saints</v>
      </c>
      <c r="AH4039" s="5">
        <f>IF(tbl_pbp[[#This Row],[AwayTeam]] &lt;&gt; "new-orleans-saints", tbl_pbp[[#This Row],[homeWinPercentage]], 1-tbl_pbp[[#This Row],[homeWinPercentage]])</f>
        <v>0.8</v>
      </c>
      <c r="AI4039" s="13">
        <f>tbl_pbp[[#This Row],[Kamara]]*tbl_pbp[[#This Row],[Impactful Play]]</f>
        <v>0</v>
      </c>
      <c r="AJ4039" s="13">
        <f>tbl_pbp[[#This Row],[Thomas]]*tbl_pbp[[#This Row],[Impactful Play]]</f>
        <v>0</v>
      </c>
      <c r="AK4039" s="13" t="str">
        <f>VLOOKUP(tbl_pbp[[#This Row],[Play Saints Win % Increase]], tbl_impact[],3,TRUE)</f>
        <v>Scented (0 to +5%)</v>
      </c>
    </row>
    <row r="4040" spans="1:37">
      <c r="A4040" s="1">
        <v>39</v>
      </c>
      <c r="B4040" s="5">
        <v>0.17899999999999999</v>
      </c>
      <c r="C4040" t="s">
        <v>4413</v>
      </c>
      <c r="D4040">
        <v>0</v>
      </c>
      <c r="E4040">
        <v>0</v>
      </c>
      <c r="F4040">
        <v>2</v>
      </c>
      <c r="G4040">
        <v>0</v>
      </c>
      <c r="H4040">
        <v>14</v>
      </c>
      <c r="I4040">
        <v>10</v>
      </c>
      <c r="J4040">
        <v>18</v>
      </c>
      <c r="K4040" t="s">
        <v>369</v>
      </c>
      <c r="L4040">
        <v>1</v>
      </c>
      <c r="M4040">
        <v>82</v>
      </c>
      <c r="N4040" t="s">
        <v>4414</v>
      </c>
      <c r="O4040" t="s">
        <v>1758</v>
      </c>
      <c r="P4040" t="s">
        <v>22</v>
      </c>
      <c r="Q4040" t="s">
        <v>37</v>
      </c>
      <c r="S4040" t="s">
        <v>33</v>
      </c>
      <c r="T4040" t="s">
        <v>484</v>
      </c>
      <c r="U4040" t="s">
        <v>485</v>
      </c>
      <c r="V4040" t="s">
        <v>4310</v>
      </c>
      <c r="X4040" t="str">
        <f>VLOOKUP(pbp!V1273, games!$B$2:$R$40, 3, FALSE)</f>
        <v>2019-10-27T17:00Z</v>
      </c>
      <c r="Y4040">
        <f>VLOOKUP(1*V4040,NFLGames!$H$11:$H$555,1,FALSE)</f>
        <v>401220330</v>
      </c>
      <c r="Z4040">
        <f>VLOOKUP($Y4040, NFLGames!$H$11:$K$555,2,FALSE)</f>
        <v>2020</v>
      </c>
      <c r="AA4040">
        <f>VLOOKUP($Y4040, NFLGames!$H$11:$K$555,3,FALSE)</f>
        <v>9</v>
      </c>
      <c r="AB4040" s="6">
        <f>IF(A4041=0, 0, AH4041-tbl_pbp[[#This Row],[Saints Win %]])</f>
        <v>2.0000000000000018E-2</v>
      </c>
      <c r="AE4040">
        <f>ABS(tbl_pbp[[#This Row],[play.homeScore]]-tbl_pbp[[#This Row],[play.awayScore]])</f>
        <v>14</v>
      </c>
      <c r="AF4040">
        <f>IF(tbl_pbp[[#This Row],[Play Saints Win % Increase]]&gt;=$AF$4,1,0)</f>
        <v>0</v>
      </c>
      <c r="AG4040" t="str">
        <f>VLOOKUP(tbl_pbp[[#This Row],[gameId]], games!$B$2:$T$40, 9, FALSE)</f>
        <v>new-orleans-saints</v>
      </c>
      <c r="AH4040" s="5">
        <f>IF(tbl_pbp[[#This Row],[AwayTeam]] &lt;&gt; "new-orleans-saints", tbl_pbp[[#This Row],[homeWinPercentage]], 1-tbl_pbp[[#This Row],[homeWinPercentage]])</f>
        <v>0.82099999999999995</v>
      </c>
      <c r="AI4040" s="13">
        <f>tbl_pbp[[#This Row],[Kamara]]*tbl_pbp[[#This Row],[Impactful Play]]</f>
        <v>0</v>
      </c>
      <c r="AJ4040" s="13">
        <f>tbl_pbp[[#This Row],[Thomas]]*tbl_pbp[[#This Row],[Impactful Play]]</f>
        <v>0</v>
      </c>
      <c r="AK4040" s="13" t="str">
        <f>VLOOKUP(tbl_pbp[[#This Row],[Play Saints Win % Increase]], tbl_impact[],3,TRUE)</f>
        <v>Scented (0 to +5%)</v>
      </c>
    </row>
    <row r="4041" spans="1:37">
      <c r="A4041" s="1">
        <v>40</v>
      </c>
      <c r="B4041" s="5">
        <v>0.159</v>
      </c>
      <c r="C4041" t="s">
        <v>4415</v>
      </c>
      <c r="D4041">
        <v>0</v>
      </c>
      <c r="E4041">
        <v>0</v>
      </c>
      <c r="F4041">
        <v>2</v>
      </c>
      <c r="G4041">
        <v>0</v>
      </c>
      <c r="H4041">
        <v>14</v>
      </c>
      <c r="I4041">
        <v>10</v>
      </c>
      <c r="J4041">
        <v>18</v>
      </c>
      <c r="K4041" t="s">
        <v>369</v>
      </c>
      <c r="L4041">
        <v>2</v>
      </c>
      <c r="M4041">
        <v>82</v>
      </c>
      <c r="N4041" t="s">
        <v>4416</v>
      </c>
      <c r="O4041" t="s">
        <v>2021</v>
      </c>
      <c r="P4041" t="s">
        <v>30</v>
      </c>
      <c r="Q4041" t="s">
        <v>31</v>
      </c>
      <c r="R4041" t="s">
        <v>32</v>
      </c>
      <c r="S4041" t="s">
        <v>120</v>
      </c>
      <c r="T4041" t="s">
        <v>484</v>
      </c>
      <c r="U4041" t="s">
        <v>4417</v>
      </c>
      <c r="V4041" t="s">
        <v>4310</v>
      </c>
      <c r="X4041" t="str">
        <f>VLOOKUP(pbp!V1274, games!$B$2:$R$40, 3, FALSE)</f>
        <v>2019-10-27T17:00Z</v>
      </c>
      <c r="Y4041">
        <f>VLOOKUP(1*V4041,NFLGames!$H$11:$H$555,1,FALSE)</f>
        <v>401220330</v>
      </c>
      <c r="Z4041">
        <f>VLOOKUP($Y4041, NFLGames!$H$11:$K$555,2,FALSE)</f>
        <v>2020</v>
      </c>
      <c r="AA4041">
        <f>VLOOKUP($Y4041, NFLGames!$H$11:$K$555,3,FALSE)</f>
        <v>9</v>
      </c>
      <c r="AB4041" s="6">
        <f>IF(A4042=0, 0, AH4042-tbl_pbp[[#This Row],[Saints Win %]])</f>
        <v>-3.8999999999999924E-2</v>
      </c>
      <c r="AE4041">
        <f>ABS(tbl_pbp[[#This Row],[play.homeScore]]-tbl_pbp[[#This Row],[play.awayScore]])</f>
        <v>14</v>
      </c>
      <c r="AF4041">
        <f>IF(tbl_pbp[[#This Row],[Play Saints Win % Increase]]&gt;=$AF$4,1,0)</f>
        <v>0</v>
      </c>
      <c r="AG4041" t="str">
        <f>VLOOKUP(tbl_pbp[[#This Row],[gameId]], games!$B$2:$T$40, 9, FALSE)</f>
        <v>new-orleans-saints</v>
      </c>
      <c r="AH4041" s="5">
        <f>IF(tbl_pbp[[#This Row],[AwayTeam]] &lt;&gt; "new-orleans-saints", tbl_pbp[[#This Row],[homeWinPercentage]], 1-tbl_pbp[[#This Row],[homeWinPercentage]])</f>
        <v>0.84099999999999997</v>
      </c>
      <c r="AI4041" s="13">
        <f>tbl_pbp[[#This Row],[Kamara]]*tbl_pbp[[#This Row],[Impactful Play]]</f>
        <v>0</v>
      </c>
      <c r="AJ4041" s="13">
        <f>tbl_pbp[[#This Row],[Thomas]]*tbl_pbp[[#This Row],[Impactful Play]]</f>
        <v>0</v>
      </c>
      <c r="AK4041" s="13" t="str">
        <f>VLOOKUP(tbl_pbp[[#This Row],[Play Saints Win % Increase]], tbl_impact[],3,TRUE)</f>
        <v>Bad (0 to -5%)</v>
      </c>
    </row>
    <row r="4042" spans="1:37">
      <c r="A4042" s="1">
        <v>41</v>
      </c>
      <c r="B4042" s="5">
        <v>0.19800000000000001</v>
      </c>
      <c r="C4042" t="s">
        <v>4418</v>
      </c>
      <c r="D4042">
        <v>0</v>
      </c>
      <c r="E4042">
        <v>0</v>
      </c>
      <c r="F4042">
        <v>2</v>
      </c>
      <c r="G4042">
        <v>0</v>
      </c>
      <c r="H4042">
        <v>14</v>
      </c>
      <c r="I4042">
        <v>3</v>
      </c>
      <c r="J4042">
        <v>25</v>
      </c>
      <c r="K4042" t="s">
        <v>369</v>
      </c>
      <c r="L4042">
        <v>3</v>
      </c>
      <c r="M4042">
        <v>75</v>
      </c>
      <c r="N4042" t="s">
        <v>4419</v>
      </c>
      <c r="O4042" t="s">
        <v>3032</v>
      </c>
      <c r="P4042" t="s">
        <v>124</v>
      </c>
      <c r="Q4042" t="s">
        <v>125</v>
      </c>
      <c r="R4042" t="s">
        <v>126</v>
      </c>
      <c r="V4042" t="s">
        <v>4310</v>
      </c>
      <c r="X4042" t="str">
        <f>VLOOKUP(pbp!V1275, games!$B$2:$R$40, 3, FALSE)</f>
        <v>2019-10-27T17:00Z</v>
      </c>
      <c r="Y4042">
        <f>VLOOKUP(1*V4042,NFLGames!$H$11:$H$555,1,FALSE)</f>
        <v>401220330</v>
      </c>
      <c r="Z4042">
        <f>VLOOKUP($Y4042, NFLGames!$H$11:$K$555,2,FALSE)</f>
        <v>2020</v>
      </c>
      <c r="AA4042">
        <f>VLOOKUP($Y4042, NFLGames!$H$11:$K$555,3,FALSE)</f>
        <v>9</v>
      </c>
      <c r="AB4042" s="6">
        <f>IF(A4043=0, 0, AH4043-tbl_pbp[[#This Row],[Saints Win %]])</f>
        <v>3.499999999999992E-2</v>
      </c>
      <c r="AE4042">
        <f>ABS(tbl_pbp[[#This Row],[play.homeScore]]-tbl_pbp[[#This Row],[play.awayScore]])</f>
        <v>14</v>
      </c>
      <c r="AF4042">
        <f>IF(tbl_pbp[[#This Row],[Play Saints Win % Increase]]&gt;=$AF$4,1,0)</f>
        <v>0</v>
      </c>
      <c r="AG4042" t="str">
        <f>VLOOKUP(tbl_pbp[[#This Row],[gameId]], games!$B$2:$T$40, 9, FALSE)</f>
        <v>new-orleans-saints</v>
      </c>
      <c r="AH4042" s="5">
        <f>IF(tbl_pbp[[#This Row],[AwayTeam]] &lt;&gt; "new-orleans-saints", tbl_pbp[[#This Row],[homeWinPercentage]], 1-tbl_pbp[[#This Row],[homeWinPercentage]])</f>
        <v>0.80200000000000005</v>
      </c>
      <c r="AI4042" s="13">
        <f>tbl_pbp[[#This Row],[Kamara]]*tbl_pbp[[#This Row],[Impactful Play]]</f>
        <v>0</v>
      </c>
      <c r="AJ4042" s="13">
        <f>tbl_pbp[[#This Row],[Thomas]]*tbl_pbp[[#This Row],[Impactful Play]]</f>
        <v>0</v>
      </c>
      <c r="AK4042" s="13" t="str">
        <f>VLOOKUP(tbl_pbp[[#This Row],[Play Saints Win % Increase]], tbl_impact[],3,TRUE)</f>
        <v>Scented (0 to +5%)</v>
      </c>
    </row>
    <row r="4043" spans="1:37">
      <c r="A4043" s="1">
        <v>42</v>
      </c>
      <c r="B4043" s="5">
        <v>0.16300000000000001</v>
      </c>
      <c r="C4043" t="s">
        <v>4420</v>
      </c>
      <c r="D4043">
        <v>0</v>
      </c>
      <c r="E4043">
        <v>0</v>
      </c>
      <c r="F4043">
        <v>2</v>
      </c>
      <c r="G4043">
        <v>0</v>
      </c>
      <c r="H4043">
        <v>14</v>
      </c>
      <c r="I4043">
        <v>3</v>
      </c>
      <c r="J4043">
        <v>25</v>
      </c>
      <c r="K4043" t="s">
        <v>369</v>
      </c>
      <c r="L4043">
        <v>3</v>
      </c>
      <c r="M4043">
        <v>75</v>
      </c>
      <c r="N4043" t="s">
        <v>4421</v>
      </c>
      <c r="O4043" t="s">
        <v>3032</v>
      </c>
      <c r="P4043" t="s">
        <v>22</v>
      </c>
      <c r="Q4043" t="s">
        <v>37</v>
      </c>
      <c r="S4043" t="s">
        <v>375</v>
      </c>
      <c r="T4043" t="s">
        <v>370</v>
      </c>
      <c r="U4043" t="s">
        <v>4422</v>
      </c>
      <c r="V4043" t="s">
        <v>4310</v>
      </c>
      <c r="X4043" t="str">
        <f>VLOOKUP(pbp!V1276, games!$B$2:$R$40, 3, FALSE)</f>
        <v>2019-10-27T17:00Z</v>
      </c>
      <c r="Y4043">
        <f>VLOOKUP(1*V4043,NFLGames!$H$11:$H$555,1,FALSE)</f>
        <v>401220330</v>
      </c>
      <c r="Z4043">
        <f>VLOOKUP($Y4043, NFLGames!$H$11:$K$555,2,FALSE)</f>
        <v>2020</v>
      </c>
      <c r="AA4043">
        <f>VLOOKUP($Y4043, NFLGames!$H$11:$K$555,3,FALSE)</f>
        <v>9</v>
      </c>
      <c r="AB4043" s="6">
        <f>IF(A4044=0, 0, AH4044-tbl_pbp[[#This Row],[Saints Win %]])</f>
        <v>1.7000000000000015E-2</v>
      </c>
      <c r="AE4043">
        <f>ABS(tbl_pbp[[#This Row],[play.homeScore]]-tbl_pbp[[#This Row],[play.awayScore]])</f>
        <v>14</v>
      </c>
      <c r="AF4043">
        <f>IF(tbl_pbp[[#This Row],[Play Saints Win % Increase]]&gt;=$AF$4,1,0)</f>
        <v>0</v>
      </c>
      <c r="AG4043" t="str">
        <f>VLOOKUP(tbl_pbp[[#This Row],[gameId]], games!$B$2:$T$40, 9, FALSE)</f>
        <v>new-orleans-saints</v>
      </c>
      <c r="AH4043" s="5">
        <f>IF(tbl_pbp[[#This Row],[AwayTeam]] &lt;&gt; "new-orleans-saints", tbl_pbp[[#This Row],[homeWinPercentage]], 1-tbl_pbp[[#This Row],[homeWinPercentage]])</f>
        <v>0.83699999999999997</v>
      </c>
      <c r="AI4043" s="13">
        <f>tbl_pbp[[#This Row],[Kamara]]*tbl_pbp[[#This Row],[Impactful Play]]</f>
        <v>0</v>
      </c>
      <c r="AJ4043" s="13">
        <f>tbl_pbp[[#This Row],[Thomas]]*tbl_pbp[[#This Row],[Impactful Play]]</f>
        <v>0</v>
      </c>
      <c r="AK4043" s="13" t="str">
        <f>VLOOKUP(tbl_pbp[[#This Row],[Play Saints Win % Increase]], tbl_impact[],3,TRUE)</f>
        <v>Scented (0 to +5%)</v>
      </c>
    </row>
    <row r="4044" spans="1:37">
      <c r="A4044" s="1">
        <v>43</v>
      </c>
      <c r="B4044" s="5">
        <v>0.14599999999999999</v>
      </c>
      <c r="C4044" t="s">
        <v>4423</v>
      </c>
      <c r="D4044">
        <v>0</v>
      </c>
      <c r="E4044">
        <v>0</v>
      </c>
      <c r="F4044">
        <v>2</v>
      </c>
      <c r="G4044">
        <v>0</v>
      </c>
      <c r="H4044">
        <v>14</v>
      </c>
      <c r="I4044">
        <v>3</v>
      </c>
      <c r="J4044">
        <v>25</v>
      </c>
      <c r="K4044" t="s">
        <v>369</v>
      </c>
      <c r="L4044">
        <v>4</v>
      </c>
      <c r="M4044">
        <v>75</v>
      </c>
      <c r="N4044" t="s">
        <v>4424</v>
      </c>
      <c r="O4044" t="s">
        <v>251</v>
      </c>
      <c r="P4044" t="s">
        <v>66</v>
      </c>
      <c r="Q4044" t="s">
        <v>67</v>
      </c>
      <c r="R4044" t="s">
        <v>68</v>
      </c>
      <c r="S4044" t="s">
        <v>281</v>
      </c>
      <c r="T4044" t="s">
        <v>370</v>
      </c>
      <c r="U4044" t="s">
        <v>4425</v>
      </c>
      <c r="V4044" t="s">
        <v>4310</v>
      </c>
      <c r="X4044" t="str">
        <f>VLOOKUP(pbp!V1277, games!$B$2:$R$40, 3, FALSE)</f>
        <v>2019-10-27T17:00Z</v>
      </c>
      <c r="Y4044">
        <f>VLOOKUP(1*V4044,NFLGames!$H$11:$H$555,1,FALSE)</f>
        <v>401220330</v>
      </c>
      <c r="Z4044">
        <f>VLOOKUP($Y4044, NFLGames!$H$11:$K$555,2,FALSE)</f>
        <v>2020</v>
      </c>
      <c r="AA4044">
        <f>VLOOKUP($Y4044, NFLGames!$H$11:$K$555,3,FALSE)</f>
        <v>9</v>
      </c>
      <c r="AB4044" s="6">
        <f>IF(A4045=0, 0, AH4045-tbl_pbp[[#This Row],[Saints Win %]])</f>
        <v>-3.5999999999999921E-2</v>
      </c>
      <c r="AE4044">
        <f>ABS(tbl_pbp[[#This Row],[play.homeScore]]-tbl_pbp[[#This Row],[play.awayScore]])</f>
        <v>14</v>
      </c>
      <c r="AF4044">
        <f>IF(tbl_pbp[[#This Row],[Play Saints Win % Increase]]&gt;=$AF$4,1,0)</f>
        <v>0</v>
      </c>
      <c r="AG4044" t="str">
        <f>VLOOKUP(tbl_pbp[[#This Row],[gameId]], games!$B$2:$T$40, 9, FALSE)</f>
        <v>new-orleans-saints</v>
      </c>
      <c r="AH4044" s="5">
        <f>IF(tbl_pbp[[#This Row],[AwayTeam]] &lt;&gt; "new-orleans-saints", tbl_pbp[[#This Row],[homeWinPercentage]], 1-tbl_pbp[[#This Row],[homeWinPercentage]])</f>
        <v>0.85399999999999998</v>
      </c>
      <c r="AI4044" s="13">
        <f>tbl_pbp[[#This Row],[Kamara]]*tbl_pbp[[#This Row],[Impactful Play]]</f>
        <v>0</v>
      </c>
      <c r="AJ4044" s="13">
        <f>tbl_pbp[[#This Row],[Thomas]]*tbl_pbp[[#This Row],[Impactful Play]]</f>
        <v>0</v>
      </c>
      <c r="AK4044" s="13" t="str">
        <f>VLOOKUP(tbl_pbp[[#This Row],[Play Saints Win % Increase]], tbl_impact[],3,TRUE)</f>
        <v>Bad (0 to -5%)</v>
      </c>
    </row>
    <row r="4045" spans="1:37">
      <c r="A4045" s="1">
        <v>44</v>
      </c>
      <c r="B4045" s="5">
        <v>0.182</v>
      </c>
      <c r="C4045" t="s">
        <v>4426</v>
      </c>
      <c r="D4045">
        <v>0</v>
      </c>
      <c r="E4045">
        <v>0</v>
      </c>
      <c r="F4045">
        <v>2</v>
      </c>
      <c r="G4045">
        <v>0</v>
      </c>
      <c r="H4045">
        <v>14</v>
      </c>
      <c r="I4045">
        <v>10</v>
      </c>
      <c r="J4045">
        <v>50</v>
      </c>
      <c r="K4045" t="s">
        <v>29</v>
      </c>
      <c r="L4045">
        <v>1</v>
      </c>
      <c r="M4045">
        <v>50</v>
      </c>
      <c r="N4045" t="s">
        <v>4427</v>
      </c>
      <c r="O4045" t="s">
        <v>155</v>
      </c>
      <c r="P4045" t="s">
        <v>30</v>
      </c>
      <c r="Q4045" t="s">
        <v>31</v>
      </c>
      <c r="R4045" t="s">
        <v>32</v>
      </c>
      <c r="S4045" t="s">
        <v>33</v>
      </c>
      <c r="T4045" t="s">
        <v>226</v>
      </c>
      <c r="U4045" t="s">
        <v>227</v>
      </c>
      <c r="V4045" t="s">
        <v>4310</v>
      </c>
      <c r="X4045" t="str">
        <f>VLOOKUP(pbp!V1278, games!$B$2:$R$40, 3, FALSE)</f>
        <v>2019-10-27T17:00Z</v>
      </c>
      <c r="Y4045">
        <f>VLOOKUP(1*V4045,NFLGames!$H$11:$H$555,1,FALSE)</f>
        <v>401220330</v>
      </c>
      <c r="Z4045">
        <f>VLOOKUP($Y4045, NFLGames!$H$11:$K$555,2,FALSE)</f>
        <v>2020</v>
      </c>
      <c r="AA4045">
        <f>VLOOKUP($Y4045, NFLGames!$H$11:$K$555,3,FALSE)</f>
        <v>9</v>
      </c>
      <c r="AB4045" s="6">
        <f>IF(A4046=0, 0, AH4046-tbl_pbp[[#This Row],[Saints Win %]])</f>
        <v>5.3999999999999937E-2</v>
      </c>
      <c r="AC4045">
        <v>1</v>
      </c>
      <c r="AE4045">
        <f>ABS(tbl_pbp[[#This Row],[play.homeScore]]-tbl_pbp[[#This Row],[play.awayScore]])</f>
        <v>14</v>
      </c>
      <c r="AF4045">
        <f>IF(tbl_pbp[[#This Row],[Play Saints Win % Increase]]&gt;=$AF$4,1,0)</f>
        <v>0</v>
      </c>
      <c r="AG4045" t="str">
        <f>VLOOKUP(tbl_pbp[[#This Row],[gameId]], games!$B$2:$T$40, 9, FALSE)</f>
        <v>new-orleans-saints</v>
      </c>
      <c r="AH4045" s="5">
        <f>IF(tbl_pbp[[#This Row],[AwayTeam]] &lt;&gt; "new-orleans-saints", tbl_pbp[[#This Row],[homeWinPercentage]], 1-tbl_pbp[[#This Row],[homeWinPercentage]])</f>
        <v>0.81800000000000006</v>
      </c>
      <c r="AI4045" s="13">
        <f>tbl_pbp[[#This Row],[Kamara]]*tbl_pbp[[#This Row],[Impactful Play]]</f>
        <v>0</v>
      </c>
      <c r="AJ4045" s="13">
        <f>tbl_pbp[[#This Row],[Thomas]]*tbl_pbp[[#This Row],[Impactful Play]]</f>
        <v>0</v>
      </c>
      <c r="AK4045" s="13" t="str">
        <f>VLOOKUP(tbl_pbp[[#This Row],[Play Saints Win % Increase]], tbl_impact[],3,TRUE)</f>
        <v>Perfumed (5 to + 10%)</v>
      </c>
    </row>
    <row r="4046" spans="1:37">
      <c r="A4046" s="1">
        <v>45</v>
      </c>
      <c r="B4046" s="5">
        <v>0.128</v>
      </c>
      <c r="C4046" t="s">
        <v>4428</v>
      </c>
      <c r="D4046">
        <v>0</v>
      </c>
      <c r="E4046">
        <v>0</v>
      </c>
      <c r="F4046">
        <v>2</v>
      </c>
      <c r="G4046">
        <v>0</v>
      </c>
      <c r="H4046">
        <v>14</v>
      </c>
      <c r="I4046">
        <v>16</v>
      </c>
      <c r="J4046">
        <v>56</v>
      </c>
      <c r="K4046" t="s">
        <v>29</v>
      </c>
      <c r="L4046">
        <v>2</v>
      </c>
      <c r="M4046">
        <v>56</v>
      </c>
      <c r="N4046" t="s">
        <v>4429</v>
      </c>
      <c r="O4046" t="s">
        <v>4430</v>
      </c>
      <c r="P4046" t="s">
        <v>30</v>
      </c>
      <c r="Q4046" t="s">
        <v>31</v>
      </c>
      <c r="R4046" t="s">
        <v>32</v>
      </c>
      <c r="S4046" t="s">
        <v>1538</v>
      </c>
      <c r="T4046" t="s">
        <v>467</v>
      </c>
      <c r="U4046" t="s">
        <v>4431</v>
      </c>
      <c r="V4046" t="s">
        <v>4310</v>
      </c>
      <c r="X4046" t="str">
        <f>VLOOKUP(pbp!V1279, games!$B$2:$R$40, 3, FALSE)</f>
        <v>2019-10-27T17:00Z</v>
      </c>
      <c r="Y4046">
        <f>VLOOKUP(1*V4046,NFLGames!$H$11:$H$555,1,FALSE)</f>
        <v>401220330</v>
      </c>
      <c r="Z4046">
        <f>VLOOKUP($Y4046, NFLGames!$H$11:$K$555,2,FALSE)</f>
        <v>2020</v>
      </c>
      <c r="AA4046">
        <f>VLOOKUP($Y4046, NFLGames!$H$11:$K$555,3,FALSE)</f>
        <v>9</v>
      </c>
      <c r="AB4046" s="6">
        <f>IF(A4047=0, 0, AH4047-tbl_pbp[[#This Row],[Saints Win %]])</f>
        <v>3.0000000000000027E-2</v>
      </c>
      <c r="AE4046">
        <f>ABS(tbl_pbp[[#This Row],[play.homeScore]]-tbl_pbp[[#This Row],[play.awayScore]])</f>
        <v>14</v>
      </c>
      <c r="AF4046">
        <f>IF(tbl_pbp[[#This Row],[Play Saints Win % Increase]]&gt;=$AF$4,1,0)</f>
        <v>0</v>
      </c>
      <c r="AG4046" t="str">
        <f>VLOOKUP(tbl_pbp[[#This Row],[gameId]], games!$B$2:$T$40, 9, FALSE)</f>
        <v>new-orleans-saints</v>
      </c>
      <c r="AH4046" s="5">
        <f>IF(tbl_pbp[[#This Row],[AwayTeam]] &lt;&gt; "new-orleans-saints", tbl_pbp[[#This Row],[homeWinPercentage]], 1-tbl_pbp[[#This Row],[homeWinPercentage]])</f>
        <v>0.872</v>
      </c>
      <c r="AI4046" s="13">
        <f>tbl_pbp[[#This Row],[Kamara]]*tbl_pbp[[#This Row],[Impactful Play]]</f>
        <v>0</v>
      </c>
      <c r="AJ4046" s="13">
        <f>tbl_pbp[[#This Row],[Thomas]]*tbl_pbp[[#This Row],[Impactful Play]]</f>
        <v>0</v>
      </c>
      <c r="AK4046" s="13" t="str">
        <f>VLOOKUP(tbl_pbp[[#This Row],[Play Saints Win % Increase]], tbl_impact[],3,TRUE)</f>
        <v>Scented (0 to +5%)</v>
      </c>
    </row>
    <row r="4047" spans="1:37">
      <c r="A4047" s="1">
        <v>46</v>
      </c>
      <c r="B4047" s="5">
        <v>9.8000000000000004E-2</v>
      </c>
      <c r="C4047" t="s">
        <v>4432</v>
      </c>
      <c r="D4047">
        <v>0</v>
      </c>
      <c r="E4047">
        <v>0</v>
      </c>
      <c r="F4047">
        <v>2</v>
      </c>
      <c r="G4047">
        <v>0</v>
      </c>
      <c r="H4047">
        <v>14</v>
      </c>
      <c r="I4047">
        <v>10</v>
      </c>
      <c r="J4047">
        <v>35</v>
      </c>
      <c r="K4047" t="s">
        <v>29</v>
      </c>
      <c r="L4047">
        <v>1</v>
      </c>
      <c r="M4047">
        <v>35</v>
      </c>
      <c r="N4047" t="s">
        <v>4433</v>
      </c>
      <c r="O4047" t="s">
        <v>553</v>
      </c>
      <c r="P4047" t="s">
        <v>45</v>
      </c>
      <c r="Q4047" t="s">
        <v>46</v>
      </c>
      <c r="R4047" t="s">
        <v>47</v>
      </c>
      <c r="S4047" t="s">
        <v>33</v>
      </c>
      <c r="T4047" t="s">
        <v>406</v>
      </c>
      <c r="U4047" t="s">
        <v>407</v>
      </c>
      <c r="V4047" t="s">
        <v>4310</v>
      </c>
      <c r="X4047" t="str">
        <f>VLOOKUP(pbp!V1280, games!$B$2:$R$40, 3, FALSE)</f>
        <v>2019-10-27T17:00Z</v>
      </c>
      <c r="Y4047">
        <f>VLOOKUP(1*V4047,NFLGames!$H$11:$H$555,1,FALSE)</f>
        <v>401220330</v>
      </c>
      <c r="Z4047">
        <f>VLOOKUP($Y4047, NFLGames!$H$11:$K$555,2,FALSE)</f>
        <v>2020</v>
      </c>
      <c r="AA4047">
        <f>VLOOKUP($Y4047, NFLGames!$H$11:$K$555,3,FALSE)</f>
        <v>9</v>
      </c>
      <c r="AB4047" s="6">
        <f>IF(A4048=0, 0, AH4048-tbl_pbp[[#This Row],[Saints Win %]])</f>
        <v>2.0000000000000018E-3</v>
      </c>
      <c r="AE4047">
        <f>ABS(tbl_pbp[[#This Row],[play.homeScore]]-tbl_pbp[[#This Row],[play.awayScore]])</f>
        <v>14</v>
      </c>
      <c r="AF4047">
        <f>IF(tbl_pbp[[#This Row],[Play Saints Win % Increase]]&gt;=$AF$4,1,0)</f>
        <v>0</v>
      </c>
      <c r="AG4047" t="str">
        <f>VLOOKUP(tbl_pbp[[#This Row],[gameId]], games!$B$2:$T$40, 9, FALSE)</f>
        <v>new-orleans-saints</v>
      </c>
      <c r="AH4047" s="5">
        <f>IF(tbl_pbp[[#This Row],[AwayTeam]] &lt;&gt; "new-orleans-saints", tbl_pbp[[#This Row],[homeWinPercentage]], 1-tbl_pbp[[#This Row],[homeWinPercentage]])</f>
        <v>0.90200000000000002</v>
      </c>
      <c r="AI4047" s="13">
        <f>tbl_pbp[[#This Row],[Kamara]]*tbl_pbp[[#This Row],[Impactful Play]]</f>
        <v>0</v>
      </c>
      <c r="AJ4047" s="13">
        <f>tbl_pbp[[#This Row],[Thomas]]*tbl_pbp[[#This Row],[Impactful Play]]</f>
        <v>0</v>
      </c>
      <c r="AK4047" s="13" t="str">
        <f>VLOOKUP(tbl_pbp[[#This Row],[Play Saints Win % Increase]], tbl_impact[],3,TRUE)</f>
        <v>Scented (0 to +5%)</v>
      </c>
    </row>
    <row r="4048" spans="1:37">
      <c r="A4048" s="1">
        <v>47</v>
      </c>
      <c r="B4048" s="5">
        <v>9.6000000000000002E-2</v>
      </c>
      <c r="C4048" t="s">
        <v>4434</v>
      </c>
      <c r="D4048">
        <v>0</v>
      </c>
      <c r="E4048">
        <v>0</v>
      </c>
      <c r="F4048">
        <v>2</v>
      </c>
      <c r="G4048">
        <v>0</v>
      </c>
      <c r="H4048">
        <v>14</v>
      </c>
      <c r="I4048">
        <v>10</v>
      </c>
      <c r="J4048">
        <v>12</v>
      </c>
      <c r="K4048" t="s">
        <v>29</v>
      </c>
      <c r="L4048">
        <v>1</v>
      </c>
      <c r="M4048">
        <v>65</v>
      </c>
      <c r="N4048" t="s">
        <v>4435</v>
      </c>
      <c r="O4048" t="s">
        <v>4436</v>
      </c>
      <c r="P4048" t="s">
        <v>22</v>
      </c>
      <c r="Q4048" t="s">
        <v>37</v>
      </c>
      <c r="S4048" t="s">
        <v>33</v>
      </c>
      <c r="T4048" t="s">
        <v>672</v>
      </c>
      <c r="U4048" t="s">
        <v>673</v>
      </c>
      <c r="V4048" t="s">
        <v>4310</v>
      </c>
      <c r="X4048" t="str">
        <f>VLOOKUP(pbp!V1281, games!$B$2:$R$40, 3, FALSE)</f>
        <v>2019-10-27T17:00Z</v>
      </c>
      <c r="Y4048">
        <f>VLOOKUP(1*V4048,NFLGames!$H$11:$H$555,1,FALSE)</f>
        <v>401220330</v>
      </c>
      <c r="Z4048">
        <f>VLOOKUP($Y4048, NFLGames!$H$11:$K$555,2,FALSE)</f>
        <v>2020</v>
      </c>
      <c r="AA4048">
        <f>VLOOKUP($Y4048, NFLGames!$H$11:$K$555,3,FALSE)</f>
        <v>9</v>
      </c>
      <c r="AB4048" s="6">
        <f>IF(A4049=0, 0, AH4049-tbl_pbp[[#This Row],[Saints Win %]])</f>
        <v>2.9999999999999916E-2</v>
      </c>
      <c r="AE4048">
        <f>ABS(tbl_pbp[[#This Row],[play.homeScore]]-tbl_pbp[[#This Row],[play.awayScore]])</f>
        <v>14</v>
      </c>
      <c r="AF4048">
        <f>IF(tbl_pbp[[#This Row],[Play Saints Win % Increase]]&gt;=$AF$4,1,0)</f>
        <v>0</v>
      </c>
      <c r="AG4048" t="str">
        <f>VLOOKUP(tbl_pbp[[#This Row],[gameId]], games!$B$2:$T$40, 9, FALSE)</f>
        <v>new-orleans-saints</v>
      </c>
      <c r="AH4048" s="5">
        <f>IF(tbl_pbp[[#This Row],[AwayTeam]] &lt;&gt; "new-orleans-saints", tbl_pbp[[#This Row],[homeWinPercentage]], 1-tbl_pbp[[#This Row],[homeWinPercentage]])</f>
        <v>0.90400000000000003</v>
      </c>
      <c r="AI4048" s="13">
        <f>tbl_pbp[[#This Row],[Kamara]]*tbl_pbp[[#This Row],[Impactful Play]]</f>
        <v>0</v>
      </c>
      <c r="AJ4048" s="13">
        <f>tbl_pbp[[#This Row],[Thomas]]*tbl_pbp[[#This Row],[Impactful Play]]</f>
        <v>0</v>
      </c>
      <c r="AK4048" s="13" t="str">
        <f>VLOOKUP(tbl_pbp[[#This Row],[Play Saints Win % Increase]], tbl_impact[],3,TRUE)</f>
        <v>Scented (0 to +5%)</v>
      </c>
    </row>
    <row r="4049" spans="1:37">
      <c r="A4049" s="1">
        <v>48</v>
      </c>
      <c r="B4049" s="5">
        <v>6.6000000000000003E-2</v>
      </c>
      <c r="C4049" t="s">
        <v>4437</v>
      </c>
      <c r="D4049">
        <v>0</v>
      </c>
      <c r="E4049">
        <v>0</v>
      </c>
      <c r="F4049">
        <v>2</v>
      </c>
      <c r="G4049">
        <v>0</v>
      </c>
      <c r="H4049">
        <v>21</v>
      </c>
      <c r="I4049">
        <v>10</v>
      </c>
      <c r="J4049">
        <v>12</v>
      </c>
      <c r="K4049" t="s">
        <v>29</v>
      </c>
      <c r="L4049">
        <v>2</v>
      </c>
      <c r="M4049">
        <v>12</v>
      </c>
      <c r="N4049" t="s">
        <v>4438</v>
      </c>
      <c r="O4049" t="s">
        <v>260</v>
      </c>
      <c r="P4049" t="s">
        <v>103</v>
      </c>
      <c r="Q4049" t="s">
        <v>104</v>
      </c>
      <c r="R4049" t="s">
        <v>105</v>
      </c>
      <c r="S4049" t="s">
        <v>120</v>
      </c>
      <c r="T4049" t="s">
        <v>672</v>
      </c>
      <c r="U4049" t="s">
        <v>826</v>
      </c>
      <c r="V4049" t="s">
        <v>4310</v>
      </c>
      <c r="X4049" t="str">
        <f>VLOOKUP(pbp!V1282, games!$B$2:$R$40, 3, FALSE)</f>
        <v>2019-10-27T17:00Z</v>
      </c>
      <c r="Y4049">
        <f>VLOOKUP(1*V4049,NFLGames!$H$11:$H$555,1,FALSE)</f>
        <v>401220330</v>
      </c>
      <c r="Z4049">
        <f>VLOOKUP($Y4049, NFLGames!$H$11:$K$555,2,FALSE)</f>
        <v>2020</v>
      </c>
      <c r="AA4049">
        <f>VLOOKUP($Y4049, NFLGames!$H$11:$K$555,3,FALSE)</f>
        <v>9</v>
      </c>
      <c r="AB4049" s="6">
        <f>IF(A4050=0, 0, AH4050-tbl_pbp[[#This Row],[Saints Win %]])</f>
        <v>3.0000000000000027E-2</v>
      </c>
      <c r="AE4049">
        <f>ABS(tbl_pbp[[#This Row],[play.homeScore]]-tbl_pbp[[#This Row],[play.awayScore]])</f>
        <v>21</v>
      </c>
      <c r="AF4049">
        <f>IF(tbl_pbp[[#This Row],[Play Saints Win % Increase]]&gt;=$AF$4,1,0)</f>
        <v>0</v>
      </c>
      <c r="AG4049" t="str">
        <f>VLOOKUP(tbl_pbp[[#This Row],[gameId]], games!$B$2:$T$40, 9, FALSE)</f>
        <v>new-orleans-saints</v>
      </c>
      <c r="AH4049" s="5">
        <f>IF(tbl_pbp[[#This Row],[AwayTeam]] &lt;&gt; "new-orleans-saints", tbl_pbp[[#This Row],[homeWinPercentage]], 1-tbl_pbp[[#This Row],[homeWinPercentage]])</f>
        <v>0.93399999999999994</v>
      </c>
      <c r="AI4049" s="13">
        <f>tbl_pbp[[#This Row],[Kamara]]*tbl_pbp[[#This Row],[Impactful Play]]</f>
        <v>0</v>
      </c>
      <c r="AJ4049" s="13">
        <f>tbl_pbp[[#This Row],[Thomas]]*tbl_pbp[[#This Row],[Impactful Play]]</f>
        <v>0</v>
      </c>
      <c r="AK4049" s="13" t="str">
        <f>VLOOKUP(tbl_pbp[[#This Row],[Play Saints Win % Increase]], tbl_impact[],3,TRUE)</f>
        <v>Scented (0 to +5%)</v>
      </c>
    </row>
    <row r="4050" spans="1:37">
      <c r="A4050" s="1">
        <v>49</v>
      </c>
      <c r="B4050" s="5">
        <v>3.5999999999999997E-2</v>
      </c>
      <c r="C4050" t="s">
        <v>4439</v>
      </c>
      <c r="D4050">
        <v>0</v>
      </c>
      <c r="E4050">
        <v>0</v>
      </c>
      <c r="F4050">
        <v>2</v>
      </c>
      <c r="G4050">
        <v>0</v>
      </c>
      <c r="H4050">
        <v>21</v>
      </c>
      <c r="I4050">
        <v>0</v>
      </c>
      <c r="J4050">
        <v>65</v>
      </c>
      <c r="K4050" t="s">
        <v>29</v>
      </c>
      <c r="L4050">
        <v>0</v>
      </c>
      <c r="M4050">
        <v>65</v>
      </c>
      <c r="N4050" t="s">
        <v>4440</v>
      </c>
      <c r="O4050" t="s">
        <v>260</v>
      </c>
      <c r="P4050" t="s">
        <v>25</v>
      </c>
      <c r="Q4050" t="s">
        <v>26</v>
      </c>
      <c r="R4050" t="s">
        <v>27</v>
      </c>
      <c r="V4050" t="s">
        <v>4310</v>
      </c>
      <c r="X4050" t="str">
        <f>VLOOKUP(pbp!V1283, games!$B$2:$R$40, 3, FALSE)</f>
        <v>2019-10-27T17:00Z</v>
      </c>
      <c r="Y4050">
        <f>VLOOKUP(1*V4050,NFLGames!$H$11:$H$555,1,FALSE)</f>
        <v>401220330</v>
      </c>
      <c r="Z4050">
        <f>VLOOKUP($Y4050, NFLGames!$H$11:$K$555,2,FALSE)</f>
        <v>2020</v>
      </c>
      <c r="AA4050">
        <f>VLOOKUP($Y4050, NFLGames!$H$11:$K$555,3,FALSE)</f>
        <v>9</v>
      </c>
      <c r="AB4050" s="6">
        <f>IF(A4051=0, 0, AH4051-tbl_pbp[[#This Row],[Saints Win %]])</f>
        <v>-3.8999999999999924E-2</v>
      </c>
      <c r="AE4050">
        <f>ABS(tbl_pbp[[#This Row],[play.homeScore]]-tbl_pbp[[#This Row],[play.awayScore]])</f>
        <v>21</v>
      </c>
      <c r="AF4050">
        <f>IF(tbl_pbp[[#This Row],[Play Saints Win % Increase]]&gt;=$AF$4,1,0)</f>
        <v>0</v>
      </c>
      <c r="AG4050" t="str">
        <f>VLOOKUP(tbl_pbp[[#This Row],[gameId]], games!$B$2:$T$40, 9, FALSE)</f>
        <v>new-orleans-saints</v>
      </c>
      <c r="AH4050" s="5">
        <f>IF(tbl_pbp[[#This Row],[AwayTeam]] &lt;&gt; "new-orleans-saints", tbl_pbp[[#This Row],[homeWinPercentage]], 1-tbl_pbp[[#This Row],[homeWinPercentage]])</f>
        <v>0.96399999999999997</v>
      </c>
      <c r="AI4050" s="13">
        <f>tbl_pbp[[#This Row],[Kamara]]*tbl_pbp[[#This Row],[Impactful Play]]</f>
        <v>0</v>
      </c>
      <c r="AJ4050" s="13">
        <f>tbl_pbp[[#This Row],[Thomas]]*tbl_pbp[[#This Row],[Impactful Play]]</f>
        <v>0</v>
      </c>
      <c r="AK4050" s="13" t="str">
        <f>VLOOKUP(tbl_pbp[[#This Row],[Play Saints Win % Increase]], tbl_impact[],3,TRUE)</f>
        <v>Bad (0 to -5%)</v>
      </c>
    </row>
    <row r="4051" spans="1:37">
      <c r="A4051" s="1">
        <v>50</v>
      </c>
      <c r="B4051" s="5">
        <v>7.4999999999999997E-2</v>
      </c>
      <c r="C4051" t="s">
        <v>4441</v>
      </c>
      <c r="D4051">
        <v>0</v>
      </c>
      <c r="E4051">
        <v>0</v>
      </c>
      <c r="F4051">
        <v>2</v>
      </c>
      <c r="G4051">
        <v>0</v>
      </c>
      <c r="H4051">
        <v>21</v>
      </c>
      <c r="I4051">
        <v>10</v>
      </c>
      <c r="J4051">
        <v>23</v>
      </c>
      <c r="K4051" t="s">
        <v>369</v>
      </c>
      <c r="L4051">
        <v>1</v>
      </c>
      <c r="M4051">
        <v>77</v>
      </c>
      <c r="N4051" t="s">
        <v>4442</v>
      </c>
      <c r="O4051" t="s">
        <v>166</v>
      </c>
      <c r="P4051" t="s">
        <v>30</v>
      </c>
      <c r="Q4051" t="s">
        <v>31</v>
      </c>
      <c r="R4051" t="s">
        <v>32</v>
      </c>
      <c r="S4051" t="s">
        <v>33</v>
      </c>
      <c r="T4051" t="s">
        <v>872</v>
      </c>
      <c r="U4051" t="s">
        <v>4443</v>
      </c>
      <c r="V4051" t="s">
        <v>4310</v>
      </c>
      <c r="X4051" t="str">
        <f>VLOOKUP(pbp!V1284, games!$B$2:$R$40, 3, FALSE)</f>
        <v>2019-10-27T17:00Z</v>
      </c>
      <c r="Y4051">
        <f>VLOOKUP(1*V4051,NFLGames!$H$11:$H$555,1,FALSE)</f>
        <v>401220330</v>
      </c>
      <c r="Z4051">
        <f>VLOOKUP($Y4051, NFLGames!$H$11:$K$555,2,FALSE)</f>
        <v>2020</v>
      </c>
      <c r="AA4051">
        <f>VLOOKUP($Y4051, NFLGames!$H$11:$K$555,3,FALSE)</f>
        <v>9</v>
      </c>
      <c r="AB4051" s="6">
        <f>IF(A4052=0, 0, AH4052-tbl_pbp[[#This Row],[Saints Win %]])</f>
        <v>3.2999999999999918E-2</v>
      </c>
      <c r="AE4051">
        <f>ABS(tbl_pbp[[#This Row],[play.homeScore]]-tbl_pbp[[#This Row],[play.awayScore]])</f>
        <v>21</v>
      </c>
      <c r="AF4051">
        <f>IF(tbl_pbp[[#This Row],[Play Saints Win % Increase]]&gt;=$AF$4,1,0)</f>
        <v>0</v>
      </c>
      <c r="AG4051" t="str">
        <f>VLOOKUP(tbl_pbp[[#This Row],[gameId]], games!$B$2:$T$40, 9, FALSE)</f>
        <v>new-orleans-saints</v>
      </c>
      <c r="AH4051" s="5">
        <f>IF(tbl_pbp[[#This Row],[AwayTeam]] &lt;&gt; "new-orleans-saints", tbl_pbp[[#This Row],[homeWinPercentage]], 1-tbl_pbp[[#This Row],[homeWinPercentage]])</f>
        <v>0.92500000000000004</v>
      </c>
      <c r="AI4051" s="13">
        <f>tbl_pbp[[#This Row],[Kamara]]*tbl_pbp[[#This Row],[Impactful Play]]</f>
        <v>0</v>
      </c>
      <c r="AJ4051" s="13">
        <f>tbl_pbp[[#This Row],[Thomas]]*tbl_pbp[[#This Row],[Impactful Play]]</f>
        <v>0</v>
      </c>
      <c r="AK4051" s="13" t="str">
        <f>VLOOKUP(tbl_pbp[[#This Row],[Play Saints Win % Increase]], tbl_impact[],3,TRUE)</f>
        <v>Scented (0 to +5%)</v>
      </c>
    </row>
    <row r="4052" spans="1:37">
      <c r="A4052" s="1">
        <v>51</v>
      </c>
      <c r="B4052" s="5">
        <v>4.2000000000000003E-2</v>
      </c>
      <c r="C4052" t="s">
        <v>4444</v>
      </c>
      <c r="D4052">
        <v>0</v>
      </c>
      <c r="E4052">
        <v>0</v>
      </c>
      <c r="F4052">
        <v>2</v>
      </c>
      <c r="G4052">
        <v>0</v>
      </c>
      <c r="H4052">
        <v>21</v>
      </c>
      <c r="I4052">
        <v>10</v>
      </c>
      <c r="J4052">
        <v>34</v>
      </c>
      <c r="K4052" t="s">
        <v>369</v>
      </c>
      <c r="L4052">
        <v>1</v>
      </c>
      <c r="M4052">
        <v>66</v>
      </c>
      <c r="N4052" t="s">
        <v>4445</v>
      </c>
      <c r="O4052" t="s">
        <v>2782</v>
      </c>
      <c r="P4052" t="s">
        <v>450</v>
      </c>
      <c r="Q4052" t="s">
        <v>451</v>
      </c>
      <c r="R4052" t="s">
        <v>452</v>
      </c>
      <c r="S4052" t="s">
        <v>33</v>
      </c>
      <c r="T4052" t="s">
        <v>421</v>
      </c>
      <c r="U4052" t="s">
        <v>1112</v>
      </c>
      <c r="V4052" t="s">
        <v>4310</v>
      </c>
      <c r="X4052" t="str">
        <f>VLOOKUP(pbp!V1285, games!$B$2:$R$40, 3, FALSE)</f>
        <v>2019-10-27T17:00Z</v>
      </c>
      <c r="Y4052">
        <f>VLOOKUP(1*V4052,NFLGames!$H$11:$H$555,1,FALSE)</f>
        <v>401220330</v>
      </c>
      <c r="Z4052">
        <f>VLOOKUP($Y4052, NFLGames!$H$11:$K$555,2,FALSE)</f>
        <v>2020</v>
      </c>
      <c r="AA4052">
        <f>VLOOKUP($Y4052, NFLGames!$H$11:$K$555,3,FALSE)</f>
        <v>9</v>
      </c>
      <c r="AB4052" s="6">
        <f>IF(A4053=0, 0, AH4053-tbl_pbp[[#This Row],[Saints Win %]])</f>
        <v>0</v>
      </c>
      <c r="AE4052">
        <f>ABS(tbl_pbp[[#This Row],[play.homeScore]]-tbl_pbp[[#This Row],[play.awayScore]])</f>
        <v>21</v>
      </c>
      <c r="AF4052">
        <f>IF(tbl_pbp[[#This Row],[Play Saints Win % Increase]]&gt;=$AF$4,1,0)</f>
        <v>0</v>
      </c>
      <c r="AG4052" t="str">
        <f>VLOOKUP(tbl_pbp[[#This Row],[gameId]], games!$B$2:$T$40, 9, FALSE)</f>
        <v>new-orleans-saints</v>
      </c>
      <c r="AH4052" s="5">
        <f>IF(tbl_pbp[[#This Row],[AwayTeam]] &lt;&gt; "new-orleans-saints", tbl_pbp[[#This Row],[homeWinPercentage]], 1-tbl_pbp[[#This Row],[homeWinPercentage]])</f>
        <v>0.95799999999999996</v>
      </c>
      <c r="AI4052" s="13">
        <f>tbl_pbp[[#This Row],[Kamara]]*tbl_pbp[[#This Row],[Impactful Play]]</f>
        <v>0</v>
      </c>
      <c r="AJ4052" s="13">
        <f>tbl_pbp[[#This Row],[Thomas]]*tbl_pbp[[#This Row],[Impactful Play]]</f>
        <v>0</v>
      </c>
      <c r="AK4052" s="13" t="str">
        <f>VLOOKUP(tbl_pbp[[#This Row],[Play Saints Win % Increase]], tbl_impact[],3,TRUE)</f>
        <v>Scented (0 to +5%)</v>
      </c>
    </row>
    <row r="4053" spans="1:37">
      <c r="A4053" s="1">
        <v>52</v>
      </c>
      <c r="B4053" s="5">
        <v>4.2000000000000003E-2</v>
      </c>
      <c r="C4053" t="s">
        <v>4446</v>
      </c>
      <c r="D4053">
        <v>0</v>
      </c>
      <c r="E4053">
        <v>0</v>
      </c>
      <c r="F4053">
        <v>2</v>
      </c>
      <c r="G4053">
        <v>0</v>
      </c>
      <c r="H4053">
        <v>21</v>
      </c>
      <c r="I4053">
        <v>10</v>
      </c>
      <c r="J4053">
        <v>27</v>
      </c>
      <c r="K4053" t="s">
        <v>29</v>
      </c>
      <c r="L4053">
        <v>1</v>
      </c>
      <c r="M4053">
        <v>27</v>
      </c>
      <c r="N4053" t="s">
        <v>4447</v>
      </c>
      <c r="O4053" t="s">
        <v>916</v>
      </c>
      <c r="P4053" t="s">
        <v>22</v>
      </c>
      <c r="Q4053" t="s">
        <v>37</v>
      </c>
      <c r="S4053" t="s">
        <v>33</v>
      </c>
      <c r="T4053" t="s">
        <v>373</v>
      </c>
      <c r="U4053" t="s">
        <v>4448</v>
      </c>
      <c r="V4053" t="s">
        <v>4310</v>
      </c>
      <c r="X4053" t="str">
        <f>VLOOKUP(pbp!V1286, games!$B$2:$R$40, 3, FALSE)</f>
        <v>2019-10-27T17:00Z</v>
      </c>
      <c r="Y4053">
        <f>VLOOKUP(1*V4053,NFLGames!$H$11:$H$555,1,FALSE)</f>
        <v>401220330</v>
      </c>
      <c r="Z4053">
        <f>VLOOKUP($Y4053, NFLGames!$H$11:$K$555,2,FALSE)</f>
        <v>2020</v>
      </c>
      <c r="AA4053">
        <f>VLOOKUP($Y4053, NFLGames!$H$11:$K$555,3,FALSE)</f>
        <v>9</v>
      </c>
      <c r="AB4053" s="6">
        <f>IF(A4054=0, 0, AH4054-tbl_pbp[[#This Row],[Saints Win %]])</f>
        <v>-2.200000000000002E-2</v>
      </c>
      <c r="AE4053">
        <f>ABS(tbl_pbp[[#This Row],[play.homeScore]]-tbl_pbp[[#This Row],[play.awayScore]])</f>
        <v>21</v>
      </c>
      <c r="AF4053">
        <f>IF(tbl_pbp[[#This Row],[Play Saints Win % Increase]]&gt;=$AF$4,1,0)</f>
        <v>0</v>
      </c>
      <c r="AG4053" t="str">
        <f>VLOOKUP(tbl_pbp[[#This Row],[gameId]], games!$B$2:$T$40, 9, FALSE)</f>
        <v>new-orleans-saints</v>
      </c>
      <c r="AH4053" s="5">
        <f>IF(tbl_pbp[[#This Row],[AwayTeam]] &lt;&gt; "new-orleans-saints", tbl_pbp[[#This Row],[homeWinPercentage]], 1-tbl_pbp[[#This Row],[homeWinPercentage]])</f>
        <v>0.95799999999999996</v>
      </c>
      <c r="AI4053" s="13">
        <f>tbl_pbp[[#This Row],[Kamara]]*tbl_pbp[[#This Row],[Impactful Play]]</f>
        <v>0</v>
      </c>
      <c r="AJ4053" s="13">
        <f>tbl_pbp[[#This Row],[Thomas]]*tbl_pbp[[#This Row],[Impactful Play]]</f>
        <v>0</v>
      </c>
      <c r="AK4053" s="13" t="str">
        <f>VLOOKUP(tbl_pbp[[#This Row],[Play Saints Win % Increase]], tbl_impact[],3,TRUE)</f>
        <v>Bad (0 to -5%)</v>
      </c>
    </row>
    <row r="4054" spans="1:37">
      <c r="A4054" s="1">
        <v>53</v>
      </c>
      <c r="B4054" s="5">
        <v>6.4000000000000001E-2</v>
      </c>
      <c r="C4054" t="s">
        <v>4449</v>
      </c>
      <c r="D4054">
        <v>0</v>
      </c>
      <c r="E4054">
        <v>0</v>
      </c>
      <c r="F4054">
        <v>2</v>
      </c>
      <c r="G4054">
        <v>0</v>
      </c>
      <c r="H4054">
        <v>21</v>
      </c>
      <c r="I4054">
        <v>10</v>
      </c>
      <c r="J4054">
        <v>27</v>
      </c>
      <c r="K4054" t="s">
        <v>29</v>
      </c>
      <c r="L4054">
        <v>2</v>
      </c>
      <c r="M4054">
        <v>27</v>
      </c>
      <c r="N4054" t="s">
        <v>4450</v>
      </c>
      <c r="O4054" t="s">
        <v>4451</v>
      </c>
      <c r="P4054" t="s">
        <v>45</v>
      </c>
      <c r="Q4054" t="s">
        <v>46</v>
      </c>
      <c r="R4054" t="s">
        <v>47</v>
      </c>
      <c r="S4054" t="s">
        <v>120</v>
      </c>
      <c r="T4054" t="s">
        <v>373</v>
      </c>
      <c r="U4054" t="s">
        <v>4452</v>
      </c>
      <c r="V4054" t="s">
        <v>4310</v>
      </c>
      <c r="X4054" t="str">
        <f>VLOOKUP(pbp!V1287, games!$B$2:$R$40, 3, FALSE)</f>
        <v>2019-10-27T17:00Z</v>
      </c>
      <c r="Y4054">
        <f>VLOOKUP(1*V4054,NFLGames!$H$11:$H$555,1,FALSE)</f>
        <v>401220330</v>
      </c>
      <c r="Z4054">
        <f>VLOOKUP($Y4054, NFLGames!$H$11:$K$555,2,FALSE)</f>
        <v>2020</v>
      </c>
      <c r="AA4054">
        <f>VLOOKUP($Y4054, NFLGames!$H$11:$K$555,3,FALSE)</f>
        <v>9</v>
      </c>
      <c r="AB4054" s="6">
        <f>IF(A4055=0, 0, AH4055-tbl_pbp[[#This Row],[Saints Win %]])</f>
        <v>3.7000000000000033E-2</v>
      </c>
      <c r="AC4054">
        <v>1</v>
      </c>
      <c r="AE4054">
        <f>ABS(tbl_pbp[[#This Row],[play.homeScore]]-tbl_pbp[[#This Row],[play.awayScore]])</f>
        <v>21</v>
      </c>
      <c r="AF4054">
        <f>IF(tbl_pbp[[#This Row],[Play Saints Win % Increase]]&gt;=$AF$4,1,0)</f>
        <v>0</v>
      </c>
      <c r="AG4054" t="str">
        <f>VLOOKUP(tbl_pbp[[#This Row],[gameId]], games!$B$2:$T$40, 9, FALSE)</f>
        <v>new-orleans-saints</v>
      </c>
      <c r="AH4054" s="5">
        <f>IF(tbl_pbp[[#This Row],[AwayTeam]] &lt;&gt; "new-orleans-saints", tbl_pbp[[#This Row],[homeWinPercentage]], 1-tbl_pbp[[#This Row],[homeWinPercentage]])</f>
        <v>0.93599999999999994</v>
      </c>
      <c r="AI4054" s="13">
        <f>tbl_pbp[[#This Row],[Kamara]]*tbl_pbp[[#This Row],[Impactful Play]]</f>
        <v>0</v>
      </c>
      <c r="AJ4054" s="13">
        <f>tbl_pbp[[#This Row],[Thomas]]*tbl_pbp[[#This Row],[Impactful Play]]</f>
        <v>0</v>
      </c>
      <c r="AK4054" s="13" t="str">
        <f>VLOOKUP(tbl_pbp[[#This Row],[Play Saints Win % Increase]], tbl_impact[],3,TRUE)</f>
        <v>Scented (0 to +5%)</v>
      </c>
    </row>
    <row r="4055" spans="1:37">
      <c r="A4055" s="1">
        <v>54</v>
      </c>
      <c r="B4055" s="5">
        <v>2.7E-2</v>
      </c>
      <c r="C4055" t="s">
        <v>4453</v>
      </c>
      <c r="D4055">
        <v>0</v>
      </c>
      <c r="E4055">
        <v>0</v>
      </c>
      <c r="F4055">
        <v>2</v>
      </c>
      <c r="G4055">
        <v>0</v>
      </c>
      <c r="H4055">
        <v>21</v>
      </c>
      <c r="I4055">
        <v>5</v>
      </c>
      <c r="J4055">
        <v>22</v>
      </c>
      <c r="K4055" t="s">
        <v>29</v>
      </c>
      <c r="L4055">
        <v>3</v>
      </c>
      <c r="M4055">
        <v>22</v>
      </c>
      <c r="N4055" t="s">
        <v>4454</v>
      </c>
      <c r="O4055" t="s">
        <v>629</v>
      </c>
      <c r="P4055" t="s">
        <v>30</v>
      </c>
      <c r="Q4055" t="s">
        <v>31</v>
      </c>
      <c r="R4055" t="s">
        <v>32</v>
      </c>
      <c r="S4055" t="s">
        <v>42</v>
      </c>
      <c r="T4055" t="s">
        <v>713</v>
      </c>
      <c r="U4055" t="s">
        <v>4455</v>
      </c>
      <c r="V4055" t="s">
        <v>4310</v>
      </c>
      <c r="X4055" t="str">
        <f>VLOOKUP(pbp!V1288, games!$B$2:$R$40, 3, FALSE)</f>
        <v>2019-10-27T17:00Z</v>
      </c>
      <c r="Y4055">
        <f>VLOOKUP(1*V4055,NFLGames!$H$11:$H$555,1,FALSE)</f>
        <v>401220330</v>
      </c>
      <c r="Z4055">
        <f>VLOOKUP($Y4055, NFLGames!$H$11:$K$555,2,FALSE)</f>
        <v>2020</v>
      </c>
      <c r="AA4055">
        <f>VLOOKUP($Y4055, NFLGames!$H$11:$K$555,3,FALSE)</f>
        <v>9</v>
      </c>
      <c r="AB4055" s="6">
        <f>IF(A4056=0, 0, AH4056-tbl_pbp[[#This Row],[Saints Win %]])</f>
        <v>-2.4000000000000021E-2</v>
      </c>
      <c r="AE4055">
        <f>ABS(tbl_pbp[[#This Row],[play.homeScore]]-tbl_pbp[[#This Row],[play.awayScore]])</f>
        <v>21</v>
      </c>
      <c r="AF4055">
        <f>IF(tbl_pbp[[#This Row],[Play Saints Win % Increase]]&gt;=$AF$4,1,0)</f>
        <v>0</v>
      </c>
      <c r="AG4055" t="str">
        <f>VLOOKUP(tbl_pbp[[#This Row],[gameId]], games!$B$2:$T$40, 9, FALSE)</f>
        <v>new-orleans-saints</v>
      </c>
      <c r="AH4055" s="5">
        <f>IF(tbl_pbp[[#This Row],[AwayTeam]] &lt;&gt; "new-orleans-saints", tbl_pbp[[#This Row],[homeWinPercentage]], 1-tbl_pbp[[#This Row],[homeWinPercentage]])</f>
        <v>0.97299999999999998</v>
      </c>
      <c r="AI4055" s="13">
        <f>tbl_pbp[[#This Row],[Kamara]]*tbl_pbp[[#This Row],[Impactful Play]]</f>
        <v>0</v>
      </c>
      <c r="AJ4055" s="13">
        <f>tbl_pbp[[#This Row],[Thomas]]*tbl_pbp[[#This Row],[Impactful Play]]</f>
        <v>0</v>
      </c>
      <c r="AK4055" s="13" t="str">
        <f>VLOOKUP(tbl_pbp[[#This Row],[Play Saints Win % Increase]], tbl_impact[],3,TRUE)</f>
        <v>Bad (0 to -5%)</v>
      </c>
    </row>
    <row r="4056" spans="1:37">
      <c r="A4056" s="1">
        <v>55</v>
      </c>
      <c r="B4056" s="5">
        <v>5.0999999999999997E-2</v>
      </c>
      <c r="C4056" t="s">
        <v>4456</v>
      </c>
      <c r="D4056">
        <v>0</v>
      </c>
      <c r="E4056">
        <v>0</v>
      </c>
      <c r="F4056">
        <v>2</v>
      </c>
      <c r="G4056">
        <v>0</v>
      </c>
      <c r="H4056">
        <v>21</v>
      </c>
      <c r="I4056">
        <v>10</v>
      </c>
      <c r="J4056">
        <v>13</v>
      </c>
      <c r="K4056" t="s">
        <v>29</v>
      </c>
      <c r="L4056">
        <v>1</v>
      </c>
      <c r="M4056">
        <v>13</v>
      </c>
      <c r="N4056" t="s">
        <v>4457</v>
      </c>
      <c r="O4056" t="s">
        <v>3358</v>
      </c>
      <c r="P4056" t="s">
        <v>45</v>
      </c>
      <c r="Q4056" t="s">
        <v>46</v>
      </c>
      <c r="R4056" t="s">
        <v>47</v>
      </c>
      <c r="S4056" t="s">
        <v>33</v>
      </c>
      <c r="T4056" t="s">
        <v>682</v>
      </c>
      <c r="U4056" t="s">
        <v>4458</v>
      </c>
      <c r="V4056" t="s">
        <v>4310</v>
      </c>
      <c r="X4056" t="str">
        <f>VLOOKUP(pbp!V1289, games!$B$2:$R$40, 3, FALSE)</f>
        <v>2019-10-27T17:00Z</v>
      </c>
      <c r="Y4056">
        <f>VLOOKUP(1*V4056,NFLGames!$H$11:$H$555,1,FALSE)</f>
        <v>401220330</v>
      </c>
      <c r="Z4056">
        <f>VLOOKUP($Y4056, NFLGames!$H$11:$K$555,2,FALSE)</f>
        <v>2020</v>
      </c>
      <c r="AA4056">
        <f>VLOOKUP($Y4056, NFLGames!$H$11:$K$555,3,FALSE)</f>
        <v>9</v>
      </c>
      <c r="AB4056" s="6">
        <f>IF(A4057=0, 0, AH4057-tbl_pbp[[#This Row],[Saints Win %]])</f>
        <v>3.7000000000000033E-2</v>
      </c>
      <c r="AE4056">
        <f>ABS(tbl_pbp[[#This Row],[play.homeScore]]-tbl_pbp[[#This Row],[play.awayScore]])</f>
        <v>21</v>
      </c>
      <c r="AF4056">
        <f>IF(tbl_pbp[[#This Row],[Play Saints Win % Increase]]&gt;=$AF$4,1,0)</f>
        <v>0</v>
      </c>
      <c r="AG4056" t="str">
        <f>VLOOKUP(tbl_pbp[[#This Row],[gameId]], games!$B$2:$T$40, 9, FALSE)</f>
        <v>new-orleans-saints</v>
      </c>
      <c r="AH4056" s="5">
        <f>IF(tbl_pbp[[#This Row],[AwayTeam]] &lt;&gt; "new-orleans-saints", tbl_pbp[[#This Row],[homeWinPercentage]], 1-tbl_pbp[[#This Row],[homeWinPercentage]])</f>
        <v>0.94899999999999995</v>
      </c>
      <c r="AI4056" s="13">
        <f>tbl_pbp[[#This Row],[Kamara]]*tbl_pbp[[#This Row],[Impactful Play]]</f>
        <v>0</v>
      </c>
      <c r="AJ4056" s="13">
        <f>tbl_pbp[[#This Row],[Thomas]]*tbl_pbp[[#This Row],[Impactful Play]]</f>
        <v>0</v>
      </c>
      <c r="AK4056" s="13" t="str">
        <f>VLOOKUP(tbl_pbp[[#This Row],[Play Saints Win % Increase]], tbl_impact[],3,TRUE)</f>
        <v>Scented (0 to +5%)</v>
      </c>
    </row>
    <row r="4057" spans="1:37">
      <c r="A4057" s="1">
        <v>56</v>
      </c>
      <c r="B4057" s="5">
        <v>1.4E-2</v>
      </c>
      <c r="C4057" t="s">
        <v>4459</v>
      </c>
      <c r="D4057">
        <v>0</v>
      </c>
      <c r="E4057">
        <v>0</v>
      </c>
      <c r="F4057">
        <v>2</v>
      </c>
      <c r="G4057">
        <v>0</v>
      </c>
      <c r="H4057">
        <v>28</v>
      </c>
      <c r="I4057">
        <v>1</v>
      </c>
      <c r="J4057">
        <v>1</v>
      </c>
      <c r="K4057" t="s">
        <v>29</v>
      </c>
      <c r="L4057">
        <v>1</v>
      </c>
      <c r="M4057">
        <v>1</v>
      </c>
      <c r="N4057" t="s">
        <v>1289</v>
      </c>
      <c r="O4057" t="s">
        <v>640</v>
      </c>
      <c r="P4057" t="s">
        <v>326</v>
      </c>
      <c r="Q4057" t="s">
        <v>327</v>
      </c>
      <c r="R4057" t="s">
        <v>105</v>
      </c>
      <c r="S4057" t="s">
        <v>283</v>
      </c>
      <c r="T4057" t="s">
        <v>1175</v>
      </c>
      <c r="U4057" t="s">
        <v>4460</v>
      </c>
      <c r="V4057" t="s">
        <v>4310</v>
      </c>
      <c r="X4057" t="str">
        <f>VLOOKUP(pbp!V1290, games!$B$2:$R$40, 3, FALSE)</f>
        <v>2019-10-27T17:00Z</v>
      </c>
      <c r="Y4057">
        <f>VLOOKUP(1*V4057,NFLGames!$H$11:$H$555,1,FALSE)</f>
        <v>401220330</v>
      </c>
      <c r="Z4057">
        <f>VLOOKUP($Y4057, NFLGames!$H$11:$K$555,2,FALSE)</f>
        <v>2020</v>
      </c>
      <c r="AA4057">
        <f>VLOOKUP($Y4057, NFLGames!$H$11:$K$555,3,FALSE)</f>
        <v>9</v>
      </c>
      <c r="AB4057" s="6">
        <f>IF(A4058=0, 0, AH4058-tbl_pbp[[#This Row],[Saints Win %]])</f>
        <v>-1.0000000000000009E-3</v>
      </c>
      <c r="AE4057">
        <f>ABS(tbl_pbp[[#This Row],[play.homeScore]]-tbl_pbp[[#This Row],[play.awayScore]])</f>
        <v>28</v>
      </c>
      <c r="AF4057">
        <f>IF(tbl_pbp[[#This Row],[Play Saints Win % Increase]]&gt;=$AF$4,1,0)</f>
        <v>0</v>
      </c>
      <c r="AG4057" t="str">
        <f>VLOOKUP(tbl_pbp[[#This Row],[gameId]], games!$B$2:$T$40, 9, FALSE)</f>
        <v>new-orleans-saints</v>
      </c>
      <c r="AH4057" s="5">
        <f>IF(tbl_pbp[[#This Row],[AwayTeam]] &lt;&gt; "new-orleans-saints", tbl_pbp[[#This Row],[homeWinPercentage]], 1-tbl_pbp[[#This Row],[homeWinPercentage]])</f>
        <v>0.98599999999999999</v>
      </c>
      <c r="AI4057" s="13">
        <f>tbl_pbp[[#This Row],[Kamara]]*tbl_pbp[[#This Row],[Impactful Play]]</f>
        <v>0</v>
      </c>
      <c r="AJ4057" s="13">
        <f>tbl_pbp[[#This Row],[Thomas]]*tbl_pbp[[#This Row],[Impactful Play]]</f>
        <v>0</v>
      </c>
      <c r="AK4057" s="13" t="str">
        <f>VLOOKUP(tbl_pbp[[#This Row],[Play Saints Win % Increase]], tbl_impact[],3,TRUE)</f>
        <v>Bad (0 to -5%)</v>
      </c>
    </row>
    <row r="4058" spans="1:37">
      <c r="A4058" s="1">
        <v>57</v>
      </c>
      <c r="B4058" s="5">
        <v>1.4999999999999999E-2</v>
      </c>
      <c r="C4058" t="s">
        <v>4461</v>
      </c>
      <c r="D4058">
        <v>0</v>
      </c>
      <c r="E4058">
        <v>0</v>
      </c>
      <c r="F4058">
        <v>2</v>
      </c>
      <c r="G4058">
        <v>0</v>
      </c>
      <c r="H4058">
        <v>28</v>
      </c>
      <c r="I4058">
        <v>0</v>
      </c>
      <c r="J4058">
        <v>65</v>
      </c>
      <c r="K4058" t="s">
        <v>29</v>
      </c>
      <c r="L4058">
        <v>0</v>
      </c>
      <c r="M4058">
        <v>65</v>
      </c>
      <c r="N4058" t="s">
        <v>288</v>
      </c>
      <c r="O4058" t="s">
        <v>640</v>
      </c>
      <c r="P4058" t="s">
        <v>25</v>
      </c>
      <c r="Q4058" t="s">
        <v>26</v>
      </c>
      <c r="R4058" t="s">
        <v>27</v>
      </c>
      <c r="V4058" t="s">
        <v>4310</v>
      </c>
      <c r="X4058" t="str">
        <f>VLOOKUP(pbp!V1291, games!$B$2:$R$40, 3, FALSE)</f>
        <v>2019-10-27T17:00Z</v>
      </c>
      <c r="Y4058">
        <f>VLOOKUP(1*V4058,NFLGames!$H$11:$H$555,1,FALSE)</f>
        <v>401220330</v>
      </c>
      <c r="Z4058">
        <f>VLOOKUP($Y4058, NFLGames!$H$11:$K$555,2,FALSE)</f>
        <v>2020</v>
      </c>
      <c r="AA4058">
        <f>VLOOKUP($Y4058, NFLGames!$H$11:$K$555,3,FALSE)</f>
        <v>9</v>
      </c>
      <c r="AB4058" s="6">
        <f>IF(A4059=0, 0, AH4059-tbl_pbp[[#This Row],[Saints Win %]])</f>
        <v>-5.0000000000000044E-3</v>
      </c>
      <c r="AE4058">
        <f>ABS(tbl_pbp[[#This Row],[play.homeScore]]-tbl_pbp[[#This Row],[play.awayScore]])</f>
        <v>28</v>
      </c>
      <c r="AF4058">
        <f>IF(tbl_pbp[[#This Row],[Play Saints Win % Increase]]&gt;=$AF$4,1,0)</f>
        <v>0</v>
      </c>
      <c r="AG4058" t="str">
        <f>VLOOKUP(tbl_pbp[[#This Row],[gameId]], games!$B$2:$T$40, 9, FALSE)</f>
        <v>new-orleans-saints</v>
      </c>
      <c r="AH4058" s="5">
        <f>IF(tbl_pbp[[#This Row],[AwayTeam]] &lt;&gt; "new-orleans-saints", tbl_pbp[[#This Row],[homeWinPercentage]], 1-tbl_pbp[[#This Row],[homeWinPercentage]])</f>
        <v>0.98499999999999999</v>
      </c>
      <c r="AI4058" s="13">
        <f>tbl_pbp[[#This Row],[Kamara]]*tbl_pbp[[#This Row],[Impactful Play]]</f>
        <v>0</v>
      </c>
      <c r="AJ4058" s="13">
        <f>tbl_pbp[[#This Row],[Thomas]]*tbl_pbp[[#This Row],[Impactful Play]]</f>
        <v>0</v>
      </c>
      <c r="AK4058" s="13" t="str">
        <f>VLOOKUP(tbl_pbp[[#This Row],[Play Saints Win % Increase]], tbl_impact[],3,TRUE)</f>
        <v>Bad (0 to -5%)</v>
      </c>
    </row>
    <row r="4059" spans="1:37">
      <c r="A4059" s="1">
        <v>58</v>
      </c>
      <c r="B4059" s="5">
        <v>0.02</v>
      </c>
      <c r="C4059" t="s">
        <v>4462</v>
      </c>
      <c r="D4059">
        <v>0</v>
      </c>
      <c r="E4059">
        <v>0</v>
      </c>
      <c r="F4059">
        <v>2</v>
      </c>
      <c r="G4059">
        <v>0</v>
      </c>
      <c r="H4059">
        <v>28</v>
      </c>
      <c r="I4059">
        <v>10</v>
      </c>
      <c r="J4059">
        <v>25</v>
      </c>
      <c r="K4059" t="s">
        <v>369</v>
      </c>
      <c r="L4059">
        <v>1</v>
      </c>
      <c r="M4059">
        <v>75</v>
      </c>
      <c r="N4059" t="s">
        <v>4463</v>
      </c>
      <c r="O4059" t="s">
        <v>640</v>
      </c>
      <c r="P4059" t="s">
        <v>30</v>
      </c>
      <c r="Q4059" t="s">
        <v>31</v>
      </c>
      <c r="R4059" t="s">
        <v>32</v>
      </c>
      <c r="S4059" t="s">
        <v>33</v>
      </c>
      <c r="T4059" t="s">
        <v>370</v>
      </c>
      <c r="U4059" t="s">
        <v>371</v>
      </c>
      <c r="V4059" t="s">
        <v>4310</v>
      </c>
      <c r="X4059" t="str">
        <f>VLOOKUP(pbp!V1292, games!$B$2:$R$40, 3, FALSE)</f>
        <v>2019-10-27T17:00Z</v>
      </c>
      <c r="Y4059">
        <f>VLOOKUP(1*V4059,NFLGames!$H$11:$H$555,1,FALSE)</f>
        <v>401220330</v>
      </c>
      <c r="Z4059">
        <f>VLOOKUP($Y4059, NFLGames!$H$11:$K$555,2,FALSE)</f>
        <v>2020</v>
      </c>
      <c r="AA4059">
        <f>VLOOKUP($Y4059, NFLGames!$H$11:$K$555,3,FALSE)</f>
        <v>9</v>
      </c>
      <c r="AB4059" s="6">
        <f>IF(A4060=0, 0, AH4060-tbl_pbp[[#This Row],[Saints Win %]])</f>
        <v>-2.0000000000000018E-3</v>
      </c>
      <c r="AE4059">
        <f>ABS(tbl_pbp[[#This Row],[play.homeScore]]-tbl_pbp[[#This Row],[play.awayScore]])</f>
        <v>28</v>
      </c>
      <c r="AF4059">
        <f>IF(tbl_pbp[[#This Row],[Play Saints Win % Increase]]&gt;=$AF$4,1,0)</f>
        <v>0</v>
      </c>
      <c r="AG4059" t="str">
        <f>VLOOKUP(tbl_pbp[[#This Row],[gameId]], games!$B$2:$T$40, 9, FALSE)</f>
        <v>new-orleans-saints</v>
      </c>
      <c r="AH4059" s="5">
        <f>IF(tbl_pbp[[#This Row],[AwayTeam]] &lt;&gt; "new-orleans-saints", tbl_pbp[[#This Row],[homeWinPercentage]], 1-tbl_pbp[[#This Row],[homeWinPercentage]])</f>
        <v>0.98</v>
      </c>
      <c r="AI4059" s="13">
        <f>tbl_pbp[[#This Row],[Kamara]]*tbl_pbp[[#This Row],[Impactful Play]]</f>
        <v>0</v>
      </c>
      <c r="AJ4059" s="13">
        <f>tbl_pbp[[#This Row],[Thomas]]*tbl_pbp[[#This Row],[Impactful Play]]</f>
        <v>0</v>
      </c>
      <c r="AK4059" s="13" t="str">
        <f>VLOOKUP(tbl_pbp[[#This Row],[Play Saints Win % Increase]], tbl_impact[],3,TRUE)</f>
        <v>Bad (0 to -5%)</v>
      </c>
    </row>
    <row r="4060" spans="1:37">
      <c r="A4060" s="1">
        <v>59</v>
      </c>
      <c r="B4060" s="5">
        <v>2.1999999999999999E-2</v>
      </c>
      <c r="C4060" t="s">
        <v>4464</v>
      </c>
      <c r="D4060">
        <v>0</v>
      </c>
      <c r="E4060">
        <v>0</v>
      </c>
      <c r="F4060">
        <v>2</v>
      </c>
      <c r="G4060">
        <v>0</v>
      </c>
      <c r="H4060">
        <v>28</v>
      </c>
      <c r="I4060">
        <v>10</v>
      </c>
      <c r="J4060">
        <v>45</v>
      </c>
      <c r="K4060" t="s">
        <v>369</v>
      </c>
      <c r="L4060">
        <v>1</v>
      </c>
      <c r="M4060">
        <v>55</v>
      </c>
      <c r="N4060" t="s">
        <v>4465</v>
      </c>
      <c r="O4060" t="s">
        <v>466</v>
      </c>
      <c r="P4060" t="s">
        <v>30</v>
      </c>
      <c r="Q4060" t="s">
        <v>31</v>
      </c>
      <c r="R4060" t="s">
        <v>32</v>
      </c>
      <c r="S4060" t="s">
        <v>33</v>
      </c>
      <c r="T4060" t="s">
        <v>403</v>
      </c>
      <c r="U4060" t="s">
        <v>404</v>
      </c>
      <c r="V4060" t="s">
        <v>4310</v>
      </c>
      <c r="X4060" t="str">
        <f>VLOOKUP(pbp!V1293, games!$B$2:$R$40, 3, FALSE)</f>
        <v>2019-10-27T17:00Z</v>
      </c>
      <c r="Y4060">
        <f>VLOOKUP(1*V4060,NFLGames!$H$11:$H$555,1,FALSE)</f>
        <v>401220330</v>
      </c>
      <c r="Z4060">
        <f>VLOOKUP($Y4060, NFLGames!$H$11:$K$555,2,FALSE)</f>
        <v>2020</v>
      </c>
      <c r="AA4060">
        <f>VLOOKUP($Y4060, NFLGames!$H$11:$K$555,3,FALSE)</f>
        <v>9</v>
      </c>
      <c r="AB4060" s="6">
        <f>IF(A4061=0, 0, AH4061-tbl_pbp[[#This Row],[Saints Win %]])</f>
        <v>4.0000000000000036E-3</v>
      </c>
      <c r="AE4060">
        <f>ABS(tbl_pbp[[#This Row],[play.homeScore]]-tbl_pbp[[#This Row],[play.awayScore]])</f>
        <v>28</v>
      </c>
      <c r="AF4060">
        <f>IF(tbl_pbp[[#This Row],[Play Saints Win % Increase]]&gt;=$AF$4,1,0)</f>
        <v>0</v>
      </c>
      <c r="AG4060" t="str">
        <f>VLOOKUP(tbl_pbp[[#This Row],[gameId]], games!$B$2:$T$40, 9, FALSE)</f>
        <v>new-orleans-saints</v>
      </c>
      <c r="AH4060" s="5">
        <f>IF(tbl_pbp[[#This Row],[AwayTeam]] &lt;&gt; "new-orleans-saints", tbl_pbp[[#This Row],[homeWinPercentage]], 1-tbl_pbp[[#This Row],[homeWinPercentage]])</f>
        <v>0.97799999999999998</v>
      </c>
      <c r="AI4060" s="13">
        <f>tbl_pbp[[#This Row],[Kamara]]*tbl_pbp[[#This Row],[Impactful Play]]</f>
        <v>0</v>
      </c>
      <c r="AJ4060" s="13">
        <f>tbl_pbp[[#This Row],[Thomas]]*tbl_pbp[[#This Row],[Impactful Play]]</f>
        <v>0</v>
      </c>
      <c r="AK4060" s="13" t="str">
        <f>VLOOKUP(tbl_pbp[[#This Row],[Play Saints Win % Increase]], tbl_impact[],3,TRUE)</f>
        <v>Scented (0 to +5%)</v>
      </c>
    </row>
    <row r="4061" spans="1:37">
      <c r="A4061" s="1">
        <v>60</v>
      </c>
      <c r="B4061" s="5">
        <v>1.7999999999999999E-2</v>
      </c>
      <c r="C4061" t="s">
        <v>4466</v>
      </c>
      <c r="D4061">
        <v>0</v>
      </c>
      <c r="E4061">
        <v>0</v>
      </c>
      <c r="F4061">
        <v>2</v>
      </c>
      <c r="G4061">
        <v>0</v>
      </c>
      <c r="H4061">
        <v>28</v>
      </c>
      <c r="I4061">
        <v>3</v>
      </c>
      <c r="J4061">
        <v>52</v>
      </c>
      <c r="K4061" t="s">
        <v>369</v>
      </c>
      <c r="L4061">
        <v>2</v>
      </c>
      <c r="M4061">
        <v>48</v>
      </c>
      <c r="N4061" t="s">
        <v>4467</v>
      </c>
      <c r="O4061" t="s">
        <v>1383</v>
      </c>
      <c r="P4061" t="s">
        <v>45</v>
      </c>
      <c r="Q4061" t="s">
        <v>46</v>
      </c>
      <c r="R4061" t="s">
        <v>47</v>
      </c>
      <c r="S4061" t="s">
        <v>193</v>
      </c>
      <c r="T4061" t="s">
        <v>136</v>
      </c>
      <c r="U4061" t="s">
        <v>4468</v>
      </c>
      <c r="V4061" t="s">
        <v>4310</v>
      </c>
      <c r="X4061" t="str">
        <f>VLOOKUP(pbp!V1294, games!$B$2:$R$40, 3, FALSE)</f>
        <v>2019-10-27T17:00Z</v>
      </c>
      <c r="Y4061">
        <f>VLOOKUP(1*V4061,NFLGames!$H$11:$H$555,1,FALSE)</f>
        <v>401220330</v>
      </c>
      <c r="Z4061">
        <f>VLOOKUP($Y4061, NFLGames!$H$11:$K$555,2,FALSE)</f>
        <v>2020</v>
      </c>
      <c r="AA4061">
        <f>VLOOKUP($Y4061, NFLGames!$H$11:$K$555,3,FALSE)</f>
        <v>9</v>
      </c>
      <c r="AB4061" s="6">
        <f>IF(A4062=0, 0, AH4062-tbl_pbp[[#This Row],[Saints Win %]])</f>
        <v>-4.0000000000000036E-3</v>
      </c>
      <c r="AE4061">
        <f>ABS(tbl_pbp[[#This Row],[play.homeScore]]-tbl_pbp[[#This Row],[play.awayScore]])</f>
        <v>28</v>
      </c>
      <c r="AF4061">
        <f>IF(tbl_pbp[[#This Row],[Play Saints Win % Increase]]&gt;=$AF$4,1,0)</f>
        <v>0</v>
      </c>
      <c r="AG4061" t="str">
        <f>VLOOKUP(tbl_pbp[[#This Row],[gameId]], games!$B$2:$T$40, 9, FALSE)</f>
        <v>new-orleans-saints</v>
      </c>
      <c r="AH4061" s="5">
        <f>IF(tbl_pbp[[#This Row],[AwayTeam]] &lt;&gt; "new-orleans-saints", tbl_pbp[[#This Row],[homeWinPercentage]], 1-tbl_pbp[[#This Row],[homeWinPercentage]])</f>
        <v>0.98199999999999998</v>
      </c>
      <c r="AI4061" s="13">
        <f>tbl_pbp[[#This Row],[Kamara]]*tbl_pbp[[#This Row],[Impactful Play]]</f>
        <v>0</v>
      </c>
      <c r="AJ4061" s="13">
        <f>tbl_pbp[[#This Row],[Thomas]]*tbl_pbp[[#This Row],[Impactful Play]]</f>
        <v>0</v>
      </c>
      <c r="AK4061" s="13" t="str">
        <f>VLOOKUP(tbl_pbp[[#This Row],[Play Saints Win % Increase]], tbl_impact[],3,TRUE)</f>
        <v>Bad (0 to -5%)</v>
      </c>
    </row>
    <row r="4062" spans="1:37">
      <c r="A4062" s="1">
        <v>61</v>
      </c>
      <c r="B4062" s="5">
        <v>2.1999999999999999E-2</v>
      </c>
      <c r="C4062" t="s">
        <v>4469</v>
      </c>
      <c r="D4062">
        <v>0</v>
      </c>
      <c r="E4062">
        <v>0</v>
      </c>
      <c r="F4062">
        <v>2</v>
      </c>
      <c r="G4062">
        <v>0</v>
      </c>
      <c r="H4062">
        <v>28</v>
      </c>
      <c r="I4062">
        <v>3</v>
      </c>
      <c r="J4062">
        <v>52</v>
      </c>
      <c r="K4062" t="s">
        <v>369</v>
      </c>
      <c r="L4062">
        <v>3</v>
      </c>
      <c r="M4062">
        <v>48</v>
      </c>
      <c r="N4062" t="s">
        <v>4470</v>
      </c>
      <c r="O4062" t="s">
        <v>4471</v>
      </c>
      <c r="P4062" t="s">
        <v>30</v>
      </c>
      <c r="Q4062" t="s">
        <v>31</v>
      </c>
      <c r="R4062" t="s">
        <v>32</v>
      </c>
      <c r="S4062" t="s">
        <v>375</v>
      </c>
      <c r="T4062" t="s">
        <v>136</v>
      </c>
      <c r="U4062" t="s">
        <v>4472</v>
      </c>
      <c r="V4062" t="s">
        <v>4310</v>
      </c>
      <c r="X4062" t="str">
        <f>VLOOKUP(pbp!V1295, games!$B$2:$R$40, 3, FALSE)</f>
        <v>2019-10-27T17:00Z</v>
      </c>
      <c r="Y4062">
        <f>VLOOKUP(1*V4062,NFLGames!$H$11:$H$555,1,FALSE)</f>
        <v>401220330</v>
      </c>
      <c r="Z4062">
        <f>VLOOKUP($Y4062, NFLGames!$H$11:$K$555,2,FALSE)</f>
        <v>2020</v>
      </c>
      <c r="AA4062">
        <f>VLOOKUP($Y4062, NFLGames!$H$11:$K$555,3,FALSE)</f>
        <v>9</v>
      </c>
      <c r="AB4062" s="6">
        <f>IF(A4063=0, 0, AH4063-tbl_pbp[[#This Row],[Saints Win %]])</f>
        <v>4.0000000000000036E-3</v>
      </c>
      <c r="AE4062">
        <f>ABS(tbl_pbp[[#This Row],[play.homeScore]]-tbl_pbp[[#This Row],[play.awayScore]])</f>
        <v>28</v>
      </c>
      <c r="AF4062">
        <f>IF(tbl_pbp[[#This Row],[Play Saints Win % Increase]]&gt;=$AF$4,1,0)</f>
        <v>0</v>
      </c>
      <c r="AG4062" t="str">
        <f>VLOOKUP(tbl_pbp[[#This Row],[gameId]], games!$B$2:$T$40, 9, FALSE)</f>
        <v>new-orleans-saints</v>
      </c>
      <c r="AH4062" s="5">
        <f>IF(tbl_pbp[[#This Row],[AwayTeam]] &lt;&gt; "new-orleans-saints", tbl_pbp[[#This Row],[homeWinPercentage]], 1-tbl_pbp[[#This Row],[homeWinPercentage]])</f>
        <v>0.97799999999999998</v>
      </c>
      <c r="AI4062" s="13">
        <f>tbl_pbp[[#This Row],[Kamara]]*tbl_pbp[[#This Row],[Impactful Play]]</f>
        <v>0</v>
      </c>
      <c r="AJ4062" s="13">
        <f>tbl_pbp[[#This Row],[Thomas]]*tbl_pbp[[#This Row],[Impactful Play]]</f>
        <v>0</v>
      </c>
      <c r="AK4062" s="13" t="str">
        <f>VLOOKUP(tbl_pbp[[#This Row],[Play Saints Win % Increase]], tbl_impact[],3,TRUE)</f>
        <v>Scented (0 to +5%)</v>
      </c>
    </row>
    <row r="4063" spans="1:37">
      <c r="A4063" s="1">
        <v>62</v>
      </c>
      <c r="B4063" s="5">
        <v>1.7999999999999999E-2</v>
      </c>
      <c r="C4063" t="s">
        <v>4473</v>
      </c>
      <c r="D4063">
        <v>0</v>
      </c>
      <c r="E4063">
        <v>0</v>
      </c>
      <c r="F4063">
        <v>2</v>
      </c>
      <c r="G4063">
        <v>0</v>
      </c>
      <c r="H4063">
        <v>28</v>
      </c>
      <c r="I4063">
        <v>10</v>
      </c>
      <c r="J4063">
        <v>58</v>
      </c>
      <c r="K4063" t="s">
        <v>369</v>
      </c>
      <c r="L4063">
        <v>1</v>
      </c>
      <c r="M4063">
        <v>42</v>
      </c>
      <c r="N4063" t="s">
        <v>4474</v>
      </c>
      <c r="O4063" t="s">
        <v>961</v>
      </c>
      <c r="P4063" t="s">
        <v>30</v>
      </c>
      <c r="Q4063" t="s">
        <v>31</v>
      </c>
      <c r="R4063" t="s">
        <v>32</v>
      </c>
      <c r="S4063" t="s">
        <v>33</v>
      </c>
      <c r="T4063" t="s">
        <v>132</v>
      </c>
      <c r="U4063" t="s">
        <v>133</v>
      </c>
      <c r="V4063" t="s">
        <v>4310</v>
      </c>
      <c r="X4063" t="str">
        <f>VLOOKUP(pbp!V1296, games!$B$2:$R$40, 3, FALSE)</f>
        <v>2019-10-27T17:00Z</v>
      </c>
      <c r="Y4063">
        <f>VLOOKUP(1*V4063,NFLGames!$H$11:$H$555,1,FALSE)</f>
        <v>401220330</v>
      </c>
      <c r="Z4063">
        <f>VLOOKUP($Y4063, NFLGames!$H$11:$K$555,2,FALSE)</f>
        <v>2020</v>
      </c>
      <c r="AA4063">
        <f>VLOOKUP($Y4063, NFLGames!$H$11:$K$555,3,FALSE)</f>
        <v>9</v>
      </c>
      <c r="AB4063" s="6">
        <f>IF(A4064=0, 0, AH4064-tbl_pbp[[#This Row],[Saints Win %]])</f>
        <v>2.0000000000000018E-3</v>
      </c>
      <c r="AE4063">
        <f>ABS(tbl_pbp[[#This Row],[play.homeScore]]-tbl_pbp[[#This Row],[play.awayScore]])</f>
        <v>28</v>
      </c>
      <c r="AF4063">
        <f>IF(tbl_pbp[[#This Row],[Play Saints Win % Increase]]&gt;=$AF$4,1,0)</f>
        <v>0</v>
      </c>
      <c r="AG4063" t="str">
        <f>VLOOKUP(tbl_pbp[[#This Row],[gameId]], games!$B$2:$T$40, 9, FALSE)</f>
        <v>new-orleans-saints</v>
      </c>
      <c r="AH4063" s="5">
        <f>IF(tbl_pbp[[#This Row],[AwayTeam]] &lt;&gt; "new-orleans-saints", tbl_pbp[[#This Row],[homeWinPercentage]], 1-tbl_pbp[[#This Row],[homeWinPercentage]])</f>
        <v>0.98199999999999998</v>
      </c>
      <c r="AI4063" s="13">
        <f>tbl_pbp[[#This Row],[Kamara]]*tbl_pbp[[#This Row],[Impactful Play]]</f>
        <v>0</v>
      </c>
      <c r="AJ4063" s="13">
        <f>tbl_pbp[[#This Row],[Thomas]]*tbl_pbp[[#This Row],[Impactful Play]]</f>
        <v>0</v>
      </c>
      <c r="AK4063" s="13" t="str">
        <f>VLOOKUP(tbl_pbp[[#This Row],[Play Saints Win % Increase]], tbl_impact[],3,TRUE)</f>
        <v>Scented (0 to +5%)</v>
      </c>
    </row>
    <row r="4064" spans="1:37">
      <c r="A4064" s="1">
        <v>63</v>
      </c>
      <c r="B4064" s="5">
        <v>1.6E-2</v>
      </c>
      <c r="C4064" t="s">
        <v>4475</v>
      </c>
      <c r="D4064">
        <v>0</v>
      </c>
      <c r="E4064">
        <v>0</v>
      </c>
      <c r="F4064">
        <v>2</v>
      </c>
      <c r="G4064">
        <v>0</v>
      </c>
      <c r="H4064">
        <v>28</v>
      </c>
      <c r="I4064">
        <v>8</v>
      </c>
      <c r="J4064">
        <v>60</v>
      </c>
      <c r="K4064" t="s">
        <v>369</v>
      </c>
      <c r="L4064">
        <v>2</v>
      </c>
      <c r="M4064">
        <v>40</v>
      </c>
      <c r="N4064" t="s">
        <v>4476</v>
      </c>
      <c r="O4064" t="s">
        <v>4477</v>
      </c>
      <c r="P4064" t="s">
        <v>30</v>
      </c>
      <c r="Q4064" t="s">
        <v>31</v>
      </c>
      <c r="R4064" t="s">
        <v>32</v>
      </c>
      <c r="S4064" t="s">
        <v>73</v>
      </c>
      <c r="T4064" t="s">
        <v>117</v>
      </c>
      <c r="U4064" t="s">
        <v>4478</v>
      </c>
      <c r="V4064" t="s">
        <v>4310</v>
      </c>
      <c r="X4064" t="str">
        <f>VLOOKUP(pbp!V1297, games!$B$2:$R$40, 3, FALSE)</f>
        <v>2019-10-27T17:00Z</v>
      </c>
      <c r="Y4064">
        <f>VLOOKUP(1*V4064,NFLGames!$H$11:$H$555,1,FALSE)</f>
        <v>401220330</v>
      </c>
      <c r="Z4064">
        <f>VLOOKUP($Y4064, NFLGames!$H$11:$K$555,2,FALSE)</f>
        <v>2020</v>
      </c>
      <c r="AA4064">
        <f>VLOOKUP($Y4064, NFLGames!$H$11:$K$555,3,FALSE)</f>
        <v>9</v>
      </c>
      <c r="AB4064" s="6">
        <f>IF(A4065=0, 0, AH4065-tbl_pbp[[#This Row],[Saints Win %]])</f>
        <v>2.0000000000000018E-3</v>
      </c>
      <c r="AE4064">
        <f>ABS(tbl_pbp[[#This Row],[play.homeScore]]-tbl_pbp[[#This Row],[play.awayScore]])</f>
        <v>28</v>
      </c>
      <c r="AF4064">
        <f>IF(tbl_pbp[[#This Row],[Play Saints Win % Increase]]&gt;=$AF$4,1,0)</f>
        <v>0</v>
      </c>
      <c r="AG4064" t="str">
        <f>VLOOKUP(tbl_pbp[[#This Row],[gameId]], games!$B$2:$T$40, 9, FALSE)</f>
        <v>new-orleans-saints</v>
      </c>
      <c r="AH4064" s="5">
        <f>IF(tbl_pbp[[#This Row],[AwayTeam]] &lt;&gt; "new-orleans-saints", tbl_pbp[[#This Row],[homeWinPercentage]], 1-tbl_pbp[[#This Row],[homeWinPercentage]])</f>
        <v>0.98399999999999999</v>
      </c>
      <c r="AI4064" s="13">
        <f>tbl_pbp[[#This Row],[Kamara]]*tbl_pbp[[#This Row],[Impactful Play]]</f>
        <v>0</v>
      </c>
      <c r="AJ4064" s="13">
        <f>tbl_pbp[[#This Row],[Thomas]]*tbl_pbp[[#This Row],[Impactful Play]]</f>
        <v>0</v>
      </c>
      <c r="AK4064" s="13" t="str">
        <f>VLOOKUP(tbl_pbp[[#This Row],[Play Saints Win % Increase]], tbl_impact[],3,TRUE)</f>
        <v>Scented (0 to +5%)</v>
      </c>
    </row>
    <row r="4065" spans="1:37">
      <c r="A4065" s="1">
        <v>64</v>
      </c>
      <c r="B4065" s="5">
        <v>1.4E-2</v>
      </c>
      <c r="C4065" t="s">
        <v>4479</v>
      </c>
      <c r="D4065">
        <v>0</v>
      </c>
      <c r="E4065">
        <v>0</v>
      </c>
      <c r="F4065">
        <v>2</v>
      </c>
      <c r="G4065">
        <v>0</v>
      </c>
      <c r="H4065">
        <v>28</v>
      </c>
      <c r="I4065">
        <v>6</v>
      </c>
      <c r="J4065">
        <v>62</v>
      </c>
      <c r="K4065" t="s">
        <v>369</v>
      </c>
      <c r="L4065">
        <v>3</v>
      </c>
      <c r="M4065">
        <v>38</v>
      </c>
      <c r="N4065" t="s">
        <v>4480</v>
      </c>
      <c r="O4065" t="s">
        <v>664</v>
      </c>
      <c r="P4065" t="s">
        <v>124</v>
      </c>
      <c r="Q4065" t="s">
        <v>125</v>
      </c>
      <c r="R4065" t="s">
        <v>126</v>
      </c>
      <c r="V4065" t="s">
        <v>4310</v>
      </c>
      <c r="X4065" t="str">
        <f>VLOOKUP(pbp!V1298, games!$B$2:$R$40, 3, FALSE)</f>
        <v>2019-10-27T17:00Z</v>
      </c>
      <c r="Y4065">
        <f>VLOOKUP(1*V4065,NFLGames!$H$11:$H$555,1,FALSE)</f>
        <v>401220330</v>
      </c>
      <c r="Z4065">
        <f>VLOOKUP($Y4065, NFLGames!$H$11:$K$555,2,FALSE)</f>
        <v>2020</v>
      </c>
      <c r="AA4065">
        <f>VLOOKUP($Y4065, NFLGames!$H$11:$K$555,3,FALSE)</f>
        <v>9</v>
      </c>
      <c r="AB4065" s="6">
        <f>IF(A4066=0, 0, AH4066-tbl_pbp[[#This Row],[Saints Win %]])</f>
        <v>7.0000000000000062E-3</v>
      </c>
      <c r="AE4065">
        <f>ABS(tbl_pbp[[#This Row],[play.homeScore]]-tbl_pbp[[#This Row],[play.awayScore]])</f>
        <v>28</v>
      </c>
      <c r="AF4065">
        <f>IF(tbl_pbp[[#This Row],[Play Saints Win % Increase]]&gt;=$AF$4,1,0)</f>
        <v>0</v>
      </c>
      <c r="AG4065" t="str">
        <f>VLOOKUP(tbl_pbp[[#This Row],[gameId]], games!$B$2:$T$40, 9, FALSE)</f>
        <v>new-orleans-saints</v>
      </c>
      <c r="AH4065" s="5">
        <f>IF(tbl_pbp[[#This Row],[AwayTeam]] &lt;&gt; "new-orleans-saints", tbl_pbp[[#This Row],[homeWinPercentage]], 1-tbl_pbp[[#This Row],[homeWinPercentage]])</f>
        <v>0.98599999999999999</v>
      </c>
      <c r="AI4065" s="13">
        <f>tbl_pbp[[#This Row],[Kamara]]*tbl_pbp[[#This Row],[Impactful Play]]</f>
        <v>0</v>
      </c>
      <c r="AJ4065" s="13">
        <f>tbl_pbp[[#This Row],[Thomas]]*tbl_pbp[[#This Row],[Impactful Play]]</f>
        <v>0</v>
      </c>
      <c r="AK4065" s="13" t="str">
        <f>VLOOKUP(tbl_pbp[[#This Row],[Play Saints Win % Increase]], tbl_impact[],3,TRUE)</f>
        <v>Scented (0 to +5%)</v>
      </c>
    </row>
    <row r="4066" spans="1:37">
      <c r="A4066" s="1">
        <v>65</v>
      </c>
      <c r="B4066" s="5">
        <v>7.0000000000000001E-3</v>
      </c>
      <c r="C4066" t="s">
        <v>4481</v>
      </c>
      <c r="D4066">
        <v>0</v>
      </c>
      <c r="E4066">
        <v>0</v>
      </c>
      <c r="F4066">
        <v>2</v>
      </c>
      <c r="G4066">
        <v>0</v>
      </c>
      <c r="H4066">
        <v>28</v>
      </c>
      <c r="I4066">
        <v>6</v>
      </c>
      <c r="J4066">
        <v>62</v>
      </c>
      <c r="K4066" t="s">
        <v>369</v>
      </c>
      <c r="L4066">
        <v>3</v>
      </c>
      <c r="M4066">
        <v>62</v>
      </c>
      <c r="N4066" t="s">
        <v>4482</v>
      </c>
      <c r="O4066" t="s">
        <v>664</v>
      </c>
      <c r="P4066" t="s">
        <v>22</v>
      </c>
      <c r="Q4066" t="s">
        <v>37</v>
      </c>
      <c r="S4066" t="s">
        <v>302</v>
      </c>
      <c r="T4066" t="s">
        <v>358</v>
      </c>
      <c r="U4066" t="s">
        <v>4483</v>
      </c>
      <c r="V4066" t="s">
        <v>4310</v>
      </c>
      <c r="X4066" t="str">
        <f>VLOOKUP(pbp!V1299, games!$B$2:$R$40, 3, FALSE)</f>
        <v>2019-10-27T17:00Z</v>
      </c>
      <c r="Y4066">
        <f>VLOOKUP(1*V4066,NFLGames!$H$11:$H$555,1,FALSE)</f>
        <v>401220330</v>
      </c>
      <c r="Z4066">
        <f>VLOOKUP($Y4066, NFLGames!$H$11:$K$555,2,FALSE)</f>
        <v>2020</v>
      </c>
      <c r="AA4066">
        <f>VLOOKUP($Y4066, NFLGames!$H$11:$K$555,3,FALSE)</f>
        <v>9</v>
      </c>
      <c r="AB4066" s="6">
        <f>IF(A4067=0, 0, AH4067-tbl_pbp[[#This Row],[Saints Win %]])</f>
        <v>0</v>
      </c>
      <c r="AE4066">
        <f>ABS(tbl_pbp[[#This Row],[play.homeScore]]-tbl_pbp[[#This Row],[play.awayScore]])</f>
        <v>28</v>
      </c>
      <c r="AF4066">
        <f>IF(tbl_pbp[[#This Row],[Play Saints Win % Increase]]&gt;=$AF$4,1,0)</f>
        <v>0</v>
      </c>
      <c r="AG4066" t="str">
        <f>VLOOKUP(tbl_pbp[[#This Row],[gameId]], games!$B$2:$T$40, 9, FALSE)</f>
        <v>new-orleans-saints</v>
      </c>
      <c r="AH4066" s="5">
        <f>IF(tbl_pbp[[#This Row],[AwayTeam]] &lt;&gt; "new-orleans-saints", tbl_pbp[[#This Row],[homeWinPercentage]], 1-tbl_pbp[[#This Row],[homeWinPercentage]])</f>
        <v>0.99299999999999999</v>
      </c>
      <c r="AI4066" s="13">
        <f>tbl_pbp[[#This Row],[Kamara]]*tbl_pbp[[#This Row],[Impactful Play]]</f>
        <v>0</v>
      </c>
      <c r="AJ4066" s="13">
        <f>tbl_pbp[[#This Row],[Thomas]]*tbl_pbp[[#This Row],[Impactful Play]]</f>
        <v>0</v>
      </c>
      <c r="AK4066" s="13" t="str">
        <f>VLOOKUP(tbl_pbp[[#This Row],[Play Saints Win % Increase]], tbl_impact[],3,TRUE)</f>
        <v>Scented (0 to +5%)</v>
      </c>
    </row>
    <row r="4067" spans="1:37">
      <c r="A4067" s="1">
        <v>66</v>
      </c>
      <c r="B4067" s="5">
        <v>7.0000000000000001E-3</v>
      </c>
      <c r="C4067" t="s">
        <v>4484</v>
      </c>
      <c r="D4067">
        <v>0</v>
      </c>
      <c r="E4067">
        <v>0</v>
      </c>
      <c r="F4067">
        <v>2</v>
      </c>
      <c r="G4067">
        <v>0</v>
      </c>
      <c r="H4067">
        <v>28</v>
      </c>
      <c r="I4067">
        <v>6</v>
      </c>
      <c r="J4067">
        <v>62</v>
      </c>
      <c r="K4067" t="s">
        <v>369</v>
      </c>
      <c r="L4067">
        <v>4</v>
      </c>
      <c r="M4067">
        <v>62</v>
      </c>
      <c r="N4067" t="s">
        <v>4485</v>
      </c>
      <c r="O4067" t="s">
        <v>3314</v>
      </c>
      <c r="P4067" t="s">
        <v>22</v>
      </c>
      <c r="Q4067" t="s">
        <v>37</v>
      </c>
      <c r="S4067" t="s">
        <v>2164</v>
      </c>
      <c r="T4067" t="s">
        <v>358</v>
      </c>
      <c r="U4067" t="s">
        <v>4486</v>
      </c>
      <c r="V4067" t="s">
        <v>4310</v>
      </c>
      <c r="X4067" t="str">
        <f>VLOOKUP(pbp!V1300, games!$B$2:$R$40, 3, FALSE)</f>
        <v>2019-10-27T17:00Z</v>
      </c>
      <c r="Y4067">
        <f>VLOOKUP(1*V4067,NFLGames!$H$11:$H$555,1,FALSE)</f>
        <v>401220330</v>
      </c>
      <c r="Z4067">
        <f>VLOOKUP($Y4067, NFLGames!$H$11:$K$555,2,FALSE)</f>
        <v>2020</v>
      </c>
      <c r="AA4067">
        <f>VLOOKUP($Y4067, NFLGames!$H$11:$K$555,3,FALSE)</f>
        <v>9</v>
      </c>
      <c r="AB4067" s="6">
        <f>IF(A4068=0, 0, AH4068-tbl_pbp[[#This Row],[Saints Win %]])</f>
        <v>1.0000000000000009E-3</v>
      </c>
      <c r="AE4067">
        <f>ABS(tbl_pbp[[#This Row],[play.homeScore]]-tbl_pbp[[#This Row],[play.awayScore]])</f>
        <v>28</v>
      </c>
      <c r="AF4067">
        <f>IF(tbl_pbp[[#This Row],[Play Saints Win % Increase]]&gt;=$AF$4,1,0)</f>
        <v>0</v>
      </c>
      <c r="AG4067" t="str">
        <f>VLOOKUP(tbl_pbp[[#This Row],[gameId]], games!$B$2:$T$40, 9, FALSE)</f>
        <v>new-orleans-saints</v>
      </c>
      <c r="AH4067" s="5">
        <f>IF(tbl_pbp[[#This Row],[AwayTeam]] &lt;&gt; "new-orleans-saints", tbl_pbp[[#This Row],[homeWinPercentage]], 1-tbl_pbp[[#This Row],[homeWinPercentage]])</f>
        <v>0.99299999999999999</v>
      </c>
      <c r="AI4067" s="13">
        <f>tbl_pbp[[#This Row],[Kamara]]*tbl_pbp[[#This Row],[Impactful Play]]</f>
        <v>0</v>
      </c>
      <c r="AJ4067" s="13">
        <f>tbl_pbp[[#This Row],[Thomas]]*tbl_pbp[[#This Row],[Impactful Play]]</f>
        <v>0</v>
      </c>
      <c r="AK4067" s="13" t="str">
        <f>VLOOKUP(tbl_pbp[[#This Row],[Play Saints Win % Increase]], tbl_impact[],3,TRUE)</f>
        <v>Scented (0 to +5%)</v>
      </c>
    </row>
    <row r="4068" spans="1:37">
      <c r="A4068" s="1">
        <v>67</v>
      </c>
      <c r="B4068" s="5">
        <v>6.0000000000000001E-3</v>
      </c>
      <c r="C4068" t="s">
        <v>4487</v>
      </c>
      <c r="D4068">
        <v>0</v>
      </c>
      <c r="E4068">
        <v>0</v>
      </c>
      <c r="F4068">
        <v>2</v>
      </c>
      <c r="G4068">
        <v>0</v>
      </c>
      <c r="H4068">
        <v>28</v>
      </c>
      <c r="I4068">
        <v>10</v>
      </c>
      <c r="J4068">
        <v>62</v>
      </c>
      <c r="K4068" t="s">
        <v>29</v>
      </c>
      <c r="L4068">
        <v>1</v>
      </c>
      <c r="M4068">
        <v>62</v>
      </c>
      <c r="N4068" t="s">
        <v>4488</v>
      </c>
      <c r="O4068" t="s">
        <v>282</v>
      </c>
      <c r="P4068" t="s">
        <v>45</v>
      </c>
      <c r="Q4068" t="s">
        <v>46</v>
      </c>
      <c r="R4068" t="s">
        <v>47</v>
      </c>
      <c r="S4068" t="s">
        <v>33</v>
      </c>
      <c r="T4068" t="s">
        <v>358</v>
      </c>
      <c r="U4068" t="s">
        <v>359</v>
      </c>
      <c r="V4068" t="s">
        <v>4310</v>
      </c>
      <c r="X4068" t="str">
        <f>VLOOKUP(pbp!V1301, games!$B$2:$R$40, 3, FALSE)</f>
        <v>2019-10-27T17:00Z</v>
      </c>
      <c r="Y4068">
        <f>VLOOKUP(1*V4068,NFLGames!$H$11:$H$555,1,FALSE)</f>
        <v>401220330</v>
      </c>
      <c r="Z4068">
        <f>VLOOKUP($Y4068, NFLGames!$H$11:$K$555,2,FALSE)</f>
        <v>2020</v>
      </c>
      <c r="AA4068">
        <f>VLOOKUP($Y4068, NFLGames!$H$11:$K$555,3,FALSE)</f>
        <v>9</v>
      </c>
      <c r="AB4068" s="6">
        <f>IF(A4069=0, 0, AH4069-tbl_pbp[[#This Row],[Saints Win %]])</f>
        <v>2.0000000000000018E-3</v>
      </c>
      <c r="AC4068">
        <v>1</v>
      </c>
      <c r="AE4068">
        <f>ABS(tbl_pbp[[#This Row],[play.homeScore]]-tbl_pbp[[#This Row],[play.awayScore]])</f>
        <v>28</v>
      </c>
      <c r="AF4068">
        <f>IF(tbl_pbp[[#This Row],[Play Saints Win % Increase]]&gt;=$AF$4,1,0)</f>
        <v>0</v>
      </c>
      <c r="AG4068" t="str">
        <f>VLOOKUP(tbl_pbp[[#This Row],[gameId]], games!$B$2:$T$40, 9, FALSE)</f>
        <v>new-orleans-saints</v>
      </c>
      <c r="AH4068" s="5">
        <f>IF(tbl_pbp[[#This Row],[AwayTeam]] &lt;&gt; "new-orleans-saints", tbl_pbp[[#This Row],[homeWinPercentage]], 1-tbl_pbp[[#This Row],[homeWinPercentage]])</f>
        <v>0.99399999999999999</v>
      </c>
      <c r="AI4068" s="13">
        <f>tbl_pbp[[#This Row],[Kamara]]*tbl_pbp[[#This Row],[Impactful Play]]</f>
        <v>0</v>
      </c>
      <c r="AJ4068" s="13">
        <f>tbl_pbp[[#This Row],[Thomas]]*tbl_pbp[[#This Row],[Impactful Play]]</f>
        <v>0</v>
      </c>
      <c r="AK4068" s="13" t="str">
        <f>VLOOKUP(tbl_pbp[[#This Row],[Play Saints Win % Increase]], tbl_impact[],3,TRUE)</f>
        <v>Scented (0 to +5%)</v>
      </c>
    </row>
    <row r="4069" spans="1:37">
      <c r="A4069" s="1">
        <v>68</v>
      </c>
      <c r="B4069" s="5">
        <v>4.0000000000000001E-3</v>
      </c>
      <c r="C4069" t="s">
        <v>4489</v>
      </c>
      <c r="D4069">
        <v>0</v>
      </c>
      <c r="E4069">
        <v>0</v>
      </c>
      <c r="F4069">
        <v>2</v>
      </c>
      <c r="G4069">
        <v>0</v>
      </c>
      <c r="H4069">
        <v>28</v>
      </c>
      <c r="I4069">
        <v>10</v>
      </c>
      <c r="J4069">
        <v>51</v>
      </c>
      <c r="K4069" t="s">
        <v>29</v>
      </c>
      <c r="L4069">
        <v>1</v>
      </c>
      <c r="M4069">
        <v>51</v>
      </c>
      <c r="N4069" t="s">
        <v>4490</v>
      </c>
      <c r="O4069" t="s">
        <v>583</v>
      </c>
      <c r="P4069" t="s">
        <v>30</v>
      </c>
      <c r="Q4069" t="s">
        <v>31</v>
      </c>
      <c r="R4069" t="s">
        <v>32</v>
      </c>
      <c r="S4069" t="s">
        <v>33</v>
      </c>
      <c r="T4069" t="s">
        <v>493</v>
      </c>
      <c r="U4069" t="s">
        <v>494</v>
      </c>
      <c r="V4069" t="s">
        <v>4310</v>
      </c>
      <c r="X4069" t="str">
        <f>VLOOKUP(pbp!V1302, games!$B$2:$R$40, 3, FALSE)</f>
        <v>2019-10-27T17:00Z</v>
      </c>
      <c r="Y4069">
        <f>VLOOKUP(1*V4069,NFLGames!$H$11:$H$555,1,FALSE)</f>
        <v>401220330</v>
      </c>
      <c r="Z4069">
        <f>VLOOKUP($Y4069, NFLGames!$H$11:$K$555,2,FALSE)</f>
        <v>2020</v>
      </c>
      <c r="AA4069">
        <f>VLOOKUP($Y4069, NFLGames!$H$11:$K$555,3,FALSE)</f>
        <v>9</v>
      </c>
      <c r="AB4069" s="6">
        <f>IF(A4070=0, 0, AH4070-tbl_pbp[[#This Row],[Saints Win %]])</f>
        <v>-4.0000000000000036E-3</v>
      </c>
      <c r="AE4069">
        <f>ABS(tbl_pbp[[#This Row],[play.homeScore]]-tbl_pbp[[#This Row],[play.awayScore]])</f>
        <v>28</v>
      </c>
      <c r="AF4069">
        <f>IF(tbl_pbp[[#This Row],[Play Saints Win % Increase]]&gt;=$AF$4,1,0)</f>
        <v>0</v>
      </c>
      <c r="AG4069" t="str">
        <f>VLOOKUP(tbl_pbp[[#This Row],[gameId]], games!$B$2:$T$40, 9, FALSE)</f>
        <v>new-orleans-saints</v>
      </c>
      <c r="AH4069" s="5">
        <f>IF(tbl_pbp[[#This Row],[AwayTeam]] &lt;&gt; "new-orleans-saints", tbl_pbp[[#This Row],[homeWinPercentage]], 1-tbl_pbp[[#This Row],[homeWinPercentage]])</f>
        <v>0.996</v>
      </c>
      <c r="AI4069" s="13">
        <f>tbl_pbp[[#This Row],[Kamara]]*tbl_pbp[[#This Row],[Impactful Play]]</f>
        <v>0</v>
      </c>
      <c r="AJ4069" s="13">
        <f>tbl_pbp[[#This Row],[Thomas]]*tbl_pbp[[#This Row],[Impactful Play]]</f>
        <v>0</v>
      </c>
      <c r="AK4069" s="13" t="str">
        <f>VLOOKUP(tbl_pbp[[#This Row],[Play Saints Win % Increase]], tbl_impact[],3,TRUE)</f>
        <v>Bad (0 to -5%)</v>
      </c>
    </row>
    <row r="4070" spans="1:37">
      <c r="A4070" s="1">
        <v>69</v>
      </c>
      <c r="B4070" s="5">
        <v>8.0000000000000002E-3</v>
      </c>
      <c r="C4070" t="s">
        <v>4491</v>
      </c>
      <c r="D4070">
        <v>0</v>
      </c>
      <c r="E4070">
        <v>0</v>
      </c>
      <c r="F4070">
        <v>2</v>
      </c>
      <c r="G4070">
        <v>0</v>
      </c>
      <c r="H4070">
        <v>28</v>
      </c>
      <c r="I4070">
        <v>10</v>
      </c>
      <c r="J4070">
        <v>31</v>
      </c>
      <c r="K4070" t="s">
        <v>29</v>
      </c>
      <c r="L4070">
        <v>1</v>
      </c>
      <c r="M4070">
        <v>31</v>
      </c>
      <c r="N4070" t="s">
        <v>4492</v>
      </c>
      <c r="O4070" t="s">
        <v>4493</v>
      </c>
      <c r="P4070" t="s">
        <v>45</v>
      </c>
      <c r="Q4070" t="s">
        <v>46</v>
      </c>
      <c r="R4070" t="s">
        <v>47</v>
      </c>
      <c r="S4070" t="s">
        <v>33</v>
      </c>
      <c r="T4070" t="s">
        <v>758</v>
      </c>
      <c r="U4070" t="s">
        <v>4494</v>
      </c>
      <c r="V4070" t="s">
        <v>4310</v>
      </c>
      <c r="X4070" t="str">
        <f>VLOOKUP(pbp!V1303, games!$B$2:$R$40, 3, FALSE)</f>
        <v>2019-10-27T17:00Z</v>
      </c>
      <c r="Y4070">
        <f>VLOOKUP(1*V4070,NFLGames!$H$11:$H$555,1,FALSE)</f>
        <v>401220330</v>
      </c>
      <c r="Z4070">
        <f>VLOOKUP($Y4070, NFLGames!$H$11:$K$555,2,FALSE)</f>
        <v>2020</v>
      </c>
      <c r="AA4070">
        <f>VLOOKUP($Y4070, NFLGames!$H$11:$K$555,3,FALSE)</f>
        <v>9</v>
      </c>
      <c r="AB4070" s="6">
        <f>IF(A4071=0, 0, AH4071-tbl_pbp[[#This Row],[Saints Win %]])</f>
        <v>0</v>
      </c>
      <c r="AE4070">
        <f>ABS(tbl_pbp[[#This Row],[play.homeScore]]-tbl_pbp[[#This Row],[play.awayScore]])</f>
        <v>28</v>
      </c>
      <c r="AF4070">
        <f>IF(tbl_pbp[[#This Row],[Play Saints Win % Increase]]&gt;=$AF$4,1,0)</f>
        <v>0</v>
      </c>
      <c r="AG4070" t="str">
        <f>VLOOKUP(tbl_pbp[[#This Row],[gameId]], games!$B$2:$T$40, 9, FALSE)</f>
        <v>new-orleans-saints</v>
      </c>
      <c r="AH4070" s="5">
        <f>IF(tbl_pbp[[#This Row],[AwayTeam]] &lt;&gt; "new-orleans-saints", tbl_pbp[[#This Row],[homeWinPercentage]], 1-tbl_pbp[[#This Row],[homeWinPercentage]])</f>
        <v>0.99199999999999999</v>
      </c>
      <c r="AI4070" s="13">
        <f>tbl_pbp[[#This Row],[Kamara]]*tbl_pbp[[#This Row],[Impactful Play]]</f>
        <v>0</v>
      </c>
      <c r="AJ4070" s="13">
        <f>tbl_pbp[[#This Row],[Thomas]]*tbl_pbp[[#This Row],[Impactful Play]]</f>
        <v>0</v>
      </c>
      <c r="AK4070" s="13" t="str">
        <f>VLOOKUP(tbl_pbp[[#This Row],[Play Saints Win % Increase]], tbl_impact[],3,TRUE)</f>
        <v>Scented (0 to +5%)</v>
      </c>
    </row>
    <row r="4071" spans="1:37">
      <c r="A4071" s="1">
        <v>70</v>
      </c>
      <c r="B4071" s="5">
        <v>8.0000000000000002E-3</v>
      </c>
      <c r="C4071" t="s">
        <v>4495</v>
      </c>
      <c r="D4071">
        <v>0</v>
      </c>
      <c r="E4071">
        <v>0</v>
      </c>
      <c r="F4071">
        <v>2</v>
      </c>
      <c r="G4071">
        <v>0</v>
      </c>
      <c r="H4071">
        <v>28</v>
      </c>
      <c r="I4071">
        <v>12</v>
      </c>
      <c r="J4071">
        <v>33</v>
      </c>
      <c r="K4071" t="s">
        <v>29</v>
      </c>
      <c r="L4071">
        <v>2</v>
      </c>
      <c r="M4071">
        <v>33</v>
      </c>
      <c r="N4071" t="s">
        <v>4496</v>
      </c>
      <c r="O4071" t="s">
        <v>1711</v>
      </c>
      <c r="P4071" t="s">
        <v>30</v>
      </c>
      <c r="Q4071" t="s">
        <v>31</v>
      </c>
      <c r="R4071" t="s">
        <v>32</v>
      </c>
      <c r="S4071" t="s">
        <v>871</v>
      </c>
      <c r="T4071" t="s">
        <v>4335</v>
      </c>
      <c r="U4071" t="s">
        <v>4497</v>
      </c>
      <c r="V4071" t="s">
        <v>4310</v>
      </c>
      <c r="X4071" t="str">
        <f>VLOOKUP(pbp!V1304, games!$B$2:$R$40, 3, FALSE)</f>
        <v>2019-10-27T17:00Z</v>
      </c>
      <c r="Y4071">
        <f>VLOOKUP(1*V4071,NFLGames!$H$11:$H$555,1,FALSE)</f>
        <v>401220330</v>
      </c>
      <c r="Z4071">
        <f>VLOOKUP($Y4071, NFLGames!$H$11:$K$555,2,FALSE)</f>
        <v>2020</v>
      </c>
      <c r="AA4071">
        <f>VLOOKUP($Y4071, NFLGames!$H$11:$K$555,3,FALSE)</f>
        <v>9</v>
      </c>
      <c r="AB4071" s="6">
        <f>IF(A4072=0, 0, AH4072-tbl_pbp[[#This Row],[Saints Win %]])</f>
        <v>0</v>
      </c>
      <c r="AE4071">
        <f>ABS(tbl_pbp[[#This Row],[play.homeScore]]-tbl_pbp[[#This Row],[play.awayScore]])</f>
        <v>28</v>
      </c>
      <c r="AF4071">
        <f>IF(tbl_pbp[[#This Row],[Play Saints Win % Increase]]&gt;=$AF$4,1,0)</f>
        <v>0</v>
      </c>
      <c r="AG4071" t="str">
        <f>VLOOKUP(tbl_pbp[[#This Row],[gameId]], games!$B$2:$T$40, 9, FALSE)</f>
        <v>new-orleans-saints</v>
      </c>
      <c r="AH4071" s="5">
        <f>IF(tbl_pbp[[#This Row],[AwayTeam]] &lt;&gt; "new-orleans-saints", tbl_pbp[[#This Row],[homeWinPercentage]], 1-tbl_pbp[[#This Row],[homeWinPercentage]])</f>
        <v>0.99199999999999999</v>
      </c>
      <c r="AI4071" s="13">
        <f>tbl_pbp[[#This Row],[Kamara]]*tbl_pbp[[#This Row],[Impactful Play]]</f>
        <v>0</v>
      </c>
      <c r="AJ4071" s="13">
        <f>tbl_pbp[[#This Row],[Thomas]]*tbl_pbp[[#This Row],[Impactful Play]]</f>
        <v>0</v>
      </c>
      <c r="AK4071" s="13" t="str">
        <f>VLOOKUP(tbl_pbp[[#This Row],[Play Saints Win % Increase]], tbl_impact[],3,TRUE)</f>
        <v>Scented (0 to +5%)</v>
      </c>
    </row>
    <row r="4072" spans="1:37">
      <c r="A4072" s="1">
        <v>71</v>
      </c>
      <c r="B4072" s="5">
        <v>8.0000000000000002E-3</v>
      </c>
      <c r="C4072" t="s">
        <v>4498</v>
      </c>
      <c r="D4072">
        <v>0</v>
      </c>
      <c r="E4072">
        <v>0</v>
      </c>
      <c r="F4072">
        <v>2</v>
      </c>
      <c r="G4072">
        <v>0</v>
      </c>
      <c r="H4072">
        <v>28</v>
      </c>
      <c r="I4072">
        <v>10</v>
      </c>
      <c r="J4072">
        <v>21</v>
      </c>
      <c r="K4072" t="s">
        <v>29</v>
      </c>
      <c r="L4072">
        <v>1</v>
      </c>
      <c r="M4072">
        <v>21</v>
      </c>
      <c r="N4072" t="s">
        <v>4499</v>
      </c>
      <c r="O4072" t="s">
        <v>4500</v>
      </c>
      <c r="P4072" t="s">
        <v>22</v>
      </c>
      <c r="Q4072" t="s">
        <v>37</v>
      </c>
      <c r="S4072" t="s">
        <v>33</v>
      </c>
      <c r="T4072" t="s">
        <v>380</v>
      </c>
      <c r="U4072" t="s">
        <v>381</v>
      </c>
      <c r="V4072" t="s">
        <v>4310</v>
      </c>
      <c r="X4072" t="str">
        <f>VLOOKUP(pbp!V1305, games!$B$2:$R$40, 3, FALSE)</f>
        <v>2019-10-27T17:00Z</v>
      </c>
      <c r="Y4072">
        <f>VLOOKUP(1*V4072,NFLGames!$H$11:$H$555,1,FALSE)</f>
        <v>401220330</v>
      </c>
      <c r="Z4072">
        <f>VLOOKUP($Y4072, NFLGames!$H$11:$K$555,2,FALSE)</f>
        <v>2020</v>
      </c>
      <c r="AA4072">
        <f>VLOOKUP($Y4072, NFLGames!$H$11:$K$555,3,FALSE)</f>
        <v>9</v>
      </c>
      <c r="AB4072" s="6">
        <f>IF(A4073=0, 0, AH4073-tbl_pbp[[#This Row],[Saints Win %]])</f>
        <v>0</v>
      </c>
      <c r="AE4072">
        <f>ABS(tbl_pbp[[#This Row],[play.homeScore]]-tbl_pbp[[#This Row],[play.awayScore]])</f>
        <v>28</v>
      </c>
      <c r="AF4072">
        <f>IF(tbl_pbp[[#This Row],[Play Saints Win % Increase]]&gt;=$AF$4,1,0)</f>
        <v>0</v>
      </c>
      <c r="AG4072" t="str">
        <f>VLOOKUP(tbl_pbp[[#This Row],[gameId]], games!$B$2:$T$40, 9, FALSE)</f>
        <v>new-orleans-saints</v>
      </c>
      <c r="AH4072" s="5">
        <f>IF(tbl_pbp[[#This Row],[AwayTeam]] &lt;&gt; "new-orleans-saints", tbl_pbp[[#This Row],[homeWinPercentage]], 1-tbl_pbp[[#This Row],[homeWinPercentage]])</f>
        <v>0.99199999999999999</v>
      </c>
      <c r="AI4072" s="13">
        <f>tbl_pbp[[#This Row],[Kamara]]*tbl_pbp[[#This Row],[Impactful Play]]</f>
        <v>0</v>
      </c>
      <c r="AJ4072" s="13">
        <f>tbl_pbp[[#This Row],[Thomas]]*tbl_pbp[[#This Row],[Impactful Play]]</f>
        <v>0</v>
      </c>
      <c r="AK4072" s="13" t="str">
        <f>VLOOKUP(tbl_pbp[[#This Row],[Play Saints Win % Increase]], tbl_impact[],3,TRUE)</f>
        <v>Scented (0 to +5%)</v>
      </c>
    </row>
    <row r="4073" spans="1:37">
      <c r="A4073" s="1">
        <v>72</v>
      </c>
      <c r="B4073" s="5">
        <v>8.0000000000000002E-3</v>
      </c>
      <c r="C4073" t="s">
        <v>4501</v>
      </c>
      <c r="D4073">
        <v>0</v>
      </c>
      <c r="E4073">
        <v>0</v>
      </c>
      <c r="F4073">
        <v>2</v>
      </c>
      <c r="G4073">
        <v>0</v>
      </c>
      <c r="H4073">
        <v>28</v>
      </c>
      <c r="I4073">
        <v>10</v>
      </c>
      <c r="J4073">
        <v>21</v>
      </c>
      <c r="K4073" t="s">
        <v>29</v>
      </c>
      <c r="L4073">
        <v>2</v>
      </c>
      <c r="M4073">
        <v>21</v>
      </c>
      <c r="N4073" t="s">
        <v>4502</v>
      </c>
      <c r="O4073" t="s">
        <v>544</v>
      </c>
      <c r="P4073" t="s">
        <v>30</v>
      </c>
      <c r="Q4073" t="s">
        <v>31</v>
      </c>
      <c r="R4073" t="s">
        <v>32</v>
      </c>
      <c r="S4073" t="s">
        <v>120</v>
      </c>
      <c r="T4073" t="s">
        <v>380</v>
      </c>
      <c r="U4073" t="s">
        <v>383</v>
      </c>
      <c r="V4073" t="s">
        <v>4310</v>
      </c>
      <c r="X4073" t="str">
        <f>VLOOKUP(pbp!V1306, games!$B$2:$R$40, 3, FALSE)</f>
        <v>2019-10-27T17:00Z</v>
      </c>
      <c r="Y4073">
        <f>VLOOKUP(1*V4073,NFLGames!$H$11:$H$555,1,FALSE)</f>
        <v>401220330</v>
      </c>
      <c r="Z4073">
        <f>VLOOKUP($Y4073, NFLGames!$H$11:$K$555,2,FALSE)</f>
        <v>2020</v>
      </c>
      <c r="AA4073">
        <f>VLOOKUP($Y4073, NFLGames!$H$11:$K$555,3,FALSE)</f>
        <v>9</v>
      </c>
      <c r="AB4073" s="6">
        <f>IF(A4074=0, 0, AH4074-tbl_pbp[[#This Row],[Saints Win %]])</f>
        <v>0</v>
      </c>
      <c r="AE4073">
        <f>ABS(tbl_pbp[[#This Row],[play.homeScore]]-tbl_pbp[[#This Row],[play.awayScore]])</f>
        <v>28</v>
      </c>
      <c r="AF4073">
        <f>IF(tbl_pbp[[#This Row],[Play Saints Win % Increase]]&gt;=$AF$4,1,0)</f>
        <v>0</v>
      </c>
      <c r="AG4073" t="str">
        <f>VLOOKUP(tbl_pbp[[#This Row],[gameId]], games!$B$2:$T$40, 9, FALSE)</f>
        <v>new-orleans-saints</v>
      </c>
      <c r="AH4073" s="5">
        <f>IF(tbl_pbp[[#This Row],[AwayTeam]] &lt;&gt; "new-orleans-saints", tbl_pbp[[#This Row],[homeWinPercentage]], 1-tbl_pbp[[#This Row],[homeWinPercentage]])</f>
        <v>0.99199999999999999</v>
      </c>
      <c r="AI4073" s="13">
        <f>tbl_pbp[[#This Row],[Kamara]]*tbl_pbp[[#This Row],[Impactful Play]]</f>
        <v>0</v>
      </c>
      <c r="AJ4073" s="13">
        <f>tbl_pbp[[#This Row],[Thomas]]*tbl_pbp[[#This Row],[Impactful Play]]</f>
        <v>0</v>
      </c>
      <c r="AK4073" s="13" t="str">
        <f>VLOOKUP(tbl_pbp[[#This Row],[Play Saints Win % Increase]], tbl_impact[],3,TRUE)</f>
        <v>Scented (0 to +5%)</v>
      </c>
    </row>
    <row r="4074" spans="1:37">
      <c r="A4074" s="1">
        <v>73</v>
      </c>
      <c r="B4074" s="5">
        <v>8.0000000000000002E-3</v>
      </c>
      <c r="C4074" t="s">
        <v>4503</v>
      </c>
      <c r="D4074">
        <v>0</v>
      </c>
      <c r="E4074">
        <v>0</v>
      </c>
      <c r="F4074">
        <v>2</v>
      </c>
      <c r="G4074">
        <v>0</v>
      </c>
      <c r="H4074">
        <v>28</v>
      </c>
      <c r="I4074">
        <v>7</v>
      </c>
      <c r="J4074">
        <v>18</v>
      </c>
      <c r="K4074" t="s">
        <v>29</v>
      </c>
      <c r="L4074">
        <v>3</v>
      </c>
      <c r="M4074">
        <v>18</v>
      </c>
      <c r="N4074" t="s">
        <v>229</v>
      </c>
      <c r="O4074" t="s">
        <v>230</v>
      </c>
      <c r="P4074" t="s">
        <v>231</v>
      </c>
      <c r="Q4074" t="s">
        <v>232</v>
      </c>
      <c r="R4074" t="s">
        <v>233</v>
      </c>
      <c r="V4074" t="s">
        <v>4310</v>
      </c>
      <c r="X4074" t="str">
        <f>VLOOKUP(pbp!V1307, games!$B$2:$R$40, 3, FALSE)</f>
        <v>2019-10-27T17:00Z</v>
      </c>
      <c r="Y4074">
        <f>VLOOKUP(1*V4074,NFLGames!$H$11:$H$555,1,FALSE)</f>
        <v>401220330</v>
      </c>
      <c r="Z4074">
        <f>VLOOKUP($Y4074, NFLGames!$H$11:$K$555,2,FALSE)</f>
        <v>2020</v>
      </c>
      <c r="AA4074">
        <f>VLOOKUP($Y4074, NFLGames!$H$11:$K$555,3,FALSE)</f>
        <v>9</v>
      </c>
      <c r="AB4074" s="6">
        <f>IF(A4075=0, 0, AH4075-tbl_pbp[[#This Row],[Saints Win %]])</f>
        <v>-4.0000000000000036E-3</v>
      </c>
      <c r="AE4074">
        <f>ABS(tbl_pbp[[#This Row],[play.homeScore]]-tbl_pbp[[#This Row],[play.awayScore]])</f>
        <v>28</v>
      </c>
      <c r="AF4074">
        <f>IF(tbl_pbp[[#This Row],[Play Saints Win % Increase]]&gt;=$AF$4,1,0)</f>
        <v>0</v>
      </c>
      <c r="AG4074" t="str">
        <f>VLOOKUP(tbl_pbp[[#This Row],[gameId]], games!$B$2:$T$40, 9, FALSE)</f>
        <v>new-orleans-saints</v>
      </c>
      <c r="AH4074" s="5">
        <f>IF(tbl_pbp[[#This Row],[AwayTeam]] &lt;&gt; "new-orleans-saints", tbl_pbp[[#This Row],[homeWinPercentage]], 1-tbl_pbp[[#This Row],[homeWinPercentage]])</f>
        <v>0.99199999999999999</v>
      </c>
      <c r="AI4074" s="13">
        <f>tbl_pbp[[#This Row],[Kamara]]*tbl_pbp[[#This Row],[Impactful Play]]</f>
        <v>0</v>
      </c>
      <c r="AJ4074" s="13">
        <f>tbl_pbp[[#This Row],[Thomas]]*tbl_pbp[[#This Row],[Impactful Play]]</f>
        <v>0</v>
      </c>
      <c r="AK4074" s="13" t="str">
        <f>VLOOKUP(tbl_pbp[[#This Row],[Play Saints Win % Increase]], tbl_impact[],3,TRUE)</f>
        <v>Bad (0 to -5%)</v>
      </c>
    </row>
    <row r="4075" spans="1:37">
      <c r="A4075" s="1">
        <v>74</v>
      </c>
      <c r="B4075" s="5">
        <v>1.2E-2</v>
      </c>
      <c r="C4075" t="s">
        <v>4504</v>
      </c>
      <c r="D4075">
        <v>0</v>
      </c>
      <c r="E4075">
        <v>0</v>
      </c>
      <c r="F4075">
        <v>2</v>
      </c>
      <c r="G4075">
        <v>0</v>
      </c>
      <c r="H4075">
        <v>28</v>
      </c>
      <c r="I4075">
        <v>7</v>
      </c>
      <c r="J4075">
        <v>18</v>
      </c>
      <c r="K4075" t="s">
        <v>29</v>
      </c>
      <c r="L4075">
        <v>3</v>
      </c>
      <c r="M4075">
        <v>18</v>
      </c>
      <c r="N4075" t="s">
        <v>4505</v>
      </c>
      <c r="O4075" t="s">
        <v>230</v>
      </c>
      <c r="P4075" t="s">
        <v>22</v>
      </c>
      <c r="Q4075" t="s">
        <v>37</v>
      </c>
      <c r="S4075" t="s">
        <v>212</v>
      </c>
      <c r="T4075" t="s">
        <v>484</v>
      </c>
      <c r="U4075" t="s">
        <v>4506</v>
      </c>
      <c r="V4075" t="s">
        <v>4310</v>
      </c>
      <c r="X4075" t="str">
        <f>VLOOKUP(pbp!V1308, games!$B$2:$R$40, 3, FALSE)</f>
        <v>2019-10-27T17:00Z</v>
      </c>
      <c r="Y4075">
        <f>VLOOKUP(1*V4075,NFLGames!$H$11:$H$555,1,FALSE)</f>
        <v>401220330</v>
      </c>
      <c r="Z4075">
        <f>VLOOKUP($Y4075, NFLGames!$H$11:$K$555,2,FALSE)</f>
        <v>2020</v>
      </c>
      <c r="AA4075">
        <f>VLOOKUP($Y4075, NFLGames!$H$11:$K$555,3,FALSE)</f>
        <v>9</v>
      </c>
      <c r="AB4075" s="6">
        <f>IF(A4076=0, 0, AH4076-tbl_pbp[[#This Row],[Saints Win %]])</f>
        <v>2.0000000000000018E-3</v>
      </c>
      <c r="AE4075">
        <f>ABS(tbl_pbp[[#This Row],[play.homeScore]]-tbl_pbp[[#This Row],[play.awayScore]])</f>
        <v>28</v>
      </c>
      <c r="AF4075">
        <f>IF(tbl_pbp[[#This Row],[Play Saints Win % Increase]]&gt;=$AF$4,1,0)</f>
        <v>0</v>
      </c>
      <c r="AG4075" t="str">
        <f>VLOOKUP(tbl_pbp[[#This Row],[gameId]], games!$B$2:$T$40, 9, FALSE)</f>
        <v>new-orleans-saints</v>
      </c>
      <c r="AH4075" s="5">
        <f>IF(tbl_pbp[[#This Row],[AwayTeam]] &lt;&gt; "new-orleans-saints", tbl_pbp[[#This Row],[homeWinPercentage]], 1-tbl_pbp[[#This Row],[homeWinPercentage]])</f>
        <v>0.98799999999999999</v>
      </c>
      <c r="AI4075" s="13">
        <f>tbl_pbp[[#This Row],[Kamara]]*tbl_pbp[[#This Row],[Impactful Play]]</f>
        <v>0</v>
      </c>
      <c r="AJ4075" s="13">
        <f>tbl_pbp[[#This Row],[Thomas]]*tbl_pbp[[#This Row],[Impactful Play]]</f>
        <v>0</v>
      </c>
      <c r="AK4075" s="13" t="str">
        <f>VLOOKUP(tbl_pbp[[#This Row],[Play Saints Win % Increase]], tbl_impact[],3,TRUE)</f>
        <v>Scented (0 to +5%)</v>
      </c>
    </row>
    <row r="4076" spans="1:37">
      <c r="A4076" s="1">
        <v>75</v>
      </c>
      <c r="B4076" s="5">
        <v>0.01</v>
      </c>
      <c r="C4076" t="s">
        <v>4507</v>
      </c>
      <c r="D4076">
        <v>0</v>
      </c>
      <c r="E4076">
        <v>0</v>
      </c>
      <c r="F4076">
        <v>2</v>
      </c>
      <c r="G4076">
        <v>0</v>
      </c>
      <c r="H4076">
        <v>31</v>
      </c>
      <c r="I4076">
        <v>7</v>
      </c>
      <c r="J4076">
        <v>18</v>
      </c>
      <c r="K4076" t="s">
        <v>29</v>
      </c>
      <c r="L4076">
        <v>4</v>
      </c>
      <c r="M4076">
        <v>18</v>
      </c>
      <c r="N4076" t="s">
        <v>3307</v>
      </c>
      <c r="O4076" t="s">
        <v>235</v>
      </c>
      <c r="P4076" t="s">
        <v>187</v>
      </c>
      <c r="Q4076" t="s">
        <v>188</v>
      </c>
      <c r="R4076" t="s">
        <v>189</v>
      </c>
      <c r="S4076" t="s">
        <v>215</v>
      </c>
      <c r="T4076" t="s">
        <v>484</v>
      </c>
      <c r="U4076" t="s">
        <v>4508</v>
      </c>
      <c r="V4076" t="s">
        <v>4310</v>
      </c>
      <c r="X4076" t="str">
        <f>VLOOKUP(pbp!V1309, games!$B$2:$R$40, 3, FALSE)</f>
        <v>2019-10-27T17:00Z</v>
      </c>
      <c r="Y4076">
        <f>VLOOKUP(1*V4076,NFLGames!$H$11:$H$555,1,FALSE)</f>
        <v>401220330</v>
      </c>
      <c r="Z4076">
        <f>VLOOKUP($Y4076, NFLGames!$H$11:$K$555,2,FALSE)</f>
        <v>2020</v>
      </c>
      <c r="AA4076">
        <f>VLOOKUP($Y4076, NFLGames!$H$11:$K$555,3,FALSE)</f>
        <v>9</v>
      </c>
      <c r="AB4076" s="6">
        <f>IF(A4077=0, 0, AH4077-tbl_pbp[[#This Row],[Saints Win %]])</f>
        <v>0</v>
      </c>
      <c r="AE4076">
        <f>ABS(tbl_pbp[[#This Row],[play.homeScore]]-tbl_pbp[[#This Row],[play.awayScore]])</f>
        <v>31</v>
      </c>
      <c r="AF4076">
        <f>IF(tbl_pbp[[#This Row],[Play Saints Win % Increase]]&gt;=$AF$4,1,0)</f>
        <v>0</v>
      </c>
      <c r="AG4076" t="str">
        <f>VLOOKUP(tbl_pbp[[#This Row],[gameId]], games!$B$2:$T$40, 9, FALSE)</f>
        <v>new-orleans-saints</v>
      </c>
      <c r="AH4076" s="5">
        <f>IF(tbl_pbp[[#This Row],[AwayTeam]] &lt;&gt; "new-orleans-saints", tbl_pbp[[#This Row],[homeWinPercentage]], 1-tbl_pbp[[#This Row],[homeWinPercentage]])</f>
        <v>0.99</v>
      </c>
      <c r="AI4076" s="13">
        <f>tbl_pbp[[#This Row],[Kamara]]*tbl_pbp[[#This Row],[Impactful Play]]</f>
        <v>0</v>
      </c>
      <c r="AJ4076" s="13">
        <f>tbl_pbp[[#This Row],[Thomas]]*tbl_pbp[[#This Row],[Impactful Play]]</f>
        <v>0</v>
      </c>
      <c r="AK4076" s="13" t="str">
        <f>VLOOKUP(tbl_pbp[[#This Row],[Play Saints Win % Increase]], tbl_impact[],3,TRUE)</f>
        <v>Scented (0 to +5%)</v>
      </c>
    </row>
    <row r="4077" spans="1:37">
      <c r="A4077" s="1">
        <v>76</v>
      </c>
      <c r="B4077" s="5">
        <v>0.01</v>
      </c>
      <c r="C4077" t="s">
        <v>4509</v>
      </c>
      <c r="D4077">
        <v>0</v>
      </c>
      <c r="E4077">
        <v>0</v>
      </c>
      <c r="F4077">
        <v>2</v>
      </c>
      <c r="G4077">
        <v>0</v>
      </c>
      <c r="H4077">
        <v>31</v>
      </c>
      <c r="I4077">
        <v>0</v>
      </c>
      <c r="J4077">
        <v>65</v>
      </c>
      <c r="K4077" t="s">
        <v>29</v>
      </c>
      <c r="L4077">
        <v>0</v>
      </c>
      <c r="M4077">
        <v>65</v>
      </c>
      <c r="N4077" t="s">
        <v>288</v>
      </c>
      <c r="O4077" t="s">
        <v>235</v>
      </c>
      <c r="P4077" t="s">
        <v>25</v>
      </c>
      <c r="Q4077" t="s">
        <v>26</v>
      </c>
      <c r="R4077" t="s">
        <v>27</v>
      </c>
      <c r="V4077" t="s">
        <v>4310</v>
      </c>
      <c r="X4077" t="str">
        <f>VLOOKUP(pbp!V1310, games!$B$2:$R$40, 3, FALSE)</f>
        <v>2019-10-27T17:00Z</v>
      </c>
      <c r="Y4077">
        <f>VLOOKUP(1*V4077,NFLGames!$H$11:$H$555,1,FALSE)</f>
        <v>401220330</v>
      </c>
      <c r="Z4077">
        <f>VLOOKUP($Y4077, NFLGames!$H$11:$K$555,2,FALSE)</f>
        <v>2020</v>
      </c>
      <c r="AA4077">
        <f>VLOOKUP($Y4077, NFLGames!$H$11:$K$555,3,FALSE)</f>
        <v>9</v>
      </c>
      <c r="AB4077" s="6">
        <f>IF(A4078=0, 0, AH4078-tbl_pbp[[#This Row],[Saints Win %]])</f>
        <v>1.0000000000000009E-3</v>
      </c>
      <c r="AE4077">
        <f>ABS(tbl_pbp[[#This Row],[play.homeScore]]-tbl_pbp[[#This Row],[play.awayScore]])</f>
        <v>31</v>
      </c>
      <c r="AF4077">
        <f>IF(tbl_pbp[[#This Row],[Play Saints Win % Increase]]&gt;=$AF$4,1,0)</f>
        <v>0</v>
      </c>
      <c r="AG4077" t="str">
        <f>VLOOKUP(tbl_pbp[[#This Row],[gameId]], games!$B$2:$T$40, 9, FALSE)</f>
        <v>new-orleans-saints</v>
      </c>
      <c r="AH4077" s="5">
        <f>IF(tbl_pbp[[#This Row],[AwayTeam]] &lt;&gt; "new-orleans-saints", tbl_pbp[[#This Row],[homeWinPercentage]], 1-tbl_pbp[[#This Row],[homeWinPercentage]])</f>
        <v>0.99</v>
      </c>
      <c r="AI4077" s="13">
        <f>tbl_pbp[[#This Row],[Kamara]]*tbl_pbp[[#This Row],[Impactful Play]]</f>
        <v>0</v>
      </c>
      <c r="AJ4077" s="13">
        <f>tbl_pbp[[#This Row],[Thomas]]*tbl_pbp[[#This Row],[Impactful Play]]</f>
        <v>0</v>
      </c>
      <c r="AK4077" s="13" t="str">
        <f>VLOOKUP(tbl_pbp[[#This Row],[Play Saints Win % Increase]], tbl_impact[],3,TRUE)</f>
        <v>Scented (0 to +5%)</v>
      </c>
    </row>
    <row r="4078" spans="1:37">
      <c r="A4078" s="1">
        <v>77</v>
      </c>
      <c r="B4078" s="5">
        <v>8.9999999999999993E-3</v>
      </c>
      <c r="C4078" t="s">
        <v>4510</v>
      </c>
      <c r="D4078">
        <v>0</v>
      </c>
      <c r="E4078">
        <v>0</v>
      </c>
      <c r="F4078">
        <v>2</v>
      </c>
      <c r="G4078">
        <v>0</v>
      </c>
      <c r="H4078">
        <v>31</v>
      </c>
      <c r="I4078">
        <v>10</v>
      </c>
      <c r="J4078">
        <v>25</v>
      </c>
      <c r="K4078" t="s">
        <v>369</v>
      </c>
      <c r="L4078">
        <v>1</v>
      </c>
      <c r="M4078">
        <v>75</v>
      </c>
      <c r="N4078" t="s">
        <v>4511</v>
      </c>
      <c r="O4078" t="s">
        <v>235</v>
      </c>
      <c r="P4078" t="s">
        <v>30</v>
      </c>
      <c r="Q4078" t="s">
        <v>31</v>
      </c>
      <c r="R4078" t="s">
        <v>32</v>
      </c>
      <c r="S4078" t="s">
        <v>33</v>
      </c>
      <c r="T4078" t="s">
        <v>370</v>
      </c>
      <c r="U4078" t="s">
        <v>371</v>
      </c>
      <c r="V4078" t="s">
        <v>4310</v>
      </c>
      <c r="X4078" t="str">
        <f>VLOOKUP(pbp!V1311, games!$B$2:$R$40, 3, FALSE)</f>
        <v>2019-10-27T17:00Z</v>
      </c>
      <c r="Y4078">
        <f>VLOOKUP(1*V4078,NFLGames!$H$11:$H$555,1,FALSE)</f>
        <v>401220330</v>
      </c>
      <c r="Z4078">
        <f>VLOOKUP($Y4078, NFLGames!$H$11:$K$555,2,FALSE)</f>
        <v>2020</v>
      </c>
      <c r="AA4078">
        <f>VLOOKUP($Y4078, NFLGames!$H$11:$K$555,3,FALSE)</f>
        <v>9</v>
      </c>
      <c r="AB4078" s="6">
        <f>IF(A4079=0, 0, AH4079-tbl_pbp[[#This Row],[Saints Win %]])</f>
        <v>-5.0000000000000044E-3</v>
      </c>
      <c r="AE4078">
        <f>ABS(tbl_pbp[[#This Row],[play.homeScore]]-tbl_pbp[[#This Row],[play.awayScore]])</f>
        <v>31</v>
      </c>
      <c r="AF4078">
        <f>IF(tbl_pbp[[#This Row],[Play Saints Win % Increase]]&gt;=$AF$4,1,0)</f>
        <v>0</v>
      </c>
      <c r="AG4078" t="str">
        <f>VLOOKUP(tbl_pbp[[#This Row],[gameId]], games!$B$2:$T$40, 9, FALSE)</f>
        <v>new-orleans-saints</v>
      </c>
      <c r="AH4078" s="5">
        <f>IF(tbl_pbp[[#This Row],[AwayTeam]] &lt;&gt; "new-orleans-saints", tbl_pbp[[#This Row],[homeWinPercentage]], 1-tbl_pbp[[#This Row],[homeWinPercentage]])</f>
        <v>0.99099999999999999</v>
      </c>
      <c r="AI4078" s="13">
        <f>tbl_pbp[[#This Row],[Kamara]]*tbl_pbp[[#This Row],[Impactful Play]]</f>
        <v>0</v>
      </c>
      <c r="AJ4078" s="13">
        <f>tbl_pbp[[#This Row],[Thomas]]*tbl_pbp[[#This Row],[Impactful Play]]</f>
        <v>0</v>
      </c>
      <c r="AK4078" s="13" t="str">
        <f>VLOOKUP(tbl_pbp[[#This Row],[Play Saints Win % Increase]], tbl_impact[],3,TRUE)</f>
        <v>Bad (0 to -5%)</v>
      </c>
    </row>
    <row r="4079" spans="1:37">
      <c r="A4079" s="1">
        <v>78</v>
      </c>
      <c r="B4079" s="5">
        <v>1.4E-2</v>
      </c>
      <c r="C4079" t="s">
        <v>4512</v>
      </c>
      <c r="D4079">
        <v>0</v>
      </c>
      <c r="E4079">
        <v>0</v>
      </c>
      <c r="F4079">
        <v>2</v>
      </c>
      <c r="G4079">
        <v>0</v>
      </c>
      <c r="H4079">
        <v>31</v>
      </c>
      <c r="I4079">
        <v>10</v>
      </c>
      <c r="J4079">
        <v>35</v>
      </c>
      <c r="K4079" t="s">
        <v>369</v>
      </c>
      <c r="L4079">
        <v>1</v>
      </c>
      <c r="M4079">
        <v>65</v>
      </c>
      <c r="N4079" t="s">
        <v>4513</v>
      </c>
      <c r="O4079" t="s">
        <v>433</v>
      </c>
      <c r="P4079" t="s">
        <v>30</v>
      </c>
      <c r="Q4079" t="s">
        <v>31</v>
      </c>
      <c r="R4079" t="s">
        <v>32</v>
      </c>
      <c r="S4079" t="s">
        <v>33</v>
      </c>
      <c r="T4079" t="s">
        <v>406</v>
      </c>
      <c r="U4079" t="s">
        <v>407</v>
      </c>
      <c r="V4079" t="s">
        <v>4310</v>
      </c>
      <c r="X4079" t="str">
        <f>VLOOKUP(pbp!V1312, games!$B$2:$R$40, 3, FALSE)</f>
        <v>2019-10-27T17:00Z</v>
      </c>
      <c r="Y4079">
        <f>VLOOKUP(1*V4079,NFLGames!$H$11:$H$555,1,FALSE)</f>
        <v>401220330</v>
      </c>
      <c r="Z4079">
        <f>VLOOKUP($Y4079, NFLGames!$H$11:$K$555,2,FALSE)</f>
        <v>2020</v>
      </c>
      <c r="AA4079">
        <f>VLOOKUP($Y4079, NFLGames!$H$11:$K$555,3,FALSE)</f>
        <v>9</v>
      </c>
      <c r="AB4079" s="6">
        <f>IF(A4080=0, 0, AH4080-tbl_pbp[[#This Row],[Saints Win %]])</f>
        <v>9.000000000000008E-3</v>
      </c>
      <c r="AE4079">
        <f>ABS(tbl_pbp[[#This Row],[play.homeScore]]-tbl_pbp[[#This Row],[play.awayScore]])</f>
        <v>31</v>
      </c>
      <c r="AF4079">
        <f>IF(tbl_pbp[[#This Row],[Play Saints Win % Increase]]&gt;=$AF$4,1,0)</f>
        <v>0</v>
      </c>
      <c r="AG4079" t="str">
        <f>VLOOKUP(tbl_pbp[[#This Row],[gameId]], games!$B$2:$T$40, 9, FALSE)</f>
        <v>new-orleans-saints</v>
      </c>
      <c r="AH4079" s="5">
        <f>IF(tbl_pbp[[#This Row],[AwayTeam]] &lt;&gt; "new-orleans-saints", tbl_pbp[[#This Row],[homeWinPercentage]], 1-tbl_pbp[[#This Row],[homeWinPercentage]])</f>
        <v>0.98599999999999999</v>
      </c>
      <c r="AI4079" s="13">
        <f>tbl_pbp[[#This Row],[Kamara]]*tbl_pbp[[#This Row],[Impactful Play]]</f>
        <v>0</v>
      </c>
      <c r="AJ4079" s="13">
        <f>tbl_pbp[[#This Row],[Thomas]]*tbl_pbp[[#This Row],[Impactful Play]]</f>
        <v>0</v>
      </c>
      <c r="AK4079" s="13" t="str">
        <f>VLOOKUP(tbl_pbp[[#This Row],[Play Saints Win % Increase]], tbl_impact[],3,TRUE)</f>
        <v>Scented (0 to +5%)</v>
      </c>
    </row>
    <row r="4080" spans="1:37">
      <c r="A4080" s="1">
        <v>79</v>
      </c>
      <c r="B4080" s="5">
        <v>5.0000000000000001E-3</v>
      </c>
      <c r="C4080" t="s">
        <v>4514</v>
      </c>
      <c r="D4080">
        <v>0</v>
      </c>
      <c r="E4080">
        <v>0</v>
      </c>
      <c r="F4080">
        <v>2</v>
      </c>
      <c r="G4080">
        <v>0</v>
      </c>
      <c r="H4080">
        <v>31</v>
      </c>
      <c r="I4080">
        <v>10</v>
      </c>
      <c r="J4080">
        <v>57</v>
      </c>
      <c r="K4080" t="s">
        <v>369</v>
      </c>
      <c r="L4080">
        <v>1</v>
      </c>
      <c r="M4080">
        <v>43</v>
      </c>
      <c r="N4080" t="s">
        <v>4515</v>
      </c>
      <c r="O4080" t="s">
        <v>547</v>
      </c>
      <c r="P4080" t="s">
        <v>450</v>
      </c>
      <c r="Q4080" t="s">
        <v>451</v>
      </c>
      <c r="R4080" t="s">
        <v>452</v>
      </c>
      <c r="S4080" t="s">
        <v>33</v>
      </c>
      <c r="T4080" t="s">
        <v>48</v>
      </c>
      <c r="U4080" t="s">
        <v>49</v>
      </c>
      <c r="V4080" t="s">
        <v>4310</v>
      </c>
      <c r="X4080" t="str">
        <f>VLOOKUP(pbp!V1313, games!$B$2:$R$40, 3, FALSE)</f>
        <v>2019-10-27T17:00Z</v>
      </c>
      <c r="Y4080">
        <f>VLOOKUP(1*V4080,NFLGames!$H$11:$H$555,1,FALSE)</f>
        <v>401220330</v>
      </c>
      <c r="Z4080">
        <f>VLOOKUP($Y4080, NFLGames!$H$11:$K$555,2,FALSE)</f>
        <v>2020</v>
      </c>
      <c r="AA4080">
        <f>VLOOKUP($Y4080, NFLGames!$H$11:$K$555,3,FALSE)</f>
        <v>9</v>
      </c>
      <c r="AB4080" s="6">
        <f>IF(A4081=0, 0, AH4081-tbl_pbp[[#This Row],[Saints Win %]])</f>
        <v>-3.0000000000000027E-3</v>
      </c>
      <c r="AE4080">
        <f>ABS(tbl_pbp[[#This Row],[play.homeScore]]-tbl_pbp[[#This Row],[play.awayScore]])</f>
        <v>31</v>
      </c>
      <c r="AF4080">
        <f>IF(tbl_pbp[[#This Row],[Play Saints Win % Increase]]&gt;=$AF$4,1,0)</f>
        <v>0</v>
      </c>
      <c r="AG4080" t="str">
        <f>VLOOKUP(tbl_pbp[[#This Row],[gameId]], games!$B$2:$T$40, 9, FALSE)</f>
        <v>new-orleans-saints</v>
      </c>
      <c r="AH4080" s="5">
        <f>IF(tbl_pbp[[#This Row],[AwayTeam]] &lt;&gt; "new-orleans-saints", tbl_pbp[[#This Row],[homeWinPercentage]], 1-tbl_pbp[[#This Row],[homeWinPercentage]])</f>
        <v>0.995</v>
      </c>
      <c r="AI4080" s="13">
        <f>tbl_pbp[[#This Row],[Kamara]]*tbl_pbp[[#This Row],[Impactful Play]]</f>
        <v>0</v>
      </c>
      <c r="AJ4080" s="13">
        <f>tbl_pbp[[#This Row],[Thomas]]*tbl_pbp[[#This Row],[Impactful Play]]</f>
        <v>0</v>
      </c>
      <c r="AK4080" s="13" t="str">
        <f>VLOOKUP(tbl_pbp[[#This Row],[Play Saints Win % Increase]], tbl_impact[],3,TRUE)</f>
        <v>Bad (0 to -5%)</v>
      </c>
    </row>
    <row r="4081" spans="1:37">
      <c r="A4081" s="1">
        <v>80</v>
      </c>
      <c r="B4081" s="5">
        <v>8.0000000000000002E-3</v>
      </c>
      <c r="C4081" t="s">
        <v>4516</v>
      </c>
      <c r="D4081">
        <v>0</v>
      </c>
      <c r="E4081">
        <v>0</v>
      </c>
      <c r="F4081">
        <v>2</v>
      </c>
      <c r="G4081">
        <v>0</v>
      </c>
      <c r="H4081">
        <v>31</v>
      </c>
      <c r="I4081">
        <v>10</v>
      </c>
      <c r="J4081">
        <v>85</v>
      </c>
      <c r="K4081" t="s">
        <v>29</v>
      </c>
      <c r="L4081">
        <v>1</v>
      </c>
      <c r="M4081">
        <v>85</v>
      </c>
      <c r="N4081" t="s">
        <v>4517</v>
      </c>
      <c r="O4081" t="s">
        <v>356</v>
      </c>
      <c r="P4081" t="s">
        <v>45</v>
      </c>
      <c r="Q4081" t="s">
        <v>46</v>
      </c>
      <c r="R4081" t="s">
        <v>47</v>
      </c>
      <c r="S4081" t="s">
        <v>33</v>
      </c>
      <c r="T4081" t="s">
        <v>263</v>
      </c>
      <c r="U4081" t="s">
        <v>264</v>
      </c>
      <c r="V4081" t="s">
        <v>4310</v>
      </c>
      <c r="X4081" t="str">
        <f>VLOOKUP(pbp!V1314, games!$B$2:$R$40, 3, FALSE)</f>
        <v>2019-10-27T17:00Z</v>
      </c>
      <c r="Y4081">
        <f>VLOOKUP(1*V4081,NFLGames!$H$11:$H$555,1,FALSE)</f>
        <v>401220330</v>
      </c>
      <c r="Z4081">
        <f>VLOOKUP($Y4081, NFLGames!$H$11:$K$555,2,FALSE)</f>
        <v>2020</v>
      </c>
      <c r="AA4081">
        <f>VLOOKUP($Y4081, NFLGames!$H$11:$K$555,3,FALSE)</f>
        <v>9</v>
      </c>
      <c r="AB4081" s="6">
        <f>IF(A4082=0, 0, AH4082-tbl_pbp[[#This Row],[Saints Win %]])</f>
        <v>0</v>
      </c>
      <c r="AE4081">
        <f>ABS(tbl_pbp[[#This Row],[play.homeScore]]-tbl_pbp[[#This Row],[play.awayScore]])</f>
        <v>31</v>
      </c>
      <c r="AF4081">
        <f>IF(tbl_pbp[[#This Row],[Play Saints Win % Increase]]&gt;=$AF$4,1,0)</f>
        <v>0</v>
      </c>
      <c r="AG4081" t="str">
        <f>VLOOKUP(tbl_pbp[[#This Row],[gameId]], games!$B$2:$T$40, 9, FALSE)</f>
        <v>new-orleans-saints</v>
      </c>
      <c r="AH4081" s="5">
        <f>IF(tbl_pbp[[#This Row],[AwayTeam]] &lt;&gt; "new-orleans-saints", tbl_pbp[[#This Row],[homeWinPercentage]], 1-tbl_pbp[[#This Row],[homeWinPercentage]])</f>
        <v>0.99199999999999999</v>
      </c>
      <c r="AI4081" s="13">
        <f>tbl_pbp[[#This Row],[Kamara]]*tbl_pbp[[#This Row],[Impactful Play]]</f>
        <v>0</v>
      </c>
      <c r="AJ4081" s="13">
        <f>tbl_pbp[[#This Row],[Thomas]]*tbl_pbp[[#This Row],[Impactful Play]]</f>
        <v>0</v>
      </c>
      <c r="AK4081" s="13" t="str">
        <f>VLOOKUP(tbl_pbp[[#This Row],[Play Saints Win % Increase]], tbl_impact[],3,TRUE)</f>
        <v>Scented (0 to +5%)</v>
      </c>
    </row>
    <row r="4082" spans="1:37">
      <c r="A4082" s="1">
        <v>81</v>
      </c>
      <c r="B4082" s="5">
        <v>8.0000000000000002E-3</v>
      </c>
      <c r="C4082" t="s">
        <v>4518</v>
      </c>
      <c r="D4082">
        <v>0</v>
      </c>
      <c r="E4082">
        <v>0</v>
      </c>
      <c r="F4082">
        <v>2</v>
      </c>
      <c r="G4082">
        <v>0</v>
      </c>
      <c r="H4082">
        <v>31</v>
      </c>
      <c r="I4082">
        <v>11</v>
      </c>
      <c r="J4082">
        <v>86</v>
      </c>
      <c r="K4082" t="s">
        <v>29</v>
      </c>
      <c r="L4082">
        <v>2</v>
      </c>
      <c r="M4082">
        <v>86</v>
      </c>
      <c r="N4082" t="s">
        <v>4519</v>
      </c>
      <c r="O4082" t="s">
        <v>2238</v>
      </c>
      <c r="P4082" t="s">
        <v>45</v>
      </c>
      <c r="Q4082" t="s">
        <v>46</v>
      </c>
      <c r="R4082" t="s">
        <v>47</v>
      </c>
      <c r="S4082" t="s">
        <v>147</v>
      </c>
      <c r="T4082" t="s">
        <v>176</v>
      </c>
      <c r="U4082" t="s">
        <v>4520</v>
      </c>
      <c r="V4082" t="s">
        <v>4310</v>
      </c>
      <c r="X4082" t="str">
        <f>VLOOKUP(pbp!V1315, games!$B$2:$R$40, 3, FALSE)</f>
        <v>2019-10-27T17:00Z</v>
      </c>
      <c r="Y4082">
        <f>VLOOKUP(1*V4082,NFLGames!$H$11:$H$555,1,FALSE)</f>
        <v>401220330</v>
      </c>
      <c r="Z4082">
        <f>VLOOKUP($Y4082, NFLGames!$H$11:$K$555,2,FALSE)</f>
        <v>2020</v>
      </c>
      <c r="AA4082">
        <f>VLOOKUP($Y4082, NFLGames!$H$11:$K$555,3,FALSE)</f>
        <v>9</v>
      </c>
      <c r="AB4082" s="6">
        <f>IF(A4083=0, 0, AH4083-tbl_pbp[[#This Row],[Saints Win %]])</f>
        <v>3.0000000000000027E-3</v>
      </c>
      <c r="AE4082">
        <f>ABS(tbl_pbp[[#This Row],[play.homeScore]]-tbl_pbp[[#This Row],[play.awayScore]])</f>
        <v>31</v>
      </c>
      <c r="AF4082">
        <f>IF(tbl_pbp[[#This Row],[Play Saints Win % Increase]]&gt;=$AF$4,1,0)</f>
        <v>0</v>
      </c>
      <c r="AG4082" t="str">
        <f>VLOOKUP(tbl_pbp[[#This Row],[gameId]], games!$B$2:$T$40, 9, FALSE)</f>
        <v>new-orleans-saints</v>
      </c>
      <c r="AH4082" s="5">
        <f>IF(tbl_pbp[[#This Row],[AwayTeam]] &lt;&gt; "new-orleans-saints", tbl_pbp[[#This Row],[homeWinPercentage]], 1-tbl_pbp[[#This Row],[homeWinPercentage]])</f>
        <v>0.99199999999999999</v>
      </c>
      <c r="AI4082" s="13">
        <f>tbl_pbp[[#This Row],[Kamara]]*tbl_pbp[[#This Row],[Impactful Play]]</f>
        <v>0</v>
      </c>
      <c r="AJ4082" s="13">
        <f>tbl_pbp[[#This Row],[Thomas]]*tbl_pbp[[#This Row],[Impactful Play]]</f>
        <v>0</v>
      </c>
      <c r="AK4082" s="13" t="str">
        <f>VLOOKUP(tbl_pbp[[#This Row],[Play Saints Win % Increase]], tbl_impact[],3,TRUE)</f>
        <v>Scented (0 to +5%)</v>
      </c>
    </row>
    <row r="4083" spans="1:37">
      <c r="A4083" s="1">
        <v>82</v>
      </c>
      <c r="B4083" s="5">
        <v>5.0000000000000001E-3</v>
      </c>
      <c r="C4083" t="s">
        <v>4521</v>
      </c>
      <c r="D4083">
        <v>0</v>
      </c>
      <c r="E4083">
        <v>0</v>
      </c>
      <c r="F4083">
        <v>2</v>
      </c>
      <c r="G4083">
        <v>0</v>
      </c>
      <c r="H4083">
        <v>31</v>
      </c>
      <c r="I4083">
        <v>0</v>
      </c>
      <c r="J4083">
        <v>35</v>
      </c>
      <c r="L4083">
        <v>0</v>
      </c>
      <c r="M4083">
        <v>0</v>
      </c>
      <c r="N4083" t="s">
        <v>245</v>
      </c>
      <c r="O4083" t="s">
        <v>143</v>
      </c>
      <c r="P4083" t="s">
        <v>246</v>
      </c>
      <c r="Q4083" t="s">
        <v>247</v>
      </c>
      <c r="R4083" t="s">
        <v>248</v>
      </c>
      <c r="V4083" t="s">
        <v>4310</v>
      </c>
      <c r="X4083" t="str">
        <f>VLOOKUP(pbp!V1316, games!$B$2:$R$40, 3, FALSE)</f>
        <v>2019-10-27T17:00Z</v>
      </c>
      <c r="Y4083">
        <f>VLOOKUP(1*V4083,NFLGames!$H$11:$H$555,1,FALSE)</f>
        <v>401220330</v>
      </c>
      <c r="Z4083">
        <f>VLOOKUP($Y4083, NFLGames!$H$11:$K$555,2,FALSE)</f>
        <v>2020</v>
      </c>
      <c r="AA4083">
        <f>VLOOKUP($Y4083, NFLGames!$H$11:$K$555,3,FALSE)</f>
        <v>9</v>
      </c>
      <c r="AB4083" s="6">
        <f>IF(A4084=0, 0, AH4084-tbl_pbp[[#This Row],[Saints Win %]])</f>
        <v>1.0000000000000009E-3</v>
      </c>
      <c r="AE4083">
        <f>ABS(tbl_pbp[[#This Row],[play.homeScore]]-tbl_pbp[[#This Row],[play.awayScore]])</f>
        <v>31</v>
      </c>
      <c r="AF4083">
        <f>IF(tbl_pbp[[#This Row],[Play Saints Win % Increase]]&gt;=$AF$4,1,0)</f>
        <v>0</v>
      </c>
      <c r="AG4083" t="str">
        <f>VLOOKUP(tbl_pbp[[#This Row],[gameId]], games!$B$2:$T$40, 9, FALSE)</f>
        <v>new-orleans-saints</v>
      </c>
      <c r="AH4083" s="5">
        <f>IF(tbl_pbp[[#This Row],[AwayTeam]] &lt;&gt; "new-orleans-saints", tbl_pbp[[#This Row],[homeWinPercentage]], 1-tbl_pbp[[#This Row],[homeWinPercentage]])</f>
        <v>0.995</v>
      </c>
      <c r="AI4083" s="13">
        <f>tbl_pbp[[#This Row],[Kamara]]*tbl_pbp[[#This Row],[Impactful Play]]</f>
        <v>0</v>
      </c>
      <c r="AJ4083" s="13">
        <f>tbl_pbp[[#This Row],[Thomas]]*tbl_pbp[[#This Row],[Impactful Play]]</f>
        <v>0</v>
      </c>
      <c r="AK4083" s="13" t="str">
        <f>VLOOKUP(tbl_pbp[[#This Row],[Play Saints Win % Increase]], tbl_impact[],3,TRUE)</f>
        <v>Scented (0 to +5%)</v>
      </c>
    </row>
    <row r="4084" spans="1:37">
      <c r="A4084" s="1">
        <v>83</v>
      </c>
      <c r="B4084" s="5">
        <v>4.0000000000000001E-3</v>
      </c>
      <c r="C4084" t="s">
        <v>4522</v>
      </c>
      <c r="D4084">
        <v>0</v>
      </c>
      <c r="E4084">
        <v>0</v>
      </c>
      <c r="F4084">
        <v>3</v>
      </c>
      <c r="G4084">
        <v>0</v>
      </c>
      <c r="H4084">
        <v>31</v>
      </c>
      <c r="I4084">
        <v>0</v>
      </c>
      <c r="J4084">
        <v>35</v>
      </c>
      <c r="K4084" t="s">
        <v>369</v>
      </c>
      <c r="L4084">
        <v>0</v>
      </c>
      <c r="M4084">
        <v>65</v>
      </c>
      <c r="N4084" t="s">
        <v>446</v>
      </c>
      <c r="O4084" t="s">
        <v>24</v>
      </c>
      <c r="P4084" t="s">
        <v>25</v>
      </c>
      <c r="Q4084" t="s">
        <v>26</v>
      </c>
      <c r="R4084" t="s">
        <v>27</v>
      </c>
      <c r="V4084" t="s">
        <v>4310</v>
      </c>
      <c r="X4084" t="str">
        <f>VLOOKUP(pbp!V1317, games!$B$2:$R$40, 3, FALSE)</f>
        <v>2019-10-27T17:00Z</v>
      </c>
      <c r="Y4084">
        <f>VLOOKUP(1*V4084,NFLGames!$H$11:$H$555,1,FALSE)</f>
        <v>401220330</v>
      </c>
      <c r="Z4084">
        <f>VLOOKUP($Y4084, NFLGames!$H$11:$K$555,2,FALSE)</f>
        <v>2020</v>
      </c>
      <c r="AA4084">
        <f>VLOOKUP($Y4084, NFLGames!$H$11:$K$555,3,FALSE)</f>
        <v>9</v>
      </c>
      <c r="AB4084" s="6">
        <f>IF(A4085=0, 0, AH4085-tbl_pbp[[#This Row],[Saints Win %]])</f>
        <v>0</v>
      </c>
      <c r="AE4084">
        <f>ABS(tbl_pbp[[#This Row],[play.homeScore]]-tbl_pbp[[#This Row],[play.awayScore]])</f>
        <v>31</v>
      </c>
      <c r="AF4084">
        <f>IF(tbl_pbp[[#This Row],[Play Saints Win % Increase]]&gt;=$AF$4,1,0)</f>
        <v>0</v>
      </c>
      <c r="AG4084" t="str">
        <f>VLOOKUP(tbl_pbp[[#This Row],[gameId]], games!$B$2:$T$40, 9, FALSE)</f>
        <v>new-orleans-saints</v>
      </c>
      <c r="AH4084" s="5">
        <f>IF(tbl_pbp[[#This Row],[AwayTeam]] &lt;&gt; "new-orleans-saints", tbl_pbp[[#This Row],[homeWinPercentage]], 1-tbl_pbp[[#This Row],[homeWinPercentage]])</f>
        <v>0.996</v>
      </c>
      <c r="AI4084" s="13">
        <f>tbl_pbp[[#This Row],[Kamara]]*tbl_pbp[[#This Row],[Impactful Play]]</f>
        <v>0</v>
      </c>
      <c r="AJ4084" s="13">
        <f>tbl_pbp[[#This Row],[Thomas]]*tbl_pbp[[#This Row],[Impactful Play]]</f>
        <v>0</v>
      </c>
      <c r="AK4084" s="13" t="str">
        <f>VLOOKUP(tbl_pbp[[#This Row],[Play Saints Win % Increase]], tbl_impact[],3,TRUE)</f>
        <v>Scented (0 to +5%)</v>
      </c>
    </row>
    <row r="4085" spans="1:37">
      <c r="A4085" s="1">
        <v>84</v>
      </c>
      <c r="B4085" s="5">
        <v>4.0000000000000001E-3</v>
      </c>
      <c r="C4085" t="s">
        <v>4523</v>
      </c>
      <c r="D4085">
        <v>0</v>
      </c>
      <c r="E4085">
        <v>0</v>
      </c>
      <c r="F4085">
        <v>3</v>
      </c>
      <c r="G4085">
        <v>0</v>
      </c>
      <c r="H4085">
        <v>31</v>
      </c>
      <c r="I4085">
        <v>10</v>
      </c>
      <c r="J4085">
        <v>75</v>
      </c>
      <c r="K4085" t="s">
        <v>29</v>
      </c>
      <c r="L4085">
        <v>1</v>
      </c>
      <c r="M4085">
        <v>75</v>
      </c>
      <c r="N4085" t="s">
        <v>4524</v>
      </c>
      <c r="O4085" t="s">
        <v>24</v>
      </c>
      <c r="P4085" t="s">
        <v>45</v>
      </c>
      <c r="Q4085" t="s">
        <v>46</v>
      </c>
      <c r="R4085" t="s">
        <v>47</v>
      </c>
      <c r="S4085" t="s">
        <v>33</v>
      </c>
      <c r="T4085" t="s">
        <v>34</v>
      </c>
      <c r="U4085" t="s">
        <v>35</v>
      </c>
      <c r="V4085" t="s">
        <v>4310</v>
      </c>
      <c r="X4085" t="str">
        <f>VLOOKUP(pbp!V1318, games!$B$2:$R$40, 3, FALSE)</f>
        <v>2019-10-27T17:00Z</v>
      </c>
      <c r="Y4085">
        <f>VLOOKUP(1*V4085,NFLGames!$H$11:$H$555,1,FALSE)</f>
        <v>401220330</v>
      </c>
      <c r="Z4085">
        <f>VLOOKUP($Y4085, NFLGames!$H$11:$K$555,2,FALSE)</f>
        <v>2020</v>
      </c>
      <c r="AA4085">
        <f>VLOOKUP($Y4085, NFLGames!$H$11:$K$555,3,FALSE)</f>
        <v>9</v>
      </c>
      <c r="AB4085" s="6">
        <f>IF(A4086=0, 0, AH4086-tbl_pbp[[#This Row],[Saints Win %]])</f>
        <v>0</v>
      </c>
      <c r="AC4085">
        <v>1</v>
      </c>
      <c r="AE4085">
        <f>ABS(tbl_pbp[[#This Row],[play.homeScore]]-tbl_pbp[[#This Row],[play.awayScore]])</f>
        <v>31</v>
      </c>
      <c r="AF4085">
        <f>IF(tbl_pbp[[#This Row],[Play Saints Win % Increase]]&gt;=$AF$4,1,0)</f>
        <v>0</v>
      </c>
      <c r="AG4085" t="str">
        <f>VLOOKUP(tbl_pbp[[#This Row],[gameId]], games!$B$2:$T$40, 9, FALSE)</f>
        <v>new-orleans-saints</v>
      </c>
      <c r="AH4085" s="5">
        <f>IF(tbl_pbp[[#This Row],[AwayTeam]] &lt;&gt; "new-orleans-saints", tbl_pbp[[#This Row],[homeWinPercentage]], 1-tbl_pbp[[#This Row],[homeWinPercentage]])</f>
        <v>0.996</v>
      </c>
      <c r="AI4085" s="13">
        <f>tbl_pbp[[#This Row],[Kamara]]*tbl_pbp[[#This Row],[Impactful Play]]</f>
        <v>0</v>
      </c>
      <c r="AJ4085" s="13">
        <f>tbl_pbp[[#This Row],[Thomas]]*tbl_pbp[[#This Row],[Impactful Play]]</f>
        <v>0</v>
      </c>
      <c r="AK4085" s="13" t="str">
        <f>VLOOKUP(tbl_pbp[[#This Row],[Play Saints Win % Increase]], tbl_impact[],3,TRUE)</f>
        <v>Scented (0 to +5%)</v>
      </c>
    </row>
    <row r="4086" spans="1:37">
      <c r="A4086" s="1">
        <v>85</v>
      </c>
      <c r="B4086" s="5">
        <v>4.0000000000000001E-3</v>
      </c>
      <c r="C4086" t="s">
        <v>4525</v>
      </c>
      <c r="D4086">
        <v>0</v>
      </c>
      <c r="E4086">
        <v>0</v>
      </c>
      <c r="F4086">
        <v>3</v>
      </c>
      <c r="G4086">
        <v>0</v>
      </c>
      <c r="H4086">
        <v>31</v>
      </c>
      <c r="I4086">
        <v>6</v>
      </c>
      <c r="J4086">
        <v>71</v>
      </c>
      <c r="K4086" t="s">
        <v>29</v>
      </c>
      <c r="L4086">
        <v>2</v>
      </c>
      <c r="M4086">
        <v>71</v>
      </c>
      <c r="N4086" t="s">
        <v>4526</v>
      </c>
      <c r="O4086" t="s">
        <v>372</v>
      </c>
      <c r="P4086" t="s">
        <v>30</v>
      </c>
      <c r="Q4086" t="s">
        <v>31</v>
      </c>
      <c r="R4086" t="s">
        <v>32</v>
      </c>
      <c r="S4086" t="s">
        <v>60</v>
      </c>
      <c r="T4086" t="s">
        <v>401</v>
      </c>
      <c r="U4086" t="s">
        <v>1761</v>
      </c>
      <c r="V4086" t="s">
        <v>4310</v>
      </c>
      <c r="X4086" t="str">
        <f>VLOOKUP(pbp!V1319, games!$B$2:$R$40, 3, FALSE)</f>
        <v>2019-10-27T17:00Z</v>
      </c>
      <c r="Y4086">
        <f>VLOOKUP(1*V4086,NFLGames!$H$11:$H$555,1,FALSE)</f>
        <v>401220330</v>
      </c>
      <c r="Z4086">
        <f>VLOOKUP($Y4086, NFLGames!$H$11:$K$555,2,FALSE)</f>
        <v>2020</v>
      </c>
      <c r="AA4086">
        <f>VLOOKUP($Y4086, NFLGames!$H$11:$K$555,3,FALSE)</f>
        <v>9</v>
      </c>
      <c r="AB4086" s="6">
        <f>IF(A4087=0, 0, AH4087-tbl_pbp[[#This Row],[Saints Win %]])</f>
        <v>0</v>
      </c>
      <c r="AE4086">
        <f>ABS(tbl_pbp[[#This Row],[play.homeScore]]-tbl_pbp[[#This Row],[play.awayScore]])</f>
        <v>31</v>
      </c>
      <c r="AF4086">
        <f>IF(tbl_pbp[[#This Row],[Play Saints Win % Increase]]&gt;=$AF$4,1,0)</f>
        <v>0</v>
      </c>
      <c r="AG4086" t="str">
        <f>VLOOKUP(tbl_pbp[[#This Row],[gameId]], games!$B$2:$T$40, 9, FALSE)</f>
        <v>new-orleans-saints</v>
      </c>
      <c r="AH4086" s="5">
        <f>IF(tbl_pbp[[#This Row],[AwayTeam]] &lt;&gt; "new-orleans-saints", tbl_pbp[[#This Row],[homeWinPercentage]], 1-tbl_pbp[[#This Row],[homeWinPercentage]])</f>
        <v>0.996</v>
      </c>
      <c r="AI4086" s="13">
        <f>tbl_pbp[[#This Row],[Kamara]]*tbl_pbp[[#This Row],[Impactful Play]]</f>
        <v>0</v>
      </c>
      <c r="AJ4086" s="13">
        <f>tbl_pbp[[#This Row],[Thomas]]*tbl_pbp[[#This Row],[Impactful Play]]</f>
        <v>0</v>
      </c>
      <c r="AK4086" s="13" t="str">
        <f>VLOOKUP(tbl_pbp[[#This Row],[Play Saints Win % Increase]], tbl_impact[],3,TRUE)</f>
        <v>Scented (0 to +5%)</v>
      </c>
    </row>
    <row r="4087" spans="1:37">
      <c r="A4087" s="1">
        <v>86</v>
      </c>
      <c r="B4087" s="5">
        <v>4.0000000000000001E-3</v>
      </c>
      <c r="C4087" t="s">
        <v>4527</v>
      </c>
      <c r="D4087">
        <v>0</v>
      </c>
      <c r="E4087">
        <v>0</v>
      </c>
      <c r="F4087">
        <v>3</v>
      </c>
      <c r="G4087">
        <v>0</v>
      </c>
      <c r="H4087">
        <v>31</v>
      </c>
      <c r="I4087">
        <v>1</v>
      </c>
      <c r="J4087">
        <v>66</v>
      </c>
      <c r="K4087" t="s">
        <v>29</v>
      </c>
      <c r="L4087">
        <v>3</v>
      </c>
      <c r="M4087">
        <v>66</v>
      </c>
      <c r="N4087" t="s">
        <v>4528</v>
      </c>
      <c r="O4087" t="s">
        <v>1346</v>
      </c>
      <c r="P4087" t="s">
        <v>45</v>
      </c>
      <c r="Q4087" t="s">
        <v>46</v>
      </c>
      <c r="R4087" t="s">
        <v>47</v>
      </c>
      <c r="S4087" t="s">
        <v>54</v>
      </c>
      <c r="T4087" t="s">
        <v>127</v>
      </c>
      <c r="U4087" t="s">
        <v>2916</v>
      </c>
      <c r="V4087" t="s">
        <v>4310</v>
      </c>
      <c r="X4087" t="str">
        <f>VLOOKUP(pbp!V1320, games!$B$2:$R$40, 3, FALSE)</f>
        <v>2019-10-27T17:00Z</v>
      </c>
      <c r="Y4087">
        <f>VLOOKUP(1*V4087,NFLGames!$H$11:$H$555,1,FALSE)</f>
        <v>401220330</v>
      </c>
      <c r="Z4087">
        <f>VLOOKUP($Y4087, NFLGames!$H$11:$K$555,2,FALSE)</f>
        <v>2020</v>
      </c>
      <c r="AA4087">
        <f>VLOOKUP($Y4087, NFLGames!$H$11:$K$555,3,FALSE)</f>
        <v>9</v>
      </c>
      <c r="AB4087" s="6">
        <f>IF(A4088=0, 0, AH4088-tbl_pbp[[#This Row],[Saints Win %]])</f>
        <v>1.0000000000000009E-3</v>
      </c>
      <c r="AE4087">
        <f>ABS(tbl_pbp[[#This Row],[play.homeScore]]-tbl_pbp[[#This Row],[play.awayScore]])</f>
        <v>31</v>
      </c>
      <c r="AF4087">
        <f>IF(tbl_pbp[[#This Row],[Play Saints Win % Increase]]&gt;=$AF$4,1,0)</f>
        <v>0</v>
      </c>
      <c r="AG4087" t="str">
        <f>VLOOKUP(tbl_pbp[[#This Row],[gameId]], games!$B$2:$T$40, 9, FALSE)</f>
        <v>new-orleans-saints</v>
      </c>
      <c r="AH4087" s="5">
        <f>IF(tbl_pbp[[#This Row],[AwayTeam]] &lt;&gt; "new-orleans-saints", tbl_pbp[[#This Row],[homeWinPercentage]], 1-tbl_pbp[[#This Row],[homeWinPercentage]])</f>
        <v>0.996</v>
      </c>
      <c r="AI4087" s="13">
        <f>tbl_pbp[[#This Row],[Kamara]]*tbl_pbp[[#This Row],[Impactful Play]]</f>
        <v>0</v>
      </c>
      <c r="AJ4087" s="13">
        <f>tbl_pbp[[#This Row],[Thomas]]*tbl_pbp[[#This Row],[Impactful Play]]</f>
        <v>0</v>
      </c>
      <c r="AK4087" s="13" t="str">
        <f>VLOOKUP(tbl_pbp[[#This Row],[Play Saints Win % Increase]], tbl_impact[],3,TRUE)</f>
        <v>Scented (0 to +5%)</v>
      </c>
    </row>
    <row r="4088" spans="1:37">
      <c r="A4088" s="1">
        <v>87</v>
      </c>
      <c r="B4088" s="5">
        <v>3.0000000000000001E-3</v>
      </c>
      <c r="C4088" t="s">
        <v>4529</v>
      </c>
      <c r="D4088">
        <v>0</v>
      </c>
      <c r="E4088">
        <v>0</v>
      </c>
      <c r="F4088">
        <v>3</v>
      </c>
      <c r="G4088">
        <v>0</v>
      </c>
      <c r="H4088">
        <v>31</v>
      </c>
      <c r="I4088">
        <v>10</v>
      </c>
      <c r="J4088">
        <v>56</v>
      </c>
      <c r="K4088" t="s">
        <v>29</v>
      </c>
      <c r="L4088">
        <v>1</v>
      </c>
      <c r="M4088">
        <v>56</v>
      </c>
      <c r="N4088" t="s">
        <v>4530</v>
      </c>
      <c r="O4088" t="s">
        <v>603</v>
      </c>
      <c r="P4088" t="s">
        <v>30</v>
      </c>
      <c r="Q4088" t="s">
        <v>31</v>
      </c>
      <c r="R4088" t="s">
        <v>32</v>
      </c>
      <c r="S4088" t="s">
        <v>33</v>
      </c>
      <c r="T4088" t="s">
        <v>467</v>
      </c>
      <c r="U4088" t="s">
        <v>468</v>
      </c>
      <c r="V4088" t="s">
        <v>4310</v>
      </c>
      <c r="X4088" t="str">
        <f>VLOOKUP(pbp!V1321, games!$B$2:$R$40, 3, FALSE)</f>
        <v>2019-10-27T17:00Z</v>
      </c>
      <c r="Y4088">
        <f>VLOOKUP(1*V4088,NFLGames!$H$11:$H$555,1,FALSE)</f>
        <v>401220330</v>
      </c>
      <c r="Z4088">
        <f>VLOOKUP($Y4088, NFLGames!$H$11:$K$555,2,FALSE)</f>
        <v>2020</v>
      </c>
      <c r="AA4088">
        <f>VLOOKUP($Y4088, NFLGames!$H$11:$K$555,3,FALSE)</f>
        <v>9</v>
      </c>
      <c r="AB4088" s="6">
        <f>IF(A4089=0, 0, AH4089-tbl_pbp[[#This Row],[Saints Win %]])</f>
        <v>-1.0000000000000009E-3</v>
      </c>
      <c r="AE4088">
        <f>ABS(tbl_pbp[[#This Row],[play.homeScore]]-tbl_pbp[[#This Row],[play.awayScore]])</f>
        <v>31</v>
      </c>
      <c r="AF4088">
        <f>IF(tbl_pbp[[#This Row],[Play Saints Win % Increase]]&gt;=$AF$4,1,0)</f>
        <v>0</v>
      </c>
      <c r="AG4088" t="str">
        <f>VLOOKUP(tbl_pbp[[#This Row],[gameId]], games!$B$2:$T$40, 9, FALSE)</f>
        <v>new-orleans-saints</v>
      </c>
      <c r="AH4088" s="5">
        <f>IF(tbl_pbp[[#This Row],[AwayTeam]] &lt;&gt; "new-orleans-saints", tbl_pbp[[#This Row],[homeWinPercentage]], 1-tbl_pbp[[#This Row],[homeWinPercentage]])</f>
        <v>0.997</v>
      </c>
      <c r="AI4088" s="13">
        <f>tbl_pbp[[#This Row],[Kamara]]*tbl_pbp[[#This Row],[Impactful Play]]</f>
        <v>0</v>
      </c>
      <c r="AJ4088" s="13">
        <f>tbl_pbp[[#This Row],[Thomas]]*tbl_pbp[[#This Row],[Impactful Play]]</f>
        <v>0</v>
      </c>
      <c r="AK4088" s="13" t="str">
        <f>VLOOKUP(tbl_pbp[[#This Row],[Play Saints Win % Increase]], tbl_impact[],3,TRUE)</f>
        <v>Bad (0 to -5%)</v>
      </c>
    </row>
    <row r="4089" spans="1:37">
      <c r="A4089" s="1">
        <v>88</v>
      </c>
      <c r="B4089" s="5">
        <v>4.0000000000000001E-3</v>
      </c>
      <c r="C4089" t="s">
        <v>4531</v>
      </c>
      <c r="D4089">
        <v>0</v>
      </c>
      <c r="E4089">
        <v>0</v>
      </c>
      <c r="F4089">
        <v>3</v>
      </c>
      <c r="G4089">
        <v>0</v>
      </c>
      <c r="H4089">
        <v>31</v>
      </c>
      <c r="I4089">
        <v>5</v>
      </c>
      <c r="J4089">
        <v>51</v>
      </c>
      <c r="K4089" t="s">
        <v>29</v>
      </c>
      <c r="L4089">
        <v>2</v>
      </c>
      <c r="M4089">
        <v>51</v>
      </c>
      <c r="N4089" t="s">
        <v>4532</v>
      </c>
      <c r="O4089" t="s">
        <v>553</v>
      </c>
      <c r="P4089" t="s">
        <v>45</v>
      </c>
      <c r="Q4089" t="s">
        <v>46</v>
      </c>
      <c r="R4089" t="s">
        <v>47</v>
      </c>
      <c r="S4089" t="s">
        <v>38</v>
      </c>
      <c r="T4089" t="s">
        <v>493</v>
      </c>
      <c r="U4089" t="s">
        <v>4533</v>
      </c>
      <c r="V4089" t="s">
        <v>4310</v>
      </c>
      <c r="X4089" t="str">
        <f>VLOOKUP(pbp!V1322, games!$B$2:$R$40, 3, FALSE)</f>
        <v>2019-10-27T17:00Z</v>
      </c>
      <c r="Y4089">
        <f>VLOOKUP(1*V4089,NFLGames!$H$11:$H$555,1,FALSE)</f>
        <v>401220330</v>
      </c>
      <c r="Z4089">
        <f>VLOOKUP($Y4089, NFLGames!$H$11:$K$555,2,FALSE)</f>
        <v>2020</v>
      </c>
      <c r="AA4089">
        <f>VLOOKUP($Y4089, NFLGames!$H$11:$K$555,3,FALSE)</f>
        <v>9</v>
      </c>
      <c r="AB4089" s="6">
        <f>IF(A4090=0, 0, AH4090-tbl_pbp[[#This Row],[Saints Win %]])</f>
        <v>-8.0000000000000071E-3</v>
      </c>
      <c r="AC4089">
        <v>1</v>
      </c>
      <c r="AE4089">
        <f>ABS(tbl_pbp[[#This Row],[play.homeScore]]-tbl_pbp[[#This Row],[play.awayScore]])</f>
        <v>31</v>
      </c>
      <c r="AF4089">
        <f>IF(tbl_pbp[[#This Row],[Play Saints Win % Increase]]&gt;=$AF$4,1,0)</f>
        <v>0</v>
      </c>
      <c r="AG4089" t="str">
        <f>VLOOKUP(tbl_pbp[[#This Row],[gameId]], games!$B$2:$T$40, 9, FALSE)</f>
        <v>new-orleans-saints</v>
      </c>
      <c r="AH4089" s="5">
        <f>IF(tbl_pbp[[#This Row],[AwayTeam]] &lt;&gt; "new-orleans-saints", tbl_pbp[[#This Row],[homeWinPercentage]], 1-tbl_pbp[[#This Row],[homeWinPercentage]])</f>
        <v>0.996</v>
      </c>
      <c r="AI4089" s="13">
        <f>tbl_pbp[[#This Row],[Kamara]]*tbl_pbp[[#This Row],[Impactful Play]]</f>
        <v>0</v>
      </c>
      <c r="AJ4089" s="13">
        <f>tbl_pbp[[#This Row],[Thomas]]*tbl_pbp[[#This Row],[Impactful Play]]</f>
        <v>0</v>
      </c>
      <c r="AK4089" s="13" t="str">
        <f>VLOOKUP(tbl_pbp[[#This Row],[Play Saints Win % Increase]], tbl_impact[],3,TRUE)</f>
        <v>Bad (0 to -5%)</v>
      </c>
    </row>
    <row r="4090" spans="1:37">
      <c r="A4090" s="1">
        <v>89</v>
      </c>
      <c r="B4090" s="5">
        <v>1.2E-2</v>
      </c>
      <c r="C4090" t="s">
        <v>4534</v>
      </c>
      <c r="D4090">
        <v>0</v>
      </c>
      <c r="E4090">
        <v>0</v>
      </c>
      <c r="F4090">
        <v>3</v>
      </c>
      <c r="G4090">
        <v>0</v>
      </c>
      <c r="H4090">
        <v>31</v>
      </c>
      <c r="I4090">
        <v>6</v>
      </c>
      <c r="J4090">
        <v>52</v>
      </c>
      <c r="K4090" t="s">
        <v>29</v>
      </c>
      <c r="L4090">
        <v>3</v>
      </c>
      <c r="M4090">
        <v>52</v>
      </c>
      <c r="N4090" t="s">
        <v>4535</v>
      </c>
      <c r="O4090" t="s">
        <v>2271</v>
      </c>
      <c r="P4090" t="s">
        <v>167</v>
      </c>
      <c r="Q4090" t="s">
        <v>168</v>
      </c>
      <c r="S4090" t="s">
        <v>302</v>
      </c>
      <c r="T4090" t="s">
        <v>136</v>
      </c>
      <c r="U4090" t="s">
        <v>4536</v>
      </c>
      <c r="V4090" t="s">
        <v>4310</v>
      </c>
      <c r="X4090" t="str">
        <f>VLOOKUP(pbp!V1323, games!$B$2:$R$40, 3, FALSE)</f>
        <v>2019-10-27T17:00Z</v>
      </c>
      <c r="Y4090">
        <f>VLOOKUP(1*V4090,NFLGames!$H$11:$H$555,1,FALSE)</f>
        <v>401220330</v>
      </c>
      <c r="Z4090">
        <f>VLOOKUP($Y4090, NFLGames!$H$11:$K$555,2,FALSE)</f>
        <v>2020</v>
      </c>
      <c r="AA4090">
        <f>VLOOKUP($Y4090, NFLGames!$H$11:$K$555,3,FALSE)</f>
        <v>9</v>
      </c>
      <c r="AB4090" s="6">
        <f>IF(A4091=0, 0, AH4091-tbl_pbp[[#This Row],[Saints Win %]])</f>
        <v>0</v>
      </c>
      <c r="AE4090">
        <f>ABS(tbl_pbp[[#This Row],[play.homeScore]]-tbl_pbp[[#This Row],[play.awayScore]])</f>
        <v>31</v>
      </c>
      <c r="AF4090">
        <f>IF(tbl_pbp[[#This Row],[Play Saints Win % Increase]]&gt;=$AF$4,1,0)</f>
        <v>0</v>
      </c>
      <c r="AG4090" t="str">
        <f>VLOOKUP(tbl_pbp[[#This Row],[gameId]], games!$B$2:$T$40, 9, FALSE)</f>
        <v>new-orleans-saints</v>
      </c>
      <c r="AH4090" s="5">
        <f>IF(tbl_pbp[[#This Row],[AwayTeam]] &lt;&gt; "new-orleans-saints", tbl_pbp[[#This Row],[homeWinPercentage]], 1-tbl_pbp[[#This Row],[homeWinPercentage]])</f>
        <v>0.98799999999999999</v>
      </c>
      <c r="AI4090" s="13">
        <f>tbl_pbp[[#This Row],[Kamara]]*tbl_pbp[[#This Row],[Impactful Play]]</f>
        <v>0</v>
      </c>
      <c r="AJ4090" s="13">
        <f>tbl_pbp[[#This Row],[Thomas]]*tbl_pbp[[#This Row],[Impactful Play]]</f>
        <v>0</v>
      </c>
      <c r="AK4090" s="13" t="str">
        <f>VLOOKUP(tbl_pbp[[#This Row],[Play Saints Win % Increase]], tbl_impact[],3,TRUE)</f>
        <v>Scented (0 to +5%)</v>
      </c>
    </row>
    <row r="4091" spans="1:37">
      <c r="A4091" s="1">
        <v>90</v>
      </c>
      <c r="B4091" s="5">
        <v>1.2E-2</v>
      </c>
      <c r="C4091" t="s">
        <v>4537</v>
      </c>
      <c r="D4091">
        <v>0</v>
      </c>
      <c r="E4091">
        <v>0</v>
      </c>
      <c r="F4091">
        <v>3</v>
      </c>
      <c r="G4091">
        <v>0</v>
      </c>
      <c r="H4091">
        <v>31</v>
      </c>
      <c r="I4091">
        <v>10</v>
      </c>
      <c r="J4091">
        <v>79</v>
      </c>
      <c r="K4091" t="s">
        <v>369</v>
      </c>
      <c r="L4091">
        <v>1</v>
      </c>
      <c r="M4091">
        <v>21</v>
      </c>
      <c r="N4091" t="s">
        <v>4538</v>
      </c>
      <c r="O4091" t="s">
        <v>902</v>
      </c>
      <c r="P4091" t="s">
        <v>30</v>
      </c>
      <c r="Q4091" t="s">
        <v>31</v>
      </c>
      <c r="R4091" t="s">
        <v>32</v>
      </c>
      <c r="S4091" t="s">
        <v>33</v>
      </c>
      <c r="T4091" t="s">
        <v>268</v>
      </c>
      <c r="U4091" t="s">
        <v>538</v>
      </c>
      <c r="V4091" t="s">
        <v>4310</v>
      </c>
      <c r="X4091" t="str">
        <f>VLOOKUP(pbp!V1324, games!$B$2:$R$40, 3, FALSE)</f>
        <v>2019-10-27T17:00Z</v>
      </c>
      <c r="Y4091">
        <f>VLOOKUP(1*V4091,NFLGames!$H$11:$H$555,1,FALSE)</f>
        <v>401220330</v>
      </c>
      <c r="Z4091">
        <f>VLOOKUP($Y4091, NFLGames!$H$11:$K$555,2,FALSE)</f>
        <v>2020</v>
      </c>
      <c r="AA4091">
        <f>VLOOKUP($Y4091, NFLGames!$H$11:$K$555,3,FALSE)</f>
        <v>9</v>
      </c>
      <c r="AB4091" s="6">
        <f>IF(A4092=0, 0, AH4092-tbl_pbp[[#This Row],[Saints Win %]])</f>
        <v>1.0000000000000009E-3</v>
      </c>
      <c r="AE4091">
        <f>ABS(tbl_pbp[[#This Row],[play.homeScore]]-tbl_pbp[[#This Row],[play.awayScore]])</f>
        <v>31</v>
      </c>
      <c r="AF4091">
        <f>IF(tbl_pbp[[#This Row],[Play Saints Win % Increase]]&gt;=$AF$4,1,0)</f>
        <v>0</v>
      </c>
      <c r="AG4091" t="str">
        <f>VLOOKUP(tbl_pbp[[#This Row],[gameId]], games!$B$2:$T$40, 9, FALSE)</f>
        <v>new-orleans-saints</v>
      </c>
      <c r="AH4091" s="5">
        <f>IF(tbl_pbp[[#This Row],[AwayTeam]] &lt;&gt; "new-orleans-saints", tbl_pbp[[#This Row],[homeWinPercentage]], 1-tbl_pbp[[#This Row],[homeWinPercentage]])</f>
        <v>0.98799999999999999</v>
      </c>
      <c r="AI4091" s="13">
        <f>tbl_pbp[[#This Row],[Kamara]]*tbl_pbp[[#This Row],[Impactful Play]]</f>
        <v>0</v>
      </c>
      <c r="AJ4091" s="13">
        <f>tbl_pbp[[#This Row],[Thomas]]*tbl_pbp[[#This Row],[Impactful Play]]</f>
        <v>0</v>
      </c>
      <c r="AK4091" s="13" t="str">
        <f>VLOOKUP(tbl_pbp[[#This Row],[Play Saints Win % Increase]], tbl_impact[],3,TRUE)</f>
        <v>Scented (0 to +5%)</v>
      </c>
    </row>
    <row r="4092" spans="1:37">
      <c r="A4092" s="1">
        <v>91</v>
      </c>
      <c r="B4092" s="5">
        <v>1.0999999999999999E-2</v>
      </c>
      <c r="C4092" t="s">
        <v>4539</v>
      </c>
      <c r="D4092">
        <v>0</v>
      </c>
      <c r="E4092">
        <v>0</v>
      </c>
      <c r="F4092">
        <v>3</v>
      </c>
      <c r="G4092">
        <v>0</v>
      </c>
      <c r="H4092">
        <v>31</v>
      </c>
      <c r="I4092">
        <v>10</v>
      </c>
      <c r="J4092">
        <v>79</v>
      </c>
      <c r="K4092" t="s">
        <v>369</v>
      </c>
      <c r="L4092">
        <v>2</v>
      </c>
      <c r="M4092">
        <v>21</v>
      </c>
      <c r="N4092" t="s">
        <v>4540</v>
      </c>
      <c r="O4092" t="s">
        <v>909</v>
      </c>
      <c r="P4092" t="s">
        <v>30</v>
      </c>
      <c r="Q4092" t="s">
        <v>31</v>
      </c>
      <c r="R4092" t="s">
        <v>32</v>
      </c>
      <c r="S4092" t="s">
        <v>120</v>
      </c>
      <c r="T4092" t="s">
        <v>268</v>
      </c>
      <c r="U4092" t="s">
        <v>4541</v>
      </c>
      <c r="V4092" t="s">
        <v>4310</v>
      </c>
      <c r="X4092" t="str">
        <f>VLOOKUP(pbp!V1325, games!$B$2:$R$40, 3, FALSE)</f>
        <v>2019-10-27T17:00Z</v>
      </c>
      <c r="Y4092">
        <f>VLOOKUP(1*V4092,NFLGames!$H$11:$H$555,1,FALSE)</f>
        <v>401220330</v>
      </c>
      <c r="Z4092">
        <f>VLOOKUP($Y4092, NFLGames!$H$11:$K$555,2,FALSE)</f>
        <v>2020</v>
      </c>
      <c r="AA4092">
        <f>VLOOKUP($Y4092, NFLGames!$H$11:$K$555,3,FALSE)</f>
        <v>9</v>
      </c>
      <c r="AB4092" s="6">
        <f>IF(A4093=0, 0, AH4093-tbl_pbp[[#This Row],[Saints Win %]])</f>
        <v>-6.0000000000000053E-3</v>
      </c>
      <c r="AE4092">
        <f>ABS(tbl_pbp[[#This Row],[play.homeScore]]-tbl_pbp[[#This Row],[play.awayScore]])</f>
        <v>31</v>
      </c>
      <c r="AF4092">
        <f>IF(tbl_pbp[[#This Row],[Play Saints Win % Increase]]&gt;=$AF$4,1,0)</f>
        <v>0</v>
      </c>
      <c r="AG4092" t="str">
        <f>VLOOKUP(tbl_pbp[[#This Row],[gameId]], games!$B$2:$T$40, 9, FALSE)</f>
        <v>new-orleans-saints</v>
      </c>
      <c r="AH4092" s="5">
        <f>IF(tbl_pbp[[#This Row],[AwayTeam]] &lt;&gt; "new-orleans-saints", tbl_pbp[[#This Row],[homeWinPercentage]], 1-tbl_pbp[[#This Row],[homeWinPercentage]])</f>
        <v>0.98899999999999999</v>
      </c>
      <c r="AI4092" s="13">
        <f>tbl_pbp[[#This Row],[Kamara]]*tbl_pbp[[#This Row],[Impactful Play]]</f>
        <v>0</v>
      </c>
      <c r="AJ4092" s="13">
        <f>tbl_pbp[[#This Row],[Thomas]]*tbl_pbp[[#This Row],[Impactful Play]]</f>
        <v>0</v>
      </c>
      <c r="AK4092" s="13" t="str">
        <f>VLOOKUP(tbl_pbp[[#This Row],[Play Saints Win % Increase]], tbl_impact[],3,TRUE)</f>
        <v>Bad (0 to -5%)</v>
      </c>
    </row>
    <row r="4093" spans="1:37">
      <c r="A4093" s="1">
        <v>92</v>
      </c>
      <c r="B4093" s="5">
        <v>1.7000000000000001E-2</v>
      </c>
      <c r="C4093" t="s">
        <v>4542</v>
      </c>
      <c r="D4093">
        <v>0</v>
      </c>
      <c r="E4093">
        <v>0</v>
      </c>
      <c r="F4093">
        <v>3</v>
      </c>
      <c r="G4093">
        <v>0</v>
      </c>
      <c r="H4093">
        <v>31</v>
      </c>
      <c r="I4093">
        <v>9</v>
      </c>
      <c r="J4093">
        <v>91</v>
      </c>
      <c r="K4093" t="s">
        <v>369</v>
      </c>
      <c r="L4093">
        <v>1</v>
      </c>
      <c r="M4093">
        <v>9</v>
      </c>
      <c r="N4093" t="s">
        <v>4543</v>
      </c>
      <c r="O4093" t="s">
        <v>1229</v>
      </c>
      <c r="P4093" t="s">
        <v>94</v>
      </c>
      <c r="Q4093" t="s">
        <v>95</v>
      </c>
      <c r="R4093" t="s">
        <v>96</v>
      </c>
      <c r="S4093" t="s">
        <v>283</v>
      </c>
      <c r="T4093" t="s">
        <v>473</v>
      </c>
      <c r="U4093" t="s">
        <v>896</v>
      </c>
      <c r="V4093" t="s">
        <v>4310</v>
      </c>
      <c r="X4093" t="str">
        <f>VLOOKUP(pbp!V1326, games!$B$2:$R$40, 3, FALSE)</f>
        <v>2019-10-27T17:00Z</v>
      </c>
      <c r="Y4093">
        <f>VLOOKUP(1*V4093,NFLGames!$H$11:$H$555,1,FALSE)</f>
        <v>401220330</v>
      </c>
      <c r="Z4093">
        <f>VLOOKUP($Y4093, NFLGames!$H$11:$K$555,2,FALSE)</f>
        <v>2020</v>
      </c>
      <c r="AA4093">
        <f>VLOOKUP($Y4093, NFLGames!$H$11:$K$555,3,FALSE)</f>
        <v>9</v>
      </c>
      <c r="AB4093" s="6">
        <f>IF(A4094=0, 0, AH4094-tbl_pbp[[#This Row],[Saints Win %]])</f>
        <v>1.0000000000000009E-3</v>
      </c>
      <c r="AE4093">
        <f>ABS(tbl_pbp[[#This Row],[play.homeScore]]-tbl_pbp[[#This Row],[play.awayScore]])</f>
        <v>31</v>
      </c>
      <c r="AF4093">
        <f>IF(tbl_pbp[[#This Row],[Play Saints Win % Increase]]&gt;=$AF$4,1,0)</f>
        <v>0</v>
      </c>
      <c r="AG4093" t="str">
        <f>VLOOKUP(tbl_pbp[[#This Row],[gameId]], games!$B$2:$T$40, 9, FALSE)</f>
        <v>new-orleans-saints</v>
      </c>
      <c r="AH4093" s="5">
        <f>IF(tbl_pbp[[#This Row],[AwayTeam]] &lt;&gt; "new-orleans-saints", tbl_pbp[[#This Row],[homeWinPercentage]], 1-tbl_pbp[[#This Row],[homeWinPercentage]])</f>
        <v>0.98299999999999998</v>
      </c>
      <c r="AI4093" s="13">
        <f>tbl_pbp[[#This Row],[Kamara]]*tbl_pbp[[#This Row],[Impactful Play]]</f>
        <v>0</v>
      </c>
      <c r="AJ4093" s="13">
        <f>tbl_pbp[[#This Row],[Thomas]]*tbl_pbp[[#This Row],[Impactful Play]]</f>
        <v>0</v>
      </c>
      <c r="AK4093" s="13" t="str">
        <f>VLOOKUP(tbl_pbp[[#This Row],[Play Saints Win % Increase]], tbl_impact[],3,TRUE)</f>
        <v>Scented (0 to +5%)</v>
      </c>
    </row>
    <row r="4094" spans="1:37">
      <c r="A4094" s="1">
        <v>93</v>
      </c>
      <c r="B4094" s="5">
        <v>1.6E-2</v>
      </c>
      <c r="C4094" t="s">
        <v>4544</v>
      </c>
      <c r="D4094">
        <v>0</v>
      </c>
      <c r="E4094">
        <v>0</v>
      </c>
      <c r="F4094">
        <v>3</v>
      </c>
      <c r="G4094">
        <v>0</v>
      </c>
      <c r="H4094">
        <v>31</v>
      </c>
      <c r="I4094">
        <v>1</v>
      </c>
      <c r="J4094">
        <v>99</v>
      </c>
      <c r="K4094" t="s">
        <v>369</v>
      </c>
      <c r="L4094">
        <v>1</v>
      </c>
      <c r="M4094">
        <v>1</v>
      </c>
      <c r="N4094" t="s">
        <v>4545</v>
      </c>
      <c r="O4094" t="s">
        <v>175</v>
      </c>
      <c r="P4094" t="s">
        <v>22</v>
      </c>
      <c r="Q4094" t="s">
        <v>37</v>
      </c>
      <c r="S4094" t="s">
        <v>283</v>
      </c>
      <c r="T4094" t="s">
        <v>575</v>
      </c>
      <c r="U4094" t="s">
        <v>2197</v>
      </c>
      <c r="V4094" t="s">
        <v>4310</v>
      </c>
      <c r="X4094" t="str">
        <f>VLOOKUP(pbp!V1327, games!$B$2:$R$40, 3, FALSE)</f>
        <v>2019-10-27T17:00Z</v>
      </c>
      <c r="Y4094">
        <f>VLOOKUP(1*V4094,NFLGames!$H$11:$H$555,1,FALSE)</f>
        <v>401220330</v>
      </c>
      <c r="Z4094">
        <f>VLOOKUP($Y4094, NFLGames!$H$11:$K$555,2,FALSE)</f>
        <v>2020</v>
      </c>
      <c r="AA4094">
        <f>VLOOKUP($Y4094, NFLGames!$H$11:$K$555,3,FALSE)</f>
        <v>9</v>
      </c>
      <c r="AB4094" s="6">
        <f>IF(A4095=0, 0, AH4095-tbl_pbp[[#This Row],[Saints Win %]])</f>
        <v>2.0000000000000018E-3</v>
      </c>
      <c r="AE4094">
        <f>ABS(tbl_pbp[[#This Row],[play.homeScore]]-tbl_pbp[[#This Row],[play.awayScore]])</f>
        <v>31</v>
      </c>
      <c r="AF4094">
        <f>IF(tbl_pbp[[#This Row],[Play Saints Win % Increase]]&gt;=$AF$4,1,0)</f>
        <v>0</v>
      </c>
      <c r="AG4094" t="str">
        <f>VLOOKUP(tbl_pbp[[#This Row],[gameId]], games!$B$2:$T$40, 9, FALSE)</f>
        <v>new-orleans-saints</v>
      </c>
      <c r="AH4094" s="5">
        <f>IF(tbl_pbp[[#This Row],[AwayTeam]] &lt;&gt; "new-orleans-saints", tbl_pbp[[#This Row],[homeWinPercentage]], 1-tbl_pbp[[#This Row],[homeWinPercentage]])</f>
        <v>0.98399999999999999</v>
      </c>
      <c r="AI4094" s="13">
        <f>tbl_pbp[[#This Row],[Kamara]]*tbl_pbp[[#This Row],[Impactful Play]]</f>
        <v>0</v>
      </c>
      <c r="AJ4094" s="13">
        <f>tbl_pbp[[#This Row],[Thomas]]*tbl_pbp[[#This Row],[Impactful Play]]</f>
        <v>0</v>
      </c>
      <c r="AK4094" s="13" t="str">
        <f>VLOOKUP(tbl_pbp[[#This Row],[Play Saints Win % Increase]], tbl_impact[],3,TRUE)</f>
        <v>Scented (0 to +5%)</v>
      </c>
    </row>
    <row r="4095" spans="1:37">
      <c r="A4095" s="1">
        <v>94</v>
      </c>
      <c r="B4095" s="5">
        <v>1.4E-2</v>
      </c>
      <c r="C4095" t="s">
        <v>4546</v>
      </c>
      <c r="D4095">
        <v>0</v>
      </c>
      <c r="E4095">
        <v>0</v>
      </c>
      <c r="F4095">
        <v>3</v>
      </c>
      <c r="G4095">
        <v>0</v>
      </c>
      <c r="H4095">
        <v>31</v>
      </c>
      <c r="I4095">
        <v>1</v>
      </c>
      <c r="J4095">
        <v>99</v>
      </c>
      <c r="K4095" t="s">
        <v>369</v>
      </c>
      <c r="L4095">
        <v>2</v>
      </c>
      <c r="M4095">
        <v>1</v>
      </c>
      <c r="N4095" t="s">
        <v>4547</v>
      </c>
      <c r="O4095" t="s">
        <v>740</v>
      </c>
      <c r="P4095" t="s">
        <v>45</v>
      </c>
      <c r="Q4095" t="s">
        <v>46</v>
      </c>
      <c r="R4095" t="s">
        <v>47</v>
      </c>
      <c r="S4095" t="s">
        <v>286</v>
      </c>
      <c r="T4095" t="s">
        <v>575</v>
      </c>
      <c r="U4095" t="s">
        <v>576</v>
      </c>
      <c r="V4095" t="s">
        <v>4310</v>
      </c>
      <c r="X4095" t="str">
        <f>VLOOKUP(pbp!V1328, games!$B$2:$R$40, 3, FALSE)</f>
        <v>2019-10-27T17:00Z</v>
      </c>
      <c r="Y4095">
        <f>VLOOKUP(1*V4095,NFLGames!$H$11:$H$555,1,FALSE)</f>
        <v>401220330</v>
      </c>
      <c r="Z4095">
        <f>VLOOKUP($Y4095, NFLGames!$H$11:$K$555,2,FALSE)</f>
        <v>2020</v>
      </c>
      <c r="AA4095">
        <f>VLOOKUP($Y4095, NFLGames!$H$11:$K$555,3,FALSE)</f>
        <v>9</v>
      </c>
      <c r="AB4095" s="6">
        <f>IF(A4096=0, 0, AH4096-tbl_pbp[[#This Row],[Saints Win %]])</f>
        <v>1.100000000000001E-2</v>
      </c>
      <c r="AE4095">
        <f>ABS(tbl_pbp[[#This Row],[play.homeScore]]-tbl_pbp[[#This Row],[play.awayScore]])</f>
        <v>31</v>
      </c>
      <c r="AF4095">
        <f>IF(tbl_pbp[[#This Row],[Play Saints Win % Increase]]&gt;=$AF$4,1,0)</f>
        <v>0</v>
      </c>
      <c r="AG4095" t="str">
        <f>VLOOKUP(tbl_pbp[[#This Row],[gameId]], games!$B$2:$T$40, 9, FALSE)</f>
        <v>new-orleans-saints</v>
      </c>
      <c r="AH4095" s="5">
        <f>IF(tbl_pbp[[#This Row],[AwayTeam]] &lt;&gt; "new-orleans-saints", tbl_pbp[[#This Row],[homeWinPercentage]], 1-tbl_pbp[[#This Row],[homeWinPercentage]])</f>
        <v>0.98599999999999999</v>
      </c>
      <c r="AI4095" s="13">
        <f>tbl_pbp[[#This Row],[Kamara]]*tbl_pbp[[#This Row],[Impactful Play]]</f>
        <v>0</v>
      </c>
      <c r="AJ4095" s="13">
        <f>tbl_pbp[[#This Row],[Thomas]]*tbl_pbp[[#This Row],[Impactful Play]]</f>
        <v>0</v>
      </c>
      <c r="AK4095" s="13" t="str">
        <f>VLOOKUP(tbl_pbp[[#This Row],[Play Saints Win % Increase]], tbl_impact[],3,TRUE)</f>
        <v>Scented (0 to +5%)</v>
      </c>
    </row>
    <row r="4096" spans="1:37">
      <c r="A4096" s="1">
        <v>95</v>
      </c>
      <c r="B4096" s="5">
        <v>3.0000000000000001E-3</v>
      </c>
      <c r="C4096" t="s">
        <v>4548</v>
      </c>
      <c r="D4096">
        <v>0</v>
      </c>
      <c r="E4096">
        <v>0</v>
      </c>
      <c r="F4096">
        <v>3</v>
      </c>
      <c r="G4096">
        <v>0</v>
      </c>
      <c r="H4096">
        <v>31</v>
      </c>
      <c r="I4096">
        <v>1</v>
      </c>
      <c r="J4096">
        <v>99</v>
      </c>
      <c r="K4096" t="s">
        <v>369</v>
      </c>
      <c r="L4096">
        <v>3</v>
      </c>
      <c r="M4096">
        <v>1</v>
      </c>
      <c r="N4096" t="s">
        <v>4549</v>
      </c>
      <c r="O4096" t="s">
        <v>322</v>
      </c>
      <c r="P4096" t="s">
        <v>22</v>
      </c>
      <c r="Q4096" t="s">
        <v>37</v>
      </c>
      <c r="S4096" t="s">
        <v>347</v>
      </c>
      <c r="T4096" t="s">
        <v>575</v>
      </c>
      <c r="U4096" t="s">
        <v>1516</v>
      </c>
      <c r="V4096" t="s">
        <v>4310</v>
      </c>
      <c r="X4096" t="str">
        <f>VLOOKUP(pbp!V1329, games!$B$2:$R$40, 3, FALSE)</f>
        <v>2019-10-27T17:00Z</v>
      </c>
      <c r="Y4096">
        <f>VLOOKUP(1*V4096,NFLGames!$H$11:$H$555,1,FALSE)</f>
        <v>401220330</v>
      </c>
      <c r="Z4096">
        <f>VLOOKUP($Y4096, NFLGames!$H$11:$K$555,2,FALSE)</f>
        <v>2020</v>
      </c>
      <c r="AA4096">
        <f>VLOOKUP($Y4096, NFLGames!$H$11:$K$555,3,FALSE)</f>
        <v>9</v>
      </c>
      <c r="AB4096" s="6">
        <f>IF(A4097=0, 0, AH4097-tbl_pbp[[#This Row],[Saints Win %]])</f>
        <v>0</v>
      </c>
      <c r="AE4096">
        <f>ABS(tbl_pbp[[#This Row],[play.homeScore]]-tbl_pbp[[#This Row],[play.awayScore]])</f>
        <v>31</v>
      </c>
      <c r="AF4096">
        <f>IF(tbl_pbp[[#This Row],[Play Saints Win % Increase]]&gt;=$AF$4,1,0)</f>
        <v>0</v>
      </c>
      <c r="AG4096" t="str">
        <f>VLOOKUP(tbl_pbp[[#This Row],[gameId]], games!$B$2:$T$40, 9, FALSE)</f>
        <v>new-orleans-saints</v>
      </c>
      <c r="AH4096" s="5">
        <f>IF(tbl_pbp[[#This Row],[AwayTeam]] &lt;&gt; "new-orleans-saints", tbl_pbp[[#This Row],[homeWinPercentage]], 1-tbl_pbp[[#This Row],[homeWinPercentage]])</f>
        <v>0.997</v>
      </c>
      <c r="AI4096" s="13">
        <f>tbl_pbp[[#This Row],[Kamara]]*tbl_pbp[[#This Row],[Impactful Play]]</f>
        <v>0</v>
      </c>
      <c r="AJ4096" s="13">
        <f>tbl_pbp[[#This Row],[Thomas]]*tbl_pbp[[#This Row],[Impactful Play]]</f>
        <v>0</v>
      </c>
      <c r="AK4096" s="13" t="str">
        <f>VLOOKUP(tbl_pbp[[#This Row],[Play Saints Win % Increase]], tbl_impact[],3,TRUE)</f>
        <v>Scented (0 to +5%)</v>
      </c>
    </row>
    <row r="4097" spans="1:37">
      <c r="A4097" s="1">
        <v>96</v>
      </c>
      <c r="B4097" s="5">
        <v>3.0000000000000001E-3</v>
      </c>
      <c r="C4097" t="s">
        <v>4550</v>
      </c>
      <c r="D4097">
        <v>0</v>
      </c>
      <c r="E4097">
        <v>0</v>
      </c>
      <c r="F4097">
        <v>3</v>
      </c>
      <c r="G4097">
        <v>0</v>
      </c>
      <c r="H4097">
        <v>31</v>
      </c>
      <c r="I4097">
        <v>1</v>
      </c>
      <c r="J4097">
        <v>99</v>
      </c>
      <c r="K4097" t="s">
        <v>369</v>
      </c>
      <c r="L4097">
        <v>4</v>
      </c>
      <c r="M4097">
        <v>99</v>
      </c>
      <c r="N4097" t="s">
        <v>4551</v>
      </c>
      <c r="O4097" t="s">
        <v>77</v>
      </c>
      <c r="P4097" t="s">
        <v>22</v>
      </c>
      <c r="Q4097" t="s">
        <v>37</v>
      </c>
      <c r="S4097" t="s">
        <v>424</v>
      </c>
      <c r="T4097" t="s">
        <v>575</v>
      </c>
      <c r="U4097" t="s">
        <v>4552</v>
      </c>
      <c r="V4097" t="s">
        <v>4310</v>
      </c>
      <c r="X4097" t="str">
        <f>VLOOKUP(pbp!V1330, games!$B$2:$R$40, 3, FALSE)</f>
        <v>2019-10-27T17:00Z</v>
      </c>
      <c r="Y4097">
        <f>VLOOKUP(1*V4097,NFLGames!$H$11:$H$555,1,FALSE)</f>
        <v>401220330</v>
      </c>
      <c r="Z4097">
        <f>VLOOKUP($Y4097, NFLGames!$H$11:$K$555,2,FALSE)</f>
        <v>2020</v>
      </c>
      <c r="AA4097">
        <f>VLOOKUP($Y4097, NFLGames!$H$11:$K$555,3,FALSE)</f>
        <v>9</v>
      </c>
      <c r="AB4097" s="6">
        <f>IF(A4098=0, 0, AH4098-tbl_pbp[[#This Row],[Saints Win %]])</f>
        <v>-2.0000000000000018E-3</v>
      </c>
      <c r="AE4097">
        <f>ABS(tbl_pbp[[#This Row],[play.homeScore]]-tbl_pbp[[#This Row],[play.awayScore]])</f>
        <v>31</v>
      </c>
      <c r="AF4097">
        <f>IF(tbl_pbp[[#This Row],[Play Saints Win % Increase]]&gt;=$AF$4,1,0)</f>
        <v>0</v>
      </c>
      <c r="AG4097" t="str">
        <f>VLOOKUP(tbl_pbp[[#This Row],[gameId]], games!$B$2:$T$40, 9, FALSE)</f>
        <v>new-orleans-saints</v>
      </c>
      <c r="AH4097" s="5">
        <f>IF(tbl_pbp[[#This Row],[AwayTeam]] &lt;&gt; "new-orleans-saints", tbl_pbp[[#This Row],[homeWinPercentage]], 1-tbl_pbp[[#This Row],[homeWinPercentage]])</f>
        <v>0.997</v>
      </c>
      <c r="AI4097" s="13">
        <f>tbl_pbp[[#This Row],[Kamara]]*tbl_pbp[[#This Row],[Impactful Play]]</f>
        <v>0</v>
      </c>
      <c r="AJ4097" s="13">
        <f>tbl_pbp[[#This Row],[Thomas]]*tbl_pbp[[#This Row],[Impactful Play]]</f>
        <v>0</v>
      </c>
      <c r="AK4097" s="13" t="str">
        <f>VLOOKUP(tbl_pbp[[#This Row],[Play Saints Win % Increase]], tbl_impact[],3,TRUE)</f>
        <v>Bad (0 to -5%)</v>
      </c>
    </row>
    <row r="4098" spans="1:37">
      <c r="A4098" s="1">
        <v>97</v>
      </c>
      <c r="B4098" s="5">
        <v>5.0000000000000001E-3</v>
      </c>
      <c r="C4098" t="s">
        <v>4553</v>
      </c>
      <c r="D4098">
        <v>0</v>
      </c>
      <c r="E4098">
        <v>0</v>
      </c>
      <c r="F4098">
        <v>3</v>
      </c>
      <c r="G4098">
        <v>0</v>
      </c>
      <c r="H4098">
        <v>31</v>
      </c>
      <c r="I4098">
        <v>10</v>
      </c>
      <c r="J4098">
        <v>99</v>
      </c>
      <c r="K4098" t="s">
        <v>29</v>
      </c>
      <c r="L4098">
        <v>1</v>
      </c>
      <c r="M4098">
        <v>99</v>
      </c>
      <c r="N4098" t="s">
        <v>4554</v>
      </c>
      <c r="O4098" t="s">
        <v>271</v>
      </c>
      <c r="P4098" t="s">
        <v>22</v>
      </c>
      <c r="Q4098" t="s">
        <v>37</v>
      </c>
      <c r="S4098" t="s">
        <v>33</v>
      </c>
      <c r="T4098" t="s">
        <v>575</v>
      </c>
      <c r="U4098" t="s">
        <v>4555</v>
      </c>
      <c r="V4098" t="s">
        <v>4310</v>
      </c>
      <c r="X4098" t="str">
        <f>VLOOKUP(pbp!V1331, games!$B$2:$R$40, 3, FALSE)</f>
        <v>2019-10-27T17:00Z</v>
      </c>
      <c r="Y4098">
        <f>VLOOKUP(1*V4098,NFLGames!$H$11:$H$555,1,FALSE)</f>
        <v>401220330</v>
      </c>
      <c r="Z4098">
        <f>VLOOKUP($Y4098, NFLGames!$H$11:$K$555,2,FALSE)</f>
        <v>2020</v>
      </c>
      <c r="AA4098">
        <f>VLOOKUP($Y4098, NFLGames!$H$11:$K$555,3,FALSE)</f>
        <v>9</v>
      </c>
      <c r="AB4098" s="6">
        <f>IF(A4099=0, 0, AH4099-tbl_pbp[[#This Row],[Saints Win %]])</f>
        <v>0</v>
      </c>
      <c r="AE4098">
        <f>ABS(tbl_pbp[[#This Row],[play.homeScore]]-tbl_pbp[[#This Row],[play.awayScore]])</f>
        <v>31</v>
      </c>
      <c r="AF4098">
        <f>IF(tbl_pbp[[#This Row],[Play Saints Win % Increase]]&gt;=$AF$4,1,0)</f>
        <v>0</v>
      </c>
      <c r="AG4098" t="str">
        <f>VLOOKUP(tbl_pbp[[#This Row],[gameId]], games!$B$2:$T$40, 9, FALSE)</f>
        <v>new-orleans-saints</v>
      </c>
      <c r="AH4098" s="5">
        <f>IF(tbl_pbp[[#This Row],[AwayTeam]] &lt;&gt; "new-orleans-saints", tbl_pbp[[#This Row],[homeWinPercentage]], 1-tbl_pbp[[#This Row],[homeWinPercentage]])</f>
        <v>0.995</v>
      </c>
      <c r="AI4098" s="13">
        <f>tbl_pbp[[#This Row],[Kamara]]*tbl_pbp[[#This Row],[Impactful Play]]</f>
        <v>0</v>
      </c>
      <c r="AJ4098" s="13">
        <f>tbl_pbp[[#This Row],[Thomas]]*tbl_pbp[[#This Row],[Impactful Play]]</f>
        <v>0</v>
      </c>
      <c r="AK4098" s="13" t="str">
        <f>VLOOKUP(tbl_pbp[[#This Row],[Play Saints Win % Increase]], tbl_impact[],3,TRUE)</f>
        <v>Scented (0 to +5%)</v>
      </c>
    </row>
    <row r="4099" spans="1:37">
      <c r="A4099" s="1">
        <v>98</v>
      </c>
      <c r="B4099" s="5">
        <v>5.0000000000000001E-3</v>
      </c>
      <c r="C4099" t="s">
        <v>4556</v>
      </c>
      <c r="D4099">
        <v>0</v>
      </c>
      <c r="E4099">
        <v>0</v>
      </c>
      <c r="F4099">
        <v>3</v>
      </c>
      <c r="G4099">
        <v>0</v>
      </c>
      <c r="H4099">
        <v>31</v>
      </c>
      <c r="I4099">
        <v>10</v>
      </c>
      <c r="J4099">
        <v>99</v>
      </c>
      <c r="K4099" t="s">
        <v>29</v>
      </c>
      <c r="L4099">
        <v>2</v>
      </c>
      <c r="M4099">
        <v>99</v>
      </c>
      <c r="N4099" t="s">
        <v>4557</v>
      </c>
      <c r="O4099" t="s">
        <v>4350</v>
      </c>
      <c r="P4099" t="s">
        <v>45</v>
      </c>
      <c r="Q4099" t="s">
        <v>46</v>
      </c>
      <c r="R4099" t="s">
        <v>47</v>
      </c>
      <c r="S4099" t="s">
        <v>120</v>
      </c>
      <c r="T4099" t="s">
        <v>575</v>
      </c>
      <c r="U4099" t="s">
        <v>4558</v>
      </c>
      <c r="V4099" t="s">
        <v>4310</v>
      </c>
      <c r="X4099" t="str">
        <f>VLOOKUP(pbp!V1332, games!$B$2:$R$40, 3, FALSE)</f>
        <v>2019-10-27T17:00Z</v>
      </c>
      <c r="Y4099">
        <f>VLOOKUP(1*V4099,NFLGames!$H$11:$H$555,1,FALSE)</f>
        <v>401220330</v>
      </c>
      <c r="Z4099">
        <f>VLOOKUP($Y4099, NFLGames!$H$11:$K$555,2,FALSE)</f>
        <v>2020</v>
      </c>
      <c r="AA4099">
        <f>VLOOKUP($Y4099, NFLGames!$H$11:$K$555,3,FALSE)</f>
        <v>9</v>
      </c>
      <c r="AB4099" s="6">
        <f>IF(A4100=0, 0, AH4100-tbl_pbp[[#This Row],[Saints Win %]])</f>
        <v>3.0000000000000027E-3</v>
      </c>
      <c r="AE4099">
        <f>ABS(tbl_pbp[[#This Row],[play.homeScore]]-tbl_pbp[[#This Row],[play.awayScore]])</f>
        <v>31</v>
      </c>
      <c r="AF4099">
        <f>IF(tbl_pbp[[#This Row],[Play Saints Win % Increase]]&gt;=$AF$4,1,0)</f>
        <v>0</v>
      </c>
      <c r="AG4099" t="str">
        <f>VLOOKUP(tbl_pbp[[#This Row],[gameId]], games!$B$2:$T$40, 9, FALSE)</f>
        <v>new-orleans-saints</v>
      </c>
      <c r="AH4099" s="5">
        <f>IF(tbl_pbp[[#This Row],[AwayTeam]] &lt;&gt; "new-orleans-saints", tbl_pbp[[#This Row],[homeWinPercentage]], 1-tbl_pbp[[#This Row],[homeWinPercentage]])</f>
        <v>0.995</v>
      </c>
      <c r="AI4099" s="13">
        <f>tbl_pbp[[#This Row],[Kamara]]*tbl_pbp[[#This Row],[Impactful Play]]</f>
        <v>0</v>
      </c>
      <c r="AJ4099" s="13">
        <f>tbl_pbp[[#This Row],[Thomas]]*tbl_pbp[[#This Row],[Impactful Play]]</f>
        <v>0</v>
      </c>
      <c r="AK4099" s="13" t="str">
        <f>VLOOKUP(tbl_pbp[[#This Row],[Play Saints Win % Increase]], tbl_impact[],3,TRUE)</f>
        <v>Scented (0 to +5%)</v>
      </c>
    </row>
    <row r="4100" spans="1:37">
      <c r="A4100" s="1">
        <v>99</v>
      </c>
      <c r="B4100" s="5">
        <v>2E-3</v>
      </c>
      <c r="C4100" t="s">
        <v>4559</v>
      </c>
      <c r="D4100">
        <v>0</v>
      </c>
      <c r="E4100">
        <v>0</v>
      </c>
      <c r="F4100">
        <v>3</v>
      </c>
      <c r="G4100">
        <v>0</v>
      </c>
      <c r="H4100">
        <v>31</v>
      </c>
      <c r="I4100">
        <v>5</v>
      </c>
      <c r="J4100">
        <v>94</v>
      </c>
      <c r="K4100" t="s">
        <v>29</v>
      </c>
      <c r="L4100">
        <v>3</v>
      </c>
      <c r="M4100">
        <v>94</v>
      </c>
      <c r="N4100" t="s">
        <v>4560</v>
      </c>
      <c r="O4100" t="s">
        <v>2163</v>
      </c>
      <c r="P4100" t="s">
        <v>30</v>
      </c>
      <c r="Q4100" t="s">
        <v>31</v>
      </c>
      <c r="R4100" t="s">
        <v>32</v>
      </c>
      <c r="S4100" t="s">
        <v>42</v>
      </c>
      <c r="T4100" t="s">
        <v>542</v>
      </c>
      <c r="U4100" t="s">
        <v>543</v>
      </c>
      <c r="V4100" t="s">
        <v>4310</v>
      </c>
      <c r="X4100" t="str">
        <f>VLOOKUP(pbp!V1333, games!$B$2:$R$40, 3, FALSE)</f>
        <v>2019-10-27T17:00Z</v>
      </c>
      <c r="Y4100">
        <f>VLOOKUP(1*V4100,NFLGames!$H$11:$H$555,1,FALSE)</f>
        <v>401220330</v>
      </c>
      <c r="Z4100">
        <f>VLOOKUP($Y4100, NFLGames!$H$11:$K$555,2,FALSE)</f>
        <v>2020</v>
      </c>
      <c r="AA4100">
        <f>VLOOKUP($Y4100, NFLGames!$H$11:$K$555,3,FALSE)</f>
        <v>9</v>
      </c>
      <c r="AB4100" s="6">
        <f>IF(A4101=0, 0, AH4101-tbl_pbp[[#This Row],[Saints Win %]])</f>
        <v>0</v>
      </c>
      <c r="AE4100">
        <f>ABS(tbl_pbp[[#This Row],[play.homeScore]]-tbl_pbp[[#This Row],[play.awayScore]])</f>
        <v>31</v>
      </c>
      <c r="AF4100">
        <f>IF(tbl_pbp[[#This Row],[Play Saints Win % Increase]]&gt;=$AF$4,1,0)</f>
        <v>0</v>
      </c>
      <c r="AG4100" t="str">
        <f>VLOOKUP(tbl_pbp[[#This Row],[gameId]], games!$B$2:$T$40, 9, FALSE)</f>
        <v>new-orleans-saints</v>
      </c>
      <c r="AH4100" s="5">
        <f>IF(tbl_pbp[[#This Row],[AwayTeam]] &lt;&gt; "new-orleans-saints", tbl_pbp[[#This Row],[homeWinPercentage]], 1-tbl_pbp[[#This Row],[homeWinPercentage]])</f>
        <v>0.998</v>
      </c>
      <c r="AI4100" s="13">
        <f>tbl_pbp[[#This Row],[Kamara]]*tbl_pbp[[#This Row],[Impactful Play]]</f>
        <v>0</v>
      </c>
      <c r="AJ4100" s="13">
        <f>tbl_pbp[[#This Row],[Thomas]]*tbl_pbp[[#This Row],[Impactful Play]]</f>
        <v>0</v>
      </c>
      <c r="AK4100" s="13" t="str">
        <f>VLOOKUP(tbl_pbp[[#This Row],[Play Saints Win % Increase]], tbl_impact[],3,TRUE)</f>
        <v>Scented (0 to +5%)</v>
      </c>
    </row>
    <row r="4101" spans="1:37">
      <c r="A4101" s="1">
        <v>100</v>
      </c>
      <c r="B4101" s="5">
        <v>2E-3</v>
      </c>
      <c r="C4101" t="s">
        <v>4561</v>
      </c>
      <c r="D4101">
        <v>0</v>
      </c>
      <c r="E4101">
        <v>0</v>
      </c>
      <c r="F4101">
        <v>3</v>
      </c>
      <c r="G4101">
        <v>0</v>
      </c>
      <c r="H4101">
        <v>31</v>
      </c>
      <c r="I4101">
        <v>10</v>
      </c>
      <c r="J4101">
        <v>84</v>
      </c>
      <c r="K4101" t="s">
        <v>29</v>
      </c>
      <c r="L4101">
        <v>1</v>
      </c>
      <c r="M4101">
        <v>84</v>
      </c>
      <c r="N4101" t="s">
        <v>4562</v>
      </c>
      <c r="O4101" t="s">
        <v>1537</v>
      </c>
      <c r="P4101" t="s">
        <v>45</v>
      </c>
      <c r="Q4101" t="s">
        <v>46</v>
      </c>
      <c r="R4101" t="s">
        <v>47</v>
      </c>
      <c r="S4101" t="s">
        <v>33</v>
      </c>
      <c r="T4101" t="s">
        <v>162</v>
      </c>
      <c r="U4101" t="s">
        <v>163</v>
      </c>
      <c r="V4101" t="s">
        <v>4310</v>
      </c>
      <c r="X4101" t="str">
        <f>VLOOKUP(pbp!V1334, games!$B$2:$R$40, 3, FALSE)</f>
        <v>2019-10-27T17:00Z</v>
      </c>
      <c r="Y4101">
        <f>VLOOKUP(1*V4101,NFLGames!$H$11:$H$555,1,FALSE)</f>
        <v>401220330</v>
      </c>
      <c r="Z4101">
        <f>VLOOKUP($Y4101, NFLGames!$H$11:$K$555,2,FALSE)</f>
        <v>2020</v>
      </c>
      <c r="AA4101">
        <f>VLOOKUP($Y4101, NFLGames!$H$11:$K$555,3,FALSE)</f>
        <v>9</v>
      </c>
      <c r="AB4101" s="6">
        <f>IF(A4102=0, 0, AH4102-tbl_pbp[[#This Row],[Saints Win %]])</f>
        <v>0</v>
      </c>
      <c r="AE4101">
        <f>ABS(tbl_pbp[[#This Row],[play.homeScore]]-tbl_pbp[[#This Row],[play.awayScore]])</f>
        <v>31</v>
      </c>
      <c r="AF4101">
        <f>IF(tbl_pbp[[#This Row],[Play Saints Win % Increase]]&gt;=$AF$4,1,0)</f>
        <v>0</v>
      </c>
      <c r="AG4101" t="str">
        <f>VLOOKUP(tbl_pbp[[#This Row],[gameId]], games!$B$2:$T$40, 9, FALSE)</f>
        <v>new-orleans-saints</v>
      </c>
      <c r="AH4101" s="5">
        <f>IF(tbl_pbp[[#This Row],[AwayTeam]] &lt;&gt; "new-orleans-saints", tbl_pbp[[#This Row],[homeWinPercentage]], 1-tbl_pbp[[#This Row],[homeWinPercentage]])</f>
        <v>0.998</v>
      </c>
      <c r="AI4101" s="13">
        <f>tbl_pbp[[#This Row],[Kamara]]*tbl_pbp[[#This Row],[Impactful Play]]</f>
        <v>0</v>
      </c>
      <c r="AJ4101" s="13">
        <f>tbl_pbp[[#This Row],[Thomas]]*tbl_pbp[[#This Row],[Impactful Play]]</f>
        <v>0</v>
      </c>
      <c r="AK4101" s="13" t="str">
        <f>VLOOKUP(tbl_pbp[[#This Row],[Play Saints Win % Increase]], tbl_impact[],3,TRUE)</f>
        <v>Scented (0 to +5%)</v>
      </c>
    </row>
    <row r="4102" spans="1:37">
      <c r="A4102" s="1">
        <v>101</v>
      </c>
      <c r="B4102" s="5">
        <v>2E-3</v>
      </c>
      <c r="C4102" t="s">
        <v>4563</v>
      </c>
      <c r="D4102">
        <v>0</v>
      </c>
      <c r="E4102">
        <v>0</v>
      </c>
      <c r="F4102">
        <v>3</v>
      </c>
      <c r="G4102">
        <v>0</v>
      </c>
      <c r="H4102">
        <v>31</v>
      </c>
      <c r="I4102">
        <v>10</v>
      </c>
      <c r="J4102">
        <v>67</v>
      </c>
      <c r="K4102" t="s">
        <v>29</v>
      </c>
      <c r="L4102">
        <v>1</v>
      </c>
      <c r="M4102">
        <v>67</v>
      </c>
      <c r="N4102" t="s">
        <v>4564</v>
      </c>
      <c r="O4102" t="s">
        <v>4565</v>
      </c>
      <c r="P4102" t="s">
        <v>45</v>
      </c>
      <c r="Q4102" t="s">
        <v>46</v>
      </c>
      <c r="R4102" t="s">
        <v>47</v>
      </c>
      <c r="S4102" t="s">
        <v>33</v>
      </c>
      <c r="T4102" t="s">
        <v>438</v>
      </c>
      <c r="U4102" t="s">
        <v>1358</v>
      </c>
      <c r="V4102" t="s">
        <v>4310</v>
      </c>
      <c r="X4102" t="str">
        <f>VLOOKUP(pbp!V1335, games!$B$2:$R$40, 3, FALSE)</f>
        <v>2019-10-27T17:00Z</v>
      </c>
      <c r="Y4102">
        <f>VLOOKUP(1*V4102,NFLGames!$H$11:$H$555,1,FALSE)</f>
        <v>401220330</v>
      </c>
      <c r="Z4102">
        <f>VLOOKUP($Y4102, NFLGames!$H$11:$K$555,2,FALSE)</f>
        <v>2020</v>
      </c>
      <c r="AA4102">
        <f>VLOOKUP($Y4102, NFLGames!$H$11:$K$555,3,FALSE)</f>
        <v>9</v>
      </c>
      <c r="AB4102" s="6">
        <f>IF(A4103=0, 0, AH4103-tbl_pbp[[#This Row],[Saints Win %]])</f>
        <v>0</v>
      </c>
      <c r="AE4102">
        <f>ABS(tbl_pbp[[#This Row],[play.homeScore]]-tbl_pbp[[#This Row],[play.awayScore]])</f>
        <v>31</v>
      </c>
      <c r="AF4102">
        <f>IF(tbl_pbp[[#This Row],[Play Saints Win % Increase]]&gt;=$AF$4,1,0)</f>
        <v>0</v>
      </c>
      <c r="AG4102" t="str">
        <f>VLOOKUP(tbl_pbp[[#This Row],[gameId]], games!$B$2:$T$40, 9, FALSE)</f>
        <v>new-orleans-saints</v>
      </c>
      <c r="AH4102" s="5">
        <f>IF(tbl_pbp[[#This Row],[AwayTeam]] &lt;&gt; "new-orleans-saints", tbl_pbp[[#This Row],[homeWinPercentage]], 1-tbl_pbp[[#This Row],[homeWinPercentage]])</f>
        <v>0.998</v>
      </c>
      <c r="AI4102" s="13">
        <f>tbl_pbp[[#This Row],[Kamara]]*tbl_pbp[[#This Row],[Impactful Play]]</f>
        <v>0</v>
      </c>
      <c r="AJ4102" s="13">
        <f>tbl_pbp[[#This Row],[Thomas]]*tbl_pbp[[#This Row],[Impactful Play]]</f>
        <v>0</v>
      </c>
      <c r="AK4102" s="13" t="str">
        <f>VLOOKUP(tbl_pbp[[#This Row],[Play Saints Win % Increase]], tbl_impact[],3,TRUE)</f>
        <v>Scented (0 to +5%)</v>
      </c>
    </row>
    <row r="4103" spans="1:37">
      <c r="A4103" s="1">
        <v>102</v>
      </c>
      <c r="B4103" s="5">
        <v>2E-3</v>
      </c>
      <c r="C4103" t="s">
        <v>4566</v>
      </c>
      <c r="D4103">
        <v>0</v>
      </c>
      <c r="E4103">
        <v>0</v>
      </c>
      <c r="F4103">
        <v>3</v>
      </c>
      <c r="G4103">
        <v>0</v>
      </c>
      <c r="H4103">
        <v>31</v>
      </c>
      <c r="I4103">
        <v>12</v>
      </c>
      <c r="J4103">
        <v>69</v>
      </c>
      <c r="K4103" t="s">
        <v>29</v>
      </c>
      <c r="L4103">
        <v>2</v>
      </c>
      <c r="M4103">
        <v>69</v>
      </c>
      <c r="N4103" t="s">
        <v>4567</v>
      </c>
      <c r="O4103" t="s">
        <v>276</v>
      </c>
      <c r="P4103" t="s">
        <v>30</v>
      </c>
      <c r="Q4103" t="s">
        <v>31</v>
      </c>
      <c r="R4103" t="s">
        <v>32</v>
      </c>
      <c r="S4103" t="s">
        <v>871</v>
      </c>
      <c r="T4103" t="s">
        <v>361</v>
      </c>
      <c r="U4103" t="s">
        <v>4568</v>
      </c>
      <c r="V4103" t="s">
        <v>4310</v>
      </c>
      <c r="X4103" t="str">
        <f>VLOOKUP(pbp!V1336, games!$B$2:$R$40, 3, FALSE)</f>
        <v>2019-10-27T17:00Z</v>
      </c>
      <c r="Y4103">
        <f>VLOOKUP(1*V4103,NFLGames!$H$11:$H$555,1,FALSE)</f>
        <v>401220330</v>
      </c>
      <c r="Z4103">
        <f>VLOOKUP($Y4103, NFLGames!$H$11:$K$555,2,FALSE)</f>
        <v>2020</v>
      </c>
      <c r="AA4103">
        <f>VLOOKUP($Y4103, NFLGames!$H$11:$K$555,3,FALSE)</f>
        <v>9</v>
      </c>
      <c r="AB4103" s="6">
        <f>IF(A4104=0, 0, AH4104-tbl_pbp[[#This Row],[Saints Win %]])</f>
        <v>-2.0000000000000018E-3</v>
      </c>
      <c r="AC4103">
        <v>1</v>
      </c>
      <c r="AE4103">
        <f>ABS(tbl_pbp[[#This Row],[play.homeScore]]-tbl_pbp[[#This Row],[play.awayScore]])</f>
        <v>31</v>
      </c>
      <c r="AF4103">
        <f>IF(tbl_pbp[[#This Row],[Play Saints Win % Increase]]&gt;=$AF$4,1,0)</f>
        <v>0</v>
      </c>
      <c r="AG4103" t="str">
        <f>VLOOKUP(tbl_pbp[[#This Row],[gameId]], games!$B$2:$T$40, 9, FALSE)</f>
        <v>new-orleans-saints</v>
      </c>
      <c r="AH4103" s="5">
        <f>IF(tbl_pbp[[#This Row],[AwayTeam]] &lt;&gt; "new-orleans-saints", tbl_pbp[[#This Row],[homeWinPercentage]], 1-tbl_pbp[[#This Row],[homeWinPercentage]])</f>
        <v>0.998</v>
      </c>
      <c r="AI4103" s="13">
        <f>tbl_pbp[[#This Row],[Kamara]]*tbl_pbp[[#This Row],[Impactful Play]]</f>
        <v>0</v>
      </c>
      <c r="AJ4103" s="13">
        <f>tbl_pbp[[#This Row],[Thomas]]*tbl_pbp[[#This Row],[Impactful Play]]</f>
        <v>0</v>
      </c>
      <c r="AK4103" s="13" t="str">
        <f>VLOOKUP(tbl_pbp[[#This Row],[Play Saints Win % Increase]], tbl_impact[],3,TRUE)</f>
        <v>Bad (0 to -5%)</v>
      </c>
    </row>
    <row r="4104" spans="1:37">
      <c r="A4104" s="1">
        <v>103</v>
      </c>
      <c r="B4104" s="5">
        <v>4.0000000000000001E-3</v>
      </c>
      <c r="C4104" t="s">
        <v>4569</v>
      </c>
      <c r="D4104">
        <v>0</v>
      </c>
      <c r="E4104">
        <v>0</v>
      </c>
      <c r="F4104">
        <v>3</v>
      </c>
      <c r="G4104">
        <v>0</v>
      </c>
      <c r="H4104">
        <v>31</v>
      </c>
      <c r="I4104">
        <v>17</v>
      </c>
      <c r="J4104">
        <v>74</v>
      </c>
      <c r="K4104" t="s">
        <v>29</v>
      </c>
      <c r="L4104">
        <v>3</v>
      </c>
      <c r="M4104">
        <v>74</v>
      </c>
      <c r="N4104" t="s">
        <v>4570</v>
      </c>
      <c r="O4104" t="s">
        <v>277</v>
      </c>
      <c r="P4104" t="s">
        <v>30</v>
      </c>
      <c r="Q4104" t="s">
        <v>31</v>
      </c>
      <c r="R4104" t="s">
        <v>32</v>
      </c>
      <c r="S4104" t="s">
        <v>4571</v>
      </c>
      <c r="T4104" t="s">
        <v>221</v>
      </c>
      <c r="U4104" t="s">
        <v>4572</v>
      </c>
      <c r="V4104" t="s">
        <v>4310</v>
      </c>
      <c r="X4104" t="str">
        <f>VLOOKUP(pbp!V1337, games!$B$2:$R$40, 3, FALSE)</f>
        <v>2019-10-27T17:00Z</v>
      </c>
      <c r="Y4104">
        <f>VLOOKUP(1*V4104,NFLGames!$H$11:$H$555,1,FALSE)</f>
        <v>401220330</v>
      </c>
      <c r="Z4104">
        <f>VLOOKUP($Y4104, NFLGames!$H$11:$K$555,2,FALSE)</f>
        <v>2020</v>
      </c>
      <c r="AA4104">
        <f>VLOOKUP($Y4104, NFLGames!$H$11:$K$555,3,FALSE)</f>
        <v>9</v>
      </c>
      <c r="AB4104" s="6">
        <f>IF(A4105=0, 0, AH4105-tbl_pbp[[#This Row],[Saints Win %]])</f>
        <v>3.0000000000000027E-3</v>
      </c>
      <c r="AC4104">
        <v>1</v>
      </c>
      <c r="AE4104">
        <f>ABS(tbl_pbp[[#This Row],[play.homeScore]]-tbl_pbp[[#This Row],[play.awayScore]])</f>
        <v>31</v>
      </c>
      <c r="AF4104">
        <f>IF(tbl_pbp[[#This Row],[Play Saints Win % Increase]]&gt;=$AF$4,1,0)</f>
        <v>0</v>
      </c>
      <c r="AG4104" t="str">
        <f>VLOOKUP(tbl_pbp[[#This Row],[gameId]], games!$B$2:$T$40, 9, FALSE)</f>
        <v>new-orleans-saints</v>
      </c>
      <c r="AH4104" s="5">
        <f>IF(tbl_pbp[[#This Row],[AwayTeam]] &lt;&gt; "new-orleans-saints", tbl_pbp[[#This Row],[homeWinPercentage]], 1-tbl_pbp[[#This Row],[homeWinPercentage]])</f>
        <v>0.996</v>
      </c>
      <c r="AI4104" s="13">
        <f>tbl_pbp[[#This Row],[Kamara]]*tbl_pbp[[#This Row],[Impactful Play]]</f>
        <v>0</v>
      </c>
      <c r="AJ4104" s="13">
        <f>tbl_pbp[[#This Row],[Thomas]]*tbl_pbp[[#This Row],[Impactful Play]]</f>
        <v>0</v>
      </c>
      <c r="AK4104" s="13" t="str">
        <f>VLOOKUP(tbl_pbp[[#This Row],[Play Saints Win % Increase]], tbl_impact[],3,TRUE)</f>
        <v>Scented (0 to +5%)</v>
      </c>
    </row>
    <row r="4105" spans="1:37">
      <c r="A4105" s="1">
        <v>104</v>
      </c>
      <c r="B4105" s="5">
        <v>1E-3</v>
      </c>
      <c r="C4105" t="s">
        <v>4573</v>
      </c>
      <c r="D4105">
        <v>0</v>
      </c>
      <c r="E4105">
        <v>0</v>
      </c>
      <c r="F4105">
        <v>3</v>
      </c>
      <c r="G4105">
        <v>0</v>
      </c>
      <c r="H4105">
        <v>31</v>
      </c>
      <c r="I4105">
        <v>12</v>
      </c>
      <c r="J4105">
        <v>69</v>
      </c>
      <c r="K4105" t="s">
        <v>29</v>
      </c>
      <c r="L4105">
        <v>4</v>
      </c>
      <c r="M4105">
        <v>69</v>
      </c>
      <c r="N4105" t="s">
        <v>4574</v>
      </c>
      <c r="O4105" t="s">
        <v>4575</v>
      </c>
      <c r="P4105" t="s">
        <v>66</v>
      </c>
      <c r="Q4105" t="s">
        <v>67</v>
      </c>
      <c r="R4105" t="s">
        <v>68</v>
      </c>
      <c r="S4105" t="s">
        <v>204</v>
      </c>
      <c r="T4105" t="s">
        <v>361</v>
      </c>
      <c r="U4105" t="s">
        <v>4576</v>
      </c>
      <c r="V4105" t="s">
        <v>4310</v>
      </c>
      <c r="X4105" t="str">
        <f>VLOOKUP(pbp!V1338, games!$B$2:$R$40, 3, FALSE)</f>
        <v>2019-10-27T17:00Z</v>
      </c>
      <c r="Y4105">
        <f>VLOOKUP(1*V4105,NFLGames!$H$11:$H$555,1,FALSE)</f>
        <v>401220330</v>
      </c>
      <c r="Z4105">
        <f>VLOOKUP($Y4105, NFLGames!$H$11:$K$555,2,FALSE)</f>
        <v>2020</v>
      </c>
      <c r="AA4105">
        <f>VLOOKUP($Y4105, NFLGames!$H$11:$K$555,3,FALSE)</f>
        <v>9</v>
      </c>
      <c r="AB4105" s="6">
        <f>IF(A4106=0, 0, AH4106-tbl_pbp[[#This Row],[Saints Win %]])</f>
        <v>0</v>
      </c>
      <c r="AE4105">
        <f>ABS(tbl_pbp[[#This Row],[play.homeScore]]-tbl_pbp[[#This Row],[play.awayScore]])</f>
        <v>31</v>
      </c>
      <c r="AF4105">
        <f>IF(tbl_pbp[[#This Row],[Play Saints Win % Increase]]&gt;=$AF$4,1,0)</f>
        <v>0</v>
      </c>
      <c r="AG4105" t="str">
        <f>VLOOKUP(tbl_pbp[[#This Row],[gameId]], games!$B$2:$T$40, 9, FALSE)</f>
        <v>new-orleans-saints</v>
      </c>
      <c r="AH4105" s="5">
        <f>IF(tbl_pbp[[#This Row],[AwayTeam]] &lt;&gt; "new-orleans-saints", tbl_pbp[[#This Row],[homeWinPercentage]], 1-tbl_pbp[[#This Row],[homeWinPercentage]])</f>
        <v>0.999</v>
      </c>
      <c r="AI4105" s="13">
        <f>tbl_pbp[[#This Row],[Kamara]]*tbl_pbp[[#This Row],[Impactful Play]]</f>
        <v>0</v>
      </c>
      <c r="AJ4105" s="13">
        <f>tbl_pbp[[#This Row],[Thomas]]*tbl_pbp[[#This Row],[Impactful Play]]</f>
        <v>0</v>
      </c>
      <c r="AK4105" s="13" t="str">
        <f>VLOOKUP(tbl_pbp[[#This Row],[Play Saints Win % Increase]], tbl_impact[],3,TRUE)</f>
        <v>Scented (0 to +5%)</v>
      </c>
    </row>
    <row r="4106" spans="1:37">
      <c r="A4106" s="1">
        <v>105</v>
      </c>
      <c r="B4106" s="5">
        <v>1E-3</v>
      </c>
      <c r="C4106" t="s">
        <v>4577</v>
      </c>
      <c r="D4106">
        <v>0</v>
      </c>
      <c r="E4106">
        <v>0</v>
      </c>
      <c r="F4106">
        <v>3</v>
      </c>
      <c r="G4106">
        <v>0</v>
      </c>
      <c r="H4106">
        <v>31</v>
      </c>
      <c r="I4106">
        <v>10</v>
      </c>
      <c r="J4106">
        <v>19</v>
      </c>
      <c r="K4106" t="s">
        <v>369</v>
      </c>
      <c r="L4106">
        <v>1</v>
      </c>
      <c r="M4106">
        <v>81</v>
      </c>
      <c r="N4106" t="s">
        <v>4578</v>
      </c>
      <c r="O4106" t="s">
        <v>1280</v>
      </c>
      <c r="P4106" t="s">
        <v>30</v>
      </c>
      <c r="Q4106" t="s">
        <v>31</v>
      </c>
      <c r="R4106" t="s">
        <v>32</v>
      </c>
      <c r="S4106" t="s">
        <v>33</v>
      </c>
      <c r="T4106" t="s">
        <v>396</v>
      </c>
      <c r="U4106" t="s">
        <v>4579</v>
      </c>
      <c r="V4106" t="s">
        <v>4310</v>
      </c>
      <c r="X4106" t="str">
        <f>VLOOKUP(pbp!V1339, games!$B$2:$R$40, 3, FALSE)</f>
        <v>2019-10-27T17:00Z</v>
      </c>
      <c r="Y4106">
        <f>VLOOKUP(1*V4106,NFLGames!$H$11:$H$555,1,FALSE)</f>
        <v>401220330</v>
      </c>
      <c r="Z4106">
        <f>VLOOKUP($Y4106, NFLGames!$H$11:$K$555,2,FALSE)</f>
        <v>2020</v>
      </c>
      <c r="AA4106">
        <f>VLOOKUP($Y4106, NFLGames!$H$11:$K$555,3,FALSE)</f>
        <v>9</v>
      </c>
      <c r="AB4106" s="6">
        <f>IF(A4107=0, 0, AH4107-tbl_pbp[[#This Row],[Saints Win %]])</f>
        <v>-1.0000000000000009E-3</v>
      </c>
      <c r="AE4106">
        <f>ABS(tbl_pbp[[#This Row],[play.homeScore]]-tbl_pbp[[#This Row],[play.awayScore]])</f>
        <v>31</v>
      </c>
      <c r="AF4106">
        <f>IF(tbl_pbp[[#This Row],[Play Saints Win % Increase]]&gt;=$AF$4,1,0)</f>
        <v>0</v>
      </c>
      <c r="AG4106" t="str">
        <f>VLOOKUP(tbl_pbp[[#This Row],[gameId]], games!$B$2:$T$40, 9, FALSE)</f>
        <v>new-orleans-saints</v>
      </c>
      <c r="AH4106" s="5">
        <f>IF(tbl_pbp[[#This Row],[AwayTeam]] &lt;&gt; "new-orleans-saints", tbl_pbp[[#This Row],[homeWinPercentage]], 1-tbl_pbp[[#This Row],[homeWinPercentage]])</f>
        <v>0.999</v>
      </c>
      <c r="AI4106" s="13">
        <f>tbl_pbp[[#This Row],[Kamara]]*tbl_pbp[[#This Row],[Impactful Play]]</f>
        <v>0</v>
      </c>
      <c r="AJ4106" s="13">
        <f>tbl_pbp[[#This Row],[Thomas]]*tbl_pbp[[#This Row],[Impactful Play]]</f>
        <v>0</v>
      </c>
      <c r="AK4106" s="13" t="str">
        <f>VLOOKUP(tbl_pbp[[#This Row],[Play Saints Win % Increase]], tbl_impact[],3,TRUE)</f>
        <v>Bad (0 to -5%)</v>
      </c>
    </row>
    <row r="4107" spans="1:37">
      <c r="A4107" s="1">
        <v>106</v>
      </c>
      <c r="B4107" s="5">
        <v>2E-3</v>
      </c>
      <c r="C4107" t="s">
        <v>4580</v>
      </c>
      <c r="D4107">
        <v>0</v>
      </c>
      <c r="E4107">
        <v>0</v>
      </c>
      <c r="F4107">
        <v>3</v>
      </c>
      <c r="G4107">
        <v>0</v>
      </c>
      <c r="H4107">
        <v>31</v>
      </c>
      <c r="I4107">
        <v>6</v>
      </c>
      <c r="J4107">
        <v>23</v>
      </c>
      <c r="K4107" t="s">
        <v>369</v>
      </c>
      <c r="L4107">
        <v>2</v>
      </c>
      <c r="M4107">
        <v>77</v>
      </c>
      <c r="N4107" t="s">
        <v>4581</v>
      </c>
      <c r="O4107" t="s">
        <v>580</v>
      </c>
      <c r="P4107" t="s">
        <v>30</v>
      </c>
      <c r="Q4107" t="s">
        <v>31</v>
      </c>
      <c r="R4107" t="s">
        <v>32</v>
      </c>
      <c r="S4107" t="s">
        <v>60</v>
      </c>
      <c r="T4107" t="s">
        <v>872</v>
      </c>
      <c r="U4107" t="s">
        <v>4582</v>
      </c>
      <c r="V4107" t="s">
        <v>4310</v>
      </c>
      <c r="X4107" t="str">
        <f>VLOOKUP(pbp!V1340, games!$B$2:$R$40, 3, FALSE)</f>
        <v>2019-10-27T17:00Z</v>
      </c>
      <c r="Y4107">
        <f>VLOOKUP(1*V4107,NFLGames!$H$11:$H$555,1,FALSE)</f>
        <v>401220330</v>
      </c>
      <c r="Z4107">
        <f>VLOOKUP($Y4107, NFLGames!$H$11:$K$555,2,FALSE)</f>
        <v>2020</v>
      </c>
      <c r="AA4107">
        <f>VLOOKUP($Y4107, NFLGames!$H$11:$K$555,3,FALSE)</f>
        <v>9</v>
      </c>
      <c r="AB4107" s="6">
        <f>IF(A4108=0, 0, AH4108-tbl_pbp[[#This Row],[Saints Win %]])</f>
        <v>0</v>
      </c>
      <c r="AE4107">
        <f>ABS(tbl_pbp[[#This Row],[play.homeScore]]-tbl_pbp[[#This Row],[play.awayScore]])</f>
        <v>31</v>
      </c>
      <c r="AF4107">
        <f>IF(tbl_pbp[[#This Row],[Play Saints Win % Increase]]&gt;=$AF$4,1,0)</f>
        <v>0</v>
      </c>
      <c r="AG4107" t="str">
        <f>VLOOKUP(tbl_pbp[[#This Row],[gameId]], games!$B$2:$T$40, 9, FALSE)</f>
        <v>new-orleans-saints</v>
      </c>
      <c r="AH4107" s="5">
        <f>IF(tbl_pbp[[#This Row],[AwayTeam]] &lt;&gt; "new-orleans-saints", tbl_pbp[[#This Row],[homeWinPercentage]], 1-tbl_pbp[[#This Row],[homeWinPercentage]])</f>
        <v>0.998</v>
      </c>
      <c r="AI4107" s="13">
        <f>tbl_pbp[[#This Row],[Kamara]]*tbl_pbp[[#This Row],[Impactful Play]]</f>
        <v>0</v>
      </c>
      <c r="AJ4107" s="13">
        <f>tbl_pbp[[#This Row],[Thomas]]*tbl_pbp[[#This Row],[Impactful Play]]</f>
        <v>0</v>
      </c>
      <c r="AK4107" s="13" t="str">
        <f>VLOOKUP(tbl_pbp[[#This Row],[Play Saints Win % Increase]], tbl_impact[],3,TRUE)</f>
        <v>Scented (0 to +5%)</v>
      </c>
    </row>
    <row r="4108" spans="1:37">
      <c r="A4108" s="1">
        <v>107</v>
      </c>
      <c r="B4108" s="5">
        <v>2E-3</v>
      </c>
      <c r="C4108" t="s">
        <v>4583</v>
      </c>
      <c r="D4108">
        <v>0</v>
      </c>
      <c r="E4108">
        <v>0</v>
      </c>
      <c r="F4108">
        <v>3</v>
      </c>
      <c r="G4108">
        <v>0</v>
      </c>
      <c r="H4108">
        <v>31</v>
      </c>
      <c r="I4108">
        <v>10</v>
      </c>
      <c r="J4108">
        <v>38</v>
      </c>
      <c r="K4108" t="s">
        <v>369</v>
      </c>
      <c r="L4108">
        <v>1</v>
      </c>
      <c r="M4108">
        <v>62</v>
      </c>
      <c r="N4108" t="s">
        <v>4584</v>
      </c>
      <c r="O4108" t="s">
        <v>4585</v>
      </c>
      <c r="P4108" t="s">
        <v>30</v>
      </c>
      <c r="Q4108" t="s">
        <v>31</v>
      </c>
      <c r="R4108" t="s">
        <v>32</v>
      </c>
      <c r="S4108" t="s">
        <v>33</v>
      </c>
      <c r="T4108" t="s">
        <v>1116</v>
      </c>
      <c r="U4108" t="s">
        <v>4586</v>
      </c>
      <c r="V4108" t="s">
        <v>4310</v>
      </c>
      <c r="X4108" t="str">
        <f>VLOOKUP(pbp!V1341, games!$B$2:$R$40, 3, FALSE)</f>
        <v>2019-10-27T17:00Z</v>
      </c>
      <c r="Y4108">
        <f>VLOOKUP(1*V4108,NFLGames!$H$11:$H$555,1,FALSE)</f>
        <v>401220330</v>
      </c>
      <c r="Z4108">
        <f>VLOOKUP($Y4108, NFLGames!$H$11:$K$555,2,FALSE)</f>
        <v>2020</v>
      </c>
      <c r="AA4108">
        <f>VLOOKUP($Y4108, NFLGames!$H$11:$K$555,3,FALSE)</f>
        <v>9</v>
      </c>
      <c r="AB4108" s="6">
        <f>IF(A4109=0, 0, AH4109-tbl_pbp[[#This Row],[Saints Win %]])</f>
        <v>0</v>
      </c>
      <c r="AE4108">
        <f>ABS(tbl_pbp[[#This Row],[play.homeScore]]-tbl_pbp[[#This Row],[play.awayScore]])</f>
        <v>31</v>
      </c>
      <c r="AF4108">
        <f>IF(tbl_pbp[[#This Row],[Play Saints Win % Increase]]&gt;=$AF$4,1,0)</f>
        <v>0</v>
      </c>
      <c r="AG4108" t="str">
        <f>VLOOKUP(tbl_pbp[[#This Row],[gameId]], games!$B$2:$T$40, 9, FALSE)</f>
        <v>new-orleans-saints</v>
      </c>
      <c r="AH4108" s="5">
        <f>IF(tbl_pbp[[#This Row],[AwayTeam]] &lt;&gt; "new-orleans-saints", tbl_pbp[[#This Row],[homeWinPercentage]], 1-tbl_pbp[[#This Row],[homeWinPercentage]])</f>
        <v>0.998</v>
      </c>
      <c r="AI4108" s="13">
        <f>tbl_pbp[[#This Row],[Kamara]]*tbl_pbp[[#This Row],[Impactful Play]]</f>
        <v>0</v>
      </c>
      <c r="AJ4108" s="13">
        <f>tbl_pbp[[#This Row],[Thomas]]*tbl_pbp[[#This Row],[Impactful Play]]</f>
        <v>0</v>
      </c>
      <c r="AK4108" s="13" t="str">
        <f>VLOOKUP(tbl_pbp[[#This Row],[Play Saints Win % Increase]], tbl_impact[],3,TRUE)</f>
        <v>Scented (0 to +5%)</v>
      </c>
    </row>
    <row r="4109" spans="1:37">
      <c r="A4109" s="1">
        <v>108</v>
      </c>
      <c r="B4109" s="5">
        <v>2E-3</v>
      </c>
      <c r="C4109" t="s">
        <v>4587</v>
      </c>
      <c r="D4109">
        <v>0</v>
      </c>
      <c r="E4109">
        <v>0</v>
      </c>
      <c r="F4109">
        <v>3</v>
      </c>
      <c r="G4109">
        <v>0</v>
      </c>
      <c r="H4109">
        <v>31</v>
      </c>
      <c r="I4109">
        <v>8</v>
      </c>
      <c r="J4109">
        <v>40</v>
      </c>
      <c r="K4109" t="s">
        <v>369</v>
      </c>
      <c r="L4109">
        <v>2</v>
      </c>
      <c r="M4109">
        <v>60</v>
      </c>
      <c r="N4109" t="s">
        <v>4588</v>
      </c>
      <c r="O4109" t="s">
        <v>219</v>
      </c>
      <c r="P4109" t="s">
        <v>30</v>
      </c>
      <c r="Q4109" t="s">
        <v>31</v>
      </c>
      <c r="R4109" t="s">
        <v>32</v>
      </c>
      <c r="S4109" t="s">
        <v>73</v>
      </c>
      <c r="T4109" t="s">
        <v>555</v>
      </c>
      <c r="U4109" t="s">
        <v>4589</v>
      </c>
      <c r="V4109" t="s">
        <v>4310</v>
      </c>
      <c r="X4109" t="str">
        <f>VLOOKUP(pbp!V1342, games!$B$2:$R$40, 3, FALSE)</f>
        <v>2019-10-27T17:00Z</v>
      </c>
      <c r="Y4109">
        <f>VLOOKUP(1*V4109,NFLGames!$H$11:$H$555,1,FALSE)</f>
        <v>401220330</v>
      </c>
      <c r="Z4109">
        <f>VLOOKUP($Y4109, NFLGames!$H$11:$K$555,2,FALSE)</f>
        <v>2020</v>
      </c>
      <c r="AA4109">
        <f>VLOOKUP($Y4109, NFLGames!$H$11:$K$555,3,FALSE)</f>
        <v>9</v>
      </c>
      <c r="AB4109" s="6">
        <f>IF(A4110=0, 0, AH4110-tbl_pbp[[#This Row],[Saints Win %]])</f>
        <v>0</v>
      </c>
      <c r="AE4109">
        <f>ABS(tbl_pbp[[#This Row],[play.homeScore]]-tbl_pbp[[#This Row],[play.awayScore]])</f>
        <v>31</v>
      </c>
      <c r="AF4109">
        <f>IF(tbl_pbp[[#This Row],[Play Saints Win % Increase]]&gt;=$AF$4,1,0)</f>
        <v>0</v>
      </c>
      <c r="AG4109" t="str">
        <f>VLOOKUP(tbl_pbp[[#This Row],[gameId]], games!$B$2:$T$40, 9, FALSE)</f>
        <v>new-orleans-saints</v>
      </c>
      <c r="AH4109" s="5">
        <f>IF(tbl_pbp[[#This Row],[AwayTeam]] &lt;&gt; "new-orleans-saints", tbl_pbp[[#This Row],[homeWinPercentage]], 1-tbl_pbp[[#This Row],[homeWinPercentage]])</f>
        <v>0.998</v>
      </c>
      <c r="AI4109" s="13">
        <f>tbl_pbp[[#This Row],[Kamara]]*tbl_pbp[[#This Row],[Impactful Play]]</f>
        <v>0</v>
      </c>
      <c r="AJ4109" s="13">
        <f>tbl_pbp[[#This Row],[Thomas]]*tbl_pbp[[#This Row],[Impactful Play]]</f>
        <v>0</v>
      </c>
      <c r="AK4109" s="13" t="str">
        <f>VLOOKUP(tbl_pbp[[#This Row],[Play Saints Win % Increase]], tbl_impact[],3,TRUE)</f>
        <v>Scented (0 to +5%)</v>
      </c>
    </row>
    <row r="4110" spans="1:37">
      <c r="A4110" s="1">
        <v>109</v>
      </c>
      <c r="B4110" s="5">
        <v>2E-3</v>
      </c>
      <c r="C4110" t="s">
        <v>4590</v>
      </c>
      <c r="D4110">
        <v>0</v>
      </c>
      <c r="E4110">
        <v>0</v>
      </c>
      <c r="F4110">
        <v>3</v>
      </c>
      <c r="G4110">
        <v>0</v>
      </c>
      <c r="H4110">
        <v>31</v>
      </c>
      <c r="I4110">
        <v>10</v>
      </c>
      <c r="J4110">
        <v>50</v>
      </c>
      <c r="K4110" t="s">
        <v>369</v>
      </c>
      <c r="L4110">
        <v>1</v>
      </c>
      <c r="M4110">
        <v>50</v>
      </c>
      <c r="N4110" t="s">
        <v>4591</v>
      </c>
      <c r="O4110" t="s">
        <v>2339</v>
      </c>
      <c r="P4110" t="s">
        <v>94</v>
      </c>
      <c r="Q4110" t="s">
        <v>95</v>
      </c>
      <c r="R4110" t="s">
        <v>96</v>
      </c>
      <c r="S4110" t="s">
        <v>33</v>
      </c>
      <c r="T4110" t="s">
        <v>226</v>
      </c>
      <c r="U4110" t="s">
        <v>227</v>
      </c>
      <c r="V4110" t="s">
        <v>4310</v>
      </c>
      <c r="X4110" t="str">
        <f>VLOOKUP(pbp!V1343, games!$B$2:$R$40, 3, FALSE)</f>
        <v>2019-10-27T17:00Z</v>
      </c>
      <c r="Y4110">
        <f>VLOOKUP(1*V4110,NFLGames!$H$11:$H$555,1,FALSE)</f>
        <v>401220330</v>
      </c>
      <c r="Z4110">
        <f>VLOOKUP($Y4110, NFLGames!$H$11:$K$555,2,FALSE)</f>
        <v>2020</v>
      </c>
      <c r="AA4110">
        <f>VLOOKUP($Y4110, NFLGames!$H$11:$K$555,3,FALSE)</f>
        <v>9</v>
      </c>
      <c r="AB4110" s="6">
        <f>IF(A4111=0, 0, AH4111-tbl_pbp[[#This Row],[Saints Win %]])</f>
        <v>1.0000000000000009E-3</v>
      </c>
      <c r="AE4110">
        <f>ABS(tbl_pbp[[#This Row],[play.homeScore]]-tbl_pbp[[#This Row],[play.awayScore]])</f>
        <v>31</v>
      </c>
      <c r="AF4110">
        <f>IF(tbl_pbp[[#This Row],[Play Saints Win % Increase]]&gt;=$AF$4,1,0)</f>
        <v>0</v>
      </c>
      <c r="AG4110" t="str">
        <f>VLOOKUP(tbl_pbp[[#This Row],[gameId]], games!$B$2:$T$40, 9, FALSE)</f>
        <v>new-orleans-saints</v>
      </c>
      <c r="AH4110" s="5">
        <f>IF(tbl_pbp[[#This Row],[AwayTeam]] &lt;&gt; "new-orleans-saints", tbl_pbp[[#This Row],[homeWinPercentage]], 1-tbl_pbp[[#This Row],[homeWinPercentage]])</f>
        <v>0.998</v>
      </c>
      <c r="AI4110" s="13">
        <f>tbl_pbp[[#This Row],[Kamara]]*tbl_pbp[[#This Row],[Impactful Play]]</f>
        <v>0</v>
      </c>
      <c r="AJ4110" s="13">
        <f>tbl_pbp[[#This Row],[Thomas]]*tbl_pbp[[#This Row],[Impactful Play]]</f>
        <v>0</v>
      </c>
      <c r="AK4110" s="13" t="str">
        <f>VLOOKUP(tbl_pbp[[#This Row],[Play Saints Win % Increase]], tbl_impact[],3,TRUE)</f>
        <v>Scented (0 to +5%)</v>
      </c>
    </row>
    <row r="4111" spans="1:37">
      <c r="A4111" s="1">
        <v>110</v>
      </c>
      <c r="B4111" s="5">
        <v>1E-3</v>
      </c>
      <c r="C4111" t="s">
        <v>4592</v>
      </c>
      <c r="D4111">
        <v>0</v>
      </c>
      <c r="E4111">
        <v>0</v>
      </c>
      <c r="F4111">
        <v>3</v>
      </c>
      <c r="G4111">
        <v>0</v>
      </c>
      <c r="H4111">
        <v>31</v>
      </c>
      <c r="I4111">
        <v>10</v>
      </c>
      <c r="J4111">
        <v>55</v>
      </c>
      <c r="K4111" t="s">
        <v>369</v>
      </c>
      <c r="L4111">
        <v>1</v>
      </c>
      <c r="M4111">
        <v>45</v>
      </c>
      <c r="N4111" t="s">
        <v>4593</v>
      </c>
      <c r="O4111" t="s">
        <v>1587</v>
      </c>
      <c r="P4111" t="s">
        <v>167</v>
      </c>
      <c r="Q4111" t="s">
        <v>168</v>
      </c>
      <c r="S4111" t="s">
        <v>33</v>
      </c>
      <c r="T4111" t="s">
        <v>80</v>
      </c>
      <c r="U4111" t="s">
        <v>81</v>
      </c>
      <c r="V4111" t="s">
        <v>4310</v>
      </c>
      <c r="X4111" t="str">
        <f>VLOOKUP(pbp!V1344, games!$B$2:$R$40, 3, FALSE)</f>
        <v>2019-10-27T17:00Z</v>
      </c>
      <c r="Y4111">
        <f>VLOOKUP(1*V4111,NFLGames!$H$11:$H$555,1,FALSE)</f>
        <v>401220330</v>
      </c>
      <c r="Z4111">
        <f>VLOOKUP($Y4111, NFLGames!$H$11:$K$555,2,FALSE)</f>
        <v>2020</v>
      </c>
      <c r="AA4111">
        <f>VLOOKUP($Y4111, NFLGames!$H$11:$K$555,3,FALSE)</f>
        <v>9</v>
      </c>
      <c r="AB4111" s="6">
        <f>IF(A4112=0, 0, AH4112-tbl_pbp[[#This Row],[Saints Win %]])</f>
        <v>0</v>
      </c>
      <c r="AE4111">
        <f>ABS(tbl_pbp[[#This Row],[play.homeScore]]-tbl_pbp[[#This Row],[play.awayScore]])</f>
        <v>31</v>
      </c>
      <c r="AF4111">
        <f>IF(tbl_pbp[[#This Row],[Play Saints Win % Increase]]&gt;=$AF$4,1,0)</f>
        <v>0</v>
      </c>
      <c r="AG4111" t="str">
        <f>VLOOKUP(tbl_pbp[[#This Row],[gameId]], games!$B$2:$T$40, 9, FALSE)</f>
        <v>new-orleans-saints</v>
      </c>
      <c r="AH4111" s="5">
        <f>IF(tbl_pbp[[#This Row],[AwayTeam]] &lt;&gt; "new-orleans-saints", tbl_pbp[[#This Row],[homeWinPercentage]], 1-tbl_pbp[[#This Row],[homeWinPercentage]])</f>
        <v>0.999</v>
      </c>
      <c r="AI4111" s="13">
        <f>tbl_pbp[[#This Row],[Kamara]]*tbl_pbp[[#This Row],[Impactful Play]]</f>
        <v>0</v>
      </c>
      <c r="AJ4111" s="13">
        <f>tbl_pbp[[#This Row],[Thomas]]*tbl_pbp[[#This Row],[Impactful Play]]</f>
        <v>0</v>
      </c>
      <c r="AK4111" s="13" t="str">
        <f>VLOOKUP(tbl_pbp[[#This Row],[Play Saints Win % Increase]], tbl_impact[],3,TRUE)</f>
        <v>Scented (0 to +5%)</v>
      </c>
    </row>
    <row r="4112" spans="1:37">
      <c r="A4112" s="1">
        <v>111</v>
      </c>
      <c r="B4112" s="5">
        <v>1E-3</v>
      </c>
      <c r="C4112" t="s">
        <v>4594</v>
      </c>
      <c r="D4112">
        <v>0</v>
      </c>
      <c r="E4112">
        <v>0</v>
      </c>
      <c r="F4112">
        <v>3</v>
      </c>
      <c r="G4112">
        <v>0</v>
      </c>
      <c r="H4112">
        <v>31</v>
      </c>
      <c r="I4112">
        <v>18</v>
      </c>
      <c r="J4112">
        <v>47</v>
      </c>
      <c r="K4112" t="s">
        <v>369</v>
      </c>
      <c r="L4112">
        <v>2</v>
      </c>
      <c r="M4112">
        <v>53</v>
      </c>
      <c r="N4112" t="s">
        <v>4595</v>
      </c>
      <c r="O4112" t="s">
        <v>544</v>
      </c>
      <c r="P4112" t="s">
        <v>167</v>
      </c>
      <c r="Q4112" t="s">
        <v>168</v>
      </c>
      <c r="S4112" t="s">
        <v>1906</v>
      </c>
      <c r="T4112" t="s">
        <v>805</v>
      </c>
      <c r="U4112" t="s">
        <v>4596</v>
      </c>
      <c r="V4112" t="s">
        <v>4310</v>
      </c>
      <c r="X4112" t="str">
        <f>VLOOKUP(pbp!V1345, games!$B$2:$R$40, 3, FALSE)</f>
        <v>2019-10-27T17:00Z</v>
      </c>
      <c r="Y4112">
        <f>VLOOKUP(1*V4112,NFLGames!$H$11:$H$555,1,FALSE)</f>
        <v>401220330</v>
      </c>
      <c r="Z4112">
        <f>VLOOKUP($Y4112, NFLGames!$H$11:$K$555,2,FALSE)</f>
        <v>2020</v>
      </c>
      <c r="AA4112">
        <f>VLOOKUP($Y4112, NFLGames!$H$11:$K$555,3,FALSE)</f>
        <v>9</v>
      </c>
      <c r="AB4112" s="6">
        <f>IF(A4113=0, 0, AH4113-tbl_pbp[[#This Row],[Saints Win %]])</f>
        <v>0</v>
      </c>
      <c r="AE4112">
        <f>ABS(tbl_pbp[[#This Row],[play.homeScore]]-tbl_pbp[[#This Row],[play.awayScore]])</f>
        <v>31</v>
      </c>
      <c r="AF4112">
        <f>IF(tbl_pbp[[#This Row],[Play Saints Win % Increase]]&gt;=$AF$4,1,0)</f>
        <v>0</v>
      </c>
      <c r="AG4112" t="str">
        <f>VLOOKUP(tbl_pbp[[#This Row],[gameId]], games!$B$2:$T$40, 9, FALSE)</f>
        <v>new-orleans-saints</v>
      </c>
      <c r="AH4112" s="5">
        <f>IF(tbl_pbp[[#This Row],[AwayTeam]] &lt;&gt; "new-orleans-saints", tbl_pbp[[#This Row],[homeWinPercentage]], 1-tbl_pbp[[#This Row],[homeWinPercentage]])</f>
        <v>0.999</v>
      </c>
      <c r="AI4112" s="13">
        <f>tbl_pbp[[#This Row],[Kamara]]*tbl_pbp[[#This Row],[Impactful Play]]</f>
        <v>0</v>
      </c>
      <c r="AJ4112" s="13">
        <f>tbl_pbp[[#This Row],[Thomas]]*tbl_pbp[[#This Row],[Impactful Play]]</f>
        <v>0</v>
      </c>
      <c r="AK4112" s="13" t="str">
        <f>VLOOKUP(tbl_pbp[[#This Row],[Play Saints Win % Increase]], tbl_impact[],3,TRUE)</f>
        <v>Scented (0 to +5%)</v>
      </c>
    </row>
    <row r="4113" spans="1:37">
      <c r="A4113" s="1">
        <v>112</v>
      </c>
      <c r="B4113" s="5">
        <v>1E-3</v>
      </c>
      <c r="C4113" t="s">
        <v>4597</v>
      </c>
      <c r="D4113">
        <v>0</v>
      </c>
      <c r="E4113">
        <v>0</v>
      </c>
      <c r="F4113">
        <v>3</v>
      </c>
      <c r="G4113">
        <v>0</v>
      </c>
      <c r="H4113">
        <v>31</v>
      </c>
      <c r="I4113">
        <v>23</v>
      </c>
      <c r="J4113">
        <v>42</v>
      </c>
      <c r="K4113" t="s">
        <v>369</v>
      </c>
      <c r="L4113">
        <v>3</v>
      </c>
      <c r="M4113">
        <v>58</v>
      </c>
      <c r="N4113" t="s">
        <v>4598</v>
      </c>
      <c r="O4113" t="s">
        <v>131</v>
      </c>
      <c r="P4113" t="s">
        <v>30</v>
      </c>
      <c r="Q4113" t="s">
        <v>31</v>
      </c>
      <c r="R4113" t="s">
        <v>32</v>
      </c>
      <c r="S4113" t="s">
        <v>1248</v>
      </c>
      <c r="T4113" t="s">
        <v>706</v>
      </c>
      <c r="U4113" t="s">
        <v>4599</v>
      </c>
      <c r="V4113" t="s">
        <v>4310</v>
      </c>
      <c r="X4113" t="str">
        <f>VLOOKUP(pbp!V1346, games!$B$2:$R$40, 3, FALSE)</f>
        <v>2019-10-27T17:00Z</v>
      </c>
      <c r="Y4113">
        <f>VLOOKUP(1*V4113,NFLGames!$H$11:$H$555,1,FALSE)</f>
        <v>401220330</v>
      </c>
      <c r="Z4113">
        <f>VLOOKUP($Y4113, NFLGames!$H$11:$K$555,2,FALSE)</f>
        <v>2020</v>
      </c>
      <c r="AA4113">
        <f>VLOOKUP($Y4113, NFLGames!$H$11:$K$555,3,FALSE)</f>
        <v>9</v>
      </c>
      <c r="AB4113" s="6">
        <f>IF(A4114=0, 0, AH4114-tbl_pbp[[#This Row],[Saints Win %]])</f>
        <v>0</v>
      </c>
      <c r="AE4113">
        <f>ABS(tbl_pbp[[#This Row],[play.homeScore]]-tbl_pbp[[#This Row],[play.awayScore]])</f>
        <v>31</v>
      </c>
      <c r="AF4113">
        <f>IF(tbl_pbp[[#This Row],[Play Saints Win % Increase]]&gt;=$AF$4,1,0)</f>
        <v>0</v>
      </c>
      <c r="AG4113" t="str">
        <f>VLOOKUP(tbl_pbp[[#This Row],[gameId]], games!$B$2:$T$40, 9, FALSE)</f>
        <v>new-orleans-saints</v>
      </c>
      <c r="AH4113" s="5">
        <f>IF(tbl_pbp[[#This Row],[AwayTeam]] &lt;&gt; "new-orleans-saints", tbl_pbp[[#This Row],[homeWinPercentage]], 1-tbl_pbp[[#This Row],[homeWinPercentage]])</f>
        <v>0.999</v>
      </c>
      <c r="AI4113" s="13">
        <f>tbl_pbp[[#This Row],[Kamara]]*tbl_pbp[[#This Row],[Impactful Play]]</f>
        <v>0</v>
      </c>
      <c r="AJ4113" s="13">
        <f>tbl_pbp[[#This Row],[Thomas]]*tbl_pbp[[#This Row],[Impactful Play]]</f>
        <v>0</v>
      </c>
      <c r="AK4113" s="13" t="str">
        <f>VLOOKUP(tbl_pbp[[#This Row],[Play Saints Win % Increase]], tbl_impact[],3,TRUE)</f>
        <v>Scented (0 to +5%)</v>
      </c>
    </row>
    <row r="4114" spans="1:37">
      <c r="A4114" s="1">
        <v>113</v>
      </c>
      <c r="B4114" s="5">
        <v>1E-3</v>
      </c>
      <c r="C4114" t="s">
        <v>4600</v>
      </c>
      <c r="D4114">
        <v>0</v>
      </c>
      <c r="E4114">
        <v>0</v>
      </c>
      <c r="F4114">
        <v>3</v>
      </c>
      <c r="G4114">
        <v>0</v>
      </c>
      <c r="H4114">
        <v>31</v>
      </c>
      <c r="I4114">
        <v>7</v>
      </c>
      <c r="J4114">
        <v>58</v>
      </c>
      <c r="K4114" t="s">
        <v>369</v>
      </c>
      <c r="L4114">
        <v>4</v>
      </c>
      <c r="M4114">
        <v>42</v>
      </c>
      <c r="N4114" t="s">
        <v>4601</v>
      </c>
      <c r="O4114" t="s">
        <v>547</v>
      </c>
      <c r="P4114" t="s">
        <v>124</v>
      </c>
      <c r="Q4114" t="s">
        <v>125</v>
      </c>
      <c r="R4114" t="s">
        <v>126</v>
      </c>
      <c r="V4114" t="s">
        <v>4310</v>
      </c>
      <c r="X4114" t="str">
        <f>VLOOKUP(pbp!V1347, games!$B$2:$R$40, 3, FALSE)</f>
        <v>2019-10-27T17:00Z</v>
      </c>
      <c r="Y4114">
        <f>VLOOKUP(1*V4114,NFLGames!$H$11:$H$555,1,FALSE)</f>
        <v>401220330</v>
      </c>
      <c r="Z4114">
        <f>VLOOKUP($Y4114, NFLGames!$H$11:$K$555,2,FALSE)</f>
        <v>2020</v>
      </c>
      <c r="AA4114">
        <f>VLOOKUP($Y4114, NFLGames!$H$11:$K$555,3,FALSE)</f>
        <v>9</v>
      </c>
      <c r="AB4114" s="6">
        <f>IF(A4115=0, 0, AH4115-tbl_pbp[[#This Row],[Saints Win %]])</f>
        <v>0</v>
      </c>
      <c r="AE4114">
        <f>ABS(tbl_pbp[[#This Row],[play.homeScore]]-tbl_pbp[[#This Row],[play.awayScore]])</f>
        <v>31</v>
      </c>
      <c r="AF4114">
        <f>IF(tbl_pbp[[#This Row],[Play Saints Win % Increase]]&gt;=$AF$4,1,0)</f>
        <v>0</v>
      </c>
      <c r="AG4114" t="str">
        <f>VLOOKUP(tbl_pbp[[#This Row],[gameId]], games!$B$2:$T$40, 9, FALSE)</f>
        <v>new-orleans-saints</v>
      </c>
      <c r="AH4114" s="5">
        <f>IF(tbl_pbp[[#This Row],[AwayTeam]] &lt;&gt; "new-orleans-saints", tbl_pbp[[#This Row],[homeWinPercentage]], 1-tbl_pbp[[#This Row],[homeWinPercentage]])</f>
        <v>0.999</v>
      </c>
      <c r="AI4114" s="13">
        <f>tbl_pbp[[#This Row],[Kamara]]*tbl_pbp[[#This Row],[Impactful Play]]</f>
        <v>0</v>
      </c>
      <c r="AJ4114" s="13">
        <f>tbl_pbp[[#This Row],[Thomas]]*tbl_pbp[[#This Row],[Impactful Play]]</f>
        <v>0</v>
      </c>
      <c r="AK4114" s="13" t="str">
        <f>VLOOKUP(tbl_pbp[[#This Row],[Play Saints Win % Increase]], tbl_impact[],3,TRUE)</f>
        <v>Scented (0 to +5%)</v>
      </c>
    </row>
    <row r="4115" spans="1:37">
      <c r="A4115" s="1">
        <v>114</v>
      </c>
      <c r="B4115" s="5">
        <v>1E-3</v>
      </c>
      <c r="C4115" t="s">
        <v>4602</v>
      </c>
      <c r="D4115">
        <v>0</v>
      </c>
      <c r="E4115">
        <v>0</v>
      </c>
      <c r="F4115">
        <v>3</v>
      </c>
      <c r="G4115">
        <v>0</v>
      </c>
      <c r="H4115">
        <v>31</v>
      </c>
      <c r="I4115">
        <v>7</v>
      </c>
      <c r="J4115">
        <v>58</v>
      </c>
      <c r="K4115" t="s">
        <v>369</v>
      </c>
      <c r="L4115">
        <v>4</v>
      </c>
      <c r="M4115">
        <v>42</v>
      </c>
      <c r="N4115" t="s">
        <v>4603</v>
      </c>
      <c r="O4115" t="s">
        <v>547</v>
      </c>
      <c r="P4115" t="s">
        <v>450</v>
      </c>
      <c r="Q4115" t="s">
        <v>451</v>
      </c>
      <c r="R4115" t="s">
        <v>452</v>
      </c>
      <c r="S4115" t="s">
        <v>215</v>
      </c>
      <c r="T4115" t="s">
        <v>132</v>
      </c>
      <c r="U4115" t="s">
        <v>4604</v>
      </c>
      <c r="V4115" t="s">
        <v>4310</v>
      </c>
      <c r="X4115" t="str">
        <f>VLOOKUP(pbp!V1348, games!$B$2:$R$40, 3, FALSE)</f>
        <v>2019-10-27T17:00Z</v>
      </c>
      <c r="Y4115">
        <f>VLOOKUP(1*V4115,NFLGames!$H$11:$H$555,1,FALSE)</f>
        <v>401220330</v>
      </c>
      <c r="Z4115">
        <f>VLOOKUP($Y4115, NFLGames!$H$11:$K$555,2,FALSE)</f>
        <v>2020</v>
      </c>
      <c r="AA4115">
        <f>VLOOKUP($Y4115, NFLGames!$H$11:$K$555,3,FALSE)</f>
        <v>9</v>
      </c>
      <c r="AB4115" s="6">
        <f>IF(A4116=0, 0, AH4116-tbl_pbp[[#This Row],[Saints Win %]])</f>
        <v>0</v>
      </c>
      <c r="AE4115">
        <f>ABS(tbl_pbp[[#This Row],[play.homeScore]]-tbl_pbp[[#This Row],[play.awayScore]])</f>
        <v>31</v>
      </c>
      <c r="AF4115">
        <f>IF(tbl_pbp[[#This Row],[Play Saints Win % Increase]]&gt;=$AF$4,1,0)</f>
        <v>0</v>
      </c>
      <c r="AG4115" t="str">
        <f>VLOOKUP(tbl_pbp[[#This Row],[gameId]], games!$B$2:$T$40, 9, FALSE)</f>
        <v>new-orleans-saints</v>
      </c>
      <c r="AH4115" s="5">
        <f>IF(tbl_pbp[[#This Row],[AwayTeam]] &lt;&gt; "new-orleans-saints", tbl_pbp[[#This Row],[homeWinPercentage]], 1-tbl_pbp[[#This Row],[homeWinPercentage]])</f>
        <v>0.999</v>
      </c>
      <c r="AI4115" s="13">
        <f>tbl_pbp[[#This Row],[Kamara]]*tbl_pbp[[#This Row],[Impactful Play]]</f>
        <v>0</v>
      </c>
      <c r="AJ4115" s="13">
        <f>tbl_pbp[[#This Row],[Thomas]]*tbl_pbp[[#This Row],[Impactful Play]]</f>
        <v>0</v>
      </c>
      <c r="AK4115" s="13" t="str">
        <f>VLOOKUP(tbl_pbp[[#This Row],[Play Saints Win % Increase]], tbl_impact[],3,TRUE)</f>
        <v>Scented (0 to +5%)</v>
      </c>
    </row>
    <row r="4116" spans="1:37">
      <c r="A4116" s="1">
        <v>115</v>
      </c>
      <c r="B4116" s="5">
        <v>1E-3</v>
      </c>
      <c r="C4116" t="s">
        <v>4605</v>
      </c>
      <c r="D4116">
        <v>0</v>
      </c>
      <c r="E4116">
        <v>0</v>
      </c>
      <c r="F4116">
        <v>3</v>
      </c>
      <c r="G4116">
        <v>0</v>
      </c>
      <c r="H4116">
        <v>31</v>
      </c>
      <c r="I4116">
        <v>10</v>
      </c>
      <c r="J4116">
        <v>70</v>
      </c>
      <c r="K4116" t="s">
        <v>29</v>
      </c>
      <c r="L4116">
        <v>1</v>
      </c>
      <c r="M4116">
        <v>70</v>
      </c>
      <c r="N4116" t="s">
        <v>4606</v>
      </c>
      <c r="O4116" t="s">
        <v>356</v>
      </c>
      <c r="P4116" t="s">
        <v>45</v>
      </c>
      <c r="Q4116" t="s">
        <v>46</v>
      </c>
      <c r="R4116" t="s">
        <v>47</v>
      </c>
      <c r="S4116" t="s">
        <v>33</v>
      </c>
      <c r="T4116" t="s">
        <v>39</v>
      </c>
      <c r="U4116" t="s">
        <v>398</v>
      </c>
      <c r="V4116" t="s">
        <v>4310</v>
      </c>
      <c r="X4116" t="str">
        <f>VLOOKUP(pbp!V1349, games!$B$2:$R$40, 3, FALSE)</f>
        <v>2019-10-27T17:00Z</v>
      </c>
      <c r="Y4116">
        <f>VLOOKUP(1*V4116,NFLGames!$H$11:$H$555,1,FALSE)</f>
        <v>401220330</v>
      </c>
      <c r="Z4116">
        <f>VLOOKUP($Y4116, NFLGames!$H$11:$K$555,2,FALSE)</f>
        <v>2020</v>
      </c>
      <c r="AA4116">
        <f>VLOOKUP($Y4116, NFLGames!$H$11:$K$555,3,FALSE)</f>
        <v>9</v>
      </c>
      <c r="AB4116" s="6">
        <f>IF(A4117=0, 0, AH4117-tbl_pbp[[#This Row],[Saints Win %]])</f>
        <v>0</v>
      </c>
      <c r="AE4116">
        <f>ABS(tbl_pbp[[#This Row],[play.homeScore]]-tbl_pbp[[#This Row],[play.awayScore]])</f>
        <v>31</v>
      </c>
      <c r="AF4116">
        <f>IF(tbl_pbp[[#This Row],[Play Saints Win % Increase]]&gt;=$AF$4,1,0)</f>
        <v>0</v>
      </c>
      <c r="AG4116" t="str">
        <f>VLOOKUP(tbl_pbp[[#This Row],[gameId]], games!$B$2:$T$40, 9, FALSE)</f>
        <v>new-orleans-saints</v>
      </c>
      <c r="AH4116" s="5">
        <f>IF(tbl_pbp[[#This Row],[AwayTeam]] &lt;&gt; "new-orleans-saints", tbl_pbp[[#This Row],[homeWinPercentage]], 1-tbl_pbp[[#This Row],[homeWinPercentage]])</f>
        <v>0.999</v>
      </c>
      <c r="AI4116" s="13">
        <f>tbl_pbp[[#This Row],[Kamara]]*tbl_pbp[[#This Row],[Impactful Play]]</f>
        <v>0</v>
      </c>
      <c r="AJ4116" s="13">
        <f>tbl_pbp[[#This Row],[Thomas]]*tbl_pbp[[#This Row],[Impactful Play]]</f>
        <v>0</v>
      </c>
      <c r="AK4116" s="13" t="str">
        <f>VLOOKUP(tbl_pbp[[#This Row],[Play Saints Win % Increase]], tbl_impact[],3,TRUE)</f>
        <v>Scented (0 to +5%)</v>
      </c>
    </row>
    <row r="4117" spans="1:37">
      <c r="A4117" s="1">
        <v>116</v>
      </c>
      <c r="B4117" s="5">
        <v>1E-3</v>
      </c>
      <c r="C4117" t="s">
        <v>4607</v>
      </c>
      <c r="D4117">
        <v>0</v>
      </c>
      <c r="E4117">
        <v>0</v>
      </c>
      <c r="F4117">
        <v>3</v>
      </c>
      <c r="G4117">
        <v>0</v>
      </c>
      <c r="H4117">
        <v>31</v>
      </c>
      <c r="I4117">
        <v>9</v>
      </c>
      <c r="J4117">
        <v>69</v>
      </c>
      <c r="K4117" t="s">
        <v>29</v>
      </c>
      <c r="L4117">
        <v>2</v>
      </c>
      <c r="M4117">
        <v>69</v>
      </c>
      <c r="N4117" t="s">
        <v>4608</v>
      </c>
      <c r="O4117" t="s">
        <v>362</v>
      </c>
      <c r="P4117" t="s">
        <v>45</v>
      </c>
      <c r="Q4117" t="s">
        <v>46</v>
      </c>
      <c r="R4117" t="s">
        <v>47</v>
      </c>
      <c r="S4117" t="s">
        <v>210</v>
      </c>
      <c r="T4117" t="s">
        <v>361</v>
      </c>
      <c r="U4117" t="s">
        <v>4609</v>
      </c>
      <c r="V4117" t="s">
        <v>4310</v>
      </c>
      <c r="X4117" t="str">
        <f>VLOOKUP(pbp!V1350, games!$B$2:$R$40, 3, FALSE)</f>
        <v>2019-10-27T17:00Z</v>
      </c>
      <c r="Y4117">
        <f>VLOOKUP(1*V4117,NFLGames!$H$11:$H$555,1,FALSE)</f>
        <v>401220330</v>
      </c>
      <c r="Z4117">
        <f>VLOOKUP($Y4117, NFLGames!$H$11:$K$555,2,FALSE)</f>
        <v>2020</v>
      </c>
      <c r="AA4117">
        <f>VLOOKUP($Y4117, NFLGames!$H$11:$K$555,3,FALSE)</f>
        <v>9</v>
      </c>
      <c r="AB4117" s="6">
        <f>IF(A4118=0, 0, AH4118-tbl_pbp[[#This Row],[Saints Win %]])</f>
        <v>0</v>
      </c>
      <c r="AE4117">
        <f>ABS(tbl_pbp[[#This Row],[play.homeScore]]-tbl_pbp[[#This Row],[play.awayScore]])</f>
        <v>31</v>
      </c>
      <c r="AF4117">
        <f>IF(tbl_pbp[[#This Row],[Play Saints Win % Increase]]&gt;=$AF$4,1,0)</f>
        <v>0</v>
      </c>
      <c r="AG4117" t="str">
        <f>VLOOKUP(tbl_pbp[[#This Row],[gameId]], games!$B$2:$T$40, 9, FALSE)</f>
        <v>new-orleans-saints</v>
      </c>
      <c r="AH4117" s="5">
        <f>IF(tbl_pbp[[#This Row],[AwayTeam]] &lt;&gt; "new-orleans-saints", tbl_pbp[[#This Row],[homeWinPercentage]], 1-tbl_pbp[[#This Row],[homeWinPercentage]])</f>
        <v>0.999</v>
      </c>
      <c r="AI4117" s="13">
        <f>tbl_pbp[[#This Row],[Kamara]]*tbl_pbp[[#This Row],[Impactful Play]]</f>
        <v>0</v>
      </c>
      <c r="AJ4117" s="13">
        <f>tbl_pbp[[#This Row],[Thomas]]*tbl_pbp[[#This Row],[Impactful Play]]</f>
        <v>0</v>
      </c>
      <c r="AK4117" s="13" t="str">
        <f>VLOOKUP(tbl_pbp[[#This Row],[Play Saints Win % Increase]], tbl_impact[],3,TRUE)</f>
        <v>Scented (0 to +5%)</v>
      </c>
    </row>
    <row r="4118" spans="1:37">
      <c r="A4118" s="1">
        <v>117</v>
      </c>
      <c r="B4118" s="5">
        <v>1E-3</v>
      </c>
      <c r="C4118" t="s">
        <v>4610</v>
      </c>
      <c r="D4118">
        <v>0</v>
      </c>
      <c r="E4118">
        <v>0</v>
      </c>
      <c r="F4118">
        <v>3</v>
      </c>
      <c r="G4118">
        <v>0</v>
      </c>
      <c r="H4118">
        <v>31</v>
      </c>
      <c r="I4118">
        <v>0</v>
      </c>
      <c r="J4118">
        <v>64</v>
      </c>
      <c r="L4118">
        <v>3</v>
      </c>
      <c r="M4118">
        <v>64</v>
      </c>
      <c r="N4118" t="s">
        <v>306</v>
      </c>
      <c r="O4118" t="s">
        <v>143</v>
      </c>
      <c r="P4118" t="s">
        <v>144</v>
      </c>
      <c r="Q4118" t="s">
        <v>145</v>
      </c>
      <c r="R4118" t="s">
        <v>146</v>
      </c>
      <c r="V4118" t="s">
        <v>4310</v>
      </c>
      <c r="X4118" t="str">
        <f>VLOOKUP(pbp!V1351, games!$B$2:$R$40, 3, FALSE)</f>
        <v>2019-10-27T17:00Z</v>
      </c>
      <c r="Y4118">
        <f>VLOOKUP(1*V4118,NFLGames!$H$11:$H$555,1,FALSE)</f>
        <v>401220330</v>
      </c>
      <c r="Z4118">
        <f>VLOOKUP($Y4118, NFLGames!$H$11:$K$555,2,FALSE)</f>
        <v>2020</v>
      </c>
      <c r="AA4118">
        <f>VLOOKUP($Y4118, NFLGames!$H$11:$K$555,3,FALSE)</f>
        <v>9</v>
      </c>
      <c r="AB4118" s="6">
        <f>IF(A4119=0, 0, AH4119-tbl_pbp[[#This Row],[Saints Win %]])</f>
        <v>0</v>
      </c>
      <c r="AE4118">
        <f>ABS(tbl_pbp[[#This Row],[play.homeScore]]-tbl_pbp[[#This Row],[play.awayScore]])</f>
        <v>31</v>
      </c>
      <c r="AF4118">
        <f>IF(tbl_pbp[[#This Row],[Play Saints Win % Increase]]&gt;=$AF$4,1,0)</f>
        <v>0</v>
      </c>
      <c r="AG4118" t="str">
        <f>VLOOKUP(tbl_pbp[[#This Row],[gameId]], games!$B$2:$T$40, 9, FALSE)</f>
        <v>new-orleans-saints</v>
      </c>
      <c r="AH4118" s="5">
        <f>IF(tbl_pbp[[#This Row],[AwayTeam]] &lt;&gt; "new-orleans-saints", tbl_pbp[[#This Row],[homeWinPercentage]], 1-tbl_pbp[[#This Row],[homeWinPercentage]])</f>
        <v>0.999</v>
      </c>
      <c r="AI4118" s="13">
        <f>tbl_pbp[[#This Row],[Kamara]]*tbl_pbp[[#This Row],[Impactful Play]]</f>
        <v>0</v>
      </c>
      <c r="AJ4118" s="13">
        <f>tbl_pbp[[#This Row],[Thomas]]*tbl_pbp[[#This Row],[Impactful Play]]</f>
        <v>0</v>
      </c>
      <c r="AK4118" s="13" t="str">
        <f>VLOOKUP(tbl_pbp[[#This Row],[Play Saints Win % Increase]], tbl_impact[],3,TRUE)</f>
        <v>Scented (0 to +5%)</v>
      </c>
    </row>
    <row r="4119" spans="1:37">
      <c r="A4119" s="1">
        <v>118</v>
      </c>
      <c r="B4119" s="5">
        <v>1E-3</v>
      </c>
      <c r="C4119" t="s">
        <v>4611</v>
      </c>
      <c r="D4119">
        <v>0</v>
      </c>
      <c r="E4119">
        <v>0</v>
      </c>
      <c r="F4119">
        <v>4</v>
      </c>
      <c r="G4119">
        <v>0</v>
      </c>
      <c r="H4119">
        <v>31</v>
      </c>
      <c r="I4119">
        <v>4</v>
      </c>
      <c r="J4119">
        <v>64</v>
      </c>
      <c r="K4119" t="s">
        <v>29</v>
      </c>
      <c r="L4119">
        <v>3</v>
      </c>
      <c r="M4119">
        <v>64</v>
      </c>
      <c r="N4119" t="s">
        <v>4612</v>
      </c>
      <c r="O4119" t="s">
        <v>24</v>
      </c>
      <c r="P4119" t="s">
        <v>500</v>
      </c>
      <c r="Q4119" t="s">
        <v>501</v>
      </c>
      <c r="R4119" t="s">
        <v>502</v>
      </c>
      <c r="S4119" t="s">
        <v>63</v>
      </c>
      <c r="T4119" t="s">
        <v>296</v>
      </c>
      <c r="U4119" t="s">
        <v>4613</v>
      </c>
      <c r="V4119" t="s">
        <v>4310</v>
      </c>
      <c r="X4119" t="str">
        <f>VLOOKUP(pbp!V1352, games!$B$2:$R$40, 3, FALSE)</f>
        <v>2019-10-27T17:00Z</v>
      </c>
      <c r="Y4119">
        <f>VLOOKUP(1*V4119,NFLGames!$H$11:$H$555,1,FALSE)</f>
        <v>401220330</v>
      </c>
      <c r="Z4119">
        <f>VLOOKUP($Y4119, NFLGames!$H$11:$K$555,2,FALSE)</f>
        <v>2020</v>
      </c>
      <c r="AA4119">
        <f>VLOOKUP($Y4119, NFLGames!$H$11:$K$555,3,FALSE)</f>
        <v>9</v>
      </c>
      <c r="AB4119" s="6">
        <f>IF(A4120=0, 0, AH4120-tbl_pbp[[#This Row],[Saints Win %]])</f>
        <v>0</v>
      </c>
      <c r="AE4119">
        <f>ABS(tbl_pbp[[#This Row],[play.homeScore]]-tbl_pbp[[#This Row],[play.awayScore]])</f>
        <v>31</v>
      </c>
      <c r="AF4119">
        <f>IF(tbl_pbp[[#This Row],[Play Saints Win % Increase]]&gt;=$AF$4,1,0)</f>
        <v>0</v>
      </c>
      <c r="AG4119" t="str">
        <f>VLOOKUP(tbl_pbp[[#This Row],[gameId]], games!$B$2:$T$40, 9, FALSE)</f>
        <v>new-orleans-saints</v>
      </c>
      <c r="AH4119" s="5">
        <f>IF(tbl_pbp[[#This Row],[AwayTeam]] &lt;&gt; "new-orleans-saints", tbl_pbp[[#This Row],[homeWinPercentage]], 1-tbl_pbp[[#This Row],[homeWinPercentage]])</f>
        <v>0.999</v>
      </c>
      <c r="AI4119" s="13">
        <f>tbl_pbp[[#This Row],[Kamara]]*tbl_pbp[[#This Row],[Impactful Play]]</f>
        <v>0</v>
      </c>
      <c r="AJ4119" s="13">
        <f>tbl_pbp[[#This Row],[Thomas]]*tbl_pbp[[#This Row],[Impactful Play]]</f>
        <v>0</v>
      </c>
      <c r="AK4119" s="13" t="str">
        <f>VLOOKUP(tbl_pbp[[#This Row],[Play Saints Win % Increase]], tbl_impact[],3,TRUE)</f>
        <v>Scented (0 to +5%)</v>
      </c>
    </row>
    <row r="4120" spans="1:37">
      <c r="A4120" s="1">
        <v>119</v>
      </c>
      <c r="B4120" s="5">
        <v>1E-3</v>
      </c>
      <c r="C4120" t="s">
        <v>4614</v>
      </c>
      <c r="D4120">
        <v>0</v>
      </c>
      <c r="E4120">
        <v>0</v>
      </c>
      <c r="F4120">
        <v>4</v>
      </c>
      <c r="G4120">
        <v>0</v>
      </c>
      <c r="H4120">
        <v>31</v>
      </c>
      <c r="I4120">
        <v>10</v>
      </c>
      <c r="J4120">
        <v>35</v>
      </c>
      <c r="K4120" t="s">
        <v>29</v>
      </c>
      <c r="L4120">
        <v>1</v>
      </c>
      <c r="M4120">
        <v>35</v>
      </c>
      <c r="N4120" t="s">
        <v>4615</v>
      </c>
      <c r="O4120" t="s">
        <v>4616</v>
      </c>
      <c r="P4120" t="s">
        <v>45</v>
      </c>
      <c r="Q4120" t="s">
        <v>46</v>
      </c>
      <c r="R4120" t="s">
        <v>47</v>
      </c>
      <c r="S4120" t="s">
        <v>33</v>
      </c>
      <c r="T4120" t="s">
        <v>406</v>
      </c>
      <c r="U4120" t="s">
        <v>407</v>
      </c>
      <c r="V4120" t="s">
        <v>4310</v>
      </c>
      <c r="X4120" t="str">
        <f>VLOOKUP(pbp!V1353, games!$B$2:$R$40, 3, FALSE)</f>
        <v>2019-10-27T17:00Z</v>
      </c>
      <c r="Y4120">
        <f>VLOOKUP(1*V4120,NFLGames!$H$11:$H$555,1,FALSE)</f>
        <v>401220330</v>
      </c>
      <c r="Z4120">
        <f>VLOOKUP($Y4120, NFLGames!$H$11:$K$555,2,FALSE)</f>
        <v>2020</v>
      </c>
      <c r="AA4120">
        <f>VLOOKUP($Y4120, NFLGames!$H$11:$K$555,3,FALSE)</f>
        <v>9</v>
      </c>
      <c r="AB4120" s="6">
        <f>IF(A4121=0, 0, AH4121-tbl_pbp[[#This Row],[Saints Win %]])</f>
        <v>0</v>
      </c>
      <c r="AE4120">
        <f>ABS(tbl_pbp[[#This Row],[play.homeScore]]-tbl_pbp[[#This Row],[play.awayScore]])</f>
        <v>31</v>
      </c>
      <c r="AF4120">
        <f>IF(tbl_pbp[[#This Row],[Play Saints Win % Increase]]&gt;=$AF$4,1,0)</f>
        <v>0</v>
      </c>
      <c r="AG4120" t="str">
        <f>VLOOKUP(tbl_pbp[[#This Row],[gameId]], games!$B$2:$T$40, 9, FALSE)</f>
        <v>new-orleans-saints</v>
      </c>
      <c r="AH4120" s="5">
        <f>IF(tbl_pbp[[#This Row],[AwayTeam]] &lt;&gt; "new-orleans-saints", tbl_pbp[[#This Row],[homeWinPercentage]], 1-tbl_pbp[[#This Row],[homeWinPercentage]])</f>
        <v>0.999</v>
      </c>
      <c r="AI4120" s="13">
        <f>tbl_pbp[[#This Row],[Kamara]]*tbl_pbp[[#This Row],[Impactful Play]]</f>
        <v>0</v>
      </c>
      <c r="AJ4120" s="13">
        <f>tbl_pbp[[#This Row],[Thomas]]*tbl_pbp[[#This Row],[Impactful Play]]</f>
        <v>0</v>
      </c>
      <c r="AK4120" s="13" t="str">
        <f>VLOOKUP(tbl_pbp[[#This Row],[Play Saints Win % Increase]], tbl_impact[],3,TRUE)</f>
        <v>Scented (0 to +5%)</v>
      </c>
    </row>
    <row r="4121" spans="1:37">
      <c r="A4121" s="1">
        <v>120</v>
      </c>
      <c r="B4121" s="5">
        <v>1E-3</v>
      </c>
      <c r="C4121" t="s">
        <v>4617</v>
      </c>
      <c r="D4121">
        <v>0</v>
      </c>
      <c r="E4121">
        <v>0</v>
      </c>
      <c r="F4121">
        <v>4</v>
      </c>
      <c r="G4121">
        <v>0</v>
      </c>
      <c r="H4121">
        <v>31</v>
      </c>
      <c r="I4121">
        <v>11</v>
      </c>
      <c r="J4121">
        <v>36</v>
      </c>
      <c r="K4121" t="s">
        <v>29</v>
      </c>
      <c r="L4121">
        <v>2</v>
      </c>
      <c r="M4121">
        <v>36</v>
      </c>
      <c r="N4121" t="s">
        <v>4618</v>
      </c>
      <c r="O4121" t="s">
        <v>312</v>
      </c>
      <c r="P4121" t="s">
        <v>30</v>
      </c>
      <c r="Q4121" t="s">
        <v>31</v>
      </c>
      <c r="R4121" t="s">
        <v>32</v>
      </c>
      <c r="S4121" t="s">
        <v>147</v>
      </c>
      <c r="T4121" t="s">
        <v>426</v>
      </c>
      <c r="U4121" t="s">
        <v>4619</v>
      </c>
      <c r="V4121" t="s">
        <v>4310</v>
      </c>
      <c r="X4121" t="str">
        <f>VLOOKUP(pbp!V1354, games!$B$2:$R$40, 3, FALSE)</f>
        <v>2019-10-27T17:00Z</v>
      </c>
      <c r="Y4121">
        <f>VLOOKUP(1*V4121,NFLGames!$H$11:$H$555,1,FALSE)</f>
        <v>401220330</v>
      </c>
      <c r="Z4121">
        <f>VLOOKUP($Y4121, NFLGames!$H$11:$K$555,2,FALSE)</f>
        <v>2020</v>
      </c>
      <c r="AA4121">
        <f>VLOOKUP($Y4121, NFLGames!$H$11:$K$555,3,FALSE)</f>
        <v>9</v>
      </c>
      <c r="AB4121" s="6">
        <f>IF(A4122=0, 0, AH4122-tbl_pbp[[#This Row],[Saints Win %]])</f>
        <v>0</v>
      </c>
      <c r="AC4121">
        <v>1</v>
      </c>
      <c r="AE4121">
        <f>ABS(tbl_pbp[[#This Row],[play.homeScore]]-tbl_pbp[[#This Row],[play.awayScore]])</f>
        <v>31</v>
      </c>
      <c r="AF4121">
        <f>IF(tbl_pbp[[#This Row],[Play Saints Win % Increase]]&gt;=$AF$4,1,0)</f>
        <v>0</v>
      </c>
      <c r="AG4121" t="str">
        <f>VLOOKUP(tbl_pbp[[#This Row],[gameId]], games!$B$2:$T$40, 9, FALSE)</f>
        <v>new-orleans-saints</v>
      </c>
      <c r="AH4121" s="5">
        <f>IF(tbl_pbp[[#This Row],[AwayTeam]] &lt;&gt; "new-orleans-saints", tbl_pbp[[#This Row],[homeWinPercentage]], 1-tbl_pbp[[#This Row],[homeWinPercentage]])</f>
        <v>0.999</v>
      </c>
      <c r="AI4121" s="13">
        <f>tbl_pbp[[#This Row],[Kamara]]*tbl_pbp[[#This Row],[Impactful Play]]</f>
        <v>0</v>
      </c>
      <c r="AJ4121" s="13">
        <f>tbl_pbp[[#This Row],[Thomas]]*tbl_pbp[[#This Row],[Impactful Play]]</f>
        <v>0</v>
      </c>
      <c r="AK4121" s="13" t="str">
        <f>VLOOKUP(tbl_pbp[[#This Row],[Play Saints Win % Increase]], tbl_impact[],3,TRUE)</f>
        <v>Scented (0 to +5%)</v>
      </c>
    </row>
    <row r="4122" spans="1:37">
      <c r="A4122" s="1">
        <v>121</v>
      </c>
      <c r="B4122" s="5">
        <v>1E-3</v>
      </c>
      <c r="C4122" t="s">
        <v>4620</v>
      </c>
      <c r="D4122">
        <v>0</v>
      </c>
      <c r="E4122">
        <v>0</v>
      </c>
      <c r="F4122">
        <v>4</v>
      </c>
      <c r="G4122">
        <v>0</v>
      </c>
      <c r="H4122">
        <v>31</v>
      </c>
      <c r="I4122">
        <v>2</v>
      </c>
      <c r="J4122">
        <v>27</v>
      </c>
      <c r="K4122" t="s">
        <v>29</v>
      </c>
      <c r="L4122">
        <v>3</v>
      </c>
      <c r="M4122">
        <v>27</v>
      </c>
      <c r="N4122" t="s">
        <v>4621</v>
      </c>
      <c r="O4122" t="s">
        <v>3341</v>
      </c>
      <c r="P4122" t="s">
        <v>94</v>
      </c>
      <c r="Q4122" t="s">
        <v>95</v>
      </c>
      <c r="R4122" t="s">
        <v>96</v>
      </c>
      <c r="S4122" t="s">
        <v>241</v>
      </c>
      <c r="T4122" t="s">
        <v>373</v>
      </c>
      <c r="U4122" t="s">
        <v>4622</v>
      </c>
      <c r="V4122" t="s">
        <v>4310</v>
      </c>
      <c r="X4122" t="str">
        <f>VLOOKUP(pbp!V1355, games!$B$2:$R$40, 3, FALSE)</f>
        <v>2019-10-27T17:00Z</v>
      </c>
      <c r="Y4122">
        <f>VLOOKUP(1*V4122,NFLGames!$H$11:$H$555,1,FALSE)</f>
        <v>401220330</v>
      </c>
      <c r="Z4122">
        <f>VLOOKUP($Y4122, NFLGames!$H$11:$K$555,2,FALSE)</f>
        <v>2020</v>
      </c>
      <c r="AA4122">
        <f>VLOOKUP($Y4122, NFLGames!$H$11:$K$555,3,FALSE)</f>
        <v>9</v>
      </c>
      <c r="AB4122" s="6">
        <f>IF(A4123=0, 0, AH4123-tbl_pbp[[#This Row],[Saints Win %]])</f>
        <v>0</v>
      </c>
      <c r="AE4122">
        <f>ABS(tbl_pbp[[#This Row],[play.homeScore]]-tbl_pbp[[#This Row],[play.awayScore]])</f>
        <v>31</v>
      </c>
      <c r="AF4122">
        <f>IF(tbl_pbp[[#This Row],[Play Saints Win % Increase]]&gt;=$AF$4,1,0)</f>
        <v>0</v>
      </c>
      <c r="AG4122" t="str">
        <f>VLOOKUP(tbl_pbp[[#This Row],[gameId]], games!$B$2:$T$40, 9, FALSE)</f>
        <v>new-orleans-saints</v>
      </c>
      <c r="AH4122" s="5">
        <f>IF(tbl_pbp[[#This Row],[AwayTeam]] &lt;&gt; "new-orleans-saints", tbl_pbp[[#This Row],[homeWinPercentage]], 1-tbl_pbp[[#This Row],[homeWinPercentage]])</f>
        <v>0.999</v>
      </c>
      <c r="AI4122" s="13">
        <f>tbl_pbp[[#This Row],[Kamara]]*tbl_pbp[[#This Row],[Impactful Play]]</f>
        <v>0</v>
      </c>
      <c r="AJ4122" s="13">
        <f>tbl_pbp[[#This Row],[Thomas]]*tbl_pbp[[#This Row],[Impactful Play]]</f>
        <v>0</v>
      </c>
      <c r="AK4122" s="13" t="str">
        <f>VLOOKUP(tbl_pbp[[#This Row],[Play Saints Win % Increase]], tbl_impact[],3,TRUE)</f>
        <v>Scented (0 to +5%)</v>
      </c>
    </row>
    <row r="4123" spans="1:37">
      <c r="A4123" s="1">
        <v>122</v>
      </c>
      <c r="B4123" s="5">
        <v>1E-3</v>
      </c>
      <c r="C4123" t="s">
        <v>4623</v>
      </c>
      <c r="D4123">
        <v>0</v>
      </c>
      <c r="E4123">
        <v>0</v>
      </c>
      <c r="F4123">
        <v>4</v>
      </c>
      <c r="G4123">
        <v>0</v>
      </c>
      <c r="H4123">
        <v>31</v>
      </c>
      <c r="I4123">
        <v>10</v>
      </c>
      <c r="J4123">
        <v>22</v>
      </c>
      <c r="K4123" t="s">
        <v>29</v>
      </c>
      <c r="L4123">
        <v>1</v>
      </c>
      <c r="M4123">
        <v>22</v>
      </c>
      <c r="N4123" t="s">
        <v>4624</v>
      </c>
      <c r="O4123" t="s">
        <v>164</v>
      </c>
      <c r="P4123" t="s">
        <v>30</v>
      </c>
      <c r="Q4123" t="s">
        <v>31</v>
      </c>
      <c r="R4123" t="s">
        <v>32</v>
      </c>
      <c r="S4123" t="s">
        <v>33</v>
      </c>
      <c r="T4123" t="s">
        <v>713</v>
      </c>
      <c r="U4123" t="s">
        <v>1010</v>
      </c>
      <c r="V4123" t="s">
        <v>4310</v>
      </c>
      <c r="X4123" t="str">
        <f>VLOOKUP(pbp!V1356, games!$B$2:$R$40, 3, FALSE)</f>
        <v>2019-10-27T17:00Z</v>
      </c>
      <c r="Y4123">
        <f>VLOOKUP(1*V4123,NFLGames!$H$11:$H$555,1,FALSE)</f>
        <v>401220330</v>
      </c>
      <c r="Z4123">
        <f>VLOOKUP($Y4123, NFLGames!$H$11:$K$555,2,FALSE)</f>
        <v>2020</v>
      </c>
      <c r="AA4123">
        <f>VLOOKUP($Y4123, NFLGames!$H$11:$K$555,3,FALSE)</f>
        <v>9</v>
      </c>
      <c r="AB4123" s="6">
        <f>IF(A4124=0, 0, AH4124-tbl_pbp[[#This Row],[Saints Win %]])</f>
        <v>0</v>
      </c>
      <c r="AE4123">
        <f>ABS(tbl_pbp[[#This Row],[play.homeScore]]-tbl_pbp[[#This Row],[play.awayScore]])</f>
        <v>31</v>
      </c>
      <c r="AF4123">
        <f>IF(tbl_pbp[[#This Row],[Play Saints Win % Increase]]&gt;=$AF$4,1,0)</f>
        <v>0</v>
      </c>
      <c r="AG4123" t="str">
        <f>VLOOKUP(tbl_pbp[[#This Row],[gameId]], games!$B$2:$T$40, 9, FALSE)</f>
        <v>new-orleans-saints</v>
      </c>
      <c r="AH4123" s="5">
        <f>IF(tbl_pbp[[#This Row],[AwayTeam]] &lt;&gt; "new-orleans-saints", tbl_pbp[[#This Row],[homeWinPercentage]], 1-tbl_pbp[[#This Row],[homeWinPercentage]])</f>
        <v>0.999</v>
      </c>
      <c r="AI4123" s="13">
        <f>tbl_pbp[[#This Row],[Kamara]]*tbl_pbp[[#This Row],[Impactful Play]]</f>
        <v>0</v>
      </c>
      <c r="AJ4123" s="13">
        <f>tbl_pbp[[#This Row],[Thomas]]*tbl_pbp[[#This Row],[Impactful Play]]</f>
        <v>0</v>
      </c>
      <c r="AK4123" s="13" t="str">
        <f>VLOOKUP(tbl_pbp[[#This Row],[Play Saints Win % Increase]], tbl_impact[],3,TRUE)</f>
        <v>Scented (0 to +5%)</v>
      </c>
    </row>
    <row r="4124" spans="1:37">
      <c r="A4124" s="1">
        <v>123</v>
      </c>
      <c r="B4124" s="5">
        <v>1E-3</v>
      </c>
      <c r="C4124" t="s">
        <v>4625</v>
      </c>
      <c r="D4124">
        <v>0</v>
      </c>
      <c r="E4124">
        <v>0</v>
      </c>
      <c r="F4124">
        <v>4</v>
      </c>
      <c r="G4124">
        <v>0</v>
      </c>
      <c r="H4124">
        <v>31</v>
      </c>
      <c r="I4124">
        <v>9</v>
      </c>
      <c r="J4124">
        <v>21</v>
      </c>
      <c r="K4124" t="s">
        <v>29</v>
      </c>
      <c r="L4124">
        <v>2</v>
      </c>
      <c r="M4124">
        <v>21</v>
      </c>
      <c r="N4124" t="s">
        <v>4626</v>
      </c>
      <c r="O4124" t="s">
        <v>388</v>
      </c>
      <c r="P4124" t="s">
        <v>94</v>
      </c>
      <c r="Q4124" t="s">
        <v>95</v>
      </c>
      <c r="R4124" t="s">
        <v>96</v>
      </c>
      <c r="S4124" t="s">
        <v>210</v>
      </c>
      <c r="T4124" t="s">
        <v>380</v>
      </c>
      <c r="U4124" t="s">
        <v>4627</v>
      </c>
      <c r="V4124" t="s">
        <v>4310</v>
      </c>
      <c r="X4124" t="str">
        <f>VLOOKUP(pbp!V1357, games!$B$2:$R$40, 3, FALSE)</f>
        <v>2019-10-27T17:00Z</v>
      </c>
      <c r="Y4124">
        <f>VLOOKUP(1*V4124,NFLGames!$H$11:$H$555,1,FALSE)</f>
        <v>401220330</v>
      </c>
      <c r="Z4124">
        <f>VLOOKUP($Y4124, NFLGames!$H$11:$K$555,2,FALSE)</f>
        <v>2020</v>
      </c>
      <c r="AA4124">
        <f>VLOOKUP($Y4124, NFLGames!$H$11:$K$555,3,FALSE)</f>
        <v>9</v>
      </c>
      <c r="AB4124" s="6">
        <f>IF(A4125=0, 0, AH4125-tbl_pbp[[#This Row],[Saints Win %]])</f>
        <v>0</v>
      </c>
      <c r="AE4124">
        <f>ABS(tbl_pbp[[#This Row],[play.homeScore]]-tbl_pbp[[#This Row],[play.awayScore]])</f>
        <v>31</v>
      </c>
      <c r="AF4124">
        <f>IF(tbl_pbp[[#This Row],[Play Saints Win % Increase]]&gt;=$AF$4,1,0)</f>
        <v>0</v>
      </c>
      <c r="AG4124" t="str">
        <f>VLOOKUP(tbl_pbp[[#This Row],[gameId]], games!$B$2:$T$40, 9, FALSE)</f>
        <v>new-orleans-saints</v>
      </c>
      <c r="AH4124" s="5">
        <f>IF(tbl_pbp[[#This Row],[AwayTeam]] &lt;&gt; "new-orleans-saints", tbl_pbp[[#This Row],[homeWinPercentage]], 1-tbl_pbp[[#This Row],[homeWinPercentage]])</f>
        <v>0.999</v>
      </c>
      <c r="AI4124" s="13">
        <f>tbl_pbp[[#This Row],[Kamara]]*tbl_pbp[[#This Row],[Impactful Play]]</f>
        <v>0</v>
      </c>
      <c r="AJ4124" s="13">
        <f>tbl_pbp[[#This Row],[Thomas]]*tbl_pbp[[#This Row],[Impactful Play]]</f>
        <v>0</v>
      </c>
      <c r="AK4124" s="13" t="str">
        <f>VLOOKUP(tbl_pbp[[#This Row],[Play Saints Win % Increase]], tbl_impact[],3,TRUE)</f>
        <v>Scented (0 to +5%)</v>
      </c>
    </row>
    <row r="4125" spans="1:37">
      <c r="A4125" s="1">
        <v>124</v>
      </c>
      <c r="B4125" s="5">
        <v>1E-3</v>
      </c>
      <c r="C4125" t="s">
        <v>4628</v>
      </c>
      <c r="D4125">
        <v>0</v>
      </c>
      <c r="E4125">
        <v>0</v>
      </c>
      <c r="F4125">
        <v>4</v>
      </c>
      <c r="G4125">
        <v>0</v>
      </c>
      <c r="H4125">
        <v>31</v>
      </c>
      <c r="I4125">
        <v>4</v>
      </c>
      <c r="J4125">
        <v>16</v>
      </c>
      <c r="K4125" t="s">
        <v>29</v>
      </c>
      <c r="L4125">
        <v>2</v>
      </c>
      <c r="M4125">
        <v>16</v>
      </c>
      <c r="N4125" t="s">
        <v>4629</v>
      </c>
      <c r="O4125" t="s">
        <v>1512</v>
      </c>
      <c r="P4125" t="s">
        <v>45</v>
      </c>
      <c r="Q4125" t="s">
        <v>46</v>
      </c>
      <c r="R4125" t="s">
        <v>47</v>
      </c>
      <c r="S4125" t="s">
        <v>135</v>
      </c>
      <c r="T4125" t="s">
        <v>517</v>
      </c>
      <c r="U4125" t="s">
        <v>4630</v>
      </c>
      <c r="V4125" t="s">
        <v>4310</v>
      </c>
      <c r="X4125" t="str">
        <f>VLOOKUP(pbp!V1358, games!$B$2:$R$40, 3, FALSE)</f>
        <v>2019-10-27T17:00Z</v>
      </c>
      <c r="Y4125">
        <f>VLOOKUP(1*V4125,NFLGames!$H$11:$H$555,1,FALSE)</f>
        <v>401220330</v>
      </c>
      <c r="Z4125">
        <f>VLOOKUP($Y4125, NFLGames!$H$11:$K$555,2,FALSE)</f>
        <v>2020</v>
      </c>
      <c r="AA4125">
        <f>VLOOKUP($Y4125, NFLGames!$H$11:$K$555,3,FALSE)</f>
        <v>9</v>
      </c>
      <c r="AB4125" s="6">
        <f>IF(A4126=0, 0, AH4126-tbl_pbp[[#This Row],[Saints Win %]])</f>
        <v>0</v>
      </c>
      <c r="AE4125">
        <f>ABS(tbl_pbp[[#This Row],[play.homeScore]]-tbl_pbp[[#This Row],[play.awayScore]])</f>
        <v>31</v>
      </c>
      <c r="AF4125">
        <f>IF(tbl_pbp[[#This Row],[Play Saints Win % Increase]]&gt;=$AF$4,1,0)</f>
        <v>0</v>
      </c>
      <c r="AG4125" t="str">
        <f>VLOOKUP(tbl_pbp[[#This Row],[gameId]], games!$B$2:$T$40, 9, FALSE)</f>
        <v>new-orleans-saints</v>
      </c>
      <c r="AH4125" s="5">
        <f>IF(tbl_pbp[[#This Row],[AwayTeam]] &lt;&gt; "new-orleans-saints", tbl_pbp[[#This Row],[homeWinPercentage]], 1-tbl_pbp[[#This Row],[homeWinPercentage]])</f>
        <v>0.999</v>
      </c>
      <c r="AI4125" s="13">
        <f>tbl_pbp[[#This Row],[Kamara]]*tbl_pbp[[#This Row],[Impactful Play]]</f>
        <v>0</v>
      </c>
      <c r="AJ4125" s="13">
        <f>tbl_pbp[[#This Row],[Thomas]]*tbl_pbp[[#This Row],[Impactful Play]]</f>
        <v>0</v>
      </c>
      <c r="AK4125" s="13" t="str">
        <f>VLOOKUP(tbl_pbp[[#This Row],[Play Saints Win % Increase]], tbl_impact[],3,TRUE)</f>
        <v>Scented (0 to +5%)</v>
      </c>
    </row>
    <row r="4126" spans="1:37">
      <c r="A4126" s="1">
        <v>125</v>
      </c>
      <c r="B4126" s="5">
        <v>1E-3</v>
      </c>
      <c r="C4126" t="s">
        <v>4631</v>
      </c>
      <c r="D4126">
        <v>0</v>
      </c>
      <c r="E4126">
        <v>0</v>
      </c>
      <c r="F4126">
        <v>4</v>
      </c>
      <c r="G4126">
        <v>0</v>
      </c>
      <c r="H4126">
        <v>31</v>
      </c>
      <c r="I4126">
        <v>1</v>
      </c>
      <c r="J4126">
        <v>13</v>
      </c>
      <c r="K4126" t="s">
        <v>29</v>
      </c>
      <c r="L4126">
        <v>3</v>
      </c>
      <c r="M4126">
        <v>13</v>
      </c>
      <c r="N4126" t="s">
        <v>4632</v>
      </c>
      <c r="O4126" t="s">
        <v>2397</v>
      </c>
      <c r="P4126" t="s">
        <v>45</v>
      </c>
      <c r="Q4126" t="s">
        <v>46</v>
      </c>
      <c r="R4126" t="s">
        <v>47</v>
      </c>
      <c r="S4126" t="s">
        <v>54</v>
      </c>
      <c r="T4126" t="s">
        <v>682</v>
      </c>
      <c r="U4126" t="s">
        <v>4633</v>
      </c>
      <c r="V4126" t="s">
        <v>4310</v>
      </c>
      <c r="X4126" t="str">
        <f>VLOOKUP(pbp!V1359, games!$B$2:$R$40, 3, FALSE)</f>
        <v>2019-10-27T17:00Z</v>
      </c>
      <c r="Y4126">
        <f>VLOOKUP(1*V4126,NFLGames!$H$11:$H$555,1,FALSE)</f>
        <v>401220330</v>
      </c>
      <c r="Z4126">
        <f>VLOOKUP($Y4126, NFLGames!$H$11:$K$555,2,FALSE)</f>
        <v>2020</v>
      </c>
      <c r="AA4126">
        <f>VLOOKUP($Y4126, NFLGames!$H$11:$K$555,3,FALSE)</f>
        <v>9</v>
      </c>
      <c r="AB4126" s="6">
        <f>IF(A4127=0, 0, AH4127-tbl_pbp[[#This Row],[Saints Win %]])</f>
        <v>0</v>
      </c>
      <c r="AE4126">
        <f>ABS(tbl_pbp[[#This Row],[play.homeScore]]-tbl_pbp[[#This Row],[play.awayScore]])</f>
        <v>31</v>
      </c>
      <c r="AF4126">
        <f>IF(tbl_pbp[[#This Row],[Play Saints Win % Increase]]&gt;=$AF$4,1,0)</f>
        <v>0</v>
      </c>
      <c r="AG4126" t="str">
        <f>VLOOKUP(tbl_pbp[[#This Row],[gameId]], games!$B$2:$T$40, 9, FALSE)</f>
        <v>new-orleans-saints</v>
      </c>
      <c r="AH4126" s="5">
        <f>IF(tbl_pbp[[#This Row],[AwayTeam]] &lt;&gt; "new-orleans-saints", tbl_pbp[[#This Row],[homeWinPercentage]], 1-tbl_pbp[[#This Row],[homeWinPercentage]])</f>
        <v>0.999</v>
      </c>
      <c r="AI4126" s="13">
        <f>tbl_pbp[[#This Row],[Kamara]]*tbl_pbp[[#This Row],[Impactful Play]]</f>
        <v>0</v>
      </c>
      <c r="AJ4126" s="13">
        <f>tbl_pbp[[#This Row],[Thomas]]*tbl_pbp[[#This Row],[Impactful Play]]</f>
        <v>0</v>
      </c>
      <c r="AK4126" s="13" t="str">
        <f>VLOOKUP(tbl_pbp[[#This Row],[Play Saints Win % Increase]], tbl_impact[],3,TRUE)</f>
        <v>Scented (0 to +5%)</v>
      </c>
    </row>
    <row r="4127" spans="1:37">
      <c r="A4127" s="1">
        <v>126</v>
      </c>
      <c r="B4127" s="5">
        <v>1E-3</v>
      </c>
      <c r="C4127" t="s">
        <v>4634</v>
      </c>
      <c r="D4127">
        <v>0</v>
      </c>
      <c r="E4127">
        <v>0</v>
      </c>
      <c r="F4127">
        <v>4</v>
      </c>
      <c r="G4127">
        <v>0</v>
      </c>
      <c r="H4127">
        <v>31</v>
      </c>
      <c r="I4127">
        <v>10</v>
      </c>
      <c r="J4127">
        <v>10</v>
      </c>
      <c r="K4127" t="s">
        <v>29</v>
      </c>
      <c r="L4127">
        <v>1</v>
      </c>
      <c r="M4127">
        <v>10</v>
      </c>
      <c r="N4127" t="s">
        <v>4635</v>
      </c>
      <c r="O4127" t="s">
        <v>3282</v>
      </c>
      <c r="P4127" t="s">
        <v>45</v>
      </c>
      <c r="Q4127" t="s">
        <v>46</v>
      </c>
      <c r="R4127" t="s">
        <v>47</v>
      </c>
      <c r="S4127" t="s">
        <v>283</v>
      </c>
      <c r="T4127" t="s">
        <v>1103</v>
      </c>
      <c r="U4127" t="s">
        <v>4636</v>
      </c>
      <c r="V4127" t="s">
        <v>4310</v>
      </c>
      <c r="X4127" t="str">
        <f>VLOOKUP(pbp!V1360, games!$B$2:$R$40, 3, FALSE)</f>
        <v>2019-10-27T17:00Z</v>
      </c>
      <c r="Y4127">
        <f>VLOOKUP(1*V4127,NFLGames!$H$11:$H$555,1,FALSE)</f>
        <v>401220330</v>
      </c>
      <c r="Z4127">
        <f>VLOOKUP($Y4127, NFLGames!$H$11:$K$555,2,FALSE)</f>
        <v>2020</v>
      </c>
      <c r="AA4127">
        <f>VLOOKUP($Y4127, NFLGames!$H$11:$K$555,3,FALSE)</f>
        <v>9</v>
      </c>
      <c r="AB4127" s="6">
        <f>IF(A4128=0, 0, AH4128-tbl_pbp[[#This Row],[Saints Win %]])</f>
        <v>0</v>
      </c>
      <c r="AE4127">
        <f>ABS(tbl_pbp[[#This Row],[play.homeScore]]-tbl_pbp[[#This Row],[play.awayScore]])</f>
        <v>31</v>
      </c>
      <c r="AF4127">
        <f>IF(tbl_pbp[[#This Row],[Play Saints Win % Increase]]&gt;=$AF$4,1,0)</f>
        <v>0</v>
      </c>
      <c r="AG4127" t="str">
        <f>VLOOKUP(tbl_pbp[[#This Row],[gameId]], games!$B$2:$T$40, 9, FALSE)</f>
        <v>new-orleans-saints</v>
      </c>
      <c r="AH4127" s="5">
        <f>IF(tbl_pbp[[#This Row],[AwayTeam]] &lt;&gt; "new-orleans-saints", tbl_pbp[[#This Row],[homeWinPercentage]], 1-tbl_pbp[[#This Row],[homeWinPercentage]])</f>
        <v>0.999</v>
      </c>
      <c r="AI4127" s="13">
        <f>tbl_pbp[[#This Row],[Kamara]]*tbl_pbp[[#This Row],[Impactful Play]]</f>
        <v>0</v>
      </c>
      <c r="AJ4127" s="13">
        <f>tbl_pbp[[#This Row],[Thomas]]*tbl_pbp[[#This Row],[Impactful Play]]</f>
        <v>0</v>
      </c>
      <c r="AK4127" s="13" t="str">
        <f>VLOOKUP(tbl_pbp[[#This Row],[Play Saints Win % Increase]], tbl_impact[],3,TRUE)</f>
        <v>Scented (0 to +5%)</v>
      </c>
    </row>
    <row r="4128" spans="1:37">
      <c r="A4128" s="1">
        <v>127</v>
      </c>
      <c r="B4128" s="5">
        <v>1E-3</v>
      </c>
      <c r="C4128" t="s">
        <v>4637</v>
      </c>
      <c r="D4128">
        <v>0</v>
      </c>
      <c r="E4128">
        <v>0</v>
      </c>
      <c r="F4128">
        <v>4</v>
      </c>
      <c r="G4128">
        <v>0</v>
      </c>
      <c r="H4128">
        <v>31</v>
      </c>
      <c r="I4128">
        <v>3</v>
      </c>
      <c r="J4128">
        <v>3</v>
      </c>
      <c r="K4128" t="s">
        <v>29</v>
      </c>
      <c r="L4128">
        <v>2</v>
      </c>
      <c r="M4128">
        <v>3</v>
      </c>
      <c r="N4128" t="s">
        <v>4638</v>
      </c>
      <c r="O4128" t="s">
        <v>4639</v>
      </c>
      <c r="P4128" t="s">
        <v>124</v>
      </c>
      <c r="Q4128" t="s">
        <v>125</v>
      </c>
      <c r="R4128" t="s">
        <v>126</v>
      </c>
      <c r="V4128" t="s">
        <v>4310</v>
      </c>
      <c r="X4128" t="str">
        <f>VLOOKUP(pbp!V1361, games!$B$2:$R$40, 3, FALSE)</f>
        <v>2019-10-27T17:00Z</v>
      </c>
      <c r="Y4128">
        <f>VLOOKUP(1*V4128,NFLGames!$H$11:$H$555,1,FALSE)</f>
        <v>401220330</v>
      </c>
      <c r="Z4128">
        <f>VLOOKUP($Y4128, NFLGames!$H$11:$K$555,2,FALSE)</f>
        <v>2020</v>
      </c>
      <c r="AA4128">
        <f>VLOOKUP($Y4128, NFLGames!$H$11:$K$555,3,FALSE)</f>
        <v>9</v>
      </c>
      <c r="AB4128" s="6">
        <f>IF(A4129=0, 0, AH4129-tbl_pbp[[#This Row],[Saints Win %]])</f>
        <v>0</v>
      </c>
      <c r="AE4128">
        <f>ABS(tbl_pbp[[#This Row],[play.homeScore]]-tbl_pbp[[#This Row],[play.awayScore]])</f>
        <v>31</v>
      </c>
      <c r="AF4128">
        <f>IF(tbl_pbp[[#This Row],[Play Saints Win % Increase]]&gt;=$AF$4,1,0)</f>
        <v>0</v>
      </c>
      <c r="AG4128" t="str">
        <f>VLOOKUP(tbl_pbp[[#This Row],[gameId]], games!$B$2:$T$40, 9, FALSE)</f>
        <v>new-orleans-saints</v>
      </c>
      <c r="AH4128" s="5">
        <f>IF(tbl_pbp[[#This Row],[AwayTeam]] &lt;&gt; "new-orleans-saints", tbl_pbp[[#This Row],[homeWinPercentage]], 1-tbl_pbp[[#This Row],[homeWinPercentage]])</f>
        <v>0.999</v>
      </c>
      <c r="AI4128" s="13">
        <f>tbl_pbp[[#This Row],[Kamara]]*tbl_pbp[[#This Row],[Impactful Play]]</f>
        <v>0</v>
      </c>
      <c r="AJ4128" s="13">
        <f>tbl_pbp[[#This Row],[Thomas]]*tbl_pbp[[#This Row],[Impactful Play]]</f>
        <v>0</v>
      </c>
      <c r="AK4128" s="13" t="str">
        <f>VLOOKUP(tbl_pbp[[#This Row],[Play Saints Win % Increase]], tbl_impact[],3,TRUE)</f>
        <v>Scented (0 to +5%)</v>
      </c>
    </row>
    <row r="4129" spans="1:37">
      <c r="A4129" s="1">
        <v>128</v>
      </c>
      <c r="B4129" s="5">
        <v>1E-3</v>
      </c>
      <c r="C4129" t="s">
        <v>4640</v>
      </c>
      <c r="D4129">
        <v>0</v>
      </c>
      <c r="E4129">
        <v>0</v>
      </c>
      <c r="F4129">
        <v>4</v>
      </c>
      <c r="G4129">
        <v>0</v>
      </c>
      <c r="H4129">
        <v>38</v>
      </c>
      <c r="I4129">
        <v>3</v>
      </c>
      <c r="J4129">
        <v>3</v>
      </c>
      <c r="K4129" t="s">
        <v>29</v>
      </c>
      <c r="L4129">
        <v>2</v>
      </c>
      <c r="M4129">
        <v>3</v>
      </c>
      <c r="N4129" t="s">
        <v>4641</v>
      </c>
      <c r="O4129" t="s">
        <v>180</v>
      </c>
      <c r="P4129" t="s">
        <v>103</v>
      </c>
      <c r="Q4129" t="s">
        <v>104</v>
      </c>
      <c r="R4129" t="s">
        <v>105</v>
      </c>
      <c r="S4129" t="s">
        <v>286</v>
      </c>
      <c r="T4129" t="s">
        <v>1060</v>
      </c>
      <c r="U4129" t="s">
        <v>1061</v>
      </c>
      <c r="V4129" t="s">
        <v>4310</v>
      </c>
      <c r="X4129" t="str">
        <f>VLOOKUP(pbp!V1362, games!$B$2:$R$40, 3, FALSE)</f>
        <v>2019-10-27T17:00Z</v>
      </c>
      <c r="Y4129">
        <f>VLOOKUP(1*V4129,NFLGames!$H$11:$H$555,1,FALSE)</f>
        <v>401220330</v>
      </c>
      <c r="Z4129">
        <f>VLOOKUP($Y4129, NFLGames!$H$11:$K$555,2,FALSE)</f>
        <v>2020</v>
      </c>
      <c r="AA4129">
        <f>VLOOKUP($Y4129, NFLGames!$H$11:$K$555,3,FALSE)</f>
        <v>9</v>
      </c>
      <c r="AB4129" s="6">
        <f>IF(A4130=0, 0, AH4130-tbl_pbp[[#This Row],[Saints Win %]])</f>
        <v>0</v>
      </c>
      <c r="AE4129">
        <f>ABS(tbl_pbp[[#This Row],[play.homeScore]]-tbl_pbp[[#This Row],[play.awayScore]])</f>
        <v>38</v>
      </c>
      <c r="AF4129">
        <f>IF(tbl_pbp[[#This Row],[Play Saints Win % Increase]]&gt;=$AF$4,1,0)</f>
        <v>0</v>
      </c>
      <c r="AG4129" t="str">
        <f>VLOOKUP(tbl_pbp[[#This Row],[gameId]], games!$B$2:$T$40, 9, FALSE)</f>
        <v>new-orleans-saints</v>
      </c>
      <c r="AH4129" s="5">
        <f>IF(tbl_pbp[[#This Row],[AwayTeam]] &lt;&gt; "new-orleans-saints", tbl_pbp[[#This Row],[homeWinPercentage]], 1-tbl_pbp[[#This Row],[homeWinPercentage]])</f>
        <v>0.999</v>
      </c>
      <c r="AI4129" s="13">
        <f>tbl_pbp[[#This Row],[Kamara]]*tbl_pbp[[#This Row],[Impactful Play]]</f>
        <v>0</v>
      </c>
      <c r="AJ4129" s="13">
        <f>tbl_pbp[[#This Row],[Thomas]]*tbl_pbp[[#This Row],[Impactful Play]]</f>
        <v>0</v>
      </c>
      <c r="AK4129" s="13" t="str">
        <f>VLOOKUP(tbl_pbp[[#This Row],[Play Saints Win % Increase]], tbl_impact[],3,TRUE)</f>
        <v>Scented (0 to +5%)</v>
      </c>
    </row>
    <row r="4130" spans="1:37">
      <c r="A4130" s="1">
        <v>129</v>
      </c>
      <c r="B4130" s="5">
        <v>1E-3</v>
      </c>
      <c r="C4130" t="s">
        <v>4642</v>
      </c>
      <c r="D4130">
        <v>0</v>
      </c>
      <c r="E4130">
        <v>0</v>
      </c>
      <c r="F4130">
        <v>4</v>
      </c>
      <c r="G4130">
        <v>0</v>
      </c>
      <c r="H4130">
        <v>38</v>
      </c>
      <c r="I4130">
        <v>0</v>
      </c>
      <c r="J4130">
        <v>65</v>
      </c>
      <c r="K4130" t="s">
        <v>29</v>
      </c>
      <c r="L4130">
        <v>0</v>
      </c>
      <c r="M4130">
        <v>65</v>
      </c>
      <c r="N4130" t="s">
        <v>288</v>
      </c>
      <c r="O4130" t="s">
        <v>180</v>
      </c>
      <c r="P4130" t="s">
        <v>25</v>
      </c>
      <c r="Q4130" t="s">
        <v>26</v>
      </c>
      <c r="R4130" t="s">
        <v>27</v>
      </c>
      <c r="V4130" t="s">
        <v>4310</v>
      </c>
      <c r="X4130" t="str">
        <f>VLOOKUP(pbp!V1363, games!$B$2:$R$40, 3, FALSE)</f>
        <v>2019-10-27T17:00Z</v>
      </c>
      <c r="Y4130">
        <f>VLOOKUP(1*V4130,NFLGames!$H$11:$H$555,1,FALSE)</f>
        <v>401220330</v>
      </c>
      <c r="Z4130">
        <f>VLOOKUP($Y4130, NFLGames!$H$11:$K$555,2,FALSE)</f>
        <v>2020</v>
      </c>
      <c r="AA4130">
        <f>VLOOKUP($Y4130, NFLGames!$H$11:$K$555,3,FALSE)</f>
        <v>9</v>
      </c>
      <c r="AB4130" s="6">
        <f>IF(A4131=0, 0, AH4131-tbl_pbp[[#This Row],[Saints Win %]])</f>
        <v>0</v>
      </c>
      <c r="AE4130">
        <f>ABS(tbl_pbp[[#This Row],[play.homeScore]]-tbl_pbp[[#This Row],[play.awayScore]])</f>
        <v>38</v>
      </c>
      <c r="AF4130">
        <f>IF(tbl_pbp[[#This Row],[Play Saints Win % Increase]]&gt;=$AF$4,1,0)</f>
        <v>0</v>
      </c>
      <c r="AG4130" t="str">
        <f>VLOOKUP(tbl_pbp[[#This Row],[gameId]], games!$B$2:$T$40, 9, FALSE)</f>
        <v>new-orleans-saints</v>
      </c>
      <c r="AH4130" s="5">
        <f>IF(tbl_pbp[[#This Row],[AwayTeam]] &lt;&gt; "new-orleans-saints", tbl_pbp[[#This Row],[homeWinPercentage]], 1-tbl_pbp[[#This Row],[homeWinPercentage]])</f>
        <v>0.999</v>
      </c>
      <c r="AI4130" s="13">
        <f>tbl_pbp[[#This Row],[Kamara]]*tbl_pbp[[#This Row],[Impactful Play]]</f>
        <v>0</v>
      </c>
      <c r="AJ4130" s="13">
        <f>tbl_pbp[[#This Row],[Thomas]]*tbl_pbp[[#This Row],[Impactful Play]]</f>
        <v>0</v>
      </c>
      <c r="AK4130" s="13" t="str">
        <f>VLOOKUP(tbl_pbp[[#This Row],[Play Saints Win % Increase]], tbl_impact[],3,TRUE)</f>
        <v>Scented (0 to +5%)</v>
      </c>
    </row>
    <row r="4131" spans="1:37">
      <c r="A4131" s="1">
        <v>130</v>
      </c>
      <c r="B4131" s="5">
        <v>1E-3</v>
      </c>
      <c r="C4131" t="s">
        <v>4643</v>
      </c>
      <c r="D4131">
        <v>0</v>
      </c>
      <c r="E4131">
        <v>0</v>
      </c>
      <c r="F4131">
        <v>4</v>
      </c>
      <c r="G4131">
        <v>0</v>
      </c>
      <c r="H4131">
        <v>38</v>
      </c>
      <c r="I4131">
        <v>10</v>
      </c>
      <c r="J4131">
        <v>25</v>
      </c>
      <c r="K4131" t="s">
        <v>369</v>
      </c>
      <c r="L4131">
        <v>1</v>
      </c>
      <c r="M4131">
        <v>75</v>
      </c>
      <c r="N4131" t="s">
        <v>4644</v>
      </c>
      <c r="O4131" t="s">
        <v>180</v>
      </c>
      <c r="P4131" t="s">
        <v>30</v>
      </c>
      <c r="Q4131" t="s">
        <v>31</v>
      </c>
      <c r="R4131" t="s">
        <v>32</v>
      </c>
      <c r="S4131" t="s">
        <v>33</v>
      </c>
      <c r="T4131" t="s">
        <v>370</v>
      </c>
      <c r="U4131" t="s">
        <v>371</v>
      </c>
      <c r="V4131" t="s">
        <v>4310</v>
      </c>
      <c r="X4131" t="str">
        <f>VLOOKUP(pbp!V1364, games!$B$2:$R$40, 3, FALSE)</f>
        <v>2019-10-27T17:00Z</v>
      </c>
      <c r="Y4131">
        <f>VLOOKUP(1*V4131,NFLGames!$H$11:$H$555,1,FALSE)</f>
        <v>401220330</v>
      </c>
      <c r="Z4131">
        <f>VLOOKUP($Y4131, NFLGames!$H$11:$K$555,2,FALSE)</f>
        <v>2020</v>
      </c>
      <c r="AA4131">
        <f>VLOOKUP($Y4131, NFLGames!$H$11:$K$555,3,FALSE)</f>
        <v>9</v>
      </c>
      <c r="AB4131" s="6">
        <f>IF(A4132=0, 0, AH4132-tbl_pbp[[#This Row],[Saints Win %]])</f>
        <v>0</v>
      </c>
      <c r="AE4131">
        <f>ABS(tbl_pbp[[#This Row],[play.homeScore]]-tbl_pbp[[#This Row],[play.awayScore]])</f>
        <v>38</v>
      </c>
      <c r="AF4131">
        <f>IF(tbl_pbp[[#This Row],[Play Saints Win % Increase]]&gt;=$AF$4,1,0)</f>
        <v>0</v>
      </c>
      <c r="AG4131" t="str">
        <f>VLOOKUP(tbl_pbp[[#This Row],[gameId]], games!$B$2:$T$40, 9, FALSE)</f>
        <v>new-orleans-saints</v>
      </c>
      <c r="AH4131" s="5">
        <f>IF(tbl_pbp[[#This Row],[AwayTeam]] &lt;&gt; "new-orleans-saints", tbl_pbp[[#This Row],[homeWinPercentage]], 1-tbl_pbp[[#This Row],[homeWinPercentage]])</f>
        <v>0.999</v>
      </c>
      <c r="AI4131" s="13">
        <f>tbl_pbp[[#This Row],[Kamara]]*tbl_pbp[[#This Row],[Impactful Play]]</f>
        <v>0</v>
      </c>
      <c r="AJ4131" s="13">
        <f>tbl_pbp[[#This Row],[Thomas]]*tbl_pbp[[#This Row],[Impactful Play]]</f>
        <v>0</v>
      </c>
      <c r="AK4131" s="13" t="str">
        <f>VLOOKUP(tbl_pbp[[#This Row],[Play Saints Win % Increase]], tbl_impact[],3,TRUE)</f>
        <v>Scented (0 to +5%)</v>
      </c>
    </row>
    <row r="4132" spans="1:37">
      <c r="A4132" s="1">
        <v>131</v>
      </c>
      <c r="B4132" s="5">
        <v>1E-3</v>
      </c>
      <c r="C4132" t="s">
        <v>4645</v>
      </c>
      <c r="D4132">
        <v>0</v>
      </c>
      <c r="E4132">
        <v>0</v>
      </c>
      <c r="F4132">
        <v>4</v>
      </c>
      <c r="G4132">
        <v>0</v>
      </c>
      <c r="H4132">
        <v>38</v>
      </c>
      <c r="I4132">
        <v>10</v>
      </c>
      <c r="J4132">
        <v>39</v>
      </c>
      <c r="K4132" t="s">
        <v>369</v>
      </c>
      <c r="L4132">
        <v>1</v>
      </c>
      <c r="M4132">
        <v>61</v>
      </c>
      <c r="N4132" t="s">
        <v>4646</v>
      </c>
      <c r="O4132" t="s">
        <v>1247</v>
      </c>
      <c r="P4132" t="s">
        <v>30</v>
      </c>
      <c r="Q4132" t="s">
        <v>31</v>
      </c>
      <c r="R4132" t="s">
        <v>32</v>
      </c>
      <c r="S4132" t="s">
        <v>33</v>
      </c>
      <c r="T4132" t="s">
        <v>524</v>
      </c>
      <c r="U4132" t="s">
        <v>4647</v>
      </c>
      <c r="V4132" t="s">
        <v>4310</v>
      </c>
      <c r="X4132" t="str">
        <f>VLOOKUP(pbp!V1365, games!$B$2:$R$40, 3, FALSE)</f>
        <v>2019-10-27T17:00Z</v>
      </c>
      <c r="Y4132">
        <f>VLOOKUP(1*V4132,NFLGames!$H$11:$H$555,1,FALSE)</f>
        <v>401220330</v>
      </c>
      <c r="Z4132">
        <f>VLOOKUP($Y4132, NFLGames!$H$11:$K$555,2,FALSE)</f>
        <v>2020</v>
      </c>
      <c r="AA4132">
        <f>VLOOKUP($Y4132, NFLGames!$H$11:$K$555,3,FALSE)</f>
        <v>9</v>
      </c>
      <c r="AB4132" s="6">
        <f>IF(A4133=0, 0, AH4133-tbl_pbp[[#This Row],[Saints Win %]])</f>
        <v>0</v>
      </c>
      <c r="AE4132">
        <f>ABS(tbl_pbp[[#This Row],[play.homeScore]]-tbl_pbp[[#This Row],[play.awayScore]])</f>
        <v>38</v>
      </c>
      <c r="AF4132">
        <f>IF(tbl_pbp[[#This Row],[Play Saints Win % Increase]]&gt;=$AF$4,1,0)</f>
        <v>0</v>
      </c>
      <c r="AG4132" t="str">
        <f>VLOOKUP(tbl_pbp[[#This Row],[gameId]], games!$B$2:$T$40, 9, FALSE)</f>
        <v>new-orleans-saints</v>
      </c>
      <c r="AH4132" s="5">
        <f>IF(tbl_pbp[[#This Row],[AwayTeam]] &lt;&gt; "new-orleans-saints", tbl_pbp[[#This Row],[homeWinPercentage]], 1-tbl_pbp[[#This Row],[homeWinPercentage]])</f>
        <v>0.999</v>
      </c>
      <c r="AI4132" s="13">
        <f>tbl_pbp[[#This Row],[Kamara]]*tbl_pbp[[#This Row],[Impactful Play]]</f>
        <v>0</v>
      </c>
      <c r="AJ4132" s="13">
        <f>tbl_pbp[[#This Row],[Thomas]]*tbl_pbp[[#This Row],[Impactful Play]]</f>
        <v>0</v>
      </c>
      <c r="AK4132" s="13" t="str">
        <f>VLOOKUP(tbl_pbp[[#This Row],[Play Saints Win % Increase]], tbl_impact[],3,TRUE)</f>
        <v>Scented (0 to +5%)</v>
      </c>
    </row>
    <row r="4133" spans="1:37">
      <c r="A4133" s="1">
        <v>132</v>
      </c>
      <c r="B4133" s="5">
        <v>1E-3</v>
      </c>
      <c r="C4133" t="s">
        <v>4648</v>
      </c>
      <c r="D4133">
        <v>0</v>
      </c>
      <c r="E4133">
        <v>0</v>
      </c>
      <c r="F4133">
        <v>4</v>
      </c>
      <c r="G4133">
        <v>0</v>
      </c>
      <c r="H4133">
        <v>38</v>
      </c>
      <c r="I4133">
        <v>4</v>
      </c>
      <c r="J4133">
        <v>45</v>
      </c>
      <c r="K4133" t="s">
        <v>369</v>
      </c>
      <c r="L4133">
        <v>2</v>
      </c>
      <c r="M4133">
        <v>55</v>
      </c>
      <c r="N4133" t="s">
        <v>4649</v>
      </c>
      <c r="O4133" t="s">
        <v>466</v>
      </c>
      <c r="P4133" t="s">
        <v>94</v>
      </c>
      <c r="Q4133" t="s">
        <v>95</v>
      </c>
      <c r="R4133" t="s">
        <v>96</v>
      </c>
      <c r="S4133" t="s">
        <v>135</v>
      </c>
      <c r="T4133" t="s">
        <v>403</v>
      </c>
      <c r="U4133" t="s">
        <v>4650</v>
      </c>
      <c r="V4133" t="s">
        <v>4310</v>
      </c>
      <c r="X4133" t="str">
        <f>VLOOKUP(pbp!V1366, games!$B$2:$R$40, 3, FALSE)</f>
        <v>2019-11-10T18:00Z</v>
      </c>
      <c r="Y4133">
        <f>VLOOKUP(1*V4133,NFLGames!$H$11:$H$555,1,FALSE)</f>
        <v>401220330</v>
      </c>
      <c r="Z4133">
        <f>VLOOKUP($Y4133, NFLGames!$H$11:$K$555,2,FALSE)</f>
        <v>2020</v>
      </c>
      <c r="AA4133">
        <f>VLOOKUP($Y4133, NFLGames!$H$11:$K$555,3,FALSE)</f>
        <v>9</v>
      </c>
      <c r="AB4133" s="6">
        <f>IF(A4134=0, 0, AH4134-tbl_pbp[[#This Row],[Saints Win %]])</f>
        <v>0</v>
      </c>
      <c r="AE4133">
        <f>ABS(tbl_pbp[[#This Row],[play.homeScore]]-tbl_pbp[[#This Row],[play.awayScore]])</f>
        <v>38</v>
      </c>
      <c r="AF4133">
        <f>IF(tbl_pbp[[#This Row],[Play Saints Win % Increase]]&gt;=$AF$4,1,0)</f>
        <v>0</v>
      </c>
      <c r="AG4133" t="str">
        <f>VLOOKUP(tbl_pbp[[#This Row],[gameId]], games!$B$2:$T$40, 9, FALSE)</f>
        <v>new-orleans-saints</v>
      </c>
      <c r="AH4133" s="5">
        <f>IF(tbl_pbp[[#This Row],[AwayTeam]] &lt;&gt; "new-orleans-saints", tbl_pbp[[#This Row],[homeWinPercentage]], 1-tbl_pbp[[#This Row],[homeWinPercentage]])</f>
        <v>0.999</v>
      </c>
      <c r="AI4133" s="13">
        <f>tbl_pbp[[#This Row],[Kamara]]*tbl_pbp[[#This Row],[Impactful Play]]</f>
        <v>0</v>
      </c>
      <c r="AJ4133" s="13">
        <f>tbl_pbp[[#This Row],[Thomas]]*tbl_pbp[[#This Row],[Impactful Play]]</f>
        <v>0</v>
      </c>
      <c r="AK4133" s="13" t="str">
        <f>VLOOKUP(tbl_pbp[[#This Row],[Play Saints Win % Increase]], tbl_impact[],3,TRUE)</f>
        <v>Scented (0 to +5%)</v>
      </c>
    </row>
    <row r="4134" spans="1:37">
      <c r="A4134" s="1">
        <v>133</v>
      </c>
      <c r="B4134" s="5">
        <v>1E-3</v>
      </c>
      <c r="C4134" t="s">
        <v>4651</v>
      </c>
      <c r="D4134">
        <v>0</v>
      </c>
      <c r="E4134">
        <v>0</v>
      </c>
      <c r="F4134">
        <v>4</v>
      </c>
      <c r="G4134">
        <v>0</v>
      </c>
      <c r="H4134">
        <v>38</v>
      </c>
      <c r="I4134">
        <v>10</v>
      </c>
      <c r="J4134">
        <v>60</v>
      </c>
      <c r="K4134" t="s">
        <v>369</v>
      </c>
      <c r="L4134">
        <v>1</v>
      </c>
      <c r="M4134">
        <v>40</v>
      </c>
      <c r="N4134" t="s">
        <v>4652</v>
      </c>
      <c r="O4134" t="s">
        <v>1537</v>
      </c>
      <c r="P4134" t="s">
        <v>30</v>
      </c>
      <c r="Q4134" t="s">
        <v>31</v>
      </c>
      <c r="R4134" t="s">
        <v>32</v>
      </c>
      <c r="S4134" t="s">
        <v>33</v>
      </c>
      <c r="T4134" t="s">
        <v>117</v>
      </c>
      <c r="U4134" t="s">
        <v>118</v>
      </c>
      <c r="V4134" t="s">
        <v>4310</v>
      </c>
      <c r="X4134" t="str">
        <f>VLOOKUP(pbp!V1367, games!$B$2:$R$40, 3, FALSE)</f>
        <v>2019-11-10T18:00Z</v>
      </c>
      <c r="Y4134">
        <f>VLOOKUP(1*V4134,NFLGames!$H$11:$H$555,1,FALSE)</f>
        <v>401220330</v>
      </c>
      <c r="Z4134">
        <f>VLOOKUP($Y4134, NFLGames!$H$11:$K$555,2,FALSE)</f>
        <v>2020</v>
      </c>
      <c r="AA4134">
        <f>VLOOKUP($Y4134, NFLGames!$H$11:$K$555,3,FALSE)</f>
        <v>9</v>
      </c>
      <c r="AB4134" s="6">
        <f>IF(A4135=0, 0, AH4135-tbl_pbp[[#This Row],[Saints Win %]])</f>
        <v>0</v>
      </c>
      <c r="AE4134">
        <f>ABS(tbl_pbp[[#This Row],[play.homeScore]]-tbl_pbp[[#This Row],[play.awayScore]])</f>
        <v>38</v>
      </c>
      <c r="AF4134">
        <f>IF(tbl_pbp[[#This Row],[Play Saints Win % Increase]]&gt;=$AF$4,1,0)</f>
        <v>0</v>
      </c>
      <c r="AG4134" t="str">
        <f>VLOOKUP(tbl_pbp[[#This Row],[gameId]], games!$B$2:$T$40, 9, FALSE)</f>
        <v>new-orleans-saints</v>
      </c>
      <c r="AH4134" s="5">
        <f>IF(tbl_pbp[[#This Row],[AwayTeam]] &lt;&gt; "new-orleans-saints", tbl_pbp[[#This Row],[homeWinPercentage]], 1-tbl_pbp[[#This Row],[homeWinPercentage]])</f>
        <v>0.999</v>
      </c>
      <c r="AI4134" s="13">
        <f>tbl_pbp[[#This Row],[Kamara]]*tbl_pbp[[#This Row],[Impactful Play]]</f>
        <v>0</v>
      </c>
      <c r="AJ4134" s="13">
        <f>tbl_pbp[[#This Row],[Thomas]]*tbl_pbp[[#This Row],[Impactful Play]]</f>
        <v>0</v>
      </c>
      <c r="AK4134" s="13" t="str">
        <f>VLOOKUP(tbl_pbp[[#This Row],[Play Saints Win % Increase]], tbl_impact[],3,TRUE)</f>
        <v>Scented (0 to +5%)</v>
      </c>
    </row>
    <row r="4135" spans="1:37">
      <c r="A4135" s="1">
        <v>134</v>
      </c>
      <c r="B4135" s="5">
        <v>1E-3</v>
      </c>
      <c r="C4135" t="s">
        <v>4653</v>
      </c>
      <c r="D4135">
        <v>0</v>
      </c>
      <c r="E4135">
        <v>0</v>
      </c>
      <c r="F4135">
        <v>4</v>
      </c>
      <c r="G4135">
        <v>0</v>
      </c>
      <c r="H4135">
        <v>38</v>
      </c>
      <c r="I4135">
        <v>10</v>
      </c>
      <c r="J4135">
        <v>80</v>
      </c>
      <c r="K4135" t="s">
        <v>369</v>
      </c>
      <c r="L4135">
        <v>1</v>
      </c>
      <c r="M4135">
        <v>20</v>
      </c>
      <c r="N4135" t="s">
        <v>4654</v>
      </c>
      <c r="O4135" t="s">
        <v>4655</v>
      </c>
      <c r="P4135" t="s">
        <v>22</v>
      </c>
      <c r="Q4135" t="s">
        <v>37</v>
      </c>
      <c r="S4135" t="s">
        <v>33</v>
      </c>
      <c r="T4135" t="s">
        <v>165</v>
      </c>
      <c r="U4135" t="s">
        <v>571</v>
      </c>
      <c r="V4135" t="s">
        <v>4310</v>
      </c>
      <c r="X4135" t="str">
        <f>VLOOKUP(pbp!V1368, games!$B$2:$R$40, 3, FALSE)</f>
        <v>2019-11-10T18:00Z</v>
      </c>
      <c r="Y4135">
        <f>VLOOKUP(1*V4135,NFLGames!$H$11:$H$555,1,FALSE)</f>
        <v>401220330</v>
      </c>
      <c r="Z4135">
        <f>VLOOKUP($Y4135, NFLGames!$H$11:$K$555,2,FALSE)</f>
        <v>2020</v>
      </c>
      <c r="AA4135">
        <f>VLOOKUP($Y4135, NFLGames!$H$11:$K$555,3,FALSE)</f>
        <v>9</v>
      </c>
      <c r="AB4135" s="6">
        <f>IF(A4136=0, 0, AH4136-tbl_pbp[[#This Row],[Saints Win %]])</f>
        <v>0</v>
      </c>
      <c r="AE4135">
        <f>ABS(tbl_pbp[[#This Row],[play.homeScore]]-tbl_pbp[[#This Row],[play.awayScore]])</f>
        <v>38</v>
      </c>
      <c r="AF4135">
        <f>IF(tbl_pbp[[#This Row],[Play Saints Win % Increase]]&gt;=$AF$4,1,0)</f>
        <v>0</v>
      </c>
      <c r="AG4135" t="str">
        <f>VLOOKUP(tbl_pbp[[#This Row],[gameId]], games!$B$2:$T$40, 9, FALSE)</f>
        <v>new-orleans-saints</v>
      </c>
      <c r="AH4135" s="5">
        <f>IF(tbl_pbp[[#This Row],[AwayTeam]] &lt;&gt; "new-orleans-saints", tbl_pbp[[#This Row],[homeWinPercentage]], 1-tbl_pbp[[#This Row],[homeWinPercentage]])</f>
        <v>0.999</v>
      </c>
      <c r="AI4135" s="13">
        <f>tbl_pbp[[#This Row],[Kamara]]*tbl_pbp[[#This Row],[Impactful Play]]</f>
        <v>0</v>
      </c>
      <c r="AJ4135" s="13">
        <f>tbl_pbp[[#This Row],[Thomas]]*tbl_pbp[[#This Row],[Impactful Play]]</f>
        <v>0</v>
      </c>
      <c r="AK4135" s="13" t="str">
        <f>VLOOKUP(tbl_pbp[[#This Row],[Play Saints Win % Increase]], tbl_impact[],3,TRUE)</f>
        <v>Scented (0 to +5%)</v>
      </c>
    </row>
    <row r="4136" spans="1:37">
      <c r="A4136" s="1">
        <v>135</v>
      </c>
      <c r="B4136" s="5">
        <v>1E-3</v>
      </c>
      <c r="C4136" t="s">
        <v>4656</v>
      </c>
      <c r="D4136">
        <v>0</v>
      </c>
      <c r="E4136">
        <v>0</v>
      </c>
      <c r="F4136">
        <v>4</v>
      </c>
      <c r="G4136">
        <v>0</v>
      </c>
      <c r="H4136">
        <v>38</v>
      </c>
      <c r="I4136">
        <v>24</v>
      </c>
      <c r="J4136">
        <v>66</v>
      </c>
      <c r="K4136" t="s">
        <v>369</v>
      </c>
      <c r="L4136">
        <v>2</v>
      </c>
      <c r="M4136">
        <v>34</v>
      </c>
      <c r="N4136" t="s">
        <v>4657</v>
      </c>
      <c r="O4136" t="s">
        <v>1816</v>
      </c>
      <c r="P4136" t="s">
        <v>167</v>
      </c>
      <c r="Q4136" t="s">
        <v>168</v>
      </c>
      <c r="S4136" t="s">
        <v>4658</v>
      </c>
      <c r="T4136" t="s">
        <v>127</v>
      </c>
      <c r="U4136" t="s">
        <v>4659</v>
      </c>
      <c r="V4136" t="s">
        <v>4310</v>
      </c>
      <c r="X4136" t="str">
        <f>VLOOKUP(pbp!V1369, games!$B$2:$R$40, 3, FALSE)</f>
        <v>2019-11-10T18:00Z</v>
      </c>
      <c r="Y4136">
        <f>VLOOKUP(1*V4136,NFLGames!$H$11:$H$555,1,FALSE)</f>
        <v>401220330</v>
      </c>
      <c r="Z4136">
        <f>VLOOKUP($Y4136, NFLGames!$H$11:$K$555,2,FALSE)</f>
        <v>2020</v>
      </c>
      <c r="AA4136">
        <f>VLOOKUP($Y4136, NFLGames!$H$11:$K$555,3,FALSE)</f>
        <v>9</v>
      </c>
      <c r="AB4136" s="6">
        <f>IF(A4137=0, 0, AH4137-tbl_pbp[[#This Row],[Saints Win %]])</f>
        <v>0</v>
      </c>
      <c r="AE4136">
        <f>ABS(tbl_pbp[[#This Row],[play.homeScore]]-tbl_pbp[[#This Row],[play.awayScore]])</f>
        <v>38</v>
      </c>
      <c r="AF4136">
        <f>IF(tbl_pbp[[#This Row],[Play Saints Win % Increase]]&gt;=$AF$4,1,0)</f>
        <v>0</v>
      </c>
      <c r="AG4136" t="str">
        <f>VLOOKUP(tbl_pbp[[#This Row],[gameId]], games!$B$2:$T$40, 9, FALSE)</f>
        <v>new-orleans-saints</v>
      </c>
      <c r="AH4136" s="5">
        <f>IF(tbl_pbp[[#This Row],[AwayTeam]] &lt;&gt; "new-orleans-saints", tbl_pbp[[#This Row],[homeWinPercentage]], 1-tbl_pbp[[#This Row],[homeWinPercentage]])</f>
        <v>0.999</v>
      </c>
      <c r="AI4136" s="13">
        <f>tbl_pbp[[#This Row],[Kamara]]*tbl_pbp[[#This Row],[Impactful Play]]</f>
        <v>0</v>
      </c>
      <c r="AJ4136" s="13">
        <f>tbl_pbp[[#This Row],[Thomas]]*tbl_pbp[[#This Row],[Impactful Play]]</f>
        <v>0</v>
      </c>
      <c r="AK4136" s="13" t="str">
        <f>VLOOKUP(tbl_pbp[[#This Row],[Play Saints Win % Increase]], tbl_impact[],3,TRUE)</f>
        <v>Scented (0 to +5%)</v>
      </c>
    </row>
    <row r="4137" spans="1:37">
      <c r="A4137" s="1">
        <v>136</v>
      </c>
      <c r="B4137" s="5">
        <v>1E-3</v>
      </c>
      <c r="C4137" t="s">
        <v>4660</v>
      </c>
      <c r="D4137">
        <v>0</v>
      </c>
      <c r="E4137">
        <v>0</v>
      </c>
      <c r="F4137">
        <v>4</v>
      </c>
      <c r="G4137">
        <v>0</v>
      </c>
      <c r="H4137">
        <v>38</v>
      </c>
      <c r="I4137">
        <v>34</v>
      </c>
      <c r="J4137">
        <v>56</v>
      </c>
      <c r="K4137" t="s">
        <v>369</v>
      </c>
      <c r="L4137">
        <v>3</v>
      </c>
      <c r="M4137">
        <v>44</v>
      </c>
      <c r="N4137" t="s">
        <v>4661</v>
      </c>
      <c r="O4137" t="s">
        <v>1678</v>
      </c>
      <c r="P4137" t="s">
        <v>30</v>
      </c>
      <c r="Q4137" t="s">
        <v>31</v>
      </c>
      <c r="R4137" t="s">
        <v>32</v>
      </c>
      <c r="S4137" t="s">
        <v>4662</v>
      </c>
      <c r="T4137" t="s">
        <v>467</v>
      </c>
      <c r="U4137" t="s">
        <v>4663</v>
      </c>
      <c r="V4137" t="s">
        <v>4310</v>
      </c>
      <c r="X4137" t="str">
        <f>VLOOKUP(pbp!V1370, games!$B$2:$R$40, 3, FALSE)</f>
        <v>2019-11-10T18:00Z</v>
      </c>
      <c r="Y4137">
        <f>VLOOKUP(1*V4137,NFLGames!$H$11:$H$555,1,FALSE)</f>
        <v>401220330</v>
      </c>
      <c r="Z4137">
        <f>VLOOKUP($Y4137, NFLGames!$H$11:$K$555,2,FALSE)</f>
        <v>2020</v>
      </c>
      <c r="AA4137">
        <f>VLOOKUP($Y4137, NFLGames!$H$11:$K$555,3,FALSE)</f>
        <v>9</v>
      </c>
      <c r="AB4137" s="6">
        <f>IF(A4138=0, 0, AH4138-tbl_pbp[[#This Row],[Saints Win %]])</f>
        <v>0</v>
      </c>
      <c r="AE4137">
        <f>ABS(tbl_pbp[[#This Row],[play.homeScore]]-tbl_pbp[[#This Row],[play.awayScore]])</f>
        <v>38</v>
      </c>
      <c r="AF4137">
        <f>IF(tbl_pbp[[#This Row],[Play Saints Win % Increase]]&gt;=$AF$4,1,0)</f>
        <v>0</v>
      </c>
      <c r="AG4137" t="str">
        <f>VLOOKUP(tbl_pbp[[#This Row],[gameId]], games!$B$2:$T$40, 9, FALSE)</f>
        <v>new-orleans-saints</v>
      </c>
      <c r="AH4137" s="5">
        <f>IF(tbl_pbp[[#This Row],[AwayTeam]] &lt;&gt; "new-orleans-saints", tbl_pbp[[#This Row],[homeWinPercentage]], 1-tbl_pbp[[#This Row],[homeWinPercentage]])</f>
        <v>0.999</v>
      </c>
      <c r="AI4137" s="13">
        <f>tbl_pbp[[#This Row],[Kamara]]*tbl_pbp[[#This Row],[Impactful Play]]</f>
        <v>0</v>
      </c>
      <c r="AJ4137" s="13">
        <f>tbl_pbp[[#This Row],[Thomas]]*tbl_pbp[[#This Row],[Impactful Play]]</f>
        <v>0</v>
      </c>
      <c r="AK4137" s="13" t="str">
        <f>VLOOKUP(tbl_pbp[[#This Row],[Play Saints Win % Increase]], tbl_impact[],3,TRUE)</f>
        <v>Scented (0 to +5%)</v>
      </c>
    </row>
    <row r="4138" spans="1:37">
      <c r="A4138" s="1">
        <v>137</v>
      </c>
      <c r="B4138" s="5">
        <v>1E-3</v>
      </c>
      <c r="C4138" t="s">
        <v>4664</v>
      </c>
      <c r="D4138">
        <v>0</v>
      </c>
      <c r="E4138">
        <v>0</v>
      </c>
      <c r="F4138">
        <v>4</v>
      </c>
      <c r="G4138">
        <v>3</v>
      </c>
      <c r="H4138">
        <v>38</v>
      </c>
      <c r="I4138">
        <v>20</v>
      </c>
      <c r="J4138">
        <v>70</v>
      </c>
      <c r="K4138" t="s">
        <v>369</v>
      </c>
      <c r="L4138">
        <v>4</v>
      </c>
      <c r="M4138">
        <v>30</v>
      </c>
      <c r="N4138" t="s">
        <v>4665</v>
      </c>
      <c r="O4138" t="s">
        <v>1558</v>
      </c>
      <c r="P4138" t="s">
        <v>187</v>
      </c>
      <c r="Q4138" t="s">
        <v>188</v>
      </c>
      <c r="R4138" t="s">
        <v>189</v>
      </c>
      <c r="S4138" t="s">
        <v>1317</v>
      </c>
      <c r="T4138" t="s">
        <v>39</v>
      </c>
      <c r="U4138" t="s">
        <v>4666</v>
      </c>
      <c r="V4138" t="s">
        <v>4310</v>
      </c>
      <c r="X4138" t="str">
        <f>VLOOKUP(pbp!V1371, games!$B$2:$R$40, 3, FALSE)</f>
        <v>2019-11-10T18:00Z</v>
      </c>
      <c r="Y4138">
        <f>VLOOKUP(1*V4138,NFLGames!$H$11:$H$555,1,FALSE)</f>
        <v>401220330</v>
      </c>
      <c r="Z4138">
        <f>VLOOKUP($Y4138, NFLGames!$H$11:$K$555,2,FALSE)</f>
        <v>2020</v>
      </c>
      <c r="AA4138">
        <f>VLOOKUP($Y4138, NFLGames!$H$11:$K$555,3,FALSE)</f>
        <v>9</v>
      </c>
      <c r="AB4138" s="6">
        <f>IF(A4139=0, 0, AH4139-tbl_pbp[[#This Row],[Saints Win %]])</f>
        <v>0</v>
      </c>
      <c r="AE4138">
        <f>ABS(tbl_pbp[[#This Row],[play.homeScore]]-tbl_pbp[[#This Row],[play.awayScore]])</f>
        <v>35</v>
      </c>
      <c r="AF4138">
        <f>IF(tbl_pbp[[#This Row],[Play Saints Win % Increase]]&gt;=$AF$4,1,0)</f>
        <v>0</v>
      </c>
      <c r="AG4138" t="str">
        <f>VLOOKUP(tbl_pbp[[#This Row],[gameId]], games!$B$2:$T$40, 9, FALSE)</f>
        <v>new-orleans-saints</v>
      </c>
      <c r="AH4138" s="5">
        <f>IF(tbl_pbp[[#This Row],[AwayTeam]] &lt;&gt; "new-orleans-saints", tbl_pbp[[#This Row],[homeWinPercentage]], 1-tbl_pbp[[#This Row],[homeWinPercentage]])</f>
        <v>0.999</v>
      </c>
      <c r="AI4138" s="13">
        <f>tbl_pbp[[#This Row],[Kamara]]*tbl_pbp[[#This Row],[Impactful Play]]</f>
        <v>0</v>
      </c>
      <c r="AJ4138" s="13">
        <f>tbl_pbp[[#This Row],[Thomas]]*tbl_pbp[[#This Row],[Impactful Play]]</f>
        <v>0</v>
      </c>
      <c r="AK4138" s="13" t="str">
        <f>VLOOKUP(tbl_pbp[[#This Row],[Play Saints Win % Increase]], tbl_impact[],3,TRUE)</f>
        <v>Scented (0 to +5%)</v>
      </c>
    </row>
    <row r="4139" spans="1:37">
      <c r="A4139" s="1">
        <v>138</v>
      </c>
      <c r="B4139" s="5">
        <v>1E-3</v>
      </c>
      <c r="C4139" t="s">
        <v>4667</v>
      </c>
      <c r="D4139">
        <v>0</v>
      </c>
      <c r="E4139">
        <v>0</v>
      </c>
      <c r="F4139">
        <v>4</v>
      </c>
      <c r="G4139">
        <v>3</v>
      </c>
      <c r="H4139">
        <v>38</v>
      </c>
      <c r="I4139">
        <v>0</v>
      </c>
      <c r="J4139">
        <v>35</v>
      </c>
      <c r="K4139" t="s">
        <v>369</v>
      </c>
      <c r="L4139">
        <v>0</v>
      </c>
      <c r="M4139">
        <v>65</v>
      </c>
      <c r="N4139" t="s">
        <v>4668</v>
      </c>
      <c r="O4139" t="s">
        <v>1558</v>
      </c>
      <c r="P4139" t="s">
        <v>25</v>
      </c>
      <c r="Q4139" t="s">
        <v>26</v>
      </c>
      <c r="R4139" t="s">
        <v>27</v>
      </c>
      <c r="V4139" t="s">
        <v>4310</v>
      </c>
      <c r="X4139" t="str">
        <f>VLOOKUP(pbp!V1372, games!$B$2:$R$40, 3, FALSE)</f>
        <v>2019-11-10T18:00Z</v>
      </c>
      <c r="Y4139">
        <f>VLOOKUP(1*V4139,NFLGames!$H$11:$H$555,1,FALSE)</f>
        <v>401220330</v>
      </c>
      <c r="Z4139">
        <f>VLOOKUP($Y4139, NFLGames!$H$11:$K$555,2,FALSE)</f>
        <v>2020</v>
      </c>
      <c r="AA4139">
        <f>VLOOKUP($Y4139, NFLGames!$H$11:$K$555,3,FALSE)</f>
        <v>9</v>
      </c>
      <c r="AB4139" s="6">
        <f>IF(A4140=0, 0, AH4140-tbl_pbp[[#This Row],[Saints Win %]])</f>
        <v>0</v>
      </c>
      <c r="AE4139">
        <f>ABS(tbl_pbp[[#This Row],[play.homeScore]]-tbl_pbp[[#This Row],[play.awayScore]])</f>
        <v>35</v>
      </c>
      <c r="AF4139">
        <f>IF(tbl_pbp[[#This Row],[Play Saints Win % Increase]]&gt;=$AF$4,1,0)</f>
        <v>0</v>
      </c>
      <c r="AG4139" t="str">
        <f>VLOOKUP(tbl_pbp[[#This Row],[gameId]], games!$B$2:$T$40, 9, FALSE)</f>
        <v>new-orleans-saints</v>
      </c>
      <c r="AH4139" s="5">
        <f>IF(tbl_pbp[[#This Row],[AwayTeam]] &lt;&gt; "new-orleans-saints", tbl_pbp[[#This Row],[homeWinPercentage]], 1-tbl_pbp[[#This Row],[homeWinPercentage]])</f>
        <v>0.999</v>
      </c>
      <c r="AI4139" s="13">
        <f>tbl_pbp[[#This Row],[Kamara]]*tbl_pbp[[#This Row],[Impactful Play]]</f>
        <v>0</v>
      </c>
      <c r="AJ4139" s="13">
        <f>tbl_pbp[[#This Row],[Thomas]]*tbl_pbp[[#This Row],[Impactful Play]]</f>
        <v>0</v>
      </c>
      <c r="AK4139" s="13" t="str">
        <f>VLOOKUP(tbl_pbp[[#This Row],[Play Saints Win % Increase]], tbl_impact[],3,TRUE)</f>
        <v>Scented (0 to +5%)</v>
      </c>
    </row>
    <row r="4140" spans="1:37">
      <c r="A4140" s="1">
        <v>139</v>
      </c>
      <c r="B4140" s="5">
        <v>1E-3</v>
      </c>
      <c r="C4140" t="s">
        <v>4669</v>
      </c>
      <c r="D4140">
        <v>0</v>
      </c>
      <c r="E4140">
        <v>0</v>
      </c>
      <c r="F4140">
        <v>4</v>
      </c>
      <c r="G4140">
        <v>3</v>
      </c>
      <c r="H4140">
        <v>38</v>
      </c>
      <c r="I4140">
        <v>10</v>
      </c>
      <c r="J4140">
        <v>60</v>
      </c>
      <c r="K4140" t="s">
        <v>29</v>
      </c>
      <c r="L4140">
        <v>1</v>
      </c>
      <c r="M4140">
        <v>60</v>
      </c>
      <c r="N4140" t="s">
        <v>4670</v>
      </c>
      <c r="O4140" t="s">
        <v>1558</v>
      </c>
      <c r="P4140" t="s">
        <v>45</v>
      </c>
      <c r="Q4140" t="s">
        <v>46</v>
      </c>
      <c r="R4140" t="s">
        <v>47</v>
      </c>
      <c r="S4140" t="s">
        <v>33</v>
      </c>
      <c r="T4140" t="s">
        <v>117</v>
      </c>
      <c r="U4140" t="s">
        <v>118</v>
      </c>
      <c r="V4140" t="s">
        <v>4310</v>
      </c>
      <c r="X4140" t="str">
        <f>VLOOKUP(pbp!V1373, games!$B$2:$R$40, 3, FALSE)</f>
        <v>2019-11-10T18:00Z</v>
      </c>
      <c r="Y4140">
        <f>VLOOKUP(1*V4140,NFLGames!$H$11:$H$555,1,FALSE)</f>
        <v>401220330</v>
      </c>
      <c r="Z4140">
        <f>VLOOKUP($Y4140, NFLGames!$H$11:$K$555,2,FALSE)</f>
        <v>2020</v>
      </c>
      <c r="AA4140">
        <f>VLOOKUP($Y4140, NFLGames!$H$11:$K$555,3,FALSE)</f>
        <v>9</v>
      </c>
      <c r="AB4140" s="6">
        <f>IF(A4141=0, 0, AH4141-tbl_pbp[[#This Row],[Saints Win %]])</f>
        <v>0</v>
      </c>
      <c r="AE4140">
        <f>ABS(tbl_pbp[[#This Row],[play.homeScore]]-tbl_pbp[[#This Row],[play.awayScore]])</f>
        <v>35</v>
      </c>
      <c r="AF4140">
        <f>IF(tbl_pbp[[#This Row],[Play Saints Win % Increase]]&gt;=$AF$4,1,0)</f>
        <v>0</v>
      </c>
      <c r="AG4140" t="str">
        <f>VLOOKUP(tbl_pbp[[#This Row],[gameId]], games!$B$2:$T$40, 9, FALSE)</f>
        <v>new-orleans-saints</v>
      </c>
      <c r="AH4140" s="5">
        <f>IF(tbl_pbp[[#This Row],[AwayTeam]] &lt;&gt; "new-orleans-saints", tbl_pbp[[#This Row],[homeWinPercentage]], 1-tbl_pbp[[#This Row],[homeWinPercentage]])</f>
        <v>0.999</v>
      </c>
      <c r="AI4140" s="13">
        <f>tbl_pbp[[#This Row],[Kamara]]*tbl_pbp[[#This Row],[Impactful Play]]</f>
        <v>0</v>
      </c>
      <c r="AJ4140" s="13">
        <f>tbl_pbp[[#This Row],[Thomas]]*tbl_pbp[[#This Row],[Impactful Play]]</f>
        <v>0</v>
      </c>
      <c r="AK4140" s="13" t="str">
        <f>VLOOKUP(tbl_pbp[[#This Row],[Play Saints Win % Increase]], tbl_impact[],3,TRUE)</f>
        <v>Scented (0 to +5%)</v>
      </c>
    </row>
    <row r="4141" spans="1:37">
      <c r="A4141" s="1">
        <v>140</v>
      </c>
      <c r="B4141" s="5">
        <v>1E-3</v>
      </c>
      <c r="C4141" t="s">
        <v>4671</v>
      </c>
      <c r="D4141">
        <v>0</v>
      </c>
      <c r="E4141">
        <v>0</v>
      </c>
      <c r="F4141">
        <v>4</v>
      </c>
      <c r="G4141">
        <v>3</v>
      </c>
      <c r="H4141">
        <v>38</v>
      </c>
      <c r="I4141">
        <v>11</v>
      </c>
      <c r="J4141">
        <v>61</v>
      </c>
      <c r="K4141" t="s">
        <v>29</v>
      </c>
      <c r="L4141">
        <v>2</v>
      </c>
      <c r="M4141">
        <v>61</v>
      </c>
      <c r="N4141" t="s">
        <v>4672</v>
      </c>
      <c r="O4141" t="s">
        <v>2324</v>
      </c>
      <c r="P4141" t="s">
        <v>45</v>
      </c>
      <c r="Q4141" t="s">
        <v>46</v>
      </c>
      <c r="R4141" t="s">
        <v>47</v>
      </c>
      <c r="S4141" t="s">
        <v>147</v>
      </c>
      <c r="T4141" t="s">
        <v>463</v>
      </c>
      <c r="U4141" t="s">
        <v>4673</v>
      </c>
      <c r="V4141" t="s">
        <v>4310</v>
      </c>
      <c r="X4141" t="str">
        <f>VLOOKUP(pbp!V1374, games!$B$2:$R$40, 3, FALSE)</f>
        <v>2019-11-10T18:00Z</v>
      </c>
      <c r="Y4141">
        <f>VLOOKUP(1*V4141,NFLGames!$H$11:$H$555,1,FALSE)</f>
        <v>401220330</v>
      </c>
      <c r="Z4141">
        <f>VLOOKUP($Y4141, NFLGames!$H$11:$K$555,2,FALSE)</f>
        <v>2020</v>
      </c>
      <c r="AA4141">
        <f>VLOOKUP($Y4141, NFLGames!$H$11:$K$555,3,FALSE)</f>
        <v>9</v>
      </c>
      <c r="AB4141" s="6">
        <f>IF(A4142=0, 0, AH4142-tbl_pbp[[#This Row],[Saints Win %]])</f>
        <v>0</v>
      </c>
      <c r="AE4141">
        <f>ABS(tbl_pbp[[#This Row],[play.homeScore]]-tbl_pbp[[#This Row],[play.awayScore]])</f>
        <v>35</v>
      </c>
      <c r="AF4141">
        <f>IF(tbl_pbp[[#This Row],[Play Saints Win % Increase]]&gt;=$AF$4,1,0)</f>
        <v>0</v>
      </c>
      <c r="AG4141" t="str">
        <f>VLOOKUP(tbl_pbp[[#This Row],[gameId]], games!$B$2:$T$40, 9, FALSE)</f>
        <v>new-orleans-saints</v>
      </c>
      <c r="AH4141" s="5">
        <f>IF(tbl_pbp[[#This Row],[AwayTeam]] &lt;&gt; "new-orleans-saints", tbl_pbp[[#This Row],[homeWinPercentage]], 1-tbl_pbp[[#This Row],[homeWinPercentage]])</f>
        <v>0.999</v>
      </c>
      <c r="AI4141" s="13">
        <f>tbl_pbp[[#This Row],[Kamara]]*tbl_pbp[[#This Row],[Impactful Play]]</f>
        <v>0</v>
      </c>
      <c r="AJ4141" s="13">
        <f>tbl_pbp[[#This Row],[Thomas]]*tbl_pbp[[#This Row],[Impactful Play]]</f>
        <v>0</v>
      </c>
      <c r="AK4141" s="13" t="str">
        <f>VLOOKUP(tbl_pbp[[#This Row],[Play Saints Win % Increase]], tbl_impact[],3,TRUE)</f>
        <v>Scented (0 to +5%)</v>
      </c>
    </row>
    <row r="4142" spans="1:37">
      <c r="A4142" s="1">
        <v>141</v>
      </c>
      <c r="B4142" s="5">
        <v>1E-3</v>
      </c>
      <c r="C4142" t="s">
        <v>4674</v>
      </c>
      <c r="D4142">
        <v>0</v>
      </c>
      <c r="E4142">
        <v>0</v>
      </c>
      <c r="F4142">
        <v>4</v>
      </c>
      <c r="G4142">
        <v>3</v>
      </c>
      <c r="H4142">
        <v>38</v>
      </c>
      <c r="I4142">
        <v>7</v>
      </c>
      <c r="J4142">
        <v>57</v>
      </c>
      <c r="K4142" t="s">
        <v>29</v>
      </c>
      <c r="L4142">
        <v>3</v>
      </c>
      <c r="M4142">
        <v>57</v>
      </c>
      <c r="N4142" t="s">
        <v>4675</v>
      </c>
      <c r="O4142" t="s">
        <v>1124</v>
      </c>
      <c r="P4142" t="s">
        <v>30</v>
      </c>
      <c r="Q4142" t="s">
        <v>31</v>
      </c>
      <c r="R4142" t="s">
        <v>32</v>
      </c>
      <c r="S4142" t="s">
        <v>212</v>
      </c>
      <c r="T4142" t="s">
        <v>48</v>
      </c>
      <c r="U4142" t="s">
        <v>4676</v>
      </c>
      <c r="V4142" t="s">
        <v>4310</v>
      </c>
      <c r="X4142" t="str">
        <f>VLOOKUP(pbp!V1375, games!$B$2:$R$40, 3, FALSE)</f>
        <v>2019-11-10T18:00Z</v>
      </c>
      <c r="Y4142">
        <f>VLOOKUP(1*V4142,NFLGames!$H$11:$H$555,1,FALSE)</f>
        <v>401220330</v>
      </c>
      <c r="Z4142">
        <f>VLOOKUP($Y4142, NFLGames!$H$11:$K$555,2,FALSE)</f>
        <v>2020</v>
      </c>
      <c r="AA4142">
        <f>VLOOKUP($Y4142, NFLGames!$H$11:$K$555,3,FALSE)</f>
        <v>9</v>
      </c>
      <c r="AB4142" s="6">
        <f>IF(A4143=0, 0, AH4143-tbl_pbp[[#This Row],[Saints Win %]])</f>
        <v>0</v>
      </c>
      <c r="AE4142">
        <f>ABS(tbl_pbp[[#This Row],[play.homeScore]]-tbl_pbp[[#This Row],[play.awayScore]])</f>
        <v>35</v>
      </c>
      <c r="AF4142">
        <f>IF(tbl_pbp[[#This Row],[Play Saints Win % Increase]]&gt;=$AF$4,1,0)</f>
        <v>0</v>
      </c>
      <c r="AG4142" t="str">
        <f>VLOOKUP(tbl_pbp[[#This Row],[gameId]], games!$B$2:$T$40, 9, FALSE)</f>
        <v>new-orleans-saints</v>
      </c>
      <c r="AH4142" s="5">
        <f>IF(tbl_pbp[[#This Row],[AwayTeam]] &lt;&gt; "new-orleans-saints", tbl_pbp[[#This Row],[homeWinPercentage]], 1-tbl_pbp[[#This Row],[homeWinPercentage]])</f>
        <v>0.999</v>
      </c>
      <c r="AI4142" s="13">
        <f>tbl_pbp[[#This Row],[Kamara]]*tbl_pbp[[#This Row],[Impactful Play]]</f>
        <v>0</v>
      </c>
      <c r="AJ4142" s="13">
        <f>tbl_pbp[[#This Row],[Thomas]]*tbl_pbp[[#This Row],[Impactful Play]]</f>
        <v>0</v>
      </c>
      <c r="AK4142" s="13" t="str">
        <f>VLOOKUP(tbl_pbp[[#This Row],[Play Saints Win % Increase]], tbl_impact[],3,TRUE)</f>
        <v>Scented (0 to +5%)</v>
      </c>
    </row>
    <row r="4143" spans="1:37">
      <c r="A4143" s="1">
        <v>142</v>
      </c>
      <c r="B4143" s="5">
        <v>1E-3</v>
      </c>
      <c r="C4143" t="s">
        <v>4677</v>
      </c>
      <c r="D4143">
        <v>0</v>
      </c>
      <c r="E4143">
        <v>0</v>
      </c>
      <c r="F4143">
        <v>4</v>
      </c>
      <c r="G4143">
        <v>3</v>
      </c>
      <c r="H4143">
        <v>38</v>
      </c>
      <c r="I4143">
        <v>10</v>
      </c>
      <c r="J4143">
        <v>45</v>
      </c>
      <c r="K4143" t="s">
        <v>29</v>
      </c>
      <c r="L4143">
        <v>1</v>
      </c>
      <c r="M4143">
        <v>45</v>
      </c>
      <c r="N4143" t="s">
        <v>4678</v>
      </c>
      <c r="O4143" t="s">
        <v>4679</v>
      </c>
      <c r="P4143" t="s">
        <v>45</v>
      </c>
      <c r="Q4143" t="s">
        <v>46</v>
      </c>
      <c r="R4143" t="s">
        <v>47</v>
      </c>
      <c r="S4143" t="s">
        <v>33</v>
      </c>
      <c r="T4143" t="s">
        <v>403</v>
      </c>
      <c r="U4143" t="s">
        <v>404</v>
      </c>
      <c r="V4143" t="s">
        <v>4310</v>
      </c>
      <c r="X4143" t="str">
        <f>VLOOKUP(pbp!V1376, games!$B$2:$R$40, 3, FALSE)</f>
        <v>2019-11-10T18:00Z</v>
      </c>
      <c r="Y4143">
        <f>VLOOKUP(1*V4143,NFLGames!$H$11:$H$555,1,FALSE)</f>
        <v>401220330</v>
      </c>
      <c r="Z4143">
        <f>VLOOKUP($Y4143, NFLGames!$H$11:$K$555,2,FALSE)</f>
        <v>2020</v>
      </c>
      <c r="AA4143">
        <f>VLOOKUP($Y4143, NFLGames!$H$11:$K$555,3,FALSE)</f>
        <v>9</v>
      </c>
      <c r="AB4143" s="6">
        <f>IF(A4144=0, 0, AH4144-tbl_pbp[[#This Row],[Saints Win %]])</f>
        <v>0</v>
      </c>
      <c r="AE4143">
        <f>ABS(tbl_pbp[[#This Row],[play.homeScore]]-tbl_pbp[[#This Row],[play.awayScore]])</f>
        <v>35</v>
      </c>
      <c r="AF4143">
        <f>IF(tbl_pbp[[#This Row],[Play Saints Win % Increase]]&gt;=$AF$4,1,0)</f>
        <v>0</v>
      </c>
      <c r="AG4143" t="str">
        <f>VLOOKUP(tbl_pbp[[#This Row],[gameId]], games!$B$2:$T$40, 9, FALSE)</f>
        <v>new-orleans-saints</v>
      </c>
      <c r="AH4143" s="5">
        <f>IF(tbl_pbp[[#This Row],[AwayTeam]] &lt;&gt; "new-orleans-saints", tbl_pbp[[#This Row],[homeWinPercentage]], 1-tbl_pbp[[#This Row],[homeWinPercentage]])</f>
        <v>0.999</v>
      </c>
      <c r="AI4143" s="13">
        <f>tbl_pbp[[#This Row],[Kamara]]*tbl_pbp[[#This Row],[Impactful Play]]</f>
        <v>0</v>
      </c>
      <c r="AJ4143" s="13">
        <f>tbl_pbp[[#This Row],[Thomas]]*tbl_pbp[[#This Row],[Impactful Play]]</f>
        <v>0</v>
      </c>
      <c r="AK4143" s="13" t="str">
        <f>VLOOKUP(tbl_pbp[[#This Row],[Play Saints Win % Increase]], tbl_impact[],3,TRUE)</f>
        <v>Scented (0 to +5%)</v>
      </c>
    </row>
    <row r="4144" spans="1:37">
      <c r="A4144" s="1">
        <v>143</v>
      </c>
      <c r="B4144" s="5">
        <v>1E-3</v>
      </c>
      <c r="C4144" t="s">
        <v>4680</v>
      </c>
      <c r="D4144">
        <v>0</v>
      </c>
      <c r="E4144">
        <v>0</v>
      </c>
      <c r="F4144">
        <v>4</v>
      </c>
      <c r="G4144">
        <v>3</v>
      </c>
      <c r="H4144">
        <v>38</v>
      </c>
      <c r="I4144">
        <v>9</v>
      </c>
      <c r="J4144">
        <v>44</v>
      </c>
      <c r="K4144" t="s">
        <v>29</v>
      </c>
      <c r="L4144">
        <v>2</v>
      </c>
      <c r="M4144">
        <v>44</v>
      </c>
      <c r="N4144" t="s">
        <v>4681</v>
      </c>
      <c r="O4144" t="s">
        <v>4682</v>
      </c>
      <c r="P4144" t="s">
        <v>94</v>
      </c>
      <c r="Q4144" t="s">
        <v>95</v>
      </c>
      <c r="R4144" t="s">
        <v>96</v>
      </c>
      <c r="S4144" t="s">
        <v>210</v>
      </c>
      <c r="T4144" t="s">
        <v>701</v>
      </c>
      <c r="U4144" t="s">
        <v>4683</v>
      </c>
      <c r="V4144" t="s">
        <v>4310</v>
      </c>
      <c r="X4144" t="str">
        <f>VLOOKUP(pbp!V1377, games!$B$2:$R$40, 3, FALSE)</f>
        <v>2019-11-10T18:00Z</v>
      </c>
      <c r="Y4144">
        <f>VLOOKUP(1*V4144,NFLGames!$H$11:$H$555,1,FALSE)</f>
        <v>401220330</v>
      </c>
      <c r="Z4144">
        <f>VLOOKUP($Y4144, NFLGames!$H$11:$K$555,2,FALSE)</f>
        <v>2020</v>
      </c>
      <c r="AA4144">
        <f>VLOOKUP($Y4144, NFLGames!$H$11:$K$555,3,FALSE)</f>
        <v>9</v>
      </c>
      <c r="AB4144" s="6">
        <f>IF(A4145=0, 0, AH4145-tbl_pbp[[#This Row],[Saints Win %]])</f>
        <v>0</v>
      </c>
      <c r="AE4144">
        <f>ABS(tbl_pbp[[#This Row],[play.homeScore]]-tbl_pbp[[#This Row],[play.awayScore]])</f>
        <v>35</v>
      </c>
      <c r="AF4144">
        <f>IF(tbl_pbp[[#This Row],[Play Saints Win % Increase]]&gt;=$AF$4,1,0)</f>
        <v>0</v>
      </c>
      <c r="AG4144" t="str">
        <f>VLOOKUP(tbl_pbp[[#This Row],[gameId]], games!$B$2:$T$40, 9, FALSE)</f>
        <v>new-orleans-saints</v>
      </c>
      <c r="AH4144" s="5">
        <f>IF(tbl_pbp[[#This Row],[AwayTeam]] &lt;&gt; "new-orleans-saints", tbl_pbp[[#This Row],[homeWinPercentage]], 1-tbl_pbp[[#This Row],[homeWinPercentage]])</f>
        <v>0.999</v>
      </c>
      <c r="AI4144" s="13">
        <f>tbl_pbp[[#This Row],[Kamara]]*tbl_pbp[[#This Row],[Impactful Play]]</f>
        <v>0</v>
      </c>
      <c r="AJ4144" s="13">
        <f>tbl_pbp[[#This Row],[Thomas]]*tbl_pbp[[#This Row],[Impactful Play]]</f>
        <v>0</v>
      </c>
      <c r="AK4144" s="13" t="str">
        <f>VLOOKUP(tbl_pbp[[#This Row],[Play Saints Win % Increase]], tbl_impact[],3,TRUE)</f>
        <v>Scented (0 to +5%)</v>
      </c>
    </row>
    <row r="4145" spans="1:37">
      <c r="A4145" s="1">
        <v>144</v>
      </c>
      <c r="B4145" s="5">
        <v>1E-3</v>
      </c>
      <c r="C4145" t="s">
        <v>4684</v>
      </c>
      <c r="D4145">
        <v>0</v>
      </c>
      <c r="E4145">
        <v>0</v>
      </c>
      <c r="F4145">
        <v>4</v>
      </c>
      <c r="G4145">
        <v>3</v>
      </c>
      <c r="H4145">
        <v>38</v>
      </c>
      <c r="I4145">
        <v>4</v>
      </c>
      <c r="J4145">
        <v>39</v>
      </c>
      <c r="K4145" t="s">
        <v>29</v>
      </c>
      <c r="L4145">
        <v>2</v>
      </c>
      <c r="M4145">
        <v>39</v>
      </c>
      <c r="N4145" t="s">
        <v>4685</v>
      </c>
      <c r="O4145" t="s">
        <v>4682</v>
      </c>
      <c r="P4145" t="s">
        <v>45</v>
      </c>
      <c r="Q4145" t="s">
        <v>46</v>
      </c>
      <c r="R4145" t="s">
        <v>47</v>
      </c>
      <c r="S4145" t="s">
        <v>135</v>
      </c>
      <c r="T4145" t="s">
        <v>524</v>
      </c>
      <c r="U4145" t="s">
        <v>4686</v>
      </c>
      <c r="V4145" t="s">
        <v>4310</v>
      </c>
      <c r="X4145" t="str">
        <f>VLOOKUP(pbp!V1378, games!$B$2:$R$40, 3, FALSE)</f>
        <v>2019-11-10T18:00Z</v>
      </c>
      <c r="Y4145">
        <f>VLOOKUP(1*V4145,NFLGames!$H$11:$H$555,1,FALSE)</f>
        <v>401220330</v>
      </c>
      <c r="Z4145">
        <f>VLOOKUP($Y4145, NFLGames!$H$11:$K$555,2,FALSE)</f>
        <v>2020</v>
      </c>
      <c r="AA4145">
        <f>VLOOKUP($Y4145, NFLGames!$H$11:$K$555,3,FALSE)</f>
        <v>9</v>
      </c>
      <c r="AB4145" s="6">
        <f>IF(A4146=0, 0, AH4146-tbl_pbp[[#This Row],[Saints Win %]])</f>
        <v>0</v>
      </c>
      <c r="AE4145">
        <f>ABS(tbl_pbp[[#This Row],[play.homeScore]]-tbl_pbp[[#This Row],[play.awayScore]])</f>
        <v>35</v>
      </c>
      <c r="AF4145">
        <f>IF(tbl_pbp[[#This Row],[Play Saints Win % Increase]]&gt;=$AF$4,1,0)</f>
        <v>0</v>
      </c>
      <c r="AG4145" t="str">
        <f>VLOOKUP(tbl_pbp[[#This Row],[gameId]], games!$B$2:$T$40, 9, FALSE)</f>
        <v>new-orleans-saints</v>
      </c>
      <c r="AH4145" s="5">
        <f>IF(tbl_pbp[[#This Row],[AwayTeam]] &lt;&gt; "new-orleans-saints", tbl_pbp[[#This Row],[homeWinPercentage]], 1-tbl_pbp[[#This Row],[homeWinPercentage]])</f>
        <v>0.999</v>
      </c>
      <c r="AI4145" s="13">
        <f>tbl_pbp[[#This Row],[Kamara]]*tbl_pbp[[#This Row],[Impactful Play]]</f>
        <v>0</v>
      </c>
      <c r="AJ4145" s="13">
        <f>tbl_pbp[[#This Row],[Thomas]]*tbl_pbp[[#This Row],[Impactful Play]]</f>
        <v>0</v>
      </c>
      <c r="AK4145" s="13" t="str">
        <f>VLOOKUP(tbl_pbp[[#This Row],[Play Saints Win % Increase]], tbl_impact[],3,TRUE)</f>
        <v>Scented (0 to +5%)</v>
      </c>
    </row>
    <row r="4146" spans="1:37">
      <c r="A4146" s="1">
        <v>145</v>
      </c>
      <c r="B4146" s="5">
        <v>1E-3</v>
      </c>
      <c r="C4146" t="s">
        <v>4687</v>
      </c>
      <c r="D4146">
        <v>0</v>
      </c>
      <c r="E4146">
        <v>0</v>
      </c>
      <c r="F4146">
        <v>4</v>
      </c>
      <c r="G4146">
        <v>3</v>
      </c>
      <c r="H4146">
        <v>38</v>
      </c>
      <c r="I4146">
        <v>4</v>
      </c>
      <c r="J4146">
        <v>39</v>
      </c>
      <c r="K4146" t="s">
        <v>29</v>
      </c>
      <c r="L4146">
        <v>3</v>
      </c>
      <c r="M4146">
        <v>39</v>
      </c>
      <c r="N4146" t="s">
        <v>4688</v>
      </c>
      <c r="O4146" t="s">
        <v>122</v>
      </c>
      <c r="P4146" t="s">
        <v>45</v>
      </c>
      <c r="Q4146" t="s">
        <v>46</v>
      </c>
      <c r="R4146" t="s">
        <v>47</v>
      </c>
      <c r="S4146" t="s">
        <v>63</v>
      </c>
      <c r="T4146" t="s">
        <v>524</v>
      </c>
      <c r="U4146" t="s">
        <v>4689</v>
      </c>
      <c r="V4146" t="s">
        <v>4310</v>
      </c>
      <c r="X4146" t="str">
        <f>VLOOKUP(pbp!V1379, games!$B$2:$R$40, 3, FALSE)</f>
        <v>2019-11-10T18:00Z</v>
      </c>
      <c r="Y4146">
        <f>VLOOKUP(1*V4146,NFLGames!$H$11:$H$555,1,FALSE)</f>
        <v>401220330</v>
      </c>
      <c r="Z4146">
        <f>VLOOKUP($Y4146, NFLGames!$H$11:$K$555,2,FALSE)</f>
        <v>2020</v>
      </c>
      <c r="AA4146">
        <f>VLOOKUP($Y4146, NFLGames!$H$11:$K$555,3,FALSE)</f>
        <v>9</v>
      </c>
      <c r="AB4146" s="6">
        <f>IF(A4147=0, 0, AH4147-tbl_pbp[[#This Row],[Saints Win %]])</f>
        <v>0</v>
      </c>
      <c r="AE4146">
        <f>ABS(tbl_pbp[[#This Row],[play.homeScore]]-tbl_pbp[[#This Row],[play.awayScore]])</f>
        <v>35</v>
      </c>
      <c r="AF4146">
        <f>IF(tbl_pbp[[#This Row],[Play Saints Win % Increase]]&gt;=$AF$4,1,0)</f>
        <v>0</v>
      </c>
      <c r="AG4146" t="str">
        <f>VLOOKUP(tbl_pbp[[#This Row],[gameId]], games!$B$2:$T$40, 9, FALSE)</f>
        <v>new-orleans-saints</v>
      </c>
      <c r="AH4146" s="5">
        <f>IF(tbl_pbp[[#This Row],[AwayTeam]] &lt;&gt; "new-orleans-saints", tbl_pbp[[#This Row],[homeWinPercentage]], 1-tbl_pbp[[#This Row],[homeWinPercentage]])</f>
        <v>0.999</v>
      </c>
      <c r="AI4146" s="13">
        <f>tbl_pbp[[#This Row],[Kamara]]*tbl_pbp[[#This Row],[Impactful Play]]</f>
        <v>0</v>
      </c>
      <c r="AJ4146" s="13">
        <f>tbl_pbp[[#This Row],[Thomas]]*tbl_pbp[[#This Row],[Impactful Play]]</f>
        <v>0</v>
      </c>
      <c r="AK4146" s="13" t="str">
        <f>VLOOKUP(tbl_pbp[[#This Row],[Play Saints Win % Increase]], tbl_impact[],3,TRUE)</f>
        <v>Scented (0 to +5%)</v>
      </c>
    </row>
    <row r="4147" spans="1:37">
      <c r="A4147" s="1">
        <v>146</v>
      </c>
      <c r="B4147" s="5">
        <v>1E-3</v>
      </c>
      <c r="C4147" t="s">
        <v>4690</v>
      </c>
      <c r="D4147">
        <v>0</v>
      </c>
      <c r="E4147">
        <v>0</v>
      </c>
      <c r="F4147">
        <v>4</v>
      </c>
      <c r="G4147">
        <v>3</v>
      </c>
      <c r="H4147">
        <v>38</v>
      </c>
      <c r="I4147">
        <v>10</v>
      </c>
      <c r="J4147">
        <v>33</v>
      </c>
      <c r="K4147" t="s">
        <v>29</v>
      </c>
      <c r="L4147">
        <v>1</v>
      </c>
      <c r="M4147">
        <v>33</v>
      </c>
      <c r="N4147" t="s">
        <v>4691</v>
      </c>
      <c r="O4147" t="s">
        <v>544</v>
      </c>
      <c r="P4147" t="s">
        <v>45</v>
      </c>
      <c r="Q4147" t="s">
        <v>46</v>
      </c>
      <c r="R4147" t="s">
        <v>47</v>
      </c>
      <c r="S4147" t="s">
        <v>33</v>
      </c>
      <c r="T4147" t="s">
        <v>4335</v>
      </c>
      <c r="U4147" t="s">
        <v>4692</v>
      </c>
      <c r="V4147" t="s">
        <v>4310</v>
      </c>
      <c r="X4147" t="str">
        <f>VLOOKUP(pbp!V1380, games!$B$2:$R$40, 3, FALSE)</f>
        <v>2019-11-10T18:00Z</v>
      </c>
      <c r="Y4147">
        <f>VLOOKUP(1*V4147,NFLGames!$H$11:$H$555,1,FALSE)</f>
        <v>401220330</v>
      </c>
      <c r="Z4147">
        <f>VLOOKUP($Y4147, NFLGames!$H$11:$K$555,2,FALSE)</f>
        <v>2020</v>
      </c>
      <c r="AA4147">
        <f>VLOOKUP($Y4147, NFLGames!$H$11:$K$555,3,FALSE)</f>
        <v>9</v>
      </c>
      <c r="AB4147" s="6">
        <f>IF(A4148=0, 0, AH4148-tbl_pbp[[#This Row],[Saints Win %]])</f>
        <v>0</v>
      </c>
      <c r="AE4147">
        <f>ABS(tbl_pbp[[#This Row],[play.homeScore]]-tbl_pbp[[#This Row],[play.awayScore]])</f>
        <v>35</v>
      </c>
      <c r="AF4147">
        <f>IF(tbl_pbp[[#This Row],[Play Saints Win % Increase]]&gt;=$AF$4,1,0)</f>
        <v>0</v>
      </c>
      <c r="AG4147" t="str">
        <f>VLOOKUP(tbl_pbp[[#This Row],[gameId]], games!$B$2:$T$40, 9, FALSE)</f>
        <v>new-orleans-saints</v>
      </c>
      <c r="AH4147" s="5">
        <f>IF(tbl_pbp[[#This Row],[AwayTeam]] &lt;&gt; "new-orleans-saints", tbl_pbp[[#This Row],[homeWinPercentage]], 1-tbl_pbp[[#This Row],[homeWinPercentage]])</f>
        <v>0.999</v>
      </c>
      <c r="AI4147" s="13">
        <f>tbl_pbp[[#This Row],[Kamara]]*tbl_pbp[[#This Row],[Impactful Play]]</f>
        <v>0</v>
      </c>
      <c r="AJ4147" s="13">
        <f>tbl_pbp[[#This Row],[Thomas]]*tbl_pbp[[#This Row],[Impactful Play]]</f>
        <v>0</v>
      </c>
      <c r="AK4147" s="13" t="str">
        <f>VLOOKUP(tbl_pbp[[#This Row],[Play Saints Win % Increase]], tbl_impact[],3,TRUE)</f>
        <v>Scented (0 to +5%)</v>
      </c>
    </row>
    <row r="4148" spans="1:37">
      <c r="A4148" s="1">
        <v>147</v>
      </c>
      <c r="B4148" s="5">
        <v>1E-3</v>
      </c>
      <c r="C4148" t="s">
        <v>4693</v>
      </c>
      <c r="D4148">
        <v>0</v>
      </c>
      <c r="E4148">
        <v>0</v>
      </c>
      <c r="F4148">
        <v>4</v>
      </c>
      <c r="G4148">
        <v>3</v>
      </c>
      <c r="H4148">
        <v>38</v>
      </c>
      <c r="I4148">
        <v>5</v>
      </c>
      <c r="J4148">
        <v>28</v>
      </c>
      <c r="K4148" t="s">
        <v>29</v>
      </c>
      <c r="L4148">
        <v>2</v>
      </c>
      <c r="M4148">
        <v>28</v>
      </c>
      <c r="N4148" t="s">
        <v>229</v>
      </c>
      <c r="O4148" t="s">
        <v>230</v>
      </c>
      <c r="P4148" t="s">
        <v>231</v>
      </c>
      <c r="Q4148" t="s">
        <v>232</v>
      </c>
      <c r="R4148" t="s">
        <v>233</v>
      </c>
      <c r="V4148" t="s">
        <v>4310</v>
      </c>
      <c r="X4148" t="str">
        <f>VLOOKUP(pbp!V1381, games!$B$2:$R$40, 3, FALSE)</f>
        <v>2019-11-10T18:00Z</v>
      </c>
      <c r="Y4148">
        <f>VLOOKUP(1*V4148,NFLGames!$H$11:$H$555,1,FALSE)</f>
        <v>401220330</v>
      </c>
      <c r="Z4148">
        <f>VLOOKUP($Y4148, NFLGames!$H$11:$K$555,2,FALSE)</f>
        <v>2020</v>
      </c>
      <c r="AA4148">
        <f>VLOOKUP($Y4148, NFLGames!$H$11:$K$555,3,FALSE)</f>
        <v>9</v>
      </c>
      <c r="AB4148" s="6">
        <f>IF(A4149=0, 0, AH4149-tbl_pbp[[#This Row],[Saints Win %]])</f>
        <v>0</v>
      </c>
      <c r="AE4148">
        <f>ABS(tbl_pbp[[#This Row],[play.homeScore]]-tbl_pbp[[#This Row],[play.awayScore]])</f>
        <v>35</v>
      </c>
      <c r="AF4148">
        <f>IF(tbl_pbp[[#This Row],[Play Saints Win % Increase]]&gt;=$AF$4,1,0)</f>
        <v>0</v>
      </c>
      <c r="AG4148" t="str">
        <f>VLOOKUP(tbl_pbp[[#This Row],[gameId]], games!$B$2:$T$40, 9, FALSE)</f>
        <v>new-orleans-saints</v>
      </c>
      <c r="AH4148" s="5">
        <f>IF(tbl_pbp[[#This Row],[AwayTeam]] &lt;&gt; "new-orleans-saints", tbl_pbp[[#This Row],[homeWinPercentage]], 1-tbl_pbp[[#This Row],[homeWinPercentage]])</f>
        <v>0.999</v>
      </c>
      <c r="AI4148" s="13">
        <f>tbl_pbp[[#This Row],[Kamara]]*tbl_pbp[[#This Row],[Impactful Play]]</f>
        <v>0</v>
      </c>
      <c r="AJ4148" s="13">
        <f>tbl_pbp[[#This Row],[Thomas]]*tbl_pbp[[#This Row],[Impactful Play]]</f>
        <v>0</v>
      </c>
      <c r="AK4148" s="13" t="str">
        <f>VLOOKUP(tbl_pbp[[#This Row],[Play Saints Win % Increase]], tbl_impact[],3,TRUE)</f>
        <v>Scented (0 to +5%)</v>
      </c>
    </row>
    <row r="4149" spans="1:37">
      <c r="A4149" s="1">
        <v>148</v>
      </c>
      <c r="B4149" s="5">
        <v>1E-3</v>
      </c>
      <c r="C4149" t="s">
        <v>4694</v>
      </c>
      <c r="D4149">
        <v>0</v>
      </c>
      <c r="E4149">
        <v>0</v>
      </c>
      <c r="F4149">
        <v>4</v>
      </c>
      <c r="G4149">
        <v>3</v>
      </c>
      <c r="H4149">
        <v>38</v>
      </c>
      <c r="I4149">
        <v>5</v>
      </c>
      <c r="J4149">
        <v>28</v>
      </c>
      <c r="K4149" t="s">
        <v>29</v>
      </c>
      <c r="L4149">
        <v>2</v>
      </c>
      <c r="M4149">
        <v>28</v>
      </c>
      <c r="N4149" t="s">
        <v>4695</v>
      </c>
      <c r="O4149" t="s">
        <v>230</v>
      </c>
      <c r="P4149" t="s">
        <v>45</v>
      </c>
      <c r="Q4149" t="s">
        <v>46</v>
      </c>
      <c r="R4149" t="s">
        <v>47</v>
      </c>
      <c r="S4149" t="s">
        <v>38</v>
      </c>
      <c r="T4149" t="s">
        <v>521</v>
      </c>
      <c r="U4149" t="s">
        <v>4696</v>
      </c>
      <c r="V4149" t="s">
        <v>4310</v>
      </c>
      <c r="X4149" t="str">
        <f>VLOOKUP(pbp!V1382, games!$B$2:$R$40, 3, FALSE)</f>
        <v>2019-11-10T18:00Z</v>
      </c>
      <c r="Y4149">
        <f>VLOOKUP(1*V4149,NFLGames!$H$11:$H$555,1,FALSE)</f>
        <v>401220330</v>
      </c>
      <c r="Z4149">
        <f>VLOOKUP($Y4149, NFLGames!$H$11:$K$555,2,FALSE)</f>
        <v>2020</v>
      </c>
      <c r="AA4149">
        <f>VLOOKUP($Y4149, NFLGames!$H$11:$K$555,3,FALSE)</f>
        <v>9</v>
      </c>
      <c r="AB4149" s="6">
        <f>IF(A4150=0, 0, AH4150-tbl_pbp[[#This Row],[Saints Win %]])</f>
        <v>0</v>
      </c>
      <c r="AE4149">
        <f>ABS(tbl_pbp[[#This Row],[play.homeScore]]-tbl_pbp[[#This Row],[play.awayScore]])</f>
        <v>35</v>
      </c>
      <c r="AF4149">
        <f>IF(tbl_pbp[[#This Row],[Play Saints Win % Increase]]&gt;=$AF$4,1,0)</f>
        <v>0</v>
      </c>
      <c r="AG4149" t="str">
        <f>VLOOKUP(tbl_pbp[[#This Row],[gameId]], games!$B$2:$T$40, 9, FALSE)</f>
        <v>new-orleans-saints</v>
      </c>
      <c r="AH4149" s="5">
        <f>IF(tbl_pbp[[#This Row],[AwayTeam]] &lt;&gt; "new-orleans-saints", tbl_pbp[[#This Row],[homeWinPercentage]], 1-tbl_pbp[[#This Row],[homeWinPercentage]])</f>
        <v>0.999</v>
      </c>
      <c r="AI4149" s="13">
        <f>tbl_pbp[[#This Row],[Kamara]]*tbl_pbp[[#This Row],[Impactful Play]]</f>
        <v>0</v>
      </c>
      <c r="AJ4149" s="13">
        <f>tbl_pbp[[#This Row],[Thomas]]*tbl_pbp[[#This Row],[Impactful Play]]</f>
        <v>0</v>
      </c>
      <c r="AK4149" s="13" t="str">
        <f>VLOOKUP(tbl_pbp[[#This Row],[Play Saints Win % Increase]], tbl_impact[],3,TRUE)</f>
        <v>Scented (0 to +5%)</v>
      </c>
    </row>
    <row r="4150" spans="1:37">
      <c r="A4150" s="1">
        <v>149</v>
      </c>
      <c r="B4150" s="5">
        <v>1E-3</v>
      </c>
      <c r="C4150" t="s">
        <v>4697</v>
      </c>
      <c r="D4150">
        <v>0</v>
      </c>
      <c r="E4150">
        <v>0</v>
      </c>
      <c r="F4150">
        <v>4</v>
      </c>
      <c r="G4150">
        <v>3</v>
      </c>
      <c r="H4150">
        <v>38</v>
      </c>
      <c r="I4150">
        <v>6</v>
      </c>
      <c r="J4150">
        <v>29</v>
      </c>
      <c r="K4150" t="s">
        <v>29</v>
      </c>
      <c r="L4150">
        <v>3</v>
      </c>
      <c r="M4150">
        <v>29</v>
      </c>
      <c r="N4150" t="s">
        <v>4698</v>
      </c>
      <c r="O4150" t="s">
        <v>589</v>
      </c>
      <c r="P4150" t="s">
        <v>45</v>
      </c>
      <c r="Q4150" t="s">
        <v>46</v>
      </c>
      <c r="R4150" t="s">
        <v>47</v>
      </c>
      <c r="S4150" t="s">
        <v>302</v>
      </c>
      <c r="T4150" t="s">
        <v>391</v>
      </c>
      <c r="U4150" t="s">
        <v>393</v>
      </c>
      <c r="V4150" t="s">
        <v>4310</v>
      </c>
      <c r="X4150" t="str">
        <f>VLOOKUP(pbp!V1383, games!$B$2:$R$40, 3, FALSE)</f>
        <v>2019-11-10T18:00Z</v>
      </c>
      <c r="Y4150">
        <f>VLOOKUP(1*V4150,NFLGames!$H$11:$H$555,1,FALSE)</f>
        <v>401220330</v>
      </c>
      <c r="Z4150">
        <f>VLOOKUP($Y4150, NFLGames!$H$11:$K$555,2,FALSE)</f>
        <v>2020</v>
      </c>
      <c r="AA4150">
        <f>VLOOKUP($Y4150, NFLGames!$H$11:$K$555,3,FALSE)</f>
        <v>9</v>
      </c>
      <c r="AB4150" s="6">
        <f>IF(A4151=0, 0, AH4151-tbl_pbp[[#This Row],[Saints Win %]])</f>
        <v>0</v>
      </c>
      <c r="AE4150">
        <f>ABS(tbl_pbp[[#This Row],[play.homeScore]]-tbl_pbp[[#This Row],[play.awayScore]])</f>
        <v>35</v>
      </c>
      <c r="AF4150">
        <f>IF(tbl_pbp[[#This Row],[Play Saints Win % Increase]]&gt;=$AF$4,1,0)</f>
        <v>0</v>
      </c>
      <c r="AG4150" t="str">
        <f>VLOOKUP(tbl_pbp[[#This Row],[gameId]], games!$B$2:$T$40, 9, FALSE)</f>
        <v>new-orleans-saints</v>
      </c>
      <c r="AH4150" s="5">
        <f>IF(tbl_pbp[[#This Row],[AwayTeam]] &lt;&gt; "new-orleans-saints", tbl_pbp[[#This Row],[homeWinPercentage]], 1-tbl_pbp[[#This Row],[homeWinPercentage]])</f>
        <v>0.999</v>
      </c>
      <c r="AI4150" s="13">
        <f>tbl_pbp[[#This Row],[Kamara]]*tbl_pbp[[#This Row],[Impactful Play]]</f>
        <v>0</v>
      </c>
      <c r="AJ4150" s="13">
        <f>tbl_pbp[[#This Row],[Thomas]]*tbl_pbp[[#This Row],[Impactful Play]]</f>
        <v>0</v>
      </c>
      <c r="AK4150" s="13" t="str">
        <f>VLOOKUP(tbl_pbp[[#This Row],[Play Saints Win % Increase]], tbl_impact[],3,TRUE)</f>
        <v>Scented (0 to +5%)</v>
      </c>
    </row>
    <row r="4151" spans="1:37">
      <c r="A4151" s="1">
        <v>150</v>
      </c>
      <c r="B4151" s="5">
        <v>1E-3</v>
      </c>
      <c r="C4151" t="s">
        <v>4699</v>
      </c>
      <c r="D4151">
        <v>0</v>
      </c>
      <c r="E4151">
        <v>0</v>
      </c>
      <c r="F4151">
        <v>4</v>
      </c>
      <c r="G4151">
        <v>3</v>
      </c>
      <c r="H4151">
        <v>38</v>
      </c>
      <c r="I4151">
        <v>7</v>
      </c>
      <c r="J4151">
        <v>30</v>
      </c>
      <c r="K4151" t="s">
        <v>29</v>
      </c>
      <c r="L4151">
        <v>4</v>
      </c>
      <c r="M4151">
        <v>30</v>
      </c>
      <c r="N4151" t="s">
        <v>4700</v>
      </c>
      <c r="O4151" t="s">
        <v>4701</v>
      </c>
      <c r="P4151" t="s">
        <v>45</v>
      </c>
      <c r="Q4151" t="s">
        <v>46</v>
      </c>
      <c r="R4151" t="s">
        <v>47</v>
      </c>
      <c r="S4151" t="s">
        <v>215</v>
      </c>
      <c r="T4151" t="s">
        <v>409</v>
      </c>
      <c r="U4151" t="s">
        <v>4702</v>
      </c>
      <c r="V4151" t="s">
        <v>4310</v>
      </c>
      <c r="X4151" t="str">
        <f>VLOOKUP(pbp!V1384, games!$B$2:$R$40, 3, FALSE)</f>
        <v>2019-11-10T18:00Z</v>
      </c>
      <c r="Y4151">
        <f>VLOOKUP(1*V4151,NFLGames!$H$11:$H$555,1,FALSE)</f>
        <v>401220330</v>
      </c>
      <c r="Z4151">
        <f>VLOOKUP($Y4151, NFLGames!$H$11:$K$555,2,FALSE)</f>
        <v>2020</v>
      </c>
      <c r="AA4151">
        <f>VLOOKUP($Y4151, NFLGames!$H$11:$K$555,3,FALSE)</f>
        <v>9</v>
      </c>
      <c r="AB4151" s="6">
        <f>IF(A4152=0, 0, AH4152-tbl_pbp[[#This Row],[Saints Win %]])</f>
        <v>0</v>
      </c>
      <c r="AE4151">
        <f>ABS(tbl_pbp[[#This Row],[play.homeScore]]-tbl_pbp[[#This Row],[play.awayScore]])</f>
        <v>35</v>
      </c>
      <c r="AF4151">
        <f>IF(tbl_pbp[[#This Row],[Play Saints Win % Increase]]&gt;=$AF$4,1,0)</f>
        <v>0</v>
      </c>
      <c r="AG4151" t="str">
        <f>VLOOKUP(tbl_pbp[[#This Row],[gameId]], games!$B$2:$T$40, 9, FALSE)</f>
        <v>new-orleans-saints</v>
      </c>
      <c r="AH4151" s="5">
        <f>IF(tbl_pbp[[#This Row],[AwayTeam]] &lt;&gt; "new-orleans-saints", tbl_pbp[[#This Row],[homeWinPercentage]], 1-tbl_pbp[[#This Row],[homeWinPercentage]])</f>
        <v>0.999</v>
      </c>
      <c r="AI4151" s="13">
        <f>tbl_pbp[[#This Row],[Kamara]]*tbl_pbp[[#This Row],[Impactful Play]]</f>
        <v>0</v>
      </c>
      <c r="AJ4151" s="13">
        <f>tbl_pbp[[#This Row],[Thomas]]*tbl_pbp[[#This Row],[Impactful Play]]</f>
        <v>0</v>
      </c>
      <c r="AK4151" s="13" t="str">
        <f>VLOOKUP(tbl_pbp[[#This Row],[Play Saints Win % Increase]], tbl_impact[],3,TRUE)</f>
        <v>Scented (0 to +5%)</v>
      </c>
    </row>
    <row r="4152" spans="1:37">
      <c r="A4152" s="1">
        <v>151</v>
      </c>
      <c r="B4152" s="5">
        <v>1E-3</v>
      </c>
      <c r="C4152" t="s">
        <v>4703</v>
      </c>
      <c r="D4152">
        <v>0</v>
      </c>
      <c r="E4152">
        <v>0</v>
      </c>
      <c r="F4152">
        <v>4</v>
      </c>
      <c r="G4152">
        <v>3</v>
      </c>
      <c r="H4152">
        <v>38</v>
      </c>
      <c r="I4152">
        <v>10</v>
      </c>
      <c r="J4152">
        <v>31</v>
      </c>
      <c r="K4152" t="s">
        <v>369</v>
      </c>
      <c r="L4152">
        <v>1</v>
      </c>
      <c r="M4152">
        <v>69</v>
      </c>
      <c r="N4152" t="s">
        <v>4704</v>
      </c>
      <c r="O4152" t="s">
        <v>3960</v>
      </c>
      <c r="P4152" t="s">
        <v>45</v>
      </c>
      <c r="Q4152" t="s">
        <v>46</v>
      </c>
      <c r="R4152" t="s">
        <v>47</v>
      </c>
      <c r="S4152" t="s">
        <v>33</v>
      </c>
      <c r="T4152" t="s">
        <v>758</v>
      </c>
      <c r="U4152" t="s">
        <v>4494</v>
      </c>
      <c r="V4152" t="s">
        <v>4310</v>
      </c>
      <c r="X4152" t="str">
        <f>VLOOKUP(pbp!V1385, games!$B$2:$R$40, 3, FALSE)</f>
        <v>2019-11-10T18:00Z</v>
      </c>
      <c r="Y4152">
        <f>VLOOKUP(1*V4152,NFLGames!$H$11:$H$555,1,FALSE)</f>
        <v>401220330</v>
      </c>
      <c r="Z4152">
        <f>VLOOKUP($Y4152, NFLGames!$H$11:$K$555,2,FALSE)</f>
        <v>2020</v>
      </c>
      <c r="AA4152">
        <f>VLOOKUP($Y4152, NFLGames!$H$11:$K$555,3,FALSE)</f>
        <v>9</v>
      </c>
      <c r="AB4152" s="6">
        <f>IF(A4153=0, 0, AH4153-tbl_pbp[[#This Row],[Saints Win %]])</f>
        <v>1.0000000000000009E-3</v>
      </c>
      <c r="AE4152">
        <f>ABS(tbl_pbp[[#This Row],[play.homeScore]]-tbl_pbp[[#This Row],[play.awayScore]])</f>
        <v>35</v>
      </c>
      <c r="AF4152">
        <f>IF(tbl_pbp[[#This Row],[Play Saints Win % Increase]]&gt;=$AF$4,1,0)</f>
        <v>0</v>
      </c>
      <c r="AG4152" t="str">
        <f>VLOOKUP(tbl_pbp[[#This Row],[gameId]], games!$B$2:$T$40, 9, FALSE)</f>
        <v>new-orleans-saints</v>
      </c>
      <c r="AH4152" s="5">
        <f>IF(tbl_pbp[[#This Row],[AwayTeam]] &lt;&gt; "new-orleans-saints", tbl_pbp[[#This Row],[homeWinPercentage]], 1-tbl_pbp[[#This Row],[homeWinPercentage]])</f>
        <v>0.999</v>
      </c>
      <c r="AI4152" s="13">
        <f>tbl_pbp[[#This Row],[Kamara]]*tbl_pbp[[#This Row],[Impactful Play]]</f>
        <v>0</v>
      </c>
      <c r="AJ4152" s="13">
        <f>tbl_pbp[[#This Row],[Thomas]]*tbl_pbp[[#This Row],[Impactful Play]]</f>
        <v>0</v>
      </c>
      <c r="AK4152" s="13" t="str">
        <f>VLOOKUP(tbl_pbp[[#This Row],[Play Saints Win % Increase]], tbl_impact[],3,TRUE)</f>
        <v>Scented (0 to +5%)</v>
      </c>
    </row>
    <row r="4153" spans="1:37">
      <c r="A4153" s="1">
        <v>152</v>
      </c>
      <c r="B4153" s="5">
        <v>0</v>
      </c>
      <c r="C4153" t="s">
        <v>4705</v>
      </c>
      <c r="D4153">
        <v>0</v>
      </c>
      <c r="E4153">
        <v>0</v>
      </c>
      <c r="F4153">
        <v>4</v>
      </c>
      <c r="G4153">
        <v>3</v>
      </c>
      <c r="H4153">
        <v>38</v>
      </c>
      <c r="I4153">
        <v>0</v>
      </c>
      <c r="J4153">
        <v>30</v>
      </c>
      <c r="L4153">
        <v>0</v>
      </c>
      <c r="M4153">
        <v>0</v>
      </c>
      <c r="N4153" t="s">
        <v>364</v>
      </c>
      <c r="O4153" t="s">
        <v>143</v>
      </c>
      <c r="P4153" t="s">
        <v>365</v>
      </c>
      <c r="Q4153" t="s">
        <v>366</v>
      </c>
      <c r="R4153" t="s">
        <v>367</v>
      </c>
      <c r="V4153" t="s">
        <v>4310</v>
      </c>
      <c r="X4153" t="str">
        <f>VLOOKUP(pbp!V1386, games!$B$2:$R$40, 3, FALSE)</f>
        <v>2019-11-10T18:00Z</v>
      </c>
      <c r="Y4153">
        <f>VLOOKUP(1*V4153,NFLGames!$H$11:$H$555,1,FALSE)</f>
        <v>401220330</v>
      </c>
      <c r="Z4153">
        <f>VLOOKUP($Y4153, NFLGames!$H$11:$K$555,2,FALSE)</f>
        <v>2020</v>
      </c>
      <c r="AA4153">
        <f>VLOOKUP($Y4153, NFLGames!$H$11:$K$555,3,FALSE)</f>
        <v>9</v>
      </c>
      <c r="AB4153" s="6">
        <f>IF(A4154=0, 0, AH4154-tbl_pbp[[#This Row],[Saints Win %]])</f>
        <v>0</v>
      </c>
      <c r="AE4153">
        <f>ABS(tbl_pbp[[#This Row],[play.homeScore]]-tbl_pbp[[#This Row],[play.awayScore]])</f>
        <v>35</v>
      </c>
      <c r="AF4153">
        <f>IF(tbl_pbp[[#This Row],[Play Saints Win % Increase]]&gt;=$AF$4,1,0)</f>
        <v>0</v>
      </c>
      <c r="AG4153" t="str">
        <f>VLOOKUP(tbl_pbp[[#This Row],[gameId]], games!$B$2:$T$40, 9, FALSE)</f>
        <v>new-orleans-saints</v>
      </c>
      <c r="AH4153" s="5">
        <f>IF(tbl_pbp[[#This Row],[AwayTeam]] &lt;&gt; "new-orleans-saints", tbl_pbp[[#This Row],[homeWinPercentage]], 1-tbl_pbp[[#This Row],[homeWinPercentage]])</f>
        <v>1</v>
      </c>
      <c r="AI4153" s="13">
        <f>tbl_pbp[[#This Row],[Kamara]]*tbl_pbp[[#This Row],[Impactful Play]]</f>
        <v>0</v>
      </c>
      <c r="AJ4153" s="13">
        <f>tbl_pbp[[#This Row],[Thomas]]*tbl_pbp[[#This Row],[Impactful Play]]</f>
        <v>0</v>
      </c>
      <c r="AK4153" s="13" t="str">
        <f>VLOOKUP(tbl_pbp[[#This Row],[Play Saints Win % Increase]], tbl_impact[],3,TRUE)</f>
        <v>Scented (0 to +5%)</v>
      </c>
    </row>
    <row r="4154" spans="1:37">
      <c r="A4154" s="1">
        <v>0</v>
      </c>
      <c r="B4154" s="5">
        <v>0.60299999999999998</v>
      </c>
      <c r="C4154" t="s">
        <v>4706</v>
      </c>
      <c r="D4154">
        <v>0</v>
      </c>
      <c r="E4154">
        <v>0</v>
      </c>
      <c r="F4154">
        <v>1</v>
      </c>
      <c r="G4154">
        <v>0</v>
      </c>
      <c r="H4154">
        <v>0</v>
      </c>
      <c r="I4154">
        <v>0</v>
      </c>
      <c r="J4154">
        <v>35</v>
      </c>
      <c r="K4154" t="s">
        <v>29</v>
      </c>
      <c r="L4154">
        <v>0</v>
      </c>
      <c r="M4154">
        <v>65</v>
      </c>
      <c r="N4154" t="s">
        <v>288</v>
      </c>
      <c r="O4154" t="s">
        <v>24</v>
      </c>
      <c r="P4154" t="s">
        <v>25</v>
      </c>
      <c r="Q4154" t="s">
        <v>26</v>
      </c>
      <c r="R4154" t="s">
        <v>27</v>
      </c>
      <c r="V4154" t="s">
        <v>4707</v>
      </c>
      <c r="X4154" t="str">
        <f>VLOOKUP(pbp!V1387, games!$B$2:$R$40, 3, FALSE)</f>
        <v>2019-11-10T18:00Z</v>
      </c>
      <c r="Y4154">
        <f>VLOOKUP(1*V4154,NFLGames!$H$11:$H$555,1,FALSE)</f>
        <v>401220327</v>
      </c>
      <c r="Z4154">
        <f>VLOOKUP($Y4154, NFLGames!$H$11:$K$555,2,FALSE)</f>
        <v>2020</v>
      </c>
      <c r="AA4154">
        <f>VLOOKUP($Y4154, NFLGames!$H$11:$K$555,3,FALSE)</f>
        <v>10</v>
      </c>
      <c r="AB4154" s="6">
        <f>IF(A4155=0, 0, AH4155-tbl_pbp[[#This Row],[Saints Win %]])</f>
        <v>4.2000000000000037E-2</v>
      </c>
      <c r="AE4154">
        <f>ABS(tbl_pbp[[#This Row],[play.homeScore]]-tbl_pbp[[#This Row],[play.awayScore]])</f>
        <v>0</v>
      </c>
      <c r="AF4154">
        <f>IF(tbl_pbp[[#This Row],[Play Saints Win % Increase]]&gt;=$AF$4,1,0)</f>
        <v>0</v>
      </c>
      <c r="AG4154" t="str">
        <f>VLOOKUP(tbl_pbp[[#This Row],[gameId]], games!$B$2:$T$40, 9, FALSE)</f>
        <v>san-francisco-49ers</v>
      </c>
      <c r="AH4154" s="5">
        <f>IF(tbl_pbp[[#This Row],[AwayTeam]] &lt;&gt; "new-orleans-saints", tbl_pbp[[#This Row],[homeWinPercentage]], 1-tbl_pbp[[#This Row],[homeWinPercentage]])</f>
        <v>0.60299999999999998</v>
      </c>
      <c r="AI4154" s="13">
        <f>tbl_pbp[[#This Row],[Kamara]]*tbl_pbp[[#This Row],[Impactful Play]]</f>
        <v>0</v>
      </c>
      <c r="AJ4154" s="13">
        <f>tbl_pbp[[#This Row],[Thomas]]*tbl_pbp[[#This Row],[Impactful Play]]</f>
        <v>0</v>
      </c>
      <c r="AK4154" s="13" t="str">
        <f>VLOOKUP(tbl_pbp[[#This Row],[Play Saints Win % Increase]], tbl_impact[],3,TRUE)</f>
        <v>Scented (0 to +5%)</v>
      </c>
    </row>
    <row r="4155" spans="1:37">
      <c r="A4155" s="1">
        <v>1</v>
      </c>
      <c r="B4155" s="5">
        <v>0.64500000000000002</v>
      </c>
      <c r="C4155" t="s">
        <v>4708</v>
      </c>
      <c r="D4155">
        <v>0</v>
      </c>
      <c r="E4155">
        <v>0</v>
      </c>
      <c r="F4155">
        <v>1</v>
      </c>
      <c r="G4155">
        <v>0</v>
      </c>
      <c r="H4155">
        <v>0</v>
      </c>
      <c r="I4155">
        <v>10</v>
      </c>
      <c r="J4155">
        <v>75</v>
      </c>
      <c r="K4155" t="s">
        <v>4709</v>
      </c>
      <c r="L4155">
        <v>1</v>
      </c>
      <c r="M4155">
        <v>75</v>
      </c>
      <c r="N4155" t="s">
        <v>4710</v>
      </c>
      <c r="O4155" t="s">
        <v>24</v>
      </c>
      <c r="P4155" t="s">
        <v>45</v>
      </c>
      <c r="Q4155" t="s">
        <v>46</v>
      </c>
      <c r="R4155" t="s">
        <v>47</v>
      </c>
      <c r="S4155" t="s">
        <v>33</v>
      </c>
      <c r="T4155" t="s">
        <v>4711</v>
      </c>
      <c r="U4155" t="s">
        <v>4712</v>
      </c>
      <c r="V4155" t="s">
        <v>4707</v>
      </c>
      <c r="X4155" t="str">
        <f>VLOOKUP(pbp!V1388, games!$B$2:$R$40, 3, FALSE)</f>
        <v>2019-11-10T18:00Z</v>
      </c>
      <c r="Y4155">
        <f>VLOOKUP(1*V4155,NFLGames!$H$11:$H$555,1,FALSE)</f>
        <v>401220327</v>
      </c>
      <c r="Z4155">
        <f>VLOOKUP($Y4155, NFLGames!$H$11:$K$555,2,FALSE)</f>
        <v>2020</v>
      </c>
      <c r="AA4155">
        <f>VLOOKUP($Y4155, NFLGames!$H$11:$K$555,3,FALSE)</f>
        <v>10</v>
      </c>
      <c r="AB4155" s="6">
        <f>IF(A4156=0, 0, AH4156-tbl_pbp[[#This Row],[Saints Win %]])</f>
        <v>-4.7000000000000042E-2</v>
      </c>
      <c r="AE4155">
        <f>ABS(tbl_pbp[[#This Row],[play.homeScore]]-tbl_pbp[[#This Row],[play.awayScore]])</f>
        <v>0</v>
      </c>
      <c r="AF4155">
        <f>IF(tbl_pbp[[#This Row],[Play Saints Win % Increase]]&gt;=$AF$4,1,0)</f>
        <v>0</v>
      </c>
      <c r="AG4155" t="str">
        <f>VLOOKUP(tbl_pbp[[#This Row],[gameId]], games!$B$2:$T$40, 9, FALSE)</f>
        <v>san-francisco-49ers</v>
      </c>
      <c r="AH4155" s="5">
        <f>IF(tbl_pbp[[#This Row],[AwayTeam]] &lt;&gt; "new-orleans-saints", tbl_pbp[[#This Row],[homeWinPercentage]], 1-tbl_pbp[[#This Row],[homeWinPercentage]])</f>
        <v>0.64500000000000002</v>
      </c>
      <c r="AI4155" s="13">
        <f>tbl_pbp[[#This Row],[Kamara]]*tbl_pbp[[#This Row],[Impactful Play]]</f>
        <v>0</v>
      </c>
      <c r="AJ4155" s="13">
        <f>tbl_pbp[[#This Row],[Thomas]]*tbl_pbp[[#This Row],[Impactful Play]]</f>
        <v>0</v>
      </c>
      <c r="AK4155" s="13" t="str">
        <f>VLOOKUP(tbl_pbp[[#This Row],[Play Saints Win % Increase]], tbl_impact[],3,TRUE)</f>
        <v>Bad (0 to -5%)</v>
      </c>
    </row>
    <row r="4156" spans="1:37">
      <c r="A4156" s="1">
        <v>2</v>
      </c>
      <c r="B4156" s="5">
        <v>0.59799999999999998</v>
      </c>
      <c r="C4156" t="s">
        <v>4713</v>
      </c>
      <c r="D4156">
        <v>0</v>
      </c>
      <c r="E4156">
        <v>0</v>
      </c>
      <c r="F4156">
        <v>1</v>
      </c>
      <c r="G4156">
        <v>0</v>
      </c>
      <c r="H4156">
        <v>0</v>
      </c>
      <c r="I4156">
        <v>13</v>
      </c>
      <c r="J4156">
        <v>78</v>
      </c>
      <c r="K4156" t="s">
        <v>4709</v>
      </c>
      <c r="L4156">
        <v>2</v>
      </c>
      <c r="M4156">
        <v>78</v>
      </c>
      <c r="N4156" t="s">
        <v>4714</v>
      </c>
      <c r="O4156" t="s">
        <v>1869</v>
      </c>
      <c r="P4156" t="s">
        <v>30</v>
      </c>
      <c r="Q4156" t="s">
        <v>31</v>
      </c>
      <c r="R4156" t="s">
        <v>32</v>
      </c>
      <c r="S4156" t="s">
        <v>939</v>
      </c>
      <c r="T4156" t="s">
        <v>4715</v>
      </c>
      <c r="U4156" t="s">
        <v>4716</v>
      </c>
      <c r="V4156" t="s">
        <v>4707</v>
      </c>
      <c r="X4156" t="str">
        <f>VLOOKUP(pbp!V1389, games!$B$2:$R$40, 3, FALSE)</f>
        <v>2019-11-10T18:00Z</v>
      </c>
      <c r="Y4156">
        <f>VLOOKUP(1*V4156,NFLGames!$H$11:$H$555,1,FALSE)</f>
        <v>401220327</v>
      </c>
      <c r="Z4156">
        <f>VLOOKUP($Y4156, NFLGames!$H$11:$K$555,2,FALSE)</f>
        <v>2020</v>
      </c>
      <c r="AA4156">
        <f>VLOOKUP($Y4156, NFLGames!$H$11:$K$555,3,FALSE)</f>
        <v>10</v>
      </c>
      <c r="AB4156" s="6">
        <f>IF(A4157=0, 0, AH4157-tbl_pbp[[#This Row],[Saints Win %]])</f>
        <v>5.0000000000000044E-3</v>
      </c>
      <c r="AE4156">
        <f>ABS(tbl_pbp[[#This Row],[play.homeScore]]-tbl_pbp[[#This Row],[play.awayScore]])</f>
        <v>0</v>
      </c>
      <c r="AF4156">
        <f>IF(tbl_pbp[[#This Row],[Play Saints Win % Increase]]&gt;=$AF$4,1,0)</f>
        <v>0</v>
      </c>
      <c r="AG4156" t="str">
        <f>VLOOKUP(tbl_pbp[[#This Row],[gameId]], games!$B$2:$T$40, 9, FALSE)</f>
        <v>san-francisco-49ers</v>
      </c>
      <c r="AH4156" s="5">
        <f>IF(tbl_pbp[[#This Row],[AwayTeam]] &lt;&gt; "new-orleans-saints", tbl_pbp[[#This Row],[homeWinPercentage]], 1-tbl_pbp[[#This Row],[homeWinPercentage]])</f>
        <v>0.59799999999999998</v>
      </c>
      <c r="AI4156" s="13">
        <f>tbl_pbp[[#This Row],[Kamara]]*tbl_pbp[[#This Row],[Impactful Play]]</f>
        <v>0</v>
      </c>
      <c r="AJ4156" s="13">
        <f>tbl_pbp[[#This Row],[Thomas]]*tbl_pbp[[#This Row],[Impactful Play]]</f>
        <v>0</v>
      </c>
      <c r="AK4156" s="13" t="str">
        <f>VLOOKUP(tbl_pbp[[#This Row],[Play Saints Win % Increase]], tbl_impact[],3,TRUE)</f>
        <v>Scented (0 to +5%)</v>
      </c>
    </row>
    <row r="4157" spans="1:37">
      <c r="A4157" s="1">
        <v>3</v>
      </c>
      <c r="B4157" s="5">
        <v>0.60299999999999998</v>
      </c>
      <c r="C4157" t="s">
        <v>4717</v>
      </c>
      <c r="D4157">
        <v>0</v>
      </c>
      <c r="E4157">
        <v>0</v>
      </c>
      <c r="F4157">
        <v>1</v>
      </c>
      <c r="G4157">
        <v>0</v>
      </c>
      <c r="H4157">
        <v>0</v>
      </c>
      <c r="I4157">
        <v>1</v>
      </c>
      <c r="J4157">
        <v>66</v>
      </c>
      <c r="K4157" t="s">
        <v>4709</v>
      </c>
      <c r="L4157">
        <v>3</v>
      </c>
      <c r="M4157">
        <v>66</v>
      </c>
      <c r="N4157" t="s">
        <v>4718</v>
      </c>
      <c r="O4157" t="s">
        <v>712</v>
      </c>
      <c r="P4157" t="s">
        <v>45</v>
      </c>
      <c r="Q4157" t="s">
        <v>46</v>
      </c>
      <c r="R4157" t="s">
        <v>47</v>
      </c>
      <c r="S4157" t="s">
        <v>54</v>
      </c>
      <c r="T4157" t="s">
        <v>4719</v>
      </c>
      <c r="U4157" t="s">
        <v>4720</v>
      </c>
      <c r="V4157" t="s">
        <v>4707</v>
      </c>
      <c r="X4157" t="str">
        <f>VLOOKUP(pbp!V1390, games!$B$2:$R$40, 3, FALSE)</f>
        <v>2019-11-10T18:00Z</v>
      </c>
      <c r="Y4157">
        <f>VLOOKUP(1*V4157,NFLGames!$H$11:$H$555,1,FALSE)</f>
        <v>401220327</v>
      </c>
      <c r="Z4157">
        <f>VLOOKUP($Y4157, NFLGames!$H$11:$K$555,2,FALSE)</f>
        <v>2020</v>
      </c>
      <c r="AA4157">
        <f>VLOOKUP($Y4157, NFLGames!$H$11:$K$555,3,FALSE)</f>
        <v>10</v>
      </c>
      <c r="AB4157" s="6">
        <f>IF(A4158=0, 0, AH4158-tbl_pbp[[#This Row],[Saints Win %]])</f>
        <v>-1.9000000000000017E-2</v>
      </c>
      <c r="AE4157">
        <f>ABS(tbl_pbp[[#This Row],[play.homeScore]]-tbl_pbp[[#This Row],[play.awayScore]])</f>
        <v>0</v>
      </c>
      <c r="AF4157">
        <f>IF(tbl_pbp[[#This Row],[Play Saints Win % Increase]]&gt;=$AF$4,1,0)</f>
        <v>0</v>
      </c>
      <c r="AG4157" t="str">
        <f>VLOOKUP(tbl_pbp[[#This Row],[gameId]], games!$B$2:$T$40, 9, FALSE)</f>
        <v>san-francisco-49ers</v>
      </c>
      <c r="AH4157" s="5">
        <f>IF(tbl_pbp[[#This Row],[AwayTeam]] &lt;&gt; "new-orleans-saints", tbl_pbp[[#This Row],[homeWinPercentage]], 1-tbl_pbp[[#This Row],[homeWinPercentage]])</f>
        <v>0.60299999999999998</v>
      </c>
      <c r="AI4157" s="13">
        <f>tbl_pbp[[#This Row],[Kamara]]*tbl_pbp[[#This Row],[Impactful Play]]</f>
        <v>0</v>
      </c>
      <c r="AJ4157" s="13">
        <f>tbl_pbp[[#This Row],[Thomas]]*tbl_pbp[[#This Row],[Impactful Play]]</f>
        <v>0</v>
      </c>
      <c r="AK4157" s="13" t="str">
        <f>VLOOKUP(tbl_pbp[[#This Row],[Play Saints Win % Increase]], tbl_impact[],3,TRUE)</f>
        <v>Bad (0 to -5%)</v>
      </c>
    </row>
    <row r="4158" spans="1:37">
      <c r="A4158" s="1">
        <v>4</v>
      </c>
      <c r="B4158" s="5">
        <v>0.58399999999999996</v>
      </c>
      <c r="C4158" t="s">
        <v>4721</v>
      </c>
      <c r="D4158">
        <v>0</v>
      </c>
      <c r="E4158">
        <v>0</v>
      </c>
      <c r="F4158">
        <v>1</v>
      </c>
      <c r="G4158">
        <v>0</v>
      </c>
      <c r="H4158">
        <v>0</v>
      </c>
      <c r="I4158">
        <v>10</v>
      </c>
      <c r="J4158">
        <v>64</v>
      </c>
      <c r="K4158" t="s">
        <v>4709</v>
      </c>
      <c r="L4158">
        <v>1</v>
      </c>
      <c r="M4158">
        <v>64</v>
      </c>
      <c r="N4158" t="s">
        <v>4722</v>
      </c>
      <c r="O4158" t="s">
        <v>443</v>
      </c>
      <c r="P4158" t="s">
        <v>45</v>
      </c>
      <c r="Q4158" t="s">
        <v>46</v>
      </c>
      <c r="R4158" t="s">
        <v>47</v>
      </c>
      <c r="S4158" t="s">
        <v>33</v>
      </c>
      <c r="T4158" t="s">
        <v>4723</v>
      </c>
      <c r="U4158" t="s">
        <v>4724</v>
      </c>
      <c r="V4158" t="s">
        <v>4707</v>
      </c>
      <c r="X4158" t="str">
        <f>VLOOKUP(pbp!V1391, games!$B$2:$R$40, 3, FALSE)</f>
        <v>2019-11-10T18:00Z</v>
      </c>
      <c r="Y4158">
        <f>VLOOKUP(1*V4158,NFLGames!$H$11:$H$555,1,FALSE)</f>
        <v>401220327</v>
      </c>
      <c r="Z4158">
        <f>VLOOKUP($Y4158, NFLGames!$H$11:$K$555,2,FALSE)</f>
        <v>2020</v>
      </c>
      <c r="AA4158">
        <f>VLOOKUP($Y4158, NFLGames!$H$11:$K$555,3,FALSE)</f>
        <v>10</v>
      </c>
      <c r="AB4158" s="6">
        <f>IF(A4159=0, 0, AH4159-tbl_pbp[[#This Row],[Saints Win %]])</f>
        <v>1.9000000000000017E-2</v>
      </c>
      <c r="AE4158">
        <f>ABS(tbl_pbp[[#This Row],[play.homeScore]]-tbl_pbp[[#This Row],[play.awayScore]])</f>
        <v>0</v>
      </c>
      <c r="AF4158">
        <f>IF(tbl_pbp[[#This Row],[Play Saints Win % Increase]]&gt;=$AF$4,1,0)</f>
        <v>0</v>
      </c>
      <c r="AG4158" t="str">
        <f>VLOOKUP(tbl_pbp[[#This Row],[gameId]], games!$B$2:$T$40, 9, FALSE)</f>
        <v>san-francisco-49ers</v>
      </c>
      <c r="AH4158" s="5">
        <f>IF(tbl_pbp[[#This Row],[AwayTeam]] &lt;&gt; "new-orleans-saints", tbl_pbp[[#This Row],[homeWinPercentage]], 1-tbl_pbp[[#This Row],[homeWinPercentage]])</f>
        <v>0.58399999999999996</v>
      </c>
      <c r="AI4158" s="13">
        <f>tbl_pbp[[#This Row],[Kamara]]*tbl_pbp[[#This Row],[Impactful Play]]</f>
        <v>0</v>
      </c>
      <c r="AJ4158" s="13">
        <f>tbl_pbp[[#This Row],[Thomas]]*tbl_pbp[[#This Row],[Impactful Play]]</f>
        <v>0</v>
      </c>
      <c r="AK4158" s="13" t="str">
        <f>VLOOKUP(tbl_pbp[[#This Row],[Play Saints Win % Increase]], tbl_impact[],3,TRUE)</f>
        <v>Scented (0 to +5%)</v>
      </c>
    </row>
    <row r="4159" spans="1:37">
      <c r="A4159" s="1">
        <v>5</v>
      </c>
      <c r="B4159" s="5">
        <v>0.60299999999999998</v>
      </c>
      <c r="C4159" t="s">
        <v>4725</v>
      </c>
      <c r="D4159">
        <v>0</v>
      </c>
      <c r="E4159">
        <v>0</v>
      </c>
      <c r="F4159">
        <v>1</v>
      </c>
      <c r="G4159">
        <v>0</v>
      </c>
      <c r="H4159">
        <v>0</v>
      </c>
      <c r="I4159">
        <v>4</v>
      </c>
      <c r="J4159">
        <v>58</v>
      </c>
      <c r="K4159" t="s">
        <v>4709</v>
      </c>
      <c r="L4159">
        <v>2</v>
      </c>
      <c r="M4159">
        <v>58</v>
      </c>
      <c r="N4159" t="s">
        <v>4726</v>
      </c>
      <c r="O4159" t="s">
        <v>1626</v>
      </c>
      <c r="P4159" t="s">
        <v>45</v>
      </c>
      <c r="Q4159" t="s">
        <v>46</v>
      </c>
      <c r="R4159" t="s">
        <v>47</v>
      </c>
      <c r="S4159" t="s">
        <v>135</v>
      </c>
      <c r="T4159" t="s">
        <v>4727</v>
      </c>
      <c r="U4159" t="s">
        <v>4728</v>
      </c>
      <c r="V4159" t="s">
        <v>4707</v>
      </c>
      <c r="X4159" t="str">
        <f>VLOOKUP(pbp!V1392, games!$B$2:$R$40, 3, FALSE)</f>
        <v>2019-11-10T18:00Z</v>
      </c>
      <c r="Y4159">
        <f>VLOOKUP(1*V4159,NFLGames!$H$11:$H$555,1,FALSE)</f>
        <v>401220327</v>
      </c>
      <c r="Z4159">
        <f>VLOOKUP($Y4159, NFLGames!$H$11:$K$555,2,FALSE)</f>
        <v>2020</v>
      </c>
      <c r="AA4159">
        <f>VLOOKUP($Y4159, NFLGames!$H$11:$K$555,3,FALSE)</f>
        <v>10</v>
      </c>
      <c r="AB4159" s="6">
        <f>IF(A4160=0, 0, AH4160-tbl_pbp[[#This Row],[Saints Win %]])</f>
        <v>-3.8000000000000034E-2</v>
      </c>
      <c r="AE4159">
        <f>ABS(tbl_pbp[[#This Row],[play.homeScore]]-tbl_pbp[[#This Row],[play.awayScore]])</f>
        <v>0</v>
      </c>
      <c r="AF4159">
        <f>IF(tbl_pbp[[#This Row],[Play Saints Win % Increase]]&gt;=$AF$4,1,0)</f>
        <v>0</v>
      </c>
      <c r="AG4159" t="str">
        <f>VLOOKUP(tbl_pbp[[#This Row],[gameId]], games!$B$2:$T$40, 9, FALSE)</f>
        <v>san-francisco-49ers</v>
      </c>
      <c r="AH4159" s="5">
        <f>IF(tbl_pbp[[#This Row],[AwayTeam]] &lt;&gt; "new-orleans-saints", tbl_pbp[[#This Row],[homeWinPercentage]], 1-tbl_pbp[[#This Row],[homeWinPercentage]])</f>
        <v>0.60299999999999998</v>
      </c>
      <c r="AI4159" s="13">
        <f>tbl_pbp[[#This Row],[Kamara]]*tbl_pbp[[#This Row],[Impactful Play]]</f>
        <v>0</v>
      </c>
      <c r="AJ4159" s="13">
        <f>tbl_pbp[[#This Row],[Thomas]]*tbl_pbp[[#This Row],[Impactful Play]]</f>
        <v>0</v>
      </c>
      <c r="AK4159" s="13" t="str">
        <f>VLOOKUP(tbl_pbp[[#This Row],[Play Saints Win % Increase]], tbl_impact[],3,TRUE)</f>
        <v>Bad (0 to -5%)</v>
      </c>
    </row>
    <row r="4160" spans="1:37">
      <c r="A4160" s="1">
        <v>6</v>
      </c>
      <c r="B4160" s="5">
        <v>0.56499999999999995</v>
      </c>
      <c r="C4160" t="s">
        <v>4729</v>
      </c>
      <c r="D4160">
        <v>0</v>
      </c>
      <c r="E4160">
        <v>0</v>
      </c>
      <c r="F4160">
        <v>1</v>
      </c>
      <c r="G4160">
        <v>0</v>
      </c>
      <c r="H4160">
        <v>0</v>
      </c>
      <c r="I4160">
        <v>4</v>
      </c>
      <c r="J4160">
        <v>58</v>
      </c>
      <c r="K4160" t="s">
        <v>4709</v>
      </c>
      <c r="L4160">
        <v>3</v>
      </c>
      <c r="M4160">
        <v>58</v>
      </c>
      <c r="N4160" t="s">
        <v>4730</v>
      </c>
      <c r="O4160" t="s">
        <v>258</v>
      </c>
      <c r="P4160" t="s">
        <v>30</v>
      </c>
      <c r="Q4160" t="s">
        <v>31</v>
      </c>
      <c r="R4160" t="s">
        <v>32</v>
      </c>
      <c r="S4160" t="s">
        <v>63</v>
      </c>
      <c r="T4160" t="s">
        <v>4727</v>
      </c>
      <c r="U4160" t="s">
        <v>4731</v>
      </c>
      <c r="V4160" t="s">
        <v>4707</v>
      </c>
      <c r="X4160" t="str">
        <f>VLOOKUP(pbp!V1393, games!$B$2:$R$40, 3, FALSE)</f>
        <v>2019-11-10T18:00Z</v>
      </c>
      <c r="Y4160">
        <f>VLOOKUP(1*V4160,NFLGames!$H$11:$H$555,1,FALSE)</f>
        <v>401220327</v>
      </c>
      <c r="Z4160">
        <f>VLOOKUP($Y4160, NFLGames!$H$11:$K$555,2,FALSE)</f>
        <v>2020</v>
      </c>
      <c r="AA4160">
        <f>VLOOKUP($Y4160, NFLGames!$H$11:$K$555,3,FALSE)</f>
        <v>10</v>
      </c>
      <c r="AB4160" s="6">
        <f>IF(A4161=0, 0, AH4161-tbl_pbp[[#This Row],[Saints Win %]])</f>
        <v>-2.0000000000000018E-3</v>
      </c>
      <c r="AE4160">
        <f>ABS(tbl_pbp[[#This Row],[play.homeScore]]-tbl_pbp[[#This Row],[play.awayScore]])</f>
        <v>0</v>
      </c>
      <c r="AF4160">
        <f>IF(tbl_pbp[[#This Row],[Play Saints Win % Increase]]&gt;=$AF$4,1,0)</f>
        <v>0</v>
      </c>
      <c r="AG4160" t="str">
        <f>VLOOKUP(tbl_pbp[[#This Row],[gameId]], games!$B$2:$T$40, 9, FALSE)</f>
        <v>san-francisco-49ers</v>
      </c>
      <c r="AH4160" s="5">
        <f>IF(tbl_pbp[[#This Row],[AwayTeam]] &lt;&gt; "new-orleans-saints", tbl_pbp[[#This Row],[homeWinPercentage]], 1-tbl_pbp[[#This Row],[homeWinPercentage]])</f>
        <v>0.56499999999999995</v>
      </c>
      <c r="AI4160" s="13">
        <f>tbl_pbp[[#This Row],[Kamara]]*tbl_pbp[[#This Row],[Impactful Play]]</f>
        <v>0</v>
      </c>
      <c r="AJ4160" s="13">
        <f>tbl_pbp[[#This Row],[Thomas]]*tbl_pbp[[#This Row],[Impactful Play]]</f>
        <v>0</v>
      </c>
      <c r="AK4160" s="13" t="str">
        <f>VLOOKUP(tbl_pbp[[#This Row],[Play Saints Win % Increase]], tbl_impact[],3,TRUE)</f>
        <v>Bad (0 to -5%)</v>
      </c>
    </row>
    <row r="4161" spans="1:37">
      <c r="A4161" s="1">
        <v>7</v>
      </c>
      <c r="B4161" s="5">
        <v>0.56299999999999994</v>
      </c>
      <c r="C4161" t="s">
        <v>4732</v>
      </c>
      <c r="D4161">
        <v>0</v>
      </c>
      <c r="E4161">
        <v>0</v>
      </c>
      <c r="F4161">
        <v>1</v>
      </c>
      <c r="G4161">
        <v>0</v>
      </c>
      <c r="H4161">
        <v>0</v>
      </c>
      <c r="I4161">
        <v>10</v>
      </c>
      <c r="J4161">
        <v>53</v>
      </c>
      <c r="K4161" t="s">
        <v>4709</v>
      </c>
      <c r="L4161">
        <v>1</v>
      </c>
      <c r="M4161">
        <v>11</v>
      </c>
      <c r="N4161" t="s">
        <v>4733</v>
      </c>
      <c r="O4161" t="s">
        <v>2046</v>
      </c>
      <c r="P4161" t="s">
        <v>22</v>
      </c>
      <c r="Q4161" t="s">
        <v>37</v>
      </c>
      <c r="S4161" t="s">
        <v>33</v>
      </c>
      <c r="T4161" t="s">
        <v>4734</v>
      </c>
      <c r="U4161" t="s">
        <v>4735</v>
      </c>
      <c r="V4161" t="s">
        <v>4707</v>
      </c>
      <c r="X4161" t="str">
        <f>VLOOKUP(pbp!V1394, games!$B$2:$R$40, 3, FALSE)</f>
        <v>2019-11-10T18:00Z</v>
      </c>
      <c r="Y4161">
        <f>VLOOKUP(1*V4161,NFLGames!$H$11:$H$555,1,FALSE)</f>
        <v>401220327</v>
      </c>
      <c r="Z4161">
        <f>VLOOKUP($Y4161, NFLGames!$H$11:$K$555,2,FALSE)</f>
        <v>2020</v>
      </c>
      <c r="AA4161">
        <f>VLOOKUP($Y4161, NFLGames!$H$11:$K$555,3,FALSE)</f>
        <v>10</v>
      </c>
      <c r="AB4161" s="6">
        <f>IF(A4162=0, 0, AH4162-tbl_pbp[[#This Row],[Saints Win %]])</f>
        <v>8.0000000000000071E-3</v>
      </c>
      <c r="AE4161">
        <f>ABS(tbl_pbp[[#This Row],[play.homeScore]]-tbl_pbp[[#This Row],[play.awayScore]])</f>
        <v>0</v>
      </c>
      <c r="AF4161">
        <f>IF(tbl_pbp[[#This Row],[Play Saints Win % Increase]]&gt;=$AF$4,1,0)</f>
        <v>0</v>
      </c>
      <c r="AG4161" t="str">
        <f>VLOOKUP(tbl_pbp[[#This Row],[gameId]], games!$B$2:$T$40, 9, FALSE)</f>
        <v>san-francisco-49ers</v>
      </c>
      <c r="AH4161" s="5">
        <f>IF(tbl_pbp[[#This Row],[AwayTeam]] &lt;&gt; "new-orleans-saints", tbl_pbp[[#This Row],[homeWinPercentage]], 1-tbl_pbp[[#This Row],[homeWinPercentage]])</f>
        <v>0.56299999999999994</v>
      </c>
      <c r="AI4161" s="13">
        <f>tbl_pbp[[#This Row],[Kamara]]*tbl_pbp[[#This Row],[Impactful Play]]</f>
        <v>0</v>
      </c>
      <c r="AJ4161" s="13">
        <f>tbl_pbp[[#This Row],[Thomas]]*tbl_pbp[[#This Row],[Impactful Play]]</f>
        <v>0</v>
      </c>
      <c r="AK4161" s="13" t="str">
        <f>VLOOKUP(tbl_pbp[[#This Row],[Play Saints Win % Increase]], tbl_impact[],3,TRUE)</f>
        <v>Scented (0 to +5%)</v>
      </c>
    </row>
    <row r="4162" spans="1:37">
      <c r="A4162" s="1">
        <v>8</v>
      </c>
      <c r="B4162" s="5">
        <v>0.57099999999999995</v>
      </c>
      <c r="C4162" t="s">
        <v>4736</v>
      </c>
      <c r="D4162">
        <v>0</v>
      </c>
      <c r="E4162">
        <v>0</v>
      </c>
      <c r="F4162">
        <v>1</v>
      </c>
      <c r="G4162">
        <v>0</v>
      </c>
      <c r="H4162">
        <v>0</v>
      </c>
      <c r="I4162">
        <v>10</v>
      </c>
      <c r="J4162">
        <v>53</v>
      </c>
      <c r="K4162" t="s">
        <v>4709</v>
      </c>
      <c r="L4162">
        <v>2</v>
      </c>
      <c r="M4162">
        <v>53</v>
      </c>
      <c r="N4162" t="s">
        <v>4737</v>
      </c>
      <c r="O4162" t="s">
        <v>2782</v>
      </c>
      <c r="P4162" t="s">
        <v>30</v>
      </c>
      <c r="Q4162" t="s">
        <v>31</v>
      </c>
      <c r="R4162" t="s">
        <v>32</v>
      </c>
      <c r="S4162" t="s">
        <v>120</v>
      </c>
      <c r="T4162" t="s">
        <v>4734</v>
      </c>
      <c r="U4162" t="s">
        <v>4738</v>
      </c>
      <c r="V4162" t="s">
        <v>4707</v>
      </c>
      <c r="X4162" t="str">
        <f>VLOOKUP(pbp!V1395, games!$B$2:$R$40, 3, FALSE)</f>
        <v>2019-11-10T18:00Z</v>
      </c>
      <c r="Y4162">
        <f>VLOOKUP(1*V4162,NFLGames!$H$11:$H$555,1,FALSE)</f>
        <v>401220327</v>
      </c>
      <c r="Z4162">
        <f>VLOOKUP($Y4162, NFLGames!$H$11:$K$555,2,FALSE)</f>
        <v>2020</v>
      </c>
      <c r="AA4162">
        <f>VLOOKUP($Y4162, NFLGames!$H$11:$K$555,3,FALSE)</f>
        <v>10</v>
      </c>
      <c r="AB4162" s="6">
        <f>IF(A4163=0, 0, AH4163-tbl_pbp[[#This Row],[Saints Win %]])</f>
        <v>-5.2999999999999936E-2</v>
      </c>
      <c r="AE4162">
        <f>ABS(tbl_pbp[[#This Row],[play.homeScore]]-tbl_pbp[[#This Row],[play.awayScore]])</f>
        <v>0</v>
      </c>
      <c r="AF4162">
        <f>IF(tbl_pbp[[#This Row],[Play Saints Win % Increase]]&gt;=$AF$4,1,0)</f>
        <v>0</v>
      </c>
      <c r="AG4162" t="str">
        <f>VLOOKUP(tbl_pbp[[#This Row],[gameId]], games!$B$2:$T$40, 9, FALSE)</f>
        <v>san-francisco-49ers</v>
      </c>
      <c r="AH4162" s="5">
        <f>IF(tbl_pbp[[#This Row],[AwayTeam]] &lt;&gt; "new-orleans-saints", tbl_pbp[[#This Row],[homeWinPercentage]], 1-tbl_pbp[[#This Row],[homeWinPercentage]])</f>
        <v>0.57099999999999995</v>
      </c>
      <c r="AI4162" s="13">
        <f>tbl_pbp[[#This Row],[Kamara]]*tbl_pbp[[#This Row],[Impactful Play]]</f>
        <v>0</v>
      </c>
      <c r="AJ4162" s="13">
        <f>tbl_pbp[[#This Row],[Thomas]]*tbl_pbp[[#This Row],[Impactful Play]]</f>
        <v>0</v>
      </c>
      <c r="AK4162" s="13" t="str">
        <f>VLOOKUP(tbl_pbp[[#This Row],[Play Saints Win % Increase]], tbl_impact[],3,TRUE)</f>
        <v>Smelly (worse than-5% -&gt; -10%)</v>
      </c>
    </row>
    <row r="4163" spans="1:37">
      <c r="A4163" s="1">
        <v>9</v>
      </c>
      <c r="B4163" s="5">
        <v>0.51800000000000002</v>
      </c>
      <c r="C4163" t="s">
        <v>4739</v>
      </c>
      <c r="D4163">
        <v>0</v>
      </c>
      <c r="E4163">
        <v>0</v>
      </c>
      <c r="F4163">
        <v>1</v>
      </c>
      <c r="G4163">
        <v>0</v>
      </c>
      <c r="H4163">
        <v>0</v>
      </c>
      <c r="I4163">
        <v>2</v>
      </c>
      <c r="J4163">
        <v>45</v>
      </c>
      <c r="K4163" t="s">
        <v>4709</v>
      </c>
      <c r="L4163">
        <v>3</v>
      </c>
      <c r="M4163">
        <v>45</v>
      </c>
      <c r="N4163" t="s">
        <v>4740</v>
      </c>
      <c r="O4163" t="s">
        <v>740</v>
      </c>
      <c r="P4163" t="s">
        <v>30</v>
      </c>
      <c r="Q4163" t="s">
        <v>31</v>
      </c>
      <c r="R4163" t="s">
        <v>32</v>
      </c>
      <c r="S4163" t="s">
        <v>241</v>
      </c>
      <c r="T4163" t="s">
        <v>80</v>
      </c>
      <c r="U4163" t="s">
        <v>535</v>
      </c>
      <c r="V4163" t="s">
        <v>4707</v>
      </c>
      <c r="X4163" t="str">
        <f>VLOOKUP(pbp!V1396, games!$B$2:$R$40, 3, FALSE)</f>
        <v>2019-11-10T18:00Z</v>
      </c>
      <c r="Y4163">
        <f>VLOOKUP(1*V4163,NFLGames!$H$11:$H$555,1,FALSE)</f>
        <v>401220327</v>
      </c>
      <c r="Z4163">
        <f>VLOOKUP($Y4163, NFLGames!$H$11:$K$555,2,FALSE)</f>
        <v>2020</v>
      </c>
      <c r="AA4163">
        <f>VLOOKUP($Y4163, NFLGames!$H$11:$K$555,3,FALSE)</f>
        <v>10</v>
      </c>
      <c r="AB4163" s="6">
        <f>IF(A4164=0, 0, AH4164-tbl_pbp[[#This Row],[Saints Win %]])</f>
        <v>2.300000000000002E-2</v>
      </c>
      <c r="AE4163">
        <f>ABS(tbl_pbp[[#This Row],[play.homeScore]]-tbl_pbp[[#This Row],[play.awayScore]])</f>
        <v>0</v>
      </c>
      <c r="AF4163">
        <f>IF(tbl_pbp[[#This Row],[Play Saints Win % Increase]]&gt;=$AF$4,1,0)</f>
        <v>0</v>
      </c>
      <c r="AG4163" t="str">
        <f>VLOOKUP(tbl_pbp[[#This Row],[gameId]], games!$B$2:$T$40, 9, FALSE)</f>
        <v>san-francisco-49ers</v>
      </c>
      <c r="AH4163" s="5">
        <f>IF(tbl_pbp[[#This Row],[AwayTeam]] &lt;&gt; "new-orleans-saints", tbl_pbp[[#This Row],[homeWinPercentage]], 1-tbl_pbp[[#This Row],[homeWinPercentage]])</f>
        <v>0.51800000000000002</v>
      </c>
      <c r="AI4163" s="13">
        <f>tbl_pbp[[#This Row],[Kamara]]*tbl_pbp[[#This Row],[Impactful Play]]</f>
        <v>0</v>
      </c>
      <c r="AJ4163" s="13">
        <f>tbl_pbp[[#This Row],[Thomas]]*tbl_pbp[[#This Row],[Impactful Play]]</f>
        <v>0</v>
      </c>
      <c r="AK4163" s="13" t="str">
        <f>VLOOKUP(tbl_pbp[[#This Row],[Play Saints Win % Increase]], tbl_impact[],3,TRUE)</f>
        <v>Scented (0 to +5%)</v>
      </c>
    </row>
    <row r="4164" spans="1:37">
      <c r="A4164" s="1">
        <v>10</v>
      </c>
      <c r="B4164" s="5">
        <v>0.54100000000000004</v>
      </c>
      <c r="C4164" t="s">
        <v>4741</v>
      </c>
      <c r="D4164">
        <v>0</v>
      </c>
      <c r="E4164">
        <v>0</v>
      </c>
      <c r="F4164">
        <v>1</v>
      </c>
      <c r="G4164">
        <v>0</v>
      </c>
      <c r="H4164">
        <v>0</v>
      </c>
      <c r="I4164">
        <v>10</v>
      </c>
      <c r="J4164">
        <v>26</v>
      </c>
      <c r="K4164" t="s">
        <v>4709</v>
      </c>
      <c r="L4164">
        <v>1</v>
      </c>
      <c r="M4164">
        <v>26</v>
      </c>
      <c r="N4164" t="s">
        <v>4742</v>
      </c>
      <c r="O4164" t="s">
        <v>2293</v>
      </c>
      <c r="P4164" t="s">
        <v>45</v>
      </c>
      <c r="Q4164" t="s">
        <v>46</v>
      </c>
      <c r="R4164" t="s">
        <v>47</v>
      </c>
      <c r="S4164" t="s">
        <v>33</v>
      </c>
      <c r="T4164" t="s">
        <v>221</v>
      </c>
      <c r="U4164" t="s">
        <v>2097</v>
      </c>
      <c r="V4164" t="s">
        <v>4707</v>
      </c>
      <c r="X4164" t="str">
        <f>VLOOKUP(pbp!V1397, games!$B$2:$R$40, 3, FALSE)</f>
        <v>2019-11-10T18:00Z</v>
      </c>
      <c r="Y4164">
        <f>VLOOKUP(1*V4164,NFLGames!$H$11:$H$555,1,FALSE)</f>
        <v>401220327</v>
      </c>
      <c r="Z4164">
        <f>VLOOKUP($Y4164, NFLGames!$H$11:$K$555,2,FALSE)</f>
        <v>2020</v>
      </c>
      <c r="AA4164">
        <f>VLOOKUP($Y4164, NFLGames!$H$11:$K$555,3,FALSE)</f>
        <v>10</v>
      </c>
      <c r="AB4164" s="6">
        <f>IF(A4165=0, 0, AH4165-tbl_pbp[[#This Row],[Saints Win %]])</f>
        <v>-6.6000000000000059E-2</v>
      </c>
      <c r="AE4164">
        <f>ABS(tbl_pbp[[#This Row],[play.homeScore]]-tbl_pbp[[#This Row],[play.awayScore]])</f>
        <v>0</v>
      </c>
      <c r="AF4164">
        <f>IF(tbl_pbp[[#This Row],[Play Saints Win % Increase]]&gt;=$AF$4,1,0)</f>
        <v>0</v>
      </c>
      <c r="AG4164" t="str">
        <f>VLOOKUP(tbl_pbp[[#This Row],[gameId]], games!$B$2:$T$40, 9, FALSE)</f>
        <v>san-francisco-49ers</v>
      </c>
      <c r="AH4164" s="5">
        <f>IF(tbl_pbp[[#This Row],[AwayTeam]] &lt;&gt; "new-orleans-saints", tbl_pbp[[#This Row],[homeWinPercentage]], 1-tbl_pbp[[#This Row],[homeWinPercentage]])</f>
        <v>0.54100000000000004</v>
      </c>
      <c r="AI4164" s="13">
        <f>tbl_pbp[[#This Row],[Kamara]]*tbl_pbp[[#This Row],[Impactful Play]]</f>
        <v>0</v>
      </c>
      <c r="AJ4164" s="13">
        <f>tbl_pbp[[#This Row],[Thomas]]*tbl_pbp[[#This Row],[Impactful Play]]</f>
        <v>0</v>
      </c>
      <c r="AK4164" s="13" t="str">
        <f>VLOOKUP(tbl_pbp[[#This Row],[Play Saints Win % Increase]], tbl_impact[],3,TRUE)</f>
        <v>Smelly (worse than-5% -&gt; -10%)</v>
      </c>
    </row>
    <row r="4165" spans="1:37">
      <c r="A4165" s="1">
        <v>11</v>
      </c>
      <c r="B4165" s="5">
        <v>0.47499999999999998</v>
      </c>
      <c r="C4165" t="s">
        <v>4743</v>
      </c>
      <c r="D4165">
        <v>0</v>
      </c>
      <c r="E4165">
        <v>0</v>
      </c>
      <c r="F4165">
        <v>1</v>
      </c>
      <c r="G4165">
        <v>0</v>
      </c>
      <c r="H4165">
        <v>0</v>
      </c>
      <c r="I4165">
        <v>9</v>
      </c>
      <c r="J4165">
        <v>25</v>
      </c>
      <c r="K4165" t="s">
        <v>4709</v>
      </c>
      <c r="L4165">
        <v>2</v>
      </c>
      <c r="M4165">
        <v>25</v>
      </c>
      <c r="N4165" t="s">
        <v>4744</v>
      </c>
      <c r="O4165" t="s">
        <v>4745</v>
      </c>
      <c r="P4165" t="s">
        <v>30</v>
      </c>
      <c r="Q4165" t="s">
        <v>31</v>
      </c>
      <c r="R4165" t="s">
        <v>32</v>
      </c>
      <c r="S4165" t="s">
        <v>210</v>
      </c>
      <c r="T4165" t="s">
        <v>34</v>
      </c>
      <c r="U4165" t="s">
        <v>4746</v>
      </c>
      <c r="V4165" t="s">
        <v>4707</v>
      </c>
      <c r="X4165" t="str">
        <f>VLOOKUP(pbp!V1398, games!$B$2:$R$40, 3, FALSE)</f>
        <v>2019-11-10T18:00Z</v>
      </c>
      <c r="Y4165">
        <f>VLOOKUP(1*V4165,NFLGames!$H$11:$H$555,1,FALSE)</f>
        <v>401220327</v>
      </c>
      <c r="Z4165">
        <f>VLOOKUP($Y4165, NFLGames!$H$11:$K$555,2,FALSE)</f>
        <v>2020</v>
      </c>
      <c r="AA4165">
        <f>VLOOKUP($Y4165, NFLGames!$H$11:$K$555,3,FALSE)</f>
        <v>10</v>
      </c>
      <c r="AB4165" s="6">
        <f>IF(A4166=0, 0, AH4166-tbl_pbp[[#This Row],[Saints Win %]])</f>
        <v>2.0000000000000018E-3</v>
      </c>
      <c r="AE4165">
        <f>ABS(tbl_pbp[[#This Row],[play.homeScore]]-tbl_pbp[[#This Row],[play.awayScore]])</f>
        <v>0</v>
      </c>
      <c r="AF4165">
        <f>IF(tbl_pbp[[#This Row],[Play Saints Win % Increase]]&gt;=$AF$4,1,0)</f>
        <v>0</v>
      </c>
      <c r="AG4165" t="str">
        <f>VLOOKUP(tbl_pbp[[#This Row],[gameId]], games!$B$2:$T$40, 9, FALSE)</f>
        <v>san-francisco-49ers</v>
      </c>
      <c r="AH4165" s="5">
        <f>IF(tbl_pbp[[#This Row],[AwayTeam]] &lt;&gt; "new-orleans-saints", tbl_pbp[[#This Row],[homeWinPercentage]], 1-tbl_pbp[[#This Row],[homeWinPercentage]])</f>
        <v>0.47499999999999998</v>
      </c>
      <c r="AI4165" s="13">
        <f>tbl_pbp[[#This Row],[Kamara]]*tbl_pbp[[#This Row],[Impactful Play]]</f>
        <v>0</v>
      </c>
      <c r="AJ4165" s="13">
        <f>tbl_pbp[[#This Row],[Thomas]]*tbl_pbp[[#This Row],[Impactful Play]]</f>
        <v>0</v>
      </c>
      <c r="AK4165" s="13" t="str">
        <f>VLOOKUP(tbl_pbp[[#This Row],[Play Saints Win % Increase]], tbl_impact[],3,TRUE)</f>
        <v>Scented (0 to +5%)</v>
      </c>
    </row>
    <row r="4166" spans="1:37">
      <c r="A4166" s="1">
        <v>12</v>
      </c>
      <c r="B4166" s="5">
        <v>0.47699999999999998</v>
      </c>
      <c r="C4166" t="s">
        <v>4747</v>
      </c>
      <c r="D4166">
        <v>0</v>
      </c>
      <c r="E4166">
        <v>0</v>
      </c>
      <c r="F4166">
        <v>1</v>
      </c>
      <c r="G4166">
        <v>0</v>
      </c>
      <c r="H4166">
        <v>0</v>
      </c>
      <c r="I4166">
        <v>10</v>
      </c>
      <c r="J4166">
        <v>11</v>
      </c>
      <c r="K4166" t="s">
        <v>4709</v>
      </c>
      <c r="L4166">
        <v>1</v>
      </c>
      <c r="M4166">
        <v>11</v>
      </c>
      <c r="N4166" t="s">
        <v>4748</v>
      </c>
      <c r="O4166" t="s">
        <v>566</v>
      </c>
      <c r="P4166" t="s">
        <v>45</v>
      </c>
      <c r="Q4166" t="s">
        <v>46</v>
      </c>
      <c r="R4166" t="s">
        <v>47</v>
      </c>
      <c r="S4166" t="s">
        <v>33</v>
      </c>
      <c r="T4166" t="s">
        <v>442</v>
      </c>
      <c r="U4166" t="s">
        <v>540</v>
      </c>
      <c r="V4166" t="s">
        <v>4707</v>
      </c>
      <c r="X4166" t="str">
        <f>VLOOKUP(pbp!V1399, games!$B$2:$R$40, 3, FALSE)</f>
        <v>2019-11-10T18:00Z</v>
      </c>
      <c r="Y4166">
        <f>VLOOKUP(1*V4166,NFLGames!$H$11:$H$555,1,FALSE)</f>
        <v>401220327</v>
      </c>
      <c r="Z4166">
        <f>VLOOKUP($Y4166, NFLGames!$H$11:$K$555,2,FALSE)</f>
        <v>2020</v>
      </c>
      <c r="AA4166">
        <f>VLOOKUP($Y4166, NFLGames!$H$11:$K$555,3,FALSE)</f>
        <v>10</v>
      </c>
      <c r="AB4166" s="6">
        <f>IF(A4167=0, 0, AH4167-tbl_pbp[[#This Row],[Saints Win %]])</f>
        <v>-3.4999999999999976E-2</v>
      </c>
      <c r="AE4166">
        <f>ABS(tbl_pbp[[#This Row],[play.homeScore]]-tbl_pbp[[#This Row],[play.awayScore]])</f>
        <v>0</v>
      </c>
      <c r="AF4166">
        <f>IF(tbl_pbp[[#This Row],[Play Saints Win % Increase]]&gt;=$AF$4,1,0)</f>
        <v>0</v>
      </c>
      <c r="AG4166" t="str">
        <f>VLOOKUP(tbl_pbp[[#This Row],[gameId]], games!$B$2:$T$40, 9, FALSE)</f>
        <v>san-francisco-49ers</v>
      </c>
      <c r="AH4166" s="5">
        <f>IF(tbl_pbp[[#This Row],[AwayTeam]] &lt;&gt; "new-orleans-saints", tbl_pbp[[#This Row],[homeWinPercentage]], 1-tbl_pbp[[#This Row],[homeWinPercentage]])</f>
        <v>0.47699999999999998</v>
      </c>
      <c r="AI4166" s="13">
        <f>tbl_pbp[[#This Row],[Kamara]]*tbl_pbp[[#This Row],[Impactful Play]]</f>
        <v>0</v>
      </c>
      <c r="AJ4166" s="13">
        <f>tbl_pbp[[#This Row],[Thomas]]*tbl_pbp[[#This Row],[Impactful Play]]</f>
        <v>0</v>
      </c>
      <c r="AK4166" s="13" t="str">
        <f>VLOOKUP(tbl_pbp[[#This Row],[Play Saints Win % Increase]], tbl_impact[],3,TRUE)</f>
        <v>Bad (0 to -5%)</v>
      </c>
    </row>
    <row r="4167" spans="1:37">
      <c r="A4167" s="1">
        <v>13</v>
      </c>
      <c r="B4167" s="5">
        <v>0.442</v>
      </c>
      <c r="C4167" t="s">
        <v>4749</v>
      </c>
      <c r="D4167">
        <v>0</v>
      </c>
      <c r="E4167">
        <v>0</v>
      </c>
      <c r="F4167">
        <v>1</v>
      </c>
      <c r="G4167">
        <v>0</v>
      </c>
      <c r="H4167">
        <v>7</v>
      </c>
      <c r="I4167">
        <v>3</v>
      </c>
      <c r="J4167">
        <v>4</v>
      </c>
      <c r="K4167" t="s">
        <v>4709</v>
      </c>
      <c r="L4167">
        <v>2</v>
      </c>
      <c r="M4167">
        <v>4</v>
      </c>
      <c r="N4167" t="s">
        <v>4750</v>
      </c>
      <c r="O4167" t="s">
        <v>1666</v>
      </c>
      <c r="P4167" t="s">
        <v>103</v>
      </c>
      <c r="Q4167" t="s">
        <v>104</v>
      </c>
      <c r="R4167" t="s">
        <v>105</v>
      </c>
      <c r="S4167" t="s">
        <v>193</v>
      </c>
      <c r="T4167" t="s">
        <v>573</v>
      </c>
      <c r="U4167" t="s">
        <v>4751</v>
      </c>
      <c r="V4167" t="s">
        <v>4707</v>
      </c>
      <c r="X4167" t="str">
        <f>VLOOKUP(pbp!V1400, games!$B$2:$R$40, 3, FALSE)</f>
        <v>2019-11-10T18:00Z</v>
      </c>
      <c r="Y4167">
        <f>VLOOKUP(1*V4167,NFLGames!$H$11:$H$555,1,FALSE)</f>
        <v>401220327</v>
      </c>
      <c r="Z4167">
        <f>VLOOKUP($Y4167, NFLGames!$H$11:$K$555,2,FALSE)</f>
        <v>2020</v>
      </c>
      <c r="AA4167">
        <f>VLOOKUP($Y4167, NFLGames!$H$11:$K$555,3,FALSE)</f>
        <v>10</v>
      </c>
      <c r="AB4167" s="6">
        <f>IF(A4168=0, 0, AH4168-tbl_pbp[[#This Row],[Saints Win %]])</f>
        <v>0</v>
      </c>
      <c r="AE4167">
        <f>ABS(tbl_pbp[[#This Row],[play.homeScore]]-tbl_pbp[[#This Row],[play.awayScore]])</f>
        <v>7</v>
      </c>
      <c r="AF4167">
        <f>IF(tbl_pbp[[#This Row],[Play Saints Win % Increase]]&gt;=$AF$4,1,0)</f>
        <v>0</v>
      </c>
      <c r="AG4167" t="str">
        <f>VLOOKUP(tbl_pbp[[#This Row],[gameId]], games!$B$2:$T$40, 9, FALSE)</f>
        <v>san-francisco-49ers</v>
      </c>
      <c r="AH4167" s="5">
        <f>IF(tbl_pbp[[#This Row],[AwayTeam]] &lt;&gt; "new-orleans-saints", tbl_pbp[[#This Row],[homeWinPercentage]], 1-tbl_pbp[[#This Row],[homeWinPercentage]])</f>
        <v>0.442</v>
      </c>
      <c r="AI4167" s="13">
        <f>tbl_pbp[[#This Row],[Kamara]]*tbl_pbp[[#This Row],[Impactful Play]]</f>
        <v>0</v>
      </c>
      <c r="AJ4167" s="13">
        <f>tbl_pbp[[#This Row],[Thomas]]*tbl_pbp[[#This Row],[Impactful Play]]</f>
        <v>0</v>
      </c>
      <c r="AK4167" s="13" t="str">
        <f>VLOOKUP(tbl_pbp[[#This Row],[Play Saints Win % Increase]], tbl_impact[],3,TRUE)</f>
        <v>Scented (0 to +5%)</v>
      </c>
    </row>
    <row r="4168" spans="1:37">
      <c r="A4168" s="1">
        <v>14</v>
      </c>
      <c r="B4168" s="5">
        <v>0.442</v>
      </c>
      <c r="C4168" t="s">
        <v>4752</v>
      </c>
      <c r="D4168">
        <v>0</v>
      </c>
      <c r="E4168">
        <v>0</v>
      </c>
      <c r="F4168">
        <v>1</v>
      </c>
      <c r="G4168">
        <v>0</v>
      </c>
      <c r="H4168">
        <v>7</v>
      </c>
      <c r="I4168">
        <v>0</v>
      </c>
      <c r="J4168">
        <v>65</v>
      </c>
      <c r="K4168" t="s">
        <v>4709</v>
      </c>
      <c r="L4168">
        <v>0</v>
      </c>
      <c r="M4168">
        <v>65</v>
      </c>
      <c r="N4168" t="s">
        <v>4753</v>
      </c>
      <c r="O4168" t="s">
        <v>1666</v>
      </c>
      <c r="P4168" t="s">
        <v>25</v>
      </c>
      <c r="Q4168" t="s">
        <v>26</v>
      </c>
      <c r="R4168" t="s">
        <v>27</v>
      </c>
      <c r="V4168" t="s">
        <v>4707</v>
      </c>
      <c r="X4168" t="str">
        <f>VLOOKUP(pbp!V1401, games!$B$2:$R$40, 3, FALSE)</f>
        <v>2019-11-10T18:00Z</v>
      </c>
      <c r="Y4168">
        <f>VLOOKUP(1*V4168,NFLGames!$H$11:$H$555,1,FALSE)</f>
        <v>401220327</v>
      </c>
      <c r="Z4168">
        <f>VLOOKUP($Y4168, NFLGames!$H$11:$K$555,2,FALSE)</f>
        <v>2020</v>
      </c>
      <c r="AA4168">
        <f>VLOOKUP($Y4168, NFLGames!$H$11:$K$555,3,FALSE)</f>
        <v>10</v>
      </c>
      <c r="AB4168" s="6">
        <f>IF(A4169=0, 0, AH4169-tbl_pbp[[#This Row],[Saints Win %]])</f>
        <v>-7.0000000000000062E-3</v>
      </c>
      <c r="AE4168">
        <f>ABS(tbl_pbp[[#This Row],[play.homeScore]]-tbl_pbp[[#This Row],[play.awayScore]])</f>
        <v>7</v>
      </c>
      <c r="AF4168">
        <f>IF(tbl_pbp[[#This Row],[Play Saints Win % Increase]]&gt;=$AF$4,1,0)</f>
        <v>0</v>
      </c>
      <c r="AG4168" t="str">
        <f>VLOOKUP(tbl_pbp[[#This Row],[gameId]], games!$B$2:$T$40, 9, FALSE)</f>
        <v>san-francisco-49ers</v>
      </c>
      <c r="AH4168" s="5">
        <f>IF(tbl_pbp[[#This Row],[AwayTeam]] &lt;&gt; "new-orleans-saints", tbl_pbp[[#This Row],[homeWinPercentage]], 1-tbl_pbp[[#This Row],[homeWinPercentage]])</f>
        <v>0.442</v>
      </c>
      <c r="AI4168" s="13">
        <f>tbl_pbp[[#This Row],[Kamara]]*tbl_pbp[[#This Row],[Impactful Play]]</f>
        <v>0</v>
      </c>
      <c r="AJ4168" s="13">
        <f>tbl_pbp[[#This Row],[Thomas]]*tbl_pbp[[#This Row],[Impactful Play]]</f>
        <v>0</v>
      </c>
      <c r="AK4168" s="13" t="str">
        <f>VLOOKUP(tbl_pbp[[#This Row],[Play Saints Win % Increase]], tbl_impact[],3,TRUE)</f>
        <v>Bad (0 to -5%)</v>
      </c>
    </row>
    <row r="4169" spans="1:37">
      <c r="A4169" s="1">
        <v>15</v>
      </c>
      <c r="B4169" s="5">
        <v>0.435</v>
      </c>
      <c r="C4169" t="s">
        <v>4754</v>
      </c>
      <c r="D4169">
        <v>0</v>
      </c>
      <c r="E4169">
        <v>0</v>
      </c>
      <c r="F4169">
        <v>1</v>
      </c>
      <c r="G4169">
        <v>0</v>
      </c>
      <c r="H4169">
        <v>7</v>
      </c>
      <c r="I4169">
        <v>10</v>
      </c>
      <c r="J4169">
        <v>22</v>
      </c>
      <c r="K4169" t="s">
        <v>29</v>
      </c>
      <c r="L4169">
        <v>1</v>
      </c>
      <c r="M4169">
        <v>78</v>
      </c>
      <c r="N4169" t="s">
        <v>4755</v>
      </c>
      <c r="O4169" t="s">
        <v>332</v>
      </c>
      <c r="P4169" t="s">
        <v>45</v>
      </c>
      <c r="Q4169" t="s">
        <v>46</v>
      </c>
      <c r="R4169" t="s">
        <v>47</v>
      </c>
      <c r="S4169" t="s">
        <v>33</v>
      </c>
      <c r="T4169" t="s">
        <v>1257</v>
      </c>
      <c r="U4169" t="s">
        <v>1258</v>
      </c>
      <c r="V4169" t="s">
        <v>4707</v>
      </c>
      <c r="X4169" t="str">
        <f>VLOOKUP(pbp!V1402, games!$B$2:$R$40, 3, FALSE)</f>
        <v>2019-11-10T18:00Z</v>
      </c>
      <c r="Y4169">
        <f>VLOOKUP(1*V4169,NFLGames!$H$11:$H$555,1,FALSE)</f>
        <v>401220327</v>
      </c>
      <c r="Z4169">
        <f>VLOOKUP($Y4169, NFLGames!$H$11:$K$555,2,FALSE)</f>
        <v>2020</v>
      </c>
      <c r="AA4169">
        <f>VLOOKUP($Y4169, NFLGames!$H$11:$K$555,3,FALSE)</f>
        <v>10</v>
      </c>
      <c r="AB4169" s="6">
        <f>IF(A4170=0, 0, AH4170-tbl_pbp[[#This Row],[Saints Win %]])</f>
        <v>-3.0000000000000027E-3</v>
      </c>
      <c r="AE4169">
        <f>ABS(tbl_pbp[[#This Row],[play.homeScore]]-tbl_pbp[[#This Row],[play.awayScore]])</f>
        <v>7</v>
      </c>
      <c r="AF4169">
        <f>IF(tbl_pbp[[#This Row],[Play Saints Win % Increase]]&gt;=$AF$4,1,0)</f>
        <v>0</v>
      </c>
      <c r="AG4169" t="str">
        <f>VLOOKUP(tbl_pbp[[#This Row],[gameId]], games!$B$2:$T$40, 9, FALSE)</f>
        <v>san-francisco-49ers</v>
      </c>
      <c r="AH4169" s="5">
        <f>IF(tbl_pbp[[#This Row],[AwayTeam]] &lt;&gt; "new-orleans-saints", tbl_pbp[[#This Row],[homeWinPercentage]], 1-tbl_pbp[[#This Row],[homeWinPercentage]])</f>
        <v>0.435</v>
      </c>
      <c r="AI4169" s="13">
        <f>tbl_pbp[[#This Row],[Kamara]]*tbl_pbp[[#This Row],[Impactful Play]]</f>
        <v>0</v>
      </c>
      <c r="AJ4169" s="13">
        <f>tbl_pbp[[#This Row],[Thomas]]*tbl_pbp[[#This Row],[Impactful Play]]</f>
        <v>0</v>
      </c>
      <c r="AK4169" s="13" t="str">
        <f>VLOOKUP(tbl_pbp[[#This Row],[Play Saints Win % Increase]], tbl_impact[],3,TRUE)</f>
        <v>Bad (0 to -5%)</v>
      </c>
    </row>
    <row r="4170" spans="1:37">
      <c r="A4170" s="1">
        <v>16</v>
      </c>
      <c r="B4170" s="5">
        <v>0.432</v>
      </c>
      <c r="C4170" t="s">
        <v>4756</v>
      </c>
      <c r="D4170">
        <v>0</v>
      </c>
      <c r="E4170">
        <v>0</v>
      </c>
      <c r="F4170">
        <v>1</v>
      </c>
      <c r="G4170">
        <v>0</v>
      </c>
      <c r="H4170">
        <v>7</v>
      </c>
      <c r="I4170">
        <v>5</v>
      </c>
      <c r="J4170">
        <v>27</v>
      </c>
      <c r="K4170" t="s">
        <v>29</v>
      </c>
      <c r="L4170">
        <v>2</v>
      </c>
      <c r="M4170">
        <v>73</v>
      </c>
      <c r="N4170" t="s">
        <v>4757</v>
      </c>
      <c r="O4170" t="s">
        <v>2557</v>
      </c>
      <c r="P4170" t="s">
        <v>30</v>
      </c>
      <c r="Q4170" t="s">
        <v>31</v>
      </c>
      <c r="R4170" t="s">
        <v>32</v>
      </c>
      <c r="S4170" t="s">
        <v>38</v>
      </c>
      <c r="T4170" t="s">
        <v>169</v>
      </c>
      <c r="U4170" t="s">
        <v>4758</v>
      </c>
      <c r="V4170" t="s">
        <v>4707</v>
      </c>
      <c r="X4170" t="str">
        <f>VLOOKUP(pbp!V1403, games!$B$2:$R$40, 3, FALSE)</f>
        <v>2019-11-10T18:00Z</v>
      </c>
      <c r="Y4170">
        <f>VLOOKUP(1*V4170,NFLGames!$H$11:$H$555,1,FALSE)</f>
        <v>401220327</v>
      </c>
      <c r="Z4170">
        <f>VLOOKUP($Y4170, NFLGames!$H$11:$K$555,2,FALSE)</f>
        <v>2020</v>
      </c>
      <c r="AA4170">
        <f>VLOOKUP($Y4170, NFLGames!$H$11:$K$555,3,FALSE)</f>
        <v>10</v>
      </c>
      <c r="AB4170" s="6">
        <f>IF(A4171=0, 0, AH4171-tbl_pbp[[#This Row],[Saints Win %]])</f>
        <v>-0.11899999999999999</v>
      </c>
      <c r="AE4170">
        <f>ABS(tbl_pbp[[#This Row],[play.homeScore]]-tbl_pbp[[#This Row],[play.awayScore]])</f>
        <v>7</v>
      </c>
      <c r="AF4170">
        <f>IF(tbl_pbp[[#This Row],[Play Saints Win % Increase]]&gt;=$AF$4,1,0)</f>
        <v>0</v>
      </c>
      <c r="AG4170" t="str">
        <f>VLOOKUP(tbl_pbp[[#This Row],[gameId]], games!$B$2:$T$40, 9, FALSE)</f>
        <v>san-francisco-49ers</v>
      </c>
      <c r="AH4170" s="5">
        <f>IF(tbl_pbp[[#This Row],[AwayTeam]] &lt;&gt; "new-orleans-saints", tbl_pbp[[#This Row],[homeWinPercentage]], 1-tbl_pbp[[#This Row],[homeWinPercentage]])</f>
        <v>0.432</v>
      </c>
      <c r="AI4170" s="13">
        <f>tbl_pbp[[#This Row],[Kamara]]*tbl_pbp[[#This Row],[Impactful Play]]</f>
        <v>0</v>
      </c>
      <c r="AJ4170" s="13">
        <f>tbl_pbp[[#This Row],[Thomas]]*tbl_pbp[[#This Row],[Impactful Play]]</f>
        <v>0</v>
      </c>
      <c r="AK4170" s="13" t="str">
        <f>VLOOKUP(tbl_pbp[[#This Row],[Play Saints Win % Increase]], tbl_impact[],3,TRUE)</f>
        <v>Stinky (worse than -10% to -20%)</v>
      </c>
    </row>
    <row r="4171" spans="1:37">
      <c r="A4171" s="1">
        <v>17</v>
      </c>
      <c r="B4171" s="5">
        <v>0.313</v>
      </c>
      <c r="C4171" t="s">
        <v>4759</v>
      </c>
      <c r="D4171">
        <v>0</v>
      </c>
      <c r="E4171">
        <v>0</v>
      </c>
      <c r="F4171">
        <v>1</v>
      </c>
      <c r="G4171">
        <v>0</v>
      </c>
      <c r="H4171">
        <v>7</v>
      </c>
      <c r="I4171">
        <v>2</v>
      </c>
      <c r="J4171">
        <v>30</v>
      </c>
      <c r="K4171" t="s">
        <v>29</v>
      </c>
      <c r="L4171">
        <v>3</v>
      </c>
      <c r="M4171">
        <v>75</v>
      </c>
      <c r="N4171" t="s">
        <v>4760</v>
      </c>
      <c r="O4171" t="s">
        <v>2661</v>
      </c>
      <c r="P4171" t="s">
        <v>22</v>
      </c>
      <c r="Q4171" t="s">
        <v>37</v>
      </c>
      <c r="S4171" t="s">
        <v>241</v>
      </c>
      <c r="T4171" t="s">
        <v>39</v>
      </c>
      <c r="U4171" t="s">
        <v>4761</v>
      </c>
      <c r="V4171" t="s">
        <v>4707</v>
      </c>
      <c r="X4171" t="str">
        <f>VLOOKUP(pbp!V1404, games!$B$2:$R$40, 3, FALSE)</f>
        <v>2019-11-10T18:00Z</v>
      </c>
      <c r="Y4171">
        <f>VLOOKUP(1*V4171,NFLGames!$H$11:$H$555,1,FALSE)</f>
        <v>401220327</v>
      </c>
      <c r="Z4171">
        <f>VLOOKUP($Y4171, NFLGames!$H$11:$K$555,2,FALSE)</f>
        <v>2020</v>
      </c>
      <c r="AA4171">
        <f>VLOOKUP($Y4171, NFLGames!$H$11:$K$555,3,FALSE)</f>
        <v>10</v>
      </c>
      <c r="AB4171" s="6">
        <f>IF(A4172=0, 0, AH4172-tbl_pbp[[#This Row],[Saints Win %]])</f>
        <v>6.7000000000000004E-2</v>
      </c>
      <c r="AE4171">
        <f>ABS(tbl_pbp[[#This Row],[play.homeScore]]-tbl_pbp[[#This Row],[play.awayScore]])</f>
        <v>7</v>
      </c>
      <c r="AF4171">
        <f>IF(tbl_pbp[[#This Row],[Play Saints Win % Increase]]&gt;=$AF$4,1,0)</f>
        <v>0</v>
      </c>
      <c r="AG4171" t="str">
        <f>VLOOKUP(tbl_pbp[[#This Row],[gameId]], games!$B$2:$T$40, 9, FALSE)</f>
        <v>san-francisco-49ers</v>
      </c>
      <c r="AH4171" s="5">
        <f>IF(tbl_pbp[[#This Row],[AwayTeam]] &lt;&gt; "new-orleans-saints", tbl_pbp[[#This Row],[homeWinPercentage]], 1-tbl_pbp[[#This Row],[homeWinPercentage]])</f>
        <v>0.313</v>
      </c>
      <c r="AI4171" s="13">
        <f>tbl_pbp[[#This Row],[Kamara]]*tbl_pbp[[#This Row],[Impactful Play]]</f>
        <v>0</v>
      </c>
      <c r="AJ4171" s="13">
        <f>tbl_pbp[[#This Row],[Thomas]]*tbl_pbp[[#This Row],[Impactful Play]]</f>
        <v>0</v>
      </c>
      <c r="AK4171" s="13" t="str">
        <f>VLOOKUP(tbl_pbp[[#This Row],[Play Saints Win % Increase]], tbl_impact[],3,TRUE)</f>
        <v>Perfumed (5 to + 10%)</v>
      </c>
    </row>
    <row r="4172" spans="1:37">
      <c r="A4172" s="1">
        <v>18</v>
      </c>
      <c r="B4172" s="5">
        <v>0.38</v>
      </c>
      <c r="C4172" t="s">
        <v>4762</v>
      </c>
      <c r="D4172">
        <v>0</v>
      </c>
      <c r="E4172">
        <v>0</v>
      </c>
      <c r="F4172">
        <v>1</v>
      </c>
      <c r="G4172">
        <v>0</v>
      </c>
      <c r="H4172">
        <v>7</v>
      </c>
      <c r="I4172">
        <v>2</v>
      </c>
      <c r="J4172">
        <v>30</v>
      </c>
      <c r="K4172" t="s">
        <v>29</v>
      </c>
      <c r="L4172">
        <v>4</v>
      </c>
      <c r="M4172">
        <v>70</v>
      </c>
      <c r="N4172" t="s">
        <v>4763</v>
      </c>
      <c r="O4172" t="s">
        <v>3297</v>
      </c>
      <c r="P4172" t="s">
        <v>66</v>
      </c>
      <c r="Q4172" t="s">
        <v>67</v>
      </c>
      <c r="R4172" t="s">
        <v>68</v>
      </c>
      <c r="S4172" t="s">
        <v>154</v>
      </c>
      <c r="T4172" t="s">
        <v>39</v>
      </c>
      <c r="U4172" t="s">
        <v>4764</v>
      </c>
      <c r="V4172" t="s">
        <v>4707</v>
      </c>
      <c r="X4172" t="str">
        <f>VLOOKUP(pbp!V1405, games!$B$2:$R$40, 3, FALSE)</f>
        <v>2019-11-10T18:00Z</v>
      </c>
      <c r="Y4172">
        <f>VLOOKUP(1*V4172,NFLGames!$H$11:$H$555,1,FALSE)</f>
        <v>401220327</v>
      </c>
      <c r="Z4172">
        <f>VLOOKUP($Y4172, NFLGames!$H$11:$K$555,2,FALSE)</f>
        <v>2020</v>
      </c>
      <c r="AA4172">
        <f>VLOOKUP($Y4172, NFLGames!$H$11:$K$555,3,FALSE)</f>
        <v>10</v>
      </c>
      <c r="AB4172" s="6">
        <f>IF(A4173=0, 0, AH4173-tbl_pbp[[#This Row],[Saints Win %]])</f>
        <v>6.9000000000000006E-2</v>
      </c>
      <c r="AE4172">
        <f>ABS(tbl_pbp[[#This Row],[play.homeScore]]-tbl_pbp[[#This Row],[play.awayScore]])</f>
        <v>7</v>
      </c>
      <c r="AF4172">
        <f>IF(tbl_pbp[[#This Row],[Play Saints Win % Increase]]&gt;=$AF$4,1,0)</f>
        <v>0</v>
      </c>
      <c r="AG4172" t="str">
        <f>VLOOKUP(tbl_pbp[[#This Row],[gameId]], games!$B$2:$T$40, 9, FALSE)</f>
        <v>san-francisco-49ers</v>
      </c>
      <c r="AH4172" s="5">
        <f>IF(tbl_pbp[[#This Row],[AwayTeam]] &lt;&gt; "new-orleans-saints", tbl_pbp[[#This Row],[homeWinPercentage]], 1-tbl_pbp[[#This Row],[homeWinPercentage]])</f>
        <v>0.38</v>
      </c>
      <c r="AI4172" s="13">
        <f>tbl_pbp[[#This Row],[Kamara]]*tbl_pbp[[#This Row],[Impactful Play]]</f>
        <v>0</v>
      </c>
      <c r="AJ4172" s="13">
        <f>tbl_pbp[[#This Row],[Thomas]]*tbl_pbp[[#This Row],[Impactful Play]]</f>
        <v>0</v>
      </c>
      <c r="AK4172" s="13" t="str">
        <f>VLOOKUP(tbl_pbp[[#This Row],[Play Saints Win % Increase]], tbl_impact[],3,TRUE)</f>
        <v>Perfumed (5 to + 10%)</v>
      </c>
    </row>
    <row r="4173" spans="1:37">
      <c r="A4173" s="1">
        <v>19</v>
      </c>
      <c r="B4173" s="5">
        <v>0.44900000000000001</v>
      </c>
      <c r="C4173" t="s">
        <v>4765</v>
      </c>
      <c r="D4173">
        <v>0</v>
      </c>
      <c r="E4173">
        <v>0</v>
      </c>
      <c r="F4173">
        <v>1</v>
      </c>
      <c r="G4173">
        <v>0</v>
      </c>
      <c r="H4173">
        <v>7</v>
      </c>
      <c r="I4173">
        <v>10</v>
      </c>
      <c r="J4173">
        <v>75</v>
      </c>
      <c r="K4173" t="s">
        <v>4709</v>
      </c>
      <c r="L4173">
        <v>1</v>
      </c>
      <c r="M4173">
        <v>75</v>
      </c>
      <c r="N4173" t="s">
        <v>4766</v>
      </c>
      <c r="O4173" t="s">
        <v>1266</v>
      </c>
      <c r="P4173" t="s">
        <v>45</v>
      </c>
      <c r="Q4173" t="s">
        <v>46</v>
      </c>
      <c r="R4173" t="s">
        <v>47</v>
      </c>
      <c r="S4173" t="s">
        <v>33</v>
      </c>
      <c r="T4173" t="s">
        <v>4711</v>
      </c>
      <c r="U4173" t="s">
        <v>4712</v>
      </c>
      <c r="V4173" t="s">
        <v>4707</v>
      </c>
      <c r="X4173" t="str">
        <f>VLOOKUP(pbp!V1406, games!$B$2:$R$40, 3, FALSE)</f>
        <v>2019-11-10T18:00Z</v>
      </c>
      <c r="Y4173">
        <f>VLOOKUP(1*V4173,NFLGames!$H$11:$H$555,1,FALSE)</f>
        <v>401220327</v>
      </c>
      <c r="Z4173">
        <f>VLOOKUP($Y4173, NFLGames!$H$11:$K$555,2,FALSE)</f>
        <v>2020</v>
      </c>
      <c r="AA4173">
        <f>VLOOKUP($Y4173, NFLGames!$H$11:$K$555,3,FALSE)</f>
        <v>10</v>
      </c>
      <c r="AB4173" s="6">
        <f>IF(A4174=0, 0, AH4174-tbl_pbp[[#This Row],[Saints Win %]])</f>
        <v>1.0000000000000009E-2</v>
      </c>
      <c r="AE4173">
        <f>ABS(tbl_pbp[[#This Row],[play.homeScore]]-tbl_pbp[[#This Row],[play.awayScore]])</f>
        <v>7</v>
      </c>
      <c r="AF4173">
        <f>IF(tbl_pbp[[#This Row],[Play Saints Win % Increase]]&gt;=$AF$4,1,0)</f>
        <v>0</v>
      </c>
      <c r="AG4173" t="str">
        <f>VLOOKUP(tbl_pbp[[#This Row],[gameId]], games!$B$2:$T$40, 9, FALSE)</f>
        <v>san-francisco-49ers</v>
      </c>
      <c r="AH4173" s="5">
        <f>IF(tbl_pbp[[#This Row],[AwayTeam]] &lt;&gt; "new-orleans-saints", tbl_pbp[[#This Row],[homeWinPercentage]], 1-tbl_pbp[[#This Row],[homeWinPercentage]])</f>
        <v>0.44900000000000001</v>
      </c>
      <c r="AI4173" s="13">
        <f>tbl_pbp[[#This Row],[Kamara]]*tbl_pbp[[#This Row],[Impactful Play]]</f>
        <v>0</v>
      </c>
      <c r="AJ4173" s="13">
        <f>tbl_pbp[[#This Row],[Thomas]]*tbl_pbp[[#This Row],[Impactful Play]]</f>
        <v>0</v>
      </c>
      <c r="AK4173" s="13" t="str">
        <f>VLOOKUP(tbl_pbp[[#This Row],[Play Saints Win % Increase]], tbl_impact[],3,TRUE)</f>
        <v>Scented (0 to +5%)</v>
      </c>
    </row>
    <row r="4174" spans="1:37">
      <c r="A4174" s="1">
        <v>20</v>
      </c>
      <c r="B4174" s="5">
        <v>0.45900000000000002</v>
      </c>
      <c r="C4174" t="s">
        <v>4767</v>
      </c>
      <c r="D4174">
        <v>0</v>
      </c>
      <c r="E4174">
        <v>0</v>
      </c>
      <c r="F4174">
        <v>1</v>
      </c>
      <c r="G4174">
        <v>0</v>
      </c>
      <c r="H4174">
        <v>7</v>
      </c>
      <c r="I4174">
        <v>18</v>
      </c>
      <c r="J4174">
        <v>83</v>
      </c>
      <c r="K4174" t="s">
        <v>4709</v>
      </c>
      <c r="L4174">
        <v>2</v>
      </c>
      <c r="M4174">
        <v>83</v>
      </c>
      <c r="N4174" t="s">
        <v>4768</v>
      </c>
      <c r="O4174" t="s">
        <v>529</v>
      </c>
      <c r="P4174" t="s">
        <v>22</v>
      </c>
      <c r="Q4174" t="s">
        <v>37</v>
      </c>
      <c r="S4174" t="s">
        <v>1906</v>
      </c>
      <c r="T4174" t="s">
        <v>4769</v>
      </c>
      <c r="U4174" t="s">
        <v>4770</v>
      </c>
      <c r="V4174" t="s">
        <v>4707</v>
      </c>
      <c r="X4174" t="str">
        <f>VLOOKUP(pbp!V1407, games!$B$2:$R$40, 3, FALSE)</f>
        <v>2019-11-10T18:00Z</v>
      </c>
      <c r="Y4174">
        <f>VLOOKUP(1*V4174,NFLGames!$H$11:$H$555,1,FALSE)</f>
        <v>401220327</v>
      </c>
      <c r="Z4174">
        <f>VLOOKUP($Y4174, NFLGames!$H$11:$K$555,2,FALSE)</f>
        <v>2020</v>
      </c>
      <c r="AA4174">
        <f>VLOOKUP($Y4174, NFLGames!$H$11:$K$555,3,FALSE)</f>
        <v>10</v>
      </c>
      <c r="AB4174" s="6">
        <f>IF(A4175=0, 0, AH4175-tbl_pbp[[#This Row],[Saints Win %]])</f>
        <v>1.3999999999999957E-2</v>
      </c>
      <c r="AE4174">
        <f>ABS(tbl_pbp[[#This Row],[play.homeScore]]-tbl_pbp[[#This Row],[play.awayScore]])</f>
        <v>7</v>
      </c>
      <c r="AF4174">
        <f>IF(tbl_pbp[[#This Row],[Play Saints Win % Increase]]&gt;=$AF$4,1,0)</f>
        <v>0</v>
      </c>
      <c r="AG4174" t="str">
        <f>VLOOKUP(tbl_pbp[[#This Row],[gameId]], games!$B$2:$T$40, 9, FALSE)</f>
        <v>san-francisco-49ers</v>
      </c>
      <c r="AH4174" s="5">
        <f>IF(tbl_pbp[[#This Row],[AwayTeam]] &lt;&gt; "new-orleans-saints", tbl_pbp[[#This Row],[homeWinPercentage]], 1-tbl_pbp[[#This Row],[homeWinPercentage]])</f>
        <v>0.45900000000000002</v>
      </c>
      <c r="AI4174" s="13">
        <f>tbl_pbp[[#This Row],[Kamara]]*tbl_pbp[[#This Row],[Impactful Play]]</f>
        <v>0</v>
      </c>
      <c r="AJ4174" s="13">
        <f>tbl_pbp[[#This Row],[Thomas]]*tbl_pbp[[#This Row],[Impactful Play]]</f>
        <v>0</v>
      </c>
      <c r="AK4174" s="13" t="str">
        <f>VLOOKUP(tbl_pbp[[#This Row],[Play Saints Win % Increase]], tbl_impact[],3,TRUE)</f>
        <v>Scented (0 to +5%)</v>
      </c>
    </row>
    <row r="4175" spans="1:37">
      <c r="A4175" s="1">
        <v>21</v>
      </c>
      <c r="B4175" s="5">
        <v>0.47299999999999998</v>
      </c>
      <c r="C4175" t="s">
        <v>4771</v>
      </c>
      <c r="D4175">
        <v>0</v>
      </c>
      <c r="E4175">
        <v>0</v>
      </c>
      <c r="F4175">
        <v>1</v>
      </c>
      <c r="G4175">
        <v>0</v>
      </c>
      <c r="H4175">
        <v>7</v>
      </c>
      <c r="I4175">
        <v>18</v>
      </c>
      <c r="J4175">
        <v>83</v>
      </c>
      <c r="K4175" t="s">
        <v>4709</v>
      </c>
      <c r="L4175">
        <v>3</v>
      </c>
      <c r="M4175">
        <v>83</v>
      </c>
      <c r="N4175" t="s">
        <v>4772</v>
      </c>
      <c r="O4175" t="s">
        <v>413</v>
      </c>
      <c r="P4175" t="s">
        <v>45</v>
      </c>
      <c r="Q4175" t="s">
        <v>46</v>
      </c>
      <c r="R4175" t="s">
        <v>47</v>
      </c>
      <c r="S4175" t="s">
        <v>4217</v>
      </c>
      <c r="T4175" t="s">
        <v>4769</v>
      </c>
      <c r="U4175" t="s">
        <v>4773</v>
      </c>
      <c r="V4175" t="s">
        <v>4707</v>
      </c>
      <c r="X4175" t="str">
        <f>VLOOKUP(pbp!V1408, games!$B$2:$R$40, 3, FALSE)</f>
        <v>2019-11-10T18:00Z</v>
      </c>
      <c r="Y4175">
        <f>VLOOKUP(1*V4175,NFLGames!$H$11:$H$555,1,FALSE)</f>
        <v>401220327</v>
      </c>
      <c r="Z4175">
        <f>VLOOKUP($Y4175, NFLGames!$H$11:$K$555,2,FALSE)</f>
        <v>2020</v>
      </c>
      <c r="AA4175">
        <f>VLOOKUP($Y4175, NFLGames!$H$11:$K$555,3,FALSE)</f>
        <v>10</v>
      </c>
      <c r="AB4175" s="6">
        <f>IF(A4176=0, 0, AH4176-tbl_pbp[[#This Row],[Saints Win %]])</f>
        <v>-0.13899999999999996</v>
      </c>
      <c r="AE4175">
        <f>ABS(tbl_pbp[[#This Row],[play.homeScore]]-tbl_pbp[[#This Row],[play.awayScore]])</f>
        <v>7</v>
      </c>
      <c r="AF4175">
        <f>IF(tbl_pbp[[#This Row],[Play Saints Win % Increase]]&gt;=$AF$4,1,0)</f>
        <v>0</v>
      </c>
      <c r="AG4175" t="str">
        <f>VLOOKUP(tbl_pbp[[#This Row],[gameId]], games!$B$2:$T$40, 9, FALSE)</f>
        <v>san-francisco-49ers</v>
      </c>
      <c r="AH4175" s="5">
        <f>IF(tbl_pbp[[#This Row],[AwayTeam]] &lt;&gt; "new-orleans-saints", tbl_pbp[[#This Row],[homeWinPercentage]], 1-tbl_pbp[[#This Row],[homeWinPercentage]])</f>
        <v>0.47299999999999998</v>
      </c>
      <c r="AI4175" s="13">
        <f>tbl_pbp[[#This Row],[Kamara]]*tbl_pbp[[#This Row],[Impactful Play]]</f>
        <v>0</v>
      </c>
      <c r="AJ4175" s="13">
        <f>tbl_pbp[[#This Row],[Thomas]]*tbl_pbp[[#This Row],[Impactful Play]]</f>
        <v>0</v>
      </c>
      <c r="AK4175" s="13" t="str">
        <f>VLOOKUP(tbl_pbp[[#This Row],[Play Saints Win % Increase]], tbl_impact[],3,TRUE)</f>
        <v>Stinky (worse than -10% to -20%)</v>
      </c>
    </row>
    <row r="4176" spans="1:37">
      <c r="A4176" s="1">
        <v>22</v>
      </c>
      <c r="B4176" s="5">
        <v>0.33400000000000002</v>
      </c>
      <c r="C4176" t="s">
        <v>4774</v>
      </c>
      <c r="D4176">
        <v>0</v>
      </c>
      <c r="E4176">
        <v>0</v>
      </c>
      <c r="F4176">
        <v>1</v>
      </c>
      <c r="G4176">
        <v>0</v>
      </c>
      <c r="H4176">
        <v>7</v>
      </c>
      <c r="I4176">
        <v>22</v>
      </c>
      <c r="J4176">
        <v>87</v>
      </c>
      <c r="K4176" t="s">
        <v>4709</v>
      </c>
      <c r="L4176">
        <v>4</v>
      </c>
      <c r="M4176">
        <v>87</v>
      </c>
      <c r="N4176" t="s">
        <v>4775</v>
      </c>
      <c r="O4176" t="s">
        <v>578</v>
      </c>
      <c r="P4176" t="s">
        <v>66</v>
      </c>
      <c r="Q4176" t="s">
        <v>67</v>
      </c>
      <c r="R4176" t="s">
        <v>68</v>
      </c>
      <c r="S4176" t="s">
        <v>4776</v>
      </c>
      <c r="T4176" t="s">
        <v>4777</v>
      </c>
      <c r="U4176" t="s">
        <v>4778</v>
      </c>
      <c r="V4176" t="s">
        <v>4707</v>
      </c>
      <c r="X4176" t="str">
        <f>VLOOKUP(pbp!V1409, games!$B$2:$R$40, 3, FALSE)</f>
        <v>2019-11-10T18:00Z</v>
      </c>
      <c r="Y4176">
        <f>VLOOKUP(1*V4176,NFLGames!$H$11:$H$555,1,FALSE)</f>
        <v>401220327</v>
      </c>
      <c r="Z4176">
        <f>VLOOKUP($Y4176, NFLGames!$H$11:$K$555,2,FALSE)</f>
        <v>2020</v>
      </c>
      <c r="AA4176">
        <f>VLOOKUP($Y4176, NFLGames!$H$11:$K$555,3,FALSE)</f>
        <v>10</v>
      </c>
      <c r="AB4176" s="6">
        <f>IF(A4177=0, 0, AH4177-tbl_pbp[[#This Row],[Saints Win %]])</f>
        <v>-8.0000000000000071E-3</v>
      </c>
      <c r="AE4176">
        <f>ABS(tbl_pbp[[#This Row],[play.homeScore]]-tbl_pbp[[#This Row],[play.awayScore]])</f>
        <v>7</v>
      </c>
      <c r="AF4176">
        <f>IF(tbl_pbp[[#This Row],[Play Saints Win % Increase]]&gt;=$AF$4,1,0)</f>
        <v>0</v>
      </c>
      <c r="AG4176" t="str">
        <f>VLOOKUP(tbl_pbp[[#This Row],[gameId]], games!$B$2:$T$40, 9, FALSE)</f>
        <v>san-francisco-49ers</v>
      </c>
      <c r="AH4176" s="5">
        <f>IF(tbl_pbp[[#This Row],[AwayTeam]] &lt;&gt; "new-orleans-saints", tbl_pbp[[#This Row],[homeWinPercentage]], 1-tbl_pbp[[#This Row],[homeWinPercentage]])</f>
        <v>0.33400000000000002</v>
      </c>
      <c r="AI4176" s="13">
        <f>tbl_pbp[[#This Row],[Kamara]]*tbl_pbp[[#This Row],[Impactful Play]]</f>
        <v>0</v>
      </c>
      <c r="AJ4176" s="13">
        <f>tbl_pbp[[#This Row],[Thomas]]*tbl_pbp[[#This Row],[Impactful Play]]</f>
        <v>0</v>
      </c>
      <c r="AK4176" s="13" t="str">
        <f>VLOOKUP(tbl_pbp[[#This Row],[Play Saints Win % Increase]], tbl_impact[],3,TRUE)</f>
        <v>Bad (0 to -5%)</v>
      </c>
    </row>
    <row r="4177" spans="1:37">
      <c r="A4177" s="1">
        <v>23</v>
      </c>
      <c r="B4177" s="5">
        <v>0.32600000000000001</v>
      </c>
      <c r="C4177" t="s">
        <v>4779</v>
      </c>
      <c r="D4177">
        <v>0</v>
      </c>
      <c r="E4177">
        <v>0</v>
      </c>
      <c r="F4177">
        <v>1</v>
      </c>
      <c r="G4177">
        <v>0</v>
      </c>
      <c r="H4177">
        <v>7</v>
      </c>
      <c r="I4177">
        <v>10</v>
      </c>
      <c r="J4177">
        <v>49</v>
      </c>
      <c r="K4177" t="s">
        <v>4709</v>
      </c>
      <c r="L4177">
        <v>1</v>
      </c>
      <c r="M4177">
        <v>49</v>
      </c>
      <c r="N4177" t="s">
        <v>4780</v>
      </c>
      <c r="O4177" t="s">
        <v>2091</v>
      </c>
      <c r="P4177" t="s">
        <v>45</v>
      </c>
      <c r="Q4177" t="s">
        <v>46</v>
      </c>
      <c r="R4177" t="s">
        <v>47</v>
      </c>
      <c r="S4177" t="s">
        <v>33</v>
      </c>
      <c r="T4177" t="s">
        <v>493</v>
      </c>
      <c r="U4177" t="s">
        <v>494</v>
      </c>
      <c r="V4177" t="s">
        <v>4707</v>
      </c>
      <c r="X4177" t="str">
        <f>VLOOKUP(pbp!V1410, games!$B$2:$R$40, 3, FALSE)</f>
        <v>2019-11-10T18:00Z</v>
      </c>
      <c r="Y4177">
        <f>VLOOKUP(1*V4177,NFLGames!$H$11:$H$555,1,FALSE)</f>
        <v>401220327</v>
      </c>
      <c r="Z4177">
        <f>VLOOKUP($Y4177, NFLGames!$H$11:$K$555,2,FALSE)</f>
        <v>2020</v>
      </c>
      <c r="AA4177">
        <f>VLOOKUP($Y4177, NFLGames!$H$11:$K$555,3,FALSE)</f>
        <v>10</v>
      </c>
      <c r="AB4177" s="6">
        <f>IF(A4178=0, 0, AH4178-tbl_pbp[[#This Row],[Saints Win %]])</f>
        <v>6.6000000000000003E-2</v>
      </c>
      <c r="AE4177">
        <f>ABS(tbl_pbp[[#This Row],[play.homeScore]]-tbl_pbp[[#This Row],[play.awayScore]])</f>
        <v>7</v>
      </c>
      <c r="AF4177">
        <f>IF(tbl_pbp[[#This Row],[Play Saints Win % Increase]]&gt;=$AF$4,1,0)</f>
        <v>0</v>
      </c>
      <c r="AG4177" t="str">
        <f>VLOOKUP(tbl_pbp[[#This Row],[gameId]], games!$B$2:$T$40, 9, FALSE)</f>
        <v>san-francisco-49ers</v>
      </c>
      <c r="AH4177" s="5">
        <f>IF(tbl_pbp[[#This Row],[AwayTeam]] &lt;&gt; "new-orleans-saints", tbl_pbp[[#This Row],[homeWinPercentage]], 1-tbl_pbp[[#This Row],[homeWinPercentage]])</f>
        <v>0.32600000000000001</v>
      </c>
      <c r="AI4177" s="13">
        <f>tbl_pbp[[#This Row],[Kamara]]*tbl_pbp[[#This Row],[Impactful Play]]</f>
        <v>0</v>
      </c>
      <c r="AJ4177" s="13">
        <f>tbl_pbp[[#This Row],[Thomas]]*tbl_pbp[[#This Row],[Impactful Play]]</f>
        <v>0</v>
      </c>
      <c r="AK4177" s="13" t="str">
        <f>VLOOKUP(tbl_pbp[[#This Row],[Play Saints Win % Increase]], tbl_impact[],3,TRUE)</f>
        <v>Perfumed (5 to + 10%)</v>
      </c>
    </row>
    <row r="4178" spans="1:37">
      <c r="A4178" s="1">
        <v>24</v>
      </c>
      <c r="B4178" s="5">
        <v>0.39200000000000002</v>
      </c>
      <c r="C4178" t="s">
        <v>4781</v>
      </c>
      <c r="D4178">
        <v>0</v>
      </c>
      <c r="E4178">
        <v>0</v>
      </c>
      <c r="F4178">
        <v>1</v>
      </c>
      <c r="G4178">
        <v>0</v>
      </c>
      <c r="H4178">
        <v>7</v>
      </c>
      <c r="I4178">
        <v>5</v>
      </c>
      <c r="J4178">
        <v>44</v>
      </c>
      <c r="K4178" t="s">
        <v>4709</v>
      </c>
      <c r="L4178">
        <v>2</v>
      </c>
      <c r="M4178">
        <v>44</v>
      </c>
      <c r="N4178" t="s">
        <v>4782</v>
      </c>
      <c r="O4178" t="s">
        <v>4783</v>
      </c>
      <c r="P4178" t="s">
        <v>94</v>
      </c>
      <c r="Q4178" t="s">
        <v>95</v>
      </c>
      <c r="R4178" t="s">
        <v>96</v>
      </c>
      <c r="S4178" t="s">
        <v>38</v>
      </c>
      <c r="T4178" t="s">
        <v>467</v>
      </c>
      <c r="U4178" t="s">
        <v>4784</v>
      </c>
      <c r="V4178" t="s">
        <v>4707</v>
      </c>
      <c r="X4178" t="str">
        <f>VLOOKUP(pbp!V1411, games!$B$2:$R$40, 3, FALSE)</f>
        <v>2019-11-10T18:00Z</v>
      </c>
      <c r="Y4178">
        <f>VLOOKUP(1*V4178,NFLGames!$H$11:$H$555,1,FALSE)</f>
        <v>401220327</v>
      </c>
      <c r="Z4178">
        <f>VLOOKUP($Y4178, NFLGames!$H$11:$K$555,2,FALSE)</f>
        <v>2020</v>
      </c>
      <c r="AA4178">
        <f>VLOOKUP($Y4178, NFLGames!$H$11:$K$555,3,FALSE)</f>
        <v>10</v>
      </c>
      <c r="AB4178" s="6">
        <f>IF(A4179=0, 0, AH4179-tbl_pbp[[#This Row],[Saints Win %]])</f>
        <v>-6.5000000000000002E-2</v>
      </c>
      <c r="AE4178">
        <f>ABS(tbl_pbp[[#This Row],[play.homeScore]]-tbl_pbp[[#This Row],[play.awayScore]])</f>
        <v>7</v>
      </c>
      <c r="AF4178">
        <f>IF(tbl_pbp[[#This Row],[Play Saints Win % Increase]]&gt;=$AF$4,1,0)</f>
        <v>0</v>
      </c>
      <c r="AG4178" t="str">
        <f>VLOOKUP(tbl_pbp[[#This Row],[gameId]], games!$B$2:$T$40, 9, FALSE)</f>
        <v>san-francisco-49ers</v>
      </c>
      <c r="AH4178" s="5">
        <f>IF(tbl_pbp[[#This Row],[AwayTeam]] &lt;&gt; "new-orleans-saints", tbl_pbp[[#This Row],[homeWinPercentage]], 1-tbl_pbp[[#This Row],[homeWinPercentage]])</f>
        <v>0.39200000000000002</v>
      </c>
      <c r="AI4178" s="13">
        <f>tbl_pbp[[#This Row],[Kamara]]*tbl_pbp[[#This Row],[Impactful Play]]</f>
        <v>0</v>
      </c>
      <c r="AJ4178" s="13">
        <f>tbl_pbp[[#This Row],[Thomas]]*tbl_pbp[[#This Row],[Impactful Play]]</f>
        <v>0</v>
      </c>
      <c r="AK4178" s="13" t="str">
        <f>VLOOKUP(tbl_pbp[[#This Row],[Play Saints Win % Increase]], tbl_impact[],3,TRUE)</f>
        <v>Smelly (worse than-5% -&gt; -10%)</v>
      </c>
    </row>
    <row r="4179" spans="1:37">
      <c r="A4179" s="1">
        <v>25</v>
      </c>
      <c r="B4179" s="5">
        <v>0.32700000000000001</v>
      </c>
      <c r="C4179" t="s">
        <v>4785</v>
      </c>
      <c r="D4179">
        <v>0</v>
      </c>
      <c r="E4179">
        <v>0</v>
      </c>
      <c r="F4179">
        <v>1</v>
      </c>
      <c r="G4179">
        <v>0</v>
      </c>
      <c r="H4179">
        <v>7</v>
      </c>
      <c r="I4179">
        <v>15</v>
      </c>
      <c r="J4179">
        <v>54</v>
      </c>
      <c r="K4179" t="s">
        <v>4709</v>
      </c>
      <c r="L4179">
        <v>2</v>
      </c>
      <c r="M4179">
        <v>54</v>
      </c>
      <c r="N4179" t="s">
        <v>4786</v>
      </c>
      <c r="O4179" t="s">
        <v>219</v>
      </c>
      <c r="P4179" t="s">
        <v>30</v>
      </c>
      <c r="Q4179" t="s">
        <v>31</v>
      </c>
      <c r="R4179" t="s">
        <v>32</v>
      </c>
      <c r="S4179" t="s">
        <v>252</v>
      </c>
      <c r="T4179" t="s">
        <v>4787</v>
      </c>
      <c r="U4179" t="s">
        <v>4788</v>
      </c>
      <c r="V4179" t="s">
        <v>4707</v>
      </c>
      <c r="X4179" t="str">
        <f>VLOOKUP(pbp!V1412, games!$B$2:$R$40, 3, FALSE)</f>
        <v>2019-11-10T18:00Z</v>
      </c>
      <c r="Y4179">
        <f>VLOOKUP(1*V4179,NFLGames!$H$11:$H$555,1,FALSE)</f>
        <v>401220327</v>
      </c>
      <c r="Z4179">
        <f>VLOOKUP($Y4179, NFLGames!$H$11:$K$555,2,FALSE)</f>
        <v>2020</v>
      </c>
      <c r="AA4179">
        <f>VLOOKUP($Y4179, NFLGames!$H$11:$K$555,3,FALSE)</f>
        <v>10</v>
      </c>
      <c r="AB4179" s="6">
        <f>IF(A4180=0, 0, AH4180-tbl_pbp[[#This Row],[Saints Win %]])</f>
        <v>7.6000000000000012E-2</v>
      </c>
      <c r="AE4179">
        <f>ABS(tbl_pbp[[#This Row],[play.homeScore]]-tbl_pbp[[#This Row],[play.awayScore]])</f>
        <v>7</v>
      </c>
      <c r="AF4179">
        <f>IF(tbl_pbp[[#This Row],[Play Saints Win % Increase]]&gt;=$AF$4,1,0)</f>
        <v>0</v>
      </c>
      <c r="AG4179" t="str">
        <f>VLOOKUP(tbl_pbp[[#This Row],[gameId]], games!$B$2:$T$40, 9, FALSE)</f>
        <v>san-francisco-49ers</v>
      </c>
      <c r="AH4179" s="5">
        <f>IF(tbl_pbp[[#This Row],[AwayTeam]] &lt;&gt; "new-orleans-saints", tbl_pbp[[#This Row],[homeWinPercentage]], 1-tbl_pbp[[#This Row],[homeWinPercentage]])</f>
        <v>0.32700000000000001</v>
      </c>
      <c r="AI4179" s="13">
        <f>tbl_pbp[[#This Row],[Kamara]]*tbl_pbp[[#This Row],[Impactful Play]]</f>
        <v>0</v>
      </c>
      <c r="AJ4179" s="13">
        <f>tbl_pbp[[#This Row],[Thomas]]*tbl_pbp[[#This Row],[Impactful Play]]</f>
        <v>0</v>
      </c>
      <c r="AK4179" s="13" t="str">
        <f>VLOOKUP(tbl_pbp[[#This Row],[Play Saints Win % Increase]], tbl_impact[],3,TRUE)</f>
        <v>Perfumed (5 to + 10%)</v>
      </c>
    </row>
    <row r="4180" spans="1:37">
      <c r="A4180" s="1">
        <v>26</v>
      </c>
      <c r="B4180" s="5">
        <v>0.40300000000000002</v>
      </c>
      <c r="C4180" t="s">
        <v>4789</v>
      </c>
      <c r="D4180">
        <v>0</v>
      </c>
      <c r="E4180">
        <v>0</v>
      </c>
      <c r="F4180">
        <v>1</v>
      </c>
      <c r="G4180">
        <v>0</v>
      </c>
      <c r="H4180">
        <v>7</v>
      </c>
      <c r="I4180">
        <v>1</v>
      </c>
      <c r="J4180">
        <v>40</v>
      </c>
      <c r="K4180" t="s">
        <v>4709</v>
      </c>
      <c r="L4180">
        <v>3</v>
      </c>
      <c r="M4180">
        <v>40</v>
      </c>
      <c r="N4180" t="s">
        <v>4790</v>
      </c>
      <c r="O4180" t="s">
        <v>2852</v>
      </c>
      <c r="P4180" t="s">
        <v>124</v>
      </c>
      <c r="Q4180" t="s">
        <v>125</v>
      </c>
      <c r="R4180" t="s">
        <v>126</v>
      </c>
      <c r="V4180" t="s">
        <v>4707</v>
      </c>
      <c r="X4180" t="str">
        <f>VLOOKUP(pbp!V1413, games!$B$2:$R$40, 3, FALSE)</f>
        <v>2019-11-10T18:00Z</v>
      </c>
      <c r="Y4180">
        <f>VLOOKUP(1*V4180,NFLGames!$H$11:$H$555,1,FALSE)</f>
        <v>401220327</v>
      </c>
      <c r="Z4180">
        <f>VLOOKUP($Y4180, NFLGames!$H$11:$K$555,2,FALSE)</f>
        <v>2020</v>
      </c>
      <c r="AA4180">
        <f>VLOOKUP($Y4180, NFLGames!$H$11:$K$555,3,FALSE)</f>
        <v>10</v>
      </c>
      <c r="AB4180" s="6">
        <f>IF(A4181=0, 0, AH4181-tbl_pbp[[#This Row],[Saints Win %]])</f>
        <v>-3.0000000000000027E-2</v>
      </c>
      <c r="AE4180">
        <f>ABS(tbl_pbp[[#This Row],[play.homeScore]]-tbl_pbp[[#This Row],[play.awayScore]])</f>
        <v>7</v>
      </c>
      <c r="AF4180">
        <f>IF(tbl_pbp[[#This Row],[Play Saints Win % Increase]]&gt;=$AF$4,1,0)</f>
        <v>0</v>
      </c>
      <c r="AG4180" t="str">
        <f>VLOOKUP(tbl_pbp[[#This Row],[gameId]], games!$B$2:$T$40, 9, FALSE)</f>
        <v>san-francisco-49ers</v>
      </c>
      <c r="AH4180" s="5">
        <f>IF(tbl_pbp[[#This Row],[AwayTeam]] &lt;&gt; "new-orleans-saints", tbl_pbp[[#This Row],[homeWinPercentage]], 1-tbl_pbp[[#This Row],[homeWinPercentage]])</f>
        <v>0.40300000000000002</v>
      </c>
      <c r="AI4180" s="13">
        <f>tbl_pbp[[#This Row],[Kamara]]*tbl_pbp[[#This Row],[Impactful Play]]</f>
        <v>0</v>
      </c>
      <c r="AJ4180" s="13">
        <f>tbl_pbp[[#This Row],[Thomas]]*tbl_pbp[[#This Row],[Impactful Play]]</f>
        <v>0</v>
      </c>
      <c r="AK4180" s="13" t="str">
        <f>VLOOKUP(tbl_pbp[[#This Row],[Play Saints Win % Increase]], tbl_impact[],3,TRUE)</f>
        <v>Bad (0 to -5%)</v>
      </c>
    </row>
    <row r="4181" spans="1:37">
      <c r="A4181" s="1">
        <v>27</v>
      </c>
      <c r="B4181" s="5">
        <v>0.373</v>
      </c>
      <c r="C4181" t="s">
        <v>4791</v>
      </c>
      <c r="D4181">
        <v>0</v>
      </c>
      <c r="E4181">
        <v>0</v>
      </c>
      <c r="F4181">
        <v>1</v>
      </c>
      <c r="G4181">
        <v>0</v>
      </c>
      <c r="H4181">
        <v>7</v>
      </c>
      <c r="I4181">
        <v>1</v>
      </c>
      <c r="J4181">
        <v>40</v>
      </c>
      <c r="K4181" t="s">
        <v>4709</v>
      </c>
      <c r="L4181">
        <v>3</v>
      </c>
      <c r="M4181">
        <v>40</v>
      </c>
      <c r="N4181" t="s">
        <v>4792</v>
      </c>
      <c r="O4181" t="s">
        <v>293</v>
      </c>
      <c r="P4181" t="s">
        <v>45</v>
      </c>
      <c r="Q4181" t="s">
        <v>46</v>
      </c>
      <c r="R4181" t="s">
        <v>47</v>
      </c>
      <c r="S4181" t="s">
        <v>54</v>
      </c>
      <c r="T4181" t="s">
        <v>117</v>
      </c>
      <c r="U4181" t="s">
        <v>4793</v>
      </c>
      <c r="V4181" t="s">
        <v>4707</v>
      </c>
      <c r="X4181" t="str">
        <f>VLOOKUP(pbp!V1414, games!$B$2:$R$40, 3, FALSE)</f>
        <v>2019-11-10T18:00Z</v>
      </c>
      <c r="Y4181">
        <f>VLOOKUP(1*V4181,NFLGames!$H$11:$H$555,1,FALSE)</f>
        <v>401220327</v>
      </c>
      <c r="Z4181">
        <f>VLOOKUP($Y4181, NFLGames!$H$11:$K$555,2,FALSE)</f>
        <v>2020</v>
      </c>
      <c r="AA4181">
        <f>VLOOKUP($Y4181, NFLGames!$H$11:$K$555,3,FALSE)</f>
        <v>10</v>
      </c>
      <c r="AB4181" s="6">
        <f>IF(A4182=0, 0, AH4182-tbl_pbp[[#This Row],[Saints Win %]])</f>
        <v>-3.3999999999999975E-2</v>
      </c>
      <c r="AE4181">
        <f>ABS(tbl_pbp[[#This Row],[play.homeScore]]-tbl_pbp[[#This Row],[play.awayScore]])</f>
        <v>7</v>
      </c>
      <c r="AF4181">
        <f>IF(tbl_pbp[[#This Row],[Play Saints Win % Increase]]&gt;=$AF$4,1,0)</f>
        <v>0</v>
      </c>
      <c r="AG4181" t="str">
        <f>VLOOKUP(tbl_pbp[[#This Row],[gameId]], games!$B$2:$T$40, 9, FALSE)</f>
        <v>san-francisco-49ers</v>
      </c>
      <c r="AH4181" s="5">
        <f>IF(tbl_pbp[[#This Row],[AwayTeam]] &lt;&gt; "new-orleans-saints", tbl_pbp[[#This Row],[homeWinPercentage]], 1-tbl_pbp[[#This Row],[homeWinPercentage]])</f>
        <v>0.373</v>
      </c>
      <c r="AI4181" s="13">
        <f>tbl_pbp[[#This Row],[Kamara]]*tbl_pbp[[#This Row],[Impactful Play]]</f>
        <v>0</v>
      </c>
      <c r="AJ4181" s="13">
        <f>tbl_pbp[[#This Row],[Thomas]]*tbl_pbp[[#This Row],[Impactful Play]]</f>
        <v>0</v>
      </c>
      <c r="AK4181" s="13" t="str">
        <f>VLOOKUP(tbl_pbp[[#This Row],[Play Saints Win % Increase]], tbl_impact[],3,TRUE)</f>
        <v>Bad (0 to -5%)</v>
      </c>
    </row>
    <row r="4182" spans="1:37">
      <c r="A4182" s="1">
        <v>28</v>
      </c>
      <c r="B4182" s="5">
        <v>0.33900000000000002</v>
      </c>
      <c r="C4182" t="s">
        <v>4794</v>
      </c>
      <c r="D4182">
        <v>0</v>
      </c>
      <c r="E4182">
        <v>0</v>
      </c>
      <c r="F4182">
        <v>1</v>
      </c>
      <c r="G4182">
        <v>0</v>
      </c>
      <c r="H4182">
        <v>7</v>
      </c>
      <c r="I4182">
        <v>10</v>
      </c>
      <c r="J4182">
        <v>35</v>
      </c>
      <c r="K4182" t="s">
        <v>4709</v>
      </c>
      <c r="L4182">
        <v>1</v>
      </c>
      <c r="M4182">
        <v>35</v>
      </c>
      <c r="N4182" t="s">
        <v>4795</v>
      </c>
      <c r="O4182" t="s">
        <v>2108</v>
      </c>
      <c r="P4182" t="s">
        <v>30</v>
      </c>
      <c r="Q4182" t="s">
        <v>31</v>
      </c>
      <c r="R4182" t="s">
        <v>32</v>
      </c>
      <c r="S4182" t="s">
        <v>33</v>
      </c>
      <c r="T4182" t="s">
        <v>202</v>
      </c>
      <c r="U4182" t="s">
        <v>255</v>
      </c>
      <c r="V4182" t="s">
        <v>4707</v>
      </c>
      <c r="X4182" t="str">
        <f>VLOOKUP(pbp!V1415, games!$B$2:$R$40, 3, FALSE)</f>
        <v>2019-11-10T18:00Z</v>
      </c>
      <c r="Y4182">
        <f>VLOOKUP(1*V4182,NFLGames!$H$11:$H$555,1,FALSE)</f>
        <v>401220327</v>
      </c>
      <c r="Z4182">
        <f>VLOOKUP($Y4182, NFLGames!$H$11:$K$555,2,FALSE)</f>
        <v>2020</v>
      </c>
      <c r="AA4182">
        <f>VLOOKUP($Y4182, NFLGames!$H$11:$K$555,3,FALSE)</f>
        <v>10</v>
      </c>
      <c r="AB4182" s="6">
        <f>IF(A4183=0, 0, AH4183-tbl_pbp[[#This Row],[Saints Win %]])</f>
        <v>-7.5000000000000011E-2</v>
      </c>
      <c r="AE4182">
        <f>ABS(tbl_pbp[[#This Row],[play.homeScore]]-tbl_pbp[[#This Row],[play.awayScore]])</f>
        <v>7</v>
      </c>
      <c r="AF4182">
        <f>IF(tbl_pbp[[#This Row],[Play Saints Win % Increase]]&gt;=$AF$4,1,0)</f>
        <v>0</v>
      </c>
      <c r="AG4182" t="str">
        <f>VLOOKUP(tbl_pbp[[#This Row],[gameId]], games!$B$2:$T$40, 9, FALSE)</f>
        <v>san-francisco-49ers</v>
      </c>
      <c r="AH4182" s="5">
        <f>IF(tbl_pbp[[#This Row],[AwayTeam]] &lt;&gt; "new-orleans-saints", tbl_pbp[[#This Row],[homeWinPercentage]], 1-tbl_pbp[[#This Row],[homeWinPercentage]])</f>
        <v>0.33900000000000002</v>
      </c>
      <c r="AI4182" s="13">
        <f>tbl_pbp[[#This Row],[Kamara]]*tbl_pbp[[#This Row],[Impactful Play]]</f>
        <v>0</v>
      </c>
      <c r="AJ4182" s="13">
        <f>tbl_pbp[[#This Row],[Thomas]]*tbl_pbp[[#This Row],[Impactful Play]]</f>
        <v>0</v>
      </c>
      <c r="AK4182" s="13" t="str">
        <f>VLOOKUP(tbl_pbp[[#This Row],[Play Saints Win % Increase]], tbl_impact[],3,TRUE)</f>
        <v>Smelly (worse than-5% -&gt; -10%)</v>
      </c>
    </row>
    <row r="4183" spans="1:37">
      <c r="A4183" s="1">
        <v>29</v>
      </c>
      <c r="B4183" s="5">
        <v>0.26400000000000001</v>
      </c>
      <c r="C4183" t="s">
        <v>4796</v>
      </c>
      <c r="D4183">
        <v>0</v>
      </c>
      <c r="E4183">
        <v>0</v>
      </c>
      <c r="F4183">
        <v>1</v>
      </c>
      <c r="G4183">
        <v>0</v>
      </c>
      <c r="H4183">
        <v>7</v>
      </c>
      <c r="I4183">
        <v>6</v>
      </c>
      <c r="J4183">
        <v>6</v>
      </c>
      <c r="K4183" t="s">
        <v>4709</v>
      </c>
      <c r="L4183">
        <v>1</v>
      </c>
      <c r="M4183">
        <v>6</v>
      </c>
      <c r="N4183" t="s">
        <v>4797</v>
      </c>
      <c r="O4183" t="s">
        <v>2470</v>
      </c>
      <c r="P4183" t="s">
        <v>45</v>
      </c>
      <c r="Q4183" t="s">
        <v>46</v>
      </c>
      <c r="R4183" t="s">
        <v>47</v>
      </c>
      <c r="S4183" t="s">
        <v>283</v>
      </c>
      <c r="T4183" t="s">
        <v>542</v>
      </c>
      <c r="U4183" t="s">
        <v>4798</v>
      </c>
      <c r="V4183" t="s">
        <v>4707</v>
      </c>
      <c r="X4183" t="str">
        <f>VLOOKUP(pbp!V1416, games!$B$2:$R$40, 3, FALSE)</f>
        <v>2019-11-10T18:00Z</v>
      </c>
      <c r="Y4183">
        <f>VLOOKUP(1*V4183,NFLGames!$H$11:$H$555,1,FALSE)</f>
        <v>401220327</v>
      </c>
      <c r="Z4183">
        <f>VLOOKUP($Y4183, NFLGames!$H$11:$K$555,2,FALSE)</f>
        <v>2020</v>
      </c>
      <c r="AA4183">
        <f>VLOOKUP($Y4183, NFLGames!$H$11:$K$555,3,FALSE)</f>
        <v>10</v>
      </c>
      <c r="AB4183" s="6">
        <f>IF(A4184=0, 0, AH4184-tbl_pbp[[#This Row],[Saints Win %]])</f>
        <v>0.129</v>
      </c>
      <c r="AE4183">
        <f>ABS(tbl_pbp[[#This Row],[play.homeScore]]-tbl_pbp[[#This Row],[play.awayScore]])</f>
        <v>7</v>
      </c>
      <c r="AF4183">
        <f>IF(tbl_pbp[[#This Row],[Play Saints Win % Increase]]&gt;=$AF$4,1,0)</f>
        <v>1</v>
      </c>
      <c r="AG4183" t="str">
        <f>VLOOKUP(tbl_pbp[[#This Row],[gameId]], games!$B$2:$T$40, 9, FALSE)</f>
        <v>san-francisco-49ers</v>
      </c>
      <c r="AH4183" s="5">
        <f>IF(tbl_pbp[[#This Row],[AwayTeam]] &lt;&gt; "new-orleans-saints", tbl_pbp[[#This Row],[homeWinPercentage]], 1-tbl_pbp[[#This Row],[homeWinPercentage]])</f>
        <v>0.26400000000000001</v>
      </c>
      <c r="AI4183" s="13">
        <f>tbl_pbp[[#This Row],[Kamara]]*tbl_pbp[[#This Row],[Impactful Play]]</f>
        <v>0</v>
      </c>
      <c r="AJ4183" s="13">
        <f>tbl_pbp[[#This Row],[Thomas]]*tbl_pbp[[#This Row],[Impactful Play]]</f>
        <v>0</v>
      </c>
      <c r="AK4183" s="13" t="str">
        <f>VLOOKUP(tbl_pbp[[#This Row],[Play Saints Win % Increase]], tbl_impact[],3,TRUE)</f>
        <v>Fragrant (10% to 20%)</v>
      </c>
    </row>
    <row r="4184" spans="1:37">
      <c r="A4184" s="1">
        <v>30</v>
      </c>
      <c r="B4184" s="5">
        <v>0.39300000000000002</v>
      </c>
      <c r="C4184" t="s">
        <v>4799</v>
      </c>
      <c r="D4184">
        <v>0</v>
      </c>
      <c r="E4184">
        <v>0</v>
      </c>
      <c r="F4184">
        <v>1</v>
      </c>
      <c r="G4184">
        <v>0</v>
      </c>
      <c r="H4184">
        <v>7</v>
      </c>
      <c r="I4184">
        <v>3</v>
      </c>
      <c r="J4184">
        <v>3</v>
      </c>
      <c r="K4184" t="s">
        <v>4709</v>
      </c>
      <c r="L4184">
        <v>2</v>
      </c>
      <c r="M4184">
        <v>3</v>
      </c>
      <c r="N4184" t="s">
        <v>4800</v>
      </c>
      <c r="O4184" t="s">
        <v>356</v>
      </c>
      <c r="P4184" t="s">
        <v>45</v>
      </c>
      <c r="Q4184" t="s">
        <v>46</v>
      </c>
      <c r="R4184" t="s">
        <v>47</v>
      </c>
      <c r="S4184" t="s">
        <v>286</v>
      </c>
      <c r="T4184" t="s">
        <v>455</v>
      </c>
      <c r="U4184" t="s">
        <v>2028</v>
      </c>
      <c r="V4184" t="s">
        <v>4707</v>
      </c>
      <c r="X4184" t="str">
        <f>VLOOKUP(pbp!V1417, games!$B$2:$R$40, 3, FALSE)</f>
        <v>2019-11-10T18:00Z</v>
      </c>
      <c r="Y4184">
        <f>VLOOKUP(1*V4184,NFLGames!$H$11:$H$555,1,FALSE)</f>
        <v>401220327</v>
      </c>
      <c r="Z4184">
        <f>VLOOKUP($Y4184, NFLGames!$H$11:$K$555,2,FALSE)</f>
        <v>2020</v>
      </c>
      <c r="AA4184">
        <f>VLOOKUP($Y4184, NFLGames!$H$11:$K$555,3,FALSE)</f>
        <v>10</v>
      </c>
      <c r="AB4184" s="6">
        <f>IF(A4185=0, 0, AH4185-tbl_pbp[[#This Row],[Saints Win %]])</f>
        <v>-5.5999999999999994E-2</v>
      </c>
      <c r="AE4184">
        <f>ABS(tbl_pbp[[#This Row],[play.homeScore]]-tbl_pbp[[#This Row],[play.awayScore]])</f>
        <v>7</v>
      </c>
      <c r="AF4184">
        <f>IF(tbl_pbp[[#This Row],[Play Saints Win % Increase]]&gt;=$AF$4,1,0)</f>
        <v>0</v>
      </c>
      <c r="AG4184" t="str">
        <f>VLOOKUP(tbl_pbp[[#This Row],[gameId]], games!$B$2:$T$40, 9, FALSE)</f>
        <v>san-francisco-49ers</v>
      </c>
      <c r="AH4184" s="5">
        <f>IF(tbl_pbp[[#This Row],[AwayTeam]] &lt;&gt; "new-orleans-saints", tbl_pbp[[#This Row],[homeWinPercentage]], 1-tbl_pbp[[#This Row],[homeWinPercentage]])</f>
        <v>0.39300000000000002</v>
      </c>
      <c r="AI4184" s="13">
        <f>tbl_pbp[[#This Row],[Kamara]]*tbl_pbp[[#This Row],[Impactful Play]]</f>
        <v>0</v>
      </c>
      <c r="AJ4184" s="13">
        <f>tbl_pbp[[#This Row],[Thomas]]*tbl_pbp[[#This Row],[Impactful Play]]</f>
        <v>0</v>
      </c>
      <c r="AK4184" s="13" t="str">
        <f>VLOOKUP(tbl_pbp[[#This Row],[Play Saints Win % Increase]], tbl_impact[],3,TRUE)</f>
        <v>Smelly (worse than-5% -&gt; -10%)</v>
      </c>
    </row>
    <row r="4185" spans="1:37">
      <c r="A4185" s="1">
        <v>31</v>
      </c>
      <c r="B4185" s="5">
        <v>0.33700000000000002</v>
      </c>
      <c r="C4185" t="s">
        <v>4801</v>
      </c>
      <c r="D4185">
        <v>0</v>
      </c>
      <c r="E4185">
        <v>0</v>
      </c>
      <c r="F4185">
        <v>1</v>
      </c>
      <c r="G4185">
        <v>0</v>
      </c>
      <c r="H4185">
        <v>7</v>
      </c>
      <c r="I4185">
        <v>5</v>
      </c>
      <c r="J4185">
        <v>5</v>
      </c>
      <c r="K4185" t="s">
        <v>4709</v>
      </c>
      <c r="L4185">
        <v>3</v>
      </c>
      <c r="M4185">
        <v>5</v>
      </c>
      <c r="N4185" t="s">
        <v>4802</v>
      </c>
      <c r="O4185" t="s">
        <v>3261</v>
      </c>
      <c r="P4185" t="s">
        <v>167</v>
      </c>
      <c r="Q4185" t="s">
        <v>168</v>
      </c>
      <c r="S4185" t="s">
        <v>347</v>
      </c>
      <c r="T4185" t="s">
        <v>645</v>
      </c>
      <c r="U4185" t="s">
        <v>4803</v>
      </c>
      <c r="V4185" t="s">
        <v>4707</v>
      </c>
      <c r="X4185" t="str">
        <f>VLOOKUP(pbp!V1418, games!$B$2:$R$40, 3, FALSE)</f>
        <v>2019-11-10T18:00Z</v>
      </c>
      <c r="Y4185">
        <f>VLOOKUP(1*V4185,NFLGames!$H$11:$H$555,1,FALSE)</f>
        <v>401220327</v>
      </c>
      <c r="Z4185">
        <f>VLOOKUP($Y4185, NFLGames!$H$11:$K$555,2,FALSE)</f>
        <v>2020</v>
      </c>
      <c r="AA4185">
        <f>VLOOKUP($Y4185, NFLGames!$H$11:$K$555,3,FALSE)</f>
        <v>10</v>
      </c>
      <c r="AB4185" s="6">
        <f>IF(A4186=0, 0, AH4186-tbl_pbp[[#This Row],[Saints Win %]])</f>
        <v>1.0000000000000009E-3</v>
      </c>
      <c r="AE4185">
        <f>ABS(tbl_pbp[[#This Row],[play.homeScore]]-tbl_pbp[[#This Row],[play.awayScore]])</f>
        <v>7</v>
      </c>
      <c r="AF4185">
        <f>IF(tbl_pbp[[#This Row],[Play Saints Win % Increase]]&gt;=$AF$4,1,0)</f>
        <v>0</v>
      </c>
      <c r="AG4185" t="str">
        <f>VLOOKUP(tbl_pbp[[#This Row],[gameId]], games!$B$2:$T$40, 9, FALSE)</f>
        <v>san-francisco-49ers</v>
      </c>
      <c r="AH4185" s="5">
        <f>IF(tbl_pbp[[#This Row],[AwayTeam]] &lt;&gt; "new-orleans-saints", tbl_pbp[[#This Row],[homeWinPercentage]], 1-tbl_pbp[[#This Row],[homeWinPercentage]])</f>
        <v>0.33700000000000002</v>
      </c>
      <c r="AI4185" s="13">
        <f>tbl_pbp[[#This Row],[Kamara]]*tbl_pbp[[#This Row],[Impactful Play]]</f>
        <v>0</v>
      </c>
      <c r="AJ4185" s="13">
        <f>tbl_pbp[[#This Row],[Thomas]]*tbl_pbp[[#This Row],[Impactful Play]]</f>
        <v>0</v>
      </c>
      <c r="AK4185" s="13" t="str">
        <f>VLOOKUP(tbl_pbp[[#This Row],[Play Saints Win % Increase]], tbl_impact[],3,TRUE)</f>
        <v>Scented (0 to +5%)</v>
      </c>
    </row>
    <row r="4186" spans="1:37">
      <c r="A4186" s="1">
        <v>32</v>
      </c>
      <c r="B4186" s="5">
        <v>0.33800000000000002</v>
      </c>
      <c r="C4186" t="s">
        <v>4804</v>
      </c>
      <c r="D4186">
        <v>0</v>
      </c>
      <c r="E4186">
        <v>0</v>
      </c>
      <c r="F4186">
        <v>1</v>
      </c>
      <c r="G4186">
        <v>0</v>
      </c>
      <c r="H4186">
        <v>7</v>
      </c>
      <c r="I4186">
        <v>0</v>
      </c>
      <c r="J4186">
        <v>15</v>
      </c>
      <c r="L4186">
        <v>4</v>
      </c>
      <c r="M4186">
        <v>15</v>
      </c>
      <c r="N4186" t="s">
        <v>142</v>
      </c>
      <c r="O4186" t="s">
        <v>143</v>
      </c>
      <c r="P4186" t="s">
        <v>144</v>
      </c>
      <c r="Q4186" t="s">
        <v>145</v>
      </c>
      <c r="R4186" t="s">
        <v>146</v>
      </c>
      <c r="V4186" t="s">
        <v>4707</v>
      </c>
      <c r="X4186" t="str">
        <f>VLOOKUP(pbp!V1419, games!$B$2:$R$40, 3, FALSE)</f>
        <v>2019-11-10T18:00Z</v>
      </c>
      <c r="Y4186">
        <f>VLOOKUP(1*V4186,NFLGames!$H$11:$H$555,1,FALSE)</f>
        <v>401220327</v>
      </c>
      <c r="Z4186">
        <f>VLOOKUP($Y4186, NFLGames!$H$11:$K$555,2,FALSE)</f>
        <v>2020</v>
      </c>
      <c r="AA4186">
        <f>VLOOKUP($Y4186, NFLGames!$H$11:$K$555,3,FALSE)</f>
        <v>10</v>
      </c>
      <c r="AB4186" s="6">
        <f>IF(A4187=0, 0, AH4187-tbl_pbp[[#This Row],[Saints Win %]])</f>
        <v>-8.0000000000000071E-3</v>
      </c>
      <c r="AE4186">
        <f>ABS(tbl_pbp[[#This Row],[play.homeScore]]-tbl_pbp[[#This Row],[play.awayScore]])</f>
        <v>7</v>
      </c>
      <c r="AF4186">
        <f>IF(tbl_pbp[[#This Row],[Play Saints Win % Increase]]&gt;=$AF$4,1,0)</f>
        <v>0</v>
      </c>
      <c r="AG4186" t="str">
        <f>VLOOKUP(tbl_pbp[[#This Row],[gameId]], games!$B$2:$T$40, 9, FALSE)</f>
        <v>san-francisco-49ers</v>
      </c>
      <c r="AH4186" s="5">
        <f>IF(tbl_pbp[[#This Row],[AwayTeam]] &lt;&gt; "new-orleans-saints", tbl_pbp[[#This Row],[homeWinPercentage]], 1-tbl_pbp[[#This Row],[homeWinPercentage]])</f>
        <v>0.33800000000000002</v>
      </c>
      <c r="AI4186" s="13">
        <f>tbl_pbp[[#This Row],[Kamara]]*tbl_pbp[[#This Row],[Impactful Play]]</f>
        <v>0</v>
      </c>
      <c r="AJ4186" s="13">
        <f>tbl_pbp[[#This Row],[Thomas]]*tbl_pbp[[#This Row],[Impactful Play]]</f>
        <v>0</v>
      </c>
      <c r="AK4186" s="13" t="str">
        <f>VLOOKUP(tbl_pbp[[#This Row],[Play Saints Win % Increase]], tbl_impact[],3,TRUE)</f>
        <v>Bad (0 to -5%)</v>
      </c>
    </row>
    <row r="4187" spans="1:37">
      <c r="A4187" s="1">
        <v>33</v>
      </c>
      <c r="B4187" s="5">
        <v>0.33</v>
      </c>
      <c r="C4187" t="s">
        <v>4805</v>
      </c>
      <c r="D4187">
        <v>0</v>
      </c>
      <c r="E4187">
        <v>0</v>
      </c>
      <c r="F4187">
        <v>2</v>
      </c>
      <c r="G4187">
        <v>0</v>
      </c>
      <c r="H4187">
        <v>10</v>
      </c>
      <c r="I4187">
        <v>14</v>
      </c>
      <c r="J4187">
        <v>14</v>
      </c>
      <c r="K4187" t="s">
        <v>4709</v>
      </c>
      <c r="L4187">
        <v>4</v>
      </c>
      <c r="M4187">
        <v>14</v>
      </c>
      <c r="N4187" t="s">
        <v>4806</v>
      </c>
      <c r="O4187" t="s">
        <v>148</v>
      </c>
      <c r="P4187" t="s">
        <v>187</v>
      </c>
      <c r="Q4187" t="s">
        <v>188</v>
      </c>
      <c r="R4187" t="s">
        <v>189</v>
      </c>
      <c r="S4187" t="s">
        <v>349</v>
      </c>
      <c r="T4187" t="s">
        <v>176</v>
      </c>
      <c r="U4187" t="s">
        <v>4807</v>
      </c>
      <c r="V4187" t="s">
        <v>4707</v>
      </c>
      <c r="X4187" t="str">
        <f>VLOOKUP(pbp!V1420, games!$B$2:$R$40, 3, FALSE)</f>
        <v>2019-11-10T18:00Z</v>
      </c>
      <c r="Y4187">
        <f>VLOOKUP(1*V4187,NFLGames!$H$11:$H$555,1,FALSE)</f>
        <v>401220327</v>
      </c>
      <c r="Z4187">
        <f>VLOOKUP($Y4187, NFLGames!$H$11:$K$555,2,FALSE)</f>
        <v>2020</v>
      </c>
      <c r="AA4187">
        <f>VLOOKUP($Y4187, NFLGames!$H$11:$K$555,3,FALSE)</f>
        <v>10</v>
      </c>
      <c r="AB4187" s="6">
        <f>IF(A4188=0, 0, AH4188-tbl_pbp[[#This Row],[Saints Win %]])</f>
        <v>8.8999999999999968E-2</v>
      </c>
      <c r="AE4187">
        <f>ABS(tbl_pbp[[#This Row],[play.homeScore]]-tbl_pbp[[#This Row],[play.awayScore]])</f>
        <v>10</v>
      </c>
      <c r="AF4187">
        <f>IF(tbl_pbp[[#This Row],[Play Saints Win % Increase]]&gt;=$AF$4,1,0)</f>
        <v>0</v>
      </c>
      <c r="AG4187" t="str">
        <f>VLOOKUP(tbl_pbp[[#This Row],[gameId]], games!$B$2:$T$40, 9, FALSE)</f>
        <v>san-francisco-49ers</v>
      </c>
      <c r="AH4187" s="5">
        <f>IF(tbl_pbp[[#This Row],[AwayTeam]] &lt;&gt; "new-orleans-saints", tbl_pbp[[#This Row],[homeWinPercentage]], 1-tbl_pbp[[#This Row],[homeWinPercentage]])</f>
        <v>0.33</v>
      </c>
      <c r="AI4187" s="13">
        <f>tbl_pbp[[#This Row],[Kamara]]*tbl_pbp[[#This Row],[Impactful Play]]</f>
        <v>0</v>
      </c>
      <c r="AJ4187" s="13">
        <f>tbl_pbp[[#This Row],[Thomas]]*tbl_pbp[[#This Row],[Impactful Play]]</f>
        <v>0</v>
      </c>
      <c r="AK4187" s="13" t="str">
        <f>VLOOKUP(tbl_pbp[[#This Row],[Play Saints Win % Increase]], tbl_impact[],3,TRUE)</f>
        <v>Perfumed (5 to + 10%)</v>
      </c>
    </row>
    <row r="4188" spans="1:37">
      <c r="A4188" s="1">
        <v>34</v>
      </c>
      <c r="B4188" s="5">
        <v>0.41899999999999998</v>
      </c>
      <c r="C4188" t="s">
        <v>4808</v>
      </c>
      <c r="D4188">
        <v>0</v>
      </c>
      <c r="E4188">
        <v>0</v>
      </c>
      <c r="F4188">
        <v>2</v>
      </c>
      <c r="G4188">
        <v>0</v>
      </c>
      <c r="H4188">
        <v>10</v>
      </c>
      <c r="I4188">
        <v>0</v>
      </c>
      <c r="J4188">
        <v>65</v>
      </c>
      <c r="K4188" t="s">
        <v>4709</v>
      </c>
      <c r="L4188">
        <v>0</v>
      </c>
      <c r="M4188">
        <v>65</v>
      </c>
      <c r="N4188" t="s">
        <v>4809</v>
      </c>
      <c r="O4188" t="s">
        <v>148</v>
      </c>
      <c r="P4188" t="s">
        <v>25</v>
      </c>
      <c r="Q4188" t="s">
        <v>26</v>
      </c>
      <c r="R4188" t="s">
        <v>27</v>
      </c>
      <c r="V4188" t="s">
        <v>4707</v>
      </c>
      <c r="X4188" t="str">
        <f>VLOOKUP(pbp!V1421, games!$B$2:$R$40, 3, FALSE)</f>
        <v>2019-11-10T18:00Z</v>
      </c>
      <c r="Y4188">
        <f>VLOOKUP(1*V4188,NFLGames!$H$11:$H$555,1,FALSE)</f>
        <v>401220327</v>
      </c>
      <c r="Z4188">
        <f>VLOOKUP($Y4188, NFLGames!$H$11:$K$555,2,FALSE)</f>
        <v>2020</v>
      </c>
      <c r="AA4188">
        <f>VLOOKUP($Y4188, NFLGames!$H$11:$K$555,3,FALSE)</f>
        <v>10</v>
      </c>
      <c r="AB4188" s="6">
        <f>IF(A4189=0, 0, AH4189-tbl_pbp[[#This Row],[Saints Win %]])</f>
        <v>-5.3999999999999992E-2</v>
      </c>
      <c r="AE4188">
        <f>ABS(tbl_pbp[[#This Row],[play.homeScore]]-tbl_pbp[[#This Row],[play.awayScore]])</f>
        <v>10</v>
      </c>
      <c r="AF4188">
        <f>IF(tbl_pbp[[#This Row],[Play Saints Win % Increase]]&gt;=$AF$4,1,0)</f>
        <v>0</v>
      </c>
      <c r="AG4188" t="str">
        <f>VLOOKUP(tbl_pbp[[#This Row],[gameId]], games!$B$2:$T$40, 9, FALSE)</f>
        <v>san-francisco-49ers</v>
      </c>
      <c r="AH4188" s="5">
        <f>IF(tbl_pbp[[#This Row],[AwayTeam]] &lt;&gt; "new-orleans-saints", tbl_pbp[[#This Row],[homeWinPercentage]], 1-tbl_pbp[[#This Row],[homeWinPercentage]])</f>
        <v>0.41899999999999998</v>
      </c>
      <c r="AI4188" s="13">
        <f>tbl_pbp[[#This Row],[Kamara]]*tbl_pbp[[#This Row],[Impactful Play]]</f>
        <v>0</v>
      </c>
      <c r="AJ4188" s="13">
        <f>tbl_pbp[[#This Row],[Thomas]]*tbl_pbp[[#This Row],[Impactful Play]]</f>
        <v>0</v>
      </c>
      <c r="AK4188" s="13" t="str">
        <f>VLOOKUP(tbl_pbp[[#This Row],[Play Saints Win % Increase]], tbl_impact[],3,TRUE)</f>
        <v>Smelly (worse than-5% -&gt; -10%)</v>
      </c>
    </row>
    <row r="4189" spans="1:37">
      <c r="A4189" s="1">
        <v>35</v>
      </c>
      <c r="B4189" s="5">
        <v>0.36499999999999999</v>
      </c>
      <c r="C4189" t="s">
        <v>4810</v>
      </c>
      <c r="D4189">
        <v>0</v>
      </c>
      <c r="E4189">
        <v>0</v>
      </c>
      <c r="F4189">
        <v>2</v>
      </c>
      <c r="G4189">
        <v>0</v>
      </c>
      <c r="H4189">
        <v>10</v>
      </c>
      <c r="I4189">
        <v>10</v>
      </c>
      <c r="J4189">
        <v>75</v>
      </c>
      <c r="K4189" t="s">
        <v>29</v>
      </c>
      <c r="L4189">
        <v>1</v>
      </c>
      <c r="M4189">
        <v>25</v>
      </c>
      <c r="N4189" t="s">
        <v>4811</v>
      </c>
      <c r="O4189" t="s">
        <v>870</v>
      </c>
      <c r="P4189" t="s">
        <v>45</v>
      </c>
      <c r="Q4189" t="s">
        <v>46</v>
      </c>
      <c r="R4189" t="s">
        <v>47</v>
      </c>
      <c r="S4189" t="s">
        <v>33</v>
      </c>
      <c r="T4189" t="s">
        <v>4711</v>
      </c>
      <c r="U4189" t="s">
        <v>4712</v>
      </c>
      <c r="V4189" t="s">
        <v>4707</v>
      </c>
      <c r="X4189" t="str">
        <f>VLOOKUP(pbp!V1422, games!$B$2:$R$40, 3, FALSE)</f>
        <v>2019-11-10T18:00Z</v>
      </c>
      <c r="Y4189">
        <f>VLOOKUP(1*V4189,NFLGames!$H$11:$H$555,1,FALSE)</f>
        <v>401220327</v>
      </c>
      <c r="Z4189">
        <f>VLOOKUP($Y4189, NFLGames!$H$11:$K$555,2,FALSE)</f>
        <v>2020</v>
      </c>
      <c r="AA4189">
        <f>VLOOKUP($Y4189, NFLGames!$H$11:$K$555,3,FALSE)</f>
        <v>10</v>
      </c>
      <c r="AB4189" s="6">
        <f>IF(A4190=0, 0, AH4190-tbl_pbp[[#This Row],[Saints Win %]])</f>
        <v>-1.3000000000000012E-2</v>
      </c>
      <c r="AC4189">
        <v>1</v>
      </c>
      <c r="AE4189">
        <f>ABS(tbl_pbp[[#This Row],[play.homeScore]]-tbl_pbp[[#This Row],[play.awayScore]])</f>
        <v>10</v>
      </c>
      <c r="AF4189">
        <f>IF(tbl_pbp[[#This Row],[Play Saints Win % Increase]]&gt;=$AF$4,1,0)</f>
        <v>0</v>
      </c>
      <c r="AG4189" t="str">
        <f>VLOOKUP(tbl_pbp[[#This Row],[gameId]], games!$B$2:$T$40, 9, FALSE)</f>
        <v>san-francisco-49ers</v>
      </c>
      <c r="AH4189" s="5">
        <f>IF(tbl_pbp[[#This Row],[AwayTeam]] &lt;&gt; "new-orleans-saints", tbl_pbp[[#This Row],[homeWinPercentage]], 1-tbl_pbp[[#This Row],[homeWinPercentage]])</f>
        <v>0.36499999999999999</v>
      </c>
      <c r="AI4189" s="13">
        <f>tbl_pbp[[#This Row],[Kamara]]*tbl_pbp[[#This Row],[Impactful Play]]</f>
        <v>0</v>
      </c>
      <c r="AJ4189" s="13">
        <f>tbl_pbp[[#This Row],[Thomas]]*tbl_pbp[[#This Row],[Impactful Play]]</f>
        <v>0</v>
      </c>
      <c r="AK4189" s="13" t="str">
        <f>VLOOKUP(tbl_pbp[[#This Row],[Play Saints Win % Increase]], tbl_impact[],3,TRUE)</f>
        <v>Bad (0 to -5%)</v>
      </c>
    </row>
    <row r="4190" spans="1:37">
      <c r="A4190" s="1">
        <v>36</v>
      </c>
      <c r="B4190" s="5">
        <v>0.35199999999999998</v>
      </c>
      <c r="C4190" t="s">
        <v>4812</v>
      </c>
      <c r="D4190">
        <v>0</v>
      </c>
      <c r="E4190">
        <v>0</v>
      </c>
      <c r="F4190">
        <v>2</v>
      </c>
      <c r="G4190">
        <v>0</v>
      </c>
      <c r="H4190">
        <v>10</v>
      </c>
      <c r="I4190">
        <v>16</v>
      </c>
      <c r="J4190">
        <v>69</v>
      </c>
      <c r="K4190" t="s">
        <v>29</v>
      </c>
      <c r="L4190">
        <v>2</v>
      </c>
      <c r="M4190">
        <v>31</v>
      </c>
      <c r="N4190" t="s">
        <v>4813</v>
      </c>
      <c r="O4190" t="s">
        <v>4814</v>
      </c>
      <c r="P4190" t="s">
        <v>22</v>
      </c>
      <c r="Q4190" t="s">
        <v>37</v>
      </c>
      <c r="S4190" t="s">
        <v>1538</v>
      </c>
      <c r="T4190" t="s">
        <v>4815</v>
      </c>
      <c r="U4190" t="s">
        <v>4816</v>
      </c>
      <c r="V4190" t="s">
        <v>4707</v>
      </c>
      <c r="X4190" t="str">
        <f>VLOOKUP(pbp!V1423, games!$B$2:$R$40, 3, FALSE)</f>
        <v>2019-11-10T18:00Z</v>
      </c>
      <c r="Y4190">
        <f>VLOOKUP(1*V4190,NFLGames!$H$11:$H$555,1,FALSE)</f>
        <v>401220327</v>
      </c>
      <c r="Z4190">
        <f>VLOOKUP($Y4190, NFLGames!$H$11:$K$555,2,FALSE)</f>
        <v>2020</v>
      </c>
      <c r="AA4190">
        <f>VLOOKUP($Y4190, NFLGames!$H$11:$K$555,3,FALSE)</f>
        <v>10</v>
      </c>
      <c r="AB4190" s="6">
        <f>IF(A4191=0, 0, AH4191-tbl_pbp[[#This Row],[Saints Win %]])</f>
        <v>-1.0999999999999954E-2</v>
      </c>
      <c r="AE4190">
        <f>ABS(tbl_pbp[[#This Row],[play.homeScore]]-tbl_pbp[[#This Row],[play.awayScore]])</f>
        <v>10</v>
      </c>
      <c r="AF4190">
        <f>IF(tbl_pbp[[#This Row],[Play Saints Win % Increase]]&gt;=$AF$4,1,0)</f>
        <v>0</v>
      </c>
      <c r="AG4190" t="str">
        <f>VLOOKUP(tbl_pbp[[#This Row],[gameId]], games!$B$2:$T$40, 9, FALSE)</f>
        <v>san-francisco-49ers</v>
      </c>
      <c r="AH4190" s="5">
        <f>IF(tbl_pbp[[#This Row],[AwayTeam]] &lt;&gt; "new-orleans-saints", tbl_pbp[[#This Row],[homeWinPercentage]], 1-tbl_pbp[[#This Row],[homeWinPercentage]])</f>
        <v>0.35199999999999998</v>
      </c>
      <c r="AI4190" s="13">
        <f>tbl_pbp[[#This Row],[Kamara]]*tbl_pbp[[#This Row],[Impactful Play]]</f>
        <v>0</v>
      </c>
      <c r="AJ4190" s="13">
        <f>tbl_pbp[[#This Row],[Thomas]]*tbl_pbp[[#This Row],[Impactful Play]]</f>
        <v>0</v>
      </c>
      <c r="AK4190" s="13" t="str">
        <f>VLOOKUP(tbl_pbp[[#This Row],[Play Saints Win % Increase]], tbl_impact[],3,TRUE)</f>
        <v>Bad (0 to -5%)</v>
      </c>
    </row>
    <row r="4191" spans="1:37">
      <c r="A4191" s="1">
        <v>37</v>
      </c>
      <c r="B4191" s="5">
        <v>0.34100000000000003</v>
      </c>
      <c r="C4191" t="s">
        <v>4817</v>
      </c>
      <c r="D4191">
        <v>0</v>
      </c>
      <c r="E4191">
        <v>0</v>
      </c>
      <c r="F4191">
        <v>2</v>
      </c>
      <c r="G4191">
        <v>0</v>
      </c>
      <c r="H4191">
        <v>10</v>
      </c>
      <c r="I4191">
        <v>16</v>
      </c>
      <c r="J4191">
        <v>69</v>
      </c>
      <c r="K4191" t="s">
        <v>29</v>
      </c>
      <c r="L4191">
        <v>3</v>
      </c>
      <c r="M4191">
        <v>31</v>
      </c>
      <c r="N4191" t="s">
        <v>4818</v>
      </c>
      <c r="O4191" t="s">
        <v>4819</v>
      </c>
      <c r="P4191" t="s">
        <v>22</v>
      </c>
      <c r="Q4191" t="s">
        <v>37</v>
      </c>
      <c r="S4191" t="s">
        <v>4820</v>
      </c>
      <c r="T4191" t="s">
        <v>4815</v>
      </c>
      <c r="U4191" t="s">
        <v>4821</v>
      </c>
      <c r="V4191" t="s">
        <v>4707</v>
      </c>
      <c r="X4191" t="str">
        <f>VLOOKUP(pbp!V1424, games!$B$2:$R$40, 3, FALSE)</f>
        <v>2019-11-10T18:00Z</v>
      </c>
      <c r="Y4191">
        <f>VLOOKUP(1*V4191,NFLGames!$H$11:$H$555,1,FALSE)</f>
        <v>401220327</v>
      </c>
      <c r="Z4191">
        <f>VLOOKUP($Y4191, NFLGames!$H$11:$K$555,2,FALSE)</f>
        <v>2020</v>
      </c>
      <c r="AA4191">
        <f>VLOOKUP($Y4191, NFLGames!$H$11:$K$555,3,FALSE)</f>
        <v>10</v>
      </c>
      <c r="AB4191" s="6">
        <f>IF(A4192=0, 0, AH4192-tbl_pbp[[#This Row],[Saints Win %]])</f>
        <v>2.6999999999999968E-2</v>
      </c>
      <c r="AC4191">
        <v>1</v>
      </c>
      <c r="AE4191">
        <f>ABS(tbl_pbp[[#This Row],[play.homeScore]]-tbl_pbp[[#This Row],[play.awayScore]])</f>
        <v>10</v>
      </c>
      <c r="AF4191">
        <f>IF(tbl_pbp[[#This Row],[Play Saints Win % Increase]]&gt;=$AF$4,1,0)</f>
        <v>0</v>
      </c>
      <c r="AG4191" t="str">
        <f>VLOOKUP(tbl_pbp[[#This Row],[gameId]], games!$B$2:$T$40, 9, FALSE)</f>
        <v>san-francisco-49ers</v>
      </c>
      <c r="AH4191" s="5">
        <f>IF(tbl_pbp[[#This Row],[AwayTeam]] &lt;&gt; "new-orleans-saints", tbl_pbp[[#This Row],[homeWinPercentage]], 1-tbl_pbp[[#This Row],[homeWinPercentage]])</f>
        <v>0.34100000000000003</v>
      </c>
      <c r="AI4191" s="13">
        <f>tbl_pbp[[#This Row],[Kamara]]*tbl_pbp[[#This Row],[Impactful Play]]</f>
        <v>0</v>
      </c>
      <c r="AJ4191" s="13">
        <f>tbl_pbp[[#This Row],[Thomas]]*tbl_pbp[[#This Row],[Impactful Play]]</f>
        <v>0</v>
      </c>
      <c r="AK4191" s="13" t="str">
        <f>VLOOKUP(tbl_pbp[[#This Row],[Play Saints Win % Increase]], tbl_impact[],3,TRUE)</f>
        <v>Scented (0 to +5%)</v>
      </c>
    </row>
    <row r="4192" spans="1:37">
      <c r="A4192" s="1">
        <v>38</v>
      </c>
      <c r="B4192" s="5">
        <v>0.36799999999999999</v>
      </c>
      <c r="C4192" t="s">
        <v>4822</v>
      </c>
      <c r="D4192">
        <v>0</v>
      </c>
      <c r="E4192">
        <v>0</v>
      </c>
      <c r="F4192">
        <v>2</v>
      </c>
      <c r="G4192">
        <v>3</v>
      </c>
      <c r="H4192">
        <v>10</v>
      </c>
      <c r="I4192">
        <v>16</v>
      </c>
      <c r="J4192">
        <v>69</v>
      </c>
      <c r="K4192" t="s">
        <v>29</v>
      </c>
      <c r="L4192">
        <v>4</v>
      </c>
      <c r="M4192">
        <v>31</v>
      </c>
      <c r="N4192" t="s">
        <v>4823</v>
      </c>
      <c r="O4192" t="s">
        <v>4824</v>
      </c>
      <c r="P4192" t="s">
        <v>187</v>
      </c>
      <c r="Q4192" t="s">
        <v>188</v>
      </c>
      <c r="R4192" t="s">
        <v>189</v>
      </c>
      <c r="S4192" t="s">
        <v>395</v>
      </c>
      <c r="T4192" t="s">
        <v>4815</v>
      </c>
      <c r="U4192" t="s">
        <v>4825</v>
      </c>
      <c r="V4192" t="s">
        <v>4707</v>
      </c>
      <c r="X4192" t="str">
        <f>VLOOKUP(pbp!V1425, games!$B$2:$R$40, 3, FALSE)</f>
        <v>2019-11-10T18:00Z</v>
      </c>
      <c r="Y4192">
        <f>VLOOKUP(1*V4192,NFLGames!$H$11:$H$555,1,FALSE)</f>
        <v>401220327</v>
      </c>
      <c r="Z4192">
        <f>VLOOKUP($Y4192, NFLGames!$H$11:$K$555,2,FALSE)</f>
        <v>2020</v>
      </c>
      <c r="AA4192">
        <f>VLOOKUP($Y4192, NFLGames!$H$11:$K$555,3,FALSE)</f>
        <v>10</v>
      </c>
      <c r="AB4192" s="6">
        <f>IF(A4193=0, 0, AH4193-tbl_pbp[[#This Row],[Saints Win %]])</f>
        <v>-5.0000000000000044E-3</v>
      </c>
      <c r="AE4192">
        <f>ABS(tbl_pbp[[#This Row],[play.homeScore]]-tbl_pbp[[#This Row],[play.awayScore]])</f>
        <v>7</v>
      </c>
      <c r="AF4192">
        <f>IF(tbl_pbp[[#This Row],[Play Saints Win % Increase]]&gt;=$AF$4,1,0)</f>
        <v>0</v>
      </c>
      <c r="AG4192" t="str">
        <f>VLOOKUP(tbl_pbp[[#This Row],[gameId]], games!$B$2:$T$40, 9, FALSE)</f>
        <v>san-francisco-49ers</v>
      </c>
      <c r="AH4192" s="5">
        <f>IF(tbl_pbp[[#This Row],[AwayTeam]] &lt;&gt; "new-orleans-saints", tbl_pbp[[#This Row],[homeWinPercentage]], 1-tbl_pbp[[#This Row],[homeWinPercentage]])</f>
        <v>0.36799999999999999</v>
      </c>
      <c r="AI4192" s="13">
        <f>tbl_pbp[[#This Row],[Kamara]]*tbl_pbp[[#This Row],[Impactful Play]]</f>
        <v>0</v>
      </c>
      <c r="AJ4192" s="13">
        <f>tbl_pbp[[#This Row],[Thomas]]*tbl_pbp[[#This Row],[Impactful Play]]</f>
        <v>0</v>
      </c>
      <c r="AK4192" s="13" t="str">
        <f>VLOOKUP(tbl_pbp[[#This Row],[Play Saints Win % Increase]], tbl_impact[],3,TRUE)</f>
        <v>Bad (0 to -5%)</v>
      </c>
    </row>
    <row r="4193" spans="1:37">
      <c r="A4193" s="1">
        <v>39</v>
      </c>
      <c r="B4193" s="5">
        <v>0.36299999999999999</v>
      </c>
      <c r="C4193" t="s">
        <v>4826</v>
      </c>
      <c r="D4193">
        <v>0</v>
      </c>
      <c r="E4193">
        <v>0</v>
      </c>
      <c r="F4193">
        <v>2</v>
      </c>
      <c r="G4193">
        <v>3</v>
      </c>
      <c r="H4193">
        <v>10</v>
      </c>
      <c r="I4193">
        <v>0</v>
      </c>
      <c r="J4193">
        <v>35</v>
      </c>
      <c r="K4193" t="s">
        <v>29</v>
      </c>
      <c r="L4193">
        <v>0</v>
      </c>
      <c r="M4193">
        <v>65</v>
      </c>
      <c r="N4193" t="s">
        <v>288</v>
      </c>
      <c r="O4193" t="s">
        <v>4824</v>
      </c>
      <c r="P4193" t="s">
        <v>25</v>
      </c>
      <c r="Q4193" t="s">
        <v>26</v>
      </c>
      <c r="R4193" t="s">
        <v>27</v>
      </c>
      <c r="V4193" t="s">
        <v>4707</v>
      </c>
      <c r="X4193" t="str">
        <f>VLOOKUP(pbp!V1426, games!$B$2:$R$40, 3, FALSE)</f>
        <v>2019-11-10T18:00Z</v>
      </c>
      <c r="Y4193">
        <f>VLOOKUP(1*V4193,NFLGames!$H$11:$H$555,1,FALSE)</f>
        <v>401220327</v>
      </c>
      <c r="Z4193">
        <f>VLOOKUP($Y4193, NFLGames!$H$11:$K$555,2,FALSE)</f>
        <v>2020</v>
      </c>
      <c r="AA4193">
        <f>VLOOKUP($Y4193, NFLGames!$H$11:$K$555,3,FALSE)</f>
        <v>10</v>
      </c>
      <c r="AB4193" s="6">
        <f>IF(A4194=0, 0, AH4194-tbl_pbp[[#This Row],[Saints Win %]])</f>
        <v>0.124</v>
      </c>
      <c r="AE4193">
        <f>ABS(tbl_pbp[[#This Row],[play.homeScore]]-tbl_pbp[[#This Row],[play.awayScore]])</f>
        <v>7</v>
      </c>
      <c r="AF4193">
        <f>IF(tbl_pbp[[#This Row],[Play Saints Win % Increase]]&gt;=$AF$4,1,0)</f>
        <v>1</v>
      </c>
      <c r="AG4193" t="str">
        <f>VLOOKUP(tbl_pbp[[#This Row],[gameId]], games!$B$2:$T$40, 9, FALSE)</f>
        <v>san-francisco-49ers</v>
      </c>
      <c r="AH4193" s="5">
        <f>IF(tbl_pbp[[#This Row],[AwayTeam]] &lt;&gt; "new-orleans-saints", tbl_pbp[[#This Row],[homeWinPercentage]], 1-tbl_pbp[[#This Row],[homeWinPercentage]])</f>
        <v>0.36299999999999999</v>
      </c>
      <c r="AI4193" s="13">
        <f>tbl_pbp[[#This Row],[Kamara]]*tbl_pbp[[#This Row],[Impactful Play]]</f>
        <v>0</v>
      </c>
      <c r="AJ4193" s="13">
        <f>tbl_pbp[[#This Row],[Thomas]]*tbl_pbp[[#This Row],[Impactful Play]]</f>
        <v>0</v>
      </c>
      <c r="AK4193" s="13" t="str">
        <f>VLOOKUP(tbl_pbp[[#This Row],[Play Saints Win % Increase]], tbl_impact[],3,TRUE)</f>
        <v>Fragrant (10% to 20%)</v>
      </c>
    </row>
    <row r="4194" spans="1:37">
      <c r="A4194" s="1">
        <v>40</v>
      </c>
      <c r="B4194" s="5">
        <v>0.48699999999999999</v>
      </c>
      <c r="C4194" t="s">
        <v>4827</v>
      </c>
      <c r="D4194">
        <v>0</v>
      </c>
      <c r="E4194">
        <v>0</v>
      </c>
      <c r="F4194">
        <v>2</v>
      </c>
      <c r="G4194">
        <v>3</v>
      </c>
      <c r="H4194">
        <v>10</v>
      </c>
      <c r="I4194">
        <v>10</v>
      </c>
      <c r="J4194">
        <v>75</v>
      </c>
      <c r="K4194" t="s">
        <v>4709</v>
      </c>
      <c r="L4194">
        <v>1</v>
      </c>
      <c r="M4194">
        <v>75</v>
      </c>
      <c r="N4194" t="s">
        <v>4828</v>
      </c>
      <c r="O4194" t="s">
        <v>4824</v>
      </c>
      <c r="P4194" t="s">
        <v>30</v>
      </c>
      <c r="Q4194" t="s">
        <v>31</v>
      </c>
      <c r="R4194" t="s">
        <v>32</v>
      </c>
      <c r="S4194" t="s">
        <v>33</v>
      </c>
      <c r="T4194" t="s">
        <v>4711</v>
      </c>
      <c r="U4194" t="s">
        <v>4712</v>
      </c>
      <c r="V4194" t="s">
        <v>4707</v>
      </c>
      <c r="X4194" t="str">
        <f>VLOOKUP(pbp!V1427, games!$B$2:$R$40, 3, FALSE)</f>
        <v>2019-11-10T18:00Z</v>
      </c>
      <c r="Y4194">
        <f>VLOOKUP(1*V4194,NFLGames!$H$11:$H$555,1,FALSE)</f>
        <v>401220327</v>
      </c>
      <c r="Z4194">
        <f>VLOOKUP($Y4194, NFLGames!$H$11:$K$555,2,FALSE)</f>
        <v>2020</v>
      </c>
      <c r="AA4194">
        <f>VLOOKUP($Y4194, NFLGames!$H$11:$K$555,3,FALSE)</f>
        <v>10</v>
      </c>
      <c r="AB4194" s="6">
        <f>IF(A4195=0, 0, AH4195-tbl_pbp[[#This Row],[Saints Win %]])</f>
        <v>-0.11899999999999999</v>
      </c>
      <c r="AE4194">
        <f>ABS(tbl_pbp[[#This Row],[play.homeScore]]-tbl_pbp[[#This Row],[play.awayScore]])</f>
        <v>7</v>
      </c>
      <c r="AF4194">
        <f>IF(tbl_pbp[[#This Row],[Play Saints Win % Increase]]&gt;=$AF$4,1,0)</f>
        <v>0</v>
      </c>
      <c r="AG4194" t="str">
        <f>VLOOKUP(tbl_pbp[[#This Row],[gameId]], games!$B$2:$T$40, 9, FALSE)</f>
        <v>san-francisco-49ers</v>
      </c>
      <c r="AH4194" s="5">
        <f>IF(tbl_pbp[[#This Row],[AwayTeam]] &lt;&gt; "new-orleans-saints", tbl_pbp[[#This Row],[homeWinPercentage]], 1-tbl_pbp[[#This Row],[homeWinPercentage]])</f>
        <v>0.48699999999999999</v>
      </c>
      <c r="AI4194" s="13">
        <f>tbl_pbp[[#This Row],[Kamara]]*tbl_pbp[[#This Row],[Impactful Play]]</f>
        <v>0</v>
      </c>
      <c r="AJ4194" s="13">
        <f>tbl_pbp[[#This Row],[Thomas]]*tbl_pbp[[#This Row],[Impactful Play]]</f>
        <v>0</v>
      </c>
      <c r="AK4194" s="13" t="str">
        <f>VLOOKUP(tbl_pbp[[#This Row],[Play Saints Win % Increase]], tbl_impact[],3,TRUE)</f>
        <v>Stinky (worse than -10% to -20%)</v>
      </c>
    </row>
    <row r="4195" spans="1:37">
      <c r="A4195" s="1">
        <v>41</v>
      </c>
      <c r="B4195" s="5">
        <v>0.36799999999999999</v>
      </c>
      <c r="C4195" t="s">
        <v>4829</v>
      </c>
      <c r="D4195">
        <v>0</v>
      </c>
      <c r="E4195">
        <v>0</v>
      </c>
      <c r="F4195">
        <v>2</v>
      </c>
      <c r="G4195">
        <v>3</v>
      </c>
      <c r="H4195">
        <v>10</v>
      </c>
      <c r="I4195">
        <v>10</v>
      </c>
      <c r="J4195">
        <v>62</v>
      </c>
      <c r="K4195" t="s">
        <v>4709</v>
      </c>
      <c r="L4195">
        <v>1</v>
      </c>
      <c r="M4195">
        <v>62</v>
      </c>
      <c r="N4195" t="s">
        <v>4830</v>
      </c>
      <c r="O4195" t="s">
        <v>4831</v>
      </c>
      <c r="P4195" t="s">
        <v>45</v>
      </c>
      <c r="Q4195" t="s">
        <v>46</v>
      </c>
      <c r="R4195" t="s">
        <v>47</v>
      </c>
      <c r="S4195" t="s">
        <v>33</v>
      </c>
      <c r="T4195" t="s">
        <v>4832</v>
      </c>
      <c r="U4195" t="s">
        <v>4833</v>
      </c>
      <c r="V4195" t="s">
        <v>4707</v>
      </c>
      <c r="X4195" t="str">
        <f>VLOOKUP(pbp!V1428, games!$B$2:$R$40, 3, FALSE)</f>
        <v>2019-11-10T18:00Z</v>
      </c>
      <c r="Y4195">
        <f>VLOOKUP(1*V4195,NFLGames!$H$11:$H$555,1,FALSE)</f>
        <v>401220327</v>
      </c>
      <c r="Z4195">
        <f>VLOOKUP($Y4195, NFLGames!$H$11:$K$555,2,FALSE)</f>
        <v>2020</v>
      </c>
      <c r="AA4195">
        <f>VLOOKUP($Y4195, NFLGames!$H$11:$K$555,3,FALSE)</f>
        <v>10</v>
      </c>
      <c r="AB4195" s="6">
        <f>IF(A4196=0, 0, AH4196-tbl_pbp[[#This Row],[Saints Win %]])</f>
        <v>7.0000000000000007E-2</v>
      </c>
      <c r="AE4195">
        <f>ABS(tbl_pbp[[#This Row],[play.homeScore]]-tbl_pbp[[#This Row],[play.awayScore]])</f>
        <v>7</v>
      </c>
      <c r="AF4195">
        <f>IF(tbl_pbp[[#This Row],[Play Saints Win % Increase]]&gt;=$AF$4,1,0)</f>
        <v>0</v>
      </c>
      <c r="AG4195" t="str">
        <f>VLOOKUP(tbl_pbp[[#This Row],[gameId]], games!$B$2:$T$40, 9, FALSE)</f>
        <v>san-francisco-49ers</v>
      </c>
      <c r="AH4195" s="5">
        <f>IF(tbl_pbp[[#This Row],[AwayTeam]] &lt;&gt; "new-orleans-saints", tbl_pbp[[#This Row],[homeWinPercentage]], 1-tbl_pbp[[#This Row],[homeWinPercentage]])</f>
        <v>0.36799999999999999</v>
      </c>
      <c r="AI4195" s="13">
        <f>tbl_pbp[[#This Row],[Kamara]]*tbl_pbp[[#This Row],[Impactful Play]]</f>
        <v>0</v>
      </c>
      <c r="AJ4195" s="13">
        <f>tbl_pbp[[#This Row],[Thomas]]*tbl_pbp[[#This Row],[Impactful Play]]</f>
        <v>0</v>
      </c>
      <c r="AK4195" s="13" t="str">
        <f>VLOOKUP(tbl_pbp[[#This Row],[Play Saints Win % Increase]], tbl_impact[],3,TRUE)</f>
        <v>Perfumed (5 to + 10%)</v>
      </c>
    </row>
    <row r="4196" spans="1:37">
      <c r="A4196" s="1">
        <v>42</v>
      </c>
      <c r="B4196" s="5">
        <v>0.438</v>
      </c>
      <c r="C4196" t="s">
        <v>4834</v>
      </c>
      <c r="D4196">
        <v>0</v>
      </c>
      <c r="E4196">
        <v>0</v>
      </c>
      <c r="F4196">
        <v>2</v>
      </c>
      <c r="G4196">
        <v>3</v>
      </c>
      <c r="H4196">
        <v>10</v>
      </c>
      <c r="I4196">
        <v>9</v>
      </c>
      <c r="J4196">
        <v>61</v>
      </c>
      <c r="K4196" t="s">
        <v>4709</v>
      </c>
      <c r="L4196">
        <v>2</v>
      </c>
      <c r="M4196">
        <v>21</v>
      </c>
      <c r="N4196" t="s">
        <v>4835</v>
      </c>
      <c r="O4196" t="s">
        <v>607</v>
      </c>
      <c r="P4196" t="s">
        <v>22</v>
      </c>
      <c r="Q4196" t="s">
        <v>37</v>
      </c>
      <c r="S4196" t="s">
        <v>210</v>
      </c>
      <c r="T4196" t="s">
        <v>4836</v>
      </c>
      <c r="U4196" t="s">
        <v>4837</v>
      </c>
      <c r="V4196" t="s">
        <v>4707</v>
      </c>
      <c r="X4196" t="str">
        <f>VLOOKUP(pbp!V1429, games!$B$2:$R$40, 3, FALSE)</f>
        <v>2019-11-10T18:00Z</v>
      </c>
      <c r="Y4196">
        <f>VLOOKUP(1*V4196,NFLGames!$H$11:$H$555,1,FALSE)</f>
        <v>401220327</v>
      </c>
      <c r="Z4196">
        <f>VLOOKUP($Y4196, NFLGames!$H$11:$K$555,2,FALSE)</f>
        <v>2020</v>
      </c>
      <c r="AA4196">
        <f>VLOOKUP($Y4196, NFLGames!$H$11:$K$555,3,FALSE)</f>
        <v>10</v>
      </c>
      <c r="AB4196" s="6">
        <f>IF(A4197=0, 0, AH4197-tbl_pbp[[#This Row],[Saints Win %]])</f>
        <v>-3.4999999999999976E-2</v>
      </c>
      <c r="AE4196">
        <f>ABS(tbl_pbp[[#This Row],[play.homeScore]]-tbl_pbp[[#This Row],[play.awayScore]])</f>
        <v>7</v>
      </c>
      <c r="AF4196">
        <f>IF(tbl_pbp[[#This Row],[Play Saints Win % Increase]]&gt;=$AF$4,1,0)</f>
        <v>0</v>
      </c>
      <c r="AG4196" t="str">
        <f>VLOOKUP(tbl_pbp[[#This Row],[gameId]], games!$B$2:$T$40, 9, FALSE)</f>
        <v>san-francisco-49ers</v>
      </c>
      <c r="AH4196" s="5">
        <f>IF(tbl_pbp[[#This Row],[AwayTeam]] &lt;&gt; "new-orleans-saints", tbl_pbp[[#This Row],[homeWinPercentage]], 1-tbl_pbp[[#This Row],[homeWinPercentage]])</f>
        <v>0.438</v>
      </c>
      <c r="AI4196" s="13">
        <f>tbl_pbp[[#This Row],[Kamara]]*tbl_pbp[[#This Row],[Impactful Play]]</f>
        <v>0</v>
      </c>
      <c r="AJ4196" s="13">
        <f>tbl_pbp[[#This Row],[Thomas]]*tbl_pbp[[#This Row],[Impactful Play]]</f>
        <v>0</v>
      </c>
      <c r="AK4196" s="13" t="str">
        <f>VLOOKUP(tbl_pbp[[#This Row],[Play Saints Win % Increase]], tbl_impact[],3,TRUE)</f>
        <v>Bad (0 to -5%)</v>
      </c>
    </row>
    <row r="4197" spans="1:37">
      <c r="A4197" s="1">
        <v>43</v>
      </c>
      <c r="B4197" s="5">
        <v>0.40300000000000002</v>
      </c>
      <c r="C4197" t="s">
        <v>4838</v>
      </c>
      <c r="D4197">
        <v>0</v>
      </c>
      <c r="E4197">
        <v>0</v>
      </c>
      <c r="F4197">
        <v>2</v>
      </c>
      <c r="G4197">
        <v>3</v>
      </c>
      <c r="H4197">
        <v>10</v>
      </c>
      <c r="I4197">
        <v>9</v>
      </c>
      <c r="J4197">
        <v>61</v>
      </c>
      <c r="K4197" t="s">
        <v>4709</v>
      </c>
      <c r="L4197">
        <v>3</v>
      </c>
      <c r="M4197">
        <v>61</v>
      </c>
      <c r="N4197" t="s">
        <v>4839</v>
      </c>
      <c r="O4197" t="s">
        <v>447</v>
      </c>
      <c r="P4197" t="s">
        <v>30</v>
      </c>
      <c r="Q4197" t="s">
        <v>31</v>
      </c>
      <c r="R4197" t="s">
        <v>32</v>
      </c>
      <c r="S4197" t="s">
        <v>139</v>
      </c>
      <c r="T4197" t="s">
        <v>4836</v>
      </c>
      <c r="U4197" t="s">
        <v>4840</v>
      </c>
      <c r="V4197" t="s">
        <v>4707</v>
      </c>
      <c r="X4197" t="str">
        <f>VLOOKUP(pbp!V1430, games!$B$2:$R$40, 3, FALSE)</f>
        <v>2019-11-10T18:00Z</v>
      </c>
      <c r="Y4197">
        <f>VLOOKUP(1*V4197,NFLGames!$H$11:$H$555,1,FALSE)</f>
        <v>401220327</v>
      </c>
      <c r="Z4197">
        <f>VLOOKUP($Y4197, NFLGames!$H$11:$K$555,2,FALSE)</f>
        <v>2020</v>
      </c>
      <c r="AA4197">
        <f>VLOOKUP($Y4197, NFLGames!$H$11:$K$555,3,FALSE)</f>
        <v>10</v>
      </c>
      <c r="AB4197" s="6">
        <f>IF(A4198=0, 0, AH4198-tbl_pbp[[#This Row],[Saints Win %]])</f>
        <v>-1.0000000000000009E-3</v>
      </c>
      <c r="AE4197">
        <f>ABS(tbl_pbp[[#This Row],[play.homeScore]]-tbl_pbp[[#This Row],[play.awayScore]])</f>
        <v>7</v>
      </c>
      <c r="AF4197">
        <f>IF(tbl_pbp[[#This Row],[Play Saints Win % Increase]]&gt;=$AF$4,1,0)</f>
        <v>0</v>
      </c>
      <c r="AG4197" t="str">
        <f>VLOOKUP(tbl_pbp[[#This Row],[gameId]], games!$B$2:$T$40, 9, FALSE)</f>
        <v>san-francisco-49ers</v>
      </c>
      <c r="AH4197" s="5">
        <f>IF(tbl_pbp[[#This Row],[AwayTeam]] &lt;&gt; "new-orleans-saints", tbl_pbp[[#This Row],[homeWinPercentage]], 1-tbl_pbp[[#This Row],[homeWinPercentage]])</f>
        <v>0.40300000000000002</v>
      </c>
      <c r="AI4197" s="13">
        <f>tbl_pbp[[#This Row],[Kamara]]*tbl_pbp[[#This Row],[Impactful Play]]</f>
        <v>0</v>
      </c>
      <c r="AJ4197" s="13">
        <f>tbl_pbp[[#This Row],[Thomas]]*tbl_pbp[[#This Row],[Impactful Play]]</f>
        <v>0</v>
      </c>
      <c r="AK4197" s="13" t="str">
        <f>VLOOKUP(tbl_pbp[[#This Row],[Play Saints Win % Increase]], tbl_impact[],3,TRUE)</f>
        <v>Bad (0 to -5%)</v>
      </c>
    </row>
    <row r="4198" spans="1:37">
      <c r="A4198" s="1">
        <v>44</v>
      </c>
      <c r="B4198" s="5">
        <v>0.40200000000000002</v>
      </c>
      <c r="C4198" t="s">
        <v>4841</v>
      </c>
      <c r="D4198">
        <v>0</v>
      </c>
      <c r="E4198">
        <v>0</v>
      </c>
      <c r="F4198">
        <v>2</v>
      </c>
      <c r="G4198">
        <v>3</v>
      </c>
      <c r="H4198">
        <v>10</v>
      </c>
      <c r="I4198">
        <v>1</v>
      </c>
      <c r="J4198">
        <v>53</v>
      </c>
      <c r="K4198" t="s">
        <v>4709</v>
      </c>
      <c r="L4198">
        <v>4</v>
      </c>
      <c r="M4198">
        <v>53</v>
      </c>
      <c r="N4198" t="s">
        <v>4842</v>
      </c>
      <c r="O4198" t="s">
        <v>388</v>
      </c>
      <c r="P4198" t="s">
        <v>66</v>
      </c>
      <c r="Q4198" t="s">
        <v>67</v>
      </c>
      <c r="R4198" t="s">
        <v>68</v>
      </c>
      <c r="S4198" t="s">
        <v>424</v>
      </c>
      <c r="T4198" t="s">
        <v>4734</v>
      </c>
      <c r="U4198" t="s">
        <v>4843</v>
      </c>
      <c r="V4198" t="s">
        <v>4707</v>
      </c>
      <c r="X4198" t="str">
        <f>VLOOKUP(pbp!V1431, games!$B$2:$R$40, 3, FALSE)</f>
        <v>2019-11-10T18:00Z</v>
      </c>
      <c r="Y4198">
        <f>VLOOKUP(1*V4198,NFLGames!$H$11:$H$555,1,FALSE)</f>
        <v>401220327</v>
      </c>
      <c r="Z4198">
        <f>VLOOKUP($Y4198, NFLGames!$H$11:$K$555,2,FALSE)</f>
        <v>2020</v>
      </c>
      <c r="AA4198">
        <f>VLOOKUP($Y4198, NFLGames!$H$11:$K$555,3,FALSE)</f>
        <v>10</v>
      </c>
      <c r="AB4198" s="6">
        <f>IF(A4199=0, 0, AH4199-tbl_pbp[[#This Row],[Saints Win %]])</f>
        <v>2.5999999999999968E-2</v>
      </c>
      <c r="AE4198">
        <f>ABS(tbl_pbp[[#This Row],[play.homeScore]]-tbl_pbp[[#This Row],[play.awayScore]])</f>
        <v>7</v>
      </c>
      <c r="AF4198">
        <f>IF(tbl_pbp[[#This Row],[Play Saints Win % Increase]]&gt;=$AF$4,1,0)</f>
        <v>0</v>
      </c>
      <c r="AG4198" t="str">
        <f>VLOOKUP(tbl_pbp[[#This Row],[gameId]], games!$B$2:$T$40, 9, FALSE)</f>
        <v>san-francisco-49ers</v>
      </c>
      <c r="AH4198" s="5">
        <f>IF(tbl_pbp[[#This Row],[AwayTeam]] &lt;&gt; "new-orleans-saints", tbl_pbp[[#This Row],[homeWinPercentage]], 1-tbl_pbp[[#This Row],[homeWinPercentage]])</f>
        <v>0.40200000000000002</v>
      </c>
      <c r="AI4198" s="13">
        <f>tbl_pbp[[#This Row],[Kamara]]*tbl_pbp[[#This Row],[Impactful Play]]</f>
        <v>0</v>
      </c>
      <c r="AJ4198" s="13">
        <f>tbl_pbp[[#This Row],[Thomas]]*tbl_pbp[[#This Row],[Impactful Play]]</f>
        <v>0</v>
      </c>
      <c r="AK4198" s="13" t="str">
        <f>VLOOKUP(tbl_pbp[[#This Row],[Play Saints Win % Increase]], tbl_impact[],3,TRUE)</f>
        <v>Scented (0 to +5%)</v>
      </c>
    </row>
    <row r="4199" spans="1:37">
      <c r="A4199" s="1">
        <v>45</v>
      </c>
      <c r="B4199" s="5">
        <v>0.42799999999999999</v>
      </c>
      <c r="C4199" t="s">
        <v>4844</v>
      </c>
      <c r="D4199">
        <v>0</v>
      </c>
      <c r="E4199">
        <v>0</v>
      </c>
      <c r="F4199">
        <v>2</v>
      </c>
      <c r="G4199">
        <v>3</v>
      </c>
      <c r="H4199">
        <v>10</v>
      </c>
      <c r="I4199">
        <v>10</v>
      </c>
      <c r="J4199">
        <v>20</v>
      </c>
      <c r="K4199" t="s">
        <v>29</v>
      </c>
      <c r="L4199">
        <v>1</v>
      </c>
      <c r="M4199">
        <v>80</v>
      </c>
      <c r="N4199" t="s">
        <v>4845</v>
      </c>
      <c r="O4199" t="s">
        <v>3671</v>
      </c>
      <c r="P4199" t="s">
        <v>30</v>
      </c>
      <c r="Q4199" t="s">
        <v>31</v>
      </c>
      <c r="R4199" t="s">
        <v>32</v>
      </c>
      <c r="S4199" t="s">
        <v>33</v>
      </c>
      <c r="T4199" t="s">
        <v>165</v>
      </c>
      <c r="U4199" t="s">
        <v>571</v>
      </c>
      <c r="V4199" t="s">
        <v>4707</v>
      </c>
      <c r="X4199" t="str">
        <f>VLOOKUP(pbp!V1432, games!$B$2:$R$40, 3, FALSE)</f>
        <v>2019-11-10T18:00Z</v>
      </c>
      <c r="Y4199">
        <f>VLOOKUP(1*V4199,NFLGames!$H$11:$H$555,1,FALSE)</f>
        <v>401220327</v>
      </c>
      <c r="Z4199">
        <f>VLOOKUP($Y4199, NFLGames!$H$11:$K$555,2,FALSE)</f>
        <v>2020</v>
      </c>
      <c r="AA4199">
        <f>VLOOKUP($Y4199, NFLGames!$H$11:$K$555,3,FALSE)</f>
        <v>10</v>
      </c>
      <c r="AB4199" s="6">
        <f>IF(A4200=0, 0, AH4200-tbl_pbp[[#This Row],[Saints Win %]])</f>
        <v>-7.0000000000000062E-3</v>
      </c>
      <c r="AE4199">
        <f>ABS(tbl_pbp[[#This Row],[play.homeScore]]-tbl_pbp[[#This Row],[play.awayScore]])</f>
        <v>7</v>
      </c>
      <c r="AF4199">
        <f>IF(tbl_pbp[[#This Row],[Play Saints Win % Increase]]&gt;=$AF$4,1,0)</f>
        <v>0</v>
      </c>
      <c r="AG4199" t="str">
        <f>VLOOKUP(tbl_pbp[[#This Row],[gameId]], games!$B$2:$T$40, 9, FALSE)</f>
        <v>san-francisco-49ers</v>
      </c>
      <c r="AH4199" s="5">
        <f>IF(tbl_pbp[[#This Row],[AwayTeam]] &lt;&gt; "new-orleans-saints", tbl_pbp[[#This Row],[homeWinPercentage]], 1-tbl_pbp[[#This Row],[homeWinPercentage]])</f>
        <v>0.42799999999999999</v>
      </c>
      <c r="AI4199" s="13">
        <f>tbl_pbp[[#This Row],[Kamara]]*tbl_pbp[[#This Row],[Impactful Play]]</f>
        <v>0</v>
      </c>
      <c r="AJ4199" s="13">
        <f>tbl_pbp[[#This Row],[Thomas]]*tbl_pbp[[#This Row],[Impactful Play]]</f>
        <v>0</v>
      </c>
      <c r="AK4199" s="13" t="str">
        <f>VLOOKUP(tbl_pbp[[#This Row],[Play Saints Win % Increase]], tbl_impact[],3,TRUE)</f>
        <v>Bad (0 to -5%)</v>
      </c>
    </row>
    <row r="4200" spans="1:37">
      <c r="A4200" s="1">
        <v>46</v>
      </c>
      <c r="B4200" s="5">
        <v>0.42099999999999999</v>
      </c>
      <c r="C4200" t="s">
        <v>4846</v>
      </c>
      <c r="D4200">
        <v>0</v>
      </c>
      <c r="E4200">
        <v>0</v>
      </c>
      <c r="F4200">
        <v>2</v>
      </c>
      <c r="G4200">
        <v>3</v>
      </c>
      <c r="H4200">
        <v>10</v>
      </c>
      <c r="I4200">
        <v>10</v>
      </c>
      <c r="J4200">
        <v>35</v>
      </c>
      <c r="K4200" t="s">
        <v>29</v>
      </c>
      <c r="L4200">
        <v>1</v>
      </c>
      <c r="M4200">
        <v>65</v>
      </c>
      <c r="N4200" t="s">
        <v>4847</v>
      </c>
      <c r="O4200" t="s">
        <v>4848</v>
      </c>
      <c r="P4200" t="s">
        <v>45</v>
      </c>
      <c r="Q4200" t="s">
        <v>46</v>
      </c>
      <c r="R4200" t="s">
        <v>47</v>
      </c>
      <c r="S4200" t="s">
        <v>33</v>
      </c>
      <c r="T4200" t="s">
        <v>202</v>
      </c>
      <c r="U4200" t="s">
        <v>255</v>
      </c>
      <c r="V4200" t="s">
        <v>4707</v>
      </c>
      <c r="X4200" t="str">
        <f>VLOOKUP(pbp!V1433, games!$B$2:$R$40, 3, FALSE)</f>
        <v>2019-11-10T18:00Z</v>
      </c>
      <c r="Y4200">
        <f>VLOOKUP(1*V4200,NFLGames!$H$11:$H$555,1,FALSE)</f>
        <v>401220327</v>
      </c>
      <c r="Z4200">
        <f>VLOOKUP($Y4200, NFLGames!$H$11:$K$555,2,FALSE)</f>
        <v>2020</v>
      </c>
      <c r="AA4200">
        <f>VLOOKUP($Y4200, NFLGames!$H$11:$K$555,3,FALSE)</f>
        <v>10</v>
      </c>
      <c r="AB4200" s="6">
        <f>IF(A4201=0, 0, AH4201-tbl_pbp[[#This Row],[Saints Win %]])</f>
        <v>1.2000000000000011E-2</v>
      </c>
      <c r="AE4200">
        <f>ABS(tbl_pbp[[#This Row],[play.homeScore]]-tbl_pbp[[#This Row],[play.awayScore]])</f>
        <v>7</v>
      </c>
      <c r="AF4200">
        <f>IF(tbl_pbp[[#This Row],[Play Saints Win % Increase]]&gt;=$AF$4,1,0)</f>
        <v>0</v>
      </c>
      <c r="AG4200" t="str">
        <f>VLOOKUP(tbl_pbp[[#This Row],[gameId]], games!$B$2:$T$40, 9, FALSE)</f>
        <v>san-francisco-49ers</v>
      </c>
      <c r="AH4200" s="5">
        <f>IF(tbl_pbp[[#This Row],[AwayTeam]] &lt;&gt; "new-orleans-saints", tbl_pbp[[#This Row],[homeWinPercentage]], 1-tbl_pbp[[#This Row],[homeWinPercentage]])</f>
        <v>0.42099999999999999</v>
      </c>
      <c r="AI4200" s="13">
        <f>tbl_pbp[[#This Row],[Kamara]]*tbl_pbp[[#This Row],[Impactful Play]]</f>
        <v>0</v>
      </c>
      <c r="AJ4200" s="13">
        <f>tbl_pbp[[#This Row],[Thomas]]*tbl_pbp[[#This Row],[Impactful Play]]</f>
        <v>0</v>
      </c>
      <c r="AK4200" s="13" t="str">
        <f>VLOOKUP(tbl_pbp[[#This Row],[Play Saints Win % Increase]], tbl_impact[],3,TRUE)</f>
        <v>Scented (0 to +5%)</v>
      </c>
    </row>
    <row r="4201" spans="1:37">
      <c r="A4201" s="1">
        <v>47</v>
      </c>
      <c r="B4201" s="5">
        <v>0.433</v>
      </c>
      <c r="C4201" t="s">
        <v>4849</v>
      </c>
      <c r="D4201">
        <v>0</v>
      </c>
      <c r="E4201">
        <v>0</v>
      </c>
      <c r="F4201">
        <v>2</v>
      </c>
      <c r="G4201">
        <v>3</v>
      </c>
      <c r="H4201">
        <v>10</v>
      </c>
      <c r="I4201">
        <v>5</v>
      </c>
      <c r="J4201">
        <v>40</v>
      </c>
      <c r="K4201" t="s">
        <v>29</v>
      </c>
      <c r="L4201">
        <v>2</v>
      </c>
      <c r="M4201">
        <v>60</v>
      </c>
      <c r="N4201" t="s">
        <v>4850</v>
      </c>
      <c r="O4201" t="s">
        <v>629</v>
      </c>
      <c r="P4201" t="s">
        <v>30</v>
      </c>
      <c r="Q4201" t="s">
        <v>31</v>
      </c>
      <c r="R4201" t="s">
        <v>32</v>
      </c>
      <c r="S4201" t="s">
        <v>38</v>
      </c>
      <c r="T4201" t="s">
        <v>117</v>
      </c>
      <c r="U4201" t="s">
        <v>4851</v>
      </c>
      <c r="V4201" t="s">
        <v>4707</v>
      </c>
      <c r="X4201" t="str">
        <f>VLOOKUP(pbp!V1434, games!$B$2:$R$40, 3, FALSE)</f>
        <v>2019-11-10T18:00Z</v>
      </c>
      <c r="Y4201">
        <f>VLOOKUP(1*V4201,NFLGames!$H$11:$H$555,1,FALSE)</f>
        <v>401220327</v>
      </c>
      <c r="Z4201">
        <f>VLOOKUP($Y4201, NFLGames!$H$11:$K$555,2,FALSE)</f>
        <v>2020</v>
      </c>
      <c r="AA4201">
        <f>VLOOKUP($Y4201, NFLGames!$H$11:$K$555,3,FALSE)</f>
        <v>10</v>
      </c>
      <c r="AB4201" s="6">
        <f>IF(A4202=0, 0, AH4202-tbl_pbp[[#This Row],[Saints Win %]])</f>
        <v>-8.7000000000000022E-2</v>
      </c>
      <c r="AC4201">
        <v>1</v>
      </c>
      <c r="AE4201">
        <f>ABS(tbl_pbp[[#This Row],[play.homeScore]]-tbl_pbp[[#This Row],[play.awayScore]])</f>
        <v>7</v>
      </c>
      <c r="AF4201">
        <f>IF(tbl_pbp[[#This Row],[Play Saints Win % Increase]]&gt;=$AF$4,1,0)</f>
        <v>0</v>
      </c>
      <c r="AG4201" t="str">
        <f>VLOOKUP(tbl_pbp[[#This Row],[gameId]], games!$B$2:$T$40, 9, FALSE)</f>
        <v>san-francisco-49ers</v>
      </c>
      <c r="AH4201" s="5">
        <f>IF(tbl_pbp[[#This Row],[AwayTeam]] &lt;&gt; "new-orleans-saints", tbl_pbp[[#This Row],[homeWinPercentage]], 1-tbl_pbp[[#This Row],[homeWinPercentage]])</f>
        <v>0.433</v>
      </c>
      <c r="AI4201" s="13">
        <f>tbl_pbp[[#This Row],[Kamara]]*tbl_pbp[[#This Row],[Impactful Play]]</f>
        <v>0</v>
      </c>
      <c r="AJ4201" s="13">
        <f>tbl_pbp[[#This Row],[Thomas]]*tbl_pbp[[#This Row],[Impactful Play]]</f>
        <v>0</v>
      </c>
      <c r="AK4201" s="13" t="str">
        <f>VLOOKUP(tbl_pbp[[#This Row],[Play Saints Win % Increase]], tbl_impact[],3,TRUE)</f>
        <v>Smelly (worse than-5% -&gt; -10%)</v>
      </c>
    </row>
    <row r="4202" spans="1:37">
      <c r="A4202" s="1">
        <v>48</v>
      </c>
      <c r="B4202" s="5">
        <v>0.34599999999999997</v>
      </c>
      <c r="C4202" t="s">
        <v>4852</v>
      </c>
      <c r="D4202">
        <v>0</v>
      </c>
      <c r="E4202">
        <v>0</v>
      </c>
      <c r="F4202">
        <v>2</v>
      </c>
      <c r="G4202">
        <v>3</v>
      </c>
      <c r="H4202">
        <v>10</v>
      </c>
      <c r="I4202">
        <v>4</v>
      </c>
      <c r="J4202">
        <v>41</v>
      </c>
      <c r="K4202" t="s">
        <v>29</v>
      </c>
      <c r="L4202">
        <v>3</v>
      </c>
      <c r="M4202">
        <v>59</v>
      </c>
      <c r="N4202" t="s">
        <v>4853</v>
      </c>
      <c r="O4202" t="s">
        <v>1056</v>
      </c>
      <c r="P4202" t="s">
        <v>22</v>
      </c>
      <c r="Q4202" t="s">
        <v>37</v>
      </c>
      <c r="S4202" t="s">
        <v>63</v>
      </c>
      <c r="T4202" t="s">
        <v>299</v>
      </c>
      <c r="U4202" t="s">
        <v>4854</v>
      </c>
      <c r="V4202" t="s">
        <v>4707</v>
      </c>
      <c r="X4202" t="str">
        <f>VLOOKUP(pbp!V1435, games!$B$2:$R$40, 3, FALSE)</f>
        <v>2019-11-10T18:00Z</v>
      </c>
      <c r="Y4202">
        <f>VLOOKUP(1*V4202,NFLGames!$H$11:$H$555,1,FALSE)</f>
        <v>401220327</v>
      </c>
      <c r="Z4202">
        <f>VLOOKUP($Y4202, NFLGames!$H$11:$K$555,2,FALSE)</f>
        <v>2020</v>
      </c>
      <c r="AA4202">
        <f>VLOOKUP($Y4202, NFLGames!$H$11:$K$555,3,FALSE)</f>
        <v>10</v>
      </c>
      <c r="AB4202" s="6">
        <f>IF(A4203=0, 0, AH4203-tbl_pbp[[#This Row],[Saints Win %]])</f>
        <v>0.15800000000000003</v>
      </c>
      <c r="AE4202">
        <f>ABS(tbl_pbp[[#This Row],[play.homeScore]]-tbl_pbp[[#This Row],[play.awayScore]])</f>
        <v>7</v>
      </c>
      <c r="AF4202">
        <f>IF(tbl_pbp[[#This Row],[Play Saints Win % Increase]]&gt;=$AF$4,1,0)</f>
        <v>1</v>
      </c>
      <c r="AG4202" t="str">
        <f>VLOOKUP(tbl_pbp[[#This Row],[gameId]], games!$B$2:$T$40, 9, FALSE)</f>
        <v>san-francisco-49ers</v>
      </c>
      <c r="AH4202" s="5">
        <f>IF(tbl_pbp[[#This Row],[AwayTeam]] &lt;&gt; "new-orleans-saints", tbl_pbp[[#This Row],[homeWinPercentage]], 1-tbl_pbp[[#This Row],[homeWinPercentage]])</f>
        <v>0.34599999999999997</v>
      </c>
      <c r="AI4202" s="13">
        <f>tbl_pbp[[#This Row],[Kamara]]*tbl_pbp[[#This Row],[Impactful Play]]</f>
        <v>0</v>
      </c>
      <c r="AJ4202" s="13">
        <f>tbl_pbp[[#This Row],[Thomas]]*tbl_pbp[[#This Row],[Impactful Play]]</f>
        <v>0</v>
      </c>
      <c r="AK4202" s="13" t="str">
        <f>VLOOKUP(tbl_pbp[[#This Row],[Play Saints Win % Increase]], tbl_impact[],3,TRUE)</f>
        <v>Fragrant (10% to 20%)</v>
      </c>
    </row>
    <row r="4203" spans="1:37">
      <c r="A4203" s="1">
        <v>49</v>
      </c>
      <c r="B4203" s="5">
        <v>0.504</v>
      </c>
      <c r="C4203" t="s">
        <v>4855</v>
      </c>
      <c r="D4203">
        <v>0</v>
      </c>
      <c r="E4203">
        <v>0</v>
      </c>
      <c r="F4203">
        <v>2</v>
      </c>
      <c r="G4203">
        <v>3</v>
      </c>
      <c r="H4203">
        <v>10</v>
      </c>
      <c r="I4203">
        <v>4</v>
      </c>
      <c r="J4203">
        <v>41</v>
      </c>
      <c r="K4203" t="s">
        <v>29</v>
      </c>
      <c r="L4203">
        <v>4</v>
      </c>
      <c r="M4203">
        <v>59</v>
      </c>
      <c r="N4203" t="s">
        <v>4856</v>
      </c>
      <c r="O4203" t="s">
        <v>4857</v>
      </c>
      <c r="P4203" t="s">
        <v>66</v>
      </c>
      <c r="Q4203" t="s">
        <v>67</v>
      </c>
      <c r="R4203" t="s">
        <v>68</v>
      </c>
      <c r="S4203" t="s">
        <v>69</v>
      </c>
      <c r="T4203" t="s">
        <v>299</v>
      </c>
      <c r="U4203" t="s">
        <v>4858</v>
      </c>
      <c r="V4203" t="s">
        <v>4707</v>
      </c>
      <c r="X4203" t="str">
        <f>VLOOKUP(pbp!V1436, games!$B$2:$R$40, 3, FALSE)</f>
        <v>2019-11-10T18:00Z</v>
      </c>
      <c r="Y4203">
        <f>VLOOKUP(1*V4203,NFLGames!$H$11:$H$555,1,FALSE)</f>
        <v>401220327</v>
      </c>
      <c r="Z4203">
        <f>VLOOKUP($Y4203, NFLGames!$H$11:$K$555,2,FALSE)</f>
        <v>2020</v>
      </c>
      <c r="AA4203">
        <f>VLOOKUP($Y4203, NFLGames!$H$11:$K$555,3,FALSE)</f>
        <v>10</v>
      </c>
      <c r="AB4203" s="6">
        <f>IF(A4204=0, 0, AH4204-tbl_pbp[[#This Row],[Saints Win %]])</f>
        <v>-0.15300000000000002</v>
      </c>
      <c r="AE4203">
        <f>ABS(tbl_pbp[[#This Row],[play.homeScore]]-tbl_pbp[[#This Row],[play.awayScore]])</f>
        <v>7</v>
      </c>
      <c r="AF4203">
        <f>IF(tbl_pbp[[#This Row],[Play Saints Win % Increase]]&gt;=$AF$4,1,0)</f>
        <v>0</v>
      </c>
      <c r="AG4203" t="str">
        <f>VLOOKUP(tbl_pbp[[#This Row],[gameId]], games!$B$2:$T$40, 9, FALSE)</f>
        <v>san-francisco-49ers</v>
      </c>
      <c r="AH4203" s="5">
        <f>IF(tbl_pbp[[#This Row],[AwayTeam]] &lt;&gt; "new-orleans-saints", tbl_pbp[[#This Row],[homeWinPercentage]], 1-tbl_pbp[[#This Row],[homeWinPercentage]])</f>
        <v>0.504</v>
      </c>
      <c r="AI4203" s="13">
        <f>tbl_pbp[[#This Row],[Kamara]]*tbl_pbp[[#This Row],[Impactful Play]]</f>
        <v>0</v>
      </c>
      <c r="AJ4203" s="13">
        <f>tbl_pbp[[#This Row],[Thomas]]*tbl_pbp[[#This Row],[Impactful Play]]</f>
        <v>0</v>
      </c>
      <c r="AK4203" s="13" t="str">
        <f>VLOOKUP(tbl_pbp[[#This Row],[Play Saints Win % Increase]], tbl_impact[],3,TRUE)</f>
        <v>Stinky (worse than -10% to -20%)</v>
      </c>
    </row>
    <row r="4204" spans="1:37">
      <c r="A4204" s="1">
        <v>50</v>
      </c>
      <c r="B4204" s="5">
        <v>0.35099999999999998</v>
      </c>
      <c r="C4204" t="s">
        <v>4859</v>
      </c>
      <c r="D4204">
        <v>0</v>
      </c>
      <c r="E4204">
        <v>0</v>
      </c>
      <c r="F4204">
        <v>2</v>
      </c>
      <c r="G4204">
        <v>3</v>
      </c>
      <c r="H4204">
        <v>10</v>
      </c>
      <c r="I4204">
        <v>10</v>
      </c>
      <c r="J4204">
        <v>79</v>
      </c>
      <c r="K4204" t="s">
        <v>29</v>
      </c>
      <c r="L4204">
        <v>1</v>
      </c>
      <c r="M4204">
        <v>21</v>
      </c>
      <c r="N4204" t="s">
        <v>4860</v>
      </c>
      <c r="O4204" t="s">
        <v>2410</v>
      </c>
      <c r="P4204" t="s">
        <v>45</v>
      </c>
      <c r="Q4204" t="s">
        <v>46</v>
      </c>
      <c r="R4204" t="s">
        <v>47</v>
      </c>
      <c r="S4204" t="s">
        <v>33</v>
      </c>
      <c r="T4204" t="s">
        <v>4861</v>
      </c>
      <c r="U4204" t="s">
        <v>4862</v>
      </c>
      <c r="V4204" t="s">
        <v>4707</v>
      </c>
      <c r="X4204" t="str">
        <f>VLOOKUP(pbp!V1437, games!$B$2:$R$40, 3, FALSE)</f>
        <v>2019-11-10T18:00Z</v>
      </c>
      <c r="Y4204">
        <f>VLOOKUP(1*V4204,NFLGames!$H$11:$H$555,1,FALSE)</f>
        <v>401220327</v>
      </c>
      <c r="Z4204">
        <f>VLOOKUP($Y4204, NFLGames!$H$11:$K$555,2,FALSE)</f>
        <v>2020</v>
      </c>
      <c r="AA4204">
        <f>VLOOKUP($Y4204, NFLGames!$H$11:$K$555,3,FALSE)</f>
        <v>10</v>
      </c>
      <c r="AB4204" s="6">
        <f>IF(A4205=0, 0, AH4205-tbl_pbp[[#This Row],[Saints Win %]])</f>
        <v>0.18400000000000005</v>
      </c>
      <c r="AC4204">
        <v>1</v>
      </c>
      <c r="AE4204">
        <f>ABS(tbl_pbp[[#This Row],[play.homeScore]]-tbl_pbp[[#This Row],[play.awayScore]])</f>
        <v>7</v>
      </c>
      <c r="AF4204">
        <f>IF(tbl_pbp[[#This Row],[Play Saints Win % Increase]]&gt;=$AF$4,1,0)</f>
        <v>1</v>
      </c>
      <c r="AG4204" t="str">
        <f>VLOOKUP(tbl_pbp[[#This Row],[gameId]], games!$B$2:$T$40, 9, FALSE)</f>
        <v>san-francisco-49ers</v>
      </c>
      <c r="AH4204" s="5">
        <f>IF(tbl_pbp[[#This Row],[AwayTeam]] &lt;&gt; "new-orleans-saints", tbl_pbp[[#This Row],[homeWinPercentage]], 1-tbl_pbp[[#This Row],[homeWinPercentage]])</f>
        <v>0.35099999999999998</v>
      </c>
      <c r="AI4204" s="13">
        <f>tbl_pbp[[#This Row],[Kamara]]*tbl_pbp[[#This Row],[Impactful Play]]</f>
        <v>1</v>
      </c>
      <c r="AJ4204" s="13">
        <f>tbl_pbp[[#This Row],[Thomas]]*tbl_pbp[[#This Row],[Impactful Play]]</f>
        <v>0</v>
      </c>
      <c r="AK4204" s="13" t="str">
        <f>VLOOKUP(tbl_pbp[[#This Row],[Play Saints Win % Increase]], tbl_impact[],3,TRUE)</f>
        <v>Fragrant (10% to 20%)</v>
      </c>
    </row>
    <row r="4205" spans="1:37">
      <c r="A4205" s="1">
        <v>51</v>
      </c>
      <c r="B4205" s="5">
        <v>0.53500000000000003</v>
      </c>
      <c r="C4205" t="s">
        <v>4863</v>
      </c>
      <c r="D4205">
        <v>0</v>
      </c>
      <c r="E4205">
        <v>0</v>
      </c>
      <c r="F4205">
        <v>2</v>
      </c>
      <c r="G4205">
        <v>3</v>
      </c>
      <c r="H4205">
        <v>10</v>
      </c>
      <c r="I4205">
        <v>10</v>
      </c>
      <c r="J4205">
        <v>79</v>
      </c>
      <c r="K4205" t="s">
        <v>29</v>
      </c>
      <c r="L4205">
        <v>2</v>
      </c>
      <c r="M4205">
        <v>21</v>
      </c>
      <c r="N4205" t="s">
        <v>4864</v>
      </c>
      <c r="O4205" t="s">
        <v>4865</v>
      </c>
      <c r="P4205" t="s">
        <v>94</v>
      </c>
      <c r="Q4205" t="s">
        <v>95</v>
      </c>
      <c r="R4205" t="s">
        <v>96</v>
      </c>
      <c r="S4205" t="s">
        <v>120</v>
      </c>
      <c r="T4205" t="s">
        <v>4861</v>
      </c>
      <c r="U4205" t="s">
        <v>4866</v>
      </c>
      <c r="V4205" t="s">
        <v>4707</v>
      </c>
      <c r="X4205" t="str">
        <f>VLOOKUP(pbp!V1438, games!$B$2:$R$40, 3, FALSE)</f>
        <v>2019-11-10T18:00Z</v>
      </c>
      <c r="Y4205">
        <f>VLOOKUP(1*V4205,NFLGames!$H$11:$H$555,1,FALSE)</f>
        <v>401220327</v>
      </c>
      <c r="Z4205">
        <f>VLOOKUP($Y4205, NFLGames!$H$11:$K$555,2,FALSE)</f>
        <v>2020</v>
      </c>
      <c r="AA4205">
        <f>VLOOKUP($Y4205, NFLGames!$H$11:$K$555,3,FALSE)</f>
        <v>10</v>
      </c>
      <c r="AB4205" s="6">
        <f>IF(A4206=0, 0, AH4206-tbl_pbp[[#This Row],[Saints Win %]])</f>
        <v>-0.16500000000000004</v>
      </c>
      <c r="AE4205">
        <f>ABS(tbl_pbp[[#This Row],[play.homeScore]]-tbl_pbp[[#This Row],[play.awayScore]])</f>
        <v>7</v>
      </c>
      <c r="AF4205">
        <f>IF(tbl_pbp[[#This Row],[Play Saints Win % Increase]]&gt;=$AF$4,1,0)</f>
        <v>0</v>
      </c>
      <c r="AG4205" t="str">
        <f>VLOOKUP(tbl_pbp[[#This Row],[gameId]], games!$B$2:$T$40, 9, FALSE)</f>
        <v>san-francisco-49ers</v>
      </c>
      <c r="AH4205" s="5">
        <f>IF(tbl_pbp[[#This Row],[AwayTeam]] &lt;&gt; "new-orleans-saints", tbl_pbp[[#This Row],[homeWinPercentage]], 1-tbl_pbp[[#This Row],[homeWinPercentage]])</f>
        <v>0.53500000000000003</v>
      </c>
      <c r="AI4205" s="13">
        <f>tbl_pbp[[#This Row],[Kamara]]*tbl_pbp[[#This Row],[Impactful Play]]</f>
        <v>0</v>
      </c>
      <c r="AJ4205" s="13">
        <f>tbl_pbp[[#This Row],[Thomas]]*tbl_pbp[[#This Row],[Impactful Play]]</f>
        <v>0</v>
      </c>
      <c r="AK4205" s="13" t="str">
        <f>VLOOKUP(tbl_pbp[[#This Row],[Play Saints Win % Increase]], tbl_impact[],3,TRUE)</f>
        <v>Stinky (worse than -10% to -20%)</v>
      </c>
    </row>
    <row r="4206" spans="1:37">
      <c r="A4206" s="1">
        <v>52</v>
      </c>
      <c r="B4206" s="5">
        <v>0.37</v>
      </c>
      <c r="C4206" t="s">
        <v>4867</v>
      </c>
      <c r="D4206">
        <v>0</v>
      </c>
      <c r="E4206">
        <v>0</v>
      </c>
      <c r="F4206">
        <v>2</v>
      </c>
      <c r="G4206">
        <v>3</v>
      </c>
      <c r="H4206">
        <v>10</v>
      </c>
      <c r="I4206">
        <v>10</v>
      </c>
      <c r="J4206">
        <v>89</v>
      </c>
      <c r="K4206" t="s">
        <v>29</v>
      </c>
      <c r="L4206">
        <v>1</v>
      </c>
      <c r="M4206">
        <v>11</v>
      </c>
      <c r="N4206" t="s">
        <v>4868</v>
      </c>
      <c r="O4206" t="s">
        <v>3597</v>
      </c>
      <c r="P4206" t="s">
        <v>266</v>
      </c>
      <c r="Q4206" t="s">
        <v>267</v>
      </c>
      <c r="S4206" t="s">
        <v>33</v>
      </c>
      <c r="T4206" t="s">
        <v>4869</v>
      </c>
      <c r="U4206" t="s">
        <v>4870</v>
      </c>
      <c r="V4206" t="s">
        <v>4707</v>
      </c>
      <c r="X4206" t="str">
        <f>VLOOKUP(pbp!V1439, games!$B$2:$R$40, 3, FALSE)</f>
        <v>2019-11-10T18:00Z</v>
      </c>
      <c r="Y4206">
        <f>VLOOKUP(1*V4206,NFLGames!$H$11:$H$555,1,FALSE)</f>
        <v>401220327</v>
      </c>
      <c r="Z4206">
        <f>VLOOKUP($Y4206, NFLGames!$H$11:$K$555,2,FALSE)</f>
        <v>2020</v>
      </c>
      <c r="AA4206">
        <f>VLOOKUP($Y4206, NFLGames!$H$11:$K$555,3,FALSE)</f>
        <v>10</v>
      </c>
      <c r="AB4206" s="6">
        <f>IF(A4207=0, 0, AH4207-tbl_pbp[[#This Row],[Saints Win %]])</f>
        <v>0.15800000000000003</v>
      </c>
      <c r="AE4206">
        <f>ABS(tbl_pbp[[#This Row],[play.homeScore]]-tbl_pbp[[#This Row],[play.awayScore]])</f>
        <v>7</v>
      </c>
      <c r="AF4206">
        <f>IF(tbl_pbp[[#This Row],[Play Saints Win % Increase]]&gt;=$AF$4,1,0)</f>
        <v>1</v>
      </c>
      <c r="AG4206" t="str">
        <f>VLOOKUP(tbl_pbp[[#This Row],[gameId]], games!$B$2:$T$40, 9, FALSE)</f>
        <v>san-francisco-49ers</v>
      </c>
      <c r="AH4206" s="5">
        <f>IF(tbl_pbp[[#This Row],[AwayTeam]] &lt;&gt; "new-orleans-saints", tbl_pbp[[#This Row],[homeWinPercentage]], 1-tbl_pbp[[#This Row],[homeWinPercentage]])</f>
        <v>0.37</v>
      </c>
      <c r="AI4206" s="13">
        <f>tbl_pbp[[#This Row],[Kamara]]*tbl_pbp[[#This Row],[Impactful Play]]</f>
        <v>0</v>
      </c>
      <c r="AJ4206" s="13">
        <f>tbl_pbp[[#This Row],[Thomas]]*tbl_pbp[[#This Row],[Impactful Play]]</f>
        <v>0</v>
      </c>
      <c r="AK4206" s="13" t="str">
        <f>VLOOKUP(tbl_pbp[[#This Row],[Play Saints Win % Increase]], tbl_impact[],3,TRUE)</f>
        <v>Fragrant (10% to 20%)</v>
      </c>
    </row>
    <row r="4207" spans="1:37">
      <c r="A4207" s="1">
        <v>53</v>
      </c>
      <c r="B4207" s="5">
        <v>0.52800000000000002</v>
      </c>
      <c r="C4207" t="s">
        <v>4871</v>
      </c>
      <c r="D4207">
        <v>0</v>
      </c>
      <c r="E4207">
        <v>0</v>
      </c>
      <c r="F4207">
        <v>2</v>
      </c>
      <c r="G4207">
        <v>3</v>
      </c>
      <c r="H4207">
        <v>10</v>
      </c>
      <c r="I4207">
        <v>8</v>
      </c>
      <c r="J4207">
        <v>91</v>
      </c>
      <c r="K4207" t="s">
        <v>29</v>
      </c>
      <c r="L4207">
        <v>2</v>
      </c>
      <c r="M4207">
        <v>9</v>
      </c>
      <c r="N4207" t="s">
        <v>4872</v>
      </c>
      <c r="O4207" t="s">
        <v>4873</v>
      </c>
      <c r="P4207" t="s">
        <v>45</v>
      </c>
      <c r="Q4207" t="s">
        <v>46</v>
      </c>
      <c r="R4207" t="s">
        <v>47</v>
      </c>
      <c r="S4207" t="s">
        <v>73</v>
      </c>
      <c r="T4207" t="s">
        <v>4874</v>
      </c>
      <c r="U4207" t="s">
        <v>4875</v>
      </c>
      <c r="V4207" t="s">
        <v>4707</v>
      </c>
      <c r="X4207" t="str">
        <f>VLOOKUP(pbp!V1440, games!$B$2:$R$40, 3, FALSE)</f>
        <v>2019-11-10T18:00Z</v>
      </c>
      <c r="Y4207">
        <f>VLOOKUP(1*V4207,NFLGames!$H$11:$H$555,1,FALSE)</f>
        <v>401220327</v>
      </c>
      <c r="Z4207">
        <f>VLOOKUP($Y4207, NFLGames!$H$11:$K$555,2,FALSE)</f>
        <v>2020</v>
      </c>
      <c r="AA4207">
        <f>VLOOKUP($Y4207, NFLGames!$H$11:$K$555,3,FALSE)</f>
        <v>10</v>
      </c>
      <c r="AB4207" s="6">
        <f>IF(A4208=0, 0, AH4208-tbl_pbp[[#This Row],[Saints Win %]])</f>
        <v>4.4999999999999929E-2</v>
      </c>
      <c r="AE4207">
        <f>ABS(tbl_pbp[[#This Row],[play.homeScore]]-tbl_pbp[[#This Row],[play.awayScore]])</f>
        <v>7</v>
      </c>
      <c r="AF4207">
        <f>IF(tbl_pbp[[#This Row],[Play Saints Win % Increase]]&gt;=$AF$4,1,0)</f>
        <v>0</v>
      </c>
      <c r="AG4207" t="str">
        <f>VLOOKUP(tbl_pbp[[#This Row],[gameId]], games!$B$2:$T$40, 9, FALSE)</f>
        <v>san-francisco-49ers</v>
      </c>
      <c r="AH4207" s="5">
        <f>IF(tbl_pbp[[#This Row],[AwayTeam]] &lt;&gt; "new-orleans-saints", tbl_pbp[[#This Row],[homeWinPercentage]], 1-tbl_pbp[[#This Row],[homeWinPercentage]])</f>
        <v>0.52800000000000002</v>
      </c>
      <c r="AI4207" s="13">
        <f>tbl_pbp[[#This Row],[Kamara]]*tbl_pbp[[#This Row],[Impactful Play]]</f>
        <v>0</v>
      </c>
      <c r="AJ4207" s="13">
        <f>tbl_pbp[[#This Row],[Thomas]]*tbl_pbp[[#This Row],[Impactful Play]]</f>
        <v>0</v>
      </c>
      <c r="AK4207" s="13" t="str">
        <f>VLOOKUP(tbl_pbp[[#This Row],[Play Saints Win % Increase]], tbl_impact[],3,TRUE)</f>
        <v>Scented (0 to +5%)</v>
      </c>
    </row>
    <row r="4208" spans="1:37">
      <c r="A4208" s="1">
        <v>54</v>
      </c>
      <c r="B4208" s="5">
        <v>0.57299999999999995</v>
      </c>
      <c r="C4208" t="s">
        <v>4876</v>
      </c>
      <c r="D4208">
        <v>0</v>
      </c>
      <c r="E4208">
        <v>0</v>
      </c>
      <c r="F4208">
        <v>2</v>
      </c>
      <c r="G4208">
        <v>10</v>
      </c>
      <c r="H4208">
        <v>10</v>
      </c>
      <c r="I4208">
        <v>1</v>
      </c>
      <c r="J4208">
        <v>98</v>
      </c>
      <c r="K4208" t="s">
        <v>29</v>
      </c>
      <c r="L4208">
        <v>3</v>
      </c>
      <c r="M4208">
        <v>2</v>
      </c>
      <c r="N4208" t="s">
        <v>4877</v>
      </c>
      <c r="O4208" t="s">
        <v>4878</v>
      </c>
      <c r="P4208" t="s">
        <v>326</v>
      </c>
      <c r="Q4208" t="s">
        <v>327</v>
      </c>
      <c r="R4208" t="s">
        <v>105</v>
      </c>
      <c r="S4208" t="s">
        <v>54</v>
      </c>
      <c r="T4208" t="s">
        <v>4879</v>
      </c>
      <c r="U4208" t="s">
        <v>4880</v>
      </c>
      <c r="V4208" t="s">
        <v>4707</v>
      </c>
      <c r="X4208" t="str">
        <f>VLOOKUP(pbp!V1441, games!$B$2:$R$40, 3, FALSE)</f>
        <v>2019-11-10T18:00Z</v>
      </c>
      <c r="Y4208">
        <f>VLOOKUP(1*V4208,NFLGames!$H$11:$H$555,1,FALSE)</f>
        <v>401220327</v>
      </c>
      <c r="Z4208">
        <f>VLOOKUP($Y4208, NFLGames!$H$11:$K$555,2,FALSE)</f>
        <v>2020</v>
      </c>
      <c r="AA4208">
        <f>VLOOKUP($Y4208, NFLGames!$H$11:$K$555,3,FALSE)</f>
        <v>10</v>
      </c>
      <c r="AB4208" s="6">
        <f>IF(A4209=0, 0, AH4209-tbl_pbp[[#This Row],[Saints Win %]])</f>
        <v>1.5000000000000013E-2</v>
      </c>
      <c r="AE4208">
        <f>ABS(tbl_pbp[[#This Row],[play.homeScore]]-tbl_pbp[[#This Row],[play.awayScore]])</f>
        <v>0</v>
      </c>
      <c r="AF4208">
        <f>IF(tbl_pbp[[#This Row],[Play Saints Win % Increase]]&gt;=$AF$4,1,0)</f>
        <v>0</v>
      </c>
      <c r="AG4208" t="str">
        <f>VLOOKUP(tbl_pbp[[#This Row],[gameId]], games!$B$2:$T$40, 9, FALSE)</f>
        <v>san-francisco-49ers</v>
      </c>
      <c r="AH4208" s="5">
        <f>IF(tbl_pbp[[#This Row],[AwayTeam]] &lt;&gt; "new-orleans-saints", tbl_pbp[[#This Row],[homeWinPercentage]], 1-tbl_pbp[[#This Row],[homeWinPercentage]])</f>
        <v>0.57299999999999995</v>
      </c>
      <c r="AI4208" s="13">
        <f>tbl_pbp[[#This Row],[Kamara]]*tbl_pbp[[#This Row],[Impactful Play]]</f>
        <v>0</v>
      </c>
      <c r="AJ4208" s="13">
        <f>tbl_pbp[[#This Row],[Thomas]]*tbl_pbp[[#This Row],[Impactful Play]]</f>
        <v>0</v>
      </c>
      <c r="AK4208" s="13" t="str">
        <f>VLOOKUP(tbl_pbp[[#This Row],[Play Saints Win % Increase]], tbl_impact[],3,TRUE)</f>
        <v>Scented (0 to +5%)</v>
      </c>
    </row>
    <row r="4209" spans="1:37">
      <c r="A4209" s="1">
        <v>55</v>
      </c>
      <c r="B4209" s="5">
        <v>0.58799999999999997</v>
      </c>
      <c r="C4209" t="s">
        <v>4881</v>
      </c>
      <c r="D4209">
        <v>0</v>
      </c>
      <c r="E4209">
        <v>0</v>
      </c>
      <c r="F4209">
        <v>2</v>
      </c>
      <c r="G4209">
        <v>10</v>
      </c>
      <c r="H4209">
        <v>10</v>
      </c>
      <c r="I4209">
        <v>0</v>
      </c>
      <c r="J4209">
        <v>35</v>
      </c>
      <c r="K4209" t="s">
        <v>29</v>
      </c>
      <c r="L4209">
        <v>0</v>
      </c>
      <c r="M4209">
        <v>65</v>
      </c>
      <c r="N4209" t="s">
        <v>4882</v>
      </c>
      <c r="O4209" t="s">
        <v>4878</v>
      </c>
      <c r="P4209" t="s">
        <v>25</v>
      </c>
      <c r="Q4209" t="s">
        <v>26</v>
      </c>
      <c r="R4209" t="s">
        <v>27</v>
      </c>
      <c r="V4209" t="s">
        <v>4707</v>
      </c>
      <c r="X4209" t="str">
        <f>VLOOKUP(pbp!V1442, games!$B$2:$R$40, 3, FALSE)</f>
        <v>2019-11-10T18:00Z</v>
      </c>
      <c r="Y4209">
        <f>VLOOKUP(1*V4209,NFLGames!$H$11:$H$555,1,FALSE)</f>
        <v>401220327</v>
      </c>
      <c r="Z4209">
        <f>VLOOKUP($Y4209, NFLGames!$H$11:$K$555,2,FALSE)</f>
        <v>2020</v>
      </c>
      <c r="AA4209">
        <f>VLOOKUP($Y4209, NFLGames!$H$11:$K$555,3,FALSE)</f>
        <v>10</v>
      </c>
      <c r="AB4209" s="6">
        <f>IF(A4210=0, 0, AH4210-tbl_pbp[[#This Row],[Saints Win %]])</f>
        <v>-1.8000000000000016E-2</v>
      </c>
      <c r="AE4209">
        <f>ABS(tbl_pbp[[#This Row],[play.homeScore]]-tbl_pbp[[#This Row],[play.awayScore]])</f>
        <v>0</v>
      </c>
      <c r="AF4209">
        <f>IF(tbl_pbp[[#This Row],[Play Saints Win % Increase]]&gt;=$AF$4,1,0)</f>
        <v>0</v>
      </c>
      <c r="AG4209" t="str">
        <f>VLOOKUP(tbl_pbp[[#This Row],[gameId]], games!$B$2:$T$40, 9, FALSE)</f>
        <v>san-francisco-49ers</v>
      </c>
      <c r="AH4209" s="5">
        <f>IF(tbl_pbp[[#This Row],[AwayTeam]] &lt;&gt; "new-orleans-saints", tbl_pbp[[#This Row],[homeWinPercentage]], 1-tbl_pbp[[#This Row],[homeWinPercentage]])</f>
        <v>0.58799999999999997</v>
      </c>
      <c r="AI4209" s="13">
        <f>tbl_pbp[[#This Row],[Kamara]]*tbl_pbp[[#This Row],[Impactful Play]]</f>
        <v>0</v>
      </c>
      <c r="AJ4209" s="13">
        <f>tbl_pbp[[#This Row],[Thomas]]*tbl_pbp[[#This Row],[Impactful Play]]</f>
        <v>0</v>
      </c>
      <c r="AK4209" s="13" t="str">
        <f>VLOOKUP(tbl_pbp[[#This Row],[Play Saints Win % Increase]], tbl_impact[],3,TRUE)</f>
        <v>Bad (0 to -5%)</v>
      </c>
    </row>
    <row r="4210" spans="1:37">
      <c r="A4210" s="1">
        <v>56</v>
      </c>
      <c r="B4210" s="5">
        <v>0.56999999999999995</v>
      </c>
      <c r="C4210" t="s">
        <v>4883</v>
      </c>
      <c r="D4210">
        <v>0</v>
      </c>
      <c r="E4210">
        <v>0</v>
      </c>
      <c r="F4210">
        <v>2</v>
      </c>
      <c r="G4210">
        <v>10</v>
      </c>
      <c r="H4210">
        <v>10</v>
      </c>
      <c r="I4210">
        <v>10</v>
      </c>
      <c r="J4210">
        <v>86</v>
      </c>
      <c r="K4210" t="s">
        <v>4709</v>
      </c>
      <c r="L4210">
        <v>1</v>
      </c>
      <c r="M4210">
        <v>86</v>
      </c>
      <c r="N4210" t="s">
        <v>4884</v>
      </c>
      <c r="O4210" t="s">
        <v>471</v>
      </c>
      <c r="P4210" t="s">
        <v>45</v>
      </c>
      <c r="Q4210" t="s">
        <v>46</v>
      </c>
      <c r="R4210" t="s">
        <v>47</v>
      </c>
      <c r="S4210" t="s">
        <v>33</v>
      </c>
      <c r="T4210" t="s">
        <v>4885</v>
      </c>
      <c r="U4210" t="s">
        <v>4886</v>
      </c>
      <c r="V4210" t="s">
        <v>4707</v>
      </c>
      <c r="X4210" t="str">
        <f>VLOOKUP(pbp!V1443, games!$B$2:$R$40, 3, FALSE)</f>
        <v>2019-11-10T18:00Z</v>
      </c>
      <c r="Y4210">
        <f>VLOOKUP(1*V4210,NFLGames!$H$11:$H$555,1,FALSE)</f>
        <v>401220327</v>
      </c>
      <c r="Z4210">
        <f>VLOOKUP($Y4210, NFLGames!$H$11:$K$555,2,FALSE)</f>
        <v>2020</v>
      </c>
      <c r="AA4210">
        <f>VLOOKUP($Y4210, NFLGames!$H$11:$K$555,3,FALSE)</f>
        <v>10</v>
      </c>
      <c r="AB4210" s="6">
        <f>IF(A4211=0, 0, AH4211-tbl_pbp[[#This Row],[Saints Win %]])</f>
        <v>-6.0000000000000053E-3</v>
      </c>
      <c r="AE4210">
        <f>ABS(tbl_pbp[[#This Row],[play.homeScore]]-tbl_pbp[[#This Row],[play.awayScore]])</f>
        <v>0</v>
      </c>
      <c r="AF4210">
        <f>IF(tbl_pbp[[#This Row],[Play Saints Win % Increase]]&gt;=$AF$4,1,0)</f>
        <v>0</v>
      </c>
      <c r="AG4210" t="str">
        <f>VLOOKUP(tbl_pbp[[#This Row],[gameId]], games!$B$2:$T$40, 9, FALSE)</f>
        <v>san-francisco-49ers</v>
      </c>
      <c r="AH4210" s="5">
        <f>IF(tbl_pbp[[#This Row],[AwayTeam]] &lt;&gt; "new-orleans-saints", tbl_pbp[[#This Row],[homeWinPercentage]], 1-tbl_pbp[[#This Row],[homeWinPercentage]])</f>
        <v>0.56999999999999995</v>
      </c>
      <c r="AI4210" s="13">
        <f>tbl_pbp[[#This Row],[Kamara]]*tbl_pbp[[#This Row],[Impactful Play]]</f>
        <v>0</v>
      </c>
      <c r="AJ4210" s="13">
        <f>tbl_pbp[[#This Row],[Thomas]]*tbl_pbp[[#This Row],[Impactful Play]]</f>
        <v>0</v>
      </c>
      <c r="AK4210" s="13" t="str">
        <f>VLOOKUP(tbl_pbp[[#This Row],[Play Saints Win % Increase]], tbl_impact[],3,TRUE)</f>
        <v>Bad (0 to -5%)</v>
      </c>
    </row>
    <row r="4211" spans="1:37">
      <c r="A4211" s="1">
        <v>57</v>
      </c>
      <c r="B4211" s="5">
        <v>0.56399999999999995</v>
      </c>
      <c r="C4211" t="s">
        <v>4887</v>
      </c>
      <c r="D4211">
        <v>0</v>
      </c>
      <c r="E4211">
        <v>0</v>
      </c>
      <c r="F4211">
        <v>2</v>
      </c>
      <c r="G4211">
        <v>10</v>
      </c>
      <c r="H4211">
        <v>10</v>
      </c>
      <c r="I4211">
        <v>2</v>
      </c>
      <c r="J4211">
        <v>78</v>
      </c>
      <c r="K4211" t="s">
        <v>4709</v>
      </c>
      <c r="L4211">
        <v>2</v>
      </c>
      <c r="M4211">
        <v>78</v>
      </c>
      <c r="N4211" t="s">
        <v>4888</v>
      </c>
      <c r="O4211" t="s">
        <v>4889</v>
      </c>
      <c r="P4211" t="s">
        <v>45</v>
      </c>
      <c r="Q4211" t="s">
        <v>46</v>
      </c>
      <c r="R4211" t="s">
        <v>47</v>
      </c>
      <c r="S4211" t="s">
        <v>51</v>
      </c>
      <c r="T4211" t="s">
        <v>4715</v>
      </c>
      <c r="U4211" t="s">
        <v>4890</v>
      </c>
      <c r="V4211" t="s">
        <v>4707</v>
      </c>
      <c r="X4211" t="str">
        <f>VLOOKUP(pbp!V1444, games!$B$2:$R$40, 3, FALSE)</f>
        <v>2019-11-10T18:00Z</v>
      </c>
      <c r="Y4211">
        <f>VLOOKUP(1*V4211,NFLGames!$H$11:$H$555,1,FALSE)</f>
        <v>401220327</v>
      </c>
      <c r="Z4211">
        <f>VLOOKUP($Y4211, NFLGames!$H$11:$K$555,2,FALSE)</f>
        <v>2020</v>
      </c>
      <c r="AA4211">
        <f>VLOOKUP($Y4211, NFLGames!$H$11:$K$555,3,FALSE)</f>
        <v>10</v>
      </c>
      <c r="AB4211" s="6">
        <f>IF(A4212=0, 0, AH4212-tbl_pbp[[#This Row],[Saints Win %]])</f>
        <v>1.7000000000000015E-2</v>
      </c>
      <c r="AE4211">
        <f>ABS(tbl_pbp[[#This Row],[play.homeScore]]-tbl_pbp[[#This Row],[play.awayScore]])</f>
        <v>0</v>
      </c>
      <c r="AF4211">
        <f>IF(tbl_pbp[[#This Row],[Play Saints Win % Increase]]&gt;=$AF$4,1,0)</f>
        <v>0</v>
      </c>
      <c r="AG4211" t="str">
        <f>VLOOKUP(tbl_pbp[[#This Row],[gameId]], games!$B$2:$T$40, 9, FALSE)</f>
        <v>san-francisco-49ers</v>
      </c>
      <c r="AH4211" s="5">
        <f>IF(tbl_pbp[[#This Row],[AwayTeam]] &lt;&gt; "new-orleans-saints", tbl_pbp[[#This Row],[homeWinPercentage]], 1-tbl_pbp[[#This Row],[homeWinPercentage]])</f>
        <v>0.56399999999999995</v>
      </c>
      <c r="AI4211" s="13">
        <f>tbl_pbp[[#This Row],[Kamara]]*tbl_pbp[[#This Row],[Impactful Play]]</f>
        <v>0</v>
      </c>
      <c r="AJ4211" s="13">
        <f>tbl_pbp[[#This Row],[Thomas]]*tbl_pbp[[#This Row],[Impactful Play]]</f>
        <v>0</v>
      </c>
      <c r="AK4211" s="13" t="str">
        <f>VLOOKUP(tbl_pbp[[#This Row],[Play Saints Win % Increase]], tbl_impact[],3,TRUE)</f>
        <v>Scented (0 to +5%)</v>
      </c>
    </row>
    <row r="4212" spans="1:37">
      <c r="A4212" s="1">
        <v>58</v>
      </c>
      <c r="B4212" s="5">
        <v>0.58099999999999996</v>
      </c>
      <c r="C4212" t="s">
        <v>4891</v>
      </c>
      <c r="D4212">
        <v>0</v>
      </c>
      <c r="E4212">
        <v>0</v>
      </c>
      <c r="F4212">
        <v>2</v>
      </c>
      <c r="G4212">
        <v>10</v>
      </c>
      <c r="H4212">
        <v>10</v>
      </c>
      <c r="I4212">
        <v>10</v>
      </c>
      <c r="J4212">
        <v>74</v>
      </c>
      <c r="K4212" t="s">
        <v>4709</v>
      </c>
      <c r="L4212">
        <v>1</v>
      </c>
      <c r="M4212">
        <v>74</v>
      </c>
      <c r="N4212" t="s">
        <v>4892</v>
      </c>
      <c r="O4212" t="s">
        <v>1399</v>
      </c>
      <c r="P4212" t="s">
        <v>45</v>
      </c>
      <c r="Q4212" t="s">
        <v>46</v>
      </c>
      <c r="R4212" t="s">
        <v>47</v>
      </c>
      <c r="S4212" t="s">
        <v>33</v>
      </c>
      <c r="T4212" t="s">
        <v>4893</v>
      </c>
      <c r="U4212" t="s">
        <v>4894</v>
      </c>
      <c r="V4212" t="s">
        <v>4707</v>
      </c>
      <c r="X4212" t="str">
        <f>VLOOKUP(pbp!V1445, games!$B$2:$R$40, 3, FALSE)</f>
        <v>2019-11-10T18:00Z</v>
      </c>
      <c r="Y4212">
        <f>VLOOKUP(1*V4212,NFLGames!$H$11:$H$555,1,FALSE)</f>
        <v>401220327</v>
      </c>
      <c r="Z4212">
        <f>VLOOKUP($Y4212, NFLGames!$H$11:$K$555,2,FALSE)</f>
        <v>2020</v>
      </c>
      <c r="AA4212">
        <f>VLOOKUP($Y4212, NFLGames!$H$11:$K$555,3,FALSE)</f>
        <v>10</v>
      </c>
      <c r="AB4212" s="6">
        <f>IF(A4213=0, 0, AH4213-tbl_pbp[[#This Row],[Saints Win %]])</f>
        <v>6.0000000000000053E-3</v>
      </c>
      <c r="AE4212">
        <f>ABS(tbl_pbp[[#This Row],[play.homeScore]]-tbl_pbp[[#This Row],[play.awayScore]])</f>
        <v>0</v>
      </c>
      <c r="AF4212">
        <f>IF(tbl_pbp[[#This Row],[Play Saints Win % Increase]]&gt;=$AF$4,1,0)</f>
        <v>0</v>
      </c>
      <c r="AG4212" t="str">
        <f>VLOOKUP(tbl_pbp[[#This Row],[gameId]], games!$B$2:$T$40, 9, FALSE)</f>
        <v>san-francisco-49ers</v>
      </c>
      <c r="AH4212" s="5">
        <f>IF(tbl_pbp[[#This Row],[AwayTeam]] &lt;&gt; "new-orleans-saints", tbl_pbp[[#This Row],[homeWinPercentage]], 1-tbl_pbp[[#This Row],[homeWinPercentage]])</f>
        <v>0.58099999999999996</v>
      </c>
      <c r="AI4212" s="13">
        <f>tbl_pbp[[#This Row],[Kamara]]*tbl_pbp[[#This Row],[Impactful Play]]</f>
        <v>0</v>
      </c>
      <c r="AJ4212" s="13">
        <f>tbl_pbp[[#This Row],[Thomas]]*tbl_pbp[[#This Row],[Impactful Play]]</f>
        <v>0</v>
      </c>
      <c r="AK4212" s="13" t="str">
        <f>VLOOKUP(tbl_pbp[[#This Row],[Play Saints Win % Increase]], tbl_impact[],3,TRUE)</f>
        <v>Scented (0 to +5%)</v>
      </c>
    </row>
    <row r="4213" spans="1:37">
      <c r="A4213" s="1">
        <v>59</v>
      </c>
      <c r="B4213" s="5">
        <v>0.58699999999999997</v>
      </c>
      <c r="C4213" t="s">
        <v>4895</v>
      </c>
      <c r="D4213">
        <v>0</v>
      </c>
      <c r="E4213">
        <v>0</v>
      </c>
      <c r="F4213">
        <v>2</v>
      </c>
      <c r="G4213">
        <v>10</v>
      </c>
      <c r="H4213">
        <v>10</v>
      </c>
      <c r="I4213">
        <v>7</v>
      </c>
      <c r="J4213">
        <v>71</v>
      </c>
      <c r="K4213" t="s">
        <v>4709</v>
      </c>
      <c r="L4213">
        <v>2</v>
      </c>
      <c r="M4213">
        <v>71</v>
      </c>
      <c r="N4213" t="s">
        <v>4896</v>
      </c>
      <c r="O4213" t="s">
        <v>418</v>
      </c>
      <c r="P4213" t="s">
        <v>45</v>
      </c>
      <c r="Q4213" t="s">
        <v>46</v>
      </c>
      <c r="R4213" t="s">
        <v>47</v>
      </c>
      <c r="S4213" t="s">
        <v>220</v>
      </c>
      <c r="T4213" t="s">
        <v>4897</v>
      </c>
      <c r="U4213" t="s">
        <v>4898</v>
      </c>
      <c r="V4213" t="s">
        <v>4707</v>
      </c>
      <c r="X4213" t="str">
        <f>VLOOKUP(pbp!V1446, games!$B$2:$R$40, 3, FALSE)</f>
        <v>2019-11-10T18:00Z</v>
      </c>
      <c r="Y4213">
        <f>VLOOKUP(1*V4213,NFLGames!$H$11:$H$555,1,FALSE)</f>
        <v>401220327</v>
      </c>
      <c r="Z4213">
        <f>VLOOKUP($Y4213, NFLGames!$H$11:$K$555,2,FALSE)</f>
        <v>2020</v>
      </c>
      <c r="AA4213">
        <f>VLOOKUP($Y4213, NFLGames!$H$11:$K$555,3,FALSE)</f>
        <v>10</v>
      </c>
      <c r="AB4213" s="6">
        <f>IF(A4214=0, 0, AH4214-tbl_pbp[[#This Row],[Saints Win %]])</f>
        <v>-4.9999999999999933E-2</v>
      </c>
      <c r="AE4213">
        <f>ABS(tbl_pbp[[#This Row],[play.homeScore]]-tbl_pbp[[#This Row],[play.awayScore]])</f>
        <v>0</v>
      </c>
      <c r="AF4213">
        <f>IF(tbl_pbp[[#This Row],[Play Saints Win % Increase]]&gt;=$AF$4,1,0)</f>
        <v>0</v>
      </c>
      <c r="AG4213" t="str">
        <f>VLOOKUP(tbl_pbp[[#This Row],[gameId]], games!$B$2:$T$40, 9, FALSE)</f>
        <v>san-francisco-49ers</v>
      </c>
      <c r="AH4213" s="5">
        <f>IF(tbl_pbp[[#This Row],[AwayTeam]] &lt;&gt; "new-orleans-saints", tbl_pbp[[#This Row],[homeWinPercentage]], 1-tbl_pbp[[#This Row],[homeWinPercentage]])</f>
        <v>0.58699999999999997</v>
      </c>
      <c r="AI4213" s="13">
        <f>tbl_pbp[[#This Row],[Kamara]]*tbl_pbp[[#This Row],[Impactful Play]]</f>
        <v>0</v>
      </c>
      <c r="AJ4213" s="13">
        <f>tbl_pbp[[#This Row],[Thomas]]*tbl_pbp[[#This Row],[Impactful Play]]</f>
        <v>0</v>
      </c>
      <c r="AK4213" s="13" t="str">
        <f>VLOOKUP(tbl_pbp[[#This Row],[Play Saints Win % Increase]], tbl_impact[],3,TRUE)</f>
        <v>Bad (0 to -5%)</v>
      </c>
    </row>
    <row r="4214" spans="1:37">
      <c r="A4214" s="1">
        <v>60</v>
      </c>
      <c r="B4214" s="5">
        <v>0.53700000000000003</v>
      </c>
      <c r="C4214" t="s">
        <v>4899</v>
      </c>
      <c r="D4214">
        <v>0</v>
      </c>
      <c r="E4214">
        <v>0</v>
      </c>
      <c r="F4214">
        <v>2</v>
      </c>
      <c r="G4214">
        <v>10</v>
      </c>
      <c r="H4214">
        <v>10</v>
      </c>
      <c r="I4214">
        <v>5</v>
      </c>
      <c r="J4214">
        <v>69</v>
      </c>
      <c r="K4214" t="s">
        <v>4709</v>
      </c>
      <c r="L4214">
        <v>3</v>
      </c>
      <c r="M4214">
        <v>69</v>
      </c>
      <c r="N4214" t="s">
        <v>4900</v>
      </c>
      <c r="O4214" t="s">
        <v>584</v>
      </c>
      <c r="P4214" t="s">
        <v>30</v>
      </c>
      <c r="Q4214" t="s">
        <v>31</v>
      </c>
      <c r="R4214" t="s">
        <v>32</v>
      </c>
      <c r="S4214" t="s">
        <v>42</v>
      </c>
      <c r="T4214" t="s">
        <v>4815</v>
      </c>
      <c r="U4214" t="s">
        <v>4901</v>
      </c>
      <c r="V4214" t="s">
        <v>4707</v>
      </c>
      <c r="X4214" t="str">
        <f>VLOOKUP(pbp!V1447, games!$B$2:$R$40, 3, FALSE)</f>
        <v>2019-11-10T18:00Z</v>
      </c>
      <c r="Y4214">
        <f>VLOOKUP(1*V4214,NFLGames!$H$11:$H$555,1,FALSE)</f>
        <v>401220327</v>
      </c>
      <c r="Z4214">
        <f>VLOOKUP($Y4214, NFLGames!$H$11:$K$555,2,FALSE)</f>
        <v>2020</v>
      </c>
      <c r="AA4214">
        <f>VLOOKUP($Y4214, NFLGames!$H$11:$K$555,3,FALSE)</f>
        <v>10</v>
      </c>
      <c r="AB4214" s="6">
        <f>IF(A4215=0, 0, AH4215-tbl_pbp[[#This Row],[Saints Win %]])</f>
        <v>-2.5000000000000022E-2</v>
      </c>
      <c r="AE4214">
        <f>ABS(tbl_pbp[[#This Row],[play.homeScore]]-tbl_pbp[[#This Row],[play.awayScore]])</f>
        <v>0</v>
      </c>
      <c r="AF4214">
        <f>IF(tbl_pbp[[#This Row],[Play Saints Win % Increase]]&gt;=$AF$4,1,0)</f>
        <v>0</v>
      </c>
      <c r="AG4214" t="str">
        <f>VLOOKUP(tbl_pbp[[#This Row],[gameId]], games!$B$2:$T$40, 9, FALSE)</f>
        <v>san-francisco-49ers</v>
      </c>
      <c r="AH4214" s="5">
        <f>IF(tbl_pbp[[#This Row],[AwayTeam]] &lt;&gt; "new-orleans-saints", tbl_pbp[[#This Row],[homeWinPercentage]], 1-tbl_pbp[[#This Row],[homeWinPercentage]])</f>
        <v>0.53700000000000003</v>
      </c>
      <c r="AI4214" s="13">
        <f>tbl_pbp[[#This Row],[Kamara]]*tbl_pbp[[#This Row],[Impactful Play]]</f>
        <v>0</v>
      </c>
      <c r="AJ4214" s="13">
        <f>tbl_pbp[[#This Row],[Thomas]]*tbl_pbp[[#This Row],[Impactful Play]]</f>
        <v>0</v>
      </c>
      <c r="AK4214" s="13" t="str">
        <f>VLOOKUP(tbl_pbp[[#This Row],[Play Saints Win % Increase]], tbl_impact[],3,TRUE)</f>
        <v>Bad (0 to -5%)</v>
      </c>
    </row>
    <row r="4215" spans="1:37">
      <c r="A4215" s="1">
        <v>61</v>
      </c>
      <c r="B4215" s="5">
        <v>0.51200000000000001</v>
      </c>
      <c r="C4215" t="s">
        <v>4902</v>
      </c>
      <c r="D4215">
        <v>0</v>
      </c>
      <c r="E4215">
        <v>0</v>
      </c>
      <c r="F4215">
        <v>2</v>
      </c>
      <c r="G4215">
        <v>10</v>
      </c>
      <c r="H4215">
        <v>10</v>
      </c>
      <c r="I4215">
        <v>10</v>
      </c>
      <c r="J4215">
        <v>62</v>
      </c>
      <c r="K4215" t="s">
        <v>4709</v>
      </c>
      <c r="L4215">
        <v>1</v>
      </c>
      <c r="M4215">
        <v>62</v>
      </c>
      <c r="N4215" t="s">
        <v>4903</v>
      </c>
      <c r="O4215" t="s">
        <v>4171</v>
      </c>
      <c r="P4215" t="s">
        <v>30</v>
      </c>
      <c r="Q4215" t="s">
        <v>31</v>
      </c>
      <c r="R4215" t="s">
        <v>32</v>
      </c>
      <c r="S4215" t="s">
        <v>33</v>
      </c>
      <c r="T4215" t="s">
        <v>4832</v>
      </c>
      <c r="U4215" t="s">
        <v>4833</v>
      </c>
      <c r="V4215" t="s">
        <v>4707</v>
      </c>
      <c r="X4215" t="str">
        <f>VLOOKUP(pbp!V1448, games!$B$2:$R$40, 3, FALSE)</f>
        <v>2019-11-10T18:00Z</v>
      </c>
      <c r="Y4215">
        <f>VLOOKUP(1*V4215,NFLGames!$H$11:$H$555,1,FALSE)</f>
        <v>401220327</v>
      </c>
      <c r="Z4215">
        <f>VLOOKUP($Y4215, NFLGames!$H$11:$K$555,2,FALSE)</f>
        <v>2020</v>
      </c>
      <c r="AA4215">
        <f>VLOOKUP($Y4215, NFLGames!$H$11:$K$555,3,FALSE)</f>
        <v>10</v>
      </c>
      <c r="AB4215" s="6">
        <f>IF(A4216=0, 0, AH4216-tbl_pbp[[#This Row],[Saints Win %]])</f>
        <v>-9.000000000000008E-3</v>
      </c>
      <c r="AE4215">
        <f>ABS(tbl_pbp[[#This Row],[play.homeScore]]-tbl_pbp[[#This Row],[play.awayScore]])</f>
        <v>0</v>
      </c>
      <c r="AF4215">
        <f>IF(tbl_pbp[[#This Row],[Play Saints Win % Increase]]&gt;=$AF$4,1,0)</f>
        <v>0</v>
      </c>
      <c r="AG4215" t="str">
        <f>VLOOKUP(tbl_pbp[[#This Row],[gameId]], games!$B$2:$T$40, 9, FALSE)</f>
        <v>san-francisco-49ers</v>
      </c>
      <c r="AH4215" s="5">
        <f>IF(tbl_pbp[[#This Row],[AwayTeam]] &lt;&gt; "new-orleans-saints", tbl_pbp[[#This Row],[homeWinPercentage]], 1-tbl_pbp[[#This Row],[homeWinPercentage]])</f>
        <v>0.51200000000000001</v>
      </c>
      <c r="AI4215" s="13">
        <f>tbl_pbp[[#This Row],[Kamara]]*tbl_pbp[[#This Row],[Impactful Play]]</f>
        <v>0</v>
      </c>
      <c r="AJ4215" s="13">
        <f>tbl_pbp[[#This Row],[Thomas]]*tbl_pbp[[#This Row],[Impactful Play]]</f>
        <v>0</v>
      </c>
      <c r="AK4215" s="13" t="str">
        <f>VLOOKUP(tbl_pbp[[#This Row],[Play Saints Win % Increase]], tbl_impact[],3,TRUE)</f>
        <v>Bad (0 to -5%)</v>
      </c>
    </row>
    <row r="4216" spans="1:37">
      <c r="A4216" s="1">
        <v>62</v>
      </c>
      <c r="B4216" s="5">
        <v>0.503</v>
      </c>
      <c r="C4216" t="s">
        <v>4904</v>
      </c>
      <c r="D4216">
        <v>0</v>
      </c>
      <c r="E4216">
        <v>0</v>
      </c>
      <c r="F4216">
        <v>2</v>
      </c>
      <c r="G4216">
        <v>10</v>
      </c>
      <c r="H4216">
        <v>10</v>
      </c>
      <c r="I4216">
        <v>10</v>
      </c>
      <c r="J4216">
        <v>50</v>
      </c>
      <c r="K4216" t="s">
        <v>4709</v>
      </c>
      <c r="L4216">
        <v>1</v>
      </c>
      <c r="M4216">
        <v>50</v>
      </c>
      <c r="N4216" t="s">
        <v>4905</v>
      </c>
      <c r="O4216" t="s">
        <v>4906</v>
      </c>
      <c r="P4216" t="s">
        <v>124</v>
      </c>
      <c r="Q4216" t="s">
        <v>125</v>
      </c>
      <c r="R4216" t="s">
        <v>126</v>
      </c>
      <c r="V4216" t="s">
        <v>4707</v>
      </c>
      <c r="X4216" t="str">
        <f>VLOOKUP(pbp!V1449, games!$B$2:$R$40, 3, FALSE)</f>
        <v>2019-11-10T18:00Z</v>
      </c>
      <c r="Y4216">
        <f>VLOOKUP(1*V4216,NFLGames!$H$11:$H$555,1,FALSE)</f>
        <v>401220327</v>
      </c>
      <c r="Z4216">
        <f>VLOOKUP($Y4216, NFLGames!$H$11:$K$555,2,FALSE)</f>
        <v>2020</v>
      </c>
      <c r="AA4216">
        <f>VLOOKUP($Y4216, NFLGames!$H$11:$K$555,3,FALSE)</f>
        <v>10</v>
      </c>
      <c r="AB4216" s="6">
        <f>IF(A4217=0, 0, AH4217-tbl_pbp[[#This Row],[Saints Win %]])</f>
        <v>5.1000000000000045E-2</v>
      </c>
      <c r="AE4216">
        <f>ABS(tbl_pbp[[#This Row],[play.homeScore]]-tbl_pbp[[#This Row],[play.awayScore]])</f>
        <v>0</v>
      </c>
      <c r="AF4216">
        <f>IF(tbl_pbp[[#This Row],[Play Saints Win % Increase]]&gt;=$AF$4,1,0)</f>
        <v>0</v>
      </c>
      <c r="AG4216" t="str">
        <f>VLOOKUP(tbl_pbp[[#This Row],[gameId]], games!$B$2:$T$40, 9, FALSE)</f>
        <v>san-francisco-49ers</v>
      </c>
      <c r="AH4216" s="5">
        <f>IF(tbl_pbp[[#This Row],[AwayTeam]] &lt;&gt; "new-orleans-saints", tbl_pbp[[#This Row],[homeWinPercentage]], 1-tbl_pbp[[#This Row],[homeWinPercentage]])</f>
        <v>0.503</v>
      </c>
      <c r="AI4216" s="13">
        <f>tbl_pbp[[#This Row],[Kamara]]*tbl_pbp[[#This Row],[Impactful Play]]</f>
        <v>0</v>
      </c>
      <c r="AJ4216" s="13">
        <f>tbl_pbp[[#This Row],[Thomas]]*tbl_pbp[[#This Row],[Impactful Play]]</f>
        <v>0</v>
      </c>
      <c r="AK4216" s="13" t="str">
        <f>VLOOKUP(tbl_pbp[[#This Row],[Play Saints Win % Increase]], tbl_impact[],3,TRUE)</f>
        <v>Perfumed (5 to + 10%)</v>
      </c>
    </row>
    <row r="4217" spans="1:37">
      <c r="A4217" s="1">
        <v>63</v>
      </c>
      <c r="B4217" s="5">
        <v>0.55400000000000005</v>
      </c>
      <c r="C4217" t="s">
        <v>4907</v>
      </c>
      <c r="D4217">
        <v>0</v>
      </c>
      <c r="E4217">
        <v>0</v>
      </c>
      <c r="F4217">
        <v>2</v>
      </c>
      <c r="G4217">
        <v>10</v>
      </c>
      <c r="H4217">
        <v>10</v>
      </c>
      <c r="I4217">
        <v>10</v>
      </c>
      <c r="J4217">
        <v>50</v>
      </c>
      <c r="K4217" t="s">
        <v>4709</v>
      </c>
      <c r="L4217">
        <v>1</v>
      </c>
      <c r="M4217">
        <v>50</v>
      </c>
      <c r="N4217" t="s">
        <v>4908</v>
      </c>
      <c r="O4217" t="s">
        <v>4906</v>
      </c>
      <c r="P4217" t="s">
        <v>45</v>
      </c>
      <c r="Q4217" t="s">
        <v>46</v>
      </c>
      <c r="R4217" t="s">
        <v>47</v>
      </c>
      <c r="S4217" t="s">
        <v>33</v>
      </c>
      <c r="T4217" t="s">
        <v>226</v>
      </c>
      <c r="U4217" t="s">
        <v>227</v>
      </c>
      <c r="V4217" t="s">
        <v>4707</v>
      </c>
      <c r="X4217" t="str">
        <f>VLOOKUP(pbp!V1450, games!$B$2:$R$40, 3, FALSE)</f>
        <v>2019-11-10T18:00Z</v>
      </c>
      <c r="Y4217">
        <f>VLOOKUP(1*V4217,NFLGames!$H$11:$H$555,1,FALSE)</f>
        <v>401220327</v>
      </c>
      <c r="Z4217">
        <f>VLOOKUP($Y4217, NFLGames!$H$11:$K$555,2,FALSE)</f>
        <v>2020</v>
      </c>
      <c r="AA4217">
        <f>VLOOKUP($Y4217, NFLGames!$H$11:$K$555,3,FALSE)</f>
        <v>10</v>
      </c>
      <c r="AB4217" s="6">
        <f>IF(A4218=0, 0, AH4218-tbl_pbp[[#This Row],[Saints Win %]])</f>
        <v>-6.0000000000000053E-2</v>
      </c>
      <c r="AE4217">
        <f>ABS(tbl_pbp[[#This Row],[play.homeScore]]-tbl_pbp[[#This Row],[play.awayScore]])</f>
        <v>0</v>
      </c>
      <c r="AF4217">
        <f>IF(tbl_pbp[[#This Row],[Play Saints Win % Increase]]&gt;=$AF$4,1,0)</f>
        <v>0</v>
      </c>
      <c r="AG4217" t="str">
        <f>VLOOKUP(tbl_pbp[[#This Row],[gameId]], games!$B$2:$T$40, 9, FALSE)</f>
        <v>san-francisco-49ers</v>
      </c>
      <c r="AH4217" s="5">
        <f>IF(tbl_pbp[[#This Row],[AwayTeam]] &lt;&gt; "new-orleans-saints", tbl_pbp[[#This Row],[homeWinPercentage]], 1-tbl_pbp[[#This Row],[homeWinPercentage]])</f>
        <v>0.55400000000000005</v>
      </c>
      <c r="AI4217" s="13">
        <f>tbl_pbp[[#This Row],[Kamara]]*tbl_pbp[[#This Row],[Impactful Play]]</f>
        <v>0</v>
      </c>
      <c r="AJ4217" s="13">
        <f>tbl_pbp[[#This Row],[Thomas]]*tbl_pbp[[#This Row],[Impactful Play]]</f>
        <v>0</v>
      </c>
      <c r="AK4217" s="13" t="str">
        <f>VLOOKUP(tbl_pbp[[#This Row],[Play Saints Win % Increase]], tbl_impact[],3,TRUE)</f>
        <v>Smelly (worse than-5% -&gt; -10%)</v>
      </c>
    </row>
    <row r="4218" spans="1:37">
      <c r="A4218" s="1">
        <v>64</v>
      </c>
      <c r="B4218" s="5">
        <v>0.49399999999999999</v>
      </c>
      <c r="C4218" t="s">
        <v>4909</v>
      </c>
      <c r="D4218">
        <v>0</v>
      </c>
      <c r="E4218">
        <v>0</v>
      </c>
      <c r="F4218">
        <v>2</v>
      </c>
      <c r="G4218">
        <v>10</v>
      </c>
      <c r="H4218">
        <v>10</v>
      </c>
      <c r="I4218">
        <v>12</v>
      </c>
      <c r="J4218">
        <v>52</v>
      </c>
      <c r="K4218" t="s">
        <v>4709</v>
      </c>
      <c r="L4218">
        <v>2</v>
      </c>
      <c r="M4218">
        <v>52</v>
      </c>
      <c r="N4218" t="s">
        <v>4910</v>
      </c>
      <c r="O4218" t="s">
        <v>989</v>
      </c>
      <c r="P4218" t="s">
        <v>30</v>
      </c>
      <c r="Q4218" t="s">
        <v>31</v>
      </c>
      <c r="R4218" t="s">
        <v>32</v>
      </c>
      <c r="S4218" t="s">
        <v>871</v>
      </c>
      <c r="T4218" t="s">
        <v>4911</v>
      </c>
      <c r="U4218" t="s">
        <v>4912</v>
      </c>
      <c r="V4218" t="s">
        <v>4707</v>
      </c>
      <c r="X4218" t="str">
        <f>VLOOKUP(pbp!V1451, games!$B$2:$R$40, 3, FALSE)</f>
        <v>2019-11-10T18:00Z</v>
      </c>
      <c r="Y4218">
        <f>VLOOKUP(1*V4218,NFLGames!$H$11:$H$555,1,FALSE)</f>
        <v>401220327</v>
      </c>
      <c r="Z4218">
        <f>VLOOKUP($Y4218, NFLGames!$H$11:$K$555,2,FALSE)</f>
        <v>2020</v>
      </c>
      <c r="AA4218">
        <f>VLOOKUP($Y4218, NFLGames!$H$11:$K$555,3,FALSE)</f>
        <v>10</v>
      </c>
      <c r="AB4218" s="6">
        <f>IF(A4219=0, 0, AH4219-tbl_pbp[[#This Row],[Saints Win %]])</f>
        <v>-3.0000000000000027E-3</v>
      </c>
      <c r="AE4218">
        <f>ABS(tbl_pbp[[#This Row],[play.homeScore]]-tbl_pbp[[#This Row],[play.awayScore]])</f>
        <v>0</v>
      </c>
      <c r="AF4218">
        <f>IF(tbl_pbp[[#This Row],[Play Saints Win % Increase]]&gt;=$AF$4,1,0)</f>
        <v>0</v>
      </c>
      <c r="AG4218" t="str">
        <f>VLOOKUP(tbl_pbp[[#This Row],[gameId]], games!$B$2:$T$40, 9, FALSE)</f>
        <v>san-francisco-49ers</v>
      </c>
      <c r="AH4218" s="5">
        <f>IF(tbl_pbp[[#This Row],[AwayTeam]] &lt;&gt; "new-orleans-saints", tbl_pbp[[#This Row],[homeWinPercentage]], 1-tbl_pbp[[#This Row],[homeWinPercentage]])</f>
        <v>0.49399999999999999</v>
      </c>
      <c r="AI4218" s="13">
        <f>tbl_pbp[[#This Row],[Kamara]]*tbl_pbp[[#This Row],[Impactful Play]]</f>
        <v>0</v>
      </c>
      <c r="AJ4218" s="13">
        <f>tbl_pbp[[#This Row],[Thomas]]*tbl_pbp[[#This Row],[Impactful Play]]</f>
        <v>0</v>
      </c>
      <c r="AK4218" s="13" t="str">
        <f>VLOOKUP(tbl_pbp[[#This Row],[Play Saints Win % Increase]], tbl_impact[],3,TRUE)</f>
        <v>Bad (0 to -5%)</v>
      </c>
    </row>
    <row r="4219" spans="1:37">
      <c r="A4219" s="1">
        <v>65</v>
      </c>
      <c r="B4219" s="5">
        <v>0.49099999999999999</v>
      </c>
      <c r="C4219" t="s">
        <v>4913</v>
      </c>
      <c r="D4219">
        <v>0</v>
      </c>
      <c r="E4219">
        <v>0</v>
      </c>
      <c r="F4219">
        <v>2</v>
      </c>
      <c r="G4219">
        <v>10</v>
      </c>
      <c r="H4219">
        <v>10</v>
      </c>
      <c r="I4219">
        <v>1</v>
      </c>
      <c r="J4219">
        <v>41</v>
      </c>
      <c r="K4219" t="s">
        <v>4709</v>
      </c>
      <c r="L4219">
        <v>3</v>
      </c>
      <c r="M4219">
        <v>41</v>
      </c>
      <c r="N4219" t="s">
        <v>229</v>
      </c>
      <c r="O4219" t="s">
        <v>230</v>
      </c>
      <c r="P4219" t="s">
        <v>231</v>
      </c>
      <c r="Q4219" t="s">
        <v>232</v>
      </c>
      <c r="R4219" t="s">
        <v>233</v>
      </c>
      <c r="V4219" t="s">
        <v>4707</v>
      </c>
      <c r="X4219" t="str">
        <f>VLOOKUP(pbp!V1452, games!$B$2:$R$40, 3, FALSE)</f>
        <v>2019-11-10T18:00Z</v>
      </c>
      <c r="Y4219">
        <f>VLOOKUP(1*V4219,NFLGames!$H$11:$H$555,1,FALSE)</f>
        <v>401220327</v>
      </c>
      <c r="Z4219">
        <f>VLOOKUP($Y4219, NFLGames!$H$11:$K$555,2,FALSE)</f>
        <v>2020</v>
      </c>
      <c r="AA4219">
        <f>VLOOKUP($Y4219, NFLGames!$H$11:$K$555,3,FALSE)</f>
        <v>10</v>
      </c>
      <c r="AB4219" s="6">
        <f>IF(A4220=0, 0, AH4220-tbl_pbp[[#This Row],[Saints Win %]])</f>
        <v>9.7999999999999976E-2</v>
      </c>
      <c r="AE4219">
        <f>ABS(tbl_pbp[[#This Row],[play.homeScore]]-tbl_pbp[[#This Row],[play.awayScore]])</f>
        <v>0</v>
      </c>
      <c r="AF4219">
        <f>IF(tbl_pbp[[#This Row],[Play Saints Win % Increase]]&gt;=$AF$4,1,0)</f>
        <v>0</v>
      </c>
      <c r="AG4219" t="str">
        <f>VLOOKUP(tbl_pbp[[#This Row],[gameId]], games!$B$2:$T$40, 9, FALSE)</f>
        <v>san-francisco-49ers</v>
      </c>
      <c r="AH4219" s="5">
        <f>IF(tbl_pbp[[#This Row],[AwayTeam]] &lt;&gt; "new-orleans-saints", tbl_pbp[[#This Row],[homeWinPercentage]], 1-tbl_pbp[[#This Row],[homeWinPercentage]])</f>
        <v>0.49099999999999999</v>
      </c>
      <c r="AI4219" s="13">
        <f>tbl_pbp[[#This Row],[Kamara]]*tbl_pbp[[#This Row],[Impactful Play]]</f>
        <v>0</v>
      </c>
      <c r="AJ4219" s="13">
        <f>tbl_pbp[[#This Row],[Thomas]]*tbl_pbp[[#This Row],[Impactful Play]]</f>
        <v>0</v>
      </c>
      <c r="AK4219" s="13" t="str">
        <f>VLOOKUP(tbl_pbp[[#This Row],[Play Saints Win % Increase]], tbl_impact[],3,TRUE)</f>
        <v>Perfumed (5 to + 10%)</v>
      </c>
    </row>
    <row r="4220" spans="1:37">
      <c r="A4220" s="1">
        <v>66</v>
      </c>
      <c r="B4220" s="5">
        <v>0.58899999999999997</v>
      </c>
      <c r="C4220" t="s">
        <v>4914</v>
      </c>
      <c r="D4220">
        <v>0</v>
      </c>
      <c r="E4220">
        <v>0</v>
      </c>
      <c r="F4220">
        <v>2</v>
      </c>
      <c r="G4220">
        <v>10</v>
      </c>
      <c r="H4220">
        <v>10</v>
      </c>
      <c r="I4220">
        <v>1</v>
      </c>
      <c r="J4220">
        <v>41</v>
      </c>
      <c r="K4220" t="s">
        <v>4709</v>
      </c>
      <c r="L4220">
        <v>3</v>
      </c>
      <c r="M4220">
        <v>41</v>
      </c>
      <c r="N4220" t="s">
        <v>4915</v>
      </c>
      <c r="O4220" t="s">
        <v>230</v>
      </c>
      <c r="P4220" t="s">
        <v>22</v>
      </c>
      <c r="Q4220" t="s">
        <v>37</v>
      </c>
      <c r="S4220" t="s">
        <v>54</v>
      </c>
      <c r="T4220" t="s">
        <v>299</v>
      </c>
      <c r="U4220" t="s">
        <v>4916</v>
      </c>
      <c r="V4220" t="s">
        <v>4707</v>
      </c>
      <c r="X4220" t="str">
        <f>VLOOKUP(pbp!V1453, games!$B$2:$R$40, 3, FALSE)</f>
        <v>2019-11-10T18:00Z</v>
      </c>
      <c r="Y4220">
        <f>VLOOKUP(1*V4220,NFLGames!$H$11:$H$555,1,FALSE)</f>
        <v>401220327</v>
      </c>
      <c r="Z4220">
        <f>VLOOKUP($Y4220, NFLGames!$H$11:$K$555,2,FALSE)</f>
        <v>2020</v>
      </c>
      <c r="AA4220">
        <f>VLOOKUP($Y4220, NFLGames!$H$11:$K$555,3,FALSE)</f>
        <v>10</v>
      </c>
      <c r="AB4220" s="6">
        <f>IF(A4221=0, 0, AH4221-tbl_pbp[[#This Row],[Saints Win %]])</f>
        <v>5.4000000000000048E-2</v>
      </c>
      <c r="AE4220">
        <f>ABS(tbl_pbp[[#This Row],[play.homeScore]]-tbl_pbp[[#This Row],[play.awayScore]])</f>
        <v>0</v>
      </c>
      <c r="AF4220">
        <f>IF(tbl_pbp[[#This Row],[Play Saints Win % Increase]]&gt;=$AF$4,1,0)</f>
        <v>0</v>
      </c>
      <c r="AG4220" t="str">
        <f>VLOOKUP(tbl_pbp[[#This Row],[gameId]], games!$B$2:$T$40, 9, FALSE)</f>
        <v>san-francisco-49ers</v>
      </c>
      <c r="AH4220" s="5">
        <f>IF(tbl_pbp[[#This Row],[AwayTeam]] &lt;&gt; "new-orleans-saints", tbl_pbp[[#This Row],[homeWinPercentage]], 1-tbl_pbp[[#This Row],[homeWinPercentage]])</f>
        <v>0.58899999999999997</v>
      </c>
      <c r="AI4220" s="13">
        <f>tbl_pbp[[#This Row],[Kamara]]*tbl_pbp[[#This Row],[Impactful Play]]</f>
        <v>0</v>
      </c>
      <c r="AJ4220" s="13">
        <f>tbl_pbp[[#This Row],[Thomas]]*tbl_pbp[[#This Row],[Impactful Play]]</f>
        <v>0</v>
      </c>
      <c r="AK4220" s="13" t="str">
        <f>VLOOKUP(tbl_pbp[[#This Row],[Play Saints Win % Increase]], tbl_impact[],3,TRUE)</f>
        <v>Perfumed (5 to + 10%)</v>
      </c>
    </row>
    <row r="4221" spans="1:37">
      <c r="A4221" s="1">
        <v>67</v>
      </c>
      <c r="B4221" s="5">
        <v>0.64300000000000002</v>
      </c>
      <c r="C4221" t="s">
        <v>4917</v>
      </c>
      <c r="D4221">
        <v>0</v>
      </c>
      <c r="E4221">
        <v>0</v>
      </c>
      <c r="F4221">
        <v>2</v>
      </c>
      <c r="G4221">
        <v>10</v>
      </c>
      <c r="H4221">
        <v>10</v>
      </c>
      <c r="I4221">
        <v>1</v>
      </c>
      <c r="J4221">
        <v>41</v>
      </c>
      <c r="K4221" t="s">
        <v>4709</v>
      </c>
      <c r="L4221">
        <v>4</v>
      </c>
      <c r="M4221">
        <v>41</v>
      </c>
      <c r="N4221" t="s">
        <v>4918</v>
      </c>
      <c r="O4221" t="s">
        <v>234</v>
      </c>
      <c r="P4221" t="s">
        <v>45</v>
      </c>
      <c r="Q4221" t="s">
        <v>46</v>
      </c>
      <c r="R4221" t="s">
        <v>47</v>
      </c>
      <c r="S4221" t="s">
        <v>424</v>
      </c>
      <c r="T4221" t="s">
        <v>299</v>
      </c>
      <c r="U4221" t="s">
        <v>4919</v>
      </c>
      <c r="V4221" t="s">
        <v>4707</v>
      </c>
      <c r="X4221" t="str">
        <f>VLOOKUP(pbp!V1454, games!$B$2:$R$40, 3, FALSE)</f>
        <v>2019-11-10T18:00Z</v>
      </c>
      <c r="Y4221">
        <f>VLOOKUP(1*V4221,NFLGames!$H$11:$H$555,1,FALSE)</f>
        <v>401220327</v>
      </c>
      <c r="Z4221">
        <f>VLOOKUP($Y4221, NFLGames!$H$11:$K$555,2,FALSE)</f>
        <v>2020</v>
      </c>
      <c r="AA4221">
        <f>VLOOKUP($Y4221, NFLGames!$H$11:$K$555,3,FALSE)</f>
        <v>10</v>
      </c>
      <c r="AB4221" s="6">
        <f>IF(A4222=0, 0, AH4222-tbl_pbp[[#This Row],[Saints Win %]])</f>
        <v>1.7000000000000015E-2</v>
      </c>
      <c r="AE4221">
        <f>ABS(tbl_pbp[[#This Row],[play.homeScore]]-tbl_pbp[[#This Row],[play.awayScore]])</f>
        <v>0</v>
      </c>
      <c r="AF4221">
        <f>IF(tbl_pbp[[#This Row],[Play Saints Win % Increase]]&gt;=$AF$4,1,0)</f>
        <v>0</v>
      </c>
      <c r="AG4221" t="str">
        <f>VLOOKUP(tbl_pbp[[#This Row],[gameId]], games!$B$2:$T$40, 9, FALSE)</f>
        <v>san-francisco-49ers</v>
      </c>
      <c r="AH4221" s="5">
        <f>IF(tbl_pbp[[#This Row],[AwayTeam]] &lt;&gt; "new-orleans-saints", tbl_pbp[[#This Row],[homeWinPercentage]], 1-tbl_pbp[[#This Row],[homeWinPercentage]])</f>
        <v>0.64300000000000002</v>
      </c>
      <c r="AI4221" s="13">
        <f>tbl_pbp[[#This Row],[Kamara]]*tbl_pbp[[#This Row],[Impactful Play]]</f>
        <v>0</v>
      </c>
      <c r="AJ4221" s="13">
        <f>tbl_pbp[[#This Row],[Thomas]]*tbl_pbp[[#This Row],[Impactful Play]]</f>
        <v>0</v>
      </c>
      <c r="AK4221" s="13" t="str">
        <f>VLOOKUP(tbl_pbp[[#This Row],[Play Saints Win % Increase]], tbl_impact[],3,TRUE)</f>
        <v>Scented (0 to +5%)</v>
      </c>
    </row>
    <row r="4222" spans="1:37">
      <c r="A4222" s="1">
        <v>68</v>
      </c>
      <c r="B4222" s="5">
        <v>0.66</v>
      </c>
      <c r="C4222" t="s">
        <v>4920</v>
      </c>
      <c r="D4222">
        <v>0</v>
      </c>
      <c r="E4222">
        <v>0</v>
      </c>
      <c r="F4222">
        <v>2</v>
      </c>
      <c r="G4222">
        <v>10</v>
      </c>
      <c r="H4222">
        <v>10</v>
      </c>
      <c r="I4222">
        <v>10</v>
      </c>
      <c r="J4222">
        <v>43</v>
      </c>
      <c r="K4222" t="s">
        <v>29</v>
      </c>
      <c r="L4222">
        <v>1</v>
      </c>
      <c r="M4222">
        <v>57</v>
      </c>
      <c r="N4222" t="s">
        <v>4921</v>
      </c>
      <c r="O4222" t="s">
        <v>4922</v>
      </c>
      <c r="P4222" t="s">
        <v>30</v>
      </c>
      <c r="Q4222" t="s">
        <v>31</v>
      </c>
      <c r="R4222" t="s">
        <v>32</v>
      </c>
      <c r="S4222" t="s">
        <v>33</v>
      </c>
      <c r="T4222" t="s">
        <v>48</v>
      </c>
      <c r="U4222" t="s">
        <v>49</v>
      </c>
      <c r="V4222" t="s">
        <v>4707</v>
      </c>
      <c r="X4222" t="str">
        <f>VLOOKUP(pbp!V1455, games!$B$2:$R$40, 3, FALSE)</f>
        <v>2019-11-10T18:00Z</v>
      </c>
      <c r="Y4222">
        <f>VLOOKUP(1*V4222,NFLGames!$H$11:$H$555,1,FALSE)</f>
        <v>401220327</v>
      </c>
      <c r="Z4222">
        <f>VLOOKUP($Y4222, NFLGames!$H$11:$K$555,2,FALSE)</f>
        <v>2020</v>
      </c>
      <c r="AA4222">
        <f>VLOOKUP($Y4222, NFLGames!$H$11:$K$555,3,FALSE)</f>
        <v>10</v>
      </c>
      <c r="AB4222" s="6">
        <f>IF(A4223=0, 0, AH4223-tbl_pbp[[#This Row],[Saints Win %]])</f>
        <v>5.9999999999999942E-2</v>
      </c>
      <c r="AC4222">
        <v>1</v>
      </c>
      <c r="AE4222">
        <f>ABS(tbl_pbp[[#This Row],[play.homeScore]]-tbl_pbp[[#This Row],[play.awayScore]])</f>
        <v>0</v>
      </c>
      <c r="AF4222">
        <f>IF(tbl_pbp[[#This Row],[Play Saints Win % Increase]]&gt;=$AF$4,1,0)</f>
        <v>0</v>
      </c>
      <c r="AG4222" t="str">
        <f>VLOOKUP(tbl_pbp[[#This Row],[gameId]], games!$B$2:$T$40, 9, FALSE)</f>
        <v>san-francisco-49ers</v>
      </c>
      <c r="AH4222" s="5">
        <f>IF(tbl_pbp[[#This Row],[AwayTeam]] &lt;&gt; "new-orleans-saints", tbl_pbp[[#This Row],[homeWinPercentage]], 1-tbl_pbp[[#This Row],[homeWinPercentage]])</f>
        <v>0.66</v>
      </c>
      <c r="AI4222" s="13">
        <f>tbl_pbp[[#This Row],[Kamara]]*tbl_pbp[[#This Row],[Impactful Play]]</f>
        <v>0</v>
      </c>
      <c r="AJ4222" s="13">
        <f>tbl_pbp[[#This Row],[Thomas]]*tbl_pbp[[#This Row],[Impactful Play]]</f>
        <v>0</v>
      </c>
      <c r="AK4222" s="13" t="str">
        <f>VLOOKUP(tbl_pbp[[#This Row],[Play Saints Win % Increase]], tbl_impact[],3,TRUE)</f>
        <v>Perfumed (5 to + 10%)</v>
      </c>
    </row>
    <row r="4223" spans="1:37">
      <c r="A4223" s="1">
        <v>69</v>
      </c>
      <c r="B4223" s="5">
        <v>0.72</v>
      </c>
      <c r="C4223" t="s">
        <v>4923</v>
      </c>
      <c r="D4223">
        <v>0</v>
      </c>
      <c r="E4223">
        <v>0</v>
      </c>
      <c r="F4223">
        <v>2</v>
      </c>
      <c r="G4223">
        <v>10</v>
      </c>
      <c r="H4223">
        <v>10</v>
      </c>
      <c r="I4223">
        <v>2</v>
      </c>
      <c r="J4223">
        <v>51</v>
      </c>
      <c r="K4223" t="s">
        <v>29</v>
      </c>
      <c r="L4223">
        <v>2</v>
      </c>
      <c r="M4223">
        <v>49</v>
      </c>
      <c r="N4223" t="s">
        <v>4924</v>
      </c>
      <c r="O4223" t="s">
        <v>4925</v>
      </c>
      <c r="P4223" t="s">
        <v>30</v>
      </c>
      <c r="Q4223" t="s">
        <v>31</v>
      </c>
      <c r="R4223" t="s">
        <v>32</v>
      </c>
      <c r="S4223" t="s">
        <v>51</v>
      </c>
      <c r="T4223" t="s">
        <v>4926</v>
      </c>
      <c r="U4223" t="s">
        <v>4927</v>
      </c>
      <c r="V4223" t="s">
        <v>4707</v>
      </c>
      <c r="X4223" t="str">
        <f>VLOOKUP(pbp!V1456, games!$B$2:$R$40, 3, FALSE)</f>
        <v>2019-11-10T18:00Z</v>
      </c>
      <c r="Y4223">
        <f>VLOOKUP(1*V4223,NFLGames!$H$11:$H$555,1,FALSE)</f>
        <v>401220327</v>
      </c>
      <c r="Z4223">
        <f>VLOOKUP($Y4223, NFLGames!$H$11:$K$555,2,FALSE)</f>
        <v>2020</v>
      </c>
      <c r="AA4223">
        <f>VLOOKUP($Y4223, NFLGames!$H$11:$K$555,3,FALSE)</f>
        <v>10</v>
      </c>
      <c r="AB4223" s="6">
        <f>IF(A4224=0, 0, AH4224-tbl_pbp[[#This Row],[Saints Win %]])</f>
        <v>3.0000000000000027E-3</v>
      </c>
      <c r="AC4223">
        <v>1</v>
      </c>
      <c r="AE4223">
        <f>ABS(tbl_pbp[[#This Row],[play.homeScore]]-tbl_pbp[[#This Row],[play.awayScore]])</f>
        <v>0</v>
      </c>
      <c r="AF4223">
        <f>IF(tbl_pbp[[#This Row],[Play Saints Win % Increase]]&gt;=$AF$4,1,0)</f>
        <v>0</v>
      </c>
      <c r="AG4223" t="str">
        <f>VLOOKUP(tbl_pbp[[#This Row],[gameId]], games!$B$2:$T$40, 9, FALSE)</f>
        <v>san-francisco-49ers</v>
      </c>
      <c r="AH4223" s="5">
        <f>IF(tbl_pbp[[#This Row],[AwayTeam]] &lt;&gt; "new-orleans-saints", tbl_pbp[[#This Row],[homeWinPercentage]], 1-tbl_pbp[[#This Row],[homeWinPercentage]])</f>
        <v>0.72</v>
      </c>
      <c r="AI4223" s="13">
        <f>tbl_pbp[[#This Row],[Kamara]]*tbl_pbp[[#This Row],[Impactful Play]]</f>
        <v>0</v>
      </c>
      <c r="AJ4223" s="13">
        <f>tbl_pbp[[#This Row],[Thomas]]*tbl_pbp[[#This Row],[Impactful Play]]</f>
        <v>0</v>
      </c>
      <c r="AK4223" s="13" t="str">
        <f>VLOOKUP(tbl_pbp[[#This Row],[Play Saints Win % Increase]], tbl_impact[],3,TRUE)</f>
        <v>Scented (0 to +5%)</v>
      </c>
    </row>
    <row r="4224" spans="1:37">
      <c r="A4224" s="1">
        <v>70</v>
      </c>
      <c r="B4224" s="5">
        <v>0.72299999999999998</v>
      </c>
      <c r="C4224" t="s">
        <v>4928</v>
      </c>
      <c r="D4224">
        <v>0</v>
      </c>
      <c r="E4224">
        <v>0</v>
      </c>
      <c r="F4224">
        <v>2</v>
      </c>
      <c r="G4224">
        <v>10</v>
      </c>
      <c r="H4224">
        <v>10</v>
      </c>
      <c r="I4224">
        <v>10</v>
      </c>
      <c r="J4224">
        <v>85</v>
      </c>
      <c r="K4224" t="s">
        <v>29</v>
      </c>
      <c r="L4224">
        <v>1</v>
      </c>
      <c r="M4224">
        <v>15</v>
      </c>
      <c r="N4224" t="s">
        <v>4929</v>
      </c>
      <c r="O4224" t="s">
        <v>2590</v>
      </c>
      <c r="P4224" t="s">
        <v>22</v>
      </c>
      <c r="Q4224" t="s">
        <v>37</v>
      </c>
      <c r="S4224" t="s">
        <v>33</v>
      </c>
      <c r="T4224" t="s">
        <v>4930</v>
      </c>
      <c r="U4224" t="s">
        <v>4931</v>
      </c>
      <c r="V4224" t="s">
        <v>4707</v>
      </c>
      <c r="X4224" t="str">
        <f>VLOOKUP(pbp!V1457, games!$B$2:$R$40, 3, FALSE)</f>
        <v>2019-11-10T18:00Z</v>
      </c>
      <c r="Y4224">
        <f>VLOOKUP(1*V4224,NFLGames!$H$11:$H$555,1,FALSE)</f>
        <v>401220327</v>
      </c>
      <c r="Z4224">
        <f>VLOOKUP($Y4224, NFLGames!$H$11:$K$555,2,FALSE)</f>
        <v>2020</v>
      </c>
      <c r="AA4224">
        <f>VLOOKUP($Y4224, NFLGames!$H$11:$K$555,3,FALSE)</f>
        <v>10</v>
      </c>
      <c r="AB4224" s="6">
        <f>IF(A4225=0, 0, AH4225-tbl_pbp[[#This Row],[Saints Win %]])</f>
        <v>0</v>
      </c>
      <c r="AE4224">
        <f>ABS(tbl_pbp[[#This Row],[play.homeScore]]-tbl_pbp[[#This Row],[play.awayScore]])</f>
        <v>0</v>
      </c>
      <c r="AF4224">
        <f>IF(tbl_pbp[[#This Row],[Play Saints Win % Increase]]&gt;=$AF$4,1,0)</f>
        <v>0</v>
      </c>
      <c r="AG4224" t="str">
        <f>VLOOKUP(tbl_pbp[[#This Row],[gameId]], games!$B$2:$T$40, 9, FALSE)</f>
        <v>san-francisco-49ers</v>
      </c>
      <c r="AH4224" s="5">
        <f>IF(tbl_pbp[[#This Row],[AwayTeam]] &lt;&gt; "new-orleans-saints", tbl_pbp[[#This Row],[homeWinPercentage]], 1-tbl_pbp[[#This Row],[homeWinPercentage]])</f>
        <v>0.72299999999999998</v>
      </c>
      <c r="AI4224" s="13">
        <f>tbl_pbp[[#This Row],[Kamara]]*tbl_pbp[[#This Row],[Impactful Play]]</f>
        <v>0</v>
      </c>
      <c r="AJ4224" s="13">
        <f>tbl_pbp[[#This Row],[Thomas]]*tbl_pbp[[#This Row],[Impactful Play]]</f>
        <v>0</v>
      </c>
      <c r="AK4224" s="13" t="str">
        <f>VLOOKUP(tbl_pbp[[#This Row],[Play Saints Win % Increase]], tbl_impact[],3,TRUE)</f>
        <v>Scented (0 to +5%)</v>
      </c>
    </row>
    <row r="4225" spans="1:37">
      <c r="A4225" s="1">
        <v>71</v>
      </c>
      <c r="B4225" s="5">
        <v>0.72299999999999998</v>
      </c>
      <c r="C4225" t="s">
        <v>4932</v>
      </c>
      <c r="D4225">
        <v>0</v>
      </c>
      <c r="E4225">
        <v>0</v>
      </c>
      <c r="F4225">
        <v>2</v>
      </c>
      <c r="G4225">
        <v>10</v>
      </c>
      <c r="H4225">
        <v>10</v>
      </c>
      <c r="I4225">
        <v>10</v>
      </c>
      <c r="J4225">
        <v>85</v>
      </c>
      <c r="K4225" t="s">
        <v>29</v>
      </c>
      <c r="L4225">
        <v>2</v>
      </c>
      <c r="M4225">
        <v>15</v>
      </c>
      <c r="N4225" t="s">
        <v>4933</v>
      </c>
      <c r="O4225" t="s">
        <v>4934</v>
      </c>
      <c r="P4225" t="s">
        <v>30</v>
      </c>
      <c r="Q4225" t="s">
        <v>31</v>
      </c>
      <c r="R4225" t="s">
        <v>32</v>
      </c>
      <c r="S4225" t="s">
        <v>120</v>
      </c>
      <c r="T4225" t="s">
        <v>4930</v>
      </c>
      <c r="U4225" t="s">
        <v>4935</v>
      </c>
      <c r="V4225" t="s">
        <v>4707</v>
      </c>
      <c r="X4225" t="str">
        <f>VLOOKUP(pbp!V1458, games!$B$2:$R$40, 3, FALSE)</f>
        <v>2019-11-10T18:00Z</v>
      </c>
      <c r="Y4225">
        <f>VLOOKUP(1*V4225,NFLGames!$H$11:$H$555,1,FALSE)</f>
        <v>401220327</v>
      </c>
      <c r="Z4225">
        <f>VLOOKUP($Y4225, NFLGames!$H$11:$K$555,2,FALSE)</f>
        <v>2020</v>
      </c>
      <c r="AA4225">
        <f>VLOOKUP($Y4225, NFLGames!$H$11:$K$555,3,FALSE)</f>
        <v>10</v>
      </c>
      <c r="AB4225" s="6">
        <f>IF(A4226=0, 0, AH4226-tbl_pbp[[#This Row],[Saints Win %]])</f>
        <v>9.000000000000008E-3</v>
      </c>
      <c r="AE4225">
        <f>ABS(tbl_pbp[[#This Row],[play.homeScore]]-tbl_pbp[[#This Row],[play.awayScore]])</f>
        <v>0</v>
      </c>
      <c r="AF4225">
        <f>IF(tbl_pbp[[#This Row],[Play Saints Win % Increase]]&gt;=$AF$4,1,0)</f>
        <v>0</v>
      </c>
      <c r="AG4225" t="str">
        <f>VLOOKUP(tbl_pbp[[#This Row],[gameId]], games!$B$2:$T$40, 9, FALSE)</f>
        <v>san-francisco-49ers</v>
      </c>
      <c r="AH4225" s="5">
        <f>IF(tbl_pbp[[#This Row],[AwayTeam]] &lt;&gt; "new-orleans-saints", tbl_pbp[[#This Row],[homeWinPercentage]], 1-tbl_pbp[[#This Row],[homeWinPercentage]])</f>
        <v>0.72299999999999998</v>
      </c>
      <c r="AI4225" s="13">
        <f>tbl_pbp[[#This Row],[Kamara]]*tbl_pbp[[#This Row],[Impactful Play]]</f>
        <v>0</v>
      </c>
      <c r="AJ4225" s="13">
        <f>tbl_pbp[[#This Row],[Thomas]]*tbl_pbp[[#This Row],[Impactful Play]]</f>
        <v>0</v>
      </c>
      <c r="AK4225" s="13" t="str">
        <f>VLOOKUP(tbl_pbp[[#This Row],[Play Saints Win % Increase]], tbl_impact[],3,TRUE)</f>
        <v>Scented (0 to +5%)</v>
      </c>
    </row>
    <row r="4226" spans="1:37">
      <c r="A4226" s="1">
        <v>72</v>
      </c>
      <c r="B4226" s="5">
        <v>0.73199999999999998</v>
      </c>
      <c r="C4226" t="s">
        <v>4936</v>
      </c>
      <c r="D4226">
        <v>0</v>
      </c>
      <c r="E4226">
        <v>0</v>
      </c>
      <c r="F4226">
        <v>2</v>
      </c>
      <c r="G4226">
        <v>10</v>
      </c>
      <c r="H4226">
        <v>10</v>
      </c>
      <c r="I4226">
        <v>3</v>
      </c>
      <c r="J4226">
        <v>92</v>
      </c>
      <c r="K4226" t="s">
        <v>29</v>
      </c>
      <c r="L4226">
        <v>3</v>
      </c>
      <c r="M4226">
        <v>8</v>
      </c>
      <c r="N4226" t="s">
        <v>4937</v>
      </c>
      <c r="O4226" t="s">
        <v>3131</v>
      </c>
      <c r="P4226" t="s">
        <v>124</v>
      </c>
      <c r="Q4226" t="s">
        <v>125</v>
      </c>
      <c r="R4226" t="s">
        <v>126</v>
      </c>
      <c r="V4226" t="s">
        <v>4707</v>
      </c>
      <c r="X4226" t="str">
        <f>VLOOKUP(pbp!V1459, games!$B$2:$R$40, 3, FALSE)</f>
        <v>2019-11-10T18:00Z</v>
      </c>
      <c r="Y4226">
        <f>VLOOKUP(1*V4226,NFLGames!$H$11:$H$555,1,FALSE)</f>
        <v>401220327</v>
      </c>
      <c r="Z4226">
        <f>VLOOKUP($Y4226, NFLGames!$H$11:$K$555,2,FALSE)</f>
        <v>2020</v>
      </c>
      <c r="AA4226">
        <f>VLOOKUP($Y4226, NFLGames!$H$11:$K$555,3,FALSE)</f>
        <v>10</v>
      </c>
      <c r="AB4226" s="6">
        <f>IF(A4227=0, 0, AH4227-tbl_pbp[[#This Row],[Saints Win %]])</f>
        <v>3.2000000000000028E-2</v>
      </c>
      <c r="AE4226">
        <f>ABS(tbl_pbp[[#This Row],[play.homeScore]]-tbl_pbp[[#This Row],[play.awayScore]])</f>
        <v>0</v>
      </c>
      <c r="AF4226">
        <f>IF(tbl_pbp[[#This Row],[Play Saints Win % Increase]]&gt;=$AF$4,1,0)</f>
        <v>0</v>
      </c>
      <c r="AG4226" t="str">
        <f>VLOOKUP(tbl_pbp[[#This Row],[gameId]], games!$B$2:$T$40, 9, FALSE)</f>
        <v>san-francisco-49ers</v>
      </c>
      <c r="AH4226" s="5">
        <f>IF(tbl_pbp[[#This Row],[AwayTeam]] &lt;&gt; "new-orleans-saints", tbl_pbp[[#This Row],[homeWinPercentage]], 1-tbl_pbp[[#This Row],[homeWinPercentage]])</f>
        <v>0.73199999999999998</v>
      </c>
      <c r="AI4226" s="13">
        <f>tbl_pbp[[#This Row],[Kamara]]*tbl_pbp[[#This Row],[Impactful Play]]</f>
        <v>0</v>
      </c>
      <c r="AJ4226" s="13">
        <f>tbl_pbp[[#This Row],[Thomas]]*tbl_pbp[[#This Row],[Impactful Play]]</f>
        <v>0</v>
      </c>
      <c r="AK4226" s="13" t="str">
        <f>VLOOKUP(tbl_pbp[[#This Row],[Play Saints Win % Increase]], tbl_impact[],3,TRUE)</f>
        <v>Scented (0 to +5%)</v>
      </c>
    </row>
    <row r="4227" spans="1:37">
      <c r="A4227" s="1">
        <v>73</v>
      </c>
      <c r="B4227" s="5">
        <v>0.76400000000000001</v>
      </c>
      <c r="C4227" t="s">
        <v>4938</v>
      </c>
      <c r="D4227">
        <v>0</v>
      </c>
      <c r="E4227">
        <v>0</v>
      </c>
      <c r="F4227">
        <v>2</v>
      </c>
      <c r="G4227">
        <v>10</v>
      </c>
      <c r="H4227">
        <v>10</v>
      </c>
      <c r="I4227">
        <v>3</v>
      </c>
      <c r="J4227">
        <v>92</v>
      </c>
      <c r="K4227" t="s">
        <v>29</v>
      </c>
      <c r="L4227">
        <v>3</v>
      </c>
      <c r="M4227">
        <v>8</v>
      </c>
      <c r="N4227" t="s">
        <v>4939</v>
      </c>
      <c r="O4227" t="s">
        <v>3131</v>
      </c>
      <c r="P4227" t="s">
        <v>30</v>
      </c>
      <c r="Q4227" t="s">
        <v>31</v>
      </c>
      <c r="R4227" t="s">
        <v>32</v>
      </c>
      <c r="S4227" t="s">
        <v>375</v>
      </c>
      <c r="T4227" t="s">
        <v>4940</v>
      </c>
      <c r="U4227" t="s">
        <v>4941</v>
      </c>
      <c r="V4227" t="s">
        <v>4707</v>
      </c>
      <c r="X4227" t="str">
        <f>VLOOKUP(pbp!V1460, games!$B$2:$R$40, 3, FALSE)</f>
        <v>2019-11-10T18:00Z</v>
      </c>
      <c r="Y4227">
        <f>VLOOKUP(1*V4227,NFLGames!$H$11:$H$555,1,FALSE)</f>
        <v>401220327</v>
      </c>
      <c r="Z4227">
        <f>VLOOKUP($Y4227, NFLGames!$H$11:$K$555,2,FALSE)</f>
        <v>2020</v>
      </c>
      <c r="AA4227">
        <f>VLOOKUP($Y4227, NFLGames!$H$11:$K$555,3,FALSE)</f>
        <v>10</v>
      </c>
      <c r="AB4227" s="6">
        <f>IF(A4228=0, 0, AH4228-tbl_pbp[[#This Row],[Saints Win %]])</f>
        <v>6.3999999999999946E-2</v>
      </c>
      <c r="AE4227">
        <f>ABS(tbl_pbp[[#This Row],[play.homeScore]]-tbl_pbp[[#This Row],[play.awayScore]])</f>
        <v>0</v>
      </c>
      <c r="AF4227">
        <f>IF(tbl_pbp[[#This Row],[Play Saints Win % Increase]]&gt;=$AF$4,1,0)</f>
        <v>0</v>
      </c>
      <c r="AG4227" t="str">
        <f>VLOOKUP(tbl_pbp[[#This Row],[gameId]], games!$B$2:$T$40, 9, FALSE)</f>
        <v>san-francisco-49ers</v>
      </c>
      <c r="AH4227" s="5">
        <f>IF(tbl_pbp[[#This Row],[AwayTeam]] &lt;&gt; "new-orleans-saints", tbl_pbp[[#This Row],[homeWinPercentage]], 1-tbl_pbp[[#This Row],[homeWinPercentage]])</f>
        <v>0.76400000000000001</v>
      </c>
      <c r="AI4227" s="13">
        <f>tbl_pbp[[#This Row],[Kamara]]*tbl_pbp[[#This Row],[Impactful Play]]</f>
        <v>0</v>
      </c>
      <c r="AJ4227" s="13">
        <f>tbl_pbp[[#This Row],[Thomas]]*tbl_pbp[[#This Row],[Impactful Play]]</f>
        <v>0</v>
      </c>
      <c r="AK4227" s="13" t="str">
        <f>VLOOKUP(tbl_pbp[[#This Row],[Play Saints Win % Increase]], tbl_impact[],3,TRUE)</f>
        <v>Perfumed (5 to + 10%)</v>
      </c>
    </row>
    <row r="4228" spans="1:37">
      <c r="A4228" s="1">
        <v>74</v>
      </c>
      <c r="B4228" s="5">
        <v>0.82799999999999996</v>
      </c>
      <c r="C4228" t="s">
        <v>4942</v>
      </c>
      <c r="D4228">
        <v>0</v>
      </c>
      <c r="E4228">
        <v>0</v>
      </c>
      <c r="F4228">
        <v>2</v>
      </c>
      <c r="G4228">
        <v>17</v>
      </c>
      <c r="H4228">
        <v>10</v>
      </c>
      <c r="I4228">
        <v>3</v>
      </c>
      <c r="J4228">
        <v>97</v>
      </c>
      <c r="K4228" t="s">
        <v>29</v>
      </c>
      <c r="L4228">
        <v>1</v>
      </c>
      <c r="M4228">
        <v>3</v>
      </c>
      <c r="N4228" t="s">
        <v>4943</v>
      </c>
      <c r="O4228" t="s">
        <v>2732</v>
      </c>
      <c r="P4228" t="s">
        <v>103</v>
      </c>
      <c r="Q4228" t="s">
        <v>104</v>
      </c>
      <c r="R4228" t="s">
        <v>105</v>
      </c>
      <c r="S4228" t="s">
        <v>283</v>
      </c>
      <c r="T4228" t="s">
        <v>4944</v>
      </c>
      <c r="U4228" t="s">
        <v>4945</v>
      </c>
      <c r="V4228" t="s">
        <v>4707</v>
      </c>
      <c r="X4228" t="str">
        <f>VLOOKUP(pbp!V1461, games!$B$2:$R$40, 3, FALSE)</f>
        <v>2019-11-10T18:00Z</v>
      </c>
      <c r="Y4228">
        <f>VLOOKUP(1*V4228,NFLGames!$H$11:$H$555,1,FALSE)</f>
        <v>401220327</v>
      </c>
      <c r="Z4228">
        <f>VLOOKUP($Y4228, NFLGames!$H$11:$K$555,2,FALSE)</f>
        <v>2020</v>
      </c>
      <c r="AA4228">
        <f>VLOOKUP($Y4228, NFLGames!$H$11:$K$555,3,FALSE)</f>
        <v>10</v>
      </c>
      <c r="AB4228" s="6">
        <f>IF(A4229=0, 0, AH4229-tbl_pbp[[#This Row],[Saints Win %]])</f>
        <v>-2.9999999999999916E-2</v>
      </c>
      <c r="AE4228">
        <f>ABS(tbl_pbp[[#This Row],[play.homeScore]]-tbl_pbp[[#This Row],[play.awayScore]])</f>
        <v>7</v>
      </c>
      <c r="AF4228">
        <f>IF(tbl_pbp[[#This Row],[Play Saints Win % Increase]]&gt;=$AF$4,1,0)</f>
        <v>0</v>
      </c>
      <c r="AG4228" t="str">
        <f>VLOOKUP(tbl_pbp[[#This Row],[gameId]], games!$B$2:$T$40, 9, FALSE)</f>
        <v>san-francisco-49ers</v>
      </c>
      <c r="AH4228" s="5">
        <f>IF(tbl_pbp[[#This Row],[AwayTeam]] &lt;&gt; "new-orleans-saints", tbl_pbp[[#This Row],[homeWinPercentage]], 1-tbl_pbp[[#This Row],[homeWinPercentage]])</f>
        <v>0.82799999999999996</v>
      </c>
      <c r="AI4228" s="13">
        <f>tbl_pbp[[#This Row],[Kamara]]*tbl_pbp[[#This Row],[Impactful Play]]</f>
        <v>0</v>
      </c>
      <c r="AJ4228" s="13">
        <f>tbl_pbp[[#This Row],[Thomas]]*tbl_pbp[[#This Row],[Impactful Play]]</f>
        <v>0</v>
      </c>
      <c r="AK4228" s="13" t="str">
        <f>VLOOKUP(tbl_pbp[[#This Row],[Play Saints Win % Increase]], tbl_impact[],3,TRUE)</f>
        <v>Bad (0 to -5%)</v>
      </c>
    </row>
    <row r="4229" spans="1:37">
      <c r="A4229" s="1">
        <v>75</v>
      </c>
      <c r="B4229" s="5">
        <v>0.79800000000000004</v>
      </c>
      <c r="C4229" t="s">
        <v>4946</v>
      </c>
      <c r="D4229">
        <v>0</v>
      </c>
      <c r="E4229">
        <v>0</v>
      </c>
      <c r="F4229">
        <v>2</v>
      </c>
      <c r="G4229">
        <v>17</v>
      </c>
      <c r="H4229">
        <v>10</v>
      </c>
      <c r="I4229">
        <v>0</v>
      </c>
      <c r="J4229">
        <v>35</v>
      </c>
      <c r="K4229" t="s">
        <v>29</v>
      </c>
      <c r="L4229">
        <v>0</v>
      </c>
      <c r="M4229">
        <v>65</v>
      </c>
      <c r="N4229" t="s">
        <v>288</v>
      </c>
      <c r="O4229" t="s">
        <v>2732</v>
      </c>
      <c r="P4229" t="s">
        <v>25</v>
      </c>
      <c r="Q4229" t="s">
        <v>26</v>
      </c>
      <c r="R4229" t="s">
        <v>27</v>
      </c>
      <c r="V4229" t="s">
        <v>4707</v>
      </c>
      <c r="X4229" t="str">
        <f>VLOOKUP(pbp!V1462, games!$B$2:$R$40, 3, FALSE)</f>
        <v>2019-11-10T18:00Z</v>
      </c>
      <c r="Y4229">
        <f>VLOOKUP(1*V4229,NFLGames!$H$11:$H$555,1,FALSE)</f>
        <v>401220327</v>
      </c>
      <c r="Z4229">
        <f>VLOOKUP($Y4229, NFLGames!$H$11:$K$555,2,FALSE)</f>
        <v>2020</v>
      </c>
      <c r="AA4229">
        <f>VLOOKUP($Y4229, NFLGames!$H$11:$K$555,3,FALSE)</f>
        <v>10</v>
      </c>
      <c r="AB4229" s="6">
        <f>IF(A4230=0, 0, AH4230-tbl_pbp[[#This Row],[Saints Win %]])</f>
        <v>8.9999999999999969E-2</v>
      </c>
      <c r="AE4229">
        <f>ABS(tbl_pbp[[#This Row],[play.homeScore]]-tbl_pbp[[#This Row],[play.awayScore]])</f>
        <v>7</v>
      </c>
      <c r="AF4229">
        <f>IF(tbl_pbp[[#This Row],[Play Saints Win % Increase]]&gt;=$AF$4,1,0)</f>
        <v>0</v>
      </c>
      <c r="AG4229" t="str">
        <f>VLOOKUP(tbl_pbp[[#This Row],[gameId]], games!$B$2:$T$40, 9, FALSE)</f>
        <v>san-francisco-49ers</v>
      </c>
      <c r="AH4229" s="5">
        <f>IF(tbl_pbp[[#This Row],[AwayTeam]] &lt;&gt; "new-orleans-saints", tbl_pbp[[#This Row],[homeWinPercentage]], 1-tbl_pbp[[#This Row],[homeWinPercentage]])</f>
        <v>0.79800000000000004</v>
      </c>
      <c r="AI4229" s="13">
        <f>tbl_pbp[[#This Row],[Kamara]]*tbl_pbp[[#This Row],[Impactful Play]]</f>
        <v>0</v>
      </c>
      <c r="AJ4229" s="13">
        <f>tbl_pbp[[#This Row],[Thomas]]*tbl_pbp[[#This Row],[Impactful Play]]</f>
        <v>0</v>
      </c>
      <c r="AK4229" s="13" t="str">
        <f>VLOOKUP(tbl_pbp[[#This Row],[Play Saints Win % Increase]], tbl_impact[],3,TRUE)</f>
        <v>Perfumed (5 to + 10%)</v>
      </c>
    </row>
    <row r="4230" spans="1:37">
      <c r="A4230" s="1">
        <v>76</v>
      </c>
      <c r="B4230" s="5">
        <v>0.88800000000000001</v>
      </c>
      <c r="C4230" t="s">
        <v>4947</v>
      </c>
      <c r="D4230">
        <v>0</v>
      </c>
      <c r="E4230">
        <v>0</v>
      </c>
      <c r="F4230">
        <v>2</v>
      </c>
      <c r="G4230">
        <v>17</v>
      </c>
      <c r="H4230">
        <v>10</v>
      </c>
      <c r="I4230">
        <v>10</v>
      </c>
      <c r="J4230">
        <v>75</v>
      </c>
      <c r="K4230" t="s">
        <v>4709</v>
      </c>
      <c r="L4230">
        <v>1</v>
      </c>
      <c r="M4230">
        <v>75</v>
      </c>
      <c r="N4230" t="s">
        <v>4948</v>
      </c>
      <c r="O4230" t="s">
        <v>2732</v>
      </c>
      <c r="P4230" t="s">
        <v>94</v>
      </c>
      <c r="Q4230" t="s">
        <v>95</v>
      </c>
      <c r="R4230" t="s">
        <v>96</v>
      </c>
      <c r="S4230" t="s">
        <v>33</v>
      </c>
      <c r="T4230" t="s">
        <v>4711</v>
      </c>
      <c r="U4230" t="s">
        <v>4712</v>
      </c>
      <c r="V4230" t="s">
        <v>4707</v>
      </c>
      <c r="X4230" t="str">
        <f>VLOOKUP(pbp!V1463, games!$B$2:$R$40, 3, FALSE)</f>
        <v>2019-11-10T18:00Z</v>
      </c>
      <c r="Y4230">
        <f>VLOOKUP(1*V4230,NFLGames!$H$11:$H$555,1,FALSE)</f>
        <v>401220327</v>
      </c>
      <c r="Z4230">
        <f>VLOOKUP($Y4230, NFLGames!$H$11:$K$555,2,FALSE)</f>
        <v>2020</v>
      </c>
      <c r="AA4230">
        <f>VLOOKUP($Y4230, NFLGames!$H$11:$K$555,3,FALSE)</f>
        <v>10</v>
      </c>
      <c r="AB4230" s="6">
        <f>IF(A4231=0, 0, AH4231-tbl_pbp[[#This Row],[Saints Win %]])</f>
        <v>-7.3000000000000065E-2</v>
      </c>
      <c r="AE4230">
        <f>ABS(tbl_pbp[[#This Row],[play.homeScore]]-tbl_pbp[[#This Row],[play.awayScore]])</f>
        <v>7</v>
      </c>
      <c r="AF4230">
        <f>IF(tbl_pbp[[#This Row],[Play Saints Win % Increase]]&gt;=$AF$4,1,0)</f>
        <v>0</v>
      </c>
      <c r="AG4230" t="str">
        <f>VLOOKUP(tbl_pbp[[#This Row],[gameId]], games!$B$2:$T$40, 9, FALSE)</f>
        <v>san-francisco-49ers</v>
      </c>
      <c r="AH4230" s="5">
        <f>IF(tbl_pbp[[#This Row],[AwayTeam]] &lt;&gt; "new-orleans-saints", tbl_pbp[[#This Row],[homeWinPercentage]], 1-tbl_pbp[[#This Row],[homeWinPercentage]])</f>
        <v>0.88800000000000001</v>
      </c>
      <c r="AI4230" s="13">
        <f>tbl_pbp[[#This Row],[Kamara]]*tbl_pbp[[#This Row],[Impactful Play]]</f>
        <v>0</v>
      </c>
      <c r="AJ4230" s="13">
        <f>tbl_pbp[[#This Row],[Thomas]]*tbl_pbp[[#This Row],[Impactful Play]]</f>
        <v>0</v>
      </c>
      <c r="AK4230" s="13" t="str">
        <f>VLOOKUP(tbl_pbp[[#This Row],[Play Saints Win % Increase]], tbl_impact[],3,TRUE)</f>
        <v>Smelly (worse than-5% -&gt; -10%)</v>
      </c>
    </row>
    <row r="4231" spans="1:37">
      <c r="A4231" s="1">
        <v>77</v>
      </c>
      <c r="B4231" s="5">
        <v>0.81499999999999995</v>
      </c>
      <c r="C4231" t="s">
        <v>4949</v>
      </c>
      <c r="D4231">
        <v>0</v>
      </c>
      <c r="E4231">
        <v>0</v>
      </c>
      <c r="F4231">
        <v>2</v>
      </c>
      <c r="G4231">
        <v>17</v>
      </c>
      <c r="H4231">
        <v>10</v>
      </c>
      <c r="I4231">
        <v>20</v>
      </c>
      <c r="J4231">
        <v>85</v>
      </c>
      <c r="K4231" t="s">
        <v>4709</v>
      </c>
      <c r="L4231">
        <v>1</v>
      </c>
      <c r="M4231">
        <v>85</v>
      </c>
      <c r="N4231" t="s">
        <v>4950</v>
      </c>
      <c r="O4231" t="s">
        <v>3004</v>
      </c>
      <c r="P4231" t="s">
        <v>45</v>
      </c>
      <c r="Q4231" t="s">
        <v>46</v>
      </c>
      <c r="R4231" t="s">
        <v>47</v>
      </c>
      <c r="S4231" t="s">
        <v>1533</v>
      </c>
      <c r="T4231" t="s">
        <v>4930</v>
      </c>
      <c r="U4231" t="s">
        <v>4951</v>
      </c>
      <c r="V4231" t="s">
        <v>4707</v>
      </c>
      <c r="X4231" t="str">
        <f>VLOOKUP(pbp!V1464, games!$B$2:$R$40, 3, FALSE)</f>
        <v>2019-11-10T18:00Z</v>
      </c>
      <c r="Y4231">
        <f>VLOOKUP(1*V4231,NFLGames!$H$11:$H$555,1,FALSE)</f>
        <v>401220327</v>
      </c>
      <c r="Z4231">
        <f>VLOOKUP($Y4231, NFLGames!$H$11:$K$555,2,FALSE)</f>
        <v>2020</v>
      </c>
      <c r="AA4231">
        <f>VLOOKUP($Y4231, NFLGames!$H$11:$K$555,3,FALSE)</f>
        <v>10</v>
      </c>
      <c r="AB4231" s="6">
        <f>IF(A4232=0, 0, AH4232-tbl_pbp[[#This Row],[Saints Win %]])</f>
        <v>-1.3999999999999901E-2</v>
      </c>
      <c r="AE4231">
        <f>ABS(tbl_pbp[[#This Row],[play.homeScore]]-tbl_pbp[[#This Row],[play.awayScore]])</f>
        <v>7</v>
      </c>
      <c r="AF4231">
        <f>IF(tbl_pbp[[#This Row],[Play Saints Win % Increase]]&gt;=$AF$4,1,0)</f>
        <v>0</v>
      </c>
      <c r="AG4231" t="str">
        <f>VLOOKUP(tbl_pbp[[#This Row],[gameId]], games!$B$2:$T$40, 9, FALSE)</f>
        <v>san-francisco-49ers</v>
      </c>
      <c r="AH4231" s="5">
        <f>IF(tbl_pbp[[#This Row],[AwayTeam]] &lt;&gt; "new-orleans-saints", tbl_pbp[[#This Row],[homeWinPercentage]], 1-tbl_pbp[[#This Row],[homeWinPercentage]])</f>
        <v>0.81499999999999995</v>
      </c>
      <c r="AI4231" s="13">
        <f>tbl_pbp[[#This Row],[Kamara]]*tbl_pbp[[#This Row],[Impactful Play]]</f>
        <v>0</v>
      </c>
      <c r="AJ4231" s="13">
        <f>tbl_pbp[[#This Row],[Thomas]]*tbl_pbp[[#This Row],[Impactful Play]]</f>
        <v>0</v>
      </c>
      <c r="AK4231" s="13" t="str">
        <f>VLOOKUP(tbl_pbp[[#This Row],[Play Saints Win % Increase]], tbl_impact[],3,TRUE)</f>
        <v>Bad (0 to -5%)</v>
      </c>
    </row>
    <row r="4232" spans="1:37">
      <c r="A4232" s="1">
        <v>78</v>
      </c>
      <c r="B4232" s="5">
        <v>0.80100000000000005</v>
      </c>
      <c r="C4232" t="s">
        <v>4952</v>
      </c>
      <c r="D4232">
        <v>0</v>
      </c>
      <c r="E4232">
        <v>0</v>
      </c>
      <c r="F4232">
        <v>2</v>
      </c>
      <c r="G4232">
        <v>17</v>
      </c>
      <c r="H4232">
        <v>10</v>
      </c>
      <c r="I4232">
        <v>11</v>
      </c>
      <c r="J4232">
        <v>76</v>
      </c>
      <c r="K4232" t="s">
        <v>4709</v>
      </c>
      <c r="L4232">
        <v>2</v>
      </c>
      <c r="M4232">
        <v>76</v>
      </c>
      <c r="N4232" t="s">
        <v>4953</v>
      </c>
      <c r="O4232" t="s">
        <v>360</v>
      </c>
      <c r="P4232" t="s">
        <v>45</v>
      </c>
      <c r="Q4232" t="s">
        <v>46</v>
      </c>
      <c r="R4232" t="s">
        <v>47</v>
      </c>
      <c r="S4232" t="s">
        <v>147</v>
      </c>
      <c r="T4232" t="s">
        <v>4954</v>
      </c>
      <c r="U4232" t="s">
        <v>4955</v>
      </c>
      <c r="V4232" t="s">
        <v>4707</v>
      </c>
      <c r="X4232" t="str">
        <f>VLOOKUP(pbp!V1465, games!$B$2:$R$40, 3, FALSE)</f>
        <v>2019-11-10T18:00Z</v>
      </c>
      <c r="Y4232">
        <f>VLOOKUP(1*V4232,NFLGames!$H$11:$H$555,1,FALSE)</f>
        <v>401220327</v>
      </c>
      <c r="Z4232">
        <f>VLOOKUP($Y4232, NFLGames!$H$11:$K$555,2,FALSE)</f>
        <v>2020</v>
      </c>
      <c r="AA4232">
        <f>VLOOKUP($Y4232, NFLGames!$H$11:$K$555,3,FALSE)</f>
        <v>10</v>
      </c>
      <c r="AB4232" s="6">
        <f>IF(A4233=0, 0, AH4233-tbl_pbp[[#This Row],[Saints Win %]])</f>
        <v>-2.0000000000000018E-3</v>
      </c>
      <c r="AE4232">
        <f>ABS(tbl_pbp[[#This Row],[play.homeScore]]-tbl_pbp[[#This Row],[play.awayScore]])</f>
        <v>7</v>
      </c>
      <c r="AF4232">
        <f>IF(tbl_pbp[[#This Row],[Play Saints Win % Increase]]&gt;=$AF$4,1,0)</f>
        <v>0</v>
      </c>
      <c r="AG4232" t="str">
        <f>VLOOKUP(tbl_pbp[[#This Row],[gameId]], games!$B$2:$T$40, 9, FALSE)</f>
        <v>san-francisco-49ers</v>
      </c>
      <c r="AH4232" s="5">
        <f>IF(tbl_pbp[[#This Row],[AwayTeam]] &lt;&gt; "new-orleans-saints", tbl_pbp[[#This Row],[homeWinPercentage]], 1-tbl_pbp[[#This Row],[homeWinPercentage]])</f>
        <v>0.80100000000000005</v>
      </c>
      <c r="AI4232" s="13">
        <f>tbl_pbp[[#This Row],[Kamara]]*tbl_pbp[[#This Row],[Impactful Play]]</f>
        <v>0</v>
      </c>
      <c r="AJ4232" s="13">
        <f>tbl_pbp[[#This Row],[Thomas]]*tbl_pbp[[#This Row],[Impactful Play]]</f>
        <v>0</v>
      </c>
      <c r="AK4232" s="13" t="str">
        <f>VLOOKUP(tbl_pbp[[#This Row],[Play Saints Win % Increase]], tbl_impact[],3,TRUE)</f>
        <v>Bad (0 to -5%)</v>
      </c>
    </row>
    <row r="4233" spans="1:37">
      <c r="A4233" s="1">
        <v>79</v>
      </c>
      <c r="B4233" s="5">
        <v>0.79900000000000004</v>
      </c>
      <c r="C4233" t="s">
        <v>4956</v>
      </c>
      <c r="D4233">
        <v>0</v>
      </c>
      <c r="E4233">
        <v>0</v>
      </c>
      <c r="F4233">
        <v>2</v>
      </c>
      <c r="G4233">
        <v>17</v>
      </c>
      <c r="H4233">
        <v>10</v>
      </c>
      <c r="I4233">
        <v>5</v>
      </c>
      <c r="J4233">
        <v>70</v>
      </c>
      <c r="K4233" t="s">
        <v>4709</v>
      </c>
      <c r="L4233">
        <v>3</v>
      </c>
      <c r="M4233">
        <v>70</v>
      </c>
      <c r="N4233" t="s">
        <v>4957</v>
      </c>
      <c r="O4233" t="s">
        <v>1174</v>
      </c>
      <c r="P4233" t="s">
        <v>124</v>
      </c>
      <c r="Q4233" t="s">
        <v>125</v>
      </c>
      <c r="R4233" t="s">
        <v>126</v>
      </c>
      <c r="V4233" t="s">
        <v>4707</v>
      </c>
      <c r="X4233" t="str">
        <f>VLOOKUP(pbp!V1466, games!$B$2:$R$40, 3, FALSE)</f>
        <v>2019-11-10T18:00Z</v>
      </c>
      <c r="Y4233">
        <f>VLOOKUP(1*V4233,NFLGames!$H$11:$H$555,1,FALSE)</f>
        <v>401220327</v>
      </c>
      <c r="Z4233">
        <f>VLOOKUP($Y4233, NFLGames!$H$11:$K$555,2,FALSE)</f>
        <v>2020</v>
      </c>
      <c r="AA4233">
        <f>VLOOKUP($Y4233, NFLGames!$H$11:$K$555,3,FALSE)</f>
        <v>10</v>
      </c>
      <c r="AB4233" s="6">
        <f>IF(A4234=0, 0, AH4234-tbl_pbp[[#This Row],[Saints Win %]])</f>
        <v>1.3000000000000012E-2</v>
      </c>
      <c r="AE4233">
        <f>ABS(tbl_pbp[[#This Row],[play.homeScore]]-tbl_pbp[[#This Row],[play.awayScore]])</f>
        <v>7</v>
      </c>
      <c r="AF4233">
        <f>IF(tbl_pbp[[#This Row],[Play Saints Win % Increase]]&gt;=$AF$4,1,0)</f>
        <v>0</v>
      </c>
      <c r="AG4233" t="str">
        <f>VLOOKUP(tbl_pbp[[#This Row],[gameId]], games!$B$2:$T$40, 9, FALSE)</f>
        <v>san-francisco-49ers</v>
      </c>
      <c r="AH4233" s="5">
        <f>IF(tbl_pbp[[#This Row],[AwayTeam]] &lt;&gt; "new-orleans-saints", tbl_pbp[[#This Row],[homeWinPercentage]], 1-tbl_pbp[[#This Row],[homeWinPercentage]])</f>
        <v>0.79900000000000004</v>
      </c>
      <c r="AI4233" s="13">
        <f>tbl_pbp[[#This Row],[Kamara]]*tbl_pbp[[#This Row],[Impactful Play]]</f>
        <v>0</v>
      </c>
      <c r="AJ4233" s="13">
        <f>tbl_pbp[[#This Row],[Thomas]]*tbl_pbp[[#This Row],[Impactful Play]]</f>
        <v>0</v>
      </c>
      <c r="AK4233" s="13" t="str">
        <f>VLOOKUP(tbl_pbp[[#This Row],[Play Saints Win % Increase]], tbl_impact[],3,TRUE)</f>
        <v>Scented (0 to +5%)</v>
      </c>
    </row>
    <row r="4234" spans="1:37">
      <c r="A4234" s="1">
        <v>80</v>
      </c>
      <c r="B4234" s="5">
        <v>0.81200000000000006</v>
      </c>
      <c r="C4234" t="s">
        <v>4958</v>
      </c>
      <c r="D4234">
        <v>0</v>
      </c>
      <c r="E4234">
        <v>0</v>
      </c>
      <c r="F4234">
        <v>2</v>
      </c>
      <c r="G4234">
        <v>17</v>
      </c>
      <c r="H4234">
        <v>10</v>
      </c>
      <c r="I4234">
        <v>5</v>
      </c>
      <c r="J4234">
        <v>70</v>
      </c>
      <c r="K4234" t="s">
        <v>4709</v>
      </c>
      <c r="L4234">
        <v>3</v>
      </c>
      <c r="M4234">
        <v>70</v>
      </c>
      <c r="N4234" t="s">
        <v>4959</v>
      </c>
      <c r="O4234" t="s">
        <v>1174</v>
      </c>
      <c r="P4234" t="s">
        <v>22</v>
      </c>
      <c r="Q4234" t="s">
        <v>37</v>
      </c>
      <c r="S4234" t="s">
        <v>42</v>
      </c>
      <c r="T4234" t="s">
        <v>4960</v>
      </c>
      <c r="U4234" t="s">
        <v>4961</v>
      </c>
      <c r="V4234" t="s">
        <v>4707</v>
      </c>
      <c r="X4234" t="str">
        <f>VLOOKUP(pbp!V1467, games!$B$2:$R$40, 3, FALSE)</f>
        <v>2019-11-10T18:00Z</v>
      </c>
      <c r="Y4234">
        <f>VLOOKUP(1*V4234,NFLGames!$H$11:$H$555,1,FALSE)</f>
        <v>401220327</v>
      </c>
      <c r="Z4234">
        <f>VLOOKUP($Y4234, NFLGames!$H$11:$K$555,2,FALSE)</f>
        <v>2020</v>
      </c>
      <c r="AA4234">
        <f>VLOOKUP($Y4234, NFLGames!$H$11:$K$555,3,FALSE)</f>
        <v>10</v>
      </c>
      <c r="AB4234" s="6">
        <f>IF(A4235=0, 0, AH4235-tbl_pbp[[#This Row],[Saints Win %]])</f>
        <v>1.9999999999998908E-3</v>
      </c>
      <c r="AE4234">
        <f>ABS(tbl_pbp[[#This Row],[play.homeScore]]-tbl_pbp[[#This Row],[play.awayScore]])</f>
        <v>7</v>
      </c>
      <c r="AF4234">
        <f>IF(tbl_pbp[[#This Row],[Play Saints Win % Increase]]&gt;=$AF$4,1,0)</f>
        <v>0</v>
      </c>
      <c r="AG4234" t="str">
        <f>VLOOKUP(tbl_pbp[[#This Row],[gameId]], games!$B$2:$T$40, 9, FALSE)</f>
        <v>san-francisco-49ers</v>
      </c>
      <c r="AH4234" s="5">
        <f>IF(tbl_pbp[[#This Row],[AwayTeam]] &lt;&gt; "new-orleans-saints", tbl_pbp[[#This Row],[homeWinPercentage]], 1-tbl_pbp[[#This Row],[homeWinPercentage]])</f>
        <v>0.81200000000000006</v>
      </c>
      <c r="AI4234" s="13">
        <f>tbl_pbp[[#This Row],[Kamara]]*tbl_pbp[[#This Row],[Impactful Play]]</f>
        <v>0</v>
      </c>
      <c r="AJ4234" s="13">
        <f>tbl_pbp[[#This Row],[Thomas]]*tbl_pbp[[#This Row],[Impactful Play]]</f>
        <v>0</v>
      </c>
      <c r="AK4234" s="13" t="str">
        <f>VLOOKUP(tbl_pbp[[#This Row],[Play Saints Win % Increase]], tbl_impact[],3,TRUE)</f>
        <v>Scented (0 to +5%)</v>
      </c>
    </row>
    <row r="4235" spans="1:37">
      <c r="A4235" s="1">
        <v>81</v>
      </c>
      <c r="B4235" s="5">
        <v>0.81399999999999995</v>
      </c>
      <c r="C4235" t="s">
        <v>4962</v>
      </c>
      <c r="D4235">
        <v>0</v>
      </c>
      <c r="E4235">
        <v>0</v>
      </c>
      <c r="F4235">
        <v>2</v>
      </c>
      <c r="G4235">
        <v>17</v>
      </c>
      <c r="H4235">
        <v>10</v>
      </c>
      <c r="I4235">
        <v>5</v>
      </c>
      <c r="J4235">
        <v>70</v>
      </c>
      <c r="K4235" t="s">
        <v>4709</v>
      </c>
      <c r="L4235">
        <v>4</v>
      </c>
      <c r="M4235">
        <v>70</v>
      </c>
      <c r="N4235" t="s">
        <v>4963</v>
      </c>
      <c r="O4235" t="s">
        <v>362</v>
      </c>
      <c r="P4235" t="s">
        <v>66</v>
      </c>
      <c r="Q4235" t="s">
        <v>67</v>
      </c>
      <c r="R4235" t="s">
        <v>68</v>
      </c>
      <c r="S4235" t="s">
        <v>78</v>
      </c>
      <c r="T4235" t="s">
        <v>4960</v>
      </c>
      <c r="U4235" t="s">
        <v>4964</v>
      </c>
      <c r="V4235" t="s">
        <v>4707</v>
      </c>
      <c r="X4235" t="str">
        <f>VLOOKUP(pbp!V1468, games!$B$2:$R$40, 3, FALSE)</f>
        <v>2019-11-10T18:00Z</v>
      </c>
      <c r="Y4235">
        <f>VLOOKUP(1*V4235,NFLGames!$H$11:$H$555,1,FALSE)</f>
        <v>401220327</v>
      </c>
      <c r="Z4235">
        <f>VLOOKUP($Y4235, NFLGames!$H$11:$K$555,2,FALSE)</f>
        <v>2020</v>
      </c>
      <c r="AA4235">
        <f>VLOOKUP($Y4235, NFLGames!$H$11:$K$555,3,FALSE)</f>
        <v>10</v>
      </c>
      <c r="AB4235" s="6">
        <f>IF(A4236=0, 0, AH4236-tbl_pbp[[#This Row],[Saints Win %]])</f>
        <v>-1.3999999999999901E-2</v>
      </c>
      <c r="AE4235">
        <f>ABS(tbl_pbp[[#This Row],[play.homeScore]]-tbl_pbp[[#This Row],[play.awayScore]])</f>
        <v>7</v>
      </c>
      <c r="AF4235">
        <f>IF(tbl_pbp[[#This Row],[Play Saints Win % Increase]]&gt;=$AF$4,1,0)</f>
        <v>0</v>
      </c>
      <c r="AG4235" t="str">
        <f>VLOOKUP(tbl_pbp[[#This Row],[gameId]], games!$B$2:$T$40, 9, FALSE)</f>
        <v>san-francisco-49ers</v>
      </c>
      <c r="AH4235" s="5">
        <f>IF(tbl_pbp[[#This Row],[AwayTeam]] &lt;&gt; "new-orleans-saints", tbl_pbp[[#This Row],[homeWinPercentage]], 1-tbl_pbp[[#This Row],[homeWinPercentage]])</f>
        <v>0.81399999999999995</v>
      </c>
      <c r="AI4235" s="13">
        <f>tbl_pbp[[#This Row],[Kamara]]*tbl_pbp[[#This Row],[Impactful Play]]</f>
        <v>0</v>
      </c>
      <c r="AJ4235" s="13">
        <f>tbl_pbp[[#This Row],[Thomas]]*tbl_pbp[[#This Row],[Impactful Play]]</f>
        <v>0</v>
      </c>
      <c r="AK4235" s="13" t="str">
        <f>VLOOKUP(tbl_pbp[[#This Row],[Play Saints Win % Increase]], tbl_impact[],3,TRUE)</f>
        <v>Bad (0 to -5%)</v>
      </c>
    </row>
    <row r="4236" spans="1:37">
      <c r="A4236" s="1">
        <v>82</v>
      </c>
      <c r="B4236" s="5">
        <v>0.8</v>
      </c>
      <c r="C4236" t="s">
        <v>4965</v>
      </c>
      <c r="D4236">
        <v>0</v>
      </c>
      <c r="E4236">
        <v>0</v>
      </c>
      <c r="F4236">
        <v>2</v>
      </c>
      <c r="G4236">
        <v>17</v>
      </c>
      <c r="H4236">
        <v>10</v>
      </c>
      <c r="I4236">
        <v>10</v>
      </c>
      <c r="J4236">
        <v>20</v>
      </c>
      <c r="K4236" t="s">
        <v>29</v>
      </c>
      <c r="L4236">
        <v>1</v>
      </c>
      <c r="M4236">
        <v>80</v>
      </c>
      <c r="N4236" t="s">
        <v>4966</v>
      </c>
      <c r="O4236" t="s">
        <v>3261</v>
      </c>
      <c r="P4236" t="s">
        <v>45</v>
      </c>
      <c r="Q4236" t="s">
        <v>46</v>
      </c>
      <c r="R4236" t="s">
        <v>47</v>
      </c>
      <c r="S4236" t="s">
        <v>33</v>
      </c>
      <c r="T4236" t="s">
        <v>165</v>
      </c>
      <c r="U4236" t="s">
        <v>571</v>
      </c>
      <c r="V4236" t="s">
        <v>4707</v>
      </c>
      <c r="X4236" t="str">
        <f>VLOOKUP(pbp!V1469, games!$B$2:$R$40, 3, FALSE)</f>
        <v>2019-11-10T18:00Z</v>
      </c>
      <c r="Y4236">
        <f>VLOOKUP(1*V4236,NFLGames!$H$11:$H$555,1,FALSE)</f>
        <v>401220327</v>
      </c>
      <c r="Z4236">
        <f>VLOOKUP($Y4236, NFLGames!$H$11:$K$555,2,FALSE)</f>
        <v>2020</v>
      </c>
      <c r="AA4236">
        <f>VLOOKUP($Y4236, NFLGames!$H$11:$K$555,3,FALSE)</f>
        <v>10</v>
      </c>
      <c r="AB4236" s="6">
        <f>IF(A4237=0, 0, AH4237-tbl_pbp[[#This Row],[Saints Win %]])</f>
        <v>2.9999999999999916E-2</v>
      </c>
      <c r="AE4236">
        <f>ABS(tbl_pbp[[#This Row],[play.homeScore]]-tbl_pbp[[#This Row],[play.awayScore]])</f>
        <v>7</v>
      </c>
      <c r="AF4236">
        <f>IF(tbl_pbp[[#This Row],[Play Saints Win % Increase]]&gt;=$AF$4,1,0)</f>
        <v>0</v>
      </c>
      <c r="AG4236" t="str">
        <f>VLOOKUP(tbl_pbp[[#This Row],[gameId]], games!$B$2:$T$40, 9, FALSE)</f>
        <v>san-francisco-49ers</v>
      </c>
      <c r="AH4236" s="5">
        <f>IF(tbl_pbp[[#This Row],[AwayTeam]] &lt;&gt; "new-orleans-saints", tbl_pbp[[#This Row],[homeWinPercentage]], 1-tbl_pbp[[#This Row],[homeWinPercentage]])</f>
        <v>0.8</v>
      </c>
      <c r="AI4236" s="13">
        <f>tbl_pbp[[#This Row],[Kamara]]*tbl_pbp[[#This Row],[Impactful Play]]</f>
        <v>0</v>
      </c>
      <c r="AJ4236" s="13">
        <f>tbl_pbp[[#This Row],[Thomas]]*tbl_pbp[[#This Row],[Impactful Play]]</f>
        <v>0</v>
      </c>
      <c r="AK4236" s="13" t="str">
        <f>VLOOKUP(tbl_pbp[[#This Row],[Play Saints Win % Increase]], tbl_impact[],3,TRUE)</f>
        <v>Scented (0 to +5%)</v>
      </c>
    </row>
    <row r="4237" spans="1:37">
      <c r="A4237" s="1">
        <v>83</v>
      </c>
      <c r="B4237" s="5">
        <v>0.83</v>
      </c>
      <c r="C4237" t="s">
        <v>4967</v>
      </c>
      <c r="D4237">
        <v>0</v>
      </c>
      <c r="E4237">
        <v>0</v>
      </c>
      <c r="F4237">
        <v>2</v>
      </c>
      <c r="G4237">
        <v>17</v>
      </c>
      <c r="H4237">
        <v>10</v>
      </c>
      <c r="I4237">
        <v>0</v>
      </c>
      <c r="J4237">
        <v>65</v>
      </c>
      <c r="L4237">
        <v>0</v>
      </c>
      <c r="M4237">
        <v>0</v>
      </c>
      <c r="N4237" t="s">
        <v>245</v>
      </c>
      <c r="O4237" t="s">
        <v>143</v>
      </c>
      <c r="P4237" t="s">
        <v>246</v>
      </c>
      <c r="Q4237" t="s">
        <v>247</v>
      </c>
      <c r="R4237" t="s">
        <v>248</v>
      </c>
      <c r="V4237" t="s">
        <v>4707</v>
      </c>
      <c r="X4237" t="str">
        <f>VLOOKUP(pbp!V1470, games!$B$2:$R$40, 3, FALSE)</f>
        <v>2019-11-10T18:00Z</v>
      </c>
      <c r="Y4237">
        <f>VLOOKUP(1*V4237,NFLGames!$H$11:$H$555,1,FALSE)</f>
        <v>401220327</v>
      </c>
      <c r="Z4237">
        <f>VLOOKUP($Y4237, NFLGames!$H$11:$K$555,2,FALSE)</f>
        <v>2020</v>
      </c>
      <c r="AA4237">
        <f>VLOOKUP($Y4237, NFLGames!$H$11:$K$555,3,FALSE)</f>
        <v>10</v>
      </c>
      <c r="AB4237" s="6">
        <f>IF(A4238=0, 0, AH4238-tbl_pbp[[#This Row],[Saints Win %]])</f>
        <v>0</v>
      </c>
      <c r="AE4237">
        <f>ABS(tbl_pbp[[#This Row],[play.homeScore]]-tbl_pbp[[#This Row],[play.awayScore]])</f>
        <v>7</v>
      </c>
      <c r="AF4237">
        <f>IF(tbl_pbp[[#This Row],[Play Saints Win % Increase]]&gt;=$AF$4,1,0)</f>
        <v>0</v>
      </c>
      <c r="AG4237" t="str">
        <f>VLOOKUP(tbl_pbp[[#This Row],[gameId]], games!$B$2:$T$40, 9, FALSE)</f>
        <v>san-francisco-49ers</v>
      </c>
      <c r="AH4237" s="5">
        <f>IF(tbl_pbp[[#This Row],[AwayTeam]] &lt;&gt; "new-orleans-saints", tbl_pbp[[#This Row],[homeWinPercentage]], 1-tbl_pbp[[#This Row],[homeWinPercentage]])</f>
        <v>0.83</v>
      </c>
      <c r="AI4237" s="13">
        <f>tbl_pbp[[#This Row],[Kamara]]*tbl_pbp[[#This Row],[Impactful Play]]</f>
        <v>0</v>
      </c>
      <c r="AJ4237" s="13">
        <f>tbl_pbp[[#This Row],[Thomas]]*tbl_pbp[[#This Row],[Impactful Play]]</f>
        <v>0</v>
      </c>
      <c r="AK4237" s="13" t="str">
        <f>VLOOKUP(tbl_pbp[[#This Row],[Play Saints Win % Increase]], tbl_impact[],3,TRUE)</f>
        <v>Scented (0 to +5%)</v>
      </c>
    </row>
    <row r="4238" spans="1:37">
      <c r="A4238" s="1">
        <v>84</v>
      </c>
      <c r="B4238" s="5">
        <v>0.83</v>
      </c>
      <c r="C4238" t="s">
        <v>4968</v>
      </c>
      <c r="D4238">
        <v>0</v>
      </c>
      <c r="E4238">
        <v>0</v>
      </c>
      <c r="F4238">
        <v>3</v>
      </c>
      <c r="G4238">
        <v>17</v>
      </c>
      <c r="H4238">
        <v>10</v>
      </c>
      <c r="I4238">
        <v>0</v>
      </c>
      <c r="J4238">
        <v>65</v>
      </c>
      <c r="K4238" t="s">
        <v>4709</v>
      </c>
      <c r="L4238">
        <v>0</v>
      </c>
      <c r="M4238">
        <v>65</v>
      </c>
      <c r="N4238" t="s">
        <v>4969</v>
      </c>
      <c r="O4238" t="s">
        <v>24</v>
      </c>
      <c r="P4238" t="s">
        <v>25</v>
      </c>
      <c r="Q4238" t="s">
        <v>26</v>
      </c>
      <c r="R4238" t="s">
        <v>27</v>
      </c>
      <c r="V4238" t="s">
        <v>4707</v>
      </c>
      <c r="X4238" t="str">
        <f>VLOOKUP(pbp!V1471, games!$B$2:$R$40, 3, FALSE)</f>
        <v>2019-11-10T18:00Z</v>
      </c>
      <c r="Y4238">
        <f>VLOOKUP(1*V4238,NFLGames!$H$11:$H$555,1,FALSE)</f>
        <v>401220327</v>
      </c>
      <c r="Z4238">
        <f>VLOOKUP($Y4238, NFLGames!$H$11:$K$555,2,FALSE)</f>
        <v>2020</v>
      </c>
      <c r="AA4238">
        <f>VLOOKUP($Y4238, NFLGames!$H$11:$K$555,3,FALSE)</f>
        <v>10</v>
      </c>
      <c r="AB4238" s="6">
        <f>IF(A4239=0, 0, AH4239-tbl_pbp[[#This Row],[Saints Win %]])</f>
        <v>-3.8999999999999924E-2</v>
      </c>
      <c r="AE4238">
        <f>ABS(tbl_pbp[[#This Row],[play.homeScore]]-tbl_pbp[[#This Row],[play.awayScore]])</f>
        <v>7</v>
      </c>
      <c r="AF4238">
        <f>IF(tbl_pbp[[#This Row],[Play Saints Win % Increase]]&gt;=$AF$4,1,0)</f>
        <v>0</v>
      </c>
      <c r="AG4238" t="str">
        <f>VLOOKUP(tbl_pbp[[#This Row],[gameId]], games!$B$2:$T$40, 9, FALSE)</f>
        <v>san-francisco-49ers</v>
      </c>
      <c r="AH4238" s="5">
        <f>IF(tbl_pbp[[#This Row],[AwayTeam]] &lt;&gt; "new-orleans-saints", tbl_pbp[[#This Row],[homeWinPercentage]], 1-tbl_pbp[[#This Row],[homeWinPercentage]])</f>
        <v>0.83</v>
      </c>
      <c r="AI4238" s="13">
        <f>tbl_pbp[[#This Row],[Kamara]]*tbl_pbp[[#This Row],[Impactful Play]]</f>
        <v>0</v>
      </c>
      <c r="AJ4238" s="13">
        <f>tbl_pbp[[#This Row],[Thomas]]*tbl_pbp[[#This Row],[Impactful Play]]</f>
        <v>0</v>
      </c>
      <c r="AK4238" s="13" t="str">
        <f>VLOOKUP(tbl_pbp[[#This Row],[Play Saints Win % Increase]], tbl_impact[],3,TRUE)</f>
        <v>Bad (0 to -5%)</v>
      </c>
    </row>
    <row r="4239" spans="1:37">
      <c r="A4239" s="1">
        <v>85</v>
      </c>
      <c r="B4239" s="5">
        <v>0.79100000000000004</v>
      </c>
      <c r="C4239" t="s">
        <v>4970</v>
      </c>
      <c r="D4239">
        <v>0</v>
      </c>
      <c r="E4239">
        <v>0</v>
      </c>
      <c r="F4239">
        <v>3</v>
      </c>
      <c r="G4239">
        <v>17</v>
      </c>
      <c r="H4239">
        <v>10</v>
      </c>
      <c r="I4239">
        <v>10</v>
      </c>
      <c r="J4239">
        <v>22</v>
      </c>
      <c r="K4239" t="s">
        <v>29</v>
      </c>
      <c r="L4239">
        <v>1</v>
      </c>
      <c r="M4239">
        <v>78</v>
      </c>
      <c r="N4239" t="s">
        <v>4971</v>
      </c>
      <c r="O4239" t="s">
        <v>148</v>
      </c>
      <c r="P4239" t="s">
        <v>94</v>
      </c>
      <c r="Q4239" t="s">
        <v>95</v>
      </c>
      <c r="R4239" t="s">
        <v>96</v>
      </c>
      <c r="S4239" t="s">
        <v>33</v>
      </c>
      <c r="T4239" t="s">
        <v>1257</v>
      </c>
      <c r="U4239" t="s">
        <v>1258</v>
      </c>
      <c r="V4239" t="s">
        <v>4707</v>
      </c>
      <c r="X4239" t="str">
        <f>VLOOKUP(pbp!V1472, games!$B$2:$R$40, 3, FALSE)</f>
        <v>2019-11-10T18:00Z</v>
      </c>
      <c r="Y4239">
        <f>VLOOKUP(1*V4239,NFLGames!$H$11:$H$555,1,FALSE)</f>
        <v>401220327</v>
      </c>
      <c r="Z4239">
        <f>VLOOKUP($Y4239, NFLGames!$H$11:$K$555,2,FALSE)</f>
        <v>2020</v>
      </c>
      <c r="AA4239">
        <f>VLOOKUP($Y4239, NFLGames!$H$11:$K$555,3,FALSE)</f>
        <v>10</v>
      </c>
      <c r="AB4239" s="6">
        <f>IF(A4240=0, 0, AH4240-tbl_pbp[[#This Row],[Saints Win %]])</f>
        <v>-9.6000000000000085E-2</v>
      </c>
      <c r="AC4239">
        <v>1</v>
      </c>
      <c r="AE4239">
        <f>ABS(tbl_pbp[[#This Row],[play.homeScore]]-tbl_pbp[[#This Row],[play.awayScore]])</f>
        <v>7</v>
      </c>
      <c r="AF4239">
        <f>IF(tbl_pbp[[#This Row],[Play Saints Win % Increase]]&gt;=$AF$4,1,0)</f>
        <v>0</v>
      </c>
      <c r="AG4239" t="str">
        <f>VLOOKUP(tbl_pbp[[#This Row],[gameId]], games!$B$2:$T$40, 9, FALSE)</f>
        <v>san-francisco-49ers</v>
      </c>
      <c r="AH4239" s="5">
        <f>IF(tbl_pbp[[#This Row],[AwayTeam]] &lt;&gt; "new-orleans-saints", tbl_pbp[[#This Row],[homeWinPercentage]], 1-tbl_pbp[[#This Row],[homeWinPercentage]])</f>
        <v>0.79100000000000004</v>
      </c>
      <c r="AI4239" s="13">
        <f>tbl_pbp[[#This Row],[Kamara]]*tbl_pbp[[#This Row],[Impactful Play]]</f>
        <v>0</v>
      </c>
      <c r="AJ4239" s="13">
        <f>tbl_pbp[[#This Row],[Thomas]]*tbl_pbp[[#This Row],[Impactful Play]]</f>
        <v>0</v>
      </c>
      <c r="AK4239" s="13" t="str">
        <f>VLOOKUP(tbl_pbp[[#This Row],[Play Saints Win % Increase]], tbl_impact[],3,TRUE)</f>
        <v>Smelly (worse than-5% -&gt; -10%)</v>
      </c>
    </row>
    <row r="4240" spans="1:37">
      <c r="A4240" s="1">
        <v>86</v>
      </c>
      <c r="B4240" s="5">
        <v>0.69499999999999995</v>
      </c>
      <c r="C4240" t="s">
        <v>4972</v>
      </c>
      <c r="D4240">
        <v>0</v>
      </c>
      <c r="E4240">
        <v>0</v>
      </c>
      <c r="F4240">
        <v>3</v>
      </c>
      <c r="G4240">
        <v>17</v>
      </c>
      <c r="H4240">
        <v>10</v>
      </c>
      <c r="I4240">
        <v>10</v>
      </c>
      <c r="J4240">
        <v>22</v>
      </c>
      <c r="K4240" t="s">
        <v>29</v>
      </c>
      <c r="L4240">
        <v>1</v>
      </c>
      <c r="M4240">
        <v>78</v>
      </c>
      <c r="N4240" t="s">
        <v>4973</v>
      </c>
      <c r="O4240" t="s">
        <v>1186</v>
      </c>
      <c r="P4240" t="s">
        <v>30</v>
      </c>
      <c r="Q4240" t="s">
        <v>31</v>
      </c>
      <c r="R4240" t="s">
        <v>32</v>
      </c>
      <c r="S4240" t="s">
        <v>33</v>
      </c>
      <c r="T4240" t="s">
        <v>1257</v>
      </c>
      <c r="U4240" t="s">
        <v>1258</v>
      </c>
      <c r="V4240" t="s">
        <v>4707</v>
      </c>
      <c r="X4240" t="str">
        <f>VLOOKUP(pbp!V1473, games!$B$2:$R$40, 3, FALSE)</f>
        <v>2019-11-10T18:00Z</v>
      </c>
      <c r="Y4240">
        <f>VLOOKUP(1*V4240,NFLGames!$H$11:$H$555,1,FALSE)</f>
        <v>401220327</v>
      </c>
      <c r="Z4240">
        <f>VLOOKUP($Y4240, NFLGames!$H$11:$K$555,2,FALSE)</f>
        <v>2020</v>
      </c>
      <c r="AA4240">
        <f>VLOOKUP($Y4240, NFLGames!$H$11:$K$555,3,FALSE)</f>
        <v>10</v>
      </c>
      <c r="AB4240" s="6">
        <f>IF(A4241=0, 0, AH4241-tbl_pbp[[#This Row],[Saints Win %]])</f>
        <v>0.11799999999999999</v>
      </c>
      <c r="AE4240">
        <f>ABS(tbl_pbp[[#This Row],[play.homeScore]]-tbl_pbp[[#This Row],[play.awayScore]])</f>
        <v>7</v>
      </c>
      <c r="AF4240">
        <f>IF(tbl_pbp[[#This Row],[Play Saints Win % Increase]]&gt;=$AF$4,1,0)</f>
        <v>1</v>
      </c>
      <c r="AG4240" t="str">
        <f>VLOOKUP(tbl_pbp[[#This Row],[gameId]], games!$B$2:$T$40, 9, FALSE)</f>
        <v>san-francisco-49ers</v>
      </c>
      <c r="AH4240" s="5">
        <f>IF(tbl_pbp[[#This Row],[AwayTeam]] &lt;&gt; "new-orleans-saints", tbl_pbp[[#This Row],[homeWinPercentage]], 1-tbl_pbp[[#This Row],[homeWinPercentage]])</f>
        <v>0.69499999999999995</v>
      </c>
      <c r="AI4240" s="13">
        <f>tbl_pbp[[#This Row],[Kamara]]*tbl_pbp[[#This Row],[Impactful Play]]</f>
        <v>0</v>
      </c>
      <c r="AJ4240" s="13">
        <f>tbl_pbp[[#This Row],[Thomas]]*tbl_pbp[[#This Row],[Impactful Play]]</f>
        <v>0</v>
      </c>
      <c r="AK4240" s="13" t="str">
        <f>VLOOKUP(tbl_pbp[[#This Row],[Play Saints Win % Increase]], tbl_impact[],3,TRUE)</f>
        <v>Fragrant (10% to 20%)</v>
      </c>
    </row>
    <row r="4241" spans="1:37">
      <c r="A4241" s="1">
        <v>87</v>
      </c>
      <c r="B4241" s="5">
        <v>0.81299999999999994</v>
      </c>
      <c r="C4241" t="s">
        <v>4974</v>
      </c>
      <c r="D4241">
        <v>0</v>
      </c>
      <c r="E4241">
        <v>0</v>
      </c>
      <c r="F4241">
        <v>3</v>
      </c>
      <c r="G4241">
        <v>17</v>
      </c>
      <c r="H4241">
        <v>10</v>
      </c>
      <c r="I4241">
        <v>10</v>
      </c>
      <c r="J4241">
        <v>33</v>
      </c>
      <c r="K4241" t="s">
        <v>29</v>
      </c>
      <c r="L4241">
        <v>1</v>
      </c>
      <c r="M4241">
        <v>67</v>
      </c>
      <c r="N4241" t="s">
        <v>4975</v>
      </c>
      <c r="O4241" t="s">
        <v>4976</v>
      </c>
      <c r="P4241" t="s">
        <v>45</v>
      </c>
      <c r="Q4241" t="s">
        <v>46</v>
      </c>
      <c r="R4241" t="s">
        <v>47</v>
      </c>
      <c r="S4241" t="s">
        <v>33</v>
      </c>
      <c r="T4241" t="s">
        <v>438</v>
      </c>
      <c r="U4241" t="s">
        <v>1358</v>
      </c>
      <c r="V4241" t="s">
        <v>4707</v>
      </c>
      <c r="X4241" t="str">
        <f>VLOOKUP(pbp!V1474, games!$B$2:$R$40, 3, FALSE)</f>
        <v>2019-11-10T18:00Z</v>
      </c>
      <c r="Y4241">
        <f>VLOOKUP(1*V4241,NFLGames!$H$11:$H$555,1,FALSE)</f>
        <v>401220327</v>
      </c>
      <c r="Z4241">
        <f>VLOOKUP($Y4241, NFLGames!$H$11:$K$555,2,FALSE)</f>
        <v>2020</v>
      </c>
      <c r="AA4241">
        <f>VLOOKUP($Y4241, NFLGames!$H$11:$K$555,3,FALSE)</f>
        <v>10</v>
      </c>
      <c r="AB4241" s="6">
        <f>IF(A4242=0, 0, AH4242-tbl_pbp[[#This Row],[Saints Win %]])</f>
        <v>1.0000000000000009E-3</v>
      </c>
      <c r="AE4241">
        <f>ABS(tbl_pbp[[#This Row],[play.homeScore]]-tbl_pbp[[#This Row],[play.awayScore]])</f>
        <v>7</v>
      </c>
      <c r="AF4241">
        <f>IF(tbl_pbp[[#This Row],[Play Saints Win % Increase]]&gt;=$AF$4,1,0)</f>
        <v>0</v>
      </c>
      <c r="AG4241" t="str">
        <f>VLOOKUP(tbl_pbp[[#This Row],[gameId]], games!$B$2:$T$40, 9, FALSE)</f>
        <v>san-francisco-49ers</v>
      </c>
      <c r="AH4241" s="5">
        <f>IF(tbl_pbp[[#This Row],[AwayTeam]] &lt;&gt; "new-orleans-saints", tbl_pbp[[#This Row],[homeWinPercentage]], 1-tbl_pbp[[#This Row],[homeWinPercentage]])</f>
        <v>0.81299999999999994</v>
      </c>
      <c r="AI4241" s="13">
        <f>tbl_pbp[[#This Row],[Kamara]]*tbl_pbp[[#This Row],[Impactful Play]]</f>
        <v>0</v>
      </c>
      <c r="AJ4241" s="13">
        <f>tbl_pbp[[#This Row],[Thomas]]*tbl_pbp[[#This Row],[Impactful Play]]</f>
        <v>0</v>
      </c>
      <c r="AK4241" s="13" t="str">
        <f>VLOOKUP(tbl_pbp[[#This Row],[Play Saints Win % Increase]], tbl_impact[],3,TRUE)</f>
        <v>Scented (0 to +5%)</v>
      </c>
    </row>
    <row r="4242" spans="1:37">
      <c r="A4242" s="1">
        <v>88</v>
      </c>
      <c r="B4242" s="5">
        <v>0.81399999999999995</v>
      </c>
      <c r="C4242" t="s">
        <v>4977</v>
      </c>
      <c r="D4242">
        <v>0</v>
      </c>
      <c r="E4242">
        <v>0</v>
      </c>
      <c r="F4242">
        <v>3</v>
      </c>
      <c r="G4242">
        <v>17</v>
      </c>
      <c r="H4242">
        <v>10</v>
      </c>
      <c r="I4242">
        <v>5</v>
      </c>
      <c r="J4242">
        <v>38</v>
      </c>
      <c r="K4242" t="s">
        <v>29</v>
      </c>
      <c r="L4242">
        <v>2</v>
      </c>
      <c r="M4242">
        <v>62</v>
      </c>
      <c r="N4242" t="s">
        <v>4978</v>
      </c>
      <c r="O4242" t="s">
        <v>603</v>
      </c>
      <c r="P4242" t="s">
        <v>45</v>
      </c>
      <c r="Q4242" t="s">
        <v>46</v>
      </c>
      <c r="R4242" t="s">
        <v>47</v>
      </c>
      <c r="S4242" t="s">
        <v>38</v>
      </c>
      <c r="T4242" t="s">
        <v>358</v>
      </c>
      <c r="U4242" t="s">
        <v>4979</v>
      </c>
      <c r="V4242" t="s">
        <v>4707</v>
      </c>
      <c r="X4242" t="str">
        <f>VLOOKUP(pbp!V1475, games!$B$2:$R$40, 3, FALSE)</f>
        <v>2019-11-10T18:00Z</v>
      </c>
      <c r="Y4242">
        <f>VLOOKUP(1*V4242,NFLGames!$H$11:$H$555,1,FALSE)</f>
        <v>401220327</v>
      </c>
      <c r="Z4242">
        <f>VLOOKUP($Y4242, NFLGames!$H$11:$K$555,2,FALSE)</f>
        <v>2020</v>
      </c>
      <c r="AA4242">
        <f>VLOOKUP($Y4242, NFLGames!$H$11:$K$555,3,FALSE)</f>
        <v>10</v>
      </c>
      <c r="AB4242" s="6">
        <f>IF(A4243=0, 0, AH4243-tbl_pbp[[#This Row],[Saints Win %]])</f>
        <v>-4.9999999999998934E-3</v>
      </c>
      <c r="AE4242">
        <f>ABS(tbl_pbp[[#This Row],[play.homeScore]]-tbl_pbp[[#This Row],[play.awayScore]])</f>
        <v>7</v>
      </c>
      <c r="AF4242">
        <f>IF(tbl_pbp[[#This Row],[Play Saints Win % Increase]]&gt;=$AF$4,1,0)</f>
        <v>0</v>
      </c>
      <c r="AG4242" t="str">
        <f>VLOOKUP(tbl_pbp[[#This Row],[gameId]], games!$B$2:$T$40, 9, FALSE)</f>
        <v>san-francisco-49ers</v>
      </c>
      <c r="AH4242" s="5">
        <f>IF(tbl_pbp[[#This Row],[AwayTeam]] &lt;&gt; "new-orleans-saints", tbl_pbp[[#This Row],[homeWinPercentage]], 1-tbl_pbp[[#This Row],[homeWinPercentage]])</f>
        <v>0.81399999999999995</v>
      </c>
      <c r="AI4242" s="13">
        <f>tbl_pbp[[#This Row],[Kamara]]*tbl_pbp[[#This Row],[Impactful Play]]</f>
        <v>0</v>
      </c>
      <c r="AJ4242" s="13">
        <f>tbl_pbp[[#This Row],[Thomas]]*tbl_pbp[[#This Row],[Impactful Play]]</f>
        <v>0</v>
      </c>
      <c r="AK4242" s="13" t="str">
        <f>VLOOKUP(tbl_pbp[[#This Row],[Play Saints Win % Increase]], tbl_impact[],3,TRUE)</f>
        <v>Bad (0 to -5%)</v>
      </c>
    </row>
    <row r="4243" spans="1:37">
      <c r="A4243" s="1">
        <v>89</v>
      </c>
      <c r="B4243" s="5">
        <v>0.80900000000000005</v>
      </c>
      <c r="C4243" t="s">
        <v>4980</v>
      </c>
      <c r="D4243">
        <v>0</v>
      </c>
      <c r="E4243">
        <v>0</v>
      </c>
      <c r="F4243">
        <v>3</v>
      </c>
      <c r="G4243">
        <v>17</v>
      </c>
      <c r="H4243">
        <v>10</v>
      </c>
      <c r="I4243">
        <v>2</v>
      </c>
      <c r="J4243">
        <v>41</v>
      </c>
      <c r="K4243" t="s">
        <v>29</v>
      </c>
      <c r="L4243">
        <v>3</v>
      </c>
      <c r="M4243">
        <v>59</v>
      </c>
      <c r="N4243" t="s">
        <v>4981</v>
      </c>
      <c r="O4243" t="s">
        <v>553</v>
      </c>
      <c r="P4243" t="s">
        <v>124</v>
      </c>
      <c r="Q4243" t="s">
        <v>125</v>
      </c>
      <c r="R4243" t="s">
        <v>126</v>
      </c>
      <c r="V4243" t="s">
        <v>4707</v>
      </c>
      <c r="X4243" t="str">
        <f>VLOOKUP(pbp!V1476, games!$B$2:$R$40, 3, FALSE)</f>
        <v>2019-11-10T18:00Z</v>
      </c>
      <c r="Y4243">
        <f>VLOOKUP(1*V4243,NFLGames!$H$11:$H$555,1,FALSE)</f>
        <v>401220327</v>
      </c>
      <c r="Z4243">
        <f>VLOOKUP($Y4243, NFLGames!$H$11:$K$555,2,FALSE)</f>
        <v>2020</v>
      </c>
      <c r="AA4243">
        <f>VLOOKUP($Y4243, NFLGames!$H$11:$K$555,3,FALSE)</f>
        <v>10</v>
      </c>
      <c r="AB4243" s="6">
        <f>IF(A4244=0, 0, AH4244-tbl_pbp[[#This Row],[Saints Win %]])</f>
        <v>-9.2000000000000082E-2</v>
      </c>
      <c r="AE4243">
        <f>ABS(tbl_pbp[[#This Row],[play.homeScore]]-tbl_pbp[[#This Row],[play.awayScore]])</f>
        <v>7</v>
      </c>
      <c r="AF4243">
        <f>IF(tbl_pbp[[#This Row],[Play Saints Win % Increase]]&gt;=$AF$4,1,0)</f>
        <v>0</v>
      </c>
      <c r="AG4243" t="str">
        <f>VLOOKUP(tbl_pbp[[#This Row],[gameId]], games!$B$2:$T$40, 9, FALSE)</f>
        <v>san-francisco-49ers</v>
      </c>
      <c r="AH4243" s="5">
        <f>IF(tbl_pbp[[#This Row],[AwayTeam]] &lt;&gt; "new-orleans-saints", tbl_pbp[[#This Row],[homeWinPercentage]], 1-tbl_pbp[[#This Row],[homeWinPercentage]])</f>
        <v>0.80900000000000005</v>
      </c>
      <c r="AI4243" s="13">
        <f>tbl_pbp[[#This Row],[Kamara]]*tbl_pbp[[#This Row],[Impactful Play]]</f>
        <v>0</v>
      </c>
      <c r="AJ4243" s="13">
        <f>tbl_pbp[[#This Row],[Thomas]]*tbl_pbp[[#This Row],[Impactful Play]]</f>
        <v>0</v>
      </c>
      <c r="AK4243" s="13" t="str">
        <f>VLOOKUP(tbl_pbp[[#This Row],[Play Saints Win % Increase]], tbl_impact[],3,TRUE)</f>
        <v>Smelly (worse than-5% -&gt; -10%)</v>
      </c>
    </row>
    <row r="4244" spans="1:37">
      <c r="A4244" s="1">
        <v>90</v>
      </c>
      <c r="B4244" s="5">
        <v>0.71699999999999997</v>
      </c>
      <c r="C4244" t="s">
        <v>4982</v>
      </c>
      <c r="D4244">
        <v>0</v>
      </c>
      <c r="E4244">
        <v>0</v>
      </c>
      <c r="F4244">
        <v>3</v>
      </c>
      <c r="G4244">
        <v>17</v>
      </c>
      <c r="H4244">
        <v>10</v>
      </c>
      <c r="I4244">
        <v>2</v>
      </c>
      <c r="J4244">
        <v>41</v>
      </c>
      <c r="K4244" t="s">
        <v>29</v>
      </c>
      <c r="L4244">
        <v>3</v>
      </c>
      <c r="M4244">
        <v>59</v>
      </c>
      <c r="N4244" t="s">
        <v>4983</v>
      </c>
      <c r="O4244" t="s">
        <v>553</v>
      </c>
      <c r="P4244" t="s">
        <v>45</v>
      </c>
      <c r="Q4244" t="s">
        <v>46</v>
      </c>
      <c r="R4244" t="s">
        <v>47</v>
      </c>
      <c r="S4244" t="s">
        <v>241</v>
      </c>
      <c r="T4244" t="s">
        <v>299</v>
      </c>
      <c r="U4244" t="s">
        <v>498</v>
      </c>
      <c r="V4244" t="s">
        <v>4707</v>
      </c>
      <c r="X4244" t="str">
        <f>VLOOKUP(pbp!V1477, games!$B$2:$R$40, 3, FALSE)</f>
        <v>2019-11-10T18:00Z</v>
      </c>
      <c r="Y4244">
        <f>VLOOKUP(1*V4244,NFLGames!$H$11:$H$555,1,FALSE)</f>
        <v>401220327</v>
      </c>
      <c r="Z4244">
        <f>VLOOKUP($Y4244, NFLGames!$H$11:$K$555,2,FALSE)</f>
        <v>2020</v>
      </c>
      <c r="AA4244">
        <f>VLOOKUP($Y4244, NFLGames!$H$11:$K$555,3,FALSE)</f>
        <v>10</v>
      </c>
      <c r="AB4244" s="6">
        <f>IF(A4245=0, 0, AH4245-tbl_pbp[[#This Row],[Saints Win %]])</f>
        <v>4.4000000000000039E-2</v>
      </c>
      <c r="AE4244">
        <f>ABS(tbl_pbp[[#This Row],[play.homeScore]]-tbl_pbp[[#This Row],[play.awayScore]])</f>
        <v>7</v>
      </c>
      <c r="AF4244">
        <f>IF(tbl_pbp[[#This Row],[Play Saints Win % Increase]]&gt;=$AF$4,1,0)</f>
        <v>0</v>
      </c>
      <c r="AG4244" t="str">
        <f>VLOOKUP(tbl_pbp[[#This Row],[gameId]], games!$B$2:$T$40, 9, FALSE)</f>
        <v>san-francisco-49ers</v>
      </c>
      <c r="AH4244" s="5">
        <f>IF(tbl_pbp[[#This Row],[AwayTeam]] &lt;&gt; "new-orleans-saints", tbl_pbp[[#This Row],[homeWinPercentage]], 1-tbl_pbp[[#This Row],[homeWinPercentage]])</f>
        <v>0.71699999999999997</v>
      </c>
      <c r="AI4244" s="13">
        <f>tbl_pbp[[#This Row],[Kamara]]*tbl_pbp[[#This Row],[Impactful Play]]</f>
        <v>0</v>
      </c>
      <c r="AJ4244" s="13">
        <f>tbl_pbp[[#This Row],[Thomas]]*tbl_pbp[[#This Row],[Impactful Play]]</f>
        <v>0</v>
      </c>
      <c r="AK4244" s="13" t="str">
        <f>VLOOKUP(tbl_pbp[[#This Row],[Play Saints Win % Increase]], tbl_impact[],3,TRUE)</f>
        <v>Scented (0 to +5%)</v>
      </c>
    </row>
    <row r="4245" spans="1:37">
      <c r="A4245" s="1">
        <v>91</v>
      </c>
      <c r="B4245" s="5">
        <v>0.76100000000000001</v>
      </c>
      <c r="C4245" t="s">
        <v>4984</v>
      </c>
      <c r="D4245">
        <v>0</v>
      </c>
      <c r="E4245">
        <v>0</v>
      </c>
      <c r="F4245">
        <v>3</v>
      </c>
      <c r="G4245">
        <v>17</v>
      </c>
      <c r="H4245">
        <v>10</v>
      </c>
      <c r="I4245">
        <v>1</v>
      </c>
      <c r="J4245">
        <v>42</v>
      </c>
      <c r="K4245" t="s">
        <v>29</v>
      </c>
      <c r="L4245">
        <v>4</v>
      </c>
      <c r="M4245">
        <v>58</v>
      </c>
      <c r="N4245" t="s">
        <v>4985</v>
      </c>
      <c r="O4245" t="s">
        <v>4986</v>
      </c>
      <c r="P4245" t="s">
        <v>66</v>
      </c>
      <c r="Q4245" t="s">
        <v>67</v>
      </c>
      <c r="R4245" t="s">
        <v>68</v>
      </c>
      <c r="S4245" t="s">
        <v>424</v>
      </c>
      <c r="T4245" t="s">
        <v>132</v>
      </c>
      <c r="U4245" t="s">
        <v>4987</v>
      </c>
      <c r="V4245" t="s">
        <v>4707</v>
      </c>
      <c r="X4245" t="str">
        <f>VLOOKUP(pbp!V1478, games!$B$2:$R$40, 3, FALSE)</f>
        <v>2019-11-10T18:00Z</v>
      </c>
      <c r="Y4245">
        <f>VLOOKUP(1*V4245,NFLGames!$H$11:$H$555,1,FALSE)</f>
        <v>401220327</v>
      </c>
      <c r="Z4245">
        <f>VLOOKUP($Y4245, NFLGames!$H$11:$K$555,2,FALSE)</f>
        <v>2020</v>
      </c>
      <c r="AA4245">
        <f>VLOOKUP($Y4245, NFLGames!$H$11:$K$555,3,FALSE)</f>
        <v>10</v>
      </c>
      <c r="AB4245" s="6">
        <f>IF(A4246=0, 0, AH4246-tbl_pbp[[#This Row],[Saints Win %]])</f>
        <v>-2.0000000000000018E-2</v>
      </c>
      <c r="AE4245">
        <f>ABS(tbl_pbp[[#This Row],[play.homeScore]]-tbl_pbp[[#This Row],[play.awayScore]])</f>
        <v>7</v>
      </c>
      <c r="AF4245">
        <f>IF(tbl_pbp[[#This Row],[Play Saints Win % Increase]]&gt;=$AF$4,1,0)</f>
        <v>0</v>
      </c>
      <c r="AG4245" t="str">
        <f>VLOOKUP(tbl_pbp[[#This Row],[gameId]], games!$B$2:$T$40, 9, FALSE)</f>
        <v>san-francisco-49ers</v>
      </c>
      <c r="AH4245" s="5">
        <f>IF(tbl_pbp[[#This Row],[AwayTeam]] &lt;&gt; "new-orleans-saints", tbl_pbp[[#This Row],[homeWinPercentage]], 1-tbl_pbp[[#This Row],[homeWinPercentage]])</f>
        <v>0.76100000000000001</v>
      </c>
      <c r="AI4245" s="13">
        <f>tbl_pbp[[#This Row],[Kamara]]*tbl_pbp[[#This Row],[Impactful Play]]</f>
        <v>0</v>
      </c>
      <c r="AJ4245" s="13">
        <f>tbl_pbp[[#This Row],[Thomas]]*tbl_pbp[[#This Row],[Impactful Play]]</f>
        <v>0</v>
      </c>
      <c r="AK4245" s="13" t="str">
        <f>VLOOKUP(tbl_pbp[[#This Row],[Play Saints Win % Increase]], tbl_impact[],3,TRUE)</f>
        <v>Bad (0 to -5%)</v>
      </c>
    </row>
    <row r="4246" spans="1:37">
      <c r="A4246" s="1">
        <v>92</v>
      </c>
      <c r="B4246" s="5">
        <v>0.74099999999999999</v>
      </c>
      <c r="C4246" t="s">
        <v>4988</v>
      </c>
      <c r="D4246">
        <v>0</v>
      </c>
      <c r="E4246">
        <v>0</v>
      </c>
      <c r="F4246">
        <v>3</v>
      </c>
      <c r="G4246">
        <v>17</v>
      </c>
      <c r="H4246">
        <v>10</v>
      </c>
      <c r="I4246">
        <v>10</v>
      </c>
      <c r="J4246">
        <v>69</v>
      </c>
      <c r="K4246" t="s">
        <v>4709</v>
      </c>
      <c r="L4246">
        <v>1</v>
      </c>
      <c r="M4246">
        <v>69</v>
      </c>
      <c r="N4246" t="s">
        <v>4989</v>
      </c>
      <c r="O4246" t="s">
        <v>2279</v>
      </c>
      <c r="P4246" t="s">
        <v>30</v>
      </c>
      <c r="Q4246" t="s">
        <v>31</v>
      </c>
      <c r="R4246" t="s">
        <v>32</v>
      </c>
      <c r="S4246" t="s">
        <v>33</v>
      </c>
      <c r="T4246" t="s">
        <v>4815</v>
      </c>
      <c r="U4246" t="s">
        <v>4990</v>
      </c>
      <c r="V4246" t="s">
        <v>4707</v>
      </c>
      <c r="X4246" t="str">
        <f>VLOOKUP(pbp!V1479, games!$B$2:$R$40, 3, FALSE)</f>
        <v>2019-11-10T18:00Z</v>
      </c>
      <c r="Y4246">
        <f>VLOOKUP(1*V4246,NFLGames!$H$11:$H$555,1,FALSE)</f>
        <v>401220327</v>
      </c>
      <c r="Z4246">
        <f>VLOOKUP($Y4246, NFLGames!$H$11:$K$555,2,FALSE)</f>
        <v>2020</v>
      </c>
      <c r="AA4246">
        <f>VLOOKUP($Y4246, NFLGames!$H$11:$K$555,3,FALSE)</f>
        <v>10</v>
      </c>
      <c r="AB4246" s="6">
        <f>IF(A4247=0, 0, AH4247-tbl_pbp[[#This Row],[Saints Win %]])</f>
        <v>2.1000000000000019E-2</v>
      </c>
      <c r="AE4246">
        <f>ABS(tbl_pbp[[#This Row],[play.homeScore]]-tbl_pbp[[#This Row],[play.awayScore]])</f>
        <v>7</v>
      </c>
      <c r="AF4246">
        <f>IF(tbl_pbp[[#This Row],[Play Saints Win % Increase]]&gt;=$AF$4,1,0)</f>
        <v>0</v>
      </c>
      <c r="AG4246" t="str">
        <f>VLOOKUP(tbl_pbp[[#This Row],[gameId]], games!$B$2:$T$40, 9, FALSE)</f>
        <v>san-francisco-49ers</v>
      </c>
      <c r="AH4246" s="5">
        <f>IF(tbl_pbp[[#This Row],[AwayTeam]] &lt;&gt; "new-orleans-saints", tbl_pbp[[#This Row],[homeWinPercentage]], 1-tbl_pbp[[#This Row],[homeWinPercentage]])</f>
        <v>0.74099999999999999</v>
      </c>
      <c r="AI4246" s="13">
        <f>tbl_pbp[[#This Row],[Kamara]]*tbl_pbp[[#This Row],[Impactful Play]]</f>
        <v>0</v>
      </c>
      <c r="AJ4246" s="13">
        <f>tbl_pbp[[#This Row],[Thomas]]*tbl_pbp[[#This Row],[Impactful Play]]</f>
        <v>0</v>
      </c>
      <c r="AK4246" s="13" t="str">
        <f>VLOOKUP(tbl_pbp[[#This Row],[Play Saints Win % Increase]], tbl_impact[],3,TRUE)</f>
        <v>Scented (0 to +5%)</v>
      </c>
    </row>
    <row r="4247" spans="1:37">
      <c r="A4247" s="1">
        <v>93</v>
      </c>
      <c r="B4247" s="5">
        <v>0.76200000000000001</v>
      </c>
      <c r="C4247" t="s">
        <v>4991</v>
      </c>
      <c r="D4247">
        <v>0</v>
      </c>
      <c r="E4247">
        <v>0</v>
      </c>
      <c r="F4247">
        <v>3</v>
      </c>
      <c r="G4247">
        <v>17</v>
      </c>
      <c r="H4247">
        <v>10</v>
      </c>
      <c r="I4247">
        <v>10</v>
      </c>
      <c r="J4247">
        <v>56</v>
      </c>
      <c r="K4247" t="s">
        <v>4709</v>
      </c>
      <c r="L4247">
        <v>1</v>
      </c>
      <c r="M4247">
        <v>56</v>
      </c>
      <c r="N4247" t="s">
        <v>4992</v>
      </c>
      <c r="O4247" t="s">
        <v>909</v>
      </c>
      <c r="P4247" t="s">
        <v>45</v>
      </c>
      <c r="Q4247" t="s">
        <v>46</v>
      </c>
      <c r="R4247" t="s">
        <v>47</v>
      </c>
      <c r="S4247" t="s">
        <v>33</v>
      </c>
      <c r="T4247" t="s">
        <v>4993</v>
      </c>
      <c r="U4247" t="s">
        <v>4994</v>
      </c>
      <c r="V4247" t="s">
        <v>4707</v>
      </c>
      <c r="X4247" t="str">
        <f>VLOOKUP(pbp!V1480, games!$B$2:$R$40, 3, FALSE)</f>
        <v>2019-11-10T18:00Z</v>
      </c>
      <c r="Y4247">
        <f>VLOOKUP(1*V4247,NFLGames!$H$11:$H$555,1,FALSE)</f>
        <v>401220327</v>
      </c>
      <c r="Z4247">
        <f>VLOOKUP($Y4247, NFLGames!$H$11:$K$555,2,FALSE)</f>
        <v>2020</v>
      </c>
      <c r="AA4247">
        <f>VLOOKUP($Y4247, NFLGames!$H$11:$K$555,3,FALSE)</f>
        <v>10</v>
      </c>
      <c r="AB4247" s="6">
        <f>IF(A4248=0, 0, AH4248-tbl_pbp[[#This Row],[Saints Win %]])</f>
        <v>8.0000000000000071E-3</v>
      </c>
      <c r="AE4247">
        <f>ABS(tbl_pbp[[#This Row],[play.homeScore]]-tbl_pbp[[#This Row],[play.awayScore]])</f>
        <v>7</v>
      </c>
      <c r="AF4247">
        <f>IF(tbl_pbp[[#This Row],[Play Saints Win % Increase]]&gt;=$AF$4,1,0)</f>
        <v>0</v>
      </c>
      <c r="AG4247" t="str">
        <f>VLOOKUP(tbl_pbp[[#This Row],[gameId]], games!$B$2:$T$40, 9, FALSE)</f>
        <v>san-francisco-49ers</v>
      </c>
      <c r="AH4247" s="5">
        <f>IF(tbl_pbp[[#This Row],[AwayTeam]] &lt;&gt; "new-orleans-saints", tbl_pbp[[#This Row],[homeWinPercentage]], 1-tbl_pbp[[#This Row],[homeWinPercentage]])</f>
        <v>0.76200000000000001</v>
      </c>
      <c r="AI4247" s="13">
        <f>tbl_pbp[[#This Row],[Kamara]]*tbl_pbp[[#This Row],[Impactful Play]]</f>
        <v>0</v>
      </c>
      <c r="AJ4247" s="13">
        <f>tbl_pbp[[#This Row],[Thomas]]*tbl_pbp[[#This Row],[Impactful Play]]</f>
        <v>0</v>
      </c>
      <c r="AK4247" s="13" t="str">
        <f>VLOOKUP(tbl_pbp[[#This Row],[Play Saints Win % Increase]], tbl_impact[],3,TRUE)</f>
        <v>Scented (0 to +5%)</v>
      </c>
    </row>
    <row r="4248" spans="1:37">
      <c r="A4248" s="1">
        <v>94</v>
      </c>
      <c r="B4248" s="5">
        <v>0.77</v>
      </c>
      <c r="C4248" t="s">
        <v>4995</v>
      </c>
      <c r="D4248">
        <v>0</v>
      </c>
      <c r="E4248">
        <v>0</v>
      </c>
      <c r="F4248">
        <v>3</v>
      </c>
      <c r="G4248">
        <v>17</v>
      </c>
      <c r="H4248">
        <v>10</v>
      </c>
      <c r="I4248">
        <v>9</v>
      </c>
      <c r="J4248">
        <v>55</v>
      </c>
      <c r="K4248" t="s">
        <v>4709</v>
      </c>
      <c r="L4248">
        <v>2</v>
      </c>
      <c r="M4248">
        <v>55</v>
      </c>
      <c r="N4248" t="s">
        <v>4996</v>
      </c>
      <c r="O4248" t="s">
        <v>175</v>
      </c>
      <c r="P4248" t="s">
        <v>45</v>
      </c>
      <c r="Q4248" t="s">
        <v>46</v>
      </c>
      <c r="R4248" t="s">
        <v>47</v>
      </c>
      <c r="S4248" t="s">
        <v>210</v>
      </c>
      <c r="T4248" t="s">
        <v>4997</v>
      </c>
      <c r="U4248" t="s">
        <v>4998</v>
      </c>
      <c r="V4248" t="s">
        <v>4707</v>
      </c>
      <c r="X4248" t="str">
        <f>VLOOKUP(pbp!V1481, games!$B$2:$R$40, 3, FALSE)</f>
        <v>2019-11-10T18:00Z</v>
      </c>
      <c r="Y4248">
        <f>VLOOKUP(1*V4248,NFLGames!$H$11:$H$555,1,FALSE)</f>
        <v>401220327</v>
      </c>
      <c r="Z4248">
        <f>VLOOKUP($Y4248, NFLGames!$H$11:$K$555,2,FALSE)</f>
        <v>2020</v>
      </c>
      <c r="AA4248">
        <f>VLOOKUP($Y4248, NFLGames!$H$11:$K$555,3,FALSE)</f>
        <v>10</v>
      </c>
      <c r="AB4248" s="6">
        <f>IF(A4249=0, 0, AH4249-tbl_pbp[[#This Row],[Saints Win %]])</f>
        <v>-4.500000000000004E-2</v>
      </c>
      <c r="AE4248">
        <f>ABS(tbl_pbp[[#This Row],[play.homeScore]]-tbl_pbp[[#This Row],[play.awayScore]])</f>
        <v>7</v>
      </c>
      <c r="AF4248">
        <f>IF(tbl_pbp[[#This Row],[Play Saints Win % Increase]]&gt;=$AF$4,1,0)</f>
        <v>0</v>
      </c>
      <c r="AG4248" t="str">
        <f>VLOOKUP(tbl_pbp[[#This Row],[gameId]], games!$B$2:$T$40, 9, FALSE)</f>
        <v>san-francisco-49ers</v>
      </c>
      <c r="AH4248" s="5">
        <f>IF(tbl_pbp[[#This Row],[AwayTeam]] &lt;&gt; "new-orleans-saints", tbl_pbp[[#This Row],[homeWinPercentage]], 1-tbl_pbp[[#This Row],[homeWinPercentage]])</f>
        <v>0.77</v>
      </c>
      <c r="AI4248" s="13">
        <f>tbl_pbp[[#This Row],[Kamara]]*tbl_pbp[[#This Row],[Impactful Play]]</f>
        <v>0</v>
      </c>
      <c r="AJ4248" s="13">
        <f>tbl_pbp[[#This Row],[Thomas]]*tbl_pbp[[#This Row],[Impactful Play]]</f>
        <v>0</v>
      </c>
      <c r="AK4248" s="13" t="str">
        <f>VLOOKUP(tbl_pbp[[#This Row],[Play Saints Win % Increase]], tbl_impact[],3,TRUE)</f>
        <v>Bad (0 to -5%)</v>
      </c>
    </row>
    <row r="4249" spans="1:37">
      <c r="A4249" s="1">
        <v>95</v>
      </c>
      <c r="B4249" s="5">
        <v>0.72499999999999998</v>
      </c>
      <c r="C4249" t="s">
        <v>4999</v>
      </c>
      <c r="D4249">
        <v>0</v>
      </c>
      <c r="E4249">
        <v>0</v>
      </c>
      <c r="F4249">
        <v>3</v>
      </c>
      <c r="G4249">
        <v>17</v>
      </c>
      <c r="H4249">
        <v>10</v>
      </c>
      <c r="I4249">
        <v>7</v>
      </c>
      <c r="J4249">
        <v>53</v>
      </c>
      <c r="K4249" t="s">
        <v>4709</v>
      </c>
      <c r="L4249">
        <v>3</v>
      </c>
      <c r="M4249">
        <v>53</v>
      </c>
      <c r="N4249" t="s">
        <v>5000</v>
      </c>
      <c r="O4249" t="s">
        <v>1653</v>
      </c>
      <c r="P4249" t="s">
        <v>30</v>
      </c>
      <c r="Q4249" t="s">
        <v>31</v>
      </c>
      <c r="R4249" t="s">
        <v>32</v>
      </c>
      <c r="S4249" t="s">
        <v>212</v>
      </c>
      <c r="T4249" t="s">
        <v>4734</v>
      </c>
      <c r="U4249" t="s">
        <v>5001</v>
      </c>
      <c r="V4249" t="s">
        <v>4707</v>
      </c>
      <c r="X4249" t="str">
        <f>VLOOKUP(pbp!V1482, games!$B$2:$R$40, 3, FALSE)</f>
        <v>2019-11-10T18:00Z</v>
      </c>
      <c r="Y4249">
        <f>VLOOKUP(1*V4249,NFLGames!$H$11:$H$555,1,FALSE)</f>
        <v>401220327</v>
      </c>
      <c r="Z4249">
        <f>VLOOKUP($Y4249, NFLGames!$H$11:$K$555,2,FALSE)</f>
        <v>2020</v>
      </c>
      <c r="AA4249">
        <f>VLOOKUP($Y4249, NFLGames!$H$11:$K$555,3,FALSE)</f>
        <v>10</v>
      </c>
      <c r="AB4249" s="6">
        <f>IF(A4250=0, 0, AH4250-tbl_pbp[[#This Row],[Saints Win %]])</f>
        <v>-2.0000000000000018E-3</v>
      </c>
      <c r="AE4249">
        <f>ABS(tbl_pbp[[#This Row],[play.homeScore]]-tbl_pbp[[#This Row],[play.awayScore]])</f>
        <v>7</v>
      </c>
      <c r="AF4249">
        <f>IF(tbl_pbp[[#This Row],[Play Saints Win % Increase]]&gt;=$AF$4,1,0)</f>
        <v>0</v>
      </c>
      <c r="AG4249" t="str">
        <f>VLOOKUP(tbl_pbp[[#This Row],[gameId]], games!$B$2:$T$40, 9, FALSE)</f>
        <v>san-francisco-49ers</v>
      </c>
      <c r="AH4249" s="5">
        <f>IF(tbl_pbp[[#This Row],[AwayTeam]] &lt;&gt; "new-orleans-saints", tbl_pbp[[#This Row],[homeWinPercentage]], 1-tbl_pbp[[#This Row],[homeWinPercentage]])</f>
        <v>0.72499999999999998</v>
      </c>
      <c r="AI4249" s="13">
        <f>tbl_pbp[[#This Row],[Kamara]]*tbl_pbp[[#This Row],[Impactful Play]]</f>
        <v>0</v>
      </c>
      <c r="AJ4249" s="13">
        <f>tbl_pbp[[#This Row],[Thomas]]*tbl_pbp[[#This Row],[Impactful Play]]</f>
        <v>0</v>
      </c>
      <c r="AK4249" s="13" t="str">
        <f>VLOOKUP(tbl_pbp[[#This Row],[Play Saints Win % Increase]], tbl_impact[],3,TRUE)</f>
        <v>Bad (0 to -5%)</v>
      </c>
    </row>
    <row r="4250" spans="1:37">
      <c r="A4250" s="1">
        <v>96</v>
      </c>
      <c r="B4250" s="5">
        <v>0.72299999999999998</v>
      </c>
      <c r="C4250" t="s">
        <v>5002</v>
      </c>
      <c r="D4250">
        <v>0</v>
      </c>
      <c r="E4250">
        <v>0</v>
      </c>
      <c r="F4250">
        <v>3</v>
      </c>
      <c r="G4250">
        <v>17</v>
      </c>
      <c r="H4250">
        <v>10</v>
      </c>
      <c r="I4250">
        <v>10</v>
      </c>
      <c r="J4250">
        <v>45</v>
      </c>
      <c r="K4250" t="s">
        <v>4709</v>
      </c>
      <c r="L4250">
        <v>1</v>
      </c>
      <c r="M4250">
        <v>45</v>
      </c>
      <c r="N4250" t="s">
        <v>5003</v>
      </c>
      <c r="O4250" t="s">
        <v>5004</v>
      </c>
      <c r="P4250" t="s">
        <v>94</v>
      </c>
      <c r="Q4250" t="s">
        <v>95</v>
      </c>
      <c r="R4250" t="s">
        <v>96</v>
      </c>
      <c r="S4250" t="s">
        <v>33</v>
      </c>
      <c r="T4250" t="s">
        <v>80</v>
      </c>
      <c r="U4250" t="s">
        <v>81</v>
      </c>
      <c r="V4250" t="s">
        <v>4707</v>
      </c>
      <c r="X4250" t="str">
        <f>VLOOKUP(pbp!V1483, games!$B$2:$R$40, 3, FALSE)</f>
        <v>2019-11-10T18:00Z</v>
      </c>
      <c r="Y4250">
        <f>VLOOKUP(1*V4250,NFLGames!$H$11:$H$555,1,FALSE)</f>
        <v>401220327</v>
      </c>
      <c r="Z4250">
        <f>VLOOKUP($Y4250, NFLGames!$H$11:$K$555,2,FALSE)</f>
        <v>2020</v>
      </c>
      <c r="AA4250">
        <f>VLOOKUP($Y4250, NFLGames!$H$11:$K$555,3,FALSE)</f>
        <v>10</v>
      </c>
      <c r="AB4250" s="6">
        <f>IF(A4251=0, 0, AH4251-tbl_pbp[[#This Row],[Saints Win %]])</f>
        <v>4.2000000000000037E-2</v>
      </c>
      <c r="AE4250">
        <f>ABS(tbl_pbp[[#This Row],[play.homeScore]]-tbl_pbp[[#This Row],[play.awayScore]])</f>
        <v>7</v>
      </c>
      <c r="AF4250">
        <f>IF(tbl_pbp[[#This Row],[Play Saints Win % Increase]]&gt;=$AF$4,1,0)</f>
        <v>0</v>
      </c>
      <c r="AG4250" t="str">
        <f>VLOOKUP(tbl_pbp[[#This Row],[gameId]], games!$B$2:$T$40, 9, FALSE)</f>
        <v>san-francisco-49ers</v>
      </c>
      <c r="AH4250" s="5">
        <f>IF(tbl_pbp[[#This Row],[AwayTeam]] &lt;&gt; "new-orleans-saints", tbl_pbp[[#This Row],[homeWinPercentage]], 1-tbl_pbp[[#This Row],[homeWinPercentage]])</f>
        <v>0.72299999999999998</v>
      </c>
      <c r="AI4250" s="13">
        <f>tbl_pbp[[#This Row],[Kamara]]*tbl_pbp[[#This Row],[Impactful Play]]</f>
        <v>0</v>
      </c>
      <c r="AJ4250" s="13">
        <f>tbl_pbp[[#This Row],[Thomas]]*tbl_pbp[[#This Row],[Impactful Play]]</f>
        <v>0</v>
      </c>
      <c r="AK4250" s="13" t="str">
        <f>VLOOKUP(tbl_pbp[[#This Row],[Play Saints Win % Increase]], tbl_impact[],3,TRUE)</f>
        <v>Scented (0 to +5%)</v>
      </c>
    </row>
    <row r="4251" spans="1:37">
      <c r="A4251" s="1">
        <v>97</v>
      </c>
      <c r="B4251" s="5">
        <v>0.76500000000000001</v>
      </c>
      <c r="C4251" t="s">
        <v>5005</v>
      </c>
      <c r="D4251">
        <v>0</v>
      </c>
      <c r="E4251">
        <v>0</v>
      </c>
      <c r="F4251">
        <v>3</v>
      </c>
      <c r="G4251">
        <v>17</v>
      </c>
      <c r="H4251">
        <v>10</v>
      </c>
      <c r="I4251">
        <v>10</v>
      </c>
      <c r="J4251">
        <v>30</v>
      </c>
      <c r="K4251" t="s">
        <v>4709</v>
      </c>
      <c r="L4251">
        <v>1</v>
      </c>
      <c r="M4251">
        <v>30</v>
      </c>
      <c r="N4251" t="s">
        <v>5006</v>
      </c>
      <c r="O4251" t="s">
        <v>3780</v>
      </c>
      <c r="P4251" t="s">
        <v>94</v>
      </c>
      <c r="Q4251" t="s">
        <v>95</v>
      </c>
      <c r="R4251" t="s">
        <v>96</v>
      </c>
      <c r="S4251" t="s">
        <v>33</v>
      </c>
      <c r="T4251" t="s">
        <v>39</v>
      </c>
      <c r="U4251" t="s">
        <v>398</v>
      </c>
      <c r="V4251" t="s">
        <v>4707</v>
      </c>
      <c r="X4251" t="str">
        <f>VLOOKUP(pbp!V1484, games!$B$2:$R$40, 3, FALSE)</f>
        <v>2019-11-10T18:00Z</v>
      </c>
      <c r="Y4251">
        <f>VLOOKUP(1*V4251,NFLGames!$H$11:$H$555,1,FALSE)</f>
        <v>401220327</v>
      </c>
      <c r="Z4251">
        <f>VLOOKUP($Y4251, NFLGames!$H$11:$K$555,2,FALSE)</f>
        <v>2020</v>
      </c>
      <c r="AA4251">
        <f>VLOOKUP($Y4251, NFLGames!$H$11:$K$555,3,FALSE)</f>
        <v>10</v>
      </c>
      <c r="AB4251" s="6">
        <f>IF(A4252=0, 0, AH4252-tbl_pbp[[#This Row],[Saints Win %]])</f>
        <v>-2.7000000000000024E-2</v>
      </c>
      <c r="AE4251">
        <f>ABS(tbl_pbp[[#This Row],[play.homeScore]]-tbl_pbp[[#This Row],[play.awayScore]])</f>
        <v>7</v>
      </c>
      <c r="AF4251">
        <f>IF(tbl_pbp[[#This Row],[Play Saints Win % Increase]]&gt;=$AF$4,1,0)</f>
        <v>0</v>
      </c>
      <c r="AG4251" t="str">
        <f>VLOOKUP(tbl_pbp[[#This Row],[gameId]], games!$B$2:$T$40, 9, FALSE)</f>
        <v>san-francisco-49ers</v>
      </c>
      <c r="AH4251" s="5">
        <f>IF(tbl_pbp[[#This Row],[AwayTeam]] &lt;&gt; "new-orleans-saints", tbl_pbp[[#This Row],[homeWinPercentage]], 1-tbl_pbp[[#This Row],[homeWinPercentage]])</f>
        <v>0.76500000000000001</v>
      </c>
      <c r="AI4251" s="13">
        <f>tbl_pbp[[#This Row],[Kamara]]*tbl_pbp[[#This Row],[Impactful Play]]</f>
        <v>0</v>
      </c>
      <c r="AJ4251" s="13">
        <f>tbl_pbp[[#This Row],[Thomas]]*tbl_pbp[[#This Row],[Impactful Play]]</f>
        <v>0</v>
      </c>
      <c r="AK4251" s="13" t="str">
        <f>VLOOKUP(tbl_pbp[[#This Row],[Play Saints Win % Increase]], tbl_impact[],3,TRUE)</f>
        <v>Bad (0 to -5%)</v>
      </c>
    </row>
    <row r="4252" spans="1:37">
      <c r="A4252" s="1">
        <v>98</v>
      </c>
      <c r="B4252" s="5">
        <v>0.73799999999999999</v>
      </c>
      <c r="C4252" t="s">
        <v>5007</v>
      </c>
      <c r="D4252">
        <v>0</v>
      </c>
      <c r="E4252">
        <v>0</v>
      </c>
      <c r="F4252">
        <v>3</v>
      </c>
      <c r="G4252">
        <v>17</v>
      </c>
      <c r="H4252">
        <v>10</v>
      </c>
      <c r="I4252">
        <v>20</v>
      </c>
      <c r="J4252">
        <v>40</v>
      </c>
      <c r="K4252" t="s">
        <v>4709</v>
      </c>
      <c r="L4252">
        <v>1</v>
      </c>
      <c r="M4252">
        <v>40</v>
      </c>
      <c r="N4252" t="s">
        <v>5008</v>
      </c>
      <c r="O4252" t="s">
        <v>329</v>
      </c>
      <c r="P4252" t="s">
        <v>30</v>
      </c>
      <c r="Q4252" t="s">
        <v>31</v>
      </c>
      <c r="R4252" t="s">
        <v>32</v>
      </c>
      <c r="S4252" t="s">
        <v>1533</v>
      </c>
      <c r="T4252" t="s">
        <v>117</v>
      </c>
      <c r="U4252" t="s">
        <v>5009</v>
      </c>
      <c r="V4252" t="s">
        <v>4707</v>
      </c>
      <c r="X4252" t="str">
        <f>VLOOKUP(pbp!V1485, games!$B$2:$R$40, 3, FALSE)</f>
        <v>2019-11-10T18:00Z</v>
      </c>
      <c r="Y4252">
        <f>VLOOKUP(1*V4252,NFLGames!$H$11:$H$555,1,FALSE)</f>
        <v>401220327</v>
      </c>
      <c r="Z4252">
        <f>VLOOKUP($Y4252, NFLGames!$H$11:$K$555,2,FALSE)</f>
        <v>2020</v>
      </c>
      <c r="AA4252">
        <f>VLOOKUP($Y4252, NFLGames!$H$11:$K$555,3,FALSE)</f>
        <v>10</v>
      </c>
      <c r="AB4252" s="6">
        <f>IF(A4253=0, 0, AH4253-tbl_pbp[[#This Row],[Saints Win %]])</f>
        <v>-3.0000000000000027E-3</v>
      </c>
      <c r="AE4252">
        <f>ABS(tbl_pbp[[#This Row],[play.homeScore]]-tbl_pbp[[#This Row],[play.awayScore]])</f>
        <v>7</v>
      </c>
      <c r="AF4252">
        <f>IF(tbl_pbp[[#This Row],[Play Saints Win % Increase]]&gt;=$AF$4,1,0)</f>
        <v>0</v>
      </c>
      <c r="AG4252" t="str">
        <f>VLOOKUP(tbl_pbp[[#This Row],[gameId]], games!$B$2:$T$40, 9, FALSE)</f>
        <v>san-francisco-49ers</v>
      </c>
      <c r="AH4252" s="5">
        <f>IF(tbl_pbp[[#This Row],[AwayTeam]] &lt;&gt; "new-orleans-saints", tbl_pbp[[#This Row],[homeWinPercentage]], 1-tbl_pbp[[#This Row],[homeWinPercentage]])</f>
        <v>0.73799999999999999</v>
      </c>
      <c r="AI4252" s="13">
        <f>tbl_pbp[[#This Row],[Kamara]]*tbl_pbp[[#This Row],[Impactful Play]]</f>
        <v>0</v>
      </c>
      <c r="AJ4252" s="13">
        <f>tbl_pbp[[#This Row],[Thomas]]*tbl_pbp[[#This Row],[Impactful Play]]</f>
        <v>0</v>
      </c>
      <c r="AK4252" s="13" t="str">
        <f>VLOOKUP(tbl_pbp[[#This Row],[Play Saints Win % Increase]], tbl_impact[],3,TRUE)</f>
        <v>Bad (0 to -5%)</v>
      </c>
    </row>
    <row r="4253" spans="1:37">
      <c r="A4253" s="1">
        <v>99</v>
      </c>
      <c r="B4253" s="5">
        <v>0.73499999999999999</v>
      </c>
      <c r="C4253" t="s">
        <v>5010</v>
      </c>
      <c r="D4253">
        <v>0</v>
      </c>
      <c r="E4253">
        <v>0</v>
      </c>
      <c r="F4253">
        <v>3</v>
      </c>
      <c r="G4253">
        <v>17</v>
      </c>
      <c r="H4253">
        <v>10</v>
      </c>
      <c r="I4253">
        <v>13</v>
      </c>
      <c r="J4253">
        <v>33</v>
      </c>
      <c r="K4253" t="s">
        <v>4709</v>
      </c>
      <c r="L4253">
        <v>2</v>
      </c>
      <c r="M4253">
        <v>33</v>
      </c>
      <c r="N4253" t="s">
        <v>5011</v>
      </c>
      <c r="O4253" t="s">
        <v>1666</v>
      </c>
      <c r="P4253" t="s">
        <v>30</v>
      </c>
      <c r="Q4253" t="s">
        <v>31</v>
      </c>
      <c r="R4253" t="s">
        <v>32</v>
      </c>
      <c r="S4253" t="s">
        <v>939</v>
      </c>
      <c r="T4253" t="s">
        <v>438</v>
      </c>
      <c r="U4253" t="s">
        <v>1089</v>
      </c>
      <c r="V4253" t="s">
        <v>4707</v>
      </c>
      <c r="X4253" t="str">
        <f>VLOOKUP(pbp!V1486, games!$B$2:$R$40, 3, FALSE)</f>
        <v>2019-11-10T18:00Z</v>
      </c>
      <c r="Y4253">
        <f>VLOOKUP(1*V4253,NFLGames!$H$11:$H$555,1,FALSE)</f>
        <v>401220327</v>
      </c>
      <c r="Z4253">
        <f>VLOOKUP($Y4253, NFLGames!$H$11:$K$555,2,FALSE)</f>
        <v>2020</v>
      </c>
      <c r="AA4253">
        <f>VLOOKUP($Y4253, NFLGames!$H$11:$K$555,3,FALSE)</f>
        <v>10</v>
      </c>
      <c r="AB4253" s="6">
        <f>IF(A4254=0, 0, AH4254-tbl_pbp[[#This Row],[Saints Win %]])</f>
        <v>-3.6000000000000032E-2</v>
      </c>
      <c r="AE4253">
        <f>ABS(tbl_pbp[[#This Row],[play.homeScore]]-tbl_pbp[[#This Row],[play.awayScore]])</f>
        <v>7</v>
      </c>
      <c r="AF4253">
        <f>IF(tbl_pbp[[#This Row],[Play Saints Win % Increase]]&gt;=$AF$4,1,0)</f>
        <v>0</v>
      </c>
      <c r="AG4253" t="str">
        <f>VLOOKUP(tbl_pbp[[#This Row],[gameId]], games!$B$2:$T$40, 9, FALSE)</f>
        <v>san-francisco-49ers</v>
      </c>
      <c r="AH4253" s="5">
        <f>IF(tbl_pbp[[#This Row],[AwayTeam]] &lt;&gt; "new-orleans-saints", tbl_pbp[[#This Row],[homeWinPercentage]], 1-tbl_pbp[[#This Row],[homeWinPercentage]])</f>
        <v>0.73499999999999999</v>
      </c>
      <c r="AI4253" s="13">
        <f>tbl_pbp[[#This Row],[Kamara]]*tbl_pbp[[#This Row],[Impactful Play]]</f>
        <v>0</v>
      </c>
      <c r="AJ4253" s="13">
        <f>tbl_pbp[[#This Row],[Thomas]]*tbl_pbp[[#This Row],[Impactful Play]]</f>
        <v>0</v>
      </c>
      <c r="AK4253" s="13" t="str">
        <f>VLOOKUP(tbl_pbp[[#This Row],[Play Saints Win % Increase]], tbl_impact[],3,TRUE)</f>
        <v>Bad (0 to -5%)</v>
      </c>
    </row>
    <row r="4254" spans="1:37">
      <c r="A4254" s="1">
        <v>100</v>
      </c>
      <c r="B4254" s="5">
        <v>0.69899999999999995</v>
      </c>
      <c r="C4254" t="s">
        <v>5012</v>
      </c>
      <c r="D4254">
        <v>0</v>
      </c>
      <c r="E4254">
        <v>0</v>
      </c>
      <c r="F4254">
        <v>3</v>
      </c>
      <c r="G4254">
        <v>17</v>
      </c>
      <c r="H4254">
        <v>10</v>
      </c>
      <c r="I4254">
        <v>12</v>
      </c>
      <c r="J4254">
        <v>32</v>
      </c>
      <c r="K4254" t="s">
        <v>4709</v>
      </c>
      <c r="L4254">
        <v>3</v>
      </c>
      <c r="M4254">
        <v>32</v>
      </c>
      <c r="N4254" t="s">
        <v>5013</v>
      </c>
      <c r="O4254" t="s">
        <v>2071</v>
      </c>
      <c r="P4254" t="s">
        <v>450</v>
      </c>
      <c r="Q4254" t="s">
        <v>451</v>
      </c>
      <c r="R4254" t="s">
        <v>452</v>
      </c>
      <c r="S4254" t="s">
        <v>201</v>
      </c>
      <c r="T4254" t="s">
        <v>129</v>
      </c>
      <c r="U4254" t="s">
        <v>5014</v>
      </c>
      <c r="V4254" t="s">
        <v>4707</v>
      </c>
      <c r="X4254" t="str">
        <f>VLOOKUP(pbp!V1487, games!$B$2:$R$40, 3, FALSE)</f>
        <v>2019-11-10T18:00Z</v>
      </c>
      <c r="Y4254">
        <f>VLOOKUP(1*V4254,NFLGames!$H$11:$H$555,1,FALSE)</f>
        <v>401220327</v>
      </c>
      <c r="Z4254">
        <f>VLOOKUP($Y4254, NFLGames!$H$11:$K$555,2,FALSE)</f>
        <v>2020</v>
      </c>
      <c r="AA4254">
        <f>VLOOKUP($Y4254, NFLGames!$H$11:$K$555,3,FALSE)</f>
        <v>10</v>
      </c>
      <c r="AB4254" s="6">
        <f>IF(A4255=0, 0, AH4255-tbl_pbp[[#This Row],[Saints Win %]])</f>
        <v>0.11899999999999999</v>
      </c>
      <c r="AE4254">
        <f>ABS(tbl_pbp[[#This Row],[play.homeScore]]-tbl_pbp[[#This Row],[play.awayScore]])</f>
        <v>7</v>
      </c>
      <c r="AF4254">
        <f>IF(tbl_pbp[[#This Row],[Play Saints Win % Increase]]&gt;=$AF$4,1,0)</f>
        <v>1</v>
      </c>
      <c r="AG4254" t="str">
        <f>VLOOKUP(tbl_pbp[[#This Row],[gameId]], games!$B$2:$T$40, 9, FALSE)</f>
        <v>san-francisco-49ers</v>
      </c>
      <c r="AH4254" s="5">
        <f>IF(tbl_pbp[[#This Row],[AwayTeam]] &lt;&gt; "new-orleans-saints", tbl_pbp[[#This Row],[homeWinPercentage]], 1-tbl_pbp[[#This Row],[homeWinPercentage]])</f>
        <v>0.69899999999999995</v>
      </c>
      <c r="AI4254" s="13">
        <f>tbl_pbp[[#This Row],[Kamara]]*tbl_pbp[[#This Row],[Impactful Play]]</f>
        <v>0</v>
      </c>
      <c r="AJ4254" s="13">
        <f>tbl_pbp[[#This Row],[Thomas]]*tbl_pbp[[#This Row],[Impactful Play]]</f>
        <v>0</v>
      </c>
      <c r="AK4254" s="13" t="str">
        <f>VLOOKUP(tbl_pbp[[#This Row],[Play Saints Win % Increase]], tbl_impact[],3,TRUE)</f>
        <v>Fragrant (10% to 20%)</v>
      </c>
    </row>
    <row r="4255" spans="1:37">
      <c r="A4255" s="1">
        <v>101</v>
      </c>
      <c r="B4255" s="5">
        <v>0.81799999999999995</v>
      </c>
      <c r="C4255" t="s">
        <v>5015</v>
      </c>
      <c r="D4255">
        <v>0</v>
      </c>
      <c r="E4255">
        <v>0</v>
      </c>
      <c r="F4255">
        <v>3</v>
      </c>
      <c r="G4255">
        <v>17</v>
      </c>
      <c r="H4255">
        <v>10</v>
      </c>
      <c r="I4255">
        <v>10</v>
      </c>
      <c r="J4255">
        <v>33</v>
      </c>
      <c r="K4255" t="s">
        <v>29</v>
      </c>
      <c r="L4255">
        <v>1</v>
      </c>
      <c r="M4255">
        <v>67</v>
      </c>
      <c r="N4255" t="s">
        <v>5016</v>
      </c>
      <c r="O4255" t="s">
        <v>1386</v>
      </c>
      <c r="P4255" t="s">
        <v>30</v>
      </c>
      <c r="Q4255" t="s">
        <v>31</v>
      </c>
      <c r="R4255" t="s">
        <v>32</v>
      </c>
      <c r="S4255" t="s">
        <v>33</v>
      </c>
      <c r="T4255" t="s">
        <v>438</v>
      </c>
      <c r="U4255" t="s">
        <v>1358</v>
      </c>
      <c r="V4255" t="s">
        <v>4707</v>
      </c>
      <c r="X4255" t="str">
        <f>VLOOKUP(pbp!V1488, games!$B$2:$R$40, 3, FALSE)</f>
        <v>2019-11-10T18:00Z</v>
      </c>
      <c r="Y4255">
        <f>VLOOKUP(1*V4255,NFLGames!$H$11:$H$555,1,FALSE)</f>
        <v>401220327</v>
      </c>
      <c r="Z4255">
        <f>VLOOKUP($Y4255, NFLGames!$H$11:$K$555,2,FALSE)</f>
        <v>2020</v>
      </c>
      <c r="AA4255">
        <f>VLOOKUP($Y4255, NFLGames!$H$11:$K$555,3,FALSE)</f>
        <v>10</v>
      </c>
      <c r="AB4255" s="6">
        <f>IF(A4256=0, 0, AH4256-tbl_pbp[[#This Row],[Saints Win %]])</f>
        <v>1.0000000000000009E-3</v>
      </c>
      <c r="AC4255">
        <v>1</v>
      </c>
      <c r="AE4255">
        <f>ABS(tbl_pbp[[#This Row],[play.homeScore]]-tbl_pbp[[#This Row],[play.awayScore]])</f>
        <v>7</v>
      </c>
      <c r="AF4255">
        <f>IF(tbl_pbp[[#This Row],[Play Saints Win % Increase]]&gt;=$AF$4,1,0)</f>
        <v>0</v>
      </c>
      <c r="AG4255" t="str">
        <f>VLOOKUP(tbl_pbp[[#This Row],[gameId]], games!$B$2:$T$40, 9, FALSE)</f>
        <v>san-francisco-49ers</v>
      </c>
      <c r="AH4255" s="5">
        <f>IF(tbl_pbp[[#This Row],[AwayTeam]] &lt;&gt; "new-orleans-saints", tbl_pbp[[#This Row],[homeWinPercentage]], 1-tbl_pbp[[#This Row],[homeWinPercentage]])</f>
        <v>0.81799999999999995</v>
      </c>
      <c r="AI4255" s="13">
        <f>tbl_pbp[[#This Row],[Kamara]]*tbl_pbp[[#This Row],[Impactful Play]]</f>
        <v>0</v>
      </c>
      <c r="AJ4255" s="13">
        <f>tbl_pbp[[#This Row],[Thomas]]*tbl_pbp[[#This Row],[Impactful Play]]</f>
        <v>0</v>
      </c>
      <c r="AK4255" s="13" t="str">
        <f>VLOOKUP(tbl_pbp[[#This Row],[Play Saints Win % Increase]], tbl_impact[],3,TRUE)</f>
        <v>Scented (0 to +5%)</v>
      </c>
    </row>
    <row r="4256" spans="1:37">
      <c r="A4256" s="1">
        <v>102</v>
      </c>
      <c r="B4256" s="5">
        <v>0.81899999999999995</v>
      </c>
      <c r="C4256" t="s">
        <v>5017</v>
      </c>
      <c r="D4256">
        <v>0</v>
      </c>
      <c r="E4256">
        <v>0</v>
      </c>
      <c r="F4256">
        <v>3</v>
      </c>
      <c r="G4256">
        <v>17</v>
      </c>
      <c r="H4256">
        <v>10</v>
      </c>
      <c r="I4256">
        <v>7</v>
      </c>
      <c r="J4256">
        <v>36</v>
      </c>
      <c r="K4256" t="s">
        <v>29</v>
      </c>
      <c r="L4256">
        <v>2</v>
      </c>
      <c r="M4256">
        <v>64</v>
      </c>
      <c r="N4256" t="s">
        <v>5018</v>
      </c>
      <c r="O4256" t="s">
        <v>4889</v>
      </c>
      <c r="P4256" t="s">
        <v>45</v>
      </c>
      <c r="Q4256" t="s">
        <v>46</v>
      </c>
      <c r="R4256" t="s">
        <v>47</v>
      </c>
      <c r="S4256" t="s">
        <v>220</v>
      </c>
      <c r="T4256" t="s">
        <v>296</v>
      </c>
      <c r="U4256" t="s">
        <v>5019</v>
      </c>
      <c r="V4256" t="s">
        <v>4707</v>
      </c>
      <c r="X4256" t="str">
        <f>VLOOKUP(pbp!V1489, games!$B$2:$R$40, 3, FALSE)</f>
        <v>2019-11-10T18:00Z</v>
      </c>
      <c r="Y4256">
        <f>VLOOKUP(1*V4256,NFLGames!$H$11:$H$555,1,FALSE)</f>
        <v>401220327</v>
      </c>
      <c r="Z4256">
        <f>VLOOKUP($Y4256, NFLGames!$H$11:$K$555,2,FALSE)</f>
        <v>2020</v>
      </c>
      <c r="AA4256">
        <f>VLOOKUP($Y4256, NFLGames!$H$11:$K$555,3,FALSE)</f>
        <v>10</v>
      </c>
      <c r="AB4256" s="6">
        <f>IF(A4257=0, 0, AH4257-tbl_pbp[[#This Row],[Saints Win %]])</f>
        <v>-3.8999999999999924E-2</v>
      </c>
      <c r="AC4256">
        <v>1</v>
      </c>
      <c r="AE4256">
        <f>ABS(tbl_pbp[[#This Row],[play.homeScore]]-tbl_pbp[[#This Row],[play.awayScore]])</f>
        <v>7</v>
      </c>
      <c r="AF4256">
        <f>IF(tbl_pbp[[#This Row],[Play Saints Win % Increase]]&gt;=$AF$4,1,0)</f>
        <v>0</v>
      </c>
      <c r="AG4256" t="str">
        <f>VLOOKUP(tbl_pbp[[#This Row],[gameId]], games!$B$2:$T$40, 9, FALSE)</f>
        <v>san-francisco-49ers</v>
      </c>
      <c r="AH4256" s="5">
        <f>IF(tbl_pbp[[#This Row],[AwayTeam]] &lt;&gt; "new-orleans-saints", tbl_pbp[[#This Row],[homeWinPercentage]], 1-tbl_pbp[[#This Row],[homeWinPercentage]])</f>
        <v>0.81899999999999995</v>
      </c>
      <c r="AI4256" s="13">
        <f>tbl_pbp[[#This Row],[Kamara]]*tbl_pbp[[#This Row],[Impactful Play]]</f>
        <v>0</v>
      </c>
      <c r="AJ4256" s="13">
        <f>tbl_pbp[[#This Row],[Thomas]]*tbl_pbp[[#This Row],[Impactful Play]]</f>
        <v>0</v>
      </c>
      <c r="AK4256" s="13" t="str">
        <f>VLOOKUP(tbl_pbp[[#This Row],[Play Saints Win % Increase]], tbl_impact[],3,TRUE)</f>
        <v>Bad (0 to -5%)</v>
      </c>
    </row>
    <row r="4257" spans="1:37">
      <c r="A4257" s="1">
        <v>103</v>
      </c>
      <c r="B4257" s="5">
        <v>0.78</v>
      </c>
      <c r="C4257" t="s">
        <v>5020</v>
      </c>
      <c r="D4257">
        <v>0</v>
      </c>
      <c r="E4257">
        <v>0</v>
      </c>
      <c r="F4257">
        <v>3</v>
      </c>
      <c r="G4257">
        <v>17</v>
      </c>
      <c r="H4257">
        <v>10</v>
      </c>
      <c r="I4257">
        <v>4</v>
      </c>
      <c r="J4257">
        <v>39</v>
      </c>
      <c r="K4257" t="s">
        <v>29</v>
      </c>
      <c r="L4257">
        <v>3</v>
      </c>
      <c r="M4257">
        <v>61</v>
      </c>
      <c r="N4257" t="s">
        <v>5021</v>
      </c>
      <c r="O4257" t="s">
        <v>476</v>
      </c>
      <c r="P4257" t="s">
        <v>167</v>
      </c>
      <c r="Q4257" t="s">
        <v>168</v>
      </c>
      <c r="S4257" t="s">
        <v>63</v>
      </c>
      <c r="T4257" t="s">
        <v>463</v>
      </c>
      <c r="U4257" t="s">
        <v>5022</v>
      </c>
      <c r="V4257" t="s">
        <v>4707</v>
      </c>
      <c r="X4257" t="str">
        <f>VLOOKUP(pbp!V1490, games!$B$2:$R$40, 3, FALSE)</f>
        <v>2019-11-10T18:00Z</v>
      </c>
      <c r="Y4257">
        <f>VLOOKUP(1*V4257,NFLGames!$H$11:$H$555,1,FALSE)</f>
        <v>401220327</v>
      </c>
      <c r="Z4257">
        <f>VLOOKUP($Y4257, NFLGames!$H$11:$K$555,2,FALSE)</f>
        <v>2020</v>
      </c>
      <c r="AA4257">
        <f>VLOOKUP($Y4257, NFLGames!$H$11:$K$555,3,FALSE)</f>
        <v>10</v>
      </c>
      <c r="AB4257" s="6">
        <f>IF(A4258=0, 0, AH4258-tbl_pbp[[#This Row],[Saints Win %]])</f>
        <v>1.7000000000000015E-2</v>
      </c>
      <c r="AE4257">
        <f>ABS(tbl_pbp[[#This Row],[play.homeScore]]-tbl_pbp[[#This Row],[play.awayScore]])</f>
        <v>7</v>
      </c>
      <c r="AF4257">
        <f>IF(tbl_pbp[[#This Row],[Play Saints Win % Increase]]&gt;=$AF$4,1,0)</f>
        <v>0</v>
      </c>
      <c r="AG4257" t="str">
        <f>VLOOKUP(tbl_pbp[[#This Row],[gameId]], games!$B$2:$T$40, 9, FALSE)</f>
        <v>san-francisco-49ers</v>
      </c>
      <c r="AH4257" s="5">
        <f>IF(tbl_pbp[[#This Row],[AwayTeam]] &lt;&gt; "new-orleans-saints", tbl_pbp[[#This Row],[homeWinPercentage]], 1-tbl_pbp[[#This Row],[homeWinPercentage]])</f>
        <v>0.78</v>
      </c>
      <c r="AI4257" s="13">
        <f>tbl_pbp[[#This Row],[Kamara]]*tbl_pbp[[#This Row],[Impactful Play]]</f>
        <v>0</v>
      </c>
      <c r="AJ4257" s="13">
        <f>tbl_pbp[[#This Row],[Thomas]]*tbl_pbp[[#This Row],[Impactful Play]]</f>
        <v>0</v>
      </c>
      <c r="AK4257" s="13" t="str">
        <f>VLOOKUP(tbl_pbp[[#This Row],[Play Saints Win % Increase]], tbl_impact[],3,TRUE)</f>
        <v>Scented (0 to +5%)</v>
      </c>
    </row>
    <row r="4258" spans="1:37">
      <c r="A4258" s="1">
        <v>104</v>
      </c>
      <c r="B4258" s="5">
        <v>0.79700000000000004</v>
      </c>
      <c r="C4258" t="s">
        <v>5023</v>
      </c>
      <c r="D4258">
        <v>0</v>
      </c>
      <c r="E4258">
        <v>0</v>
      </c>
      <c r="F4258">
        <v>3</v>
      </c>
      <c r="G4258">
        <v>17</v>
      </c>
      <c r="H4258">
        <v>10</v>
      </c>
      <c r="I4258">
        <v>9</v>
      </c>
      <c r="J4258">
        <v>34</v>
      </c>
      <c r="K4258" t="s">
        <v>29</v>
      </c>
      <c r="L4258">
        <v>4</v>
      </c>
      <c r="M4258">
        <v>66</v>
      </c>
      <c r="N4258" t="s">
        <v>5024</v>
      </c>
      <c r="O4258" t="s">
        <v>3497</v>
      </c>
      <c r="P4258" t="s">
        <v>66</v>
      </c>
      <c r="Q4258" t="s">
        <v>67</v>
      </c>
      <c r="R4258" t="s">
        <v>68</v>
      </c>
      <c r="S4258" t="s">
        <v>183</v>
      </c>
      <c r="T4258" t="s">
        <v>127</v>
      </c>
      <c r="U4258" t="s">
        <v>5025</v>
      </c>
      <c r="V4258" t="s">
        <v>4707</v>
      </c>
      <c r="X4258" t="str">
        <f>VLOOKUP(pbp!V1491, games!$B$2:$R$40, 3, FALSE)</f>
        <v>2019-11-10T18:00Z</v>
      </c>
      <c r="Y4258">
        <f>VLOOKUP(1*V4258,NFLGames!$H$11:$H$555,1,FALSE)</f>
        <v>401220327</v>
      </c>
      <c r="Z4258">
        <f>VLOOKUP($Y4258, NFLGames!$H$11:$K$555,2,FALSE)</f>
        <v>2020</v>
      </c>
      <c r="AA4258">
        <f>VLOOKUP($Y4258, NFLGames!$H$11:$K$555,3,FALSE)</f>
        <v>10</v>
      </c>
      <c r="AB4258" s="6">
        <f>IF(A4259=0, 0, AH4259-tbl_pbp[[#This Row],[Saints Win %]])</f>
        <v>4.2999999999999927E-2</v>
      </c>
      <c r="AE4258">
        <f>ABS(tbl_pbp[[#This Row],[play.homeScore]]-tbl_pbp[[#This Row],[play.awayScore]])</f>
        <v>7</v>
      </c>
      <c r="AF4258">
        <f>IF(tbl_pbp[[#This Row],[Play Saints Win % Increase]]&gt;=$AF$4,1,0)</f>
        <v>0</v>
      </c>
      <c r="AG4258" t="str">
        <f>VLOOKUP(tbl_pbp[[#This Row],[gameId]], games!$B$2:$T$40, 9, FALSE)</f>
        <v>san-francisco-49ers</v>
      </c>
      <c r="AH4258" s="5">
        <f>IF(tbl_pbp[[#This Row],[AwayTeam]] &lt;&gt; "new-orleans-saints", tbl_pbp[[#This Row],[homeWinPercentage]], 1-tbl_pbp[[#This Row],[homeWinPercentage]])</f>
        <v>0.79700000000000004</v>
      </c>
      <c r="AI4258" s="13">
        <f>tbl_pbp[[#This Row],[Kamara]]*tbl_pbp[[#This Row],[Impactful Play]]</f>
        <v>0</v>
      </c>
      <c r="AJ4258" s="13">
        <f>tbl_pbp[[#This Row],[Thomas]]*tbl_pbp[[#This Row],[Impactful Play]]</f>
        <v>0</v>
      </c>
      <c r="AK4258" s="13" t="str">
        <f>VLOOKUP(tbl_pbp[[#This Row],[Play Saints Win % Increase]], tbl_impact[],3,TRUE)</f>
        <v>Scented (0 to +5%)</v>
      </c>
    </row>
    <row r="4259" spans="1:37">
      <c r="A4259" s="1">
        <v>105</v>
      </c>
      <c r="B4259" s="5">
        <v>0.84</v>
      </c>
      <c r="C4259" t="s">
        <v>5026</v>
      </c>
      <c r="D4259">
        <v>0</v>
      </c>
      <c r="E4259">
        <v>0</v>
      </c>
      <c r="F4259">
        <v>3</v>
      </c>
      <c r="G4259">
        <v>17</v>
      </c>
      <c r="H4259">
        <v>10</v>
      </c>
      <c r="I4259">
        <v>10</v>
      </c>
      <c r="J4259">
        <v>81</v>
      </c>
      <c r="K4259" t="s">
        <v>4709</v>
      </c>
      <c r="L4259">
        <v>1</v>
      </c>
      <c r="M4259">
        <v>81</v>
      </c>
      <c r="N4259" t="s">
        <v>5027</v>
      </c>
      <c r="O4259" t="s">
        <v>416</v>
      </c>
      <c r="P4259" t="s">
        <v>167</v>
      </c>
      <c r="Q4259" t="s">
        <v>168</v>
      </c>
      <c r="S4259" t="s">
        <v>33</v>
      </c>
      <c r="T4259" t="s">
        <v>5028</v>
      </c>
      <c r="U4259" t="s">
        <v>5029</v>
      </c>
      <c r="V4259" t="s">
        <v>4707</v>
      </c>
      <c r="X4259" t="str">
        <f>VLOOKUP(pbp!V1492, games!$B$2:$R$40, 3, FALSE)</f>
        <v>2019-11-10T18:00Z</v>
      </c>
      <c r="Y4259">
        <f>VLOOKUP(1*V4259,NFLGames!$H$11:$H$555,1,FALSE)</f>
        <v>401220327</v>
      </c>
      <c r="Z4259">
        <f>VLOOKUP($Y4259, NFLGames!$H$11:$K$555,2,FALSE)</f>
        <v>2020</v>
      </c>
      <c r="AA4259">
        <f>VLOOKUP($Y4259, NFLGames!$H$11:$K$555,3,FALSE)</f>
        <v>10</v>
      </c>
      <c r="AB4259" s="6">
        <f>IF(A4260=0, 0, AH4260-tbl_pbp[[#This Row],[Saints Win %]])</f>
        <v>1.6000000000000014E-2</v>
      </c>
      <c r="AE4259">
        <f>ABS(tbl_pbp[[#This Row],[play.homeScore]]-tbl_pbp[[#This Row],[play.awayScore]])</f>
        <v>7</v>
      </c>
      <c r="AF4259">
        <f>IF(tbl_pbp[[#This Row],[Play Saints Win % Increase]]&gt;=$AF$4,1,0)</f>
        <v>0</v>
      </c>
      <c r="AG4259" t="str">
        <f>VLOOKUP(tbl_pbp[[#This Row],[gameId]], games!$B$2:$T$40, 9, FALSE)</f>
        <v>san-francisco-49ers</v>
      </c>
      <c r="AH4259" s="5">
        <f>IF(tbl_pbp[[#This Row],[AwayTeam]] &lt;&gt; "new-orleans-saints", tbl_pbp[[#This Row],[homeWinPercentage]], 1-tbl_pbp[[#This Row],[homeWinPercentage]])</f>
        <v>0.84</v>
      </c>
      <c r="AI4259" s="13">
        <f>tbl_pbp[[#This Row],[Kamara]]*tbl_pbp[[#This Row],[Impactful Play]]</f>
        <v>0</v>
      </c>
      <c r="AJ4259" s="13">
        <f>tbl_pbp[[#This Row],[Thomas]]*tbl_pbp[[#This Row],[Impactful Play]]</f>
        <v>0</v>
      </c>
      <c r="AK4259" s="13" t="str">
        <f>VLOOKUP(tbl_pbp[[#This Row],[Play Saints Win % Increase]], tbl_impact[],3,TRUE)</f>
        <v>Scented (0 to +5%)</v>
      </c>
    </row>
    <row r="4260" spans="1:37">
      <c r="A4260" s="1">
        <v>106</v>
      </c>
      <c r="B4260" s="5">
        <v>0.85599999999999998</v>
      </c>
      <c r="C4260" t="s">
        <v>5030</v>
      </c>
      <c r="D4260">
        <v>0</v>
      </c>
      <c r="E4260">
        <v>0</v>
      </c>
      <c r="F4260">
        <v>3</v>
      </c>
      <c r="G4260">
        <v>17</v>
      </c>
      <c r="H4260">
        <v>10</v>
      </c>
      <c r="I4260">
        <v>16</v>
      </c>
      <c r="J4260">
        <v>87</v>
      </c>
      <c r="K4260" t="s">
        <v>4709</v>
      </c>
      <c r="L4260">
        <v>2</v>
      </c>
      <c r="M4260">
        <v>85</v>
      </c>
      <c r="N4260" t="s">
        <v>5031</v>
      </c>
      <c r="O4260" t="s">
        <v>478</v>
      </c>
      <c r="P4260" t="s">
        <v>22</v>
      </c>
      <c r="Q4260" t="s">
        <v>37</v>
      </c>
      <c r="S4260" t="s">
        <v>1538</v>
      </c>
      <c r="T4260" t="s">
        <v>4777</v>
      </c>
      <c r="U4260" t="s">
        <v>5032</v>
      </c>
      <c r="V4260" t="s">
        <v>4707</v>
      </c>
      <c r="X4260" t="str">
        <f>VLOOKUP(pbp!V1493, games!$B$2:$R$40, 3, FALSE)</f>
        <v>2019-11-10T18:00Z</v>
      </c>
      <c r="Y4260">
        <f>VLOOKUP(1*V4260,NFLGames!$H$11:$H$555,1,FALSE)</f>
        <v>401220327</v>
      </c>
      <c r="Z4260">
        <f>VLOOKUP($Y4260, NFLGames!$H$11:$K$555,2,FALSE)</f>
        <v>2020</v>
      </c>
      <c r="AA4260">
        <f>VLOOKUP($Y4260, NFLGames!$H$11:$K$555,3,FALSE)</f>
        <v>10</v>
      </c>
      <c r="AB4260" s="6">
        <f>IF(A4261=0, 0, AH4261-tbl_pbp[[#This Row],[Saints Win %]])</f>
        <v>-3.0000000000000027E-3</v>
      </c>
      <c r="AE4260">
        <f>ABS(tbl_pbp[[#This Row],[play.homeScore]]-tbl_pbp[[#This Row],[play.awayScore]])</f>
        <v>7</v>
      </c>
      <c r="AF4260">
        <f>IF(tbl_pbp[[#This Row],[Play Saints Win % Increase]]&gt;=$AF$4,1,0)</f>
        <v>0</v>
      </c>
      <c r="AG4260" t="str">
        <f>VLOOKUP(tbl_pbp[[#This Row],[gameId]], games!$B$2:$T$40, 9, FALSE)</f>
        <v>san-francisco-49ers</v>
      </c>
      <c r="AH4260" s="5">
        <f>IF(tbl_pbp[[#This Row],[AwayTeam]] &lt;&gt; "new-orleans-saints", tbl_pbp[[#This Row],[homeWinPercentage]], 1-tbl_pbp[[#This Row],[homeWinPercentage]])</f>
        <v>0.85599999999999998</v>
      </c>
      <c r="AI4260" s="13">
        <f>tbl_pbp[[#This Row],[Kamara]]*tbl_pbp[[#This Row],[Impactful Play]]</f>
        <v>0</v>
      </c>
      <c r="AJ4260" s="13">
        <f>tbl_pbp[[#This Row],[Thomas]]*tbl_pbp[[#This Row],[Impactful Play]]</f>
        <v>0</v>
      </c>
      <c r="AK4260" s="13" t="str">
        <f>VLOOKUP(tbl_pbp[[#This Row],[Play Saints Win % Increase]], tbl_impact[],3,TRUE)</f>
        <v>Bad (0 to -5%)</v>
      </c>
    </row>
    <row r="4261" spans="1:37">
      <c r="A4261" s="1">
        <v>107</v>
      </c>
      <c r="B4261" s="5">
        <v>0.85299999999999998</v>
      </c>
      <c r="C4261" t="s">
        <v>5033</v>
      </c>
      <c r="D4261">
        <v>0</v>
      </c>
      <c r="E4261">
        <v>0</v>
      </c>
      <c r="F4261">
        <v>3</v>
      </c>
      <c r="G4261">
        <v>17</v>
      </c>
      <c r="H4261">
        <v>10</v>
      </c>
      <c r="I4261">
        <v>16</v>
      </c>
      <c r="J4261">
        <v>87</v>
      </c>
      <c r="K4261" t="s">
        <v>4709</v>
      </c>
      <c r="L4261">
        <v>3</v>
      </c>
      <c r="M4261">
        <v>87</v>
      </c>
      <c r="N4261" t="s">
        <v>5034</v>
      </c>
      <c r="O4261" t="s">
        <v>5035</v>
      </c>
      <c r="P4261" t="s">
        <v>45</v>
      </c>
      <c r="Q4261" t="s">
        <v>46</v>
      </c>
      <c r="R4261" t="s">
        <v>47</v>
      </c>
      <c r="S4261" t="s">
        <v>4820</v>
      </c>
      <c r="T4261" t="s">
        <v>4777</v>
      </c>
      <c r="U4261" t="s">
        <v>5036</v>
      </c>
      <c r="V4261" t="s">
        <v>4707</v>
      </c>
      <c r="X4261" t="str">
        <f>VLOOKUP(pbp!V1494, games!$B$2:$R$40, 3, FALSE)</f>
        <v>2019-11-10T18:00Z</v>
      </c>
      <c r="Y4261">
        <f>VLOOKUP(1*V4261,NFLGames!$H$11:$H$555,1,FALSE)</f>
        <v>401220327</v>
      </c>
      <c r="Z4261">
        <f>VLOOKUP($Y4261, NFLGames!$H$11:$K$555,2,FALSE)</f>
        <v>2020</v>
      </c>
      <c r="AA4261">
        <f>VLOOKUP($Y4261, NFLGames!$H$11:$K$555,3,FALSE)</f>
        <v>10</v>
      </c>
      <c r="AB4261" s="6">
        <f>IF(A4262=0, 0, AH4262-tbl_pbp[[#This Row],[Saints Win %]])</f>
        <v>-7.0000000000000062E-3</v>
      </c>
      <c r="AE4261">
        <f>ABS(tbl_pbp[[#This Row],[play.homeScore]]-tbl_pbp[[#This Row],[play.awayScore]])</f>
        <v>7</v>
      </c>
      <c r="AF4261">
        <f>IF(tbl_pbp[[#This Row],[Play Saints Win % Increase]]&gt;=$AF$4,1,0)</f>
        <v>0</v>
      </c>
      <c r="AG4261" t="str">
        <f>VLOOKUP(tbl_pbp[[#This Row],[gameId]], games!$B$2:$T$40, 9, FALSE)</f>
        <v>san-francisco-49ers</v>
      </c>
      <c r="AH4261" s="5">
        <f>IF(tbl_pbp[[#This Row],[AwayTeam]] &lt;&gt; "new-orleans-saints", tbl_pbp[[#This Row],[homeWinPercentage]], 1-tbl_pbp[[#This Row],[homeWinPercentage]])</f>
        <v>0.85299999999999998</v>
      </c>
      <c r="AI4261" s="13">
        <f>tbl_pbp[[#This Row],[Kamara]]*tbl_pbp[[#This Row],[Impactful Play]]</f>
        <v>0</v>
      </c>
      <c r="AJ4261" s="13">
        <f>tbl_pbp[[#This Row],[Thomas]]*tbl_pbp[[#This Row],[Impactful Play]]</f>
        <v>0</v>
      </c>
      <c r="AK4261" s="13" t="str">
        <f>VLOOKUP(tbl_pbp[[#This Row],[Play Saints Win % Increase]], tbl_impact[],3,TRUE)</f>
        <v>Bad (0 to -5%)</v>
      </c>
    </row>
    <row r="4262" spans="1:37">
      <c r="A4262" s="1">
        <v>108</v>
      </c>
      <c r="B4262" s="5">
        <v>0.84599999999999997</v>
      </c>
      <c r="C4262" t="s">
        <v>5037</v>
      </c>
      <c r="D4262">
        <v>0</v>
      </c>
      <c r="E4262">
        <v>0</v>
      </c>
      <c r="F4262">
        <v>3</v>
      </c>
      <c r="G4262">
        <v>17</v>
      </c>
      <c r="H4262">
        <v>10</v>
      </c>
      <c r="I4262">
        <v>14</v>
      </c>
      <c r="J4262">
        <v>85</v>
      </c>
      <c r="K4262" t="s">
        <v>4709</v>
      </c>
      <c r="L4262">
        <v>4</v>
      </c>
      <c r="M4262">
        <v>85</v>
      </c>
      <c r="N4262" t="s">
        <v>5038</v>
      </c>
      <c r="O4262" t="s">
        <v>5039</v>
      </c>
      <c r="P4262" t="s">
        <v>66</v>
      </c>
      <c r="Q4262" t="s">
        <v>67</v>
      </c>
      <c r="R4262" t="s">
        <v>68</v>
      </c>
      <c r="S4262" t="s">
        <v>190</v>
      </c>
      <c r="T4262" t="s">
        <v>4930</v>
      </c>
      <c r="U4262" t="s">
        <v>5040</v>
      </c>
      <c r="V4262" t="s">
        <v>4707</v>
      </c>
      <c r="X4262" t="str">
        <f>VLOOKUP(pbp!V1495, games!$B$2:$R$40, 3, FALSE)</f>
        <v>2019-11-10T18:00Z</v>
      </c>
      <c r="Y4262">
        <f>VLOOKUP(1*V4262,NFLGames!$H$11:$H$555,1,FALSE)</f>
        <v>401220327</v>
      </c>
      <c r="Z4262">
        <f>VLOOKUP($Y4262, NFLGames!$H$11:$K$555,2,FALSE)</f>
        <v>2020</v>
      </c>
      <c r="AA4262">
        <f>VLOOKUP($Y4262, NFLGames!$H$11:$K$555,3,FALSE)</f>
        <v>10</v>
      </c>
      <c r="AB4262" s="6">
        <f>IF(A4263=0, 0, AH4263-tbl_pbp[[#This Row],[Saints Win %]])</f>
        <v>2.4000000000000021E-2</v>
      </c>
      <c r="AE4262">
        <f>ABS(tbl_pbp[[#This Row],[play.homeScore]]-tbl_pbp[[#This Row],[play.awayScore]])</f>
        <v>7</v>
      </c>
      <c r="AF4262">
        <f>IF(tbl_pbp[[#This Row],[Play Saints Win % Increase]]&gt;=$AF$4,1,0)</f>
        <v>0</v>
      </c>
      <c r="AG4262" t="str">
        <f>VLOOKUP(tbl_pbp[[#This Row],[gameId]], games!$B$2:$T$40, 9, FALSE)</f>
        <v>san-francisco-49ers</v>
      </c>
      <c r="AH4262" s="5">
        <f>IF(tbl_pbp[[#This Row],[AwayTeam]] &lt;&gt; "new-orleans-saints", tbl_pbp[[#This Row],[homeWinPercentage]], 1-tbl_pbp[[#This Row],[homeWinPercentage]])</f>
        <v>0.84599999999999997</v>
      </c>
      <c r="AI4262" s="13">
        <f>tbl_pbp[[#This Row],[Kamara]]*tbl_pbp[[#This Row],[Impactful Play]]</f>
        <v>0</v>
      </c>
      <c r="AJ4262" s="13">
        <f>tbl_pbp[[#This Row],[Thomas]]*tbl_pbp[[#This Row],[Impactful Play]]</f>
        <v>0</v>
      </c>
      <c r="AK4262" s="13" t="str">
        <f>VLOOKUP(tbl_pbp[[#This Row],[Play Saints Win % Increase]], tbl_impact[],3,TRUE)</f>
        <v>Scented (0 to +5%)</v>
      </c>
    </row>
    <row r="4263" spans="1:37">
      <c r="A4263" s="1">
        <v>109</v>
      </c>
      <c r="B4263" s="5">
        <v>0.87</v>
      </c>
      <c r="C4263" t="s">
        <v>5041</v>
      </c>
      <c r="D4263">
        <v>0</v>
      </c>
      <c r="E4263">
        <v>0</v>
      </c>
      <c r="F4263">
        <v>3</v>
      </c>
      <c r="G4263">
        <v>17</v>
      </c>
      <c r="H4263">
        <v>10</v>
      </c>
      <c r="I4263">
        <v>10</v>
      </c>
      <c r="J4263">
        <v>36</v>
      </c>
      <c r="K4263" t="s">
        <v>29</v>
      </c>
      <c r="L4263">
        <v>1</v>
      </c>
      <c r="M4263">
        <v>64</v>
      </c>
      <c r="N4263" t="s">
        <v>5042</v>
      </c>
      <c r="O4263" t="s">
        <v>5043</v>
      </c>
      <c r="P4263" t="s">
        <v>30</v>
      </c>
      <c r="Q4263" t="s">
        <v>31</v>
      </c>
      <c r="R4263" t="s">
        <v>32</v>
      </c>
      <c r="S4263" t="s">
        <v>33</v>
      </c>
      <c r="T4263" t="s">
        <v>296</v>
      </c>
      <c r="U4263" t="s">
        <v>297</v>
      </c>
      <c r="V4263" t="s">
        <v>4707</v>
      </c>
      <c r="X4263" t="str">
        <f>VLOOKUP(pbp!V1496, games!$B$2:$R$40, 3, FALSE)</f>
        <v>2019-11-10T18:00Z</v>
      </c>
      <c r="Y4263">
        <f>VLOOKUP(1*V4263,NFLGames!$H$11:$H$555,1,FALSE)</f>
        <v>401220327</v>
      </c>
      <c r="Z4263">
        <f>VLOOKUP($Y4263, NFLGames!$H$11:$K$555,2,FALSE)</f>
        <v>2020</v>
      </c>
      <c r="AA4263">
        <f>VLOOKUP($Y4263, NFLGames!$H$11:$K$555,3,FALSE)</f>
        <v>10</v>
      </c>
      <c r="AB4263" s="6">
        <f>IF(A4264=0, 0, AH4264-tbl_pbp[[#This Row],[Saints Win %]])</f>
        <v>2.0000000000000018E-2</v>
      </c>
      <c r="AC4263">
        <v>1</v>
      </c>
      <c r="AE4263">
        <f>ABS(tbl_pbp[[#This Row],[play.homeScore]]-tbl_pbp[[#This Row],[play.awayScore]])</f>
        <v>7</v>
      </c>
      <c r="AF4263">
        <f>IF(tbl_pbp[[#This Row],[Play Saints Win % Increase]]&gt;=$AF$4,1,0)</f>
        <v>0</v>
      </c>
      <c r="AG4263" t="str">
        <f>VLOOKUP(tbl_pbp[[#This Row],[gameId]], games!$B$2:$T$40, 9, FALSE)</f>
        <v>san-francisco-49ers</v>
      </c>
      <c r="AH4263" s="5">
        <f>IF(tbl_pbp[[#This Row],[AwayTeam]] &lt;&gt; "new-orleans-saints", tbl_pbp[[#This Row],[homeWinPercentage]], 1-tbl_pbp[[#This Row],[homeWinPercentage]])</f>
        <v>0.87</v>
      </c>
      <c r="AI4263" s="13">
        <f>tbl_pbp[[#This Row],[Kamara]]*tbl_pbp[[#This Row],[Impactful Play]]</f>
        <v>0</v>
      </c>
      <c r="AJ4263" s="13">
        <f>tbl_pbp[[#This Row],[Thomas]]*tbl_pbp[[#This Row],[Impactful Play]]</f>
        <v>0</v>
      </c>
      <c r="AK4263" s="13" t="str">
        <f>VLOOKUP(tbl_pbp[[#This Row],[Play Saints Win % Increase]], tbl_impact[],3,TRUE)</f>
        <v>Scented (0 to +5%)</v>
      </c>
    </row>
    <row r="4264" spans="1:37">
      <c r="A4264" s="1">
        <v>110</v>
      </c>
      <c r="B4264" s="5">
        <v>0.89</v>
      </c>
      <c r="C4264" t="s">
        <v>5044</v>
      </c>
      <c r="D4264">
        <v>0</v>
      </c>
      <c r="E4264">
        <v>0</v>
      </c>
      <c r="F4264">
        <v>3</v>
      </c>
      <c r="G4264">
        <v>17</v>
      </c>
      <c r="H4264">
        <v>10</v>
      </c>
      <c r="I4264">
        <v>10</v>
      </c>
      <c r="J4264">
        <v>55</v>
      </c>
      <c r="K4264" t="s">
        <v>29</v>
      </c>
      <c r="L4264">
        <v>1</v>
      </c>
      <c r="M4264">
        <v>45</v>
      </c>
      <c r="N4264" t="s">
        <v>5045</v>
      </c>
      <c r="O4264" t="s">
        <v>1147</v>
      </c>
      <c r="P4264" t="s">
        <v>30</v>
      </c>
      <c r="Q4264" t="s">
        <v>31</v>
      </c>
      <c r="R4264" t="s">
        <v>32</v>
      </c>
      <c r="S4264" t="s">
        <v>33</v>
      </c>
      <c r="T4264" t="s">
        <v>4997</v>
      </c>
      <c r="U4264" t="s">
        <v>5046</v>
      </c>
      <c r="V4264" t="s">
        <v>4707</v>
      </c>
      <c r="X4264" t="str">
        <f>VLOOKUP(pbp!V1497, games!$B$2:$R$40, 3, FALSE)</f>
        <v>2019-11-10T18:00Z</v>
      </c>
      <c r="Y4264">
        <f>VLOOKUP(1*V4264,NFLGames!$H$11:$H$555,1,FALSE)</f>
        <v>401220327</v>
      </c>
      <c r="Z4264">
        <f>VLOOKUP($Y4264, NFLGames!$H$11:$K$555,2,FALSE)</f>
        <v>2020</v>
      </c>
      <c r="AA4264">
        <f>VLOOKUP($Y4264, NFLGames!$H$11:$K$555,3,FALSE)</f>
        <v>10</v>
      </c>
      <c r="AB4264" s="6">
        <f>IF(A4265=0, 0, AH4265-tbl_pbp[[#This Row],[Saints Win %]])</f>
        <v>1.7000000000000015E-2</v>
      </c>
      <c r="AE4264">
        <f>ABS(tbl_pbp[[#This Row],[play.homeScore]]-tbl_pbp[[#This Row],[play.awayScore]])</f>
        <v>7</v>
      </c>
      <c r="AF4264">
        <f>IF(tbl_pbp[[#This Row],[Play Saints Win % Increase]]&gt;=$AF$4,1,0)</f>
        <v>0</v>
      </c>
      <c r="AG4264" t="str">
        <f>VLOOKUP(tbl_pbp[[#This Row],[gameId]], games!$B$2:$T$40, 9, FALSE)</f>
        <v>san-francisco-49ers</v>
      </c>
      <c r="AH4264" s="5">
        <f>IF(tbl_pbp[[#This Row],[AwayTeam]] &lt;&gt; "new-orleans-saints", tbl_pbp[[#This Row],[homeWinPercentage]], 1-tbl_pbp[[#This Row],[homeWinPercentage]])</f>
        <v>0.89</v>
      </c>
      <c r="AI4264" s="13">
        <f>tbl_pbp[[#This Row],[Kamara]]*tbl_pbp[[#This Row],[Impactful Play]]</f>
        <v>0</v>
      </c>
      <c r="AJ4264" s="13">
        <f>tbl_pbp[[#This Row],[Thomas]]*tbl_pbp[[#This Row],[Impactful Play]]</f>
        <v>0</v>
      </c>
      <c r="AK4264" s="13" t="str">
        <f>VLOOKUP(tbl_pbp[[#This Row],[Play Saints Win % Increase]], tbl_impact[],3,TRUE)</f>
        <v>Scented (0 to +5%)</v>
      </c>
    </row>
    <row r="4265" spans="1:37">
      <c r="A4265" s="1">
        <v>111</v>
      </c>
      <c r="B4265" s="5">
        <v>0.90700000000000003</v>
      </c>
      <c r="C4265" t="s">
        <v>5047</v>
      </c>
      <c r="D4265">
        <v>0</v>
      </c>
      <c r="E4265">
        <v>0</v>
      </c>
      <c r="F4265">
        <v>3</v>
      </c>
      <c r="G4265">
        <v>17</v>
      </c>
      <c r="H4265">
        <v>10</v>
      </c>
      <c r="I4265">
        <v>10</v>
      </c>
      <c r="J4265">
        <v>67</v>
      </c>
      <c r="K4265" t="s">
        <v>29</v>
      </c>
      <c r="L4265">
        <v>1</v>
      </c>
      <c r="M4265">
        <v>33</v>
      </c>
      <c r="N4265" t="s">
        <v>5048</v>
      </c>
      <c r="O4265" t="s">
        <v>1311</v>
      </c>
      <c r="P4265" t="s">
        <v>45</v>
      </c>
      <c r="Q4265" t="s">
        <v>46</v>
      </c>
      <c r="R4265" t="s">
        <v>47</v>
      </c>
      <c r="S4265" t="s">
        <v>33</v>
      </c>
      <c r="T4265" t="s">
        <v>5049</v>
      </c>
      <c r="U4265" t="s">
        <v>5050</v>
      </c>
      <c r="V4265" t="s">
        <v>4707</v>
      </c>
      <c r="X4265" t="str">
        <f>VLOOKUP(pbp!V1498, games!$B$2:$R$40, 3, FALSE)</f>
        <v>2019-11-10T18:00Z</v>
      </c>
      <c r="Y4265">
        <f>VLOOKUP(1*V4265,NFLGames!$H$11:$H$555,1,FALSE)</f>
        <v>401220327</v>
      </c>
      <c r="Z4265">
        <f>VLOOKUP($Y4265, NFLGames!$H$11:$K$555,2,FALSE)</f>
        <v>2020</v>
      </c>
      <c r="AA4265">
        <f>VLOOKUP($Y4265, NFLGames!$H$11:$K$555,3,FALSE)</f>
        <v>10</v>
      </c>
      <c r="AB4265" s="6">
        <f>IF(A4266=0, 0, AH4266-tbl_pbp[[#This Row],[Saints Win %]])</f>
        <v>4.0000000000000036E-3</v>
      </c>
      <c r="AC4265">
        <v>1</v>
      </c>
      <c r="AE4265">
        <f>ABS(tbl_pbp[[#This Row],[play.homeScore]]-tbl_pbp[[#This Row],[play.awayScore]])</f>
        <v>7</v>
      </c>
      <c r="AF4265">
        <f>IF(tbl_pbp[[#This Row],[Play Saints Win % Increase]]&gt;=$AF$4,1,0)</f>
        <v>0</v>
      </c>
      <c r="AG4265" t="str">
        <f>VLOOKUP(tbl_pbp[[#This Row],[gameId]], games!$B$2:$T$40, 9, FALSE)</f>
        <v>san-francisco-49ers</v>
      </c>
      <c r="AH4265" s="5">
        <f>IF(tbl_pbp[[#This Row],[AwayTeam]] &lt;&gt; "new-orleans-saints", tbl_pbp[[#This Row],[homeWinPercentage]], 1-tbl_pbp[[#This Row],[homeWinPercentage]])</f>
        <v>0.90700000000000003</v>
      </c>
      <c r="AI4265" s="13">
        <f>tbl_pbp[[#This Row],[Kamara]]*tbl_pbp[[#This Row],[Impactful Play]]</f>
        <v>0</v>
      </c>
      <c r="AJ4265" s="13">
        <f>tbl_pbp[[#This Row],[Thomas]]*tbl_pbp[[#This Row],[Impactful Play]]</f>
        <v>0</v>
      </c>
      <c r="AK4265" s="13" t="str">
        <f>VLOOKUP(tbl_pbp[[#This Row],[Play Saints Win % Increase]], tbl_impact[],3,TRUE)</f>
        <v>Scented (0 to +5%)</v>
      </c>
    </row>
    <row r="4266" spans="1:37">
      <c r="A4266" s="1">
        <v>112</v>
      </c>
      <c r="B4266" s="5">
        <v>0.91100000000000003</v>
      </c>
      <c r="C4266" t="s">
        <v>5051</v>
      </c>
      <c r="D4266">
        <v>0</v>
      </c>
      <c r="E4266">
        <v>0</v>
      </c>
      <c r="F4266">
        <v>3</v>
      </c>
      <c r="G4266">
        <v>17</v>
      </c>
      <c r="H4266">
        <v>10</v>
      </c>
      <c r="I4266">
        <v>2</v>
      </c>
      <c r="J4266">
        <v>75</v>
      </c>
      <c r="K4266" t="s">
        <v>29</v>
      </c>
      <c r="L4266">
        <v>2</v>
      </c>
      <c r="M4266">
        <v>25</v>
      </c>
      <c r="N4266" t="s">
        <v>5052</v>
      </c>
      <c r="O4266" t="s">
        <v>1316</v>
      </c>
      <c r="P4266" t="s">
        <v>45</v>
      </c>
      <c r="Q4266" t="s">
        <v>46</v>
      </c>
      <c r="R4266" t="s">
        <v>47</v>
      </c>
      <c r="S4266" t="s">
        <v>51</v>
      </c>
      <c r="T4266" t="s">
        <v>4711</v>
      </c>
      <c r="U4266" t="s">
        <v>5053</v>
      </c>
      <c r="V4266" t="s">
        <v>4707</v>
      </c>
      <c r="X4266" t="str">
        <f>VLOOKUP(pbp!V1499, games!$B$2:$R$40, 3, FALSE)</f>
        <v>2019-11-10T18:00Z</v>
      </c>
      <c r="Y4266">
        <f>VLOOKUP(1*V4266,NFLGames!$H$11:$H$555,1,FALSE)</f>
        <v>401220327</v>
      </c>
      <c r="Z4266">
        <f>VLOOKUP($Y4266, NFLGames!$H$11:$K$555,2,FALSE)</f>
        <v>2020</v>
      </c>
      <c r="AA4266">
        <f>VLOOKUP($Y4266, NFLGames!$H$11:$K$555,3,FALSE)</f>
        <v>10</v>
      </c>
      <c r="AB4266" s="6">
        <f>IF(A4267=0, 0, AH4267-tbl_pbp[[#This Row],[Saints Win %]])</f>
        <v>2.200000000000002E-2</v>
      </c>
      <c r="AC4266">
        <v>1</v>
      </c>
      <c r="AE4266">
        <f>ABS(tbl_pbp[[#This Row],[play.homeScore]]-tbl_pbp[[#This Row],[play.awayScore]])</f>
        <v>7</v>
      </c>
      <c r="AF4266">
        <f>IF(tbl_pbp[[#This Row],[Play Saints Win % Increase]]&gt;=$AF$4,1,0)</f>
        <v>0</v>
      </c>
      <c r="AG4266" t="str">
        <f>VLOOKUP(tbl_pbp[[#This Row],[gameId]], games!$B$2:$T$40, 9, FALSE)</f>
        <v>san-francisco-49ers</v>
      </c>
      <c r="AH4266" s="5">
        <f>IF(tbl_pbp[[#This Row],[AwayTeam]] &lt;&gt; "new-orleans-saints", tbl_pbp[[#This Row],[homeWinPercentage]], 1-tbl_pbp[[#This Row],[homeWinPercentage]])</f>
        <v>0.91100000000000003</v>
      </c>
      <c r="AI4266" s="13">
        <f>tbl_pbp[[#This Row],[Kamara]]*tbl_pbp[[#This Row],[Impactful Play]]</f>
        <v>0</v>
      </c>
      <c r="AJ4266" s="13">
        <f>tbl_pbp[[#This Row],[Thomas]]*tbl_pbp[[#This Row],[Impactful Play]]</f>
        <v>0</v>
      </c>
      <c r="AK4266" s="13" t="str">
        <f>VLOOKUP(tbl_pbp[[#This Row],[Play Saints Win % Increase]], tbl_impact[],3,TRUE)</f>
        <v>Scented (0 to +5%)</v>
      </c>
    </row>
    <row r="4267" spans="1:37">
      <c r="A4267" s="1">
        <v>113</v>
      </c>
      <c r="B4267" s="5">
        <v>0.93300000000000005</v>
      </c>
      <c r="C4267" t="s">
        <v>5054</v>
      </c>
      <c r="D4267">
        <v>0</v>
      </c>
      <c r="E4267">
        <v>0</v>
      </c>
      <c r="F4267">
        <v>3</v>
      </c>
      <c r="G4267">
        <v>17</v>
      </c>
      <c r="H4267">
        <v>10</v>
      </c>
      <c r="I4267">
        <v>10</v>
      </c>
      <c r="J4267">
        <v>81</v>
      </c>
      <c r="K4267" t="s">
        <v>29</v>
      </c>
      <c r="L4267">
        <v>1</v>
      </c>
      <c r="M4267">
        <v>19</v>
      </c>
      <c r="N4267" t="s">
        <v>5055</v>
      </c>
      <c r="O4267" t="s">
        <v>844</v>
      </c>
      <c r="P4267" t="s">
        <v>30</v>
      </c>
      <c r="Q4267" t="s">
        <v>31</v>
      </c>
      <c r="R4267" t="s">
        <v>32</v>
      </c>
      <c r="S4267" t="s">
        <v>33</v>
      </c>
      <c r="T4267" t="s">
        <v>5028</v>
      </c>
      <c r="U4267" t="s">
        <v>5029</v>
      </c>
      <c r="V4267" t="s">
        <v>4707</v>
      </c>
      <c r="X4267" t="str">
        <f>VLOOKUP(pbp!V1500, games!$B$2:$R$40, 3, FALSE)</f>
        <v>2019-11-10T18:00Z</v>
      </c>
      <c r="Y4267">
        <f>VLOOKUP(1*V4267,NFLGames!$H$11:$H$555,1,FALSE)</f>
        <v>401220327</v>
      </c>
      <c r="Z4267">
        <f>VLOOKUP($Y4267, NFLGames!$H$11:$K$555,2,FALSE)</f>
        <v>2020</v>
      </c>
      <c r="AA4267">
        <f>VLOOKUP($Y4267, NFLGames!$H$11:$K$555,3,FALSE)</f>
        <v>10</v>
      </c>
      <c r="AB4267" s="6">
        <f>IF(A4268=0, 0, AH4268-tbl_pbp[[#This Row],[Saints Win %]])</f>
        <v>2.0000000000000018E-3</v>
      </c>
      <c r="AC4267">
        <v>1</v>
      </c>
      <c r="AE4267">
        <f>ABS(tbl_pbp[[#This Row],[play.homeScore]]-tbl_pbp[[#This Row],[play.awayScore]])</f>
        <v>7</v>
      </c>
      <c r="AF4267">
        <f>IF(tbl_pbp[[#This Row],[Play Saints Win % Increase]]&gt;=$AF$4,1,0)</f>
        <v>0</v>
      </c>
      <c r="AG4267" t="str">
        <f>VLOOKUP(tbl_pbp[[#This Row],[gameId]], games!$B$2:$T$40, 9, FALSE)</f>
        <v>san-francisco-49ers</v>
      </c>
      <c r="AH4267" s="5">
        <f>IF(tbl_pbp[[#This Row],[AwayTeam]] &lt;&gt; "new-orleans-saints", tbl_pbp[[#This Row],[homeWinPercentage]], 1-tbl_pbp[[#This Row],[homeWinPercentage]])</f>
        <v>0.93300000000000005</v>
      </c>
      <c r="AI4267" s="13">
        <f>tbl_pbp[[#This Row],[Kamara]]*tbl_pbp[[#This Row],[Impactful Play]]</f>
        <v>0</v>
      </c>
      <c r="AJ4267" s="13">
        <f>tbl_pbp[[#This Row],[Thomas]]*tbl_pbp[[#This Row],[Impactful Play]]</f>
        <v>0</v>
      </c>
      <c r="AK4267" s="13" t="str">
        <f>VLOOKUP(tbl_pbp[[#This Row],[Play Saints Win % Increase]], tbl_impact[],3,TRUE)</f>
        <v>Scented (0 to +5%)</v>
      </c>
    </row>
    <row r="4268" spans="1:37">
      <c r="A4268" s="1">
        <v>114</v>
      </c>
      <c r="B4268" s="5">
        <v>0.93500000000000005</v>
      </c>
      <c r="C4268" t="s">
        <v>5056</v>
      </c>
      <c r="D4268">
        <v>0</v>
      </c>
      <c r="E4268">
        <v>0</v>
      </c>
      <c r="F4268">
        <v>3</v>
      </c>
      <c r="G4268">
        <v>17</v>
      </c>
      <c r="H4268">
        <v>10</v>
      </c>
      <c r="I4268">
        <v>0</v>
      </c>
      <c r="J4268">
        <v>96</v>
      </c>
      <c r="L4268">
        <v>1</v>
      </c>
      <c r="M4268">
        <v>4</v>
      </c>
      <c r="N4268" t="s">
        <v>306</v>
      </c>
      <c r="O4268" t="s">
        <v>143</v>
      </c>
      <c r="P4268" t="s">
        <v>144</v>
      </c>
      <c r="Q4268" t="s">
        <v>145</v>
      </c>
      <c r="R4268" t="s">
        <v>146</v>
      </c>
      <c r="V4268" t="s">
        <v>4707</v>
      </c>
      <c r="X4268" t="str">
        <f>VLOOKUP(pbp!V1501, games!$B$2:$R$40, 3, FALSE)</f>
        <v>2019-11-10T18:00Z</v>
      </c>
      <c r="Y4268">
        <f>VLOOKUP(1*V4268,NFLGames!$H$11:$H$555,1,FALSE)</f>
        <v>401220327</v>
      </c>
      <c r="Z4268">
        <f>VLOOKUP($Y4268, NFLGames!$H$11:$K$555,2,FALSE)</f>
        <v>2020</v>
      </c>
      <c r="AA4268">
        <f>VLOOKUP($Y4268, NFLGames!$H$11:$K$555,3,FALSE)</f>
        <v>10</v>
      </c>
      <c r="AB4268" s="6">
        <f>IF(A4269=0, 0, AH4269-tbl_pbp[[#This Row],[Saints Win %]])</f>
        <v>-2.300000000000002E-2</v>
      </c>
      <c r="AE4268">
        <f>ABS(tbl_pbp[[#This Row],[play.homeScore]]-tbl_pbp[[#This Row],[play.awayScore]])</f>
        <v>7</v>
      </c>
      <c r="AF4268">
        <f>IF(tbl_pbp[[#This Row],[Play Saints Win % Increase]]&gt;=$AF$4,1,0)</f>
        <v>0</v>
      </c>
      <c r="AG4268" t="str">
        <f>VLOOKUP(tbl_pbp[[#This Row],[gameId]], games!$B$2:$T$40, 9, FALSE)</f>
        <v>san-francisco-49ers</v>
      </c>
      <c r="AH4268" s="5">
        <f>IF(tbl_pbp[[#This Row],[AwayTeam]] &lt;&gt; "new-orleans-saints", tbl_pbp[[#This Row],[homeWinPercentage]], 1-tbl_pbp[[#This Row],[homeWinPercentage]])</f>
        <v>0.93500000000000005</v>
      </c>
      <c r="AI4268" s="13">
        <f>tbl_pbp[[#This Row],[Kamara]]*tbl_pbp[[#This Row],[Impactful Play]]</f>
        <v>0</v>
      </c>
      <c r="AJ4268" s="13">
        <f>tbl_pbp[[#This Row],[Thomas]]*tbl_pbp[[#This Row],[Impactful Play]]</f>
        <v>0</v>
      </c>
      <c r="AK4268" s="13" t="str">
        <f>VLOOKUP(tbl_pbp[[#This Row],[Play Saints Win % Increase]], tbl_impact[],3,TRUE)</f>
        <v>Bad (0 to -5%)</v>
      </c>
    </row>
    <row r="4269" spans="1:37">
      <c r="A4269" s="1">
        <v>115</v>
      </c>
      <c r="B4269" s="5">
        <v>0.91200000000000003</v>
      </c>
      <c r="C4269" t="s">
        <v>5057</v>
      </c>
      <c r="D4269">
        <v>0</v>
      </c>
      <c r="E4269">
        <v>0</v>
      </c>
      <c r="F4269">
        <v>4</v>
      </c>
      <c r="G4269">
        <v>17</v>
      </c>
      <c r="H4269">
        <v>10</v>
      </c>
      <c r="I4269">
        <v>4</v>
      </c>
      <c r="J4269">
        <v>96</v>
      </c>
      <c r="K4269" t="s">
        <v>29</v>
      </c>
      <c r="L4269">
        <v>1</v>
      </c>
      <c r="M4269">
        <v>4</v>
      </c>
      <c r="N4269" t="s">
        <v>5058</v>
      </c>
      <c r="O4269" t="s">
        <v>24</v>
      </c>
      <c r="P4269" t="s">
        <v>167</v>
      </c>
      <c r="Q4269" t="s">
        <v>168</v>
      </c>
      <c r="S4269" t="s">
        <v>283</v>
      </c>
      <c r="T4269" t="s">
        <v>5059</v>
      </c>
      <c r="U4269" t="s">
        <v>5060</v>
      </c>
      <c r="V4269" t="s">
        <v>4707</v>
      </c>
      <c r="X4269" t="str">
        <f>VLOOKUP(pbp!V1502, games!$B$2:$R$40, 3, FALSE)</f>
        <v>2019-11-10T18:00Z</v>
      </c>
      <c r="Y4269">
        <f>VLOOKUP(1*V4269,NFLGames!$H$11:$H$555,1,FALSE)</f>
        <v>401220327</v>
      </c>
      <c r="Z4269">
        <f>VLOOKUP($Y4269, NFLGames!$H$11:$K$555,2,FALSE)</f>
        <v>2020</v>
      </c>
      <c r="AA4269">
        <f>VLOOKUP($Y4269, NFLGames!$H$11:$K$555,3,FALSE)</f>
        <v>10</v>
      </c>
      <c r="AB4269" s="6">
        <f>IF(A4270=0, 0, AH4270-tbl_pbp[[#This Row],[Saints Win %]])</f>
        <v>2.0000000000000018E-3</v>
      </c>
      <c r="AE4269">
        <f>ABS(tbl_pbp[[#This Row],[play.homeScore]]-tbl_pbp[[#This Row],[play.awayScore]])</f>
        <v>7</v>
      </c>
      <c r="AF4269">
        <f>IF(tbl_pbp[[#This Row],[Play Saints Win % Increase]]&gt;=$AF$4,1,0)</f>
        <v>0</v>
      </c>
      <c r="AG4269" t="str">
        <f>VLOOKUP(tbl_pbp[[#This Row],[gameId]], games!$B$2:$T$40, 9, FALSE)</f>
        <v>san-francisco-49ers</v>
      </c>
      <c r="AH4269" s="5">
        <f>IF(tbl_pbp[[#This Row],[AwayTeam]] &lt;&gt; "new-orleans-saints", tbl_pbp[[#This Row],[homeWinPercentage]], 1-tbl_pbp[[#This Row],[homeWinPercentage]])</f>
        <v>0.91200000000000003</v>
      </c>
      <c r="AI4269" s="13">
        <f>tbl_pbp[[#This Row],[Kamara]]*tbl_pbp[[#This Row],[Impactful Play]]</f>
        <v>0</v>
      </c>
      <c r="AJ4269" s="13">
        <f>tbl_pbp[[#This Row],[Thomas]]*tbl_pbp[[#This Row],[Impactful Play]]</f>
        <v>0</v>
      </c>
      <c r="AK4269" s="13" t="str">
        <f>VLOOKUP(tbl_pbp[[#This Row],[Play Saints Win % Increase]], tbl_impact[],3,TRUE)</f>
        <v>Scented (0 to +5%)</v>
      </c>
    </row>
    <row r="4270" spans="1:37">
      <c r="A4270" s="1">
        <v>116</v>
      </c>
      <c r="B4270" s="5">
        <v>0.91400000000000003</v>
      </c>
      <c r="C4270" t="s">
        <v>5061</v>
      </c>
      <c r="D4270">
        <v>0</v>
      </c>
      <c r="E4270">
        <v>0</v>
      </c>
      <c r="F4270">
        <v>4</v>
      </c>
      <c r="G4270">
        <v>17</v>
      </c>
      <c r="H4270">
        <v>10</v>
      </c>
      <c r="I4270">
        <v>10</v>
      </c>
      <c r="J4270">
        <v>90</v>
      </c>
      <c r="K4270" t="s">
        <v>29</v>
      </c>
      <c r="L4270">
        <v>2</v>
      </c>
      <c r="M4270">
        <v>10</v>
      </c>
      <c r="N4270" t="s">
        <v>5062</v>
      </c>
      <c r="O4270" t="s">
        <v>4616</v>
      </c>
      <c r="P4270" t="s">
        <v>167</v>
      </c>
      <c r="Q4270" t="s">
        <v>168</v>
      </c>
      <c r="S4270" t="s">
        <v>286</v>
      </c>
      <c r="T4270" t="s">
        <v>5063</v>
      </c>
      <c r="U4270" t="s">
        <v>5064</v>
      </c>
      <c r="V4270" t="s">
        <v>4707</v>
      </c>
      <c r="X4270" t="str">
        <f>VLOOKUP(pbp!V1503, games!$B$2:$R$40, 3, FALSE)</f>
        <v>2019-11-10T18:00Z</v>
      </c>
      <c r="Y4270">
        <f>VLOOKUP(1*V4270,NFLGames!$H$11:$H$555,1,FALSE)</f>
        <v>401220327</v>
      </c>
      <c r="Z4270">
        <f>VLOOKUP($Y4270, NFLGames!$H$11:$K$555,2,FALSE)</f>
        <v>2020</v>
      </c>
      <c r="AA4270">
        <f>VLOOKUP($Y4270, NFLGames!$H$11:$K$555,3,FALSE)</f>
        <v>10</v>
      </c>
      <c r="AB4270" s="6">
        <f>IF(A4271=0, 0, AH4271-tbl_pbp[[#This Row],[Saints Win %]])</f>
        <v>8.0000000000000071E-3</v>
      </c>
      <c r="AE4270">
        <f>ABS(tbl_pbp[[#This Row],[play.homeScore]]-tbl_pbp[[#This Row],[play.awayScore]])</f>
        <v>7</v>
      </c>
      <c r="AF4270">
        <f>IF(tbl_pbp[[#This Row],[Play Saints Win % Increase]]&gt;=$AF$4,1,0)</f>
        <v>0</v>
      </c>
      <c r="AG4270" t="str">
        <f>VLOOKUP(tbl_pbp[[#This Row],[gameId]], games!$B$2:$T$40, 9, FALSE)</f>
        <v>san-francisco-49ers</v>
      </c>
      <c r="AH4270" s="5">
        <f>IF(tbl_pbp[[#This Row],[AwayTeam]] &lt;&gt; "new-orleans-saints", tbl_pbp[[#This Row],[homeWinPercentage]], 1-tbl_pbp[[#This Row],[homeWinPercentage]])</f>
        <v>0.91400000000000003</v>
      </c>
      <c r="AI4270" s="13">
        <f>tbl_pbp[[#This Row],[Kamara]]*tbl_pbp[[#This Row],[Impactful Play]]</f>
        <v>0</v>
      </c>
      <c r="AJ4270" s="13">
        <f>tbl_pbp[[#This Row],[Thomas]]*tbl_pbp[[#This Row],[Impactful Play]]</f>
        <v>0</v>
      </c>
      <c r="AK4270" s="13" t="str">
        <f>VLOOKUP(tbl_pbp[[#This Row],[Play Saints Win % Increase]], tbl_impact[],3,TRUE)</f>
        <v>Scented (0 to +5%)</v>
      </c>
    </row>
    <row r="4271" spans="1:37">
      <c r="A4271" s="1">
        <v>117</v>
      </c>
      <c r="B4271" s="5">
        <v>0.92200000000000004</v>
      </c>
      <c r="C4271" t="s">
        <v>5065</v>
      </c>
      <c r="D4271">
        <v>0</v>
      </c>
      <c r="E4271">
        <v>0</v>
      </c>
      <c r="F4271">
        <v>4</v>
      </c>
      <c r="G4271">
        <v>17</v>
      </c>
      <c r="H4271">
        <v>10</v>
      </c>
      <c r="I4271">
        <v>15</v>
      </c>
      <c r="J4271">
        <v>85</v>
      </c>
      <c r="K4271" t="s">
        <v>29</v>
      </c>
      <c r="L4271">
        <v>3</v>
      </c>
      <c r="M4271">
        <v>15</v>
      </c>
      <c r="N4271" t="s">
        <v>5066</v>
      </c>
      <c r="O4271" t="s">
        <v>3337</v>
      </c>
      <c r="P4271" t="s">
        <v>30</v>
      </c>
      <c r="Q4271" t="s">
        <v>31</v>
      </c>
      <c r="R4271" t="s">
        <v>32</v>
      </c>
      <c r="S4271" t="s">
        <v>347</v>
      </c>
      <c r="T4271" t="s">
        <v>4930</v>
      </c>
      <c r="U4271" t="s">
        <v>5067</v>
      </c>
      <c r="V4271" t="s">
        <v>4707</v>
      </c>
      <c r="X4271" t="str">
        <f>VLOOKUP(pbp!V1504, games!$B$2:$R$40, 3, FALSE)</f>
        <v>2019-11-10T18:00Z</v>
      </c>
      <c r="Y4271">
        <f>VLOOKUP(1*V4271,NFLGames!$H$11:$H$555,1,FALSE)</f>
        <v>401220327</v>
      </c>
      <c r="Z4271">
        <f>VLOOKUP($Y4271, NFLGames!$H$11:$K$555,2,FALSE)</f>
        <v>2020</v>
      </c>
      <c r="AA4271">
        <f>VLOOKUP($Y4271, NFLGames!$H$11:$K$555,3,FALSE)</f>
        <v>10</v>
      </c>
      <c r="AB4271" s="6">
        <f>IF(A4272=0, 0, AH4272-tbl_pbp[[#This Row],[Saints Win %]])</f>
        <v>2.6999999999999913E-2</v>
      </c>
      <c r="AE4271">
        <f>ABS(tbl_pbp[[#This Row],[play.homeScore]]-tbl_pbp[[#This Row],[play.awayScore]])</f>
        <v>7</v>
      </c>
      <c r="AF4271">
        <f>IF(tbl_pbp[[#This Row],[Play Saints Win % Increase]]&gt;=$AF$4,1,0)</f>
        <v>0</v>
      </c>
      <c r="AG4271" t="str">
        <f>VLOOKUP(tbl_pbp[[#This Row],[gameId]], games!$B$2:$T$40, 9, FALSE)</f>
        <v>san-francisco-49ers</v>
      </c>
      <c r="AH4271" s="5">
        <f>IF(tbl_pbp[[#This Row],[AwayTeam]] &lt;&gt; "new-orleans-saints", tbl_pbp[[#This Row],[homeWinPercentage]], 1-tbl_pbp[[#This Row],[homeWinPercentage]])</f>
        <v>0.92200000000000004</v>
      </c>
      <c r="AI4271" s="13">
        <f>tbl_pbp[[#This Row],[Kamara]]*tbl_pbp[[#This Row],[Impactful Play]]</f>
        <v>0</v>
      </c>
      <c r="AJ4271" s="13">
        <f>tbl_pbp[[#This Row],[Thomas]]*tbl_pbp[[#This Row],[Impactful Play]]</f>
        <v>0</v>
      </c>
      <c r="AK4271" s="13" t="str">
        <f>VLOOKUP(tbl_pbp[[#This Row],[Play Saints Win % Increase]], tbl_impact[],3,TRUE)</f>
        <v>Scented (0 to +5%)</v>
      </c>
    </row>
    <row r="4272" spans="1:37">
      <c r="A4272" s="1">
        <v>118</v>
      </c>
      <c r="B4272" s="5">
        <v>0.94899999999999995</v>
      </c>
      <c r="C4272" t="s">
        <v>5068</v>
      </c>
      <c r="D4272">
        <v>0</v>
      </c>
      <c r="E4272">
        <v>0</v>
      </c>
      <c r="F4272">
        <v>4</v>
      </c>
      <c r="G4272">
        <v>17</v>
      </c>
      <c r="H4272">
        <v>10</v>
      </c>
      <c r="I4272">
        <v>6</v>
      </c>
      <c r="J4272">
        <v>94</v>
      </c>
      <c r="K4272" t="s">
        <v>29</v>
      </c>
      <c r="L4272">
        <v>1</v>
      </c>
      <c r="M4272">
        <v>6</v>
      </c>
      <c r="N4272" t="s">
        <v>5069</v>
      </c>
      <c r="O4272" t="s">
        <v>5070</v>
      </c>
      <c r="P4272" t="s">
        <v>45</v>
      </c>
      <c r="Q4272" t="s">
        <v>46</v>
      </c>
      <c r="R4272" t="s">
        <v>47</v>
      </c>
      <c r="S4272" t="s">
        <v>283</v>
      </c>
      <c r="T4272" t="s">
        <v>5071</v>
      </c>
      <c r="U4272" t="s">
        <v>5072</v>
      </c>
      <c r="V4272" t="s">
        <v>4707</v>
      </c>
      <c r="X4272" t="str">
        <f>VLOOKUP(pbp!V1505, games!$B$2:$R$40, 3, FALSE)</f>
        <v>2019-11-10T18:00Z</v>
      </c>
      <c r="Y4272">
        <f>VLOOKUP(1*V4272,NFLGames!$H$11:$H$555,1,FALSE)</f>
        <v>401220327</v>
      </c>
      <c r="Z4272">
        <f>VLOOKUP($Y4272, NFLGames!$H$11:$K$555,2,FALSE)</f>
        <v>2020</v>
      </c>
      <c r="AA4272">
        <f>VLOOKUP($Y4272, NFLGames!$H$11:$K$555,3,FALSE)</f>
        <v>10</v>
      </c>
      <c r="AB4272" s="6">
        <f>IF(A4273=0, 0, AH4273-tbl_pbp[[#This Row],[Saints Win %]])</f>
        <v>-2.0999999999999908E-2</v>
      </c>
      <c r="AC4272">
        <v>1</v>
      </c>
      <c r="AE4272">
        <f>ABS(tbl_pbp[[#This Row],[play.homeScore]]-tbl_pbp[[#This Row],[play.awayScore]])</f>
        <v>7</v>
      </c>
      <c r="AF4272">
        <f>IF(tbl_pbp[[#This Row],[Play Saints Win % Increase]]&gt;=$AF$4,1,0)</f>
        <v>0</v>
      </c>
      <c r="AG4272" t="str">
        <f>VLOOKUP(tbl_pbp[[#This Row],[gameId]], games!$B$2:$T$40, 9, FALSE)</f>
        <v>san-francisco-49ers</v>
      </c>
      <c r="AH4272" s="5">
        <f>IF(tbl_pbp[[#This Row],[AwayTeam]] &lt;&gt; "new-orleans-saints", tbl_pbp[[#This Row],[homeWinPercentage]], 1-tbl_pbp[[#This Row],[homeWinPercentage]])</f>
        <v>0.94899999999999995</v>
      </c>
      <c r="AI4272" s="13">
        <f>tbl_pbp[[#This Row],[Kamara]]*tbl_pbp[[#This Row],[Impactful Play]]</f>
        <v>0</v>
      </c>
      <c r="AJ4272" s="13">
        <f>tbl_pbp[[#This Row],[Thomas]]*tbl_pbp[[#This Row],[Impactful Play]]</f>
        <v>0</v>
      </c>
      <c r="AK4272" s="13" t="str">
        <f>VLOOKUP(tbl_pbp[[#This Row],[Play Saints Win % Increase]], tbl_impact[],3,TRUE)</f>
        <v>Bad (0 to -5%)</v>
      </c>
    </row>
    <row r="4273" spans="1:37">
      <c r="A4273" s="1">
        <v>119</v>
      </c>
      <c r="B4273" s="5">
        <v>0.92800000000000005</v>
      </c>
      <c r="C4273" t="s">
        <v>5073</v>
      </c>
      <c r="D4273">
        <v>0</v>
      </c>
      <c r="E4273">
        <v>0</v>
      </c>
      <c r="F4273">
        <v>4</v>
      </c>
      <c r="G4273">
        <v>17</v>
      </c>
      <c r="H4273">
        <v>10</v>
      </c>
      <c r="I4273">
        <v>5</v>
      </c>
      <c r="J4273">
        <v>95</v>
      </c>
      <c r="K4273" t="s">
        <v>29</v>
      </c>
      <c r="L4273">
        <v>2</v>
      </c>
      <c r="M4273">
        <v>5</v>
      </c>
      <c r="N4273" t="s">
        <v>5074</v>
      </c>
      <c r="O4273" t="s">
        <v>2898</v>
      </c>
      <c r="P4273" t="s">
        <v>22</v>
      </c>
      <c r="Q4273" t="s">
        <v>37</v>
      </c>
      <c r="S4273" t="s">
        <v>286</v>
      </c>
      <c r="T4273" t="s">
        <v>5075</v>
      </c>
      <c r="U4273" t="s">
        <v>5076</v>
      </c>
      <c r="V4273" t="s">
        <v>4707</v>
      </c>
      <c r="X4273" t="str">
        <f>VLOOKUP(pbp!V1506, games!$B$2:$R$40, 3, FALSE)</f>
        <v>2019-11-10T18:00Z</v>
      </c>
      <c r="Y4273">
        <f>VLOOKUP(1*V4273,NFLGames!$H$11:$H$555,1,FALSE)</f>
        <v>401220327</v>
      </c>
      <c r="Z4273">
        <f>VLOOKUP($Y4273, NFLGames!$H$11:$K$555,2,FALSE)</f>
        <v>2020</v>
      </c>
      <c r="AA4273">
        <f>VLOOKUP($Y4273, NFLGames!$H$11:$K$555,3,FALSE)</f>
        <v>10</v>
      </c>
      <c r="AB4273" s="6">
        <f>IF(A4274=0, 0, AH4274-tbl_pbp[[#This Row],[Saints Win %]])</f>
        <v>-2.0000000000000018E-3</v>
      </c>
      <c r="AE4273">
        <f>ABS(tbl_pbp[[#This Row],[play.homeScore]]-tbl_pbp[[#This Row],[play.awayScore]])</f>
        <v>7</v>
      </c>
      <c r="AF4273">
        <f>IF(tbl_pbp[[#This Row],[Play Saints Win % Increase]]&gt;=$AF$4,1,0)</f>
        <v>0</v>
      </c>
      <c r="AG4273" t="str">
        <f>VLOOKUP(tbl_pbp[[#This Row],[gameId]], games!$B$2:$T$40, 9, FALSE)</f>
        <v>san-francisco-49ers</v>
      </c>
      <c r="AH4273" s="5">
        <f>IF(tbl_pbp[[#This Row],[AwayTeam]] &lt;&gt; "new-orleans-saints", tbl_pbp[[#This Row],[homeWinPercentage]], 1-tbl_pbp[[#This Row],[homeWinPercentage]])</f>
        <v>0.92800000000000005</v>
      </c>
      <c r="AI4273" s="13">
        <f>tbl_pbp[[#This Row],[Kamara]]*tbl_pbp[[#This Row],[Impactful Play]]</f>
        <v>0</v>
      </c>
      <c r="AJ4273" s="13">
        <f>tbl_pbp[[#This Row],[Thomas]]*tbl_pbp[[#This Row],[Impactful Play]]</f>
        <v>0</v>
      </c>
      <c r="AK4273" s="13" t="str">
        <f>VLOOKUP(tbl_pbp[[#This Row],[Play Saints Win % Increase]], tbl_impact[],3,TRUE)</f>
        <v>Bad (0 to -5%)</v>
      </c>
    </row>
    <row r="4274" spans="1:37">
      <c r="A4274" s="1">
        <v>120</v>
      </c>
      <c r="B4274" s="5">
        <v>0.92600000000000005</v>
      </c>
      <c r="C4274" t="s">
        <v>5077</v>
      </c>
      <c r="D4274">
        <v>0</v>
      </c>
      <c r="E4274">
        <v>0</v>
      </c>
      <c r="F4274">
        <v>4</v>
      </c>
      <c r="G4274">
        <v>17</v>
      </c>
      <c r="H4274">
        <v>10</v>
      </c>
      <c r="I4274">
        <v>5</v>
      </c>
      <c r="J4274">
        <v>95</v>
      </c>
      <c r="K4274" t="s">
        <v>29</v>
      </c>
      <c r="L4274">
        <v>3</v>
      </c>
      <c r="M4274">
        <v>5</v>
      </c>
      <c r="N4274" t="s">
        <v>5078</v>
      </c>
      <c r="O4274" t="s">
        <v>447</v>
      </c>
      <c r="P4274" t="s">
        <v>124</v>
      </c>
      <c r="Q4274" t="s">
        <v>125</v>
      </c>
      <c r="R4274" t="s">
        <v>126</v>
      </c>
      <c r="V4274" t="s">
        <v>4707</v>
      </c>
      <c r="X4274" t="str">
        <f>VLOOKUP(pbp!V1507, games!$B$2:$R$40, 3, FALSE)</f>
        <v>2019-11-10T18:00Z</v>
      </c>
      <c r="Y4274">
        <f>VLOOKUP(1*V4274,NFLGames!$H$11:$H$555,1,FALSE)</f>
        <v>401220327</v>
      </c>
      <c r="Z4274">
        <f>VLOOKUP($Y4274, NFLGames!$H$11:$K$555,2,FALSE)</f>
        <v>2020</v>
      </c>
      <c r="AA4274">
        <f>VLOOKUP($Y4274, NFLGames!$H$11:$K$555,3,FALSE)</f>
        <v>10</v>
      </c>
      <c r="AB4274" s="6">
        <f>IF(A4275=0, 0, AH4275-tbl_pbp[[#This Row],[Saints Win %]])</f>
        <v>-1.9000000000000017E-2</v>
      </c>
      <c r="AE4274">
        <f>ABS(tbl_pbp[[#This Row],[play.homeScore]]-tbl_pbp[[#This Row],[play.awayScore]])</f>
        <v>7</v>
      </c>
      <c r="AF4274">
        <f>IF(tbl_pbp[[#This Row],[Play Saints Win % Increase]]&gt;=$AF$4,1,0)</f>
        <v>0</v>
      </c>
      <c r="AG4274" t="str">
        <f>VLOOKUP(tbl_pbp[[#This Row],[gameId]], games!$B$2:$T$40, 9, FALSE)</f>
        <v>san-francisco-49ers</v>
      </c>
      <c r="AH4274" s="5">
        <f>IF(tbl_pbp[[#This Row],[AwayTeam]] &lt;&gt; "new-orleans-saints", tbl_pbp[[#This Row],[homeWinPercentage]], 1-tbl_pbp[[#This Row],[homeWinPercentage]])</f>
        <v>0.92600000000000005</v>
      </c>
      <c r="AI4274" s="13">
        <f>tbl_pbp[[#This Row],[Kamara]]*tbl_pbp[[#This Row],[Impactful Play]]</f>
        <v>0</v>
      </c>
      <c r="AJ4274" s="13">
        <f>tbl_pbp[[#This Row],[Thomas]]*tbl_pbp[[#This Row],[Impactful Play]]</f>
        <v>0</v>
      </c>
      <c r="AK4274" s="13" t="str">
        <f>VLOOKUP(tbl_pbp[[#This Row],[Play Saints Win % Increase]], tbl_impact[],3,TRUE)</f>
        <v>Bad (0 to -5%)</v>
      </c>
    </row>
    <row r="4275" spans="1:37">
      <c r="A4275" s="1">
        <v>121</v>
      </c>
      <c r="B4275" s="5">
        <v>0.90700000000000003</v>
      </c>
      <c r="C4275" t="s">
        <v>5079</v>
      </c>
      <c r="D4275">
        <v>0</v>
      </c>
      <c r="E4275">
        <v>0</v>
      </c>
      <c r="F4275">
        <v>4</v>
      </c>
      <c r="G4275">
        <v>17</v>
      </c>
      <c r="H4275">
        <v>10</v>
      </c>
      <c r="I4275">
        <v>5</v>
      </c>
      <c r="J4275">
        <v>95</v>
      </c>
      <c r="K4275" t="s">
        <v>29</v>
      </c>
      <c r="L4275">
        <v>3</v>
      </c>
      <c r="M4275">
        <v>5</v>
      </c>
      <c r="N4275" t="s">
        <v>5080</v>
      </c>
      <c r="O4275" t="s">
        <v>447</v>
      </c>
      <c r="P4275" t="s">
        <v>22</v>
      </c>
      <c r="Q4275" t="s">
        <v>37</v>
      </c>
      <c r="S4275" t="s">
        <v>347</v>
      </c>
      <c r="T4275" t="s">
        <v>5075</v>
      </c>
      <c r="U4275" t="s">
        <v>5081</v>
      </c>
      <c r="V4275" t="s">
        <v>4707</v>
      </c>
      <c r="X4275" t="str">
        <f>VLOOKUP(pbp!V1508, games!$B$2:$R$40, 3, FALSE)</f>
        <v>2019-11-10T18:00Z</v>
      </c>
      <c r="Y4275">
        <f>VLOOKUP(1*V4275,NFLGames!$H$11:$H$555,1,FALSE)</f>
        <v>401220327</v>
      </c>
      <c r="Z4275">
        <f>VLOOKUP($Y4275, NFLGames!$H$11:$K$555,2,FALSE)</f>
        <v>2020</v>
      </c>
      <c r="AA4275">
        <f>VLOOKUP($Y4275, NFLGames!$H$11:$K$555,3,FALSE)</f>
        <v>10</v>
      </c>
      <c r="AB4275" s="6">
        <f>IF(A4276=0, 0, AH4276-tbl_pbp[[#This Row],[Saints Win %]])</f>
        <v>5.0000000000000044E-3</v>
      </c>
      <c r="AE4275">
        <f>ABS(tbl_pbp[[#This Row],[play.homeScore]]-tbl_pbp[[#This Row],[play.awayScore]])</f>
        <v>7</v>
      </c>
      <c r="AF4275">
        <f>IF(tbl_pbp[[#This Row],[Play Saints Win % Increase]]&gt;=$AF$4,1,0)</f>
        <v>0</v>
      </c>
      <c r="AG4275" t="str">
        <f>VLOOKUP(tbl_pbp[[#This Row],[gameId]], games!$B$2:$T$40, 9, FALSE)</f>
        <v>san-francisco-49ers</v>
      </c>
      <c r="AH4275" s="5">
        <f>IF(tbl_pbp[[#This Row],[AwayTeam]] &lt;&gt; "new-orleans-saints", tbl_pbp[[#This Row],[homeWinPercentage]], 1-tbl_pbp[[#This Row],[homeWinPercentage]])</f>
        <v>0.90700000000000003</v>
      </c>
      <c r="AI4275" s="13">
        <f>tbl_pbp[[#This Row],[Kamara]]*tbl_pbp[[#This Row],[Impactful Play]]</f>
        <v>0</v>
      </c>
      <c r="AJ4275" s="13">
        <f>tbl_pbp[[#This Row],[Thomas]]*tbl_pbp[[#This Row],[Impactful Play]]</f>
        <v>0</v>
      </c>
      <c r="AK4275" s="13" t="str">
        <f>VLOOKUP(tbl_pbp[[#This Row],[Play Saints Win % Increase]], tbl_impact[],3,TRUE)</f>
        <v>Scented (0 to +5%)</v>
      </c>
    </row>
    <row r="4276" spans="1:37">
      <c r="A4276" s="1">
        <v>122</v>
      </c>
      <c r="B4276" s="5">
        <v>0.91200000000000003</v>
      </c>
      <c r="C4276" t="s">
        <v>5082</v>
      </c>
      <c r="D4276">
        <v>0</v>
      </c>
      <c r="E4276">
        <v>0</v>
      </c>
      <c r="F4276">
        <v>4</v>
      </c>
      <c r="G4276">
        <v>20</v>
      </c>
      <c r="H4276">
        <v>10</v>
      </c>
      <c r="I4276">
        <v>5</v>
      </c>
      <c r="J4276">
        <v>95</v>
      </c>
      <c r="K4276" t="s">
        <v>29</v>
      </c>
      <c r="L4276">
        <v>4</v>
      </c>
      <c r="M4276">
        <v>5</v>
      </c>
      <c r="N4276" t="s">
        <v>390</v>
      </c>
      <c r="O4276" t="s">
        <v>5083</v>
      </c>
      <c r="P4276" t="s">
        <v>187</v>
      </c>
      <c r="Q4276" t="s">
        <v>188</v>
      </c>
      <c r="R4276" t="s">
        <v>189</v>
      </c>
      <c r="S4276" t="s">
        <v>349</v>
      </c>
      <c r="T4276" t="s">
        <v>5075</v>
      </c>
      <c r="U4276" t="s">
        <v>5084</v>
      </c>
      <c r="V4276" t="s">
        <v>4707</v>
      </c>
      <c r="X4276" t="str">
        <f>VLOOKUP(pbp!V1509, games!$B$2:$R$40, 3, FALSE)</f>
        <v>2019-11-10T18:00Z</v>
      </c>
      <c r="Y4276">
        <f>VLOOKUP(1*V4276,NFLGames!$H$11:$H$555,1,FALSE)</f>
        <v>401220327</v>
      </c>
      <c r="Z4276">
        <f>VLOOKUP($Y4276, NFLGames!$H$11:$K$555,2,FALSE)</f>
        <v>2020</v>
      </c>
      <c r="AA4276">
        <f>VLOOKUP($Y4276, NFLGames!$H$11:$K$555,3,FALSE)</f>
        <v>10</v>
      </c>
      <c r="AB4276" s="6">
        <f>IF(A4277=0, 0, AH4277-tbl_pbp[[#This Row],[Saints Win %]])</f>
        <v>-3.0000000000000027E-3</v>
      </c>
      <c r="AE4276">
        <f>ABS(tbl_pbp[[#This Row],[play.homeScore]]-tbl_pbp[[#This Row],[play.awayScore]])</f>
        <v>10</v>
      </c>
      <c r="AF4276">
        <f>IF(tbl_pbp[[#This Row],[Play Saints Win % Increase]]&gt;=$AF$4,1,0)</f>
        <v>0</v>
      </c>
      <c r="AG4276" t="str">
        <f>VLOOKUP(tbl_pbp[[#This Row],[gameId]], games!$B$2:$T$40, 9, FALSE)</f>
        <v>san-francisco-49ers</v>
      </c>
      <c r="AH4276" s="5">
        <f>IF(tbl_pbp[[#This Row],[AwayTeam]] &lt;&gt; "new-orleans-saints", tbl_pbp[[#This Row],[homeWinPercentage]], 1-tbl_pbp[[#This Row],[homeWinPercentage]])</f>
        <v>0.91200000000000003</v>
      </c>
      <c r="AI4276" s="13">
        <f>tbl_pbp[[#This Row],[Kamara]]*tbl_pbp[[#This Row],[Impactful Play]]</f>
        <v>0</v>
      </c>
      <c r="AJ4276" s="13">
        <f>tbl_pbp[[#This Row],[Thomas]]*tbl_pbp[[#This Row],[Impactful Play]]</f>
        <v>0</v>
      </c>
      <c r="AK4276" s="13" t="str">
        <f>VLOOKUP(tbl_pbp[[#This Row],[Play Saints Win % Increase]], tbl_impact[],3,TRUE)</f>
        <v>Bad (0 to -5%)</v>
      </c>
    </row>
    <row r="4277" spans="1:37">
      <c r="A4277" s="1">
        <v>123</v>
      </c>
      <c r="B4277" s="5">
        <v>0.90900000000000003</v>
      </c>
      <c r="C4277" t="s">
        <v>5085</v>
      </c>
      <c r="D4277">
        <v>0</v>
      </c>
      <c r="E4277">
        <v>0</v>
      </c>
      <c r="F4277">
        <v>4</v>
      </c>
      <c r="G4277">
        <v>20</v>
      </c>
      <c r="H4277">
        <v>10</v>
      </c>
      <c r="I4277">
        <v>0</v>
      </c>
      <c r="J4277">
        <v>35</v>
      </c>
      <c r="K4277" t="s">
        <v>29</v>
      </c>
      <c r="L4277">
        <v>0</v>
      </c>
      <c r="M4277">
        <v>65</v>
      </c>
      <c r="N4277" t="s">
        <v>288</v>
      </c>
      <c r="O4277" t="s">
        <v>5083</v>
      </c>
      <c r="P4277" t="s">
        <v>25</v>
      </c>
      <c r="Q4277" t="s">
        <v>26</v>
      </c>
      <c r="R4277" t="s">
        <v>27</v>
      </c>
      <c r="V4277" t="s">
        <v>4707</v>
      </c>
      <c r="X4277" t="str">
        <f>VLOOKUP(pbp!V1510, games!$B$2:$R$40, 3, FALSE)</f>
        <v>2019-11-10T18:00Z</v>
      </c>
      <c r="Y4277">
        <f>VLOOKUP(1*V4277,NFLGames!$H$11:$H$555,1,FALSE)</f>
        <v>401220327</v>
      </c>
      <c r="Z4277">
        <f>VLOOKUP($Y4277, NFLGames!$H$11:$K$555,2,FALSE)</f>
        <v>2020</v>
      </c>
      <c r="AA4277">
        <f>VLOOKUP($Y4277, NFLGames!$H$11:$K$555,3,FALSE)</f>
        <v>10</v>
      </c>
      <c r="AB4277" s="6">
        <f>IF(A4278=0, 0, AH4278-tbl_pbp[[#This Row],[Saints Win %]])</f>
        <v>1.5000000000000013E-2</v>
      </c>
      <c r="AE4277">
        <f>ABS(tbl_pbp[[#This Row],[play.homeScore]]-tbl_pbp[[#This Row],[play.awayScore]])</f>
        <v>10</v>
      </c>
      <c r="AF4277">
        <f>IF(tbl_pbp[[#This Row],[Play Saints Win % Increase]]&gt;=$AF$4,1,0)</f>
        <v>0</v>
      </c>
      <c r="AG4277" t="str">
        <f>VLOOKUP(tbl_pbp[[#This Row],[gameId]], games!$B$2:$T$40, 9, FALSE)</f>
        <v>san-francisco-49ers</v>
      </c>
      <c r="AH4277" s="5">
        <f>IF(tbl_pbp[[#This Row],[AwayTeam]] &lt;&gt; "new-orleans-saints", tbl_pbp[[#This Row],[homeWinPercentage]], 1-tbl_pbp[[#This Row],[homeWinPercentage]])</f>
        <v>0.90900000000000003</v>
      </c>
      <c r="AI4277" s="13">
        <f>tbl_pbp[[#This Row],[Kamara]]*tbl_pbp[[#This Row],[Impactful Play]]</f>
        <v>0</v>
      </c>
      <c r="AJ4277" s="13">
        <f>tbl_pbp[[#This Row],[Thomas]]*tbl_pbp[[#This Row],[Impactful Play]]</f>
        <v>0</v>
      </c>
      <c r="AK4277" s="13" t="str">
        <f>VLOOKUP(tbl_pbp[[#This Row],[Play Saints Win % Increase]], tbl_impact[],3,TRUE)</f>
        <v>Scented (0 to +5%)</v>
      </c>
    </row>
    <row r="4278" spans="1:37">
      <c r="A4278" s="1">
        <v>124</v>
      </c>
      <c r="B4278" s="5">
        <v>0.92400000000000004</v>
      </c>
      <c r="C4278" t="s">
        <v>5086</v>
      </c>
      <c r="D4278">
        <v>0</v>
      </c>
      <c r="E4278">
        <v>0</v>
      </c>
      <c r="F4278">
        <v>4</v>
      </c>
      <c r="G4278">
        <v>20</v>
      </c>
      <c r="H4278">
        <v>10</v>
      </c>
      <c r="I4278">
        <v>10</v>
      </c>
      <c r="J4278">
        <v>75</v>
      </c>
      <c r="K4278" t="s">
        <v>4709</v>
      </c>
      <c r="L4278">
        <v>1</v>
      </c>
      <c r="M4278">
        <v>75</v>
      </c>
      <c r="N4278" t="s">
        <v>5087</v>
      </c>
      <c r="O4278" t="s">
        <v>5083</v>
      </c>
      <c r="P4278" t="s">
        <v>22</v>
      </c>
      <c r="Q4278" t="s">
        <v>37</v>
      </c>
      <c r="S4278" t="s">
        <v>33</v>
      </c>
      <c r="T4278" t="s">
        <v>4711</v>
      </c>
      <c r="U4278" t="s">
        <v>4712</v>
      </c>
      <c r="V4278" t="s">
        <v>4707</v>
      </c>
      <c r="X4278" t="str">
        <f>VLOOKUP(pbp!V1511, games!$B$2:$R$40, 3, FALSE)</f>
        <v>2019-11-10T18:00Z</v>
      </c>
      <c r="Y4278">
        <f>VLOOKUP(1*V4278,NFLGames!$H$11:$H$555,1,FALSE)</f>
        <v>401220327</v>
      </c>
      <c r="Z4278">
        <f>VLOOKUP($Y4278, NFLGames!$H$11:$K$555,2,FALSE)</f>
        <v>2020</v>
      </c>
      <c r="AA4278">
        <f>VLOOKUP($Y4278, NFLGames!$H$11:$K$555,3,FALSE)</f>
        <v>10</v>
      </c>
      <c r="AB4278" s="6">
        <f>IF(A4279=0, 0, AH4279-tbl_pbp[[#This Row],[Saints Win %]])</f>
        <v>7.0000000000000062E-3</v>
      </c>
      <c r="AE4278">
        <f>ABS(tbl_pbp[[#This Row],[play.homeScore]]-tbl_pbp[[#This Row],[play.awayScore]])</f>
        <v>10</v>
      </c>
      <c r="AF4278">
        <f>IF(tbl_pbp[[#This Row],[Play Saints Win % Increase]]&gt;=$AF$4,1,0)</f>
        <v>0</v>
      </c>
      <c r="AG4278" t="str">
        <f>VLOOKUP(tbl_pbp[[#This Row],[gameId]], games!$B$2:$T$40, 9, FALSE)</f>
        <v>san-francisco-49ers</v>
      </c>
      <c r="AH4278" s="5">
        <f>IF(tbl_pbp[[#This Row],[AwayTeam]] &lt;&gt; "new-orleans-saints", tbl_pbp[[#This Row],[homeWinPercentage]], 1-tbl_pbp[[#This Row],[homeWinPercentage]])</f>
        <v>0.92400000000000004</v>
      </c>
      <c r="AI4278" s="13">
        <f>tbl_pbp[[#This Row],[Kamara]]*tbl_pbp[[#This Row],[Impactful Play]]</f>
        <v>0</v>
      </c>
      <c r="AJ4278" s="13">
        <f>tbl_pbp[[#This Row],[Thomas]]*tbl_pbp[[#This Row],[Impactful Play]]</f>
        <v>0</v>
      </c>
      <c r="AK4278" s="13" t="str">
        <f>VLOOKUP(tbl_pbp[[#This Row],[Play Saints Win % Increase]], tbl_impact[],3,TRUE)</f>
        <v>Scented (0 to +5%)</v>
      </c>
    </row>
    <row r="4279" spans="1:37">
      <c r="A4279" s="1">
        <v>125</v>
      </c>
      <c r="B4279" s="5">
        <v>0.93100000000000005</v>
      </c>
      <c r="C4279" t="s">
        <v>5088</v>
      </c>
      <c r="D4279">
        <v>0</v>
      </c>
      <c r="E4279">
        <v>0</v>
      </c>
      <c r="F4279">
        <v>4</v>
      </c>
      <c r="G4279">
        <v>20</v>
      </c>
      <c r="H4279">
        <v>10</v>
      </c>
      <c r="I4279">
        <v>10</v>
      </c>
      <c r="J4279">
        <v>75</v>
      </c>
      <c r="K4279" t="s">
        <v>4709</v>
      </c>
      <c r="L4279">
        <v>2</v>
      </c>
      <c r="M4279">
        <v>75</v>
      </c>
      <c r="N4279" t="s">
        <v>5089</v>
      </c>
      <c r="O4279" t="s">
        <v>3666</v>
      </c>
      <c r="P4279" t="s">
        <v>22</v>
      </c>
      <c r="Q4279" t="s">
        <v>37</v>
      </c>
      <c r="S4279" t="s">
        <v>120</v>
      </c>
      <c r="T4279" t="s">
        <v>4711</v>
      </c>
      <c r="U4279" t="s">
        <v>5090</v>
      </c>
      <c r="V4279" t="s">
        <v>4707</v>
      </c>
      <c r="X4279" t="str">
        <f>VLOOKUP(pbp!V1512, games!$B$2:$R$40, 3, FALSE)</f>
        <v>2019-11-10T18:00Z</v>
      </c>
      <c r="Y4279">
        <f>VLOOKUP(1*V4279,NFLGames!$H$11:$H$555,1,FALSE)</f>
        <v>401220327</v>
      </c>
      <c r="Z4279">
        <f>VLOOKUP($Y4279, NFLGames!$H$11:$K$555,2,FALSE)</f>
        <v>2020</v>
      </c>
      <c r="AA4279">
        <f>VLOOKUP($Y4279, NFLGames!$H$11:$K$555,3,FALSE)</f>
        <v>10</v>
      </c>
      <c r="AB4279" s="6">
        <f>IF(A4280=0, 0, AH4280-tbl_pbp[[#This Row],[Saints Win %]])</f>
        <v>-3.400000000000003E-2</v>
      </c>
      <c r="AE4279">
        <f>ABS(tbl_pbp[[#This Row],[play.homeScore]]-tbl_pbp[[#This Row],[play.awayScore]])</f>
        <v>10</v>
      </c>
      <c r="AF4279">
        <f>IF(tbl_pbp[[#This Row],[Play Saints Win % Increase]]&gt;=$AF$4,1,0)</f>
        <v>0</v>
      </c>
      <c r="AG4279" t="str">
        <f>VLOOKUP(tbl_pbp[[#This Row],[gameId]], games!$B$2:$T$40, 9, FALSE)</f>
        <v>san-francisco-49ers</v>
      </c>
      <c r="AH4279" s="5">
        <f>IF(tbl_pbp[[#This Row],[AwayTeam]] &lt;&gt; "new-orleans-saints", tbl_pbp[[#This Row],[homeWinPercentage]], 1-tbl_pbp[[#This Row],[homeWinPercentage]])</f>
        <v>0.93100000000000005</v>
      </c>
      <c r="AI4279" s="13">
        <f>tbl_pbp[[#This Row],[Kamara]]*tbl_pbp[[#This Row],[Impactful Play]]</f>
        <v>0</v>
      </c>
      <c r="AJ4279" s="13">
        <f>tbl_pbp[[#This Row],[Thomas]]*tbl_pbp[[#This Row],[Impactful Play]]</f>
        <v>0</v>
      </c>
      <c r="AK4279" s="13" t="str">
        <f>VLOOKUP(tbl_pbp[[#This Row],[Play Saints Win % Increase]], tbl_impact[],3,TRUE)</f>
        <v>Bad (0 to -5%)</v>
      </c>
    </row>
    <row r="4280" spans="1:37">
      <c r="A4280" s="1">
        <v>126</v>
      </c>
      <c r="B4280" s="5">
        <v>0.89700000000000002</v>
      </c>
      <c r="C4280" t="s">
        <v>5091</v>
      </c>
      <c r="D4280">
        <v>0</v>
      </c>
      <c r="E4280">
        <v>0</v>
      </c>
      <c r="F4280">
        <v>4</v>
      </c>
      <c r="G4280">
        <v>20</v>
      </c>
      <c r="H4280">
        <v>10</v>
      </c>
      <c r="I4280">
        <v>10</v>
      </c>
      <c r="J4280">
        <v>75</v>
      </c>
      <c r="K4280" t="s">
        <v>4709</v>
      </c>
      <c r="L4280">
        <v>3</v>
      </c>
      <c r="M4280">
        <v>75</v>
      </c>
      <c r="N4280" t="s">
        <v>5092</v>
      </c>
      <c r="O4280" t="s">
        <v>1887</v>
      </c>
      <c r="P4280" t="s">
        <v>30</v>
      </c>
      <c r="Q4280" t="s">
        <v>31</v>
      </c>
      <c r="R4280" t="s">
        <v>32</v>
      </c>
      <c r="S4280" t="s">
        <v>123</v>
      </c>
      <c r="T4280" t="s">
        <v>4711</v>
      </c>
      <c r="U4280" t="s">
        <v>5093</v>
      </c>
      <c r="V4280" t="s">
        <v>4707</v>
      </c>
      <c r="X4280" t="str">
        <f>VLOOKUP(pbp!V1513, games!$B$2:$R$40, 3, FALSE)</f>
        <v>2019-11-10T18:00Z</v>
      </c>
      <c r="Y4280">
        <f>VLOOKUP(1*V4280,NFLGames!$H$11:$H$555,1,FALSE)</f>
        <v>401220327</v>
      </c>
      <c r="Z4280">
        <f>VLOOKUP($Y4280, NFLGames!$H$11:$K$555,2,FALSE)</f>
        <v>2020</v>
      </c>
      <c r="AA4280">
        <f>VLOOKUP($Y4280, NFLGames!$H$11:$K$555,3,FALSE)</f>
        <v>10</v>
      </c>
      <c r="AB4280" s="6">
        <f>IF(A4281=0, 0, AH4281-tbl_pbp[[#This Row],[Saints Win %]])</f>
        <v>2.8000000000000025E-2</v>
      </c>
      <c r="AE4280">
        <f>ABS(tbl_pbp[[#This Row],[play.homeScore]]-tbl_pbp[[#This Row],[play.awayScore]])</f>
        <v>10</v>
      </c>
      <c r="AF4280">
        <f>IF(tbl_pbp[[#This Row],[Play Saints Win % Increase]]&gt;=$AF$4,1,0)</f>
        <v>0</v>
      </c>
      <c r="AG4280" t="str">
        <f>VLOOKUP(tbl_pbp[[#This Row],[gameId]], games!$B$2:$T$40, 9, FALSE)</f>
        <v>san-francisco-49ers</v>
      </c>
      <c r="AH4280" s="5">
        <f>IF(tbl_pbp[[#This Row],[AwayTeam]] &lt;&gt; "new-orleans-saints", tbl_pbp[[#This Row],[homeWinPercentage]], 1-tbl_pbp[[#This Row],[homeWinPercentage]])</f>
        <v>0.89700000000000002</v>
      </c>
      <c r="AI4280" s="13">
        <f>tbl_pbp[[#This Row],[Kamara]]*tbl_pbp[[#This Row],[Impactful Play]]</f>
        <v>0</v>
      </c>
      <c r="AJ4280" s="13">
        <f>tbl_pbp[[#This Row],[Thomas]]*tbl_pbp[[#This Row],[Impactful Play]]</f>
        <v>0</v>
      </c>
      <c r="AK4280" s="13" t="str">
        <f>VLOOKUP(tbl_pbp[[#This Row],[Play Saints Win % Increase]], tbl_impact[],3,TRUE)</f>
        <v>Scented (0 to +5%)</v>
      </c>
    </row>
    <row r="4281" spans="1:37">
      <c r="A4281" s="1">
        <v>127</v>
      </c>
      <c r="B4281" s="5">
        <v>0.92500000000000004</v>
      </c>
      <c r="C4281" t="s">
        <v>5094</v>
      </c>
      <c r="D4281">
        <v>0</v>
      </c>
      <c r="E4281">
        <v>0</v>
      </c>
      <c r="F4281">
        <v>4</v>
      </c>
      <c r="G4281">
        <v>20</v>
      </c>
      <c r="H4281">
        <v>10</v>
      </c>
      <c r="I4281">
        <v>10</v>
      </c>
      <c r="J4281">
        <v>64</v>
      </c>
      <c r="K4281" t="s">
        <v>4709</v>
      </c>
      <c r="L4281">
        <v>1</v>
      </c>
      <c r="M4281">
        <v>64</v>
      </c>
      <c r="N4281" t="s">
        <v>5095</v>
      </c>
      <c r="O4281" t="s">
        <v>5096</v>
      </c>
      <c r="P4281" t="s">
        <v>94</v>
      </c>
      <c r="Q4281" t="s">
        <v>95</v>
      </c>
      <c r="R4281" t="s">
        <v>96</v>
      </c>
      <c r="S4281" t="s">
        <v>33</v>
      </c>
      <c r="T4281" t="s">
        <v>4723</v>
      </c>
      <c r="U4281" t="s">
        <v>4724</v>
      </c>
      <c r="V4281" t="s">
        <v>4707</v>
      </c>
      <c r="X4281" t="str">
        <f>VLOOKUP(pbp!V1514, games!$B$2:$R$40, 3, FALSE)</f>
        <v>2019-11-10T18:00Z</v>
      </c>
      <c r="Y4281">
        <f>VLOOKUP(1*V4281,NFLGames!$H$11:$H$555,1,FALSE)</f>
        <v>401220327</v>
      </c>
      <c r="Z4281">
        <f>VLOOKUP($Y4281, NFLGames!$H$11:$K$555,2,FALSE)</f>
        <v>2020</v>
      </c>
      <c r="AA4281">
        <f>VLOOKUP($Y4281, NFLGames!$H$11:$K$555,3,FALSE)</f>
        <v>10</v>
      </c>
      <c r="AB4281" s="6">
        <f>IF(A4282=0, 0, AH4282-tbl_pbp[[#This Row],[Saints Win %]])</f>
        <v>1.5999999999999903E-2</v>
      </c>
      <c r="AE4281">
        <f>ABS(tbl_pbp[[#This Row],[play.homeScore]]-tbl_pbp[[#This Row],[play.awayScore]])</f>
        <v>10</v>
      </c>
      <c r="AF4281">
        <f>IF(tbl_pbp[[#This Row],[Play Saints Win % Increase]]&gt;=$AF$4,1,0)</f>
        <v>0</v>
      </c>
      <c r="AG4281" t="str">
        <f>VLOOKUP(tbl_pbp[[#This Row],[gameId]], games!$B$2:$T$40, 9, FALSE)</f>
        <v>san-francisco-49ers</v>
      </c>
      <c r="AH4281" s="5">
        <f>IF(tbl_pbp[[#This Row],[AwayTeam]] &lt;&gt; "new-orleans-saints", tbl_pbp[[#This Row],[homeWinPercentage]], 1-tbl_pbp[[#This Row],[homeWinPercentage]])</f>
        <v>0.92500000000000004</v>
      </c>
      <c r="AI4281" s="13">
        <f>tbl_pbp[[#This Row],[Kamara]]*tbl_pbp[[#This Row],[Impactful Play]]</f>
        <v>0</v>
      </c>
      <c r="AJ4281" s="13">
        <f>tbl_pbp[[#This Row],[Thomas]]*tbl_pbp[[#This Row],[Impactful Play]]</f>
        <v>0</v>
      </c>
      <c r="AK4281" s="13" t="str">
        <f>VLOOKUP(tbl_pbp[[#This Row],[Play Saints Win % Increase]], tbl_impact[],3,TRUE)</f>
        <v>Scented (0 to +5%)</v>
      </c>
    </row>
    <row r="4282" spans="1:37">
      <c r="A4282" s="1">
        <v>128</v>
      </c>
      <c r="B4282" s="5">
        <v>0.94099999999999995</v>
      </c>
      <c r="C4282" t="s">
        <v>5097</v>
      </c>
      <c r="D4282">
        <v>0</v>
      </c>
      <c r="E4282">
        <v>0</v>
      </c>
      <c r="F4282">
        <v>4</v>
      </c>
      <c r="G4282">
        <v>20</v>
      </c>
      <c r="H4282">
        <v>10</v>
      </c>
      <c r="I4282">
        <v>15</v>
      </c>
      <c r="J4282">
        <v>69</v>
      </c>
      <c r="K4282" t="s">
        <v>4709</v>
      </c>
      <c r="L4282">
        <v>1</v>
      </c>
      <c r="M4282">
        <v>69</v>
      </c>
      <c r="N4282" t="s">
        <v>5098</v>
      </c>
      <c r="O4282" t="s">
        <v>59</v>
      </c>
      <c r="P4282" t="s">
        <v>30</v>
      </c>
      <c r="Q4282" t="s">
        <v>31</v>
      </c>
      <c r="R4282" t="s">
        <v>32</v>
      </c>
      <c r="S4282" t="s">
        <v>250</v>
      </c>
      <c r="T4282" t="s">
        <v>4815</v>
      </c>
      <c r="U4282" t="s">
        <v>5099</v>
      </c>
      <c r="V4282" t="s">
        <v>4707</v>
      </c>
      <c r="X4282" t="str">
        <f>VLOOKUP(pbp!V1515, games!$B$2:$R$40, 3, FALSE)</f>
        <v>2019-11-10T18:00Z</v>
      </c>
      <c r="Y4282">
        <f>VLOOKUP(1*V4282,NFLGames!$H$11:$H$555,1,FALSE)</f>
        <v>401220327</v>
      </c>
      <c r="Z4282">
        <f>VLOOKUP($Y4282, NFLGames!$H$11:$K$555,2,FALSE)</f>
        <v>2020</v>
      </c>
      <c r="AA4282">
        <f>VLOOKUP($Y4282, NFLGames!$H$11:$K$555,3,FALSE)</f>
        <v>10</v>
      </c>
      <c r="AB4282" s="6">
        <f>IF(A4283=0, 0, AH4283-tbl_pbp[[#This Row],[Saints Win %]])</f>
        <v>9.000000000000008E-3</v>
      </c>
      <c r="AE4282">
        <f>ABS(tbl_pbp[[#This Row],[play.homeScore]]-tbl_pbp[[#This Row],[play.awayScore]])</f>
        <v>10</v>
      </c>
      <c r="AF4282">
        <f>IF(tbl_pbp[[#This Row],[Play Saints Win % Increase]]&gt;=$AF$4,1,0)</f>
        <v>0</v>
      </c>
      <c r="AG4282" t="str">
        <f>VLOOKUP(tbl_pbp[[#This Row],[gameId]], games!$B$2:$T$40, 9, FALSE)</f>
        <v>san-francisco-49ers</v>
      </c>
      <c r="AH4282" s="5">
        <f>IF(tbl_pbp[[#This Row],[AwayTeam]] &lt;&gt; "new-orleans-saints", tbl_pbp[[#This Row],[homeWinPercentage]], 1-tbl_pbp[[#This Row],[homeWinPercentage]])</f>
        <v>0.94099999999999995</v>
      </c>
      <c r="AI4282" s="13">
        <f>tbl_pbp[[#This Row],[Kamara]]*tbl_pbp[[#This Row],[Impactful Play]]</f>
        <v>0</v>
      </c>
      <c r="AJ4282" s="13">
        <f>tbl_pbp[[#This Row],[Thomas]]*tbl_pbp[[#This Row],[Impactful Play]]</f>
        <v>0</v>
      </c>
      <c r="AK4282" s="13" t="str">
        <f>VLOOKUP(tbl_pbp[[#This Row],[Play Saints Win % Increase]], tbl_impact[],3,TRUE)</f>
        <v>Scented (0 to +5%)</v>
      </c>
    </row>
    <row r="4283" spans="1:37">
      <c r="A4283" s="1">
        <v>129</v>
      </c>
      <c r="B4283" s="5">
        <v>0.95</v>
      </c>
      <c r="C4283" t="s">
        <v>5100</v>
      </c>
      <c r="D4283">
        <v>0</v>
      </c>
      <c r="E4283">
        <v>0</v>
      </c>
      <c r="F4283">
        <v>4</v>
      </c>
      <c r="G4283">
        <v>20</v>
      </c>
      <c r="H4283">
        <v>10</v>
      </c>
      <c r="I4283">
        <v>16</v>
      </c>
      <c r="J4283">
        <v>70</v>
      </c>
      <c r="K4283" t="s">
        <v>4709</v>
      </c>
      <c r="L4283">
        <v>2</v>
      </c>
      <c r="M4283">
        <v>70</v>
      </c>
      <c r="N4283" t="s">
        <v>5101</v>
      </c>
      <c r="O4283" t="s">
        <v>4848</v>
      </c>
      <c r="P4283" t="s">
        <v>30</v>
      </c>
      <c r="Q4283" t="s">
        <v>31</v>
      </c>
      <c r="R4283" t="s">
        <v>32</v>
      </c>
      <c r="S4283" t="s">
        <v>1538</v>
      </c>
      <c r="T4283" t="s">
        <v>4960</v>
      </c>
      <c r="U4283" t="s">
        <v>5102</v>
      </c>
      <c r="V4283" t="s">
        <v>4707</v>
      </c>
      <c r="X4283" t="str">
        <f>VLOOKUP(pbp!V1516, games!$B$2:$R$40, 3, FALSE)</f>
        <v>2019-11-10T18:00Z</v>
      </c>
      <c r="Y4283">
        <f>VLOOKUP(1*V4283,NFLGames!$H$11:$H$555,1,FALSE)</f>
        <v>401220327</v>
      </c>
      <c r="Z4283">
        <f>VLOOKUP($Y4283, NFLGames!$H$11:$K$555,2,FALSE)</f>
        <v>2020</v>
      </c>
      <c r="AA4283">
        <f>VLOOKUP($Y4283, NFLGames!$H$11:$K$555,3,FALSE)</f>
        <v>10</v>
      </c>
      <c r="AB4283" s="6">
        <f>IF(A4284=0, 0, AH4284-tbl_pbp[[#This Row],[Saints Win %]])</f>
        <v>5.0000000000000044E-3</v>
      </c>
      <c r="AE4283">
        <f>ABS(tbl_pbp[[#This Row],[play.homeScore]]-tbl_pbp[[#This Row],[play.awayScore]])</f>
        <v>10</v>
      </c>
      <c r="AF4283">
        <f>IF(tbl_pbp[[#This Row],[Play Saints Win % Increase]]&gt;=$AF$4,1,0)</f>
        <v>0</v>
      </c>
      <c r="AG4283" t="str">
        <f>VLOOKUP(tbl_pbp[[#This Row],[gameId]], games!$B$2:$T$40, 9, FALSE)</f>
        <v>san-francisco-49ers</v>
      </c>
      <c r="AH4283" s="5">
        <f>IF(tbl_pbp[[#This Row],[AwayTeam]] &lt;&gt; "new-orleans-saints", tbl_pbp[[#This Row],[homeWinPercentage]], 1-tbl_pbp[[#This Row],[homeWinPercentage]])</f>
        <v>0.95</v>
      </c>
      <c r="AI4283" s="13">
        <f>tbl_pbp[[#This Row],[Kamara]]*tbl_pbp[[#This Row],[Impactful Play]]</f>
        <v>0</v>
      </c>
      <c r="AJ4283" s="13">
        <f>tbl_pbp[[#This Row],[Thomas]]*tbl_pbp[[#This Row],[Impactful Play]]</f>
        <v>0</v>
      </c>
      <c r="AK4283" s="13" t="str">
        <f>VLOOKUP(tbl_pbp[[#This Row],[Play Saints Win % Increase]], tbl_impact[],3,TRUE)</f>
        <v>Scented (0 to +5%)</v>
      </c>
    </row>
    <row r="4284" spans="1:37">
      <c r="A4284" s="1">
        <v>130</v>
      </c>
      <c r="B4284" s="5">
        <v>0.95499999999999996</v>
      </c>
      <c r="C4284" t="s">
        <v>5103</v>
      </c>
      <c r="D4284">
        <v>0</v>
      </c>
      <c r="E4284">
        <v>0</v>
      </c>
      <c r="F4284">
        <v>4</v>
      </c>
      <c r="G4284">
        <v>20</v>
      </c>
      <c r="H4284">
        <v>10</v>
      </c>
      <c r="I4284">
        <v>21</v>
      </c>
      <c r="J4284">
        <v>75</v>
      </c>
      <c r="K4284" t="s">
        <v>4709</v>
      </c>
      <c r="L4284">
        <v>3</v>
      </c>
      <c r="M4284">
        <v>75</v>
      </c>
      <c r="N4284" t="s">
        <v>5104</v>
      </c>
      <c r="O4284" t="s">
        <v>745</v>
      </c>
      <c r="P4284" t="s">
        <v>22</v>
      </c>
      <c r="Q4284" t="s">
        <v>37</v>
      </c>
      <c r="S4284" t="s">
        <v>5105</v>
      </c>
      <c r="T4284" t="s">
        <v>4711</v>
      </c>
      <c r="U4284" t="s">
        <v>5106</v>
      </c>
      <c r="V4284" t="s">
        <v>4707</v>
      </c>
      <c r="X4284" t="str">
        <f>VLOOKUP(pbp!V1517, games!$B$2:$R$40, 3, FALSE)</f>
        <v>2019-11-10T18:00Z</v>
      </c>
      <c r="Y4284">
        <f>VLOOKUP(1*V4284,NFLGames!$H$11:$H$555,1,FALSE)</f>
        <v>401220327</v>
      </c>
      <c r="Z4284">
        <f>VLOOKUP($Y4284, NFLGames!$H$11:$K$555,2,FALSE)</f>
        <v>2020</v>
      </c>
      <c r="AA4284">
        <f>VLOOKUP($Y4284, NFLGames!$H$11:$K$555,3,FALSE)</f>
        <v>10</v>
      </c>
      <c r="AB4284" s="6">
        <f>IF(A4285=0, 0, AH4285-tbl_pbp[[#This Row],[Saints Win %]])</f>
        <v>-4.0000000000000036E-3</v>
      </c>
      <c r="AE4284">
        <f>ABS(tbl_pbp[[#This Row],[play.homeScore]]-tbl_pbp[[#This Row],[play.awayScore]])</f>
        <v>10</v>
      </c>
      <c r="AF4284">
        <f>IF(tbl_pbp[[#This Row],[Play Saints Win % Increase]]&gt;=$AF$4,1,0)</f>
        <v>0</v>
      </c>
      <c r="AG4284" t="str">
        <f>VLOOKUP(tbl_pbp[[#This Row],[gameId]], games!$B$2:$T$40, 9, FALSE)</f>
        <v>san-francisco-49ers</v>
      </c>
      <c r="AH4284" s="5">
        <f>IF(tbl_pbp[[#This Row],[AwayTeam]] &lt;&gt; "new-orleans-saints", tbl_pbp[[#This Row],[homeWinPercentage]], 1-tbl_pbp[[#This Row],[homeWinPercentage]])</f>
        <v>0.95499999999999996</v>
      </c>
      <c r="AI4284" s="13">
        <f>tbl_pbp[[#This Row],[Kamara]]*tbl_pbp[[#This Row],[Impactful Play]]</f>
        <v>0</v>
      </c>
      <c r="AJ4284" s="13">
        <f>tbl_pbp[[#This Row],[Thomas]]*tbl_pbp[[#This Row],[Impactful Play]]</f>
        <v>0</v>
      </c>
      <c r="AK4284" s="13" t="str">
        <f>VLOOKUP(tbl_pbp[[#This Row],[Play Saints Win % Increase]], tbl_impact[],3,TRUE)</f>
        <v>Bad (0 to -5%)</v>
      </c>
    </row>
    <row r="4285" spans="1:37">
      <c r="A4285" s="1">
        <v>131</v>
      </c>
      <c r="B4285" s="5">
        <v>0.95099999999999996</v>
      </c>
      <c r="C4285" t="s">
        <v>5107</v>
      </c>
      <c r="D4285">
        <v>0</v>
      </c>
      <c r="E4285">
        <v>0</v>
      </c>
      <c r="F4285">
        <v>4</v>
      </c>
      <c r="G4285">
        <v>20</v>
      </c>
      <c r="H4285">
        <v>10</v>
      </c>
      <c r="I4285">
        <v>21</v>
      </c>
      <c r="J4285">
        <v>75</v>
      </c>
      <c r="K4285" t="s">
        <v>4709</v>
      </c>
      <c r="L4285">
        <v>4</v>
      </c>
      <c r="M4285">
        <v>75</v>
      </c>
      <c r="N4285" t="s">
        <v>5108</v>
      </c>
      <c r="O4285" t="s">
        <v>5109</v>
      </c>
      <c r="P4285" t="s">
        <v>66</v>
      </c>
      <c r="Q4285" t="s">
        <v>67</v>
      </c>
      <c r="R4285" t="s">
        <v>68</v>
      </c>
      <c r="S4285" t="s">
        <v>2853</v>
      </c>
      <c r="T4285" t="s">
        <v>4711</v>
      </c>
      <c r="U4285" t="s">
        <v>5110</v>
      </c>
      <c r="V4285" t="s">
        <v>4707</v>
      </c>
      <c r="X4285" t="str">
        <f>VLOOKUP(pbp!V1518, games!$B$2:$R$40, 3, FALSE)</f>
        <v>2019-11-10T18:00Z</v>
      </c>
      <c r="Y4285">
        <f>VLOOKUP(1*V4285,NFLGames!$H$11:$H$555,1,FALSE)</f>
        <v>401220327</v>
      </c>
      <c r="Z4285">
        <f>VLOOKUP($Y4285, NFLGames!$H$11:$K$555,2,FALSE)</f>
        <v>2020</v>
      </c>
      <c r="AA4285">
        <f>VLOOKUP($Y4285, NFLGames!$H$11:$K$555,3,FALSE)</f>
        <v>10</v>
      </c>
      <c r="AB4285" s="6">
        <f>IF(A4286=0, 0, AH4286-tbl_pbp[[#This Row],[Saints Win %]])</f>
        <v>2.0000000000000018E-3</v>
      </c>
      <c r="AE4285">
        <f>ABS(tbl_pbp[[#This Row],[play.homeScore]]-tbl_pbp[[#This Row],[play.awayScore]])</f>
        <v>10</v>
      </c>
      <c r="AF4285">
        <f>IF(tbl_pbp[[#This Row],[Play Saints Win % Increase]]&gt;=$AF$4,1,0)</f>
        <v>0</v>
      </c>
      <c r="AG4285" t="str">
        <f>VLOOKUP(tbl_pbp[[#This Row],[gameId]], games!$B$2:$T$40, 9, FALSE)</f>
        <v>san-francisco-49ers</v>
      </c>
      <c r="AH4285" s="5">
        <f>IF(tbl_pbp[[#This Row],[AwayTeam]] &lt;&gt; "new-orleans-saints", tbl_pbp[[#This Row],[homeWinPercentage]], 1-tbl_pbp[[#This Row],[homeWinPercentage]])</f>
        <v>0.95099999999999996</v>
      </c>
      <c r="AI4285" s="13">
        <f>tbl_pbp[[#This Row],[Kamara]]*tbl_pbp[[#This Row],[Impactful Play]]</f>
        <v>0</v>
      </c>
      <c r="AJ4285" s="13">
        <f>tbl_pbp[[#This Row],[Thomas]]*tbl_pbp[[#This Row],[Impactful Play]]</f>
        <v>0</v>
      </c>
      <c r="AK4285" s="13" t="str">
        <f>VLOOKUP(tbl_pbp[[#This Row],[Play Saints Win % Increase]], tbl_impact[],3,TRUE)</f>
        <v>Scented (0 to +5%)</v>
      </c>
    </row>
    <row r="4286" spans="1:37">
      <c r="A4286" s="1">
        <v>132</v>
      </c>
      <c r="B4286" s="5">
        <v>0.95299999999999996</v>
      </c>
      <c r="C4286" t="s">
        <v>5111</v>
      </c>
      <c r="D4286">
        <v>0</v>
      </c>
      <c r="E4286">
        <v>0</v>
      </c>
      <c r="F4286">
        <v>4</v>
      </c>
      <c r="G4286">
        <v>20</v>
      </c>
      <c r="H4286">
        <v>10</v>
      </c>
      <c r="I4286">
        <v>10</v>
      </c>
      <c r="J4286">
        <v>29</v>
      </c>
      <c r="K4286" t="s">
        <v>29</v>
      </c>
      <c r="L4286">
        <v>1</v>
      </c>
      <c r="M4286">
        <v>71</v>
      </c>
      <c r="N4286" t="s">
        <v>5112</v>
      </c>
      <c r="O4286" t="s">
        <v>4015</v>
      </c>
      <c r="P4286" t="s">
        <v>45</v>
      </c>
      <c r="Q4286" t="s">
        <v>46</v>
      </c>
      <c r="R4286" t="s">
        <v>47</v>
      </c>
      <c r="S4286" t="s">
        <v>33</v>
      </c>
      <c r="T4286" t="s">
        <v>401</v>
      </c>
      <c r="U4286" t="s">
        <v>1467</v>
      </c>
      <c r="V4286" t="s">
        <v>4707</v>
      </c>
      <c r="X4286" t="str">
        <f>VLOOKUP(pbp!V1519, games!$B$2:$R$40, 3, FALSE)</f>
        <v>2019-11-10T18:00Z</v>
      </c>
      <c r="Y4286">
        <f>VLOOKUP(1*V4286,NFLGames!$H$11:$H$555,1,FALSE)</f>
        <v>401220327</v>
      </c>
      <c r="Z4286">
        <f>VLOOKUP($Y4286, NFLGames!$H$11:$K$555,2,FALSE)</f>
        <v>2020</v>
      </c>
      <c r="AA4286">
        <f>VLOOKUP($Y4286, NFLGames!$H$11:$K$555,3,FALSE)</f>
        <v>10</v>
      </c>
      <c r="AB4286" s="6">
        <f>IF(A4287=0, 0, AH4287-tbl_pbp[[#This Row],[Saints Win %]])</f>
        <v>-6.0000000000000053E-3</v>
      </c>
      <c r="AE4286">
        <f>ABS(tbl_pbp[[#This Row],[play.homeScore]]-tbl_pbp[[#This Row],[play.awayScore]])</f>
        <v>10</v>
      </c>
      <c r="AF4286">
        <f>IF(tbl_pbp[[#This Row],[Play Saints Win % Increase]]&gt;=$AF$4,1,0)</f>
        <v>0</v>
      </c>
      <c r="AG4286" t="str">
        <f>VLOOKUP(tbl_pbp[[#This Row],[gameId]], games!$B$2:$T$40, 9, FALSE)</f>
        <v>san-francisco-49ers</v>
      </c>
      <c r="AH4286" s="5">
        <f>IF(tbl_pbp[[#This Row],[AwayTeam]] &lt;&gt; "new-orleans-saints", tbl_pbp[[#This Row],[homeWinPercentage]], 1-tbl_pbp[[#This Row],[homeWinPercentage]])</f>
        <v>0.95299999999999996</v>
      </c>
      <c r="AI4286" s="13">
        <f>tbl_pbp[[#This Row],[Kamara]]*tbl_pbp[[#This Row],[Impactful Play]]</f>
        <v>0</v>
      </c>
      <c r="AJ4286" s="13">
        <f>tbl_pbp[[#This Row],[Thomas]]*tbl_pbp[[#This Row],[Impactful Play]]</f>
        <v>0</v>
      </c>
      <c r="AK4286" s="13" t="str">
        <f>VLOOKUP(tbl_pbp[[#This Row],[Play Saints Win % Increase]], tbl_impact[],3,TRUE)</f>
        <v>Bad (0 to -5%)</v>
      </c>
    </row>
    <row r="4287" spans="1:37">
      <c r="A4287" s="1">
        <v>133</v>
      </c>
      <c r="B4287" s="5">
        <v>0.94699999999999995</v>
      </c>
      <c r="C4287" t="s">
        <v>5113</v>
      </c>
      <c r="D4287">
        <v>0</v>
      </c>
      <c r="E4287">
        <v>0</v>
      </c>
      <c r="F4287">
        <v>4</v>
      </c>
      <c r="G4287">
        <v>20</v>
      </c>
      <c r="H4287">
        <v>10</v>
      </c>
      <c r="I4287">
        <v>8</v>
      </c>
      <c r="J4287">
        <v>31</v>
      </c>
      <c r="K4287" t="s">
        <v>29</v>
      </c>
      <c r="L4287">
        <v>2</v>
      </c>
      <c r="M4287">
        <v>69</v>
      </c>
      <c r="N4287" t="s">
        <v>5114</v>
      </c>
      <c r="O4287" t="s">
        <v>1657</v>
      </c>
      <c r="P4287" t="s">
        <v>124</v>
      </c>
      <c r="Q4287" t="s">
        <v>125</v>
      </c>
      <c r="R4287" t="s">
        <v>126</v>
      </c>
      <c r="V4287" t="s">
        <v>4707</v>
      </c>
      <c r="X4287" t="str">
        <f>VLOOKUP(pbp!V1520, games!$B$2:$R$40, 3, FALSE)</f>
        <v>2019-11-10T18:00Z</v>
      </c>
      <c r="Y4287">
        <f>VLOOKUP(1*V4287,NFLGames!$H$11:$H$555,1,FALSE)</f>
        <v>401220327</v>
      </c>
      <c r="Z4287">
        <f>VLOOKUP($Y4287, NFLGames!$H$11:$K$555,2,FALSE)</f>
        <v>2020</v>
      </c>
      <c r="AA4287">
        <f>VLOOKUP($Y4287, NFLGames!$H$11:$K$555,3,FALSE)</f>
        <v>10</v>
      </c>
      <c r="AB4287" s="6">
        <f>IF(A4288=0, 0, AH4288-tbl_pbp[[#This Row],[Saints Win %]])</f>
        <v>1.2000000000000011E-2</v>
      </c>
      <c r="AE4287">
        <f>ABS(tbl_pbp[[#This Row],[play.homeScore]]-tbl_pbp[[#This Row],[play.awayScore]])</f>
        <v>10</v>
      </c>
      <c r="AF4287">
        <f>IF(tbl_pbp[[#This Row],[Play Saints Win % Increase]]&gt;=$AF$4,1,0)</f>
        <v>0</v>
      </c>
      <c r="AG4287" t="str">
        <f>VLOOKUP(tbl_pbp[[#This Row],[gameId]], games!$B$2:$T$40, 9, FALSE)</f>
        <v>san-francisco-49ers</v>
      </c>
      <c r="AH4287" s="5">
        <f>IF(tbl_pbp[[#This Row],[AwayTeam]] &lt;&gt; "new-orleans-saints", tbl_pbp[[#This Row],[homeWinPercentage]], 1-tbl_pbp[[#This Row],[homeWinPercentage]])</f>
        <v>0.94699999999999995</v>
      </c>
      <c r="AI4287" s="13">
        <f>tbl_pbp[[#This Row],[Kamara]]*tbl_pbp[[#This Row],[Impactful Play]]</f>
        <v>0</v>
      </c>
      <c r="AJ4287" s="13">
        <f>tbl_pbp[[#This Row],[Thomas]]*tbl_pbp[[#This Row],[Impactful Play]]</f>
        <v>0</v>
      </c>
      <c r="AK4287" s="13" t="str">
        <f>VLOOKUP(tbl_pbp[[#This Row],[Play Saints Win % Increase]], tbl_impact[],3,TRUE)</f>
        <v>Scented (0 to +5%)</v>
      </c>
    </row>
    <row r="4288" spans="1:37">
      <c r="A4288" s="1">
        <v>134</v>
      </c>
      <c r="B4288" s="5">
        <v>0.95899999999999996</v>
      </c>
      <c r="C4288" t="s">
        <v>5115</v>
      </c>
      <c r="D4288">
        <v>0</v>
      </c>
      <c r="E4288">
        <v>0</v>
      </c>
      <c r="F4288">
        <v>4</v>
      </c>
      <c r="G4288">
        <v>20</v>
      </c>
      <c r="H4288">
        <v>10</v>
      </c>
      <c r="I4288">
        <v>8</v>
      </c>
      <c r="J4288">
        <v>31</v>
      </c>
      <c r="K4288" t="s">
        <v>29</v>
      </c>
      <c r="L4288">
        <v>2</v>
      </c>
      <c r="M4288">
        <v>4</v>
      </c>
      <c r="N4288" t="s">
        <v>5116</v>
      </c>
      <c r="O4288" t="s">
        <v>1657</v>
      </c>
      <c r="P4288" t="s">
        <v>22</v>
      </c>
      <c r="Q4288" t="s">
        <v>37</v>
      </c>
      <c r="S4288" t="s">
        <v>73</v>
      </c>
      <c r="T4288" t="s">
        <v>361</v>
      </c>
      <c r="U4288" t="s">
        <v>5117</v>
      </c>
      <c r="V4288" t="s">
        <v>4707</v>
      </c>
      <c r="X4288" t="str">
        <f>VLOOKUP(pbp!V1521, games!$B$2:$R$40, 3, FALSE)</f>
        <v>2019-11-10T18:00Z</v>
      </c>
      <c r="Y4288">
        <f>VLOOKUP(1*V4288,NFLGames!$H$11:$H$555,1,FALSE)</f>
        <v>401220327</v>
      </c>
      <c r="Z4288">
        <f>VLOOKUP($Y4288, NFLGames!$H$11:$K$555,2,FALSE)</f>
        <v>2020</v>
      </c>
      <c r="AA4288">
        <f>VLOOKUP($Y4288, NFLGames!$H$11:$K$555,3,FALSE)</f>
        <v>10</v>
      </c>
      <c r="AB4288" s="6">
        <f>IF(A4289=0, 0, AH4289-tbl_pbp[[#This Row],[Saints Win %]])</f>
        <v>-3.1999999999999917E-2</v>
      </c>
      <c r="AE4288">
        <f>ABS(tbl_pbp[[#This Row],[play.homeScore]]-tbl_pbp[[#This Row],[play.awayScore]])</f>
        <v>10</v>
      </c>
      <c r="AF4288">
        <f>IF(tbl_pbp[[#This Row],[Play Saints Win % Increase]]&gt;=$AF$4,1,0)</f>
        <v>0</v>
      </c>
      <c r="AG4288" t="str">
        <f>VLOOKUP(tbl_pbp[[#This Row],[gameId]], games!$B$2:$T$40, 9, FALSE)</f>
        <v>san-francisco-49ers</v>
      </c>
      <c r="AH4288" s="5">
        <f>IF(tbl_pbp[[#This Row],[AwayTeam]] &lt;&gt; "new-orleans-saints", tbl_pbp[[#This Row],[homeWinPercentage]], 1-tbl_pbp[[#This Row],[homeWinPercentage]])</f>
        <v>0.95899999999999996</v>
      </c>
      <c r="AI4288" s="13">
        <f>tbl_pbp[[#This Row],[Kamara]]*tbl_pbp[[#This Row],[Impactful Play]]</f>
        <v>0</v>
      </c>
      <c r="AJ4288" s="13">
        <f>tbl_pbp[[#This Row],[Thomas]]*tbl_pbp[[#This Row],[Impactful Play]]</f>
        <v>0</v>
      </c>
      <c r="AK4288" s="13" t="str">
        <f>VLOOKUP(tbl_pbp[[#This Row],[Play Saints Win % Increase]], tbl_impact[],3,TRUE)</f>
        <v>Bad (0 to -5%)</v>
      </c>
    </row>
    <row r="4289" spans="1:37">
      <c r="A4289" s="1">
        <v>135</v>
      </c>
      <c r="B4289" s="5">
        <v>0.92700000000000005</v>
      </c>
      <c r="C4289" t="s">
        <v>5118</v>
      </c>
      <c r="D4289">
        <v>0</v>
      </c>
      <c r="E4289">
        <v>0</v>
      </c>
      <c r="F4289">
        <v>4</v>
      </c>
      <c r="G4289">
        <v>20</v>
      </c>
      <c r="H4289">
        <v>10</v>
      </c>
      <c r="I4289">
        <v>8</v>
      </c>
      <c r="J4289">
        <v>31</v>
      </c>
      <c r="K4289" t="s">
        <v>29</v>
      </c>
      <c r="L4289">
        <v>3</v>
      </c>
      <c r="M4289">
        <v>69</v>
      </c>
      <c r="N4289" t="s">
        <v>5119</v>
      </c>
      <c r="O4289" t="s">
        <v>4745</v>
      </c>
      <c r="P4289" t="s">
        <v>22</v>
      </c>
      <c r="Q4289" t="s">
        <v>37</v>
      </c>
      <c r="S4289" t="s">
        <v>92</v>
      </c>
      <c r="T4289" t="s">
        <v>361</v>
      </c>
      <c r="U4289" t="s">
        <v>5120</v>
      </c>
      <c r="V4289" t="s">
        <v>4707</v>
      </c>
      <c r="X4289" t="str">
        <f>VLOOKUP(pbp!V1522, games!$B$2:$R$40, 3, FALSE)</f>
        <v>2019-11-10T18:00Z</v>
      </c>
      <c r="Y4289">
        <f>VLOOKUP(1*V4289,NFLGames!$H$11:$H$555,1,FALSE)</f>
        <v>401220327</v>
      </c>
      <c r="Z4289">
        <f>VLOOKUP($Y4289, NFLGames!$H$11:$K$555,2,FALSE)</f>
        <v>2020</v>
      </c>
      <c r="AA4289">
        <f>VLOOKUP($Y4289, NFLGames!$H$11:$K$555,3,FALSE)</f>
        <v>10</v>
      </c>
      <c r="AB4289" s="6">
        <f>IF(A4290=0, 0, AH4290-tbl_pbp[[#This Row],[Saints Win %]])</f>
        <v>5.4999999999999938E-2</v>
      </c>
      <c r="AE4289">
        <f>ABS(tbl_pbp[[#This Row],[play.homeScore]]-tbl_pbp[[#This Row],[play.awayScore]])</f>
        <v>10</v>
      </c>
      <c r="AF4289">
        <f>IF(tbl_pbp[[#This Row],[Play Saints Win % Increase]]&gt;=$AF$4,1,0)</f>
        <v>0</v>
      </c>
      <c r="AG4289" t="str">
        <f>VLOOKUP(tbl_pbp[[#This Row],[gameId]], games!$B$2:$T$40, 9, FALSE)</f>
        <v>san-francisco-49ers</v>
      </c>
      <c r="AH4289" s="5">
        <f>IF(tbl_pbp[[#This Row],[AwayTeam]] &lt;&gt; "new-orleans-saints", tbl_pbp[[#This Row],[homeWinPercentage]], 1-tbl_pbp[[#This Row],[homeWinPercentage]])</f>
        <v>0.92700000000000005</v>
      </c>
      <c r="AI4289" s="13">
        <f>tbl_pbp[[#This Row],[Kamara]]*tbl_pbp[[#This Row],[Impactful Play]]</f>
        <v>0</v>
      </c>
      <c r="AJ4289" s="13">
        <f>tbl_pbp[[#This Row],[Thomas]]*tbl_pbp[[#This Row],[Impactful Play]]</f>
        <v>0</v>
      </c>
      <c r="AK4289" s="13" t="str">
        <f>VLOOKUP(tbl_pbp[[#This Row],[Play Saints Win % Increase]], tbl_impact[],3,TRUE)</f>
        <v>Perfumed (5 to + 10%)</v>
      </c>
    </row>
    <row r="4290" spans="1:37">
      <c r="A4290" s="1">
        <v>136</v>
      </c>
      <c r="B4290" s="5">
        <v>0.98199999999999998</v>
      </c>
      <c r="C4290" t="s">
        <v>5121</v>
      </c>
      <c r="D4290">
        <v>0</v>
      </c>
      <c r="E4290">
        <v>0</v>
      </c>
      <c r="F4290">
        <v>4</v>
      </c>
      <c r="G4290">
        <v>20</v>
      </c>
      <c r="H4290">
        <v>10</v>
      </c>
      <c r="I4290">
        <v>8</v>
      </c>
      <c r="J4290">
        <v>31</v>
      </c>
      <c r="K4290" t="s">
        <v>29</v>
      </c>
      <c r="L4290">
        <v>4</v>
      </c>
      <c r="M4290">
        <v>69</v>
      </c>
      <c r="N4290" t="s">
        <v>5122</v>
      </c>
      <c r="O4290" t="s">
        <v>5123</v>
      </c>
      <c r="P4290" t="s">
        <v>66</v>
      </c>
      <c r="Q4290" t="s">
        <v>67</v>
      </c>
      <c r="R4290" t="s">
        <v>68</v>
      </c>
      <c r="S4290" t="s">
        <v>160</v>
      </c>
      <c r="T4290" t="s">
        <v>361</v>
      </c>
      <c r="U4290" t="s">
        <v>5124</v>
      </c>
      <c r="V4290" t="s">
        <v>4707</v>
      </c>
      <c r="X4290" t="str">
        <f>VLOOKUP(pbp!V1523, games!$B$2:$R$40, 3, FALSE)</f>
        <v>2019-11-10T18:00Z</v>
      </c>
      <c r="Y4290">
        <f>VLOOKUP(1*V4290,NFLGames!$H$11:$H$555,1,FALSE)</f>
        <v>401220327</v>
      </c>
      <c r="Z4290">
        <f>VLOOKUP($Y4290, NFLGames!$H$11:$K$555,2,FALSE)</f>
        <v>2020</v>
      </c>
      <c r="AA4290">
        <f>VLOOKUP($Y4290, NFLGames!$H$11:$K$555,3,FALSE)</f>
        <v>10</v>
      </c>
      <c r="AB4290" s="6">
        <f>IF(A4291=0, 0, AH4291-tbl_pbp[[#This Row],[Saints Win %]])</f>
        <v>3.0000000000000027E-3</v>
      </c>
      <c r="AE4290">
        <f>ABS(tbl_pbp[[#This Row],[play.homeScore]]-tbl_pbp[[#This Row],[play.awayScore]])</f>
        <v>10</v>
      </c>
      <c r="AF4290">
        <f>IF(tbl_pbp[[#This Row],[Play Saints Win % Increase]]&gt;=$AF$4,1,0)</f>
        <v>0</v>
      </c>
      <c r="AG4290" t="str">
        <f>VLOOKUP(tbl_pbp[[#This Row],[gameId]], games!$B$2:$T$40, 9, FALSE)</f>
        <v>san-francisco-49ers</v>
      </c>
      <c r="AH4290" s="5">
        <f>IF(tbl_pbp[[#This Row],[AwayTeam]] &lt;&gt; "new-orleans-saints", tbl_pbp[[#This Row],[homeWinPercentage]], 1-tbl_pbp[[#This Row],[homeWinPercentage]])</f>
        <v>0.98199999999999998</v>
      </c>
      <c r="AI4290" s="13">
        <f>tbl_pbp[[#This Row],[Kamara]]*tbl_pbp[[#This Row],[Impactful Play]]</f>
        <v>0</v>
      </c>
      <c r="AJ4290" s="13">
        <f>tbl_pbp[[#This Row],[Thomas]]*tbl_pbp[[#This Row],[Impactful Play]]</f>
        <v>0</v>
      </c>
      <c r="AK4290" s="13" t="str">
        <f>VLOOKUP(tbl_pbp[[#This Row],[Play Saints Win % Increase]], tbl_impact[],3,TRUE)</f>
        <v>Scented (0 to +5%)</v>
      </c>
    </row>
    <row r="4291" spans="1:37">
      <c r="A4291" s="1">
        <v>137</v>
      </c>
      <c r="B4291" s="5">
        <v>0.98499999999999999</v>
      </c>
      <c r="C4291" t="s">
        <v>5125</v>
      </c>
      <c r="D4291">
        <v>0</v>
      </c>
      <c r="E4291">
        <v>0</v>
      </c>
      <c r="F4291">
        <v>4</v>
      </c>
      <c r="G4291">
        <v>20</v>
      </c>
      <c r="H4291">
        <v>10</v>
      </c>
      <c r="I4291">
        <v>10</v>
      </c>
      <c r="J4291">
        <v>78</v>
      </c>
      <c r="K4291" t="s">
        <v>29</v>
      </c>
      <c r="L4291">
        <v>1</v>
      </c>
      <c r="M4291">
        <v>22</v>
      </c>
      <c r="N4291" t="s">
        <v>5126</v>
      </c>
      <c r="O4291" t="s">
        <v>5127</v>
      </c>
      <c r="P4291" t="s">
        <v>45</v>
      </c>
      <c r="Q4291" t="s">
        <v>46</v>
      </c>
      <c r="R4291" t="s">
        <v>47</v>
      </c>
      <c r="S4291" t="s">
        <v>33</v>
      </c>
      <c r="T4291" t="s">
        <v>4715</v>
      </c>
      <c r="U4291" t="s">
        <v>5128</v>
      </c>
      <c r="V4291" t="s">
        <v>4707</v>
      </c>
      <c r="X4291" t="str">
        <f>VLOOKUP(pbp!V1524, games!$B$2:$R$40, 3, FALSE)</f>
        <v>2019-11-10T18:00Z</v>
      </c>
      <c r="Y4291">
        <f>VLOOKUP(1*V4291,NFLGames!$H$11:$H$555,1,FALSE)</f>
        <v>401220327</v>
      </c>
      <c r="Z4291">
        <f>VLOOKUP($Y4291, NFLGames!$H$11:$K$555,2,FALSE)</f>
        <v>2020</v>
      </c>
      <c r="AA4291">
        <f>VLOOKUP($Y4291, NFLGames!$H$11:$K$555,3,FALSE)</f>
        <v>10</v>
      </c>
      <c r="AB4291" s="6">
        <f>IF(A4292=0, 0, AH4292-tbl_pbp[[#This Row],[Saints Win %]])</f>
        <v>3.0000000000000027E-3</v>
      </c>
      <c r="AE4291">
        <f>ABS(tbl_pbp[[#This Row],[play.homeScore]]-tbl_pbp[[#This Row],[play.awayScore]])</f>
        <v>10</v>
      </c>
      <c r="AF4291">
        <f>IF(tbl_pbp[[#This Row],[Play Saints Win % Increase]]&gt;=$AF$4,1,0)</f>
        <v>0</v>
      </c>
      <c r="AG4291" t="str">
        <f>VLOOKUP(tbl_pbp[[#This Row],[gameId]], games!$B$2:$T$40, 9, FALSE)</f>
        <v>san-francisco-49ers</v>
      </c>
      <c r="AH4291" s="5">
        <f>IF(tbl_pbp[[#This Row],[AwayTeam]] &lt;&gt; "new-orleans-saints", tbl_pbp[[#This Row],[homeWinPercentage]], 1-tbl_pbp[[#This Row],[homeWinPercentage]])</f>
        <v>0.98499999999999999</v>
      </c>
      <c r="AI4291" s="13">
        <f>tbl_pbp[[#This Row],[Kamara]]*tbl_pbp[[#This Row],[Impactful Play]]</f>
        <v>0</v>
      </c>
      <c r="AJ4291" s="13">
        <f>tbl_pbp[[#This Row],[Thomas]]*tbl_pbp[[#This Row],[Impactful Play]]</f>
        <v>0</v>
      </c>
      <c r="AK4291" s="13" t="str">
        <f>VLOOKUP(tbl_pbp[[#This Row],[Play Saints Win % Increase]], tbl_impact[],3,TRUE)</f>
        <v>Scented (0 to +5%)</v>
      </c>
    </row>
    <row r="4292" spans="1:37">
      <c r="A4292" s="1">
        <v>138</v>
      </c>
      <c r="B4292" s="5">
        <v>0.98799999999999999</v>
      </c>
      <c r="C4292" t="s">
        <v>5129</v>
      </c>
      <c r="D4292">
        <v>0</v>
      </c>
      <c r="E4292">
        <v>0</v>
      </c>
      <c r="F4292">
        <v>4</v>
      </c>
      <c r="G4292">
        <v>20</v>
      </c>
      <c r="H4292">
        <v>10</v>
      </c>
      <c r="I4292">
        <v>4</v>
      </c>
      <c r="J4292">
        <v>96</v>
      </c>
      <c r="K4292" t="s">
        <v>29</v>
      </c>
      <c r="L4292">
        <v>1</v>
      </c>
      <c r="M4292">
        <v>4</v>
      </c>
      <c r="N4292" t="s">
        <v>5130</v>
      </c>
      <c r="O4292" t="s">
        <v>3078</v>
      </c>
      <c r="P4292" t="s">
        <v>45</v>
      </c>
      <c r="Q4292" t="s">
        <v>46</v>
      </c>
      <c r="R4292" t="s">
        <v>47</v>
      </c>
      <c r="S4292" t="s">
        <v>283</v>
      </c>
      <c r="T4292" t="s">
        <v>5059</v>
      </c>
      <c r="U4292" t="s">
        <v>5060</v>
      </c>
      <c r="V4292" t="s">
        <v>4707</v>
      </c>
      <c r="X4292" t="str">
        <f>VLOOKUP(pbp!V1525, games!$B$2:$R$40, 3, FALSE)</f>
        <v>2019-11-10T18:00Z</v>
      </c>
      <c r="Y4292">
        <f>VLOOKUP(1*V4292,NFLGames!$H$11:$H$555,1,FALSE)</f>
        <v>401220327</v>
      </c>
      <c r="Z4292">
        <f>VLOOKUP($Y4292, NFLGames!$H$11:$K$555,2,FALSE)</f>
        <v>2020</v>
      </c>
      <c r="AA4292">
        <f>VLOOKUP($Y4292, NFLGames!$H$11:$K$555,3,FALSE)</f>
        <v>10</v>
      </c>
      <c r="AB4292" s="6">
        <f>IF(A4293=0, 0, AH4293-tbl_pbp[[#This Row],[Saints Win %]])</f>
        <v>1.0000000000000009E-2</v>
      </c>
      <c r="AE4292">
        <f>ABS(tbl_pbp[[#This Row],[play.homeScore]]-tbl_pbp[[#This Row],[play.awayScore]])</f>
        <v>10</v>
      </c>
      <c r="AF4292">
        <f>IF(tbl_pbp[[#This Row],[Play Saints Win % Increase]]&gt;=$AF$4,1,0)</f>
        <v>0</v>
      </c>
      <c r="AG4292" t="str">
        <f>VLOOKUP(tbl_pbp[[#This Row],[gameId]], games!$B$2:$T$40, 9, FALSE)</f>
        <v>san-francisco-49ers</v>
      </c>
      <c r="AH4292" s="5">
        <f>IF(tbl_pbp[[#This Row],[AwayTeam]] &lt;&gt; "new-orleans-saints", tbl_pbp[[#This Row],[homeWinPercentage]], 1-tbl_pbp[[#This Row],[homeWinPercentage]])</f>
        <v>0.98799999999999999</v>
      </c>
      <c r="AI4292" s="13">
        <f>tbl_pbp[[#This Row],[Kamara]]*tbl_pbp[[#This Row],[Impactful Play]]</f>
        <v>0</v>
      </c>
      <c r="AJ4292" s="13">
        <f>tbl_pbp[[#This Row],[Thomas]]*tbl_pbp[[#This Row],[Impactful Play]]</f>
        <v>0</v>
      </c>
      <c r="AK4292" s="13" t="str">
        <f>VLOOKUP(tbl_pbp[[#This Row],[Play Saints Win % Increase]], tbl_impact[],3,TRUE)</f>
        <v>Scented (0 to +5%)</v>
      </c>
    </row>
    <row r="4293" spans="1:37">
      <c r="A4293" s="1">
        <v>139</v>
      </c>
      <c r="B4293" s="5">
        <v>0.998</v>
      </c>
      <c r="C4293" t="s">
        <v>5131</v>
      </c>
      <c r="D4293">
        <v>0</v>
      </c>
      <c r="E4293">
        <v>0</v>
      </c>
      <c r="F4293">
        <v>4</v>
      </c>
      <c r="G4293">
        <v>27</v>
      </c>
      <c r="H4293">
        <v>10</v>
      </c>
      <c r="I4293">
        <v>1</v>
      </c>
      <c r="J4293">
        <v>99</v>
      </c>
      <c r="K4293" t="s">
        <v>29</v>
      </c>
      <c r="L4293">
        <v>2</v>
      </c>
      <c r="M4293">
        <v>1</v>
      </c>
      <c r="N4293" t="s">
        <v>5132</v>
      </c>
      <c r="O4293" t="s">
        <v>5133</v>
      </c>
      <c r="P4293" t="s">
        <v>326</v>
      </c>
      <c r="Q4293" t="s">
        <v>327</v>
      </c>
      <c r="R4293" t="s">
        <v>105</v>
      </c>
      <c r="S4293" t="s">
        <v>286</v>
      </c>
      <c r="T4293" t="s">
        <v>5134</v>
      </c>
      <c r="U4293" t="s">
        <v>5135</v>
      </c>
      <c r="V4293" t="s">
        <v>4707</v>
      </c>
      <c r="X4293" t="str">
        <f>VLOOKUP(pbp!V1526, games!$B$2:$R$40, 3, FALSE)</f>
        <v>2019-11-10T18:00Z</v>
      </c>
      <c r="Y4293">
        <f>VLOOKUP(1*V4293,NFLGames!$H$11:$H$555,1,FALSE)</f>
        <v>401220327</v>
      </c>
      <c r="Z4293">
        <f>VLOOKUP($Y4293, NFLGames!$H$11:$K$555,2,FALSE)</f>
        <v>2020</v>
      </c>
      <c r="AA4293">
        <f>VLOOKUP($Y4293, NFLGames!$H$11:$K$555,3,FALSE)</f>
        <v>10</v>
      </c>
      <c r="AB4293" s="6">
        <f>IF(A4294=0, 0, AH4294-tbl_pbp[[#This Row],[Saints Win %]])</f>
        <v>-4.500000000000004E-2</v>
      </c>
      <c r="AC4293">
        <v>1</v>
      </c>
      <c r="AE4293">
        <f>ABS(tbl_pbp[[#This Row],[play.homeScore]]-tbl_pbp[[#This Row],[play.awayScore]])</f>
        <v>17</v>
      </c>
      <c r="AF4293">
        <f>IF(tbl_pbp[[#This Row],[Play Saints Win % Increase]]&gt;=$AF$4,1,0)</f>
        <v>0</v>
      </c>
      <c r="AG4293" t="str">
        <f>VLOOKUP(tbl_pbp[[#This Row],[gameId]], games!$B$2:$T$40, 9, FALSE)</f>
        <v>san-francisco-49ers</v>
      </c>
      <c r="AH4293" s="5">
        <f>IF(tbl_pbp[[#This Row],[AwayTeam]] &lt;&gt; "new-orleans-saints", tbl_pbp[[#This Row],[homeWinPercentage]], 1-tbl_pbp[[#This Row],[homeWinPercentage]])</f>
        <v>0.998</v>
      </c>
      <c r="AI4293" s="13">
        <f>tbl_pbp[[#This Row],[Kamara]]*tbl_pbp[[#This Row],[Impactful Play]]</f>
        <v>0</v>
      </c>
      <c r="AJ4293" s="13">
        <f>tbl_pbp[[#This Row],[Thomas]]*tbl_pbp[[#This Row],[Impactful Play]]</f>
        <v>0</v>
      </c>
      <c r="AK4293" s="13" t="str">
        <f>VLOOKUP(tbl_pbp[[#This Row],[Play Saints Win % Increase]], tbl_impact[],3,TRUE)</f>
        <v>Bad (0 to -5%)</v>
      </c>
    </row>
    <row r="4294" spans="1:37">
      <c r="A4294" s="1">
        <v>140</v>
      </c>
      <c r="B4294" s="5">
        <v>0.95299999999999996</v>
      </c>
      <c r="C4294" t="s">
        <v>5136</v>
      </c>
      <c r="D4294">
        <v>0</v>
      </c>
      <c r="E4294">
        <v>0</v>
      </c>
      <c r="F4294">
        <v>4</v>
      </c>
      <c r="G4294">
        <v>21</v>
      </c>
      <c r="H4294">
        <v>10</v>
      </c>
      <c r="I4294">
        <v>0</v>
      </c>
      <c r="J4294">
        <v>35</v>
      </c>
      <c r="K4294" t="s">
        <v>29</v>
      </c>
      <c r="L4294">
        <v>0</v>
      </c>
      <c r="M4294">
        <v>65</v>
      </c>
      <c r="N4294" t="s">
        <v>288</v>
      </c>
      <c r="O4294" t="s">
        <v>5133</v>
      </c>
      <c r="P4294" t="s">
        <v>25</v>
      </c>
      <c r="Q4294" t="s">
        <v>26</v>
      </c>
      <c r="R4294" t="s">
        <v>27</v>
      </c>
      <c r="V4294" t="s">
        <v>4707</v>
      </c>
      <c r="X4294" t="str">
        <f>VLOOKUP(pbp!V1527, games!$B$2:$R$40, 3, FALSE)</f>
        <v>2019-11-10T18:00Z</v>
      </c>
      <c r="Y4294">
        <f>VLOOKUP(1*V4294,NFLGames!$H$11:$H$555,1,FALSE)</f>
        <v>401220327</v>
      </c>
      <c r="Z4294">
        <f>VLOOKUP($Y4294, NFLGames!$H$11:$K$555,2,FALSE)</f>
        <v>2020</v>
      </c>
      <c r="AA4294">
        <f>VLOOKUP($Y4294, NFLGames!$H$11:$K$555,3,FALSE)</f>
        <v>10</v>
      </c>
      <c r="AB4294" s="6">
        <f>IF(A4295=0, 0, AH4295-tbl_pbp[[#This Row],[Saints Win %]])</f>
        <v>4.0000000000000036E-2</v>
      </c>
      <c r="AE4294">
        <f>ABS(tbl_pbp[[#This Row],[play.homeScore]]-tbl_pbp[[#This Row],[play.awayScore]])</f>
        <v>11</v>
      </c>
      <c r="AF4294">
        <f>IF(tbl_pbp[[#This Row],[Play Saints Win % Increase]]&gt;=$AF$4,1,0)</f>
        <v>0</v>
      </c>
      <c r="AG4294" t="str">
        <f>VLOOKUP(tbl_pbp[[#This Row],[gameId]], games!$B$2:$T$40, 9, FALSE)</f>
        <v>san-francisco-49ers</v>
      </c>
      <c r="AH4294" s="5">
        <f>IF(tbl_pbp[[#This Row],[AwayTeam]] &lt;&gt; "new-orleans-saints", tbl_pbp[[#This Row],[homeWinPercentage]], 1-tbl_pbp[[#This Row],[homeWinPercentage]])</f>
        <v>0.95299999999999996</v>
      </c>
      <c r="AI4294" s="13">
        <f>tbl_pbp[[#This Row],[Kamara]]*tbl_pbp[[#This Row],[Impactful Play]]</f>
        <v>0</v>
      </c>
      <c r="AJ4294" s="13">
        <f>tbl_pbp[[#This Row],[Thomas]]*tbl_pbp[[#This Row],[Impactful Play]]</f>
        <v>0</v>
      </c>
      <c r="AK4294" s="13" t="str">
        <f>VLOOKUP(tbl_pbp[[#This Row],[Play Saints Win % Increase]], tbl_impact[],3,TRUE)</f>
        <v>Scented (0 to +5%)</v>
      </c>
    </row>
    <row r="4295" spans="1:37">
      <c r="A4295" s="1">
        <v>141</v>
      </c>
      <c r="B4295" s="5">
        <v>0.99299999999999999</v>
      </c>
      <c r="C4295" t="s">
        <v>5137</v>
      </c>
      <c r="D4295">
        <v>0</v>
      </c>
      <c r="E4295">
        <v>0</v>
      </c>
      <c r="F4295">
        <v>4</v>
      </c>
      <c r="G4295">
        <v>27</v>
      </c>
      <c r="H4295">
        <v>10</v>
      </c>
      <c r="I4295">
        <v>10</v>
      </c>
      <c r="J4295">
        <v>75</v>
      </c>
      <c r="K4295" t="s">
        <v>4709</v>
      </c>
      <c r="L4295">
        <v>1</v>
      </c>
      <c r="M4295">
        <v>75</v>
      </c>
      <c r="N4295" t="s">
        <v>5138</v>
      </c>
      <c r="O4295" t="s">
        <v>5133</v>
      </c>
      <c r="P4295" t="s">
        <v>30</v>
      </c>
      <c r="Q4295" t="s">
        <v>31</v>
      </c>
      <c r="R4295" t="s">
        <v>32</v>
      </c>
      <c r="S4295" t="s">
        <v>33</v>
      </c>
      <c r="T4295" t="s">
        <v>4711</v>
      </c>
      <c r="U4295" t="s">
        <v>4712</v>
      </c>
      <c r="V4295" t="s">
        <v>4707</v>
      </c>
      <c r="X4295" t="str">
        <f>VLOOKUP(pbp!V1528, games!$B$2:$R$40, 3, FALSE)</f>
        <v>2019-11-10T18:00Z</v>
      </c>
      <c r="Y4295">
        <f>VLOOKUP(1*V4295,NFLGames!$H$11:$H$555,1,FALSE)</f>
        <v>401220327</v>
      </c>
      <c r="Z4295">
        <f>VLOOKUP($Y4295, NFLGames!$H$11:$K$555,2,FALSE)</f>
        <v>2020</v>
      </c>
      <c r="AA4295">
        <f>VLOOKUP($Y4295, NFLGames!$H$11:$K$555,3,FALSE)</f>
        <v>10</v>
      </c>
      <c r="AB4295" s="6">
        <f>IF(A4296=0, 0, AH4296-tbl_pbp[[#This Row],[Saints Win %]])</f>
        <v>0</v>
      </c>
      <c r="AE4295">
        <f>ABS(tbl_pbp[[#This Row],[play.homeScore]]-tbl_pbp[[#This Row],[play.awayScore]])</f>
        <v>17</v>
      </c>
      <c r="AF4295">
        <f>IF(tbl_pbp[[#This Row],[Play Saints Win % Increase]]&gt;=$AF$4,1,0)</f>
        <v>0</v>
      </c>
      <c r="AG4295" t="str">
        <f>VLOOKUP(tbl_pbp[[#This Row],[gameId]], games!$B$2:$T$40, 9, FALSE)</f>
        <v>san-francisco-49ers</v>
      </c>
      <c r="AH4295" s="5">
        <f>IF(tbl_pbp[[#This Row],[AwayTeam]] &lt;&gt; "new-orleans-saints", tbl_pbp[[#This Row],[homeWinPercentage]], 1-tbl_pbp[[#This Row],[homeWinPercentage]])</f>
        <v>0.99299999999999999</v>
      </c>
      <c r="AI4295" s="13">
        <f>tbl_pbp[[#This Row],[Kamara]]*tbl_pbp[[#This Row],[Impactful Play]]</f>
        <v>0</v>
      </c>
      <c r="AJ4295" s="13">
        <f>tbl_pbp[[#This Row],[Thomas]]*tbl_pbp[[#This Row],[Impactful Play]]</f>
        <v>0</v>
      </c>
      <c r="AK4295" s="13" t="str">
        <f>VLOOKUP(tbl_pbp[[#This Row],[Play Saints Win % Increase]], tbl_impact[],3,TRUE)</f>
        <v>Scented (0 to +5%)</v>
      </c>
    </row>
    <row r="4296" spans="1:37">
      <c r="A4296" s="1">
        <v>142</v>
      </c>
      <c r="B4296" s="5">
        <v>0.99299999999999999</v>
      </c>
      <c r="C4296" t="s">
        <v>5139</v>
      </c>
      <c r="D4296">
        <v>0</v>
      </c>
      <c r="E4296">
        <v>0</v>
      </c>
      <c r="F4296">
        <v>4</v>
      </c>
      <c r="G4296">
        <v>27</v>
      </c>
      <c r="H4296">
        <v>10</v>
      </c>
      <c r="I4296">
        <v>10</v>
      </c>
      <c r="J4296">
        <v>48</v>
      </c>
      <c r="K4296" t="s">
        <v>4709</v>
      </c>
      <c r="L4296">
        <v>1</v>
      </c>
      <c r="M4296">
        <v>48</v>
      </c>
      <c r="N4296" t="s">
        <v>5140</v>
      </c>
      <c r="O4296" t="s">
        <v>526</v>
      </c>
      <c r="P4296" t="s">
        <v>30</v>
      </c>
      <c r="Q4296" t="s">
        <v>31</v>
      </c>
      <c r="R4296" t="s">
        <v>32</v>
      </c>
      <c r="S4296" t="s">
        <v>33</v>
      </c>
      <c r="T4296" t="s">
        <v>136</v>
      </c>
      <c r="U4296" t="s">
        <v>514</v>
      </c>
      <c r="V4296" t="s">
        <v>4707</v>
      </c>
      <c r="X4296" t="str">
        <f>VLOOKUP(pbp!V1529, games!$B$2:$R$40, 3, FALSE)</f>
        <v>2019-11-10T18:00Z</v>
      </c>
      <c r="Y4296">
        <f>VLOOKUP(1*V4296,NFLGames!$H$11:$H$555,1,FALSE)</f>
        <v>401220327</v>
      </c>
      <c r="Z4296">
        <f>VLOOKUP($Y4296, NFLGames!$H$11:$K$555,2,FALSE)</f>
        <v>2020</v>
      </c>
      <c r="AA4296">
        <f>VLOOKUP($Y4296, NFLGames!$H$11:$K$555,3,FALSE)</f>
        <v>10</v>
      </c>
      <c r="AB4296" s="6">
        <f>IF(A4297=0, 0, AH4297-tbl_pbp[[#This Row],[Saints Win %]])</f>
        <v>-4.0000000000000036E-3</v>
      </c>
      <c r="AE4296">
        <f>ABS(tbl_pbp[[#This Row],[play.homeScore]]-tbl_pbp[[#This Row],[play.awayScore]])</f>
        <v>17</v>
      </c>
      <c r="AF4296">
        <f>IF(tbl_pbp[[#This Row],[Play Saints Win % Increase]]&gt;=$AF$4,1,0)</f>
        <v>0</v>
      </c>
      <c r="AG4296" t="str">
        <f>VLOOKUP(tbl_pbp[[#This Row],[gameId]], games!$B$2:$T$40, 9, FALSE)</f>
        <v>san-francisco-49ers</v>
      </c>
      <c r="AH4296" s="5">
        <f>IF(tbl_pbp[[#This Row],[AwayTeam]] &lt;&gt; "new-orleans-saints", tbl_pbp[[#This Row],[homeWinPercentage]], 1-tbl_pbp[[#This Row],[homeWinPercentage]])</f>
        <v>0.99299999999999999</v>
      </c>
      <c r="AI4296" s="13">
        <f>tbl_pbp[[#This Row],[Kamara]]*tbl_pbp[[#This Row],[Impactful Play]]</f>
        <v>0</v>
      </c>
      <c r="AJ4296" s="13">
        <f>tbl_pbp[[#This Row],[Thomas]]*tbl_pbp[[#This Row],[Impactful Play]]</f>
        <v>0</v>
      </c>
      <c r="AK4296" s="13" t="str">
        <f>VLOOKUP(tbl_pbp[[#This Row],[Play Saints Win % Increase]], tbl_impact[],3,TRUE)</f>
        <v>Bad (0 to -5%)</v>
      </c>
    </row>
    <row r="4297" spans="1:37">
      <c r="A4297" s="1">
        <v>143</v>
      </c>
      <c r="B4297" s="5">
        <v>0.98899999999999999</v>
      </c>
      <c r="C4297" t="s">
        <v>5141</v>
      </c>
      <c r="D4297">
        <v>0</v>
      </c>
      <c r="E4297">
        <v>0</v>
      </c>
      <c r="F4297">
        <v>4</v>
      </c>
      <c r="G4297">
        <v>27</v>
      </c>
      <c r="H4297">
        <v>10</v>
      </c>
      <c r="I4297">
        <v>6</v>
      </c>
      <c r="J4297">
        <v>44</v>
      </c>
      <c r="K4297" t="s">
        <v>4709</v>
      </c>
      <c r="L4297">
        <v>2</v>
      </c>
      <c r="M4297">
        <v>44</v>
      </c>
      <c r="N4297" t="s">
        <v>5142</v>
      </c>
      <c r="O4297" t="s">
        <v>5143</v>
      </c>
      <c r="P4297" t="s">
        <v>94</v>
      </c>
      <c r="Q4297" t="s">
        <v>95</v>
      </c>
      <c r="R4297" t="s">
        <v>96</v>
      </c>
      <c r="S4297" t="s">
        <v>60</v>
      </c>
      <c r="T4297" t="s">
        <v>467</v>
      </c>
      <c r="U4297" t="s">
        <v>5144</v>
      </c>
      <c r="V4297" t="s">
        <v>4707</v>
      </c>
      <c r="X4297" t="str">
        <f>VLOOKUP(pbp!V1530, games!$B$2:$R$40, 3, FALSE)</f>
        <v>2019-11-10T18:00Z</v>
      </c>
      <c r="Y4297">
        <f>VLOOKUP(1*V4297,NFLGames!$H$11:$H$555,1,FALSE)</f>
        <v>401220327</v>
      </c>
      <c r="Z4297">
        <f>VLOOKUP($Y4297, NFLGames!$H$11:$K$555,2,FALSE)</f>
        <v>2020</v>
      </c>
      <c r="AA4297">
        <f>VLOOKUP($Y4297, NFLGames!$H$11:$K$555,3,FALSE)</f>
        <v>10</v>
      </c>
      <c r="AB4297" s="6">
        <f>IF(A4298=0, 0, AH4298-tbl_pbp[[#This Row],[Saints Win %]])</f>
        <v>-1.0000000000000009E-3</v>
      </c>
      <c r="AE4297">
        <f>ABS(tbl_pbp[[#This Row],[play.homeScore]]-tbl_pbp[[#This Row],[play.awayScore]])</f>
        <v>17</v>
      </c>
      <c r="AF4297">
        <f>IF(tbl_pbp[[#This Row],[Play Saints Win % Increase]]&gt;=$AF$4,1,0)</f>
        <v>0</v>
      </c>
      <c r="AG4297" t="str">
        <f>VLOOKUP(tbl_pbp[[#This Row],[gameId]], games!$B$2:$T$40, 9, FALSE)</f>
        <v>san-francisco-49ers</v>
      </c>
      <c r="AH4297" s="5">
        <f>IF(tbl_pbp[[#This Row],[AwayTeam]] &lt;&gt; "new-orleans-saints", tbl_pbp[[#This Row],[homeWinPercentage]], 1-tbl_pbp[[#This Row],[homeWinPercentage]])</f>
        <v>0.98899999999999999</v>
      </c>
      <c r="AI4297" s="13">
        <f>tbl_pbp[[#This Row],[Kamara]]*tbl_pbp[[#This Row],[Impactful Play]]</f>
        <v>0</v>
      </c>
      <c r="AJ4297" s="13">
        <f>tbl_pbp[[#This Row],[Thomas]]*tbl_pbp[[#This Row],[Impactful Play]]</f>
        <v>0</v>
      </c>
      <c r="AK4297" s="13" t="str">
        <f>VLOOKUP(tbl_pbp[[#This Row],[Play Saints Win % Increase]], tbl_impact[],3,TRUE)</f>
        <v>Bad (0 to -5%)</v>
      </c>
    </row>
    <row r="4298" spans="1:37">
      <c r="A4298" s="1">
        <v>144</v>
      </c>
      <c r="B4298" s="5">
        <v>0.98799999999999999</v>
      </c>
      <c r="C4298" t="s">
        <v>5145</v>
      </c>
      <c r="D4298">
        <v>0</v>
      </c>
      <c r="E4298">
        <v>0</v>
      </c>
      <c r="F4298">
        <v>4</v>
      </c>
      <c r="G4298">
        <v>27</v>
      </c>
      <c r="H4298">
        <v>10</v>
      </c>
      <c r="I4298">
        <v>10</v>
      </c>
      <c r="J4298">
        <v>25</v>
      </c>
      <c r="K4298" t="s">
        <v>4709</v>
      </c>
      <c r="L4298">
        <v>1</v>
      </c>
      <c r="M4298">
        <v>25</v>
      </c>
      <c r="N4298" t="s">
        <v>5146</v>
      </c>
      <c r="O4298" t="s">
        <v>2316</v>
      </c>
      <c r="P4298" t="s">
        <v>45</v>
      </c>
      <c r="Q4298" t="s">
        <v>46</v>
      </c>
      <c r="R4298" t="s">
        <v>47</v>
      </c>
      <c r="S4298" t="s">
        <v>33</v>
      </c>
      <c r="T4298" t="s">
        <v>34</v>
      </c>
      <c r="U4298" t="s">
        <v>35</v>
      </c>
      <c r="V4298" t="s">
        <v>4707</v>
      </c>
      <c r="X4298" t="str">
        <f>VLOOKUP(pbp!V1531, games!$B$2:$R$40, 3, FALSE)</f>
        <v>2019-11-10T18:00Z</v>
      </c>
      <c r="Y4298">
        <f>VLOOKUP(1*V4298,NFLGames!$H$11:$H$555,1,FALSE)</f>
        <v>401220327</v>
      </c>
      <c r="Z4298">
        <f>VLOOKUP($Y4298, NFLGames!$H$11:$K$555,2,FALSE)</f>
        <v>2020</v>
      </c>
      <c r="AA4298">
        <f>VLOOKUP($Y4298, NFLGames!$H$11:$K$555,3,FALSE)</f>
        <v>10</v>
      </c>
      <c r="AB4298" s="6">
        <f>IF(A4299=0, 0, AH4299-tbl_pbp[[#This Row],[Saints Win %]])</f>
        <v>3.0000000000000027E-3</v>
      </c>
      <c r="AE4298">
        <f>ABS(tbl_pbp[[#This Row],[play.homeScore]]-tbl_pbp[[#This Row],[play.awayScore]])</f>
        <v>17</v>
      </c>
      <c r="AF4298">
        <f>IF(tbl_pbp[[#This Row],[Play Saints Win % Increase]]&gt;=$AF$4,1,0)</f>
        <v>0</v>
      </c>
      <c r="AG4298" t="str">
        <f>VLOOKUP(tbl_pbp[[#This Row],[gameId]], games!$B$2:$T$40, 9, FALSE)</f>
        <v>san-francisco-49ers</v>
      </c>
      <c r="AH4298" s="5">
        <f>IF(tbl_pbp[[#This Row],[AwayTeam]] &lt;&gt; "new-orleans-saints", tbl_pbp[[#This Row],[homeWinPercentage]], 1-tbl_pbp[[#This Row],[homeWinPercentage]])</f>
        <v>0.98799999999999999</v>
      </c>
      <c r="AI4298" s="13">
        <f>tbl_pbp[[#This Row],[Kamara]]*tbl_pbp[[#This Row],[Impactful Play]]</f>
        <v>0</v>
      </c>
      <c r="AJ4298" s="13">
        <f>tbl_pbp[[#This Row],[Thomas]]*tbl_pbp[[#This Row],[Impactful Play]]</f>
        <v>0</v>
      </c>
      <c r="AK4298" s="13" t="str">
        <f>VLOOKUP(tbl_pbp[[#This Row],[Play Saints Win % Increase]], tbl_impact[],3,TRUE)</f>
        <v>Scented (0 to +5%)</v>
      </c>
    </row>
    <row r="4299" spans="1:37">
      <c r="A4299" s="1">
        <v>145</v>
      </c>
      <c r="B4299" s="5">
        <v>0.99099999999999999</v>
      </c>
      <c r="C4299" t="s">
        <v>5147</v>
      </c>
      <c r="D4299">
        <v>0</v>
      </c>
      <c r="E4299">
        <v>0</v>
      </c>
      <c r="F4299">
        <v>4</v>
      </c>
      <c r="G4299">
        <v>27</v>
      </c>
      <c r="H4299">
        <v>10</v>
      </c>
      <c r="I4299">
        <v>7</v>
      </c>
      <c r="J4299">
        <v>22</v>
      </c>
      <c r="K4299" t="s">
        <v>4709</v>
      </c>
      <c r="L4299">
        <v>2</v>
      </c>
      <c r="M4299">
        <v>65</v>
      </c>
      <c r="N4299" t="s">
        <v>5148</v>
      </c>
      <c r="O4299" t="s">
        <v>1395</v>
      </c>
      <c r="P4299" t="s">
        <v>22</v>
      </c>
      <c r="Q4299" t="s">
        <v>37</v>
      </c>
      <c r="S4299" t="s">
        <v>220</v>
      </c>
      <c r="T4299" t="s">
        <v>1257</v>
      </c>
      <c r="U4299" t="s">
        <v>5149</v>
      </c>
      <c r="V4299" t="s">
        <v>4707</v>
      </c>
      <c r="X4299" t="str">
        <f>VLOOKUP(pbp!V1532, games!$B$2:$R$40, 3, FALSE)</f>
        <v>2019-11-10T18:00Z</v>
      </c>
      <c r="Y4299">
        <f>VLOOKUP(1*V4299,NFLGames!$H$11:$H$555,1,FALSE)</f>
        <v>401220327</v>
      </c>
      <c r="Z4299">
        <f>VLOOKUP($Y4299, NFLGames!$H$11:$K$555,2,FALSE)</f>
        <v>2020</v>
      </c>
      <c r="AA4299">
        <f>VLOOKUP($Y4299, NFLGames!$H$11:$K$555,3,FALSE)</f>
        <v>10</v>
      </c>
      <c r="AB4299" s="6">
        <f>IF(A4300=0, 0, AH4300-tbl_pbp[[#This Row],[Saints Win %]])</f>
        <v>8.0000000000000071E-3</v>
      </c>
      <c r="AE4299">
        <f>ABS(tbl_pbp[[#This Row],[play.homeScore]]-tbl_pbp[[#This Row],[play.awayScore]])</f>
        <v>17</v>
      </c>
      <c r="AF4299">
        <f>IF(tbl_pbp[[#This Row],[Play Saints Win % Increase]]&gt;=$AF$4,1,0)</f>
        <v>0</v>
      </c>
      <c r="AG4299" t="str">
        <f>VLOOKUP(tbl_pbp[[#This Row],[gameId]], games!$B$2:$T$40, 9, FALSE)</f>
        <v>san-francisco-49ers</v>
      </c>
      <c r="AH4299" s="5">
        <f>IF(tbl_pbp[[#This Row],[AwayTeam]] &lt;&gt; "new-orleans-saints", tbl_pbp[[#This Row],[homeWinPercentage]], 1-tbl_pbp[[#This Row],[homeWinPercentage]])</f>
        <v>0.99099999999999999</v>
      </c>
      <c r="AI4299" s="13">
        <f>tbl_pbp[[#This Row],[Kamara]]*tbl_pbp[[#This Row],[Impactful Play]]</f>
        <v>0</v>
      </c>
      <c r="AJ4299" s="13">
        <f>tbl_pbp[[#This Row],[Thomas]]*tbl_pbp[[#This Row],[Impactful Play]]</f>
        <v>0</v>
      </c>
      <c r="AK4299" s="13" t="str">
        <f>VLOOKUP(tbl_pbp[[#This Row],[Play Saints Win % Increase]], tbl_impact[],3,TRUE)</f>
        <v>Scented (0 to +5%)</v>
      </c>
    </row>
    <row r="4300" spans="1:37">
      <c r="A4300" s="1">
        <v>146</v>
      </c>
      <c r="B4300" s="5">
        <v>0.999</v>
      </c>
      <c r="C4300" t="s">
        <v>5150</v>
      </c>
      <c r="D4300">
        <v>0</v>
      </c>
      <c r="E4300">
        <v>0</v>
      </c>
      <c r="F4300">
        <v>4</v>
      </c>
      <c r="G4300">
        <v>27</v>
      </c>
      <c r="H4300">
        <v>10</v>
      </c>
      <c r="I4300">
        <v>7</v>
      </c>
      <c r="J4300">
        <v>22</v>
      </c>
      <c r="K4300" t="s">
        <v>4709</v>
      </c>
      <c r="L4300">
        <v>3</v>
      </c>
      <c r="M4300">
        <v>70</v>
      </c>
      <c r="N4300" t="s">
        <v>5151</v>
      </c>
      <c r="O4300" t="s">
        <v>3905</v>
      </c>
      <c r="P4300" t="s">
        <v>22</v>
      </c>
      <c r="Q4300" t="s">
        <v>37</v>
      </c>
      <c r="S4300" t="s">
        <v>212</v>
      </c>
      <c r="T4300" t="s">
        <v>1257</v>
      </c>
      <c r="U4300" t="s">
        <v>5152</v>
      </c>
      <c r="V4300" t="s">
        <v>4707</v>
      </c>
      <c r="X4300" t="str">
        <f>VLOOKUP(pbp!V1533, games!$B$2:$R$40, 3, FALSE)</f>
        <v>2019-11-10T18:00Z</v>
      </c>
      <c r="Y4300">
        <f>VLOOKUP(1*V4300,NFLGames!$H$11:$H$555,1,FALSE)</f>
        <v>401220327</v>
      </c>
      <c r="Z4300">
        <f>VLOOKUP($Y4300, NFLGames!$H$11:$K$555,2,FALSE)</f>
        <v>2020</v>
      </c>
      <c r="AA4300">
        <f>VLOOKUP($Y4300, NFLGames!$H$11:$K$555,3,FALSE)</f>
        <v>10</v>
      </c>
      <c r="AB4300" s="6">
        <f>IF(A4301=0, 0, AH4301-tbl_pbp[[#This Row],[Saints Win %]])</f>
        <v>-7.0000000000000062E-3</v>
      </c>
      <c r="AE4300">
        <f>ABS(tbl_pbp[[#This Row],[play.homeScore]]-tbl_pbp[[#This Row],[play.awayScore]])</f>
        <v>17</v>
      </c>
      <c r="AF4300">
        <f>IF(tbl_pbp[[#This Row],[Play Saints Win % Increase]]&gt;=$AF$4,1,0)</f>
        <v>0</v>
      </c>
      <c r="AG4300" t="str">
        <f>VLOOKUP(tbl_pbp[[#This Row],[gameId]], games!$B$2:$T$40, 9, FALSE)</f>
        <v>san-francisco-49ers</v>
      </c>
      <c r="AH4300" s="5">
        <f>IF(tbl_pbp[[#This Row],[AwayTeam]] &lt;&gt; "new-orleans-saints", tbl_pbp[[#This Row],[homeWinPercentage]], 1-tbl_pbp[[#This Row],[homeWinPercentage]])</f>
        <v>0.999</v>
      </c>
      <c r="AI4300" s="13">
        <f>tbl_pbp[[#This Row],[Kamara]]*tbl_pbp[[#This Row],[Impactful Play]]</f>
        <v>0</v>
      </c>
      <c r="AJ4300" s="13">
        <f>tbl_pbp[[#This Row],[Thomas]]*tbl_pbp[[#This Row],[Impactful Play]]</f>
        <v>0</v>
      </c>
      <c r="AK4300" s="13" t="str">
        <f>VLOOKUP(tbl_pbp[[#This Row],[Play Saints Win % Increase]], tbl_impact[],3,TRUE)</f>
        <v>Bad (0 to -5%)</v>
      </c>
    </row>
    <row r="4301" spans="1:37">
      <c r="A4301" s="1">
        <v>147</v>
      </c>
      <c r="B4301" s="5">
        <v>0.99199999999999999</v>
      </c>
      <c r="C4301" t="s">
        <v>5153</v>
      </c>
      <c r="D4301">
        <v>0</v>
      </c>
      <c r="E4301">
        <v>0</v>
      </c>
      <c r="F4301">
        <v>4</v>
      </c>
      <c r="G4301">
        <v>27</v>
      </c>
      <c r="H4301">
        <v>13</v>
      </c>
      <c r="I4301">
        <v>7</v>
      </c>
      <c r="J4301">
        <v>22</v>
      </c>
      <c r="K4301" t="s">
        <v>4709</v>
      </c>
      <c r="L4301">
        <v>4</v>
      </c>
      <c r="M4301">
        <v>22</v>
      </c>
      <c r="N4301" t="s">
        <v>5154</v>
      </c>
      <c r="O4301" t="s">
        <v>98</v>
      </c>
      <c r="P4301" t="s">
        <v>187</v>
      </c>
      <c r="Q4301" t="s">
        <v>188</v>
      </c>
      <c r="R4301" t="s">
        <v>189</v>
      </c>
      <c r="S4301" t="s">
        <v>215</v>
      </c>
      <c r="T4301" t="s">
        <v>1257</v>
      </c>
      <c r="U4301" t="s">
        <v>5155</v>
      </c>
      <c r="V4301" t="s">
        <v>4707</v>
      </c>
      <c r="X4301" t="str">
        <f>VLOOKUP(pbp!V1534, games!$B$2:$R$40, 3, FALSE)</f>
        <v>2019-11-10T18:00Z</v>
      </c>
      <c r="Y4301">
        <f>VLOOKUP(1*V4301,NFLGames!$H$11:$H$555,1,FALSE)</f>
        <v>401220327</v>
      </c>
      <c r="Z4301">
        <f>VLOOKUP($Y4301, NFLGames!$H$11:$K$555,2,FALSE)</f>
        <v>2020</v>
      </c>
      <c r="AA4301">
        <f>VLOOKUP($Y4301, NFLGames!$H$11:$K$555,3,FALSE)</f>
        <v>10</v>
      </c>
      <c r="AB4301" s="6">
        <f>IF(A4302=0, 0, AH4302-tbl_pbp[[#This Row],[Saints Win %]])</f>
        <v>1.0000000000000009E-3</v>
      </c>
      <c r="AE4301">
        <f>ABS(tbl_pbp[[#This Row],[play.homeScore]]-tbl_pbp[[#This Row],[play.awayScore]])</f>
        <v>14</v>
      </c>
      <c r="AF4301">
        <f>IF(tbl_pbp[[#This Row],[Play Saints Win % Increase]]&gt;=$AF$4,1,0)</f>
        <v>0</v>
      </c>
      <c r="AG4301" t="str">
        <f>VLOOKUP(tbl_pbp[[#This Row],[gameId]], games!$B$2:$T$40, 9, FALSE)</f>
        <v>san-francisco-49ers</v>
      </c>
      <c r="AH4301" s="5">
        <f>IF(tbl_pbp[[#This Row],[AwayTeam]] &lt;&gt; "new-orleans-saints", tbl_pbp[[#This Row],[homeWinPercentage]], 1-tbl_pbp[[#This Row],[homeWinPercentage]])</f>
        <v>0.99199999999999999</v>
      </c>
      <c r="AI4301" s="13">
        <f>tbl_pbp[[#This Row],[Kamara]]*tbl_pbp[[#This Row],[Impactful Play]]</f>
        <v>0</v>
      </c>
      <c r="AJ4301" s="13">
        <f>tbl_pbp[[#This Row],[Thomas]]*tbl_pbp[[#This Row],[Impactful Play]]</f>
        <v>0</v>
      </c>
      <c r="AK4301" s="13" t="str">
        <f>VLOOKUP(tbl_pbp[[#This Row],[Play Saints Win % Increase]], tbl_impact[],3,TRUE)</f>
        <v>Scented (0 to +5%)</v>
      </c>
    </row>
    <row r="4302" spans="1:37">
      <c r="A4302" s="1">
        <v>148</v>
      </c>
      <c r="B4302" s="5">
        <v>0.99299999999999999</v>
      </c>
      <c r="C4302" t="s">
        <v>5156</v>
      </c>
      <c r="D4302">
        <v>0</v>
      </c>
      <c r="E4302">
        <v>0</v>
      </c>
      <c r="F4302">
        <v>4</v>
      </c>
      <c r="G4302">
        <v>27</v>
      </c>
      <c r="H4302">
        <v>13</v>
      </c>
      <c r="I4302">
        <v>0</v>
      </c>
      <c r="J4302">
        <v>65</v>
      </c>
      <c r="K4302" t="s">
        <v>4709</v>
      </c>
      <c r="L4302">
        <v>0</v>
      </c>
      <c r="M4302">
        <v>65</v>
      </c>
      <c r="N4302" t="s">
        <v>5157</v>
      </c>
      <c r="O4302" t="s">
        <v>98</v>
      </c>
      <c r="P4302" t="s">
        <v>25</v>
      </c>
      <c r="Q4302" t="s">
        <v>26</v>
      </c>
      <c r="R4302" t="s">
        <v>27</v>
      </c>
      <c r="V4302" t="s">
        <v>4707</v>
      </c>
      <c r="X4302" t="str">
        <f>VLOOKUP(pbp!V1535, games!$B$2:$R$40, 3, FALSE)</f>
        <v>2019-11-10T18:00Z</v>
      </c>
      <c r="Y4302">
        <f>VLOOKUP(1*V4302,NFLGames!$H$11:$H$555,1,FALSE)</f>
        <v>401220327</v>
      </c>
      <c r="Z4302">
        <f>VLOOKUP($Y4302, NFLGames!$H$11:$K$555,2,FALSE)</f>
        <v>2020</v>
      </c>
      <c r="AA4302">
        <f>VLOOKUP($Y4302, NFLGames!$H$11:$K$555,3,FALSE)</f>
        <v>10</v>
      </c>
      <c r="AB4302" s="6">
        <f>IF(A4303=0, 0, AH4303-tbl_pbp[[#This Row],[Saints Win %]])</f>
        <v>-1.0000000000000009E-3</v>
      </c>
      <c r="AE4302">
        <f>ABS(tbl_pbp[[#This Row],[play.homeScore]]-tbl_pbp[[#This Row],[play.awayScore]])</f>
        <v>14</v>
      </c>
      <c r="AF4302">
        <f>IF(tbl_pbp[[#This Row],[Play Saints Win % Increase]]&gt;=$AF$4,1,0)</f>
        <v>0</v>
      </c>
      <c r="AG4302" t="str">
        <f>VLOOKUP(tbl_pbp[[#This Row],[gameId]], games!$B$2:$T$40, 9, FALSE)</f>
        <v>san-francisco-49ers</v>
      </c>
      <c r="AH4302" s="5">
        <f>IF(tbl_pbp[[#This Row],[AwayTeam]] &lt;&gt; "new-orleans-saints", tbl_pbp[[#This Row],[homeWinPercentage]], 1-tbl_pbp[[#This Row],[homeWinPercentage]])</f>
        <v>0.99299999999999999</v>
      </c>
      <c r="AI4302" s="13">
        <f>tbl_pbp[[#This Row],[Kamara]]*tbl_pbp[[#This Row],[Impactful Play]]</f>
        <v>0</v>
      </c>
      <c r="AJ4302" s="13">
        <f>tbl_pbp[[#This Row],[Thomas]]*tbl_pbp[[#This Row],[Impactful Play]]</f>
        <v>0</v>
      </c>
      <c r="AK4302" s="13" t="str">
        <f>VLOOKUP(tbl_pbp[[#This Row],[Play Saints Win % Increase]], tbl_impact[],3,TRUE)</f>
        <v>Bad (0 to -5%)</v>
      </c>
    </row>
    <row r="4303" spans="1:37">
      <c r="A4303" s="1">
        <v>149</v>
      </c>
      <c r="B4303" s="5">
        <v>0.99199999999999999</v>
      </c>
      <c r="C4303" t="s">
        <v>5158</v>
      </c>
      <c r="D4303">
        <v>0</v>
      </c>
      <c r="E4303">
        <v>0</v>
      </c>
      <c r="F4303">
        <v>4</v>
      </c>
      <c r="G4303">
        <v>27</v>
      </c>
      <c r="H4303">
        <v>13</v>
      </c>
      <c r="I4303">
        <v>10</v>
      </c>
      <c r="J4303">
        <v>25</v>
      </c>
      <c r="K4303" t="s">
        <v>29</v>
      </c>
      <c r="L4303">
        <v>1</v>
      </c>
      <c r="M4303">
        <v>75</v>
      </c>
      <c r="N4303" t="s">
        <v>5159</v>
      </c>
      <c r="O4303" t="s">
        <v>98</v>
      </c>
      <c r="P4303" t="s">
        <v>45</v>
      </c>
      <c r="Q4303" t="s">
        <v>46</v>
      </c>
      <c r="R4303" t="s">
        <v>47</v>
      </c>
      <c r="S4303" t="s">
        <v>33</v>
      </c>
      <c r="T4303" t="s">
        <v>34</v>
      </c>
      <c r="U4303" t="s">
        <v>35</v>
      </c>
      <c r="V4303" t="s">
        <v>4707</v>
      </c>
      <c r="X4303" t="str">
        <f>VLOOKUP(pbp!V1536, games!$B$2:$R$40, 3, FALSE)</f>
        <v>2019-11-10T18:00Z</v>
      </c>
      <c r="Y4303">
        <f>VLOOKUP(1*V4303,NFLGames!$H$11:$H$555,1,FALSE)</f>
        <v>401220327</v>
      </c>
      <c r="Z4303">
        <f>VLOOKUP($Y4303, NFLGames!$H$11:$K$555,2,FALSE)</f>
        <v>2020</v>
      </c>
      <c r="AA4303">
        <f>VLOOKUP($Y4303, NFLGames!$H$11:$K$555,3,FALSE)</f>
        <v>10</v>
      </c>
      <c r="AB4303" s="6">
        <f>IF(A4304=0, 0, AH4304-tbl_pbp[[#This Row],[Saints Win %]])</f>
        <v>5.0000000000000044E-3</v>
      </c>
      <c r="AE4303">
        <f>ABS(tbl_pbp[[#This Row],[play.homeScore]]-tbl_pbp[[#This Row],[play.awayScore]])</f>
        <v>14</v>
      </c>
      <c r="AF4303">
        <f>IF(tbl_pbp[[#This Row],[Play Saints Win % Increase]]&gt;=$AF$4,1,0)</f>
        <v>0</v>
      </c>
      <c r="AG4303" t="str">
        <f>VLOOKUP(tbl_pbp[[#This Row],[gameId]], games!$B$2:$T$40, 9, FALSE)</f>
        <v>san-francisco-49ers</v>
      </c>
      <c r="AH4303" s="5">
        <f>IF(tbl_pbp[[#This Row],[AwayTeam]] &lt;&gt; "new-orleans-saints", tbl_pbp[[#This Row],[homeWinPercentage]], 1-tbl_pbp[[#This Row],[homeWinPercentage]])</f>
        <v>0.99199999999999999</v>
      </c>
      <c r="AI4303" s="13">
        <f>tbl_pbp[[#This Row],[Kamara]]*tbl_pbp[[#This Row],[Impactful Play]]</f>
        <v>0</v>
      </c>
      <c r="AJ4303" s="13">
        <f>tbl_pbp[[#This Row],[Thomas]]*tbl_pbp[[#This Row],[Impactful Play]]</f>
        <v>0</v>
      </c>
      <c r="AK4303" s="13" t="str">
        <f>VLOOKUP(tbl_pbp[[#This Row],[Play Saints Win % Increase]], tbl_impact[],3,TRUE)</f>
        <v>Scented (0 to +5%)</v>
      </c>
    </row>
    <row r="4304" spans="1:37">
      <c r="A4304" s="1">
        <v>150</v>
      </c>
      <c r="B4304" s="5">
        <v>0.997</v>
      </c>
      <c r="C4304" t="s">
        <v>5160</v>
      </c>
      <c r="D4304">
        <v>0</v>
      </c>
      <c r="E4304">
        <v>0</v>
      </c>
      <c r="F4304">
        <v>4</v>
      </c>
      <c r="G4304">
        <v>27</v>
      </c>
      <c r="H4304">
        <v>13</v>
      </c>
      <c r="I4304">
        <v>5</v>
      </c>
      <c r="J4304">
        <v>30</v>
      </c>
      <c r="K4304" t="s">
        <v>29</v>
      </c>
      <c r="L4304">
        <v>2</v>
      </c>
      <c r="M4304">
        <v>70</v>
      </c>
      <c r="N4304" t="s">
        <v>5161</v>
      </c>
      <c r="O4304" t="s">
        <v>2324</v>
      </c>
      <c r="P4304" t="s">
        <v>45</v>
      </c>
      <c r="Q4304" t="s">
        <v>46</v>
      </c>
      <c r="R4304" t="s">
        <v>47</v>
      </c>
      <c r="S4304" t="s">
        <v>38</v>
      </c>
      <c r="T4304" t="s">
        <v>39</v>
      </c>
      <c r="U4304" t="s">
        <v>40</v>
      </c>
      <c r="V4304" t="s">
        <v>4707</v>
      </c>
      <c r="X4304" t="str">
        <f>VLOOKUP(pbp!V1537, games!$B$2:$R$40, 3, FALSE)</f>
        <v>2019-11-10T18:00Z</v>
      </c>
      <c r="Y4304">
        <f>VLOOKUP(1*V4304,NFLGames!$H$11:$H$555,1,FALSE)</f>
        <v>401220327</v>
      </c>
      <c r="Z4304">
        <f>VLOOKUP($Y4304, NFLGames!$H$11:$K$555,2,FALSE)</f>
        <v>2020</v>
      </c>
      <c r="AA4304">
        <f>VLOOKUP($Y4304, NFLGames!$H$11:$K$555,3,FALSE)</f>
        <v>10</v>
      </c>
      <c r="AB4304" s="6">
        <f>IF(A4305=0, 0, AH4305-tbl_pbp[[#This Row],[Saints Win %]])</f>
        <v>0</v>
      </c>
      <c r="AE4304">
        <f>ABS(tbl_pbp[[#This Row],[play.homeScore]]-tbl_pbp[[#This Row],[play.awayScore]])</f>
        <v>14</v>
      </c>
      <c r="AF4304">
        <f>IF(tbl_pbp[[#This Row],[Play Saints Win % Increase]]&gt;=$AF$4,1,0)</f>
        <v>0</v>
      </c>
      <c r="AG4304" t="str">
        <f>VLOOKUP(tbl_pbp[[#This Row],[gameId]], games!$B$2:$T$40, 9, FALSE)</f>
        <v>san-francisco-49ers</v>
      </c>
      <c r="AH4304" s="5">
        <f>IF(tbl_pbp[[#This Row],[AwayTeam]] &lt;&gt; "new-orleans-saints", tbl_pbp[[#This Row],[homeWinPercentage]], 1-tbl_pbp[[#This Row],[homeWinPercentage]])</f>
        <v>0.997</v>
      </c>
      <c r="AI4304" s="13">
        <f>tbl_pbp[[#This Row],[Kamara]]*tbl_pbp[[#This Row],[Impactful Play]]</f>
        <v>0</v>
      </c>
      <c r="AJ4304" s="13">
        <f>tbl_pbp[[#This Row],[Thomas]]*tbl_pbp[[#This Row],[Impactful Play]]</f>
        <v>0</v>
      </c>
      <c r="AK4304" s="13" t="str">
        <f>VLOOKUP(tbl_pbp[[#This Row],[Play Saints Win % Increase]], tbl_impact[],3,TRUE)</f>
        <v>Scented (0 to +5%)</v>
      </c>
    </row>
    <row r="4305" spans="1:37">
      <c r="A4305" s="1">
        <v>151</v>
      </c>
      <c r="B4305" s="5">
        <v>0.997</v>
      </c>
      <c r="C4305" t="s">
        <v>5162</v>
      </c>
      <c r="D4305">
        <v>0</v>
      </c>
      <c r="E4305">
        <v>0</v>
      </c>
      <c r="F4305">
        <v>4</v>
      </c>
      <c r="G4305">
        <v>27</v>
      </c>
      <c r="H4305">
        <v>13</v>
      </c>
      <c r="I4305">
        <v>10</v>
      </c>
      <c r="J4305">
        <v>39</v>
      </c>
      <c r="K4305" t="s">
        <v>29</v>
      </c>
      <c r="L4305">
        <v>1</v>
      </c>
      <c r="M4305">
        <v>61</v>
      </c>
      <c r="N4305" t="s">
        <v>5163</v>
      </c>
      <c r="O4305" t="s">
        <v>3211</v>
      </c>
      <c r="P4305" t="s">
        <v>124</v>
      </c>
      <c r="Q4305" t="s">
        <v>125</v>
      </c>
      <c r="R4305" t="s">
        <v>126</v>
      </c>
      <c r="V4305" t="s">
        <v>4707</v>
      </c>
      <c r="X4305" t="str">
        <f>VLOOKUP(pbp!V1538, games!$B$2:$R$40, 3, FALSE)</f>
        <v>2019-11-10T18:00Z</v>
      </c>
      <c r="Y4305">
        <f>VLOOKUP(1*V4305,NFLGames!$H$11:$H$555,1,FALSE)</f>
        <v>401220327</v>
      </c>
      <c r="Z4305">
        <f>VLOOKUP($Y4305, NFLGames!$H$11:$K$555,2,FALSE)</f>
        <v>2020</v>
      </c>
      <c r="AA4305">
        <f>VLOOKUP($Y4305, NFLGames!$H$11:$K$555,3,FALSE)</f>
        <v>10</v>
      </c>
      <c r="AB4305" s="6">
        <f>IF(A4306=0, 0, AH4306-tbl_pbp[[#This Row],[Saints Win %]])</f>
        <v>0</v>
      </c>
      <c r="AE4305">
        <f>ABS(tbl_pbp[[#This Row],[play.homeScore]]-tbl_pbp[[#This Row],[play.awayScore]])</f>
        <v>14</v>
      </c>
      <c r="AF4305">
        <f>IF(tbl_pbp[[#This Row],[Play Saints Win % Increase]]&gt;=$AF$4,1,0)</f>
        <v>0</v>
      </c>
      <c r="AG4305" t="str">
        <f>VLOOKUP(tbl_pbp[[#This Row],[gameId]], games!$B$2:$T$40, 9, FALSE)</f>
        <v>san-francisco-49ers</v>
      </c>
      <c r="AH4305" s="5">
        <f>IF(tbl_pbp[[#This Row],[AwayTeam]] &lt;&gt; "new-orleans-saints", tbl_pbp[[#This Row],[homeWinPercentage]], 1-tbl_pbp[[#This Row],[homeWinPercentage]])</f>
        <v>0.997</v>
      </c>
      <c r="AI4305" s="13">
        <f>tbl_pbp[[#This Row],[Kamara]]*tbl_pbp[[#This Row],[Impactful Play]]</f>
        <v>0</v>
      </c>
      <c r="AJ4305" s="13">
        <f>tbl_pbp[[#This Row],[Thomas]]*tbl_pbp[[#This Row],[Impactful Play]]</f>
        <v>0</v>
      </c>
      <c r="AK4305" s="13" t="str">
        <f>VLOOKUP(tbl_pbp[[#This Row],[Play Saints Win % Increase]], tbl_impact[],3,TRUE)</f>
        <v>Scented (0 to +5%)</v>
      </c>
    </row>
    <row r="4306" spans="1:37">
      <c r="A4306" s="1">
        <v>152</v>
      </c>
      <c r="B4306" s="5">
        <v>0.997</v>
      </c>
      <c r="C4306" t="s">
        <v>5164</v>
      </c>
      <c r="D4306">
        <v>0</v>
      </c>
      <c r="E4306">
        <v>0</v>
      </c>
      <c r="F4306">
        <v>4</v>
      </c>
      <c r="G4306">
        <v>27</v>
      </c>
      <c r="H4306">
        <v>13</v>
      </c>
      <c r="I4306">
        <v>10</v>
      </c>
      <c r="J4306">
        <v>39</v>
      </c>
      <c r="K4306" t="s">
        <v>29</v>
      </c>
      <c r="L4306">
        <v>1</v>
      </c>
      <c r="M4306">
        <v>61</v>
      </c>
      <c r="N4306" t="s">
        <v>5165</v>
      </c>
      <c r="O4306" t="s">
        <v>3211</v>
      </c>
      <c r="P4306" t="s">
        <v>45</v>
      </c>
      <c r="Q4306" t="s">
        <v>46</v>
      </c>
      <c r="R4306" t="s">
        <v>47</v>
      </c>
      <c r="S4306" t="s">
        <v>33</v>
      </c>
      <c r="T4306" t="s">
        <v>463</v>
      </c>
      <c r="U4306" t="s">
        <v>596</v>
      </c>
      <c r="V4306" t="s">
        <v>4707</v>
      </c>
      <c r="X4306" t="str">
        <f>VLOOKUP(pbp!V1539, games!$B$2:$R$40, 3, FALSE)</f>
        <v>2019-11-10T18:00Z</v>
      </c>
      <c r="Y4306">
        <f>VLOOKUP(1*V4306,NFLGames!$H$11:$H$555,1,FALSE)</f>
        <v>401220327</v>
      </c>
      <c r="Z4306">
        <f>VLOOKUP($Y4306, NFLGames!$H$11:$K$555,2,FALSE)</f>
        <v>2020</v>
      </c>
      <c r="AA4306">
        <f>VLOOKUP($Y4306, NFLGames!$H$11:$K$555,3,FALSE)</f>
        <v>10</v>
      </c>
      <c r="AB4306" s="6">
        <f>IF(A4307=0, 0, AH4307-tbl_pbp[[#This Row],[Saints Win %]])</f>
        <v>1.0000000000000009E-3</v>
      </c>
      <c r="AE4306">
        <f>ABS(tbl_pbp[[#This Row],[play.homeScore]]-tbl_pbp[[#This Row],[play.awayScore]])</f>
        <v>14</v>
      </c>
      <c r="AF4306">
        <f>IF(tbl_pbp[[#This Row],[Play Saints Win % Increase]]&gt;=$AF$4,1,0)</f>
        <v>0</v>
      </c>
      <c r="AG4306" t="str">
        <f>VLOOKUP(tbl_pbp[[#This Row],[gameId]], games!$B$2:$T$40, 9, FALSE)</f>
        <v>san-francisco-49ers</v>
      </c>
      <c r="AH4306" s="5">
        <f>IF(tbl_pbp[[#This Row],[AwayTeam]] &lt;&gt; "new-orleans-saints", tbl_pbp[[#This Row],[homeWinPercentage]], 1-tbl_pbp[[#This Row],[homeWinPercentage]])</f>
        <v>0.997</v>
      </c>
      <c r="AI4306" s="13">
        <f>tbl_pbp[[#This Row],[Kamara]]*tbl_pbp[[#This Row],[Impactful Play]]</f>
        <v>0</v>
      </c>
      <c r="AJ4306" s="13">
        <f>tbl_pbp[[#This Row],[Thomas]]*tbl_pbp[[#This Row],[Impactful Play]]</f>
        <v>0</v>
      </c>
      <c r="AK4306" s="13" t="str">
        <f>VLOOKUP(tbl_pbp[[#This Row],[Play Saints Win % Increase]], tbl_impact[],3,TRUE)</f>
        <v>Scented (0 to +5%)</v>
      </c>
    </row>
    <row r="4307" spans="1:37">
      <c r="A4307" s="1">
        <v>153</v>
      </c>
      <c r="B4307" s="5">
        <v>0.998</v>
      </c>
      <c r="C4307" t="s">
        <v>5166</v>
      </c>
      <c r="D4307">
        <v>0</v>
      </c>
      <c r="E4307">
        <v>0</v>
      </c>
      <c r="F4307">
        <v>4</v>
      </c>
      <c r="G4307">
        <v>27</v>
      </c>
      <c r="H4307">
        <v>13</v>
      </c>
      <c r="I4307">
        <v>10</v>
      </c>
      <c r="J4307">
        <v>50</v>
      </c>
      <c r="K4307" t="s">
        <v>29</v>
      </c>
      <c r="L4307">
        <v>1</v>
      </c>
      <c r="M4307">
        <v>50</v>
      </c>
      <c r="N4307" t="s">
        <v>5167</v>
      </c>
      <c r="O4307" t="s">
        <v>3497</v>
      </c>
      <c r="P4307" t="s">
        <v>124</v>
      </c>
      <c r="Q4307" t="s">
        <v>125</v>
      </c>
      <c r="R4307" t="s">
        <v>126</v>
      </c>
      <c r="V4307" t="s">
        <v>4707</v>
      </c>
      <c r="X4307" t="str">
        <f>VLOOKUP(pbp!V1540, games!$B$2:$R$40, 3, FALSE)</f>
        <v>2019-11-10T18:00Z</v>
      </c>
      <c r="Y4307">
        <f>VLOOKUP(1*V4307,NFLGames!$H$11:$H$555,1,FALSE)</f>
        <v>401220327</v>
      </c>
      <c r="Z4307">
        <f>VLOOKUP($Y4307, NFLGames!$H$11:$K$555,2,FALSE)</f>
        <v>2020</v>
      </c>
      <c r="AA4307">
        <f>VLOOKUP($Y4307, NFLGames!$H$11:$K$555,3,FALSE)</f>
        <v>10</v>
      </c>
      <c r="AB4307" s="6">
        <f>IF(A4308=0, 0, AH4308-tbl_pbp[[#This Row],[Saints Win %]])</f>
        <v>-1.0000000000000009E-2</v>
      </c>
      <c r="AE4307">
        <f>ABS(tbl_pbp[[#This Row],[play.homeScore]]-tbl_pbp[[#This Row],[play.awayScore]])</f>
        <v>14</v>
      </c>
      <c r="AF4307">
        <f>IF(tbl_pbp[[#This Row],[Play Saints Win % Increase]]&gt;=$AF$4,1,0)</f>
        <v>0</v>
      </c>
      <c r="AG4307" t="str">
        <f>VLOOKUP(tbl_pbp[[#This Row],[gameId]], games!$B$2:$T$40, 9, FALSE)</f>
        <v>san-francisco-49ers</v>
      </c>
      <c r="AH4307" s="5">
        <f>IF(tbl_pbp[[#This Row],[AwayTeam]] &lt;&gt; "new-orleans-saints", tbl_pbp[[#This Row],[homeWinPercentage]], 1-tbl_pbp[[#This Row],[homeWinPercentage]])</f>
        <v>0.998</v>
      </c>
      <c r="AI4307" s="13">
        <f>tbl_pbp[[#This Row],[Kamara]]*tbl_pbp[[#This Row],[Impactful Play]]</f>
        <v>0</v>
      </c>
      <c r="AJ4307" s="13">
        <f>tbl_pbp[[#This Row],[Thomas]]*tbl_pbp[[#This Row],[Impactful Play]]</f>
        <v>0</v>
      </c>
      <c r="AK4307" s="13" t="str">
        <f>VLOOKUP(tbl_pbp[[#This Row],[Play Saints Win % Increase]], tbl_impact[],3,TRUE)</f>
        <v>Bad (0 to -5%)</v>
      </c>
    </row>
    <row r="4308" spans="1:37">
      <c r="A4308" s="1">
        <v>154</v>
      </c>
      <c r="B4308" s="5">
        <v>0.98799999999999999</v>
      </c>
      <c r="C4308" t="s">
        <v>5168</v>
      </c>
      <c r="D4308">
        <v>0</v>
      </c>
      <c r="E4308">
        <v>0</v>
      </c>
      <c r="F4308">
        <v>4</v>
      </c>
      <c r="G4308">
        <v>27</v>
      </c>
      <c r="H4308">
        <v>13</v>
      </c>
      <c r="I4308">
        <v>10</v>
      </c>
      <c r="J4308">
        <v>50</v>
      </c>
      <c r="K4308" t="s">
        <v>29</v>
      </c>
      <c r="L4308">
        <v>1</v>
      </c>
      <c r="M4308">
        <v>50</v>
      </c>
      <c r="N4308" t="s">
        <v>5169</v>
      </c>
      <c r="O4308" t="s">
        <v>3497</v>
      </c>
      <c r="P4308" t="s">
        <v>94</v>
      </c>
      <c r="Q4308" t="s">
        <v>95</v>
      </c>
      <c r="R4308" t="s">
        <v>96</v>
      </c>
      <c r="S4308" t="s">
        <v>33</v>
      </c>
      <c r="T4308" t="s">
        <v>226</v>
      </c>
      <c r="U4308" t="s">
        <v>227</v>
      </c>
      <c r="V4308" t="s">
        <v>4707</v>
      </c>
      <c r="X4308" t="str">
        <f>VLOOKUP(pbp!V1541, games!$B$2:$R$40, 3, FALSE)</f>
        <v>2019-11-10T18:00Z</v>
      </c>
      <c r="Y4308">
        <f>VLOOKUP(1*V4308,NFLGames!$H$11:$H$555,1,FALSE)</f>
        <v>401220327</v>
      </c>
      <c r="Z4308">
        <f>VLOOKUP($Y4308, NFLGames!$H$11:$K$555,2,FALSE)</f>
        <v>2020</v>
      </c>
      <c r="AA4308">
        <f>VLOOKUP($Y4308, NFLGames!$H$11:$K$555,3,FALSE)</f>
        <v>10</v>
      </c>
      <c r="AB4308" s="6">
        <f>IF(A4309=0, 0, AH4309-tbl_pbp[[#This Row],[Saints Win %]])</f>
        <v>8.0000000000000071E-3</v>
      </c>
      <c r="AE4308">
        <f>ABS(tbl_pbp[[#This Row],[play.homeScore]]-tbl_pbp[[#This Row],[play.awayScore]])</f>
        <v>14</v>
      </c>
      <c r="AF4308">
        <f>IF(tbl_pbp[[#This Row],[Play Saints Win % Increase]]&gt;=$AF$4,1,0)</f>
        <v>0</v>
      </c>
      <c r="AG4308" t="str">
        <f>VLOOKUP(tbl_pbp[[#This Row],[gameId]], games!$B$2:$T$40, 9, FALSE)</f>
        <v>san-francisco-49ers</v>
      </c>
      <c r="AH4308" s="5">
        <f>IF(tbl_pbp[[#This Row],[AwayTeam]] &lt;&gt; "new-orleans-saints", tbl_pbp[[#This Row],[homeWinPercentage]], 1-tbl_pbp[[#This Row],[homeWinPercentage]])</f>
        <v>0.98799999999999999</v>
      </c>
      <c r="AI4308" s="13">
        <f>tbl_pbp[[#This Row],[Kamara]]*tbl_pbp[[#This Row],[Impactful Play]]</f>
        <v>0</v>
      </c>
      <c r="AJ4308" s="13">
        <f>tbl_pbp[[#This Row],[Thomas]]*tbl_pbp[[#This Row],[Impactful Play]]</f>
        <v>0</v>
      </c>
      <c r="AK4308" s="13" t="str">
        <f>VLOOKUP(tbl_pbp[[#This Row],[Play Saints Win % Increase]], tbl_impact[],3,TRUE)</f>
        <v>Scented (0 to +5%)</v>
      </c>
    </row>
    <row r="4309" spans="1:37">
      <c r="A4309" s="1">
        <v>155</v>
      </c>
      <c r="B4309" s="5">
        <v>0.996</v>
      </c>
      <c r="C4309" t="s">
        <v>5170</v>
      </c>
      <c r="D4309">
        <v>0</v>
      </c>
      <c r="E4309">
        <v>0</v>
      </c>
      <c r="F4309">
        <v>4</v>
      </c>
      <c r="G4309">
        <v>27</v>
      </c>
      <c r="H4309">
        <v>13</v>
      </c>
      <c r="I4309">
        <v>15</v>
      </c>
      <c r="J4309">
        <v>45</v>
      </c>
      <c r="K4309" t="s">
        <v>29</v>
      </c>
      <c r="L4309">
        <v>1</v>
      </c>
      <c r="M4309">
        <v>55</v>
      </c>
      <c r="N4309" t="s">
        <v>5171</v>
      </c>
      <c r="O4309" t="s">
        <v>209</v>
      </c>
      <c r="P4309" t="s">
        <v>45</v>
      </c>
      <c r="Q4309" t="s">
        <v>46</v>
      </c>
      <c r="R4309" t="s">
        <v>47</v>
      </c>
      <c r="S4309" t="s">
        <v>250</v>
      </c>
      <c r="T4309" t="s">
        <v>80</v>
      </c>
      <c r="U4309" t="s">
        <v>5172</v>
      </c>
      <c r="V4309" t="s">
        <v>4707</v>
      </c>
      <c r="X4309" t="str">
        <f>VLOOKUP(pbp!V1542, games!$B$2:$R$40, 3, FALSE)</f>
        <v>2019-11-10T18:00Z</v>
      </c>
      <c r="Y4309">
        <f>VLOOKUP(1*V4309,NFLGames!$H$11:$H$555,1,FALSE)</f>
        <v>401220327</v>
      </c>
      <c r="Z4309">
        <f>VLOOKUP($Y4309, NFLGames!$H$11:$K$555,2,FALSE)</f>
        <v>2020</v>
      </c>
      <c r="AA4309">
        <f>VLOOKUP($Y4309, NFLGames!$H$11:$K$555,3,FALSE)</f>
        <v>10</v>
      </c>
      <c r="AB4309" s="6">
        <f>IF(A4310=0, 0, AH4310-tbl_pbp[[#This Row],[Saints Win %]])</f>
        <v>3.0000000000000027E-3</v>
      </c>
      <c r="AE4309">
        <f>ABS(tbl_pbp[[#This Row],[play.homeScore]]-tbl_pbp[[#This Row],[play.awayScore]])</f>
        <v>14</v>
      </c>
      <c r="AF4309">
        <f>IF(tbl_pbp[[#This Row],[Play Saints Win % Increase]]&gt;=$AF$4,1,0)</f>
        <v>0</v>
      </c>
      <c r="AG4309" t="str">
        <f>VLOOKUP(tbl_pbp[[#This Row],[gameId]], games!$B$2:$T$40, 9, FALSE)</f>
        <v>san-francisco-49ers</v>
      </c>
      <c r="AH4309" s="5">
        <f>IF(tbl_pbp[[#This Row],[AwayTeam]] &lt;&gt; "new-orleans-saints", tbl_pbp[[#This Row],[homeWinPercentage]], 1-tbl_pbp[[#This Row],[homeWinPercentage]])</f>
        <v>0.996</v>
      </c>
      <c r="AI4309" s="13">
        <f>tbl_pbp[[#This Row],[Kamara]]*tbl_pbp[[#This Row],[Impactful Play]]</f>
        <v>0</v>
      </c>
      <c r="AJ4309" s="13">
        <f>tbl_pbp[[#This Row],[Thomas]]*tbl_pbp[[#This Row],[Impactful Play]]</f>
        <v>0</v>
      </c>
      <c r="AK4309" s="13" t="str">
        <f>VLOOKUP(tbl_pbp[[#This Row],[Play Saints Win % Increase]], tbl_impact[],3,TRUE)</f>
        <v>Scented (0 to +5%)</v>
      </c>
    </row>
    <row r="4310" spans="1:37">
      <c r="A4310" s="1">
        <v>156</v>
      </c>
      <c r="B4310" s="5">
        <v>0.999</v>
      </c>
      <c r="C4310" t="s">
        <v>5173</v>
      </c>
      <c r="D4310">
        <v>0</v>
      </c>
      <c r="E4310">
        <v>0</v>
      </c>
      <c r="F4310">
        <v>4</v>
      </c>
      <c r="G4310">
        <v>27</v>
      </c>
      <c r="H4310">
        <v>13</v>
      </c>
      <c r="I4310">
        <v>12</v>
      </c>
      <c r="J4310">
        <v>48</v>
      </c>
      <c r="K4310" t="s">
        <v>29</v>
      </c>
      <c r="L4310">
        <v>2</v>
      </c>
      <c r="M4310">
        <v>52</v>
      </c>
      <c r="N4310" t="s">
        <v>5174</v>
      </c>
      <c r="O4310" t="s">
        <v>1129</v>
      </c>
      <c r="P4310" t="s">
        <v>45</v>
      </c>
      <c r="Q4310" t="s">
        <v>46</v>
      </c>
      <c r="R4310" t="s">
        <v>47</v>
      </c>
      <c r="S4310" t="s">
        <v>871</v>
      </c>
      <c r="T4310" t="s">
        <v>136</v>
      </c>
      <c r="U4310" t="s">
        <v>5175</v>
      </c>
      <c r="V4310" t="s">
        <v>4707</v>
      </c>
      <c r="X4310" t="str">
        <f>VLOOKUP(pbp!V1543, games!$B$2:$R$40, 3, FALSE)</f>
        <v>2019-11-10T18:00Z</v>
      </c>
      <c r="Y4310">
        <f>VLOOKUP(1*V4310,NFLGames!$H$11:$H$555,1,FALSE)</f>
        <v>401220327</v>
      </c>
      <c r="Z4310">
        <f>VLOOKUP($Y4310, NFLGames!$H$11:$K$555,2,FALSE)</f>
        <v>2020</v>
      </c>
      <c r="AA4310">
        <f>VLOOKUP($Y4310, NFLGames!$H$11:$K$555,3,FALSE)</f>
        <v>10</v>
      </c>
      <c r="AB4310" s="6">
        <f>IF(A4311=0, 0, AH4311-tbl_pbp[[#This Row],[Saints Win %]])</f>
        <v>0</v>
      </c>
      <c r="AE4310">
        <f>ABS(tbl_pbp[[#This Row],[play.homeScore]]-tbl_pbp[[#This Row],[play.awayScore]])</f>
        <v>14</v>
      </c>
      <c r="AF4310">
        <f>IF(tbl_pbp[[#This Row],[Play Saints Win % Increase]]&gt;=$AF$4,1,0)</f>
        <v>0</v>
      </c>
      <c r="AG4310" t="str">
        <f>VLOOKUP(tbl_pbp[[#This Row],[gameId]], games!$B$2:$T$40, 9, FALSE)</f>
        <v>san-francisco-49ers</v>
      </c>
      <c r="AH4310" s="5">
        <f>IF(tbl_pbp[[#This Row],[AwayTeam]] &lt;&gt; "new-orleans-saints", tbl_pbp[[#This Row],[homeWinPercentage]], 1-tbl_pbp[[#This Row],[homeWinPercentage]])</f>
        <v>0.999</v>
      </c>
      <c r="AI4310" s="13">
        <f>tbl_pbp[[#This Row],[Kamara]]*tbl_pbp[[#This Row],[Impactful Play]]</f>
        <v>0</v>
      </c>
      <c r="AJ4310" s="13">
        <f>tbl_pbp[[#This Row],[Thomas]]*tbl_pbp[[#This Row],[Impactful Play]]</f>
        <v>0</v>
      </c>
      <c r="AK4310" s="13" t="str">
        <f>VLOOKUP(tbl_pbp[[#This Row],[Play Saints Win % Increase]], tbl_impact[],3,TRUE)</f>
        <v>Scented (0 to +5%)</v>
      </c>
    </row>
    <row r="4311" spans="1:37">
      <c r="A4311" s="1">
        <v>157</v>
      </c>
      <c r="B4311" s="5">
        <v>0.999</v>
      </c>
      <c r="C4311" t="s">
        <v>5176</v>
      </c>
      <c r="D4311">
        <v>0</v>
      </c>
      <c r="E4311">
        <v>0</v>
      </c>
      <c r="F4311">
        <v>4</v>
      </c>
      <c r="G4311">
        <v>27</v>
      </c>
      <c r="H4311">
        <v>13</v>
      </c>
      <c r="I4311">
        <v>2</v>
      </c>
      <c r="J4311">
        <v>58</v>
      </c>
      <c r="K4311" t="s">
        <v>29</v>
      </c>
      <c r="L4311">
        <v>3</v>
      </c>
      <c r="M4311">
        <v>42</v>
      </c>
      <c r="N4311" t="s">
        <v>5177</v>
      </c>
      <c r="O4311" t="s">
        <v>4171</v>
      </c>
      <c r="P4311" t="s">
        <v>533</v>
      </c>
      <c r="Q4311" t="s">
        <v>534</v>
      </c>
      <c r="S4311" t="s">
        <v>241</v>
      </c>
      <c r="T4311" t="s">
        <v>4727</v>
      </c>
      <c r="U4311" t="s">
        <v>5178</v>
      </c>
      <c r="V4311" t="s">
        <v>4707</v>
      </c>
      <c r="X4311" t="str">
        <f>VLOOKUP(pbp!V1544, games!$B$2:$R$40, 3, FALSE)</f>
        <v>2019-11-10T18:00Z</v>
      </c>
      <c r="Y4311">
        <f>VLOOKUP(1*V4311,NFLGames!$H$11:$H$555,1,FALSE)</f>
        <v>401220327</v>
      </c>
      <c r="Z4311">
        <f>VLOOKUP($Y4311, NFLGames!$H$11:$K$555,2,FALSE)</f>
        <v>2020</v>
      </c>
      <c r="AA4311">
        <f>VLOOKUP($Y4311, NFLGames!$H$11:$K$555,3,FALSE)</f>
        <v>10</v>
      </c>
      <c r="AB4311" s="6">
        <f>IF(A4312=0, 0, AH4312-tbl_pbp[[#This Row],[Saints Win %]])</f>
        <v>0</v>
      </c>
      <c r="AE4311">
        <f>ABS(tbl_pbp[[#This Row],[play.homeScore]]-tbl_pbp[[#This Row],[play.awayScore]])</f>
        <v>14</v>
      </c>
      <c r="AF4311">
        <f>IF(tbl_pbp[[#This Row],[Play Saints Win % Increase]]&gt;=$AF$4,1,0)</f>
        <v>0</v>
      </c>
      <c r="AG4311" t="str">
        <f>VLOOKUP(tbl_pbp[[#This Row],[gameId]], games!$B$2:$T$40, 9, FALSE)</f>
        <v>san-francisco-49ers</v>
      </c>
      <c r="AH4311" s="5">
        <f>IF(tbl_pbp[[#This Row],[AwayTeam]] &lt;&gt; "new-orleans-saints", tbl_pbp[[#This Row],[homeWinPercentage]], 1-tbl_pbp[[#This Row],[homeWinPercentage]])</f>
        <v>0.999</v>
      </c>
      <c r="AI4311" s="13">
        <f>tbl_pbp[[#This Row],[Kamara]]*tbl_pbp[[#This Row],[Impactful Play]]</f>
        <v>0</v>
      </c>
      <c r="AJ4311" s="13">
        <f>tbl_pbp[[#This Row],[Thomas]]*tbl_pbp[[#This Row],[Impactful Play]]</f>
        <v>0</v>
      </c>
      <c r="AK4311" s="13" t="str">
        <f>VLOOKUP(tbl_pbp[[#This Row],[Play Saints Win % Increase]], tbl_impact[],3,TRUE)</f>
        <v>Scented (0 to +5%)</v>
      </c>
    </row>
    <row r="4312" spans="1:37">
      <c r="A4312" s="1">
        <v>158</v>
      </c>
      <c r="B4312" s="5">
        <v>0.999</v>
      </c>
      <c r="C4312" t="s">
        <v>5179</v>
      </c>
      <c r="D4312">
        <v>0</v>
      </c>
      <c r="E4312">
        <v>0</v>
      </c>
      <c r="F4312">
        <v>4</v>
      </c>
      <c r="G4312">
        <v>27</v>
      </c>
      <c r="H4312">
        <v>13</v>
      </c>
      <c r="I4312">
        <v>10</v>
      </c>
      <c r="J4312">
        <v>66</v>
      </c>
      <c r="K4312" t="s">
        <v>4709</v>
      </c>
      <c r="L4312">
        <v>1</v>
      </c>
      <c r="M4312">
        <v>66</v>
      </c>
      <c r="N4312" t="s">
        <v>5180</v>
      </c>
      <c r="O4312" t="s">
        <v>1845</v>
      </c>
      <c r="P4312" t="s">
        <v>22</v>
      </c>
      <c r="Q4312" t="s">
        <v>37</v>
      </c>
      <c r="S4312" t="s">
        <v>33</v>
      </c>
      <c r="T4312" t="s">
        <v>4719</v>
      </c>
      <c r="U4312" t="s">
        <v>5181</v>
      </c>
      <c r="V4312" t="s">
        <v>4707</v>
      </c>
      <c r="X4312" t="str">
        <f>VLOOKUP(pbp!V1545, games!$B$2:$R$40, 3, FALSE)</f>
        <v>2019-11-10T18:00Z</v>
      </c>
      <c r="Y4312">
        <f>VLOOKUP(1*V4312,NFLGames!$H$11:$H$555,1,FALSE)</f>
        <v>401220327</v>
      </c>
      <c r="Z4312">
        <f>VLOOKUP($Y4312, NFLGames!$H$11:$K$555,2,FALSE)</f>
        <v>2020</v>
      </c>
      <c r="AA4312">
        <f>VLOOKUP($Y4312, NFLGames!$H$11:$K$555,3,FALSE)</f>
        <v>10</v>
      </c>
      <c r="AB4312" s="6">
        <f>IF(A4313=0, 0, AH4313-tbl_pbp[[#This Row],[Saints Win %]])</f>
        <v>-9.000000000000008E-3</v>
      </c>
      <c r="AE4312">
        <f>ABS(tbl_pbp[[#This Row],[play.homeScore]]-tbl_pbp[[#This Row],[play.awayScore]])</f>
        <v>14</v>
      </c>
      <c r="AF4312">
        <f>IF(tbl_pbp[[#This Row],[Play Saints Win % Increase]]&gt;=$AF$4,1,0)</f>
        <v>0</v>
      </c>
      <c r="AG4312" t="str">
        <f>VLOOKUP(tbl_pbp[[#This Row],[gameId]], games!$B$2:$T$40, 9, FALSE)</f>
        <v>san-francisco-49ers</v>
      </c>
      <c r="AH4312" s="5">
        <f>IF(tbl_pbp[[#This Row],[AwayTeam]] &lt;&gt; "new-orleans-saints", tbl_pbp[[#This Row],[homeWinPercentage]], 1-tbl_pbp[[#This Row],[homeWinPercentage]])</f>
        <v>0.999</v>
      </c>
      <c r="AI4312" s="13">
        <f>tbl_pbp[[#This Row],[Kamara]]*tbl_pbp[[#This Row],[Impactful Play]]</f>
        <v>0</v>
      </c>
      <c r="AJ4312" s="13">
        <f>tbl_pbp[[#This Row],[Thomas]]*tbl_pbp[[#This Row],[Impactful Play]]</f>
        <v>0</v>
      </c>
      <c r="AK4312" s="13" t="str">
        <f>VLOOKUP(tbl_pbp[[#This Row],[Play Saints Win % Increase]], tbl_impact[],3,TRUE)</f>
        <v>Bad (0 to -5%)</v>
      </c>
    </row>
    <row r="4313" spans="1:37">
      <c r="A4313" s="1">
        <v>159</v>
      </c>
      <c r="B4313" s="5">
        <v>0.99</v>
      </c>
      <c r="C4313" t="s">
        <v>5182</v>
      </c>
      <c r="D4313">
        <v>0</v>
      </c>
      <c r="E4313">
        <v>0</v>
      </c>
      <c r="F4313">
        <v>4</v>
      </c>
      <c r="G4313">
        <v>27</v>
      </c>
      <c r="H4313">
        <v>13</v>
      </c>
      <c r="I4313">
        <v>10</v>
      </c>
      <c r="J4313">
        <v>66</v>
      </c>
      <c r="K4313" t="s">
        <v>4709</v>
      </c>
      <c r="L4313">
        <v>2</v>
      </c>
      <c r="M4313">
        <v>66</v>
      </c>
      <c r="N4313" t="s">
        <v>5183</v>
      </c>
      <c r="O4313" t="s">
        <v>345</v>
      </c>
      <c r="P4313" t="s">
        <v>30</v>
      </c>
      <c r="Q4313" t="s">
        <v>31</v>
      </c>
      <c r="R4313" t="s">
        <v>32</v>
      </c>
      <c r="S4313" t="s">
        <v>120</v>
      </c>
      <c r="T4313" t="s">
        <v>4719</v>
      </c>
      <c r="U4313" t="s">
        <v>5184</v>
      </c>
      <c r="V4313" t="s">
        <v>4707</v>
      </c>
      <c r="X4313" t="str">
        <f>VLOOKUP(pbp!V1546, games!$B$2:$R$40, 3, FALSE)</f>
        <v>2019-11-10T18:00Z</v>
      </c>
      <c r="Y4313">
        <f>VLOOKUP(1*V4313,NFLGames!$H$11:$H$555,1,FALSE)</f>
        <v>401220327</v>
      </c>
      <c r="Z4313">
        <f>VLOOKUP($Y4313, NFLGames!$H$11:$K$555,2,FALSE)</f>
        <v>2020</v>
      </c>
      <c r="AA4313">
        <f>VLOOKUP($Y4313, NFLGames!$H$11:$K$555,3,FALSE)</f>
        <v>10</v>
      </c>
      <c r="AB4313" s="6">
        <f>IF(A4314=0, 0, AH4314-tbl_pbp[[#This Row],[Saints Win %]])</f>
        <v>9.000000000000008E-3</v>
      </c>
      <c r="AE4313">
        <f>ABS(tbl_pbp[[#This Row],[play.homeScore]]-tbl_pbp[[#This Row],[play.awayScore]])</f>
        <v>14</v>
      </c>
      <c r="AF4313">
        <f>IF(tbl_pbp[[#This Row],[Play Saints Win % Increase]]&gt;=$AF$4,1,0)</f>
        <v>0</v>
      </c>
      <c r="AG4313" t="str">
        <f>VLOOKUP(tbl_pbp[[#This Row],[gameId]], games!$B$2:$T$40, 9, FALSE)</f>
        <v>san-francisco-49ers</v>
      </c>
      <c r="AH4313" s="5">
        <f>IF(tbl_pbp[[#This Row],[AwayTeam]] &lt;&gt; "new-orleans-saints", tbl_pbp[[#This Row],[homeWinPercentage]], 1-tbl_pbp[[#This Row],[homeWinPercentage]])</f>
        <v>0.99</v>
      </c>
      <c r="AI4313" s="13">
        <f>tbl_pbp[[#This Row],[Kamara]]*tbl_pbp[[#This Row],[Impactful Play]]</f>
        <v>0</v>
      </c>
      <c r="AJ4313" s="13">
        <f>tbl_pbp[[#This Row],[Thomas]]*tbl_pbp[[#This Row],[Impactful Play]]</f>
        <v>0</v>
      </c>
      <c r="AK4313" s="13" t="str">
        <f>VLOOKUP(tbl_pbp[[#This Row],[Play Saints Win % Increase]], tbl_impact[],3,TRUE)</f>
        <v>Scented (0 to +5%)</v>
      </c>
    </row>
    <row r="4314" spans="1:37">
      <c r="A4314" s="1">
        <v>160</v>
      </c>
      <c r="B4314" s="5">
        <v>0.999</v>
      </c>
      <c r="C4314" t="s">
        <v>5185</v>
      </c>
      <c r="D4314">
        <v>0</v>
      </c>
      <c r="E4314">
        <v>0</v>
      </c>
      <c r="F4314">
        <v>4</v>
      </c>
      <c r="G4314">
        <v>27</v>
      </c>
      <c r="H4314">
        <v>13</v>
      </c>
      <c r="I4314">
        <v>10</v>
      </c>
      <c r="J4314">
        <v>40</v>
      </c>
      <c r="K4314" t="s">
        <v>4709</v>
      </c>
      <c r="L4314">
        <v>1</v>
      </c>
      <c r="M4314">
        <v>40</v>
      </c>
      <c r="N4314" t="s">
        <v>5186</v>
      </c>
      <c r="O4314" t="s">
        <v>4387</v>
      </c>
      <c r="P4314" t="s">
        <v>30</v>
      </c>
      <c r="Q4314" t="s">
        <v>31</v>
      </c>
      <c r="R4314" t="s">
        <v>32</v>
      </c>
      <c r="S4314" t="s">
        <v>33</v>
      </c>
      <c r="T4314" t="s">
        <v>117</v>
      </c>
      <c r="U4314" t="s">
        <v>118</v>
      </c>
      <c r="V4314" t="s">
        <v>4707</v>
      </c>
      <c r="X4314" t="str">
        <f>VLOOKUP(pbp!V1547, games!$B$2:$R$40, 3, FALSE)</f>
        <v>2019-11-10T18:00Z</v>
      </c>
      <c r="Y4314">
        <f>VLOOKUP(1*V4314,NFLGames!$H$11:$H$555,1,FALSE)</f>
        <v>401220327</v>
      </c>
      <c r="Z4314">
        <f>VLOOKUP($Y4314, NFLGames!$H$11:$K$555,2,FALSE)</f>
        <v>2020</v>
      </c>
      <c r="AA4314">
        <f>VLOOKUP($Y4314, NFLGames!$H$11:$K$555,3,FALSE)</f>
        <v>10</v>
      </c>
      <c r="AB4314" s="6">
        <f>IF(A4315=0, 0, AH4315-tbl_pbp[[#This Row],[Saints Win %]])</f>
        <v>0</v>
      </c>
      <c r="AE4314">
        <f>ABS(tbl_pbp[[#This Row],[play.homeScore]]-tbl_pbp[[#This Row],[play.awayScore]])</f>
        <v>14</v>
      </c>
      <c r="AF4314">
        <f>IF(tbl_pbp[[#This Row],[Play Saints Win % Increase]]&gt;=$AF$4,1,0)</f>
        <v>0</v>
      </c>
      <c r="AG4314" t="str">
        <f>VLOOKUP(tbl_pbp[[#This Row],[gameId]], games!$B$2:$T$40, 9, FALSE)</f>
        <v>san-francisco-49ers</v>
      </c>
      <c r="AH4314" s="5">
        <f>IF(tbl_pbp[[#This Row],[AwayTeam]] &lt;&gt; "new-orleans-saints", tbl_pbp[[#This Row],[homeWinPercentage]], 1-tbl_pbp[[#This Row],[homeWinPercentage]])</f>
        <v>0.999</v>
      </c>
      <c r="AI4314" s="13">
        <f>tbl_pbp[[#This Row],[Kamara]]*tbl_pbp[[#This Row],[Impactful Play]]</f>
        <v>0</v>
      </c>
      <c r="AJ4314" s="13">
        <f>tbl_pbp[[#This Row],[Thomas]]*tbl_pbp[[#This Row],[Impactful Play]]</f>
        <v>0</v>
      </c>
      <c r="AK4314" s="13" t="str">
        <f>VLOOKUP(tbl_pbp[[#This Row],[Play Saints Win % Increase]], tbl_impact[],3,TRUE)</f>
        <v>Scented (0 to +5%)</v>
      </c>
    </row>
    <row r="4315" spans="1:37">
      <c r="A4315" s="1">
        <v>161</v>
      </c>
      <c r="B4315" s="5">
        <v>0.999</v>
      </c>
      <c r="C4315" t="s">
        <v>5187</v>
      </c>
      <c r="D4315">
        <v>0</v>
      </c>
      <c r="E4315">
        <v>0</v>
      </c>
      <c r="F4315">
        <v>4</v>
      </c>
      <c r="G4315">
        <v>27</v>
      </c>
      <c r="H4315">
        <v>13</v>
      </c>
      <c r="I4315">
        <v>10</v>
      </c>
      <c r="J4315">
        <v>18</v>
      </c>
      <c r="K4315" t="s">
        <v>4709</v>
      </c>
      <c r="L4315">
        <v>1</v>
      </c>
      <c r="M4315">
        <v>70</v>
      </c>
      <c r="N4315" t="s">
        <v>5188</v>
      </c>
      <c r="O4315" t="s">
        <v>482</v>
      </c>
      <c r="P4315" t="s">
        <v>22</v>
      </c>
      <c r="Q4315" t="s">
        <v>37</v>
      </c>
      <c r="S4315" t="s">
        <v>33</v>
      </c>
      <c r="T4315" t="s">
        <v>191</v>
      </c>
      <c r="U4315" t="s">
        <v>2280</v>
      </c>
      <c r="V4315" t="s">
        <v>4707</v>
      </c>
      <c r="X4315" t="str">
        <f>VLOOKUP(pbp!V1548, games!$B$2:$R$40, 3, FALSE)</f>
        <v>2019-11-10T18:00Z</v>
      </c>
      <c r="Y4315">
        <f>VLOOKUP(1*V4315,NFLGames!$H$11:$H$555,1,FALSE)</f>
        <v>401220327</v>
      </c>
      <c r="Z4315">
        <f>VLOOKUP($Y4315, NFLGames!$H$11:$K$555,2,FALSE)</f>
        <v>2020</v>
      </c>
      <c r="AA4315">
        <f>VLOOKUP($Y4315, NFLGames!$H$11:$K$555,3,FALSE)</f>
        <v>10</v>
      </c>
      <c r="AB4315" s="6">
        <f>IF(A4316=0, 0, AH4316-tbl_pbp[[#This Row],[Saints Win %]])</f>
        <v>0</v>
      </c>
      <c r="AE4315">
        <f>ABS(tbl_pbp[[#This Row],[play.homeScore]]-tbl_pbp[[#This Row],[play.awayScore]])</f>
        <v>14</v>
      </c>
      <c r="AF4315">
        <f>IF(tbl_pbp[[#This Row],[Play Saints Win % Increase]]&gt;=$AF$4,1,0)</f>
        <v>0</v>
      </c>
      <c r="AG4315" t="str">
        <f>VLOOKUP(tbl_pbp[[#This Row],[gameId]], games!$B$2:$T$40, 9, FALSE)</f>
        <v>san-francisco-49ers</v>
      </c>
      <c r="AH4315" s="5">
        <f>IF(tbl_pbp[[#This Row],[AwayTeam]] &lt;&gt; "new-orleans-saints", tbl_pbp[[#This Row],[homeWinPercentage]], 1-tbl_pbp[[#This Row],[homeWinPercentage]])</f>
        <v>0.999</v>
      </c>
      <c r="AI4315" s="13">
        <f>tbl_pbp[[#This Row],[Kamara]]*tbl_pbp[[#This Row],[Impactful Play]]</f>
        <v>0</v>
      </c>
      <c r="AJ4315" s="13">
        <f>tbl_pbp[[#This Row],[Thomas]]*tbl_pbp[[#This Row],[Impactful Play]]</f>
        <v>0</v>
      </c>
      <c r="AK4315" s="13" t="str">
        <f>VLOOKUP(tbl_pbp[[#This Row],[Play Saints Win % Increase]], tbl_impact[],3,TRUE)</f>
        <v>Scented (0 to +5%)</v>
      </c>
    </row>
    <row r="4316" spans="1:37">
      <c r="A4316" s="1">
        <v>162</v>
      </c>
      <c r="B4316" s="5">
        <v>0.999</v>
      </c>
      <c r="C4316" t="s">
        <v>5189</v>
      </c>
      <c r="D4316">
        <v>0</v>
      </c>
      <c r="E4316">
        <v>0</v>
      </c>
      <c r="F4316">
        <v>4</v>
      </c>
      <c r="G4316">
        <v>27</v>
      </c>
      <c r="H4316">
        <v>13</v>
      </c>
      <c r="I4316">
        <v>10</v>
      </c>
      <c r="J4316">
        <v>18</v>
      </c>
      <c r="K4316" t="s">
        <v>4709</v>
      </c>
      <c r="L4316">
        <v>2</v>
      </c>
      <c r="M4316">
        <v>18</v>
      </c>
      <c r="N4316" t="s">
        <v>5190</v>
      </c>
      <c r="O4316" t="s">
        <v>1305</v>
      </c>
      <c r="P4316" t="s">
        <v>450</v>
      </c>
      <c r="Q4316" t="s">
        <v>451</v>
      </c>
      <c r="R4316" t="s">
        <v>452</v>
      </c>
      <c r="S4316" t="s">
        <v>120</v>
      </c>
      <c r="T4316" t="s">
        <v>191</v>
      </c>
      <c r="U4316" t="s">
        <v>5191</v>
      </c>
      <c r="V4316" t="s">
        <v>4707</v>
      </c>
      <c r="X4316" t="str">
        <f>VLOOKUP(pbp!V1549, games!$B$2:$R$40, 3, FALSE)</f>
        <v>2019-11-10T18:00Z</v>
      </c>
      <c r="Y4316">
        <f>VLOOKUP(1*V4316,NFLGames!$H$11:$H$555,1,FALSE)</f>
        <v>401220327</v>
      </c>
      <c r="Z4316">
        <f>VLOOKUP($Y4316, NFLGames!$H$11:$K$555,2,FALSE)</f>
        <v>2020</v>
      </c>
      <c r="AA4316">
        <f>VLOOKUP($Y4316, NFLGames!$H$11:$K$555,3,FALSE)</f>
        <v>10</v>
      </c>
      <c r="AB4316" s="6">
        <f>IF(A4317=0, 0, AH4317-tbl_pbp[[#This Row],[Saints Win %]])</f>
        <v>0</v>
      </c>
      <c r="AE4316">
        <f>ABS(tbl_pbp[[#This Row],[play.homeScore]]-tbl_pbp[[#This Row],[play.awayScore]])</f>
        <v>14</v>
      </c>
      <c r="AF4316">
        <f>IF(tbl_pbp[[#This Row],[Play Saints Win % Increase]]&gt;=$AF$4,1,0)</f>
        <v>0</v>
      </c>
      <c r="AG4316" t="str">
        <f>VLOOKUP(tbl_pbp[[#This Row],[gameId]], games!$B$2:$T$40, 9, FALSE)</f>
        <v>san-francisco-49ers</v>
      </c>
      <c r="AH4316" s="5">
        <f>IF(tbl_pbp[[#This Row],[AwayTeam]] &lt;&gt; "new-orleans-saints", tbl_pbp[[#This Row],[homeWinPercentage]], 1-tbl_pbp[[#This Row],[homeWinPercentage]])</f>
        <v>0.999</v>
      </c>
      <c r="AI4316" s="13">
        <f>tbl_pbp[[#This Row],[Kamara]]*tbl_pbp[[#This Row],[Impactful Play]]</f>
        <v>0</v>
      </c>
      <c r="AJ4316" s="13">
        <f>tbl_pbp[[#This Row],[Thomas]]*tbl_pbp[[#This Row],[Impactful Play]]</f>
        <v>0</v>
      </c>
      <c r="AK4316" s="13" t="str">
        <f>VLOOKUP(tbl_pbp[[#This Row],[Play Saints Win % Increase]], tbl_impact[],3,TRUE)</f>
        <v>Scented (0 to +5%)</v>
      </c>
    </row>
    <row r="4317" spans="1:37">
      <c r="A4317" s="1">
        <v>163</v>
      </c>
      <c r="B4317" s="5">
        <v>0.999</v>
      </c>
      <c r="C4317" t="s">
        <v>5192</v>
      </c>
      <c r="D4317">
        <v>0</v>
      </c>
      <c r="E4317">
        <v>0</v>
      </c>
      <c r="F4317">
        <v>4</v>
      </c>
      <c r="G4317">
        <v>27</v>
      </c>
      <c r="H4317">
        <v>13</v>
      </c>
      <c r="I4317">
        <v>10</v>
      </c>
      <c r="J4317">
        <v>20</v>
      </c>
      <c r="K4317" t="s">
        <v>29</v>
      </c>
      <c r="L4317">
        <v>1</v>
      </c>
      <c r="M4317">
        <v>80</v>
      </c>
      <c r="N4317" t="s">
        <v>5193</v>
      </c>
      <c r="O4317" t="s">
        <v>686</v>
      </c>
      <c r="P4317" t="s">
        <v>45</v>
      </c>
      <c r="Q4317" t="s">
        <v>46</v>
      </c>
      <c r="R4317" t="s">
        <v>47</v>
      </c>
      <c r="S4317" t="s">
        <v>33</v>
      </c>
      <c r="T4317" t="s">
        <v>165</v>
      </c>
      <c r="U4317" t="s">
        <v>571</v>
      </c>
      <c r="V4317" t="s">
        <v>4707</v>
      </c>
      <c r="X4317" t="str">
        <f>VLOOKUP(pbp!V1550, games!$B$2:$R$40, 3, FALSE)</f>
        <v>2019-11-10T18:00Z</v>
      </c>
      <c r="Y4317">
        <f>VLOOKUP(1*V4317,NFLGames!$H$11:$H$555,1,FALSE)</f>
        <v>401220327</v>
      </c>
      <c r="Z4317">
        <f>VLOOKUP($Y4317, NFLGames!$H$11:$K$555,2,FALSE)</f>
        <v>2020</v>
      </c>
      <c r="AA4317">
        <f>VLOOKUP($Y4317, NFLGames!$H$11:$K$555,3,FALSE)</f>
        <v>10</v>
      </c>
      <c r="AB4317" s="6">
        <f>IF(A4318=0, 0, AH4318-tbl_pbp[[#This Row],[Saints Win %]])</f>
        <v>0</v>
      </c>
      <c r="AE4317">
        <f>ABS(tbl_pbp[[#This Row],[play.homeScore]]-tbl_pbp[[#This Row],[play.awayScore]])</f>
        <v>14</v>
      </c>
      <c r="AF4317">
        <f>IF(tbl_pbp[[#This Row],[Play Saints Win % Increase]]&gt;=$AF$4,1,0)</f>
        <v>0</v>
      </c>
      <c r="AG4317" t="str">
        <f>VLOOKUP(tbl_pbp[[#This Row],[gameId]], games!$B$2:$T$40, 9, FALSE)</f>
        <v>san-francisco-49ers</v>
      </c>
      <c r="AH4317" s="5">
        <f>IF(tbl_pbp[[#This Row],[AwayTeam]] &lt;&gt; "new-orleans-saints", tbl_pbp[[#This Row],[homeWinPercentage]], 1-tbl_pbp[[#This Row],[homeWinPercentage]])</f>
        <v>0.999</v>
      </c>
      <c r="AI4317" s="13">
        <f>tbl_pbp[[#This Row],[Kamara]]*tbl_pbp[[#This Row],[Impactful Play]]</f>
        <v>0</v>
      </c>
      <c r="AJ4317" s="13">
        <f>tbl_pbp[[#This Row],[Thomas]]*tbl_pbp[[#This Row],[Impactful Play]]</f>
        <v>0</v>
      </c>
      <c r="AK4317" s="13" t="str">
        <f>VLOOKUP(tbl_pbp[[#This Row],[Play Saints Win % Increase]], tbl_impact[],3,TRUE)</f>
        <v>Scented (0 to +5%)</v>
      </c>
    </row>
    <row r="4318" spans="1:37">
      <c r="A4318" s="1">
        <v>164</v>
      </c>
      <c r="B4318" s="5">
        <v>0.999</v>
      </c>
      <c r="C4318" t="s">
        <v>5194</v>
      </c>
      <c r="D4318">
        <v>0</v>
      </c>
      <c r="E4318">
        <v>0</v>
      </c>
      <c r="F4318">
        <v>4</v>
      </c>
      <c r="G4318">
        <v>27</v>
      </c>
      <c r="H4318">
        <v>13</v>
      </c>
      <c r="I4318">
        <v>7</v>
      </c>
      <c r="J4318">
        <v>23</v>
      </c>
      <c r="K4318" t="s">
        <v>29</v>
      </c>
      <c r="L4318">
        <v>2</v>
      </c>
      <c r="M4318">
        <v>77</v>
      </c>
      <c r="N4318" t="s">
        <v>5195</v>
      </c>
      <c r="O4318" t="s">
        <v>2985</v>
      </c>
      <c r="P4318" t="s">
        <v>124</v>
      </c>
      <c r="Q4318" t="s">
        <v>125</v>
      </c>
      <c r="R4318" t="s">
        <v>126</v>
      </c>
      <c r="V4318" t="s">
        <v>4707</v>
      </c>
      <c r="X4318" t="str">
        <f>VLOOKUP(pbp!V1551, games!$B$2:$R$40, 3, FALSE)</f>
        <v>2019-11-10T18:00Z</v>
      </c>
      <c r="Y4318">
        <f>VLOOKUP(1*V4318,NFLGames!$H$11:$H$555,1,FALSE)</f>
        <v>401220327</v>
      </c>
      <c r="Z4318">
        <f>VLOOKUP($Y4318, NFLGames!$H$11:$K$555,2,FALSE)</f>
        <v>2020</v>
      </c>
      <c r="AA4318">
        <f>VLOOKUP($Y4318, NFLGames!$H$11:$K$555,3,FALSE)</f>
        <v>10</v>
      </c>
      <c r="AB4318" s="6">
        <f>IF(A4319=0, 0, AH4319-tbl_pbp[[#This Row],[Saints Win %]])</f>
        <v>-1.0000000000000009E-3</v>
      </c>
      <c r="AE4318">
        <f>ABS(tbl_pbp[[#This Row],[play.homeScore]]-tbl_pbp[[#This Row],[play.awayScore]])</f>
        <v>14</v>
      </c>
      <c r="AF4318">
        <f>IF(tbl_pbp[[#This Row],[Play Saints Win % Increase]]&gt;=$AF$4,1,0)</f>
        <v>0</v>
      </c>
      <c r="AG4318" t="str">
        <f>VLOOKUP(tbl_pbp[[#This Row],[gameId]], games!$B$2:$T$40, 9, FALSE)</f>
        <v>san-francisco-49ers</v>
      </c>
      <c r="AH4318" s="5">
        <f>IF(tbl_pbp[[#This Row],[AwayTeam]] &lt;&gt; "new-orleans-saints", tbl_pbp[[#This Row],[homeWinPercentage]], 1-tbl_pbp[[#This Row],[homeWinPercentage]])</f>
        <v>0.999</v>
      </c>
      <c r="AI4318" s="13">
        <f>tbl_pbp[[#This Row],[Kamara]]*tbl_pbp[[#This Row],[Impactful Play]]</f>
        <v>0</v>
      </c>
      <c r="AJ4318" s="13">
        <f>tbl_pbp[[#This Row],[Thomas]]*tbl_pbp[[#This Row],[Impactful Play]]</f>
        <v>0</v>
      </c>
      <c r="AK4318" s="13" t="str">
        <f>VLOOKUP(tbl_pbp[[#This Row],[Play Saints Win % Increase]], tbl_impact[],3,TRUE)</f>
        <v>Bad (0 to -5%)</v>
      </c>
    </row>
    <row r="4319" spans="1:37">
      <c r="A4319" s="1">
        <v>165</v>
      </c>
      <c r="B4319" s="5">
        <v>0.998</v>
      </c>
      <c r="C4319" t="s">
        <v>5196</v>
      </c>
      <c r="D4319">
        <v>0</v>
      </c>
      <c r="E4319">
        <v>0</v>
      </c>
      <c r="F4319">
        <v>4</v>
      </c>
      <c r="G4319">
        <v>27</v>
      </c>
      <c r="H4319">
        <v>13</v>
      </c>
      <c r="I4319">
        <v>7</v>
      </c>
      <c r="J4319">
        <v>23</v>
      </c>
      <c r="K4319" t="s">
        <v>29</v>
      </c>
      <c r="L4319">
        <v>2</v>
      </c>
      <c r="M4319">
        <v>77</v>
      </c>
      <c r="N4319" t="s">
        <v>5197</v>
      </c>
      <c r="O4319" t="s">
        <v>2985</v>
      </c>
      <c r="P4319" t="s">
        <v>45</v>
      </c>
      <c r="Q4319" t="s">
        <v>46</v>
      </c>
      <c r="R4319" t="s">
        <v>47</v>
      </c>
      <c r="S4319" t="s">
        <v>220</v>
      </c>
      <c r="T4319" t="s">
        <v>217</v>
      </c>
      <c r="U4319" t="s">
        <v>2423</v>
      </c>
      <c r="V4319" t="s">
        <v>4707</v>
      </c>
      <c r="X4319" t="str">
        <f>VLOOKUP(pbp!V1552, games!$B$2:$R$40, 3, FALSE)</f>
        <v>2019-11-17T18:00Z</v>
      </c>
      <c r="Y4319">
        <f>VLOOKUP(1*V4319,NFLGames!$H$11:$H$555,1,FALSE)</f>
        <v>401220327</v>
      </c>
      <c r="Z4319">
        <f>VLOOKUP($Y4319, NFLGames!$H$11:$K$555,2,FALSE)</f>
        <v>2020</v>
      </c>
      <c r="AA4319">
        <f>VLOOKUP($Y4319, NFLGames!$H$11:$K$555,3,FALSE)</f>
        <v>10</v>
      </c>
      <c r="AB4319" s="6">
        <f>IF(A4320=0, 0, AH4320-tbl_pbp[[#This Row],[Saints Win %]])</f>
        <v>1.0000000000000009E-3</v>
      </c>
      <c r="AE4319">
        <f>ABS(tbl_pbp[[#This Row],[play.homeScore]]-tbl_pbp[[#This Row],[play.awayScore]])</f>
        <v>14</v>
      </c>
      <c r="AF4319">
        <f>IF(tbl_pbp[[#This Row],[Play Saints Win % Increase]]&gt;=$AF$4,1,0)</f>
        <v>0</v>
      </c>
      <c r="AG4319" t="str">
        <f>VLOOKUP(tbl_pbp[[#This Row],[gameId]], games!$B$2:$T$40, 9, FALSE)</f>
        <v>san-francisco-49ers</v>
      </c>
      <c r="AH4319" s="5">
        <f>IF(tbl_pbp[[#This Row],[AwayTeam]] &lt;&gt; "new-orleans-saints", tbl_pbp[[#This Row],[homeWinPercentage]], 1-tbl_pbp[[#This Row],[homeWinPercentage]])</f>
        <v>0.998</v>
      </c>
      <c r="AI4319" s="13">
        <f>tbl_pbp[[#This Row],[Kamara]]*tbl_pbp[[#This Row],[Impactful Play]]</f>
        <v>0</v>
      </c>
      <c r="AJ4319" s="13">
        <f>tbl_pbp[[#This Row],[Thomas]]*tbl_pbp[[#This Row],[Impactful Play]]</f>
        <v>0</v>
      </c>
      <c r="AK4319" s="13" t="str">
        <f>VLOOKUP(tbl_pbp[[#This Row],[Play Saints Win % Increase]], tbl_impact[],3,TRUE)</f>
        <v>Scented (0 to +5%)</v>
      </c>
    </row>
    <row r="4320" spans="1:37">
      <c r="A4320" s="1">
        <v>166</v>
      </c>
      <c r="B4320" s="5">
        <v>0.999</v>
      </c>
      <c r="C4320" t="s">
        <v>5198</v>
      </c>
      <c r="D4320">
        <v>0</v>
      </c>
      <c r="E4320">
        <v>0</v>
      </c>
      <c r="F4320">
        <v>4</v>
      </c>
      <c r="G4320">
        <v>27</v>
      </c>
      <c r="H4320">
        <v>13</v>
      </c>
      <c r="I4320">
        <v>10</v>
      </c>
      <c r="J4320">
        <v>30</v>
      </c>
      <c r="K4320" t="s">
        <v>29</v>
      </c>
      <c r="L4320">
        <v>1</v>
      </c>
      <c r="M4320">
        <v>70</v>
      </c>
      <c r="N4320" t="s">
        <v>229</v>
      </c>
      <c r="O4320" t="s">
        <v>230</v>
      </c>
      <c r="P4320" t="s">
        <v>231</v>
      </c>
      <c r="Q4320" t="s">
        <v>232</v>
      </c>
      <c r="R4320" t="s">
        <v>233</v>
      </c>
      <c r="V4320" t="s">
        <v>4707</v>
      </c>
      <c r="X4320" t="str">
        <f>VLOOKUP(pbp!V1553, games!$B$2:$R$40, 3, FALSE)</f>
        <v>2019-11-17T18:00Z</v>
      </c>
      <c r="Y4320">
        <f>VLOOKUP(1*V4320,NFLGames!$H$11:$H$555,1,FALSE)</f>
        <v>401220327</v>
      </c>
      <c r="Z4320">
        <f>VLOOKUP($Y4320, NFLGames!$H$11:$K$555,2,FALSE)</f>
        <v>2020</v>
      </c>
      <c r="AA4320">
        <f>VLOOKUP($Y4320, NFLGames!$H$11:$K$555,3,FALSE)</f>
        <v>10</v>
      </c>
      <c r="AB4320" s="6">
        <f>IF(A4321=0, 0, AH4321-tbl_pbp[[#This Row],[Saints Win %]])</f>
        <v>0</v>
      </c>
      <c r="AE4320">
        <f>ABS(tbl_pbp[[#This Row],[play.homeScore]]-tbl_pbp[[#This Row],[play.awayScore]])</f>
        <v>14</v>
      </c>
      <c r="AF4320">
        <f>IF(tbl_pbp[[#This Row],[Play Saints Win % Increase]]&gt;=$AF$4,1,0)</f>
        <v>0</v>
      </c>
      <c r="AG4320" t="str">
        <f>VLOOKUP(tbl_pbp[[#This Row],[gameId]], games!$B$2:$T$40, 9, FALSE)</f>
        <v>san-francisco-49ers</v>
      </c>
      <c r="AH4320" s="5">
        <f>IF(tbl_pbp[[#This Row],[AwayTeam]] &lt;&gt; "new-orleans-saints", tbl_pbp[[#This Row],[homeWinPercentage]], 1-tbl_pbp[[#This Row],[homeWinPercentage]])</f>
        <v>0.999</v>
      </c>
      <c r="AI4320" s="13">
        <f>tbl_pbp[[#This Row],[Kamara]]*tbl_pbp[[#This Row],[Impactful Play]]</f>
        <v>0</v>
      </c>
      <c r="AJ4320" s="13">
        <f>tbl_pbp[[#This Row],[Thomas]]*tbl_pbp[[#This Row],[Impactful Play]]</f>
        <v>0</v>
      </c>
      <c r="AK4320" s="13" t="str">
        <f>VLOOKUP(tbl_pbp[[#This Row],[Play Saints Win % Increase]], tbl_impact[],3,TRUE)</f>
        <v>Scented (0 to +5%)</v>
      </c>
    </row>
    <row r="4321" spans="1:37">
      <c r="A4321" s="1">
        <v>167</v>
      </c>
      <c r="B4321" s="5">
        <v>0.999</v>
      </c>
      <c r="C4321" t="s">
        <v>5199</v>
      </c>
      <c r="D4321">
        <v>0</v>
      </c>
      <c r="E4321">
        <v>0</v>
      </c>
      <c r="F4321">
        <v>4</v>
      </c>
      <c r="G4321">
        <v>27</v>
      </c>
      <c r="H4321">
        <v>13</v>
      </c>
      <c r="I4321">
        <v>10</v>
      </c>
      <c r="J4321">
        <v>30</v>
      </c>
      <c r="K4321" t="s">
        <v>29</v>
      </c>
      <c r="L4321">
        <v>1</v>
      </c>
      <c r="M4321">
        <v>70</v>
      </c>
      <c r="N4321" t="s">
        <v>5200</v>
      </c>
      <c r="O4321" t="s">
        <v>230</v>
      </c>
      <c r="P4321" t="s">
        <v>45</v>
      </c>
      <c r="Q4321" t="s">
        <v>46</v>
      </c>
      <c r="R4321" t="s">
        <v>47</v>
      </c>
      <c r="S4321" t="s">
        <v>33</v>
      </c>
      <c r="T4321" t="s">
        <v>39</v>
      </c>
      <c r="U4321" t="s">
        <v>398</v>
      </c>
      <c r="V4321" t="s">
        <v>4707</v>
      </c>
      <c r="X4321" t="str">
        <f>VLOOKUP(pbp!V1554, games!$B$2:$R$40, 3, FALSE)</f>
        <v>2019-11-17T18:00Z</v>
      </c>
      <c r="Y4321">
        <f>VLOOKUP(1*V4321,NFLGames!$H$11:$H$555,1,FALSE)</f>
        <v>401220327</v>
      </c>
      <c r="Z4321">
        <f>VLOOKUP($Y4321, NFLGames!$H$11:$K$555,2,FALSE)</f>
        <v>2020</v>
      </c>
      <c r="AA4321">
        <f>VLOOKUP($Y4321, NFLGames!$H$11:$K$555,3,FALSE)</f>
        <v>10</v>
      </c>
      <c r="AB4321" s="6">
        <f>IF(A4322=0, 0, AH4322-tbl_pbp[[#This Row],[Saints Win %]])</f>
        <v>0</v>
      </c>
      <c r="AE4321">
        <f>ABS(tbl_pbp[[#This Row],[play.homeScore]]-tbl_pbp[[#This Row],[play.awayScore]])</f>
        <v>14</v>
      </c>
      <c r="AF4321">
        <f>IF(tbl_pbp[[#This Row],[Play Saints Win % Increase]]&gt;=$AF$4,1,0)</f>
        <v>0</v>
      </c>
      <c r="AG4321" t="str">
        <f>VLOOKUP(tbl_pbp[[#This Row],[gameId]], games!$B$2:$T$40, 9, FALSE)</f>
        <v>san-francisco-49ers</v>
      </c>
      <c r="AH4321" s="5">
        <f>IF(tbl_pbp[[#This Row],[AwayTeam]] &lt;&gt; "new-orleans-saints", tbl_pbp[[#This Row],[homeWinPercentage]], 1-tbl_pbp[[#This Row],[homeWinPercentage]])</f>
        <v>0.999</v>
      </c>
      <c r="AI4321" s="13">
        <f>tbl_pbp[[#This Row],[Kamara]]*tbl_pbp[[#This Row],[Impactful Play]]</f>
        <v>0</v>
      </c>
      <c r="AJ4321" s="13">
        <f>tbl_pbp[[#This Row],[Thomas]]*tbl_pbp[[#This Row],[Impactful Play]]</f>
        <v>0</v>
      </c>
      <c r="AK4321" s="13" t="str">
        <f>VLOOKUP(tbl_pbp[[#This Row],[Play Saints Win % Increase]], tbl_impact[],3,TRUE)</f>
        <v>Scented (0 to +5%)</v>
      </c>
    </row>
    <row r="4322" spans="1:37">
      <c r="A4322" s="1">
        <v>168</v>
      </c>
      <c r="B4322" s="5">
        <v>0.999</v>
      </c>
      <c r="C4322" t="s">
        <v>5201</v>
      </c>
      <c r="D4322">
        <v>0</v>
      </c>
      <c r="E4322">
        <v>0</v>
      </c>
      <c r="F4322">
        <v>4</v>
      </c>
      <c r="G4322">
        <v>27</v>
      </c>
      <c r="H4322">
        <v>13</v>
      </c>
      <c r="I4322">
        <v>11</v>
      </c>
      <c r="J4322">
        <v>29</v>
      </c>
      <c r="K4322" t="s">
        <v>29</v>
      </c>
      <c r="L4322">
        <v>2</v>
      </c>
      <c r="M4322">
        <v>71</v>
      </c>
      <c r="N4322" t="s">
        <v>5202</v>
      </c>
      <c r="O4322" t="s">
        <v>589</v>
      </c>
      <c r="P4322" t="s">
        <v>45</v>
      </c>
      <c r="Q4322" t="s">
        <v>46</v>
      </c>
      <c r="R4322" t="s">
        <v>47</v>
      </c>
      <c r="S4322" t="s">
        <v>147</v>
      </c>
      <c r="T4322" t="s">
        <v>401</v>
      </c>
      <c r="U4322" t="s">
        <v>5203</v>
      </c>
      <c r="V4322" t="s">
        <v>4707</v>
      </c>
      <c r="X4322" t="str">
        <f>VLOOKUP(pbp!V1555, games!$B$2:$R$40, 3, FALSE)</f>
        <v>2019-11-17T18:00Z</v>
      </c>
      <c r="Y4322">
        <f>VLOOKUP(1*V4322,NFLGames!$H$11:$H$555,1,FALSE)</f>
        <v>401220327</v>
      </c>
      <c r="Z4322">
        <f>VLOOKUP($Y4322, NFLGames!$H$11:$K$555,2,FALSE)</f>
        <v>2020</v>
      </c>
      <c r="AA4322">
        <f>VLOOKUP($Y4322, NFLGames!$H$11:$K$555,3,FALSE)</f>
        <v>10</v>
      </c>
      <c r="AB4322" s="6">
        <f>IF(A4323=0, 0, AH4323-tbl_pbp[[#This Row],[Saints Win %]])</f>
        <v>0</v>
      </c>
      <c r="AE4322">
        <f>ABS(tbl_pbp[[#This Row],[play.homeScore]]-tbl_pbp[[#This Row],[play.awayScore]])</f>
        <v>14</v>
      </c>
      <c r="AF4322">
        <f>IF(tbl_pbp[[#This Row],[Play Saints Win % Increase]]&gt;=$AF$4,1,0)</f>
        <v>0</v>
      </c>
      <c r="AG4322" t="str">
        <f>VLOOKUP(tbl_pbp[[#This Row],[gameId]], games!$B$2:$T$40, 9, FALSE)</f>
        <v>san-francisco-49ers</v>
      </c>
      <c r="AH4322" s="5">
        <f>IF(tbl_pbp[[#This Row],[AwayTeam]] &lt;&gt; "new-orleans-saints", tbl_pbp[[#This Row],[homeWinPercentage]], 1-tbl_pbp[[#This Row],[homeWinPercentage]])</f>
        <v>0.999</v>
      </c>
      <c r="AI4322" s="13">
        <f>tbl_pbp[[#This Row],[Kamara]]*tbl_pbp[[#This Row],[Impactful Play]]</f>
        <v>0</v>
      </c>
      <c r="AJ4322" s="13">
        <f>tbl_pbp[[#This Row],[Thomas]]*tbl_pbp[[#This Row],[Impactful Play]]</f>
        <v>0</v>
      </c>
      <c r="AK4322" s="13" t="str">
        <f>VLOOKUP(tbl_pbp[[#This Row],[Play Saints Win % Increase]], tbl_impact[],3,TRUE)</f>
        <v>Scented (0 to +5%)</v>
      </c>
    </row>
    <row r="4323" spans="1:37">
      <c r="A4323" s="1">
        <v>169</v>
      </c>
      <c r="B4323" s="5">
        <v>0.999</v>
      </c>
      <c r="C4323" t="s">
        <v>5204</v>
      </c>
      <c r="D4323">
        <v>0</v>
      </c>
      <c r="E4323">
        <v>0</v>
      </c>
      <c r="F4323">
        <v>4</v>
      </c>
      <c r="G4323">
        <v>27</v>
      </c>
      <c r="H4323">
        <v>13</v>
      </c>
      <c r="I4323">
        <v>14</v>
      </c>
      <c r="J4323">
        <v>26</v>
      </c>
      <c r="K4323" t="s">
        <v>29</v>
      </c>
      <c r="L4323">
        <v>3</v>
      </c>
      <c r="M4323">
        <v>74</v>
      </c>
      <c r="N4323" t="s">
        <v>5205</v>
      </c>
      <c r="O4323" t="s">
        <v>3960</v>
      </c>
      <c r="P4323" t="s">
        <v>45</v>
      </c>
      <c r="Q4323" t="s">
        <v>46</v>
      </c>
      <c r="R4323" t="s">
        <v>47</v>
      </c>
      <c r="S4323" t="s">
        <v>280</v>
      </c>
      <c r="T4323" t="s">
        <v>221</v>
      </c>
      <c r="U4323" t="s">
        <v>5206</v>
      </c>
      <c r="V4323" t="s">
        <v>4707</v>
      </c>
      <c r="X4323" t="str">
        <f>VLOOKUP(pbp!V1556, games!$B$2:$R$40, 3, FALSE)</f>
        <v>2019-11-17T18:00Z</v>
      </c>
      <c r="Y4323">
        <f>VLOOKUP(1*V4323,NFLGames!$H$11:$H$555,1,FALSE)</f>
        <v>401220327</v>
      </c>
      <c r="Z4323">
        <f>VLOOKUP($Y4323, NFLGames!$H$11:$K$555,2,FALSE)</f>
        <v>2020</v>
      </c>
      <c r="AA4323">
        <f>VLOOKUP($Y4323, NFLGames!$H$11:$K$555,3,FALSE)</f>
        <v>10</v>
      </c>
      <c r="AB4323" s="6">
        <f>IF(A4324=0, 0, AH4324-tbl_pbp[[#This Row],[Saints Win %]])</f>
        <v>1.0000000000000009E-3</v>
      </c>
      <c r="AE4323">
        <f>ABS(tbl_pbp[[#This Row],[play.homeScore]]-tbl_pbp[[#This Row],[play.awayScore]])</f>
        <v>14</v>
      </c>
      <c r="AF4323">
        <f>IF(tbl_pbp[[#This Row],[Play Saints Win % Increase]]&gt;=$AF$4,1,0)</f>
        <v>0</v>
      </c>
      <c r="AG4323" t="str">
        <f>VLOOKUP(tbl_pbp[[#This Row],[gameId]], games!$B$2:$T$40, 9, FALSE)</f>
        <v>san-francisco-49ers</v>
      </c>
      <c r="AH4323" s="5">
        <f>IF(tbl_pbp[[#This Row],[AwayTeam]] &lt;&gt; "new-orleans-saints", tbl_pbp[[#This Row],[homeWinPercentage]], 1-tbl_pbp[[#This Row],[homeWinPercentage]])</f>
        <v>0.999</v>
      </c>
      <c r="AI4323" s="13">
        <f>tbl_pbp[[#This Row],[Kamara]]*tbl_pbp[[#This Row],[Impactful Play]]</f>
        <v>0</v>
      </c>
      <c r="AJ4323" s="13">
        <f>tbl_pbp[[#This Row],[Thomas]]*tbl_pbp[[#This Row],[Impactful Play]]</f>
        <v>0</v>
      </c>
      <c r="AK4323" s="13" t="str">
        <f>VLOOKUP(tbl_pbp[[#This Row],[Play Saints Win % Increase]], tbl_impact[],3,TRUE)</f>
        <v>Scented (0 to +5%)</v>
      </c>
    </row>
    <row r="4324" spans="1:37">
      <c r="A4324" s="1">
        <v>170</v>
      </c>
      <c r="B4324" s="5">
        <v>1</v>
      </c>
      <c r="C4324" t="s">
        <v>5207</v>
      </c>
      <c r="D4324">
        <v>0</v>
      </c>
      <c r="E4324">
        <v>0</v>
      </c>
      <c r="F4324">
        <v>4</v>
      </c>
      <c r="G4324">
        <v>27</v>
      </c>
      <c r="H4324">
        <v>13</v>
      </c>
      <c r="I4324">
        <v>0</v>
      </c>
      <c r="J4324">
        <v>25</v>
      </c>
      <c r="L4324">
        <v>0</v>
      </c>
      <c r="M4324">
        <v>0</v>
      </c>
      <c r="N4324" t="s">
        <v>364</v>
      </c>
      <c r="O4324" t="s">
        <v>143</v>
      </c>
      <c r="P4324" t="s">
        <v>365</v>
      </c>
      <c r="Q4324" t="s">
        <v>366</v>
      </c>
      <c r="R4324" t="s">
        <v>367</v>
      </c>
      <c r="V4324" t="s">
        <v>4707</v>
      </c>
      <c r="X4324" t="str">
        <f>VLOOKUP(pbp!V1557, games!$B$2:$R$40, 3, FALSE)</f>
        <v>2019-11-17T18:00Z</v>
      </c>
      <c r="Y4324">
        <f>VLOOKUP(1*V4324,NFLGames!$H$11:$H$555,1,FALSE)</f>
        <v>401220327</v>
      </c>
      <c r="Z4324">
        <f>VLOOKUP($Y4324, NFLGames!$H$11:$K$555,2,FALSE)</f>
        <v>2020</v>
      </c>
      <c r="AA4324">
        <f>VLOOKUP($Y4324, NFLGames!$H$11:$K$555,3,FALSE)</f>
        <v>10</v>
      </c>
      <c r="AB4324" s="6">
        <f>IF(A4325=0, 0, AH4325-tbl_pbp[[#This Row],[Saints Win %]])</f>
        <v>0</v>
      </c>
      <c r="AE4324">
        <f>ABS(tbl_pbp[[#This Row],[play.homeScore]]-tbl_pbp[[#This Row],[play.awayScore]])</f>
        <v>14</v>
      </c>
      <c r="AF4324">
        <f>IF(tbl_pbp[[#This Row],[Play Saints Win % Increase]]&gt;=$AF$4,1,0)</f>
        <v>0</v>
      </c>
      <c r="AG4324" t="str">
        <f>VLOOKUP(tbl_pbp[[#This Row],[gameId]], games!$B$2:$T$40, 9, FALSE)</f>
        <v>san-francisco-49ers</v>
      </c>
      <c r="AH4324" s="5">
        <f>IF(tbl_pbp[[#This Row],[AwayTeam]] &lt;&gt; "new-orleans-saints", tbl_pbp[[#This Row],[homeWinPercentage]], 1-tbl_pbp[[#This Row],[homeWinPercentage]])</f>
        <v>1</v>
      </c>
      <c r="AI4324" s="13">
        <f>tbl_pbp[[#This Row],[Kamara]]*tbl_pbp[[#This Row],[Impactful Play]]</f>
        <v>0</v>
      </c>
      <c r="AJ4324" s="13">
        <f>tbl_pbp[[#This Row],[Thomas]]*tbl_pbp[[#This Row],[Impactful Play]]</f>
        <v>0</v>
      </c>
      <c r="AK4324" s="13" t="str">
        <f>VLOOKUP(tbl_pbp[[#This Row],[Play Saints Win % Increase]], tbl_impact[],3,TRUE)</f>
        <v>Scented (0 to +5%)</v>
      </c>
    </row>
    <row r="4325" spans="1:37">
      <c r="A4325" s="1">
        <v>0</v>
      </c>
      <c r="B4325" s="5">
        <v>0.67900000000000005</v>
      </c>
      <c r="C4325" t="s">
        <v>5208</v>
      </c>
      <c r="D4325">
        <v>0</v>
      </c>
      <c r="E4325">
        <v>0</v>
      </c>
      <c r="F4325">
        <v>1</v>
      </c>
      <c r="G4325">
        <v>0</v>
      </c>
      <c r="H4325">
        <v>0</v>
      </c>
      <c r="I4325">
        <v>0</v>
      </c>
      <c r="J4325">
        <v>35</v>
      </c>
      <c r="K4325" t="s">
        <v>29</v>
      </c>
      <c r="L4325">
        <v>0</v>
      </c>
      <c r="M4325">
        <v>65</v>
      </c>
      <c r="N4325" t="s">
        <v>288</v>
      </c>
      <c r="O4325" t="s">
        <v>24</v>
      </c>
      <c r="P4325" t="s">
        <v>25</v>
      </c>
      <c r="Q4325" t="s">
        <v>26</v>
      </c>
      <c r="R4325" t="s">
        <v>27</v>
      </c>
      <c r="V4325" t="s">
        <v>5209</v>
      </c>
      <c r="X4325" t="str">
        <f>VLOOKUP(pbp!V1558, games!$B$2:$R$40, 3, FALSE)</f>
        <v>2019-11-17T18:00Z</v>
      </c>
      <c r="Y4325">
        <f>VLOOKUP(1*V4325,NFLGames!$H$11:$H$555,1,FALSE)</f>
        <v>401220321</v>
      </c>
      <c r="Z4325">
        <f>VLOOKUP($Y4325, NFLGames!$H$11:$K$555,2,FALSE)</f>
        <v>2020</v>
      </c>
      <c r="AA4325">
        <f>VLOOKUP($Y4325, NFLGames!$H$11:$K$555,3,FALSE)</f>
        <v>11</v>
      </c>
      <c r="AB4325" s="6">
        <f>IF(A4326=0, 0, AH4326-tbl_pbp[[#This Row],[Saints Win %]])</f>
        <v>-6.5000000000000058E-2</v>
      </c>
      <c r="AE4325">
        <f>ABS(tbl_pbp[[#This Row],[play.homeScore]]-tbl_pbp[[#This Row],[play.awayScore]])</f>
        <v>0</v>
      </c>
      <c r="AF4325">
        <f>IF(tbl_pbp[[#This Row],[Play Saints Win % Increase]]&gt;=$AF$4,1,0)</f>
        <v>0</v>
      </c>
      <c r="AG4325" t="str">
        <f>VLOOKUP(tbl_pbp[[#This Row],[gameId]], games!$B$2:$T$40, 9, FALSE)</f>
        <v>atlanta-falcons</v>
      </c>
      <c r="AH4325" s="5">
        <f>IF(tbl_pbp[[#This Row],[AwayTeam]] &lt;&gt; "new-orleans-saints", tbl_pbp[[#This Row],[homeWinPercentage]], 1-tbl_pbp[[#This Row],[homeWinPercentage]])</f>
        <v>0.67900000000000005</v>
      </c>
      <c r="AI4325" s="13">
        <f>tbl_pbp[[#This Row],[Kamara]]*tbl_pbp[[#This Row],[Impactful Play]]</f>
        <v>0</v>
      </c>
      <c r="AJ4325" s="13">
        <f>tbl_pbp[[#This Row],[Thomas]]*tbl_pbp[[#This Row],[Impactful Play]]</f>
        <v>0</v>
      </c>
      <c r="AK4325" s="13" t="str">
        <f>VLOOKUP(tbl_pbp[[#This Row],[Play Saints Win % Increase]], tbl_impact[],3,TRUE)</f>
        <v>Smelly (worse than-5% -&gt; -10%)</v>
      </c>
    </row>
    <row r="4326" spans="1:37">
      <c r="A4326" s="1">
        <v>1</v>
      </c>
      <c r="B4326" s="5">
        <v>0.61399999999999999</v>
      </c>
      <c r="C4326" t="s">
        <v>5210</v>
      </c>
      <c r="D4326">
        <v>0</v>
      </c>
      <c r="E4326">
        <v>0</v>
      </c>
      <c r="F4326">
        <v>1</v>
      </c>
      <c r="G4326">
        <v>0</v>
      </c>
      <c r="H4326">
        <v>0</v>
      </c>
      <c r="I4326">
        <v>10</v>
      </c>
      <c r="J4326">
        <v>75</v>
      </c>
      <c r="K4326" t="s">
        <v>5211</v>
      </c>
      <c r="L4326">
        <v>1</v>
      </c>
      <c r="M4326">
        <v>75</v>
      </c>
      <c r="N4326" t="s">
        <v>5212</v>
      </c>
      <c r="O4326" t="s">
        <v>24</v>
      </c>
      <c r="P4326" t="s">
        <v>30</v>
      </c>
      <c r="Q4326" t="s">
        <v>31</v>
      </c>
      <c r="R4326" t="s">
        <v>32</v>
      </c>
      <c r="S4326" t="s">
        <v>33</v>
      </c>
      <c r="T4326" t="s">
        <v>5213</v>
      </c>
      <c r="U4326" t="s">
        <v>5214</v>
      </c>
      <c r="V4326" t="s">
        <v>5209</v>
      </c>
      <c r="X4326" t="str">
        <f>VLOOKUP(pbp!V1559, games!$B$2:$R$40, 3, FALSE)</f>
        <v>2019-11-17T18:00Z</v>
      </c>
      <c r="Y4326">
        <f>VLOOKUP(1*V4326,NFLGames!$H$11:$H$555,1,FALSE)</f>
        <v>401220321</v>
      </c>
      <c r="Z4326">
        <f>VLOOKUP($Y4326, NFLGames!$H$11:$K$555,2,FALSE)</f>
        <v>2020</v>
      </c>
      <c r="AA4326">
        <f>VLOOKUP($Y4326, NFLGames!$H$11:$K$555,3,FALSE)</f>
        <v>11</v>
      </c>
      <c r="AB4326" s="6">
        <f>IF(A4327=0, 0, AH4327-tbl_pbp[[#This Row],[Saints Win %]])</f>
        <v>-7.0999999999999952E-2</v>
      </c>
      <c r="AE4326">
        <f>ABS(tbl_pbp[[#This Row],[play.homeScore]]-tbl_pbp[[#This Row],[play.awayScore]])</f>
        <v>0</v>
      </c>
      <c r="AF4326">
        <f>IF(tbl_pbp[[#This Row],[Play Saints Win % Increase]]&gt;=$AF$4,1,0)</f>
        <v>0</v>
      </c>
      <c r="AG4326" t="str">
        <f>VLOOKUP(tbl_pbp[[#This Row],[gameId]], games!$B$2:$T$40, 9, FALSE)</f>
        <v>atlanta-falcons</v>
      </c>
      <c r="AH4326" s="5">
        <f>IF(tbl_pbp[[#This Row],[AwayTeam]] &lt;&gt; "new-orleans-saints", tbl_pbp[[#This Row],[homeWinPercentage]], 1-tbl_pbp[[#This Row],[homeWinPercentage]])</f>
        <v>0.61399999999999999</v>
      </c>
      <c r="AI4326" s="13">
        <f>tbl_pbp[[#This Row],[Kamara]]*tbl_pbp[[#This Row],[Impactful Play]]</f>
        <v>0</v>
      </c>
      <c r="AJ4326" s="13">
        <f>tbl_pbp[[#This Row],[Thomas]]*tbl_pbp[[#This Row],[Impactful Play]]</f>
        <v>0</v>
      </c>
      <c r="AK4326" s="13" t="str">
        <f>VLOOKUP(tbl_pbp[[#This Row],[Play Saints Win % Increase]], tbl_impact[],3,TRUE)</f>
        <v>Smelly (worse than-5% -&gt; -10%)</v>
      </c>
    </row>
    <row r="4327" spans="1:37">
      <c r="A4327" s="1">
        <v>2</v>
      </c>
      <c r="B4327" s="5">
        <v>0.54300000000000004</v>
      </c>
      <c r="C4327" t="s">
        <v>5215</v>
      </c>
      <c r="D4327">
        <v>0</v>
      </c>
      <c r="E4327">
        <v>0</v>
      </c>
      <c r="F4327">
        <v>1</v>
      </c>
      <c r="G4327">
        <v>0</v>
      </c>
      <c r="H4327">
        <v>0</v>
      </c>
      <c r="I4327">
        <v>7</v>
      </c>
      <c r="J4327">
        <v>72</v>
      </c>
      <c r="K4327" t="s">
        <v>5211</v>
      </c>
      <c r="L4327">
        <v>2</v>
      </c>
      <c r="M4327">
        <v>72</v>
      </c>
      <c r="N4327" t="s">
        <v>5216</v>
      </c>
      <c r="O4327" t="s">
        <v>1186</v>
      </c>
      <c r="P4327" t="s">
        <v>30</v>
      </c>
      <c r="Q4327" t="s">
        <v>31</v>
      </c>
      <c r="R4327" t="s">
        <v>32</v>
      </c>
      <c r="S4327" t="s">
        <v>220</v>
      </c>
      <c r="T4327" t="s">
        <v>5217</v>
      </c>
      <c r="U4327" t="s">
        <v>5218</v>
      </c>
      <c r="V4327" t="s">
        <v>5209</v>
      </c>
      <c r="X4327" t="str">
        <f>VLOOKUP(pbp!V1560, games!$B$2:$R$40, 3, FALSE)</f>
        <v>2019-11-17T18:00Z</v>
      </c>
      <c r="Y4327">
        <f>VLOOKUP(1*V4327,NFLGames!$H$11:$H$555,1,FALSE)</f>
        <v>401220321</v>
      </c>
      <c r="Z4327">
        <f>VLOOKUP($Y4327, NFLGames!$H$11:$K$555,2,FALSE)</f>
        <v>2020</v>
      </c>
      <c r="AA4327">
        <f>VLOOKUP($Y4327, NFLGames!$H$11:$K$555,3,FALSE)</f>
        <v>11</v>
      </c>
      <c r="AB4327" s="6">
        <f>IF(A4328=0, 0, AH4328-tbl_pbp[[#This Row],[Saints Win %]])</f>
        <v>4.0000000000000036E-3</v>
      </c>
      <c r="AE4327">
        <f>ABS(tbl_pbp[[#This Row],[play.homeScore]]-tbl_pbp[[#This Row],[play.awayScore]])</f>
        <v>0</v>
      </c>
      <c r="AF4327">
        <f>IF(tbl_pbp[[#This Row],[Play Saints Win % Increase]]&gt;=$AF$4,1,0)</f>
        <v>0</v>
      </c>
      <c r="AG4327" t="str">
        <f>VLOOKUP(tbl_pbp[[#This Row],[gameId]], games!$B$2:$T$40, 9, FALSE)</f>
        <v>atlanta-falcons</v>
      </c>
      <c r="AH4327" s="5">
        <f>IF(tbl_pbp[[#This Row],[AwayTeam]] &lt;&gt; "new-orleans-saints", tbl_pbp[[#This Row],[homeWinPercentage]], 1-tbl_pbp[[#This Row],[homeWinPercentage]])</f>
        <v>0.54300000000000004</v>
      </c>
      <c r="AI4327" s="13">
        <f>tbl_pbp[[#This Row],[Kamara]]*tbl_pbp[[#This Row],[Impactful Play]]</f>
        <v>0</v>
      </c>
      <c r="AJ4327" s="13">
        <f>tbl_pbp[[#This Row],[Thomas]]*tbl_pbp[[#This Row],[Impactful Play]]</f>
        <v>0</v>
      </c>
      <c r="AK4327" s="13" t="str">
        <f>VLOOKUP(tbl_pbp[[#This Row],[Play Saints Win % Increase]], tbl_impact[],3,TRUE)</f>
        <v>Scented (0 to +5%)</v>
      </c>
    </row>
    <row r="4328" spans="1:37">
      <c r="A4328" s="1">
        <v>3</v>
      </c>
      <c r="B4328" s="5">
        <v>0.54700000000000004</v>
      </c>
      <c r="C4328" t="s">
        <v>5219</v>
      </c>
      <c r="D4328">
        <v>0</v>
      </c>
      <c r="E4328">
        <v>0</v>
      </c>
      <c r="F4328">
        <v>1</v>
      </c>
      <c r="G4328">
        <v>0</v>
      </c>
      <c r="H4328">
        <v>0</v>
      </c>
      <c r="I4328">
        <v>10</v>
      </c>
      <c r="J4328">
        <v>26</v>
      </c>
      <c r="K4328" t="s">
        <v>5211</v>
      </c>
      <c r="L4328">
        <v>1</v>
      </c>
      <c r="M4328">
        <v>26</v>
      </c>
      <c r="N4328" t="s">
        <v>5220</v>
      </c>
      <c r="O4328" t="s">
        <v>254</v>
      </c>
      <c r="P4328" t="s">
        <v>30</v>
      </c>
      <c r="Q4328" t="s">
        <v>31</v>
      </c>
      <c r="R4328" t="s">
        <v>32</v>
      </c>
      <c r="S4328" t="s">
        <v>33</v>
      </c>
      <c r="T4328" t="s">
        <v>221</v>
      </c>
      <c r="U4328" t="s">
        <v>2097</v>
      </c>
      <c r="V4328" t="s">
        <v>5209</v>
      </c>
      <c r="X4328" t="str">
        <f>VLOOKUP(pbp!V1561, games!$B$2:$R$40, 3, FALSE)</f>
        <v>2019-11-17T18:00Z</v>
      </c>
      <c r="Y4328">
        <f>VLOOKUP(1*V4328,NFLGames!$H$11:$H$555,1,FALSE)</f>
        <v>401220321</v>
      </c>
      <c r="Z4328">
        <f>VLOOKUP($Y4328, NFLGames!$H$11:$K$555,2,FALSE)</f>
        <v>2020</v>
      </c>
      <c r="AA4328">
        <f>VLOOKUP($Y4328, NFLGames!$H$11:$K$555,3,FALSE)</f>
        <v>11</v>
      </c>
      <c r="AB4328" s="6">
        <f>IF(A4329=0, 0, AH4329-tbl_pbp[[#This Row],[Saints Win %]])</f>
        <v>-5.0000000000000044E-3</v>
      </c>
      <c r="AE4328">
        <f>ABS(tbl_pbp[[#This Row],[play.homeScore]]-tbl_pbp[[#This Row],[play.awayScore]])</f>
        <v>0</v>
      </c>
      <c r="AF4328">
        <f>IF(tbl_pbp[[#This Row],[Play Saints Win % Increase]]&gt;=$AF$4,1,0)</f>
        <v>0</v>
      </c>
      <c r="AG4328" t="str">
        <f>VLOOKUP(tbl_pbp[[#This Row],[gameId]], games!$B$2:$T$40, 9, FALSE)</f>
        <v>atlanta-falcons</v>
      </c>
      <c r="AH4328" s="5">
        <f>IF(tbl_pbp[[#This Row],[AwayTeam]] &lt;&gt; "new-orleans-saints", tbl_pbp[[#This Row],[homeWinPercentage]], 1-tbl_pbp[[#This Row],[homeWinPercentage]])</f>
        <v>0.54700000000000004</v>
      </c>
      <c r="AI4328" s="13">
        <f>tbl_pbp[[#This Row],[Kamara]]*tbl_pbp[[#This Row],[Impactful Play]]</f>
        <v>0</v>
      </c>
      <c r="AJ4328" s="13">
        <f>tbl_pbp[[#This Row],[Thomas]]*tbl_pbp[[#This Row],[Impactful Play]]</f>
        <v>0</v>
      </c>
      <c r="AK4328" s="13" t="str">
        <f>VLOOKUP(tbl_pbp[[#This Row],[Play Saints Win % Increase]], tbl_impact[],3,TRUE)</f>
        <v>Bad (0 to -5%)</v>
      </c>
    </row>
    <row r="4329" spans="1:37">
      <c r="A4329" s="1">
        <v>4</v>
      </c>
      <c r="B4329" s="5">
        <v>0.54200000000000004</v>
      </c>
      <c r="C4329" t="s">
        <v>5221</v>
      </c>
      <c r="D4329">
        <v>0</v>
      </c>
      <c r="E4329">
        <v>0</v>
      </c>
      <c r="F4329">
        <v>1</v>
      </c>
      <c r="G4329">
        <v>0</v>
      </c>
      <c r="H4329">
        <v>0</v>
      </c>
      <c r="I4329">
        <v>10</v>
      </c>
      <c r="J4329">
        <v>16</v>
      </c>
      <c r="K4329" t="s">
        <v>5211</v>
      </c>
      <c r="L4329">
        <v>1</v>
      </c>
      <c r="M4329">
        <v>16</v>
      </c>
      <c r="N4329" t="s">
        <v>5222</v>
      </c>
      <c r="O4329" t="s">
        <v>445</v>
      </c>
      <c r="P4329" t="s">
        <v>45</v>
      </c>
      <c r="Q4329" t="s">
        <v>46</v>
      </c>
      <c r="R4329" t="s">
        <v>47</v>
      </c>
      <c r="S4329" t="s">
        <v>33</v>
      </c>
      <c r="T4329" t="s">
        <v>162</v>
      </c>
      <c r="U4329" t="s">
        <v>163</v>
      </c>
      <c r="V4329" t="s">
        <v>5209</v>
      </c>
      <c r="X4329" t="str">
        <f>VLOOKUP(pbp!V1562, games!$B$2:$R$40, 3, FALSE)</f>
        <v>2019-11-17T18:00Z</v>
      </c>
      <c r="Y4329">
        <f>VLOOKUP(1*V4329,NFLGames!$H$11:$H$555,1,FALSE)</f>
        <v>401220321</v>
      </c>
      <c r="Z4329">
        <f>VLOOKUP($Y4329, NFLGames!$H$11:$K$555,2,FALSE)</f>
        <v>2020</v>
      </c>
      <c r="AA4329">
        <f>VLOOKUP($Y4329, NFLGames!$H$11:$K$555,3,FALSE)</f>
        <v>11</v>
      </c>
      <c r="AB4329" s="6">
        <f>IF(A4330=0, 0, AH4330-tbl_pbp[[#This Row],[Saints Win %]])</f>
        <v>-4.500000000000004E-2</v>
      </c>
      <c r="AE4329">
        <f>ABS(tbl_pbp[[#This Row],[play.homeScore]]-tbl_pbp[[#This Row],[play.awayScore]])</f>
        <v>0</v>
      </c>
      <c r="AF4329">
        <f>IF(tbl_pbp[[#This Row],[Play Saints Win % Increase]]&gt;=$AF$4,1,0)</f>
        <v>0</v>
      </c>
      <c r="AG4329" t="str">
        <f>VLOOKUP(tbl_pbp[[#This Row],[gameId]], games!$B$2:$T$40, 9, FALSE)</f>
        <v>atlanta-falcons</v>
      </c>
      <c r="AH4329" s="5">
        <f>IF(tbl_pbp[[#This Row],[AwayTeam]] &lt;&gt; "new-orleans-saints", tbl_pbp[[#This Row],[homeWinPercentage]], 1-tbl_pbp[[#This Row],[homeWinPercentage]])</f>
        <v>0.54200000000000004</v>
      </c>
      <c r="AI4329" s="13">
        <f>tbl_pbp[[#This Row],[Kamara]]*tbl_pbp[[#This Row],[Impactful Play]]</f>
        <v>0</v>
      </c>
      <c r="AJ4329" s="13">
        <f>tbl_pbp[[#This Row],[Thomas]]*tbl_pbp[[#This Row],[Impactful Play]]</f>
        <v>0</v>
      </c>
      <c r="AK4329" s="13" t="str">
        <f>VLOOKUP(tbl_pbp[[#This Row],[Play Saints Win % Increase]], tbl_impact[],3,TRUE)</f>
        <v>Bad (0 to -5%)</v>
      </c>
    </row>
    <row r="4330" spans="1:37">
      <c r="A4330" s="1">
        <v>5</v>
      </c>
      <c r="B4330" s="5">
        <v>0.497</v>
      </c>
      <c r="C4330" t="s">
        <v>5223</v>
      </c>
      <c r="D4330">
        <v>0</v>
      </c>
      <c r="E4330">
        <v>0</v>
      </c>
      <c r="F4330">
        <v>1</v>
      </c>
      <c r="G4330">
        <v>0</v>
      </c>
      <c r="H4330">
        <v>0</v>
      </c>
      <c r="I4330">
        <v>8</v>
      </c>
      <c r="J4330">
        <v>14</v>
      </c>
      <c r="K4330" t="s">
        <v>5211</v>
      </c>
      <c r="L4330">
        <v>2</v>
      </c>
      <c r="M4330">
        <v>14</v>
      </c>
      <c r="N4330" t="s">
        <v>5224</v>
      </c>
      <c r="O4330" t="s">
        <v>316</v>
      </c>
      <c r="P4330" t="s">
        <v>30</v>
      </c>
      <c r="Q4330" t="s">
        <v>31</v>
      </c>
      <c r="R4330" t="s">
        <v>32</v>
      </c>
      <c r="S4330" t="s">
        <v>73</v>
      </c>
      <c r="T4330" t="s">
        <v>176</v>
      </c>
      <c r="U4330" t="s">
        <v>3844</v>
      </c>
      <c r="V4330" t="s">
        <v>5209</v>
      </c>
      <c r="X4330" t="str">
        <f>VLOOKUP(pbp!V1563, games!$B$2:$R$40, 3, FALSE)</f>
        <v>2019-11-17T18:00Z</v>
      </c>
      <c r="Y4330">
        <f>VLOOKUP(1*V4330,NFLGames!$H$11:$H$555,1,FALSE)</f>
        <v>401220321</v>
      </c>
      <c r="Z4330">
        <f>VLOOKUP($Y4330, NFLGames!$H$11:$K$555,2,FALSE)</f>
        <v>2020</v>
      </c>
      <c r="AA4330">
        <f>VLOOKUP($Y4330, NFLGames!$H$11:$K$555,3,FALSE)</f>
        <v>11</v>
      </c>
      <c r="AB4330" s="6">
        <f>IF(A4331=0, 0, AH4331-tbl_pbp[[#This Row],[Saints Win %]])</f>
        <v>8.7999999999999967E-2</v>
      </c>
      <c r="AE4330">
        <f>ABS(tbl_pbp[[#This Row],[play.homeScore]]-tbl_pbp[[#This Row],[play.awayScore]])</f>
        <v>0</v>
      </c>
      <c r="AF4330">
        <f>IF(tbl_pbp[[#This Row],[Play Saints Win % Increase]]&gt;=$AF$4,1,0)</f>
        <v>0</v>
      </c>
      <c r="AG4330" t="str">
        <f>VLOOKUP(tbl_pbp[[#This Row],[gameId]], games!$B$2:$T$40, 9, FALSE)</f>
        <v>atlanta-falcons</v>
      </c>
      <c r="AH4330" s="5">
        <f>IF(tbl_pbp[[#This Row],[AwayTeam]] &lt;&gt; "new-orleans-saints", tbl_pbp[[#This Row],[homeWinPercentage]], 1-tbl_pbp[[#This Row],[homeWinPercentage]])</f>
        <v>0.497</v>
      </c>
      <c r="AI4330" s="13">
        <f>tbl_pbp[[#This Row],[Kamara]]*tbl_pbp[[#This Row],[Impactful Play]]</f>
        <v>0</v>
      </c>
      <c r="AJ4330" s="13">
        <f>tbl_pbp[[#This Row],[Thomas]]*tbl_pbp[[#This Row],[Impactful Play]]</f>
        <v>0</v>
      </c>
      <c r="AK4330" s="13" t="str">
        <f>VLOOKUP(tbl_pbp[[#This Row],[Play Saints Win % Increase]], tbl_impact[],3,TRUE)</f>
        <v>Perfumed (5 to + 10%)</v>
      </c>
    </row>
    <row r="4331" spans="1:37">
      <c r="A4331" s="1">
        <v>6</v>
      </c>
      <c r="B4331" s="5">
        <v>0.58499999999999996</v>
      </c>
      <c r="C4331" t="s">
        <v>5225</v>
      </c>
      <c r="D4331">
        <v>0</v>
      </c>
      <c r="E4331">
        <v>0</v>
      </c>
      <c r="F4331">
        <v>1</v>
      </c>
      <c r="G4331">
        <v>0</v>
      </c>
      <c r="H4331">
        <v>0</v>
      </c>
      <c r="I4331">
        <v>4</v>
      </c>
      <c r="J4331">
        <v>10</v>
      </c>
      <c r="K4331" t="s">
        <v>5211</v>
      </c>
      <c r="L4331">
        <v>3</v>
      </c>
      <c r="M4331">
        <v>10</v>
      </c>
      <c r="N4331" t="s">
        <v>5226</v>
      </c>
      <c r="O4331" t="s">
        <v>59</v>
      </c>
      <c r="P4331" t="s">
        <v>22</v>
      </c>
      <c r="Q4331" t="s">
        <v>37</v>
      </c>
      <c r="S4331" t="s">
        <v>63</v>
      </c>
      <c r="T4331" t="s">
        <v>179</v>
      </c>
      <c r="U4331" t="s">
        <v>5227</v>
      </c>
      <c r="V4331" t="s">
        <v>5209</v>
      </c>
      <c r="X4331" t="str">
        <f>VLOOKUP(pbp!V1564, games!$B$2:$R$40, 3, FALSE)</f>
        <v>2019-11-17T18:00Z</v>
      </c>
      <c r="Y4331">
        <f>VLOOKUP(1*V4331,NFLGames!$H$11:$H$555,1,FALSE)</f>
        <v>401220321</v>
      </c>
      <c r="Z4331">
        <f>VLOOKUP($Y4331, NFLGames!$H$11:$K$555,2,FALSE)</f>
        <v>2020</v>
      </c>
      <c r="AA4331">
        <f>VLOOKUP($Y4331, NFLGames!$H$11:$K$555,3,FALSE)</f>
        <v>11</v>
      </c>
      <c r="AB4331" s="6">
        <f>IF(A4332=0, 0, AH4332-tbl_pbp[[#This Row],[Saints Win %]])</f>
        <v>-3.0000000000000027E-3</v>
      </c>
      <c r="AE4331">
        <f>ABS(tbl_pbp[[#This Row],[play.homeScore]]-tbl_pbp[[#This Row],[play.awayScore]])</f>
        <v>0</v>
      </c>
      <c r="AF4331">
        <f>IF(tbl_pbp[[#This Row],[Play Saints Win % Increase]]&gt;=$AF$4,1,0)</f>
        <v>0</v>
      </c>
      <c r="AG4331" t="str">
        <f>VLOOKUP(tbl_pbp[[#This Row],[gameId]], games!$B$2:$T$40, 9, FALSE)</f>
        <v>atlanta-falcons</v>
      </c>
      <c r="AH4331" s="5">
        <f>IF(tbl_pbp[[#This Row],[AwayTeam]] &lt;&gt; "new-orleans-saints", tbl_pbp[[#This Row],[homeWinPercentage]], 1-tbl_pbp[[#This Row],[homeWinPercentage]])</f>
        <v>0.58499999999999996</v>
      </c>
      <c r="AI4331" s="13">
        <f>tbl_pbp[[#This Row],[Kamara]]*tbl_pbp[[#This Row],[Impactful Play]]</f>
        <v>0</v>
      </c>
      <c r="AJ4331" s="13">
        <f>tbl_pbp[[#This Row],[Thomas]]*tbl_pbp[[#This Row],[Impactful Play]]</f>
        <v>0</v>
      </c>
      <c r="AK4331" s="13" t="str">
        <f>VLOOKUP(tbl_pbp[[#This Row],[Play Saints Win % Increase]], tbl_impact[],3,TRUE)</f>
        <v>Bad (0 to -5%)</v>
      </c>
    </row>
    <row r="4332" spans="1:37">
      <c r="A4332" s="1">
        <v>7</v>
      </c>
      <c r="B4332" s="5">
        <v>0.58199999999999996</v>
      </c>
      <c r="C4332" t="s">
        <v>5228</v>
      </c>
      <c r="D4332">
        <v>0</v>
      </c>
      <c r="E4332">
        <v>0</v>
      </c>
      <c r="F4332">
        <v>1</v>
      </c>
      <c r="G4332">
        <v>0</v>
      </c>
      <c r="H4332">
        <v>3</v>
      </c>
      <c r="I4332">
        <v>4</v>
      </c>
      <c r="J4332">
        <v>10</v>
      </c>
      <c r="K4332" t="s">
        <v>5211</v>
      </c>
      <c r="L4332">
        <v>4</v>
      </c>
      <c r="M4332">
        <v>10</v>
      </c>
      <c r="N4332" t="s">
        <v>5229</v>
      </c>
      <c r="O4332" t="s">
        <v>3048</v>
      </c>
      <c r="P4332" t="s">
        <v>187</v>
      </c>
      <c r="Q4332" t="s">
        <v>188</v>
      </c>
      <c r="R4332" t="s">
        <v>189</v>
      </c>
      <c r="S4332" t="s">
        <v>69</v>
      </c>
      <c r="T4332" t="s">
        <v>179</v>
      </c>
      <c r="U4332" t="s">
        <v>5230</v>
      </c>
      <c r="V4332" t="s">
        <v>5209</v>
      </c>
      <c r="X4332" t="str">
        <f>VLOOKUP(pbp!V1565, games!$B$2:$R$40, 3, FALSE)</f>
        <v>2019-11-17T18:00Z</v>
      </c>
      <c r="Y4332">
        <f>VLOOKUP(1*V4332,NFLGames!$H$11:$H$555,1,FALSE)</f>
        <v>401220321</v>
      </c>
      <c r="Z4332">
        <f>VLOOKUP($Y4332, NFLGames!$H$11:$K$555,2,FALSE)</f>
        <v>2020</v>
      </c>
      <c r="AA4332">
        <f>VLOOKUP($Y4332, NFLGames!$H$11:$K$555,3,FALSE)</f>
        <v>11</v>
      </c>
      <c r="AB4332" s="6">
        <f>IF(A4333=0, 0, AH4333-tbl_pbp[[#This Row],[Saints Win %]])</f>
        <v>3.0000000000000027E-3</v>
      </c>
      <c r="AE4332">
        <f>ABS(tbl_pbp[[#This Row],[play.homeScore]]-tbl_pbp[[#This Row],[play.awayScore]])</f>
        <v>3</v>
      </c>
      <c r="AF4332">
        <f>IF(tbl_pbp[[#This Row],[Play Saints Win % Increase]]&gt;=$AF$4,1,0)</f>
        <v>0</v>
      </c>
      <c r="AG4332" t="str">
        <f>VLOOKUP(tbl_pbp[[#This Row],[gameId]], games!$B$2:$T$40, 9, FALSE)</f>
        <v>atlanta-falcons</v>
      </c>
      <c r="AH4332" s="5">
        <f>IF(tbl_pbp[[#This Row],[AwayTeam]] &lt;&gt; "new-orleans-saints", tbl_pbp[[#This Row],[homeWinPercentage]], 1-tbl_pbp[[#This Row],[homeWinPercentage]])</f>
        <v>0.58199999999999996</v>
      </c>
      <c r="AI4332" s="13">
        <f>tbl_pbp[[#This Row],[Kamara]]*tbl_pbp[[#This Row],[Impactful Play]]</f>
        <v>0</v>
      </c>
      <c r="AJ4332" s="13">
        <f>tbl_pbp[[#This Row],[Thomas]]*tbl_pbp[[#This Row],[Impactful Play]]</f>
        <v>0</v>
      </c>
      <c r="AK4332" s="13" t="str">
        <f>VLOOKUP(tbl_pbp[[#This Row],[Play Saints Win % Increase]], tbl_impact[],3,TRUE)</f>
        <v>Scented (0 to +5%)</v>
      </c>
    </row>
    <row r="4333" spans="1:37">
      <c r="A4333" s="1">
        <v>8</v>
      </c>
      <c r="B4333" s="5">
        <v>0.58499999999999996</v>
      </c>
      <c r="C4333" t="s">
        <v>5231</v>
      </c>
      <c r="D4333">
        <v>0</v>
      </c>
      <c r="E4333">
        <v>0</v>
      </c>
      <c r="F4333">
        <v>1</v>
      </c>
      <c r="G4333">
        <v>0</v>
      </c>
      <c r="H4333">
        <v>3</v>
      </c>
      <c r="I4333">
        <v>0</v>
      </c>
      <c r="J4333">
        <v>3</v>
      </c>
      <c r="K4333" t="s">
        <v>5211</v>
      </c>
      <c r="L4333">
        <v>0</v>
      </c>
      <c r="M4333">
        <v>65</v>
      </c>
      <c r="N4333" t="s">
        <v>5232</v>
      </c>
      <c r="O4333" t="s">
        <v>3048</v>
      </c>
      <c r="P4333" t="s">
        <v>3416</v>
      </c>
      <c r="Q4333" t="s">
        <v>3417</v>
      </c>
      <c r="V4333" t="s">
        <v>5209</v>
      </c>
      <c r="X4333" t="str">
        <f>VLOOKUP(pbp!V1566, games!$B$2:$R$40, 3, FALSE)</f>
        <v>2019-11-17T18:00Z</v>
      </c>
      <c r="Y4333">
        <f>VLOOKUP(1*V4333,NFLGames!$H$11:$H$555,1,FALSE)</f>
        <v>401220321</v>
      </c>
      <c r="Z4333">
        <f>VLOOKUP($Y4333, NFLGames!$H$11:$K$555,2,FALSE)</f>
        <v>2020</v>
      </c>
      <c r="AA4333">
        <f>VLOOKUP($Y4333, NFLGames!$H$11:$K$555,3,FALSE)</f>
        <v>11</v>
      </c>
      <c r="AB4333" s="6">
        <f>IF(A4334=0, 0, AH4334-tbl_pbp[[#This Row],[Saints Win %]])</f>
        <v>1.0000000000000009E-3</v>
      </c>
      <c r="AE4333">
        <f>ABS(tbl_pbp[[#This Row],[play.homeScore]]-tbl_pbp[[#This Row],[play.awayScore]])</f>
        <v>3</v>
      </c>
      <c r="AF4333">
        <f>IF(tbl_pbp[[#This Row],[Play Saints Win % Increase]]&gt;=$AF$4,1,0)</f>
        <v>0</v>
      </c>
      <c r="AG4333" t="str">
        <f>VLOOKUP(tbl_pbp[[#This Row],[gameId]], games!$B$2:$T$40, 9, FALSE)</f>
        <v>atlanta-falcons</v>
      </c>
      <c r="AH4333" s="5">
        <f>IF(tbl_pbp[[#This Row],[AwayTeam]] &lt;&gt; "new-orleans-saints", tbl_pbp[[#This Row],[homeWinPercentage]], 1-tbl_pbp[[#This Row],[homeWinPercentage]])</f>
        <v>0.58499999999999996</v>
      </c>
      <c r="AI4333" s="13">
        <f>tbl_pbp[[#This Row],[Kamara]]*tbl_pbp[[#This Row],[Impactful Play]]</f>
        <v>0</v>
      </c>
      <c r="AJ4333" s="13">
        <f>tbl_pbp[[#This Row],[Thomas]]*tbl_pbp[[#This Row],[Impactful Play]]</f>
        <v>0</v>
      </c>
      <c r="AK4333" s="13" t="str">
        <f>VLOOKUP(tbl_pbp[[#This Row],[Play Saints Win % Increase]], tbl_impact[],3,TRUE)</f>
        <v>Scented (0 to +5%)</v>
      </c>
    </row>
    <row r="4334" spans="1:37">
      <c r="A4334" s="1">
        <v>9</v>
      </c>
      <c r="B4334" s="5">
        <v>0.58599999999999997</v>
      </c>
      <c r="C4334" t="s">
        <v>5233</v>
      </c>
      <c r="D4334">
        <v>0</v>
      </c>
      <c r="E4334">
        <v>0</v>
      </c>
      <c r="F4334">
        <v>1</v>
      </c>
      <c r="G4334">
        <v>0</v>
      </c>
      <c r="H4334">
        <v>3</v>
      </c>
      <c r="I4334">
        <v>10</v>
      </c>
      <c r="J4334">
        <v>24</v>
      </c>
      <c r="K4334" t="s">
        <v>29</v>
      </c>
      <c r="L4334">
        <v>1</v>
      </c>
      <c r="M4334">
        <v>76</v>
      </c>
      <c r="N4334" t="s">
        <v>5234</v>
      </c>
      <c r="O4334" t="s">
        <v>1512</v>
      </c>
      <c r="P4334" t="s">
        <v>30</v>
      </c>
      <c r="Q4334" t="s">
        <v>31</v>
      </c>
      <c r="R4334" t="s">
        <v>32</v>
      </c>
      <c r="S4334" t="s">
        <v>33</v>
      </c>
      <c r="T4334" t="s">
        <v>172</v>
      </c>
      <c r="U4334" t="s">
        <v>173</v>
      </c>
      <c r="V4334" t="s">
        <v>5209</v>
      </c>
      <c r="X4334" t="str">
        <f>VLOOKUP(pbp!V1567, games!$B$2:$R$40, 3, FALSE)</f>
        <v>2019-11-17T18:00Z</v>
      </c>
      <c r="Y4334">
        <f>VLOOKUP(1*V4334,NFLGames!$H$11:$H$555,1,FALSE)</f>
        <v>401220321</v>
      </c>
      <c r="Z4334">
        <f>VLOOKUP($Y4334, NFLGames!$H$11:$K$555,2,FALSE)</f>
        <v>2020</v>
      </c>
      <c r="AA4334">
        <f>VLOOKUP($Y4334, NFLGames!$H$11:$K$555,3,FALSE)</f>
        <v>11</v>
      </c>
      <c r="AB4334" s="6">
        <f>IF(A4335=0, 0, AH4335-tbl_pbp[[#This Row],[Saints Win %]])</f>
        <v>0</v>
      </c>
      <c r="AE4334">
        <f>ABS(tbl_pbp[[#This Row],[play.homeScore]]-tbl_pbp[[#This Row],[play.awayScore]])</f>
        <v>3</v>
      </c>
      <c r="AF4334">
        <f>IF(tbl_pbp[[#This Row],[Play Saints Win % Increase]]&gt;=$AF$4,1,0)</f>
        <v>0</v>
      </c>
      <c r="AG4334" t="str">
        <f>VLOOKUP(tbl_pbp[[#This Row],[gameId]], games!$B$2:$T$40, 9, FALSE)</f>
        <v>atlanta-falcons</v>
      </c>
      <c r="AH4334" s="5">
        <f>IF(tbl_pbp[[#This Row],[AwayTeam]] &lt;&gt; "new-orleans-saints", tbl_pbp[[#This Row],[homeWinPercentage]], 1-tbl_pbp[[#This Row],[homeWinPercentage]])</f>
        <v>0.58599999999999997</v>
      </c>
      <c r="AI4334" s="13">
        <f>tbl_pbp[[#This Row],[Kamara]]*tbl_pbp[[#This Row],[Impactful Play]]</f>
        <v>0</v>
      </c>
      <c r="AJ4334" s="13">
        <f>tbl_pbp[[#This Row],[Thomas]]*tbl_pbp[[#This Row],[Impactful Play]]</f>
        <v>0</v>
      </c>
      <c r="AK4334" s="13" t="str">
        <f>VLOOKUP(tbl_pbp[[#This Row],[Play Saints Win % Increase]], tbl_impact[],3,TRUE)</f>
        <v>Scented (0 to +5%)</v>
      </c>
    </row>
    <row r="4335" spans="1:37">
      <c r="A4335" s="1">
        <v>10</v>
      </c>
      <c r="B4335" s="5">
        <v>0.58599999999999997</v>
      </c>
      <c r="C4335" t="s">
        <v>5235</v>
      </c>
      <c r="D4335">
        <v>0</v>
      </c>
      <c r="E4335">
        <v>0</v>
      </c>
      <c r="F4335">
        <v>1</v>
      </c>
      <c r="G4335">
        <v>0</v>
      </c>
      <c r="H4335">
        <v>3</v>
      </c>
      <c r="I4335">
        <v>2</v>
      </c>
      <c r="J4335">
        <v>32</v>
      </c>
      <c r="K4335" t="s">
        <v>29</v>
      </c>
      <c r="L4335">
        <v>2</v>
      </c>
      <c r="M4335">
        <v>68</v>
      </c>
      <c r="N4335" t="s">
        <v>5236</v>
      </c>
      <c r="O4335" t="s">
        <v>70</v>
      </c>
      <c r="P4335" t="s">
        <v>45</v>
      </c>
      <c r="Q4335" t="s">
        <v>46</v>
      </c>
      <c r="R4335" t="s">
        <v>47</v>
      </c>
      <c r="S4335" t="s">
        <v>51</v>
      </c>
      <c r="T4335" t="s">
        <v>129</v>
      </c>
      <c r="U4335" t="s">
        <v>5237</v>
      </c>
      <c r="V4335" t="s">
        <v>5209</v>
      </c>
      <c r="X4335" t="str">
        <f>VLOOKUP(pbp!V1568, games!$B$2:$R$40, 3, FALSE)</f>
        <v>2019-11-17T18:00Z</v>
      </c>
      <c r="Y4335">
        <f>VLOOKUP(1*V4335,NFLGames!$H$11:$H$555,1,FALSE)</f>
        <v>401220321</v>
      </c>
      <c r="Z4335">
        <f>VLOOKUP($Y4335, NFLGames!$H$11:$K$555,2,FALSE)</f>
        <v>2020</v>
      </c>
      <c r="AA4335">
        <f>VLOOKUP($Y4335, NFLGames!$H$11:$K$555,3,FALSE)</f>
        <v>11</v>
      </c>
      <c r="AB4335" s="6">
        <f>IF(A4336=0, 0, AH4336-tbl_pbp[[#This Row],[Saints Win %]])</f>
        <v>-0.14599999999999996</v>
      </c>
      <c r="AE4335">
        <f>ABS(tbl_pbp[[#This Row],[play.homeScore]]-tbl_pbp[[#This Row],[play.awayScore]])</f>
        <v>3</v>
      </c>
      <c r="AF4335">
        <f>IF(tbl_pbp[[#This Row],[Play Saints Win % Increase]]&gt;=$AF$4,1,0)</f>
        <v>0</v>
      </c>
      <c r="AG4335" t="str">
        <f>VLOOKUP(tbl_pbp[[#This Row],[gameId]], games!$B$2:$T$40, 9, FALSE)</f>
        <v>atlanta-falcons</v>
      </c>
      <c r="AH4335" s="5">
        <f>IF(tbl_pbp[[#This Row],[AwayTeam]] &lt;&gt; "new-orleans-saints", tbl_pbp[[#This Row],[homeWinPercentage]], 1-tbl_pbp[[#This Row],[homeWinPercentage]])</f>
        <v>0.58599999999999997</v>
      </c>
      <c r="AI4335" s="13">
        <f>tbl_pbp[[#This Row],[Kamara]]*tbl_pbp[[#This Row],[Impactful Play]]</f>
        <v>0</v>
      </c>
      <c r="AJ4335" s="13">
        <f>tbl_pbp[[#This Row],[Thomas]]*tbl_pbp[[#This Row],[Impactful Play]]</f>
        <v>0</v>
      </c>
      <c r="AK4335" s="13" t="str">
        <f>VLOOKUP(tbl_pbp[[#This Row],[Play Saints Win % Increase]], tbl_impact[],3,TRUE)</f>
        <v>Stinky (worse than -10% to -20%)</v>
      </c>
    </row>
    <row r="4336" spans="1:37">
      <c r="A4336" s="1">
        <v>11</v>
      </c>
      <c r="B4336" s="5">
        <v>0.44</v>
      </c>
      <c r="C4336" t="s">
        <v>5238</v>
      </c>
      <c r="D4336">
        <v>0</v>
      </c>
      <c r="E4336">
        <v>0</v>
      </c>
      <c r="F4336">
        <v>1</v>
      </c>
      <c r="G4336">
        <v>0</v>
      </c>
      <c r="H4336">
        <v>3</v>
      </c>
      <c r="I4336">
        <v>1</v>
      </c>
      <c r="J4336">
        <v>33</v>
      </c>
      <c r="K4336" t="s">
        <v>29</v>
      </c>
      <c r="L4336">
        <v>3</v>
      </c>
      <c r="M4336">
        <v>67</v>
      </c>
      <c r="N4336" t="s">
        <v>5239</v>
      </c>
      <c r="O4336" t="s">
        <v>4015</v>
      </c>
      <c r="P4336" t="s">
        <v>167</v>
      </c>
      <c r="Q4336" t="s">
        <v>168</v>
      </c>
      <c r="S4336" t="s">
        <v>54</v>
      </c>
      <c r="T4336" t="s">
        <v>438</v>
      </c>
      <c r="U4336" t="s">
        <v>5240</v>
      </c>
      <c r="V4336" t="s">
        <v>5209</v>
      </c>
      <c r="X4336" t="str">
        <f>VLOOKUP(pbp!V1569, games!$B$2:$R$40, 3, FALSE)</f>
        <v>2019-11-17T18:00Z</v>
      </c>
      <c r="Y4336">
        <f>VLOOKUP(1*V4336,NFLGames!$H$11:$H$555,1,FALSE)</f>
        <v>401220321</v>
      </c>
      <c r="Z4336">
        <f>VLOOKUP($Y4336, NFLGames!$H$11:$K$555,2,FALSE)</f>
        <v>2020</v>
      </c>
      <c r="AA4336">
        <f>VLOOKUP($Y4336, NFLGames!$H$11:$K$555,3,FALSE)</f>
        <v>11</v>
      </c>
      <c r="AB4336" s="6">
        <f>IF(A4337=0, 0, AH4337-tbl_pbp[[#This Row],[Saints Win %]])</f>
        <v>7.2000000000000008E-2</v>
      </c>
      <c r="AE4336">
        <f>ABS(tbl_pbp[[#This Row],[play.homeScore]]-tbl_pbp[[#This Row],[play.awayScore]])</f>
        <v>3</v>
      </c>
      <c r="AF4336">
        <f>IF(tbl_pbp[[#This Row],[Play Saints Win % Increase]]&gt;=$AF$4,1,0)</f>
        <v>0</v>
      </c>
      <c r="AG4336" t="str">
        <f>VLOOKUP(tbl_pbp[[#This Row],[gameId]], games!$B$2:$T$40, 9, FALSE)</f>
        <v>atlanta-falcons</v>
      </c>
      <c r="AH4336" s="5">
        <f>IF(tbl_pbp[[#This Row],[AwayTeam]] &lt;&gt; "new-orleans-saints", tbl_pbp[[#This Row],[homeWinPercentage]], 1-tbl_pbp[[#This Row],[homeWinPercentage]])</f>
        <v>0.44</v>
      </c>
      <c r="AI4336" s="13">
        <f>tbl_pbp[[#This Row],[Kamara]]*tbl_pbp[[#This Row],[Impactful Play]]</f>
        <v>0</v>
      </c>
      <c r="AJ4336" s="13">
        <f>tbl_pbp[[#This Row],[Thomas]]*tbl_pbp[[#This Row],[Impactful Play]]</f>
        <v>0</v>
      </c>
      <c r="AK4336" s="13" t="str">
        <f>VLOOKUP(tbl_pbp[[#This Row],[Play Saints Win % Increase]], tbl_impact[],3,TRUE)</f>
        <v>Perfumed (5 to + 10%)</v>
      </c>
    </row>
    <row r="4337" spans="1:37">
      <c r="A4337" s="1">
        <v>12</v>
      </c>
      <c r="B4337" s="5">
        <v>0.51200000000000001</v>
      </c>
      <c r="C4337" t="s">
        <v>5241</v>
      </c>
      <c r="D4337">
        <v>0</v>
      </c>
      <c r="E4337">
        <v>0</v>
      </c>
      <c r="F4337">
        <v>1</v>
      </c>
      <c r="G4337">
        <v>0</v>
      </c>
      <c r="H4337">
        <v>3</v>
      </c>
      <c r="I4337">
        <v>10</v>
      </c>
      <c r="J4337">
        <v>24</v>
      </c>
      <c r="K4337" t="s">
        <v>29</v>
      </c>
      <c r="L4337">
        <v>4</v>
      </c>
      <c r="M4337">
        <v>76</v>
      </c>
      <c r="N4337" t="s">
        <v>5242</v>
      </c>
      <c r="O4337" t="s">
        <v>5243</v>
      </c>
      <c r="P4337" t="s">
        <v>66</v>
      </c>
      <c r="Q4337" t="s">
        <v>67</v>
      </c>
      <c r="R4337" t="s">
        <v>68</v>
      </c>
      <c r="S4337" t="s">
        <v>1081</v>
      </c>
      <c r="T4337" t="s">
        <v>172</v>
      </c>
      <c r="U4337" t="s">
        <v>5244</v>
      </c>
      <c r="V4337" t="s">
        <v>5209</v>
      </c>
      <c r="X4337" t="str">
        <f>VLOOKUP(pbp!V1570, games!$B$2:$R$40, 3, FALSE)</f>
        <v>2019-11-17T18:00Z</v>
      </c>
      <c r="Y4337">
        <f>VLOOKUP(1*V4337,NFLGames!$H$11:$H$555,1,FALSE)</f>
        <v>401220321</v>
      </c>
      <c r="Z4337">
        <f>VLOOKUP($Y4337, NFLGames!$H$11:$K$555,2,FALSE)</f>
        <v>2020</v>
      </c>
      <c r="AA4337">
        <f>VLOOKUP($Y4337, NFLGames!$H$11:$K$555,3,FALSE)</f>
        <v>11</v>
      </c>
      <c r="AB4337" s="6">
        <f>IF(A4338=0, 0, AH4338-tbl_pbp[[#This Row],[Saints Win %]])</f>
        <v>4.4000000000000039E-2</v>
      </c>
      <c r="AE4337">
        <f>ABS(tbl_pbp[[#This Row],[play.homeScore]]-tbl_pbp[[#This Row],[play.awayScore]])</f>
        <v>3</v>
      </c>
      <c r="AF4337">
        <f>IF(tbl_pbp[[#This Row],[Play Saints Win % Increase]]&gt;=$AF$4,1,0)</f>
        <v>0</v>
      </c>
      <c r="AG4337" t="str">
        <f>VLOOKUP(tbl_pbp[[#This Row],[gameId]], games!$B$2:$T$40, 9, FALSE)</f>
        <v>atlanta-falcons</v>
      </c>
      <c r="AH4337" s="5">
        <f>IF(tbl_pbp[[#This Row],[AwayTeam]] &lt;&gt; "new-orleans-saints", tbl_pbp[[#This Row],[homeWinPercentage]], 1-tbl_pbp[[#This Row],[homeWinPercentage]])</f>
        <v>0.51200000000000001</v>
      </c>
      <c r="AI4337" s="13">
        <f>tbl_pbp[[#This Row],[Kamara]]*tbl_pbp[[#This Row],[Impactful Play]]</f>
        <v>0</v>
      </c>
      <c r="AJ4337" s="13">
        <f>tbl_pbp[[#This Row],[Thomas]]*tbl_pbp[[#This Row],[Impactful Play]]</f>
        <v>0</v>
      </c>
      <c r="AK4337" s="13" t="str">
        <f>VLOOKUP(tbl_pbp[[#This Row],[Play Saints Win % Increase]], tbl_impact[],3,TRUE)</f>
        <v>Scented (0 to +5%)</v>
      </c>
    </row>
    <row r="4338" spans="1:37">
      <c r="A4338" s="1">
        <v>13</v>
      </c>
      <c r="B4338" s="5">
        <v>0.55600000000000005</v>
      </c>
      <c r="C4338" t="s">
        <v>5245</v>
      </c>
      <c r="D4338">
        <v>0</v>
      </c>
      <c r="E4338">
        <v>0</v>
      </c>
      <c r="F4338">
        <v>1</v>
      </c>
      <c r="G4338">
        <v>0</v>
      </c>
      <c r="H4338">
        <v>3</v>
      </c>
      <c r="I4338">
        <v>10</v>
      </c>
      <c r="J4338">
        <v>68</v>
      </c>
      <c r="K4338" t="s">
        <v>5211</v>
      </c>
      <c r="L4338">
        <v>1</v>
      </c>
      <c r="M4338">
        <v>68</v>
      </c>
      <c r="N4338" t="s">
        <v>5246</v>
      </c>
      <c r="O4338" t="s">
        <v>75</v>
      </c>
      <c r="P4338" t="s">
        <v>94</v>
      </c>
      <c r="Q4338" t="s">
        <v>95</v>
      </c>
      <c r="R4338" t="s">
        <v>96</v>
      </c>
      <c r="S4338" t="s">
        <v>33</v>
      </c>
      <c r="T4338" t="s">
        <v>5247</v>
      </c>
      <c r="U4338" t="s">
        <v>5248</v>
      </c>
      <c r="V4338" t="s">
        <v>5209</v>
      </c>
      <c r="X4338" t="str">
        <f>VLOOKUP(pbp!V1571, games!$B$2:$R$40, 3, FALSE)</f>
        <v>2019-11-17T18:00Z</v>
      </c>
      <c r="Y4338">
        <f>VLOOKUP(1*V4338,NFLGames!$H$11:$H$555,1,FALSE)</f>
        <v>401220321</v>
      </c>
      <c r="Z4338">
        <f>VLOOKUP($Y4338, NFLGames!$H$11:$K$555,2,FALSE)</f>
        <v>2020</v>
      </c>
      <c r="AA4338">
        <f>VLOOKUP($Y4338, NFLGames!$H$11:$K$555,3,FALSE)</f>
        <v>11</v>
      </c>
      <c r="AB4338" s="6">
        <f>IF(A4339=0, 0, AH4339-tbl_pbp[[#This Row],[Saints Win %]])</f>
        <v>0</v>
      </c>
      <c r="AE4338">
        <f>ABS(tbl_pbp[[#This Row],[play.homeScore]]-tbl_pbp[[#This Row],[play.awayScore]])</f>
        <v>3</v>
      </c>
      <c r="AF4338">
        <f>IF(tbl_pbp[[#This Row],[Play Saints Win % Increase]]&gt;=$AF$4,1,0)</f>
        <v>0</v>
      </c>
      <c r="AG4338" t="str">
        <f>VLOOKUP(tbl_pbp[[#This Row],[gameId]], games!$B$2:$T$40, 9, FALSE)</f>
        <v>atlanta-falcons</v>
      </c>
      <c r="AH4338" s="5">
        <f>IF(tbl_pbp[[#This Row],[AwayTeam]] &lt;&gt; "new-orleans-saints", tbl_pbp[[#This Row],[homeWinPercentage]], 1-tbl_pbp[[#This Row],[homeWinPercentage]])</f>
        <v>0.55600000000000005</v>
      </c>
      <c r="AI4338" s="13">
        <f>tbl_pbp[[#This Row],[Kamara]]*tbl_pbp[[#This Row],[Impactful Play]]</f>
        <v>0</v>
      </c>
      <c r="AJ4338" s="13">
        <f>tbl_pbp[[#This Row],[Thomas]]*tbl_pbp[[#This Row],[Impactful Play]]</f>
        <v>0</v>
      </c>
      <c r="AK4338" s="13" t="str">
        <f>VLOOKUP(tbl_pbp[[#This Row],[Play Saints Win % Increase]], tbl_impact[],3,TRUE)</f>
        <v>Scented (0 to +5%)</v>
      </c>
    </row>
    <row r="4339" spans="1:37">
      <c r="A4339" s="1">
        <v>14</v>
      </c>
      <c r="B4339" s="5">
        <v>0.55600000000000005</v>
      </c>
      <c r="C4339" t="s">
        <v>5249</v>
      </c>
      <c r="D4339">
        <v>0</v>
      </c>
      <c r="E4339">
        <v>0</v>
      </c>
      <c r="F4339">
        <v>1</v>
      </c>
      <c r="G4339">
        <v>0</v>
      </c>
      <c r="H4339">
        <v>3</v>
      </c>
      <c r="I4339">
        <v>15</v>
      </c>
      <c r="J4339">
        <v>73</v>
      </c>
      <c r="K4339" t="s">
        <v>5211</v>
      </c>
      <c r="L4339">
        <v>1</v>
      </c>
      <c r="M4339">
        <v>73</v>
      </c>
      <c r="N4339" t="s">
        <v>5250</v>
      </c>
      <c r="O4339" t="s">
        <v>75</v>
      </c>
      <c r="P4339" t="s">
        <v>45</v>
      </c>
      <c r="Q4339" t="s">
        <v>46</v>
      </c>
      <c r="R4339" t="s">
        <v>47</v>
      </c>
      <c r="S4339" t="s">
        <v>250</v>
      </c>
      <c r="T4339" t="s">
        <v>5251</v>
      </c>
      <c r="U4339" t="s">
        <v>5252</v>
      </c>
      <c r="V4339" t="s">
        <v>5209</v>
      </c>
      <c r="X4339" t="str">
        <f>VLOOKUP(pbp!V1572, games!$B$2:$R$40, 3, FALSE)</f>
        <v>2019-11-17T18:00Z</v>
      </c>
      <c r="Y4339">
        <f>VLOOKUP(1*V4339,NFLGames!$H$11:$H$555,1,FALSE)</f>
        <v>401220321</v>
      </c>
      <c r="Z4339">
        <f>VLOOKUP($Y4339, NFLGames!$H$11:$K$555,2,FALSE)</f>
        <v>2020</v>
      </c>
      <c r="AA4339">
        <f>VLOOKUP($Y4339, NFLGames!$H$11:$K$555,3,FALSE)</f>
        <v>11</v>
      </c>
      <c r="AB4339" s="6">
        <f>IF(A4340=0, 0, AH4340-tbl_pbp[[#This Row],[Saints Win %]])</f>
        <v>8.999999999999897E-3</v>
      </c>
      <c r="AE4339">
        <f>ABS(tbl_pbp[[#This Row],[play.homeScore]]-tbl_pbp[[#This Row],[play.awayScore]])</f>
        <v>3</v>
      </c>
      <c r="AF4339">
        <f>IF(tbl_pbp[[#This Row],[Play Saints Win % Increase]]&gt;=$AF$4,1,0)</f>
        <v>0</v>
      </c>
      <c r="AG4339" t="str">
        <f>VLOOKUP(tbl_pbp[[#This Row],[gameId]], games!$B$2:$T$40, 9, FALSE)</f>
        <v>atlanta-falcons</v>
      </c>
      <c r="AH4339" s="5">
        <f>IF(tbl_pbp[[#This Row],[AwayTeam]] &lt;&gt; "new-orleans-saints", tbl_pbp[[#This Row],[homeWinPercentage]], 1-tbl_pbp[[#This Row],[homeWinPercentage]])</f>
        <v>0.55600000000000005</v>
      </c>
      <c r="AI4339" s="13">
        <f>tbl_pbp[[#This Row],[Kamara]]*tbl_pbp[[#This Row],[Impactful Play]]</f>
        <v>0</v>
      </c>
      <c r="AJ4339" s="13">
        <f>tbl_pbp[[#This Row],[Thomas]]*tbl_pbp[[#This Row],[Impactful Play]]</f>
        <v>0</v>
      </c>
      <c r="AK4339" s="13" t="str">
        <f>VLOOKUP(tbl_pbp[[#This Row],[Play Saints Win % Increase]], tbl_impact[],3,TRUE)</f>
        <v>Scented (0 to +5%)</v>
      </c>
    </row>
    <row r="4340" spans="1:37">
      <c r="A4340" s="1">
        <v>15</v>
      </c>
      <c r="B4340" s="5">
        <v>0.56499999999999995</v>
      </c>
      <c r="C4340" t="s">
        <v>5253</v>
      </c>
      <c r="D4340">
        <v>0</v>
      </c>
      <c r="E4340">
        <v>0</v>
      </c>
      <c r="F4340">
        <v>1</v>
      </c>
      <c r="G4340">
        <v>0</v>
      </c>
      <c r="H4340">
        <v>3</v>
      </c>
      <c r="I4340">
        <v>12</v>
      </c>
      <c r="J4340">
        <v>70</v>
      </c>
      <c r="K4340" t="s">
        <v>5211</v>
      </c>
      <c r="L4340">
        <v>2</v>
      </c>
      <c r="M4340">
        <v>70</v>
      </c>
      <c r="N4340" t="s">
        <v>5254</v>
      </c>
      <c r="O4340" t="s">
        <v>5255</v>
      </c>
      <c r="P4340" t="s">
        <v>30</v>
      </c>
      <c r="Q4340" t="s">
        <v>31</v>
      </c>
      <c r="R4340" t="s">
        <v>32</v>
      </c>
      <c r="S4340" t="s">
        <v>871</v>
      </c>
      <c r="T4340" t="s">
        <v>5256</v>
      </c>
      <c r="U4340" t="s">
        <v>5257</v>
      </c>
      <c r="V4340" t="s">
        <v>5209</v>
      </c>
      <c r="X4340" t="str">
        <f>VLOOKUP(pbp!V1573, games!$B$2:$R$40, 3, FALSE)</f>
        <v>2019-11-17T18:00Z</v>
      </c>
      <c r="Y4340">
        <f>VLOOKUP(1*V4340,NFLGames!$H$11:$H$555,1,FALSE)</f>
        <v>401220321</v>
      </c>
      <c r="Z4340">
        <f>VLOOKUP($Y4340, NFLGames!$H$11:$K$555,2,FALSE)</f>
        <v>2020</v>
      </c>
      <c r="AA4340">
        <f>VLOOKUP($Y4340, NFLGames!$H$11:$K$555,3,FALSE)</f>
        <v>11</v>
      </c>
      <c r="AB4340" s="6">
        <f>IF(A4341=0, 0, AH4341-tbl_pbp[[#This Row],[Saints Win %]])</f>
        <v>2.8000000000000025E-2</v>
      </c>
      <c r="AE4340">
        <f>ABS(tbl_pbp[[#This Row],[play.homeScore]]-tbl_pbp[[#This Row],[play.awayScore]])</f>
        <v>3</v>
      </c>
      <c r="AF4340">
        <f>IF(tbl_pbp[[#This Row],[Play Saints Win % Increase]]&gt;=$AF$4,1,0)</f>
        <v>0</v>
      </c>
      <c r="AG4340" t="str">
        <f>VLOOKUP(tbl_pbp[[#This Row],[gameId]], games!$B$2:$T$40, 9, FALSE)</f>
        <v>atlanta-falcons</v>
      </c>
      <c r="AH4340" s="5">
        <f>IF(tbl_pbp[[#This Row],[AwayTeam]] &lt;&gt; "new-orleans-saints", tbl_pbp[[#This Row],[homeWinPercentage]], 1-tbl_pbp[[#This Row],[homeWinPercentage]])</f>
        <v>0.56499999999999995</v>
      </c>
      <c r="AI4340" s="13">
        <f>tbl_pbp[[#This Row],[Kamara]]*tbl_pbp[[#This Row],[Impactful Play]]</f>
        <v>0</v>
      </c>
      <c r="AJ4340" s="13">
        <f>tbl_pbp[[#This Row],[Thomas]]*tbl_pbp[[#This Row],[Impactful Play]]</f>
        <v>0</v>
      </c>
      <c r="AK4340" s="13" t="str">
        <f>VLOOKUP(tbl_pbp[[#This Row],[Play Saints Win % Increase]], tbl_impact[],3,TRUE)</f>
        <v>Scented (0 to +5%)</v>
      </c>
    </row>
    <row r="4341" spans="1:37">
      <c r="A4341" s="1">
        <v>16</v>
      </c>
      <c r="B4341" s="5">
        <v>0.59299999999999997</v>
      </c>
      <c r="C4341" t="s">
        <v>5258</v>
      </c>
      <c r="D4341">
        <v>0</v>
      </c>
      <c r="E4341">
        <v>0</v>
      </c>
      <c r="F4341">
        <v>1</v>
      </c>
      <c r="G4341">
        <v>0</v>
      </c>
      <c r="H4341">
        <v>3</v>
      </c>
      <c r="I4341">
        <v>11</v>
      </c>
      <c r="J4341">
        <v>69</v>
      </c>
      <c r="K4341" t="s">
        <v>5211</v>
      </c>
      <c r="L4341">
        <v>3</v>
      </c>
      <c r="M4341">
        <v>69</v>
      </c>
      <c r="N4341" t="s">
        <v>5259</v>
      </c>
      <c r="O4341" t="s">
        <v>5260</v>
      </c>
      <c r="P4341" t="s">
        <v>167</v>
      </c>
      <c r="Q4341" t="s">
        <v>168</v>
      </c>
      <c r="S4341" t="s">
        <v>149</v>
      </c>
      <c r="T4341" t="s">
        <v>5261</v>
      </c>
      <c r="U4341" t="s">
        <v>5262</v>
      </c>
      <c r="V4341" t="s">
        <v>5209</v>
      </c>
      <c r="X4341" t="str">
        <f>VLOOKUP(pbp!V1574, games!$B$2:$R$40, 3, FALSE)</f>
        <v>2019-11-17T18:00Z</v>
      </c>
      <c r="Y4341">
        <f>VLOOKUP(1*V4341,NFLGames!$H$11:$H$555,1,FALSE)</f>
        <v>401220321</v>
      </c>
      <c r="Z4341">
        <f>VLOOKUP($Y4341, NFLGames!$H$11:$K$555,2,FALSE)</f>
        <v>2020</v>
      </c>
      <c r="AA4341">
        <f>VLOOKUP($Y4341, NFLGames!$H$11:$K$555,3,FALSE)</f>
        <v>11</v>
      </c>
      <c r="AB4341" s="6">
        <f>IF(A4342=0, 0, AH4342-tbl_pbp[[#This Row],[Saints Win %]])</f>
        <v>-8.0000000000000071E-3</v>
      </c>
      <c r="AE4341">
        <f>ABS(tbl_pbp[[#This Row],[play.homeScore]]-tbl_pbp[[#This Row],[play.awayScore]])</f>
        <v>3</v>
      </c>
      <c r="AF4341">
        <f>IF(tbl_pbp[[#This Row],[Play Saints Win % Increase]]&gt;=$AF$4,1,0)</f>
        <v>0</v>
      </c>
      <c r="AG4341" t="str">
        <f>VLOOKUP(tbl_pbp[[#This Row],[gameId]], games!$B$2:$T$40, 9, FALSE)</f>
        <v>atlanta-falcons</v>
      </c>
      <c r="AH4341" s="5">
        <f>IF(tbl_pbp[[#This Row],[AwayTeam]] &lt;&gt; "new-orleans-saints", tbl_pbp[[#This Row],[homeWinPercentage]], 1-tbl_pbp[[#This Row],[homeWinPercentage]])</f>
        <v>0.59299999999999997</v>
      </c>
      <c r="AI4341" s="13">
        <f>tbl_pbp[[#This Row],[Kamara]]*tbl_pbp[[#This Row],[Impactful Play]]</f>
        <v>0</v>
      </c>
      <c r="AJ4341" s="13">
        <f>tbl_pbp[[#This Row],[Thomas]]*tbl_pbp[[#This Row],[Impactful Play]]</f>
        <v>0</v>
      </c>
      <c r="AK4341" s="13" t="str">
        <f>VLOOKUP(tbl_pbp[[#This Row],[Play Saints Win % Increase]], tbl_impact[],3,TRUE)</f>
        <v>Bad (0 to -5%)</v>
      </c>
    </row>
    <row r="4342" spans="1:37">
      <c r="A4342" s="1">
        <v>17</v>
      </c>
      <c r="B4342" s="5">
        <v>0.58499999999999996</v>
      </c>
      <c r="C4342" t="s">
        <v>5263</v>
      </c>
      <c r="D4342">
        <v>0</v>
      </c>
      <c r="E4342">
        <v>0</v>
      </c>
      <c r="F4342">
        <v>1</v>
      </c>
      <c r="G4342">
        <v>0</v>
      </c>
      <c r="H4342">
        <v>3</v>
      </c>
      <c r="I4342">
        <v>16</v>
      </c>
      <c r="J4342">
        <v>74</v>
      </c>
      <c r="K4342" t="s">
        <v>5211</v>
      </c>
      <c r="L4342">
        <v>4</v>
      </c>
      <c r="M4342">
        <v>74</v>
      </c>
      <c r="N4342" t="s">
        <v>5264</v>
      </c>
      <c r="O4342" t="s">
        <v>4655</v>
      </c>
      <c r="P4342" t="s">
        <v>66</v>
      </c>
      <c r="Q4342" t="s">
        <v>67</v>
      </c>
      <c r="R4342" t="s">
        <v>68</v>
      </c>
      <c r="S4342" t="s">
        <v>395</v>
      </c>
      <c r="T4342" t="s">
        <v>5265</v>
      </c>
      <c r="U4342" t="s">
        <v>5266</v>
      </c>
      <c r="V4342" t="s">
        <v>5209</v>
      </c>
      <c r="X4342" t="str">
        <f>VLOOKUP(pbp!V1575, games!$B$2:$R$40, 3, FALSE)</f>
        <v>2019-11-17T18:00Z</v>
      </c>
      <c r="Y4342">
        <f>VLOOKUP(1*V4342,NFLGames!$H$11:$H$555,1,FALSE)</f>
        <v>401220321</v>
      </c>
      <c r="Z4342">
        <f>VLOOKUP($Y4342, NFLGames!$H$11:$K$555,2,FALSE)</f>
        <v>2020</v>
      </c>
      <c r="AA4342">
        <f>VLOOKUP($Y4342, NFLGames!$H$11:$K$555,3,FALSE)</f>
        <v>11</v>
      </c>
      <c r="AB4342" s="6">
        <f>IF(A4343=0, 0, AH4343-tbl_pbp[[#This Row],[Saints Win %]])</f>
        <v>-3.0000000000000027E-3</v>
      </c>
      <c r="AE4342">
        <f>ABS(tbl_pbp[[#This Row],[play.homeScore]]-tbl_pbp[[#This Row],[play.awayScore]])</f>
        <v>3</v>
      </c>
      <c r="AF4342">
        <f>IF(tbl_pbp[[#This Row],[Play Saints Win % Increase]]&gt;=$AF$4,1,0)</f>
        <v>0</v>
      </c>
      <c r="AG4342" t="str">
        <f>VLOOKUP(tbl_pbp[[#This Row],[gameId]], games!$B$2:$T$40, 9, FALSE)</f>
        <v>atlanta-falcons</v>
      </c>
      <c r="AH4342" s="5">
        <f>IF(tbl_pbp[[#This Row],[AwayTeam]] &lt;&gt; "new-orleans-saints", tbl_pbp[[#This Row],[homeWinPercentage]], 1-tbl_pbp[[#This Row],[homeWinPercentage]])</f>
        <v>0.58499999999999996</v>
      </c>
      <c r="AI4342" s="13">
        <f>tbl_pbp[[#This Row],[Kamara]]*tbl_pbp[[#This Row],[Impactful Play]]</f>
        <v>0</v>
      </c>
      <c r="AJ4342" s="13">
        <f>tbl_pbp[[#This Row],[Thomas]]*tbl_pbp[[#This Row],[Impactful Play]]</f>
        <v>0</v>
      </c>
      <c r="AK4342" s="13" t="str">
        <f>VLOOKUP(tbl_pbp[[#This Row],[Play Saints Win % Increase]], tbl_impact[],3,TRUE)</f>
        <v>Bad (0 to -5%)</v>
      </c>
    </row>
    <row r="4343" spans="1:37">
      <c r="A4343" s="1">
        <v>18</v>
      </c>
      <c r="B4343" s="5">
        <v>0.58199999999999996</v>
      </c>
      <c r="C4343" t="s">
        <v>5267</v>
      </c>
      <c r="D4343">
        <v>0</v>
      </c>
      <c r="E4343">
        <v>0</v>
      </c>
      <c r="F4343">
        <v>1</v>
      </c>
      <c r="G4343">
        <v>0</v>
      </c>
      <c r="H4343">
        <v>3</v>
      </c>
      <c r="I4343">
        <v>10</v>
      </c>
      <c r="J4343">
        <v>30</v>
      </c>
      <c r="K4343" t="s">
        <v>29</v>
      </c>
      <c r="L4343">
        <v>1</v>
      </c>
      <c r="M4343">
        <v>70</v>
      </c>
      <c r="N4343" t="s">
        <v>5268</v>
      </c>
      <c r="O4343" t="s">
        <v>405</v>
      </c>
      <c r="P4343" t="s">
        <v>45</v>
      </c>
      <c r="Q4343" t="s">
        <v>46</v>
      </c>
      <c r="R4343" t="s">
        <v>47</v>
      </c>
      <c r="S4343" t="s">
        <v>33</v>
      </c>
      <c r="T4343" t="s">
        <v>39</v>
      </c>
      <c r="U4343" t="s">
        <v>398</v>
      </c>
      <c r="V4343" t="s">
        <v>5209</v>
      </c>
      <c r="X4343" t="str">
        <f>VLOOKUP(pbp!V1576, games!$B$2:$R$40, 3, FALSE)</f>
        <v>2019-11-17T18:00Z</v>
      </c>
      <c r="Y4343">
        <f>VLOOKUP(1*V4343,NFLGames!$H$11:$H$555,1,FALSE)</f>
        <v>401220321</v>
      </c>
      <c r="Z4343">
        <f>VLOOKUP($Y4343, NFLGames!$H$11:$K$555,2,FALSE)</f>
        <v>2020</v>
      </c>
      <c r="AA4343">
        <f>VLOOKUP($Y4343, NFLGames!$H$11:$K$555,3,FALSE)</f>
        <v>11</v>
      </c>
      <c r="AB4343" s="6">
        <f>IF(A4344=0, 0, AH4344-tbl_pbp[[#This Row],[Saints Win %]])</f>
        <v>4.2000000000000037E-2</v>
      </c>
      <c r="AC4343">
        <v>1</v>
      </c>
      <c r="AE4343">
        <f>ABS(tbl_pbp[[#This Row],[play.homeScore]]-tbl_pbp[[#This Row],[play.awayScore]])</f>
        <v>3</v>
      </c>
      <c r="AF4343">
        <f>IF(tbl_pbp[[#This Row],[Play Saints Win % Increase]]&gt;=$AF$4,1,0)</f>
        <v>0</v>
      </c>
      <c r="AG4343" t="str">
        <f>VLOOKUP(tbl_pbp[[#This Row],[gameId]], games!$B$2:$T$40, 9, FALSE)</f>
        <v>atlanta-falcons</v>
      </c>
      <c r="AH4343" s="5">
        <f>IF(tbl_pbp[[#This Row],[AwayTeam]] &lt;&gt; "new-orleans-saints", tbl_pbp[[#This Row],[homeWinPercentage]], 1-tbl_pbp[[#This Row],[homeWinPercentage]])</f>
        <v>0.58199999999999996</v>
      </c>
      <c r="AI4343" s="13">
        <f>tbl_pbp[[#This Row],[Kamara]]*tbl_pbp[[#This Row],[Impactful Play]]</f>
        <v>0</v>
      </c>
      <c r="AJ4343" s="13">
        <f>tbl_pbp[[#This Row],[Thomas]]*tbl_pbp[[#This Row],[Impactful Play]]</f>
        <v>0</v>
      </c>
      <c r="AK4343" s="13" t="str">
        <f>VLOOKUP(tbl_pbp[[#This Row],[Play Saints Win % Increase]], tbl_impact[],3,TRUE)</f>
        <v>Scented (0 to +5%)</v>
      </c>
    </row>
    <row r="4344" spans="1:37">
      <c r="A4344" s="1">
        <v>19</v>
      </c>
      <c r="B4344" s="5">
        <v>0.624</v>
      </c>
      <c r="C4344" t="s">
        <v>5269</v>
      </c>
      <c r="D4344">
        <v>0</v>
      </c>
      <c r="E4344">
        <v>0</v>
      </c>
      <c r="F4344">
        <v>1</v>
      </c>
      <c r="G4344">
        <v>0</v>
      </c>
      <c r="H4344">
        <v>3</v>
      </c>
      <c r="I4344">
        <v>4</v>
      </c>
      <c r="J4344">
        <v>36</v>
      </c>
      <c r="K4344" t="s">
        <v>29</v>
      </c>
      <c r="L4344">
        <v>2</v>
      </c>
      <c r="M4344">
        <v>64</v>
      </c>
      <c r="N4344" t="s">
        <v>5270</v>
      </c>
      <c r="O4344" t="s">
        <v>5271</v>
      </c>
      <c r="P4344" t="s">
        <v>45</v>
      </c>
      <c r="Q4344" t="s">
        <v>46</v>
      </c>
      <c r="R4344" t="s">
        <v>47</v>
      </c>
      <c r="S4344" t="s">
        <v>135</v>
      </c>
      <c r="T4344" t="s">
        <v>296</v>
      </c>
      <c r="U4344" t="s">
        <v>5272</v>
      </c>
      <c r="V4344" t="s">
        <v>5209</v>
      </c>
      <c r="X4344" t="str">
        <f>VLOOKUP(pbp!V1577, games!$B$2:$R$40, 3, FALSE)</f>
        <v>2019-11-17T18:00Z</v>
      </c>
      <c r="Y4344">
        <f>VLOOKUP(1*V4344,NFLGames!$H$11:$H$555,1,FALSE)</f>
        <v>401220321</v>
      </c>
      <c r="Z4344">
        <f>VLOOKUP($Y4344, NFLGames!$H$11:$K$555,2,FALSE)</f>
        <v>2020</v>
      </c>
      <c r="AA4344">
        <f>VLOOKUP($Y4344, NFLGames!$H$11:$K$555,3,FALSE)</f>
        <v>11</v>
      </c>
      <c r="AB4344" s="6">
        <f>IF(A4345=0, 0, AH4345-tbl_pbp[[#This Row],[Saints Win %]])</f>
        <v>-1.7000000000000015E-2</v>
      </c>
      <c r="AE4344">
        <f>ABS(tbl_pbp[[#This Row],[play.homeScore]]-tbl_pbp[[#This Row],[play.awayScore]])</f>
        <v>3</v>
      </c>
      <c r="AF4344">
        <f>IF(tbl_pbp[[#This Row],[Play Saints Win % Increase]]&gt;=$AF$4,1,0)</f>
        <v>0</v>
      </c>
      <c r="AG4344" t="str">
        <f>VLOOKUP(tbl_pbp[[#This Row],[gameId]], games!$B$2:$T$40, 9, FALSE)</f>
        <v>atlanta-falcons</v>
      </c>
      <c r="AH4344" s="5">
        <f>IF(tbl_pbp[[#This Row],[AwayTeam]] &lt;&gt; "new-orleans-saints", tbl_pbp[[#This Row],[homeWinPercentage]], 1-tbl_pbp[[#This Row],[homeWinPercentage]])</f>
        <v>0.624</v>
      </c>
      <c r="AI4344" s="13">
        <f>tbl_pbp[[#This Row],[Kamara]]*tbl_pbp[[#This Row],[Impactful Play]]</f>
        <v>0</v>
      </c>
      <c r="AJ4344" s="13">
        <f>tbl_pbp[[#This Row],[Thomas]]*tbl_pbp[[#This Row],[Impactful Play]]</f>
        <v>0</v>
      </c>
      <c r="AK4344" s="13" t="str">
        <f>VLOOKUP(tbl_pbp[[#This Row],[Play Saints Win % Increase]], tbl_impact[],3,TRUE)</f>
        <v>Bad (0 to -5%)</v>
      </c>
    </row>
    <row r="4345" spans="1:37">
      <c r="A4345" s="1">
        <v>20</v>
      </c>
      <c r="B4345" s="5">
        <v>0.60699999999999998</v>
      </c>
      <c r="C4345" t="s">
        <v>5273</v>
      </c>
      <c r="D4345">
        <v>0</v>
      </c>
      <c r="E4345">
        <v>0</v>
      </c>
      <c r="F4345">
        <v>1</v>
      </c>
      <c r="G4345">
        <v>0</v>
      </c>
      <c r="H4345">
        <v>3</v>
      </c>
      <c r="I4345">
        <v>10</v>
      </c>
      <c r="J4345">
        <v>59</v>
      </c>
      <c r="K4345" t="s">
        <v>29</v>
      </c>
      <c r="L4345">
        <v>1</v>
      </c>
      <c r="M4345">
        <v>41</v>
      </c>
      <c r="N4345" t="s">
        <v>5274</v>
      </c>
      <c r="O4345" t="s">
        <v>5275</v>
      </c>
      <c r="P4345" t="s">
        <v>45</v>
      </c>
      <c r="Q4345" t="s">
        <v>46</v>
      </c>
      <c r="R4345" t="s">
        <v>47</v>
      </c>
      <c r="S4345" t="s">
        <v>33</v>
      </c>
      <c r="T4345" t="s">
        <v>5276</v>
      </c>
      <c r="U4345" t="s">
        <v>5277</v>
      </c>
      <c r="V4345" t="s">
        <v>5209</v>
      </c>
      <c r="X4345" t="str">
        <f>VLOOKUP(pbp!V1578, games!$B$2:$R$40, 3, FALSE)</f>
        <v>2019-11-17T18:00Z</v>
      </c>
      <c r="Y4345">
        <f>VLOOKUP(1*V4345,NFLGames!$H$11:$H$555,1,FALSE)</f>
        <v>401220321</v>
      </c>
      <c r="Z4345">
        <f>VLOOKUP($Y4345, NFLGames!$H$11:$K$555,2,FALSE)</f>
        <v>2020</v>
      </c>
      <c r="AA4345">
        <f>VLOOKUP($Y4345, NFLGames!$H$11:$K$555,3,FALSE)</f>
        <v>11</v>
      </c>
      <c r="AB4345" s="6">
        <f>IF(A4346=0, 0, AH4346-tbl_pbp[[#This Row],[Saints Win %]])</f>
        <v>2.300000000000002E-2</v>
      </c>
      <c r="AE4345">
        <f>ABS(tbl_pbp[[#This Row],[play.homeScore]]-tbl_pbp[[#This Row],[play.awayScore]])</f>
        <v>3</v>
      </c>
      <c r="AF4345">
        <f>IF(tbl_pbp[[#This Row],[Play Saints Win % Increase]]&gt;=$AF$4,1,0)</f>
        <v>0</v>
      </c>
      <c r="AG4345" t="str">
        <f>VLOOKUP(tbl_pbp[[#This Row],[gameId]], games!$B$2:$T$40, 9, FALSE)</f>
        <v>atlanta-falcons</v>
      </c>
      <c r="AH4345" s="5">
        <f>IF(tbl_pbp[[#This Row],[AwayTeam]] &lt;&gt; "new-orleans-saints", tbl_pbp[[#This Row],[homeWinPercentage]], 1-tbl_pbp[[#This Row],[homeWinPercentage]])</f>
        <v>0.60699999999999998</v>
      </c>
      <c r="AI4345" s="13">
        <f>tbl_pbp[[#This Row],[Kamara]]*tbl_pbp[[#This Row],[Impactful Play]]</f>
        <v>0</v>
      </c>
      <c r="AJ4345" s="13">
        <f>tbl_pbp[[#This Row],[Thomas]]*tbl_pbp[[#This Row],[Impactful Play]]</f>
        <v>0</v>
      </c>
      <c r="AK4345" s="13" t="str">
        <f>VLOOKUP(tbl_pbp[[#This Row],[Play Saints Win % Increase]], tbl_impact[],3,TRUE)</f>
        <v>Scented (0 to +5%)</v>
      </c>
    </row>
    <row r="4346" spans="1:37">
      <c r="A4346" s="1">
        <v>21</v>
      </c>
      <c r="B4346" s="5">
        <v>0.63</v>
      </c>
      <c r="C4346" t="s">
        <v>5278</v>
      </c>
      <c r="D4346">
        <v>0</v>
      </c>
      <c r="E4346">
        <v>0</v>
      </c>
      <c r="F4346">
        <v>1</v>
      </c>
      <c r="G4346">
        <v>0</v>
      </c>
      <c r="H4346">
        <v>3</v>
      </c>
      <c r="I4346">
        <v>6</v>
      </c>
      <c r="J4346">
        <v>63</v>
      </c>
      <c r="K4346" t="s">
        <v>29</v>
      </c>
      <c r="L4346">
        <v>2</v>
      </c>
      <c r="M4346">
        <v>37</v>
      </c>
      <c r="N4346" t="s">
        <v>5279</v>
      </c>
      <c r="O4346" t="s">
        <v>5280</v>
      </c>
      <c r="P4346" t="s">
        <v>45</v>
      </c>
      <c r="Q4346" t="s">
        <v>46</v>
      </c>
      <c r="R4346" t="s">
        <v>47</v>
      </c>
      <c r="S4346" t="s">
        <v>60</v>
      </c>
      <c r="T4346" t="s">
        <v>5281</v>
      </c>
      <c r="U4346" t="s">
        <v>5282</v>
      </c>
      <c r="V4346" t="s">
        <v>5209</v>
      </c>
      <c r="X4346" t="str">
        <f>VLOOKUP(pbp!V1579, games!$B$2:$R$40, 3, FALSE)</f>
        <v>2019-11-17T18:00Z</v>
      </c>
      <c r="Y4346">
        <f>VLOOKUP(1*V4346,NFLGames!$H$11:$H$555,1,FALSE)</f>
        <v>401220321</v>
      </c>
      <c r="Z4346">
        <f>VLOOKUP($Y4346, NFLGames!$H$11:$K$555,2,FALSE)</f>
        <v>2020</v>
      </c>
      <c r="AA4346">
        <f>VLOOKUP($Y4346, NFLGames!$H$11:$K$555,3,FALSE)</f>
        <v>11</v>
      </c>
      <c r="AB4346" s="6">
        <f>IF(A4347=0, 0, AH4347-tbl_pbp[[#This Row],[Saints Win %]])</f>
        <v>2.0000000000000018E-2</v>
      </c>
      <c r="AC4346">
        <v>1</v>
      </c>
      <c r="AE4346">
        <f>ABS(tbl_pbp[[#This Row],[play.homeScore]]-tbl_pbp[[#This Row],[play.awayScore]])</f>
        <v>3</v>
      </c>
      <c r="AF4346">
        <f>IF(tbl_pbp[[#This Row],[Play Saints Win % Increase]]&gt;=$AF$4,1,0)</f>
        <v>0</v>
      </c>
      <c r="AG4346" t="str">
        <f>VLOOKUP(tbl_pbp[[#This Row],[gameId]], games!$B$2:$T$40, 9, FALSE)</f>
        <v>atlanta-falcons</v>
      </c>
      <c r="AH4346" s="5">
        <f>IF(tbl_pbp[[#This Row],[AwayTeam]] &lt;&gt; "new-orleans-saints", tbl_pbp[[#This Row],[homeWinPercentage]], 1-tbl_pbp[[#This Row],[homeWinPercentage]])</f>
        <v>0.63</v>
      </c>
      <c r="AI4346" s="13">
        <f>tbl_pbp[[#This Row],[Kamara]]*tbl_pbp[[#This Row],[Impactful Play]]</f>
        <v>0</v>
      </c>
      <c r="AJ4346" s="13">
        <f>tbl_pbp[[#This Row],[Thomas]]*tbl_pbp[[#This Row],[Impactful Play]]</f>
        <v>0</v>
      </c>
      <c r="AK4346" s="13" t="str">
        <f>VLOOKUP(tbl_pbp[[#This Row],[Play Saints Win % Increase]], tbl_impact[],3,TRUE)</f>
        <v>Scented (0 to +5%)</v>
      </c>
    </row>
    <row r="4347" spans="1:37">
      <c r="A4347" s="1">
        <v>22</v>
      </c>
      <c r="B4347" s="5">
        <v>0.65</v>
      </c>
      <c r="C4347" t="s">
        <v>5283</v>
      </c>
      <c r="D4347">
        <v>0</v>
      </c>
      <c r="E4347">
        <v>0</v>
      </c>
      <c r="F4347">
        <v>1</v>
      </c>
      <c r="G4347">
        <v>0</v>
      </c>
      <c r="H4347">
        <v>3</v>
      </c>
      <c r="I4347">
        <v>2</v>
      </c>
      <c r="J4347">
        <v>67</v>
      </c>
      <c r="K4347" t="s">
        <v>29</v>
      </c>
      <c r="L4347">
        <v>3</v>
      </c>
      <c r="M4347">
        <v>33</v>
      </c>
      <c r="N4347" t="s">
        <v>5284</v>
      </c>
      <c r="O4347" t="s">
        <v>4575</v>
      </c>
      <c r="P4347" t="s">
        <v>22</v>
      </c>
      <c r="Q4347" t="s">
        <v>37</v>
      </c>
      <c r="S4347" t="s">
        <v>241</v>
      </c>
      <c r="T4347" t="s">
        <v>5285</v>
      </c>
      <c r="U4347" t="s">
        <v>5286</v>
      </c>
      <c r="V4347" t="s">
        <v>5209</v>
      </c>
      <c r="X4347" t="str">
        <f>VLOOKUP(pbp!V1580, games!$B$2:$R$40, 3, FALSE)</f>
        <v>2019-11-17T18:00Z</v>
      </c>
      <c r="Y4347">
        <f>VLOOKUP(1*V4347,NFLGames!$H$11:$H$555,1,FALSE)</f>
        <v>401220321</v>
      </c>
      <c r="Z4347">
        <f>VLOOKUP($Y4347, NFLGames!$H$11:$K$555,2,FALSE)</f>
        <v>2020</v>
      </c>
      <c r="AA4347">
        <f>VLOOKUP($Y4347, NFLGames!$H$11:$K$555,3,FALSE)</f>
        <v>11</v>
      </c>
      <c r="AB4347" s="6">
        <f>IF(A4348=0, 0, AH4348-tbl_pbp[[#This Row],[Saints Win %]])</f>
        <v>3.5000000000000031E-2</v>
      </c>
      <c r="AE4347">
        <f>ABS(tbl_pbp[[#This Row],[play.homeScore]]-tbl_pbp[[#This Row],[play.awayScore]])</f>
        <v>3</v>
      </c>
      <c r="AF4347">
        <f>IF(tbl_pbp[[#This Row],[Play Saints Win % Increase]]&gt;=$AF$4,1,0)</f>
        <v>0</v>
      </c>
      <c r="AG4347" t="str">
        <f>VLOOKUP(tbl_pbp[[#This Row],[gameId]], games!$B$2:$T$40, 9, FALSE)</f>
        <v>atlanta-falcons</v>
      </c>
      <c r="AH4347" s="5">
        <f>IF(tbl_pbp[[#This Row],[AwayTeam]] &lt;&gt; "new-orleans-saints", tbl_pbp[[#This Row],[homeWinPercentage]], 1-tbl_pbp[[#This Row],[homeWinPercentage]])</f>
        <v>0.65</v>
      </c>
      <c r="AI4347" s="13">
        <f>tbl_pbp[[#This Row],[Kamara]]*tbl_pbp[[#This Row],[Impactful Play]]</f>
        <v>0</v>
      </c>
      <c r="AJ4347" s="13">
        <f>tbl_pbp[[#This Row],[Thomas]]*tbl_pbp[[#This Row],[Impactful Play]]</f>
        <v>0</v>
      </c>
      <c r="AK4347" s="13" t="str">
        <f>VLOOKUP(tbl_pbp[[#This Row],[Play Saints Win % Increase]], tbl_impact[],3,TRUE)</f>
        <v>Scented (0 to +5%)</v>
      </c>
    </row>
    <row r="4348" spans="1:37">
      <c r="A4348" s="1">
        <v>23</v>
      </c>
      <c r="B4348" s="5">
        <v>0.68500000000000005</v>
      </c>
      <c r="C4348" t="s">
        <v>5287</v>
      </c>
      <c r="D4348">
        <v>0</v>
      </c>
      <c r="E4348">
        <v>0</v>
      </c>
      <c r="F4348">
        <v>1</v>
      </c>
      <c r="G4348">
        <v>0</v>
      </c>
      <c r="H4348">
        <v>3</v>
      </c>
      <c r="I4348">
        <v>10</v>
      </c>
      <c r="J4348">
        <v>77</v>
      </c>
      <c r="K4348" t="s">
        <v>29</v>
      </c>
      <c r="L4348">
        <v>1</v>
      </c>
      <c r="M4348">
        <v>23</v>
      </c>
      <c r="N4348" t="s">
        <v>5288</v>
      </c>
      <c r="O4348" t="s">
        <v>577</v>
      </c>
      <c r="P4348" t="s">
        <v>30</v>
      </c>
      <c r="Q4348" t="s">
        <v>31</v>
      </c>
      <c r="R4348" t="s">
        <v>32</v>
      </c>
      <c r="S4348" t="s">
        <v>33</v>
      </c>
      <c r="T4348" t="s">
        <v>5289</v>
      </c>
      <c r="U4348" t="s">
        <v>5290</v>
      </c>
      <c r="V4348" t="s">
        <v>5209</v>
      </c>
      <c r="X4348" t="str">
        <f>VLOOKUP(pbp!V1581, games!$B$2:$R$40, 3, FALSE)</f>
        <v>2019-11-17T18:00Z</v>
      </c>
      <c r="Y4348">
        <f>VLOOKUP(1*V4348,NFLGames!$H$11:$H$555,1,FALSE)</f>
        <v>401220321</v>
      </c>
      <c r="Z4348">
        <f>VLOOKUP($Y4348, NFLGames!$H$11:$K$555,2,FALSE)</f>
        <v>2020</v>
      </c>
      <c r="AA4348">
        <f>VLOOKUP($Y4348, NFLGames!$H$11:$K$555,3,FALSE)</f>
        <v>11</v>
      </c>
      <c r="AB4348" s="6">
        <f>IF(A4349=0, 0, AH4349-tbl_pbp[[#This Row],[Saints Win %]])</f>
        <v>-1.4000000000000012E-2</v>
      </c>
      <c r="AE4348">
        <f>ABS(tbl_pbp[[#This Row],[play.homeScore]]-tbl_pbp[[#This Row],[play.awayScore]])</f>
        <v>3</v>
      </c>
      <c r="AF4348">
        <f>IF(tbl_pbp[[#This Row],[Play Saints Win % Increase]]&gt;=$AF$4,1,0)</f>
        <v>0</v>
      </c>
      <c r="AG4348" t="str">
        <f>VLOOKUP(tbl_pbp[[#This Row],[gameId]], games!$B$2:$T$40, 9, FALSE)</f>
        <v>atlanta-falcons</v>
      </c>
      <c r="AH4348" s="5">
        <f>IF(tbl_pbp[[#This Row],[AwayTeam]] &lt;&gt; "new-orleans-saints", tbl_pbp[[#This Row],[homeWinPercentage]], 1-tbl_pbp[[#This Row],[homeWinPercentage]])</f>
        <v>0.68500000000000005</v>
      </c>
      <c r="AI4348" s="13">
        <f>tbl_pbp[[#This Row],[Kamara]]*tbl_pbp[[#This Row],[Impactful Play]]</f>
        <v>0</v>
      </c>
      <c r="AJ4348" s="13">
        <f>tbl_pbp[[#This Row],[Thomas]]*tbl_pbp[[#This Row],[Impactful Play]]</f>
        <v>0</v>
      </c>
      <c r="AK4348" s="13" t="str">
        <f>VLOOKUP(tbl_pbp[[#This Row],[Play Saints Win % Increase]], tbl_impact[],3,TRUE)</f>
        <v>Bad (0 to -5%)</v>
      </c>
    </row>
    <row r="4349" spans="1:37">
      <c r="A4349" s="1">
        <v>24</v>
      </c>
      <c r="B4349" s="5">
        <v>0.67100000000000004</v>
      </c>
      <c r="C4349" t="s">
        <v>5291</v>
      </c>
      <c r="D4349">
        <v>0</v>
      </c>
      <c r="E4349">
        <v>0</v>
      </c>
      <c r="F4349">
        <v>1</v>
      </c>
      <c r="G4349">
        <v>0</v>
      </c>
      <c r="H4349">
        <v>3</v>
      </c>
      <c r="I4349">
        <v>4</v>
      </c>
      <c r="J4349">
        <v>96</v>
      </c>
      <c r="K4349" t="s">
        <v>29</v>
      </c>
      <c r="L4349">
        <v>1</v>
      </c>
      <c r="M4349">
        <v>4</v>
      </c>
      <c r="N4349" t="s">
        <v>5292</v>
      </c>
      <c r="O4349" t="s">
        <v>285</v>
      </c>
      <c r="P4349" t="s">
        <v>45</v>
      </c>
      <c r="Q4349" t="s">
        <v>46</v>
      </c>
      <c r="R4349" t="s">
        <v>47</v>
      </c>
      <c r="S4349" t="s">
        <v>283</v>
      </c>
      <c r="T4349" t="s">
        <v>5293</v>
      </c>
      <c r="U4349" t="s">
        <v>5294</v>
      </c>
      <c r="V4349" t="s">
        <v>5209</v>
      </c>
      <c r="X4349" t="str">
        <f>VLOOKUP(pbp!V1582, games!$B$2:$R$40, 3, FALSE)</f>
        <v>2019-11-17T18:00Z</v>
      </c>
      <c r="Y4349">
        <f>VLOOKUP(1*V4349,NFLGames!$H$11:$H$555,1,FALSE)</f>
        <v>401220321</v>
      </c>
      <c r="Z4349">
        <f>VLOOKUP($Y4349, NFLGames!$H$11:$K$555,2,FALSE)</f>
        <v>2020</v>
      </c>
      <c r="AA4349">
        <f>VLOOKUP($Y4349, NFLGames!$H$11:$K$555,3,FALSE)</f>
        <v>11</v>
      </c>
      <c r="AB4349" s="6">
        <f>IF(A4350=0, 0, AH4350-tbl_pbp[[#This Row],[Saints Win %]])</f>
        <v>-1.0000000000000009E-2</v>
      </c>
      <c r="AC4349">
        <v>1</v>
      </c>
      <c r="AE4349">
        <f>ABS(tbl_pbp[[#This Row],[play.homeScore]]-tbl_pbp[[#This Row],[play.awayScore]])</f>
        <v>3</v>
      </c>
      <c r="AF4349">
        <f>IF(tbl_pbp[[#This Row],[Play Saints Win % Increase]]&gt;=$AF$4,1,0)</f>
        <v>0</v>
      </c>
      <c r="AG4349" t="str">
        <f>VLOOKUP(tbl_pbp[[#This Row],[gameId]], games!$B$2:$T$40, 9, FALSE)</f>
        <v>atlanta-falcons</v>
      </c>
      <c r="AH4349" s="5">
        <f>IF(tbl_pbp[[#This Row],[AwayTeam]] &lt;&gt; "new-orleans-saints", tbl_pbp[[#This Row],[homeWinPercentage]], 1-tbl_pbp[[#This Row],[homeWinPercentage]])</f>
        <v>0.67100000000000004</v>
      </c>
      <c r="AI4349" s="13">
        <f>tbl_pbp[[#This Row],[Kamara]]*tbl_pbp[[#This Row],[Impactful Play]]</f>
        <v>0</v>
      </c>
      <c r="AJ4349" s="13">
        <f>tbl_pbp[[#This Row],[Thomas]]*tbl_pbp[[#This Row],[Impactful Play]]</f>
        <v>0</v>
      </c>
      <c r="AK4349" s="13" t="str">
        <f>VLOOKUP(tbl_pbp[[#This Row],[Play Saints Win % Increase]], tbl_impact[],3,TRUE)</f>
        <v>Bad (0 to -5%)</v>
      </c>
    </row>
    <row r="4350" spans="1:37">
      <c r="A4350" s="1">
        <v>25</v>
      </c>
      <c r="B4350" s="5">
        <v>0.66100000000000003</v>
      </c>
      <c r="C4350" t="s">
        <v>5295</v>
      </c>
      <c r="D4350">
        <v>0</v>
      </c>
      <c r="E4350">
        <v>0</v>
      </c>
      <c r="F4350">
        <v>1</v>
      </c>
      <c r="G4350">
        <v>0</v>
      </c>
      <c r="H4350">
        <v>3</v>
      </c>
      <c r="I4350">
        <v>4</v>
      </c>
      <c r="J4350">
        <v>96</v>
      </c>
      <c r="K4350" t="s">
        <v>29</v>
      </c>
      <c r="L4350">
        <v>1</v>
      </c>
      <c r="M4350">
        <v>4</v>
      </c>
      <c r="N4350" t="s">
        <v>5296</v>
      </c>
      <c r="O4350" t="s">
        <v>291</v>
      </c>
      <c r="P4350" t="s">
        <v>124</v>
      </c>
      <c r="Q4350" t="s">
        <v>125</v>
      </c>
      <c r="R4350" t="s">
        <v>126</v>
      </c>
      <c r="V4350" t="s">
        <v>5209</v>
      </c>
      <c r="X4350" t="str">
        <f>VLOOKUP(pbp!V1583, games!$B$2:$R$40, 3, FALSE)</f>
        <v>2019-11-17T18:00Z</v>
      </c>
      <c r="Y4350">
        <f>VLOOKUP(1*V4350,NFLGames!$H$11:$H$555,1,FALSE)</f>
        <v>401220321</v>
      </c>
      <c r="Z4350">
        <f>VLOOKUP($Y4350, NFLGames!$H$11:$K$555,2,FALSE)</f>
        <v>2020</v>
      </c>
      <c r="AA4350">
        <f>VLOOKUP($Y4350, NFLGames!$H$11:$K$555,3,FALSE)</f>
        <v>11</v>
      </c>
      <c r="AB4350" s="6">
        <f>IF(A4351=0, 0, AH4351-tbl_pbp[[#This Row],[Saints Win %]])</f>
        <v>3.0999999999999917E-2</v>
      </c>
      <c r="AE4350">
        <f>ABS(tbl_pbp[[#This Row],[play.homeScore]]-tbl_pbp[[#This Row],[play.awayScore]])</f>
        <v>3</v>
      </c>
      <c r="AF4350">
        <f>IF(tbl_pbp[[#This Row],[Play Saints Win % Increase]]&gt;=$AF$4,1,0)</f>
        <v>0</v>
      </c>
      <c r="AG4350" t="str">
        <f>VLOOKUP(tbl_pbp[[#This Row],[gameId]], games!$B$2:$T$40, 9, FALSE)</f>
        <v>atlanta-falcons</v>
      </c>
      <c r="AH4350" s="5">
        <f>IF(tbl_pbp[[#This Row],[AwayTeam]] &lt;&gt; "new-orleans-saints", tbl_pbp[[#This Row],[homeWinPercentage]], 1-tbl_pbp[[#This Row],[homeWinPercentage]])</f>
        <v>0.66100000000000003</v>
      </c>
      <c r="AI4350" s="13">
        <f>tbl_pbp[[#This Row],[Kamara]]*tbl_pbp[[#This Row],[Impactful Play]]</f>
        <v>0</v>
      </c>
      <c r="AJ4350" s="13">
        <f>tbl_pbp[[#This Row],[Thomas]]*tbl_pbp[[#This Row],[Impactful Play]]</f>
        <v>0</v>
      </c>
      <c r="AK4350" s="13" t="str">
        <f>VLOOKUP(tbl_pbp[[#This Row],[Play Saints Win % Increase]], tbl_impact[],3,TRUE)</f>
        <v>Scented (0 to +5%)</v>
      </c>
    </row>
    <row r="4351" spans="1:37">
      <c r="A4351" s="1">
        <v>26</v>
      </c>
      <c r="B4351" s="5">
        <v>0.69199999999999995</v>
      </c>
      <c r="C4351" t="s">
        <v>5297</v>
      </c>
      <c r="D4351">
        <v>0</v>
      </c>
      <c r="E4351">
        <v>0</v>
      </c>
      <c r="F4351">
        <v>1</v>
      </c>
      <c r="G4351">
        <v>0</v>
      </c>
      <c r="H4351">
        <v>3</v>
      </c>
      <c r="I4351">
        <v>4</v>
      </c>
      <c r="J4351">
        <v>96</v>
      </c>
      <c r="K4351" t="s">
        <v>29</v>
      </c>
      <c r="L4351">
        <v>2</v>
      </c>
      <c r="M4351">
        <v>65</v>
      </c>
      <c r="N4351" t="s">
        <v>5298</v>
      </c>
      <c r="O4351" t="s">
        <v>5299</v>
      </c>
      <c r="P4351" t="s">
        <v>22</v>
      </c>
      <c r="Q4351" t="s">
        <v>37</v>
      </c>
      <c r="S4351" t="s">
        <v>135</v>
      </c>
      <c r="T4351" t="s">
        <v>5293</v>
      </c>
      <c r="U4351" t="s">
        <v>5300</v>
      </c>
      <c r="V4351" t="s">
        <v>5209</v>
      </c>
      <c r="X4351" t="str">
        <f>VLOOKUP(pbp!V1584, games!$B$2:$R$40, 3, FALSE)</f>
        <v>2019-11-17T18:00Z</v>
      </c>
      <c r="Y4351">
        <f>VLOOKUP(1*V4351,NFLGames!$H$11:$H$555,1,FALSE)</f>
        <v>401220321</v>
      </c>
      <c r="Z4351">
        <f>VLOOKUP($Y4351, NFLGames!$H$11:$K$555,2,FALSE)</f>
        <v>2020</v>
      </c>
      <c r="AA4351">
        <f>VLOOKUP($Y4351, NFLGames!$H$11:$K$555,3,FALSE)</f>
        <v>11</v>
      </c>
      <c r="AB4351" s="6">
        <f>IF(A4352=0, 0, AH4352-tbl_pbp[[#This Row],[Saints Win %]])</f>
        <v>-0.10499999999999998</v>
      </c>
      <c r="AE4351">
        <f>ABS(tbl_pbp[[#This Row],[play.homeScore]]-tbl_pbp[[#This Row],[play.awayScore]])</f>
        <v>3</v>
      </c>
      <c r="AF4351">
        <f>IF(tbl_pbp[[#This Row],[Play Saints Win % Increase]]&gt;=$AF$4,1,0)</f>
        <v>0</v>
      </c>
      <c r="AG4351" t="str">
        <f>VLOOKUP(tbl_pbp[[#This Row],[gameId]], games!$B$2:$T$40, 9, FALSE)</f>
        <v>atlanta-falcons</v>
      </c>
      <c r="AH4351" s="5">
        <f>IF(tbl_pbp[[#This Row],[AwayTeam]] &lt;&gt; "new-orleans-saints", tbl_pbp[[#This Row],[homeWinPercentage]], 1-tbl_pbp[[#This Row],[homeWinPercentage]])</f>
        <v>0.69199999999999995</v>
      </c>
      <c r="AI4351" s="13">
        <f>tbl_pbp[[#This Row],[Kamara]]*tbl_pbp[[#This Row],[Impactful Play]]</f>
        <v>0</v>
      </c>
      <c r="AJ4351" s="13">
        <f>tbl_pbp[[#This Row],[Thomas]]*tbl_pbp[[#This Row],[Impactful Play]]</f>
        <v>0</v>
      </c>
      <c r="AK4351" s="13" t="str">
        <f>VLOOKUP(tbl_pbp[[#This Row],[Play Saints Win % Increase]], tbl_impact[],3,TRUE)</f>
        <v>Stinky (worse than -10% to -20%)</v>
      </c>
    </row>
    <row r="4352" spans="1:37">
      <c r="A4352" s="1">
        <v>27</v>
      </c>
      <c r="B4352" s="5">
        <v>0.58699999999999997</v>
      </c>
      <c r="C4352" t="s">
        <v>5301</v>
      </c>
      <c r="D4352">
        <v>0</v>
      </c>
      <c r="E4352">
        <v>0</v>
      </c>
      <c r="F4352">
        <v>1</v>
      </c>
      <c r="G4352">
        <v>0</v>
      </c>
      <c r="H4352">
        <v>3</v>
      </c>
      <c r="I4352">
        <v>4</v>
      </c>
      <c r="J4352">
        <v>96</v>
      </c>
      <c r="K4352" t="s">
        <v>29</v>
      </c>
      <c r="L4352">
        <v>3</v>
      </c>
      <c r="M4352">
        <v>4</v>
      </c>
      <c r="N4352" t="s">
        <v>5302</v>
      </c>
      <c r="O4352" t="s">
        <v>5303</v>
      </c>
      <c r="P4352" t="s">
        <v>30</v>
      </c>
      <c r="Q4352" t="s">
        <v>31</v>
      </c>
      <c r="R4352" t="s">
        <v>32</v>
      </c>
      <c r="S4352" t="s">
        <v>347</v>
      </c>
      <c r="T4352" t="s">
        <v>5293</v>
      </c>
      <c r="U4352" t="s">
        <v>5304</v>
      </c>
      <c r="V4352" t="s">
        <v>5209</v>
      </c>
      <c r="X4352" t="str">
        <f>VLOOKUP(pbp!V1585, games!$B$2:$R$40, 3, FALSE)</f>
        <v>2019-11-17T18:00Z</v>
      </c>
      <c r="Y4352">
        <f>VLOOKUP(1*V4352,NFLGames!$H$11:$H$555,1,FALSE)</f>
        <v>401220321</v>
      </c>
      <c r="Z4352">
        <f>VLOOKUP($Y4352, NFLGames!$H$11:$K$555,2,FALSE)</f>
        <v>2020</v>
      </c>
      <c r="AA4352">
        <f>VLOOKUP($Y4352, NFLGames!$H$11:$K$555,3,FALSE)</f>
        <v>11</v>
      </c>
      <c r="AB4352" s="6">
        <f>IF(A4353=0, 0, AH4353-tbl_pbp[[#This Row],[Saints Win %]])</f>
        <v>0</v>
      </c>
      <c r="AE4352">
        <f>ABS(tbl_pbp[[#This Row],[play.homeScore]]-tbl_pbp[[#This Row],[play.awayScore]])</f>
        <v>3</v>
      </c>
      <c r="AF4352">
        <f>IF(tbl_pbp[[#This Row],[Play Saints Win % Increase]]&gt;=$AF$4,1,0)</f>
        <v>0</v>
      </c>
      <c r="AG4352" t="str">
        <f>VLOOKUP(tbl_pbp[[#This Row],[gameId]], games!$B$2:$T$40, 9, FALSE)</f>
        <v>atlanta-falcons</v>
      </c>
      <c r="AH4352" s="5">
        <f>IF(tbl_pbp[[#This Row],[AwayTeam]] &lt;&gt; "new-orleans-saints", tbl_pbp[[#This Row],[homeWinPercentage]], 1-tbl_pbp[[#This Row],[homeWinPercentage]])</f>
        <v>0.58699999999999997</v>
      </c>
      <c r="AI4352" s="13">
        <f>tbl_pbp[[#This Row],[Kamara]]*tbl_pbp[[#This Row],[Impactful Play]]</f>
        <v>0</v>
      </c>
      <c r="AJ4352" s="13">
        <f>tbl_pbp[[#This Row],[Thomas]]*tbl_pbp[[#This Row],[Impactful Play]]</f>
        <v>0</v>
      </c>
      <c r="AK4352" s="13" t="str">
        <f>VLOOKUP(tbl_pbp[[#This Row],[Play Saints Win % Increase]], tbl_impact[],3,TRUE)</f>
        <v>Scented (0 to +5%)</v>
      </c>
    </row>
    <row r="4353" spans="1:37">
      <c r="A4353" s="1">
        <v>28</v>
      </c>
      <c r="B4353" s="5">
        <v>0.58699999999999997</v>
      </c>
      <c r="C4353" t="s">
        <v>5305</v>
      </c>
      <c r="D4353">
        <v>0</v>
      </c>
      <c r="E4353">
        <v>0</v>
      </c>
      <c r="F4353">
        <v>1</v>
      </c>
      <c r="G4353">
        <v>3</v>
      </c>
      <c r="H4353">
        <v>3</v>
      </c>
      <c r="I4353">
        <v>4</v>
      </c>
      <c r="J4353">
        <v>96</v>
      </c>
      <c r="K4353" t="s">
        <v>29</v>
      </c>
      <c r="L4353">
        <v>4</v>
      </c>
      <c r="M4353">
        <v>4</v>
      </c>
      <c r="N4353" t="s">
        <v>5306</v>
      </c>
      <c r="O4353" t="s">
        <v>4395</v>
      </c>
      <c r="P4353" t="s">
        <v>187</v>
      </c>
      <c r="Q4353" t="s">
        <v>188</v>
      </c>
      <c r="R4353" t="s">
        <v>189</v>
      </c>
      <c r="S4353" t="s">
        <v>349</v>
      </c>
      <c r="T4353" t="s">
        <v>5293</v>
      </c>
      <c r="U4353" t="s">
        <v>5307</v>
      </c>
      <c r="V4353" t="s">
        <v>5209</v>
      </c>
      <c r="X4353" t="str">
        <f>VLOOKUP(pbp!V1586, games!$B$2:$R$40, 3, FALSE)</f>
        <v>2019-11-17T18:00Z</v>
      </c>
      <c r="Y4353">
        <f>VLOOKUP(1*V4353,NFLGames!$H$11:$H$555,1,FALSE)</f>
        <v>401220321</v>
      </c>
      <c r="Z4353">
        <f>VLOOKUP($Y4353, NFLGames!$H$11:$K$555,2,FALSE)</f>
        <v>2020</v>
      </c>
      <c r="AA4353">
        <f>VLOOKUP($Y4353, NFLGames!$H$11:$K$555,3,FALSE)</f>
        <v>11</v>
      </c>
      <c r="AB4353" s="6">
        <f>IF(A4354=0, 0, AH4354-tbl_pbp[[#This Row],[Saints Win %]])</f>
        <v>-4.0000000000000036E-3</v>
      </c>
      <c r="AE4353">
        <f>ABS(tbl_pbp[[#This Row],[play.homeScore]]-tbl_pbp[[#This Row],[play.awayScore]])</f>
        <v>0</v>
      </c>
      <c r="AF4353">
        <f>IF(tbl_pbp[[#This Row],[Play Saints Win % Increase]]&gt;=$AF$4,1,0)</f>
        <v>0</v>
      </c>
      <c r="AG4353" t="str">
        <f>VLOOKUP(tbl_pbp[[#This Row],[gameId]], games!$B$2:$T$40, 9, FALSE)</f>
        <v>atlanta-falcons</v>
      </c>
      <c r="AH4353" s="5">
        <f>IF(tbl_pbp[[#This Row],[AwayTeam]] &lt;&gt; "new-orleans-saints", tbl_pbp[[#This Row],[homeWinPercentage]], 1-tbl_pbp[[#This Row],[homeWinPercentage]])</f>
        <v>0.58699999999999997</v>
      </c>
      <c r="AI4353" s="13">
        <f>tbl_pbp[[#This Row],[Kamara]]*tbl_pbp[[#This Row],[Impactful Play]]</f>
        <v>0</v>
      </c>
      <c r="AJ4353" s="13">
        <f>tbl_pbp[[#This Row],[Thomas]]*tbl_pbp[[#This Row],[Impactful Play]]</f>
        <v>0</v>
      </c>
      <c r="AK4353" s="13" t="str">
        <f>VLOOKUP(tbl_pbp[[#This Row],[Play Saints Win % Increase]], tbl_impact[],3,TRUE)</f>
        <v>Bad (0 to -5%)</v>
      </c>
    </row>
    <row r="4354" spans="1:37">
      <c r="A4354" s="1">
        <v>29</v>
      </c>
      <c r="B4354" s="5">
        <v>0.58299999999999996</v>
      </c>
      <c r="C4354" t="s">
        <v>5308</v>
      </c>
      <c r="D4354">
        <v>0</v>
      </c>
      <c r="E4354">
        <v>0</v>
      </c>
      <c r="F4354">
        <v>1</v>
      </c>
      <c r="G4354">
        <v>3</v>
      </c>
      <c r="H4354">
        <v>3</v>
      </c>
      <c r="I4354">
        <v>0</v>
      </c>
      <c r="J4354">
        <v>35</v>
      </c>
      <c r="K4354" t="s">
        <v>29</v>
      </c>
      <c r="L4354">
        <v>0</v>
      </c>
      <c r="M4354">
        <v>65</v>
      </c>
      <c r="N4354" t="s">
        <v>288</v>
      </c>
      <c r="O4354" t="s">
        <v>4395</v>
      </c>
      <c r="P4354" t="s">
        <v>25</v>
      </c>
      <c r="Q4354" t="s">
        <v>26</v>
      </c>
      <c r="R4354" t="s">
        <v>27</v>
      </c>
      <c r="V4354" t="s">
        <v>5209</v>
      </c>
      <c r="X4354" t="str">
        <f>VLOOKUP(pbp!V1587, games!$B$2:$R$40, 3, FALSE)</f>
        <v>2019-11-17T18:00Z</v>
      </c>
      <c r="Y4354">
        <f>VLOOKUP(1*V4354,NFLGames!$H$11:$H$555,1,FALSE)</f>
        <v>401220321</v>
      </c>
      <c r="Z4354">
        <f>VLOOKUP($Y4354, NFLGames!$H$11:$K$555,2,FALSE)</f>
        <v>2020</v>
      </c>
      <c r="AA4354">
        <f>VLOOKUP($Y4354, NFLGames!$H$11:$K$555,3,FALSE)</f>
        <v>11</v>
      </c>
      <c r="AB4354" s="6">
        <f>IF(A4355=0, 0, AH4355-tbl_pbp[[#This Row],[Saints Win %]])</f>
        <v>0</v>
      </c>
      <c r="AE4354">
        <f>ABS(tbl_pbp[[#This Row],[play.homeScore]]-tbl_pbp[[#This Row],[play.awayScore]])</f>
        <v>0</v>
      </c>
      <c r="AF4354">
        <f>IF(tbl_pbp[[#This Row],[Play Saints Win % Increase]]&gt;=$AF$4,1,0)</f>
        <v>0</v>
      </c>
      <c r="AG4354" t="str">
        <f>VLOOKUP(tbl_pbp[[#This Row],[gameId]], games!$B$2:$T$40, 9, FALSE)</f>
        <v>atlanta-falcons</v>
      </c>
      <c r="AH4354" s="5">
        <f>IF(tbl_pbp[[#This Row],[AwayTeam]] &lt;&gt; "new-orleans-saints", tbl_pbp[[#This Row],[homeWinPercentage]], 1-tbl_pbp[[#This Row],[homeWinPercentage]])</f>
        <v>0.58299999999999996</v>
      </c>
      <c r="AI4354" s="13">
        <f>tbl_pbp[[#This Row],[Kamara]]*tbl_pbp[[#This Row],[Impactful Play]]</f>
        <v>0</v>
      </c>
      <c r="AJ4354" s="13">
        <f>tbl_pbp[[#This Row],[Thomas]]*tbl_pbp[[#This Row],[Impactful Play]]</f>
        <v>0</v>
      </c>
      <c r="AK4354" s="13" t="str">
        <f>VLOOKUP(tbl_pbp[[#This Row],[Play Saints Win % Increase]], tbl_impact[],3,TRUE)</f>
        <v>Scented (0 to +5%)</v>
      </c>
    </row>
    <row r="4355" spans="1:37">
      <c r="A4355" s="1">
        <v>30</v>
      </c>
      <c r="B4355" s="5">
        <v>0.58299999999999996</v>
      </c>
      <c r="C4355" t="s">
        <v>5309</v>
      </c>
      <c r="D4355">
        <v>0</v>
      </c>
      <c r="E4355">
        <v>0</v>
      </c>
      <c r="F4355">
        <v>1</v>
      </c>
      <c r="G4355">
        <v>3</v>
      </c>
      <c r="H4355">
        <v>3</v>
      </c>
      <c r="I4355">
        <v>10</v>
      </c>
      <c r="J4355">
        <v>75</v>
      </c>
      <c r="K4355" t="s">
        <v>5211</v>
      </c>
      <c r="L4355">
        <v>1</v>
      </c>
      <c r="M4355">
        <v>75</v>
      </c>
      <c r="N4355" t="s">
        <v>5310</v>
      </c>
      <c r="O4355" t="s">
        <v>4395</v>
      </c>
      <c r="P4355" t="s">
        <v>167</v>
      </c>
      <c r="Q4355" t="s">
        <v>168</v>
      </c>
      <c r="S4355" t="s">
        <v>33</v>
      </c>
      <c r="T4355" t="s">
        <v>5213</v>
      </c>
      <c r="U4355" t="s">
        <v>5214</v>
      </c>
      <c r="V4355" t="s">
        <v>5209</v>
      </c>
      <c r="X4355" t="str">
        <f>VLOOKUP(pbp!V1588, games!$B$2:$R$40, 3, FALSE)</f>
        <v>2019-11-17T18:00Z</v>
      </c>
      <c r="Y4355">
        <f>VLOOKUP(1*V4355,NFLGames!$H$11:$H$555,1,FALSE)</f>
        <v>401220321</v>
      </c>
      <c r="Z4355">
        <f>VLOOKUP($Y4355, NFLGames!$H$11:$K$555,2,FALSE)</f>
        <v>2020</v>
      </c>
      <c r="AA4355">
        <f>VLOOKUP($Y4355, NFLGames!$H$11:$K$555,3,FALSE)</f>
        <v>11</v>
      </c>
      <c r="AB4355" s="6">
        <f>IF(A4356=0, 0, AH4356-tbl_pbp[[#This Row],[Saints Win %]])</f>
        <v>-2.0000000000000018E-2</v>
      </c>
      <c r="AE4355">
        <f>ABS(tbl_pbp[[#This Row],[play.homeScore]]-tbl_pbp[[#This Row],[play.awayScore]])</f>
        <v>0</v>
      </c>
      <c r="AF4355">
        <f>IF(tbl_pbp[[#This Row],[Play Saints Win % Increase]]&gt;=$AF$4,1,0)</f>
        <v>0</v>
      </c>
      <c r="AG4355" t="str">
        <f>VLOOKUP(tbl_pbp[[#This Row],[gameId]], games!$B$2:$T$40, 9, FALSE)</f>
        <v>atlanta-falcons</v>
      </c>
      <c r="AH4355" s="5">
        <f>IF(tbl_pbp[[#This Row],[AwayTeam]] &lt;&gt; "new-orleans-saints", tbl_pbp[[#This Row],[homeWinPercentage]], 1-tbl_pbp[[#This Row],[homeWinPercentage]])</f>
        <v>0.58299999999999996</v>
      </c>
      <c r="AI4355" s="13">
        <f>tbl_pbp[[#This Row],[Kamara]]*tbl_pbp[[#This Row],[Impactful Play]]</f>
        <v>0</v>
      </c>
      <c r="AJ4355" s="13">
        <f>tbl_pbp[[#This Row],[Thomas]]*tbl_pbp[[#This Row],[Impactful Play]]</f>
        <v>0</v>
      </c>
      <c r="AK4355" s="13" t="str">
        <f>VLOOKUP(tbl_pbp[[#This Row],[Play Saints Win % Increase]], tbl_impact[],3,TRUE)</f>
        <v>Bad (0 to -5%)</v>
      </c>
    </row>
    <row r="4356" spans="1:37">
      <c r="A4356" s="1">
        <v>31</v>
      </c>
      <c r="B4356" s="5">
        <v>0.56299999999999994</v>
      </c>
      <c r="C4356" t="s">
        <v>5311</v>
      </c>
      <c r="D4356">
        <v>0</v>
      </c>
      <c r="E4356">
        <v>0</v>
      </c>
      <c r="F4356">
        <v>1</v>
      </c>
      <c r="G4356">
        <v>3</v>
      </c>
      <c r="H4356">
        <v>3</v>
      </c>
      <c r="I4356">
        <v>10</v>
      </c>
      <c r="J4356">
        <v>75</v>
      </c>
      <c r="K4356" t="s">
        <v>5211</v>
      </c>
      <c r="L4356">
        <v>2</v>
      </c>
      <c r="M4356">
        <v>75</v>
      </c>
      <c r="N4356" t="s">
        <v>5312</v>
      </c>
      <c r="O4356" t="s">
        <v>128</v>
      </c>
      <c r="P4356" t="s">
        <v>30</v>
      </c>
      <c r="Q4356" t="s">
        <v>31</v>
      </c>
      <c r="R4356" t="s">
        <v>32</v>
      </c>
      <c r="S4356" t="s">
        <v>120</v>
      </c>
      <c r="T4356" t="s">
        <v>5213</v>
      </c>
      <c r="U4356" t="s">
        <v>5313</v>
      </c>
      <c r="V4356" t="s">
        <v>5209</v>
      </c>
      <c r="X4356" t="str">
        <f>VLOOKUP(pbp!V1589, games!$B$2:$R$40, 3, FALSE)</f>
        <v>2019-11-17T18:00Z</v>
      </c>
      <c r="Y4356">
        <f>VLOOKUP(1*V4356,NFLGames!$H$11:$H$555,1,FALSE)</f>
        <v>401220321</v>
      </c>
      <c r="Z4356">
        <f>VLOOKUP($Y4356, NFLGames!$H$11:$K$555,2,FALSE)</f>
        <v>2020</v>
      </c>
      <c r="AA4356">
        <f>VLOOKUP($Y4356, NFLGames!$H$11:$K$555,3,FALSE)</f>
        <v>11</v>
      </c>
      <c r="AB4356" s="6">
        <f>IF(A4357=0, 0, AH4357-tbl_pbp[[#This Row],[Saints Win %]])</f>
        <v>-1.0999999999999899E-2</v>
      </c>
      <c r="AE4356">
        <f>ABS(tbl_pbp[[#This Row],[play.homeScore]]-tbl_pbp[[#This Row],[play.awayScore]])</f>
        <v>0</v>
      </c>
      <c r="AF4356">
        <f>IF(tbl_pbp[[#This Row],[Play Saints Win % Increase]]&gt;=$AF$4,1,0)</f>
        <v>0</v>
      </c>
      <c r="AG4356" t="str">
        <f>VLOOKUP(tbl_pbp[[#This Row],[gameId]], games!$B$2:$T$40, 9, FALSE)</f>
        <v>atlanta-falcons</v>
      </c>
      <c r="AH4356" s="5">
        <f>IF(tbl_pbp[[#This Row],[AwayTeam]] &lt;&gt; "new-orleans-saints", tbl_pbp[[#This Row],[homeWinPercentage]], 1-tbl_pbp[[#This Row],[homeWinPercentage]])</f>
        <v>0.56299999999999994</v>
      </c>
      <c r="AI4356" s="13">
        <f>tbl_pbp[[#This Row],[Kamara]]*tbl_pbp[[#This Row],[Impactful Play]]</f>
        <v>0</v>
      </c>
      <c r="AJ4356" s="13">
        <f>tbl_pbp[[#This Row],[Thomas]]*tbl_pbp[[#This Row],[Impactful Play]]</f>
        <v>0</v>
      </c>
      <c r="AK4356" s="13" t="str">
        <f>VLOOKUP(tbl_pbp[[#This Row],[Play Saints Win % Increase]], tbl_impact[],3,TRUE)</f>
        <v>Bad (0 to -5%)</v>
      </c>
    </row>
    <row r="4357" spans="1:37">
      <c r="A4357" s="1">
        <v>32</v>
      </c>
      <c r="B4357" s="5">
        <v>0.55200000000000005</v>
      </c>
      <c r="C4357" t="s">
        <v>5314</v>
      </c>
      <c r="D4357">
        <v>0</v>
      </c>
      <c r="E4357">
        <v>0</v>
      </c>
      <c r="F4357">
        <v>1</v>
      </c>
      <c r="G4357">
        <v>3</v>
      </c>
      <c r="H4357">
        <v>3</v>
      </c>
      <c r="I4357">
        <v>10</v>
      </c>
      <c r="J4357">
        <v>58</v>
      </c>
      <c r="K4357" t="s">
        <v>5211</v>
      </c>
      <c r="L4357">
        <v>1</v>
      </c>
      <c r="M4357">
        <v>58</v>
      </c>
      <c r="N4357" t="s">
        <v>5315</v>
      </c>
      <c r="O4357" t="s">
        <v>354</v>
      </c>
      <c r="P4357" t="s">
        <v>45</v>
      </c>
      <c r="Q4357" t="s">
        <v>46</v>
      </c>
      <c r="R4357" t="s">
        <v>47</v>
      </c>
      <c r="S4357" t="s">
        <v>33</v>
      </c>
      <c r="T4357" t="s">
        <v>5316</v>
      </c>
      <c r="U4357" t="s">
        <v>5317</v>
      </c>
      <c r="V4357" t="s">
        <v>5209</v>
      </c>
      <c r="X4357" t="str">
        <f>VLOOKUP(pbp!V1590, games!$B$2:$R$40, 3, FALSE)</f>
        <v>2019-11-17T18:00Z</v>
      </c>
      <c r="Y4357">
        <f>VLOOKUP(1*V4357,NFLGames!$H$11:$H$555,1,FALSE)</f>
        <v>401220321</v>
      </c>
      <c r="Z4357">
        <f>VLOOKUP($Y4357, NFLGames!$H$11:$K$555,2,FALSE)</f>
        <v>2020</v>
      </c>
      <c r="AA4357">
        <f>VLOOKUP($Y4357, NFLGames!$H$11:$K$555,3,FALSE)</f>
        <v>11</v>
      </c>
      <c r="AB4357" s="6">
        <f>IF(A4358=0, 0, AH4358-tbl_pbp[[#This Row],[Saints Win %]])</f>
        <v>-2.4000000000000021E-2</v>
      </c>
      <c r="AE4357">
        <f>ABS(tbl_pbp[[#This Row],[play.homeScore]]-tbl_pbp[[#This Row],[play.awayScore]])</f>
        <v>0</v>
      </c>
      <c r="AF4357">
        <f>IF(tbl_pbp[[#This Row],[Play Saints Win % Increase]]&gt;=$AF$4,1,0)</f>
        <v>0</v>
      </c>
      <c r="AG4357" t="str">
        <f>VLOOKUP(tbl_pbp[[#This Row],[gameId]], games!$B$2:$T$40, 9, FALSE)</f>
        <v>atlanta-falcons</v>
      </c>
      <c r="AH4357" s="5">
        <f>IF(tbl_pbp[[#This Row],[AwayTeam]] &lt;&gt; "new-orleans-saints", tbl_pbp[[#This Row],[homeWinPercentage]], 1-tbl_pbp[[#This Row],[homeWinPercentage]])</f>
        <v>0.55200000000000005</v>
      </c>
      <c r="AI4357" s="13">
        <f>tbl_pbp[[#This Row],[Kamara]]*tbl_pbp[[#This Row],[Impactful Play]]</f>
        <v>0</v>
      </c>
      <c r="AJ4357" s="13">
        <f>tbl_pbp[[#This Row],[Thomas]]*tbl_pbp[[#This Row],[Impactful Play]]</f>
        <v>0</v>
      </c>
      <c r="AK4357" s="13" t="str">
        <f>VLOOKUP(tbl_pbp[[#This Row],[Play Saints Win % Increase]], tbl_impact[],3,TRUE)</f>
        <v>Bad (0 to -5%)</v>
      </c>
    </row>
    <row r="4358" spans="1:37">
      <c r="A4358" s="1">
        <v>33</v>
      </c>
      <c r="B4358" s="5">
        <v>0.52800000000000002</v>
      </c>
      <c r="C4358" t="s">
        <v>5318</v>
      </c>
      <c r="D4358">
        <v>0</v>
      </c>
      <c r="E4358">
        <v>0</v>
      </c>
      <c r="F4358">
        <v>1</v>
      </c>
      <c r="G4358">
        <v>3</v>
      </c>
      <c r="H4358">
        <v>3</v>
      </c>
      <c r="I4358">
        <v>4</v>
      </c>
      <c r="J4358">
        <v>52</v>
      </c>
      <c r="K4358" t="s">
        <v>5211</v>
      </c>
      <c r="L4358">
        <v>2</v>
      </c>
      <c r="M4358">
        <v>52</v>
      </c>
      <c r="N4358" t="s">
        <v>5319</v>
      </c>
      <c r="O4358" t="s">
        <v>1451</v>
      </c>
      <c r="P4358" t="s">
        <v>45</v>
      </c>
      <c r="Q4358" t="s">
        <v>46</v>
      </c>
      <c r="R4358" t="s">
        <v>47</v>
      </c>
      <c r="S4358" t="s">
        <v>135</v>
      </c>
      <c r="T4358" t="s">
        <v>5320</v>
      </c>
      <c r="U4358" t="s">
        <v>5321</v>
      </c>
      <c r="V4358" t="s">
        <v>5209</v>
      </c>
      <c r="X4358" t="str">
        <f>VLOOKUP(pbp!V1591, games!$B$2:$R$40, 3, FALSE)</f>
        <v>2019-11-17T18:00Z</v>
      </c>
      <c r="Y4358">
        <f>VLOOKUP(1*V4358,NFLGames!$H$11:$H$555,1,FALSE)</f>
        <v>401220321</v>
      </c>
      <c r="Z4358">
        <f>VLOOKUP($Y4358, NFLGames!$H$11:$K$555,2,FALSE)</f>
        <v>2020</v>
      </c>
      <c r="AA4358">
        <f>VLOOKUP($Y4358, NFLGames!$H$11:$K$555,3,FALSE)</f>
        <v>11</v>
      </c>
      <c r="AB4358" s="6">
        <f>IF(A4359=0, 0, AH4359-tbl_pbp[[#This Row],[Saints Win %]])</f>
        <v>1.5000000000000013E-2</v>
      </c>
      <c r="AE4358">
        <f>ABS(tbl_pbp[[#This Row],[play.homeScore]]-tbl_pbp[[#This Row],[play.awayScore]])</f>
        <v>0</v>
      </c>
      <c r="AF4358">
        <f>IF(tbl_pbp[[#This Row],[Play Saints Win % Increase]]&gt;=$AF$4,1,0)</f>
        <v>0</v>
      </c>
      <c r="AG4358" t="str">
        <f>VLOOKUP(tbl_pbp[[#This Row],[gameId]], games!$B$2:$T$40, 9, FALSE)</f>
        <v>atlanta-falcons</v>
      </c>
      <c r="AH4358" s="5">
        <f>IF(tbl_pbp[[#This Row],[AwayTeam]] &lt;&gt; "new-orleans-saints", tbl_pbp[[#This Row],[homeWinPercentage]], 1-tbl_pbp[[#This Row],[homeWinPercentage]])</f>
        <v>0.52800000000000002</v>
      </c>
      <c r="AI4358" s="13">
        <f>tbl_pbp[[#This Row],[Kamara]]*tbl_pbp[[#This Row],[Impactful Play]]</f>
        <v>0</v>
      </c>
      <c r="AJ4358" s="13">
        <f>tbl_pbp[[#This Row],[Thomas]]*tbl_pbp[[#This Row],[Impactful Play]]</f>
        <v>0</v>
      </c>
      <c r="AK4358" s="13" t="str">
        <f>VLOOKUP(tbl_pbp[[#This Row],[Play Saints Win % Increase]], tbl_impact[],3,TRUE)</f>
        <v>Scented (0 to +5%)</v>
      </c>
    </row>
    <row r="4359" spans="1:37">
      <c r="A4359" s="1">
        <v>34</v>
      </c>
      <c r="B4359" s="5">
        <v>0.54300000000000004</v>
      </c>
      <c r="C4359" t="s">
        <v>5322</v>
      </c>
      <c r="D4359">
        <v>0</v>
      </c>
      <c r="E4359">
        <v>0</v>
      </c>
      <c r="F4359">
        <v>1</v>
      </c>
      <c r="G4359">
        <v>3</v>
      </c>
      <c r="H4359">
        <v>3</v>
      </c>
      <c r="I4359">
        <v>10</v>
      </c>
      <c r="J4359">
        <v>45</v>
      </c>
      <c r="K4359" t="s">
        <v>5211</v>
      </c>
      <c r="L4359">
        <v>1</v>
      </c>
      <c r="M4359">
        <v>45</v>
      </c>
      <c r="N4359" t="s">
        <v>5323</v>
      </c>
      <c r="O4359" t="s">
        <v>1009</v>
      </c>
      <c r="P4359" t="s">
        <v>45</v>
      </c>
      <c r="Q4359" t="s">
        <v>46</v>
      </c>
      <c r="R4359" t="s">
        <v>47</v>
      </c>
      <c r="S4359" t="s">
        <v>33</v>
      </c>
      <c r="T4359" t="s">
        <v>80</v>
      </c>
      <c r="U4359" t="s">
        <v>81</v>
      </c>
      <c r="V4359" t="s">
        <v>5209</v>
      </c>
      <c r="X4359" t="str">
        <f>VLOOKUP(pbp!V1592, games!$B$2:$R$40, 3, FALSE)</f>
        <v>2019-11-17T18:00Z</v>
      </c>
      <c r="Y4359">
        <f>VLOOKUP(1*V4359,NFLGames!$H$11:$H$555,1,FALSE)</f>
        <v>401220321</v>
      </c>
      <c r="Z4359">
        <f>VLOOKUP($Y4359, NFLGames!$H$11:$K$555,2,FALSE)</f>
        <v>2020</v>
      </c>
      <c r="AA4359">
        <f>VLOOKUP($Y4359, NFLGames!$H$11:$K$555,3,FALSE)</f>
        <v>11</v>
      </c>
      <c r="AB4359" s="6">
        <f>IF(A4360=0, 0, AH4360-tbl_pbp[[#This Row],[Saints Win %]])</f>
        <v>0</v>
      </c>
      <c r="AE4359">
        <f>ABS(tbl_pbp[[#This Row],[play.homeScore]]-tbl_pbp[[#This Row],[play.awayScore]])</f>
        <v>0</v>
      </c>
      <c r="AF4359">
        <f>IF(tbl_pbp[[#This Row],[Play Saints Win % Increase]]&gt;=$AF$4,1,0)</f>
        <v>0</v>
      </c>
      <c r="AG4359" t="str">
        <f>VLOOKUP(tbl_pbp[[#This Row],[gameId]], games!$B$2:$T$40, 9, FALSE)</f>
        <v>atlanta-falcons</v>
      </c>
      <c r="AH4359" s="5">
        <f>IF(tbl_pbp[[#This Row],[AwayTeam]] &lt;&gt; "new-orleans-saints", tbl_pbp[[#This Row],[homeWinPercentage]], 1-tbl_pbp[[#This Row],[homeWinPercentage]])</f>
        <v>0.54300000000000004</v>
      </c>
      <c r="AI4359" s="13">
        <f>tbl_pbp[[#This Row],[Kamara]]*tbl_pbp[[#This Row],[Impactful Play]]</f>
        <v>0</v>
      </c>
      <c r="AJ4359" s="13">
        <f>tbl_pbp[[#This Row],[Thomas]]*tbl_pbp[[#This Row],[Impactful Play]]</f>
        <v>0</v>
      </c>
      <c r="AK4359" s="13" t="str">
        <f>VLOOKUP(tbl_pbp[[#This Row],[Play Saints Win % Increase]], tbl_impact[],3,TRUE)</f>
        <v>Scented (0 to +5%)</v>
      </c>
    </row>
    <row r="4360" spans="1:37">
      <c r="A4360" s="1">
        <v>35</v>
      </c>
      <c r="B4360" s="5">
        <v>0.54300000000000004</v>
      </c>
      <c r="C4360" t="s">
        <v>5324</v>
      </c>
      <c r="D4360">
        <v>0</v>
      </c>
      <c r="E4360">
        <v>0</v>
      </c>
      <c r="F4360">
        <v>1</v>
      </c>
      <c r="G4360">
        <v>3</v>
      </c>
      <c r="H4360">
        <v>3</v>
      </c>
      <c r="I4360">
        <v>0</v>
      </c>
      <c r="J4360">
        <v>0</v>
      </c>
      <c r="L4360">
        <v>2</v>
      </c>
      <c r="M4360">
        <v>41</v>
      </c>
      <c r="N4360" t="s">
        <v>142</v>
      </c>
      <c r="O4360" t="s">
        <v>143</v>
      </c>
      <c r="P4360" t="s">
        <v>144</v>
      </c>
      <c r="Q4360" t="s">
        <v>145</v>
      </c>
      <c r="R4360" t="s">
        <v>146</v>
      </c>
      <c r="V4360" t="s">
        <v>5209</v>
      </c>
      <c r="X4360" t="str">
        <f>VLOOKUP(pbp!V1593, games!$B$2:$R$40, 3, FALSE)</f>
        <v>2019-11-17T18:00Z</v>
      </c>
      <c r="Y4360">
        <f>VLOOKUP(1*V4360,NFLGames!$H$11:$H$555,1,FALSE)</f>
        <v>401220321</v>
      </c>
      <c r="Z4360">
        <f>VLOOKUP($Y4360, NFLGames!$H$11:$K$555,2,FALSE)</f>
        <v>2020</v>
      </c>
      <c r="AA4360">
        <f>VLOOKUP($Y4360, NFLGames!$H$11:$K$555,3,FALSE)</f>
        <v>11</v>
      </c>
      <c r="AB4360" s="6">
        <f>IF(A4361=0, 0, AH4361-tbl_pbp[[#This Row],[Saints Win %]])</f>
        <v>2.2999999999999909E-2</v>
      </c>
      <c r="AE4360">
        <f>ABS(tbl_pbp[[#This Row],[play.homeScore]]-tbl_pbp[[#This Row],[play.awayScore]])</f>
        <v>0</v>
      </c>
      <c r="AF4360">
        <f>IF(tbl_pbp[[#This Row],[Play Saints Win % Increase]]&gt;=$AF$4,1,0)</f>
        <v>0</v>
      </c>
      <c r="AG4360" t="str">
        <f>VLOOKUP(tbl_pbp[[#This Row],[gameId]], games!$B$2:$T$40, 9, FALSE)</f>
        <v>atlanta-falcons</v>
      </c>
      <c r="AH4360" s="5">
        <f>IF(tbl_pbp[[#This Row],[AwayTeam]] &lt;&gt; "new-orleans-saints", tbl_pbp[[#This Row],[homeWinPercentage]], 1-tbl_pbp[[#This Row],[homeWinPercentage]])</f>
        <v>0.54300000000000004</v>
      </c>
      <c r="AI4360" s="13">
        <f>tbl_pbp[[#This Row],[Kamara]]*tbl_pbp[[#This Row],[Impactful Play]]</f>
        <v>0</v>
      </c>
      <c r="AJ4360" s="13">
        <f>tbl_pbp[[#This Row],[Thomas]]*tbl_pbp[[#This Row],[Impactful Play]]</f>
        <v>0</v>
      </c>
      <c r="AK4360" s="13" t="str">
        <f>VLOOKUP(tbl_pbp[[#This Row],[Play Saints Win % Increase]], tbl_impact[],3,TRUE)</f>
        <v>Scented (0 to +5%)</v>
      </c>
    </row>
    <row r="4361" spans="1:37">
      <c r="A4361" s="1">
        <v>36</v>
      </c>
      <c r="B4361" s="5">
        <v>0.56599999999999995</v>
      </c>
      <c r="C4361" t="s">
        <v>5325</v>
      </c>
      <c r="D4361">
        <v>0</v>
      </c>
      <c r="E4361">
        <v>0</v>
      </c>
      <c r="F4361">
        <v>2</v>
      </c>
      <c r="G4361">
        <v>3</v>
      </c>
      <c r="H4361">
        <v>3</v>
      </c>
      <c r="I4361">
        <v>6</v>
      </c>
      <c r="J4361">
        <v>41</v>
      </c>
      <c r="K4361" t="s">
        <v>5211</v>
      </c>
      <c r="L4361">
        <v>2</v>
      </c>
      <c r="M4361">
        <v>41</v>
      </c>
      <c r="N4361" t="s">
        <v>5326</v>
      </c>
      <c r="O4361" t="s">
        <v>24</v>
      </c>
      <c r="P4361" t="s">
        <v>22</v>
      </c>
      <c r="Q4361" t="s">
        <v>37</v>
      </c>
      <c r="S4361" t="s">
        <v>60</v>
      </c>
      <c r="T4361" t="s">
        <v>299</v>
      </c>
      <c r="U4361" t="s">
        <v>5327</v>
      </c>
      <c r="V4361" t="s">
        <v>5209</v>
      </c>
      <c r="X4361" t="str">
        <f>VLOOKUP(pbp!V1594, games!$B$2:$R$40, 3, FALSE)</f>
        <v>2019-11-17T18:00Z</v>
      </c>
      <c r="Y4361">
        <f>VLOOKUP(1*V4361,NFLGames!$H$11:$H$555,1,FALSE)</f>
        <v>401220321</v>
      </c>
      <c r="Z4361">
        <f>VLOOKUP($Y4361, NFLGames!$H$11:$K$555,2,FALSE)</f>
        <v>2020</v>
      </c>
      <c r="AA4361">
        <f>VLOOKUP($Y4361, NFLGames!$H$11:$K$555,3,FALSE)</f>
        <v>11</v>
      </c>
      <c r="AB4361" s="6">
        <f>IF(A4362=0, 0, AH4362-tbl_pbp[[#This Row],[Saints Win %]])</f>
        <v>-5.699999999999994E-2</v>
      </c>
      <c r="AE4361">
        <f>ABS(tbl_pbp[[#This Row],[play.homeScore]]-tbl_pbp[[#This Row],[play.awayScore]])</f>
        <v>0</v>
      </c>
      <c r="AF4361">
        <f>IF(tbl_pbp[[#This Row],[Play Saints Win % Increase]]&gt;=$AF$4,1,0)</f>
        <v>0</v>
      </c>
      <c r="AG4361" t="str">
        <f>VLOOKUP(tbl_pbp[[#This Row],[gameId]], games!$B$2:$T$40, 9, FALSE)</f>
        <v>atlanta-falcons</v>
      </c>
      <c r="AH4361" s="5">
        <f>IF(tbl_pbp[[#This Row],[AwayTeam]] &lt;&gt; "new-orleans-saints", tbl_pbp[[#This Row],[homeWinPercentage]], 1-tbl_pbp[[#This Row],[homeWinPercentage]])</f>
        <v>0.56599999999999995</v>
      </c>
      <c r="AI4361" s="13">
        <f>tbl_pbp[[#This Row],[Kamara]]*tbl_pbp[[#This Row],[Impactful Play]]</f>
        <v>0</v>
      </c>
      <c r="AJ4361" s="13">
        <f>tbl_pbp[[#This Row],[Thomas]]*tbl_pbp[[#This Row],[Impactful Play]]</f>
        <v>0</v>
      </c>
      <c r="AK4361" s="13" t="str">
        <f>VLOOKUP(tbl_pbp[[#This Row],[Play Saints Win % Increase]], tbl_impact[],3,TRUE)</f>
        <v>Smelly (worse than-5% -&gt; -10%)</v>
      </c>
    </row>
    <row r="4362" spans="1:37">
      <c r="A4362" s="1">
        <v>37</v>
      </c>
      <c r="B4362" s="5">
        <v>0.50900000000000001</v>
      </c>
      <c r="C4362" t="s">
        <v>5328</v>
      </c>
      <c r="D4362">
        <v>0</v>
      </c>
      <c r="E4362">
        <v>0</v>
      </c>
      <c r="F4362">
        <v>2</v>
      </c>
      <c r="G4362">
        <v>3</v>
      </c>
      <c r="H4362">
        <v>3</v>
      </c>
      <c r="I4362">
        <v>6</v>
      </c>
      <c r="J4362">
        <v>41</v>
      </c>
      <c r="K4362" t="s">
        <v>5211</v>
      </c>
      <c r="L4362">
        <v>3</v>
      </c>
      <c r="M4362">
        <v>41</v>
      </c>
      <c r="N4362" t="s">
        <v>5329</v>
      </c>
      <c r="O4362" t="s">
        <v>148</v>
      </c>
      <c r="P4362" t="s">
        <v>30</v>
      </c>
      <c r="Q4362" t="s">
        <v>31</v>
      </c>
      <c r="R4362" t="s">
        <v>32</v>
      </c>
      <c r="S4362" t="s">
        <v>302</v>
      </c>
      <c r="T4362" t="s">
        <v>299</v>
      </c>
      <c r="U4362" t="s">
        <v>2969</v>
      </c>
      <c r="V4362" t="s">
        <v>5209</v>
      </c>
      <c r="X4362" t="str">
        <f>VLOOKUP(pbp!V1595, games!$B$2:$R$40, 3, FALSE)</f>
        <v>2019-11-17T18:00Z</v>
      </c>
      <c r="Y4362">
        <f>VLOOKUP(1*V4362,NFLGames!$H$11:$H$555,1,FALSE)</f>
        <v>401220321</v>
      </c>
      <c r="Z4362">
        <f>VLOOKUP($Y4362, NFLGames!$H$11:$K$555,2,FALSE)</f>
        <v>2020</v>
      </c>
      <c r="AA4362">
        <f>VLOOKUP($Y4362, NFLGames!$H$11:$K$555,3,FALSE)</f>
        <v>11</v>
      </c>
      <c r="AB4362" s="6">
        <f>IF(A4363=0, 0, AH4363-tbl_pbp[[#This Row],[Saints Win %]])</f>
        <v>4.500000000000004E-2</v>
      </c>
      <c r="AE4362">
        <f>ABS(tbl_pbp[[#This Row],[play.homeScore]]-tbl_pbp[[#This Row],[play.awayScore]])</f>
        <v>0</v>
      </c>
      <c r="AF4362">
        <f>IF(tbl_pbp[[#This Row],[Play Saints Win % Increase]]&gt;=$AF$4,1,0)</f>
        <v>0</v>
      </c>
      <c r="AG4362" t="str">
        <f>VLOOKUP(tbl_pbp[[#This Row],[gameId]], games!$B$2:$T$40, 9, FALSE)</f>
        <v>atlanta-falcons</v>
      </c>
      <c r="AH4362" s="5">
        <f>IF(tbl_pbp[[#This Row],[AwayTeam]] &lt;&gt; "new-orleans-saints", tbl_pbp[[#This Row],[homeWinPercentage]], 1-tbl_pbp[[#This Row],[homeWinPercentage]])</f>
        <v>0.50900000000000001</v>
      </c>
      <c r="AI4362" s="13">
        <f>tbl_pbp[[#This Row],[Kamara]]*tbl_pbp[[#This Row],[Impactful Play]]</f>
        <v>0</v>
      </c>
      <c r="AJ4362" s="13">
        <f>tbl_pbp[[#This Row],[Thomas]]*tbl_pbp[[#This Row],[Impactful Play]]</f>
        <v>0</v>
      </c>
      <c r="AK4362" s="13" t="str">
        <f>VLOOKUP(tbl_pbp[[#This Row],[Play Saints Win % Increase]], tbl_impact[],3,TRUE)</f>
        <v>Scented (0 to +5%)</v>
      </c>
    </row>
    <row r="4363" spans="1:37">
      <c r="A4363" s="1">
        <v>38</v>
      </c>
      <c r="B4363" s="5">
        <v>0.55400000000000005</v>
      </c>
      <c r="C4363" t="s">
        <v>5330</v>
      </c>
      <c r="D4363">
        <v>0</v>
      </c>
      <c r="E4363">
        <v>0</v>
      </c>
      <c r="F4363">
        <v>2</v>
      </c>
      <c r="G4363">
        <v>3</v>
      </c>
      <c r="H4363">
        <v>3</v>
      </c>
      <c r="I4363">
        <v>10</v>
      </c>
      <c r="J4363">
        <v>36</v>
      </c>
      <c r="K4363" t="s">
        <v>5211</v>
      </c>
      <c r="L4363">
        <v>1</v>
      </c>
      <c r="M4363">
        <v>36</v>
      </c>
      <c r="N4363" t="s">
        <v>5331</v>
      </c>
      <c r="O4363" t="s">
        <v>2021</v>
      </c>
      <c r="P4363" t="s">
        <v>22</v>
      </c>
      <c r="Q4363" t="s">
        <v>37</v>
      </c>
      <c r="S4363" t="s">
        <v>33</v>
      </c>
      <c r="T4363" t="s">
        <v>296</v>
      </c>
      <c r="U4363" t="s">
        <v>297</v>
      </c>
      <c r="V4363" t="s">
        <v>5209</v>
      </c>
      <c r="X4363" t="str">
        <f>VLOOKUP(pbp!V1596, games!$B$2:$R$40, 3, FALSE)</f>
        <v>2019-11-17T18:00Z</v>
      </c>
      <c r="Y4363">
        <f>VLOOKUP(1*V4363,NFLGames!$H$11:$H$555,1,FALSE)</f>
        <v>401220321</v>
      </c>
      <c r="Z4363">
        <f>VLOOKUP($Y4363, NFLGames!$H$11:$K$555,2,FALSE)</f>
        <v>2020</v>
      </c>
      <c r="AA4363">
        <f>VLOOKUP($Y4363, NFLGames!$H$11:$K$555,3,FALSE)</f>
        <v>11</v>
      </c>
      <c r="AB4363" s="6">
        <f>IF(A4364=0, 0, AH4364-tbl_pbp[[#This Row],[Saints Win %]])</f>
        <v>-1.2000000000000011E-2</v>
      </c>
      <c r="AE4363">
        <f>ABS(tbl_pbp[[#This Row],[play.homeScore]]-tbl_pbp[[#This Row],[play.awayScore]])</f>
        <v>0</v>
      </c>
      <c r="AF4363">
        <f>IF(tbl_pbp[[#This Row],[Play Saints Win % Increase]]&gt;=$AF$4,1,0)</f>
        <v>0</v>
      </c>
      <c r="AG4363" t="str">
        <f>VLOOKUP(tbl_pbp[[#This Row],[gameId]], games!$B$2:$T$40, 9, FALSE)</f>
        <v>atlanta-falcons</v>
      </c>
      <c r="AH4363" s="5">
        <f>IF(tbl_pbp[[#This Row],[AwayTeam]] &lt;&gt; "new-orleans-saints", tbl_pbp[[#This Row],[homeWinPercentage]], 1-tbl_pbp[[#This Row],[homeWinPercentage]])</f>
        <v>0.55400000000000005</v>
      </c>
      <c r="AI4363" s="13">
        <f>tbl_pbp[[#This Row],[Kamara]]*tbl_pbp[[#This Row],[Impactful Play]]</f>
        <v>0</v>
      </c>
      <c r="AJ4363" s="13">
        <f>tbl_pbp[[#This Row],[Thomas]]*tbl_pbp[[#This Row],[Impactful Play]]</f>
        <v>0</v>
      </c>
      <c r="AK4363" s="13" t="str">
        <f>VLOOKUP(tbl_pbp[[#This Row],[Play Saints Win % Increase]], tbl_impact[],3,TRUE)</f>
        <v>Bad (0 to -5%)</v>
      </c>
    </row>
    <row r="4364" spans="1:37">
      <c r="A4364" s="1">
        <v>39</v>
      </c>
      <c r="B4364" s="5">
        <v>0.54200000000000004</v>
      </c>
      <c r="C4364" t="s">
        <v>5332</v>
      </c>
      <c r="D4364">
        <v>0</v>
      </c>
      <c r="E4364">
        <v>0</v>
      </c>
      <c r="F4364">
        <v>2</v>
      </c>
      <c r="G4364">
        <v>3</v>
      </c>
      <c r="H4364">
        <v>3</v>
      </c>
      <c r="I4364">
        <v>10</v>
      </c>
      <c r="J4364">
        <v>36</v>
      </c>
      <c r="K4364" t="s">
        <v>5211</v>
      </c>
      <c r="L4364">
        <v>2</v>
      </c>
      <c r="M4364">
        <v>36</v>
      </c>
      <c r="N4364" t="s">
        <v>5333</v>
      </c>
      <c r="O4364" t="s">
        <v>5334</v>
      </c>
      <c r="P4364" t="s">
        <v>45</v>
      </c>
      <c r="Q4364" t="s">
        <v>46</v>
      </c>
      <c r="R4364" t="s">
        <v>47</v>
      </c>
      <c r="S4364" t="s">
        <v>120</v>
      </c>
      <c r="T4364" t="s">
        <v>296</v>
      </c>
      <c r="U4364" t="s">
        <v>910</v>
      </c>
      <c r="V4364" t="s">
        <v>5209</v>
      </c>
      <c r="X4364" t="str">
        <f>VLOOKUP(pbp!V1597, games!$B$2:$R$40, 3, FALSE)</f>
        <v>2019-11-17T18:00Z</v>
      </c>
      <c r="Y4364">
        <f>VLOOKUP(1*V4364,NFLGames!$H$11:$H$555,1,FALSE)</f>
        <v>401220321</v>
      </c>
      <c r="Z4364">
        <f>VLOOKUP($Y4364, NFLGames!$H$11:$K$555,2,FALSE)</f>
        <v>2020</v>
      </c>
      <c r="AA4364">
        <f>VLOOKUP($Y4364, NFLGames!$H$11:$K$555,3,FALSE)</f>
        <v>11</v>
      </c>
      <c r="AB4364" s="6">
        <f>IF(A4365=0, 0, AH4365-tbl_pbp[[#This Row],[Saints Win %]])</f>
        <v>-4.0000000000000036E-2</v>
      </c>
      <c r="AE4364">
        <f>ABS(tbl_pbp[[#This Row],[play.homeScore]]-tbl_pbp[[#This Row],[play.awayScore]])</f>
        <v>0</v>
      </c>
      <c r="AF4364">
        <f>IF(tbl_pbp[[#This Row],[Play Saints Win % Increase]]&gt;=$AF$4,1,0)</f>
        <v>0</v>
      </c>
      <c r="AG4364" t="str">
        <f>VLOOKUP(tbl_pbp[[#This Row],[gameId]], games!$B$2:$T$40, 9, FALSE)</f>
        <v>atlanta-falcons</v>
      </c>
      <c r="AH4364" s="5">
        <f>IF(tbl_pbp[[#This Row],[AwayTeam]] &lt;&gt; "new-orleans-saints", tbl_pbp[[#This Row],[homeWinPercentage]], 1-tbl_pbp[[#This Row],[homeWinPercentage]])</f>
        <v>0.54200000000000004</v>
      </c>
      <c r="AI4364" s="13">
        <f>tbl_pbp[[#This Row],[Kamara]]*tbl_pbp[[#This Row],[Impactful Play]]</f>
        <v>0</v>
      </c>
      <c r="AJ4364" s="13">
        <f>tbl_pbp[[#This Row],[Thomas]]*tbl_pbp[[#This Row],[Impactful Play]]</f>
        <v>0</v>
      </c>
      <c r="AK4364" s="13" t="str">
        <f>VLOOKUP(tbl_pbp[[#This Row],[Play Saints Win % Increase]], tbl_impact[],3,TRUE)</f>
        <v>Bad (0 to -5%)</v>
      </c>
    </row>
    <row r="4365" spans="1:37">
      <c r="A4365" s="1">
        <v>40</v>
      </c>
      <c r="B4365" s="5">
        <v>0.502</v>
      </c>
      <c r="C4365" t="s">
        <v>5335</v>
      </c>
      <c r="D4365">
        <v>0</v>
      </c>
      <c r="E4365">
        <v>0</v>
      </c>
      <c r="F4365">
        <v>2</v>
      </c>
      <c r="G4365">
        <v>3</v>
      </c>
      <c r="H4365">
        <v>3</v>
      </c>
      <c r="I4365">
        <v>7</v>
      </c>
      <c r="J4365">
        <v>33</v>
      </c>
      <c r="K4365" t="s">
        <v>5211</v>
      </c>
      <c r="L4365">
        <v>3</v>
      </c>
      <c r="M4365">
        <v>65</v>
      </c>
      <c r="N4365" t="s">
        <v>5336</v>
      </c>
      <c r="O4365" t="s">
        <v>5337</v>
      </c>
      <c r="P4365" t="s">
        <v>22</v>
      </c>
      <c r="Q4365" t="s">
        <v>37</v>
      </c>
      <c r="S4365" t="s">
        <v>212</v>
      </c>
      <c r="T4365" t="s">
        <v>438</v>
      </c>
      <c r="U4365" t="s">
        <v>5338</v>
      </c>
      <c r="V4365" t="s">
        <v>5209</v>
      </c>
      <c r="X4365" t="str">
        <f>VLOOKUP(pbp!V1598, games!$B$2:$R$40, 3, FALSE)</f>
        <v>2019-11-17T18:00Z</v>
      </c>
      <c r="Y4365">
        <f>VLOOKUP(1*V4365,NFLGames!$H$11:$H$555,1,FALSE)</f>
        <v>401220321</v>
      </c>
      <c r="Z4365">
        <f>VLOOKUP($Y4365, NFLGames!$H$11:$K$555,2,FALSE)</f>
        <v>2020</v>
      </c>
      <c r="AA4365">
        <f>VLOOKUP($Y4365, NFLGames!$H$11:$K$555,3,FALSE)</f>
        <v>11</v>
      </c>
      <c r="AB4365" s="6">
        <f>IF(A4366=0, 0, AH4366-tbl_pbp[[#This Row],[Saints Win %]])</f>
        <v>3.3000000000000029E-2</v>
      </c>
      <c r="AE4365">
        <f>ABS(tbl_pbp[[#This Row],[play.homeScore]]-tbl_pbp[[#This Row],[play.awayScore]])</f>
        <v>0</v>
      </c>
      <c r="AF4365">
        <f>IF(tbl_pbp[[#This Row],[Play Saints Win % Increase]]&gt;=$AF$4,1,0)</f>
        <v>0</v>
      </c>
      <c r="AG4365" t="str">
        <f>VLOOKUP(tbl_pbp[[#This Row],[gameId]], games!$B$2:$T$40, 9, FALSE)</f>
        <v>atlanta-falcons</v>
      </c>
      <c r="AH4365" s="5">
        <f>IF(tbl_pbp[[#This Row],[AwayTeam]] &lt;&gt; "new-orleans-saints", tbl_pbp[[#This Row],[homeWinPercentage]], 1-tbl_pbp[[#This Row],[homeWinPercentage]])</f>
        <v>0.502</v>
      </c>
      <c r="AI4365" s="13">
        <f>tbl_pbp[[#This Row],[Kamara]]*tbl_pbp[[#This Row],[Impactful Play]]</f>
        <v>0</v>
      </c>
      <c r="AJ4365" s="13">
        <f>tbl_pbp[[#This Row],[Thomas]]*tbl_pbp[[#This Row],[Impactful Play]]</f>
        <v>0</v>
      </c>
      <c r="AK4365" s="13" t="str">
        <f>VLOOKUP(tbl_pbp[[#This Row],[Play Saints Win % Increase]], tbl_impact[],3,TRUE)</f>
        <v>Scented (0 to +5%)</v>
      </c>
    </row>
    <row r="4366" spans="1:37">
      <c r="A4366" s="1">
        <v>41</v>
      </c>
      <c r="B4366" s="5">
        <v>0.53500000000000003</v>
      </c>
      <c r="C4366" t="s">
        <v>5339</v>
      </c>
      <c r="D4366">
        <v>0</v>
      </c>
      <c r="E4366">
        <v>0</v>
      </c>
      <c r="F4366">
        <v>2</v>
      </c>
      <c r="G4366">
        <v>3</v>
      </c>
      <c r="H4366">
        <v>6</v>
      </c>
      <c r="I4366">
        <v>7</v>
      </c>
      <c r="J4366">
        <v>33</v>
      </c>
      <c r="K4366" t="s">
        <v>5211</v>
      </c>
      <c r="L4366">
        <v>4</v>
      </c>
      <c r="M4366">
        <v>33</v>
      </c>
      <c r="N4366" t="s">
        <v>5340</v>
      </c>
      <c r="O4366" t="s">
        <v>5341</v>
      </c>
      <c r="P4366" t="s">
        <v>187</v>
      </c>
      <c r="Q4366" t="s">
        <v>188</v>
      </c>
      <c r="R4366" t="s">
        <v>189</v>
      </c>
      <c r="S4366" t="s">
        <v>215</v>
      </c>
      <c r="T4366" t="s">
        <v>438</v>
      </c>
      <c r="U4366" t="s">
        <v>5342</v>
      </c>
      <c r="V4366" t="s">
        <v>5209</v>
      </c>
      <c r="X4366" t="str">
        <f>VLOOKUP(pbp!V1599, games!$B$2:$R$40, 3, FALSE)</f>
        <v>2019-11-17T18:00Z</v>
      </c>
      <c r="Y4366">
        <f>VLOOKUP(1*V4366,NFLGames!$H$11:$H$555,1,FALSE)</f>
        <v>401220321</v>
      </c>
      <c r="Z4366">
        <f>VLOOKUP($Y4366, NFLGames!$H$11:$K$555,2,FALSE)</f>
        <v>2020</v>
      </c>
      <c r="AA4366">
        <f>VLOOKUP($Y4366, NFLGames!$H$11:$K$555,3,FALSE)</f>
        <v>11</v>
      </c>
      <c r="AB4366" s="6">
        <f>IF(A4367=0, 0, AH4367-tbl_pbp[[#This Row],[Saints Win %]])</f>
        <v>4.0000000000000036E-3</v>
      </c>
      <c r="AE4366">
        <f>ABS(tbl_pbp[[#This Row],[play.homeScore]]-tbl_pbp[[#This Row],[play.awayScore]])</f>
        <v>3</v>
      </c>
      <c r="AF4366">
        <f>IF(tbl_pbp[[#This Row],[Play Saints Win % Increase]]&gt;=$AF$4,1,0)</f>
        <v>0</v>
      </c>
      <c r="AG4366" t="str">
        <f>VLOOKUP(tbl_pbp[[#This Row],[gameId]], games!$B$2:$T$40, 9, FALSE)</f>
        <v>atlanta-falcons</v>
      </c>
      <c r="AH4366" s="5">
        <f>IF(tbl_pbp[[#This Row],[AwayTeam]] &lt;&gt; "new-orleans-saints", tbl_pbp[[#This Row],[homeWinPercentage]], 1-tbl_pbp[[#This Row],[homeWinPercentage]])</f>
        <v>0.53500000000000003</v>
      </c>
      <c r="AI4366" s="13">
        <f>tbl_pbp[[#This Row],[Kamara]]*tbl_pbp[[#This Row],[Impactful Play]]</f>
        <v>0</v>
      </c>
      <c r="AJ4366" s="13">
        <f>tbl_pbp[[#This Row],[Thomas]]*tbl_pbp[[#This Row],[Impactful Play]]</f>
        <v>0</v>
      </c>
      <c r="AK4366" s="13" t="str">
        <f>VLOOKUP(tbl_pbp[[#This Row],[Play Saints Win % Increase]], tbl_impact[],3,TRUE)</f>
        <v>Scented (0 to +5%)</v>
      </c>
    </row>
    <row r="4367" spans="1:37">
      <c r="A4367" s="1">
        <v>42</v>
      </c>
      <c r="B4367" s="5">
        <v>0.53900000000000003</v>
      </c>
      <c r="C4367" t="s">
        <v>5343</v>
      </c>
      <c r="D4367">
        <v>0</v>
      </c>
      <c r="E4367">
        <v>0</v>
      </c>
      <c r="F4367">
        <v>2</v>
      </c>
      <c r="G4367">
        <v>3</v>
      </c>
      <c r="H4367">
        <v>6</v>
      </c>
      <c r="I4367">
        <v>0</v>
      </c>
      <c r="J4367">
        <v>65</v>
      </c>
      <c r="K4367" t="s">
        <v>5211</v>
      </c>
      <c r="L4367">
        <v>0</v>
      </c>
      <c r="M4367">
        <v>65</v>
      </c>
      <c r="N4367" t="s">
        <v>5344</v>
      </c>
      <c r="O4367" t="s">
        <v>5341</v>
      </c>
      <c r="P4367" t="s">
        <v>25</v>
      </c>
      <c r="Q4367" t="s">
        <v>26</v>
      </c>
      <c r="R4367" t="s">
        <v>27</v>
      </c>
      <c r="V4367" t="s">
        <v>5209</v>
      </c>
      <c r="X4367" t="str">
        <f>VLOOKUP(pbp!V1600, games!$B$2:$R$40, 3, FALSE)</f>
        <v>2019-11-17T18:00Z</v>
      </c>
      <c r="Y4367">
        <f>VLOOKUP(1*V4367,NFLGames!$H$11:$H$555,1,FALSE)</f>
        <v>401220321</v>
      </c>
      <c r="Z4367">
        <f>VLOOKUP($Y4367, NFLGames!$H$11:$K$555,2,FALSE)</f>
        <v>2020</v>
      </c>
      <c r="AA4367">
        <f>VLOOKUP($Y4367, NFLGames!$H$11:$K$555,3,FALSE)</f>
        <v>11</v>
      </c>
      <c r="AB4367" s="6">
        <f>IF(A4368=0, 0, AH4368-tbl_pbp[[#This Row],[Saints Win %]])</f>
        <v>3.9999999999999925E-2</v>
      </c>
      <c r="AE4367">
        <f>ABS(tbl_pbp[[#This Row],[play.homeScore]]-tbl_pbp[[#This Row],[play.awayScore]])</f>
        <v>3</v>
      </c>
      <c r="AF4367">
        <f>IF(tbl_pbp[[#This Row],[Play Saints Win % Increase]]&gt;=$AF$4,1,0)</f>
        <v>0</v>
      </c>
      <c r="AG4367" t="str">
        <f>VLOOKUP(tbl_pbp[[#This Row],[gameId]], games!$B$2:$T$40, 9, FALSE)</f>
        <v>atlanta-falcons</v>
      </c>
      <c r="AH4367" s="5">
        <f>IF(tbl_pbp[[#This Row],[AwayTeam]] &lt;&gt; "new-orleans-saints", tbl_pbp[[#This Row],[homeWinPercentage]], 1-tbl_pbp[[#This Row],[homeWinPercentage]])</f>
        <v>0.53900000000000003</v>
      </c>
      <c r="AI4367" s="13">
        <f>tbl_pbp[[#This Row],[Kamara]]*tbl_pbp[[#This Row],[Impactful Play]]</f>
        <v>0</v>
      </c>
      <c r="AJ4367" s="13">
        <f>tbl_pbp[[#This Row],[Thomas]]*tbl_pbp[[#This Row],[Impactful Play]]</f>
        <v>0</v>
      </c>
      <c r="AK4367" s="13" t="str">
        <f>VLOOKUP(tbl_pbp[[#This Row],[Play Saints Win % Increase]], tbl_impact[],3,TRUE)</f>
        <v>Scented (0 to +5%)</v>
      </c>
    </row>
    <row r="4368" spans="1:37">
      <c r="A4368" s="1">
        <v>43</v>
      </c>
      <c r="B4368" s="5">
        <v>0.57899999999999996</v>
      </c>
      <c r="C4368" t="s">
        <v>5345</v>
      </c>
      <c r="D4368">
        <v>0</v>
      </c>
      <c r="E4368">
        <v>0</v>
      </c>
      <c r="F4368">
        <v>2</v>
      </c>
      <c r="G4368">
        <v>3</v>
      </c>
      <c r="H4368">
        <v>6</v>
      </c>
      <c r="I4368">
        <v>10</v>
      </c>
      <c r="J4368">
        <v>25</v>
      </c>
      <c r="K4368" t="s">
        <v>29</v>
      </c>
      <c r="L4368">
        <v>1</v>
      </c>
      <c r="M4368">
        <v>75</v>
      </c>
      <c r="N4368" t="s">
        <v>5346</v>
      </c>
      <c r="O4368" t="s">
        <v>5341</v>
      </c>
      <c r="P4368" t="s">
        <v>30</v>
      </c>
      <c r="Q4368" t="s">
        <v>31</v>
      </c>
      <c r="R4368" t="s">
        <v>32</v>
      </c>
      <c r="S4368" t="s">
        <v>33</v>
      </c>
      <c r="T4368" t="s">
        <v>34</v>
      </c>
      <c r="U4368" t="s">
        <v>35</v>
      </c>
      <c r="V4368" t="s">
        <v>5209</v>
      </c>
      <c r="X4368" t="str">
        <f>VLOOKUP(pbp!V1601, games!$B$2:$R$40, 3, FALSE)</f>
        <v>2019-11-17T18:00Z</v>
      </c>
      <c r="Y4368">
        <f>VLOOKUP(1*V4368,NFLGames!$H$11:$H$555,1,FALSE)</f>
        <v>401220321</v>
      </c>
      <c r="Z4368">
        <f>VLOOKUP($Y4368, NFLGames!$H$11:$K$555,2,FALSE)</f>
        <v>2020</v>
      </c>
      <c r="AA4368">
        <f>VLOOKUP($Y4368, NFLGames!$H$11:$K$555,3,FALSE)</f>
        <v>11</v>
      </c>
      <c r="AB4368" s="6">
        <f>IF(A4369=0, 0, AH4369-tbl_pbp[[#This Row],[Saints Win %]])</f>
        <v>2.300000000000002E-2</v>
      </c>
      <c r="AE4368">
        <f>ABS(tbl_pbp[[#This Row],[play.homeScore]]-tbl_pbp[[#This Row],[play.awayScore]])</f>
        <v>3</v>
      </c>
      <c r="AF4368">
        <f>IF(tbl_pbp[[#This Row],[Play Saints Win % Increase]]&gt;=$AF$4,1,0)</f>
        <v>0</v>
      </c>
      <c r="AG4368" t="str">
        <f>VLOOKUP(tbl_pbp[[#This Row],[gameId]], games!$B$2:$T$40, 9, FALSE)</f>
        <v>atlanta-falcons</v>
      </c>
      <c r="AH4368" s="5">
        <f>IF(tbl_pbp[[#This Row],[AwayTeam]] &lt;&gt; "new-orleans-saints", tbl_pbp[[#This Row],[homeWinPercentage]], 1-tbl_pbp[[#This Row],[homeWinPercentage]])</f>
        <v>0.57899999999999996</v>
      </c>
      <c r="AI4368" s="13">
        <f>tbl_pbp[[#This Row],[Kamara]]*tbl_pbp[[#This Row],[Impactful Play]]</f>
        <v>0</v>
      </c>
      <c r="AJ4368" s="13">
        <f>tbl_pbp[[#This Row],[Thomas]]*tbl_pbp[[#This Row],[Impactful Play]]</f>
        <v>0</v>
      </c>
      <c r="AK4368" s="13" t="str">
        <f>VLOOKUP(tbl_pbp[[#This Row],[Play Saints Win % Increase]], tbl_impact[],3,TRUE)</f>
        <v>Scented (0 to +5%)</v>
      </c>
    </row>
    <row r="4369" spans="1:37">
      <c r="A4369" s="1">
        <v>44</v>
      </c>
      <c r="B4369" s="5">
        <v>0.60199999999999998</v>
      </c>
      <c r="C4369" t="s">
        <v>5347</v>
      </c>
      <c r="D4369">
        <v>0</v>
      </c>
      <c r="E4369">
        <v>0</v>
      </c>
      <c r="F4369">
        <v>2</v>
      </c>
      <c r="G4369">
        <v>3</v>
      </c>
      <c r="H4369">
        <v>6</v>
      </c>
      <c r="I4369">
        <v>10</v>
      </c>
      <c r="J4369">
        <v>48</v>
      </c>
      <c r="K4369" t="s">
        <v>29</v>
      </c>
      <c r="L4369">
        <v>1</v>
      </c>
      <c r="M4369">
        <v>52</v>
      </c>
      <c r="N4369" t="s">
        <v>5348</v>
      </c>
      <c r="O4369" t="s">
        <v>3337</v>
      </c>
      <c r="P4369" t="s">
        <v>30</v>
      </c>
      <c r="Q4369" t="s">
        <v>31</v>
      </c>
      <c r="R4369" t="s">
        <v>32</v>
      </c>
      <c r="S4369" t="s">
        <v>33</v>
      </c>
      <c r="T4369" t="s">
        <v>136</v>
      </c>
      <c r="U4369" t="s">
        <v>514</v>
      </c>
      <c r="V4369" t="s">
        <v>5209</v>
      </c>
      <c r="X4369" t="str">
        <f>VLOOKUP(pbp!V1602, games!$B$2:$R$40, 3, FALSE)</f>
        <v>2019-11-17T18:00Z</v>
      </c>
      <c r="Y4369">
        <f>VLOOKUP(1*V4369,NFLGames!$H$11:$H$555,1,FALSE)</f>
        <v>401220321</v>
      </c>
      <c r="Z4369">
        <f>VLOOKUP($Y4369, NFLGames!$H$11:$K$555,2,FALSE)</f>
        <v>2020</v>
      </c>
      <c r="AA4369">
        <f>VLOOKUP($Y4369, NFLGames!$H$11:$K$555,3,FALSE)</f>
        <v>11</v>
      </c>
      <c r="AB4369" s="6">
        <f>IF(A4370=0, 0, AH4370-tbl_pbp[[#This Row],[Saints Win %]])</f>
        <v>8.0000000000000071E-3</v>
      </c>
      <c r="AE4369">
        <f>ABS(tbl_pbp[[#This Row],[play.homeScore]]-tbl_pbp[[#This Row],[play.awayScore]])</f>
        <v>3</v>
      </c>
      <c r="AF4369">
        <f>IF(tbl_pbp[[#This Row],[Play Saints Win % Increase]]&gt;=$AF$4,1,0)</f>
        <v>0</v>
      </c>
      <c r="AG4369" t="str">
        <f>VLOOKUP(tbl_pbp[[#This Row],[gameId]], games!$B$2:$T$40, 9, FALSE)</f>
        <v>atlanta-falcons</v>
      </c>
      <c r="AH4369" s="5">
        <f>IF(tbl_pbp[[#This Row],[AwayTeam]] &lt;&gt; "new-orleans-saints", tbl_pbp[[#This Row],[homeWinPercentage]], 1-tbl_pbp[[#This Row],[homeWinPercentage]])</f>
        <v>0.60199999999999998</v>
      </c>
      <c r="AI4369" s="13">
        <f>tbl_pbp[[#This Row],[Kamara]]*tbl_pbp[[#This Row],[Impactful Play]]</f>
        <v>0</v>
      </c>
      <c r="AJ4369" s="13">
        <f>tbl_pbp[[#This Row],[Thomas]]*tbl_pbp[[#This Row],[Impactful Play]]</f>
        <v>0</v>
      </c>
      <c r="AK4369" s="13" t="str">
        <f>VLOOKUP(tbl_pbp[[#This Row],[Play Saints Win % Increase]], tbl_impact[],3,TRUE)</f>
        <v>Scented (0 to +5%)</v>
      </c>
    </row>
    <row r="4370" spans="1:37">
      <c r="A4370" s="1">
        <v>45</v>
      </c>
      <c r="B4370" s="5">
        <v>0.61</v>
      </c>
      <c r="C4370" t="s">
        <v>5349</v>
      </c>
      <c r="D4370">
        <v>0</v>
      </c>
      <c r="E4370">
        <v>0</v>
      </c>
      <c r="F4370">
        <v>2</v>
      </c>
      <c r="G4370">
        <v>3</v>
      </c>
      <c r="H4370">
        <v>6</v>
      </c>
      <c r="I4370">
        <v>1</v>
      </c>
      <c r="J4370">
        <v>57</v>
      </c>
      <c r="K4370" t="s">
        <v>29</v>
      </c>
      <c r="L4370">
        <v>2</v>
      </c>
      <c r="M4370">
        <v>43</v>
      </c>
      <c r="N4370" t="s">
        <v>5350</v>
      </c>
      <c r="O4370" t="s">
        <v>382</v>
      </c>
      <c r="P4370" t="s">
        <v>45</v>
      </c>
      <c r="Q4370" t="s">
        <v>46</v>
      </c>
      <c r="R4370" t="s">
        <v>47</v>
      </c>
      <c r="S4370" t="s">
        <v>83</v>
      </c>
      <c r="T4370" t="s">
        <v>5351</v>
      </c>
      <c r="U4370" t="s">
        <v>5352</v>
      </c>
      <c r="V4370" t="s">
        <v>5209</v>
      </c>
      <c r="X4370" t="str">
        <f>VLOOKUP(pbp!V1603, games!$B$2:$R$40, 3, FALSE)</f>
        <v>2019-11-17T18:00Z</v>
      </c>
      <c r="Y4370">
        <f>VLOOKUP(1*V4370,NFLGames!$H$11:$H$555,1,FALSE)</f>
        <v>401220321</v>
      </c>
      <c r="Z4370">
        <f>VLOOKUP($Y4370, NFLGames!$H$11:$K$555,2,FALSE)</f>
        <v>2020</v>
      </c>
      <c r="AA4370">
        <f>VLOOKUP($Y4370, NFLGames!$H$11:$K$555,3,FALSE)</f>
        <v>11</v>
      </c>
      <c r="AB4370" s="6">
        <f>IF(A4371=0, 0, AH4371-tbl_pbp[[#This Row],[Saints Win %]])</f>
        <v>-3.0000000000000027E-2</v>
      </c>
      <c r="AC4370">
        <v>1</v>
      </c>
      <c r="AE4370">
        <f>ABS(tbl_pbp[[#This Row],[play.homeScore]]-tbl_pbp[[#This Row],[play.awayScore]])</f>
        <v>3</v>
      </c>
      <c r="AF4370">
        <f>IF(tbl_pbp[[#This Row],[Play Saints Win % Increase]]&gt;=$AF$4,1,0)</f>
        <v>0</v>
      </c>
      <c r="AG4370" t="str">
        <f>VLOOKUP(tbl_pbp[[#This Row],[gameId]], games!$B$2:$T$40, 9, FALSE)</f>
        <v>atlanta-falcons</v>
      </c>
      <c r="AH4370" s="5">
        <f>IF(tbl_pbp[[#This Row],[AwayTeam]] &lt;&gt; "new-orleans-saints", tbl_pbp[[#This Row],[homeWinPercentage]], 1-tbl_pbp[[#This Row],[homeWinPercentage]])</f>
        <v>0.61</v>
      </c>
      <c r="AI4370" s="13">
        <f>tbl_pbp[[#This Row],[Kamara]]*tbl_pbp[[#This Row],[Impactful Play]]</f>
        <v>0</v>
      </c>
      <c r="AJ4370" s="13">
        <f>tbl_pbp[[#This Row],[Thomas]]*tbl_pbp[[#This Row],[Impactful Play]]</f>
        <v>0</v>
      </c>
      <c r="AK4370" s="13" t="str">
        <f>VLOOKUP(tbl_pbp[[#This Row],[Play Saints Win % Increase]], tbl_impact[],3,TRUE)</f>
        <v>Bad (0 to -5%)</v>
      </c>
    </row>
    <row r="4371" spans="1:37">
      <c r="A4371" s="1">
        <v>46</v>
      </c>
      <c r="B4371" s="5">
        <v>0.57999999999999996</v>
      </c>
      <c r="C4371" t="s">
        <v>5353</v>
      </c>
      <c r="D4371">
        <v>0</v>
      </c>
      <c r="E4371">
        <v>0</v>
      </c>
      <c r="F4371">
        <v>2</v>
      </c>
      <c r="G4371">
        <v>3</v>
      </c>
      <c r="H4371">
        <v>6</v>
      </c>
      <c r="I4371">
        <v>10</v>
      </c>
      <c r="J4371">
        <v>68</v>
      </c>
      <c r="K4371" t="s">
        <v>29</v>
      </c>
      <c r="L4371">
        <v>1</v>
      </c>
      <c r="M4371">
        <v>32</v>
      </c>
      <c r="N4371" t="s">
        <v>5354</v>
      </c>
      <c r="O4371" t="s">
        <v>316</v>
      </c>
      <c r="P4371" t="s">
        <v>22</v>
      </c>
      <c r="Q4371" t="s">
        <v>37</v>
      </c>
      <c r="S4371" t="s">
        <v>33</v>
      </c>
      <c r="T4371" t="s">
        <v>5247</v>
      </c>
      <c r="U4371" t="s">
        <v>5248</v>
      </c>
      <c r="V4371" t="s">
        <v>5209</v>
      </c>
      <c r="X4371" t="str">
        <f>VLOOKUP(pbp!V1604, games!$B$2:$R$40, 3, FALSE)</f>
        <v>2019-11-17T18:00Z</v>
      </c>
      <c r="Y4371">
        <f>VLOOKUP(1*V4371,NFLGames!$H$11:$H$555,1,FALSE)</f>
        <v>401220321</v>
      </c>
      <c r="Z4371">
        <f>VLOOKUP($Y4371, NFLGames!$H$11:$K$555,2,FALSE)</f>
        <v>2020</v>
      </c>
      <c r="AA4371">
        <f>VLOOKUP($Y4371, NFLGames!$H$11:$K$555,3,FALSE)</f>
        <v>11</v>
      </c>
      <c r="AB4371" s="6">
        <f>IF(A4372=0, 0, AH4372-tbl_pbp[[#This Row],[Saints Win %]])</f>
        <v>-3.3999999999999919E-2</v>
      </c>
      <c r="AE4371">
        <f>ABS(tbl_pbp[[#This Row],[play.homeScore]]-tbl_pbp[[#This Row],[play.awayScore]])</f>
        <v>3</v>
      </c>
      <c r="AF4371">
        <f>IF(tbl_pbp[[#This Row],[Play Saints Win % Increase]]&gt;=$AF$4,1,0)</f>
        <v>0</v>
      </c>
      <c r="AG4371" t="str">
        <f>VLOOKUP(tbl_pbp[[#This Row],[gameId]], games!$B$2:$T$40, 9, FALSE)</f>
        <v>atlanta-falcons</v>
      </c>
      <c r="AH4371" s="5">
        <f>IF(tbl_pbp[[#This Row],[AwayTeam]] &lt;&gt; "new-orleans-saints", tbl_pbp[[#This Row],[homeWinPercentage]], 1-tbl_pbp[[#This Row],[homeWinPercentage]])</f>
        <v>0.57999999999999996</v>
      </c>
      <c r="AI4371" s="13">
        <f>tbl_pbp[[#This Row],[Kamara]]*tbl_pbp[[#This Row],[Impactful Play]]</f>
        <v>0</v>
      </c>
      <c r="AJ4371" s="13">
        <f>tbl_pbp[[#This Row],[Thomas]]*tbl_pbp[[#This Row],[Impactful Play]]</f>
        <v>0</v>
      </c>
      <c r="AK4371" s="13" t="str">
        <f>VLOOKUP(tbl_pbp[[#This Row],[Play Saints Win % Increase]], tbl_impact[],3,TRUE)</f>
        <v>Bad (0 to -5%)</v>
      </c>
    </row>
    <row r="4372" spans="1:37">
      <c r="A4372" s="1">
        <v>47</v>
      </c>
      <c r="B4372" s="5">
        <v>0.54600000000000004</v>
      </c>
      <c r="C4372" t="s">
        <v>5355</v>
      </c>
      <c r="D4372">
        <v>0</v>
      </c>
      <c r="E4372">
        <v>0</v>
      </c>
      <c r="F4372">
        <v>2</v>
      </c>
      <c r="G4372">
        <v>3</v>
      </c>
      <c r="H4372">
        <v>6</v>
      </c>
      <c r="I4372">
        <v>10</v>
      </c>
      <c r="J4372">
        <v>68</v>
      </c>
      <c r="K4372" t="s">
        <v>29</v>
      </c>
      <c r="L4372">
        <v>2</v>
      </c>
      <c r="M4372">
        <v>32</v>
      </c>
      <c r="N4372" t="s">
        <v>5356</v>
      </c>
      <c r="O4372" t="s">
        <v>1887</v>
      </c>
      <c r="P4372" t="s">
        <v>167</v>
      </c>
      <c r="Q4372" t="s">
        <v>168</v>
      </c>
      <c r="S4372" t="s">
        <v>120</v>
      </c>
      <c r="T4372" t="s">
        <v>5247</v>
      </c>
      <c r="U4372" t="s">
        <v>5357</v>
      </c>
      <c r="V4372" t="s">
        <v>5209</v>
      </c>
      <c r="X4372" t="str">
        <f>VLOOKUP(pbp!V1605, games!$B$2:$R$40, 3, FALSE)</f>
        <v>2019-11-17T18:00Z</v>
      </c>
      <c r="Y4372">
        <f>VLOOKUP(1*V4372,NFLGames!$H$11:$H$555,1,FALSE)</f>
        <v>401220321</v>
      </c>
      <c r="Z4372">
        <f>VLOOKUP($Y4372, NFLGames!$H$11:$K$555,2,FALSE)</f>
        <v>2020</v>
      </c>
      <c r="AA4372">
        <f>VLOOKUP($Y4372, NFLGames!$H$11:$K$555,3,FALSE)</f>
        <v>11</v>
      </c>
      <c r="AB4372" s="6">
        <f>IF(A4373=0, 0, AH4373-tbl_pbp[[#This Row],[Saints Win %]])</f>
        <v>-8.8000000000000023E-2</v>
      </c>
      <c r="AE4372">
        <f>ABS(tbl_pbp[[#This Row],[play.homeScore]]-tbl_pbp[[#This Row],[play.awayScore]])</f>
        <v>3</v>
      </c>
      <c r="AF4372">
        <f>IF(tbl_pbp[[#This Row],[Play Saints Win % Increase]]&gt;=$AF$4,1,0)</f>
        <v>0</v>
      </c>
      <c r="AG4372" t="str">
        <f>VLOOKUP(tbl_pbp[[#This Row],[gameId]], games!$B$2:$T$40, 9, FALSE)</f>
        <v>atlanta-falcons</v>
      </c>
      <c r="AH4372" s="5">
        <f>IF(tbl_pbp[[#This Row],[AwayTeam]] &lt;&gt; "new-orleans-saints", tbl_pbp[[#This Row],[homeWinPercentage]], 1-tbl_pbp[[#This Row],[homeWinPercentage]])</f>
        <v>0.54600000000000004</v>
      </c>
      <c r="AI4372" s="13">
        <f>tbl_pbp[[#This Row],[Kamara]]*tbl_pbp[[#This Row],[Impactful Play]]</f>
        <v>0</v>
      </c>
      <c r="AJ4372" s="13">
        <f>tbl_pbp[[#This Row],[Thomas]]*tbl_pbp[[#This Row],[Impactful Play]]</f>
        <v>0</v>
      </c>
      <c r="AK4372" s="13" t="str">
        <f>VLOOKUP(tbl_pbp[[#This Row],[Play Saints Win % Increase]], tbl_impact[],3,TRUE)</f>
        <v>Smelly (worse than-5% -&gt; -10%)</v>
      </c>
    </row>
    <row r="4373" spans="1:37">
      <c r="A4373" s="1">
        <v>48</v>
      </c>
      <c r="B4373" s="5">
        <v>0.45800000000000002</v>
      </c>
      <c r="C4373" t="s">
        <v>5358</v>
      </c>
      <c r="D4373">
        <v>0</v>
      </c>
      <c r="E4373">
        <v>0</v>
      </c>
      <c r="F4373">
        <v>2</v>
      </c>
      <c r="G4373">
        <v>3</v>
      </c>
      <c r="H4373">
        <v>6</v>
      </c>
      <c r="I4373">
        <v>13</v>
      </c>
      <c r="J4373">
        <v>65</v>
      </c>
      <c r="K4373" t="s">
        <v>29</v>
      </c>
      <c r="L4373">
        <v>3</v>
      </c>
      <c r="M4373">
        <v>57</v>
      </c>
      <c r="N4373" t="s">
        <v>5359</v>
      </c>
      <c r="O4373" t="s">
        <v>5360</v>
      </c>
      <c r="P4373" t="s">
        <v>22</v>
      </c>
      <c r="Q4373" t="s">
        <v>37</v>
      </c>
      <c r="S4373" t="s">
        <v>943</v>
      </c>
      <c r="T4373" t="s">
        <v>5361</v>
      </c>
      <c r="U4373" t="s">
        <v>5362</v>
      </c>
      <c r="V4373" t="s">
        <v>5209</v>
      </c>
      <c r="X4373" t="str">
        <f>VLOOKUP(pbp!V1606, games!$B$2:$R$40, 3, FALSE)</f>
        <v>2019-11-17T18:00Z</v>
      </c>
      <c r="Y4373">
        <f>VLOOKUP(1*V4373,NFLGames!$H$11:$H$555,1,FALSE)</f>
        <v>401220321</v>
      </c>
      <c r="Z4373">
        <f>VLOOKUP($Y4373, NFLGames!$H$11:$K$555,2,FALSE)</f>
        <v>2020</v>
      </c>
      <c r="AA4373">
        <f>VLOOKUP($Y4373, NFLGames!$H$11:$K$555,3,FALSE)</f>
        <v>11</v>
      </c>
      <c r="AB4373" s="6">
        <f>IF(A4374=0, 0, AH4374-tbl_pbp[[#This Row],[Saints Win %]])</f>
        <v>-1.3000000000000012E-2</v>
      </c>
      <c r="AC4373">
        <v>1</v>
      </c>
      <c r="AE4373">
        <f>ABS(tbl_pbp[[#This Row],[play.homeScore]]-tbl_pbp[[#This Row],[play.awayScore]])</f>
        <v>3</v>
      </c>
      <c r="AF4373">
        <f>IF(tbl_pbp[[#This Row],[Play Saints Win % Increase]]&gt;=$AF$4,1,0)</f>
        <v>0</v>
      </c>
      <c r="AG4373" t="str">
        <f>VLOOKUP(tbl_pbp[[#This Row],[gameId]], games!$B$2:$T$40, 9, FALSE)</f>
        <v>atlanta-falcons</v>
      </c>
      <c r="AH4373" s="5">
        <f>IF(tbl_pbp[[#This Row],[AwayTeam]] &lt;&gt; "new-orleans-saints", tbl_pbp[[#This Row],[homeWinPercentage]], 1-tbl_pbp[[#This Row],[homeWinPercentage]])</f>
        <v>0.45800000000000002</v>
      </c>
      <c r="AI4373" s="13">
        <f>tbl_pbp[[#This Row],[Kamara]]*tbl_pbp[[#This Row],[Impactful Play]]</f>
        <v>0</v>
      </c>
      <c r="AJ4373" s="13">
        <f>tbl_pbp[[#This Row],[Thomas]]*tbl_pbp[[#This Row],[Impactful Play]]</f>
        <v>0</v>
      </c>
      <c r="AK4373" s="13" t="str">
        <f>VLOOKUP(tbl_pbp[[#This Row],[Play Saints Win % Increase]], tbl_impact[],3,TRUE)</f>
        <v>Bad (0 to -5%)</v>
      </c>
    </row>
    <row r="4374" spans="1:37">
      <c r="A4374" s="1">
        <v>49</v>
      </c>
      <c r="B4374" s="5">
        <v>0.44500000000000001</v>
      </c>
      <c r="C4374" t="s">
        <v>5363</v>
      </c>
      <c r="D4374">
        <v>0</v>
      </c>
      <c r="E4374">
        <v>0</v>
      </c>
      <c r="F4374">
        <v>2</v>
      </c>
      <c r="G4374">
        <v>3</v>
      </c>
      <c r="H4374">
        <v>6</v>
      </c>
      <c r="I4374">
        <v>13</v>
      </c>
      <c r="J4374">
        <v>65</v>
      </c>
      <c r="K4374" t="s">
        <v>29</v>
      </c>
      <c r="L4374">
        <v>4</v>
      </c>
      <c r="M4374">
        <v>35</v>
      </c>
      <c r="N4374" t="s">
        <v>5364</v>
      </c>
      <c r="O4374" t="s">
        <v>1361</v>
      </c>
      <c r="P4374" t="s">
        <v>151</v>
      </c>
      <c r="Q4374" t="s">
        <v>152</v>
      </c>
      <c r="R4374" t="s">
        <v>153</v>
      </c>
      <c r="S4374" t="s">
        <v>948</v>
      </c>
      <c r="T4374" t="s">
        <v>5361</v>
      </c>
      <c r="U4374" t="s">
        <v>5365</v>
      </c>
      <c r="V4374" t="s">
        <v>5209</v>
      </c>
      <c r="X4374" t="str">
        <f>VLOOKUP(pbp!V1607, games!$B$2:$R$40, 3, FALSE)</f>
        <v>2019-11-17T18:00Z</v>
      </c>
      <c r="Y4374">
        <f>VLOOKUP(1*V4374,NFLGames!$H$11:$H$555,1,FALSE)</f>
        <v>401220321</v>
      </c>
      <c r="Z4374">
        <f>VLOOKUP($Y4374, NFLGames!$H$11:$K$555,2,FALSE)</f>
        <v>2020</v>
      </c>
      <c r="AA4374">
        <f>VLOOKUP($Y4374, NFLGames!$H$11:$K$555,3,FALSE)</f>
        <v>11</v>
      </c>
      <c r="AB4374" s="6">
        <f>IF(A4375=0, 0, AH4375-tbl_pbp[[#This Row],[Saints Win %]])</f>
        <v>1.3000000000000012E-2</v>
      </c>
      <c r="AE4374">
        <f>ABS(tbl_pbp[[#This Row],[play.homeScore]]-tbl_pbp[[#This Row],[play.awayScore]])</f>
        <v>3</v>
      </c>
      <c r="AF4374">
        <f>IF(tbl_pbp[[#This Row],[Play Saints Win % Increase]]&gt;=$AF$4,1,0)</f>
        <v>0</v>
      </c>
      <c r="AG4374" t="str">
        <f>VLOOKUP(tbl_pbp[[#This Row],[gameId]], games!$B$2:$T$40, 9, FALSE)</f>
        <v>atlanta-falcons</v>
      </c>
      <c r="AH4374" s="5">
        <f>IF(tbl_pbp[[#This Row],[AwayTeam]] &lt;&gt; "new-orleans-saints", tbl_pbp[[#This Row],[homeWinPercentage]], 1-tbl_pbp[[#This Row],[homeWinPercentage]])</f>
        <v>0.44500000000000001</v>
      </c>
      <c r="AI4374" s="13">
        <f>tbl_pbp[[#This Row],[Kamara]]*tbl_pbp[[#This Row],[Impactful Play]]</f>
        <v>0</v>
      </c>
      <c r="AJ4374" s="13">
        <f>tbl_pbp[[#This Row],[Thomas]]*tbl_pbp[[#This Row],[Impactful Play]]</f>
        <v>0</v>
      </c>
      <c r="AK4374" s="13" t="str">
        <f>VLOOKUP(tbl_pbp[[#This Row],[Play Saints Win % Increase]], tbl_impact[],3,TRUE)</f>
        <v>Scented (0 to +5%)</v>
      </c>
    </row>
    <row r="4375" spans="1:37">
      <c r="A4375" s="1">
        <v>50</v>
      </c>
      <c r="B4375" s="5">
        <v>0.45800000000000002</v>
      </c>
      <c r="C4375" t="s">
        <v>5366</v>
      </c>
      <c r="D4375">
        <v>0</v>
      </c>
      <c r="E4375">
        <v>0</v>
      </c>
      <c r="F4375">
        <v>2</v>
      </c>
      <c r="G4375">
        <v>3</v>
      </c>
      <c r="H4375">
        <v>6</v>
      </c>
      <c r="I4375">
        <v>10</v>
      </c>
      <c r="J4375">
        <v>57</v>
      </c>
      <c r="K4375" t="s">
        <v>5211</v>
      </c>
      <c r="L4375">
        <v>1</v>
      </c>
      <c r="M4375">
        <v>57</v>
      </c>
      <c r="N4375" t="s">
        <v>5367</v>
      </c>
      <c r="O4375" t="s">
        <v>3169</v>
      </c>
      <c r="P4375" t="s">
        <v>45</v>
      </c>
      <c r="Q4375" t="s">
        <v>46</v>
      </c>
      <c r="R4375" t="s">
        <v>47</v>
      </c>
      <c r="S4375" t="s">
        <v>33</v>
      </c>
      <c r="T4375" t="s">
        <v>5351</v>
      </c>
      <c r="U4375" t="s">
        <v>5368</v>
      </c>
      <c r="V4375" t="s">
        <v>5209</v>
      </c>
      <c r="X4375" t="str">
        <f>VLOOKUP(pbp!V1608, games!$B$2:$R$40, 3, FALSE)</f>
        <v>2019-11-17T18:00Z</v>
      </c>
      <c r="Y4375">
        <f>VLOOKUP(1*V4375,NFLGames!$H$11:$H$555,1,FALSE)</f>
        <v>401220321</v>
      </c>
      <c r="Z4375">
        <f>VLOOKUP($Y4375, NFLGames!$H$11:$K$555,2,FALSE)</f>
        <v>2020</v>
      </c>
      <c r="AA4375">
        <f>VLOOKUP($Y4375, NFLGames!$H$11:$K$555,3,FALSE)</f>
        <v>11</v>
      </c>
      <c r="AB4375" s="6">
        <f>IF(A4376=0, 0, AH4376-tbl_pbp[[#This Row],[Saints Win %]])</f>
        <v>2.5999999999999968E-2</v>
      </c>
      <c r="AE4375">
        <f>ABS(tbl_pbp[[#This Row],[play.homeScore]]-tbl_pbp[[#This Row],[play.awayScore]])</f>
        <v>3</v>
      </c>
      <c r="AF4375">
        <f>IF(tbl_pbp[[#This Row],[Play Saints Win % Increase]]&gt;=$AF$4,1,0)</f>
        <v>0</v>
      </c>
      <c r="AG4375" t="str">
        <f>VLOOKUP(tbl_pbp[[#This Row],[gameId]], games!$B$2:$T$40, 9, FALSE)</f>
        <v>atlanta-falcons</v>
      </c>
      <c r="AH4375" s="5">
        <f>IF(tbl_pbp[[#This Row],[AwayTeam]] &lt;&gt; "new-orleans-saints", tbl_pbp[[#This Row],[homeWinPercentage]], 1-tbl_pbp[[#This Row],[homeWinPercentage]])</f>
        <v>0.45800000000000002</v>
      </c>
      <c r="AI4375" s="13">
        <f>tbl_pbp[[#This Row],[Kamara]]*tbl_pbp[[#This Row],[Impactful Play]]</f>
        <v>0</v>
      </c>
      <c r="AJ4375" s="13">
        <f>tbl_pbp[[#This Row],[Thomas]]*tbl_pbp[[#This Row],[Impactful Play]]</f>
        <v>0</v>
      </c>
      <c r="AK4375" s="13" t="str">
        <f>VLOOKUP(tbl_pbp[[#This Row],[Play Saints Win % Increase]], tbl_impact[],3,TRUE)</f>
        <v>Scented (0 to +5%)</v>
      </c>
    </row>
    <row r="4376" spans="1:37">
      <c r="A4376" s="1">
        <v>51</v>
      </c>
      <c r="B4376" s="5">
        <v>0.48399999999999999</v>
      </c>
      <c r="C4376" t="s">
        <v>5369</v>
      </c>
      <c r="D4376">
        <v>0</v>
      </c>
      <c r="E4376">
        <v>0</v>
      </c>
      <c r="F4376">
        <v>2</v>
      </c>
      <c r="G4376">
        <v>3</v>
      </c>
      <c r="H4376">
        <v>6</v>
      </c>
      <c r="I4376">
        <v>6</v>
      </c>
      <c r="J4376">
        <v>53</v>
      </c>
      <c r="K4376" t="s">
        <v>5211</v>
      </c>
      <c r="L4376">
        <v>2</v>
      </c>
      <c r="M4376">
        <v>53</v>
      </c>
      <c r="N4376" t="s">
        <v>5370</v>
      </c>
      <c r="O4376" t="s">
        <v>5371</v>
      </c>
      <c r="P4376" t="s">
        <v>94</v>
      </c>
      <c r="Q4376" t="s">
        <v>95</v>
      </c>
      <c r="R4376" t="s">
        <v>96</v>
      </c>
      <c r="S4376" t="s">
        <v>60</v>
      </c>
      <c r="T4376" t="s">
        <v>5372</v>
      </c>
      <c r="U4376" t="s">
        <v>5373</v>
      </c>
      <c r="V4376" t="s">
        <v>5209</v>
      </c>
      <c r="X4376" t="str">
        <f>VLOOKUP(pbp!V1609, games!$B$2:$R$40, 3, FALSE)</f>
        <v>2019-11-17T18:00Z</v>
      </c>
      <c r="Y4376">
        <f>VLOOKUP(1*V4376,NFLGames!$H$11:$H$555,1,FALSE)</f>
        <v>401220321</v>
      </c>
      <c r="Z4376">
        <f>VLOOKUP($Y4376, NFLGames!$H$11:$K$555,2,FALSE)</f>
        <v>2020</v>
      </c>
      <c r="AA4376">
        <f>VLOOKUP($Y4376, NFLGames!$H$11:$K$555,3,FALSE)</f>
        <v>11</v>
      </c>
      <c r="AB4376" s="6">
        <f>IF(A4377=0, 0, AH4377-tbl_pbp[[#This Row],[Saints Win %]])</f>
        <v>-2.5999999999999968E-2</v>
      </c>
      <c r="AE4376">
        <f>ABS(tbl_pbp[[#This Row],[play.homeScore]]-tbl_pbp[[#This Row],[play.awayScore]])</f>
        <v>3</v>
      </c>
      <c r="AF4376">
        <f>IF(tbl_pbp[[#This Row],[Play Saints Win % Increase]]&gt;=$AF$4,1,0)</f>
        <v>0</v>
      </c>
      <c r="AG4376" t="str">
        <f>VLOOKUP(tbl_pbp[[#This Row],[gameId]], games!$B$2:$T$40, 9, FALSE)</f>
        <v>atlanta-falcons</v>
      </c>
      <c r="AH4376" s="5">
        <f>IF(tbl_pbp[[#This Row],[AwayTeam]] &lt;&gt; "new-orleans-saints", tbl_pbp[[#This Row],[homeWinPercentage]], 1-tbl_pbp[[#This Row],[homeWinPercentage]])</f>
        <v>0.48399999999999999</v>
      </c>
      <c r="AI4376" s="13">
        <f>tbl_pbp[[#This Row],[Kamara]]*tbl_pbp[[#This Row],[Impactful Play]]</f>
        <v>0</v>
      </c>
      <c r="AJ4376" s="13">
        <f>tbl_pbp[[#This Row],[Thomas]]*tbl_pbp[[#This Row],[Impactful Play]]</f>
        <v>0</v>
      </c>
      <c r="AK4376" s="13" t="str">
        <f>VLOOKUP(tbl_pbp[[#This Row],[Play Saints Win % Increase]], tbl_impact[],3,TRUE)</f>
        <v>Bad (0 to -5%)</v>
      </c>
    </row>
    <row r="4377" spans="1:37">
      <c r="A4377" s="1">
        <v>52</v>
      </c>
      <c r="B4377" s="5">
        <v>0.45800000000000002</v>
      </c>
      <c r="C4377" t="s">
        <v>5374</v>
      </c>
      <c r="D4377">
        <v>0</v>
      </c>
      <c r="E4377">
        <v>0</v>
      </c>
      <c r="F4377">
        <v>2</v>
      </c>
      <c r="G4377">
        <v>3</v>
      </c>
      <c r="H4377">
        <v>6</v>
      </c>
      <c r="I4377">
        <v>11</v>
      </c>
      <c r="J4377">
        <v>58</v>
      </c>
      <c r="K4377" t="s">
        <v>5211</v>
      </c>
      <c r="L4377">
        <v>2</v>
      </c>
      <c r="M4377">
        <v>58</v>
      </c>
      <c r="N4377" t="s">
        <v>5375</v>
      </c>
      <c r="O4377" t="s">
        <v>461</v>
      </c>
      <c r="P4377" t="s">
        <v>30</v>
      </c>
      <c r="Q4377" t="s">
        <v>31</v>
      </c>
      <c r="R4377" t="s">
        <v>32</v>
      </c>
      <c r="S4377" t="s">
        <v>147</v>
      </c>
      <c r="T4377" t="s">
        <v>5316</v>
      </c>
      <c r="U4377" t="s">
        <v>5376</v>
      </c>
      <c r="V4377" t="s">
        <v>5209</v>
      </c>
      <c r="X4377" t="str">
        <f>VLOOKUP(pbp!V1610, games!$B$2:$R$40, 3, FALSE)</f>
        <v>2019-11-17T18:00Z</v>
      </c>
      <c r="Y4377">
        <f>VLOOKUP(1*V4377,NFLGames!$H$11:$H$555,1,FALSE)</f>
        <v>401220321</v>
      </c>
      <c r="Z4377">
        <f>VLOOKUP($Y4377, NFLGames!$H$11:$K$555,2,FALSE)</f>
        <v>2020</v>
      </c>
      <c r="AA4377">
        <f>VLOOKUP($Y4377, NFLGames!$H$11:$K$555,3,FALSE)</f>
        <v>11</v>
      </c>
      <c r="AB4377" s="6">
        <f>IF(A4378=0, 0, AH4378-tbl_pbp[[#This Row],[Saints Win %]])</f>
        <v>6.5000000000000002E-2</v>
      </c>
      <c r="AE4377">
        <f>ABS(tbl_pbp[[#This Row],[play.homeScore]]-tbl_pbp[[#This Row],[play.awayScore]])</f>
        <v>3</v>
      </c>
      <c r="AF4377">
        <f>IF(tbl_pbp[[#This Row],[Play Saints Win % Increase]]&gt;=$AF$4,1,0)</f>
        <v>0</v>
      </c>
      <c r="AG4377" t="str">
        <f>VLOOKUP(tbl_pbp[[#This Row],[gameId]], games!$B$2:$T$40, 9, FALSE)</f>
        <v>atlanta-falcons</v>
      </c>
      <c r="AH4377" s="5">
        <f>IF(tbl_pbp[[#This Row],[AwayTeam]] &lt;&gt; "new-orleans-saints", tbl_pbp[[#This Row],[homeWinPercentage]], 1-tbl_pbp[[#This Row],[homeWinPercentage]])</f>
        <v>0.45800000000000002</v>
      </c>
      <c r="AI4377" s="13">
        <f>tbl_pbp[[#This Row],[Kamara]]*tbl_pbp[[#This Row],[Impactful Play]]</f>
        <v>0</v>
      </c>
      <c r="AJ4377" s="13">
        <f>tbl_pbp[[#This Row],[Thomas]]*tbl_pbp[[#This Row],[Impactful Play]]</f>
        <v>0</v>
      </c>
      <c r="AK4377" s="13" t="str">
        <f>VLOOKUP(tbl_pbp[[#This Row],[Play Saints Win % Increase]], tbl_impact[],3,TRUE)</f>
        <v>Perfumed (5 to + 10%)</v>
      </c>
    </row>
    <row r="4378" spans="1:37">
      <c r="A4378" s="1">
        <v>53</v>
      </c>
      <c r="B4378" s="5">
        <v>0.52300000000000002</v>
      </c>
      <c r="C4378" t="s">
        <v>5377</v>
      </c>
      <c r="D4378">
        <v>0</v>
      </c>
      <c r="E4378">
        <v>0</v>
      </c>
      <c r="F4378">
        <v>2</v>
      </c>
      <c r="G4378">
        <v>3</v>
      </c>
      <c r="H4378">
        <v>6</v>
      </c>
      <c r="I4378">
        <v>3</v>
      </c>
      <c r="J4378">
        <v>50</v>
      </c>
      <c r="K4378" t="s">
        <v>5211</v>
      </c>
      <c r="L4378">
        <v>3</v>
      </c>
      <c r="M4378">
        <v>50</v>
      </c>
      <c r="N4378" t="s">
        <v>5378</v>
      </c>
      <c r="O4378" t="s">
        <v>2293</v>
      </c>
      <c r="P4378" t="s">
        <v>167</v>
      </c>
      <c r="Q4378" t="s">
        <v>168</v>
      </c>
      <c r="S4378" t="s">
        <v>375</v>
      </c>
      <c r="T4378" t="s">
        <v>226</v>
      </c>
      <c r="U4378" t="s">
        <v>5379</v>
      </c>
      <c r="V4378" t="s">
        <v>5209</v>
      </c>
      <c r="X4378" t="str">
        <f>VLOOKUP(pbp!V1611, games!$B$2:$R$40, 3, FALSE)</f>
        <v>2019-11-17T18:00Z</v>
      </c>
      <c r="Y4378">
        <f>VLOOKUP(1*V4378,NFLGames!$H$11:$H$555,1,FALSE)</f>
        <v>401220321</v>
      </c>
      <c r="Z4378">
        <f>VLOOKUP($Y4378, NFLGames!$H$11:$K$555,2,FALSE)</f>
        <v>2020</v>
      </c>
      <c r="AA4378">
        <f>VLOOKUP($Y4378, NFLGames!$H$11:$K$555,3,FALSE)</f>
        <v>11</v>
      </c>
      <c r="AB4378" s="6">
        <f>IF(A4379=0, 0, AH4379-tbl_pbp[[#This Row],[Saints Win %]])</f>
        <v>-9.000000000000008E-3</v>
      </c>
      <c r="AE4378">
        <f>ABS(tbl_pbp[[#This Row],[play.homeScore]]-tbl_pbp[[#This Row],[play.awayScore]])</f>
        <v>3</v>
      </c>
      <c r="AF4378">
        <f>IF(tbl_pbp[[#This Row],[Play Saints Win % Increase]]&gt;=$AF$4,1,0)</f>
        <v>0</v>
      </c>
      <c r="AG4378" t="str">
        <f>VLOOKUP(tbl_pbp[[#This Row],[gameId]], games!$B$2:$T$40, 9, FALSE)</f>
        <v>atlanta-falcons</v>
      </c>
      <c r="AH4378" s="5">
        <f>IF(tbl_pbp[[#This Row],[AwayTeam]] &lt;&gt; "new-orleans-saints", tbl_pbp[[#This Row],[homeWinPercentage]], 1-tbl_pbp[[#This Row],[homeWinPercentage]])</f>
        <v>0.52300000000000002</v>
      </c>
      <c r="AI4378" s="13">
        <f>tbl_pbp[[#This Row],[Kamara]]*tbl_pbp[[#This Row],[Impactful Play]]</f>
        <v>0</v>
      </c>
      <c r="AJ4378" s="13">
        <f>tbl_pbp[[#This Row],[Thomas]]*tbl_pbp[[#This Row],[Impactful Play]]</f>
        <v>0</v>
      </c>
      <c r="AK4378" s="13" t="str">
        <f>VLOOKUP(tbl_pbp[[#This Row],[Play Saints Win % Increase]], tbl_impact[],3,TRUE)</f>
        <v>Bad (0 to -5%)</v>
      </c>
    </row>
    <row r="4379" spans="1:37">
      <c r="A4379" s="1">
        <v>54</v>
      </c>
      <c r="B4379" s="5">
        <v>0.51400000000000001</v>
      </c>
      <c r="C4379" t="s">
        <v>5380</v>
      </c>
      <c r="D4379">
        <v>0</v>
      </c>
      <c r="E4379">
        <v>0</v>
      </c>
      <c r="F4379">
        <v>2</v>
      </c>
      <c r="G4379">
        <v>3</v>
      </c>
      <c r="H4379">
        <v>6</v>
      </c>
      <c r="I4379">
        <v>9</v>
      </c>
      <c r="J4379">
        <v>56</v>
      </c>
      <c r="K4379" t="s">
        <v>5211</v>
      </c>
      <c r="L4379">
        <v>4</v>
      </c>
      <c r="M4379">
        <v>56</v>
      </c>
      <c r="N4379" t="s">
        <v>5381</v>
      </c>
      <c r="O4379" t="s">
        <v>520</v>
      </c>
      <c r="P4379" t="s">
        <v>66</v>
      </c>
      <c r="Q4379" t="s">
        <v>67</v>
      </c>
      <c r="R4379" t="s">
        <v>68</v>
      </c>
      <c r="S4379" t="s">
        <v>183</v>
      </c>
      <c r="T4379" t="s">
        <v>5382</v>
      </c>
      <c r="U4379" t="s">
        <v>5383</v>
      </c>
      <c r="V4379" t="s">
        <v>5209</v>
      </c>
      <c r="X4379" t="str">
        <f>VLOOKUP(pbp!V1612, games!$B$2:$R$40, 3, FALSE)</f>
        <v>2019-11-17T18:00Z</v>
      </c>
      <c r="Y4379">
        <f>VLOOKUP(1*V4379,NFLGames!$H$11:$H$555,1,FALSE)</f>
        <v>401220321</v>
      </c>
      <c r="Z4379">
        <f>VLOOKUP($Y4379, NFLGames!$H$11:$K$555,2,FALSE)</f>
        <v>2020</v>
      </c>
      <c r="AA4379">
        <f>VLOOKUP($Y4379, NFLGames!$H$11:$K$555,3,FALSE)</f>
        <v>11</v>
      </c>
      <c r="AB4379" s="6">
        <f>IF(A4380=0, 0, AH4380-tbl_pbp[[#This Row],[Saints Win %]])</f>
        <v>-2.4000000000000021E-2</v>
      </c>
      <c r="AE4379">
        <f>ABS(tbl_pbp[[#This Row],[play.homeScore]]-tbl_pbp[[#This Row],[play.awayScore]])</f>
        <v>3</v>
      </c>
      <c r="AF4379">
        <f>IF(tbl_pbp[[#This Row],[Play Saints Win % Increase]]&gt;=$AF$4,1,0)</f>
        <v>0</v>
      </c>
      <c r="AG4379" t="str">
        <f>VLOOKUP(tbl_pbp[[#This Row],[gameId]], games!$B$2:$T$40, 9, FALSE)</f>
        <v>atlanta-falcons</v>
      </c>
      <c r="AH4379" s="5">
        <f>IF(tbl_pbp[[#This Row],[AwayTeam]] &lt;&gt; "new-orleans-saints", tbl_pbp[[#This Row],[homeWinPercentage]], 1-tbl_pbp[[#This Row],[homeWinPercentage]])</f>
        <v>0.51400000000000001</v>
      </c>
      <c r="AI4379" s="13">
        <f>tbl_pbp[[#This Row],[Kamara]]*tbl_pbp[[#This Row],[Impactful Play]]</f>
        <v>0</v>
      </c>
      <c r="AJ4379" s="13">
        <f>tbl_pbp[[#This Row],[Thomas]]*tbl_pbp[[#This Row],[Impactful Play]]</f>
        <v>0</v>
      </c>
      <c r="AK4379" s="13" t="str">
        <f>VLOOKUP(tbl_pbp[[#This Row],[Play Saints Win % Increase]], tbl_impact[],3,TRUE)</f>
        <v>Bad (0 to -5%)</v>
      </c>
    </row>
    <row r="4380" spans="1:37">
      <c r="A4380" s="1">
        <v>55</v>
      </c>
      <c r="B4380" s="5">
        <v>0.49</v>
      </c>
      <c r="C4380" t="s">
        <v>5384</v>
      </c>
      <c r="D4380">
        <v>0</v>
      </c>
      <c r="E4380">
        <v>0</v>
      </c>
      <c r="F4380">
        <v>2</v>
      </c>
      <c r="G4380">
        <v>3</v>
      </c>
      <c r="H4380">
        <v>6</v>
      </c>
      <c r="I4380">
        <v>10</v>
      </c>
      <c r="J4380">
        <v>20</v>
      </c>
      <c r="K4380" t="s">
        <v>29</v>
      </c>
      <c r="L4380">
        <v>1</v>
      </c>
      <c r="M4380">
        <v>80</v>
      </c>
      <c r="N4380" t="s">
        <v>5385</v>
      </c>
      <c r="O4380" t="s">
        <v>1802</v>
      </c>
      <c r="P4380" t="s">
        <v>45</v>
      </c>
      <c r="Q4380" t="s">
        <v>46</v>
      </c>
      <c r="R4380" t="s">
        <v>47</v>
      </c>
      <c r="S4380" t="s">
        <v>33</v>
      </c>
      <c r="T4380" t="s">
        <v>165</v>
      </c>
      <c r="U4380" t="s">
        <v>571</v>
      </c>
      <c r="V4380" t="s">
        <v>5209</v>
      </c>
      <c r="X4380" t="str">
        <f>VLOOKUP(pbp!V1613, games!$B$2:$R$40, 3, FALSE)</f>
        <v>2019-11-17T18:00Z</v>
      </c>
      <c r="Y4380">
        <f>VLOOKUP(1*V4380,NFLGames!$H$11:$H$555,1,FALSE)</f>
        <v>401220321</v>
      </c>
      <c r="Z4380">
        <f>VLOOKUP($Y4380, NFLGames!$H$11:$K$555,2,FALSE)</f>
        <v>2020</v>
      </c>
      <c r="AA4380">
        <f>VLOOKUP($Y4380, NFLGames!$H$11:$K$555,3,FALSE)</f>
        <v>11</v>
      </c>
      <c r="AB4380" s="6">
        <f>IF(A4381=0, 0, AH4381-tbl_pbp[[#This Row],[Saints Win %]])</f>
        <v>-2.0000000000000018E-2</v>
      </c>
      <c r="AE4380">
        <f>ABS(tbl_pbp[[#This Row],[play.homeScore]]-tbl_pbp[[#This Row],[play.awayScore]])</f>
        <v>3</v>
      </c>
      <c r="AF4380">
        <f>IF(tbl_pbp[[#This Row],[Play Saints Win % Increase]]&gt;=$AF$4,1,0)</f>
        <v>0</v>
      </c>
      <c r="AG4380" t="str">
        <f>VLOOKUP(tbl_pbp[[#This Row],[gameId]], games!$B$2:$T$40, 9, FALSE)</f>
        <v>atlanta-falcons</v>
      </c>
      <c r="AH4380" s="5">
        <f>IF(tbl_pbp[[#This Row],[AwayTeam]] &lt;&gt; "new-orleans-saints", tbl_pbp[[#This Row],[homeWinPercentage]], 1-tbl_pbp[[#This Row],[homeWinPercentage]])</f>
        <v>0.49</v>
      </c>
      <c r="AI4380" s="13">
        <f>tbl_pbp[[#This Row],[Kamara]]*tbl_pbp[[#This Row],[Impactful Play]]</f>
        <v>0</v>
      </c>
      <c r="AJ4380" s="13">
        <f>tbl_pbp[[#This Row],[Thomas]]*tbl_pbp[[#This Row],[Impactful Play]]</f>
        <v>0</v>
      </c>
      <c r="AK4380" s="13" t="str">
        <f>VLOOKUP(tbl_pbp[[#This Row],[Play Saints Win % Increase]], tbl_impact[],3,TRUE)</f>
        <v>Bad (0 to -5%)</v>
      </c>
    </row>
    <row r="4381" spans="1:37">
      <c r="A4381" s="1">
        <v>56</v>
      </c>
      <c r="B4381" s="5">
        <v>0.47</v>
      </c>
      <c r="C4381" t="s">
        <v>5386</v>
      </c>
      <c r="D4381">
        <v>0</v>
      </c>
      <c r="E4381">
        <v>0</v>
      </c>
      <c r="F4381">
        <v>2</v>
      </c>
      <c r="G4381">
        <v>3</v>
      </c>
      <c r="H4381">
        <v>6</v>
      </c>
      <c r="I4381">
        <v>8</v>
      </c>
      <c r="J4381">
        <v>22</v>
      </c>
      <c r="K4381" t="s">
        <v>29</v>
      </c>
      <c r="L4381">
        <v>2</v>
      </c>
      <c r="M4381">
        <v>78</v>
      </c>
      <c r="N4381" t="s">
        <v>5387</v>
      </c>
      <c r="O4381" t="s">
        <v>3078</v>
      </c>
      <c r="P4381" t="s">
        <v>22</v>
      </c>
      <c r="Q4381" t="s">
        <v>37</v>
      </c>
      <c r="S4381" t="s">
        <v>73</v>
      </c>
      <c r="T4381" t="s">
        <v>1257</v>
      </c>
      <c r="U4381" t="s">
        <v>5388</v>
      </c>
      <c r="V4381" t="s">
        <v>5209</v>
      </c>
      <c r="X4381" t="str">
        <f>VLOOKUP(pbp!V1614, games!$B$2:$R$40, 3, FALSE)</f>
        <v>2019-11-17T18:00Z</v>
      </c>
      <c r="Y4381">
        <f>VLOOKUP(1*V4381,NFLGames!$H$11:$H$555,1,FALSE)</f>
        <v>401220321</v>
      </c>
      <c r="Z4381">
        <f>VLOOKUP($Y4381, NFLGames!$H$11:$K$555,2,FALSE)</f>
        <v>2020</v>
      </c>
      <c r="AA4381">
        <f>VLOOKUP($Y4381, NFLGames!$H$11:$K$555,3,FALSE)</f>
        <v>11</v>
      </c>
      <c r="AB4381" s="6">
        <f>IF(A4382=0, 0, AH4382-tbl_pbp[[#This Row],[Saints Win %]])</f>
        <v>-2.9999999999999971E-2</v>
      </c>
      <c r="AE4381">
        <f>ABS(tbl_pbp[[#This Row],[play.homeScore]]-tbl_pbp[[#This Row],[play.awayScore]])</f>
        <v>3</v>
      </c>
      <c r="AF4381">
        <f>IF(tbl_pbp[[#This Row],[Play Saints Win % Increase]]&gt;=$AF$4,1,0)</f>
        <v>0</v>
      </c>
      <c r="AG4381" t="str">
        <f>VLOOKUP(tbl_pbp[[#This Row],[gameId]], games!$B$2:$T$40, 9, FALSE)</f>
        <v>atlanta-falcons</v>
      </c>
      <c r="AH4381" s="5">
        <f>IF(tbl_pbp[[#This Row],[AwayTeam]] &lt;&gt; "new-orleans-saints", tbl_pbp[[#This Row],[homeWinPercentage]], 1-tbl_pbp[[#This Row],[homeWinPercentage]])</f>
        <v>0.47</v>
      </c>
      <c r="AI4381" s="13">
        <f>tbl_pbp[[#This Row],[Kamara]]*tbl_pbp[[#This Row],[Impactful Play]]</f>
        <v>0</v>
      </c>
      <c r="AJ4381" s="13">
        <f>tbl_pbp[[#This Row],[Thomas]]*tbl_pbp[[#This Row],[Impactful Play]]</f>
        <v>0</v>
      </c>
      <c r="AK4381" s="13" t="str">
        <f>VLOOKUP(tbl_pbp[[#This Row],[Play Saints Win % Increase]], tbl_impact[],3,TRUE)</f>
        <v>Bad (0 to -5%)</v>
      </c>
    </row>
    <row r="4382" spans="1:37">
      <c r="A4382" s="1">
        <v>57</v>
      </c>
      <c r="B4382" s="5">
        <v>0.44</v>
      </c>
      <c r="C4382" t="s">
        <v>5389</v>
      </c>
      <c r="D4382">
        <v>0</v>
      </c>
      <c r="E4382">
        <v>0</v>
      </c>
      <c r="F4382">
        <v>2</v>
      </c>
      <c r="G4382">
        <v>3</v>
      </c>
      <c r="H4382">
        <v>6</v>
      </c>
      <c r="I4382">
        <v>8</v>
      </c>
      <c r="J4382">
        <v>22</v>
      </c>
      <c r="K4382" t="s">
        <v>29</v>
      </c>
      <c r="L4382">
        <v>3</v>
      </c>
      <c r="M4382">
        <v>78</v>
      </c>
      <c r="N4382" t="s">
        <v>5390</v>
      </c>
      <c r="O4382" t="s">
        <v>5391</v>
      </c>
      <c r="P4382" t="s">
        <v>30</v>
      </c>
      <c r="Q4382" t="s">
        <v>31</v>
      </c>
      <c r="R4382" t="s">
        <v>32</v>
      </c>
      <c r="S4382" t="s">
        <v>92</v>
      </c>
      <c r="T4382" t="s">
        <v>1257</v>
      </c>
      <c r="U4382" t="s">
        <v>5392</v>
      </c>
      <c r="V4382" t="s">
        <v>5209</v>
      </c>
      <c r="X4382" t="str">
        <f>VLOOKUP(pbp!V1615, games!$B$2:$R$40, 3, FALSE)</f>
        <v>2019-11-17T18:00Z</v>
      </c>
      <c r="Y4382">
        <f>VLOOKUP(1*V4382,NFLGames!$H$11:$H$555,1,FALSE)</f>
        <v>401220321</v>
      </c>
      <c r="Z4382">
        <f>VLOOKUP($Y4382, NFLGames!$H$11:$K$555,2,FALSE)</f>
        <v>2020</v>
      </c>
      <c r="AA4382">
        <f>VLOOKUP($Y4382, NFLGames!$H$11:$K$555,3,FALSE)</f>
        <v>11</v>
      </c>
      <c r="AB4382" s="6">
        <f>IF(A4383=0, 0, AH4383-tbl_pbp[[#This Row],[Saints Win %]])</f>
        <v>1.3000000000000012E-2</v>
      </c>
      <c r="AE4382">
        <f>ABS(tbl_pbp[[#This Row],[play.homeScore]]-tbl_pbp[[#This Row],[play.awayScore]])</f>
        <v>3</v>
      </c>
      <c r="AF4382">
        <f>IF(tbl_pbp[[#This Row],[Play Saints Win % Increase]]&gt;=$AF$4,1,0)</f>
        <v>0</v>
      </c>
      <c r="AG4382" t="str">
        <f>VLOOKUP(tbl_pbp[[#This Row],[gameId]], games!$B$2:$T$40, 9, FALSE)</f>
        <v>atlanta-falcons</v>
      </c>
      <c r="AH4382" s="5">
        <f>IF(tbl_pbp[[#This Row],[AwayTeam]] &lt;&gt; "new-orleans-saints", tbl_pbp[[#This Row],[homeWinPercentage]], 1-tbl_pbp[[#This Row],[homeWinPercentage]])</f>
        <v>0.44</v>
      </c>
      <c r="AI4382" s="13">
        <f>tbl_pbp[[#This Row],[Kamara]]*tbl_pbp[[#This Row],[Impactful Play]]</f>
        <v>0</v>
      </c>
      <c r="AJ4382" s="13">
        <f>tbl_pbp[[#This Row],[Thomas]]*tbl_pbp[[#This Row],[Impactful Play]]</f>
        <v>0</v>
      </c>
      <c r="AK4382" s="13" t="str">
        <f>VLOOKUP(tbl_pbp[[#This Row],[Play Saints Win % Increase]], tbl_impact[],3,TRUE)</f>
        <v>Scented (0 to +5%)</v>
      </c>
    </row>
    <row r="4383" spans="1:37">
      <c r="A4383" s="1">
        <v>58</v>
      </c>
      <c r="B4383" s="5">
        <v>0.45300000000000001</v>
      </c>
      <c r="C4383" t="s">
        <v>5393</v>
      </c>
      <c r="D4383">
        <v>0</v>
      </c>
      <c r="E4383">
        <v>0</v>
      </c>
      <c r="F4383">
        <v>2</v>
      </c>
      <c r="G4383">
        <v>3</v>
      </c>
      <c r="H4383">
        <v>6</v>
      </c>
      <c r="I4383">
        <v>6</v>
      </c>
      <c r="J4383">
        <v>24</v>
      </c>
      <c r="K4383" t="s">
        <v>29</v>
      </c>
      <c r="L4383">
        <v>4</v>
      </c>
      <c r="M4383">
        <v>76</v>
      </c>
      <c r="N4383" t="s">
        <v>5394</v>
      </c>
      <c r="O4383" t="s">
        <v>4873</v>
      </c>
      <c r="P4383" t="s">
        <v>66</v>
      </c>
      <c r="Q4383" t="s">
        <v>67</v>
      </c>
      <c r="R4383" t="s">
        <v>68</v>
      </c>
      <c r="S4383" t="s">
        <v>2164</v>
      </c>
      <c r="T4383" t="s">
        <v>172</v>
      </c>
      <c r="U4383" t="s">
        <v>5395</v>
      </c>
      <c r="V4383" t="s">
        <v>5209</v>
      </c>
      <c r="X4383" t="str">
        <f>VLOOKUP(pbp!V1616, games!$B$2:$R$40, 3, FALSE)</f>
        <v>2019-11-17T18:00Z</v>
      </c>
      <c r="Y4383">
        <f>VLOOKUP(1*V4383,NFLGames!$H$11:$H$555,1,FALSE)</f>
        <v>401220321</v>
      </c>
      <c r="Z4383">
        <f>VLOOKUP($Y4383, NFLGames!$H$11:$K$555,2,FALSE)</f>
        <v>2020</v>
      </c>
      <c r="AA4383">
        <f>VLOOKUP($Y4383, NFLGames!$H$11:$K$555,3,FALSE)</f>
        <v>11</v>
      </c>
      <c r="AB4383" s="6">
        <f>IF(A4384=0, 0, AH4384-tbl_pbp[[#This Row],[Saints Win %]])</f>
        <v>1.9999999999999962E-2</v>
      </c>
      <c r="AE4383">
        <f>ABS(tbl_pbp[[#This Row],[play.homeScore]]-tbl_pbp[[#This Row],[play.awayScore]])</f>
        <v>3</v>
      </c>
      <c r="AF4383">
        <f>IF(tbl_pbp[[#This Row],[Play Saints Win % Increase]]&gt;=$AF$4,1,0)</f>
        <v>0</v>
      </c>
      <c r="AG4383" t="str">
        <f>VLOOKUP(tbl_pbp[[#This Row],[gameId]], games!$B$2:$T$40, 9, FALSE)</f>
        <v>atlanta-falcons</v>
      </c>
      <c r="AH4383" s="5">
        <f>IF(tbl_pbp[[#This Row],[AwayTeam]] &lt;&gt; "new-orleans-saints", tbl_pbp[[#This Row],[homeWinPercentage]], 1-tbl_pbp[[#This Row],[homeWinPercentage]])</f>
        <v>0.45300000000000001</v>
      </c>
      <c r="AI4383" s="13">
        <f>tbl_pbp[[#This Row],[Kamara]]*tbl_pbp[[#This Row],[Impactful Play]]</f>
        <v>0</v>
      </c>
      <c r="AJ4383" s="13">
        <f>tbl_pbp[[#This Row],[Thomas]]*tbl_pbp[[#This Row],[Impactful Play]]</f>
        <v>0</v>
      </c>
      <c r="AK4383" s="13" t="str">
        <f>VLOOKUP(tbl_pbp[[#This Row],[Play Saints Win % Increase]], tbl_impact[],3,TRUE)</f>
        <v>Scented (0 to +5%)</v>
      </c>
    </row>
    <row r="4384" spans="1:37">
      <c r="A4384" s="1">
        <v>59</v>
      </c>
      <c r="B4384" s="5">
        <v>0.47299999999999998</v>
      </c>
      <c r="C4384" t="s">
        <v>5396</v>
      </c>
      <c r="D4384">
        <v>0</v>
      </c>
      <c r="E4384">
        <v>0</v>
      </c>
      <c r="F4384">
        <v>2</v>
      </c>
      <c r="G4384">
        <v>3</v>
      </c>
      <c r="H4384">
        <v>6</v>
      </c>
      <c r="I4384">
        <v>10</v>
      </c>
      <c r="J4384">
        <v>70</v>
      </c>
      <c r="K4384" t="s">
        <v>5211</v>
      </c>
      <c r="L4384">
        <v>1</v>
      </c>
      <c r="M4384">
        <v>70</v>
      </c>
      <c r="N4384" t="s">
        <v>5397</v>
      </c>
      <c r="O4384" t="s">
        <v>469</v>
      </c>
      <c r="P4384" t="s">
        <v>45</v>
      </c>
      <c r="Q4384" t="s">
        <v>46</v>
      </c>
      <c r="R4384" t="s">
        <v>47</v>
      </c>
      <c r="S4384" t="s">
        <v>33</v>
      </c>
      <c r="T4384" t="s">
        <v>5256</v>
      </c>
      <c r="U4384" t="s">
        <v>5398</v>
      </c>
      <c r="V4384" t="s">
        <v>5209</v>
      </c>
      <c r="X4384" t="str">
        <f>VLOOKUP(pbp!V1617, games!$B$2:$R$40, 3, FALSE)</f>
        <v>2019-11-17T18:00Z</v>
      </c>
      <c r="Y4384">
        <f>VLOOKUP(1*V4384,NFLGames!$H$11:$H$555,1,FALSE)</f>
        <v>401220321</v>
      </c>
      <c r="Z4384">
        <f>VLOOKUP($Y4384, NFLGames!$H$11:$K$555,2,FALSE)</f>
        <v>2020</v>
      </c>
      <c r="AA4384">
        <f>VLOOKUP($Y4384, NFLGames!$H$11:$K$555,3,FALSE)</f>
        <v>11</v>
      </c>
      <c r="AB4384" s="6">
        <f>IF(A4385=0, 0, AH4385-tbl_pbp[[#This Row],[Saints Win %]])</f>
        <v>5.0000000000000044E-3</v>
      </c>
      <c r="AE4384">
        <f>ABS(tbl_pbp[[#This Row],[play.homeScore]]-tbl_pbp[[#This Row],[play.awayScore]])</f>
        <v>3</v>
      </c>
      <c r="AF4384">
        <f>IF(tbl_pbp[[#This Row],[Play Saints Win % Increase]]&gt;=$AF$4,1,0)</f>
        <v>0</v>
      </c>
      <c r="AG4384" t="str">
        <f>VLOOKUP(tbl_pbp[[#This Row],[gameId]], games!$B$2:$T$40, 9, FALSE)</f>
        <v>atlanta-falcons</v>
      </c>
      <c r="AH4384" s="5">
        <f>IF(tbl_pbp[[#This Row],[AwayTeam]] &lt;&gt; "new-orleans-saints", tbl_pbp[[#This Row],[homeWinPercentage]], 1-tbl_pbp[[#This Row],[homeWinPercentage]])</f>
        <v>0.47299999999999998</v>
      </c>
      <c r="AI4384" s="13">
        <f>tbl_pbp[[#This Row],[Kamara]]*tbl_pbp[[#This Row],[Impactful Play]]</f>
        <v>0</v>
      </c>
      <c r="AJ4384" s="13">
        <f>tbl_pbp[[#This Row],[Thomas]]*tbl_pbp[[#This Row],[Impactful Play]]</f>
        <v>0</v>
      </c>
      <c r="AK4384" s="13" t="str">
        <f>VLOOKUP(tbl_pbp[[#This Row],[Play Saints Win % Increase]], tbl_impact[],3,TRUE)</f>
        <v>Scented (0 to +5%)</v>
      </c>
    </row>
    <row r="4385" spans="1:37">
      <c r="A4385" s="1">
        <v>60</v>
      </c>
      <c r="B4385" s="5">
        <v>0.47799999999999998</v>
      </c>
      <c r="C4385" t="s">
        <v>5399</v>
      </c>
      <c r="D4385">
        <v>0</v>
      </c>
      <c r="E4385">
        <v>0</v>
      </c>
      <c r="F4385">
        <v>2</v>
      </c>
      <c r="G4385">
        <v>3</v>
      </c>
      <c r="H4385">
        <v>6</v>
      </c>
      <c r="I4385">
        <v>7</v>
      </c>
      <c r="J4385">
        <v>67</v>
      </c>
      <c r="K4385" t="s">
        <v>5211</v>
      </c>
      <c r="L4385">
        <v>2</v>
      </c>
      <c r="M4385">
        <v>67</v>
      </c>
      <c r="N4385" t="s">
        <v>5400</v>
      </c>
      <c r="O4385" t="s">
        <v>5401</v>
      </c>
      <c r="P4385" t="s">
        <v>45</v>
      </c>
      <c r="Q4385" t="s">
        <v>46</v>
      </c>
      <c r="R4385" t="s">
        <v>47</v>
      </c>
      <c r="S4385" t="s">
        <v>220</v>
      </c>
      <c r="T4385" t="s">
        <v>5285</v>
      </c>
      <c r="U4385" t="s">
        <v>5402</v>
      </c>
      <c r="V4385" t="s">
        <v>5209</v>
      </c>
      <c r="X4385" t="str">
        <f>VLOOKUP(pbp!V1618, games!$B$2:$R$40, 3, FALSE)</f>
        <v>2019-11-17T18:00Z</v>
      </c>
      <c r="Y4385">
        <f>VLOOKUP(1*V4385,NFLGames!$H$11:$H$555,1,FALSE)</f>
        <v>401220321</v>
      </c>
      <c r="Z4385">
        <f>VLOOKUP($Y4385, NFLGames!$H$11:$K$555,2,FALSE)</f>
        <v>2020</v>
      </c>
      <c r="AA4385">
        <f>VLOOKUP($Y4385, NFLGames!$H$11:$K$555,3,FALSE)</f>
        <v>11</v>
      </c>
      <c r="AB4385" s="6">
        <f>IF(A4386=0, 0, AH4386-tbl_pbp[[#This Row],[Saints Win %]])</f>
        <v>-5.8999999999999997E-2</v>
      </c>
      <c r="AE4385">
        <f>ABS(tbl_pbp[[#This Row],[play.homeScore]]-tbl_pbp[[#This Row],[play.awayScore]])</f>
        <v>3</v>
      </c>
      <c r="AF4385">
        <f>IF(tbl_pbp[[#This Row],[Play Saints Win % Increase]]&gt;=$AF$4,1,0)</f>
        <v>0</v>
      </c>
      <c r="AG4385" t="str">
        <f>VLOOKUP(tbl_pbp[[#This Row],[gameId]], games!$B$2:$T$40, 9, FALSE)</f>
        <v>atlanta-falcons</v>
      </c>
      <c r="AH4385" s="5">
        <f>IF(tbl_pbp[[#This Row],[AwayTeam]] &lt;&gt; "new-orleans-saints", tbl_pbp[[#This Row],[homeWinPercentage]], 1-tbl_pbp[[#This Row],[homeWinPercentage]])</f>
        <v>0.47799999999999998</v>
      </c>
      <c r="AI4385" s="13">
        <f>tbl_pbp[[#This Row],[Kamara]]*tbl_pbp[[#This Row],[Impactful Play]]</f>
        <v>0</v>
      </c>
      <c r="AJ4385" s="13">
        <f>tbl_pbp[[#This Row],[Thomas]]*tbl_pbp[[#This Row],[Impactful Play]]</f>
        <v>0</v>
      </c>
      <c r="AK4385" s="13" t="str">
        <f>VLOOKUP(tbl_pbp[[#This Row],[Play Saints Win % Increase]], tbl_impact[],3,TRUE)</f>
        <v>Smelly (worse than-5% -&gt; -10%)</v>
      </c>
    </row>
    <row r="4386" spans="1:37">
      <c r="A4386" s="1">
        <v>61</v>
      </c>
      <c r="B4386" s="5">
        <v>0.41899999999999998</v>
      </c>
      <c r="C4386" t="s">
        <v>5403</v>
      </c>
      <c r="D4386">
        <v>0</v>
      </c>
      <c r="E4386">
        <v>0</v>
      </c>
      <c r="F4386">
        <v>2</v>
      </c>
      <c r="G4386">
        <v>3</v>
      </c>
      <c r="H4386">
        <v>6</v>
      </c>
      <c r="I4386">
        <v>5</v>
      </c>
      <c r="J4386">
        <v>65</v>
      </c>
      <c r="K4386" t="s">
        <v>5211</v>
      </c>
      <c r="L4386">
        <v>3</v>
      </c>
      <c r="M4386">
        <v>65</v>
      </c>
      <c r="N4386" t="s">
        <v>5404</v>
      </c>
      <c r="O4386" t="s">
        <v>961</v>
      </c>
      <c r="P4386" t="s">
        <v>30</v>
      </c>
      <c r="Q4386" t="s">
        <v>31</v>
      </c>
      <c r="R4386" t="s">
        <v>32</v>
      </c>
      <c r="S4386" t="s">
        <v>42</v>
      </c>
      <c r="T4386" t="s">
        <v>5361</v>
      </c>
      <c r="U4386" t="s">
        <v>5405</v>
      </c>
      <c r="V4386" t="s">
        <v>5209</v>
      </c>
      <c r="X4386" t="str">
        <f>VLOOKUP(pbp!V1619, games!$B$2:$R$40, 3, FALSE)</f>
        <v>2019-11-17T18:00Z</v>
      </c>
      <c r="Y4386">
        <f>VLOOKUP(1*V4386,NFLGames!$H$11:$H$555,1,FALSE)</f>
        <v>401220321</v>
      </c>
      <c r="Z4386">
        <f>VLOOKUP($Y4386, NFLGames!$H$11:$K$555,2,FALSE)</f>
        <v>2020</v>
      </c>
      <c r="AA4386">
        <f>VLOOKUP($Y4386, NFLGames!$H$11:$K$555,3,FALSE)</f>
        <v>11</v>
      </c>
      <c r="AB4386" s="6">
        <f>IF(A4387=0, 0, AH4387-tbl_pbp[[#This Row],[Saints Win %]])</f>
        <v>-3.4999999999999976E-2</v>
      </c>
      <c r="AE4386">
        <f>ABS(tbl_pbp[[#This Row],[play.homeScore]]-tbl_pbp[[#This Row],[play.awayScore]])</f>
        <v>3</v>
      </c>
      <c r="AF4386">
        <f>IF(tbl_pbp[[#This Row],[Play Saints Win % Increase]]&gt;=$AF$4,1,0)</f>
        <v>0</v>
      </c>
      <c r="AG4386" t="str">
        <f>VLOOKUP(tbl_pbp[[#This Row],[gameId]], games!$B$2:$T$40, 9, FALSE)</f>
        <v>atlanta-falcons</v>
      </c>
      <c r="AH4386" s="5">
        <f>IF(tbl_pbp[[#This Row],[AwayTeam]] &lt;&gt; "new-orleans-saints", tbl_pbp[[#This Row],[homeWinPercentage]], 1-tbl_pbp[[#This Row],[homeWinPercentage]])</f>
        <v>0.41899999999999998</v>
      </c>
      <c r="AI4386" s="13">
        <f>tbl_pbp[[#This Row],[Kamara]]*tbl_pbp[[#This Row],[Impactful Play]]</f>
        <v>0</v>
      </c>
      <c r="AJ4386" s="13">
        <f>tbl_pbp[[#This Row],[Thomas]]*tbl_pbp[[#This Row],[Impactful Play]]</f>
        <v>0</v>
      </c>
      <c r="AK4386" s="13" t="str">
        <f>VLOOKUP(tbl_pbp[[#This Row],[Play Saints Win % Increase]], tbl_impact[],3,TRUE)</f>
        <v>Bad (0 to -5%)</v>
      </c>
    </row>
    <row r="4387" spans="1:37">
      <c r="A4387" s="1">
        <v>62</v>
      </c>
      <c r="B4387" s="5">
        <v>0.38400000000000001</v>
      </c>
      <c r="C4387" t="s">
        <v>5406</v>
      </c>
      <c r="D4387">
        <v>0</v>
      </c>
      <c r="E4387">
        <v>0</v>
      </c>
      <c r="F4387">
        <v>2</v>
      </c>
      <c r="G4387">
        <v>3</v>
      </c>
      <c r="H4387">
        <v>6</v>
      </c>
      <c r="I4387">
        <v>10</v>
      </c>
      <c r="J4387">
        <v>54</v>
      </c>
      <c r="K4387" t="s">
        <v>5211</v>
      </c>
      <c r="L4387">
        <v>1</v>
      </c>
      <c r="M4387">
        <v>54</v>
      </c>
      <c r="N4387" t="s">
        <v>5407</v>
      </c>
      <c r="O4387" t="s">
        <v>1822</v>
      </c>
      <c r="P4387" t="s">
        <v>30</v>
      </c>
      <c r="Q4387" t="s">
        <v>31</v>
      </c>
      <c r="R4387" t="s">
        <v>32</v>
      </c>
      <c r="S4387" t="s">
        <v>33</v>
      </c>
      <c r="T4387" t="s">
        <v>5408</v>
      </c>
      <c r="U4387" t="s">
        <v>5409</v>
      </c>
      <c r="V4387" t="s">
        <v>5209</v>
      </c>
      <c r="X4387" t="str">
        <f>VLOOKUP(pbp!V1620, games!$B$2:$R$40, 3, FALSE)</f>
        <v>2019-11-17T18:00Z</v>
      </c>
      <c r="Y4387">
        <f>VLOOKUP(1*V4387,NFLGames!$H$11:$H$555,1,FALSE)</f>
        <v>401220321</v>
      </c>
      <c r="Z4387">
        <f>VLOOKUP($Y4387, NFLGames!$H$11:$K$555,2,FALSE)</f>
        <v>2020</v>
      </c>
      <c r="AA4387">
        <f>VLOOKUP($Y4387, NFLGames!$H$11:$K$555,3,FALSE)</f>
        <v>11</v>
      </c>
      <c r="AB4387" s="6">
        <f>IF(A4388=0, 0, AH4388-tbl_pbp[[#This Row],[Saints Win %]])</f>
        <v>5.4999999999999993E-2</v>
      </c>
      <c r="AE4387">
        <f>ABS(tbl_pbp[[#This Row],[play.homeScore]]-tbl_pbp[[#This Row],[play.awayScore]])</f>
        <v>3</v>
      </c>
      <c r="AF4387">
        <f>IF(tbl_pbp[[#This Row],[Play Saints Win % Increase]]&gt;=$AF$4,1,0)</f>
        <v>0</v>
      </c>
      <c r="AG4387" t="str">
        <f>VLOOKUP(tbl_pbp[[#This Row],[gameId]], games!$B$2:$T$40, 9, FALSE)</f>
        <v>atlanta-falcons</v>
      </c>
      <c r="AH4387" s="5">
        <f>IF(tbl_pbp[[#This Row],[AwayTeam]] &lt;&gt; "new-orleans-saints", tbl_pbp[[#This Row],[homeWinPercentage]], 1-tbl_pbp[[#This Row],[homeWinPercentage]])</f>
        <v>0.38400000000000001</v>
      </c>
      <c r="AI4387" s="13">
        <f>tbl_pbp[[#This Row],[Kamara]]*tbl_pbp[[#This Row],[Impactful Play]]</f>
        <v>0</v>
      </c>
      <c r="AJ4387" s="13">
        <f>tbl_pbp[[#This Row],[Thomas]]*tbl_pbp[[#This Row],[Impactful Play]]</f>
        <v>0</v>
      </c>
      <c r="AK4387" s="13" t="str">
        <f>VLOOKUP(tbl_pbp[[#This Row],[Play Saints Win % Increase]], tbl_impact[],3,TRUE)</f>
        <v>Perfumed (5 to + 10%)</v>
      </c>
    </row>
    <row r="4388" spans="1:37">
      <c r="A4388" s="1">
        <v>63</v>
      </c>
      <c r="B4388" s="5">
        <v>0.439</v>
      </c>
      <c r="C4388" t="s">
        <v>5410</v>
      </c>
      <c r="D4388">
        <v>0</v>
      </c>
      <c r="E4388">
        <v>0</v>
      </c>
      <c r="F4388">
        <v>2</v>
      </c>
      <c r="G4388">
        <v>3</v>
      </c>
      <c r="H4388">
        <v>6</v>
      </c>
      <c r="I4388">
        <v>10</v>
      </c>
      <c r="J4388">
        <v>37</v>
      </c>
      <c r="K4388" t="s">
        <v>5211</v>
      </c>
      <c r="L4388">
        <v>1</v>
      </c>
      <c r="M4388">
        <v>37</v>
      </c>
      <c r="N4388" t="s">
        <v>5411</v>
      </c>
      <c r="O4388" t="s">
        <v>1567</v>
      </c>
      <c r="P4388" t="s">
        <v>45</v>
      </c>
      <c r="Q4388" t="s">
        <v>46</v>
      </c>
      <c r="R4388" t="s">
        <v>47</v>
      </c>
      <c r="S4388" t="s">
        <v>33</v>
      </c>
      <c r="T4388" t="s">
        <v>196</v>
      </c>
      <c r="U4388" t="s">
        <v>197</v>
      </c>
      <c r="V4388" t="s">
        <v>5209</v>
      </c>
      <c r="X4388" t="str">
        <f>VLOOKUP(pbp!V1621, games!$B$2:$R$40, 3, FALSE)</f>
        <v>2019-11-17T18:00Z</v>
      </c>
      <c r="Y4388">
        <f>VLOOKUP(1*V4388,NFLGames!$H$11:$H$555,1,FALSE)</f>
        <v>401220321</v>
      </c>
      <c r="Z4388">
        <f>VLOOKUP($Y4388, NFLGames!$H$11:$K$555,2,FALSE)</f>
        <v>2020</v>
      </c>
      <c r="AA4388">
        <f>VLOOKUP($Y4388, NFLGames!$H$11:$K$555,3,FALSE)</f>
        <v>11</v>
      </c>
      <c r="AB4388" s="6">
        <f>IF(A4389=0, 0, AH4389-tbl_pbp[[#This Row],[Saints Win %]])</f>
        <v>-2.300000000000002E-2</v>
      </c>
      <c r="AE4388">
        <f>ABS(tbl_pbp[[#This Row],[play.homeScore]]-tbl_pbp[[#This Row],[play.awayScore]])</f>
        <v>3</v>
      </c>
      <c r="AF4388">
        <f>IF(tbl_pbp[[#This Row],[Play Saints Win % Increase]]&gt;=$AF$4,1,0)</f>
        <v>0</v>
      </c>
      <c r="AG4388" t="str">
        <f>VLOOKUP(tbl_pbp[[#This Row],[gameId]], games!$B$2:$T$40, 9, FALSE)</f>
        <v>atlanta-falcons</v>
      </c>
      <c r="AH4388" s="5">
        <f>IF(tbl_pbp[[#This Row],[AwayTeam]] &lt;&gt; "new-orleans-saints", tbl_pbp[[#This Row],[homeWinPercentage]], 1-tbl_pbp[[#This Row],[homeWinPercentage]])</f>
        <v>0.439</v>
      </c>
      <c r="AI4388" s="13">
        <f>tbl_pbp[[#This Row],[Kamara]]*tbl_pbp[[#This Row],[Impactful Play]]</f>
        <v>0</v>
      </c>
      <c r="AJ4388" s="13">
        <f>tbl_pbp[[#This Row],[Thomas]]*tbl_pbp[[#This Row],[Impactful Play]]</f>
        <v>0</v>
      </c>
      <c r="AK4388" s="13" t="str">
        <f>VLOOKUP(tbl_pbp[[#This Row],[Play Saints Win % Increase]], tbl_impact[],3,TRUE)</f>
        <v>Bad (0 to -5%)</v>
      </c>
    </row>
    <row r="4389" spans="1:37">
      <c r="A4389" s="1">
        <v>64</v>
      </c>
      <c r="B4389" s="5">
        <v>0.41599999999999998</v>
      </c>
      <c r="C4389" t="s">
        <v>5412</v>
      </c>
      <c r="D4389">
        <v>0</v>
      </c>
      <c r="E4389">
        <v>0</v>
      </c>
      <c r="F4389">
        <v>2</v>
      </c>
      <c r="G4389">
        <v>3</v>
      </c>
      <c r="H4389">
        <v>6</v>
      </c>
      <c r="I4389">
        <v>7</v>
      </c>
      <c r="J4389">
        <v>34</v>
      </c>
      <c r="K4389" t="s">
        <v>5211</v>
      </c>
      <c r="L4389">
        <v>2</v>
      </c>
      <c r="M4389">
        <v>34</v>
      </c>
      <c r="N4389" t="s">
        <v>5413</v>
      </c>
      <c r="O4389" t="s">
        <v>477</v>
      </c>
      <c r="P4389" t="s">
        <v>22</v>
      </c>
      <c r="Q4389" t="s">
        <v>37</v>
      </c>
      <c r="S4389" t="s">
        <v>220</v>
      </c>
      <c r="T4389" t="s">
        <v>127</v>
      </c>
      <c r="U4389" t="s">
        <v>586</v>
      </c>
      <c r="V4389" t="s">
        <v>5209</v>
      </c>
      <c r="X4389" t="str">
        <f>VLOOKUP(pbp!V1622, games!$B$2:$R$40, 3, FALSE)</f>
        <v>2019-11-17T18:00Z</v>
      </c>
      <c r="Y4389">
        <f>VLOOKUP(1*V4389,NFLGames!$H$11:$H$555,1,FALSE)</f>
        <v>401220321</v>
      </c>
      <c r="Z4389">
        <f>VLOOKUP($Y4389, NFLGames!$H$11:$K$555,2,FALSE)</f>
        <v>2020</v>
      </c>
      <c r="AA4389">
        <f>VLOOKUP($Y4389, NFLGames!$H$11:$K$555,3,FALSE)</f>
        <v>11</v>
      </c>
      <c r="AB4389" s="6">
        <f>IF(A4390=0, 0, AH4390-tbl_pbp[[#This Row],[Saints Win %]])</f>
        <v>-9.9999999999999534E-3</v>
      </c>
      <c r="AE4389">
        <f>ABS(tbl_pbp[[#This Row],[play.homeScore]]-tbl_pbp[[#This Row],[play.awayScore]])</f>
        <v>3</v>
      </c>
      <c r="AF4389">
        <f>IF(tbl_pbp[[#This Row],[Play Saints Win % Increase]]&gt;=$AF$4,1,0)</f>
        <v>0</v>
      </c>
      <c r="AG4389" t="str">
        <f>VLOOKUP(tbl_pbp[[#This Row],[gameId]], games!$B$2:$T$40, 9, FALSE)</f>
        <v>atlanta-falcons</v>
      </c>
      <c r="AH4389" s="5">
        <f>IF(tbl_pbp[[#This Row],[AwayTeam]] &lt;&gt; "new-orleans-saints", tbl_pbp[[#This Row],[homeWinPercentage]], 1-tbl_pbp[[#This Row],[homeWinPercentage]])</f>
        <v>0.41599999999999998</v>
      </c>
      <c r="AI4389" s="13">
        <f>tbl_pbp[[#This Row],[Kamara]]*tbl_pbp[[#This Row],[Impactful Play]]</f>
        <v>0</v>
      </c>
      <c r="AJ4389" s="13">
        <f>tbl_pbp[[#This Row],[Thomas]]*tbl_pbp[[#This Row],[Impactful Play]]</f>
        <v>0</v>
      </c>
      <c r="AK4389" s="13" t="str">
        <f>VLOOKUP(tbl_pbp[[#This Row],[Play Saints Win % Increase]], tbl_impact[],3,TRUE)</f>
        <v>Bad (0 to -5%)</v>
      </c>
    </row>
    <row r="4390" spans="1:37">
      <c r="A4390" s="1">
        <v>65</v>
      </c>
      <c r="B4390" s="5">
        <v>0.40600000000000003</v>
      </c>
      <c r="C4390" t="s">
        <v>5414</v>
      </c>
      <c r="D4390">
        <v>0</v>
      </c>
      <c r="E4390">
        <v>0</v>
      </c>
      <c r="F4390">
        <v>2</v>
      </c>
      <c r="G4390">
        <v>3</v>
      </c>
      <c r="H4390">
        <v>6</v>
      </c>
      <c r="I4390">
        <v>7</v>
      </c>
      <c r="J4390">
        <v>34</v>
      </c>
      <c r="K4390" t="s">
        <v>5211</v>
      </c>
      <c r="L4390">
        <v>3</v>
      </c>
      <c r="M4390">
        <v>34</v>
      </c>
      <c r="N4390" t="s">
        <v>5415</v>
      </c>
      <c r="O4390" t="s">
        <v>2091</v>
      </c>
      <c r="P4390" t="s">
        <v>124</v>
      </c>
      <c r="Q4390" t="s">
        <v>125</v>
      </c>
      <c r="R4390" t="s">
        <v>126</v>
      </c>
      <c r="V4390" t="s">
        <v>5209</v>
      </c>
      <c r="X4390" t="str">
        <f>VLOOKUP(pbp!V1623, games!$B$2:$R$40, 3, FALSE)</f>
        <v>2019-11-17T18:00Z</v>
      </c>
      <c r="Y4390">
        <f>VLOOKUP(1*V4390,NFLGames!$H$11:$H$555,1,FALSE)</f>
        <v>401220321</v>
      </c>
      <c r="Z4390">
        <f>VLOOKUP($Y4390, NFLGames!$H$11:$K$555,2,FALSE)</f>
        <v>2020</v>
      </c>
      <c r="AA4390">
        <f>VLOOKUP($Y4390, NFLGames!$H$11:$K$555,3,FALSE)</f>
        <v>11</v>
      </c>
      <c r="AB4390" s="6">
        <f>IF(A4391=0, 0, AH4391-tbl_pbp[[#This Row],[Saints Win %]])</f>
        <v>-4.500000000000004E-2</v>
      </c>
      <c r="AE4390">
        <f>ABS(tbl_pbp[[#This Row],[play.homeScore]]-tbl_pbp[[#This Row],[play.awayScore]])</f>
        <v>3</v>
      </c>
      <c r="AF4390">
        <f>IF(tbl_pbp[[#This Row],[Play Saints Win % Increase]]&gt;=$AF$4,1,0)</f>
        <v>0</v>
      </c>
      <c r="AG4390" t="str">
        <f>VLOOKUP(tbl_pbp[[#This Row],[gameId]], games!$B$2:$T$40, 9, FALSE)</f>
        <v>atlanta-falcons</v>
      </c>
      <c r="AH4390" s="5">
        <f>IF(tbl_pbp[[#This Row],[AwayTeam]] &lt;&gt; "new-orleans-saints", tbl_pbp[[#This Row],[homeWinPercentage]], 1-tbl_pbp[[#This Row],[homeWinPercentage]])</f>
        <v>0.40600000000000003</v>
      </c>
      <c r="AI4390" s="13">
        <f>tbl_pbp[[#This Row],[Kamara]]*tbl_pbp[[#This Row],[Impactful Play]]</f>
        <v>0</v>
      </c>
      <c r="AJ4390" s="13">
        <f>tbl_pbp[[#This Row],[Thomas]]*tbl_pbp[[#This Row],[Impactful Play]]</f>
        <v>0</v>
      </c>
      <c r="AK4390" s="13" t="str">
        <f>VLOOKUP(tbl_pbp[[#This Row],[Play Saints Win % Increase]], tbl_impact[],3,TRUE)</f>
        <v>Bad (0 to -5%)</v>
      </c>
    </row>
    <row r="4391" spans="1:37">
      <c r="A4391" s="1">
        <v>66</v>
      </c>
      <c r="B4391" s="5">
        <v>0.36099999999999999</v>
      </c>
      <c r="C4391" t="s">
        <v>5416</v>
      </c>
      <c r="D4391">
        <v>0</v>
      </c>
      <c r="E4391">
        <v>0</v>
      </c>
      <c r="F4391">
        <v>2</v>
      </c>
      <c r="G4391">
        <v>3</v>
      </c>
      <c r="H4391">
        <v>6</v>
      </c>
      <c r="I4391">
        <v>7</v>
      </c>
      <c r="J4391">
        <v>34</v>
      </c>
      <c r="K4391" t="s">
        <v>5211</v>
      </c>
      <c r="L4391">
        <v>3</v>
      </c>
      <c r="M4391">
        <v>65</v>
      </c>
      <c r="N4391" t="s">
        <v>5417</v>
      </c>
      <c r="O4391" t="s">
        <v>2091</v>
      </c>
      <c r="P4391" t="s">
        <v>22</v>
      </c>
      <c r="Q4391" t="s">
        <v>37</v>
      </c>
      <c r="S4391" t="s">
        <v>212</v>
      </c>
      <c r="T4391" t="s">
        <v>127</v>
      </c>
      <c r="U4391" t="s">
        <v>5418</v>
      </c>
      <c r="V4391" t="s">
        <v>5209</v>
      </c>
      <c r="X4391" t="str">
        <f>VLOOKUP(pbp!V1624, games!$B$2:$R$40, 3, FALSE)</f>
        <v>2019-11-17T18:00Z</v>
      </c>
      <c r="Y4391">
        <f>VLOOKUP(1*V4391,NFLGames!$H$11:$H$555,1,FALSE)</f>
        <v>401220321</v>
      </c>
      <c r="Z4391">
        <f>VLOOKUP($Y4391, NFLGames!$H$11:$K$555,2,FALSE)</f>
        <v>2020</v>
      </c>
      <c r="AA4391">
        <f>VLOOKUP($Y4391, NFLGames!$H$11:$K$555,3,FALSE)</f>
        <v>11</v>
      </c>
      <c r="AB4391" s="6">
        <f>IF(A4392=0, 0, AH4392-tbl_pbp[[#This Row],[Saints Win %]])</f>
        <v>3.5000000000000031E-2</v>
      </c>
      <c r="AE4391">
        <f>ABS(tbl_pbp[[#This Row],[play.homeScore]]-tbl_pbp[[#This Row],[play.awayScore]])</f>
        <v>3</v>
      </c>
      <c r="AF4391">
        <f>IF(tbl_pbp[[#This Row],[Play Saints Win % Increase]]&gt;=$AF$4,1,0)</f>
        <v>0</v>
      </c>
      <c r="AG4391" t="str">
        <f>VLOOKUP(tbl_pbp[[#This Row],[gameId]], games!$B$2:$T$40, 9, FALSE)</f>
        <v>atlanta-falcons</v>
      </c>
      <c r="AH4391" s="5">
        <f>IF(tbl_pbp[[#This Row],[AwayTeam]] &lt;&gt; "new-orleans-saints", tbl_pbp[[#This Row],[homeWinPercentage]], 1-tbl_pbp[[#This Row],[homeWinPercentage]])</f>
        <v>0.36099999999999999</v>
      </c>
      <c r="AI4391" s="13">
        <f>tbl_pbp[[#This Row],[Kamara]]*tbl_pbp[[#This Row],[Impactful Play]]</f>
        <v>0</v>
      </c>
      <c r="AJ4391" s="13">
        <f>tbl_pbp[[#This Row],[Thomas]]*tbl_pbp[[#This Row],[Impactful Play]]</f>
        <v>0</v>
      </c>
      <c r="AK4391" s="13" t="str">
        <f>VLOOKUP(tbl_pbp[[#This Row],[Play Saints Win % Increase]], tbl_impact[],3,TRUE)</f>
        <v>Scented (0 to +5%)</v>
      </c>
    </row>
    <row r="4392" spans="1:37">
      <c r="A4392" s="1">
        <v>67</v>
      </c>
      <c r="B4392" s="5">
        <v>0.39600000000000002</v>
      </c>
      <c r="C4392" t="s">
        <v>5419</v>
      </c>
      <c r="D4392">
        <v>0</v>
      </c>
      <c r="E4392">
        <v>0</v>
      </c>
      <c r="F4392">
        <v>2</v>
      </c>
      <c r="G4392">
        <v>3</v>
      </c>
      <c r="H4392">
        <v>9</v>
      </c>
      <c r="I4392">
        <v>7</v>
      </c>
      <c r="J4392">
        <v>34</v>
      </c>
      <c r="K4392" t="s">
        <v>5211</v>
      </c>
      <c r="L4392">
        <v>4</v>
      </c>
      <c r="M4392">
        <v>34</v>
      </c>
      <c r="N4392" t="s">
        <v>5420</v>
      </c>
      <c r="O4392" t="s">
        <v>5421</v>
      </c>
      <c r="P4392" t="s">
        <v>187</v>
      </c>
      <c r="Q4392" t="s">
        <v>188</v>
      </c>
      <c r="R4392" t="s">
        <v>189</v>
      </c>
      <c r="S4392" t="s">
        <v>215</v>
      </c>
      <c r="T4392" t="s">
        <v>127</v>
      </c>
      <c r="U4392" t="s">
        <v>5422</v>
      </c>
      <c r="V4392" t="s">
        <v>5209</v>
      </c>
      <c r="X4392" t="str">
        <f>VLOOKUP(pbp!V1625, games!$B$2:$R$40, 3, FALSE)</f>
        <v>2019-11-17T18:00Z</v>
      </c>
      <c r="Y4392">
        <f>VLOOKUP(1*V4392,NFLGames!$H$11:$H$555,1,FALSE)</f>
        <v>401220321</v>
      </c>
      <c r="Z4392">
        <f>VLOOKUP($Y4392, NFLGames!$H$11:$K$555,2,FALSE)</f>
        <v>2020</v>
      </c>
      <c r="AA4392">
        <f>VLOOKUP($Y4392, NFLGames!$H$11:$K$555,3,FALSE)</f>
        <v>11</v>
      </c>
      <c r="AB4392" s="6">
        <f>IF(A4393=0, 0, AH4393-tbl_pbp[[#This Row],[Saints Win %]])</f>
        <v>-4.0000000000000036E-3</v>
      </c>
      <c r="AE4392">
        <f>ABS(tbl_pbp[[#This Row],[play.homeScore]]-tbl_pbp[[#This Row],[play.awayScore]])</f>
        <v>6</v>
      </c>
      <c r="AF4392">
        <f>IF(tbl_pbp[[#This Row],[Play Saints Win % Increase]]&gt;=$AF$4,1,0)</f>
        <v>0</v>
      </c>
      <c r="AG4392" t="str">
        <f>VLOOKUP(tbl_pbp[[#This Row],[gameId]], games!$B$2:$T$40, 9, FALSE)</f>
        <v>atlanta-falcons</v>
      </c>
      <c r="AH4392" s="5">
        <f>IF(tbl_pbp[[#This Row],[AwayTeam]] &lt;&gt; "new-orleans-saints", tbl_pbp[[#This Row],[homeWinPercentage]], 1-tbl_pbp[[#This Row],[homeWinPercentage]])</f>
        <v>0.39600000000000002</v>
      </c>
      <c r="AI4392" s="13">
        <f>tbl_pbp[[#This Row],[Kamara]]*tbl_pbp[[#This Row],[Impactful Play]]</f>
        <v>0</v>
      </c>
      <c r="AJ4392" s="13">
        <f>tbl_pbp[[#This Row],[Thomas]]*tbl_pbp[[#This Row],[Impactful Play]]</f>
        <v>0</v>
      </c>
      <c r="AK4392" s="13" t="str">
        <f>VLOOKUP(tbl_pbp[[#This Row],[Play Saints Win % Increase]], tbl_impact[],3,TRUE)</f>
        <v>Bad (0 to -5%)</v>
      </c>
    </row>
    <row r="4393" spans="1:37">
      <c r="A4393" s="1">
        <v>68</v>
      </c>
      <c r="B4393" s="5">
        <v>0.39200000000000002</v>
      </c>
      <c r="C4393" t="s">
        <v>5423</v>
      </c>
      <c r="D4393">
        <v>0</v>
      </c>
      <c r="E4393">
        <v>0</v>
      </c>
      <c r="F4393">
        <v>2</v>
      </c>
      <c r="G4393">
        <v>3</v>
      </c>
      <c r="H4393">
        <v>9</v>
      </c>
      <c r="I4393">
        <v>0</v>
      </c>
      <c r="J4393">
        <v>0</v>
      </c>
      <c r="K4393" t="s">
        <v>5211</v>
      </c>
      <c r="L4393">
        <v>0</v>
      </c>
      <c r="M4393">
        <v>65</v>
      </c>
      <c r="N4393" t="s">
        <v>5424</v>
      </c>
      <c r="O4393" t="s">
        <v>5421</v>
      </c>
      <c r="P4393" t="s">
        <v>3416</v>
      </c>
      <c r="Q4393" t="s">
        <v>3417</v>
      </c>
      <c r="V4393" t="s">
        <v>5209</v>
      </c>
      <c r="X4393" t="str">
        <f>VLOOKUP(pbp!V1626, games!$B$2:$R$40, 3, FALSE)</f>
        <v>2019-11-17T18:00Z</v>
      </c>
      <c r="Y4393">
        <f>VLOOKUP(1*V4393,NFLGames!$H$11:$H$555,1,FALSE)</f>
        <v>401220321</v>
      </c>
      <c r="Z4393">
        <f>VLOOKUP($Y4393, NFLGames!$H$11:$K$555,2,FALSE)</f>
        <v>2020</v>
      </c>
      <c r="AA4393">
        <f>VLOOKUP($Y4393, NFLGames!$H$11:$K$555,3,FALSE)</f>
        <v>11</v>
      </c>
      <c r="AB4393" s="6">
        <f>IF(A4394=0, 0, AH4394-tbl_pbp[[#This Row],[Saints Win %]])</f>
        <v>2.9999999999999971E-2</v>
      </c>
      <c r="AE4393">
        <f>ABS(tbl_pbp[[#This Row],[play.homeScore]]-tbl_pbp[[#This Row],[play.awayScore]])</f>
        <v>6</v>
      </c>
      <c r="AF4393">
        <f>IF(tbl_pbp[[#This Row],[Play Saints Win % Increase]]&gt;=$AF$4,1,0)</f>
        <v>0</v>
      </c>
      <c r="AG4393" t="str">
        <f>VLOOKUP(tbl_pbp[[#This Row],[gameId]], games!$B$2:$T$40, 9, FALSE)</f>
        <v>atlanta-falcons</v>
      </c>
      <c r="AH4393" s="5">
        <f>IF(tbl_pbp[[#This Row],[AwayTeam]] &lt;&gt; "new-orleans-saints", tbl_pbp[[#This Row],[homeWinPercentage]], 1-tbl_pbp[[#This Row],[homeWinPercentage]])</f>
        <v>0.39200000000000002</v>
      </c>
      <c r="AI4393" s="13">
        <f>tbl_pbp[[#This Row],[Kamara]]*tbl_pbp[[#This Row],[Impactful Play]]</f>
        <v>0</v>
      </c>
      <c r="AJ4393" s="13">
        <f>tbl_pbp[[#This Row],[Thomas]]*tbl_pbp[[#This Row],[Impactful Play]]</f>
        <v>0</v>
      </c>
      <c r="AK4393" s="13" t="str">
        <f>VLOOKUP(tbl_pbp[[#This Row],[Play Saints Win % Increase]], tbl_impact[],3,TRUE)</f>
        <v>Scented (0 to +5%)</v>
      </c>
    </row>
    <row r="4394" spans="1:37">
      <c r="A4394" s="1">
        <v>69</v>
      </c>
      <c r="B4394" s="5">
        <v>0.42199999999999999</v>
      </c>
      <c r="C4394" t="s">
        <v>5425</v>
      </c>
      <c r="D4394">
        <v>0</v>
      </c>
      <c r="E4394">
        <v>0</v>
      </c>
      <c r="F4394">
        <v>2</v>
      </c>
      <c r="G4394">
        <v>3</v>
      </c>
      <c r="H4394">
        <v>9</v>
      </c>
      <c r="I4394">
        <v>10</v>
      </c>
      <c r="J4394">
        <v>20</v>
      </c>
      <c r="K4394" t="s">
        <v>29</v>
      </c>
      <c r="L4394">
        <v>1</v>
      </c>
      <c r="M4394">
        <v>80</v>
      </c>
      <c r="N4394" t="s">
        <v>5426</v>
      </c>
      <c r="O4394" t="s">
        <v>211</v>
      </c>
      <c r="P4394" t="s">
        <v>30</v>
      </c>
      <c r="Q4394" t="s">
        <v>31</v>
      </c>
      <c r="R4394" t="s">
        <v>32</v>
      </c>
      <c r="S4394" t="s">
        <v>33</v>
      </c>
      <c r="T4394" t="s">
        <v>165</v>
      </c>
      <c r="U4394" t="s">
        <v>571</v>
      </c>
      <c r="V4394" t="s">
        <v>5209</v>
      </c>
      <c r="X4394" t="str">
        <f>VLOOKUP(pbp!V1627, games!$B$2:$R$40, 3, FALSE)</f>
        <v>2019-11-17T18:00Z</v>
      </c>
      <c r="Y4394">
        <f>VLOOKUP(1*V4394,NFLGames!$H$11:$H$555,1,FALSE)</f>
        <v>401220321</v>
      </c>
      <c r="Z4394">
        <f>VLOOKUP($Y4394, NFLGames!$H$11:$K$555,2,FALSE)</f>
        <v>2020</v>
      </c>
      <c r="AA4394">
        <f>VLOOKUP($Y4394, NFLGames!$H$11:$K$555,3,FALSE)</f>
        <v>11</v>
      </c>
      <c r="AB4394" s="6">
        <f>IF(A4395=0, 0, AH4395-tbl_pbp[[#This Row],[Saints Win %]])</f>
        <v>6.0000000000000053E-3</v>
      </c>
      <c r="AE4394">
        <f>ABS(tbl_pbp[[#This Row],[play.homeScore]]-tbl_pbp[[#This Row],[play.awayScore]])</f>
        <v>6</v>
      </c>
      <c r="AF4394">
        <f>IF(tbl_pbp[[#This Row],[Play Saints Win % Increase]]&gt;=$AF$4,1,0)</f>
        <v>0</v>
      </c>
      <c r="AG4394" t="str">
        <f>VLOOKUP(tbl_pbp[[#This Row],[gameId]], games!$B$2:$T$40, 9, FALSE)</f>
        <v>atlanta-falcons</v>
      </c>
      <c r="AH4394" s="5">
        <f>IF(tbl_pbp[[#This Row],[AwayTeam]] &lt;&gt; "new-orleans-saints", tbl_pbp[[#This Row],[homeWinPercentage]], 1-tbl_pbp[[#This Row],[homeWinPercentage]])</f>
        <v>0.42199999999999999</v>
      </c>
      <c r="AI4394" s="13">
        <f>tbl_pbp[[#This Row],[Kamara]]*tbl_pbp[[#This Row],[Impactful Play]]</f>
        <v>0</v>
      </c>
      <c r="AJ4394" s="13">
        <f>tbl_pbp[[#This Row],[Thomas]]*tbl_pbp[[#This Row],[Impactful Play]]</f>
        <v>0</v>
      </c>
      <c r="AK4394" s="13" t="str">
        <f>VLOOKUP(tbl_pbp[[#This Row],[Play Saints Win % Increase]], tbl_impact[],3,TRUE)</f>
        <v>Scented (0 to +5%)</v>
      </c>
    </row>
    <row r="4395" spans="1:37">
      <c r="A4395" s="1">
        <v>70</v>
      </c>
      <c r="B4395" s="5">
        <v>0.42799999999999999</v>
      </c>
      <c r="C4395" t="s">
        <v>5427</v>
      </c>
      <c r="D4395">
        <v>0</v>
      </c>
      <c r="E4395">
        <v>0</v>
      </c>
      <c r="F4395">
        <v>2</v>
      </c>
      <c r="G4395">
        <v>3</v>
      </c>
      <c r="H4395">
        <v>9</v>
      </c>
      <c r="I4395">
        <v>10</v>
      </c>
      <c r="J4395">
        <v>36</v>
      </c>
      <c r="K4395" t="s">
        <v>29</v>
      </c>
      <c r="L4395">
        <v>1</v>
      </c>
      <c r="M4395">
        <v>64</v>
      </c>
      <c r="N4395" t="s">
        <v>5428</v>
      </c>
      <c r="O4395" t="s">
        <v>4276</v>
      </c>
      <c r="P4395" t="s">
        <v>45</v>
      </c>
      <c r="Q4395" t="s">
        <v>46</v>
      </c>
      <c r="R4395" t="s">
        <v>47</v>
      </c>
      <c r="S4395" t="s">
        <v>33</v>
      </c>
      <c r="T4395" t="s">
        <v>296</v>
      </c>
      <c r="U4395" t="s">
        <v>297</v>
      </c>
      <c r="V4395" t="s">
        <v>5209</v>
      </c>
      <c r="X4395" t="str">
        <f>VLOOKUP(pbp!V1628, games!$B$2:$R$40, 3, FALSE)</f>
        <v>2019-11-17T18:00Z</v>
      </c>
      <c r="Y4395">
        <f>VLOOKUP(1*V4395,NFLGames!$H$11:$H$555,1,FALSE)</f>
        <v>401220321</v>
      </c>
      <c r="Z4395">
        <f>VLOOKUP($Y4395, NFLGames!$H$11:$K$555,2,FALSE)</f>
        <v>2020</v>
      </c>
      <c r="AA4395">
        <f>VLOOKUP($Y4395, NFLGames!$H$11:$K$555,3,FALSE)</f>
        <v>11</v>
      </c>
      <c r="AB4395" s="6">
        <f>IF(A4396=0, 0, AH4396-tbl_pbp[[#This Row],[Saints Win %]])</f>
        <v>0.10100000000000003</v>
      </c>
      <c r="AC4395">
        <v>1</v>
      </c>
      <c r="AE4395">
        <f>ABS(tbl_pbp[[#This Row],[play.homeScore]]-tbl_pbp[[#This Row],[play.awayScore]])</f>
        <v>6</v>
      </c>
      <c r="AF4395">
        <f>IF(tbl_pbp[[#This Row],[Play Saints Win % Increase]]&gt;=$AF$4,1,0)</f>
        <v>1</v>
      </c>
      <c r="AG4395" t="str">
        <f>VLOOKUP(tbl_pbp[[#This Row],[gameId]], games!$B$2:$T$40, 9, FALSE)</f>
        <v>atlanta-falcons</v>
      </c>
      <c r="AH4395" s="5">
        <f>IF(tbl_pbp[[#This Row],[AwayTeam]] &lt;&gt; "new-orleans-saints", tbl_pbp[[#This Row],[homeWinPercentage]], 1-tbl_pbp[[#This Row],[homeWinPercentage]])</f>
        <v>0.42799999999999999</v>
      </c>
      <c r="AI4395" s="13">
        <f>tbl_pbp[[#This Row],[Kamara]]*tbl_pbp[[#This Row],[Impactful Play]]</f>
        <v>1</v>
      </c>
      <c r="AJ4395" s="13">
        <f>tbl_pbp[[#This Row],[Thomas]]*tbl_pbp[[#This Row],[Impactful Play]]</f>
        <v>0</v>
      </c>
      <c r="AK4395" s="13" t="str">
        <f>VLOOKUP(tbl_pbp[[#This Row],[Play Saints Win % Increase]], tbl_impact[],3,TRUE)</f>
        <v>Fragrant (10% to 20%)</v>
      </c>
    </row>
    <row r="4396" spans="1:37">
      <c r="A4396" s="1">
        <v>71</v>
      </c>
      <c r="B4396" s="5">
        <v>0.52900000000000003</v>
      </c>
      <c r="C4396" t="s">
        <v>5429</v>
      </c>
      <c r="D4396">
        <v>0</v>
      </c>
      <c r="E4396">
        <v>0</v>
      </c>
      <c r="F4396">
        <v>2</v>
      </c>
      <c r="G4396">
        <v>3</v>
      </c>
      <c r="H4396">
        <v>9</v>
      </c>
      <c r="I4396">
        <v>3</v>
      </c>
      <c r="J4396">
        <v>43</v>
      </c>
      <c r="K4396" t="s">
        <v>29</v>
      </c>
      <c r="L4396">
        <v>2</v>
      </c>
      <c r="M4396">
        <v>57</v>
      </c>
      <c r="N4396" t="s">
        <v>5430</v>
      </c>
      <c r="O4396" t="s">
        <v>345</v>
      </c>
      <c r="P4396" t="s">
        <v>30</v>
      </c>
      <c r="Q4396" t="s">
        <v>31</v>
      </c>
      <c r="R4396" t="s">
        <v>32</v>
      </c>
      <c r="S4396" t="s">
        <v>193</v>
      </c>
      <c r="T4396" t="s">
        <v>48</v>
      </c>
      <c r="U4396" t="s">
        <v>5431</v>
      </c>
      <c r="V4396" t="s">
        <v>5209</v>
      </c>
      <c r="X4396" t="str">
        <f>VLOOKUP(pbp!V1629, games!$B$2:$R$40, 3, FALSE)</f>
        <v>2019-11-17T18:00Z</v>
      </c>
      <c r="Y4396">
        <f>VLOOKUP(1*V4396,NFLGames!$H$11:$H$555,1,FALSE)</f>
        <v>401220321</v>
      </c>
      <c r="Z4396">
        <f>VLOOKUP($Y4396, NFLGames!$H$11:$K$555,2,FALSE)</f>
        <v>2020</v>
      </c>
      <c r="AA4396">
        <f>VLOOKUP($Y4396, NFLGames!$H$11:$K$555,3,FALSE)</f>
        <v>11</v>
      </c>
      <c r="AB4396" s="6">
        <f>IF(A4397=0, 0, AH4397-tbl_pbp[[#This Row],[Saints Win %]])</f>
        <v>-3.9000000000000035E-2</v>
      </c>
      <c r="AE4396">
        <f>ABS(tbl_pbp[[#This Row],[play.homeScore]]-tbl_pbp[[#This Row],[play.awayScore]])</f>
        <v>6</v>
      </c>
      <c r="AF4396">
        <f>IF(tbl_pbp[[#This Row],[Play Saints Win % Increase]]&gt;=$AF$4,1,0)</f>
        <v>0</v>
      </c>
      <c r="AG4396" t="str">
        <f>VLOOKUP(tbl_pbp[[#This Row],[gameId]], games!$B$2:$T$40, 9, FALSE)</f>
        <v>atlanta-falcons</v>
      </c>
      <c r="AH4396" s="5">
        <f>IF(tbl_pbp[[#This Row],[AwayTeam]] &lt;&gt; "new-orleans-saints", tbl_pbp[[#This Row],[homeWinPercentage]], 1-tbl_pbp[[#This Row],[homeWinPercentage]])</f>
        <v>0.52900000000000003</v>
      </c>
      <c r="AI4396" s="13">
        <f>tbl_pbp[[#This Row],[Kamara]]*tbl_pbp[[#This Row],[Impactful Play]]</f>
        <v>0</v>
      </c>
      <c r="AJ4396" s="13">
        <f>tbl_pbp[[#This Row],[Thomas]]*tbl_pbp[[#This Row],[Impactful Play]]</f>
        <v>0</v>
      </c>
      <c r="AK4396" s="13" t="str">
        <f>VLOOKUP(tbl_pbp[[#This Row],[Play Saints Win % Increase]], tbl_impact[],3,TRUE)</f>
        <v>Bad (0 to -5%)</v>
      </c>
    </row>
    <row r="4397" spans="1:37">
      <c r="A4397" s="1">
        <v>72</v>
      </c>
      <c r="B4397" s="5">
        <v>0.49</v>
      </c>
      <c r="C4397" t="s">
        <v>5432</v>
      </c>
      <c r="D4397">
        <v>0</v>
      </c>
      <c r="E4397">
        <v>0</v>
      </c>
      <c r="F4397">
        <v>2</v>
      </c>
      <c r="G4397">
        <v>3</v>
      </c>
      <c r="H4397">
        <v>9</v>
      </c>
      <c r="I4397">
        <v>10</v>
      </c>
      <c r="J4397">
        <v>87</v>
      </c>
      <c r="K4397" t="s">
        <v>29</v>
      </c>
      <c r="L4397">
        <v>1</v>
      </c>
      <c r="M4397">
        <v>13</v>
      </c>
      <c r="N4397" t="s">
        <v>5433</v>
      </c>
      <c r="O4397" t="s">
        <v>293</v>
      </c>
      <c r="P4397" t="s">
        <v>45</v>
      </c>
      <c r="Q4397" t="s">
        <v>46</v>
      </c>
      <c r="R4397" t="s">
        <v>47</v>
      </c>
      <c r="S4397" t="s">
        <v>33</v>
      </c>
      <c r="T4397" t="s">
        <v>5434</v>
      </c>
      <c r="U4397" t="s">
        <v>5435</v>
      </c>
      <c r="V4397" t="s">
        <v>5209</v>
      </c>
      <c r="X4397" t="str">
        <f>VLOOKUP(pbp!V1630, games!$B$2:$R$40, 3, FALSE)</f>
        <v>2019-11-17T18:00Z</v>
      </c>
      <c r="Y4397">
        <f>VLOOKUP(1*V4397,NFLGames!$H$11:$H$555,1,FALSE)</f>
        <v>401220321</v>
      </c>
      <c r="Z4397">
        <f>VLOOKUP($Y4397, NFLGames!$H$11:$K$555,2,FALSE)</f>
        <v>2020</v>
      </c>
      <c r="AA4397">
        <f>VLOOKUP($Y4397, NFLGames!$H$11:$K$555,3,FALSE)</f>
        <v>11</v>
      </c>
      <c r="AB4397" s="6">
        <f>IF(A4398=0, 0, AH4398-tbl_pbp[[#This Row],[Saints Win %]])</f>
        <v>4.0000000000000036E-3</v>
      </c>
      <c r="AC4397">
        <v>1</v>
      </c>
      <c r="AE4397">
        <f>ABS(tbl_pbp[[#This Row],[play.homeScore]]-tbl_pbp[[#This Row],[play.awayScore]])</f>
        <v>6</v>
      </c>
      <c r="AF4397">
        <f>IF(tbl_pbp[[#This Row],[Play Saints Win % Increase]]&gt;=$AF$4,1,0)</f>
        <v>0</v>
      </c>
      <c r="AG4397" t="str">
        <f>VLOOKUP(tbl_pbp[[#This Row],[gameId]], games!$B$2:$T$40, 9, FALSE)</f>
        <v>atlanta-falcons</v>
      </c>
      <c r="AH4397" s="5">
        <f>IF(tbl_pbp[[#This Row],[AwayTeam]] &lt;&gt; "new-orleans-saints", tbl_pbp[[#This Row],[homeWinPercentage]], 1-tbl_pbp[[#This Row],[homeWinPercentage]])</f>
        <v>0.49</v>
      </c>
      <c r="AI4397" s="13">
        <f>tbl_pbp[[#This Row],[Kamara]]*tbl_pbp[[#This Row],[Impactful Play]]</f>
        <v>0</v>
      </c>
      <c r="AJ4397" s="13">
        <f>tbl_pbp[[#This Row],[Thomas]]*tbl_pbp[[#This Row],[Impactful Play]]</f>
        <v>0</v>
      </c>
      <c r="AK4397" s="13" t="str">
        <f>VLOOKUP(tbl_pbp[[#This Row],[Play Saints Win % Increase]], tbl_impact[],3,TRUE)</f>
        <v>Scented (0 to +5%)</v>
      </c>
    </row>
    <row r="4398" spans="1:37">
      <c r="A4398" s="1">
        <v>73</v>
      </c>
      <c r="B4398" s="5">
        <v>0.49399999999999999</v>
      </c>
      <c r="C4398" t="s">
        <v>5436</v>
      </c>
      <c r="D4398">
        <v>0</v>
      </c>
      <c r="E4398">
        <v>0</v>
      </c>
      <c r="F4398">
        <v>2</v>
      </c>
      <c r="G4398">
        <v>3</v>
      </c>
      <c r="H4398">
        <v>9</v>
      </c>
      <c r="I4398">
        <v>8</v>
      </c>
      <c r="J4398">
        <v>89</v>
      </c>
      <c r="K4398" t="s">
        <v>29</v>
      </c>
      <c r="L4398">
        <v>2</v>
      </c>
      <c r="M4398">
        <v>11</v>
      </c>
      <c r="N4398" t="s">
        <v>5437</v>
      </c>
      <c r="O4398" t="s">
        <v>351</v>
      </c>
      <c r="P4398" t="s">
        <v>45</v>
      </c>
      <c r="Q4398" t="s">
        <v>46</v>
      </c>
      <c r="R4398" t="s">
        <v>47</v>
      </c>
      <c r="S4398" t="s">
        <v>73</v>
      </c>
      <c r="T4398" t="s">
        <v>5438</v>
      </c>
      <c r="U4398" t="s">
        <v>5439</v>
      </c>
      <c r="V4398" t="s">
        <v>5209</v>
      </c>
      <c r="X4398" t="str">
        <f>VLOOKUP(pbp!V1631, games!$B$2:$R$40, 3, FALSE)</f>
        <v>2019-11-17T18:00Z</v>
      </c>
      <c r="Y4398">
        <f>VLOOKUP(1*V4398,NFLGames!$H$11:$H$555,1,FALSE)</f>
        <v>401220321</v>
      </c>
      <c r="Z4398">
        <f>VLOOKUP($Y4398, NFLGames!$H$11:$K$555,2,FALSE)</f>
        <v>2020</v>
      </c>
      <c r="AA4398">
        <f>VLOOKUP($Y4398, NFLGames!$H$11:$K$555,3,FALSE)</f>
        <v>11</v>
      </c>
      <c r="AB4398" s="6">
        <f>IF(A4399=0, 0, AH4399-tbl_pbp[[#This Row],[Saints Win %]])</f>
        <v>0</v>
      </c>
      <c r="AE4398">
        <f>ABS(tbl_pbp[[#This Row],[play.homeScore]]-tbl_pbp[[#This Row],[play.awayScore]])</f>
        <v>6</v>
      </c>
      <c r="AF4398">
        <f>IF(tbl_pbp[[#This Row],[Play Saints Win % Increase]]&gt;=$AF$4,1,0)</f>
        <v>0</v>
      </c>
      <c r="AG4398" t="str">
        <f>VLOOKUP(tbl_pbp[[#This Row],[gameId]], games!$B$2:$T$40, 9, FALSE)</f>
        <v>atlanta-falcons</v>
      </c>
      <c r="AH4398" s="5">
        <f>IF(tbl_pbp[[#This Row],[AwayTeam]] &lt;&gt; "new-orleans-saints", tbl_pbp[[#This Row],[homeWinPercentage]], 1-tbl_pbp[[#This Row],[homeWinPercentage]])</f>
        <v>0.49399999999999999</v>
      </c>
      <c r="AI4398" s="13">
        <f>tbl_pbp[[#This Row],[Kamara]]*tbl_pbp[[#This Row],[Impactful Play]]</f>
        <v>0</v>
      </c>
      <c r="AJ4398" s="13">
        <f>tbl_pbp[[#This Row],[Thomas]]*tbl_pbp[[#This Row],[Impactful Play]]</f>
        <v>0</v>
      </c>
      <c r="AK4398" s="13" t="str">
        <f>VLOOKUP(tbl_pbp[[#This Row],[Play Saints Win % Increase]], tbl_impact[],3,TRUE)</f>
        <v>Scented (0 to +5%)</v>
      </c>
    </row>
    <row r="4399" spans="1:37">
      <c r="A4399" s="1">
        <v>74</v>
      </c>
      <c r="B4399" s="5">
        <v>0.49399999999999999</v>
      </c>
      <c r="C4399" t="s">
        <v>5440</v>
      </c>
      <c r="D4399">
        <v>0</v>
      </c>
      <c r="E4399">
        <v>0</v>
      </c>
      <c r="F4399">
        <v>2</v>
      </c>
      <c r="G4399">
        <v>3</v>
      </c>
      <c r="H4399">
        <v>9</v>
      </c>
      <c r="I4399">
        <v>6</v>
      </c>
      <c r="J4399">
        <v>91</v>
      </c>
      <c r="K4399" t="s">
        <v>29</v>
      </c>
      <c r="L4399">
        <v>3</v>
      </c>
      <c r="M4399">
        <v>9</v>
      </c>
      <c r="N4399" t="s">
        <v>229</v>
      </c>
      <c r="O4399" t="s">
        <v>230</v>
      </c>
      <c r="P4399" t="s">
        <v>231</v>
      </c>
      <c r="Q4399" t="s">
        <v>232</v>
      </c>
      <c r="R4399" t="s">
        <v>233</v>
      </c>
      <c r="V4399" t="s">
        <v>5209</v>
      </c>
      <c r="X4399" t="str">
        <f>VLOOKUP(pbp!V1632, games!$B$2:$R$40, 3, FALSE)</f>
        <v>2019-11-17T18:00Z</v>
      </c>
      <c r="Y4399">
        <f>VLOOKUP(1*V4399,NFLGames!$H$11:$H$555,1,FALSE)</f>
        <v>401220321</v>
      </c>
      <c r="Z4399">
        <f>VLOOKUP($Y4399, NFLGames!$H$11:$K$555,2,FALSE)</f>
        <v>2020</v>
      </c>
      <c r="AA4399">
        <f>VLOOKUP($Y4399, NFLGames!$H$11:$K$555,3,FALSE)</f>
        <v>11</v>
      </c>
      <c r="AB4399" s="6">
        <f>IF(A4400=0, 0, AH4400-tbl_pbp[[#This Row],[Saints Win %]])</f>
        <v>6.0000000000000053E-2</v>
      </c>
      <c r="AE4399">
        <f>ABS(tbl_pbp[[#This Row],[play.homeScore]]-tbl_pbp[[#This Row],[play.awayScore]])</f>
        <v>6</v>
      </c>
      <c r="AF4399">
        <f>IF(tbl_pbp[[#This Row],[Play Saints Win % Increase]]&gt;=$AF$4,1,0)</f>
        <v>0</v>
      </c>
      <c r="AG4399" t="str">
        <f>VLOOKUP(tbl_pbp[[#This Row],[gameId]], games!$B$2:$T$40, 9, FALSE)</f>
        <v>atlanta-falcons</v>
      </c>
      <c r="AH4399" s="5">
        <f>IF(tbl_pbp[[#This Row],[AwayTeam]] &lt;&gt; "new-orleans-saints", tbl_pbp[[#This Row],[homeWinPercentage]], 1-tbl_pbp[[#This Row],[homeWinPercentage]])</f>
        <v>0.49399999999999999</v>
      </c>
      <c r="AI4399" s="13">
        <f>tbl_pbp[[#This Row],[Kamara]]*tbl_pbp[[#This Row],[Impactful Play]]</f>
        <v>0</v>
      </c>
      <c r="AJ4399" s="13">
        <f>tbl_pbp[[#This Row],[Thomas]]*tbl_pbp[[#This Row],[Impactful Play]]</f>
        <v>0</v>
      </c>
      <c r="AK4399" s="13" t="str">
        <f>VLOOKUP(tbl_pbp[[#This Row],[Play Saints Win % Increase]], tbl_impact[],3,TRUE)</f>
        <v>Perfumed (5 to + 10%)</v>
      </c>
    </row>
    <row r="4400" spans="1:37">
      <c r="A4400" s="1">
        <v>75</v>
      </c>
      <c r="B4400" s="5">
        <v>0.55400000000000005</v>
      </c>
      <c r="C4400" t="s">
        <v>5441</v>
      </c>
      <c r="D4400">
        <v>0</v>
      </c>
      <c r="E4400">
        <v>0</v>
      </c>
      <c r="F4400">
        <v>2</v>
      </c>
      <c r="G4400">
        <v>3</v>
      </c>
      <c r="H4400">
        <v>9</v>
      </c>
      <c r="I4400">
        <v>6</v>
      </c>
      <c r="J4400">
        <v>91</v>
      </c>
      <c r="K4400" t="s">
        <v>29</v>
      </c>
      <c r="L4400">
        <v>3</v>
      </c>
      <c r="M4400">
        <v>9</v>
      </c>
      <c r="N4400" t="s">
        <v>5442</v>
      </c>
      <c r="O4400" t="s">
        <v>230</v>
      </c>
      <c r="P4400" t="s">
        <v>30</v>
      </c>
      <c r="Q4400" t="s">
        <v>31</v>
      </c>
      <c r="R4400" t="s">
        <v>32</v>
      </c>
      <c r="S4400" t="s">
        <v>302</v>
      </c>
      <c r="T4400" t="s">
        <v>5443</v>
      </c>
      <c r="U4400" t="s">
        <v>5444</v>
      </c>
      <c r="V4400" t="s">
        <v>5209</v>
      </c>
      <c r="X4400" t="str">
        <f>VLOOKUP(pbp!V1633, games!$B$2:$R$40, 3, FALSE)</f>
        <v>2019-11-17T18:00Z</v>
      </c>
      <c r="Y4400">
        <f>VLOOKUP(1*V4400,NFLGames!$H$11:$H$555,1,FALSE)</f>
        <v>401220321</v>
      </c>
      <c r="Z4400">
        <f>VLOOKUP($Y4400, NFLGames!$H$11:$K$555,2,FALSE)</f>
        <v>2020</v>
      </c>
      <c r="AA4400">
        <f>VLOOKUP($Y4400, NFLGames!$H$11:$K$555,3,FALSE)</f>
        <v>11</v>
      </c>
      <c r="AB4400" s="6">
        <f>IF(A4401=0, 0, AH4401-tbl_pbp[[#This Row],[Saints Win %]])</f>
        <v>1.0999999999999899E-2</v>
      </c>
      <c r="AE4400">
        <f>ABS(tbl_pbp[[#This Row],[play.homeScore]]-tbl_pbp[[#This Row],[play.awayScore]])</f>
        <v>6</v>
      </c>
      <c r="AF4400">
        <f>IF(tbl_pbp[[#This Row],[Play Saints Win % Increase]]&gt;=$AF$4,1,0)</f>
        <v>0</v>
      </c>
      <c r="AG4400" t="str">
        <f>VLOOKUP(tbl_pbp[[#This Row],[gameId]], games!$B$2:$T$40, 9, FALSE)</f>
        <v>atlanta-falcons</v>
      </c>
      <c r="AH4400" s="5">
        <f>IF(tbl_pbp[[#This Row],[AwayTeam]] &lt;&gt; "new-orleans-saints", tbl_pbp[[#This Row],[homeWinPercentage]], 1-tbl_pbp[[#This Row],[homeWinPercentage]])</f>
        <v>0.55400000000000005</v>
      </c>
      <c r="AI4400" s="13">
        <f>tbl_pbp[[#This Row],[Kamara]]*tbl_pbp[[#This Row],[Impactful Play]]</f>
        <v>0</v>
      </c>
      <c r="AJ4400" s="13">
        <f>tbl_pbp[[#This Row],[Thomas]]*tbl_pbp[[#This Row],[Impactful Play]]</f>
        <v>0</v>
      </c>
      <c r="AK4400" s="13" t="str">
        <f>VLOOKUP(tbl_pbp[[#This Row],[Play Saints Win % Increase]], tbl_impact[],3,TRUE)</f>
        <v>Scented (0 to +5%)</v>
      </c>
    </row>
    <row r="4401" spans="1:37">
      <c r="A4401" s="1">
        <v>76</v>
      </c>
      <c r="B4401" s="5">
        <v>0.56499999999999995</v>
      </c>
      <c r="C4401" t="s">
        <v>5445</v>
      </c>
      <c r="D4401">
        <v>0</v>
      </c>
      <c r="E4401">
        <v>0</v>
      </c>
      <c r="F4401">
        <v>2</v>
      </c>
      <c r="G4401">
        <v>3</v>
      </c>
      <c r="H4401">
        <v>9</v>
      </c>
      <c r="I4401">
        <v>3</v>
      </c>
      <c r="J4401">
        <v>97</v>
      </c>
      <c r="K4401" t="s">
        <v>29</v>
      </c>
      <c r="L4401">
        <v>1</v>
      </c>
      <c r="M4401">
        <v>3</v>
      </c>
      <c r="N4401" t="s">
        <v>5446</v>
      </c>
      <c r="O4401" t="s">
        <v>3733</v>
      </c>
      <c r="P4401" t="s">
        <v>124</v>
      </c>
      <c r="Q4401" t="s">
        <v>125</v>
      </c>
      <c r="R4401" t="s">
        <v>126</v>
      </c>
      <c r="V4401" t="s">
        <v>5209</v>
      </c>
      <c r="X4401" t="str">
        <f>VLOOKUP(pbp!V1634, games!$B$2:$R$40, 3, FALSE)</f>
        <v>2019-11-17T18:00Z</v>
      </c>
      <c r="Y4401">
        <f>VLOOKUP(1*V4401,NFLGames!$H$11:$H$555,1,FALSE)</f>
        <v>401220321</v>
      </c>
      <c r="Z4401">
        <f>VLOOKUP($Y4401, NFLGames!$H$11:$K$555,2,FALSE)</f>
        <v>2020</v>
      </c>
      <c r="AA4401">
        <f>VLOOKUP($Y4401, NFLGames!$H$11:$K$555,3,FALSE)</f>
        <v>11</v>
      </c>
      <c r="AB4401" s="6">
        <f>IF(A4402=0, 0, AH4402-tbl_pbp[[#This Row],[Saints Win %]])</f>
        <v>2.0000000000000018E-2</v>
      </c>
      <c r="AE4401">
        <f>ABS(tbl_pbp[[#This Row],[play.homeScore]]-tbl_pbp[[#This Row],[play.awayScore]])</f>
        <v>6</v>
      </c>
      <c r="AF4401">
        <f>IF(tbl_pbp[[#This Row],[Play Saints Win % Increase]]&gt;=$AF$4,1,0)</f>
        <v>0</v>
      </c>
      <c r="AG4401" t="str">
        <f>VLOOKUP(tbl_pbp[[#This Row],[gameId]], games!$B$2:$T$40, 9, FALSE)</f>
        <v>atlanta-falcons</v>
      </c>
      <c r="AH4401" s="5">
        <f>IF(tbl_pbp[[#This Row],[AwayTeam]] &lt;&gt; "new-orleans-saints", tbl_pbp[[#This Row],[homeWinPercentage]], 1-tbl_pbp[[#This Row],[homeWinPercentage]])</f>
        <v>0.56499999999999995</v>
      </c>
      <c r="AI4401" s="13">
        <f>tbl_pbp[[#This Row],[Kamara]]*tbl_pbp[[#This Row],[Impactful Play]]</f>
        <v>0</v>
      </c>
      <c r="AJ4401" s="13">
        <f>tbl_pbp[[#This Row],[Thomas]]*tbl_pbp[[#This Row],[Impactful Play]]</f>
        <v>0</v>
      </c>
      <c r="AK4401" s="13" t="str">
        <f>VLOOKUP(tbl_pbp[[#This Row],[Play Saints Win % Increase]], tbl_impact[],3,TRUE)</f>
        <v>Scented (0 to +5%)</v>
      </c>
    </row>
    <row r="4402" spans="1:37">
      <c r="A4402" s="1">
        <v>77</v>
      </c>
      <c r="B4402" s="5">
        <v>0.58499999999999996</v>
      </c>
      <c r="C4402" t="s">
        <v>5447</v>
      </c>
      <c r="D4402">
        <v>0</v>
      </c>
      <c r="E4402">
        <v>0</v>
      </c>
      <c r="F4402">
        <v>2</v>
      </c>
      <c r="G4402">
        <v>10</v>
      </c>
      <c r="H4402">
        <v>9</v>
      </c>
      <c r="I4402">
        <v>3</v>
      </c>
      <c r="J4402">
        <v>97</v>
      </c>
      <c r="K4402" t="s">
        <v>29</v>
      </c>
      <c r="L4402">
        <v>1</v>
      </c>
      <c r="M4402">
        <v>3</v>
      </c>
      <c r="N4402" t="s">
        <v>324</v>
      </c>
      <c r="O4402" t="s">
        <v>999</v>
      </c>
      <c r="P4402" t="s">
        <v>326</v>
      </c>
      <c r="Q4402" t="s">
        <v>327</v>
      </c>
      <c r="R4402" t="s">
        <v>105</v>
      </c>
      <c r="S4402" t="s">
        <v>283</v>
      </c>
      <c r="T4402" t="s">
        <v>5448</v>
      </c>
      <c r="U4402" t="s">
        <v>5449</v>
      </c>
      <c r="V4402" t="s">
        <v>5209</v>
      </c>
      <c r="X4402" t="str">
        <f>VLOOKUP(pbp!V1635, games!$B$2:$R$40, 3, FALSE)</f>
        <v>2019-11-17T18:00Z</v>
      </c>
      <c r="Y4402">
        <f>VLOOKUP(1*V4402,NFLGames!$H$11:$H$555,1,FALSE)</f>
        <v>401220321</v>
      </c>
      <c r="Z4402">
        <f>VLOOKUP($Y4402, NFLGames!$H$11:$K$555,2,FALSE)</f>
        <v>2020</v>
      </c>
      <c r="AA4402">
        <f>VLOOKUP($Y4402, NFLGames!$H$11:$K$555,3,FALSE)</f>
        <v>11</v>
      </c>
      <c r="AB4402" s="6">
        <f>IF(A4403=0, 0, AH4403-tbl_pbp[[#This Row],[Saints Win %]])</f>
        <v>-4.0000000000000036E-3</v>
      </c>
      <c r="AE4402">
        <f>ABS(tbl_pbp[[#This Row],[play.homeScore]]-tbl_pbp[[#This Row],[play.awayScore]])</f>
        <v>1</v>
      </c>
      <c r="AF4402">
        <f>IF(tbl_pbp[[#This Row],[Play Saints Win % Increase]]&gt;=$AF$4,1,0)</f>
        <v>0</v>
      </c>
      <c r="AG4402" t="str">
        <f>VLOOKUP(tbl_pbp[[#This Row],[gameId]], games!$B$2:$T$40, 9, FALSE)</f>
        <v>atlanta-falcons</v>
      </c>
      <c r="AH4402" s="5">
        <f>IF(tbl_pbp[[#This Row],[AwayTeam]] &lt;&gt; "new-orleans-saints", tbl_pbp[[#This Row],[homeWinPercentage]], 1-tbl_pbp[[#This Row],[homeWinPercentage]])</f>
        <v>0.58499999999999996</v>
      </c>
      <c r="AI4402" s="13">
        <f>tbl_pbp[[#This Row],[Kamara]]*tbl_pbp[[#This Row],[Impactful Play]]</f>
        <v>0</v>
      </c>
      <c r="AJ4402" s="13">
        <f>tbl_pbp[[#This Row],[Thomas]]*tbl_pbp[[#This Row],[Impactful Play]]</f>
        <v>0</v>
      </c>
      <c r="AK4402" s="13" t="str">
        <f>VLOOKUP(tbl_pbp[[#This Row],[Play Saints Win % Increase]], tbl_impact[],3,TRUE)</f>
        <v>Bad (0 to -5%)</v>
      </c>
    </row>
    <row r="4403" spans="1:37">
      <c r="A4403" s="1">
        <v>78</v>
      </c>
      <c r="B4403" s="5">
        <v>0.58099999999999996</v>
      </c>
      <c r="C4403" t="s">
        <v>5450</v>
      </c>
      <c r="D4403">
        <v>0</v>
      </c>
      <c r="E4403">
        <v>0</v>
      </c>
      <c r="F4403">
        <v>2</v>
      </c>
      <c r="G4403">
        <v>10</v>
      </c>
      <c r="H4403">
        <v>9</v>
      </c>
      <c r="I4403">
        <v>0</v>
      </c>
      <c r="J4403">
        <v>35</v>
      </c>
      <c r="K4403" t="s">
        <v>29</v>
      </c>
      <c r="L4403">
        <v>0</v>
      </c>
      <c r="M4403">
        <v>65</v>
      </c>
      <c r="N4403" t="s">
        <v>288</v>
      </c>
      <c r="O4403" t="s">
        <v>999</v>
      </c>
      <c r="P4403" t="s">
        <v>25</v>
      </c>
      <c r="Q4403" t="s">
        <v>26</v>
      </c>
      <c r="R4403" t="s">
        <v>27</v>
      </c>
      <c r="V4403" t="s">
        <v>5209</v>
      </c>
      <c r="X4403" t="str">
        <f>VLOOKUP(pbp!V1636, games!$B$2:$R$40, 3, FALSE)</f>
        <v>2019-11-17T18:00Z</v>
      </c>
      <c r="Y4403">
        <f>VLOOKUP(1*V4403,NFLGames!$H$11:$H$555,1,FALSE)</f>
        <v>401220321</v>
      </c>
      <c r="Z4403">
        <f>VLOOKUP($Y4403, NFLGames!$H$11:$K$555,2,FALSE)</f>
        <v>2020</v>
      </c>
      <c r="AA4403">
        <f>VLOOKUP($Y4403, NFLGames!$H$11:$K$555,3,FALSE)</f>
        <v>11</v>
      </c>
      <c r="AB4403" s="6">
        <f>IF(A4404=0, 0, AH4404-tbl_pbp[[#This Row],[Saints Win %]])</f>
        <v>-1.2000000000000011E-2</v>
      </c>
      <c r="AE4403">
        <f>ABS(tbl_pbp[[#This Row],[play.homeScore]]-tbl_pbp[[#This Row],[play.awayScore]])</f>
        <v>1</v>
      </c>
      <c r="AF4403">
        <f>IF(tbl_pbp[[#This Row],[Play Saints Win % Increase]]&gt;=$AF$4,1,0)</f>
        <v>0</v>
      </c>
      <c r="AG4403" t="str">
        <f>VLOOKUP(tbl_pbp[[#This Row],[gameId]], games!$B$2:$T$40, 9, FALSE)</f>
        <v>atlanta-falcons</v>
      </c>
      <c r="AH4403" s="5">
        <f>IF(tbl_pbp[[#This Row],[AwayTeam]] &lt;&gt; "new-orleans-saints", tbl_pbp[[#This Row],[homeWinPercentage]], 1-tbl_pbp[[#This Row],[homeWinPercentage]])</f>
        <v>0.58099999999999996</v>
      </c>
      <c r="AI4403" s="13">
        <f>tbl_pbp[[#This Row],[Kamara]]*tbl_pbp[[#This Row],[Impactful Play]]</f>
        <v>0</v>
      </c>
      <c r="AJ4403" s="13">
        <f>tbl_pbp[[#This Row],[Thomas]]*tbl_pbp[[#This Row],[Impactful Play]]</f>
        <v>0</v>
      </c>
      <c r="AK4403" s="13" t="str">
        <f>VLOOKUP(tbl_pbp[[#This Row],[Play Saints Win % Increase]], tbl_impact[],3,TRUE)</f>
        <v>Bad (0 to -5%)</v>
      </c>
    </row>
    <row r="4404" spans="1:37">
      <c r="A4404" s="1">
        <v>79</v>
      </c>
      <c r="B4404" s="5">
        <v>0.56899999999999995</v>
      </c>
      <c r="C4404" t="s">
        <v>5451</v>
      </c>
      <c r="D4404">
        <v>0</v>
      </c>
      <c r="E4404">
        <v>0</v>
      </c>
      <c r="F4404">
        <v>2</v>
      </c>
      <c r="G4404">
        <v>10</v>
      </c>
      <c r="H4404">
        <v>9</v>
      </c>
      <c r="I4404">
        <v>10</v>
      </c>
      <c r="J4404">
        <v>75</v>
      </c>
      <c r="K4404" t="s">
        <v>5211</v>
      </c>
      <c r="L4404">
        <v>1</v>
      </c>
      <c r="M4404">
        <v>75</v>
      </c>
      <c r="N4404" t="s">
        <v>5452</v>
      </c>
      <c r="O4404" t="s">
        <v>999</v>
      </c>
      <c r="P4404" t="s">
        <v>30</v>
      </c>
      <c r="Q4404" t="s">
        <v>31</v>
      </c>
      <c r="R4404" t="s">
        <v>32</v>
      </c>
      <c r="S4404" t="s">
        <v>33</v>
      </c>
      <c r="T4404" t="s">
        <v>5213</v>
      </c>
      <c r="U4404" t="s">
        <v>5214</v>
      </c>
      <c r="V4404" t="s">
        <v>5209</v>
      </c>
      <c r="X4404" t="str">
        <f>VLOOKUP(pbp!V1637, games!$B$2:$R$40, 3, FALSE)</f>
        <v>2019-11-17T18:00Z</v>
      </c>
      <c r="Y4404">
        <f>VLOOKUP(1*V4404,NFLGames!$H$11:$H$555,1,FALSE)</f>
        <v>401220321</v>
      </c>
      <c r="Z4404">
        <f>VLOOKUP($Y4404, NFLGames!$H$11:$K$555,2,FALSE)</f>
        <v>2020</v>
      </c>
      <c r="AA4404">
        <f>VLOOKUP($Y4404, NFLGames!$H$11:$K$555,3,FALSE)</f>
        <v>11</v>
      </c>
      <c r="AB4404" s="6">
        <f>IF(A4405=0, 0, AH4405-tbl_pbp[[#This Row],[Saints Win %]])</f>
        <v>-1.2999999999999901E-2</v>
      </c>
      <c r="AE4404">
        <f>ABS(tbl_pbp[[#This Row],[play.homeScore]]-tbl_pbp[[#This Row],[play.awayScore]])</f>
        <v>1</v>
      </c>
      <c r="AF4404">
        <f>IF(tbl_pbp[[#This Row],[Play Saints Win % Increase]]&gt;=$AF$4,1,0)</f>
        <v>0</v>
      </c>
      <c r="AG4404" t="str">
        <f>VLOOKUP(tbl_pbp[[#This Row],[gameId]], games!$B$2:$T$40, 9, FALSE)</f>
        <v>atlanta-falcons</v>
      </c>
      <c r="AH4404" s="5">
        <f>IF(tbl_pbp[[#This Row],[AwayTeam]] &lt;&gt; "new-orleans-saints", tbl_pbp[[#This Row],[homeWinPercentage]], 1-tbl_pbp[[#This Row],[homeWinPercentage]])</f>
        <v>0.56899999999999995</v>
      </c>
      <c r="AI4404" s="13">
        <f>tbl_pbp[[#This Row],[Kamara]]*tbl_pbp[[#This Row],[Impactful Play]]</f>
        <v>0</v>
      </c>
      <c r="AJ4404" s="13">
        <f>tbl_pbp[[#This Row],[Thomas]]*tbl_pbp[[#This Row],[Impactful Play]]</f>
        <v>0</v>
      </c>
      <c r="AK4404" s="13" t="str">
        <f>VLOOKUP(tbl_pbp[[#This Row],[Play Saints Win % Increase]], tbl_impact[],3,TRUE)</f>
        <v>Bad (0 to -5%)</v>
      </c>
    </row>
    <row r="4405" spans="1:37">
      <c r="A4405" s="1">
        <v>80</v>
      </c>
      <c r="B4405" s="5">
        <v>0.55600000000000005</v>
      </c>
      <c r="C4405" t="s">
        <v>5453</v>
      </c>
      <c r="D4405">
        <v>0</v>
      </c>
      <c r="E4405">
        <v>0</v>
      </c>
      <c r="F4405">
        <v>2</v>
      </c>
      <c r="G4405">
        <v>10</v>
      </c>
      <c r="H4405">
        <v>9</v>
      </c>
      <c r="I4405">
        <v>3</v>
      </c>
      <c r="J4405">
        <v>68</v>
      </c>
      <c r="K4405" t="s">
        <v>5211</v>
      </c>
      <c r="L4405">
        <v>2</v>
      </c>
      <c r="M4405">
        <v>68</v>
      </c>
      <c r="N4405" t="s">
        <v>5454</v>
      </c>
      <c r="O4405" t="s">
        <v>355</v>
      </c>
      <c r="P4405" t="s">
        <v>124</v>
      </c>
      <c r="Q4405" t="s">
        <v>125</v>
      </c>
      <c r="R4405" t="s">
        <v>126</v>
      </c>
      <c r="V4405" t="s">
        <v>5209</v>
      </c>
      <c r="X4405" t="str">
        <f>VLOOKUP(pbp!V1638, games!$B$2:$R$40, 3, FALSE)</f>
        <v>2019-11-17T18:00Z</v>
      </c>
      <c r="Y4405">
        <f>VLOOKUP(1*V4405,NFLGames!$H$11:$H$555,1,FALSE)</f>
        <v>401220321</v>
      </c>
      <c r="Z4405">
        <f>VLOOKUP($Y4405, NFLGames!$H$11:$K$555,2,FALSE)</f>
        <v>2020</v>
      </c>
      <c r="AA4405">
        <f>VLOOKUP($Y4405, NFLGames!$H$11:$K$555,3,FALSE)</f>
        <v>11</v>
      </c>
      <c r="AB4405" s="6">
        <f>IF(A4406=0, 0, AH4406-tbl_pbp[[#This Row],[Saints Win %]])</f>
        <v>-2.0000000000000018E-2</v>
      </c>
      <c r="AE4405">
        <f>ABS(tbl_pbp[[#This Row],[play.homeScore]]-tbl_pbp[[#This Row],[play.awayScore]])</f>
        <v>1</v>
      </c>
      <c r="AF4405">
        <f>IF(tbl_pbp[[#This Row],[Play Saints Win % Increase]]&gt;=$AF$4,1,0)</f>
        <v>0</v>
      </c>
      <c r="AG4405" t="str">
        <f>VLOOKUP(tbl_pbp[[#This Row],[gameId]], games!$B$2:$T$40, 9, FALSE)</f>
        <v>atlanta-falcons</v>
      </c>
      <c r="AH4405" s="5">
        <f>IF(tbl_pbp[[#This Row],[AwayTeam]] &lt;&gt; "new-orleans-saints", tbl_pbp[[#This Row],[homeWinPercentage]], 1-tbl_pbp[[#This Row],[homeWinPercentage]])</f>
        <v>0.55600000000000005</v>
      </c>
      <c r="AI4405" s="13">
        <f>tbl_pbp[[#This Row],[Kamara]]*tbl_pbp[[#This Row],[Impactful Play]]</f>
        <v>0</v>
      </c>
      <c r="AJ4405" s="13">
        <f>tbl_pbp[[#This Row],[Thomas]]*tbl_pbp[[#This Row],[Impactful Play]]</f>
        <v>0</v>
      </c>
      <c r="AK4405" s="13" t="str">
        <f>VLOOKUP(tbl_pbp[[#This Row],[Play Saints Win % Increase]], tbl_impact[],3,TRUE)</f>
        <v>Bad (0 to -5%)</v>
      </c>
    </row>
    <row r="4406" spans="1:37">
      <c r="A4406" s="1">
        <v>81</v>
      </c>
      <c r="B4406" s="5">
        <v>0.53600000000000003</v>
      </c>
      <c r="C4406" t="s">
        <v>5455</v>
      </c>
      <c r="D4406">
        <v>0</v>
      </c>
      <c r="E4406">
        <v>0</v>
      </c>
      <c r="F4406">
        <v>2</v>
      </c>
      <c r="G4406">
        <v>10</v>
      </c>
      <c r="H4406">
        <v>9</v>
      </c>
      <c r="I4406">
        <v>3</v>
      </c>
      <c r="J4406">
        <v>68</v>
      </c>
      <c r="K4406" t="s">
        <v>5211</v>
      </c>
      <c r="L4406">
        <v>2</v>
      </c>
      <c r="M4406">
        <v>68</v>
      </c>
      <c r="N4406" t="s">
        <v>5456</v>
      </c>
      <c r="O4406" t="s">
        <v>355</v>
      </c>
      <c r="P4406" t="s">
        <v>30</v>
      </c>
      <c r="Q4406" t="s">
        <v>31</v>
      </c>
      <c r="R4406" t="s">
        <v>32</v>
      </c>
      <c r="S4406" t="s">
        <v>193</v>
      </c>
      <c r="T4406" t="s">
        <v>5247</v>
      </c>
      <c r="U4406" t="s">
        <v>5457</v>
      </c>
      <c r="V4406" t="s">
        <v>5209</v>
      </c>
      <c r="X4406" t="str">
        <f>VLOOKUP(pbp!V1639, games!$B$2:$R$40, 3, FALSE)</f>
        <v>2019-11-17T18:00Z</v>
      </c>
      <c r="Y4406">
        <f>VLOOKUP(1*V4406,NFLGames!$H$11:$H$555,1,FALSE)</f>
        <v>401220321</v>
      </c>
      <c r="Z4406">
        <f>VLOOKUP($Y4406, NFLGames!$H$11:$K$555,2,FALSE)</f>
        <v>2020</v>
      </c>
      <c r="AA4406">
        <f>VLOOKUP($Y4406, NFLGames!$H$11:$K$555,3,FALSE)</f>
        <v>11</v>
      </c>
      <c r="AB4406" s="6">
        <f>IF(A4407=0, 0, AH4407-tbl_pbp[[#This Row],[Saints Win %]])</f>
        <v>2.5000000000000022E-2</v>
      </c>
      <c r="AE4406">
        <f>ABS(tbl_pbp[[#This Row],[play.homeScore]]-tbl_pbp[[#This Row],[play.awayScore]])</f>
        <v>1</v>
      </c>
      <c r="AF4406">
        <f>IF(tbl_pbp[[#This Row],[Play Saints Win % Increase]]&gt;=$AF$4,1,0)</f>
        <v>0</v>
      </c>
      <c r="AG4406" t="str">
        <f>VLOOKUP(tbl_pbp[[#This Row],[gameId]], games!$B$2:$T$40, 9, FALSE)</f>
        <v>atlanta-falcons</v>
      </c>
      <c r="AH4406" s="5">
        <f>IF(tbl_pbp[[#This Row],[AwayTeam]] &lt;&gt; "new-orleans-saints", tbl_pbp[[#This Row],[homeWinPercentage]], 1-tbl_pbp[[#This Row],[homeWinPercentage]])</f>
        <v>0.53600000000000003</v>
      </c>
      <c r="AI4406" s="13">
        <f>tbl_pbp[[#This Row],[Kamara]]*tbl_pbp[[#This Row],[Impactful Play]]</f>
        <v>0</v>
      </c>
      <c r="AJ4406" s="13">
        <f>tbl_pbp[[#This Row],[Thomas]]*tbl_pbp[[#This Row],[Impactful Play]]</f>
        <v>0</v>
      </c>
      <c r="AK4406" s="13" t="str">
        <f>VLOOKUP(tbl_pbp[[#This Row],[Play Saints Win % Increase]], tbl_impact[],3,TRUE)</f>
        <v>Scented (0 to +5%)</v>
      </c>
    </row>
    <row r="4407" spans="1:37">
      <c r="A4407" s="1">
        <v>82</v>
      </c>
      <c r="B4407" s="5">
        <v>0.56100000000000005</v>
      </c>
      <c r="C4407" t="s">
        <v>5458</v>
      </c>
      <c r="D4407">
        <v>0</v>
      </c>
      <c r="E4407">
        <v>0</v>
      </c>
      <c r="F4407">
        <v>2</v>
      </c>
      <c r="G4407">
        <v>10</v>
      </c>
      <c r="H4407">
        <v>9</v>
      </c>
      <c r="I4407">
        <v>10</v>
      </c>
      <c r="J4407">
        <v>57</v>
      </c>
      <c r="K4407" t="s">
        <v>5211</v>
      </c>
      <c r="L4407">
        <v>1</v>
      </c>
      <c r="M4407">
        <v>57</v>
      </c>
      <c r="N4407" t="s">
        <v>5459</v>
      </c>
      <c r="O4407" t="s">
        <v>3954</v>
      </c>
      <c r="P4407" t="s">
        <v>22</v>
      </c>
      <c r="Q4407" t="s">
        <v>37</v>
      </c>
      <c r="S4407" t="s">
        <v>33</v>
      </c>
      <c r="T4407" t="s">
        <v>5351</v>
      </c>
      <c r="U4407" t="s">
        <v>5368</v>
      </c>
      <c r="V4407" t="s">
        <v>5209</v>
      </c>
      <c r="X4407" t="str">
        <f>VLOOKUP(pbp!V1640, games!$B$2:$R$40, 3, FALSE)</f>
        <v>2019-11-17T18:00Z</v>
      </c>
      <c r="Y4407">
        <f>VLOOKUP(1*V4407,NFLGames!$H$11:$H$555,1,FALSE)</f>
        <v>401220321</v>
      </c>
      <c r="Z4407">
        <f>VLOOKUP($Y4407, NFLGames!$H$11:$K$555,2,FALSE)</f>
        <v>2020</v>
      </c>
      <c r="AA4407">
        <f>VLOOKUP($Y4407, NFLGames!$H$11:$K$555,3,FALSE)</f>
        <v>11</v>
      </c>
      <c r="AB4407" s="6">
        <f>IF(A4408=0, 0, AH4408-tbl_pbp[[#This Row],[Saints Win %]])</f>
        <v>1.0000000000000009E-3</v>
      </c>
      <c r="AE4407">
        <f>ABS(tbl_pbp[[#This Row],[play.homeScore]]-tbl_pbp[[#This Row],[play.awayScore]])</f>
        <v>1</v>
      </c>
      <c r="AF4407">
        <f>IF(tbl_pbp[[#This Row],[Play Saints Win % Increase]]&gt;=$AF$4,1,0)</f>
        <v>0</v>
      </c>
      <c r="AG4407" t="str">
        <f>VLOOKUP(tbl_pbp[[#This Row],[gameId]], games!$B$2:$T$40, 9, FALSE)</f>
        <v>atlanta-falcons</v>
      </c>
      <c r="AH4407" s="5">
        <f>IF(tbl_pbp[[#This Row],[AwayTeam]] &lt;&gt; "new-orleans-saints", tbl_pbp[[#This Row],[homeWinPercentage]], 1-tbl_pbp[[#This Row],[homeWinPercentage]])</f>
        <v>0.56100000000000005</v>
      </c>
      <c r="AI4407" s="13">
        <f>tbl_pbp[[#This Row],[Kamara]]*tbl_pbp[[#This Row],[Impactful Play]]</f>
        <v>0</v>
      </c>
      <c r="AJ4407" s="13">
        <f>tbl_pbp[[#This Row],[Thomas]]*tbl_pbp[[#This Row],[Impactful Play]]</f>
        <v>0</v>
      </c>
      <c r="AK4407" s="13" t="str">
        <f>VLOOKUP(tbl_pbp[[#This Row],[Play Saints Win % Increase]], tbl_impact[],3,TRUE)</f>
        <v>Scented (0 to +5%)</v>
      </c>
    </row>
    <row r="4408" spans="1:37">
      <c r="A4408" s="1">
        <v>83</v>
      </c>
      <c r="B4408" s="5">
        <v>0.56200000000000006</v>
      </c>
      <c r="C4408" t="s">
        <v>5460</v>
      </c>
      <c r="D4408">
        <v>0</v>
      </c>
      <c r="E4408">
        <v>0</v>
      </c>
      <c r="F4408">
        <v>2</v>
      </c>
      <c r="G4408">
        <v>10</v>
      </c>
      <c r="H4408">
        <v>9</v>
      </c>
      <c r="I4408">
        <v>10</v>
      </c>
      <c r="J4408">
        <v>52</v>
      </c>
      <c r="K4408" t="s">
        <v>5211</v>
      </c>
      <c r="L4408">
        <v>1</v>
      </c>
      <c r="M4408">
        <v>52</v>
      </c>
      <c r="N4408" t="s">
        <v>5461</v>
      </c>
      <c r="O4408" t="s">
        <v>356</v>
      </c>
      <c r="P4408" t="s">
        <v>22</v>
      </c>
      <c r="Q4408" t="s">
        <v>37</v>
      </c>
      <c r="S4408" t="s">
        <v>33</v>
      </c>
      <c r="T4408" t="s">
        <v>5320</v>
      </c>
      <c r="U4408" t="s">
        <v>5462</v>
      </c>
      <c r="V4408" t="s">
        <v>5209</v>
      </c>
      <c r="X4408" t="str">
        <f>VLOOKUP(pbp!V1641, games!$B$2:$R$40, 3, FALSE)</f>
        <v>2019-11-17T18:00Z</v>
      </c>
      <c r="Y4408">
        <f>VLOOKUP(1*V4408,NFLGames!$H$11:$H$555,1,FALSE)</f>
        <v>401220321</v>
      </c>
      <c r="Z4408">
        <f>VLOOKUP($Y4408, NFLGames!$H$11:$K$555,2,FALSE)</f>
        <v>2020</v>
      </c>
      <c r="AA4408">
        <f>VLOOKUP($Y4408, NFLGames!$H$11:$K$555,3,FALSE)</f>
        <v>11</v>
      </c>
      <c r="AB4408" s="6">
        <f>IF(A4409=0, 0, AH4409-tbl_pbp[[#This Row],[Saints Win %]])</f>
        <v>-2.4000000000000021E-2</v>
      </c>
      <c r="AE4408">
        <f>ABS(tbl_pbp[[#This Row],[play.homeScore]]-tbl_pbp[[#This Row],[play.awayScore]])</f>
        <v>1</v>
      </c>
      <c r="AF4408">
        <f>IF(tbl_pbp[[#This Row],[Play Saints Win % Increase]]&gt;=$AF$4,1,0)</f>
        <v>0</v>
      </c>
      <c r="AG4408" t="str">
        <f>VLOOKUP(tbl_pbp[[#This Row],[gameId]], games!$B$2:$T$40, 9, FALSE)</f>
        <v>atlanta-falcons</v>
      </c>
      <c r="AH4408" s="5">
        <f>IF(tbl_pbp[[#This Row],[AwayTeam]] &lt;&gt; "new-orleans-saints", tbl_pbp[[#This Row],[homeWinPercentage]], 1-tbl_pbp[[#This Row],[homeWinPercentage]])</f>
        <v>0.56200000000000006</v>
      </c>
      <c r="AI4408" s="13">
        <f>tbl_pbp[[#This Row],[Kamara]]*tbl_pbp[[#This Row],[Impactful Play]]</f>
        <v>0</v>
      </c>
      <c r="AJ4408" s="13">
        <f>tbl_pbp[[#This Row],[Thomas]]*tbl_pbp[[#This Row],[Impactful Play]]</f>
        <v>0</v>
      </c>
      <c r="AK4408" s="13" t="str">
        <f>VLOOKUP(tbl_pbp[[#This Row],[Play Saints Win % Increase]], tbl_impact[],3,TRUE)</f>
        <v>Bad (0 to -5%)</v>
      </c>
    </row>
    <row r="4409" spans="1:37">
      <c r="A4409" s="1">
        <v>84</v>
      </c>
      <c r="B4409" s="5">
        <v>0.53800000000000003</v>
      </c>
      <c r="C4409" t="s">
        <v>5463</v>
      </c>
      <c r="D4409">
        <v>0</v>
      </c>
      <c r="E4409">
        <v>0</v>
      </c>
      <c r="F4409">
        <v>2</v>
      </c>
      <c r="G4409">
        <v>10</v>
      </c>
      <c r="H4409">
        <v>9</v>
      </c>
      <c r="I4409">
        <v>10</v>
      </c>
      <c r="J4409">
        <v>52</v>
      </c>
      <c r="K4409" t="s">
        <v>5211</v>
      </c>
      <c r="L4409">
        <v>2</v>
      </c>
      <c r="M4409">
        <v>52</v>
      </c>
      <c r="N4409" t="s">
        <v>5464</v>
      </c>
      <c r="O4409" t="s">
        <v>3524</v>
      </c>
      <c r="P4409" t="s">
        <v>30</v>
      </c>
      <c r="Q4409" t="s">
        <v>31</v>
      </c>
      <c r="R4409" t="s">
        <v>32</v>
      </c>
      <c r="S4409" t="s">
        <v>120</v>
      </c>
      <c r="T4409" t="s">
        <v>5320</v>
      </c>
      <c r="U4409" t="s">
        <v>5465</v>
      </c>
      <c r="V4409" t="s">
        <v>5209</v>
      </c>
      <c r="X4409" t="str">
        <f>VLOOKUP(pbp!V1642, games!$B$2:$R$40, 3, FALSE)</f>
        <v>2019-11-17T18:00Z</v>
      </c>
      <c r="Y4409">
        <f>VLOOKUP(1*V4409,NFLGames!$H$11:$H$555,1,FALSE)</f>
        <v>401220321</v>
      </c>
      <c r="Z4409">
        <f>VLOOKUP($Y4409, NFLGames!$H$11:$K$555,2,FALSE)</f>
        <v>2020</v>
      </c>
      <c r="AA4409">
        <f>VLOOKUP($Y4409, NFLGames!$H$11:$K$555,3,FALSE)</f>
        <v>11</v>
      </c>
      <c r="AB4409" s="6">
        <f>IF(A4410=0, 0, AH4410-tbl_pbp[[#This Row],[Saints Win %]])</f>
        <v>-8.0000000000000071E-3</v>
      </c>
      <c r="AE4409">
        <f>ABS(tbl_pbp[[#This Row],[play.homeScore]]-tbl_pbp[[#This Row],[play.awayScore]])</f>
        <v>1</v>
      </c>
      <c r="AF4409">
        <f>IF(tbl_pbp[[#This Row],[Play Saints Win % Increase]]&gt;=$AF$4,1,0)</f>
        <v>0</v>
      </c>
      <c r="AG4409" t="str">
        <f>VLOOKUP(tbl_pbp[[#This Row],[gameId]], games!$B$2:$T$40, 9, FALSE)</f>
        <v>atlanta-falcons</v>
      </c>
      <c r="AH4409" s="5">
        <f>IF(tbl_pbp[[#This Row],[AwayTeam]] &lt;&gt; "new-orleans-saints", tbl_pbp[[#This Row],[homeWinPercentage]], 1-tbl_pbp[[#This Row],[homeWinPercentage]])</f>
        <v>0.53800000000000003</v>
      </c>
      <c r="AI4409" s="13">
        <f>tbl_pbp[[#This Row],[Kamara]]*tbl_pbp[[#This Row],[Impactful Play]]</f>
        <v>0</v>
      </c>
      <c r="AJ4409" s="13">
        <f>tbl_pbp[[#This Row],[Thomas]]*tbl_pbp[[#This Row],[Impactful Play]]</f>
        <v>0</v>
      </c>
      <c r="AK4409" s="13" t="str">
        <f>VLOOKUP(tbl_pbp[[#This Row],[Play Saints Win % Increase]], tbl_impact[],3,TRUE)</f>
        <v>Bad (0 to -5%)</v>
      </c>
    </row>
    <row r="4410" spans="1:37">
      <c r="A4410" s="1">
        <v>85</v>
      </c>
      <c r="B4410" s="5">
        <v>0.53</v>
      </c>
      <c r="C4410" t="s">
        <v>5466</v>
      </c>
      <c r="D4410">
        <v>0</v>
      </c>
      <c r="E4410">
        <v>0</v>
      </c>
      <c r="F4410">
        <v>2</v>
      </c>
      <c r="G4410">
        <v>10</v>
      </c>
      <c r="H4410">
        <v>9</v>
      </c>
      <c r="I4410">
        <v>10</v>
      </c>
      <c r="J4410">
        <v>47</v>
      </c>
      <c r="K4410" t="s">
        <v>5211</v>
      </c>
      <c r="L4410">
        <v>1</v>
      </c>
      <c r="M4410">
        <v>47</v>
      </c>
      <c r="N4410" t="s">
        <v>5467</v>
      </c>
      <c r="O4410" t="s">
        <v>1454</v>
      </c>
      <c r="P4410" t="s">
        <v>30</v>
      </c>
      <c r="Q4410" t="s">
        <v>31</v>
      </c>
      <c r="R4410" t="s">
        <v>32</v>
      </c>
      <c r="S4410" t="s">
        <v>33</v>
      </c>
      <c r="T4410" t="s">
        <v>2150</v>
      </c>
      <c r="U4410" t="s">
        <v>2151</v>
      </c>
      <c r="V4410" t="s">
        <v>5209</v>
      </c>
      <c r="X4410" t="str">
        <f>VLOOKUP(pbp!V1643, games!$B$2:$R$40, 3, FALSE)</f>
        <v>2019-11-17T18:00Z</v>
      </c>
      <c r="Y4410">
        <f>VLOOKUP(1*V4410,NFLGames!$H$11:$H$555,1,FALSE)</f>
        <v>401220321</v>
      </c>
      <c r="Z4410">
        <f>VLOOKUP($Y4410, NFLGames!$H$11:$K$555,2,FALSE)</f>
        <v>2020</v>
      </c>
      <c r="AA4410">
        <f>VLOOKUP($Y4410, NFLGames!$H$11:$K$555,3,FALSE)</f>
        <v>11</v>
      </c>
      <c r="AB4410" s="6">
        <f>IF(A4411=0, 0, AH4411-tbl_pbp[[#This Row],[Saints Win %]])</f>
        <v>8.2999999999999963E-2</v>
      </c>
      <c r="AE4410">
        <f>ABS(tbl_pbp[[#This Row],[play.homeScore]]-tbl_pbp[[#This Row],[play.awayScore]])</f>
        <v>1</v>
      </c>
      <c r="AF4410">
        <f>IF(tbl_pbp[[#This Row],[Play Saints Win % Increase]]&gt;=$AF$4,1,0)</f>
        <v>0</v>
      </c>
      <c r="AG4410" t="str">
        <f>VLOOKUP(tbl_pbp[[#This Row],[gameId]], games!$B$2:$T$40, 9, FALSE)</f>
        <v>atlanta-falcons</v>
      </c>
      <c r="AH4410" s="5">
        <f>IF(tbl_pbp[[#This Row],[AwayTeam]] &lt;&gt; "new-orleans-saints", tbl_pbp[[#This Row],[homeWinPercentage]], 1-tbl_pbp[[#This Row],[homeWinPercentage]])</f>
        <v>0.53</v>
      </c>
      <c r="AI4410" s="13">
        <f>tbl_pbp[[#This Row],[Kamara]]*tbl_pbp[[#This Row],[Impactful Play]]</f>
        <v>0</v>
      </c>
      <c r="AJ4410" s="13">
        <f>tbl_pbp[[#This Row],[Thomas]]*tbl_pbp[[#This Row],[Impactful Play]]</f>
        <v>0</v>
      </c>
      <c r="AK4410" s="13" t="str">
        <f>VLOOKUP(tbl_pbp[[#This Row],[Play Saints Win % Increase]], tbl_impact[],3,TRUE)</f>
        <v>Perfumed (5 to + 10%)</v>
      </c>
    </row>
    <row r="4411" spans="1:37">
      <c r="A4411" s="1">
        <v>86</v>
      </c>
      <c r="B4411" s="5">
        <v>0.61299999999999999</v>
      </c>
      <c r="C4411" t="s">
        <v>5468</v>
      </c>
      <c r="D4411">
        <v>0</v>
      </c>
      <c r="E4411">
        <v>0</v>
      </c>
      <c r="F4411">
        <v>2</v>
      </c>
      <c r="G4411">
        <v>10</v>
      </c>
      <c r="H4411">
        <v>9</v>
      </c>
      <c r="I4411">
        <v>2</v>
      </c>
      <c r="J4411">
        <v>39</v>
      </c>
      <c r="K4411" t="s">
        <v>5211</v>
      </c>
      <c r="L4411">
        <v>2</v>
      </c>
      <c r="M4411">
        <v>47</v>
      </c>
      <c r="N4411" t="s">
        <v>5469</v>
      </c>
      <c r="O4411" t="s">
        <v>437</v>
      </c>
      <c r="P4411" t="s">
        <v>22</v>
      </c>
      <c r="Q4411" t="s">
        <v>37</v>
      </c>
      <c r="S4411" t="s">
        <v>51</v>
      </c>
      <c r="T4411" t="s">
        <v>463</v>
      </c>
      <c r="U4411" t="s">
        <v>5470</v>
      </c>
      <c r="V4411" t="s">
        <v>5209</v>
      </c>
      <c r="X4411" t="str">
        <f>VLOOKUP(pbp!V1644, games!$B$2:$R$40, 3, FALSE)</f>
        <v>2019-11-17T18:00Z</v>
      </c>
      <c r="Y4411">
        <f>VLOOKUP(1*V4411,NFLGames!$H$11:$H$555,1,FALSE)</f>
        <v>401220321</v>
      </c>
      <c r="Z4411">
        <f>VLOOKUP($Y4411, NFLGames!$H$11:$K$555,2,FALSE)</f>
        <v>2020</v>
      </c>
      <c r="AA4411">
        <f>VLOOKUP($Y4411, NFLGames!$H$11:$K$555,3,FALSE)</f>
        <v>11</v>
      </c>
      <c r="AB4411" s="6">
        <f>IF(A4412=0, 0, AH4412-tbl_pbp[[#This Row],[Saints Win %]])</f>
        <v>3.0000000000000027E-3</v>
      </c>
      <c r="AE4411">
        <f>ABS(tbl_pbp[[#This Row],[play.homeScore]]-tbl_pbp[[#This Row],[play.awayScore]])</f>
        <v>1</v>
      </c>
      <c r="AF4411">
        <f>IF(tbl_pbp[[#This Row],[Play Saints Win % Increase]]&gt;=$AF$4,1,0)</f>
        <v>0</v>
      </c>
      <c r="AG4411" t="str">
        <f>VLOOKUP(tbl_pbp[[#This Row],[gameId]], games!$B$2:$T$40, 9, FALSE)</f>
        <v>atlanta-falcons</v>
      </c>
      <c r="AH4411" s="5">
        <f>IF(tbl_pbp[[#This Row],[AwayTeam]] &lt;&gt; "new-orleans-saints", tbl_pbp[[#This Row],[homeWinPercentage]], 1-tbl_pbp[[#This Row],[homeWinPercentage]])</f>
        <v>0.61299999999999999</v>
      </c>
      <c r="AI4411" s="13">
        <f>tbl_pbp[[#This Row],[Kamara]]*tbl_pbp[[#This Row],[Impactful Play]]</f>
        <v>0</v>
      </c>
      <c r="AJ4411" s="13">
        <f>tbl_pbp[[#This Row],[Thomas]]*tbl_pbp[[#This Row],[Impactful Play]]</f>
        <v>0</v>
      </c>
      <c r="AK4411" s="13" t="str">
        <f>VLOOKUP(tbl_pbp[[#This Row],[Play Saints Win % Increase]], tbl_impact[],3,TRUE)</f>
        <v>Scented (0 to +5%)</v>
      </c>
    </row>
    <row r="4412" spans="1:37">
      <c r="A4412" s="1">
        <v>87</v>
      </c>
      <c r="B4412" s="5">
        <v>0.61599999999999999</v>
      </c>
      <c r="C4412" t="s">
        <v>5471</v>
      </c>
      <c r="D4412">
        <v>0</v>
      </c>
      <c r="E4412">
        <v>0</v>
      </c>
      <c r="F4412">
        <v>2</v>
      </c>
      <c r="G4412">
        <v>10</v>
      </c>
      <c r="H4412">
        <v>9</v>
      </c>
      <c r="I4412">
        <v>2</v>
      </c>
      <c r="J4412">
        <v>39</v>
      </c>
      <c r="K4412" t="s">
        <v>5211</v>
      </c>
      <c r="L4412">
        <v>3</v>
      </c>
      <c r="M4412">
        <v>39</v>
      </c>
      <c r="N4412" t="s">
        <v>5472</v>
      </c>
      <c r="O4412" t="s">
        <v>357</v>
      </c>
      <c r="P4412" t="s">
        <v>167</v>
      </c>
      <c r="Q4412" t="s">
        <v>168</v>
      </c>
      <c r="S4412" t="s">
        <v>241</v>
      </c>
      <c r="T4412" t="s">
        <v>463</v>
      </c>
      <c r="U4412" t="s">
        <v>5473</v>
      </c>
      <c r="V4412" t="s">
        <v>5209</v>
      </c>
      <c r="X4412" t="str">
        <f>VLOOKUP(pbp!V1645, games!$B$2:$R$40, 3, FALSE)</f>
        <v>2019-11-17T18:00Z</v>
      </c>
      <c r="Y4412">
        <f>VLOOKUP(1*V4412,NFLGames!$H$11:$H$555,1,FALSE)</f>
        <v>401220321</v>
      </c>
      <c r="Z4412">
        <f>VLOOKUP($Y4412, NFLGames!$H$11:$K$555,2,FALSE)</f>
        <v>2020</v>
      </c>
      <c r="AA4412">
        <f>VLOOKUP($Y4412, NFLGames!$H$11:$K$555,3,FALSE)</f>
        <v>11</v>
      </c>
      <c r="AB4412" s="6">
        <f>IF(A4413=0, 0, AH4413-tbl_pbp[[#This Row],[Saints Win %]])</f>
        <v>1.0000000000000009E-2</v>
      </c>
      <c r="AE4412">
        <f>ABS(tbl_pbp[[#This Row],[play.homeScore]]-tbl_pbp[[#This Row],[play.awayScore]])</f>
        <v>1</v>
      </c>
      <c r="AF4412">
        <f>IF(tbl_pbp[[#This Row],[Play Saints Win % Increase]]&gt;=$AF$4,1,0)</f>
        <v>0</v>
      </c>
      <c r="AG4412" t="str">
        <f>VLOOKUP(tbl_pbp[[#This Row],[gameId]], games!$B$2:$T$40, 9, FALSE)</f>
        <v>atlanta-falcons</v>
      </c>
      <c r="AH4412" s="5">
        <f>IF(tbl_pbp[[#This Row],[AwayTeam]] &lt;&gt; "new-orleans-saints", tbl_pbp[[#This Row],[homeWinPercentage]], 1-tbl_pbp[[#This Row],[homeWinPercentage]])</f>
        <v>0.61599999999999999</v>
      </c>
      <c r="AI4412" s="13">
        <f>tbl_pbp[[#This Row],[Kamara]]*tbl_pbp[[#This Row],[Impactful Play]]</f>
        <v>0</v>
      </c>
      <c r="AJ4412" s="13">
        <f>tbl_pbp[[#This Row],[Thomas]]*tbl_pbp[[#This Row],[Impactful Play]]</f>
        <v>0</v>
      </c>
      <c r="AK4412" s="13" t="str">
        <f>VLOOKUP(tbl_pbp[[#This Row],[Play Saints Win % Increase]], tbl_impact[],3,TRUE)</f>
        <v>Scented (0 to +5%)</v>
      </c>
    </row>
    <row r="4413" spans="1:37">
      <c r="A4413" s="1">
        <v>88</v>
      </c>
      <c r="B4413" s="5">
        <v>0.626</v>
      </c>
      <c r="C4413" t="s">
        <v>5474</v>
      </c>
      <c r="D4413">
        <v>0</v>
      </c>
      <c r="E4413">
        <v>0</v>
      </c>
      <c r="F4413">
        <v>2</v>
      </c>
      <c r="G4413">
        <v>10</v>
      </c>
      <c r="H4413">
        <v>9</v>
      </c>
      <c r="I4413">
        <v>10</v>
      </c>
      <c r="J4413">
        <v>47</v>
      </c>
      <c r="K4413" t="s">
        <v>5211</v>
      </c>
      <c r="L4413">
        <v>4</v>
      </c>
      <c r="M4413">
        <v>47</v>
      </c>
      <c r="N4413" t="s">
        <v>5475</v>
      </c>
      <c r="O4413" t="s">
        <v>507</v>
      </c>
      <c r="P4413" t="s">
        <v>124</v>
      </c>
      <c r="Q4413" t="s">
        <v>125</v>
      </c>
      <c r="R4413" t="s">
        <v>126</v>
      </c>
      <c r="V4413" t="s">
        <v>5209</v>
      </c>
      <c r="X4413" t="str">
        <f>VLOOKUP(pbp!V1646, games!$B$2:$R$40, 3, FALSE)</f>
        <v>2019-11-17T18:00Z</v>
      </c>
      <c r="Y4413">
        <f>VLOOKUP(1*V4413,NFLGames!$H$11:$H$555,1,FALSE)</f>
        <v>401220321</v>
      </c>
      <c r="Z4413">
        <f>VLOOKUP($Y4413, NFLGames!$H$11:$K$555,2,FALSE)</f>
        <v>2020</v>
      </c>
      <c r="AA4413">
        <f>VLOOKUP($Y4413, NFLGames!$H$11:$K$555,3,FALSE)</f>
        <v>11</v>
      </c>
      <c r="AB4413" s="6">
        <f>IF(A4414=0, 0, AH4414-tbl_pbp[[#This Row],[Saints Win %]])</f>
        <v>-8.6999999999999966E-2</v>
      </c>
      <c r="AE4413">
        <f>ABS(tbl_pbp[[#This Row],[play.homeScore]]-tbl_pbp[[#This Row],[play.awayScore]])</f>
        <v>1</v>
      </c>
      <c r="AF4413">
        <f>IF(tbl_pbp[[#This Row],[Play Saints Win % Increase]]&gt;=$AF$4,1,0)</f>
        <v>0</v>
      </c>
      <c r="AG4413" t="str">
        <f>VLOOKUP(tbl_pbp[[#This Row],[gameId]], games!$B$2:$T$40, 9, FALSE)</f>
        <v>atlanta-falcons</v>
      </c>
      <c r="AH4413" s="5">
        <f>IF(tbl_pbp[[#This Row],[AwayTeam]] &lt;&gt; "new-orleans-saints", tbl_pbp[[#This Row],[homeWinPercentage]], 1-tbl_pbp[[#This Row],[homeWinPercentage]])</f>
        <v>0.626</v>
      </c>
      <c r="AI4413" s="13">
        <f>tbl_pbp[[#This Row],[Kamara]]*tbl_pbp[[#This Row],[Impactful Play]]</f>
        <v>0</v>
      </c>
      <c r="AJ4413" s="13">
        <f>tbl_pbp[[#This Row],[Thomas]]*tbl_pbp[[#This Row],[Impactful Play]]</f>
        <v>0</v>
      </c>
      <c r="AK4413" s="13" t="str">
        <f>VLOOKUP(tbl_pbp[[#This Row],[Play Saints Win % Increase]], tbl_impact[],3,TRUE)</f>
        <v>Smelly (worse than-5% -&gt; -10%)</v>
      </c>
    </row>
    <row r="4414" spans="1:37">
      <c r="A4414" s="1">
        <v>89</v>
      </c>
      <c r="B4414" s="5">
        <v>0.53900000000000003</v>
      </c>
      <c r="C4414" t="s">
        <v>5476</v>
      </c>
      <c r="D4414">
        <v>0</v>
      </c>
      <c r="E4414">
        <v>0</v>
      </c>
      <c r="F4414">
        <v>2</v>
      </c>
      <c r="G4414">
        <v>10</v>
      </c>
      <c r="H4414">
        <v>9</v>
      </c>
      <c r="I4414">
        <v>10</v>
      </c>
      <c r="J4414">
        <v>47</v>
      </c>
      <c r="K4414" t="s">
        <v>5211</v>
      </c>
      <c r="L4414">
        <v>4</v>
      </c>
      <c r="M4414">
        <v>47</v>
      </c>
      <c r="N4414" t="s">
        <v>5477</v>
      </c>
      <c r="O4414" t="s">
        <v>507</v>
      </c>
      <c r="P4414" t="s">
        <v>450</v>
      </c>
      <c r="Q4414" t="s">
        <v>451</v>
      </c>
      <c r="R4414" t="s">
        <v>452</v>
      </c>
      <c r="S4414" t="s">
        <v>1081</v>
      </c>
      <c r="T4414" t="s">
        <v>2150</v>
      </c>
      <c r="U4414" t="s">
        <v>5478</v>
      </c>
      <c r="V4414" t="s">
        <v>5209</v>
      </c>
      <c r="X4414" t="str">
        <f>VLOOKUP(pbp!V1647, games!$B$2:$R$40, 3, FALSE)</f>
        <v>2019-11-17T18:00Z</v>
      </c>
      <c r="Y4414">
        <f>VLOOKUP(1*V4414,NFLGames!$H$11:$H$555,1,FALSE)</f>
        <v>401220321</v>
      </c>
      <c r="Z4414">
        <f>VLOOKUP($Y4414, NFLGames!$H$11:$K$555,2,FALSE)</f>
        <v>2020</v>
      </c>
      <c r="AA4414">
        <f>VLOOKUP($Y4414, NFLGames!$H$11:$K$555,3,FALSE)</f>
        <v>11</v>
      </c>
      <c r="AB4414" s="6">
        <f>IF(A4415=0, 0, AH4415-tbl_pbp[[#This Row],[Saints Win %]])</f>
        <v>0.121</v>
      </c>
      <c r="AE4414">
        <f>ABS(tbl_pbp[[#This Row],[play.homeScore]]-tbl_pbp[[#This Row],[play.awayScore]])</f>
        <v>1</v>
      </c>
      <c r="AF4414">
        <f>IF(tbl_pbp[[#This Row],[Play Saints Win % Increase]]&gt;=$AF$4,1,0)</f>
        <v>1</v>
      </c>
      <c r="AG4414" t="str">
        <f>VLOOKUP(tbl_pbp[[#This Row],[gameId]], games!$B$2:$T$40, 9, FALSE)</f>
        <v>atlanta-falcons</v>
      </c>
      <c r="AH4414" s="5">
        <f>IF(tbl_pbp[[#This Row],[AwayTeam]] &lt;&gt; "new-orleans-saints", tbl_pbp[[#This Row],[homeWinPercentage]], 1-tbl_pbp[[#This Row],[homeWinPercentage]])</f>
        <v>0.53900000000000003</v>
      </c>
      <c r="AI4414" s="13">
        <f>tbl_pbp[[#This Row],[Kamara]]*tbl_pbp[[#This Row],[Impactful Play]]</f>
        <v>0</v>
      </c>
      <c r="AJ4414" s="13">
        <f>tbl_pbp[[#This Row],[Thomas]]*tbl_pbp[[#This Row],[Impactful Play]]</f>
        <v>0</v>
      </c>
      <c r="AK4414" s="13" t="str">
        <f>VLOOKUP(tbl_pbp[[#This Row],[Play Saints Win % Increase]], tbl_impact[],3,TRUE)</f>
        <v>Fragrant (10% to 20%)</v>
      </c>
    </row>
    <row r="4415" spans="1:37">
      <c r="A4415" s="1">
        <v>90</v>
      </c>
      <c r="B4415" s="5">
        <v>0.66</v>
      </c>
      <c r="C4415" t="s">
        <v>5479</v>
      </c>
      <c r="D4415">
        <v>0</v>
      </c>
      <c r="E4415">
        <v>0</v>
      </c>
      <c r="F4415">
        <v>2</v>
      </c>
      <c r="G4415">
        <v>10</v>
      </c>
      <c r="H4415">
        <v>9</v>
      </c>
      <c r="I4415">
        <v>0</v>
      </c>
      <c r="J4415">
        <v>0</v>
      </c>
      <c r="L4415">
        <v>0</v>
      </c>
      <c r="M4415">
        <v>0</v>
      </c>
      <c r="N4415" t="s">
        <v>245</v>
      </c>
      <c r="O4415" t="s">
        <v>143</v>
      </c>
      <c r="P4415" t="s">
        <v>246</v>
      </c>
      <c r="Q4415" t="s">
        <v>247</v>
      </c>
      <c r="R4415" t="s">
        <v>248</v>
      </c>
      <c r="V4415" t="s">
        <v>5209</v>
      </c>
      <c r="X4415" t="str">
        <f>VLOOKUP(pbp!V1648, games!$B$2:$R$40, 3, FALSE)</f>
        <v>2019-11-17T18:00Z</v>
      </c>
      <c r="Y4415">
        <f>VLOOKUP(1*V4415,NFLGames!$H$11:$H$555,1,FALSE)</f>
        <v>401220321</v>
      </c>
      <c r="Z4415">
        <f>VLOOKUP($Y4415, NFLGames!$H$11:$K$555,2,FALSE)</f>
        <v>2020</v>
      </c>
      <c r="AA4415">
        <f>VLOOKUP($Y4415, NFLGames!$H$11:$K$555,3,FALSE)</f>
        <v>11</v>
      </c>
      <c r="AB4415" s="6">
        <f>IF(A4416=0, 0, AH4416-tbl_pbp[[#This Row],[Saints Win %]])</f>
        <v>-4.0000000000000036E-3</v>
      </c>
      <c r="AE4415">
        <f>ABS(tbl_pbp[[#This Row],[play.homeScore]]-tbl_pbp[[#This Row],[play.awayScore]])</f>
        <v>1</v>
      </c>
      <c r="AF4415">
        <f>IF(tbl_pbp[[#This Row],[Play Saints Win % Increase]]&gt;=$AF$4,1,0)</f>
        <v>0</v>
      </c>
      <c r="AG4415" t="str">
        <f>VLOOKUP(tbl_pbp[[#This Row],[gameId]], games!$B$2:$T$40, 9, FALSE)</f>
        <v>atlanta-falcons</v>
      </c>
      <c r="AH4415" s="5">
        <f>IF(tbl_pbp[[#This Row],[AwayTeam]] &lt;&gt; "new-orleans-saints", tbl_pbp[[#This Row],[homeWinPercentage]], 1-tbl_pbp[[#This Row],[homeWinPercentage]])</f>
        <v>0.66</v>
      </c>
      <c r="AI4415" s="13">
        <f>tbl_pbp[[#This Row],[Kamara]]*tbl_pbp[[#This Row],[Impactful Play]]</f>
        <v>0</v>
      </c>
      <c r="AJ4415" s="13">
        <f>tbl_pbp[[#This Row],[Thomas]]*tbl_pbp[[#This Row],[Impactful Play]]</f>
        <v>0</v>
      </c>
      <c r="AK4415" s="13" t="str">
        <f>VLOOKUP(tbl_pbp[[#This Row],[Play Saints Win % Increase]], tbl_impact[],3,TRUE)</f>
        <v>Bad (0 to -5%)</v>
      </c>
    </row>
    <row r="4416" spans="1:37">
      <c r="A4416" s="1">
        <v>91</v>
      </c>
      <c r="B4416" s="5">
        <v>0.65600000000000003</v>
      </c>
      <c r="C4416" t="s">
        <v>5480</v>
      </c>
      <c r="D4416">
        <v>0</v>
      </c>
      <c r="E4416">
        <v>0</v>
      </c>
      <c r="F4416">
        <v>3</v>
      </c>
      <c r="G4416">
        <v>10</v>
      </c>
      <c r="H4416">
        <v>9</v>
      </c>
      <c r="I4416">
        <v>0</v>
      </c>
      <c r="J4416">
        <v>0</v>
      </c>
      <c r="K4416" t="s">
        <v>5211</v>
      </c>
      <c r="L4416">
        <v>0</v>
      </c>
      <c r="M4416">
        <v>65</v>
      </c>
      <c r="N4416" t="s">
        <v>5481</v>
      </c>
      <c r="O4416" t="s">
        <v>24</v>
      </c>
      <c r="P4416" t="s">
        <v>3416</v>
      </c>
      <c r="Q4416" t="s">
        <v>3417</v>
      </c>
      <c r="V4416" t="s">
        <v>5209</v>
      </c>
      <c r="X4416" t="str">
        <f>VLOOKUP(pbp!V1649, games!$B$2:$R$40, 3, FALSE)</f>
        <v>2019-11-17T18:00Z</v>
      </c>
      <c r="Y4416">
        <f>VLOOKUP(1*V4416,NFLGames!$H$11:$H$555,1,FALSE)</f>
        <v>401220321</v>
      </c>
      <c r="Z4416">
        <f>VLOOKUP($Y4416, NFLGames!$H$11:$K$555,2,FALSE)</f>
        <v>2020</v>
      </c>
      <c r="AA4416">
        <f>VLOOKUP($Y4416, NFLGames!$H$11:$K$555,3,FALSE)</f>
        <v>11</v>
      </c>
      <c r="AB4416" s="6">
        <f>IF(A4417=0, 0, AH4417-tbl_pbp[[#This Row],[Saints Win %]])</f>
        <v>-6.1000000000000054E-2</v>
      </c>
      <c r="AE4416">
        <f>ABS(tbl_pbp[[#This Row],[play.homeScore]]-tbl_pbp[[#This Row],[play.awayScore]])</f>
        <v>1</v>
      </c>
      <c r="AF4416">
        <f>IF(tbl_pbp[[#This Row],[Play Saints Win % Increase]]&gt;=$AF$4,1,0)</f>
        <v>0</v>
      </c>
      <c r="AG4416" t="str">
        <f>VLOOKUP(tbl_pbp[[#This Row],[gameId]], games!$B$2:$T$40, 9, FALSE)</f>
        <v>atlanta-falcons</v>
      </c>
      <c r="AH4416" s="5">
        <f>IF(tbl_pbp[[#This Row],[AwayTeam]] &lt;&gt; "new-orleans-saints", tbl_pbp[[#This Row],[homeWinPercentage]], 1-tbl_pbp[[#This Row],[homeWinPercentage]])</f>
        <v>0.65600000000000003</v>
      </c>
      <c r="AI4416" s="13">
        <f>tbl_pbp[[#This Row],[Kamara]]*tbl_pbp[[#This Row],[Impactful Play]]</f>
        <v>0</v>
      </c>
      <c r="AJ4416" s="13">
        <f>tbl_pbp[[#This Row],[Thomas]]*tbl_pbp[[#This Row],[Impactful Play]]</f>
        <v>0</v>
      </c>
      <c r="AK4416" s="13" t="str">
        <f>VLOOKUP(tbl_pbp[[#This Row],[Play Saints Win % Increase]], tbl_impact[],3,TRUE)</f>
        <v>Smelly (worse than-5% -&gt; -10%)</v>
      </c>
    </row>
    <row r="4417" spans="1:37">
      <c r="A4417" s="1">
        <v>92</v>
      </c>
      <c r="B4417" s="5">
        <v>0.59499999999999997</v>
      </c>
      <c r="C4417" t="s">
        <v>5482</v>
      </c>
      <c r="D4417">
        <v>0</v>
      </c>
      <c r="E4417">
        <v>0</v>
      </c>
      <c r="F4417">
        <v>3</v>
      </c>
      <c r="G4417">
        <v>10</v>
      </c>
      <c r="H4417">
        <v>9</v>
      </c>
      <c r="I4417">
        <v>10</v>
      </c>
      <c r="J4417">
        <v>20</v>
      </c>
      <c r="K4417" t="s">
        <v>29</v>
      </c>
      <c r="L4417">
        <v>1</v>
      </c>
      <c r="M4417">
        <v>80</v>
      </c>
      <c r="N4417" t="s">
        <v>5483</v>
      </c>
      <c r="O4417" t="s">
        <v>5484</v>
      </c>
      <c r="P4417" t="s">
        <v>45</v>
      </c>
      <c r="Q4417" t="s">
        <v>46</v>
      </c>
      <c r="R4417" t="s">
        <v>47</v>
      </c>
      <c r="S4417" t="s">
        <v>33</v>
      </c>
      <c r="T4417" t="s">
        <v>165</v>
      </c>
      <c r="U4417" t="s">
        <v>571</v>
      </c>
      <c r="V4417" t="s">
        <v>5209</v>
      </c>
      <c r="X4417" t="str">
        <f>VLOOKUP(pbp!V1650, games!$B$2:$R$40, 3, FALSE)</f>
        <v>2019-11-17T18:00Z</v>
      </c>
      <c r="Y4417">
        <f>VLOOKUP(1*V4417,NFLGames!$H$11:$H$555,1,FALSE)</f>
        <v>401220321</v>
      </c>
      <c r="Z4417">
        <f>VLOOKUP($Y4417, NFLGames!$H$11:$K$555,2,FALSE)</f>
        <v>2020</v>
      </c>
      <c r="AA4417">
        <f>VLOOKUP($Y4417, NFLGames!$H$11:$K$555,3,FALSE)</f>
        <v>11</v>
      </c>
      <c r="AB4417" s="6">
        <f>IF(A4418=0, 0, AH4418-tbl_pbp[[#This Row],[Saints Win %]])</f>
        <v>2.9000000000000026E-2</v>
      </c>
      <c r="AC4417">
        <v>1</v>
      </c>
      <c r="AE4417">
        <f>ABS(tbl_pbp[[#This Row],[play.homeScore]]-tbl_pbp[[#This Row],[play.awayScore]])</f>
        <v>1</v>
      </c>
      <c r="AF4417">
        <f>IF(tbl_pbp[[#This Row],[Play Saints Win % Increase]]&gt;=$AF$4,1,0)</f>
        <v>0</v>
      </c>
      <c r="AG4417" t="str">
        <f>VLOOKUP(tbl_pbp[[#This Row],[gameId]], games!$B$2:$T$40, 9, FALSE)</f>
        <v>atlanta-falcons</v>
      </c>
      <c r="AH4417" s="5">
        <f>IF(tbl_pbp[[#This Row],[AwayTeam]] &lt;&gt; "new-orleans-saints", tbl_pbp[[#This Row],[homeWinPercentage]], 1-tbl_pbp[[#This Row],[homeWinPercentage]])</f>
        <v>0.59499999999999997</v>
      </c>
      <c r="AI4417" s="13">
        <f>tbl_pbp[[#This Row],[Kamara]]*tbl_pbp[[#This Row],[Impactful Play]]</f>
        <v>0</v>
      </c>
      <c r="AJ4417" s="13">
        <f>tbl_pbp[[#This Row],[Thomas]]*tbl_pbp[[#This Row],[Impactful Play]]</f>
        <v>0</v>
      </c>
      <c r="AK4417" s="13" t="str">
        <f>VLOOKUP(tbl_pbp[[#This Row],[Play Saints Win % Increase]], tbl_impact[],3,TRUE)</f>
        <v>Scented (0 to +5%)</v>
      </c>
    </row>
    <row r="4418" spans="1:37">
      <c r="A4418" s="1">
        <v>93</v>
      </c>
      <c r="B4418" s="5">
        <v>0.624</v>
      </c>
      <c r="C4418" t="s">
        <v>5485</v>
      </c>
      <c r="D4418">
        <v>0</v>
      </c>
      <c r="E4418">
        <v>0</v>
      </c>
      <c r="F4418">
        <v>3</v>
      </c>
      <c r="G4418">
        <v>10</v>
      </c>
      <c r="H4418">
        <v>9</v>
      </c>
      <c r="I4418">
        <v>9</v>
      </c>
      <c r="J4418">
        <v>21</v>
      </c>
      <c r="K4418" t="s">
        <v>29</v>
      </c>
      <c r="L4418">
        <v>2</v>
      </c>
      <c r="M4418">
        <v>79</v>
      </c>
      <c r="N4418" t="s">
        <v>5486</v>
      </c>
      <c r="O4418" t="s">
        <v>307</v>
      </c>
      <c r="P4418" t="s">
        <v>94</v>
      </c>
      <c r="Q4418" t="s">
        <v>95</v>
      </c>
      <c r="R4418" t="s">
        <v>96</v>
      </c>
      <c r="S4418" t="s">
        <v>210</v>
      </c>
      <c r="T4418" t="s">
        <v>268</v>
      </c>
      <c r="U4418" t="s">
        <v>5487</v>
      </c>
      <c r="V4418" t="s">
        <v>5209</v>
      </c>
      <c r="X4418" t="str">
        <f>VLOOKUP(pbp!V1651, games!$B$2:$R$40, 3, FALSE)</f>
        <v>2019-11-17T18:00Z</v>
      </c>
      <c r="Y4418">
        <f>VLOOKUP(1*V4418,NFLGames!$H$11:$H$555,1,FALSE)</f>
        <v>401220321</v>
      </c>
      <c r="Z4418">
        <f>VLOOKUP($Y4418, NFLGames!$H$11:$K$555,2,FALSE)</f>
        <v>2020</v>
      </c>
      <c r="AA4418">
        <f>VLOOKUP($Y4418, NFLGames!$H$11:$K$555,3,FALSE)</f>
        <v>11</v>
      </c>
      <c r="AB4418" s="6">
        <f>IF(A4419=0, 0, AH4419-tbl_pbp[[#This Row],[Saints Win %]])</f>
        <v>3.0000000000000027E-2</v>
      </c>
      <c r="AE4418">
        <f>ABS(tbl_pbp[[#This Row],[play.homeScore]]-tbl_pbp[[#This Row],[play.awayScore]])</f>
        <v>1</v>
      </c>
      <c r="AF4418">
        <f>IF(tbl_pbp[[#This Row],[Play Saints Win % Increase]]&gt;=$AF$4,1,0)</f>
        <v>0</v>
      </c>
      <c r="AG4418" t="str">
        <f>VLOOKUP(tbl_pbp[[#This Row],[gameId]], games!$B$2:$T$40, 9, FALSE)</f>
        <v>atlanta-falcons</v>
      </c>
      <c r="AH4418" s="5">
        <f>IF(tbl_pbp[[#This Row],[AwayTeam]] &lt;&gt; "new-orleans-saints", tbl_pbp[[#This Row],[homeWinPercentage]], 1-tbl_pbp[[#This Row],[homeWinPercentage]])</f>
        <v>0.624</v>
      </c>
      <c r="AI4418" s="13">
        <f>tbl_pbp[[#This Row],[Kamara]]*tbl_pbp[[#This Row],[Impactful Play]]</f>
        <v>0</v>
      </c>
      <c r="AJ4418" s="13">
        <f>tbl_pbp[[#This Row],[Thomas]]*tbl_pbp[[#This Row],[Impactful Play]]</f>
        <v>0</v>
      </c>
      <c r="AK4418" s="13" t="str">
        <f>VLOOKUP(tbl_pbp[[#This Row],[Play Saints Win % Increase]], tbl_impact[],3,TRUE)</f>
        <v>Scented (0 to +5%)</v>
      </c>
    </row>
    <row r="4419" spans="1:37">
      <c r="A4419" s="1">
        <v>94</v>
      </c>
      <c r="B4419" s="5">
        <v>0.65400000000000003</v>
      </c>
      <c r="C4419" t="s">
        <v>5488</v>
      </c>
      <c r="D4419">
        <v>0</v>
      </c>
      <c r="E4419">
        <v>0</v>
      </c>
      <c r="F4419">
        <v>3</v>
      </c>
      <c r="G4419">
        <v>10</v>
      </c>
      <c r="H4419">
        <v>9</v>
      </c>
      <c r="I4419">
        <v>4</v>
      </c>
      <c r="J4419">
        <v>26</v>
      </c>
      <c r="K4419" t="s">
        <v>29</v>
      </c>
      <c r="L4419">
        <v>2</v>
      </c>
      <c r="M4419">
        <v>74</v>
      </c>
      <c r="N4419" t="s">
        <v>5489</v>
      </c>
      <c r="O4419" t="s">
        <v>4819</v>
      </c>
      <c r="P4419" t="s">
        <v>30</v>
      </c>
      <c r="Q4419" t="s">
        <v>31</v>
      </c>
      <c r="R4419" t="s">
        <v>32</v>
      </c>
      <c r="S4419" t="s">
        <v>135</v>
      </c>
      <c r="T4419" t="s">
        <v>221</v>
      </c>
      <c r="U4419" t="s">
        <v>5490</v>
      </c>
      <c r="V4419" t="s">
        <v>5209</v>
      </c>
      <c r="X4419" t="str">
        <f>VLOOKUP(pbp!V1652, games!$B$2:$R$40, 3, FALSE)</f>
        <v>2019-11-17T18:00Z</v>
      </c>
      <c r="Y4419">
        <f>VLOOKUP(1*V4419,NFLGames!$H$11:$H$555,1,FALSE)</f>
        <v>401220321</v>
      </c>
      <c r="Z4419">
        <f>VLOOKUP($Y4419, NFLGames!$H$11:$K$555,2,FALSE)</f>
        <v>2020</v>
      </c>
      <c r="AA4419">
        <f>VLOOKUP($Y4419, NFLGames!$H$11:$K$555,3,FALSE)</f>
        <v>11</v>
      </c>
      <c r="AB4419" s="6">
        <f>IF(A4420=0, 0, AH4420-tbl_pbp[[#This Row],[Saints Win %]])</f>
        <v>2.8000000000000025E-2</v>
      </c>
      <c r="AE4419">
        <f>ABS(tbl_pbp[[#This Row],[play.homeScore]]-tbl_pbp[[#This Row],[play.awayScore]])</f>
        <v>1</v>
      </c>
      <c r="AF4419">
        <f>IF(tbl_pbp[[#This Row],[Play Saints Win % Increase]]&gt;=$AF$4,1,0)</f>
        <v>0</v>
      </c>
      <c r="AG4419" t="str">
        <f>VLOOKUP(tbl_pbp[[#This Row],[gameId]], games!$B$2:$T$40, 9, FALSE)</f>
        <v>atlanta-falcons</v>
      </c>
      <c r="AH4419" s="5">
        <f>IF(tbl_pbp[[#This Row],[AwayTeam]] &lt;&gt; "new-orleans-saints", tbl_pbp[[#This Row],[homeWinPercentage]], 1-tbl_pbp[[#This Row],[homeWinPercentage]])</f>
        <v>0.65400000000000003</v>
      </c>
      <c r="AI4419" s="13">
        <f>tbl_pbp[[#This Row],[Kamara]]*tbl_pbp[[#This Row],[Impactful Play]]</f>
        <v>0</v>
      </c>
      <c r="AJ4419" s="13">
        <f>tbl_pbp[[#This Row],[Thomas]]*tbl_pbp[[#This Row],[Impactful Play]]</f>
        <v>0</v>
      </c>
      <c r="AK4419" s="13" t="str">
        <f>VLOOKUP(tbl_pbp[[#This Row],[Play Saints Win % Increase]], tbl_impact[],3,TRUE)</f>
        <v>Scented (0 to +5%)</v>
      </c>
    </row>
    <row r="4420" spans="1:37">
      <c r="A4420" s="1">
        <v>95</v>
      </c>
      <c r="B4420" s="5">
        <v>0.68200000000000005</v>
      </c>
      <c r="C4420" t="s">
        <v>5491</v>
      </c>
      <c r="D4420">
        <v>0</v>
      </c>
      <c r="E4420">
        <v>0</v>
      </c>
      <c r="F4420">
        <v>3</v>
      </c>
      <c r="G4420">
        <v>10</v>
      </c>
      <c r="H4420">
        <v>9</v>
      </c>
      <c r="I4420">
        <v>10</v>
      </c>
      <c r="J4420">
        <v>41</v>
      </c>
      <c r="K4420" t="s">
        <v>29</v>
      </c>
      <c r="L4420">
        <v>1</v>
      </c>
      <c r="M4420">
        <v>59</v>
      </c>
      <c r="N4420" t="s">
        <v>5492</v>
      </c>
      <c r="O4420" t="s">
        <v>5493</v>
      </c>
      <c r="P4420" t="s">
        <v>30</v>
      </c>
      <c r="Q4420" t="s">
        <v>31</v>
      </c>
      <c r="R4420" t="s">
        <v>32</v>
      </c>
      <c r="S4420" t="s">
        <v>33</v>
      </c>
      <c r="T4420" t="s">
        <v>299</v>
      </c>
      <c r="U4420" t="s">
        <v>1913</v>
      </c>
      <c r="V4420" t="s">
        <v>5209</v>
      </c>
      <c r="X4420" t="str">
        <f>VLOOKUP(pbp!V1653, games!$B$2:$R$40, 3, FALSE)</f>
        <v>2019-11-17T18:00Z</v>
      </c>
      <c r="Y4420">
        <f>VLOOKUP(1*V4420,NFLGames!$H$11:$H$555,1,FALSE)</f>
        <v>401220321</v>
      </c>
      <c r="Z4420">
        <f>VLOOKUP($Y4420, NFLGames!$H$11:$K$555,2,FALSE)</f>
        <v>2020</v>
      </c>
      <c r="AA4420">
        <f>VLOOKUP($Y4420, NFLGames!$H$11:$K$555,3,FALSE)</f>
        <v>11</v>
      </c>
      <c r="AB4420" s="6">
        <f>IF(A4421=0, 0, AH4421-tbl_pbp[[#This Row],[Saints Win %]])</f>
        <v>-5.0000000000000044E-3</v>
      </c>
      <c r="AE4420">
        <f>ABS(tbl_pbp[[#This Row],[play.homeScore]]-tbl_pbp[[#This Row],[play.awayScore]])</f>
        <v>1</v>
      </c>
      <c r="AF4420">
        <f>IF(tbl_pbp[[#This Row],[Play Saints Win % Increase]]&gt;=$AF$4,1,0)</f>
        <v>0</v>
      </c>
      <c r="AG4420" t="str">
        <f>VLOOKUP(tbl_pbp[[#This Row],[gameId]], games!$B$2:$T$40, 9, FALSE)</f>
        <v>atlanta-falcons</v>
      </c>
      <c r="AH4420" s="5">
        <f>IF(tbl_pbp[[#This Row],[AwayTeam]] &lt;&gt; "new-orleans-saints", tbl_pbp[[#This Row],[homeWinPercentage]], 1-tbl_pbp[[#This Row],[homeWinPercentage]])</f>
        <v>0.68200000000000005</v>
      </c>
      <c r="AI4420" s="13">
        <f>tbl_pbp[[#This Row],[Kamara]]*tbl_pbp[[#This Row],[Impactful Play]]</f>
        <v>0</v>
      </c>
      <c r="AJ4420" s="13">
        <f>tbl_pbp[[#This Row],[Thomas]]*tbl_pbp[[#This Row],[Impactful Play]]</f>
        <v>0</v>
      </c>
      <c r="AK4420" s="13" t="str">
        <f>VLOOKUP(tbl_pbp[[#This Row],[Play Saints Win % Increase]], tbl_impact[],3,TRUE)</f>
        <v>Bad (0 to -5%)</v>
      </c>
    </row>
    <row r="4421" spans="1:37">
      <c r="A4421" s="1">
        <v>96</v>
      </c>
      <c r="B4421" s="5">
        <v>0.67700000000000005</v>
      </c>
      <c r="C4421" t="s">
        <v>5494</v>
      </c>
      <c r="D4421">
        <v>0</v>
      </c>
      <c r="E4421">
        <v>0</v>
      </c>
      <c r="F4421">
        <v>3</v>
      </c>
      <c r="G4421">
        <v>10</v>
      </c>
      <c r="H4421">
        <v>9</v>
      </c>
      <c r="I4421">
        <v>1</v>
      </c>
      <c r="J4421">
        <v>50</v>
      </c>
      <c r="K4421" t="s">
        <v>29</v>
      </c>
      <c r="L4421">
        <v>2</v>
      </c>
      <c r="M4421">
        <v>50</v>
      </c>
      <c r="N4421" t="s">
        <v>5495</v>
      </c>
      <c r="O4421" t="s">
        <v>1504</v>
      </c>
      <c r="P4421" t="s">
        <v>45</v>
      </c>
      <c r="Q4421" t="s">
        <v>46</v>
      </c>
      <c r="R4421" t="s">
        <v>47</v>
      </c>
      <c r="S4421" t="s">
        <v>83</v>
      </c>
      <c r="T4421" t="s">
        <v>226</v>
      </c>
      <c r="U4421" t="s">
        <v>1917</v>
      </c>
      <c r="V4421" t="s">
        <v>5209</v>
      </c>
      <c r="X4421" t="str">
        <f>VLOOKUP(pbp!V1654, games!$B$2:$R$40, 3, FALSE)</f>
        <v>2019-11-17T18:00Z</v>
      </c>
      <c r="Y4421">
        <f>VLOOKUP(1*V4421,NFLGames!$H$11:$H$555,1,FALSE)</f>
        <v>401220321</v>
      </c>
      <c r="Z4421">
        <f>VLOOKUP($Y4421, NFLGames!$H$11:$K$555,2,FALSE)</f>
        <v>2020</v>
      </c>
      <c r="AA4421">
        <f>VLOOKUP($Y4421, NFLGames!$H$11:$K$555,3,FALSE)</f>
        <v>11</v>
      </c>
      <c r="AB4421" s="6">
        <f>IF(A4422=0, 0, AH4422-tbl_pbp[[#This Row],[Saints Win %]])</f>
        <v>5.1999999999999935E-2</v>
      </c>
      <c r="AC4421">
        <v>1</v>
      </c>
      <c r="AE4421">
        <f>ABS(tbl_pbp[[#This Row],[play.homeScore]]-tbl_pbp[[#This Row],[play.awayScore]])</f>
        <v>1</v>
      </c>
      <c r="AF4421">
        <f>IF(tbl_pbp[[#This Row],[Play Saints Win % Increase]]&gt;=$AF$4,1,0)</f>
        <v>0</v>
      </c>
      <c r="AG4421" t="str">
        <f>VLOOKUP(tbl_pbp[[#This Row],[gameId]], games!$B$2:$T$40, 9, FALSE)</f>
        <v>atlanta-falcons</v>
      </c>
      <c r="AH4421" s="5">
        <f>IF(tbl_pbp[[#This Row],[AwayTeam]] &lt;&gt; "new-orleans-saints", tbl_pbp[[#This Row],[homeWinPercentage]], 1-tbl_pbp[[#This Row],[homeWinPercentage]])</f>
        <v>0.67700000000000005</v>
      </c>
      <c r="AI4421" s="13">
        <f>tbl_pbp[[#This Row],[Kamara]]*tbl_pbp[[#This Row],[Impactful Play]]</f>
        <v>0</v>
      </c>
      <c r="AJ4421" s="13">
        <f>tbl_pbp[[#This Row],[Thomas]]*tbl_pbp[[#This Row],[Impactful Play]]</f>
        <v>0</v>
      </c>
      <c r="AK4421" s="13" t="str">
        <f>VLOOKUP(tbl_pbp[[#This Row],[Play Saints Win % Increase]], tbl_impact[],3,TRUE)</f>
        <v>Perfumed (5 to + 10%)</v>
      </c>
    </row>
    <row r="4422" spans="1:37">
      <c r="A4422" s="1">
        <v>97</v>
      </c>
      <c r="B4422" s="5">
        <v>0.72899999999999998</v>
      </c>
      <c r="C4422" t="s">
        <v>5496</v>
      </c>
      <c r="D4422">
        <v>0</v>
      </c>
      <c r="E4422">
        <v>0</v>
      </c>
      <c r="F4422">
        <v>3</v>
      </c>
      <c r="G4422">
        <v>10</v>
      </c>
      <c r="H4422">
        <v>9</v>
      </c>
      <c r="I4422">
        <v>10</v>
      </c>
      <c r="J4422">
        <v>54</v>
      </c>
      <c r="K4422" t="s">
        <v>29</v>
      </c>
      <c r="L4422">
        <v>1</v>
      </c>
      <c r="M4422">
        <v>46</v>
      </c>
      <c r="N4422" t="s">
        <v>5497</v>
      </c>
      <c r="O4422" t="s">
        <v>316</v>
      </c>
      <c r="P4422" t="s">
        <v>30</v>
      </c>
      <c r="Q4422" t="s">
        <v>31</v>
      </c>
      <c r="R4422" t="s">
        <v>32</v>
      </c>
      <c r="S4422" t="s">
        <v>33</v>
      </c>
      <c r="T4422" t="s">
        <v>5408</v>
      </c>
      <c r="U4422" t="s">
        <v>5409</v>
      </c>
      <c r="V4422" t="s">
        <v>5209</v>
      </c>
      <c r="X4422" t="str">
        <f>VLOOKUP(pbp!V1655, games!$B$2:$R$40, 3, FALSE)</f>
        <v>2019-11-17T18:00Z</v>
      </c>
      <c r="Y4422">
        <f>VLOOKUP(1*V4422,NFLGames!$H$11:$H$555,1,FALSE)</f>
        <v>401220321</v>
      </c>
      <c r="Z4422">
        <f>VLOOKUP($Y4422, NFLGames!$H$11:$K$555,2,FALSE)</f>
        <v>2020</v>
      </c>
      <c r="AA4422">
        <f>VLOOKUP($Y4422, NFLGames!$H$11:$K$555,3,FALSE)</f>
        <v>11</v>
      </c>
      <c r="AB4422" s="6">
        <f>IF(A4423=0, 0, AH4423-tbl_pbp[[#This Row],[Saints Win %]])</f>
        <v>3.2000000000000028E-2</v>
      </c>
      <c r="AE4422">
        <f>ABS(tbl_pbp[[#This Row],[play.homeScore]]-tbl_pbp[[#This Row],[play.awayScore]])</f>
        <v>1</v>
      </c>
      <c r="AF4422">
        <f>IF(tbl_pbp[[#This Row],[Play Saints Win % Increase]]&gt;=$AF$4,1,0)</f>
        <v>0</v>
      </c>
      <c r="AG4422" t="str">
        <f>VLOOKUP(tbl_pbp[[#This Row],[gameId]], games!$B$2:$T$40, 9, FALSE)</f>
        <v>atlanta-falcons</v>
      </c>
      <c r="AH4422" s="5">
        <f>IF(tbl_pbp[[#This Row],[AwayTeam]] &lt;&gt; "new-orleans-saints", tbl_pbp[[#This Row],[homeWinPercentage]], 1-tbl_pbp[[#This Row],[homeWinPercentage]])</f>
        <v>0.72899999999999998</v>
      </c>
      <c r="AI4422" s="13">
        <f>tbl_pbp[[#This Row],[Kamara]]*tbl_pbp[[#This Row],[Impactful Play]]</f>
        <v>0</v>
      </c>
      <c r="AJ4422" s="13">
        <f>tbl_pbp[[#This Row],[Thomas]]*tbl_pbp[[#This Row],[Impactful Play]]</f>
        <v>0</v>
      </c>
      <c r="AK4422" s="13" t="str">
        <f>VLOOKUP(tbl_pbp[[#This Row],[Play Saints Win % Increase]], tbl_impact[],3,TRUE)</f>
        <v>Scented (0 to +5%)</v>
      </c>
    </row>
    <row r="4423" spans="1:37">
      <c r="A4423" s="1">
        <v>98</v>
      </c>
      <c r="B4423" s="5">
        <v>0.76100000000000001</v>
      </c>
      <c r="C4423" t="s">
        <v>5498</v>
      </c>
      <c r="D4423">
        <v>0</v>
      </c>
      <c r="E4423">
        <v>0</v>
      </c>
      <c r="F4423">
        <v>3</v>
      </c>
      <c r="G4423">
        <v>10</v>
      </c>
      <c r="H4423">
        <v>9</v>
      </c>
      <c r="I4423">
        <v>10</v>
      </c>
      <c r="J4423">
        <v>79</v>
      </c>
      <c r="K4423" t="s">
        <v>29</v>
      </c>
      <c r="L4423">
        <v>1</v>
      </c>
      <c r="M4423">
        <v>21</v>
      </c>
      <c r="N4423" t="s">
        <v>5499</v>
      </c>
      <c r="O4423" t="s">
        <v>5500</v>
      </c>
      <c r="P4423" t="s">
        <v>45</v>
      </c>
      <c r="Q4423" t="s">
        <v>46</v>
      </c>
      <c r="R4423" t="s">
        <v>47</v>
      </c>
      <c r="S4423" t="s">
        <v>33</v>
      </c>
      <c r="T4423" t="s">
        <v>5501</v>
      </c>
      <c r="U4423" t="s">
        <v>5502</v>
      </c>
      <c r="V4423" t="s">
        <v>5209</v>
      </c>
      <c r="X4423" t="str">
        <f>VLOOKUP(pbp!V1656, games!$B$2:$R$40, 3, FALSE)</f>
        <v>2019-11-17T18:00Z</v>
      </c>
      <c r="Y4423">
        <f>VLOOKUP(1*V4423,NFLGames!$H$11:$H$555,1,FALSE)</f>
        <v>401220321</v>
      </c>
      <c r="Z4423">
        <f>VLOOKUP($Y4423, NFLGames!$H$11:$K$555,2,FALSE)</f>
        <v>2020</v>
      </c>
      <c r="AA4423">
        <f>VLOOKUP($Y4423, NFLGames!$H$11:$K$555,3,FALSE)</f>
        <v>11</v>
      </c>
      <c r="AB4423" s="6">
        <f>IF(A4424=0, 0, AH4424-tbl_pbp[[#This Row],[Saints Win %]])</f>
        <v>-1.7000000000000015E-2</v>
      </c>
      <c r="AE4423">
        <f>ABS(tbl_pbp[[#This Row],[play.homeScore]]-tbl_pbp[[#This Row],[play.awayScore]])</f>
        <v>1</v>
      </c>
      <c r="AF4423">
        <f>IF(tbl_pbp[[#This Row],[Play Saints Win % Increase]]&gt;=$AF$4,1,0)</f>
        <v>0</v>
      </c>
      <c r="AG4423" t="str">
        <f>VLOOKUP(tbl_pbp[[#This Row],[gameId]], games!$B$2:$T$40, 9, FALSE)</f>
        <v>atlanta-falcons</v>
      </c>
      <c r="AH4423" s="5">
        <f>IF(tbl_pbp[[#This Row],[AwayTeam]] &lt;&gt; "new-orleans-saints", tbl_pbp[[#This Row],[homeWinPercentage]], 1-tbl_pbp[[#This Row],[homeWinPercentage]])</f>
        <v>0.76100000000000001</v>
      </c>
      <c r="AI4423" s="13">
        <f>tbl_pbp[[#This Row],[Kamara]]*tbl_pbp[[#This Row],[Impactful Play]]</f>
        <v>0</v>
      </c>
      <c r="AJ4423" s="13">
        <f>tbl_pbp[[#This Row],[Thomas]]*tbl_pbp[[#This Row],[Impactful Play]]</f>
        <v>0</v>
      </c>
      <c r="AK4423" s="13" t="str">
        <f>VLOOKUP(tbl_pbp[[#This Row],[Play Saints Win % Increase]], tbl_impact[],3,TRUE)</f>
        <v>Bad (0 to -5%)</v>
      </c>
    </row>
    <row r="4424" spans="1:37">
      <c r="A4424" s="1">
        <v>99</v>
      </c>
      <c r="B4424" s="5">
        <v>0.74399999999999999</v>
      </c>
      <c r="C4424" t="s">
        <v>5503</v>
      </c>
      <c r="D4424">
        <v>0</v>
      </c>
      <c r="E4424">
        <v>0</v>
      </c>
      <c r="F4424">
        <v>3</v>
      </c>
      <c r="G4424">
        <v>10</v>
      </c>
      <c r="H4424">
        <v>9</v>
      </c>
      <c r="I4424">
        <v>10</v>
      </c>
      <c r="J4424">
        <v>90</v>
      </c>
      <c r="K4424" t="s">
        <v>29</v>
      </c>
      <c r="L4424">
        <v>1</v>
      </c>
      <c r="M4424">
        <v>10</v>
      </c>
      <c r="N4424" t="s">
        <v>5504</v>
      </c>
      <c r="O4424" t="s">
        <v>5505</v>
      </c>
      <c r="P4424" t="s">
        <v>45</v>
      </c>
      <c r="Q4424" t="s">
        <v>46</v>
      </c>
      <c r="R4424" t="s">
        <v>47</v>
      </c>
      <c r="S4424" t="s">
        <v>283</v>
      </c>
      <c r="T4424" t="s">
        <v>5506</v>
      </c>
      <c r="U4424" t="s">
        <v>5507</v>
      </c>
      <c r="V4424" t="s">
        <v>5209</v>
      </c>
      <c r="X4424" t="str">
        <f>VLOOKUP(pbp!V1657, games!$B$2:$R$40, 3, FALSE)</f>
        <v>2019-11-17T18:00Z</v>
      </c>
      <c r="Y4424">
        <f>VLOOKUP(1*V4424,NFLGames!$H$11:$H$555,1,FALSE)</f>
        <v>401220321</v>
      </c>
      <c r="Z4424">
        <f>VLOOKUP($Y4424, NFLGames!$H$11:$K$555,2,FALSE)</f>
        <v>2020</v>
      </c>
      <c r="AA4424">
        <f>VLOOKUP($Y4424, NFLGames!$H$11:$K$555,3,FALSE)</f>
        <v>11</v>
      </c>
      <c r="AB4424" s="6">
        <f>IF(A4425=0, 0, AH4425-tbl_pbp[[#This Row],[Saints Win %]])</f>
        <v>3.0000000000000027E-2</v>
      </c>
      <c r="AE4424">
        <f>ABS(tbl_pbp[[#This Row],[play.homeScore]]-tbl_pbp[[#This Row],[play.awayScore]])</f>
        <v>1</v>
      </c>
      <c r="AF4424">
        <f>IF(tbl_pbp[[#This Row],[Play Saints Win % Increase]]&gt;=$AF$4,1,0)</f>
        <v>0</v>
      </c>
      <c r="AG4424" t="str">
        <f>VLOOKUP(tbl_pbp[[#This Row],[gameId]], games!$B$2:$T$40, 9, FALSE)</f>
        <v>atlanta-falcons</v>
      </c>
      <c r="AH4424" s="5">
        <f>IF(tbl_pbp[[#This Row],[AwayTeam]] &lt;&gt; "new-orleans-saints", tbl_pbp[[#This Row],[homeWinPercentage]], 1-tbl_pbp[[#This Row],[homeWinPercentage]])</f>
        <v>0.74399999999999999</v>
      </c>
      <c r="AI4424" s="13">
        <f>tbl_pbp[[#This Row],[Kamara]]*tbl_pbp[[#This Row],[Impactful Play]]</f>
        <v>0</v>
      </c>
      <c r="AJ4424" s="13">
        <f>tbl_pbp[[#This Row],[Thomas]]*tbl_pbp[[#This Row],[Impactful Play]]</f>
        <v>0</v>
      </c>
      <c r="AK4424" s="13" t="str">
        <f>VLOOKUP(tbl_pbp[[#This Row],[Play Saints Win % Increase]], tbl_impact[],3,TRUE)</f>
        <v>Scented (0 to +5%)</v>
      </c>
    </row>
    <row r="4425" spans="1:37">
      <c r="A4425" s="1">
        <v>100</v>
      </c>
      <c r="B4425" s="5">
        <v>0.77400000000000002</v>
      </c>
      <c r="C4425" t="s">
        <v>5508</v>
      </c>
      <c r="D4425">
        <v>0</v>
      </c>
      <c r="E4425">
        <v>0</v>
      </c>
      <c r="F4425">
        <v>3</v>
      </c>
      <c r="G4425">
        <v>10</v>
      </c>
      <c r="H4425">
        <v>9</v>
      </c>
      <c r="I4425">
        <v>7</v>
      </c>
      <c r="J4425">
        <v>93</v>
      </c>
      <c r="K4425" t="s">
        <v>29</v>
      </c>
      <c r="L4425">
        <v>2</v>
      </c>
      <c r="M4425">
        <v>65</v>
      </c>
      <c r="N4425" t="s">
        <v>5509</v>
      </c>
      <c r="O4425" t="s">
        <v>1519</v>
      </c>
      <c r="P4425" t="s">
        <v>22</v>
      </c>
      <c r="Q4425" t="s">
        <v>37</v>
      </c>
      <c r="S4425" t="s">
        <v>220</v>
      </c>
      <c r="T4425" t="s">
        <v>5510</v>
      </c>
      <c r="U4425" t="s">
        <v>5511</v>
      </c>
      <c r="V4425" t="s">
        <v>5209</v>
      </c>
      <c r="X4425" t="str">
        <f>VLOOKUP(pbp!V1658, games!$B$2:$R$40, 3, FALSE)</f>
        <v>2019-11-17T18:00Z</v>
      </c>
      <c r="Y4425">
        <f>VLOOKUP(1*V4425,NFLGames!$H$11:$H$555,1,FALSE)</f>
        <v>401220321</v>
      </c>
      <c r="Z4425">
        <f>VLOOKUP($Y4425, NFLGames!$H$11:$K$555,2,FALSE)</f>
        <v>2020</v>
      </c>
      <c r="AA4425">
        <f>VLOOKUP($Y4425, NFLGames!$H$11:$K$555,3,FALSE)</f>
        <v>11</v>
      </c>
      <c r="AB4425" s="6">
        <f>IF(A4426=0, 0, AH4426-tbl_pbp[[#This Row],[Saints Win %]])</f>
        <v>2.1000000000000019E-2</v>
      </c>
      <c r="AE4425">
        <f>ABS(tbl_pbp[[#This Row],[play.homeScore]]-tbl_pbp[[#This Row],[play.awayScore]])</f>
        <v>1</v>
      </c>
      <c r="AF4425">
        <f>IF(tbl_pbp[[#This Row],[Play Saints Win % Increase]]&gt;=$AF$4,1,0)</f>
        <v>0</v>
      </c>
      <c r="AG4425" t="str">
        <f>VLOOKUP(tbl_pbp[[#This Row],[gameId]], games!$B$2:$T$40, 9, FALSE)</f>
        <v>atlanta-falcons</v>
      </c>
      <c r="AH4425" s="5">
        <f>IF(tbl_pbp[[#This Row],[AwayTeam]] &lt;&gt; "new-orleans-saints", tbl_pbp[[#This Row],[homeWinPercentage]], 1-tbl_pbp[[#This Row],[homeWinPercentage]])</f>
        <v>0.77400000000000002</v>
      </c>
      <c r="AI4425" s="13">
        <f>tbl_pbp[[#This Row],[Kamara]]*tbl_pbp[[#This Row],[Impactful Play]]</f>
        <v>0</v>
      </c>
      <c r="AJ4425" s="13">
        <f>tbl_pbp[[#This Row],[Thomas]]*tbl_pbp[[#This Row],[Impactful Play]]</f>
        <v>0</v>
      </c>
      <c r="AK4425" s="13" t="str">
        <f>VLOOKUP(tbl_pbp[[#This Row],[Play Saints Win % Increase]], tbl_impact[],3,TRUE)</f>
        <v>Scented (0 to +5%)</v>
      </c>
    </row>
    <row r="4426" spans="1:37">
      <c r="A4426" s="1">
        <v>101</v>
      </c>
      <c r="B4426" s="5">
        <v>0.79500000000000004</v>
      </c>
      <c r="C4426" t="s">
        <v>5512</v>
      </c>
      <c r="D4426">
        <v>0</v>
      </c>
      <c r="E4426">
        <v>0</v>
      </c>
      <c r="F4426">
        <v>3</v>
      </c>
      <c r="G4426">
        <v>10</v>
      </c>
      <c r="H4426">
        <v>9</v>
      </c>
      <c r="I4426">
        <v>7</v>
      </c>
      <c r="J4426">
        <v>93</v>
      </c>
      <c r="K4426" t="s">
        <v>29</v>
      </c>
      <c r="L4426">
        <v>3</v>
      </c>
      <c r="M4426">
        <v>7</v>
      </c>
      <c r="N4426" t="s">
        <v>5513</v>
      </c>
      <c r="O4426" t="s">
        <v>1903</v>
      </c>
      <c r="P4426" t="s">
        <v>30</v>
      </c>
      <c r="Q4426" t="s">
        <v>31</v>
      </c>
      <c r="R4426" t="s">
        <v>32</v>
      </c>
      <c r="S4426" t="s">
        <v>347</v>
      </c>
      <c r="T4426" t="s">
        <v>5510</v>
      </c>
      <c r="U4426" t="s">
        <v>5514</v>
      </c>
      <c r="V4426" t="s">
        <v>5209</v>
      </c>
      <c r="X4426" t="str">
        <f>VLOOKUP(pbp!V1659, games!$B$2:$R$40, 3, FALSE)</f>
        <v>2019-11-17T18:00Z</v>
      </c>
      <c r="Y4426">
        <f>VLOOKUP(1*V4426,NFLGames!$H$11:$H$555,1,FALSE)</f>
        <v>401220321</v>
      </c>
      <c r="Z4426">
        <f>VLOOKUP($Y4426, NFLGames!$H$11:$K$555,2,FALSE)</f>
        <v>2020</v>
      </c>
      <c r="AA4426">
        <f>VLOOKUP($Y4426, NFLGames!$H$11:$K$555,3,FALSE)</f>
        <v>11</v>
      </c>
      <c r="AB4426" s="6">
        <f>IF(A4427=0, 0, AH4427-tbl_pbp[[#This Row],[Saints Win %]])</f>
        <v>2.1999999999999909E-2</v>
      </c>
      <c r="AE4426">
        <f>ABS(tbl_pbp[[#This Row],[play.homeScore]]-tbl_pbp[[#This Row],[play.awayScore]])</f>
        <v>1</v>
      </c>
      <c r="AF4426">
        <f>IF(tbl_pbp[[#This Row],[Play Saints Win % Increase]]&gt;=$AF$4,1,0)</f>
        <v>0</v>
      </c>
      <c r="AG4426" t="str">
        <f>VLOOKUP(tbl_pbp[[#This Row],[gameId]], games!$B$2:$T$40, 9, FALSE)</f>
        <v>atlanta-falcons</v>
      </c>
      <c r="AH4426" s="5">
        <f>IF(tbl_pbp[[#This Row],[AwayTeam]] &lt;&gt; "new-orleans-saints", tbl_pbp[[#This Row],[homeWinPercentage]], 1-tbl_pbp[[#This Row],[homeWinPercentage]])</f>
        <v>0.79500000000000004</v>
      </c>
      <c r="AI4426" s="13">
        <f>tbl_pbp[[#This Row],[Kamara]]*tbl_pbp[[#This Row],[Impactful Play]]</f>
        <v>0</v>
      </c>
      <c r="AJ4426" s="13">
        <f>tbl_pbp[[#This Row],[Thomas]]*tbl_pbp[[#This Row],[Impactful Play]]</f>
        <v>0</v>
      </c>
      <c r="AK4426" s="13" t="str">
        <f>VLOOKUP(tbl_pbp[[#This Row],[Play Saints Win % Increase]], tbl_impact[],3,TRUE)</f>
        <v>Scented (0 to +5%)</v>
      </c>
    </row>
    <row r="4427" spans="1:37">
      <c r="A4427" s="1">
        <v>102</v>
      </c>
      <c r="B4427" s="5">
        <v>0.81699999999999995</v>
      </c>
      <c r="C4427" t="s">
        <v>5515</v>
      </c>
      <c r="D4427">
        <v>0</v>
      </c>
      <c r="E4427">
        <v>0</v>
      </c>
      <c r="F4427">
        <v>3</v>
      </c>
      <c r="G4427">
        <v>17</v>
      </c>
      <c r="H4427">
        <v>9</v>
      </c>
      <c r="I4427">
        <v>2</v>
      </c>
      <c r="J4427">
        <v>98</v>
      </c>
      <c r="K4427" t="s">
        <v>29</v>
      </c>
      <c r="L4427">
        <v>4</v>
      </c>
      <c r="M4427">
        <v>2</v>
      </c>
      <c r="N4427" t="s">
        <v>5516</v>
      </c>
      <c r="O4427" t="s">
        <v>4029</v>
      </c>
      <c r="P4427" t="s">
        <v>326</v>
      </c>
      <c r="Q4427" t="s">
        <v>327</v>
      </c>
      <c r="R4427" t="s">
        <v>105</v>
      </c>
      <c r="S4427" t="s">
        <v>349</v>
      </c>
      <c r="T4427" t="s">
        <v>5517</v>
      </c>
      <c r="U4427" t="s">
        <v>5518</v>
      </c>
      <c r="V4427" t="s">
        <v>5209</v>
      </c>
      <c r="X4427" t="str">
        <f>VLOOKUP(pbp!V1660, games!$B$2:$R$40, 3, FALSE)</f>
        <v>2019-11-17T18:00Z</v>
      </c>
      <c r="Y4427">
        <f>VLOOKUP(1*V4427,NFLGames!$H$11:$H$555,1,FALSE)</f>
        <v>401220321</v>
      </c>
      <c r="Z4427">
        <f>VLOOKUP($Y4427, NFLGames!$H$11:$K$555,2,FALSE)</f>
        <v>2020</v>
      </c>
      <c r="AA4427">
        <f>VLOOKUP($Y4427, NFLGames!$H$11:$K$555,3,FALSE)</f>
        <v>11</v>
      </c>
      <c r="AB4427" s="6">
        <f>IF(A4428=0, 0, AH4428-tbl_pbp[[#This Row],[Saints Win %]])</f>
        <v>-4.0000000000000036E-3</v>
      </c>
      <c r="AE4427">
        <f>ABS(tbl_pbp[[#This Row],[play.homeScore]]-tbl_pbp[[#This Row],[play.awayScore]])</f>
        <v>8</v>
      </c>
      <c r="AF4427">
        <f>IF(tbl_pbp[[#This Row],[Play Saints Win % Increase]]&gt;=$AF$4,1,0)</f>
        <v>0</v>
      </c>
      <c r="AG4427" t="str">
        <f>VLOOKUP(tbl_pbp[[#This Row],[gameId]], games!$B$2:$T$40, 9, FALSE)</f>
        <v>atlanta-falcons</v>
      </c>
      <c r="AH4427" s="5">
        <f>IF(tbl_pbp[[#This Row],[AwayTeam]] &lt;&gt; "new-orleans-saints", tbl_pbp[[#This Row],[homeWinPercentage]], 1-tbl_pbp[[#This Row],[homeWinPercentage]])</f>
        <v>0.81699999999999995</v>
      </c>
      <c r="AI4427" s="13">
        <f>tbl_pbp[[#This Row],[Kamara]]*tbl_pbp[[#This Row],[Impactful Play]]</f>
        <v>0</v>
      </c>
      <c r="AJ4427" s="13">
        <f>tbl_pbp[[#This Row],[Thomas]]*tbl_pbp[[#This Row],[Impactful Play]]</f>
        <v>0</v>
      </c>
      <c r="AK4427" s="13" t="str">
        <f>VLOOKUP(tbl_pbp[[#This Row],[Play Saints Win % Increase]], tbl_impact[],3,TRUE)</f>
        <v>Bad (0 to -5%)</v>
      </c>
    </row>
    <row r="4428" spans="1:37">
      <c r="A4428" s="1">
        <v>103</v>
      </c>
      <c r="B4428" s="5">
        <v>0.81299999999999994</v>
      </c>
      <c r="C4428" t="s">
        <v>5519</v>
      </c>
      <c r="D4428">
        <v>0</v>
      </c>
      <c r="E4428">
        <v>0</v>
      </c>
      <c r="F4428">
        <v>3</v>
      </c>
      <c r="G4428">
        <v>17</v>
      </c>
      <c r="H4428">
        <v>9</v>
      </c>
      <c r="I4428">
        <v>0</v>
      </c>
      <c r="J4428">
        <v>35</v>
      </c>
      <c r="K4428" t="s">
        <v>29</v>
      </c>
      <c r="L4428">
        <v>0</v>
      </c>
      <c r="M4428">
        <v>65</v>
      </c>
      <c r="N4428" t="s">
        <v>288</v>
      </c>
      <c r="O4428" t="s">
        <v>4029</v>
      </c>
      <c r="P4428" t="s">
        <v>25</v>
      </c>
      <c r="Q4428" t="s">
        <v>26</v>
      </c>
      <c r="R4428" t="s">
        <v>27</v>
      </c>
      <c r="V4428" t="s">
        <v>5209</v>
      </c>
      <c r="X4428" t="str">
        <f>VLOOKUP(pbp!V1661, games!$B$2:$R$40, 3, FALSE)</f>
        <v>2019-11-17T18:00Z</v>
      </c>
      <c r="Y4428">
        <f>VLOOKUP(1*V4428,NFLGames!$H$11:$H$555,1,FALSE)</f>
        <v>401220321</v>
      </c>
      <c r="Z4428">
        <f>VLOOKUP($Y4428, NFLGames!$H$11:$K$555,2,FALSE)</f>
        <v>2020</v>
      </c>
      <c r="AA4428">
        <f>VLOOKUP($Y4428, NFLGames!$H$11:$K$555,3,FALSE)</f>
        <v>11</v>
      </c>
      <c r="AB4428" s="6">
        <f>IF(A4429=0, 0, AH4429-tbl_pbp[[#This Row],[Saints Win %]])</f>
        <v>3.8000000000000034E-2</v>
      </c>
      <c r="AE4428">
        <f>ABS(tbl_pbp[[#This Row],[play.homeScore]]-tbl_pbp[[#This Row],[play.awayScore]])</f>
        <v>8</v>
      </c>
      <c r="AF4428">
        <f>IF(tbl_pbp[[#This Row],[Play Saints Win % Increase]]&gt;=$AF$4,1,0)</f>
        <v>0</v>
      </c>
      <c r="AG4428" t="str">
        <f>VLOOKUP(tbl_pbp[[#This Row],[gameId]], games!$B$2:$T$40, 9, FALSE)</f>
        <v>atlanta-falcons</v>
      </c>
      <c r="AH4428" s="5">
        <f>IF(tbl_pbp[[#This Row],[AwayTeam]] &lt;&gt; "new-orleans-saints", tbl_pbp[[#This Row],[homeWinPercentage]], 1-tbl_pbp[[#This Row],[homeWinPercentage]])</f>
        <v>0.81299999999999994</v>
      </c>
      <c r="AI4428" s="13">
        <f>tbl_pbp[[#This Row],[Kamara]]*tbl_pbp[[#This Row],[Impactful Play]]</f>
        <v>0</v>
      </c>
      <c r="AJ4428" s="13">
        <f>tbl_pbp[[#This Row],[Thomas]]*tbl_pbp[[#This Row],[Impactful Play]]</f>
        <v>0</v>
      </c>
      <c r="AK4428" s="13" t="str">
        <f>VLOOKUP(tbl_pbp[[#This Row],[Play Saints Win % Increase]], tbl_impact[],3,TRUE)</f>
        <v>Scented (0 to +5%)</v>
      </c>
    </row>
    <row r="4429" spans="1:37">
      <c r="A4429" s="1">
        <v>104</v>
      </c>
      <c r="B4429" s="5">
        <v>0.85099999999999998</v>
      </c>
      <c r="C4429" t="s">
        <v>5520</v>
      </c>
      <c r="D4429">
        <v>0</v>
      </c>
      <c r="E4429">
        <v>0</v>
      </c>
      <c r="F4429">
        <v>3</v>
      </c>
      <c r="G4429">
        <v>17</v>
      </c>
      <c r="H4429">
        <v>9</v>
      </c>
      <c r="I4429">
        <v>10</v>
      </c>
      <c r="J4429">
        <v>75</v>
      </c>
      <c r="K4429" t="s">
        <v>5211</v>
      </c>
      <c r="L4429">
        <v>1</v>
      </c>
      <c r="M4429">
        <v>75</v>
      </c>
      <c r="N4429" t="s">
        <v>5521</v>
      </c>
      <c r="O4429" t="s">
        <v>4029</v>
      </c>
      <c r="P4429" t="s">
        <v>167</v>
      </c>
      <c r="Q4429" t="s">
        <v>168</v>
      </c>
      <c r="S4429" t="s">
        <v>33</v>
      </c>
      <c r="T4429" t="s">
        <v>5213</v>
      </c>
      <c r="U4429" t="s">
        <v>5214</v>
      </c>
      <c r="V4429" t="s">
        <v>5209</v>
      </c>
      <c r="X4429" t="str">
        <f>VLOOKUP(pbp!V1662, games!$B$2:$R$40, 3, FALSE)</f>
        <v>2019-11-17T18:00Z</v>
      </c>
      <c r="Y4429">
        <f>VLOOKUP(1*V4429,NFLGames!$H$11:$H$555,1,FALSE)</f>
        <v>401220321</v>
      </c>
      <c r="Z4429">
        <f>VLOOKUP($Y4429, NFLGames!$H$11:$K$555,2,FALSE)</f>
        <v>2020</v>
      </c>
      <c r="AA4429">
        <f>VLOOKUP($Y4429, NFLGames!$H$11:$K$555,3,FALSE)</f>
        <v>11</v>
      </c>
      <c r="AB4429" s="6">
        <f>IF(A4430=0, 0, AH4430-tbl_pbp[[#This Row],[Saints Win %]])</f>
        <v>5.3000000000000047E-2</v>
      </c>
      <c r="AE4429">
        <f>ABS(tbl_pbp[[#This Row],[play.homeScore]]-tbl_pbp[[#This Row],[play.awayScore]])</f>
        <v>8</v>
      </c>
      <c r="AF4429">
        <f>IF(tbl_pbp[[#This Row],[Play Saints Win % Increase]]&gt;=$AF$4,1,0)</f>
        <v>0</v>
      </c>
      <c r="AG4429" t="str">
        <f>VLOOKUP(tbl_pbp[[#This Row],[gameId]], games!$B$2:$T$40, 9, FALSE)</f>
        <v>atlanta-falcons</v>
      </c>
      <c r="AH4429" s="5">
        <f>IF(tbl_pbp[[#This Row],[AwayTeam]] &lt;&gt; "new-orleans-saints", tbl_pbp[[#This Row],[homeWinPercentage]], 1-tbl_pbp[[#This Row],[homeWinPercentage]])</f>
        <v>0.85099999999999998</v>
      </c>
      <c r="AI4429" s="13">
        <f>tbl_pbp[[#This Row],[Kamara]]*tbl_pbp[[#This Row],[Impactful Play]]</f>
        <v>0</v>
      </c>
      <c r="AJ4429" s="13">
        <f>tbl_pbp[[#This Row],[Thomas]]*tbl_pbp[[#This Row],[Impactful Play]]</f>
        <v>0</v>
      </c>
      <c r="AK4429" s="13" t="str">
        <f>VLOOKUP(tbl_pbp[[#This Row],[Play Saints Win % Increase]], tbl_impact[],3,TRUE)</f>
        <v>Perfumed (5 to + 10%)</v>
      </c>
    </row>
    <row r="4430" spans="1:37">
      <c r="A4430" s="1">
        <v>105</v>
      </c>
      <c r="B4430" s="5">
        <v>0.90400000000000003</v>
      </c>
      <c r="C4430" t="s">
        <v>5522</v>
      </c>
      <c r="D4430">
        <v>0</v>
      </c>
      <c r="E4430">
        <v>0</v>
      </c>
      <c r="F4430">
        <v>3</v>
      </c>
      <c r="G4430">
        <v>17</v>
      </c>
      <c r="H4430">
        <v>9</v>
      </c>
      <c r="I4430">
        <v>17</v>
      </c>
      <c r="J4430">
        <v>82</v>
      </c>
      <c r="K4430" t="s">
        <v>5211</v>
      </c>
      <c r="L4430">
        <v>2</v>
      </c>
      <c r="M4430">
        <v>82</v>
      </c>
      <c r="N4430" t="s">
        <v>5523</v>
      </c>
      <c r="O4430" t="s">
        <v>182</v>
      </c>
      <c r="P4430" t="s">
        <v>30</v>
      </c>
      <c r="Q4430" t="s">
        <v>31</v>
      </c>
      <c r="R4430" t="s">
        <v>32</v>
      </c>
      <c r="S4430" t="s">
        <v>1970</v>
      </c>
      <c r="T4430" t="s">
        <v>5524</v>
      </c>
      <c r="U4430" t="s">
        <v>5525</v>
      </c>
      <c r="V4430" t="s">
        <v>5209</v>
      </c>
      <c r="X4430" t="str">
        <f>VLOOKUP(pbp!V1663, games!$B$2:$R$40, 3, FALSE)</f>
        <v>2019-11-17T18:00Z</v>
      </c>
      <c r="Y4430">
        <f>VLOOKUP(1*V4430,NFLGames!$H$11:$H$555,1,FALSE)</f>
        <v>401220321</v>
      </c>
      <c r="Z4430">
        <f>VLOOKUP($Y4430, NFLGames!$H$11:$K$555,2,FALSE)</f>
        <v>2020</v>
      </c>
      <c r="AA4430">
        <f>VLOOKUP($Y4430, NFLGames!$H$11:$K$555,3,FALSE)</f>
        <v>11</v>
      </c>
      <c r="AB4430" s="6">
        <f>IF(A4431=0, 0, AH4431-tbl_pbp[[#This Row],[Saints Win %]])</f>
        <v>-3.6000000000000032E-2</v>
      </c>
      <c r="AE4430">
        <f>ABS(tbl_pbp[[#This Row],[play.homeScore]]-tbl_pbp[[#This Row],[play.awayScore]])</f>
        <v>8</v>
      </c>
      <c r="AF4430">
        <f>IF(tbl_pbp[[#This Row],[Play Saints Win % Increase]]&gt;=$AF$4,1,0)</f>
        <v>0</v>
      </c>
      <c r="AG4430" t="str">
        <f>VLOOKUP(tbl_pbp[[#This Row],[gameId]], games!$B$2:$T$40, 9, FALSE)</f>
        <v>atlanta-falcons</v>
      </c>
      <c r="AH4430" s="5">
        <f>IF(tbl_pbp[[#This Row],[AwayTeam]] &lt;&gt; "new-orleans-saints", tbl_pbp[[#This Row],[homeWinPercentage]], 1-tbl_pbp[[#This Row],[homeWinPercentage]])</f>
        <v>0.90400000000000003</v>
      </c>
      <c r="AI4430" s="13">
        <f>tbl_pbp[[#This Row],[Kamara]]*tbl_pbp[[#This Row],[Impactful Play]]</f>
        <v>0</v>
      </c>
      <c r="AJ4430" s="13">
        <f>tbl_pbp[[#This Row],[Thomas]]*tbl_pbp[[#This Row],[Impactful Play]]</f>
        <v>0</v>
      </c>
      <c r="AK4430" s="13" t="str">
        <f>VLOOKUP(tbl_pbp[[#This Row],[Play Saints Win % Increase]], tbl_impact[],3,TRUE)</f>
        <v>Bad (0 to -5%)</v>
      </c>
    </row>
    <row r="4431" spans="1:37">
      <c r="A4431" s="1">
        <v>106</v>
      </c>
      <c r="B4431" s="5">
        <v>0.86799999999999999</v>
      </c>
      <c r="C4431" t="s">
        <v>5526</v>
      </c>
      <c r="D4431">
        <v>0</v>
      </c>
      <c r="E4431">
        <v>0</v>
      </c>
      <c r="F4431">
        <v>3</v>
      </c>
      <c r="G4431">
        <v>17</v>
      </c>
      <c r="H4431">
        <v>9</v>
      </c>
      <c r="I4431">
        <v>13</v>
      </c>
      <c r="J4431">
        <v>78</v>
      </c>
      <c r="K4431" t="s">
        <v>5211</v>
      </c>
      <c r="L4431">
        <v>3</v>
      </c>
      <c r="M4431">
        <v>78</v>
      </c>
      <c r="N4431" t="s">
        <v>5527</v>
      </c>
      <c r="O4431" t="s">
        <v>947</v>
      </c>
      <c r="P4431" t="s">
        <v>167</v>
      </c>
      <c r="Q4431" t="s">
        <v>168</v>
      </c>
      <c r="S4431" t="s">
        <v>943</v>
      </c>
      <c r="T4431" t="s">
        <v>5528</v>
      </c>
      <c r="U4431" t="s">
        <v>5529</v>
      </c>
      <c r="V4431" t="s">
        <v>5209</v>
      </c>
      <c r="X4431" t="str">
        <f>VLOOKUP(pbp!V1664, games!$B$2:$R$40, 3, FALSE)</f>
        <v>2019-11-17T18:00Z</v>
      </c>
      <c r="Y4431">
        <f>VLOOKUP(1*V4431,NFLGames!$H$11:$H$555,1,FALSE)</f>
        <v>401220321</v>
      </c>
      <c r="Z4431">
        <f>VLOOKUP($Y4431, NFLGames!$H$11:$K$555,2,FALSE)</f>
        <v>2020</v>
      </c>
      <c r="AA4431">
        <f>VLOOKUP($Y4431, NFLGames!$H$11:$K$555,3,FALSE)</f>
        <v>11</v>
      </c>
      <c r="AB4431" s="6">
        <f>IF(A4432=0, 0, AH4432-tbl_pbp[[#This Row],[Saints Win %]])</f>
        <v>7.0000000000000062E-3</v>
      </c>
      <c r="AE4431">
        <f>ABS(tbl_pbp[[#This Row],[play.homeScore]]-tbl_pbp[[#This Row],[play.awayScore]])</f>
        <v>8</v>
      </c>
      <c r="AF4431">
        <f>IF(tbl_pbp[[#This Row],[Play Saints Win % Increase]]&gt;=$AF$4,1,0)</f>
        <v>0</v>
      </c>
      <c r="AG4431" t="str">
        <f>VLOOKUP(tbl_pbp[[#This Row],[gameId]], games!$B$2:$T$40, 9, FALSE)</f>
        <v>atlanta-falcons</v>
      </c>
      <c r="AH4431" s="5">
        <f>IF(tbl_pbp[[#This Row],[AwayTeam]] &lt;&gt; "new-orleans-saints", tbl_pbp[[#This Row],[homeWinPercentage]], 1-tbl_pbp[[#This Row],[homeWinPercentage]])</f>
        <v>0.86799999999999999</v>
      </c>
      <c r="AI4431" s="13">
        <f>tbl_pbp[[#This Row],[Kamara]]*tbl_pbp[[#This Row],[Impactful Play]]</f>
        <v>0</v>
      </c>
      <c r="AJ4431" s="13">
        <f>tbl_pbp[[#This Row],[Thomas]]*tbl_pbp[[#This Row],[Impactful Play]]</f>
        <v>0</v>
      </c>
      <c r="AK4431" s="13" t="str">
        <f>VLOOKUP(tbl_pbp[[#This Row],[Play Saints Win % Increase]], tbl_impact[],3,TRUE)</f>
        <v>Scented (0 to +5%)</v>
      </c>
    </row>
    <row r="4432" spans="1:37">
      <c r="A4432" s="1">
        <v>107</v>
      </c>
      <c r="B4432" s="5">
        <v>0.875</v>
      </c>
      <c r="C4432" t="s">
        <v>5530</v>
      </c>
      <c r="D4432">
        <v>0</v>
      </c>
      <c r="E4432">
        <v>0</v>
      </c>
      <c r="F4432">
        <v>3</v>
      </c>
      <c r="G4432">
        <v>17</v>
      </c>
      <c r="H4432">
        <v>9</v>
      </c>
      <c r="I4432">
        <v>19</v>
      </c>
      <c r="J4432">
        <v>84</v>
      </c>
      <c r="K4432" t="s">
        <v>5211</v>
      </c>
      <c r="L4432">
        <v>4</v>
      </c>
      <c r="M4432">
        <v>84</v>
      </c>
      <c r="N4432" t="s">
        <v>5531</v>
      </c>
      <c r="O4432" t="s">
        <v>2657</v>
      </c>
      <c r="P4432" t="s">
        <v>66</v>
      </c>
      <c r="Q4432" t="s">
        <v>67</v>
      </c>
      <c r="R4432" t="s">
        <v>68</v>
      </c>
      <c r="S4432" t="s">
        <v>790</v>
      </c>
      <c r="T4432" t="s">
        <v>5532</v>
      </c>
      <c r="U4432" t="s">
        <v>5533</v>
      </c>
      <c r="V4432" t="s">
        <v>5209</v>
      </c>
      <c r="X4432" t="str">
        <f>VLOOKUP(pbp!V1665, games!$B$2:$R$40, 3, FALSE)</f>
        <v>2019-11-17T18:00Z</v>
      </c>
      <c r="Y4432">
        <f>VLOOKUP(1*V4432,NFLGames!$H$11:$H$555,1,FALSE)</f>
        <v>401220321</v>
      </c>
      <c r="Z4432">
        <f>VLOOKUP($Y4432, NFLGames!$H$11:$K$555,2,FALSE)</f>
        <v>2020</v>
      </c>
      <c r="AA4432">
        <f>VLOOKUP($Y4432, NFLGames!$H$11:$K$555,3,FALSE)</f>
        <v>11</v>
      </c>
      <c r="AB4432" s="6">
        <f>IF(A4433=0, 0, AH4433-tbl_pbp[[#This Row],[Saints Win %]])</f>
        <v>-6.0000000000000053E-3</v>
      </c>
      <c r="AE4432">
        <f>ABS(tbl_pbp[[#This Row],[play.homeScore]]-tbl_pbp[[#This Row],[play.awayScore]])</f>
        <v>8</v>
      </c>
      <c r="AF4432">
        <f>IF(tbl_pbp[[#This Row],[Play Saints Win % Increase]]&gt;=$AF$4,1,0)</f>
        <v>0</v>
      </c>
      <c r="AG4432" t="str">
        <f>VLOOKUP(tbl_pbp[[#This Row],[gameId]], games!$B$2:$T$40, 9, FALSE)</f>
        <v>atlanta-falcons</v>
      </c>
      <c r="AH4432" s="5">
        <f>IF(tbl_pbp[[#This Row],[AwayTeam]] &lt;&gt; "new-orleans-saints", tbl_pbp[[#This Row],[homeWinPercentage]], 1-tbl_pbp[[#This Row],[homeWinPercentage]])</f>
        <v>0.875</v>
      </c>
      <c r="AI4432" s="13">
        <f>tbl_pbp[[#This Row],[Kamara]]*tbl_pbp[[#This Row],[Impactful Play]]</f>
        <v>0</v>
      </c>
      <c r="AJ4432" s="13">
        <f>tbl_pbp[[#This Row],[Thomas]]*tbl_pbp[[#This Row],[Impactful Play]]</f>
        <v>0</v>
      </c>
      <c r="AK4432" s="13" t="str">
        <f>VLOOKUP(tbl_pbp[[#This Row],[Play Saints Win % Increase]], tbl_impact[],3,TRUE)</f>
        <v>Bad (0 to -5%)</v>
      </c>
    </row>
    <row r="4433" spans="1:37">
      <c r="A4433" s="1">
        <v>108</v>
      </c>
      <c r="B4433" s="5">
        <v>0.86899999999999999</v>
      </c>
      <c r="C4433" t="s">
        <v>5534</v>
      </c>
      <c r="D4433">
        <v>0</v>
      </c>
      <c r="E4433">
        <v>0</v>
      </c>
      <c r="F4433">
        <v>3</v>
      </c>
      <c r="G4433">
        <v>17</v>
      </c>
      <c r="H4433">
        <v>9</v>
      </c>
      <c r="I4433">
        <v>24</v>
      </c>
      <c r="J4433">
        <v>89</v>
      </c>
      <c r="K4433" t="s">
        <v>5211</v>
      </c>
      <c r="L4433">
        <v>4</v>
      </c>
      <c r="M4433">
        <v>89</v>
      </c>
      <c r="N4433" t="s">
        <v>5535</v>
      </c>
      <c r="O4433" t="s">
        <v>525</v>
      </c>
      <c r="P4433" t="s">
        <v>66</v>
      </c>
      <c r="Q4433" t="s">
        <v>67</v>
      </c>
      <c r="R4433" t="s">
        <v>68</v>
      </c>
      <c r="S4433" t="s">
        <v>5536</v>
      </c>
      <c r="T4433" t="s">
        <v>5438</v>
      </c>
      <c r="U4433" t="s">
        <v>5537</v>
      </c>
      <c r="V4433" t="s">
        <v>5209</v>
      </c>
      <c r="X4433" t="str">
        <f>VLOOKUP(pbp!V1666, games!$B$2:$R$40, 3, FALSE)</f>
        <v>2019-11-17T18:00Z</v>
      </c>
      <c r="Y4433">
        <f>VLOOKUP(1*V4433,NFLGames!$H$11:$H$555,1,FALSE)</f>
        <v>401220321</v>
      </c>
      <c r="Z4433">
        <f>VLOOKUP($Y4433, NFLGames!$H$11:$K$555,2,FALSE)</f>
        <v>2020</v>
      </c>
      <c r="AA4433">
        <f>VLOOKUP($Y4433, NFLGames!$H$11:$K$555,3,FALSE)</f>
        <v>11</v>
      </c>
      <c r="AB4433" s="6">
        <f>IF(A4434=0, 0, AH4434-tbl_pbp[[#This Row],[Saints Win %]])</f>
        <v>-3.7000000000000033E-2</v>
      </c>
      <c r="AE4433">
        <f>ABS(tbl_pbp[[#This Row],[play.homeScore]]-tbl_pbp[[#This Row],[play.awayScore]])</f>
        <v>8</v>
      </c>
      <c r="AF4433">
        <f>IF(tbl_pbp[[#This Row],[Play Saints Win % Increase]]&gt;=$AF$4,1,0)</f>
        <v>0</v>
      </c>
      <c r="AG4433" t="str">
        <f>VLOOKUP(tbl_pbp[[#This Row],[gameId]], games!$B$2:$T$40, 9, FALSE)</f>
        <v>atlanta-falcons</v>
      </c>
      <c r="AH4433" s="5">
        <f>IF(tbl_pbp[[#This Row],[AwayTeam]] &lt;&gt; "new-orleans-saints", tbl_pbp[[#This Row],[homeWinPercentage]], 1-tbl_pbp[[#This Row],[homeWinPercentage]])</f>
        <v>0.86899999999999999</v>
      </c>
      <c r="AI4433" s="13">
        <f>tbl_pbp[[#This Row],[Kamara]]*tbl_pbp[[#This Row],[Impactful Play]]</f>
        <v>0</v>
      </c>
      <c r="AJ4433" s="13">
        <f>tbl_pbp[[#This Row],[Thomas]]*tbl_pbp[[#This Row],[Impactful Play]]</f>
        <v>0</v>
      </c>
      <c r="AK4433" s="13" t="str">
        <f>VLOOKUP(tbl_pbp[[#This Row],[Play Saints Win % Increase]], tbl_impact[],3,TRUE)</f>
        <v>Bad (0 to -5%)</v>
      </c>
    </row>
    <row r="4434" spans="1:37">
      <c r="A4434" s="1">
        <v>109</v>
      </c>
      <c r="B4434" s="5">
        <v>0.83199999999999996</v>
      </c>
      <c r="C4434" t="s">
        <v>5538</v>
      </c>
      <c r="D4434">
        <v>0</v>
      </c>
      <c r="E4434">
        <v>0</v>
      </c>
      <c r="F4434">
        <v>3</v>
      </c>
      <c r="G4434">
        <v>17</v>
      </c>
      <c r="H4434">
        <v>9</v>
      </c>
      <c r="I4434">
        <v>10</v>
      </c>
      <c r="J4434">
        <v>43</v>
      </c>
      <c r="K4434" t="s">
        <v>29</v>
      </c>
      <c r="L4434">
        <v>1</v>
      </c>
      <c r="M4434">
        <v>57</v>
      </c>
      <c r="N4434" t="s">
        <v>5539</v>
      </c>
      <c r="O4434" t="s">
        <v>198</v>
      </c>
      <c r="P4434" t="s">
        <v>30</v>
      </c>
      <c r="Q4434" t="s">
        <v>31</v>
      </c>
      <c r="R4434" t="s">
        <v>32</v>
      </c>
      <c r="S4434" t="s">
        <v>33</v>
      </c>
      <c r="T4434" t="s">
        <v>48</v>
      </c>
      <c r="U4434" t="s">
        <v>49</v>
      </c>
      <c r="V4434" t="s">
        <v>5209</v>
      </c>
      <c r="X4434" t="str">
        <f>VLOOKUP(pbp!V1667, games!$B$2:$R$40, 3, FALSE)</f>
        <v>2019-11-17T18:00Z</v>
      </c>
      <c r="Y4434">
        <f>VLOOKUP(1*V4434,NFLGames!$H$11:$H$555,1,FALSE)</f>
        <v>401220321</v>
      </c>
      <c r="Z4434">
        <f>VLOOKUP($Y4434, NFLGames!$H$11:$K$555,2,FALSE)</f>
        <v>2020</v>
      </c>
      <c r="AA4434">
        <f>VLOOKUP($Y4434, NFLGames!$H$11:$K$555,3,FALSE)</f>
        <v>11</v>
      </c>
      <c r="AB4434" s="6">
        <f>IF(A4435=0, 0, AH4435-tbl_pbp[[#This Row],[Saints Win %]])</f>
        <v>9.000000000000008E-3</v>
      </c>
      <c r="AE4434">
        <f>ABS(tbl_pbp[[#This Row],[play.homeScore]]-tbl_pbp[[#This Row],[play.awayScore]])</f>
        <v>8</v>
      </c>
      <c r="AF4434">
        <f>IF(tbl_pbp[[#This Row],[Play Saints Win % Increase]]&gt;=$AF$4,1,0)</f>
        <v>0</v>
      </c>
      <c r="AG4434" t="str">
        <f>VLOOKUP(tbl_pbp[[#This Row],[gameId]], games!$B$2:$T$40, 9, FALSE)</f>
        <v>atlanta-falcons</v>
      </c>
      <c r="AH4434" s="5">
        <f>IF(tbl_pbp[[#This Row],[AwayTeam]] &lt;&gt; "new-orleans-saints", tbl_pbp[[#This Row],[homeWinPercentage]], 1-tbl_pbp[[#This Row],[homeWinPercentage]])</f>
        <v>0.83199999999999996</v>
      </c>
      <c r="AI4434" s="13">
        <f>tbl_pbp[[#This Row],[Kamara]]*tbl_pbp[[#This Row],[Impactful Play]]</f>
        <v>0</v>
      </c>
      <c r="AJ4434" s="13">
        <f>tbl_pbp[[#This Row],[Thomas]]*tbl_pbp[[#This Row],[Impactful Play]]</f>
        <v>0</v>
      </c>
      <c r="AK4434" s="13" t="str">
        <f>VLOOKUP(tbl_pbp[[#This Row],[Play Saints Win % Increase]], tbl_impact[],3,TRUE)</f>
        <v>Scented (0 to +5%)</v>
      </c>
    </row>
    <row r="4435" spans="1:37">
      <c r="A4435" s="1">
        <v>110</v>
      </c>
      <c r="B4435" s="5">
        <v>0.84099999999999997</v>
      </c>
      <c r="C4435" t="s">
        <v>5540</v>
      </c>
      <c r="D4435">
        <v>0</v>
      </c>
      <c r="E4435">
        <v>0</v>
      </c>
      <c r="F4435">
        <v>3</v>
      </c>
      <c r="G4435">
        <v>17</v>
      </c>
      <c r="H4435">
        <v>9</v>
      </c>
      <c r="I4435">
        <v>20</v>
      </c>
      <c r="J4435">
        <v>33</v>
      </c>
      <c r="K4435" t="s">
        <v>29</v>
      </c>
      <c r="L4435">
        <v>1</v>
      </c>
      <c r="M4435">
        <v>67</v>
      </c>
      <c r="N4435" t="s">
        <v>5541</v>
      </c>
      <c r="O4435" t="s">
        <v>1263</v>
      </c>
      <c r="P4435" t="s">
        <v>45</v>
      </c>
      <c r="Q4435" t="s">
        <v>46</v>
      </c>
      <c r="R4435" t="s">
        <v>47</v>
      </c>
      <c r="S4435" t="s">
        <v>1533</v>
      </c>
      <c r="T4435" t="s">
        <v>438</v>
      </c>
      <c r="U4435" t="s">
        <v>5542</v>
      </c>
      <c r="V4435" t="s">
        <v>5209</v>
      </c>
      <c r="X4435" t="str">
        <f>VLOOKUP(pbp!V1668, games!$B$2:$R$40, 3, FALSE)</f>
        <v>2019-11-17T18:00Z</v>
      </c>
      <c r="Y4435">
        <f>VLOOKUP(1*V4435,NFLGames!$H$11:$H$555,1,FALSE)</f>
        <v>401220321</v>
      </c>
      <c r="Z4435">
        <f>VLOOKUP($Y4435, NFLGames!$H$11:$K$555,2,FALSE)</f>
        <v>2020</v>
      </c>
      <c r="AA4435">
        <f>VLOOKUP($Y4435, NFLGames!$H$11:$K$555,3,FALSE)</f>
        <v>11</v>
      </c>
      <c r="AB4435" s="6">
        <f>IF(A4436=0, 0, AH4436-tbl_pbp[[#This Row],[Saints Win %]])</f>
        <v>4.7000000000000042E-2</v>
      </c>
      <c r="AE4435">
        <f>ABS(tbl_pbp[[#This Row],[play.homeScore]]-tbl_pbp[[#This Row],[play.awayScore]])</f>
        <v>8</v>
      </c>
      <c r="AF4435">
        <f>IF(tbl_pbp[[#This Row],[Play Saints Win % Increase]]&gt;=$AF$4,1,0)</f>
        <v>0</v>
      </c>
      <c r="AG4435" t="str">
        <f>VLOOKUP(tbl_pbp[[#This Row],[gameId]], games!$B$2:$T$40, 9, FALSE)</f>
        <v>atlanta-falcons</v>
      </c>
      <c r="AH4435" s="5">
        <f>IF(tbl_pbp[[#This Row],[AwayTeam]] &lt;&gt; "new-orleans-saints", tbl_pbp[[#This Row],[homeWinPercentage]], 1-tbl_pbp[[#This Row],[homeWinPercentage]])</f>
        <v>0.84099999999999997</v>
      </c>
      <c r="AI4435" s="13">
        <f>tbl_pbp[[#This Row],[Kamara]]*tbl_pbp[[#This Row],[Impactful Play]]</f>
        <v>0</v>
      </c>
      <c r="AJ4435" s="13">
        <f>tbl_pbp[[#This Row],[Thomas]]*tbl_pbp[[#This Row],[Impactful Play]]</f>
        <v>0</v>
      </c>
      <c r="AK4435" s="13" t="str">
        <f>VLOOKUP(tbl_pbp[[#This Row],[Play Saints Win % Increase]], tbl_impact[],3,TRUE)</f>
        <v>Scented (0 to +5%)</v>
      </c>
    </row>
    <row r="4436" spans="1:37">
      <c r="A4436" s="1">
        <v>111</v>
      </c>
      <c r="B4436" s="5">
        <v>0.88800000000000001</v>
      </c>
      <c r="C4436" t="s">
        <v>5543</v>
      </c>
      <c r="D4436">
        <v>0</v>
      </c>
      <c r="E4436">
        <v>0</v>
      </c>
      <c r="F4436">
        <v>3</v>
      </c>
      <c r="G4436">
        <v>17</v>
      </c>
      <c r="H4436">
        <v>9</v>
      </c>
      <c r="I4436">
        <v>13</v>
      </c>
      <c r="J4436">
        <v>40</v>
      </c>
      <c r="K4436" t="s">
        <v>29</v>
      </c>
      <c r="L4436">
        <v>2</v>
      </c>
      <c r="M4436">
        <v>60</v>
      </c>
      <c r="N4436" t="s">
        <v>5544</v>
      </c>
      <c r="O4436" t="s">
        <v>3807</v>
      </c>
      <c r="P4436" t="s">
        <v>30</v>
      </c>
      <c r="Q4436" t="s">
        <v>31</v>
      </c>
      <c r="R4436" t="s">
        <v>32</v>
      </c>
      <c r="S4436" t="s">
        <v>939</v>
      </c>
      <c r="T4436" t="s">
        <v>117</v>
      </c>
      <c r="U4436" t="s">
        <v>5545</v>
      </c>
      <c r="V4436" t="s">
        <v>5209</v>
      </c>
      <c r="X4436" t="str">
        <f>VLOOKUP(pbp!V1669, games!$B$2:$R$40, 3, FALSE)</f>
        <v>2019-11-17T18:00Z</v>
      </c>
      <c r="Y4436">
        <f>VLOOKUP(1*V4436,NFLGames!$H$11:$H$555,1,FALSE)</f>
        <v>401220321</v>
      </c>
      <c r="Z4436">
        <f>VLOOKUP($Y4436, NFLGames!$H$11:$K$555,2,FALSE)</f>
        <v>2020</v>
      </c>
      <c r="AA4436">
        <f>VLOOKUP($Y4436, NFLGames!$H$11:$K$555,3,FALSE)</f>
        <v>11</v>
      </c>
      <c r="AB4436" s="6">
        <f>IF(A4437=0, 0, AH4437-tbl_pbp[[#This Row],[Saints Win %]])</f>
        <v>-2.0000000000000018E-2</v>
      </c>
      <c r="AE4436">
        <f>ABS(tbl_pbp[[#This Row],[play.homeScore]]-tbl_pbp[[#This Row],[play.awayScore]])</f>
        <v>8</v>
      </c>
      <c r="AF4436">
        <f>IF(tbl_pbp[[#This Row],[Play Saints Win % Increase]]&gt;=$AF$4,1,0)</f>
        <v>0</v>
      </c>
      <c r="AG4436" t="str">
        <f>VLOOKUP(tbl_pbp[[#This Row],[gameId]], games!$B$2:$T$40, 9, FALSE)</f>
        <v>atlanta-falcons</v>
      </c>
      <c r="AH4436" s="5">
        <f>IF(tbl_pbp[[#This Row],[AwayTeam]] &lt;&gt; "new-orleans-saints", tbl_pbp[[#This Row],[homeWinPercentage]], 1-tbl_pbp[[#This Row],[homeWinPercentage]])</f>
        <v>0.88800000000000001</v>
      </c>
      <c r="AI4436" s="13">
        <f>tbl_pbp[[#This Row],[Kamara]]*tbl_pbp[[#This Row],[Impactful Play]]</f>
        <v>0</v>
      </c>
      <c r="AJ4436" s="13">
        <f>tbl_pbp[[#This Row],[Thomas]]*tbl_pbp[[#This Row],[Impactful Play]]</f>
        <v>0</v>
      </c>
      <c r="AK4436" s="13" t="str">
        <f>VLOOKUP(tbl_pbp[[#This Row],[Play Saints Win % Increase]], tbl_impact[],3,TRUE)</f>
        <v>Bad (0 to -5%)</v>
      </c>
    </row>
    <row r="4437" spans="1:37">
      <c r="A4437" s="1">
        <v>112</v>
      </c>
      <c r="B4437" s="5">
        <v>0.86799999999999999</v>
      </c>
      <c r="C4437" t="s">
        <v>5546</v>
      </c>
      <c r="D4437">
        <v>0</v>
      </c>
      <c r="E4437">
        <v>0</v>
      </c>
      <c r="F4437">
        <v>3</v>
      </c>
      <c r="G4437">
        <v>17</v>
      </c>
      <c r="H4437">
        <v>9</v>
      </c>
      <c r="I4437">
        <v>10</v>
      </c>
      <c r="J4437">
        <v>59</v>
      </c>
      <c r="K4437" t="s">
        <v>29</v>
      </c>
      <c r="L4437">
        <v>1</v>
      </c>
      <c r="M4437">
        <v>41</v>
      </c>
      <c r="N4437" t="s">
        <v>5547</v>
      </c>
      <c r="O4437" t="s">
        <v>530</v>
      </c>
      <c r="P4437" t="s">
        <v>45</v>
      </c>
      <c r="Q4437" t="s">
        <v>46</v>
      </c>
      <c r="R4437" t="s">
        <v>47</v>
      </c>
      <c r="S4437" t="s">
        <v>33</v>
      </c>
      <c r="T4437" t="s">
        <v>5276</v>
      </c>
      <c r="U4437" t="s">
        <v>5277</v>
      </c>
      <c r="V4437" t="s">
        <v>5209</v>
      </c>
      <c r="X4437" t="str">
        <f>VLOOKUP(pbp!V1670, games!$B$2:$R$40, 3, FALSE)</f>
        <v>2019-11-17T18:00Z</v>
      </c>
      <c r="Y4437">
        <f>VLOOKUP(1*V4437,NFLGames!$H$11:$H$555,1,FALSE)</f>
        <v>401220321</v>
      </c>
      <c r="Z4437">
        <f>VLOOKUP($Y4437, NFLGames!$H$11:$K$555,2,FALSE)</f>
        <v>2020</v>
      </c>
      <c r="AA4437">
        <f>VLOOKUP($Y4437, NFLGames!$H$11:$K$555,3,FALSE)</f>
        <v>11</v>
      </c>
      <c r="AB4437" s="6">
        <f>IF(A4438=0, 0, AH4438-tbl_pbp[[#This Row],[Saints Win %]])</f>
        <v>-3.2000000000000028E-2</v>
      </c>
      <c r="AC4437">
        <v>1</v>
      </c>
      <c r="AE4437">
        <f>ABS(tbl_pbp[[#This Row],[play.homeScore]]-tbl_pbp[[#This Row],[play.awayScore]])</f>
        <v>8</v>
      </c>
      <c r="AF4437">
        <f>IF(tbl_pbp[[#This Row],[Play Saints Win % Increase]]&gt;=$AF$4,1,0)</f>
        <v>0</v>
      </c>
      <c r="AG4437" t="str">
        <f>VLOOKUP(tbl_pbp[[#This Row],[gameId]], games!$B$2:$T$40, 9, FALSE)</f>
        <v>atlanta-falcons</v>
      </c>
      <c r="AH4437" s="5">
        <f>IF(tbl_pbp[[#This Row],[AwayTeam]] &lt;&gt; "new-orleans-saints", tbl_pbp[[#This Row],[homeWinPercentage]], 1-tbl_pbp[[#This Row],[homeWinPercentage]])</f>
        <v>0.86799999999999999</v>
      </c>
      <c r="AI4437" s="13">
        <f>tbl_pbp[[#This Row],[Kamara]]*tbl_pbp[[#This Row],[Impactful Play]]</f>
        <v>0</v>
      </c>
      <c r="AJ4437" s="13">
        <f>tbl_pbp[[#This Row],[Thomas]]*tbl_pbp[[#This Row],[Impactful Play]]</f>
        <v>0</v>
      </c>
      <c r="AK4437" s="13" t="str">
        <f>VLOOKUP(tbl_pbp[[#This Row],[Play Saints Win % Increase]], tbl_impact[],3,TRUE)</f>
        <v>Bad (0 to -5%)</v>
      </c>
    </row>
    <row r="4438" spans="1:37">
      <c r="A4438" s="1">
        <v>113</v>
      </c>
      <c r="B4438" s="5">
        <v>0.83599999999999997</v>
      </c>
      <c r="C4438" t="s">
        <v>5548</v>
      </c>
      <c r="D4438">
        <v>0</v>
      </c>
      <c r="E4438">
        <v>0</v>
      </c>
      <c r="F4438">
        <v>3</v>
      </c>
      <c r="G4438">
        <v>17</v>
      </c>
      <c r="H4438">
        <v>9</v>
      </c>
      <c r="I4438">
        <v>10</v>
      </c>
      <c r="J4438">
        <v>59</v>
      </c>
      <c r="K4438" t="s">
        <v>29</v>
      </c>
      <c r="L4438">
        <v>2</v>
      </c>
      <c r="M4438">
        <v>41</v>
      </c>
      <c r="N4438" t="s">
        <v>5549</v>
      </c>
      <c r="O4438" t="s">
        <v>5550</v>
      </c>
      <c r="P4438" t="s">
        <v>167</v>
      </c>
      <c r="Q4438" t="s">
        <v>168</v>
      </c>
      <c r="S4438" t="s">
        <v>120</v>
      </c>
      <c r="T4438" t="s">
        <v>5276</v>
      </c>
      <c r="U4438" t="s">
        <v>5551</v>
      </c>
      <c r="V4438" t="s">
        <v>5209</v>
      </c>
      <c r="X4438" t="str">
        <f>VLOOKUP(pbp!V1671, games!$B$2:$R$40, 3, FALSE)</f>
        <v>2019-11-17T18:00Z</v>
      </c>
      <c r="Y4438">
        <f>VLOOKUP(1*V4438,NFLGames!$H$11:$H$555,1,FALSE)</f>
        <v>401220321</v>
      </c>
      <c r="Z4438">
        <f>VLOOKUP($Y4438, NFLGames!$H$11:$K$555,2,FALSE)</f>
        <v>2020</v>
      </c>
      <c r="AA4438">
        <f>VLOOKUP($Y4438, NFLGames!$H$11:$K$555,3,FALSE)</f>
        <v>11</v>
      </c>
      <c r="AB4438" s="6">
        <f>IF(A4439=0, 0, AH4439-tbl_pbp[[#This Row],[Saints Win %]])</f>
        <v>2.0000000000000018E-3</v>
      </c>
      <c r="AE4438">
        <f>ABS(tbl_pbp[[#This Row],[play.homeScore]]-tbl_pbp[[#This Row],[play.awayScore]])</f>
        <v>8</v>
      </c>
      <c r="AF4438">
        <f>IF(tbl_pbp[[#This Row],[Play Saints Win % Increase]]&gt;=$AF$4,1,0)</f>
        <v>0</v>
      </c>
      <c r="AG4438" t="str">
        <f>VLOOKUP(tbl_pbp[[#This Row],[gameId]], games!$B$2:$T$40, 9, FALSE)</f>
        <v>atlanta-falcons</v>
      </c>
      <c r="AH4438" s="5">
        <f>IF(tbl_pbp[[#This Row],[AwayTeam]] &lt;&gt; "new-orleans-saints", tbl_pbp[[#This Row],[homeWinPercentage]], 1-tbl_pbp[[#This Row],[homeWinPercentage]])</f>
        <v>0.83599999999999997</v>
      </c>
      <c r="AI4438" s="13">
        <f>tbl_pbp[[#This Row],[Kamara]]*tbl_pbp[[#This Row],[Impactful Play]]</f>
        <v>0</v>
      </c>
      <c r="AJ4438" s="13">
        <f>tbl_pbp[[#This Row],[Thomas]]*tbl_pbp[[#This Row],[Impactful Play]]</f>
        <v>0</v>
      </c>
      <c r="AK4438" s="13" t="str">
        <f>VLOOKUP(tbl_pbp[[#This Row],[Play Saints Win % Increase]], tbl_impact[],3,TRUE)</f>
        <v>Scented (0 to +5%)</v>
      </c>
    </row>
    <row r="4439" spans="1:37">
      <c r="A4439" s="1">
        <v>114</v>
      </c>
      <c r="B4439" s="5">
        <v>0.83799999999999997</v>
      </c>
      <c r="C4439" t="s">
        <v>5552</v>
      </c>
      <c r="D4439">
        <v>0</v>
      </c>
      <c r="E4439">
        <v>0</v>
      </c>
      <c r="F4439">
        <v>3</v>
      </c>
      <c r="G4439">
        <v>17</v>
      </c>
      <c r="H4439">
        <v>9</v>
      </c>
      <c r="I4439">
        <v>21</v>
      </c>
      <c r="J4439">
        <v>48</v>
      </c>
      <c r="K4439" t="s">
        <v>29</v>
      </c>
      <c r="L4439">
        <v>3</v>
      </c>
      <c r="M4439">
        <v>52</v>
      </c>
      <c r="N4439" t="s">
        <v>5553</v>
      </c>
      <c r="O4439" t="s">
        <v>3820</v>
      </c>
      <c r="P4439" t="s">
        <v>30</v>
      </c>
      <c r="Q4439" t="s">
        <v>31</v>
      </c>
      <c r="R4439" t="s">
        <v>32</v>
      </c>
      <c r="S4439" t="s">
        <v>5105</v>
      </c>
      <c r="T4439" t="s">
        <v>136</v>
      </c>
      <c r="U4439" t="s">
        <v>5554</v>
      </c>
      <c r="V4439" t="s">
        <v>5209</v>
      </c>
      <c r="X4439" t="str">
        <f>VLOOKUP(pbp!V1672, games!$B$2:$R$40, 3, FALSE)</f>
        <v>2019-11-17T18:00Z</v>
      </c>
      <c r="Y4439">
        <f>VLOOKUP(1*V4439,NFLGames!$H$11:$H$555,1,FALSE)</f>
        <v>401220321</v>
      </c>
      <c r="Z4439">
        <f>VLOOKUP($Y4439, NFLGames!$H$11:$K$555,2,FALSE)</f>
        <v>2020</v>
      </c>
      <c r="AA4439">
        <f>VLOOKUP($Y4439, NFLGames!$H$11:$K$555,3,FALSE)</f>
        <v>11</v>
      </c>
      <c r="AB4439" s="6">
        <f>IF(A4440=0, 0, AH4440-tbl_pbp[[#This Row],[Saints Win %]])</f>
        <v>6.0000000000000053E-3</v>
      </c>
      <c r="AE4439">
        <f>ABS(tbl_pbp[[#This Row],[play.homeScore]]-tbl_pbp[[#This Row],[play.awayScore]])</f>
        <v>8</v>
      </c>
      <c r="AF4439">
        <f>IF(tbl_pbp[[#This Row],[Play Saints Win % Increase]]&gt;=$AF$4,1,0)</f>
        <v>0</v>
      </c>
      <c r="AG4439" t="str">
        <f>VLOOKUP(tbl_pbp[[#This Row],[gameId]], games!$B$2:$T$40, 9, FALSE)</f>
        <v>atlanta-falcons</v>
      </c>
      <c r="AH4439" s="5">
        <f>IF(tbl_pbp[[#This Row],[AwayTeam]] &lt;&gt; "new-orleans-saints", tbl_pbp[[#This Row],[homeWinPercentage]], 1-tbl_pbp[[#This Row],[homeWinPercentage]])</f>
        <v>0.83799999999999997</v>
      </c>
      <c r="AI4439" s="13">
        <f>tbl_pbp[[#This Row],[Kamara]]*tbl_pbp[[#This Row],[Impactful Play]]</f>
        <v>0</v>
      </c>
      <c r="AJ4439" s="13">
        <f>tbl_pbp[[#This Row],[Thomas]]*tbl_pbp[[#This Row],[Impactful Play]]</f>
        <v>0</v>
      </c>
      <c r="AK4439" s="13" t="str">
        <f>VLOOKUP(tbl_pbp[[#This Row],[Play Saints Win % Increase]], tbl_impact[],3,TRUE)</f>
        <v>Scented (0 to +5%)</v>
      </c>
    </row>
    <row r="4440" spans="1:37">
      <c r="A4440" s="1">
        <v>115</v>
      </c>
      <c r="B4440" s="5">
        <v>0.84399999999999997</v>
      </c>
      <c r="C4440" t="s">
        <v>5555</v>
      </c>
      <c r="D4440">
        <v>0</v>
      </c>
      <c r="E4440">
        <v>0</v>
      </c>
      <c r="F4440">
        <v>3</v>
      </c>
      <c r="G4440">
        <v>17</v>
      </c>
      <c r="H4440">
        <v>9</v>
      </c>
      <c r="I4440">
        <v>14</v>
      </c>
      <c r="J4440">
        <v>55</v>
      </c>
      <c r="K4440" t="s">
        <v>29</v>
      </c>
      <c r="L4440">
        <v>4</v>
      </c>
      <c r="M4440">
        <v>45</v>
      </c>
      <c r="N4440" t="s">
        <v>5556</v>
      </c>
      <c r="O4440" t="s">
        <v>2701</v>
      </c>
      <c r="P4440" t="s">
        <v>66</v>
      </c>
      <c r="Q4440" t="s">
        <v>67</v>
      </c>
      <c r="R4440" t="s">
        <v>68</v>
      </c>
      <c r="S4440" t="s">
        <v>190</v>
      </c>
      <c r="T4440" t="s">
        <v>5557</v>
      </c>
      <c r="U4440" t="s">
        <v>5558</v>
      </c>
      <c r="V4440" t="s">
        <v>5209</v>
      </c>
      <c r="X4440" t="str">
        <f>VLOOKUP(pbp!V1673, games!$B$2:$R$40, 3, FALSE)</f>
        <v>2019-11-17T18:00Z</v>
      </c>
      <c r="Y4440">
        <f>VLOOKUP(1*V4440,NFLGames!$H$11:$H$555,1,FALSE)</f>
        <v>401220321</v>
      </c>
      <c r="Z4440">
        <f>VLOOKUP($Y4440, NFLGames!$H$11:$K$555,2,FALSE)</f>
        <v>2020</v>
      </c>
      <c r="AA4440">
        <f>VLOOKUP($Y4440, NFLGames!$H$11:$K$555,3,FALSE)</f>
        <v>11</v>
      </c>
      <c r="AB4440" s="6">
        <f>IF(A4441=0, 0, AH4441-tbl_pbp[[#This Row],[Saints Win %]])</f>
        <v>8.6000000000000076E-2</v>
      </c>
      <c r="AE4440">
        <f>ABS(tbl_pbp[[#This Row],[play.homeScore]]-tbl_pbp[[#This Row],[play.awayScore]])</f>
        <v>8</v>
      </c>
      <c r="AF4440">
        <f>IF(tbl_pbp[[#This Row],[Play Saints Win % Increase]]&gt;=$AF$4,1,0)</f>
        <v>0</v>
      </c>
      <c r="AG4440" t="str">
        <f>VLOOKUP(tbl_pbp[[#This Row],[gameId]], games!$B$2:$T$40, 9, FALSE)</f>
        <v>atlanta-falcons</v>
      </c>
      <c r="AH4440" s="5">
        <f>IF(tbl_pbp[[#This Row],[AwayTeam]] &lt;&gt; "new-orleans-saints", tbl_pbp[[#This Row],[homeWinPercentage]], 1-tbl_pbp[[#This Row],[homeWinPercentage]])</f>
        <v>0.84399999999999997</v>
      </c>
      <c r="AI4440" s="13">
        <f>tbl_pbp[[#This Row],[Kamara]]*tbl_pbp[[#This Row],[Impactful Play]]</f>
        <v>0</v>
      </c>
      <c r="AJ4440" s="13">
        <f>tbl_pbp[[#This Row],[Thomas]]*tbl_pbp[[#This Row],[Impactful Play]]</f>
        <v>0</v>
      </c>
      <c r="AK4440" s="13" t="str">
        <f>VLOOKUP(tbl_pbp[[#This Row],[Play Saints Win % Increase]], tbl_impact[],3,TRUE)</f>
        <v>Perfumed (5 to + 10%)</v>
      </c>
    </row>
    <row r="4441" spans="1:37">
      <c r="A4441" s="1">
        <v>116</v>
      </c>
      <c r="B4441" s="5">
        <v>0.93</v>
      </c>
      <c r="C4441" t="s">
        <v>5559</v>
      </c>
      <c r="D4441">
        <v>0</v>
      </c>
      <c r="E4441">
        <v>0</v>
      </c>
      <c r="F4441">
        <v>3</v>
      </c>
      <c r="G4441">
        <v>17</v>
      </c>
      <c r="H4441">
        <v>9</v>
      </c>
      <c r="I4441">
        <v>10</v>
      </c>
      <c r="J4441">
        <v>88</v>
      </c>
      <c r="K4441" t="s">
        <v>5211</v>
      </c>
      <c r="L4441">
        <v>1</v>
      </c>
      <c r="M4441">
        <v>88</v>
      </c>
      <c r="N4441" t="s">
        <v>5560</v>
      </c>
      <c r="O4441" t="s">
        <v>5561</v>
      </c>
      <c r="P4441" t="s">
        <v>45</v>
      </c>
      <c r="Q4441" t="s">
        <v>46</v>
      </c>
      <c r="R4441" t="s">
        <v>47</v>
      </c>
      <c r="S4441" t="s">
        <v>33</v>
      </c>
      <c r="T4441" t="s">
        <v>5562</v>
      </c>
      <c r="U4441" t="s">
        <v>5563</v>
      </c>
      <c r="V4441" t="s">
        <v>5209</v>
      </c>
      <c r="X4441" t="str">
        <f>VLOOKUP(pbp!V1674, games!$B$2:$R$40, 3, FALSE)</f>
        <v>2019-11-17T18:00Z</v>
      </c>
      <c r="Y4441">
        <f>VLOOKUP(1*V4441,NFLGames!$H$11:$H$555,1,FALSE)</f>
        <v>401220321</v>
      </c>
      <c r="Z4441">
        <f>VLOOKUP($Y4441, NFLGames!$H$11:$K$555,2,FALSE)</f>
        <v>2020</v>
      </c>
      <c r="AA4441">
        <f>VLOOKUP($Y4441, NFLGames!$H$11:$K$555,3,FALSE)</f>
        <v>11</v>
      </c>
      <c r="AB4441" s="6">
        <f>IF(A4442=0, 0, AH4442-tbl_pbp[[#This Row],[Saints Win %]])</f>
        <v>-6.3000000000000056E-2</v>
      </c>
      <c r="AE4441">
        <f>ABS(tbl_pbp[[#This Row],[play.homeScore]]-tbl_pbp[[#This Row],[play.awayScore]])</f>
        <v>8</v>
      </c>
      <c r="AF4441">
        <f>IF(tbl_pbp[[#This Row],[Play Saints Win % Increase]]&gt;=$AF$4,1,0)</f>
        <v>0</v>
      </c>
      <c r="AG4441" t="str">
        <f>VLOOKUP(tbl_pbp[[#This Row],[gameId]], games!$B$2:$T$40, 9, FALSE)</f>
        <v>atlanta-falcons</v>
      </c>
      <c r="AH4441" s="5">
        <f>IF(tbl_pbp[[#This Row],[AwayTeam]] &lt;&gt; "new-orleans-saints", tbl_pbp[[#This Row],[homeWinPercentage]], 1-tbl_pbp[[#This Row],[homeWinPercentage]])</f>
        <v>0.93</v>
      </c>
      <c r="AI4441" s="13">
        <f>tbl_pbp[[#This Row],[Kamara]]*tbl_pbp[[#This Row],[Impactful Play]]</f>
        <v>0</v>
      </c>
      <c r="AJ4441" s="13">
        <f>tbl_pbp[[#This Row],[Thomas]]*tbl_pbp[[#This Row],[Impactful Play]]</f>
        <v>0</v>
      </c>
      <c r="AK4441" s="13" t="str">
        <f>VLOOKUP(tbl_pbp[[#This Row],[Play Saints Win % Increase]], tbl_impact[],3,TRUE)</f>
        <v>Smelly (worse than-5% -&gt; -10%)</v>
      </c>
    </row>
    <row r="4442" spans="1:37">
      <c r="A4442" s="1">
        <v>117</v>
      </c>
      <c r="B4442" s="5">
        <v>0.86699999999999999</v>
      </c>
      <c r="C4442" t="s">
        <v>5564</v>
      </c>
      <c r="D4442">
        <v>0</v>
      </c>
      <c r="E4442">
        <v>0</v>
      </c>
      <c r="F4442">
        <v>3</v>
      </c>
      <c r="G4442">
        <v>17</v>
      </c>
      <c r="H4442">
        <v>9</v>
      </c>
      <c r="I4442">
        <v>7</v>
      </c>
      <c r="J4442">
        <v>85</v>
      </c>
      <c r="K4442" t="s">
        <v>5211</v>
      </c>
      <c r="L4442">
        <v>2</v>
      </c>
      <c r="M4442">
        <v>85</v>
      </c>
      <c r="N4442" t="s">
        <v>5565</v>
      </c>
      <c r="O4442" t="s">
        <v>1147</v>
      </c>
      <c r="P4442" t="s">
        <v>45</v>
      </c>
      <c r="Q4442" t="s">
        <v>46</v>
      </c>
      <c r="R4442" t="s">
        <v>47</v>
      </c>
      <c r="S4442" t="s">
        <v>220</v>
      </c>
      <c r="T4442" t="s">
        <v>5566</v>
      </c>
      <c r="U4442" t="s">
        <v>5567</v>
      </c>
      <c r="V4442" t="s">
        <v>5209</v>
      </c>
      <c r="X4442" t="str">
        <f>VLOOKUP(pbp!V1675, games!$B$2:$R$40, 3, FALSE)</f>
        <v>2019-11-17T18:00Z</v>
      </c>
      <c r="Y4442">
        <f>VLOOKUP(1*V4442,NFLGames!$H$11:$H$555,1,FALSE)</f>
        <v>401220321</v>
      </c>
      <c r="Z4442">
        <f>VLOOKUP($Y4442, NFLGames!$H$11:$K$555,2,FALSE)</f>
        <v>2020</v>
      </c>
      <c r="AA4442">
        <f>VLOOKUP($Y4442, NFLGames!$H$11:$K$555,3,FALSE)</f>
        <v>11</v>
      </c>
      <c r="AB4442" s="6">
        <f>IF(A4443=0, 0, AH4443-tbl_pbp[[#This Row],[Saints Win %]])</f>
        <v>2.300000000000002E-2</v>
      </c>
      <c r="AE4442">
        <f>ABS(tbl_pbp[[#This Row],[play.homeScore]]-tbl_pbp[[#This Row],[play.awayScore]])</f>
        <v>8</v>
      </c>
      <c r="AF4442">
        <f>IF(tbl_pbp[[#This Row],[Play Saints Win % Increase]]&gt;=$AF$4,1,0)</f>
        <v>0</v>
      </c>
      <c r="AG4442" t="str">
        <f>VLOOKUP(tbl_pbp[[#This Row],[gameId]], games!$B$2:$T$40, 9, FALSE)</f>
        <v>atlanta-falcons</v>
      </c>
      <c r="AH4442" s="5">
        <f>IF(tbl_pbp[[#This Row],[AwayTeam]] &lt;&gt; "new-orleans-saints", tbl_pbp[[#This Row],[homeWinPercentage]], 1-tbl_pbp[[#This Row],[homeWinPercentage]])</f>
        <v>0.86699999999999999</v>
      </c>
      <c r="AI4442" s="13">
        <f>tbl_pbp[[#This Row],[Kamara]]*tbl_pbp[[#This Row],[Impactful Play]]</f>
        <v>0</v>
      </c>
      <c r="AJ4442" s="13">
        <f>tbl_pbp[[#This Row],[Thomas]]*tbl_pbp[[#This Row],[Impactful Play]]</f>
        <v>0</v>
      </c>
      <c r="AK4442" s="13" t="str">
        <f>VLOOKUP(tbl_pbp[[#This Row],[Play Saints Win % Increase]], tbl_impact[],3,TRUE)</f>
        <v>Scented (0 to +5%)</v>
      </c>
    </row>
    <row r="4443" spans="1:37">
      <c r="A4443" s="1">
        <v>118</v>
      </c>
      <c r="B4443" s="5">
        <v>0.89</v>
      </c>
      <c r="C4443" t="s">
        <v>5568</v>
      </c>
      <c r="D4443">
        <v>0</v>
      </c>
      <c r="E4443">
        <v>0</v>
      </c>
      <c r="F4443">
        <v>3</v>
      </c>
      <c r="G4443">
        <v>17</v>
      </c>
      <c r="H4443">
        <v>9</v>
      </c>
      <c r="I4443">
        <v>7</v>
      </c>
      <c r="J4443">
        <v>85</v>
      </c>
      <c r="K4443" t="s">
        <v>5211</v>
      </c>
      <c r="L4443">
        <v>3</v>
      </c>
      <c r="M4443">
        <v>85</v>
      </c>
      <c r="N4443" t="s">
        <v>5569</v>
      </c>
      <c r="O4443" t="s">
        <v>1433</v>
      </c>
      <c r="P4443" t="s">
        <v>22</v>
      </c>
      <c r="Q4443" t="s">
        <v>37</v>
      </c>
      <c r="S4443" t="s">
        <v>212</v>
      </c>
      <c r="T4443" t="s">
        <v>5566</v>
      </c>
      <c r="U4443" t="s">
        <v>5570</v>
      </c>
      <c r="V4443" t="s">
        <v>5209</v>
      </c>
      <c r="X4443" t="str">
        <f>VLOOKUP(pbp!V1676, games!$B$2:$R$40, 3, FALSE)</f>
        <v>2019-11-17T18:00Z</v>
      </c>
      <c r="Y4443">
        <f>VLOOKUP(1*V4443,NFLGames!$H$11:$H$555,1,FALSE)</f>
        <v>401220321</v>
      </c>
      <c r="Z4443">
        <f>VLOOKUP($Y4443, NFLGames!$H$11:$K$555,2,FALSE)</f>
        <v>2020</v>
      </c>
      <c r="AA4443">
        <f>VLOOKUP($Y4443, NFLGames!$H$11:$K$555,3,FALSE)</f>
        <v>11</v>
      </c>
      <c r="AB4443" s="6">
        <f>IF(A4444=0, 0, AH4444-tbl_pbp[[#This Row],[Saints Win %]])</f>
        <v>2.0000000000000018E-3</v>
      </c>
      <c r="AE4443">
        <f>ABS(tbl_pbp[[#This Row],[play.homeScore]]-tbl_pbp[[#This Row],[play.awayScore]])</f>
        <v>8</v>
      </c>
      <c r="AF4443">
        <f>IF(tbl_pbp[[#This Row],[Play Saints Win % Increase]]&gt;=$AF$4,1,0)</f>
        <v>0</v>
      </c>
      <c r="AG4443" t="str">
        <f>VLOOKUP(tbl_pbp[[#This Row],[gameId]], games!$B$2:$T$40, 9, FALSE)</f>
        <v>atlanta-falcons</v>
      </c>
      <c r="AH4443" s="5">
        <f>IF(tbl_pbp[[#This Row],[AwayTeam]] &lt;&gt; "new-orleans-saints", tbl_pbp[[#This Row],[homeWinPercentage]], 1-tbl_pbp[[#This Row],[homeWinPercentage]])</f>
        <v>0.89</v>
      </c>
      <c r="AI4443" s="13">
        <f>tbl_pbp[[#This Row],[Kamara]]*tbl_pbp[[#This Row],[Impactful Play]]</f>
        <v>0</v>
      </c>
      <c r="AJ4443" s="13">
        <f>tbl_pbp[[#This Row],[Thomas]]*tbl_pbp[[#This Row],[Impactful Play]]</f>
        <v>0</v>
      </c>
      <c r="AK4443" s="13" t="str">
        <f>VLOOKUP(tbl_pbp[[#This Row],[Play Saints Win % Increase]], tbl_impact[],3,TRUE)</f>
        <v>Scented (0 to +5%)</v>
      </c>
    </row>
    <row r="4444" spans="1:37">
      <c r="A4444" s="1">
        <v>119</v>
      </c>
      <c r="B4444" s="5">
        <v>0.89200000000000002</v>
      </c>
      <c r="C4444" t="s">
        <v>5571</v>
      </c>
      <c r="D4444">
        <v>0</v>
      </c>
      <c r="E4444">
        <v>0</v>
      </c>
      <c r="F4444">
        <v>3</v>
      </c>
      <c r="G4444">
        <v>17</v>
      </c>
      <c r="H4444">
        <v>9</v>
      </c>
      <c r="I4444">
        <v>7</v>
      </c>
      <c r="J4444">
        <v>85</v>
      </c>
      <c r="K4444" t="s">
        <v>5211</v>
      </c>
      <c r="L4444">
        <v>4</v>
      </c>
      <c r="M4444">
        <v>85</v>
      </c>
      <c r="N4444" t="s">
        <v>5572</v>
      </c>
      <c r="O4444" t="s">
        <v>489</v>
      </c>
      <c r="P4444" t="s">
        <v>66</v>
      </c>
      <c r="Q4444" t="s">
        <v>67</v>
      </c>
      <c r="R4444" t="s">
        <v>68</v>
      </c>
      <c r="S4444" t="s">
        <v>215</v>
      </c>
      <c r="T4444" t="s">
        <v>5566</v>
      </c>
      <c r="U4444" t="s">
        <v>5573</v>
      </c>
      <c r="V4444" t="s">
        <v>5209</v>
      </c>
      <c r="X4444" t="str">
        <f>VLOOKUP(pbp!V1677, games!$B$2:$R$40, 3, FALSE)</f>
        <v>2019-11-17T18:00Z</v>
      </c>
      <c r="Y4444">
        <f>VLOOKUP(1*V4444,NFLGames!$H$11:$H$555,1,FALSE)</f>
        <v>401220321</v>
      </c>
      <c r="Z4444">
        <f>VLOOKUP($Y4444, NFLGames!$H$11:$K$555,2,FALSE)</f>
        <v>2020</v>
      </c>
      <c r="AA4444">
        <f>VLOOKUP($Y4444, NFLGames!$H$11:$K$555,3,FALSE)</f>
        <v>11</v>
      </c>
      <c r="AB4444" s="6">
        <f>IF(A4445=0, 0, AH4445-tbl_pbp[[#This Row],[Saints Win %]])</f>
        <v>2.0000000000000018E-2</v>
      </c>
      <c r="AE4444">
        <f>ABS(tbl_pbp[[#This Row],[play.homeScore]]-tbl_pbp[[#This Row],[play.awayScore]])</f>
        <v>8</v>
      </c>
      <c r="AF4444">
        <f>IF(tbl_pbp[[#This Row],[Play Saints Win % Increase]]&gt;=$AF$4,1,0)</f>
        <v>0</v>
      </c>
      <c r="AG4444" t="str">
        <f>VLOOKUP(tbl_pbp[[#This Row],[gameId]], games!$B$2:$T$40, 9, FALSE)</f>
        <v>atlanta-falcons</v>
      </c>
      <c r="AH4444" s="5">
        <f>IF(tbl_pbp[[#This Row],[AwayTeam]] &lt;&gt; "new-orleans-saints", tbl_pbp[[#This Row],[homeWinPercentage]], 1-tbl_pbp[[#This Row],[homeWinPercentage]])</f>
        <v>0.89200000000000002</v>
      </c>
      <c r="AI4444" s="13">
        <f>tbl_pbp[[#This Row],[Kamara]]*tbl_pbp[[#This Row],[Impactful Play]]</f>
        <v>0</v>
      </c>
      <c r="AJ4444" s="13">
        <f>tbl_pbp[[#This Row],[Thomas]]*tbl_pbp[[#This Row],[Impactful Play]]</f>
        <v>0</v>
      </c>
      <c r="AK4444" s="13" t="str">
        <f>VLOOKUP(tbl_pbp[[#This Row],[Play Saints Win % Increase]], tbl_impact[],3,TRUE)</f>
        <v>Scented (0 to +5%)</v>
      </c>
    </row>
    <row r="4445" spans="1:37">
      <c r="A4445" s="1">
        <v>120</v>
      </c>
      <c r="B4445" s="5">
        <v>0.91200000000000003</v>
      </c>
      <c r="C4445" t="s">
        <v>5574</v>
      </c>
      <c r="D4445">
        <v>0</v>
      </c>
      <c r="E4445">
        <v>0</v>
      </c>
      <c r="F4445">
        <v>3</v>
      </c>
      <c r="G4445">
        <v>17</v>
      </c>
      <c r="H4445">
        <v>9</v>
      </c>
      <c r="I4445">
        <v>10</v>
      </c>
      <c r="J4445">
        <v>47</v>
      </c>
      <c r="K4445" t="s">
        <v>29</v>
      </c>
      <c r="L4445">
        <v>1</v>
      </c>
      <c r="M4445">
        <v>53</v>
      </c>
      <c r="N4445" t="s">
        <v>5575</v>
      </c>
      <c r="O4445" t="s">
        <v>693</v>
      </c>
      <c r="P4445" t="s">
        <v>22</v>
      </c>
      <c r="Q4445" t="s">
        <v>37</v>
      </c>
      <c r="S4445" t="s">
        <v>33</v>
      </c>
      <c r="T4445" t="s">
        <v>2150</v>
      </c>
      <c r="U4445" t="s">
        <v>2151</v>
      </c>
      <c r="V4445" t="s">
        <v>5209</v>
      </c>
      <c r="X4445" t="str">
        <f>VLOOKUP(pbp!V1678, games!$B$2:$R$40, 3, FALSE)</f>
        <v>2019-11-17T18:00Z</v>
      </c>
      <c r="Y4445">
        <f>VLOOKUP(1*V4445,NFLGames!$H$11:$H$555,1,FALSE)</f>
        <v>401220321</v>
      </c>
      <c r="Z4445">
        <f>VLOOKUP($Y4445, NFLGames!$H$11:$K$555,2,FALSE)</f>
        <v>2020</v>
      </c>
      <c r="AA4445">
        <f>VLOOKUP($Y4445, NFLGames!$H$11:$K$555,3,FALSE)</f>
        <v>11</v>
      </c>
      <c r="AB4445" s="6">
        <f>IF(A4446=0, 0, AH4446-tbl_pbp[[#This Row],[Saints Win %]])</f>
        <v>-4.3000000000000038E-2</v>
      </c>
      <c r="AE4445">
        <f>ABS(tbl_pbp[[#This Row],[play.homeScore]]-tbl_pbp[[#This Row],[play.awayScore]])</f>
        <v>8</v>
      </c>
      <c r="AF4445">
        <f>IF(tbl_pbp[[#This Row],[Play Saints Win % Increase]]&gt;=$AF$4,1,0)</f>
        <v>0</v>
      </c>
      <c r="AG4445" t="str">
        <f>VLOOKUP(tbl_pbp[[#This Row],[gameId]], games!$B$2:$T$40, 9, FALSE)</f>
        <v>atlanta-falcons</v>
      </c>
      <c r="AH4445" s="5">
        <f>IF(tbl_pbp[[#This Row],[AwayTeam]] &lt;&gt; "new-orleans-saints", tbl_pbp[[#This Row],[homeWinPercentage]], 1-tbl_pbp[[#This Row],[homeWinPercentage]])</f>
        <v>0.91200000000000003</v>
      </c>
      <c r="AI4445" s="13">
        <f>tbl_pbp[[#This Row],[Kamara]]*tbl_pbp[[#This Row],[Impactful Play]]</f>
        <v>0</v>
      </c>
      <c r="AJ4445" s="13">
        <f>tbl_pbp[[#This Row],[Thomas]]*tbl_pbp[[#This Row],[Impactful Play]]</f>
        <v>0</v>
      </c>
      <c r="AK4445" s="13" t="str">
        <f>VLOOKUP(tbl_pbp[[#This Row],[Play Saints Win % Increase]], tbl_impact[],3,TRUE)</f>
        <v>Bad (0 to -5%)</v>
      </c>
    </row>
    <row r="4446" spans="1:37">
      <c r="A4446" s="1">
        <v>121</v>
      </c>
      <c r="B4446" s="5">
        <v>0.86899999999999999</v>
      </c>
      <c r="C4446" t="s">
        <v>5576</v>
      </c>
      <c r="D4446">
        <v>0</v>
      </c>
      <c r="E4446">
        <v>0</v>
      </c>
      <c r="F4446">
        <v>3</v>
      </c>
      <c r="G4446">
        <v>17</v>
      </c>
      <c r="H4446">
        <v>9</v>
      </c>
      <c r="I4446">
        <v>10</v>
      </c>
      <c r="J4446">
        <v>65</v>
      </c>
      <c r="K4446" t="s">
        <v>29</v>
      </c>
      <c r="L4446">
        <v>1</v>
      </c>
      <c r="M4446">
        <v>35</v>
      </c>
      <c r="N4446" t="s">
        <v>5577</v>
      </c>
      <c r="O4446" t="s">
        <v>4306</v>
      </c>
      <c r="P4446" t="s">
        <v>30</v>
      </c>
      <c r="Q4446" t="s">
        <v>31</v>
      </c>
      <c r="R4446" t="s">
        <v>32</v>
      </c>
      <c r="S4446" t="s">
        <v>33</v>
      </c>
      <c r="T4446" t="s">
        <v>5361</v>
      </c>
      <c r="U4446" t="s">
        <v>5578</v>
      </c>
      <c r="V4446" t="s">
        <v>5209</v>
      </c>
      <c r="X4446" t="str">
        <f>VLOOKUP(pbp!V1679, games!$B$2:$R$40, 3, FALSE)</f>
        <v>2019-11-17T18:00Z</v>
      </c>
      <c r="Y4446">
        <f>VLOOKUP(1*V4446,NFLGames!$H$11:$H$555,1,FALSE)</f>
        <v>401220321</v>
      </c>
      <c r="Z4446">
        <f>VLOOKUP($Y4446, NFLGames!$H$11:$K$555,2,FALSE)</f>
        <v>2020</v>
      </c>
      <c r="AA4446">
        <f>VLOOKUP($Y4446, NFLGames!$H$11:$K$555,3,FALSE)</f>
        <v>11</v>
      </c>
      <c r="AB4446" s="6">
        <f>IF(A4447=0, 0, AH4447-tbl_pbp[[#This Row],[Saints Win %]])</f>
        <v>3.1000000000000028E-2</v>
      </c>
      <c r="AE4446">
        <f>ABS(tbl_pbp[[#This Row],[play.homeScore]]-tbl_pbp[[#This Row],[play.awayScore]])</f>
        <v>8</v>
      </c>
      <c r="AF4446">
        <f>IF(tbl_pbp[[#This Row],[Play Saints Win % Increase]]&gt;=$AF$4,1,0)</f>
        <v>0</v>
      </c>
      <c r="AG4446" t="str">
        <f>VLOOKUP(tbl_pbp[[#This Row],[gameId]], games!$B$2:$T$40, 9, FALSE)</f>
        <v>atlanta-falcons</v>
      </c>
      <c r="AH4446" s="5">
        <f>IF(tbl_pbp[[#This Row],[AwayTeam]] &lt;&gt; "new-orleans-saints", tbl_pbp[[#This Row],[homeWinPercentage]], 1-tbl_pbp[[#This Row],[homeWinPercentage]])</f>
        <v>0.86899999999999999</v>
      </c>
      <c r="AI4446" s="13">
        <f>tbl_pbp[[#This Row],[Kamara]]*tbl_pbp[[#This Row],[Impactful Play]]</f>
        <v>0</v>
      </c>
      <c r="AJ4446" s="13">
        <f>tbl_pbp[[#This Row],[Thomas]]*tbl_pbp[[#This Row],[Impactful Play]]</f>
        <v>0</v>
      </c>
      <c r="AK4446" s="13" t="str">
        <f>VLOOKUP(tbl_pbp[[#This Row],[Play Saints Win % Increase]], tbl_impact[],3,TRUE)</f>
        <v>Scented (0 to +5%)</v>
      </c>
    </row>
    <row r="4447" spans="1:37">
      <c r="A4447" s="1">
        <v>122</v>
      </c>
      <c r="B4447" s="5">
        <v>0.9</v>
      </c>
      <c r="C4447" t="s">
        <v>5579</v>
      </c>
      <c r="D4447">
        <v>0</v>
      </c>
      <c r="E4447">
        <v>0</v>
      </c>
      <c r="F4447">
        <v>3</v>
      </c>
      <c r="G4447">
        <v>17</v>
      </c>
      <c r="H4447">
        <v>9</v>
      </c>
      <c r="I4447">
        <v>20</v>
      </c>
      <c r="J4447">
        <v>55</v>
      </c>
      <c r="K4447" t="s">
        <v>29</v>
      </c>
      <c r="L4447">
        <v>1</v>
      </c>
      <c r="M4447">
        <v>45</v>
      </c>
      <c r="N4447" t="s">
        <v>5580</v>
      </c>
      <c r="O4447" t="s">
        <v>1445</v>
      </c>
      <c r="P4447" t="s">
        <v>30</v>
      </c>
      <c r="Q4447" t="s">
        <v>31</v>
      </c>
      <c r="R4447" t="s">
        <v>32</v>
      </c>
      <c r="S4447" t="s">
        <v>1533</v>
      </c>
      <c r="T4447" t="s">
        <v>5557</v>
      </c>
      <c r="U4447" t="s">
        <v>5581</v>
      </c>
      <c r="V4447" t="s">
        <v>5209</v>
      </c>
      <c r="X4447" t="str">
        <f>VLOOKUP(pbp!V1680, games!$B$2:$R$40, 3, FALSE)</f>
        <v>2019-11-17T18:00Z</v>
      </c>
      <c r="Y4447">
        <f>VLOOKUP(1*V4447,NFLGames!$H$11:$H$555,1,FALSE)</f>
        <v>401220321</v>
      </c>
      <c r="Z4447">
        <f>VLOOKUP($Y4447, NFLGames!$H$11:$K$555,2,FALSE)</f>
        <v>2020</v>
      </c>
      <c r="AA4447">
        <f>VLOOKUP($Y4447, NFLGames!$H$11:$K$555,3,FALSE)</f>
        <v>11</v>
      </c>
      <c r="AB4447" s="6">
        <f>IF(A4448=0, 0, AH4448-tbl_pbp[[#This Row],[Saints Win %]])</f>
        <v>1.9000000000000017E-2</v>
      </c>
      <c r="AE4447">
        <f>ABS(tbl_pbp[[#This Row],[play.homeScore]]-tbl_pbp[[#This Row],[play.awayScore]])</f>
        <v>8</v>
      </c>
      <c r="AF4447">
        <f>IF(tbl_pbp[[#This Row],[Play Saints Win % Increase]]&gt;=$AF$4,1,0)</f>
        <v>0</v>
      </c>
      <c r="AG4447" t="str">
        <f>VLOOKUP(tbl_pbp[[#This Row],[gameId]], games!$B$2:$T$40, 9, FALSE)</f>
        <v>atlanta-falcons</v>
      </c>
      <c r="AH4447" s="5">
        <f>IF(tbl_pbp[[#This Row],[AwayTeam]] &lt;&gt; "new-orleans-saints", tbl_pbp[[#This Row],[homeWinPercentage]], 1-tbl_pbp[[#This Row],[homeWinPercentage]])</f>
        <v>0.9</v>
      </c>
      <c r="AI4447" s="13">
        <f>tbl_pbp[[#This Row],[Kamara]]*tbl_pbp[[#This Row],[Impactful Play]]</f>
        <v>0</v>
      </c>
      <c r="AJ4447" s="13">
        <f>tbl_pbp[[#This Row],[Thomas]]*tbl_pbp[[#This Row],[Impactful Play]]</f>
        <v>0</v>
      </c>
      <c r="AK4447" s="13" t="str">
        <f>VLOOKUP(tbl_pbp[[#This Row],[Play Saints Win % Increase]], tbl_impact[],3,TRUE)</f>
        <v>Scented (0 to +5%)</v>
      </c>
    </row>
    <row r="4448" spans="1:37">
      <c r="A4448" s="1">
        <v>123</v>
      </c>
      <c r="B4448" s="5">
        <v>0.91900000000000004</v>
      </c>
      <c r="C4448" t="s">
        <v>5582</v>
      </c>
      <c r="D4448">
        <v>0</v>
      </c>
      <c r="E4448">
        <v>0</v>
      </c>
      <c r="F4448">
        <v>3</v>
      </c>
      <c r="G4448">
        <v>17</v>
      </c>
      <c r="H4448">
        <v>9</v>
      </c>
      <c r="I4448">
        <v>9</v>
      </c>
      <c r="J4448">
        <v>66</v>
      </c>
      <c r="K4448" t="s">
        <v>29</v>
      </c>
      <c r="L4448">
        <v>2</v>
      </c>
      <c r="M4448">
        <v>34</v>
      </c>
      <c r="N4448" t="s">
        <v>5583</v>
      </c>
      <c r="O4448" t="s">
        <v>1454</v>
      </c>
      <c r="P4448" t="s">
        <v>30</v>
      </c>
      <c r="Q4448" t="s">
        <v>31</v>
      </c>
      <c r="R4448" t="s">
        <v>32</v>
      </c>
      <c r="S4448" t="s">
        <v>210</v>
      </c>
      <c r="T4448" t="s">
        <v>5584</v>
      </c>
      <c r="U4448" t="s">
        <v>5585</v>
      </c>
      <c r="V4448" t="s">
        <v>5209</v>
      </c>
      <c r="X4448" t="str">
        <f>VLOOKUP(pbp!V1681, games!$B$2:$R$40, 3, FALSE)</f>
        <v>2019-11-17T18:00Z</v>
      </c>
      <c r="Y4448">
        <f>VLOOKUP(1*V4448,NFLGames!$H$11:$H$555,1,FALSE)</f>
        <v>401220321</v>
      </c>
      <c r="Z4448">
        <f>VLOOKUP($Y4448, NFLGames!$H$11:$K$555,2,FALSE)</f>
        <v>2020</v>
      </c>
      <c r="AA4448">
        <f>VLOOKUP($Y4448, NFLGames!$H$11:$K$555,3,FALSE)</f>
        <v>11</v>
      </c>
      <c r="AB4448" s="6">
        <f>IF(A4449=0, 0, AH4449-tbl_pbp[[#This Row],[Saints Win %]])</f>
        <v>3.0000000000000027E-3</v>
      </c>
      <c r="AE4448">
        <f>ABS(tbl_pbp[[#This Row],[play.homeScore]]-tbl_pbp[[#This Row],[play.awayScore]])</f>
        <v>8</v>
      </c>
      <c r="AF4448">
        <f>IF(tbl_pbp[[#This Row],[Play Saints Win % Increase]]&gt;=$AF$4,1,0)</f>
        <v>0</v>
      </c>
      <c r="AG4448" t="str">
        <f>VLOOKUP(tbl_pbp[[#This Row],[gameId]], games!$B$2:$T$40, 9, FALSE)</f>
        <v>atlanta-falcons</v>
      </c>
      <c r="AH4448" s="5">
        <f>IF(tbl_pbp[[#This Row],[AwayTeam]] &lt;&gt; "new-orleans-saints", tbl_pbp[[#This Row],[homeWinPercentage]], 1-tbl_pbp[[#This Row],[homeWinPercentage]])</f>
        <v>0.91900000000000004</v>
      </c>
      <c r="AI4448" s="13">
        <f>tbl_pbp[[#This Row],[Kamara]]*tbl_pbp[[#This Row],[Impactful Play]]</f>
        <v>0</v>
      </c>
      <c r="AJ4448" s="13">
        <f>tbl_pbp[[#This Row],[Thomas]]*tbl_pbp[[#This Row],[Impactful Play]]</f>
        <v>0</v>
      </c>
      <c r="AK4448" s="13" t="str">
        <f>VLOOKUP(tbl_pbp[[#This Row],[Play Saints Win % Increase]], tbl_impact[],3,TRUE)</f>
        <v>Scented (0 to +5%)</v>
      </c>
    </row>
    <row r="4449" spans="1:37">
      <c r="A4449" s="1">
        <v>124</v>
      </c>
      <c r="B4449" s="5">
        <v>0.92200000000000004</v>
      </c>
      <c r="C4449" t="s">
        <v>5586</v>
      </c>
      <c r="D4449">
        <v>0</v>
      </c>
      <c r="E4449">
        <v>0</v>
      </c>
      <c r="F4449">
        <v>3</v>
      </c>
      <c r="G4449">
        <v>17</v>
      </c>
      <c r="H4449">
        <v>9</v>
      </c>
      <c r="I4449">
        <v>0</v>
      </c>
      <c r="J4449">
        <v>0</v>
      </c>
      <c r="L4449">
        <v>3</v>
      </c>
      <c r="M4449">
        <v>28</v>
      </c>
      <c r="N4449" t="s">
        <v>306</v>
      </c>
      <c r="O4449" t="s">
        <v>143</v>
      </c>
      <c r="P4449" t="s">
        <v>144</v>
      </c>
      <c r="Q4449" t="s">
        <v>145</v>
      </c>
      <c r="R4449" t="s">
        <v>146</v>
      </c>
      <c r="V4449" t="s">
        <v>5209</v>
      </c>
      <c r="X4449" t="str">
        <f>VLOOKUP(pbp!V1682, games!$B$2:$R$40, 3, FALSE)</f>
        <v>2019-11-17T18:00Z</v>
      </c>
      <c r="Y4449">
        <f>VLOOKUP(1*V4449,NFLGames!$H$11:$H$555,1,FALSE)</f>
        <v>401220321</v>
      </c>
      <c r="Z4449">
        <f>VLOOKUP($Y4449, NFLGames!$H$11:$K$555,2,FALSE)</f>
        <v>2020</v>
      </c>
      <c r="AA4449">
        <f>VLOOKUP($Y4449, NFLGames!$H$11:$K$555,3,FALSE)</f>
        <v>11</v>
      </c>
      <c r="AB4449" s="6">
        <f>IF(A4450=0, 0, AH4450-tbl_pbp[[#This Row],[Saints Win %]])</f>
        <v>1.2000000000000011E-2</v>
      </c>
      <c r="AE4449">
        <f>ABS(tbl_pbp[[#This Row],[play.homeScore]]-tbl_pbp[[#This Row],[play.awayScore]])</f>
        <v>8</v>
      </c>
      <c r="AF4449">
        <f>IF(tbl_pbp[[#This Row],[Play Saints Win % Increase]]&gt;=$AF$4,1,0)</f>
        <v>0</v>
      </c>
      <c r="AG4449" t="str">
        <f>VLOOKUP(tbl_pbp[[#This Row],[gameId]], games!$B$2:$T$40, 9, FALSE)</f>
        <v>atlanta-falcons</v>
      </c>
      <c r="AH4449" s="5">
        <f>IF(tbl_pbp[[#This Row],[AwayTeam]] &lt;&gt; "new-orleans-saints", tbl_pbp[[#This Row],[homeWinPercentage]], 1-tbl_pbp[[#This Row],[homeWinPercentage]])</f>
        <v>0.92200000000000004</v>
      </c>
      <c r="AI4449" s="13">
        <f>tbl_pbp[[#This Row],[Kamara]]*tbl_pbp[[#This Row],[Impactful Play]]</f>
        <v>0</v>
      </c>
      <c r="AJ4449" s="13">
        <f>tbl_pbp[[#This Row],[Thomas]]*tbl_pbp[[#This Row],[Impactful Play]]</f>
        <v>0</v>
      </c>
      <c r="AK4449" s="13" t="str">
        <f>VLOOKUP(tbl_pbp[[#This Row],[Play Saints Win % Increase]], tbl_impact[],3,TRUE)</f>
        <v>Scented (0 to +5%)</v>
      </c>
    </row>
    <row r="4450" spans="1:37">
      <c r="A4450" s="1">
        <v>125</v>
      </c>
      <c r="B4450" s="5">
        <v>0.93400000000000005</v>
      </c>
      <c r="C4450" t="s">
        <v>5587</v>
      </c>
      <c r="D4450">
        <v>0</v>
      </c>
      <c r="E4450">
        <v>0</v>
      </c>
      <c r="F4450">
        <v>4</v>
      </c>
      <c r="G4450">
        <v>17</v>
      </c>
      <c r="H4450">
        <v>9</v>
      </c>
      <c r="I4450">
        <v>3</v>
      </c>
      <c r="J4450">
        <v>72</v>
      </c>
      <c r="K4450" t="s">
        <v>29</v>
      </c>
      <c r="L4450">
        <v>3</v>
      </c>
      <c r="M4450">
        <v>28</v>
      </c>
      <c r="N4450" t="s">
        <v>5588</v>
      </c>
      <c r="O4450" t="s">
        <v>24</v>
      </c>
      <c r="P4450" t="s">
        <v>45</v>
      </c>
      <c r="Q4450" t="s">
        <v>46</v>
      </c>
      <c r="R4450" t="s">
        <v>47</v>
      </c>
      <c r="S4450" t="s">
        <v>375</v>
      </c>
      <c r="T4450" t="s">
        <v>5217</v>
      </c>
      <c r="U4450" t="s">
        <v>5589</v>
      </c>
      <c r="V4450" t="s">
        <v>5209</v>
      </c>
      <c r="X4450" t="str">
        <f>VLOOKUP(pbp!V1683, games!$B$2:$R$40, 3, FALSE)</f>
        <v>2019-11-17T18:00Z</v>
      </c>
      <c r="Y4450">
        <f>VLOOKUP(1*V4450,NFLGames!$H$11:$H$555,1,FALSE)</f>
        <v>401220321</v>
      </c>
      <c r="Z4450">
        <f>VLOOKUP($Y4450, NFLGames!$H$11:$K$555,2,FALSE)</f>
        <v>2020</v>
      </c>
      <c r="AA4450">
        <f>VLOOKUP($Y4450, NFLGames!$H$11:$K$555,3,FALSE)</f>
        <v>11</v>
      </c>
      <c r="AB4450" s="6">
        <f>IF(A4451=0, 0, AH4451-tbl_pbp[[#This Row],[Saints Win %]])</f>
        <v>5.9999999999998943E-3</v>
      </c>
      <c r="AE4450">
        <f>ABS(tbl_pbp[[#This Row],[play.homeScore]]-tbl_pbp[[#This Row],[play.awayScore]])</f>
        <v>8</v>
      </c>
      <c r="AF4450">
        <f>IF(tbl_pbp[[#This Row],[Play Saints Win % Increase]]&gt;=$AF$4,1,0)</f>
        <v>0</v>
      </c>
      <c r="AG4450" t="str">
        <f>VLOOKUP(tbl_pbp[[#This Row],[gameId]], games!$B$2:$T$40, 9, FALSE)</f>
        <v>atlanta-falcons</v>
      </c>
      <c r="AH4450" s="5">
        <f>IF(tbl_pbp[[#This Row],[AwayTeam]] &lt;&gt; "new-orleans-saints", tbl_pbp[[#This Row],[homeWinPercentage]], 1-tbl_pbp[[#This Row],[homeWinPercentage]])</f>
        <v>0.93400000000000005</v>
      </c>
      <c r="AI4450" s="13">
        <f>tbl_pbp[[#This Row],[Kamara]]*tbl_pbp[[#This Row],[Impactful Play]]</f>
        <v>0</v>
      </c>
      <c r="AJ4450" s="13">
        <f>tbl_pbp[[#This Row],[Thomas]]*tbl_pbp[[#This Row],[Impactful Play]]</f>
        <v>0</v>
      </c>
      <c r="AK4450" s="13" t="str">
        <f>VLOOKUP(tbl_pbp[[#This Row],[Play Saints Win % Increase]], tbl_impact[],3,TRUE)</f>
        <v>Scented (0 to +5%)</v>
      </c>
    </row>
    <row r="4451" spans="1:37">
      <c r="A4451" s="1">
        <v>126</v>
      </c>
      <c r="B4451" s="5">
        <v>0.94</v>
      </c>
      <c r="C4451" t="s">
        <v>5590</v>
      </c>
      <c r="D4451">
        <v>0</v>
      </c>
      <c r="E4451">
        <v>0</v>
      </c>
      <c r="F4451">
        <v>4</v>
      </c>
      <c r="G4451">
        <v>17</v>
      </c>
      <c r="H4451">
        <v>9</v>
      </c>
      <c r="I4451">
        <v>10</v>
      </c>
      <c r="J4451">
        <v>78</v>
      </c>
      <c r="K4451" t="s">
        <v>29</v>
      </c>
      <c r="L4451">
        <v>1</v>
      </c>
      <c r="M4451">
        <v>22</v>
      </c>
      <c r="N4451" t="s">
        <v>5591</v>
      </c>
      <c r="O4451" t="s">
        <v>1189</v>
      </c>
      <c r="P4451" t="s">
        <v>45</v>
      </c>
      <c r="Q4451" t="s">
        <v>46</v>
      </c>
      <c r="R4451" t="s">
        <v>47</v>
      </c>
      <c r="S4451" t="s">
        <v>33</v>
      </c>
      <c r="T4451" t="s">
        <v>5528</v>
      </c>
      <c r="U4451" t="s">
        <v>5592</v>
      </c>
      <c r="V4451" t="s">
        <v>5209</v>
      </c>
      <c r="X4451" t="str">
        <f>VLOOKUP(pbp!V1684, games!$B$2:$R$40, 3, FALSE)</f>
        <v>2019-11-17T18:00Z</v>
      </c>
      <c r="Y4451">
        <f>VLOOKUP(1*V4451,NFLGames!$H$11:$H$555,1,FALSE)</f>
        <v>401220321</v>
      </c>
      <c r="Z4451">
        <f>VLOOKUP($Y4451, NFLGames!$H$11:$K$555,2,FALSE)</f>
        <v>2020</v>
      </c>
      <c r="AA4451">
        <f>VLOOKUP($Y4451, NFLGames!$H$11:$K$555,3,FALSE)</f>
        <v>11</v>
      </c>
      <c r="AB4451" s="6">
        <f>IF(A4452=0, 0, AH4452-tbl_pbp[[#This Row],[Saints Win %]])</f>
        <v>1.5000000000000013E-2</v>
      </c>
      <c r="AC4451">
        <v>1</v>
      </c>
      <c r="AE4451">
        <f>ABS(tbl_pbp[[#This Row],[play.homeScore]]-tbl_pbp[[#This Row],[play.awayScore]])</f>
        <v>8</v>
      </c>
      <c r="AF4451">
        <f>IF(tbl_pbp[[#This Row],[Play Saints Win % Increase]]&gt;=$AF$4,1,0)</f>
        <v>0</v>
      </c>
      <c r="AG4451" t="str">
        <f>VLOOKUP(tbl_pbp[[#This Row],[gameId]], games!$B$2:$T$40, 9, FALSE)</f>
        <v>atlanta-falcons</v>
      </c>
      <c r="AH4451" s="5">
        <f>IF(tbl_pbp[[#This Row],[AwayTeam]] &lt;&gt; "new-orleans-saints", tbl_pbp[[#This Row],[homeWinPercentage]], 1-tbl_pbp[[#This Row],[homeWinPercentage]])</f>
        <v>0.94</v>
      </c>
      <c r="AI4451" s="13">
        <f>tbl_pbp[[#This Row],[Kamara]]*tbl_pbp[[#This Row],[Impactful Play]]</f>
        <v>0</v>
      </c>
      <c r="AJ4451" s="13">
        <f>tbl_pbp[[#This Row],[Thomas]]*tbl_pbp[[#This Row],[Impactful Play]]</f>
        <v>0</v>
      </c>
      <c r="AK4451" s="13" t="str">
        <f>VLOOKUP(tbl_pbp[[#This Row],[Play Saints Win % Increase]], tbl_impact[],3,TRUE)</f>
        <v>Scented (0 to +5%)</v>
      </c>
    </row>
    <row r="4452" spans="1:37">
      <c r="A4452" s="1">
        <v>127</v>
      </c>
      <c r="B4452" s="5">
        <v>0.95499999999999996</v>
      </c>
      <c r="C4452" t="s">
        <v>5593</v>
      </c>
      <c r="D4452">
        <v>0</v>
      </c>
      <c r="E4452">
        <v>0</v>
      </c>
      <c r="F4452">
        <v>4</v>
      </c>
      <c r="G4452">
        <v>17</v>
      </c>
      <c r="H4452">
        <v>9</v>
      </c>
      <c r="I4452">
        <v>5</v>
      </c>
      <c r="J4452">
        <v>83</v>
      </c>
      <c r="K4452" t="s">
        <v>29</v>
      </c>
      <c r="L4452">
        <v>2</v>
      </c>
      <c r="M4452">
        <v>17</v>
      </c>
      <c r="N4452" t="s">
        <v>5594</v>
      </c>
      <c r="O4452" t="s">
        <v>254</v>
      </c>
      <c r="P4452" t="s">
        <v>45</v>
      </c>
      <c r="Q4452" t="s">
        <v>46</v>
      </c>
      <c r="R4452" t="s">
        <v>47</v>
      </c>
      <c r="S4452" t="s">
        <v>38</v>
      </c>
      <c r="T4452" t="s">
        <v>5595</v>
      </c>
      <c r="U4452" t="s">
        <v>5596</v>
      </c>
      <c r="V4452" t="s">
        <v>5209</v>
      </c>
      <c r="X4452" t="str">
        <f>VLOOKUP(pbp!V1685, games!$B$2:$R$40, 3, FALSE)</f>
        <v>2019-11-17T18:00Z</v>
      </c>
      <c r="Y4452">
        <f>VLOOKUP(1*V4452,NFLGames!$H$11:$H$555,1,FALSE)</f>
        <v>401220321</v>
      </c>
      <c r="Z4452">
        <f>VLOOKUP($Y4452, NFLGames!$H$11:$K$555,2,FALSE)</f>
        <v>2020</v>
      </c>
      <c r="AA4452">
        <f>VLOOKUP($Y4452, NFLGames!$H$11:$K$555,3,FALSE)</f>
        <v>11</v>
      </c>
      <c r="AB4452" s="6">
        <f>IF(A4453=0, 0, AH4453-tbl_pbp[[#This Row],[Saints Win %]])</f>
        <v>2.300000000000002E-2</v>
      </c>
      <c r="AE4452">
        <f>ABS(tbl_pbp[[#This Row],[play.homeScore]]-tbl_pbp[[#This Row],[play.awayScore]])</f>
        <v>8</v>
      </c>
      <c r="AF4452">
        <f>IF(tbl_pbp[[#This Row],[Play Saints Win % Increase]]&gt;=$AF$4,1,0)</f>
        <v>0</v>
      </c>
      <c r="AG4452" t="str">
        <f>VLOOKUP(tbl_pbp[[#This Row],[gameId]], games!$B$2:$T$40, 9, FALSE)</f>
        <v>atlanta-falcons</v>
      </c>
      <c r="AH4452" s="5">
        <f>IF(tbl_pbp[[#This Row],[AwayTeam]] &lt;&gt; "new-orleans-saints", tbl_pbp[[#This Row],[homeWinPercentage]], 1-tbl_pbp[[#This Row],[homeWinPercentage]])</f>
        <v>0.95499999999999996</v>
      </c>
      <c r="AI4452" s="13">
        <f>tbl_pbp[[#This Row],[Kamara]]*tbl_pbp[[#This Row],[Impactful Play]]</f>
        <v>0</v>
      </c>
      <c r="AJ4452" s="13">
        <f>tbl_pbp[[#This Row],[Thomas]]*tbl_pbp[[#This Row],[Impactful Play]]</f>
        <v>0</v>
      </c>
      <c r="AK4452" s="13" t="str">
        <f>VLOOKUP(tbl_pbp[[#This Row],[Play Saints Win % Increase]], tbl_impact[],3,TRUE)</f>
        <v>Scented (0 to +5%)</v>
      </c>
    </row>
    <row r="4453" spans="1:37">
      <c r="A4453" s="1">
        <v>128</v>
      </c>
      <c r="B4453" s="5">
        <v>0.97799999999999998</v>
      </c>
      <c r="C4453" t="s">
        <v>5597</v>
      </c>
      <c r="D4453">
        <v>0</v>
      </c>
      <c r="E4453">
        <v>0</v>
      </c>
      <c r="F4453">
        <v>4</v>
      </c>
      <c r="G4453">
        <v>24</v>
      </c>
      <c r="H4453">
        <v>9</v>
      </c>
      <c r="I4453">
        <v>10</v>
      </c>
      <c r="J4453">
        <v>90</v>
      </c>
      <c r="K4453" t="s">
        <v>29</v>
      </c>
      <c r="L4453">
        <v>1</v>
      </c>
      <c r="M4453">
        <v>10</v>
      </c>
      <c r="N4453" t="s">
        <v>5598</v>
      </c>
      <c r="O4453" t="s">
        <v>3041</v>
      </c>
      <c r="P4453" t="s">
        <v>326</v>
      </c>
      <c r="Q4453" t="s">
        <v>327</v>
      </c>
      <c r="R4453" t="s">
        <v>105</v>
      </c>
      <c r="S4453" t="s">
        <v>283</v>
      </c>
      <c r="T4453" t="s">
        <v>5506</v>
      </c>
      <c r="U4453" t="s">
        <v>5507</v>
      </c>
      <c r="V4453" t="s">
        <v>5209</v>
      </c>
      <c r="X4453" t="str">
        <f>VLOOKUP(pbp!V1686, games!$B$2:$R$40, 3, FALSE)</f>
        <v>2019-11-17T18:00Z</v>
      </c>
      <c r="Y4453">
        <f>VLOOKUP(1*V4453,NFLGames!$H$11:$H$555,1,FALSE)</f>
        <v>401220321</v>
      </c>
      <c r="Z4453">
        <f>VLOOKUP($Y4453, NFLGames!$H$11:$K$555,2,FALSE)</f>
        <v>2020</v>
      </c>
      <c r="AA4453">
        <f>VLOOKUP($Y4453, NFLGames!$H$11:$K$555,3,FALSE)</f>
        <v>11</v>
      </c>
      <c r="AB4453" s="6">
        <f>IF(A4454=0, 0, AH4454-tbl_pbp[[#This Row],[Saints Win %]])</f>
        <v>2.0000000000000018E-3</v>
      </c>
      <c r="AE4453">
        <f>ABS(tbl_pbp[[#This Row],[play.homeScore]]-tbl_pbp[[#This Row],[play.awayScore]])</f>
        <v>15</v>
      </c>
      <c r="AF4453">
        <f>IF(tbl_pbp[[#This Row],[Play Saints Win % Increase]]&gt;=$AF$4,1,0)</f>
        <v>0</v>
      </c>
      <c r="AG4453" t="str">
        <f>VLOOKUP(tbl_pbp[[#This Row],[gameId]], games!$B$2:$T$40, 9, FALSE)</f>
        <v>atlanta-falcons</v>
      </c>
      <c r="AH4453" s="5">
        <f>IF(tbl_pbp[[#This Row],[AwayTeam]] &lt;&gt; "new-orleans-saints", tbl_pbp[[#This Row],[homeWinPercentage]], 1-tbl_pbp[[#This Row],[homeWinPercentage]])</f>
        <v>0.97799999999999998</v>
      </c>
      <c r="AI4453" s="13">
        <f>tbl_pbp[[#This Row],[Kamara]]*tbl_pbp[[#This Row],[Impactful Play]]</f>
        <v>0</v>
      </c>
      <c r="AJ4453" s="13">
        <f>tbl_pbp[[#This Row],[Thomas]]*tbl_pbp[[#This Row],[Impactful Play]]</f>
        <v>0</v>
      </c>
      <c r="AK4453" s="13" t="str">
        <f>VLOOKUP(tbl_pbp[[#This Row],[Play Saints Win % Increase]], tbl_impact[],3,TRUE)</f>
        <v>Scented (0 to +5%)</v>
      </c>
    </row>
    <row r="4454" spans="1:37">
      <c r="A4454" s="1">
        <v>129</v>
      </c>
      <c r="B4454" s="5">
        <v>0.98</v>
      </c>
      <c r="C4454" t="s">
        <v>5599</v>
      </c>
      <c r="D4454">
        <v>0</v>
      </c>
      <c r="E4454">
        <v>0</v>
      </c>
      <c r="F4454">
        <v>4</v>
      </c>
      <c r="G4454">
        <v>24</v>
      </c>
      <c r="H4454">
        <v>9</v>
      </c>
      <c r="I4454">
        <v>0</v>
      </c>
      <c r="J4454">
        <v>101</v>
      </c>
      <c r="K4454" t="s">
        <v>29</v>
      </c>
      <c r="L4454">
        <v>0</v>
      </c>
      <c r="M4454">
        <v>65</v>
      </c>
      <c r="N4454" t="s">
        <v>5600</v>
      </c>
      <c r="O4454" t="s">
        <v>3041</v>
      </c>
      <c r="P4454" t="s">
        <v>3416</v>
      </c>
      <c r="Q4454" t="s">
        <v>3417</v>
      </c>
      <c r="V4454" t="s">
        <v>5209</v>
      </c>
      <c r="X4454" t="str">
        <f>VLOOKUP(pbp!V1687, games!$B$2:$R$40, 3, FALSE)</f>
        <v>2019-11-17T18:00Z</v>
      </c>
      <c r="Y4454">
        <f>VLOOKUP(1*V4454,NFLGames!$H$11:$H$555,1,FALSE)</f>
        <v>401220321</v>
      </c>
      <c r="Z4454">
        <f>VLOOKUP($Y4454, NFLGames!$H$11:$K$555,2,FALSE)</f>
        <v>2020</v>
      </c>
      <c r="AA4454">
        <f>VLOOKUP($Y4454, NFLGames!$H$11:$K$555,3,FALSE)</f>
        <v>11</v>
      </c>
      <c r="AB4454" s="6">
        <f>IF(A4455=0, 0, AH4455-tbl_pbp[[#This Row],[Saints Win %]])</f>
        <v>1.0000000000000009E-3</v>
      </c>
      <c r="AE4454">
        <f>ABS(tbl_pbp[[#This Row],[play.homeScore]]-tbl_pbp[[#This Row],[play.awayScore]])</f>
        <v>15</v>
      </c>
      <c r="AF4454">
        <f>IF(tbl_pbp[[#This Row],[Play Saints Win % Increase]]&gt;=$AF$4,1,0)</f>
        <v>0</v>
      </c>
      <c r="AG4454" t="str">
        <f>VLOOKUP(tbl_pbp[[#This Row],[gameId]], games!$B$2:$T$40, 9, FALSE)</f>
        <v>atlanta-falcons</v>
      </c>
      <c r="AH4454" s="5">
        <f>IF(tbl_pbp[[#This Row],[AwayTeam]] &lt;&gt; "new-orleans-saints", tbl_pbp[[#This Row],[homeWinPercentage]], 1-tbl_pbp[[#This Row],[homeWinPercentage]])</f>
        <v>0.98</v>
      </c>
      <c r="AI4454" s="13">
        <f>tbl_pbp[[#This Row],[Kamara]]*tbl_pbp[[#This Row],[Impactful Play]]</f>
        <v>0</v>
      </c>
      <c r="AJ4454" s="13">
        <f>tbl_pbp[[#This Row],[Thomas]]*tbl_pbp[[#This Row],[Impactful Play]]</f>
        <v>0</v>
      </c>
      <c r="AK4454" s="13" t="str">
        <f>VLOOKUP(tbl_pbp[[#This Row],[Play Saints Win % Increase]], tbl_impact[],3,TRUE)</f>
        <v>Scented (0 to +5%)</v>
      </c>
    </row>
    <row r="4455" spans="1:37">
      <c r="A4455" s="1">
        <v>130</v>
      </c>
      <c r="B4455" s="5">
        <v>0.98099999999999998</v>
      </c>
      <c r="C4455" t="s">
        <v>5601</v>
      </c>
      <c r="D4455">
        <v>0</v>
      </c>
      <c r="E4455">
        <v>0</v>
      </c>
      <c r="F4455">
        <v>4</v>
      </c>
      <c r="G4455">
        <v>24</v>
      </c>
      <c r="H4455">
        <v>9</v>
      </c>
      <c r="I4455">
        <v>10</v>
      </c>
      <c r="J4455">
        <v>83</v>
      </c>
      <c r="K4455" t="s">
        <v>5211</v>
      </c>
      <c r="L4455">
        <v>1</v>
      </c>
      <c r="M4455">
        <v>83</v>
      </c>
      <c r="N4455" t="s">
        <v>5602</v>
      </c>
      <c r="O4455" t="s">
        <v>5603</v>
      </c>
      <c r="P4455" t="s">
        <v>30</v>
      </c>
      <c r="Q4455" t="s">
        <v>31</v>
      </c>
      <c r="R4455" t="s">
        <v>32</v>
      </c>
      <c r="S4455" t="s">
        <v>33</v>
      </c>
      <c r="T4455" t="s">
        <v>5595</v>
      </c>
      <c r="U4455" t="s">
        <v>5604</v>
      </c>
      <c r="V4455" t="s">
        <v>5209</v>
      </c>
      <c r="X4455" t="str">
        <f>VLOOKUP(pbp!V1688, games!$B$2:$R$40, 3, FALSE)</f>
        <v>2019-11-17T18:00Z</v>
      </c>
      <c r="Y4455">
        <f>VLOOKUP(1*V4455,NFLGames!$H$11:$H$555,1,FALSE)</f>
        <v>401220321</v>
      </c>
      <c r="Z4455">
        <f>VLOOKUP($Y4455, NFLGames!$H$11:$K$555,2,FALSE)</f>
        <v>2020</v>
      </c>
      <c r="AA4455">
        <f>VLOOKUP($Y4455, NFLGames!$H$11:$K$555,3,FALSE)</f>
        <v>11</v>
      </c>
      <c r="AB4455" s="6">
        <f>IF(A4456=0, 0, AH4456-tbl_pbp[[#This Row],[Saints Win %]])</f>
        <v>6.0000000000000053E-3</v>
      </c>
      <c r="AE4455">
        <f>ABS(tbl_pbp[[#This Row],[play.homeScore]]-tbl_pbp[[#This Row],[play.awayScore]])</f>
        <v>15</v>
      </c>
      <c r="AF4455">
        <f>IF(tbl_pbp[[#This Row],[Play Saints Win % Increase]]&gt;=$AF$4,1,0)</f>
        <v>0</v>
      </c>
      <c r="AG4455" t="str">
        <f>VLOOKUP(tbl_pbp[[#This Row],[gameId]], games!$B$2:$T$40, 9, FALSE)</f>
        <v>atlanta-falcons</v>
      </c>
      <c r="AH4455" s="5">
        <f>IF(tbl_pbp[[#This Row],[AwayTeam]] &lt;&gt; "new-orleans-saints", tbl_pbp[[#This Row],[homeWinPercentage]], 1-tbl_pbp[[#This Row],[homeWinPercentage]])</f>
        <v>0.98099999999999998</v>
      </c>
      <c r="AI4455" s="13">
        <f>tbl_pbp[[#This Row],[Kamara]]*tbl_pbp[[#This Row],[Impactful Play]]</f>
        <v>0</v>
      </c>
      <c r="AJ4455" s="13">
        <f>tbl_pbp[[#This Row],[Thomas]]*tbl_pbp[[#This Row],[Impactful Play]]</f>
        <v>0</v>
      </c>
      <c r="AK4455" s="13" t="str">
        <f>VLOOKUP(tbl_pbp[[#This Row],[Play Saints Win % Increase]], tbl_impact[],3,TRUE)</f>
        <v>Scented (0 to +5%)</v>
      </c>
    </row>
    <row r="4456" spans="1:37">
      <c r="A4456" s="1">
        <v>131</v>
      </c>
      <c r="B4456" s="5">
        <v>0.98699999999999999</v>
      </c>
      <c r="C4456" t="s">
        <v>5605</v>
      </c>
      <c r="D4456">
        <v>0</v>
      </c>
      <c r="E4456">
        <v>0</v>
      </c>
      <c r="F4456">
        <v>4</v>
      </c>
      <c r="G4456">
        <v>24</v>
      </c>
      <c r="H4456">
        <v>9</v>
      </c>
      <c r="I4456">
        <v>7</v>
      </c>
      <c r="J4456">
        <v>80</v>
      </c>
      <c r="K4456" t="s">
        <v>5211</v>
      </c>
      <c r="L4456">
        <v>2</v>
      </c>
      <c r="M4456">
        <v>81</v>
      </c>
      <c r="N4456" t="s">
        <v>5606</v>
      </c>
      <c r="O4456" t="s">
        <v>513</v>
      </c>
      <c r="P4456" t="s">
        <v>22</v>
      </c>
      <c r="Q4456" t="s">
        <v>37</v>
      </c>
      <c r="S4456" t="s">
        <v>220</v>
      </c>
      <c r="T4456" t="s">
        <v>5607</v>
      </c>
      <c r="U4456" t="s">
        <v>5608</v>
      </c>
      <c r="V4456" t="s">
        <v>5209</v>
      </c>
      <c r="X4456" t="str">
        <f>VLOOKUP(pbp!V1689, games!$B$2:$R$40, 3, FALSE)</f>
        <v>2019-11-17T18:00Z</v>
      </c>
      <c r="Y4456">
        <f>VLOOKUP(1*V4456,NFLGames!$H$11:$H$555,1,FALSE)</f>
        <v>401220321</v>
      </c>
      <c r="Z4456">
        <f>VLOOKUP($Y4456, NFLGames!$H$11:$K$555,2,FALSE)</f>
        <v>2020</v>
      </c>
      <c r="AA4456">
        <f>VLOOKUP($Y4456, NFLGames!$H$11:$K$555,3,FALSE)</f>
        <v>11</v>
      </c>
      <c r="AB4456" s="6">
        <f>IF(A4457=0, 0, AH4457-tbl_pbp[[#This Row],[Saints Win %]])</f>
        <v>1.0000000000000009E-3</v>
      </c>
      <c r="AE4456">
        <f>ABS(tbl_pbp[[#This Row],[play.homeScore]]-tbl_pbp[[#This Row],[play.awayScore]])</f>
        <v>15</v>
      </c>
      <c r="AF4456">
        <f>IF(tbl_pbp[[#This Row],[Play Saints Win % Increase]]&gt;=$AF$4,1,0)</f>
        <v>0</v>
      </c>
      <c r="AG4456" t="str">
        <f>VLOOKUP(tbl_pbp[[#This Row],[gameId]], games!$B$2:$T$40, 9, FALSE)</f>
        <v>atlanta-falcons</v>
      </c>
      <c r="AH4456" s="5">
        <f>IF(tbl_pbp[[#This Row],[AwayTeam]] &lt;&gt; "new-orleans-saints", tbl_pbp[[#This Row],[homeWinPercentage]], 1-tbl_pbp[[#This Row],[homeWinPercentage]])</f>
        <v>0.98699999999999999</v>
      </c>
      <c r="AI4456" s="13">
        <f>tbl_pbp[[#This Row],[Kamara]]*tbl_pbp[[#This Row],[Impactful Play]]</f>
        <v>0</v>
      </c>
      <c r="AJ4456" s="13">
        <f>tbl_pbp[[#This Row],[Thomas]]*tbl_pbp[[#This Row],[Impactful Play]]</f>
        <v>0</v>
      </c>
      <c r="AK4456" s="13" t="str">
        <f>VLOOKUP(tbl_pbp[[#This Row],[Play Saints Win % Increase]], tbl_impact[],3,TRUE)</f>
        <v>Scented (0 to +5%)</v>
      </c>
    </row>
    <row r="4457" spans="1:37">
      <c r="A4457" s="1">
        <v>132</v>
      </c>
      <c r="B4457" s="5">
        <v>0.98799999999999999</v>
      </c>
      <c r="C4457" t="s">
        <v>5609</v>
      </c>
      <c r="D4457">
        <v>0</v>
      </c>
      <c r="E4457">
        <v>0</v>
      </c>
      <c r="F4457">
        <v>4</v>
      </c>
      <c r="G4457">
        <v>24</v>
      </c>
      <c r="H4457">
        <v>9</v>
      </c>
      <c r="I4457">
        <v>7</v>
      </c>
      <c r="J4457">
        <v>80</v>
      </c>
      <c r="K4457" t="s">
        <v>5211</v>
      </c>
      <c r="L4457">
        <v>3</v>
      </c>
      <c r="M4457">
        <v>80</v>
      </c>
      <c r="N4457" t="s">
        <v>5610</v>
      </c>
      <c r="O4457" t="s">
        <v>4436</v>
      </c>
      <c r="P4457" t="s">
        <v>167</v>
      </c>
      <c r="Q4457" t="s">
        <v>168</v>
      </c>
      <c r="S4457" t="s">
        <v>212</v>
      </c>
      <c r="T4457" t="s">
        <v>5607</v>
      </c>
      <c r="U4457" t="s">
        <v>5611</v>
      </c>
      <c r="V4457" t="s">
        <v>5209</v>
      </c>
      <c r="X4457" t="str">
        <f>VLOOKUP(pbp!V1690, games!$B$2:$R$40, 3, FALSE)</f>
        <v>2019-11-17T18:00Z</v>
      </c>
      <c r="Y4457">
        <f>VLOOKUP(1*V4457,NFLGames!$H$11:$H$555,1,FALSE)</f>
        <v>401220321</v>
      </c>
      <c r="Z4457">
        <f>VLOOKUP($Y4457, NFLGames!$H$11:$K$555,2,FALSE)</f>
        <v>2020</v>
      </c>
      <c r="AA4457">
        <f>VLOOKUP($Y4457, NFLGames!$H$11:$K$555,3,FALSE)</f>
        <v>11</v>
      </c>
      <c r="AB4457" s="6">
        <f>IF(A4458=0, 0, AH4458-tbl_pbp[[#This Row],[Saints Win %]])</f>
        <v>0</v>
      </c>
      <c r="AE4457">
        <f>ABS(tbl_pbp[[#This Row],[play.homeScore]]-tbl_pbp[[#This Row],[play.awayScore]])</f>
        <v>15</v>
      </c>
      <c r="AF4457">
        <f>IF(tbl_pbp[[#This Row],[Play Saints Win % Increase]]&gt;=$AF$4,1,0)</f>
        <v>0</v>
      </c>
      <c r="AG4457" t="str">
        <f>VLOOKUP(tbl_pbp[[#This Row],[gameId]], games!$B$2:$T$40, 9, FALSE)</f>
        <v>atlanta-falcons</v>
      </c>
      <c r="AH4457" s="5">
        <f>IF(tbl_pbp[[#This Row],[AwayTeam]] &lt;&gt; "new-orleans-saints", tbl_pbp[[#This Row],[homeWinPercentage]], 1-tbl_pbp[[#This Row],[homeWinPercentage]])</f>
        <v>0.98799999999999999</v>
      </c>
      <c r="AI4457" s="13">
        <f>tbl_pbp[[#This Row],[Kamara]]*tbl_pbp[[#This Row],[Impactful Play]]</f>
        <v>0</v>
      </c>
      <c r="AJ4457" s="13">
        <f>tbl_pbp[[#This Row],[Thomas]]*tbl_pbp[[#This Row],[Impactful Play]]</f>
        <v>0</v>
      </c>
      <c r="AK4457" s="13" t="str">
        <f>VLOOKUP(tbl_pbp[[#This Row],[Play Saints Win % Increase]], tbl_impact[],3,TRUE)</f>
        <v>Scented (0 to +5%)</v>
      </c>
    </row>
    <row r="4458" spans="1:37">
      <c r="A4458" s="1">
        <v>133</v>
      </c>
      <c r="B4458" s="5">
        <v>0.98799999999999999</v>
      </c>
      <c r="C4458" t="s">
        <v>5612</v>
      </c>
      <c r="D4458">
        <v>0</v>
      </c>
      <c r="E4458">
        <v>0</v>
      </c>
      <c r="F4458">
        <v>4</v>
      </c>
      <c r="G4458">
        <v>24</v>
      </c>
      <c r="H4458">
        <v>9</v>
      </c>
      <c r="I4458">
        <v>8</v>
      </c>
      <c r="J4458">
        <v>81</v>
      </c>
      <c r="K4458" t="s">
        <v>5211</v>
      </c>
      <c r="L4458">
        <v>4</v>
      </c>
      <c r="M4458">
        <v>81</v>
      </c>
      <c r="N4458" t="s">
        <v>5613</v>
      </c>
      <c r="O4458" t="s">
        <v>454</v>
      </c>
      <c r="P4458" t="s">
        <v>66</v>
      </c>
      <c r="Q4458" t="s">
        <v>67</v>
      </c>
      <c r="R4458" t="s">
        <v>68</v>
      </c>
      <c r="S4458" t="s">
        <v>160</v>
      </c>
      <c r="T4458" t="s">
        <v>5614</v>
      </c>
      <c r="U4458" t="s">
        <v>5615</v>
      </c>
      <c r="V4458" t="s">
        <v>5209</v>
      </c>
      <c r="X4458" t="str">
        <f>VLOOKUP(pbp!V1691, games!$B$2:$R$40, 3, FALSE)</f>
        <v>2019-11-17T18:00Z</v>
      </c>
      <c r="Y4458">
        <f>VLOOKUP(1*V4458,NFLGames!$H$11:$H$555,1,FALSE)</f>
        <v>401220321</v>
      </c>
      <c r="Z4458">
        <f>VLOOKUP($Y4458, NFLGames!$H$11:$K$555,2,FALSE)</f>
        <v>2020</v>
      </c>
      <c r="AA4458">
        <f>VLOOKUP($Y4458, NFLGames!$H$11:$K$555,3,FALSE)</f>
        <v>11</v>
      </c>
      <c r="AB4458" s="6">
        <f>IF(A4459=0, 0, AH4459-tbl_pbp[[#This Row],[Saints Win %]])</f>
        <v>2.0000000000000018E-3</v>
      </c>
      <c r="AE4458">
        <f>ABS(tbl_pbp[[#This Row],[play.homeScore]]-tbl_pbp[[#This Row],[play.awayScore]])</f>
        <v>15</v>
      </c>
      <c r="AF4458">
        <f>IF(tbl_pbp[[#This Row],[Play Saints Win % Increase]]&gt;=$AF$4,1,0)</f>
        <v>0</v>
      </c>
      <c r="AG4458" t="str">
        <f>VLOOKUP(tbl_pbp[[#This Row],[gameId]], games!$B$2:$T$40, 9, FALSE)</f>
        <v>atlanta-falcons</v>
      </c>
      <c r="AH4458" s="5">
        <f>IF(tbl_pbp[[#This Row],[AwayTeam]] &lt;&gt; "new-orleans-saints", tbl_pbp[[#This Row],[homeWinPercentage]], 1-tbl_pbp[[#This Row],[homeWinPercentage]])</f>
        <v>0.98799999999999999</v>
      </c>
      <c r="AI4458" s="13">
        <f>tbl_pbp[[#This Row],[Kamara]]*tbl_pbp[[#This Row],[Impactful Play]]</f>
        <v>0</v>
      </c>
      <c r="AJ4458" s="13">
        <f>tbl_pbp[[#This Row],[Thomas]]*tbl_pbp[[#This Row],[Impactful Play]]</f>
        <v>0</v>
      </c>
      <c r="AK4458" s="13" t="str">
        <f>VLOOKUP(tbl_pbp[[#This Row],[Play Saints Win % Increase]], tbl_impact[],3,TRUE)</f>
        <v>Scented (0 to +5%)</v>
      </c>
    </row>
    <row r="4459" spans="1:37">
      <c r="A4459" s="1">
        <v>134</v>
      </c>
      <c r="B4459" s="5">
        <v>0.99</v>
      </c>
      <c r="C4459" t="s">
        <v>5616</v>
      </c>
      <c r="D4459">
        <v>0</v>
      </c>
      <c r="E4459">
        <v>0</v>
      </c>
      <c r="F4459">
        <v>4</v>
      </c>
      <c r="G4459">
        <v>24</v>
      </c>
      <c r="H4459">
        <v>9</v>
      </c>
      <c r="I4459">
        <v>10</v>
      </c>
      <c r="J4459">
        <v>35</v>
      </c>
      <c r="K4459" t="s">
        <v>29</v>
      </c>
      <c r="L4459">
        <v>1</v>
      </c>
      <c r="M4459">
        <v>65</v>
      </c>
      <c r="N4459" t="s">
        <v>5617</v>
      </c>
      <c r="O4459" t="s">
        <v>5618</v>
      </c>
      <c r="P4459" t="s">
        <v>45</v>
      </c>
      <c r="Q4459" t="s">
        <v>46</v>
      </c>
      <c r="R4459" t="s">
        <v>47</v>
      </c>
      <c r="S4459" t="s">
        <v>33</v>
      </c>
      <c r="T4459" t="s">
        <v>202</v>
      </c>
      <c r="U4459" t="s">
        <v>255</v>
      </c>
      <c r="V4459" t="s">
        <v>5209</v>
      </c>
      <c r="X4459" t="str">
        <f>VLOOKUP(pbp!V1692, games!$B$2:$R$40, 3, FALSE)</f>
        <v>2019-11-17T18:00Z</v>
      </c>
      <c r="Y4459">
        <f>VLOOKUP(1*V4459,NFLGames!$H$11:$H$555,1,FALSE)</f>
        <v>401220321</v>
      </c>
      <c r="Z4459">
        <f>VLOOKUP($Y4459, NFLGames!$H$11:$K$555,2,FALSE)</f>
        <v>2020</v>
      </c>
      <c r="AA4459">
        <f>VLOOKUP($Y4459, NFLGames!$H$11:$K$555,3,FALSE)</f>
        <v>11</v>
      </c>
      <c r="AB4459" s="6">
        <f>IF(A4460=0, 0, AH4460-tbl_pbp[[#This Row],[Saints Win %]])</f>
        <v>-1.0000000000000009E-3</v>
      </c>
      <c r="AC4459">
        <v>1</v>
      </c>
      <c r="AE4459">
        <f>ABS(tbl_pbp[[#This Row],[play.homeScore]]-tbl_pbp[[#This Row],[play.awayScore]])</f>
        <v>15</v>
      </c>
      <c r="AF4459">
        <f>IF(tbl_pbp[[#This Row],[Play Saints Win % Increase]]&gt;=$AF$4,1,0)</f>
        <v>0</v>
      </c>
      <c r="AG4459" t="str">
        <f>VLOOKUP(tbl_pbp[[#This Row],[gameId]], games!$B$2:$T$40, 9, FALSE)</f>
        <v>atlanta-falcons</v>
      </c>
      <c r="AH4459" s="5">
        <f>IF(tbl_pbp[[#This Row],[AwayTeam]] &lt;&gt; "new-orleans-saints", tbl_pbp[[#This Row],[homeWinPercentage]], 1-tbl_pbp[[#This Row],[homeWinPercentage]])</f>
        <v>0.99</v>
      </c>
      <c r="AI4459" s="13">
        <f>tbl_pbp[[#This Row],[Kamara]]*tbl_pbp[[#This Row],[Impactful Play]]</f>
        <v>0</v>
      </c>
      <c r="AJ4459" s="13">
        <f>tbl_pbp[[#This Row],[Thomas]]*tbl_pbp[[#This Row],[Impactful Play]]</f>
        <v>0</v>
      </c>
      <c r="AK4459" s="13" t="str">
        <f>VLOOKUP(tbl_pbp[[#This Row],[Play Saints Win % Increase]], tbl_impact[],3,TRUE)</f>
        <v>Bad (0 to -5%)</v>
      </c>
    </row>
    <row r="4460" spans="1:37">
      <c r="A4460" s="1">
        <v>135</v>
      </c>
      <c r="B4460" s="5">
        <v>0.98899999999999999</v>
      </c>
      <c r="C4460" t="s">
        <v>5619</v>
      </c>
      <c r="D4460">
        <v>0</v>
      </c>
      <c r="E4460">
        <v>0</v>
      </c>
      <c r="F4460">
        <v>4</v>
      </c>
      <c r="G4460">
        <v>24</v>
      </c>
      <c r="H4460">
        <v>9</v>
      </c>
      <c r="I4460">
        <v>10</v>
      </c>
      <c r="J4460">
        <v>47</v>
      </c>
      <c r="K4460" t="s">
        <v>29</v>
      </c>
      <c r="L4460">
        <v>1</v>
      </c>
      <c r="M4460">
        <v>53</v>
      </c>
      <c r="N4460" t="s">
        <v>5620</v>
      </c>
      <c r="O4460" t="s">
        <v>459</v>
      </c>
      <c r="P4460" t="s">
        <v>45</v>
      </c>
      <c r="Q4460" t="s">
        <v>46</v>
      </c>
      <c r="R4460" t="s">
        <v>47</v>
      </c>
      <c r="S4460" t="s">
        <v>33</v>
      </c>
      <c r="T4460" t="s">
        <v>2150</v>
      </c>
      <c r="U4460" t="s">
        <v>2151</v>
      </c>
      <c r="V4460" t="s">
        <v>5209</v>
      </c>
      <c r="X4460" t="str">
        <f>VLOOKUP(pbp!V1693, games!$B$2:$R$40, 3, FALSE)</f>
        <v>2019-11-17T18:00Z</v>
      </c>
      <c r="Y4460">
        <f>VLOOKUP(1*V4460,NFLGames!$H$11:$H$555,1,FALSE)</f>
        <v>401220321</v>
      </c>
      <c r="Z4460">
        <f>VLOOKUP($Y4460, NFLGames!$H$11:$K$555,2,FALSE)</f>
        <v>2020</v>
      </c>
      <c r="AA4460">
        <f>VLOOKUP($Y4460, NFLGames!$H$11:$K$555,3,FALSE)</f>
        <v>11</v>
      </c>
      <c r="AB4460" s="6">
        <f>IF(A4461=0, 0, AH4461-tbl_pbp[[#This Row],[Saints Win %]])</f>
        <v>1.0000000000000009E-3</v>
      </c>
      <c r="AE4460">
        <f>ABS(tbl_pbp[[#This Row],[play.homeScore]]-tbl_pbp[[#This Row],[play.awayScore]])</f>
        <v>15</v>
      </c>
      <c r="AF4460">
        <f>IF(tbl_pbp[[#This Row],[Play Saints Win % Increase]]&gt;=$AF$4,1,0)</f>
        <v>0</v>
      </c>
      <c r="AG4460" t="str">
        <f>VLOOKUP(tbl_pbp[[#This Row],[gameId]], games!$B$2:$T$40, 9, FALSE)</f>
        <v>atlanta-falcons</v>
      </c>
      <c r="AH4460" s="5">
        <f>IF(tbl_pbp[[#This Row],[AwayTeam]] &lt;&gt; "new-orleans-saints", tbl_pbp[[#This Row],[homeWinPercentage]], 1-tbl_pbp[[#This Row],[homeWinPercentage]])</f>
        <v>0.98899999999999999</v>
      </c>
      <c r="AI4460" s="13">
        <f>tbl_pbp[[#This Row],[Kamara]]*tbl_pbp[[#This Row],[Impactful Play]]</f>
        <v>0</v>
      </c>
      <c r="AJ4460" s="13">
        <f>tbl_pbp[[#This Row],[Thomas]]*tbl_pbp[[#This Row],[Impactful Play]]</f>
        <v>0</v>
      </c>
      <c r="AK4460" s="13" t="str">
        <f>VLOOKUP(tbl_pbp[[#This Row],[Play Saints Win % Increase]], tbl_impact[],3,TRUE)</f>
        <v>Scented (0 to +5%)</v>
      </c>
    </row>
    <row r="4461" spans="1:37">
      <c r="A4461" s="1">
        <v>136</v>
      </c>
      <c r="B4461" s="5">
        <v>0.99</v>
      </c>
      <c r="C4461" t="s">
        <v>5621</v>
      </c>
      <c r="D4461">
        <v>0</v>
      </c>
      <c r="E4461">
        <v>0</v>
      </c>
      <c r="F4461">
        <v>4</v>
      </c>
      <c r="G4461">
        <v>24</v>
      </c>
      <c r="H4461">
        <v>9</v>
      </c>
      <c r="I4461">
        <v>8</v>
      </c>
      <c r="J4461">
        <v>49</v>
      </c>
      <c r="K4461" t="s">
        <v>29</v>
      </c>
      <c r="L4461">
        <v>2</v>
      </c>
      <c r="M4461">
        <v>51</v>
      </c>
      <c r="N4461" t="s">
        <v>5622</v>
      </c>
      <c r="O4461" t="s">
        <v>75</v>
      </c>
      <c r="P4461" t="s">
        <v>124</v>
      </c>
      <c r="Q4461" t="s">
        <v>125</v>
      </c>
      <c r="R4461" t="s">
        <v>126</v>
      </c>
      <c r="V4461" t="s">
        <v>5209</v>
      </c>
      <c r="X4461" t="str">
        <f>VLOOKUP(pbp!V1694, games!$B$2:$R$40, 3, FALSE)</f>
        <v>2019-11-17T18:00Z</v>
      </c>
      <c r="Y4461">
        <f>VLOOKUP(1*V4461,NFLGames!$H$11:$H$555,1,FALSE)</f>
        <v>401220321</v>
      </c>
      <c r="Z4461">
        <f>VLOOKUP($Y4461, NFLGames!$H$11:$K$555,2,FALSE)</f>
        <v>2020</v>
      </c>
      <c r="AA4461">
        <f>VLOOKUP($Y4461, NFLGames!$H$11:$K$555,3,FALSE)</f>
        <v>11</v>
      </c>
      <c r="AB4461" s="6">
        <f>IF(A4462=0, 0, AH4462-tbl_pbp[[#This Row],[Saints Win %]])</f>
        <v>4.0000000000000036E-3</v>
      </c>
      <c r="AE4461">
        <f>ABS(tbl_pbp[[#This Row],[play.homeScore]]-tbl_pbp[[#This Row],[play.awayScore]])</f>
        <v>15</v>
      </c>
      <c r="AF4461">
        <f>IF(tbl_pbp[[#This Row],[Play Saints Win % Increase]]&gt;=$AF$4,1,0)</f>
        <v>0</v>
      </c>
      <c r="AG4461" t="str">
        <f>VLOOKUP(tbl_pbp[[#This Row],[gameId]], games!$B$2:$T$40, 9, FALSE)</f>
        <v>atlanta-falcons</v>
      </c>
      <c r="AH4461" s="5">
        <f>IF(tbl_pbp[[#This Row],[AwayTeam]] &lt;&gt; "new-orleans-saints", tbl_pbp[[#This Row],[homeWinPercentage]], 1-tbl_pbp[[#This Row],[homeWinPercentage]])</f>
        <v>0.99</v>
      </c>
      <c r="AI4461" s="13">
        <f>tbl_pbp[[#This Row],[Kamara]]*tbl_pbp[[#This Row],[Impactful Play]]</f>
        <v>0</v>
      </c>
      <c r="AJ4461" s="13">
        <f>tbl_pbp[[#This Row],[Thomas]]*tbl_pbp[[#This Row],[Impactful Play]]</f>
        <v>0</v>
      </c>
      <c r="AK4461" s="13" t="str">
        <f>VLOOKUP(tbl_pbp[[#This Row],[Play Saints Win % Increase]], tbl_impact[],3,TRUE)</f>
        <v>Scented (0 to +5%)</v>
      </c>
    </row>
    <row r="4462" spans="1:37">
      <c r="A4462" s="1">
        <v>137</v>
      </c>
      <c r="B4462" s="5">
        <v>0.99399999999999999</v>
      </c>
      <c r="C4462" t="s">
        <v>5623</v>
      </c>
      <c r="D4462">
        <v>0</v>
      </c>
      <c r="E4462">
        <v>0</v>
      </c>
      <c r="F4462">
        <v>4</v>
      </c>
      <c r="G4462">
        <v>24</v>
      </c>
      <c r="H4462">
        <v>9</v>
      </c>
      <c r="I4462">
        <v>8</v>
      </c>
      <c r="J4462">
        <v>49</v>
      </c>
      <c r="K4462" t="s">
        <v>29</v>
      </c>
      <c r="L4462">
        <v>2</v>
      </c>
      <c r="M4462">
        <v>51</v>
      </c>
      <c r="N4462" t="s">
        <v>5624</v>
      </c>
      <c r="O4462" t="s">
        <v>75</v>
      </c>
      <c r="P4462" t="s">
        <v>30</v>
      </c>
      <c r="Q4462" t="s">
        <v>31</v>
      </c>
      <c r="R4462" t="s">
        <v>32</v>
      </c>
      <c r="S4462" t="s">
        <v>73</v>
      </c>
      <c r="T4462" t="s">
        <v>493</v>
      </c>
      <c r="U4462" t="s">
        <v>5625</v>
      </c>
      <c r="V4462" t="s">
        <v>5209</v>
      </c>
      <c r="X4462" t="str">
        <f>VLOOKUP(pbp!V1695, games!$B$2:$R$40, 3, FALSE)</f>
        <v>2019-11-17T18:00Z</v>
      </c>
      <c r="Y4462">
        <f>VLOOKUP(1*V4462,NFLGames!$H$11:$H$555,1,FALSE)</f>
        <v>401220321</v>
      </c>
      <c r="Z4462">
        <f>VLOOKUP($Y4462, NFLGames!$H$11:$K$555,2,FALSE)</f>
        <v>2020</v>
      </c>
      <c r="AA4462">
        <f>VLOOKUP($Y4462, NFLGames!$H$11:$K$555,3,FALSE)</f>
        <v>11</v>
      </c>
      <c r="AB4462" s="6">
        <f>IF(A4463=0, 0, AH4463-tbl_pbp[[#This Row],[Saints Win %]])</f>
        <v>-1.5000000000000013E-2</v>
      </c>
      <c r="AE4462">
        <f>ABS(tbl_pbp[[#This Row],[play.homeScore]]-tbl_pbp[[#This Row],[play.awayScore]])</f>
        <v>15</v>
      </c>
      <c r="AF4462">
        <f>IF(tbl_pbp[[#This Row],[Play Saints Win % Increase]]&gt;=$AF$4,1,0)</f>
        <v>0</v>
      </c>
      <c r="AG4462" t="str">
        <f>VLOOKUP(tbl_pbp[[#This Row],[gameId]], games!$B$2:$T$40, 9, FALSE)</f>
        <v>atlanta-falcons</v>
      </c>
      <c r="AH4462" s="5">
        <f>IF(tbl_pbp[[#This Row],[AwayTeam]] &lt;&gt; "new-orleans-saints", tbl_pbp[[#This Row],[homeWinPercentage]], 1-tbl_pbp[[#This Row],[homeWinPercentage]])</f>
        <v>0.99399999999999999</v>
      </c>
      <c r="AI4462" s="13">
        <f>tbl_pbp[[#This Row],[Kamara]]*tbl_pbp[[#This Row],[Impactful Play]]</f>
        <v>0</v>
      </c>
      <c r="AJ4462" s="13">
        <f>tbl_pbp[[#This Row],[Thomas]]*tbl_pbp[[#This Row],[Impactful Play]]</f>
        <v>0</v>
      </c>
      <c r="AK4462" s="13" t="str">
        <f>VLOOKUP(tbl_pbp[[#This Row],[Play Saints Win % Increase]], tbl_impact[],3,TRUE)</f>
        <v>Bad (0 to -5%)</v>
      </c>
    </row>
    <row r="4463" spans="1:37">
      <c r="A4463" s="1">
        <v>138</v>
      </c>
      <c r="B4463" s="5">
        <v>0.97899999999999998</v>
      </c>
      <c r="C4463" t="s">
        <v>5626</v>
      </c>
      <c r="D4463">
        <v>0</v>
      </c>
      <c r="E4463">
        <v>0</v>
      </c>
      <c r="F4463">
        <v>4</v>
      </c>
      <c r="G4463">
        <v>24</v>
      </c>
      <c r="H4463">
        <v>9</v>
      </c>
      <c r="I4463">
        <v>10</v>
      </c>
      <c r="J4463">
        <v>58</v>
      </c>
      <c r="K4463" t="s">
        <v>29</v>
      </c>
      <c r="L4463">
        <v>1</v>
      </c>
      <c r="M4463">
        <v>42</v>
      </c>
      <c r="N4463" t="s">
        <v>5627</v>
      </c>
      <c r="O4463" t="s">
        <v>3876</v>
      </c>
      <c r="P4463" t="s">
        <v>45</v>
      </c>
      <c r="Q4463" t="s">
        <v>46</v>
      </c>
      <c r="R4463" t="s">
        <v>47</v>
      </c>
      <c r="S4463" t="s">
        <v>33</v>
      </c>
      <c r="T4463" t="s">
        <v>5316</v>
      </c>
      <c r="U4463" t="s">
        <v>5317</v>
      </c>
      <c r="V4463" t="s">
        <v>5209</v>
      </c>
      <c r="X4463" t="str">
        <f>VLOOKUP(pbp!V1696, games!$B$2:$R$40, 3, FALSE)</f>
        <v>2019-11-17T18:00Z</v>
      </c>
      <c r="Y4463">
        <f>VLOOKUP(1*V4463,NFLGames!$H$11:$H$555,1,FALSE)</f>
        <v>401220321</v>
      </c>
      <c r="Z4463">
        <f>VLOOKUP($Y4463, NFLGames!$H$11:$K$555,2,FALSE)</f>
        <v>2020</v>
      </c>
      <c r="AA4463">
        <f>VLOOKUP($Y4463, NFLGames!$H$11:$K$555,3,FALSE)</f>
        <v>11</v>
      </c>
      <c r="AB4463" s="6">
        <f>IF(A4464=0, 0, AH4464-tbl_pbp[[#This Row],[Saints Win %]])</f>
        <v>1.0000000000000009E-2</v>
      </c>
      <c r="AE4463">
        <f>ABS(tbl_pbp[[#This Row],[play.homeScore]]-tbl_pbp[[#This Row],[play.awayScore]])</f>
        <v>15</v>
      </c>
      <c r="AF4463">
        <f>IF(tbl_pbp[[#This Row],[Play Saints Win % Increase]]&gt;=$AF$4,1,0)</f>
        <v>0</v>
      </c>
      <c r="AG4463" t="str">
        <f>VLOOKUP(tbl_pbp[[#This Row],[gameId]], games!$B$2:$T$40, 9, FALSE)</f>
        <v>atlanta-falcons</v>
      </c>
      <c r="AH4463" s="5">
        <f>IF(tbl_pbp[[#This Row],[AwayTeam]] &lt;&gt; "new-orleans-saints", tbl_pbp[[#This Row],[homeWinPercentage]], 1-tbl_pbp[[#This Row],[homeWinPercentage]])</f>
        <v>0.97899999999999998</v>
      </c>
      <c r="AI4463" s="13">
        <f>tbl_pbp[[#This Row],[Kamara]]*tbl_pbp[[#This Row],[Impactful Play]]</f>
        <v>0</v>
      </c>
      <c r="AJ4463" s="13">
        <f>tbl_pbp[[#This Row],[Thomas]]*tbl_pbp[[#This Row],[Impactful Play]]</f>
        <v>0</v>
      </c>
      <c r="AK4463" s="13" t="str">
        <f>VLOOKUP(tbl_pbp[[#This Row],[Play Saints Win % Increase]], tbl_impact[],3,TRUE)</f>
        <v>Scented (0 to +5%)</v>
      </c>
    </row>
    <row r="4464" spans="1:37">
      <c r="A4464" s="1">
        <v>139</v>
      </c>
      <c r="B4464" s="5">
        <v>0.98899999999999999</v>
      </c>
      <c r="C4464" t="s">
        <v>5628</v>
      </c>
      <c r="D4464">
        <v>0</v>
      </c>
      <c r="E4464">
        <v>0</v>
      </c>
      <c r="F4464">
        <v>4</v>
      </c>
      <c r="G4464">
        <v>24</v>
      </c>
      <c r="H4464">
        <v>9</v>
      </c>
      <c r="I4464">
        <v>10</v>
      </c>
      <c r="J4464">
        <v>58</v>
      </c>
      <c r="K4464" t="s">
        <v>29</v>
      </c>
      <c r="L4464">
        <v>2</v>
      </c>
      <c r="M4464">
        <v>42</v>
      </c>
      <c r="N4464" t="s">
        <v>5629</v>
      </c>
      <c r="O4464" t="s">
        <v>3597</v>
      </c>
      <c r="P4464" t="s">
        <v>533</v>
      </c>
      <c r="Q4464" t="s">
        <v>534</v>
      </c>
      <c r="S4464" t="s">
        <v>120</v>
      </c>
      <c r="T4464" t="s">
        <v>5316</v>
      </c>
      <c r="U4464" t="s">
        <v>5630</v>
      </c>
      <c r="V4464" t="s">
        <v>5209</v>
      </c>
      <c r="X4464" t="str">
        <f>VLOOKUP(pbp!V1697, games!$B$2:$R$40, 3, FALSE)</f>
        <v>2019-11-17T18:00Z</v>
      </c>
      <c r="Y4464">
        <f>VLOOKUP(1*V4464,NFLGames!$H$11:$H$555,1,FALSE)</f>
        <v>401220321</v>
      </c>
      <c r="Z4464">
        <f>VLOOKUP($Y4464, NFLGames!$H$11:$K$555,2,FALSE)</f>
        <v>2020</v>
      </c>
      <c r="AA4464">
        <f>VLOOKUP($Y4464, NFLGames!$H$11:$K$555,3,FALSE)</f>
        <v>11</v>
      </c>
      <c r="AB4464" s="6">
        <f>IF(A4465=0, 0, AH4465-tbl_pbp[[#This Row],[Saints Win %]])</f>
        <v>-1.0000000000000009E-3</v>
      </c>
      <c r="AE4464">
        <f>ABS(tbl_pbp[[#This Row],[play.homeScore]]-tbl_pbp[[#This Row],[play.awayScore]])</f>
        <v>15</v>
      </c>
      <c r="AF4464">
        <f>IF(tbl_pbp[[#This Row],[Play Saints Win % Increase]]&gt;=$AF$4,1,0)</f>
        <v>0</v>
      </c>
      <c r="AG4464" t="str">
        <f>VLOOKUP(tbl_pbp[[#This Row],[gameId]], games!$B$2:$T$40, 9, FALSE)</f>
        <v>atlanta-falcons</v>
      </c>
      <c r="AH4464" s="5">
        <f>IF(tbl_pbp[[#This Row],[AwayTeam]] &lt;&gt; "new-orleans-saints", tbl_pbp[[#This Row],[homeWinPercentage]], 1-tbl_pbp[[#This Row],[homeWinPercentage]])</f>
        <v>0.98899999999999999</v>
      </c>
      <c r="AI4464" s="13">
        <f>tbl_pbp[[#This Row],[Kamara]]*tbl_pbp[[#This Row],[Impactful Play]]</f>
        <v>0</v>
      </c>
      <c r="AJ4464" s="13">
        <f>tbl_pbp[[#This Row],[Thomas]]*tbl_pbp[[#This Row],[Impactful Play]]</f>
        <v>0</v>
      </c>
      <c r="AK4464" s="13" t="str">
        <f>VLOOKUP(tbl_pbp[[#This Row],[Play Saints Win % Increase]], tbl_impact[],3,TRUE)</f>
        <v>Bad (0 to -5%)</v>
      </c>
    </row>
    <row r="4465" spans="1:37">
      <c r="A4465" s="1">
        <v>140</v>
      </c>
      <c r="B4465" s="5">
        <v>0.98799999999999999</v>
      </c>
      <c r="C4465" t="s">
        <v>5631</v>
      </c>
      <c r="D4465">
        <v>0</v>
      </c>
      <c r="E4465">
        <v>0</v>
      </c>
      <c r="F4465">
        <v>4</v>
      </c>
      <c r="G4465">
        <v>24</v>
      </c>
      <c r="H4465">
        <v>9</v>
      </c>
      <c r="I4465">
        <v>10</v>
      </c>
      <c r="J4465">
        <v>82</v>
      </c>
      <c r="K4465" t="s">
        <v>5211</v>
      </c>
      <c r="L4465">
        <v>1</v>
      </c>
      <c r="M4465">
        <v>82</v>
      </c>
      <c r="N4465" t="s">
        <v>5632</v>
      </c>
      <c r="O4465" t="s">
        <v>402</v>
      </c>
      <c r="P4465" t="s">
        <v>45</v>
      </c>
      <c r="Q4465" t="s">
        <v>46</v>
      </c>
      <c r="R4465" t="s">
        <v>47</v>
      </c>
      <c r="S4465" t="s">
        <v>33</v>
      </c>
      <c r="T4465" t="s">
        <v>5524</v>
      </c>
      <c r="U4465" t="s">
        <v>5633</v>
      </c>
      <c r="V4465" t="s">
        <v>5209</v>
      </c>
      <c r="X4465" t="str">
        <f>VLOOKUP(pbp!V1698, games!$B$2:$R$40, 3, FALSE)</f>
        <v>2019-11-17T18:00Z</v>
      </c>
      <c r="Y4465">
        <f>VLOOKUP(1*V4465,NFLGames!$H$11:$H$555,1,FALSE)</f>
        <v>401220321</v>
      </c>
      <c r="Z4465">
        <f>VLOOKUP($Y4465, NFLGames!$H$11:$K$555,2,FALSE)</f>
        <v>2020</v>
      </c>
      <c r="AA4465">
        <f>VLOOKUP($Y4465, NFLGames!$H$11:$K$555,3,FALSE)</f>
        <v>11</v>
      </c>
      <c r="AB4465" s="6">
        <f>IF(A4466=0, 0, AH4466-tbl_pbp[[#This Row],[Saints Win %]])</f>
        <v>3.0000000000000027E-3</v>
      </c>
      <c r="AE4465">
        <f>ABS(tbl_pbp[[#This Row],[play.homeScore]]-tbl_pbp[[#This Row],[play.awayScore]])</f>
        <v>15</v>
      </c>
      <c r="AF4465">
        <f>IF(tbl_pbp[[#This Row],[Play Saints Win % Increase]]&gt;=$AF$4,1,0)</f>
        <v>0</v>
      </c>
      <c r="AG4465" t="str">
        <f>VLOOKUP(tbl_pbp[[#This Row],[gameId]], games!$B$2:$T$40, 9, FALSE)</f>
        <v>atlanta-falcons</v>
      </c>
      <c r="AH4465" s="5">
        <f>IF(tbl_pbp[[#This Row],[AwayTeam]] &lt;&gt; "new-orleans-saints", tbl_pbp[[#This Row],[homeWinPercentage]], 1-tbl_pbp[[#This Row],[homeWinPercentage]])</f>
        <v>0.98799999999999999</v>
      </c>
      <c r="AI4465" s="13">
        <f>tbl_pbp[[#This Row],[Kamara]]*tbl_pbp[[#This Row],[Impactful Play]]</f>
        <v>0</v>
      </c>
      <c r="AJ4465" s="13">
        <f>tbl_pbp[[#This Row],[Thomas]]*tbl_pbp[[#This Row],[Impactful Play]]</f>
        <v>0</v>
      </c>
      <c r="AK4465" s="13" t="str">
        <f>VLOOKUP(tbl_pbp[[#This Row],[Play Saints Win % Increase]], tbl_impact[],3,TRUE)</f>
        <v>Scented (0 to +5%)</v>
      </c>
    </row>
    <row r="4466" spans="1:37">
      <c r="A4466" s="1">
        <v>141</v>
      </c>
      <c r="B4466" s="5">
        <v>0.99099999999999999</v>
      </c>
      <c r="C4466" t="s">
        <v>5634</v>
      </c>
      <c r="D4466">
        <v>0</v>
      </c>
      <c r="E4466">
        <v>0</v>
      </c>
      <c r="F4466">
        <v>4</v>
      </c>
      <c r="G4466">
        <v>24</v>
      </c>
      <c r="H4466">
        <v>9</v>
      </c>
      <c r="I4466">
        <v>5</v>
      </c>
      <c r="J4466">
        <v>77</v>
      </c>
      <c r="K4466" t="s">
        <v>5211</v>
      </c>
      <c r="L4466">
        <v>2</v>
      </c>
      <c r="M4466">
        <v>77</v>
      </c>
      <c r="N4466" t="s">
        <v>5635</v>
      </c>
      <c r="O4466" t="s">
        <v>1080</v>
      </c>
      <c r="P4466" t="s">
        <v>22</v>
      </c>
      <c r="Q4466" t="s">
        <v>37</v>
      </c>
      <c r="S4466" t="s">
        <v>38</v>
      </c>
      <c r="T4466" t="s">
        <v>5289</v>
      </c>
      <c r="U4466" t="s">
        <v>5636</v>
      </c>
      <c r="V4466" t="s">
        <v>5209</v>
      </c>
      <c r="X4466" t="str">
        <f>VLOOKUP(pbp!V1699, games!$B$2:$R$40, 3, FALSE)</f>
        <v>2019-11-17T18:00Z</v>
      </c>
      <c r="Y4466">
        <f>VLOOKUP(1*V4466,NFLGames!$H$11:$H$555,1,FALSE)</f>
        <v>401220321</v>
      </c>
      <c r="Z4466">
        <f>VLOOKUP($Y4466, NFLGames!$H$11:$K$555,2,FALSE)</f>
        <v>2020</v>
      </c>
      <c r="AA4466">
        <f>VLOOKUP($Y4466, NFLGames!$H$11:$K$555,3,FALSE)</f>
        <v>11</v>
      </c>
      <c r="AB4466" s="6">
        <f>IF(A4467=0, 0, AH4467-tbl_pbp[[#This Row],[Saints Win %]])</f>
        <v>-4.0000000000000036E-3</v>
      </c>
      <c r="AE4466">
        <f>ABS(tbl_pbp[[#This Row],[play.homeScore]]-tbl_pbp[[#This Row],[play.awayScore]])</f>
        <v>15</v>
      </c>
      <c r="AF4466">
        <f>IF(tbl_pbp[[#This Row],[Play Saints Win % Increase]]&gt;=$AF$4,1,0)</f>
        <v>0</v>
      </c>
      <c r="AG4466" t="str">
        <f>VLOOKUP(tbl_pbp[[#This Row],[gameId]], games!$B$2:$T$40, 9, FALSE)</f>
        <v>atlanta-falcons</v>
      </c>
      <c r="AH4466" s="5">
        <f>IF(tbl_pbp[[#This Row],[AwayTeam]] &lt;&gt; "new-orleans-saints", tbl_pbp[[#This Row],[homeWinPercentage]], 1-tbl_pbp[[#This Row],[homeWinPercentage]])</f>
        <v>0.99099999999999999</v>
      </c>
      <c r="AI4466" s="13">
        <f>tbl_pbp[[#This Row],[Kamara]]*tbl_pbp[[#This Row],[Impactful Play]]</f>
        <v>0</v>
      </c>
      <c r="AJ4466" s="13">
        <f>tbl_pbp[[#This Row],[Thomas]]*tbl_pbp[[#This Row],[Impactful Play]]</f>
        <v>0</v>
      </c>
      <c r="AK4466" s="13" t="str">
        <f>VLOOKUP(tbl_pbp[[#This Row],[Play Saints Win % Increase]], tbl_impact[],3,TRUE)</f>
        <v>Bad (0 to -5%)</v>
      </c>
    </row>
    <row r="4467" spans="1:37">
      <c r="A4467" s="1">
        <v>142</v>
      </c>
      <c r="B4467" s="5">
        <v>0.98699999999999999</v>
      </c>
      <c r="C4467" t="s">
        <v>5637</v>
      </c>
      <c r="D4467">
        <v>0</v>
      </c>
      <c r="E4467">
        <v>0</v>
      </c>
      <c r="F4467">
        <v>4</v>
      </c>
      <c r="G4467">
        <v>24</v>
      </c>
      <c r="H4467">
        <v>9</v>
      </c>
      <c r="I4467">
        <v>5</v>
      </c>
      <c r="J4467">
        <v>77</v>
      </c>
      <c r="K4467" t="s">
        <v>5211</v>
      </c>
      <c r="L4467">
        <v>3</v>
      </c>
      <c r="M4467">
        <v>77</v>
      </c>
      <c r="N4467" t="s">
        <v>5638</v>
      </c>
      <c r="O4467" t="s">
        <v>2422</v>
      </c>
      <c r="P4467" t="s">
        <v>30</v>
      </c>
      <c r="Q4467" t="s">
        <v>31</v>
      </c>
      <c r="R4467" t="s">
        <v>32</v>
      </c>
      <c r="S4467" t="s">
        <v>42</v>
      </c>
      <c r="T4467" t="s">
        <v>5289</v>
      </c>
      <c r="U4467" t="s">
        <v>5639</v>
      </c>
      <c r="V4467" t="s">
        <v>5209</v>
      </c>
      <c r="X4467" t="str">
        <f>VLOOKUP(pbp!V1700, games!$B$2:$R$40, 3, FALSE)</f>
        <v>2019-11-17T18:00Z</v>
      </c>
      <c r="Y4467">
        <f>VLOOKUP(1*V4467,NFLGames!$H$11:$H$555,1,FALSE)</f>
        <v>401220321</v>
      </c>
      <c r="Z4467">
        <f>VLOOKUP($Y4467, NFLGames!$H$11:$K$555,2,FALSE)</f>
        <v>2020</v>
      </c>
      <c r="AA4467">
        <f>VLOOKUP($Y4467, NFLGames!$H$11:$K$555,3,FALSE)</f>
        <v>11</v>
      </c>
      <c r="AB4467" s="6">
        <f>IF(A4468=0, 0, AH4468-tbl_pbp[[#This Row],[Saints Win %]])</f>
        <v>4.0000000000000036E-3</v>
      </c>
      <c r="AE4467">
        <f>ABS(tbl_pbp[[#This Row],[play.homeScore]]-tbl_pbp[[#This Row],[play.awayScore]])</f>
        <v>15</v>
      </c>
      <c r="AF4467">
        <f>IF(tbl_pbp[[#This Row],[Play Saints Win % Increase]]&gt;=$AF$4,1,0)</f>
        <v>0</v>
      </c>
      <c r="AG4467" t="str">
        <f>VLOOKUP(tbl_pbp[[#This Row],[gameId]], games!$B$2:$T$40, 9, FALSE)</f>
        <v>atlanta-falcons</v>
      </c>
      <c r="AH4467" s="5">
        <f>IF(tbl_pbp[[#This Row],[AwayTeam]] &lt;&gt; "new-orleans-saints", tbl_pbp[[#This Row],[homeWinPercentage]], 1-tbl_pbp[[#This Row],[homeWinPercentage]])</f>
        <v>0.98699999999999999</v>
      </c>
      <c r="AI4467" s="13">
        <f>tbl_pbp[[#This Row],[Kamara]]*tbl_pbp[[#This Row],[Impactful Play]]</f>
        <v>0</v>
      </c>
      <c r="AJ4467" s="13">
        <f>tbl_pbp[[#This Row],[Thomas]]*tbl_pbp[[#This Row],[Impactful Play]]</f>
        <v>0</v>
      </c>
      <c r="AK4467" s="13" t="str">
        <f>VLOOKUP(tbl_pbp[[#This Row],[Play Saints Win % Increase]], tbl_impact[],3,TRUE)</f>
        <v>Scented (0 to +5%)</v>
      </c>
    </row>
    <row r="4468" spans="1:37">
      <c r="A4468" s="1">
        <v>143</v>
      </c>
      <c r="B4468" s="5">
        <v>0.99099999999999999</v>
      </c>
      <c r="C4468" t="s">
        <v>5640</v>
      </c>
      <c r="D4468">
        <v>0</v>
      </c>
      <c r="E4468">
        <v>0</v>
      </c>
      <c r="F4468">
        <v>4</v>
      </c>
      <c r="G4468">
        <v>24</v>
      </c>
      <c r="H4468">
        <v>9</v>
      </c>
      <c r="I4468">
        <v>10</v>
      </c>
      <c r="J4468">
        <v>69</v>
      </c>
      <c r="K4468" t="s">
        <v>5211</v>
      </c>
      <c r="L4468">
        <v>1</v>
      </c>
      <c r="M4468">
        <v>69</v>
      </c>
      <c r="N4468" t="s">
        <v>5641</v>
      </c>
      <c r="O4468" t="s">
        <v>2657</v>
      </c>
      <c r="P4468" t="s">
        <v>22</v>
      </c>
      <c r="Q4468" t="s">
        <v>37</v>
      </c>
      <c r="S4468" t="s">
        <v>33</v>
      </c>
      <c r="T4468" t="s">
        <v>5261</v>
      </c>
      <c r="U4468" t="s">
        <v>5642</v>
      </c>
      <c r="V4468" t="s">
        <v>5209</v>
      </c>
      <c r="X4468" t="str">
        <f>VLOOKUP(pbp!V1701, games!$B$2:$R$40, 3, FALSE)</f>
        <v>2019-11-17T18:00Z</v>
      </c>
      <c r="Y4468">
        <f>VLOOKUP(1*V4468,NFLGames!$H$11:$H$555,1,FALSE)</f>
        <v>401220321</v>
      </c>
      <c r="Z4468">
        <f>VLOOKUP($Y4468, NFLGames!$H$11:$K$555,2,FALSE)</f>
        <v>2020</v>
      </c>
      <c r="AA4468">
        <f>VLOOKUP($Y4468, NFLGames!$H$11:$K$555,3,FALSE)</f>
        <v>11</v>
      </c>
      <c r="AB4468" s="6">
        <f>IF(A4469=0, 0, AH4469-tbl_pbp[[#This Row],[Saints Win %]])</f>
        <v>1.0000000000000009E-3</v>
      </c>
      <c r="AE4468">
        <f>ABS(tbl_pbp[[#This Row],[play.homeScore]]-tbl_pbp[[#This Row],[play.awayScore]])</f>
        <v>15</v>
      </c>
      <c r="AF4468">
        <f>IF(tbl_pbp[[#This Row],[Play Saints Win % Increase]]&gt;=$AF$4,1,0)</f>
        <v>0</v>
      </c>
      <c r="AG4468" t="str">
        <f>VLOOKUP(tbl_pbp[[#This Row],[gameId]], games!$B$2:$T$40, 9, FALSE)</f>
        <v>atlanta-falcons</v>
      </c>
      <c r="AH4468" s="5">
        <f>IF(tbl_pbp[[#This Row],[AwayTeam]] &lt;&gt; "new-orleans-saints", tbl_pbp[[#This Row],[homeWinPercentage]], 1-tbl_pbp[[#This Row],[homeWinPercentage]])</f>
        <v>0.99099999999999999</v>
      </c>
      <c r="AI4468" s="13">
        <f>tbl_pbp[[#This Row],[Kamara]]*tbl_pbp[[#This Row],[Impactful Play]]</f>
        <v>0</v>
      </c>
      <c r="AJ4468" s="13">
        <f>tbl_pbp[[#This Row],[Thomas]]*tbl_pbp[[#This Row],[Impactful Play]]</f>
        <v>0</v>
      </c>
      <c r="AK4468" s="13" t="str">
        <f>VLOOKUP(tbl_pbp[[#This Row],[Play Saints Win % Increase]], tbl_impact[],3,TRUE)</f>
        <v>Scented (0 to +5%)</v>
      </c>
    </row>
    <row r="4469" spans="1:37">
      <c r="A4469" s="1">
        <v>144</v>
      </c>
      <c r="B4469" s="5">
        <v>0.99199999999999999</v>
      </c>
      <c r="C4469" t="s">
        <v>5643</v>
      </c>
      <c r="D4469">
        <v>0</v>
      </c>
      <c r="E4469">
        <v>0</v>
      </c>
      <c r="F4469">
        <v>4</v>
      </c>
      <c r="G4469">
        <v>24</v>
      </c>
      <c r="H4469">
        <v>9</v>
      </c>
      <c r="I4469">
        <v>10</v>
      </c>
      <c r="J4469">
        <v>69</v>
      </c>
      <c r="K4469" t="s">
        <v>5211</v>
      </c>
      <c r="L4469">
        <v>2</v>
      </c>
      <c r="M4469">
        <v>69</v>
      </c>
      <c r="N4469" t="s">
        <v>5644</v>
      </c>
      <c r="O4469" t="s">
        <v>1548</v>
      </c>
      <c r="P4469" t="s">
        <v>22</v>
      </c>
      <c r="Q4469" t="s">
        <v>37</v>
      </c>
      <c r="S4469" t="s">
        <v>120</v>
      </c>
      <c r="T4469" t="s">
        <v>5261</v>
      </c>
      <c r="U4469" t="s">
        <v>5645</v>
      </c>
      <c r="V4469" t="s">
        <v>5209</v>
      </c>
      <c r="X4469" t="str">
        <f>VLOOKUP(pbp!V1702, games!$B$2:$R$40, 3, FALSE)</f>
        <v>2019-11-17T18:00Z</v>
      </c>
      <c r="Y4469">
        <f>VLOOKUP(1*V4469,NFLGames!$H$11:$H$555,1,FALSE)</f>
        <v>401220321</v>
      </c>
      <c r="Z4469">
        <f>VLOOKUP($Y4469, NFLGames!$H$11:$K$555,2,FALSE)</f>
        <v>2020</v>
      </c>
      <c r="AA4469">
        <f>VLOOKUP($Y4469, NFLGames!$H$11:$K$555,3,FALSE)</f>
        <v>11</v>
      </c>
      <c r="AB4469" s="6">
        <f>IF(A4470=0, 0, AH4470-tbl_pbp[[#This Row],[Saints Win %]])</f>
        <v>3.0000000000000027E-3</v>
      </c>
      <c r="AE4469">
        <f>ABS(tbl_pbp[[#This Row],[play.homeScore]]-tbl_pbp[[#This Row],[play.awayScore]])</f>
        <v>15</v>
      </c>
      <c r="AF4469">
        <f>IF(tbl_pbp[[#This Row],[Play Saints Win % Increase]]&gt;=$AF$4,1,0)</f>
        <v>0</v>
      </c>
      <c r="AG4469" t="str">
        <f>VLOOKUP(tbl_pbp[[#This Row],[gameId]], games!$B$2:$T$40, 9, FALSE)</f>
        <v>atlanta-falcons</v>
      </c>
      <c r="AH4469" s="5">
        <f>IF(tbl_pbp[[#This Row],[AwayTeam]] &lt;&gt; "new-orleans-saints", tbl_pbp[[#This Row],[homeWinPercentage]], 1-tbl_pbp[[#This Row],[homeWinPercentage]])</f>
        <v>0.99199999999999999</v>
      </c>
      <c r="AI4469" s="13">
        <f>tbl_pbp[[#This Row],[Kamara]]*tbl_pbp[[#This Row],[Impactful Play]]</f>
        <v>0</v>
      </c>
      <c r="AJ4469" s="13">
        <f>tbl_pbp[[#This Row],[Thomas]]*tbl_pbp[[#This Row],[Impactful Play]]</f>
        <v>0</v>
      </c>
      <c r="AK4469" s="13" t="str">
        <f>VLOOKUP(tbl_pbp[[#This Row],[Play Saints Win % Increase]], tbl_impact[],3,TRUE)</f>
        <v>Scented (0 to +5%)</v>
      </c>
    </row>
    <row r="4470" spans="1:37">
      <c r="A4470" s="1">
        <v>145</v>
      </c>
      <c r="B4470" s="5">
        <v>0.995</v>
      </c>
      <c r="C4470" t="s">
        <v>5646</v>
      </c>
      <c r="D4470">
        <v>0</v>
      </c>
      <c r="E4470">
        <v>0</v>
      </c>
      <c r="F4470">
        <v>4</v>
      </c>
      <c r="G4470">
        <v>24</v>
      </c>
      <c r="H4470">
        <v>9</v>
      </c>
      <c r="I4470">
        <v>10</v>
      </c>
      <c r="J4470">
        <v>69</v>
      </c>
      <c r="K4470" t="s">
        <v>5211</v>
      </c>
      <c r="L4470">
        <v>3</v>
      </c>
      <c r="M4470">
        <v>69</v>
      </c>
      <c r="N4470" t="s">
        <v>5647</v>
      </c>
      <c r="O4470" t="s">
        <v>5648</v>
      </c>
      <c r="P4470" t="s">
        <v>167</v>
      </c>
      <c r="Q4470" t="s">
        <v>168</v>
      </c>
      <c r="S4470" t="s">
        <v>123</v>
      </c>
      <c r="T4470" t="s">
        <v>5261</v>
      </c>
      <c r="U4470" t="s">
        <v>5649</v>
      </c>
      <c r="V4470" t="s">
        <v>5209</v>
      </c>
      <c r="X4470" t="str">
        <f>VLOOKUP(pbp!V1703, games!$B$2:$R$40, 3, FALSE)</f>
        <v>2019-11-17T18:00Z</v>
      </c>
      <c r="Y4470">
        <f>VLOOKUP(1*V4470,NFLGames!$H$11:$H$555,1,FALSE)</f>
        <v>401220321</v>
      </c>
      <c r="Z4470">
        <f>VLOOKUP($Y4470, NFLGames!$H$11:$K$555,2,FALSE)</f>
        <v>2020</v>
      </c>
      <c r="AA4470">
        <f>VLOOKUP($Y4470, NFLGames!$H$11:$K$555,3,FALSE)</f>
        <v>11</v>
      </c>
      <c r="AB4470" s="6">
        <f>IF(A4471=0, 0, AH4471-tbl_pbp[[#This Row],[Saints Win %]])</f>
        <v>-9.000000000000008E-3</v>
      </c>
      <c r="AE4470">
        <f>ABS(tbl_pbp[[#This Row],[play.homeScore]]-tbl_pbp[[#This Row],[play.awayScore]])</f>
        <v>15</v>
      </c>
      <c r="AF4470">
        <f>IF(tbl_pbp[[#This Row],[Play Saints Win % Increase]]&gt;=$AF$4,1,0)</f>
        <v>0</v>
      </c>
      <c r="AG4470" t="str">
        <f>VLOOKUP(tbl_pbp[[#This Row],[gameId]], games!$B$2:$T$40, 9, FALSE)</f>
        <v>atlanta-falcons</v>
      </c>
      <c r="AH4470" s="5">
        <f>IF(tbl_pbp[[#This Row],[AwayTeam]] &lt;&gt; "new-orleans-saints", tbl_pbp[[#This Row],[homeWinPercentage]], 1-tbl_pbp[[#This Row],[homeWinPercentage]])</f>
        <v>0.995</v>
      </c>
      <c r="AI4470" s="13">
        <f>tbl_pbp[[#This Row],[Kamara]]*tbl_pbp[[#This Row],[Impactful Play]]</f>
        <v>0</v>
      </c>
      <c r="AJ4470" s="13">
        <f>tbl_pbp[[#This Row],[Thomas]]*tbl_pbp[[#This Row],[Impactful Play]]</f>
        <v>0</v>
      </c>
      <c r="AK4470" s="13" t="str">
        <f>VLOOKUP(tbl_pbp[[#This Row],[Play Saints Win % Increase]], tbl_impact[],3,TRUE)</f>
        <v>Bad (0 to -5%)</v>
      </c>
    </row>
    <row r="4471" spans="1:37">
      <c r="A4471" s="1">
        <v>146</v>
      </c>
      <c r="B4471" s="5">
        <v>0.98599999999999999</v>
      </c>
      <c r="C4471" t="s">
        <v>5650</v>
      </c>
      <c r="D4471">
        <v>0</v>
      </c>
      <c r="E4471">
        <v>0</v>
      </c>
      <c r="F4471">
        <v>4</v>
      </c>
      <c r="G4471">
        <v>24</v>
      </c>
      <c r="H4471">
        <v>9</v>
      </c>
      <c r="I4471">
        <v>13</v>
      </c>
      <c r="J4471">
        <v>72</v>
      </c>
      <c r="K4471" t="s">
        <v>5211</v>
      </c>
      <c r="L4471">
        <v>4</v>
      </c>
      <c r="M4471">
        <v>72</v>
      </c>
      <c r="N4471" t="s">
        <v>5651</v>
      </c>
      <c r="O4471" t="s">
        <v>203</v>
      </c>
      <c r="P4471" t="s">
        <v>30</v>
      </c>
      <c r="Q4471" t="s">
        <v>31</v>
      </c>
      <c r="R4471" t="s">
        <v>32</v>
      </c>
      <c r="S4471" t="s">
        <v>948</v>
      </c>
      <c r="T4471" t="s">
        <v>5217</v>
      </c>
      <c r="U4471" t="s">
        <v>5652</v>
      </c>
      <c r="V4471" t="s">
        <v>5209</v>
      </c>
      <c r="X4471" t="str">
        <f>VLOOKUP(pbp!V1704, games!$B$2:$R$40, 3, FALSE)</f>
        <v>2019-11-17T18:00Z</v>
      </c>
      <c r="Y4471">
        <f>VLOOKUP(1*V4471,NFLGames!$H$11:$H$555,1,FALSE)</f>
        <v>401220321</v>
      </c>
      <c r="Z4471">
        <f>VLOOKUP($Y4471, NFLGames!$H$11:$K$555,2,FALSE)</f>
        <v>2020</v>
      </c>
      <c r="AA4471">
        <f>VLOOKUP($Y4471, NFLGames!$H$11:$K$555,3,FALSE)</f>
        <v>11</v>
      </c>
      <c r="AB4471" s="6">
        <f>IF(A4472=0, 0, AH4472-tbl_pbp[[#This Row],[Saints Win %]])</f>
        <v>4.0000000000000036E-3</v>
      </c>
      <c r="AE4471">
        <f>ABS(tbl_pbp[[#This Row],[play.homeScore]]-tbl_pbp[[#This Row],[play.awayScore]])</f>
        <v>15</v>
      </c>
      <c r="AF4471">
        <f>IF(tbl_pbp[[#This Row],[Play Saints Win % Increase]]&gt;=$AF$4,1,0)</f>
        <v>0</v>
      </c>
      <c r="AG4471" t="str">
        <f>VLOOKUP(tbl_pbp[[#This Row],[gameId]], games!$B$2:$T$40, 9, FALSE)</f>
        <v>atlanta-falcons</v>
      </c>
      <c r="AH4471" s="5">
        <f>IF(tbl_pbp[[#This Row],[AwayTeam]] &lt;&gt; "new-orleans-saints", tbl_pbp[[#This Row],[homeWinPercentage]], 1-tbl_pbp[[#This Row],[homeWinPercentage]])</f>
        <v>0.98599999999999999</v>
      </c>
      <c r="AI4471" s="13">
        <f>tbl_pbp[[#This Row],[Kamara]]*tbl_pbp[[#This Row],[Impactful Play]]</f>
        <v>0</v>
      </c>
      <c r="AJ4471" s="13">
        <f>tbl_pbp[[#This Row],[Thomas]]*tbl_pbp[[#This Row],[Impactful Play]]</f>
        <v>0</v>
      </c>
      <c r="AK4471" s="13" t="str">
        <f>VLOOKUP(tbl_pbp[[#This Row],[Play Saints Win % Increase]], tbl_impact[],3,TRUE)</f>
        <v>Scented (0 to +5%)</v>
      </c>
    </row>
    <row r="4472" spans="1:37">
      <c r="A4472" s="1">
        <v>147</v>
      </c>
      <c r="B4472" s="5">
        <v>0.99</v>
      </c>
      <c r="C4472" t="s">
        <v>5653</v>
      </c>
      <c r="D4472">
        <v>0</v>
      </c>
      <c r="E4472">
        <v>0</v>
      </c>
      <c r="F4472">
        <v>4</v>
      </c>
      <c r="G4472">
        <v>24</v>
      </c>
      <c r="H4472">
        <v>9</v>
      </c>
      <c r="I4472">
        <v>10</v>
      </c>
      <c r="J4472">
        <v>50</v>
      </c>
      <c r="K4472" t="s">
        <v>5211</v>
      </c>
      <c r="L4472">
        <v>1</v>
      </c>
      <c r="M4472">
        <v>50</v>
      </c>
      <c r="N4472" t="s">
        <v>5654</v>
      </c>
      <c r="O4472" t="s">
        <v>1558</v>
      </c>
      <c r="P4472" t="s">
        <v>22</v>
      </c>
      <c r="Q4472" t="s">
        <v>37</v>
      </c>
      <c r="S4472" t="s">
        <v>33</v>
      </c>
      <c r="T4472" t="s">
        <v>226</v>
      </c>
      <c r="U4472" t="s">
        <v>227</v>
      </c>
      <c r="V4472" t="s">
        <v>5209</v>
      </c>
      <c r="X4472" t="str">
        <f>VLOOKUP(pbp!V1705, games!$B$2:$R$40, 3, FALSE)</f>
        <v>2019-11-17T18:00Z</v>
      </c>
      <c r="Y4472">
        <f>VLOOKUP(1*V4472,NFLGames!$H$11:$H$555,1,FALSE)</f>
        <v>401220321</v>
      </c>
      <c r="Z4472">
        <f>VLOOKUP($Y4472, NFLGames!$H$11:$K$555,2,FALSE)</f>
        <v>2020</v>
      </c>
      <c r="AA4472">
        <f>VLOOKUP($Y4472, NFLGames!$H$11:$K$555,3,FALSE)</f>
        <v>11</v>
      </c>
      <c r="AB4472" s="6">
        <f>IF(A4473=0, 0, AH4473-tbl_pbp[[#This Row],[Saints Win %]])</f>
        <v>-4.0000000000000036E-3</v>
      </c>
      <c r="AE4472">
        <f>ABS(tbl_pbp[[#This Row],[play.homeScore]]-tbl_pbp[[#This Row],[play.awayScore]])</f>
        <v>15</v>
      </c>
      <c r="AF4472">
        <f>IF(tbl_pbp[[#This Row],[Play Saints Win % Increase]]&gt;=$AF$4,1,0)</f>
        <v>0</v>
      </c>
      <c r="AG4472" t="str">
        <f>VLOOKUP(tbl_pbp[[#This Row],[gameId]], games!$B$2:$T$40, 9, FALSE)</f>
        <v>atlanta-falcons</v>
      </c>
      <c r="AH4472" s="5">
        <f>IF(tbl_pbp[[#This Row],[AwayTeam]] &lt;&gt; "new-orleans-saints", tbl_pbp[[#This Row],[homeWinPercentage]], 1-tbl_pbp[[#This Row],[homeWinPercentage]])</f>
        <v>0.99</v>
      </c>
      <c r="AI4472" s="13">
        <f>tbl_pbp[[#This Row],[Kamara]]*tbl_pbp[[#This Row],[Impactful Play]]</f>
        <v>0</v>
      </c>
      <c r="AJ4472" s="13">
        <f>tbl_pbp[[#This Row],[Thomas]]*tbl_pbp[[#This Row],[Impactful Play]]</f>
        <v>0</v>
      </c>
      <c r="AK4472" s="13" t="str">
        <f>VLOOKUP(tbl_pbp[[#This Row],[Play Saints Win % Increase]], tbl_impact[],3,TRUE)</f>
        <v>Bad (0 to -5%)</v>
      </c>
    </row>
    <row r="4473" spans="1:37">
      <c r="A4473" s="1">
        <v>148</v>
      </c>
      <c r="B4473" s="5">
        <v>0.98599999999999999</v>
      </c>
      <c r="C4473" t="s">
        <v>5655</v>
      </c>
      <c r="D4473">
        <v>0</v>
      </c>
      <c r="E4473">
        <v>0</v>
      </c>
      <c r="F4473">
        <v>4</v>
      </c>
      <c r="G4473">
        <v>24</v>
      </c>
      <c r="H4473">
        <v>9</v>
      </c>
      <c r="I4473">
        <v>10</v>
      </c>
      <c r="J4473">
        <v>50</v>
      </c>
      <c r="K4473" t="s">
        <v>5211</v>
      </c>
      <c r="L4473">
        <v>2</v>
      </c>
      <c r="M4473">
        <v>50</v>
      </c>
      <c r="N4473" t="s">
        <v>5656</v>
      </c>
      <c r="O4473" t="s">
        <v>661</v>
      </c>
      <c r="P4473" t="s">
        <v>45</v>
      </c>
      <c r="Q4473" t="s">
        <v>46</v>
      </c>
      <c r="R4473" t="s">
        <v>47</v>
      </c>
      <c r="S4473" t="s">
        <v>120</v>
      </c>
      <c r="T4473" t="s">
        <v>226</v>
      </c>
      <c r="U4473" t="s">
        <v>228</v>
      </c>
      <c r="V4473" t="s">
        <v>5209</v>
      </c>
      <c r="X4473" t="str">
        <f>VLOOKUP(pbp!V1706, games!$B$2:$R$40, 3, FALSE)</f>
        <v>2019-11-17T18:00Z</v>
      </c>
      <c r="Y4473">
        <f>VLOOKUP(1*V4473,NFLGames!$H$11:$H$555,1,FALSE)</f>
        <v>401220321</v>
      </c>
      <c r="Z4473">
        <f>VLOOKUP($Y4473, NFLGames!$H$11:$K$555,2,FALSE)</f>
        <v>2020</v>
      </c>
      <c r="AA4473">
        <f>VLOOKUP($Y4473, NFLGames!$H$11:$K$555,3,FALSE)</f>
        <v>11</v>
      </c>
      <c r="AB4473" s="6">
        <f>IF(A4474=0, 0, AH4474-tbl_pbp[[#This Row],[Saints Win %]])</f>
        <v>1.2000000000000011E-2</v>
      </c>
      <c r="AE4473">
        <f>ABS(tbl_pbp[[#This Row],[play.homeScore]]-tbl_pbp[[#This Row],[play.awayScore]])</f>
        <v>15</v>
      </c>
      <c r="AF4473">
        <f>IF(tbl_pbp[[#This Row],[Play Saints Win % Increase]]&gt;=$AF$4,1,0)</f>
        <v>0</v>
      </c>
      <c r="AG4473" t="str">
        <f>VLOOKUP(tbl_pbp[[#This Row],[gameId]], games!$B$2:$T$40, 9, FALSE)</f>
        <v>atlanta-falcons</v>
      </c>
      <c r="AH4473" s="5">
        <f>IF(tbl_pbp[[#This Row],[AwayTeam]] &lt;&gt; "new-orleans-saints", tbl_pbp[[#This Row],[homeWinPercentage]], 1-tbl_pbp[[#This Row],[homeWinPercentage]])</f>
        <v>0.98599999999999999</v>
      </c>
      <c r="AI4473" s="13">
        <f>tbl_pbp[[#This Row],[Kamara]]*tbl_pbp[[#This Row],[Impactful Play]]</f>
        <v>0</v>
      </c>
      <c r="AJ4473" s="13">
        <f>tbl_pbp[[#This Row],[Thomas]]*tbl_pbp[[#This Row],[Impactful Play]]</f>
        <v>0</v>
      </c>
      <c r="AK4473" s="13" t="str">
        <f>VLOOKUP(tbl_pbp[[#This Row],[Play Saints Win % Increase]], tbl_impact[],3,TRUE)</f>
        <v>Scented (0 to +5%)</v>
      </c>
    </row>
    <row r="4474" spans="1:37">
      <c r="A4474" s="1">
        <v>149</v>
      </c>
      <c r="B4474" s="5">
        <v>0.998</v>
      </c>
      <c r="C4474" t="s">
        <v>5657</v>
      </c>
      <c r="D4474">
        <v>0</v>
      </c>
      <c r="E4474">
        <v>0</v>
      </c>
      <c r="F4474">
        <v>4</v>
      </c>
      <c r="G4474">
        <v>24</v>
      </c>
      <c r="H4474">
        <v>9</v>
      </c>
      <c r="I4474">
        <v>3</v>
      </c>
      <c r="J4474">
        <v>43</v>
      </c>
      <c r="K4474" t="s">
        <v>5211</v>
      </c>
      <c r="L4474">
        <v>3</v>
      </c>
      <c r="M4474">
        <v>43</v>
      </c>
      <c r="N4474" t="s">
        <v>5658</v>
      </c>
      <c r="O4474" t="s">
        <v>5659</v>
      </c>
      <c r="P4474" t="s">
        <v>450</v>
      </c>
      <c r="Q4474" t="s">
        <v>451</v>
      </c>
      <c r="R4474" t="s">
        <v>452</v>
      </c>
      <c r="S4474" t="s">
        <v>375</v>
      </c>
      <c r="T4474" t="s">
        <v>48</v>
      </c>
      <c r="U4474" t="s">
        <v>3714</v>
      </c>
      <c r="V4474" t="s">
        <v>5209</v>
      </c>
      <c r="X4474" t="str">
        <f>VLOOKUP(pbp!V1707, games!$B$2:$R$40, 3, FALSE)</f>
        <v>2019-11-17T18:00Z</v>
      </c>
      <c r="Y4474">
        <f>VLOOKUP(1*V4474,NFLGames!$H$11:$H$555,1,FALSE)</f>
        <v>401220321</v>
      </c>
      <c r="Z4474">
        <f>VLOOKUP($Y4474, NFLGames!$H$11:$K$555,2,FALSE)</f>
        <v>2020</v>
      </c>
      <c r="AA4474">
        <f>VLOOKUP($Y4474, NFLGames!$H$11:$K$555,3,FALSE)</f>
        <v>11</v>
      </c>
      <c r="AB4474" s="6">
        <f>IF(A4475=0, 0, AH4475-tbl_pbp[[#This Row],[Saints Win %]])</f>
        <v>0</v>
      </c>
      <c r="AE4474">
        <f>ABS(tbl_pbp[[#This Row],[play.homeScore]]-tbl_pbp[[#This Row],[play.awayScore]])</f>
        <v>15</v>
      </c>
      <c r="AF4474">
        <f>IF(tbl_pbp[[#This Row],[Play Saints Win % Increase]]&gt;=$AF$4,1,0)</f>
        <v>0</v>
      </c>
      <c r="AG4474" t="str">
        <f>VLOOKUP(tbl_pbp[[#This Row],[gameId]], games!$B$2:$T$40, 9, FALSE)</f>
        <v>atlanta-falcons</v>
      </c>
      <c r="AH4474" s="5">
        <f>IF(tbl_pbp[[#This Row],[AwayTeam]] &lt;&gt; "new-orleans-saints", tbl_pbp[[#This Row],[homeWinPercentage]], 1-tbl_pbp[[#This Row],[homeWinPercentage]])</f>
        <v>0.998</v>
      </c>
      <c r="AI4474" s="13">
        <f>tbl_pbp[[#This Row],[Kamara]]*tbl_pbp[[#This Row],[Impactful Play]]</f>
        <v>0</v>
      </c>
      <c r="AJ4474" s="13">
        <f>tbl_pbp[[#This Row],[Thomas]]*tbl_pbp[[#This Row],[Impactful Play]]</f>
        <v>0</v>
      </c>
      <c r="AK4474" s="13" t="str">
        <f>VLOOKUP(tbl_pbp[[#This Row],[Play Saints Win % Increase]], tbl_impact[],3,TRUE)</f>
        <v>Scented (0 to +5%)</v>
      </c>
    </row>
    <row r="4475" spans="1:37">
      <c r="A4475" s="1">
        <v>150</v>
      </c>
      <c r="B4475" s="5">
        <v>0.998</v>
      </c>
      <c r="C4475" t="s">
        <v>5660</v>
      </c>
      <c r="D4475">
        <v>0</v>
      </c>
      <c r="E4475">
        <v>0</v>
      </c>
      <c r="F4475">
        <v>4</v>
      </c>
      <c r="G4475">
        <v>24</v>
      </c>
      <c r="H4475">
        <v>9</v>
      </c>
      <c r="I4475">
        <v>10</v>
      </c>
      <c r="J4475">
        <v>40</v>
      </c>
      <c r="K4475" t="s">
        <v>29</v>
      </c>
      <c r="L4475">
        <v>1</v>
      </c>
      <c r="M4475">
        <v>60</v>
      </c>
      <c r="N4475" t="s">
        <v>5661</v>
      </c>
      <c r="O4475" t="s">
        <v>108</v>
      </c>
      <c r="P4475" t="s">
        <v>45</v>
      </c>
      <c r="Q4475" t="s">
        <v>46</v>
      </c>
      <c r="R4475" t="s">
        <v>47</v>
      </c>
      <c r="S4475" t="s">
        <v>33</v>
      </c>
      <c r="T4475" t="s">
        <v>117</v>
      </c>
      <c r="U4475" t="s">
        <v>118</v>
      </c>
      <c r="V4475" t="s">
        <v>5209</v>
      </c>
      <c r="X4475" t="str">
        <f>VLOOKUP(pbp!V1708, games!$B$2:$R$40, 3, FALSE)</f>
        <v>2019-11-17T18:00Z</v>
      </c>
      <c r="Y4475">
        <f>VLOOKUP(1*V4475,NFLGames!$H$11:$H$555,1,FALSE)</f>
        <v>401220321</v>
      </c>
      <c r="Z4475">
        <f>VLOOKUP($Y4475, NFLGames!$H$11:$K$555,2,FALSE)</f>
        <v>2020</v>
      </c>
      <c r="AA4475">
        <f>VLOOKUP($Y4475, NFLGames!$H$11:$K$555,3,FALSE)</f>
        <v>11</v>
      </c>
      <c r="AB4475" s="6">
        <f>IF(A4476=0, 0, AH4476-tbl_pbp[[#This Row],[Saints Win %]])</f>
        <v>1.0000000000000009E-3</v>
      </c>
      <c r="AE4475">
        <f>ABS(tbl_pbp[[#This Row],[play.homeScore]]-tbl_pbp[[#This Row],[play.awayScore]])</f>
        <v>15</v>
      </c>
      <c r="AF4475">
        <f>IF(tbl_pbp[[#This Row],[Play Saints Win % Increase]]&gt;=$AF$4,1,0)</f>
        <v>0</v>
      </c>
      <c r="AG4475" t="str">
        <f>VLOOKUP(tbl_pbp[[#This Row],[gameId]], games!$B$2:$T$40, 9, FALSE)</f>
        <v>atlanta-falcons</v>
      </c>
      <c r="AH4475" s="5">
        <f>IF(tbl_pbp[[#This Row],[AwayTeam]] &lt;&gt; "new-orleans-saints", tbl_pbp[[#This Row],[homeWinPercentage]], 1-tbl_pbp[[#This Row],[homeWinPercentage]])</f>
        <v>0.998</v>
      </c>
      <c r="AI4475" s="13">
        <f>tbl_pbp[[#This Row],[Kamara]]*tbl_pbp[[#This Row],[Impactful Play]]</f>
        <v>0</v>
      </c>
      <c r="AJ4475" s="13">
        <f>tbl_pbp[[#This Row],[Thomas]]*tbl_pbp[[#This Row],[Impactful Play]]</f>
        <v>0</v>
      </c>
      <c r="AK4475" s="13" t="str">
        <f>VLOOKUP(tbl_pbp[[#This Row],[Play Saints Win % Increase]], tbl_impact[],3,TRUE)</f>
        <v>Scented (0 to +5%)</v>
      </c>
    </row>
    <row r="4476" spans="1:37">
      <c r="A4476" s="1">
        <v>151</v>
      </c>
      <c r="B4476" s="5">
        <v>0.999</v>
      </c>
      <c r="C4476" t="s">
        <v>5662</v>
      </c>
      <c r="D4476">
        <v>0</v>
      </c>
      <c r="E4476">
        <v>0</v>
      </c>
      <c r="F4476">
        <v>4</v>
      </c>
      <c r="G4476">
        <v>24</v>
      </c>
      <c r="H4476">
        <v>9</v>
      </c>
      <c r="I4476">
        <v>2</v>
      </c>
      <c r="J4476">
        <v>48</v>
      </c>
      <c r="K4476" t="s">
        <v>29</v>
      </c>
      <c r="L4476">
        <v>2</v>
      </c>
      <c r="M4476">
        <v>52</v>
      </c>
      <c r="N4476" t="s">
        <v>5663</v>
      </c>
      <c r="O4476" t="s">
        <v>282</v>
      </c>
      <c r="P4476" t="s">
        <v>124</v>
      </c>
      <c r="Q4476" t="s">
        <v>125</v>
      </c>
      <c r="R4476" t="s">
        <v>126</v>
      </c>
      <c r="V4476" t="s">
        <v>5209</v>
      </c>
      <c r="X4476" t="str">
        <f>VLOOKUP(pbp!V1709, games!$B$2:$R$40, 3, FALSE)</f>
        <v>2019-11-17T18:00Z</v>
      </c>
      <c r="Y4476">
        <f>VLOOKUP(1*V4476,NFLGames!$H$11:$H$555,1,FALSE)</f>
        <v>401220321</v>
      </c>
      <c r="Z4476">
        <f>VLOOKUP($Y4476, NFLGames!$H$11:$K$555,2,FALSE)</f>
        <v>2020</v>
      </c>
      <c r="AA4476">
        <f>VLOOKUP($Y4476, NFLGames!$H$11:$K$555,3,FALSE)</f>
        <v>11</v>
      </c>
      <c r="AB4476" s="6">
        <f>IF(A4477=0, 0, AH4477-tbl_pbp[[#This Row],[Saints Win %]])</f>
        <v>0</v>
      </c>
      <c r="AE4476">
        <f>ABS(tbl_pbp[[#This Row],[play.homeScore]]-tbl_pbp[[#This Row],[play.awayScore]])</f>
        <v>15</v>
      </c>
      <c r="AF4476">
        <f>IF(tbl_pbp[[#This Row],[Play Saints Win % Increase]]&gt;=$AF$4,1,0)</f>
        <v>0</v>
      </c>
      <c r="AG4476" t="str">
        <f>VLOOKUP(tbl_pbp[[#This Row],[gameId]], games!$B$2:$T$40, 9, FALSE)</f>
        <v>atlanta-falcons</v>
      </c>
      <c r="AH4476" s="5">
        <f>IF(tbl_pbp[[#This Row],[AwayTeam]] &lt;&gt; "new-orleans-saints", tbl_pbp[[#This Row],[homeWinPercentage]], 1-tbl_pbp[[#This Row],[homeWinPercentage]])</f>
        <v>0.999</v>
      </c>
      <c r="AI4476" s="13">
        <f>tbl_pbp[[#This Row],[Kamara]]*tbl_pbp[[#This Row],[Impactful Play]]</f>
        <v>0</v>
      </c>
      <c r="AJ4476" s="13">
        <f>tbl_pbp[[#This Row],[Thomas]]*tbl_pbp[[#This Row],[Impactful Play]]</f>
        <v>0</v>
      </c>
      <c r="AK4476" s="13" t="str">
        <f>VLOOKUP(tbl_pbp[[#This Row],[Play Saints Win % Increase]], tbl_impact[],3,TRUE)</f>
        <v>Scented (0 to +5%)</v>
      </c>
    </row>
    <row r="4477" spans="1:37">
      <c r="A4477" s="1">
        <v>152</v>
      </c>
      <c r="B4477" s="5">
        <v>0.999</v>
      </c>
      <c r="C4477" t="s">
        <v>5664</v>
      </c>
      <c r="D4477">
        <v>0</v>
      </c>
      <c r="E4477">
        <v>0</v>
      </c>
      <c r="F4477">
        <v>4</v>
      </c>
      <c r="G4477">
        <v>24</v>
      </c>
      <c r="H4477">
        <v>9</v>
      </c>
      <c r="I4477">
        <v>2</v>
      </c>
      <c r="J4477">
        <v>48</v>
      </c>
      <c r="K4477" t="s">
        <v>29</v>
      </c>
      <c r="L4477">
        <v>2</v>
      </c>
      <c r="M4477">
        <v>52</v>
      </c>
      <c r="N4477" t="s">
        <v>5665</v>
      </c>
      <c r="O4477" t="s">
        <v>282</v>
      </c>
      <c r="P4477" t="s">
        <v>45</v>
      </c>
      <c r="Q4477" t="s">
        <v>46</v>
      </c>
      <c r="R4477" t="s">
        <v>47</v>
      </c>
      <c r="S4477" t="s">
        <v>51</v>
      </c>
      <c r="T4477" t="s">
        <v>136</v>
      </c>
      <c r="U4477" t="s">
        <v>5666</v>
      </c>
      <c r="V4477" t="s">
        <v>5209</v>
      </c>
      <c r="X4477" t="str">
        <f>VLOOKUP(pbp!V1710, games!$B$2:$R$40, 3, FALSE)</f>
        <v>2019-11-17T18:00Z</v>
      </c>
      <c r="Y4477">
        <f>VLOOKUP(1*V4477,NFLGames!$H$11:$H$555,1,FALSE)</f>
        <v>401220321</v>
      </c>
      <c r="Z4477">
        <f>VLOOKUP($Y4477, NFLGames!$H$11:$K$555,2,FALSE)</f>
        <v>2020</v>
      </c>
      <c r="AA4477">
        <f>VLOOKUP($Y4477, NFLGames!$H$11:$K$555,3,FALSE)</f>
        <v>11</v>
      </c>
      <c r="AB4477" s="6">
        <f>IF(A4478=0, 0, AH4478-tbl_pbp[[#This Row],[Saints Win %]])</f>
        <v>0</v>
      </c>
      <c r="AE4477">
        <f>ABS(tbl_pbp[[#This Row],[play.homeScore]]-tbl_pbp[[#This Row],[play.awayScore]])</f>
        <v>15</v>
      </c>
      <c r="AF4477">
        <f>IF(tbl_pbp[[#This Row],[Play Saints Win % Increase]]&gt;=$AF$4,1,0)</f>
        <v>0</v>
      </c>
      <c r="AG4477" t="str">
        <f>VLOOKUP(tbl_pbp[[#This Row],[gameId]], games!$B$2:$T$40, 9, FALSE)</f>
        <v>atlanta-falcons</v>
      </c>
      <c r="AH4477" s="5">
        <f>IF(tbl_pbp[[#This Row],[AwayTeam]] &lt;&gt; "new-orleans-saints", tbl_pbp[[#This Row],[homeWinPercentage]], 1-tbl_pbp[[#This Row],[homeWinPercentage]])</f>
        <v>0.999</v>
      </c>
      <c r="AI4477" s="13">
        <f>tbl_pbp[[#This Row],[Kamara]]*tbl_pbp[[#This Row],[Impactful Play]]</f>
        <v>0</v>
      </c>
      <c r="AJ4477" s="13">
        <f>tbl_pbp[[#This Row],[Thomas]]*tbl_pbp[[#This Row],[Impactful Play]]</f>
        <v>0</v>
      </c>
      <c r="AK4477" s="13" t="str">
        <f>VLOOKUP(tbl_pbp[[#This Row],[Play Saints Win % Increase]], tbl_impact[],3,TRUE)</f>
        <v>Scented (0 to +5%)</v>
      </c>
    </row>
    <row r="4478" spans="1:37">
      <c r="A4478" s="1">
        <v>153</v>
      </c>
      <c r="B4478" s="5">
        <v>0.999</v>
      </c>
      <c r="C4478" t="s">
        <v>5667</v>
      </c>
      <c r="D4478">
        <v>0</v>
      </c>
      <c r="E4478">
        <v>0</v>
      </c>
      <c r="F4478">
        <v>4</v>
      </c>
      <c r="G4478">
        <v>24</v>
      </c>
      <c r="H4478">
        <v>9</v>
      </c>
      <c r="I4478">
        <v>1</v>
      </c>
      <c r="J4478">
        <v>49</v>
      </c>
      <c r="K4478" t="s">
        <v>29</v>
      </c>
      <c r="L4478">
        <v>3</v>
      </c>
      <c r="M4478">
        <v>51</v>
      </c>
      <c r="N4478" t="s">
        <v>5668</v>
      </c>
      <c r="O4478" t="s">
        <v>1115</v>
      </c>
      <c r="P4478" t="s">
        <v>124</v>
      </c>
      <c r="Q4478" t="s">
        <v>125</v>
      </c>
      <c r="R4478" t="s">
        <v>126</v>
      </c>
      <c r="V4478" t="s">
        <v>5209</v>
      </c>
      <c r="X4478" t="str">
        <f>VLOOKUP(pbp!V1711, games!$B$2:$R$40, 3, FALSE)</f>
        <v>2019-11-17T18:00Z</v>
      </c>
      <c r="Y4478">
        <f>VLOOKUP(1*V4478,NFLGames!$H$11:$H$555,1,FALSE)</f>
        <v>401220321</v>
      </c>
      <c r="Z4478">
        <f>VLOOKUP($Y4478, NFLGames!$H$11:$K$555,2,FALSE)</f>
        <v>2020</v>
      </c>
      <c r="AA4478">
        <f>VLOOKUP($Y4478, NFLGames!$H$11:$K$555,3,FALSE)</f>
        <v>11</v>
      </c>
      <c r="AB4478" s="6">
        <f>IF(A4479=0, 0, AH4479-tbl_pbp[[#This Row],[Saints Win %]])</f>
        <v>0</v>
      </c>
      <c r="AE4478">
        <f>ABS(tbl_pbp[[#This Row],[play.homeScore]]-tbl_pbp[[#This Row],[play.awayScore]])</f>
        <v>15</v>
      </c>
      <c r="AF4478">
        <f>IF(tbl_pbp[[#This Row],[Play Saints Win % Increase]]&gt;=$AF$4,1,0)</f>
        <v>0</v>
      </c>
      <c r="AG4478" t="str">
        <f>VLOOKUP(tbl_pbp[[#This Row],[gameId]], games!$B$2:$T$40, 9, FALSE)</f>
        <v>atlanta-falcons</v>
      </c>
      <c r="AH4478" s="5">
        <f>IF(tbl_pbp[[#This Row],[AwayTeam]] &lt;&gt; "new-orleans-saints", tbl_pbp[[#This Row],[homeWinPercentage]], 1-tbl_pbp[[#This Row],[homeWinPercentage]])</f>
        <v>0.999</v>
      </c>
      <c r="AI4478" s="13">
        <f>tbl_pbp[[#This Row],[Kamara]]*tbl_pbp[[#This Row],[Impactful Play]]</f>
        <v>0</v>
      </c>
      <c r="AJ4478" s="13">
        <f>tbl_pbp[[#This Row],[Thomas]]*tbl_pbp[[#This Row],[Impactful Play]]</f>
        <v>0</v>
      </c>
      <c r="AK4478" s="13" t="str">
        <f>VLOOKUP(tbl_pbp[[#This Row],[Play Saints Win % Increase]], tbl_impact[],3,TRUE)</f>
        <v>Scented (0 to +5%)</v>
      </c>
    </row>
    <row r="4479" spans="1:37">
      <c r="A4479" s="1">
        <v>154</v>
      </c>
      <c r="B4479" s="5">
        <v>0.999</v>
      </c>
      <c r="C4479" t="s">
        <v>5669</v>
      </c>
      <c r="D4479">
        <v>0</v>
      </c>
      <c r="E4479">
        <v>0</v>
      </c>
      <c r="F4479">
        <v>4</v>
      </c>
      <c r="G4479">
        <v>24</v>
      </c>
      <c r="H4479">
        <v>9</v>
      </c>
      <c r="I4479">
        <v>1</v>
      </c>
      <c r="J4479">
        <v>49</v>
      </c>
      <c r="K4479" t="s">
        <v>29</v>
      </c>
      <c r="L4479">
        <v>3</v>
      </c>
      <c r="M4479">
        <v>51</v>
      </c>
      <c r="N4479" t="s">
        <v>5670</v>
      </c>
      <c r="O4479" t="s">
        <v>1115</v>
      </c>
      <c r="P4479" t="s">
        <v>45</v>
      </c>
      <c r="Q4479" t="s">
        <v>46</v>
      </c>
      <c r="R4479" t="s">
        <v>47</v>
      </c>
      <c r="S4479" t="s">
        <v>54</v>
      </c>
      <c r="T4479" t="s">
        <v>493</v>
      </c>
      <c r="U4479" t="s">
        <v>3116</v>
      </c>
      <c r="V4479" t="s">
        <v>5209</v>
      </c>
      <c r="X4479" t="str">
        <f>VLOOKUP(pbp!V1712, games!$B$2:$R$40, 3, FALSE)</f>
        <v>2019-11-17T18:00Z</v>
      </c>
      <c r="Y4479">
        <f>VLOOKUP(1*V4479,NFLGames!$H$11:$H$555,1,FALSE)</f>
        <v>401220321</v>
      </c>
      <c r="Z4479">
        <f>VLOOKUP($Y4479, NFLGames!$H$11:$K$555,2,FALSE)</f>
        <v>2020</v>
      </c>
      <c r="AA4479">
        <f>VLOOKUP($Y4479, NFLGames!$H$11:$K$555,3,FALSE)</f>
        <v>11</v>
      </c>
      <c r="AB4479" s="6">
        <f>IF(A4480=0, 0, AH4480-tbl_pbp[[#This Row],[Saints Win %]])</f>
        <v>0</v>
      </c>
      <c r="AE4479">
        <f>ABS(tbl_pbp[[#This Row],[play.homeScore]]-tbl_pbp[[#This Row],[play.awayScore]])</f>
        <v>15</v>
      </c>
      <c r="AF4479">
        <f>IF(tbl_pbp[[#This Row],[Play Saints Win % Increase]]&gt;=$AF$4,1,0)</f>
        <v>0</v>
      </c>
      <c r="AG4479" t="str">
        <f>VLOOKUP(tbl_pbp[[#This Row],[gameId]], games!$B$2:$T$40, 9, FALSE)</f>
        <v>atlanta-falcons</v>
      </c>
      <c r="AH4479" s="5">
        <f>IF(tbl_pbp[[#This Row],[AwayTeam]] &lt;&gt; "new-orleans-saints", tbl_pbp[[#This Row],[homeWinPercentage]], 1-tbl_pbp[[#This Row],[homeWinPercentage]])</f>
        <v>0.999</v>
      </c>
      <c r="AI4479" s="13">
        <f>tbl_pbp[[#This Row],[Kamara]]*tbl_pbp[[#This Row],[Impactful Play]]</f>
        <v>0</v>
      </c>
      <c r="AJ4479" s="13">
        <f>tbl_pbp[[#This Row],[Thomas]]*tbl_pbp[[#This Row],[Impactful Play]]</f>
        <v>0</v>
      </c>
      <c r="AK4479" s="13" t="str">
        <f>VLOOKUP(tbl_pbp[[#This Row],[Play Saints Win % Increase]], tbl_impact[],3,TRUE)</f>
        <v>Scented (0 to +5%)</v>
      </c>
    </row>
    <row r="4480" spans="1:37">
      <c r="A4480" s="1">
        <v>155</v>
      </c>
      <c r="B4480" s="5">
        <v>0.999</v>
      </c>
      <c r="C4480" t="s">
        <v>5671</v>
      </c>
      <c r="D4480">
        <v>0</v>
      </c>
      <c r="E4480">
        <v>0</v>
      </c>
      <c r="F4480">
        <v>4</v>
      </c>
      <c r="G4480">
        <v>24</v>
      </c>
      <c r="H4480">
        <v>9</v>
      </c>
      <c r="I4480">
        <v>10</v>
      </c>
      <c r="J4480">
        <v>51</v>
      </c>
      <c r="K4480" t="s">
        <v>29</v>
      </c>
      <c r="L4480">
        <v>1</v>
      </c>
      <c r="M4480">
        <v>49</v>
      </c>
      <c r="N4480" t="s">
        <v>5672</v>
      </c>
      <c r="O4480" t="s">
        <v>285</v>
      </c>
      <c r="P4480" t="s">
        <v>124</v>
      </c>
      <c r="Q4480" t="s">
        <v>125</v>
      </c>
      <c r="R4480" t="s">
        <v>126</v>
      </c>
      <c r="V4480" t="s">
        <v>5209</v>
      </c>
      <c r="X4480" t="str">
        <f>VLOOKUP(pbp!V1713, games!$B$2:$R$40, 3, FALSE)</f>
        <v>2019-11-17T18:00Z</v>
      </c>
      <c r="Y4480">
        <f>VLOOKUP(1*V4480,NFLGames!$H$11:$H$555,1,FALSE)</f>
        <v>401220321</v>
      </c>
      <c r="Z4480">
        <f>VLOOKUP($Y4480, NFLGames!$H$11:$K$555,2,FALSE)</f>
        <v>2020</v>
      </c>
      <c r="AA4480">
        <f>VLOOKUP($Y4480, NFLGames!$H$11:$K$555,3,FALSE)</f>
        <v>11</v>
      </c>
      <c r="AB4480" s="6">
        <f>IF(A4481=0, 0, AH4481-tbl_pbp[[#This Row],[Saints Win %]])</f>
        <v>0</v>
      </c>
      <c r="AE4480">
        <f>ABS(tbl_pbp[[#This Row],[play.homeScore]]-tbl_pbp[[#This Row],[play.awayScore]])</f>
        <v>15</v>
      </c>
      <c r="AF4480">
        <f>IF(tbl_pbp[[#This Row],[Play Saints Win % Increase]]&gt;=$AF$4,1,0)</f>
        <v>0</v>
      </c>
      <c r="AG4480" t="str">
        <f>VLOOKUP(tbl_pbp[[#This Row],[gameId]], games!$B$2:$T$40, 9, FALSE)</f>
        <v>atlanta-falcons</v>
      </c>
      <c r="AH4480" s="5">
        <f>IF(tbl_pbp[[#This Row],[AwayTeam]] &lt;&gt; "new-orleans-saints", tbl_pbp[[#This Row],[homeWinPercentage]], 1-tbl_pbp[[#This Row],[homeWinPercentage]])</f>
        <v>0.999</v>
      </c>
      <c r="AI4480" s="13">
        <f>tbl_pbp[[#This Row],[Kamara]]*tbl_pbp[[#This Row],[Impactful Play]]</f>
        <v>0</v>
      </c>
      <c r="AJ4480" s="13">
        <f>tbl_pbp[[#This Row],[Thomas]]*tbl_pbp[[#This Row],[Impactful Play]]</f>
        <v>0</v>
      </c>
      <c r="AK4480" s="13" t="str">
        <f>VLOOKUP(tbl_pbp[[#This Row],[Play Saints Win % Increase]], tbl_impact[],3,TRUE)</f>
        <v>Scented (0 to +5%)</v>
      </c>
    </row>
    <row r="4481" spans="1:37">
      <c r="A4481" s="1">
        <v>156</v>
      </c>
      <c r="B4481" s="5">
        <v>0.999</v>
      </c>
      <c r="C4481" t="s">
        <v>5673</v>
      </c>
      <c r="D4481">
        <v>0</v>
      </c>
      <c r="E4481">
        <v>0</v>
      </c>
      <c r="F4481">
        <v>4</v>
      </c>
      <c r="G4481">
        <v>24</v>
      </c>
      <c r="H4481">
        <v>9</v>
      </c>
      <c r="I4481">
        <v>10</v>
      </c>
      <c r="J4481">
        <v>51</v>
      </c>
      <c r="K4481" t="s">
        <v>29</v>
      </c>
      <c r="L4481">
        <v>1</v>
      </c>
      <c r="M4481">
        <v>49</v>
      </c>
      <c r="N4481" t="s">
        <v>5674</v>
      </c>
      <c r="O4481" t="s">
        <v>478</v>
      </c>
      <c r="P4481" t="s">
        <v>45</v>
      </c>
      <c r="Q4481" t="s">
        <v>46</v>
      </c>
      <c r="R4481" t="s">
        <v>47</v>
      </c>
      <c r="S4481" t="s">
        <v>33</v>
      </c>
      <c r="T4481" t="s">
        <v>5675</v>
      </c>
      <c r="U4481" t="s">
        <v>5676</v>
      </c>
      <c r="V4481" t="s">
        <v>5209</v>
      </c>
      <c r="X4481" t="str">
        <f>VLOOKUP(pbp!V1714, games!$B$2:$R$40, 3, FALSE)</f>
        <v>2019-11-17T18:00Z</v>
      </c>
      <c r="Y4481">
        <f>VLOOKUP(1*V4481,NFLGames!$H$11:$H$555,1,FALSE)</f>
        <v>401220321</v>
      </c>
      <c r="Z4481">
        <f>VLOOKUP($Y4481, NFLGames!$H$11:$K$555,2,FALSE)</f>
        <v>2020</v>
      </c>
      <c r="AA4481">
        <f>VLOOKUP($Y4481, NFLGames!$H$11:$K$555,3,FALSE)</f>
        <v>11</v>
      </c>
      <c r="AB4481" s="6">
        <f>IF(A4482=0, 0, AH4482-tbl_pbp[[#This Row],[Saints Win %]])</f>
        <v>0</v>
      </c>
      <c r="AE4481">
        <f>ABS(tbl_pbp[[#This Row],[play.homeScore]]-tbl_pbp[[#This Row],[play.awayScore]])</f>
        <v>15</v>
      </c>
      <c r="AF4481">
        <f>IF(tbl_pbp[[#This Row],[Play Saints Win % Increase]]&gt;=$AF$4,1,0)</f>
        <v>0</v>
      </c>
      <c r="AG4481" t="str">
        <f>VLOOKUP(tbl_pbp[[#This Row],[gameId]], games!$B$2:$T$40, 9, FALSE)</f>
        <v>atlanta-falcons</v>
      </c>
      <c r="AH4481" s="5">
        <f>IF(tbl_pbp[[#This Row],[AwayTeam]] &lt;&gt; "new-orleans-saints", tbl_pbp[[#This Row],[homeWinPercentage]], 1-tbl_pbp[[#This Row],[homeWinPercentage]])</f>
        <v>0.999</v>
      </c>
      <c r="AI4481" s="13">
        <f>tbl_pbp[[#This Row],[Kamara]]*tbl_pbp[[#This Row],[Impactful Play]]</f>
        <v>0</v>
      </c>
      <c r="AJ4481" s="13">
        <f>tbl_pbp[[#This Row],[Thomas]]*tbl_pbp[[#This Row],[Impactful Play]]</f>
        <v>0</v>
      </c>
      <c r="AK4481" s="13" t="str">
        <f>VLOOKUP(tbl_pbp[[#This Row],[Play Saints Win % Increase]], tbl_impact[],3,TRUE)</f>
        <v>Scented (0 to +5%)</v>
      </c>
    </row>
    <row r="4482" spans="1:37">
      <c r="A4482" s="1">
        <v>157</v>
      </c>
      <c r="B4482" s="5">
        <v>0.999</v>
      </c>
      <c r="C4482" t="s">
        <v>5677</v>
      </c>
      <c r="D4482">
        <v>0</v>
      </c>
      <c r="E4482">
        <v>0</v>
      </c>
      <c r="F4482">
        <v>4</v>
      </c>
      <c r="G4482">
        <v>24</v>
      </c>
      <c r="H4482">
        <v>9</v>
      </c>
      <c r="I4482">
        <v>5</v>
      </c>
      <c r="J4482">
        <v>56</v>
      </c>
      <c r="K4482" t="s">
        <v>29</v>
      </c>
      <c r="L4482">
        <v>2</v>
      </c>
      <c r="M4482">
        <v>44</v>
      </c>
      <c r="N4482" t="s">
        <v>5678</v>
      </c>
      <c r="O4482" t="s">
        <v>2711</v>
      </c>
      <c r="P4482" t="s">
        <v>45</v>
      </c>
      <c r="Q4482" t="s">
        <v>46</v>
      </c>
      <c r="R4482" t="s">
        <v>47</v>
      </c>
      <c r="S4482" t="s">
        <v>38</v>
      </c>
      <c r="T4482" t="s">
        <v>5382</v>
      </c>
      <c r="U4482" t="s">
        <v>5679</v>
      </c>
      <c r="V4482" t="s">
        <v>5209</v>
      </c>
      <c r="X4482" t="str">
        <f>VLOOKUP(pbp!V1715, games!$B$2:$R$40, 3, FALSE)</f>
        <v>2019-11-17T18:00Z</v>
      </c>
      <c r="Y4482">
        <f>VLOOKUP(1*V4482,NFLGames!$H$11:$H$555,1,FALSE)</f>
        <v>401220321</v>
      </c>
      <c r="Z4482">
        <f>VLOOKUP($Y4482, NFLGames!$H$11:$K$555,2,FALSE)</f>
        <v>2020</v>
      </c>
      <c r="AA4482">
        <f>VLOOKUP($Y4482, NFLGames!$H$11:$K$555,3,FALSE)</f>
        <v>11</v>
      </c>
      <c r="AB4482" s="6">
        <f>IF(A4483=0, 0, AH4483-tbl_pbp[[#This Row],[Saints Win %]])</f>
        <v>0</v>
      </c>
      <c r="AE4482">
        <f>ABS(tbl_pbp[[#This Row],[play.homeScore]]-tbl_pbp[[#This Row],[play.awayScore]])</f>
        <v>15</v>
      </c>
      <c r="AF4482">
        <f>IF(tbl_pbp[[#This Row],[Play Saints Win % Increase]]&gt;=$AF$4,1,0)</f>
        <v>0</v>
      </c>
      <c r="AG4482" t="str">
        <f>VLOOKUP(tbl_pbp[[#This Row],[gameId]], games!$B$2:$T$40, 9, FALSE)</f>
        <v>atlanta-falcons</v>
      </c>
      <c r="AH4482" s="5">
        <f>IF(tbl_pbp[[#This Row],[AwayTeam]] &lt;&gt; "new-orleans-saints", tbl_pbp[[#This Row],[homeWinPercentage]], 1-tbl_pbp[[#This Row],[homeWinPercentage]])</f>
        <v>0.999</v>
      </c>
      <c r="AI4482" s="13">
        <f>tbl_pbp[[#This Row],[Kamara]]*tbl_pbp[[#This Row],[Impactful Play]]</f>
        <v>0</v>
      </c>
      <c r="AJ4482" s="13">
        <f>tbl_pbp[[#This Row],[Thomas]]*tbl_pbp[[#This Row],[Impactful Play]]</f>
        <v>0</v>
      </c>
      <c r="AK4482" s="13" t="str">
        <f>VLOOKUP(tbl_pbp[[#This Row],[Play Saints Win % Increase]], tbl_impact[],3,TRUE)</f>
        <v>Scented (0 to +5%)</v>
      </c>
    </row>
    <row r="4483" spans="1:37">
      <c r="A4483" s="1">
        <v>158</v>
      </c>
      <c r="B4483" s="5">
        <v>0.999</v>
      </c>
      <c r="C4483" t="s">
        <v>5680</v>
      </c>
      <c r="D4483">
        <v>0</v>
      </c>
      <c r="E4483">
        <v>0</v>
      </c>
      <c r="F4483">
        <v>4</v>
      </c>
      <c r="G4483">
        <v>24</v>
      </c>
      <c r="H4483">
        <v>9</v>
      </c>
      <c r="I4483">
        <v>1</v>
      </c>
      <c r="J4483">
        <v>60</v>
      </c>
      <c r="K4483" t="s">
        <v>29</v>
      </c>
      <c r="L4483">
        <v>3</v>
      </c>
      <c r="M4483">
        <v>40</v>
      </c>
      <c r="N4483" t="s">
        <v>5681</v>
      </c>
      <c r="O4483" t="s">
        <v>122</v>
      </c>
      <c r="P4483" t="s">
        <v>45</v>
      </c>
      <c r="Q4483" t="s">
        <v>46</v>
      </c>
      <c r="R4483" t="s">
        <v>47</v>
      </c>
      <c r="S4483" t="s">
        <v>54</v>
      </c>
      <c r="T4483" t="s">
        <v>5682</v>
      </c>
      <c r="U4483" t="s">
        <v>5683</v>
      </c>
      <c r="V4483" t="s">
        <v>5209</v>
      </c>
      <c r="X4483" t="str">
        <f>VLOOKUP(pbp!V1716, games!$B$2:$R$40, 3, FALSE)</f>
        <v>2019-11-17T18:00Z</v>
      </c>
      <c r="Y4483">
        <f>VLOOKUP(1*V4483,NFLGames!$H$11:$H$555,1,FALSE)</f>
        <v>401220321</v>
      </c>
      <c r="Z4483">
        <f>VLOOKUP($Y4483, NFLGames!$H$11:$K$555,2,FALSE)</f>
        <v>2020</v>
      </c>
      <c r="AA4483">
        <f>VLOOKUP($Y4483, NFLGames!$H$11:$K$555,3,FALSE)</f>
        <v>11</v>
      </c>
      <c r="AB4483" s="6">
        <f>IF(A4484=0, 0, AH4484-tbl_pbp[[#This Row],[Saints Win %]])</f>
        <v>0</v>
      </c>
      <c r="AE4483">
        <f>ABS(tbl_pbp[[#This Row],[play.homeScore]]-tbl_pbp[[#This Row],[play.awayScore]])</f>
        <v>15</v>
      </c>
      <c r="AF4483">
        <f>IF(tbl_pbp[[#This Row],[Play Saints Win % Increase]]&gt;=$AF$4,1,0)</f>
        <v>0</v>
      </c>
      <c r="AG4483" t="str">
        <f>VLOOKUP(tbl_pbp[[#This Row],[gameId]], games!$B$2:$T$40, 9, FALSE)</f>
        <v>atlanta-falcons</v>
      </c>
      <c r="AH4483" s="5">
        <f>IF(tbl_pbp[[#This Row],[AwayTeam]] &lt;&gt; "new-orleans-saints", tbl_pbp[[#This Row],[homeWinPercentage]], 1-tbl_pbp[[#This Row],[homeWinPercentage]])</f>
        <v>0.999</v>
      </c>
      <c r="AI4483" s="13">
        <f>tbl_pbp[[#This Row],[Kamara]]*tbl_pbp[[#This Row],[Impactful Play]]</f>
        <v>0</v>
      </c>
      <c r="AJ4483" s="13">
        <f>tbl_pbp[[#This Row],[Thomas]]*tbl_pbp[[#This Row],[Impactful Play]]</f>
        <v>0</v>
      </c>
      <c r="AK4483" s="13" t="str">
        <f>VLOOKUP(tbl_pbp[[#This Row],[Play Saints Win % Increase]], tbl_impact[],3,TRUE)</f>
        <v>Scented (0 to +5%)</v>
      </c>
    </row>
    <row r="4484" spans="1:37">
      <c r="A4484" s="1">
        <v>159</v>
      </c>
      <c r="B4484" s="5">
        <v>0.999</v>
      </c>
      <c r="C4484" t="s">
        <v>5684</v>
      </c>
      <c r="D4484">
        <v>0</v>
      </c>
      <c r="E4484">
        <v>0</v>
      </c>
      <c r="F4484">
        <v>4</v>
      </c>
      <c r="G4484">
        <v>24</v>
      </c>
      <c r="H4484">
        <v>9</v>
      </c>
      <c r="I4484">
        <v>10</v>
      </c>
      <c r="J4484">
        <v>61</v>
      </c>
      <c r="K4484" t="s">
        <v>29</v>
      </c>
      <c r="L4484">
        <v>1</v>
      </c>
      <c r="M4484">
        <v>39</v>
      </c>
      <c r="N4484" t="s">
        <v>5685</v>
      </c>
      <c r="O4484" t="s">
        <v>1715</v>
      </c>
      <c r="P4484" t="s">
        <v>45</v>
      </c>
      <c r="Q4484" t="s">
        <v>46</v>
      </c>
      <c r="R4484" t="s">
        <v>47</v>
      </c>
      <c r="S4484" t="s">
        <v>33</v>
      </c>
      <c r="T4484" t="s">
        <v>5686</v>
      </c>
      <c r="U4484" t="s">
        <v>5687</v>
      </c>
      <c r="V4484" t="s">
        <v>5209</v>
      </c>
      <c r="X4484" t="str">
        <f>VLOOKUP(pbp!V1717, games!$B$2:$R$40, 3, FALSE)</f>
        <v>2019-11-17T18:00Z</v>
      </c>
      <c r="Y4484">
        <f>VLOOKUP(1*V4484,NFLGames!$H$11:$H$555,1,FALSE)</f>
        <v>401220321</v>
      </c>
      <c r="Z4484">
        <f>VLOOKUP($Y4484, NFLGames!$H$11:$K$555,2,FALSE)</f>
        <v>2020</v>
      </c>
      <c r="AA4484">
        <f>VLOOKUP($Y4484, NFLGames!$H$11:$K$555,3,FALSE)</f>
        <v>11</v>
      </c>
      <c r="AB4484" s="6">
        <f>IF(A4485=0, 0, AH4485-tbl_pbp[[#This Row],[Saints Win %]])</f>
        <v>0</v>
      </c>
      <c r="AC4484">
        <v>1</v>
      </c>
      <c r="AE4484">
        <f>ABS(tbl_pbp[[#This Row],[play.homeScore]]-tbl_pbp[[#This Row],[play.awayScore]])</f>
        <v>15</v>
      </c>
      <c r="AF4484">
        <f>IF(tbl_pbp[[#This Row],[Play Saints Win % Increase]]&gt;=$AF$4,1,0)</f>
        <v>0</v>
      </c>
      <c r="AG4484" t="str">
        <f>VLOOKUP(tbl_pbp[[#This Row],[gameId]], games!$B$2:$T$40, 9, FALSE)</f>
        <v>atlanta-falcons</v>
      </c>
      <c r="AH4484" s="5">
        <f>IF(tbl_pbp[[#This Row],[AwayTeam]] &lt;&gt; "new-orleans-saints", tbl_pbp[[#This Row],[homeWinPercentage]], 1-tbl_pbp[[#This Row],[homeWinPercentage]])</f>
        <v>0.999</v>
      </c>
      <c r="AI4484" s="13">
        <f>tbl_pbp[[#This Row],[Kamara]]*tbl_pbp[[#This Row],[Impactful Play]]</f>
        <v>0</v>
      </c>
      <c r="AJ4484" s="13">
        <f>tbl_pbp[[#This Row],[Thomas]]*tbl_pbp[[#This Row],[Impactful Play]]</f>
        <v>0</v>
      </c>
      <c r="AK4484" s="13" t="str">
        <f>VLOOKUP(tbl_pbp[[#This Row],[Play Saints Win % Increase]], tbl_impact[],3,TRUE)</f>
        <v>Scented (0 to +5%)</v>
      </c>
    </row>
    <row r="4485" spans="1:37">
      <c r="A4485" s="1">
        <v>160</v>
      </c>
      <c r="B4485" s="5">
        <v>0.999</v>
      </c>
      <c r="C4485" t="s">
        <v>5688</v>
      </c>
      <c r="D4485">
        <v>0</v>
      </c>
      <c r="E4485">
        <v>0</v>
      </c>
      <c r="F4485">
        <v>4</v>
      </c>
      <c r="G4485">
        <v>24</v>
      </c>
      <c r="H4485">
        <v>9</v>
      </c>
      <c r="I4485">
        <v>15</v>
      </c>
      <c r="J4485">
        <v>56</v>
      </c>
      <c r="K4485" t="s">
        <v>29</v>
      </c>
      <c r="L4485">
        <v>2</v>
      </c>
      <c r="M4485">
        <v>44</v>
      </c>
      <c r="N4485" t="s">
        <v>229</v>
      </c>
      <c r="O4485" t="s">
        <v>230</v>
      </c>
      <c r="P4485" t="s">
        <v>231</v>
      </c>
      <c r="Q4485" t="s">
        <v>232</v>
      </c>
      <c r="R4485" t="s">
        <v>233</v>
      </c>
      <c r="V4485" t="s">
        <v>5209</v>
      </c>
      <c r="X4485" t="str">
        <f>VLOOKUP(pbp!V1718, games!$B$2:$R$40, 3, FALSE)</f>
        <v>2019-11-17T18:00Z</v>
      </c>
      <c r="Y4485">
        <f>VLOOKUP(1*V4485,NFLGames!$H$11:$H$555,1,FALSE)</f>
        <v>401220321</v>
      </c>
      <c r="Z4485">
        <f>VLOOKUP($Y4485, NFLGames!$H$11:$K$555,2,FALSE)</f>
        <v>2020</v>
      </c>
      <c r="AA4485">
        <f>VLOOKUP($Y4485, NFLGames!$H$11:$K$555,3,FALSE)</f>
        <v>11</v>
      </c>
      <c r="AB4485" s="6">
        <f>IF(A4486=0, 0, AH4486-tbl_pbp[[#This Row],[Saints Win %]])</f>
        <v>0</v>
      </c>
      <c r="AE4485">
        <f>ABS(tbl_pbp[[#This Row],[play.homeScore]]-tbl_pbp[[#This Row],[play.awayScore]])</f>
        <v>15</v>
      </c>
      <c r="AF4485">
        <f>IF(tbl_pbp[[#This Row],[Play Saints Win % Increase]]&gt;=$AF$4,1,0)</f>
        <v>0</v>
      </c>
      <c r="AG4485" t="str">
        <f>VLOOKUP(tbl_pbp[[#This Row],[gameId]], games!$B$2:$T$40, 9, FALSE)</f>
        <v>atlanta-falcons</v>
      </c>
      <c r="AH4485" s="5">
        <f>IF(tbl_pbp[[#This Row],[AwayTeam]] &lt;&gt; "new-orleans-saints", tbl_pbp[[#This Row],[homeWinPercentage]], 1-tbl_pbp[[#This Row],[homeWinPercentage]])</f>
        <v>0.999</v>
      </c>
      <c r="AI4485" s="13">
        <f>tbl_pbp[[#This Row],[Kamara]]*tbl_pbp[[#This Row],[Impactful Play]]</f>
        <v>0</v>
      </c>
      <c r="AJ4485" s="13">
        <f>tbl_pbp[[#This Row],[Thomas]]*tbl_pbp[[#This Row],[Impactful Play]]</f>
        <v>0</v>
      </c>
      <c r="AK4485" s="13" t="str">
        <f>VLOOKUP(tbl_pbp[[#This Row],[Play Saints Win % Increase]], tbl_impact[],3,TRUE)</f>
        <v>Scented (0 to +5%)</v>
      </c>
    </row>
    <row r="4486" spans="1:37">
      <c r="A4486" s="1">
        <v>161</v>
      </c>
      <c r="B4486" s="5">
        <v>0.999</v>
      </c>
      <c r="C4486" t="s">
        <v>5689</v>
      </c>
      <c r="D4486">
        <v>0</v>
      </c>
      <c r="E4486">
        <v>0</v>
      </c>
      <c r="F4486">
        <v>4</v>
      </c>
      <c r="G4486">
        <v>24</v>
      </c>
      <c r="H4486">
        <v>9</v>
      </c>
      <c r="I4486">
        <v>15</v>
      </c>
      <c r="J4486">
        <v>56</v>
      </c>
      <c r="K4486" t="s">
        <v>29</v>
      </c>
      <c r="L4486">
        <v>2</v>
      </c>
      <c r="M4486">
        <v>44</v>
      </c>
      <c r="N4486" t="s">
        <v>5690</v>
      </c>
      <c r="O4486" t="s">
        <v>230</v>
      </c>
      <c r="P4486" t="s">
        <v>45</v>
      </c>
      <c r="Q4486" t="s">
        <v>46</v>
      </c>
      <c r="R4486" t="s">
        <v>47</v>
      </c>
      <c r="S4486" t="s">
        <v>252</v>
      </c>
      <c r="T4486" t="s">
        <v>5382</v>
      </c>
      <c r="U4486" t="s">
        <v>5691</v>
      </c>
      <c r="V4486" t="s">
        <v>5209</v>
      </c>
      <c r="X4486" t="str">
        <f>VLOOKUP(pbp!V1719, games!$B$2:$R$40, 3, FALSE)</f>
        <v>2019-11-17T18:00Z</v>
      </c>
      <c r="Y4486">
        <f>VLOOKUP(1*V4486,NFLGames!$H$11:$H$555,1,FALSE)</f>
        <v>401220321</v>
      </c>
      <c r="Z4486">
        <f>VLOOKUP($Y4486, NFLGames!$H$11:$K$555,2,FALSE)</f>
        <v>2020</v>
      </c>
      <c r="AA4486">
        <f>VLOOKUP($Y4486, NFLGames!$H$11:$K$555,3,FALSE)</f>
        <v>11</v>
      </c>
      <c r="AB4486" s="6">
        <f>IF(A4487=0, 0, AH4487-tbl_pbp[[#This Row],[Saints Win %]])</f>
        <v>0</v>
      </c>
      <c r="AE4486">
        <f>ABS(tbl_pbp[[#This Row],[play.homeScore]]-tbl_pbp[[#This Row],[play.awayScore]])</f>
        <v>15</v>
      </c>
      <c r="AF4486">
        <f>IF(tbl_pbp[[#This Row],[Play Saints Win % Increase]]&gt;=$AF$4,1,0)</f>
        <v>0</v>
      </c>
      <c r="AG4486" t="str">
        <f>VLOOKUP(tbl_pbp[[#This Row],[gameId]], games!$B$2:$T$40, 9, FALSE)</f>
        <v>atlanta-falcons</v>
      </c>
      <c r="AH4486" s="5">
        <f>IF(tbl_pbp[[#This Row],[AwayTeam]] &lt;&gt; "new-orleans-saints", tbl_pbp[[#This Row],[homeWinPercentage]], 1-tbl_pbp[[#This Row],[homeWinPercentage]])</f>
        <v>0.999</v>
      </c>
      <c r="AI4486" s="13">
        <f>tbl_pbp[[#This Row],[Kamara]]*tbl_pbp[[#This Row],[Impactful Play]]</f>
        <v>0</v>
      </c>
      <c r="AJ4486" s="13">
        <f>tbl_pbp[[#This Row],[Thomas]]*tbl_pbp[[#This Row],[Impactful Play]]</f>
        <v>0</v>
      </c>
      <c r="AK4486" s="13" t="str">
        <f>VLOOKUP(tbl_pbp[[#This Row],[Play Saints Win % Increase]], tbl_impact[],3,TRUE)</f>
        <v>Scented (0 to +5%)</v>
      </c>
    </row>
    <row r="4487" spans="1:37">
      <c r="A4487" s="1">
        <v>162</v>
      </c>
      <c r="B4487" s="5">
        <v>0.999</v>
      </c>
      <c r="C4487" t="s">
        <v>5692</v>
      </c>
      <c r="D4487">
        <v>0</v>
      </c>
      <c r="E4487">
        <v>0</v>
      </c>
      <c r="F4487">
        <v>4</v>
      </c>
      <c r="G4487">
        <v>24</v>
      </c>
      <c r="H4487">
        <v>9</v>
      </c>
      <c r="I4487">
        <v>13</v>
      </c>
      <c r="J4487">
        <v>58</v>
      </c>
      <c r="K4487" t="s">
        <v>29</v>
      </c>
      <c r="L4487">
        <v>3</v>
      </c>
      <c r="M4487">
        <v>42</v>
      </c>
      <c r="N4487" t="s">
        <v>5693</v>
      </c>
      <c r="O4487" t="s">
        <v>234</v>
      </c>
      <c r="P4487" t="s">
        <v>124</v>
      </c>
      <c r="Q4487" t="s">
        <v>125</v>
      </c>
      <c r="R4487" t="s">
        <v>126</v>
      </c>
      <c r="V4487" t="s">
        <v>5209</v>
      </c>
      <c r="X4487" t="str">
        <f>VLOOKUP(pbp!V1720, games!$B$2:$R$40, 3, FALSE)</f>
        <v>2019-11-17T18:00Z</v>
      </c>
      <c r="Y4487">
        <f>VLOOKUP(1*V4487,NFLGames!$H$11:$H$555,1,FALSE)</f>
        <v>401220321</v>
      </c>
      <c r="Z4487">
        <f>VLOOKUP($Y4487, NFLGames!$H$11:$K$555,2,FALSE)</f>
        <v>2020</v>
      </c>
      <c r="AA4487">
        <f>VLOOKUP($Y4487, NFLGames!$H$11:$K$555,3,FALSE)</f>
        <v>11</v>
      </c>
      <c r="AB4487" s="6">
        <f>IF(A4488=0, 0, AH4488-tbl_pbp[[#This Row],[Saints Win %]])</f>
        <v>0</v>
      </c>
      <c r="AE4487">
        <f>ABS(tbl_pbp[[#This Row],[play.homeScore]]-tbl_pbp[[#This Row],[play.awayScore]])</f>
        <v>15</v>
      </c>
      <c r="AF4487">
        <f>IF(tbl_pbp[[#This Row],[Play Saints Win % Increase]]&gt;=$AF$4,1,0)</f>
        <v>0</v>
      </c>
      <c r="AG4487" t="str">
        <f>VLOOKUP(tbl_pbp[[#This Row],[gameId]], games!$B$2:$T$40, 9, FALSE)</f>
        <v>atlanta-falcons</v>
      </c>
      <c r="AH4487" s="5">
        <f>IF(tbl_pbp[[#This Row],[AwayTeam]] &lt;&gt; "new-orleans-saints", tbl_pbp[[#This Row],[homeWinPercentage]], 1-tbl_pbp[[#This Row],[homeWinPercentage]])</f>
        <v>0.999</v>
      </c>
      <c r="AI4487" s="13">
        <f>tbl_pbp[[#This Row],[Kamara]]*tbl_pbp[[#This Row],[Impactful Play]]</f>
        <v>0</v>
      </c>
      <c r="AJ4487" s="13">
        <f>tbl_pbp[[#This Row],[Thomas]]*tbl_pbp[[#This Row],[Impactful Play]]</f>
        <v>0</v>
      </c>
      <c r="AK4487" s="13" t="str">
        <f>VLOOKUP(tbl_pbp[[#This Row],[Play Saints Win % Increase]], tbl_impact[],3,TRUE)</f>
        <v>Scented (0 to +5%)</v>
      </c>
    </row>
    <row r="4488" spans="1:37">
      <c r="A4488" s="1">
        <v>163</v>
      </c>
      <c r="B4488" s="5">
        <v>0.999</v>
      </c>
      <c r="C4488" t="s">
        <v>5694</v>
      </c>
      <c r="D4488">
        <v>0</v>
      </c>
      <c r="E4488">
        <v>0</v>
      </c>
      <c r="F4488">
        <v>4</v>
      </c>
      <c r="G4488">
        <v>24</v>
      </c>
      <c r="H4488">
        <v>9</v>
      </c>
      <c r="I4488">
        <v>13</v>
      </c>
      <c r="J4488">
        <v>58</v>
      </c>
      <c r="K4488" t="s">
        <v>29</v>
      </c>
      <c r="L4488">
        <v>3</v>
      </c>
      <c r="M4488">
        <v>42</v>
      </c>
      <c r="N4488" t="s">
        <v>5695</v>
      </c>
      <c r="O4488" t="s">
        <v>234</v>
      </c>
      <c r="P4488" t="s">
        <v>45</v>
      </c>
      <c r="Q4488" t="s">
        <v>46</v>
      </c>
      <c r="R4488" t="s">
        <v>47</v>
      </c>
      <c r="S4488" t="s">
        <v>943</v>
      </c>
      <c r="T4488" t="s">
        <v>5316</v>
      </c>
      <c r="U4488" t="s">
        <v>5696</v>
      </c>
      <c r="V4488" t="s">
        <v>5209</v>
      </c>
      <c r="X4488" t="str">
        <f>VLOOKUP(pbp!V1721, games!$B$2:$R$40, 3, FALSE)</f>
        <v>2019-11-17T18:00Z</v>
      </c>
      <c r="Y4488">
        <f>VLOOKUP(1*V4488,NFLGames!$H$11:$H$555,1,FALSE)</f>
        <v>401220321</v>
      </c>
      <c r="Z4488">
        <f>VLOOKUP($Y4488, NFLGames!$H$11:$K$555,2,FALSE)</f>
        <v>2020</v>
      </c>
      <c r="AA4488">
        <f>VLOOKUP($Y4488, NFLGames!$H$11:$K$555,3,FALSE)</f>
        <v>11</v>
      </c>
      <c r="AB4488" s="6">
        <f>IF(A4489=0, 0, AH4489-tbl_pbp[[#This Row],[Saints Win %]])</f>
        <v>0</v>
      </c>
      <c r="AE4488">
        <f>ABS(tbl_pbp[[#This Row],[play.homeScore]]-tbl_pbp[[#This Row],[play.awayScore]])</f>
        <v>15</v>
      </c>
      <c r="AF4488">
        <f>IF(tbl_pbp[[#This Row],[Play Saints Win % Increase]]&gt;=$AF$4,1,0)</f>
        <v>0</v>
      </c>
      <c r="AG4488" t="str">
        <f>VLOOKUP(tbl_pbp[[#This Row],[gameId]], games!$B$2:$T$40, 9, FALSE)</f>
        <v>atlanta-falcons</v>
      </c>
      <c r="AH4488" s="5">
        <f>IF(tbl_pbp[[#This Row],[AwayTeam]] &lt;&gt; "new-orleans-saints", tbl_pbp[[#This Row],[homeWinPercentage]], 1-tbl_pbp[[#This Row],[homeWinPercentage]])</f>
        <v>0.999</v>
      </c>
      <c r="AI4488" s="13">
        <f>tbl_pbp[[#This Row],[Kamara]]*tbl_pbp[[#This Row],[Impactful Play]]</f>
        <v>0</v>
      </c>
      <c r="AJ4488" s="13">
        <f>tbl_pbp[[#This Row],[Thomas]]*tbl_pbp[[#This Row],[Impactful Play]]</f>
        <v>0</v>
      </c>
      <c r="AK4488" s="13" t="str">
        <f>VLOOKUP(tbl_pbp[[#This Row],[Play Saints Win % Increase]], tbl_impact[],3,TRUE)</f>
        <v>Scented (0 to +5%)</v>
      </c>
    </row>
    <row r="4489" spans="1:37">
      <c r="A4489" s="1">
        <v>164</v>
      </c>
      <c r="B4489" s="5">
        <v>0.999</v>
      </c>
      <c r="C4489" t="s">
        <v>5697</v>
      </c>
      <c r="D4489">
        <v>0</v>
      </c>
      <c r="E4489">
        <v>0</v>
      </c>
      <c r="F4489">
        <v>4</v>
      </c>
      <c r="G4489">
        <v>24</v>
      </c>
      <c r="H4489">
        <v>9</v>
      </c>
      <c r="I4489">
        <v>13</v>
      </c>
      <c r="J4489">
        <v>58</v>
      </c>
      <c r="K4489" t="s">
        <v>29</v>
      </c>
      <c r="L4489">
        <v>4</v>
      </c>
      <c r="M4489">
        <v>42</v>
      </c>
      <c r="N4489" t="s">
        <v>5698</v>
      </c>
      <c r="O4489" t="s">
        <v>1982</v>
      </c>
      <c r="P4489" t="s">
        <v>66</v>
      </c>
      <c r="Q4489" t="s">
        <v>67</v>
      </c>
      <c r="R4489" t="s">
        <v>68</v>
      </c>
      <c r="S4489" t="s">
        <v>948</v>
      </c>
      <c r="T4489" t="s">
        <v>5316</v>
      </c>
      <c r="U4489" t="s">
        <v>5699</v>
      </c>
      <c r="V4489" t="s">
        <v>5209</v>
      </c>
      <c r="X4489" t="str">
        <f>VLOOKUP(pbp!V1722, games!$B$2:$R$40, 3, FALSE)</f>
        <v>2019-11-17T18:00Z</v>
      </c>
      <c r="Y4489">
        <f>VLOOKUP(1*V4489,NFLGames!$H$11:$H$555,1,FALSE)</f>
        <v>401220321</v>
      </c>
      <c r="Z4489">
        <f>VLOOKUP($Y4489, NFLGames!$H$11:$K$555,2,FALSE)</f>
        <v>2020</v>
      </c>
      <c r="AA4489">
        <f>VLOOKUP($Y4489, NFLGames!$H$11:$K$555,3,FALSE)</f>
        <v>11</v>
      </c>
      <c r="AB4489" s="6">
        <f>IF(A4490=0, 0, AH4490-tbl_pbp[[#This Row],[Saints Win %]])</f>
        <v>0</v>
      </c>
      <c r="AE4489">
        <f>ABS(tbl_pbp[[#This Row],[play.homeScore]]-tbl_pbp[[#This Row],[play.awayScore]])</f>
        <v>15</v>
      </c>
      <c r="AF4489">
        <f>IF(tbl_pbp[[#This Row],[Play Saints Win % Increase]]&gt;=$AF$4,1,0)</f>
        <v>0</v>
      </c>
      <c r="AG4489" t="str">
        <f>VLOOKUP(tbl_pbp[[#This Row],[gameId]], games!$B$2:$T$40, 9, FALSE)</f>
        <v>atlanta-falcons</v>
      </c>
      <c r="AH4489" s="5">
        <f>IF(tbl_pbp[[#This Row],[AwayTeam]] &lt;&gt; "new-orleans-saints", tbl_pbp[[#This Row],[homeWinPercentage]], 1-tbl_pbp[[#This Row],[homeWinPercentage]])</f>
        <v>0.999</v>
      </c>
      <c r="AI4489" s="13">
        <f>tbl_pbp[[#This Row],[Kamara]]*tbl_pbp[[#This Row],[Impactful Play]]</f>
        <v>0</v>
      </c>
      <c r="AJ4489" s="13">
        <f>tbl_pbp[[#This Row],[Thomas]]*tbl_pbp[[#This Row],[Impactful Play]]</f>
        <v>0</v>
      </c>
      <c r="AK4489" s="13" t="str">
        <f>VLOOKUP(tbl_pbp[[#This Row],[Play Saints Win % Increase]], tbl_impact[],3,TRUE)</f>
        <v>Scented (0 to +5%)</v>
      </c>
    </row>
    <row r="4490" spans="1:37">
      <c r="A4490" s="1">
        <v>165</v>
      </c>
      <c r="B4490" s="5">
        <v>0.999</v>
      </c>
      <c r="C4490" t="s">
        <v>5700</v>
      </c>
      <c r="D4490">
        <v>0</v>
      </c>
      <c r="E4490">
        <v>0</v>
      </c>
      <c r="F4490">
        <v>4</v>
      </c>
      <c r="G4490">
        <v>24</v>
      </c>
      <c r="H4490">
        <v>9</v>
      </c>
      <c r="I4490">
        <v>10</v>
      </c>
      <c r="J4490">
        <v>94</v>
      </c>
      <c r="K4490" t="s">
        <v>5211</v>
      </c>
      <c r="L4490">
        <v>1</v>
      </c>
      <c r="M4490">
        <v>94</v>
      </c>
      <c r="N4490" t="s">
        <v>5701</v>
      </c>
      <c r="O4490" t="s">
        <v>5702</v>
      </c>
      <c r="P4490" t="s">
        <v>30</v>
      </c>
      <c r="Q4490" t="s">
        <v>31</v>
      </c>
      <c r="R4490" t="s">
        <v>32</v>
      </c>
      <c r="S4490" t="s">
        <v>33</v>
      </c>
      <c r="T4490" t="s">
        <v>5703</v>
      </c>
      <c r="U4490" t="s">
        <v>5704</v>
      </c>
      <c r="V4490" t="s">
        <v>5209</v>
      </c>
      <c r="X4490" t="str">
        <f>VLOOKUP(pbp!V1723, games!$B$2:$R$40, 3, FALSE)</f>
        <v>2019-11-24T18:00Z</v>
      </c>
      <c r="Y4490">
        <f>VLOOKUP(1*V4490,NFLGames!$H$11:$H$555,1,FALSE)</f>
        <v>401220321</v>
      </c>
      <c r="Z4490">
        <f>VLOOKUP($Y4490, NFLGames!$H$11:$K$555,2,FALSE)</f>
        <v>2020</v>
      </c>
      <c r="AA4490">
        <f>VLOOKUP($Y4490, NFLGames!$H$11:$K$555,3,FALSE)</f>
        <v>11</v>
      </c>
      <c r="AB4490" s="6">
        <f>IF(A4491=0, 0, AH4491-tbl_pbp[[#This Row],[Saints Win %]])</f>
        <v>0</v>
      </c>
      <c r="AE4490">
        <f>ABS(tbl_pbp[[#This Row],[play.homeScore]]-tbl_pbp[[#This Row],[play.awayScore]])</f>
        <v>15</v>
      </c>
      <c r="AF4490">
        <f>IF(tbl_pbp[[#This Row],[Play Saints Win % Increase]]&gt;=$AF$4,1,0)</f>
        <v>0</v>
      </c>
      <c r="AG4490" t="str">
        <f>VLOOKUP(tbl_pbp[[#This Row],[gameId]], games!$B$2:$T$40, 9, FALSE)</f>
        <v>atlanta-falcons</v>
      </c>
      <c r="AH4490" s="5">
        <f>IF(tbl_pbp[[#This Row],[AwayTeam]] &lt;&gt; "new-orleans-saints", tbl_pbp[[#This Row],[homeWinPercentage]], 1-tbl_pbp[[#This Row],[homeWinPercentage]])</f>
        <v>0.999</v>
      </c>
      <c r="AI4490" s="13">
        <f>tbl_pbp[[#This Row],[Kamara]]*tbl_pbp[[#This Row],[Impactful Play]]</f>
        <v>0</v>
      </c>
      <c r="AJ4490" s="13">
        <f>tbl_pbp[[#This Row],[Thomas]]*tbl_pbp[[#This Row],[Impactful Play]]</f>
        <v>0</v>
      </c>
      <c r="AK4490" s="13" t="str">
        <f>VLOOKUP(tbl_pbp[[#This Row],[Play Saints Win % Increase]], tbl_impact[],3,TRUE)</f>
        <v>Scented (0 to +5%)</v>
      </c>
    </row>
    <row r="4491" spans="1:37">
      <c r="A4491" s="1">
        <v>166</v>
      </c>
      <c r="B4491" s="5">
        <v>0.999</v>
      </c>
      <c r="C4491" t="s">
        <v>5705</v>
      </c>
      <c r="D4491">
        <v>0</v>
      </c>
      <c r="E4491">
        <v>0</v>
      </c>
      <c r="F4491">
        <v>4</v>
      </c>
      <c r="G4491">
        <v>24</v>
      </c>
      <c r="H4491">
        <v>9</v>
      </c>
      <c r="I4491">
        <v>10</v>
      </c>
      <c r="J4491">
        <v>76</v>
      </c>
      <c r="K4491" t="s">
        <v>5211</v>
      </c>
      <c r="L4491">
        <v>1</v>
      </c>
      <c r="M4491">
        <v>76</v>
      </c>
      <c r="N4491" t="s">
        <v>5706</v>
      </c>
      <c r="O4491" t="s">
        <v>841</v>
      </c>
      <c r="P4491" t="s">
        <v>22</v>
      </c>
      <c r="Q4491" t="s">
        <v>37</v>
      </c>
      <c r="S4491" t="s">
        <v>33</v>
      </c>
      <c r="T4491" t="s">
        <v>5707</v>
      </c>
      <c r="U4491" t="s">
        <v>5708</v>
      </c>
      <c r="V4491" t="s">
        <v>5209</v>
      </c>
      <c r="X4491" t="str">
        <f>VLOOKUP(pbp!V1724, games!$B$2:$R$40, 3, FALSE)</f>
        <v>2019-11-24T18:00Z</v>
      </c>
      <c r="Y4491">
        <f>VLOOKUP(1*V4491,NFLGames!$H$11:$H$555,1,FALSE)</f>
        <v>401220321</v>
      </c>
      <c r="Z4491">
        <f>VLOOKUP($Y4491, NFLGames!$H$11:$K$555,2,FALSE)</f>
        <v>2020</v>
      </c>
      <c r="AA4491">
        <f>VLOOKUP($Y4491, NFLGames!$H$11:$K$555,3,FALSE)</f>
        <v>11</v>
      </c>
      <c r="AB4491" s="6">
        <f>IF(A4492=0, 0, AH4492-tbl_pbp[[#This Row],[Saints Win %]])</f>
        <v>0</v>
      </c>
      <c r="AE4491">
        <f>ABS(tbl_pbp[[#This Row],[play.homeScore]]-tbl_pbp[[#This Row],[play.awayScore]])</f>
        <v>15</v>
      </c>
      <c r="AF4491">
        <f>IF(tbl_pbp[[#This Row],[Play Saints Win % Increase]]&gt;=$AF$4,1,0)</f>
        <v>0</v>
      </c>
      <c r="AG4491" t="str">
        <f>VLOOKUP(tbl_pbp[[#This Row],[gameId]], games!$B$2:$T$40, 9, FALSE)</f>
        <v>atlanta-falcons</v>
      </c>
      <c r="AH4491" s="5">
        <f>IF(tbl_pbp[[#This Row],[AwayTeam]] &lt;&gt; "new-orleans-saints", tbl_pbp[[#This Row],[homeWinPercentage]], 1-tbl_pbp[[#This Row],[homeWinPercentage]])</f>
        <v>0.999</v>
      </c>
      <c r="AI4491" s="13">
        <f>tbl_pbp[[#This Row],[Kamara]]*tbl_pbp[[#This Row],[Impactful Play]]</f>
        <v>0</v>
      </c>
      <c r="AJ4491" s="13">
        <f>tbl_pbp[[#This Row],[Thomas]]*tbl_pbp[[#This Row],[Impactful Play]]</f>
        <v>0</v>
      </c>
      <c r="AK4491" s="13" t="str">
        <f>VLOOKUP(tbl_pbp[[#This Row],[Play Saints Win % Increase]], tbl_impact[],3,TRUE)</f>
        <v>Scented (0 to +5%)</v>
      </c>
    </row>
    <row r="4492" spans="1:37">
      <c r="A4492" s="1">
        <v>167</v>
      </c>
      <c r="B4492" s="5">
        <v>0.999</v>
      </c>
      <c r="C4492" t="s">
        <v>5709</v>
      </c>
      <c r="D4492">
        <v>0</v>
      </c>
      <c r="E4492">
        <v>0</v>
      </c>
      <c r="F4492">
        <v>4</v>
      </c>
      <c r="G4492">
        <v>24</v>
      </c>
      <c r="H4492">
        <v>9</v>
      </c>
      <c r="I4492">
        <v>10</v>
      </c>
      <c r="J4492">
        <v>76</v>
      </c>
      <c r="K4492" t="s">
        <v>5211</v>
      </c>
      <c r="L4492">
        <v>2</v>
      </c>
      <c r="M4492">
        <v>76</v>
      </c>
      <c r="N4492" t="s">
        <v>5710</v>
      </c>
      <c r="O4492" t="s">
        <v>700</v>
      </c>
      <c r="P4492" t="s">
        <v>22</v>
      </c>
      <c r="Q4492" t="s">
        <v>37</v>
      </c>
      <c r="S4492" t="s">
        <v>120</v>
      </c>
      <c r="T4492" t="s">
        <v>5707</v>
      </c>
      <c r="U4492" t="s">
        <v>5711</v>
      </c>
      <c r="V4492" t="s">
        <v>5209</v>
      </c>
      <c r="X4492" t="str">
        <f>VLOOKUP(pbp!V1725, games!$B$2:$R$40, 3, FALSE)</f>
        <v>2019-11-24T18:00Z</v>
      </c>
      <c r="Y4492">
        <f>VLOOKUP(1*V4492,NFLGames!$H$11:$H$555,1,FALSE)</f>
        <v>401220321</v>
      </c>
      <c r="Z4492">
        <f>VLOOKUP($Y4492, NFLGames!$H$11:$K$555,2,FALSE)</f>
        <v>2020</v>
      </c>
      <c r="AA4492">
        <f>VLOOKUP($Y4492, NFLGames!$H$11:$K$555,3,FALSE)</f>
        <v>11</v>
      </c>
      <c r="AB4492" s="6">
        <f>IF(A4493=0, 0, AH4493-tbl_pbp[[#This Row],[Saints Win %]])</f>
        <v>0</v>
      </c>
      <c r="AE4492">
        <f>ABS(tbl_pbp[[#This Row],[play.homeScore]]-tbl_pbp[[#This Row],[play.awayScore]])</f>
        <v>15</v>
      </c>
      <c r="AF4492">
        <f>IF(tbl_pbp[[#This Row],[Play Saints Win % Increase]]&gt;=$AF$4,1,0)</f>
        <v>0</v>
      </c>
      <c r="AG4492" t="str">
        <f>VLOOKUP(tbl_pbp[[#This Row],[gameId]], games!$B$2:$T$40, 9, FALSE)</f>
        <v>atlanta-falcons</v>
      </c>
      <c r="AH4492" s="5">
        <f>IF(tbl_pbp[[#This Row],[AwayTeam]] &lt;&gt; "new-orleans-saints", tbl_pbp[[#This Row],[homeWinPercentage]], 1-tbl_pbp[[#This Row],[homeWinPercentage]])</f>
        <v>0.999</v>
      </c>
      <c r="AI4492" s="13">
        <f>tbl_pbp[[#This Row],[Kamara]]*tbl_pbp[[#This Row],[Impactful Play]]</f>
        <v>0</v>
      </c>
      <c r="AJ4492" s="13">
        <f>tbl_pbp[[#This Row],[Thomas]]*tbl_pbp[[#This Row],[Impactful Play]]</f>
        <v>0</v>
      </c>
      <c r="AK4492" s="13" t="str">
        <f>VLOOKUP(tbl_pbp[[#This Row],[Play Saints Win % Increase]], tbl_impact[],3,TRUE)</f>
        <v>Scented (0 to +5%)</v>
      </c>
    </row>
    <row r="4493" spans="1:37">
      <c r="A4493" s="1">
        <v>168</v>
      </c>
      <c r="B4493" s="5">
        <v>0.999</v>
      </c>
      <c r="C4493" t="s">
        <v>5712</v>
      </c>
      <c r="D4493">
        <v>0</v>
      </c>
      <c r="E4493">
        <v>0</v>
      </c>
      <c r="F4493">
        <v>4</v>
      </c>
      <c r="G4493">
        <v>24</v>
      </c>
      <c r="H4493">
        <v>9</v>
      </c>
      <c r="I4493">
        <v>10</v>
      </c>
      <c r="J4493">
        <v>76</v>
      </c>
      <c r="K4493" t="s">
        <v>5211</v>
      </c>
      <c r="L4493">
        <v>3</v>
      </c>
      <c r="M4493">
        <v>76</v>
      </c>
      <c r="N4493" t="s">
        <v>5713</v>
      </c>
      <c r="O4493" t="s">
        <v>360</v>
      </c>
      <c r="P4493" t="s">
        <v>30</v>
      </c>
      <c r="Q4493" t="s">
        <v>31</v>
      </c>
      <c r="R4493" t="s">
        <v>32</v>
      </c>
      <c r="S4493" t="s">
        <v>123</v>
      </c>
      <c r="T4493" t="s">
        <v>5707</v>
      </c>
      <c r="U4493" t="s">
        <v>5714</v>
      </c>
      <c r="V4493" t="s">
        <v>5209</v>
      </c>
      <c r="X4493" t="str">
        <f>VLOOKUP(pbp!V1726, games!$B$2:$R$40, 3, FALSE)</f>
        <v>2019-11-24T18:00Z</v>
      </c>
      <c r="Y4493">
        <f>VLOOKUP(1*V4493,NFLGames!$H$11:$H$555,1,FALSE)</f>
        <v>401220321</v>
      </c>
      <c r="Z4493">
        <f>VLOOKUP($Y4493, NFLGames!$H$11:$K$555,2,FALSE)</f>
        <v>2020</v>
      </c>
      <c r="AA4493">
        <f>VLOOKUP($Y4493, NFLGames!$H$11:$K$555,3,FALSE)</f>
        <v>11</v>
      </c>
      <c r="AB4493" s="6">
        <f>IF(A4494=0, 0, AH4494-tbl_pbp[[#This Row],[Saints Win %]])</f>
        <v>0</v>
      </c>
      <c r="AE4493">
        <f>ABS(tbl_pbp[[#This Row],[play.homeScore]]-tbl_pbp[[#This Row],[play.awayScore]])</f>
        <v>15</v>
      </c>
      <c r="AF4493">
        <f>IF(tbl_pbp[[#This Row],[Play Saints Win % Increase]]&gt;=$AF$4,1,0)</f>
        <v>0</v>
      </c>
      <c r="AG4493" t="str">
        <f>VLOOKUP(tbl_pbp[[#This Row],[gameId]], games!$B$2:$T$40, 9, FALSE)</f>
        <v>atlanta-falcons</v>
      </c>
      <c r="AH4493" s="5">
        <f>IF(tbl_pbp[[#This Row],[AwayTeam]] &lt;&gt; "new-orleans-saints", tbl_pbp[[#This Row],[homeWinPercentage]], 1-tbl_pbp[[#This Row],[homeWinPercentage]])</f>
        <v>0.999</v>
      </c>
      <c r="AI4493" s="13">
        <f>tbl_pbp[[#This Row],[Kamara]]*tbl_pbp[[#This Row],[Impactful Play]]</f>
        <v>0</v>
      </c>
      <c r="AJ4493" s="13">
        <f>tbl_pbp[[#This Row],[Thomas]]*tbl_pbp[[#This Row],[Impactful Play]]</f>
        <v>0</v>
      </c>
      <c r="AK4493" s="13" t="str">
        <f>VLOOKUP(tbl_pbp[[#This Row],[Play Saints Win % Increase]], tbl_impact[],3,TRUE)</f>
        <v>Scented (0 to +5%)</v>
      </c>
    </row>
    <row r="4494" spans="1:37">
      <c r="A4494" s="1">
        <v>169</v>
      </c>
      <c r="B4494" s="5">
        <v>0.999</v>
      </c>
      <c r="C4494" t="s">
        <v>5715</v>
      </c>
      <c r="D4494">
        <v>0</v>
      </c>
      <c r="E4494">
        <v>0</v>
      </c>
      <c r="F4494">
        <v>4</v>
      </c>
      <c r="G4494">
        <v>24</v>
      </c>
      <c r="H4494">
        <v>9</v>
      </c>
      <c r="I4494">
        <v>1</v>
      </c>
      <c r="J4494">
        <v>67</v>
      </c>
      <c r="K4494" t="s">
        <v>5211</v>
      </c>
      <c r="L4494">
        <v>4</v>
      </c>
      <c r="M4494">
        <v>67</v>
      </c>
      <c r="N4494" t="s">
        <v>5716</v>
      </c>
      <c r="O4494" t="s">
        <v>1009</v>
      </c>
      <c r="P4494" t="s">
        <v>30</v>
      </c>
      <c r="Q4494" t="s">
        <v>31</v>
      </c>
      <c r="R4494" t="s">
        <v>32</v>
      </c>
      <c r="S4494" t="s">
        <v>424</v>
      </c>
      <c r="T4494" t="s">
        <v>5285</v>
      </c>
      <c r="U4494" t="s">
        <v>5717</v>
      </c>
      <c r="V4494" t="s">
        <v>5209</v>
      </c>
      <c r="X4494" t="str">
        <f>VLOOKUP(pbp!V1727, games!$B$2:$R$40, 3, FALSE)</f>
        <v>2019-11-24T18:00Z</v>
      </c>
      <c r="Y4494">
        <f>VLOOKUP(1*V4494,NFLGames!$H$11:$H$555,1,FALSE)</f>
        <v>401220321</v>
      </c>
      <c r="Z4494">
        <f>VLOOKUP($Y4494, NFLGames!$H$11:$K$555,2,FALSE)</f>
        <v>2020</v>
      </c>
      <c r="AA4494">
        <f>VLOOKUP($Y4494, NFLGames!$H$11:$K$555,3,FALSE)</f>
        <v>11</v>
      </c>
      <c r="AB4494" s="6">
        <f>IF(A4495=0, 0, AH4495-tbl_pbp[[#This Row],[Saints Win %]])</f>
        <v>1.0000000000000009E-3</v>
      </c>
      <c r="AE4494">
        <f>ABS(tbl_pbp[[#This Row],[play.homeScore]]-tbl_pbp[[#This Row],[play.awayScore]])</f>
        <v>15</v>
      </c>
      <c r="AF4494">
        <f>IF(tbl_pbp[[#This Row],[Play Saints Win % Increase]]&gt;=$AF$4,1,0)</f>
        <v>0</v>
      </c>
      <c r="AG4494" t="str">
        <f>VLOOKUP(tbl_pbp[[#This Row],[gameId]], games!$B$2:$T$40, 9, FALSE)</f>
        <v>atlanta-falcons</v>
      </c>
      <c r="AH4494" s="5">
        <f>IF(tbl_pbp[[#This Row],[AwayTeam]] &lt;&gt; "new-orleans-saints", tbl_pbp[[#This Row],[homeWinPercentage]], 1-tbl_pbp[[#This Row],[homeWinPercentage]])</f>
        <v>0.999</v>
      </c>
      <c r="AI4494" s="13">
        <f>tbl_pbp[[#This Row],[Kamara]]*tbl_pbp[[#This Row],[Impactful Play]]</f>
        <v>0</v>
      </c>
      <c r="AJ4494" s="13">
        <f>tbl_pbp[[#This Row],[Thomas]]*tbl_pbp[[#This Row],[Impactful Play]]</f>
        <v>0</v>
      </c>
      <c r="AK4494" s="13" t="str">
        <f>VLOOKUP(tbl_pbp[[#This Row],[Play Saints Win % Increase]], tbl_impact[],3,TRUE)</f>
        <v>Scented (0 to +5%)</v>
      </c>
    </row>
    <row r="4495" spans="1:37">
      <c r="A4495" s="1">
        <v>170</v>
      </c>
      <c r="B4495" s="5">
        <v>1</v>
      </c>
      <c r="C4495" t="s">
        <v>5718</v>
      </c>
      <c r="D4495">
        <v>0</v>
      </c>
      <c r="E4495">
        <v>0</v>
      </c>
      <c r="F4495">
        <v>4</v>
      </c>
      <c r="G4495">
        <v>24</v>
      </c>
      <c r="H4495">
        <v>9</v>
      </c>
      <c r="I4495">
        <v>0</v>
      </c>
      <c r="J4495">
        <v>0</v>
      </c>
      <c r="L4495">
        <v>0</v>
      </c>
      <c r="M4495">
        <v>0</v>
      </c>
      <c r="N4495" t="s">
        <v>364</v>
      </c>
      <c r="O4495" t="s">
        <v>143</v>
      </c>
      <c r="P4495" t="s">
        <v>365</v>
      </c>
      <c r="Q4495" t="s">
        <v>366</v>
      </c>
      <c r="R4495" t="s">
        <v>367</v>
      </c>
      <c r="V4495" t="s">
        <v>5209</v>
      </c>
      <c r="X4495" t="str">
        <f>VLOOKUP(pbp!V1728, games!$B$2:$R$40, 3, FALSE)</f>
        <v>2019-11-24T18:00Z</v>
      </c>
      <c r="Y4495">
        <f>VLOOKUP(1*V4495,NFLGames!$H$11:$H$555,1,FALSE)</f>
        <v>401220321</v>
      </c>
      <c r="Z4495">
        <f>VLOOKUP($Y4495, NFLGames!$H$11:$K$555,2,FALSE)</f>
        <v>2020</v>
      </c>
      <c r="AA4495">
        <f>VLOOKUP($Y4495, NFLGames!$H$11:$K$555,3,FALSE)</f>
        <v>11</v>
      </c>
      <c r="AB4495" s="6">
        <f>IF(A4496=0, 0, AH4496-tbl_pbp[[#This Row],[Saints Win %]])</f>
        <v>0</v>
      </c>
      <c r="AE4495">
        <f>ABS(tbl_pbp[[#This Row],[play.homeScore]]-tbl_pbp[[#This Row],[play.awayScore]])</f>
        <v>15</v>
      </c>
      <c r="AF4495">
        <f>IF(tbl_pbp[[#This Row],[Play Saints Win % Increase]]&gt;=$AF$4,1,0)</f>
        <v>0</v>
      </c>
      <c r="AG4495" t="str">
        <f>VLOOKUP(tbl_pbp[[#This Row],[gameId]], games!$B$2:$T$40, 9, FALSE)</f>
        <v>atlanta-falcons</v>
      </c>
      <c r="AH4495" s="5">
        <f>IF(tbl_pbp[[#This Row],[AwayTeam]] &lt;&gt; "new-orleans-saints", tbl_pbp[[#This Row],[homeWinPercentage]], 1-tbl_pbp[[#This Row],[homeWinPercentage]])</f>
        <v>1</v>
      </c>
      <c r="AI4495" s="13">
        <f>tbl_pbp[[#This Row],[Kamara]]*tbl_pbp[[#This Row],[Impactful Play]]</f>
        <v>0</v>
      </c>
      <c r="AJ4495" s="13">
        <f>tbl_pbp[[#This Row],[Thomas]]*tbl_pbp[[#This Row],[Impactful Play]]</f>
        <v>0</v>
      </c>
      <c r="AK4495" s="13" t="str">
        <f>VLOOKUP(tbl_pbp[[#This Row],[Play Saints Win % Increase]], tbl_impact[],3,TRUE)</f>
        <v>Scented (0 to +5%)</v>
      </c>
    </row>
    <row r="4496" spans="1:37">
      <c r="A4496" s="1">
        <v>0</v>
      </c>
      <c r="B4496" s="5">
        <v>0.26600000000000001</v>
      </c>
      <c r="C4496" t="s">
        <v>5719</v>
      </c>
      <c r="D4496">
        <v>0</v>
      </c>
      <c r="E4496">
        <v>0</v>
      </c>
      <c r="F4496">
        <v>1</v>
      </c>
      <c r="G4496">
        <v>0</v>
      </c>
      <c r="H4496">
        <v>0</v>
      </c>
      <c r="I4496">
        <v>0</v>
      </c>
      <c r="J4496">
        <v>65</v>
      </c>
      <c r="K4496" t="s">
        <v>29</v>
      </c>
      <c r="L4496">
        <v>0</v>
      </c>
      <c r="M4496">
        <v>65</v>
      </c>
      <c r="N4496" t="s">
        <v>288</v>
      </c>
      <c r="O4496" t="s">
        <v>24</v>
      </c>
      <c r="P4496" t="s">
        <v>25</v>
      </c>
      <c r="Q4496" t="s">
        <v>26</v>
      </c>
      <c r="R4496" t="s">
        <v>27</v>
      </c>
      <c r="V4496" t="s">
        <v>5720</v>
      </c>
      <c r="X4496" t="str">
        <f>VLOOKUP(pbp!V1729, games!$B$2:$R$40, 3, FALSE)</f>
        <v>2019-11-24T18:00Z</v>
      </c>
      <c r="Y4496">
        <f>VLOOKUP(1*V4496,NFLGames!$H$11:$H$555,1,FALSE)</f>
        <v>401220215</v>
      </c>
      <c r="Z4496">
        <f>VLOOKUP($Y4496, NFLGames!$H$11:$K$555,2,FALSE)</f>
        <v>2020</v>
      </c>
      <c r="AA4496">
        <f>VLOOKUP($Y4496, NFLGames!$H$11:$K$555,3,FALSE)</f>
        <v>12</v>
      </c>
      <c r="AB4496" s="6">
        <f>IF(A4497=0, 0, AH4497-tbl_pbp[[#This Row],[Saints Win %]])</f>
        <v>1.9000000000000017E-2</v>
      </c>
      <c r="AE4496">
        <f>ABS(tbl_pbp[[#This Row],[play.homeScore]]-tbl_pbp[[#This Row],[play.awayScore]])</f>
        <v>0</v>
      </c>
      <c r="AF4496">
        <f>IF(tbl_pbp[[#This Row],[Play Saints Win % Increase]]&gt;=$AF$4,1,0)</f>
        <v>0</v>
      </c>
      <c r="AG4496" t="str">
        <f>VLOOKUP(tbl_pbp[[#This Row],[gameId]], games!$B$2:$T$40, 9, FALSE)</f>
        <v>new-orleans-saints</v>
      </c>
      <c r="AH4496" s="5">
        <f>IF(tbl_pbp[[#This Row],[AwayTeam]] &lt;&gt; "new-orleans-saints", tbl_pbp[[#This Row],[homeWinPercentage]], 1-tbl_pbp[[#This Row],[homeWinPercentage]])</f>
        <v>0.73399999999999999</v>
      </c>
      <c r="AI4496" s="13">
        <f>tbl_pbp[[#This Row],[Kamara]]*tbl_pbp[[#This Row],[Impactful Play]]</f>
        <v>0</v>
      </c>
      <c r="AJ4496" s="13">
        <f>tbl_pbp[[#This Row],[Thomas]]*tbl_pbp[[#This Row],[Impactful Play]]</f>
        <v>0</v>
      </c>
      <c r="AK4496" s="13" t="str">
        <f>VLOOKUP(tbl_pbp[[#This Row],[Play Saints Win % Increase]], tbl_impact[],3,TRUE)</f>
        <v>Scented (0 to +5%)</v>
      </c>
    </row>
    <row r="4497" spans="1:37">
      <c r="A4497" s="1">
        <v>1</v>
      </c>
      <c r="B4497" s="5">
        <v>0.247</v>
      </c>
      <c r="C4497" t="s">
        <v>5721</v>
      </c>
      <c r="D4497">
        <v>0</v>
      </c>
      <c r="E4497">
        <v>0</v>
      </c>
      <c r="F4497">
        <v>1</v>
      </c>
      <c r="G4497">
        <v>0</v>
      </c>
      <c r="H4497">
        <v>0</v>
      </c>
      <c r="I4497">
        <v>10</v>
      </c>
      <c r="J4497">
        <v>25</v>
      </c>
      <c r="K4497" t="s">
        <v>167</v>
      </c>
      <c r="L4497">
        <v>1</v>
      </c>
      <c r="M4497">
        <v>75</v>
      </c>
      <c r="N4497" t="s">
        <v>5722</v>
      </c>
      <c r="O4497" t="s">
        <v>24</v>
      </c>
      <c r="P4497" t="s">
        <v>45</v>
      </c>
      <c r="Q4497" t="s">
        <v>46</v>
      </c>
      <c r="R4497" t="s">
        <v>47</v>
      </c>
      <c r="S4497" t="s">
        <v>33</v>
      </c>
      <c r="T4497" t="s">
        <v>5723</v>
      </c>
      <c r="U4497" t="s">
        <v>5724</v>
      </c>
      <c r="V4497" t="s">
        <v>5720</v>
      </c>
      <c r="X4497" t="str">
        <f>VLOOKUP(pbp!V1730, games!$B$2:$R$40, 3, FALSE)</f>
        <v>2019-11-24T18:00Z</v>
      </c>
      <c r="Y4497">
        <f>VLOOKUP(1*V4497,NFLGames!$H$11:$H$555,1,FALSE)</f>
        <v>401220215</v>
      </c>
      <c r="Z4497">
        <f>VLOOKUP($Y4497, NFLGames!$H$11:$K$555,2,FALSE)</f>
        <v>2020</v>
      </c>
      <c r="AA4497">
        <f>VLOOKUP($Y4497, NFLGames!$H$11:$K$555,3,FALSE)</f>
        <v>12</v>
      </c>
      <c r="AB4497" s="6">
        <f>IF(A4498=0, 0, AH4498-tbl_pbp[[#This Row],[Saints Win %]])</f>
        <v>-1.6000000000000014E-2</v>
      </c>
      <c r="AE4497">
        <f>ABS(tbl_pbp[[#This Row],[play.homeScore]]-tbl_pbp[[#This Row],[play.awayScore]])</f>
        <v>0</v>
      </c>
      <c r="AF4497">
        <f>IF(tbl_pbp[[#This Row],[Play Saints Win % Increase]]&gt;=$AF$4,1,0)</f>
        <v>0</v>
      </c>
      <c r="AG4497" t="str">
        <f>VLOOKUP(tbl_pbp[[#This Row],[gameId]], games!$B$2:$T$40, 9, FALSE)</f>
        <v>new-orleans-saints</v>
      </c>
      <c r="AH4497" s="5">
        <f>IF(tbl_pbp[[#This Row],[AwayTeam]] &lt;&gt; "new-orleans-saints", tbl_pbp[[#This Row],[homeWinPercentage]], 1-tbl_pbp[[#This Row],[homeWinPercentage]])</f>
        <v>0.753</v>
      </c>
      <c r="AI4497" s="13">
        <f>tbl_pbp[[#This Row],[Kamara]]*tbl_pbp[[#This Row],[Impactful Play]]</f>
        <v>0</v>
      </c>
      <c r="AJ4497" s="13">
        <f>tbl_pbp[[#This Row],[Thomas]]*tbl_pbp[[#This Row],[Impactful Play]]</f>
        <v>0</v>
      </c>
      <c r="AK4497" s="13" t="str">
        <f>VLOOKUP(tbl_pbp[[#This Row],[Play Saints Win % Increase]], tbl_impact[],3,TRUE)</f>
        <v>Bad (0 to -5%)</v>
      </c>
    </row>
    <row r="4498" spans="1:37">
      <c r="A4498" s="1">
        <v>2</v>
      </c>
      <c r="B4498" s="5">
        <v>0.26300000000000001</v>
      </c>
      <c r="C4498" t="s">
        <v>5725</v>
      </c>
      <c r="D4498">
        <v>0</v>
      </c>
      <c r="E4498">
        <v>0</v>
      </c>
      <c r="F4498">
        <v>1</v>
      </c>
      <c r="G4498">
        <v>0</v>
      </c>
      <c r="H4498">
        <v>0</v>
      </c>
      <c r="I4498">
        <v>8</v>
      </c>
      <c r="J4498">
        <v>27</v>
      </c>
      <c r="K4498" t="s">
        <v>167</v>
      </c>
      <c r="L4498">
        <v>2</v>
      </c>
      <c r="M4498">
        <v>73</v>
      </c>
      <c r="N4498" t="s">
        <v>5726</v>
      </c>
      <c r="O4498" t="s">
        <v>251</v>
      </c>
      <c r="P4498" t="s">
        <v>45</v>
      </c>
      <c r="Q4498" t="s">
        <v>46</v>
      </c>
      <c r="R4498" t="s">
        <v>47</v>
      </c>
      <c r="S4498" t="s">
        <v>73</v>
      </c>
      <c r="T4498" t="s">
        <v>5727</v>
      </c>
      <c r="U4498" t="s">
        <v>5728</v>
      </c>
      <c r="V4498" t="s">
        <v>5720</v>
      </c>
      <c r="X4498" t="str">
        <f>VLOOKUP(pbp!V1731, games!$B$2:$R$40, 3, FALSE)</f>
        <v>2019-11-24T18:00Z</v>
      </c>
      <c r="Y4498">
        <f>VLOOKUP(1*V4498,NFLGames!$H$11:$H$555,1,FALSE)</f>
        <v>401220215</v>
      </c>
      <c r="Z4498">
        <f>VLOOKUP($Y4498, NFLGames!$H$11:$K$555,2,FALSE)</f>
        <v>2020</v>
      </c>
      <c r="AA4498">
        <f>VLOOKUP($Y4498, NFLGames!$H$11:$K$555,3,FALSE)</f>
        <v>12</v>
      </c>
      <c r="AB4498" s="6">
        <f>IF(A4499=0, 0, AH4499-tbl_pbp[[#This Row],[Saints Win %]])</f>
        <v>6.5999999999999948E-2</v>
      </c>
      <c r="AE4498">
        <f>ABS(tbl_pbp[[#This Row],[play.homeScore]]-tbl_pbp[[#This Row],[play.awayScore]])</f>
        <v>0</v>
      </c>
      <c r="AF4498">
        <f>IF(tbl_pbp[[#This Row],[Play Saints Win % Increase]]&gt;=$AF$4,1,0)</f>
        <v>0</v>
      </c>
      <c r="AG4498" t="str">
        <f>VLOOKUP(tbl_pbp[[#This Row],[gameId]], games!$B$2:$T$40, 9, FALSE)</f>
        <v>new-orleans-saints</v>
      </c>
      <c r="AH4498" s="5">
        <f>IF(tbl_pbp[[#This Row],[AwayTeam]] &lt;&gt; "new-orleans-saints", tbl_pbp[[#This Row],[homeWinPercentage]], 1-tbl_pbp[[#This Row],[homeWinPercentage]])</f>
        <v>0.73699999999999999</v>
      </c>
      <c r="AI4498" s="13">
        <f>tbl_pbp[[#This Row],[Kamara]]*tbl_pbp[[#This Row],[Impactful Play]]</f>
        <v>0</v>
      </c>
      <c r="AJ4498" s="13">
        <f>tbl_pbp[[#This Row],[Thomas]]*tbl_pbp[[#This Row],[Impactful Play]]</f>
        <v>0</v>
      </c>
      <c r="AK4498" s="13" t="str">
        <f>VLOOKUP(tbl_pbp[[#This Row],[Play Saints Win % Increase]], tbl_impact[],3,TRUE)</f>
        <v>Perfumed (5 to + 10%)</v>
      </c>
    </row>
    <row r="4499" spans="1:37">
      <c r="A4499" s="1">
        <v>3</v>
      </c>
      <c r="B4499" s="5">
        <v>0.19700000000000001</v>
      </c>
      <c r="C4499" t="s">
        <v>5729</v>
      </c>
      <c r="D4499">
        <v>0</v>
      </c>
      <c r="E4499">
        <v>0</v>
      </c>
      <c r="F4499">
        <v>1</v>
      </c>
      <c r="G4499">
        <v>0</v>
      </c>
      <c r="H4499">
        <v>0</v>
      </c>
      <c r="I4499">
        <v>10</v>
      </c>
      <c r="J4499">
        <v>40</v>
      </c>
      <c r="K4499" t="s">
        <v>167</v>
      </c>
      <c r="L4499">
        <v>1</v>
      </c>
      <c r="M4499">
        <v>60</v>
      </c>
      <c r="N4499" t="s">
        <v>5730</v>
      </c>
      <c r="O4499" t="s">
        <v>374</v>
      </c>
      <c r="P4499" t="s">
        <v>45</v>
      </c>
      <c r="Q4499" t="s">
        <v>46</v>
      </c>
      <c r="R4499" t="s">
        <v>47</v>
      </c>
      <c r="S4499" t="s">
        <v>33</v>
      </c>
      <c r="T4499" t="s">
        <v>5731</v>
      </c>
      <c r="U4499" t="s">
        <v>5732</v>
      </c>
      <c r="V4499" t="s">
        <v>5720</v>
      </c>
      <c r="X4499" t="str">
        <f>VLOOKUP(pbp!V1732, games!$B$2:$R$40, 3, FALSE)</f>
        <v>2019-11-24T18:00Z</v>
      </c>
      <c r="Y4499">
        <f>VLOOKUP(1*V4499,NFLGames!$H$11:$H$555,1,FALSE)</f>
        <v>401220215</v>
      </c>
      <c r="Z4499">
        <f>VLOOKUP($Y4499, NFLGames!$H$11:$K$555,2,FALSE)</f>
        <v>2020</v>
      </c>
      <c r="AA4499">
        <f>VLOOKUP($Y4499, NFLGames!$H$11:$K$555,3,FALSE)</f>
        <v>12</v>
      </c>
      <c r="AB4499" s="6">
        <f>IF(A4500=0, 0, AH4500-tbl_pbp[[#This Row],[Saints Win %]])</f>
        <v>-8.0999999999999961E-2</v>
      </c>
      <c r="AE4499">
        <f>ABS(tbl_pbp[[#This Row],[play.homeScore]]-tbl_pbp[[#This Row],[play.awayScore]])</f>
        <v>0</v>
      </c>
      <c r="AF4499">
        <f>IF(tbl_pbp[[#This Row],[Play Saints Win % Increase]]&gt;=$AF$4,1,0)</f>
        <v>0</v>
      </c>
      <c r="AG4499" t="str">
        <f>VLOOKUP(tbl_pbp[[#This Row],[gameId]], games!$B$2:$T$40, 9, FALSE)</f>
        <v>new-orleans-saints</v>
      </c>
      <c r="AH4499" s="5">
        <f>IF(tbl_pbp[[#This Row],[AwayTeam]] &lt;&gt; "new-orleans-saints", tbl_pbp[[#This Row],[homeWinPercentage]], 1-tbl_pbp[[#This Row],[homeWinPercentage]])</f>
        <v>0.80299999999999994</v>
      </c>
      <c r="AI4499" s="13">
        <f>tbl_pbp[[#This Row],[Kamara]]*tbl_pbp[[#This Row],[Impactful Play]]</f>
        <v>0</v>
      </c>
      <c r="AJ4499" s="13">
        <f>tbl_pbp[[#This Row],[Thomas]]*tbl_pbp[[#This Row],[Impactful Play]]</f>
        <v>0</v>
      </c>
      <c r="AK4499" s="13" t="str">
        <f>VLOOKUP(tbl_pbp[[#This Row],[Play Saints Win % Increase]], tbl_impact[],3,TRUE)</f>
        <v>Smelly (worse than-5% -&gt; -10%)</v>
      </c>
    </row>
    <row r="4500" spans="1:37">
      <c r="A4500" s="1">
        <v>4</v>
      </c>
      <c r="B4500" s="5">
        <v>0.27800000000000002</v>
      </c>
      <c r="C4500" t="s">
        <v>5733</v>
      </c>
      <c r="D4500">
        <v>0</v>
      </c>
      <c r="E4500">
        <v>0</v>
      </c>
      <c r="F4500">
        <v>1</v>
      </c>
      <c r="G4500">
        <v>0</v>
      </c>
      <c r="H4500">
        <v>0</v>
      </c>
      <c r="I4500">
        <v>7</v>
      </c>
      <c r="J4500">
        <v>43</v>
      </c>
      <c r="K4500" t="s">
        <v>167</v>
      </c>
      <c r="L4500">
        <v>2</v>
      </c>
      <c r="M4500">
        <v>57</v>
      </c>
      <c r="N4500" t="s">
        <v>5734</v>
      </c>
      <c r="O4500" t="s">
        <v>161</v>
      </c>
      <c r="P4500" t="s">
        <v>45</v>
      </c>
      <c r="Q4500" t="s">
        <v>46</v>
      </c>
      <c r="R4500" t="s">
        <v>47</v>
      </c>
      <c r="S4500" t="s">
        <v>220</v>
      </c>
      <c r="T4500" t="s">
        <v>5735</v>
      </c>
      <c r="U4500" t="s">
        <v>5736</v>
      </c>
      <c r="V4500" t="s">
        <v>5720</v>
      </c>
      <c r="X4500" t="str">
        <f>VLOOKUP(pbp!V1733, games!$B$2:$R$40, 3, FALSE)</f>
        <v>2019-11-24T18:00Z</v>
      </c>
      <c r="Y4500">
        <f>VLOOKUP(1*V4500,NFLGames!$H$11:$H$555,1,FALSE)</f>
        <v>401220215</v>
      </c>
      <c r="Z4500">
        <f>VLOOKUP($Y4500, NFLGames!$H$11:$K$555,2,FALSE)</f>
        <v>2020</v>
      </c>
      <c r="AA4500">
        <f>VLOOKUP($Y4500, NFLGames!$H$11:$K$555,3,FALSE)</f>
        <v>12</v>
      </c>
      <c r="AB4500" s="6">
        <f>IF(A4501=0, 0, AH4501-tbl_pbp[[#This Row],[Saints Win %]])</f>
        <v>4.0000000000000036E-2</v>
      </c>
      <c r="AE4500">
        <f>ABS(tbl_pbp[[#This Row],[play.homeScore]]-tbl_pbp[[#This Row],[play.awayScore]])</f>
        <v>0</v>
      </c>
      <c r="AF4500">
        <f>IF(tbl_pbp[[#This Row],[Play Saints Win % Increase]]&gt;=$AF$4,1,0)</f>
        <v>0</v>
      </c>
      <c r="AG4500" t="str">
        <f>VLOOKUP(tbl_pbp[[#This Row],[gameId]], games!$B$2:$T$40, 9, FALSE)</f>
        <v>new-orleans-saints</v>
      </c>
      <c r="AH4500" s="5">
        <f>IF(tbl_pbp[[#This Row],[AwayTeam]] &lt;&gt; "new-orleans-saints", tbl_pbp[[#This Row],[homeWinPercentage]], 1-tbl_pbp[[#This Row],[homeWinPercentage]])</f>
        <v>0.72199999999999998</v>
      </c>
      <c r="AI4500" s="13">
        <f>tbl_pbp[[#This Row],[Kamara]]*tbl_pbp[[#This Row],[Impactful Play]]</f>
        <v>0</v>
      </c>
      <c r="AJ4500" s="13">
        <f>tbl_pbp[[#This Row],[Thomas]]*tbl_pbp[[#This Row],[Impactful Play]]</f>
        <v>0</v>
      </c>
      <c r="AK4500" s="13" t="str">
        <f>VLOOKUP(tbl_pbp[[#This Row],[Play Saints Win % Increase]], tbl_impact[],3,TRUE)</f>
        <v>Scented (0 to +5%)</v>
      </c>
    </row>
    <row r="4501" spans="1:37">
      <c r="A4501" s="1">
        <v>5</v>
      </c>
      <c r="B4501" s="5">
        <v>0.23799999999999999</v>
      </c>
      <c r="C4501" t="s">
        <v>5737</v>
      </c>
      <c r="D4501">
        <v>0</v>
      </c>
      <c r="E4501">
        <v>0</v>
      </c>
      <c r="F4501">
        <v>1</v>
      </c>
      <c r="G4501">
        <v>0</v>
      </c>
      <c r="H4501">
        <v>0</v>
      </c>
      <c r="I4501">
        <v>3</v>
      </c>
      <c r="J4501">
        <v>47</v>
      </c>
      <c r="K4501" t="s">
        <v>167</v>
      </c>
      <c r="L4501">
        <v>3</v>
      </c>
      <c r="M4501">
        <v>53</v>
      </c>
      <c r="N4501" t="s">
        <v>5738</v>
      </c>
      <c r="O4501" t="s">
        <v>5739</v>
      </c>
      <c r="P4501" t="s">
        <v>22</v>
      </c>
      <c r="Q4501" t="s">
        <v>37</v>
      </c>
      <c r="S4501" t="s">
        <v>375</v>
      </c>
      <c r="T4501" t="s">
        <v>5740</v>
      </c>
      <c r="U4501" t="s">
        <v>5741</v>
      </c>
      <c r="V4501" t="s">
        <v>5720</v>
      </c>
      <c r="X4501" t="str">
        <f>VLOOKUP(pbp!V1734, games!$B$2:$R$40, 3, FALSE)</f>
        <v>2019-11-24T18:00Z</v>
      </c>
      <c r="Y4501">
        <f>VLOOKUP(1*V4501,NFLGames!$H$11:$H$555,1,FALSE)</f>
        <v>401220215</v>
      </c>
      <c r="Z4501">
        <f>VLOOKUP($Y4501, NFLGames!$H$11:$K$555,2,FALSE)</f>
        <v>2020</v>
      </c>
      <c r="AA4501">
        <f>VLOOKUP($Y4501, NFLGames!$H$11:$K$555,3,FALSE)</f>
        <v>12</v>
      </c>
      <c r="AB4501" s="6">
        <f>IF(A4502=0, 0, AH4502-tbl_pbp[[#This Row],[Saints Win %]])</f>
        <v>1.0000000000000009E-3</v>
      </c>
      <c r="AE4501">
        <f>ABS(tbl_pbp[[#This Row],[play.homeScore]]-tbl_pbp[[#This Row],[play.awayScore]])</f>
        <v>0</v>
      </c>
      <c r="AF4501">
        <f>IF(tbl_pbp[[#This Row],[Play Saints Win % Increase]]&gt;=$AF$4,1,0)</f>
        <v>0</v>
      </c>
      <c r="AG4501" t="str">
        <f>VLOOKUP(tbl_pbp[[#This Row],[gameId]], games!$B$2:$T$40, 9, FALSE)</f>
        <v>new-orleans-saints</v>
      </c>
      <c r="AH4501" s="5">
        <f>IF(tbl_pbp[[#This Row],[AwayTeam]] &lt;&gt; "new-orleans-saints", tbl_pbp[[#This Row],[homeWinPercentage]], 1-tbl_pbp[[#This Row],[homeWinPercentage]])</f>
        <v>0.76200000000000001</v>
      </c>
      <c r="AI4501" s="13">
        <f>tbl_pbp[[#This Row],[Kamara]]*tbl_pbp[[#This Row],[Impactful Play]]</f>
        <v>0</v>
      </c>
      <c r="AJ4501" s="13">
        <f>tbl_pbp[[#This Row],[Thomas]]*tbl_pbp[[#This Row],[Impactful Play]]</f>
        <v>0</v>
      </c>
      <c r="AK4501" s="13" t="str">
        <f>VLOOKUP(tbl_pbp[[#This Row],[Play Saints Win % Increase]], tbl_impact[],3,TRUE)</f>
        <v>Scented (0 to +5%)</v>
      </c>
    </row>
    <row r="4502" spans="1:37">
      <c r="A4502" s="1">
        <v>6</v>
      </c>
      <c r="B4502" s="5">
        <v>0.23699999999999999</v>
      </c>
      <c r="C4502" t="s">
        <v>5742</v>
      </c>
      <c r="D4502">
        <v>0</v>
      </c>
      <c r="E4502">
        <v>0</v>
      </c>
      <c r="F4502">
        <v>1</v>
      </c>
      <c r="G4502">
        <v>0</v>
      </c>
      <c r="H4502">
        <v>0</v>
      </c>
      <c r="I4502">
        <v>3</v>
      </c>
      <c r="J4502">
        <v>47</v>
      </c>
      <c r="K4502" t="s">
        <v>167</v>
      </c>
      <c r="L4502">
        <v>4</v>
      </c>
      <c r="M4502">
        <v>53</v>
      </c>
      <c r="N4502" t="s">
        <v>5743</v>
      </c>
      <c r="O4502" t="s">
        <v>5744</v>
      </c>
      <c r="P4502" t="s">
        <v>66</v>
      </c>
      <c r="Q4502" t="s">
        <v>67</v>
      </c>
      <c r="R4502" t="s">
        <v>68</v>
      </c>
      <c r="S4502" t="s">
        <v>281</v>
      </c>
      <c r="T4502" t="s">
        <v>5740</v>
      </c>
      <c r="U4502" t="s">
        <v>5745</v>
      </c>
      <c r="V4502" t="s">
        <v>5720</v>
      </c>
      <c r="X4502" t="str">
        <f>VLOOKUP(pbp!V1735, games!$B$2:$R$40, 3, FALSE)</f>
        <v>2019-11-24T18:00Z</v>
      </c>
      <c r="Y4502">
        <f>VLOOKUP(1*V4502,NFLGames!$H$11:$H$555,1,FALSE)</f>
        <v>401220215</v>
      </c>
      <c r="Z4502">
        <f>VLOOKUP($Y4502, NFLGames!$H$11:$K$555,2,FALSE)</f>
        <v>2020</v>
      </c>
      <c r="AA4502">
        <f>VLOOKUP($Y4502, NFLGames!$H$11:$K$555,3,FALSE)</f>
        <v>12</v>
      </c>
      <c r="AB4502" s="6">
        <f>IF(A4503=0, 0, AH4503-tbl_pbp[[#This Row],[Saints Win %]])</f>
        <v>-1.100000000000001E-2</v>
      </c>
      <c r="AE4502">
        <f>ABS(tbl_pbp[[#This Row],[play.homeScore]]-tbl_pbp[[#This Row],[play.awayScore]])</f>
        <v>0</v>
      </c>
      <c r="AF4502">
        <f>IF(tbl_pbp[[#This Row],[Play Saints Win % Increase]]&gt;=$AF$4,1,0)</f>
        <v>0</v>
      </c>
      <c r="AG4502" t="str">
        <f>VLOOKUP(tbl_pbp[[#This Row],[gameId]], games!$B$2:$T$40, 9, FALSE)</f>
        <v>new-orleans-saints</v>
      </c>
      <c r="AH4502" s="5">
        <f>IF(tbl_pbp[[#This Row],[AwayTeam]] &lt;&gt; "new-orleans-saints", tbl_pbp[[#This Row],[homeWinPercentage]], 1-tbl_pbp[[#This Row],[homeWinPercentage]])</f>
        <v>0.76300000000000001</v>
      </c>
      <c r="AI4502" s="13">
        <f>tbl_pbp[[#This Row],[Kamara]]*tbl_pbp[[#This Row],[Impactful Play]]</f>
        <v>0</v>
      </c>
      <c r="AJ4502" s="13">
        <f>tbl_pbp[[#This Row],[Thomas]]*tbl_pbp[[#This Row],[Impactful Play]]</f>
        <v>0</v>
      </c>
      <c r="AK4502" s="13" t="str">
        <f>VLOOKUP(tbl_pbp[[#This Row],[Play Saints Win % Increase]], tbl_impact[],3,TRUE)</f>
        <v>Bad (0 to -5%)</v>
      </c>
    </row>
    <row r="4503" spans="1:37">
      <c r="A4503" s="1">
        <v>7</v>
      </c>
      <c r="B4503" s="5">
        <v>0.248</v>
      </c>
      <c r="C4503" t="s">
        <v>5746</v>
      </c>
      <c r="D4503">
        <v>0</v>
      </c>
      <c r="E4503">
        <v>0</v>
      </c>
      <c r="F4503">
        <v>1</v>
      </c>
      <c r="G4503">
        <v>0</v>
      </c>
      <c r="H4503">
        <v>0</v>
      </c>
      <c r="I4503">
        <v>10</v>
      </c>
      <c r="J4503">
        <v>80</v>
      </c>
      <c r="K4503" t="s">
        <v>29</v>
      </c>
      <c r="L4503">
        <v>1</v>
      </c>
      <c r="M4503">
        <v>80</v>
      </c>
      <c r="N4503" t="s">
        <v>5747</v>
      </c>
      <c r="O4503" t="s">
        <v>5748</v>
      </c>
      <c r="P4503" t="s">
        <v>45</v>
      </c>
      <c r="Q4503" t="s">
        <v>46</v>
      </c>
      <c r="R4503" t="s">
        <v>47</v>
      </c>
      <c r="S4503" t="s">
        <v>33</v>
      </c>
      <c r="T4503" t="s">
        <v>165</v>
      </c>
      <c r="U4503" t="s">
        <v>571</v>
      </c>
      <c r="V4503" t="s">
        <v>5720</v>
      </c>
      <c r="X4503" t="str">
        <f>VLOOKUP(pbp!V1736, games!$B$2:$R$40, 3, FALSE)</f>
        <v>2019-11-24T18:00Z</v>
      </c>
      <c r="Y4503">
        <f>VLOOKUP(1*V4503,NFLGames!$H$11:$H$555,1,FALSE)</f>
        <v>401220215</v>
      </c>
      <c r="Z4503">
        <f>VLOOKUP($Y4503, NFLGames!$H$11:$K$555,2,FALSE)</f>
        <v>2020</v>
      </c>
      <c r="AA4503">
        <f>VLOOKUP($Y4503, NFLGames!$H$11:$K$555,3,FALSE)</f>
        <v>12</v>
      </c>
      <c r="AB4503" s="6">
        <f>IF(A4504=0, 0, AH4504-tbl_pbp[[#This Row],[Saints Win %]])</f>
        <v>1.9000000000000017E-2</v>
      </c>
      <c r="AE4503">
        <f>ABS(tbl_pbp[[#This Row],[play.homeScore]]-tbl_pbp[[#This Row],[play.awayScore]])</f>
        <v>0</v>
      </c>
      <c r="AF4503">
        <f>IF(tbl_pbp[[#This Row],[Play Saints Win % Increase]]&gt;=$AF$4,1,0)</f>
        <v>0</v>
      </c>
      <c r="AG4503" t="str">
        <f>VLOOKUP(tbl_pbp[[#This Row],[gameId]], games!$B$2:$T$40, 9, FALSE)</f>
        <v>new-orleans-saints</v>
      </c>
      <c r="AH4503" s="5">
        <f>IF(tbl_pbp[[#This Row],[AwayTeam]] &lt;&gt; "new-orleans-saints", tbl_pbp[[#This Row],[homeWinPercentage]], 1-tbl_pbp[[#This Row],[homeWinPercentage]])</f>
        <v>0.752</v>
      </c>
      <c r="AI4503" s="13">
        <f>tbl_pbp[[#This Row],[Kamara]]*tbl_pbp[[#This Row],[Impactful Play]]</f>
        <v>0</v>
      </c>
      <c r="AJ4503" s="13">
        <f>tbl_pbp[[#This Row],[Thomas]]*tbl_pbp[[#This Row],[Impactful Play]]</f>
        <v>0</v>
      </c>
      <c r="AK4503" s="13" t="str">
        <f>VLOOKUP(tbl_pbp[[#This Row],[Play Saints Win % Increase]], tbl_impact[],3,TRUE)</f>
        <v>Scented (0 to +5%)</v>
      </c>
    </row>
    <row r="4504" spans="1:37">
      <c r="A4504" s="1">
        <v>8</v>
      </c>
      <c r="B4504" s="5">
        <v>0.22900000000000001</v>
      </c>
      <c r="C4504" t="s">
        <v>5749</v>
      </c>
      <c r="D4504">
        <v>0</v>
      </c>
      <c r="E4504">
        <v>0</v>
      </c>
      <c r="F4504">
        <v>1</v>
      </c>
      <c r="G4504">
        <v>0</v>
      </c>
      <c r="H4504">
        <v>0</v>
      </c>
      <c r="I4504">
        <v>6</v>
      </c>
      <c r="J4504">
        <v>76</v>
      </c>
      <c r="K4504" t="s">
        <v>29</v>
      </c>
      <c r="L4504">
        <v>2</v>
      </c>
      <c r="M4504">
        <v>76</v>
      </c>
      <c r="N4504" t="s">
        <v>5750</v>
      </c>
      <c r="O4504" t="s">
        <v>5751</v>
      </c>
      <c r="P4504" t="s">
        <v>45</v>
      </c>
      <c r="Q4504" t="s">
        <v>46</v>
      </c>
      <c r="R4504" t="s">
        <v>47</v>
      </c>
      <c r="S4504" t="s">
        <v>60</v>
      </c>
      <c r="T4504" t="s">
        <v>172</v>
      </c>
      <c r="U4504" t="s">
        <v>5752</v>
      </c>
      <c r="V4504" t="s">
        <v>5720</v>
      </c>
      <c r="X4504" t="str">
        <f>VLOOKUP(pbp!V1737, games!$B$2:$R$40, 3, FALSE)</f>
        <v>2019-11-24T18:00Z</v>
      </c>
      <c r="Y4504">
        <f>VLOOKUP(1*V4504,NFLGames!$H$11:$H$555,1,FALSE)</f>
        <v>401220215</v>
      </c>
      <c r="Z4504">
        <f>VLOOKUP($Y4504, NFLGames!$H$11:$K$555,2,FALSE)</f>
        <v>2020</v>
      </c>
      <c r="AA4504">
        <f>VLOOKUP($Y4504, NFLGames!$H$11:$K$555,3,FALSE)</f>
        <v>12</v>
      </c>
      <c r="AB4504" s="6">
        <f>IF(A4505=0, 0, AH4505-tbl_pbp[[#This Row],[Saints Win %]])</f>
        <v>-5.9000000000000052E-2</v>
      </c>
      <c r="AC4504">
        <v>1</v>
      </c>
      <c r="AE4504">
        <f>ABS(tbl_pbp[[#This Row],[play.homeScore]]-tbl_pbp[[#This Row],[play.awayScore]])</f>
        <v>0</v>
      </c>
      <c r="AF4504">
        <f>IF(tbl_pbp[[#This Row],[Play Saints Win % Increase]]&gt;=$AF$4,1,0)</f>
        <v>0</v>
      </c>
      <c r="AG4504" t="str">
        <f>VLOOKUP(tbl_pbp[[#This Row],[gameId]], games!$B$2:$T$40, 9, FALSE)</f>
        <v>new-orleans-saints</v>
      </c>
      <c r="AH4504" s="5">
        <f>IF(tbl_pbp[[#This Row],[AwayTeam]] &lt;&gt; "new-orleans-saints", tbl_pbp[[#This Row],[homeWinPercentage]], 1-tbl_pbp[[#This Row],[homeWinPercentage]])</f>
        <v>0.77100000000000002</v>
      </c>
      <c r="AI4504" s="13">
        <f>tbl_pbp[[#This Row],[Kamara]]*tbl_pbp[[#This Row],[Impactful Play]]</f>
        <v>0</v>
      </c>
      <c r="AJ4504" s="13">
        <f>tbl_pbp[[#This Row],[Thomas]]*tbl_pbp[[#This Row],[Impactful Play]]</f>
        <v>0</v>
      </c>
      <c r="AK4504" s="13" t="str">
        <f>VLOOKUP(tbl_pbp[[#This Row],[Play Saints Win % Increase]], tbl_impact[],3,TRUE)</f>
        <v>Smelly (worse than-5% -&gt; -10%)</v>
      </c>
    </row>
    <row r="4505" spans="1:37">
      <c r="A4505" s="1">
        <v>9</v>
      </c>
      <c r="B4505" s="5">
        <v>0.28799999999999998</v>
      </c>
      <c r="C4505" t="s">
        <v>5753</v>
      </c>
      <c r="D4505">
        <v>0</v>
      </c>
      <c r="E4505">
        <v>0</v>
      </c>
      <c r="F4505">
        <v>1</v>
      </c>
      <c r="G4505">
        <v>0</v>
      </c>
      <c r="H4505">
        <v>0</v>
      </c>
      <c r="I4505">
        <v>10</v>
      </c>
      <c r="J4505">
        <v>70</v>
      </c>
      <c r="K4505" t="s">
        <v>29</v>
      </c>
      <c r="L4505">
        <v>1</v>
      </c>
      <c r="M4505">
        <v>65</v>
      </c>
      <c r="N4505" t="s">
        <v>5754</v>
      </c>
      <c r="O4505" t="s">
        <v>916</v>
      </c>
      <c r="P4505" t="s">
        <v>22</v>
      </c>
      <c r="Q4505" t="s">
        <v>37</v>
      </c>
      <c r="S4505" t="s">
        <v>33</v>
      </c>
      <c r="T4505" t="s">
        <v>39</v>
      </c>
      <c r="U4505" t="s">
        <v>398</v>
      </c>
      <c r="V4505" t="s">
        <v>5720</v>
      </c>
      <c r="X4505" t="str">
        <f>VLOOKUP(pbp!V1738, games!$B$2:$R$40, 3, FALSE)</f>
        <v>2019-11-24T18:00Z</v>
      </c>
      <c r="Y4505">
        <f>VLOOKUP(1*V4505,NFLGames!$H$11:$H$555,1,FALSE)</f>
        <v>401220215</v>
      </c>
      <c r="Z4505">
        <f>VLOOKUP($Y4505, NFLGames!$H$11:$K$555,2,FALSE)</f>
        <v>2020</v>
      </c>
      <c r="AA4505">
        <f>VLOOKUP($Y4505, NFLGames!$H$11:$K$555,3,FALSE)</f>
        <v>12</v>
      </c>
      <c r="AB4505" s="6">
        <f>IF(A4506=0, 0, AH4506-tbl_pbp[[#This Row],[Saints Win %]])</f>
        <v>5.600000000000005E-2</v>
      </c>
      <c r="AE4505">
        <f>ABS(tbl_pbp[[#This Row],[play.homeScore]]-tbl_pbp[[#This Row],[play.awayScore]])</f>
        <v>0</v>
      </c>
      <c r="AF4505">
        <f>IF(tbl_pbp[[#This Row],[Play Saints Win % Increase]]&gt;=$AF$4,1,0)</f>
        <v>0</v>
      </c>
      <c r="AG4505" t="str">
        <f>VLOOKUP(tbl_pbp[[#This Row],[gameId]], games!$B$2:$T$40, 9, FALSE)</f>
        <v>new-orleans-saints</v>
      </c>
      <c r="AH4505" s="5">
        <f>IF(tbl_pbp[[#This Row],[AwayTeam]] &lt;&gt; "new-orleans-saints", tbl_pbp[[#This Row],[homeWinPercentage]], 1-tbl_pbp[[#This Row],[homeWinPercentage]])</f>
        <v>0.71199999999999997</v>
      </c>
      <c r="AI4505" s="13">
        <f>tbl_pbp[[#This Row],[Kamara]]*tbl_pbp[[#This Row],[Impactful Play]]</f>
        <v>0</v>
      </c>
      <c r="AJ4505" s="13">
        <f>tbl_pbp[[#This Row],[Thomas]]*tbl_pbp[[#This Row],[Impactful Play]]</f>
        <v>0</v>
      </c>
      <c r="AK4505" s="13" t="str">
        <f>VLOOKUP(tbl_pbp[[#This Row],[Play Saints Win % Increase]], tbl_impact[],3,TRUE)</f>
        <v>Perfumed (5 to + 10%)</v>
      </c>
    </row>
    <row r="4506" spans="1:37">
      <c r="A4506" s="1">
        <v>10</v>
      </c>
      <c r="B4506" s="5">
        <v>0.23200000000000001</v>
      </c>
      <c r="C4506" t="s">
        <v>5755</v>
      </c>
      <c r="D4506">
        <v>0</v>
      </c>
      <c r="E4506">
        <v>0</v>
      </c>
      <c r="F4506">
        <v>1</v>
      </c>
      <c r="G4506">
        <v>0</v>
      </c>
      <c r="H4506">
        <v>0</v>
      </c>
      <c r="I4506">
        <v>10</v>
      </c>
      <c r="J4506">
        <v>70</v>
      </c>
      <c r="K4506" t="s">
        <v>29</v>
      </c>
      <c r="L4506">
        <v>2</v>
      </c>
      <c r="M4506">
        <v>70</v>
      </c>
      <c r="N4506" t="s">
        <v>5756</v>
      </c>
      <c r="O4506" t="s">
        <v>5757</v>
      </c>
      <c r="P4506" t="s">
        <v>45</v>
      </c>
      <c r="Q4506" t="s">
        <v>46</v>
      </c>
      <c r="R4506" t="s">
        <v>47</v>
      </c>
      <c r="S4506" t="s">
        <v>120</v>
      </c>
      <c r="T4506" t="s">
        <v>39</v>
      </c>
      <c r="U4506" t="s">
        <v>399</v>
      </c>
      <c r="V4506" t="s">
        <v>5720</v>
      </c>
      <c r="X4506" t="str">
        <f>VLOOKUP(pbp!V1739, games!$B$2:$R$40, 3, FALSE)</f>
        <v>2019-11-24T18:00Z</v>
      </c>
      <c r="Y4506">
        <f>VLOOKUP(1*V4506,NFLGames!$H$11:$H$555,1,FALSE)</f>
        <v>401220215</v>
      </c>
      <c r="Z4506">
        <f>VLOOKUP($Y4506, NFLGames!$H$11:$K$555,2,FALSE)</f>
        <v>2020</v>
      </c>
      <c r="AA4506">
        <f>VLOOKUP($Y4506, NFLGames!$H$11:$K$555,3,FALSE)</f>
        <v>12</v>
      </c>
      <c r="AB4506" s="6">
        <f>IF(A4507=0, 0, AH4507-tbl_pbp[[#This Row],[Saints Win %]])</f>
        <v>-0.11499999999999999</v>
      </c>
      <c r="AE4506">
        <f>ABS(tbl_pbp[[#This Row],[play.homeScore]]-tbl_pbp[[#This Row],[play.awayScore]])</f>
        <v>0</v>
      </c>
      <c r="AF4506">
        <f>IF(tbl_pbp[[#This Row],[Play Saints Win % Increase]]&gt;=$AF$4,1,0)</f>
        <v>0</v>
      </c>
      <c r="AG4506" t="str">
        <f>VLOOKUP(tbl_pbp[[#This Row],[gameId]], games!$B$2:$T$40, 9, FALSE)</f>
        <v>new-orleans-saints</v>
      </c>
      <c r="AH4506" s="5">
        <f>IF(tbl_pbp[[#This Row],[AwayTeam]] &lt;&gt; "new-orleans-saints", tbl_pbp[[#This Row],[homeWinPercentage]], 1-tbl_pbp[[#This Row],[homeWinPercentage]])</f>
        <v>0.76800000000000002</v>
      </c>
      <c r="AI4506" s="13">
        <f>tbl_pbp[[#This Row],[Kamara]]*tbl_pbp[[#This Row],[Impactful Play]]</f>
        <v>0</v>
      </c>
      <c r="AJ4506" s="13">
        <f>tbl_pbp[[#This Row],[Thomas]]*tbl_pbp[[#This Row],[Impactful Play]]</f>
        <v>0</v>
      </c>
      <c r="AK4506" s="13" t="str">
        <f>VLOOKUP(tbl_pbp[[#This Row],[Play Saints Win % Increase]], tbl_impact[],3,TRUE)</f>
        <v>Stinky (worse than -10% to -20%)</v>
      </c>
    </row>
    <row r="4507" spans="1:37">
      <c r="A4507" s="1">
        <v>11</v>
      </c>
      <c r="B4507" s="5">
        <v>0.34699999999999998</v>
      </c>
      <c r="C4507" t="s">
        <v>5758</v>
      </c>
      <c r="D4507">
        <v>0</v>
      </c>
      <c r="E4507">
        <v>0</v>
      </c>
      <c r="F4507">
        <v>1</v>
      </c>
      <c r="G4507">
        <v>0</v>
      </c>
      <c r="H4507">
        <v>0</v>
      </c>
      <c r="I4507">
        <v>7</v>
      </c>
      <c r="J4507">
        <v>67</v>
      </c>
      <c r="K4507" t="s">
        <v>29</v>
      </c>
      <c r="L4507">
        <v>3</v>
      </c>
      <c r="M4507">
        <v>67</v>
      </c>
      <c r="N4507" t="s">
        <v>5759</v>
      </c>
      <c r="O4507" t="s">
        <v>5760</v>
      </c>
      <c r="P4507" t="s">
        <v>94</v>
      </c>
      <c r="Q4507" t="s">
        <v>95</v>
      </c>
      <c r="R4507" t="s">
        <v>96</v>
      </c>
      <c r="S4507" t="s">
        <v>212</v>
      </c>
      <c r="T4507" t="s">
        <v>438</v>
      </c>
      <c r="U4507" t="s">
        <v>5338</v>
      </c>
      <c r="V4507" t="s">
        <v>5720</v>
      </c>
      <c r="X4507" t="str">
        <f>VLOOKUP(pbp!V1740, games!$B$2:$R$40, 3, FALSE)</f>
        <v>2019-11-24T18:00Z</v>
      </c>
      <c r="Y4507">
        <f>VLOOKUP(1*V4507,NFLGames!$H$11:$H$555,1,FALSE)</f>
        <v>401220215</v>
      </c>
      <c r="Z4507">
        <f>VLOOKUP($Y4507, NFLGames!$H$11:$K$555,2,FALSE)</f>
        <v>2020</v>
      </c>
      <c r="AA4507">
        <f>VLOOKUP($Y4507, NFLGames!$H$11:$K$555,3,FALSE)</f>
        <v>12</v>
      </c>
      <c r="AB4507" s="6">
        <f>IF(A4508=0, 0, AH4508-tbl_pbp[[#This Row],[Saints Win %]])</f>
        <v>4.4000000000000039E-2</v>
      </c>
      <c r="AE4507">
        <f>ABS(tbl_pbp[[#This Row],[play.homeScore]]-tbl_pbp[[#This Row],[play.awayScore]])</f>
        <v>0</v>
      </c>
      <c r="AF4507">
        <f>IF(tbl_pbp[[#This Row],[Play Saints Win % Increase]]&gt;=$AF$4,1,0)</f>
        <v>0</v>
      </c>
      <c r="AG4507" t="str">
        <f>VLOOKUP(tbl_pbp[[#This Row],[gameId]], games!$B$2:$T$40, 9, FALSE)</f>
        <v>new-orleans-saints</v>
      </c>
      <c r="AH4507" s="5">
        <f>IF(tbl_pbp[[#This Row],[AwayTeam]] &lt;&gt; "new-orleans-saints", tbl_pbp[[#This Row],[homeWinPercentage]], 1-tbl_pbp[[#This Row],[homeWinPercentage]])</f>
        <v>0.65300000000000002</v>
      </c>
      <c r="AI4507" s="13">
        <f>tbl_pbp[[#This Row],[Kamara]]*tbl_pbp[[#This Row],[Impactful Play]]</f>
        <v>0</v>
      </c>
      <c r="AJ4507" s="13">
        <f>tbl_pbp[[#This Row],[Thomas]]*tbl_pbp[[#This Row],[Impactful Play]]</f>
        <v>0</v>
      </c>
      <c r="AK4507" s="13" t="str">
        <f>VLOOKUP(tbl_pbp[[#This Row],[Play Saints Win % Increase]], tbl_impact[],3,TRUE)</f>
        <v>Scented (0 to +5%)</v>
      </c>
    </row>
    <row r="4508" spans="1:37">
      <c r="A4508" s="1">
        <v>12</v>
      </c>
      <c r="B4508" s="5">
        <v>0.30299999999999999</v>
      </c>
      <c r="C4508" t="s">
        <v>5761</v>
      </c>
      <c r="D4508">
        <v>0</v>
      </c>
      <c r="E4508">
        <v>0</v>
      </c>
      <c r="F4508">
        <v>1</v>
      </c>
      <c r="G4508">
        <v>0</v>
      </c>
      <c r="H4508">
        <v>0</v>
      </c>
      <c r="I4508">
        <v>12</v>
      </c>
      <c r="J4508">
        <v>72</v>
      </c>
      <c r="K4508" t="s">
        <v>29</v>
      </c>
      <c r="L4508">
        <v>3</v>
      </c>
      <c r="M4508">
        <v>72</v>
      </c>
      <c r="N4508" t="s">
        <v>5762</v>
      </c>
      <c r="O4508" t="s">
        <v>3282</v>
      </c>
      <c r="P4508" t="s">
        <v>167</v>
      </c>
      <c r="Q4508" t="s">
        <v>168</v>
      </c>
      <c r="S4508" t="s">
        <v>201</v>
      </c>
      <c r="T4508" t="s">
        <v>1005</v>
      </c>
      <c r="U4508" t="s">
        <v>5763</v>
      </c>
      <c r="V4508" t="s">
        <v>5720</v>
      </c>
      <c r="X4508" t="str">
        <f>VLOOKUP(pbp!V1741, games!$B$2:$R$40, 3, FALSE)</f>
        <v>2019-11-24T18:00Z</v>
      </c>
      <c r="Y4508">
        <f>VLOOKUP(1*V4508,NFLGames!$H$11:$H$555,1,FALSE)</f>
        <v>401220215</v>
      </c>
      <c r="Z4508">
        <f>VLOOKUP($Y4508, NFLGames!$H$11:$K$555,2,FALSE)</f>
        <v>2020</v>
      </c>
      <c r="AA4508">
        <f>VLOOKUP($Y4508, NFLGames!$H$11:$K$555,3,FALSE)</f>
        <v>12</v>
      </c>
      <c r="AB4508" s="6">
        <f>IF(A4509=0, 0, AH4509-tbl_pbp[[#This Row],[Saints Win %]])</f>
        <v>0</v>
      </c>
      <c r="AE4508">
        <f>ABS(tbl_pbp[[#This Row],[play.homeScore]]-tbl_pbp[[#This Row],[play.awayScore]])</f>
        <v>0</v>
      </c>
      <c r="AF4508">
        <f>IF(tbl_pbp[[#This Row],[Play Saints Win % Increase]]&gt;=$AF$4,1,0)</f>
        <v>0</v>
      </c>
      <c r="AG4508" t="str">
        <f>VLOOKUP(tbl_pbp[[#This Row],[gameId]], games!$B$2:$T$40, 9, FALSE)</f>
        <v>new-orleans-saints</v>
      </c>
      <c r="AH4508" s="5">
        <f>IF(tbl_pbp[[#This Row],[AwayTeam]] &lt;&gt; "new-orleans-saints", tbl_pbp[[#This Row],[homeWinPercentage]], 1-tbl_pbp[[#This Row],[homeWinPercentage]])</f>
        <v>0.69700000000000006</v>
      </c>
      <c r="AI4508" s="13">
        <f>tbl_pbp[[#This Row],[Kamara]]*tbl_pbp[[#This Row],[Impactful Play]]</f>
        <v>0</v>
      </c>
      <c r="AJ4508" s="13">
        <f>tbl_pbp[[#This Row],[Thomas]]*tbl_pbp[[#This Row],[Impactful Play]]</f>
        <v>0</v>
      </c>
      <c r="AK4508" s="13" t="str">
        <f>VLOOKUP(tbl_pbp[[#This Row],[Play Saints Win % Increase]], tbl_impact[],3,TRUE)</f>
        <v>Scented (0 to +5%)</v>
      </c>
    </row>
    <row r="4509" spans="1:37">
      <c r="A4509" s="1">
        <v>13</v>
      </c>
      <c r="B4509" s="5">
        <v>0.30299999999999999</v>
      </c>
      <c r="C4509" t="s">
        <v>5764</v>
      </c>
      <c r="D4509">
        <v>0</v>
      </c>
      <c r="E4509">
        <v>0</v>
      </c>
      <c r="F4509">
        <v>1</v>
      </c>
      <c r="G4509">
        <v>0</v>
      </c>
      <c r="H4509">
        <v>0</v>
      </c>
      <c r="I4509">
        <v>20</v>
      </c>
      <c r="J4509">
        <v>80</v>
      </c>
      <c r="K4509" t="s">
        <v>29</v>
      </c>
      <c r="L4509">
        <v>4</v>
      </c>
      <c r="M4509">
        <v>80</v>
      </c>
      <c r="N4509" t="s">
        <v>5765</v>
      </c>
      <c r="O4509" t="s">
        <v>5255</v>
      </c>
      <c r="P4509" t="s">
        <v>66</v>
      </c>
      <c r="Q4509" t="s">
        <v>67</v>
      </c>
      <c r="R4509" t="s">
        <v>68</v>
      </c>
      <c r="S4509" t="s">
        <v>1317</v>
      </c>
      <c r="T4509" t="s">
        <v>165</v>
      </c>
      <c r="U4509" t="s">
        <v>5766</v>
      </c>
      <c r="V4509" t="s">
        <v>5720</v>
      </c>
      <c r="X4509" t="str">
        <f>VLOOKUP(pbp!V1742, games!$B$2:$R$40, 3, FALSE)</f>
        <v>2019-11-24T18:00Z</v>
      </c>
      <c r="Y4509">
        <f>VLOOKUP(1*V4509,NFLGames!$H$11:$H$555,1,FALSE)</f>
        <v>401220215</v>
      </c>
      <c r="Z4509">
        <f>VLOOKUP($Y4509, NFLGames!$H$11:$K$555,2,FALSE)</f>
        <v>2020</v>
      </c>
      <c r="AA4509">
        <f>VLOOKUP($Y4509, NFLGames!$H$11:$K$555,3,FALSE)</f>
        <v>12</v>
      </c>
      <c r="AB4509" s="6">
        <f>IF(A4510=0, 0, AH4510-tbl_pbp[[#This Row],[Saints Win %]])</f>
        <v>3.6999999999999922E-2</v>
      </c>
      <c r="AE4509">
        <f>ABS(tbl_pbp[[#This Row],[play.homeScore]]-tbl_pbp[[#This Row],[play.awayScore]])</f>
        <v>0</v>
      </c>
      <c r="AF4509">
        <f>IF(tbl_pbp[[#This Row],[Play Saints Win % Increase]]&gt;=$AF$4,1,0)</f>
        <v>0</v>
      </c>
      <c r="AG4509" t="str">
        <f>VLOOKUP(tbl_pbp[[#This Row],[gameId]], games!$B$2:$T$40, 9, FALSE)</f>
        <v>new-orleans-saints</v>
      </c>
      <c r="AH4509" s="5">
        <f>IF(tbl_pbp[[#This Row],[AwayTeam]] &lt;&gt; "new-orleans-saints", tbl_pbp[[#This Row],[homeWinPercentage]], 1-tbl_pbp[[#This Row],[homeWinPercentage]])</f>
        <v>0.69700000000000006</v>
      </c>
      <c r="AI4509" s="13">
        <f>tbl_pbp[[#This Row],[Kamara]]*tbl_pbp[[#This Row],[Impactful Play]]</f>
        <v>0</v>
      </c>
      <c r="AJ4509" s="13">
        <f>tbl_pbp[[#This Row],[Thomas]]*tbl_pbp[[#This Row],[Impactful Play]]</f>
        <v>0</v>
      </c>
      <c r="AK4509" s="13" t="str">
        <f>VLOOKUP(tbl_pbp[[#This Row],[Play Saints Win % Increase]], tbl_impact[],3,TRUE)</f>
        <v>Scented (0 to +5%)</v>
      </c>
    </row>
    <row r="4510" spans="1:37">
      <c r="A4510" s="1">
        <v>14</v>
      </c>
      <c r="B4510" s="5">
        <v>0.26600000000000001</v>
      </c>
      <c r="C4510" t="s">
        <v>5767</v>
      </c>
      <c r="D4510">
        <v>0</v>
      </c>
      <c r="E4510">
        <v>0</v>
      </c>
      <c r="F4510">
        <v>1</v>
      </c>
      <c r="G4510">
        <v>0</v>
      </c>
      <c r="H4510">
        <v>0</v>
      </c>
      <c r="I4510">
        <v>10</v>
      </c>
      <c r="J4510">
        <v>38</v>
      </c>
      <c r="K4510" t="s">
        <v>167</v>
      </c>
      <c r="L4510">
        <v>1</v>
      </c>
      <c r="M4510">
        <v>62</v>
      </c>
      <c r="N4510" t="s">
        <v>5768</v>
      </c>
      <c r="O4510" t="s">
        <v>5255</v>
      </c>
      <c r="P4510" t="s">
        <v>45</v>
      </c>
      <c r="Q4510" t="s">
        <v>46</v>
      </c>
      <c r="R4510" t="s">
        <v>47</v>
      </c>
      <c r="S4510" t="s">
        <v>33</v>
      </c>
      <c r="T4510" t="s">
        <v>5769</v>
      </c>
      <c r="U4510" t="s">
        <v>5770</v>
      </c>
      <c r="V4510" t="s">
        <v>5720</v>
      </c>
      <c r="X4510" t="str">
        <f>VLOOKUP(pbp!V1743, games!$B$2:$R$40, 3, FALSE)</f>
        <v>2019-11-24T18:00Z</v>
      </c>
      <c r="Y4510">
        <f>VLOOKUP(1*V4510,NFLGames!$H$11:$H$555,1,FALSE)</f>
        <v>401220215</v>
      </c>
      <c r="Z4510">
        <f>VLOOKUP($Y4510, NFLGames!$H$11:$K$555,2,FALSE)</f>
        <v>2020</v>
      </c>
      <c r="AA4510">
        <f>VLOOKUP($Y4510, NFLGames!$H$11:$K$555,3,FALSE)</f>
        <v>12</v>
      </c>
      <c r="AB4510" s="6">
        <f>IF(A4511=0, 0, AH4511-tbl_pbp[[#This Row],[Saints Win %]])</f>
        <v>6.4999999999999947E-2</v>
      </c>
      <c r="AE4510">
        <f>ABS(tbl_pbp[[#This Row],[play.homeScore]]-tbl_pbp[[#This Row],[play.awayScore]])</f>
        <v>0</v>
      </c>
      <c r="AF4510">
        <f>IF(tbl_pbp[[#This Row],[Play Saints Win % Increase]]&gt;=$AF$4,1,0)</f>
        <v>0</v>
      </c>
      <c r="AG4510" t="str">
        <f>VLOOKUP(tbl_pbp[[#This Row],[gameId]], games!$B$2:$T$40, 9, FALSE)</f>
        <v>new-orleans-saints</v>
      </c>
      <c r="AH4510" s="5">
        <f>IF(tbl_pbp[[#This Row],[AwayTeam]] &lt;&gt; "new-orleans-saints", tbl_pbp[[#This Row],[homeWinPercentage]], 1-tbl_pbp[[#This Row],[homeWinPercentage]])</f>
        <v>0.73399999999999999</v>
      </c>
      <c r="AI4510" s="13">
        <f>tbl_pbp[[#This Row],[Kamara]]*tbl_pbp[[#This Row],[Impactful Play]]</f>
        <v>0</v>
      </c>
      <c r="AJ4510" s="13">
        <f>tbl_pbp[[#This Row],[Thomas]]*tbl_pbp[[#This Row],[Impactful Play]]</f>
        <v>0</v>
      </c>
      <c r="AK4510" s="13" t="str">
        <f>VLOOKUP(tbl_pbp[[#This Row],[Play Saints Win % Increase]], tbl_impact[],3,TRUE)</f>
        <v>Perfumed (5 to + 10%)</v>
      </c>
    </row>
    <row r="4511" spans="1:37">
      <c r="A4511" s="1">
        <v>15</v>
      </c>
      <c r="B4511" s="5">
        <v>0.20100000000000001</v>
      </c>
      <c r="C4511" t="s">
        <v>5771</v>
      </c>
      <c r="D4511">
        <v>0</v>
      </c>
      <c r="E4511">
        <v>0</v>
      </c>
      <c r="F4511">
        <v>1</v>
      </c>
      <c r="G4511">
        <v>0</v>
      </c>
      <c r="H4511">
        <v>0</v>
      </c>
      <c r="I4511">
        <v>13</v>
      </c>
      <c r="J4511">
        <v>35</v>
      </c>
      <c r="K4511" t="s">
        <v>167</v>
      </c>
      <c r="L4511">
        <v>2</v>
      </c>
      <c r="M4511">
        <v>65</v>
      </c>
      <c r="N4511" t="s">
        <v>5772</v>
      </c>
      <c r="O4511" t="s">
        <v>5255</v>
      </c>
      <c r="P4511" t="s">
        <v>45</v>
      </c>
      <c r="Q4511" t="s">
        <v>46</v>
      </c>
      <c r="R4511" t="s">
        <v>47</v>
      </c>
      <c r="S4511" t="s">
        <v>939</v>
      </c>
      <c r="T4511" t="s">
        <v>5773</v>
      </c>
      <c r="U4511" t="s">
        <v>5774</v>
      </c>
      <c r="V4511" t="s">
        <v>5720</v>
      </c>
      <c r="X4511" t="str">
        <f>VLOOKUP(pbp!V1744, games!$B$2:$R$40, 3, FALSE)</f>
        <v>2019-11-24T18:00Z</v>
      </c>
      <c r="Y4511">
        <f>VLOOKUP(1*V4511,NFLGames!$H$11:$H$555,1,FALSE)</f>
        <v>401220215</v>
      </c>
      <c r="Z4511">
        <f>VLOOKUP($Y4511, NFLGames!$H$11:$K$555,2,FALSE)</f>
        <v>2020</v>
      </c>
      <c r="AA4511">
        <f>VLOOKUP($Y4511, NFLGames!$H$11:$K$555,3,FALSE)</f>
        <v>12</v>
      </c>
      <c r="AB4511" s="6">
        <f>IF(A4512=0, 0, AH4512-tbl_pbp[[#This Row],[Saints Win %]])</f>
        <v>-4.3999999999999928E-2</v>
      </c>
      <c r="AE4511">
        <f>ABS(tbl_pbp[[#This Row],[play.homeScore]]-tbl_pbp[[#This Row],[play.awayScore]])</f>
        <v>0</v>
      </c>
      <c r="AF4511">
        <f>IF(tbl_pbp[[#This Row],[Play Saints Win % Increase]]&gt;=$AF$4,1,0)</f>
        <v>0</v>
      </c>
      <c r="AG4511" t="str">
        <f>VLOOKUP(tbl_pbp[[#This Row],[gameId]], games!$B$2:$T$40, 9, FALSE)</f>
        <v>new-orleans-saints</v>
      </c>
      <c r="AH4511" s="5">
        <f>IF(tbl_pbp[[#This Row],[AwayTeam]] &lt;&gt; "new-orleans-saints", tbl_pbp[[#This Row],[homeWinPercentage]], 1-tbl_pbp[[#This Row],[homeWinPercentage]])</f>
        <v>0.79899999999999993</v>
      </c>
      <c r="AI4511" s="13">
        <f>tbl_pbp[[#This Row],[Kamara]]*tbl_pbp[[#This Row],[Impactful Play]]</f>
        <v>0</v>
      </c>
      <c r="AJ4511" s="13">
        <f>tbl_pbp[[#This Row],[Thomas]]*tbl_pbp[[#This Row],[Impactful Play]]</f>
        <v>0</v>
      </c>
      <c r="AK4511" s="13" t="str">
        <f>VLOOKUP(tbl_pbp[[#This Row],[Play Saints Win % Increase]], tbl_impact[],3,TRUE)</f>
        <v>Bad (0 to -5%)</v>
      </c>
    </row>
    <row r="4512" spans="1:37">
      <c r="A4512" s="1">
        <v>16</v>
      </c>
      <c r="B4512" s="5">
        <v>0.245</v>
      </c>
      <c r="C4512" t="s">
        <v>5775</v>
      </c>
      <c r="D4512">
        <v>0</v>
      </c>
      <c r="E4512">
        <v>0</v>
      </c>
      <c r="F4512">
        <v>1</v>
      </c>
      <c r="G4512">
        <v>0</v>
      </c>
      <c r="H4512">
        <v>0</v>
      </c>
      <c r="I4512">
        <v>12</v>
      </c>
      <c r="J4512">
        <v>36</v>
      </c>
      <c r="K4512" t="s">
        <v>167</v>
      </c>
      <c r="L4512">
        <v>3</v>
      </c>
      <c r="M4512">
        <v>64</v>
      </c>
      <c r="N4512" t="s">
        <v>5776</v>
      </c>
      <c r="O4512" t="s">
        <v>523</v>
      </c>
      <c r="P4512" t="s">
        <v>22</v>
      </c>
      <c r="Q4512" t="s">
        <v>37</v>
      </c>
      <c r="S4512" t="s">
        <v>201</v>
      </c>
      <c r="T4512" t="s">
        <v>5777</v>
      </c>
      <c r="U4512" t="s">
        <v>5778</v>
      </c>
      <c r="V4512" t="s">
        <v>5720</v>
      </c>
      <c r="X4512" t="str">
        <f>VLOOKUP(pbp!V1745, games!$B$2:$R$40, 3, FALSE)</f>
        <v>2019-11-24T18:00Z</v>
      </c>
      <c r="Y4512">
        <f>VLOOKUP(1*V4512,NFLGames!$H$11:$H$555,1,FALSE)</f>
        <v>401220215</v>
      </c>
      <c r="Z4512">
        <f>VLOOKUP($Y4512, NFLGames!$H$11:$K$555,2,FALSE)</f>
        <v>2020</v>
      </c>
      <c r="AA4512">
        <f>VLOOKUP($Y4512, NFLGames!$H$11:$K$555,3,FALSE)</f>
        <v>12</v>
      </c>
      <c r="AB4512" s="6">
        <f>IF(A4513=0, 0, AH4513-tbl_pbp[[#This Row],[Saints Win %]])</f>
        <v>1.0000000000000009E-3</v>
      </c>
      <c r="AE4512">
        <f>ABS(tbl_pbp[[#This Row],[play.homeScore]]-tbl_pbp[[#This Row],[play.awayScore]])</f>
        <v>0</v>
      </c>
      <c r="AF4512">
        <f>IF(tbl_pbp[[#This Row],[Play Saints Win % Increase]]&gt;=$AF$4,1,0)</f>
        <v>0</v>
      </c>
      <c r="AG4512" t="str">
        <f>VLOOKUP(tbl_pbp[[#This Row],[gameId]], games!$B$2:$T$40, 9, FALSE)</f>
        <v>new-orleans-saints</v>
      </c>
      <c r="AH4512" s="5">
        <f>IF(tbl_pbp[[#This Row],[AwayTeam]] &lt;&gt; "new-orleans-saints", tbl_pbp[[#This Row],[homeWinPercentage]], 1-tbl_pbp[[#This Row],[homeWinPercentage]])</f>
        <v>0.755</v>
      </c>
      <c r="AI4512" s="13">
        <f>tbl_pbp[[#This Row],[Kamara]]*tbl_pbp[[#This Row],[Impactful Play]]</f>
        <v>0</v>
      </c>
      <c r="AJ4512" s="13">
        <f>tbl_pbp[[#This Row],[Thomas]]*tbl_pbp[[#This Row],[Impactful Play]]</f>
        <v>0</v>
      </c>
      <c r="AK4512" s="13" t="str">
        <f>VLOOKUP(tbl_pbp[[#This Row],[Play Saints Win % Increase]], tbl_impact[],3,TRUE)</f>
        <v>Scented (0 to +5%)</v>
      </c>
    </row>
    <row r="4513" spans="1:37">
      <c r="A4513" s="1">
        <v>17</v>
      </c>
      <c r="B4513" s="5">
        <v>0.24399999999999999</v>
      </c>
      <c r="C4513" t="s">
        <v>5779</v>
      </c>
      <c r="D4513">
        <v>0</v>
      </c>
      <c r="E4513">
        <v>0</v>
      </c>
      <c r="F4513">
        <v>1</v>
      </c>
      <c r="G4513">
        <v>0</v>
      </c>
      <c r="H4513">
        <v>0</v>
      </c>
      <c r="I4513">
        <v>12</v>
      </c>
      <c r="J4513">
        <v>36</v>
      </c>
      <c r="K4513" t="s">
        <v>167</v>
      </c>
      <c r="L4513">
        <v>4</v>
      </c>
      <c r="M4513">
        <v>64</v>
      </c>
      <c r="N4513" t="s">
        <v>5780</v>
      </c>
      <c r="O4513" t="s">
        <v>332</v>
      </c>
      <c r="P4513" t="s">
        <v>66</v>
      </c>
      <c r="Q4513" t="s">
        <v>67</v>
      </c>
      <c r="R4513" t="s">
        <v>68</v>
      </c>
      <c r="S4513" t="s">
        <v>204</v>
      </c>
      <c r="T4513" t="s">
        <v>5777</v>
      </c>
      <c r="U4513" t="s">
        <v>5781</v>
      </c>
      <c r="V4513" t="s">
        <v>5720</v>
      </c>
      <c r="X4513" t="str">
        <f>VLOOKUP(pbp!V1746, games!$B$2:$R$40, 3, FALSE)</f>
        <v>2019-11-24T18:00Z</v>
      </c>
      <c r="Y4513">
        <f>VLOOKUP(1*V4513,NFLGames!$H$11:$H$555,1,FALSE)</f>
        <v>401220215</v>
      </c>
      <c r="Z4513">
        <f>VLOOKUP($Y4513, NFLGames!$H$11:$K$555,2,FALSE)</f>
        <v>2020</v>
      </c>
      <c r="AA4513">
        <f>VLOOKUP($Y4513, NFLGames!$H$11:$K$555,3,FALSE)</f>
        <v>12</v>
      </c>
      <c r="AB4513" s="6">
        <f>IF(A4514=0, 0, AH4514-tbl_pbp[[#This Row],[Saints Win %]])</f>
        <v>-2.0000000000000018E-2</v>
      </c>
      <c r="AE4513">
        <f>ABS(tbl_pbp[[#This Row],[play.homeScore]]-tbl_pbp[[#This Row],[play.awayScore]])</f>
        <v>0</v>
      </c>
      <c r="AF4513">
        <f>IF(tbl_pbp[[#This Row],[Play Saints Win % Increase]]&gt;=$AF$4,1,0)</f>
        <v>0</v>
      </c>
      <c r="AG4513" t="str">
        <f>VLOOKUP(tbl_pbp[[#This Row],[gameId]], games!$B$2:$T$40, 9, FALSE)</f>
        <v>new-orleans-saints</v>
      </c>
      <c r="AH4513" s="5">
        <f>IF(tbl_pbp[[#This Row],[AwayTeam]] &lt;&gt; "new-orleans-saints", tbl_pbp[[#This Row],[homeWinPercentage]], 1-tbl_pbp[[#This Row],[homeWinPercentage]])</f>
        <v>0.75600000000000001</v>
      </c>
      <c r="AI4513" s="13">
        <f>tbl_pbp[[#This Row],[Kamara]]*tbl_pbp[[#This Row],[Impactful Play]]</f>
        <v>0</v>
      </c>
      <c r="AJ4513" s="13">
        <f>tbl_pbp[[#This Row],[Thomas]]*tbl_pbp[[#This Row],[Impactful Play]]</f>
        <v>0</v>
      </c>
      <c r="AK4513" s="13" t="str">
        <f>VLOOKUP(tbl_pbp[[#This Row],[Play Saints Win % Increase]], tbl_impact[],3,TRUE)</f>
        <v>Bad (0 to -5%)</v>
      </c>
    </row>
    <row r="4514" spans="1:37">
      <c r="A4514" s="1">
        <v>18</v>
      </c>
      <c r="B4514" s="5">
        <v>0.26400000000000001</v>
      </c>
      <c r="C4514" t="s">
        <v>5782</v>
      </c>
      <c r="D4514">
        <v>0</v>
      </c>
      <c r="E4514">
        <v>0</v>
      </c>
      <c r="F4514">
        <v>1</v>
      </c>
      <c r="G4514">
        <v>0</v>
      </c>
      <c r="H4514">
        <v>0</v>
      </c>
      <c r="I4514">
        <v>10</v>
      </c>
      <c r="J4514">
        <v>72</v>
      </c>
      <c r="K4514" t="s">
        <v>29</v>
      </c>
      <c r="L4514">
        <v>1</v>
      </c>
      <c r="M4514">
        <v>72</v>
      </c>
      <c r="N4514" t="s">
        <v>5783</v>
      </c>
      <c r="O4514" t="s">
        <v>332</v>
      </c>
      <c r="P4514" t="s">
        <v>266</v>
      </c>
      <c r="Q4514" t="s">
        <v>267</v>
      </c>
      <c r="S4514" t="s">
        <v>33</v>
      </c>
      <c r="T4514" t="s">
        <v>1005</v>
      </c>
      <c r="U4514" t="s">
        <v>5784</v>
      </c>
      <c r="V4514" t="s">
        <v>5720</v>
      </c>
      <c r="X4514" t="str">
        <f>VLOOKUP(pbp!V1747, games!$B$2:$R$40, 3, FALSE)</f>
        <v>2019-11-24T18:00Z</v>
      </c>
      <c r="Y4514">
        <f>VLOOKUP(1*V4514,NFLGames!$H$11:$H$555,1,FALSE)</f>
        <v>401220215</v>
      </c>
      <c r="Z4514">
        <f>VLOOKUP($Y4514, NFLGames!$H$11:$K$555,2,FALSE)</f>
        <v>2020</v>
      </c>
      <c r="AA4514">
        <f>VLOOKUP($Y4514, NFLGames!$H$11:$K$555,3,FALSE)</f>
        <v>12</v>
      </c>
      <c r="AB4514" s="6">
        <f>IF(A4515=0, 0, AH4515-tbl_pbp[[#This Row],[Saints Win %]])</f>
        <v>-1.0000000000000009E-3</v>
      </c>
      <c r="AE4514">
        <f>ABS(tbl_pbp[[#This Row],[play.homeScore]]-tbl_pbp[[#This Row],[play.awayScore]])</f>
        <v>0</v>
      </c>
      <c r="AF4514">
        <f>IF(tbl_pbp[[#This Row],[Play Saints Win % Increase]]&gt;=$AF$4,1,0)</f>
        <v>0</v>
      </c>
      <c r="AG4514" t="str">
        <f>VLOOKUP(tbl_pbp[[#This Row],[gameId]], games!$B$2:$T$40, 9, FALSE)</f>
        <v>new-orleans-saints</v>
      </c>
      <c r="AH4514" s="5">
        <f>IF(tbl_pbp[[#This Row],[AwayTeam]] &lt;&gt; "new-orleans-saints", tbl_pbp[[#This Row],[homeWinPercentage]], 1-tbl_pbp[[#This Row],[homeWinPercentage]])</f>
        <v>0.73599999999999999</v>
      </c>
      <c r="AI4514" s="13">
        <f>tbl_pbp[[#This Row],[Kamara]]*tbl_pbp[[#This Row],[Impactful Play]]</f>
        <v>0</v>
      </c>
      <c r="AJ4514" s="13">
        <f>tbl_pbp[[#This Row],[Thomas]]*tbl_pbp[[#This Row],[Impactful Play]]</f>
        <v>0</v>
      </c>
      <c r="AK4514" s="13" t="str">
        <f>VLOOKUP(tbl_pbp[[#This Row],[Play Saints Win % Increase]], tbl_impact[],3,TRUE)</f>
        <v>Bad (0 to -5%)</v>
      </c>
    </row>
    <row r="4515" spans="1:37">
      <c r="A4515" s="1">
        <v>19</v>
      </c>
      <c r="B4515" s="5">
        <v>0.26500000000000001</v>
      </c>
      <c r="C4515" t="s">
        <v>5785</v>
      </c>
      <c r="D4515">
        <v>0</v>
      </c>
      <c r="E4515">
        <v>0</v>
      </c>
      <c r="F4515">
        <v>1</v>
      </c>
      <c r="G4515">
        <v>0</v>
      </c>
      <c r="H4515">
        <v>0</v>
      </c>
      <c r="I4515">
        <v>6</v>
      </c>
      <c r="J4515">
        <v>68</v>
      </c>
      <c r="K4515" t="s">
        <v>29</v>
      </c>
      <c r="L4515">
        <v>2</v>
      </c>
      <c r="M4515">
        <v>68</v>
      </c>
      <c r="N4515" t="s">
        <v>5786</v>
      </c>
      <c r="O4515" t="s">
        <v>198</v>
      </c>
      <c r="P4515" t="s">
        <v>45</v>
      </c>
      <c r="Q4515" t="s">
        <v>46</v>
      </c>
      <c r="R4515" t="s">
        <v>47</v>
      </c>
      <c r="S4515" t="s">
        <v>60</v>
      </c>
      <c r="T4515" t="s">
        <v>129</v>
      </c>
      <c r="U4515" t="s">
        <v>5787</v>
      </c>
      <c r="V4515" t="s">
        <v>5720</v>
      </c>
      <c r="X4515" t="str">
        <f>VLOOKUP(pbp!V1748, games!$B$2:$R$40, 3, FALSE)</f>
        <v>2019-11-24T18:00Z</v>
      </c>
      <c r="Y4515">
        <f>VLOOKUP(1*V4515,NFLGames!$H$11:$H$555,1,FALSE)</f>
        <v>401220215</v>
      </c>
      <c r="Z4515">
        <f>VLOOKUP($Y4515, NFLGames!$H$11:$K$555,2,FALSE)</f>
        <v>2020</v>
      </c>
      <c r="AA4515">
        <f>VLOOKUP($Y4515, NFLGames!$H$11:$K$555,3,FALSE)</f>
        <v>12</v>
      </c>
      <c r="AB4515" s="6">
        <f>IF(A4516=0, 0, AH4516-tbl_pbp[[#This Row],[Saints Win %]])</f>
        <v>-4.1999999999999926E-2</v>
      </c>
      <c r="AC4515">
        <v>1</v>
      </c>
      <c r="AE4515">
        <f>ABS(tbl_pbp[[#This Row],[play.homeScore]]-tbl_pbp[[#This Row],[play.awayScore]])</f>
        <v>0</v>
      </c>
      <c r="AF4515">
        <f>IF(tbl_pbp[[#This Row],[Play Saints Win % Increase]]&gt;=$AF$4,1,0)</f>
        <v>0</v>
      </c>
      <c r="AG4515" t="str">
        <f>VLOOKUP(tbl_pbp[[#This Row],[gameId]], games!$B$2:$T$40, 9, FALSE)</f>
        <v>new-orleans-saints</v>
      </c>
      <c r="AH4515" s="5">
        <f>IF(tbl_pbp[[#This Row],[AwayTeam]] &lt;&gt; "new-orleans-saints", tbl_pbp[[#This Row],[homeWinPercentage]], 1-tbl_pbp[[#This Row],[homeWinPercentage]])</f>
        <v>0.73499999999999999</v>
      </c>
      <c r="AI4515" s="13">
        <f>tbl_pbp[[#This Row],[Kamara]]*tbl_pbp[[#This Row],[Impactful Play]]</f>
        <v>0</v>
      </c>
      <c r="AJ4515" s="13">
        <f>tbl_pbp[[#This Row],[Thomas]]*tbl_pbp[[#This Row],[Impactful Play]]</f>
        <v>0</v>
      </c>
      <c r="AK4515" s="13" t="str">
        <f>VLOOKUP(tbl_pbp[[#This Row],[Play Saints Win % Increase]], tbl_impact[],3,TRUE)</f>
        <v>Bad (0 to -5%)</v>
      </c>
    </row>
    <row r="4516" spans="1:37">
      <c r="A4516" s="1">
        <v>20</v>
      </c>
      <c r="B4516" s="5">
        <v>0.307</v>
      </c>
      <c r="C4516" t="s">
        <v>5788</v>
      </c>
      <c r="D4516">
        <v>0</v>
      </c>
      <c r="E4516">
        <v>0</v>
      </c>
      <c r="F4516">
        <v>1</v>
      </c>
      <c r="G4516">
        <v>0</v>
      </c>
      <c r="H4516">
        <v>0</v>
      </c>
      <c r="I4516">
        <v>5</v>
      </c>
      <c r="J4516">
        <v>67</v>
      </c>
      <c r="K4516" t="s">
        <v>29</v>
      </c>
      <c r="L4516">
        <v>3</v>
      </c>
      <c r="M4516">
        <v>67</v>
      </c>
      <c r="N4516" t="s">
        <v>5789</v>
      </c>
      <c r="O4516" t="s">
        <v>961</v>
      </c>
      <c r="P4516" t="s">
        <v>167</v>
      </c>
      <c r="Q4516" t="s">
        <v>168</v>
      </c>
      <c r="S4516" t="s">
        <v>42</v>
      </c>
      <c r="T4516" t="s">
        <v>438</v>
      </c>
      <c r="U4516" t="s">
        <v>5790</v>
      </c>
      <c r="V4516" t="s">
        <v>5720</v>
      </c>
      <c r="X4516" t="str">
        <f>VLOOKUP(pbp!V1749, games!$B$2:$R$40, 3, FALSE)</f>
        <v>2019-11-24T18:00Z</v>
      </c>
      <c r="Y4516">
        <f>VLOOKUP(1*V4516,NFLGames!$H$11:$H$555,1,FALSE)</f>
        <v>401220215</v>
      </c>
      <c r="Z4516">
        <f>VLOOKUP($Y4516, NFLGames!$H$11:$K$555,2,FALSE)</f>
        <v>2020</v>
      </c>
      <c r="AA4516">
        <f>VLOOKUP($Y4516, NFLGames!$H$11:$K$555,3,FALSE)</f>
        <v>12</v>
      </c>
      <c r="AB4516" s="6">
        <f>IF(A4517=0, 0, AH4517-tbl_pbp[[#This Row],[Saints Win %]])</f>
        <v>2.0000000000000018E-2</v>
      </c>
      <c r="AE4516">
        <f>ABS(tbl_pbp[[#This Row],[play.homeScore]]-tbl_pbp[[#This Row],[play.awayScore]])</f>
        <v>0</v>
      </c>
      <c r="AF4516">
        <f>IF(tbl_pbp[[#This Row],[Play Saints Win % Increase]]&gt;=$AF$4,1,0)</f>
        <v>0</v>
      </c>
      <c r="AG4516" t="str">
        <f>VLOOKUP(tbl_pbp[[#This Row],[gameId]], games!$B$2:$T$40, 9, FALSE)</f>
        <v>new-orleans-saints</v>
      </c>
      <c r="AH4516" s="5">
        <f>IF(tbl_pbp[[#This Row],[AwayTeam]] &lt;&gt; "new-orleans-saints", tbl_pbp[[#This Row],[homeWinPercentage]], 1-tbl_pbp[[#This Row],[homeWinPercentage]])</f>
        <v>0.69300000000000006</v>
      </c>
      <c r="AI4516" s="13">
        <f>tbl_pbp[[#This Row],[Kamara]]*tbl_pbp[[#This Row],[Impactful Play]]</f>
        <v>0</v>
      </c>
      <c r="AJ4516" s="13">
        <f>tbl_pbp[[#This Row],[Thomas]]*tbl_pbp[[#This Row],[Impactful Play]]</f>
        <v>0</v>
      </c>
      <c r="AK4516" s="13" t="str">
        <f>VLOOKUP(tbl_pbp[[#This Row],[Play Saints Win % Increase]], tbl_impact[],3,TRUE)</f>
        <v>Scented (0 to +5%)</v>
      </c>
    </row>
    <row r="4517" spans="1:37">
      <c r="A4517" s="1">
        <v>21</v>
      </c>
      <c r="B4517" s="5">
        <v>0.28699999999999998</v>
      </c>
      <c r="C4517" t="s">
        <v>5791</v>
      </c>
      <c r="D4517">
        <v>0</v>
      </c>
      <c r="E4517">
        <v>0</v>
      </c>
      <c r="F4517">
        <v>1</v>
      </c>
      <c r="G4517">
        <v>0</v>
      </c>
      <c r="H4517">
        <v>0</v>
      </c>
      <c r="I4517">
        <v>10</v>
      </c>
      <c r="J4517">
        <v>72</v>
      </c>
      <c r="K4517" t="s">
        <v>29</v>
      </c>
      <c r="L4517">
        <v>4</v>
      </c>
      <c r="M4517">
        <v>72</v>
      </c>
      <c r="N4517" t="s">
        <v>5792</v>
      </c>
      <c r="O4517" t="s">
        <v>5793</v>
      </c>
      <c r="P4517" t="s">
        <v>66</v>
      </c>
      <c r="Q4517" t="s">
        <v>67</v>
      </c>
      <c r="R4517" t="s">
        <v>68</v>
      </c>
      <c r="S4517" t="s">
        <v>1081</v>
      </c>
      <c r="T4517" t="s">
        <v>1005</v>
      </c>
      <c r="U4517" t="s">
        <v>5794</v>
      </c>
      <c r="V4517" t="s">
        <v>5720</v>
      </c>
      <c r="X4517" t="str">
        <f>VLOOKUP(pbp!V1750, games!$B$2:$R$40, 3, FALSE)</f>
        <v>2019-11-24T18:00Z</v>
      </c>
      <c r="Y4517">
        <f>VLOOKUP(1*V4517,NFLGames!$H$11:$H$555,1,FALSE)</f>
        <v>401220215</v>
      </c>
      <c r="Z4517">
        <f>VLOOKUP($Y4517, NFLGames!$H$11:$K$555,2,FALSE)</f>
        <v>2020</v>
      </c>
      <c r="AA4517">
        <f>VLOOKUP($Y4517, NFLGames!$H$11:$K$555,3,FALSE)</f>
        <v>12</v>
      </c>
      <c r="AB4517" s="6">
        <f>IF(A4518=0, 0, AH4518-tbl_pbp[[#This Row],[Saints Win %]])</f>
        <v>0.10999999999999988</v>
      </c>
      <c r="AE4517">
        <f>ABS(tbl_pbp[[#This Row],[play.homeScore]]-tbl_pbp[[#This Row],[play.awayScore]])</f>
        <v>0</v>
      </c>
      <c r="AF4517">
        <f>IF(tbl_pbp[[#This Row],[Play Saints Win % Increase]]&gt;=$AF$4,1,0)</f>
        <v>1</v>
      </c>
      <c r="AG4517" t="str">
        <f>VLOOKUP(tbl_pbp[[#This Row],[gameId]], games!$B$2:$T$40, 9, FALSE)</f>
        <v>new-orleans-saints</v>
      </c>
      <c r="AH4517" s="5">
        <f>IF(tbl_pbp[[#This Row],[AwayTeam]] &lt;&gt; "new-orleans-saints", tbl_pbp[[#This Row],[homeWinPercentage]], 1-tbl_pbp[[#This Row],[homeWinPercentage]])</f>
        <v>0.71300000000000008</v>
      </c>
      <c r="AI4517" s="13">
        <f>tbl_pbp[[#This Row],[Kamara]]*tbl_pbp[[#This Row],[Impactful Play]]</f>
        <v>0</v>
      </c>
      <c r="AJ4517" s="13">
        <f>tbl_pbp[[#This Row],[Thomas]]*tbl_pbp[[#This Row],[Impactful Play]]</f>
        <v>0</v>
      </c>
      <c r="AK4517" s="13" t="str">
        <f>VLOOKUP(tbl_pbp[[#This Row],[Play Saints Win % Increase]], tbl_impact[],3,TRUE)</f>
        <v>Fragrant (10% to 20%)</v>
      </c>
    </row>
    <row r="4518" spans="1:37">
      <c r="A4518" s="1">
        <v>22</v>
      </c>
      <c r="B4518" s="5">
        <v>0.17699999999999999</v>
      </c>
      <c r="C4518" t="s">
        <v>5795</v>
      </c>
      <c r="D4518">
        <v>0</v>
      </c>
      <c r="E4518">
        <v>0</v>
      </c>
      <c r="F4518">
        <v>1</v>
      </c>
      <c r="G4518">
        <v>0</v>
      </c>
      <c r="H4518">
        <v>0</v>
      </c>
      <c r="I4518">
        <v>10</v>
      </c>
      <c r="J4518">
        <v>15</v>
      </c>
      <c r="K4518" t="s">
        <v>167</v>
      </c>
      <c r="L4518">
        <v>1</v>
      </c>
      <c r="M4518">
        <v>85</v>
      </c>
      <c r="N4518" t="s">
        <v>5796</v>
      </c>
      <c r="O4518" t="s">
        <v>5793</v>
      </c>
      <c r="P4518" t="s">
        <v>45</v>
      </c>
      <c r="Q4518" t="s">
        <v>46</v>
      </c>
      <c r="R4518" t="s">
        <v>47</v>
      </c>
      <c r="S4518" t="s">
        <v>33</v>
      </c>
      <c r="T4518" t="s">
        <v>5797</v>
      </c>
      <c r="U4518" t="s">
        <v>5798</v>
      </c>
      <c r="V4518" t="s">
        <v>5720</v>
      </c>
      <c r="X4518" t="str">
        <f>VLOOKUP(pbp!V1751, games!$B$2:$R$40, 3, FALSE)</f>
        <v>2019-11-24T18:00Z</v>
      </c>
      <c r="Y4518">
        <f>VLOOKUP(1*V4518,NFLGames!$H$11:$H$555,1,FALSE)</f>
        <v>401220215</v>
      </c>
      <c r="Z4518">
        <f>VLOOKUP($Y4518, NFLGames!$H$11:$K$555,2,FALSE)</f>
        <v>2020</v>
      </c>
      <c r="AA4518">
        <f>VLOOKUP($Y4518, NFLGames!$H$11:$K$555,3,FALSE)</f>
        <v>12</v>
      </c>
      <c r="AB4518" s="6">
        <f>IF(A4519=0, 0, AH4519-tbl_pbp[[#This Row],[Saints Win %]])</f>
        <v>-2.4999999999999911E-2</v>
      </c>
      <c r="AE4518">
        <f>ABS(tbl_pbp[[#This Row],[play.homeScore]]-tbl_pbp[[#This Row],[play.awayScore]])</f>
        <v>0</v>
      </c>
      <c r="AF4518">
        <f>IF(tbl_pbp[[#This Row],[Play Saints Win % Increase]]&gt;=$AF$4,1,0)</f>
        <v>0</v>
      </c>
      <c r="AG4518" t="str">
        <f>VLOOKUP(tbl_pbp[[#This Row],[gameId]], games!$B$2:$T$40, 9, FALSE)</f>
        <v>new-orleans-saints</v>
      </c>
      <c r="AH4518" s="5">
        <f>IF(tbl_pbp[[#This Row],[AwayTeam]] &lt;&gt; "new-orleans-saints", tbl_pbp[[#This Row],[homeWinPercentage]], 1-tbl_pbp[[#This Row],[homeWinPercentage]])</f>
        <v>0.82299999999999995</v>
      </c>
      <c r="AI4518" s="13">
        <f>tbl_pbp[[#This Row],[Kamara]]*tbl_pbp[[#This Row],[Impactful Play]]</f>
        <v>0</v>
      </c>
      <c r="AJ4518" s="13">
        <f>tbl_pbp[[#This Row],[Thomas]]*tbl_pbp[[#This Row],[Impactful Play]]</f>
        <v>0</v>
      </c>
      <c r="AK4518" s="13" t="str">
        <f>VLOOKUP(tbl_pbp[[#This Row],[Play Saints Win % Increase]], tbl_impact[],3,TRUE)</f>
        <v>Bad (0 to -5%)</v>
      </c>
    </row>
    <row r="4519" spans="1:37">
      <c r="A4519" s="1">
        <v>23</v>
      </c>
      <c r="B4519" s="5">
        <v>0.20200000000000001</v>
      </c>
      <c r="C4519" t="s">
        <v>5799</v>
      </c>
      <c r="D4519">
        <v>0</v>
      </c>
      <c r="E4519">
        <v>0</v>
      </c>
      <c r="F4519">
        <v>1</v>
      </c>
      <c r="G4519">
        <v>0</v>
      </c>
      <c r="H4519">
        <v>0</v>
      </c>
      <c r="I4519">
        <v>9</v>
      </c>
      <c r="J4519">
        <v>16</v>
      </c>
      <c r="K4519" t="s">
        <v>167</v>
      </c>
      <c r="L4519">
        <v>2</v>
      </c>
      <c r="M4519">
        <v>84</v>
      </c>
      <c r="N4519" t="s">
        <v>5800</v>
      </c>
      <c r="O4519" t="s">
        <v>4575</v>
      </c>
      <c r="P4519" t="s">
        <v>45</v>
      </c>
      <c r="Q4519" t="s">
        <v>46</v>
      </c>
      <c r="R4519" t="s">
        <v>47</v>
      </c>
      <c r="S4519" t="s">
        <v>210</v>
      </c>
      <c r="T4519" t="s">
        <v>5801</v>
      </c>
      <c r="U4519" t="s">
        <v>5802</v>
      </c>
      <c r="V4519" t="s">
        <v>5720</v>
      </c>
      <c r="X4519" t="str">
        <f>VLOOKUP(pbp!V1752, games!$B$2:$R$40, 3, FALSE)</f>
        <v>2019-11-24T18:00Z</v>
      </c>
      <c r="Y4519">
        <f>VLOOKUP(1*V4519,NFLGames!$H$11:$H$555,1,FALSE)</f>
        <v>401220215</v>
      </c>
      <c r="Z4519">
        <f>VLOOKUP($Y4519, NFLGames!$H$11:$K$555,2,FALSE)</f>
        <v>2020</v>
      </c>
      <c r="AA4519">
        <f>VLOOKUP($Y4519, NFLGames!$H$11:$K$555,3,FALSE)</f>
        <v>12</v>
      </c>
      <c r="AB4519" s="6">
        <f>IF(A4520=0, 0, AH4520-tbl_pbp[[#This Row],[Saints Win %]])</f>
        <v>-4.0000000000000036E-2</v>
      </c>
      <c r="AE4519">
        <f>ABS(tbl_pbp[[#This Row],[play.homeScore]]-tbl_pbp[[#This Row],[play.awayScore]])</f>
        <v>0</v>
      </c>
      <c r="AF4519">
        <f>IF(tbl_pbp[[#This Row],[Play Saints Win % Increase]]&gt;=$AF$4,1,0)</f>
        <v>0</v>
      </c>
      <c r="AG4519" t="str">
        <f>VLOOKUP(tbl_pbp[[#This Row],[gameId]], games!$B$2:$T$40, 9, FALSE)</f>
        <v>new-orleans-saints</v>
      </c>
      <c r="AH4519" s="5">
        <f>IF(tbl_pbp[[#This Row],[AwayTeam]] &lt;&gt; "new-orleans-saints", tbl_pbp[[#This Row],[homeWinPercentage]], 1-tbl_pbp[[#This Row],[homeWinPercentage]])</f>
        <v>0.79800000000000004</v>
      </c>
      <c r="AI4519" s="13">
        <f>tbl_pbp[[#This Row],[Kamara]]*tbl_pbp[[#This Row],[Impactful Play]]</f>
        <v>0</v>
      </c>
      <c r="AJ4519" s="13">
        <f>tbl_pbp[[#This Row],[Thomas]]*tbl_pbp[[#This Row],[Impactful Play]]</f>
        <v>0</v>
      </c>
      <c r="AK4519" s="13" t="str">
        <f>VLOOKUP(tbl_pbp[[#This Row],[Play Saints Win % Increase]], tbl_impact[],3,TRUE)</f>
        <v>Bad (0 to -5%)</v>
      </c>
    </row>
    <row r="4520" spans="1:37">
      <c r="A4520" s="1">
        <v>24</v>
      </c>
      <c r="B4520" s="5">
        <v>0.24199999999999999</v>
      </c>
      <c r="C4520" t="s">
        <v>5803</v>
      </c>
      <c r="D4520">
        <v>0</v>
      </c>
      <c r="E4520">
        <v>0</v>
      </c>
      <c r="F4520">
        <v>1</v>
      </c>
      <c r="G4520">
        <v>0</v>
      </c>
      <c r="H4520">
        <v>0</v>
      </c>
      <c r="I4520">
        <v>9</v>
      </c>
      <c r="J4520">
        <v>16</v>
      </c>
      <c r="K4520" t="s">
        <v>167</v>
      </c>
      <c r="L4520">
        <v>3</v>
      </c>
      <c r="M4520">
        <v>84</v>
      </c>
      <c r="N4520" t="s">
        <v>5804</v>
      </c>
      <c r="O4520" t="s">
        <v>340</v>
      </c>
      <c r="P4520" t="s">
        <v>45</v>
      </c>
      <c r="Q4520" t="s">
        <v>46</v>
      </c>
      <c r="R4520" t="s">
        <v>47</v>
      </c>
      <c r="S4520" t="s">
        <v>139</v>
      </c>
      <c r="T4520" t="s">
        <v>5801</v>
      </c>
      <c r="U4520" t="s">
        <v>5805</v>
      </c>
      <c r="V4520" t="s">
        <v>5720</v>
      </c>
      <c r="X4520" t="str">
        <f>VLOOKUP(pbp!V1753, games!$B$2:$R$40, 3, FALSE)</f>
        <v>2019-11-24T18:00Z</v>
      </c>
      <c r="Y4520">
        <f>VLOOKUP(1*V4520,NFLGames!$H$11:$H$555,1,FALSE)</f>
        <v>401220215</v>
      </c>
      <c r="Z4520">
        <f>VLOOKUP($Y4520, NFLGames!$H$11:$K$555,2,FALSE)</f>
        <v>2020</v>
      </c>
      <c r="AA4520">
        <f>VLOOKUP($Y4520, NFLGames!$H$11:$K$555,3,FALSE)</f>
        <v>12</v>
      </c>
      <c r="AB4520" s="6">
        <f>IF(A4521=0, 0, AH4521-tbl_pbp[[#This Row],[Saints Win %]])</f>
        <v>-1.8000000000000016E-2</v>
      </c>
      <c r="AE4520">
        <f>ABS(tbl_pbp[[#This Row],[play.homeScore]]-tbl_pbp[[#This Row],[play.awayScore]])</f>
        <v>0</v>
      </c>
      <c r="AF4520">
        <f>IF(tbl_pbp[[#This Row],[Play Saints Win % Increase]]&gt;=$AF$4,1,0)</f>
        <v>0</v>
      </c>
      <c r="AG4520" t="str">
        <f>VLOOKUP(tbl_pbp[[#This Row],[gameId]], games!$B$2:$T$40, 9, FALSE)</f>
        <v>new-orleans-saints</v>
      </c>
      <c r="AH4520" s="5">
        <f>IF(tbl_pbp[[#This Row],[AwayTeam]] &lt;&gt; "new-orleans-saints", tbl_pbp[[#This Row],[homeWinPercentage]], 1-tbl_pbp[[#This Row],[homeWinPercentage]])</f>
        <v>0.75800000000000001</v>
      </c>
      <c r="AI4520" s="13">
        <f>tbl_pbp[[#This Row],[Kamara]]*tbl_pbp[[#This Row],[Impactful Play]]</f>
        <v>0</v>
      </c>
      <c r="AJ4520" s="13">
        <f>tbl_pbp[[#This Row],[Thomas]]*tbl_pbp[[#This Row],[Impactful Play]]</f>
        <v>0</v>
      </c>
      <c r="AK4520" s="13" t="str">
        <f>VLOOKUP(tbl_pbp[[#This Row],[Play Saints Win % Increase]], tbl_impact[],3,TRUE)</f>
        <v>Bad (0 to -5%)</v>
      </c>
    </row>
    <row r="4521" spans="1:37">
      <c r="A4521" s="1">
        <v>25</v>
      </c>
      <c r="B4521" s="5">
        <v>0.26</v>
      </c>
      <c r="C4521" t="s">
        <v>5806</v>
      </c>
      <c r="D4521">
        <v>0</v>
      </c>
      <c r="E4521">
        <v>0</v>
      </c>
      <c r="F4521">
        <v>1</v>
      </c>
      <c r="G4521">
        <v>0</v>
      </c>
      <c r="H4521">
        <v>0</v>
      </c>
      <c r="I4521">
        <v>4</v>
      </c>
      <c r="J4521">
        <v>21</v>
      </c>
      <c r="K4521" t="s">
        <v>167</v>
      </c>
      <c r="L4521">
        <v>4</v>
      </c>
      <c r="M4521">
        <v>79</v>
      </c>
      <c r="N4521" t="s">
        <v>5807</v>
      </c>
      <c r="O4521" t="s">
        <v>3717</v>
      </c>
      <c r="P4521" t="s">
        <v>66</v>
      </c>
      <c r="Q4521" t="s">
        <v>67</v>
      </c>
      <c r="R4521" t="s">
        <v>68</v>
      </c>
      <c r="S4521" t="s">
        <v>69</v>
      </c>
      <c r="T4521" t="s">
        <v>5808</v>
      </c>
      <c r="U4521" t="s">
        <v>5809</v>
      </c>
      <c r="V4521" t="s">
        <v>5720</v>
      </c>
      <c r="X4521" t="str">
        <f>VLOOKUP(pbp!V1754, games!$B$2:$R$40, 3, FALSE)</f>
        <v>2019-11-24T18:00Z</v>
      </c>
      <c r="Y4521">
        <f>VLOOKUP(1*V4521,NFLGames!$H$11:$H$555,1,FALSE)</f>
        <v>401220215</v>
      </c>
      <c r="Z4521">
        <f>VLOOKUP($Y4521, NFLGames!$H$11:$K$555,2,FALSE)</f>
        <v>2020</v>
      </c>
      <c r="AA4521">
        <f>VLOOKUP($Y4521, NFLGames!$H$11:$K$555,3,FALSE)</f>
        <v>12</v>
      </c>
      <c r="AB4521" s="6">
        <f>IF(A4522=0, 0, AH4522-tbl_pbp[[#This Row],[Saints Win %]])</f>
        <v>2.0000000000000018E-3</v>
      </c>
      <c r="AE4521">
        <f>ABS(tbl_pbp[[#This Row],[play.homeScore]]-tbl_pbp[[#This Row],[play.awayScore]])</f>
        <v>0</v>
      </c>
      <c r="AF4521">
        <f>IF(tbl_pbp[[#This Row],[Play Saints Win % Increase]]&gt;=$AF$4,1,0)</f>
        <v>0</v>
      </c>
      <c r="AG4521" t="str">
        <f>VLOOKUP(tbl_pbp[[#This Row],[gameId]], games!$B$2:$T$40, 9, FALSE)</f>
        <v>new-orleans-saints</v>
      </c>
      <c r="AH4521" s="5">
        <f>IF(tbl_pbp[[#This Row],[AwayTeam]] &lt;&gt; "new-orleans-saints", tbl_pbp[[#This Row],[homeWinPercentage]], 1-tbl_pbp[[#This Row],[homeWinPercentage]])</f>
        <v>0.74</v>
      </c>
      <c r="AI4521" s="13">
        <f>tbl_pbp[[#This Row],[Kamara]]*tbl_pbp[[#This Row],[Impactful Play]]</f>
        <v>0</v>
      </c>
      <c r="AJ4521" s="13">
        <f>tbl_pbp[[#This Row],[Thomas]]*tbl_pbp[[#This Row],[Impactful Play]]</f>
        <v>0</v>
      </c>
      <c r="AK4521" s="13" t="str">
        <f>VLOOKUP(tbl_pbp[[#This Row],[Play Saints Win % Increase]], tbl_impact[],3,TRUE)</f>
        <v>Scented (0 to +5%)</v>
      </c>
    </row>
    <row r="4522" spans="1:37">
      <c r="A4522" s="1">
        <v>26</v>
      </c>
      <c r="B4522" s="5">
        <v>0.25800000000000001</v>
      </c>
      <c r="C4522" t="s">
        <v>5810</v>
      </c>
      <c r="D4522">
        <v>0</v>
      </c>
      <c r="E4522">
        <v>0</v>
      </c>
      <c r="F4522">
        <v>1</v>
      </c>
      <c r="G4522">
        <v>0</v>
      </c>
      <c r="H4522">
        <v>0</v>
      </c>
      <c r="I4522">
        <v>10</v>
      </c>
      <c r="J4522">
        <v>74</v>
      </c>
      <c r="K4522" t="s">
        <v>29</v>
      </c>
      <c r="L4522">
        <v>1</v>
      </c>
      <c r="M4522">
        <v>74</v>
      </c>
      <c r="N4522" t="s">
        <v>5811</v>
      </c>
      <c r="O4522" t="s">
        <v>4171</v>
      </c>
      <c r="P4522" t="s">
        <v>30</v>
      </c>
      <c r="Q4522" t="s">
        <v>31</v>
      </c>
      <c r="R4522" t="s">
        <v>32</v>
      </c>
      <c r="S4522" t="s">
        <v>33</v>
      </c>
      <c r="T4522" t="s">
        <v>221</v>
      </c>
      <c r="U4522" t="s">
        <v>2097</v>
      </c>
      <c r="V4522" t="s">
        <v>5720</v>
      </c>
      <c r="X4522" t="str">
        <f>VLOOKUP(pbp!V1755, games!$B$2:$R$40, 3, FALSE)</f>
        <v>2019-11-24T18:00Z</v>
      </c>
      <c r="Y4522">
        <f>VLOOKUP(1*V4522,NFLGames!$H$11:$H$555,1,FALSE)</f>
        <v>401220215</v>
      </c>
      <c r="Z4522">
        <f>VLOOKUP($Y4522, NFLGames!$H$11:$K$555,2,FALSE)</f>
        <v>2020</v>
      </c>
      <c r="AA4522">
        <f>VLOOKUP($Y4522, NFLGames!$H$11:$K$555,3,FALSE)</f>
        <v>12</v>
      </c>
      <c r="AB4522" s="6">
        <f>IF(A4523=0, 0, AH4523-tbl_pbp[[#This Row],[Saints Win %]])</f>
        <v>-2.0000000000000018E-2</v>
      </c>
      <c r="AE4522">
        <f>ABS(tbl_pbp[[#This Row],[play.homeScore]]-tbl_pbp[[#This Row],[play.awayScore]])</f>
        <v>0</v>
      </c>
      <c r="AF4522">
        <f>IF(tbl_pbp[[#This Row],[Play Saints Win % Increase]]&gt;=$AF$4,1,0)</f>
        <v>0</v>
      </c>
      <c r="AG4522" t="str">
        <f>VLOOKUP(tbl_pbp[[#This Row],[gameId]], games!$B$2:$T$40, 9, FALSE)</f>
        <v>new-orleans-saints</v>
      </c>
      <c r="AH4522" s="5">
        <f>IF(tbl_pbp[[#This Row],[AwayTeam]] &lt;&gt; "new-orleans-saints", tbl_pbp[[#This Row],[homeWinPercentage]], 1-tbl_pbp[[#This Row],[homeWinPercentage]])</f>
        <v>0.74199999999999999</v>
      </c>
      <c r="AI4522" s="13">
        <f>tbl_pbp[[#This Row],[Kamara]]*tbl_pbp[[#This Row],[Impactful Play]]</f>
        <v>0</v>
      </c>
      <c r="AJ4522" s="13">
        <f>tbl_pbp[[#This Row],[Thomas]]*tbl_pbp[[#This Row],[Impactful Play]]</f>
        <v>0</v>
      </c>
      <c r="AK4522" s="13" t="str">
        <f>VLOOKUP(tbl_pbp[[#This Row],[Play Saints Win % Increase]], tbl_impact[],3,TRUE)</f>
        <v>Bad (0 to -5%)</v>
      </c>
    </row>
    <row r="4523" spans="1:37">
      <c r="A4523" s="1">
        <v>27</v>
      </c>
      <c r="B4523" s="5">
        <v>0.27800000000000002</v>
      </c>
      <c r="C4523" t="s">
        <v>5812</v>
      </c>
      <c r="D4523">
        <v>0</v>
      </c>
      <c r="E4523">
        <v>0</v>
      </c>
      <c r="F4523">
        <v>1</v>
      </c>
      <c r="G4523">
        <v>0</v>
      </c>
      <c r="H4523">
        <v>0</v>
      </c>
      <c r="I4523">
        <v>8</v>
      </c>
      <c r="J4523">
        <v>72</v>
      </c>
      <c r="K4523" t="s">
        <v>29</v>
      </c>
      <c r="L4523">
        <v>2</v>
      </c>
      <c r="M4523">
        <v>72</v>
      </c>
      <c r="N4523" t="s">
        <v>5813</v>
      </c>
      <c r="O4523" t="s">
        <v>1147</v>
      </c>
      <c r="P4523" t="s">
        <v>45</v>
      </c>
      <c r="Q4523" t="s">
        <v>46</v>
      </c>
      <c r="R4523" t="s">
        <v>47</v>
      </c>
      <c r="S4523" t="s">
        <v>73</v>
      </c>
      <c r="T4523" t="s">
        <v>1005</v>
      </c>
      <c r="U4523" t="s">
        <v>5814</v>
      </c>
      <c r="V4523" t="s">
        <v>5720</v>
      </c>
      <c r="X4523" t="str">
        <f>VLOOKUP(pbp!V1756, games!$B$2:$R$40, 3, FALSE)</f>
        <v>2019-11-24T18:00Z</v>
      </c>
      <c r="Y4523">
        <f>VLOOKUP(1*V4523,NFLGames!$H$11:$H$555,1,FALSE)</f>
        <v>401220215</v>
      </c>
      <c r="Z4523">
        <f>VLOOKUP($Y4523, NFLGames!$H$11:$K$555,2,FALSE)</f>
        <v>2020</v>
      </c>
      <c r="AA4523">
        <f>VLOOKUP($Y4523, NFLGames!$H$11:$K$555,3,FALSE)</f>
        <v>12</v>
      </c>
      <c r="AB4523" s="6">
        <f>IF(A4524=0, 0, AH4524-tbl_pbp[[#This Row],[Saints Win %]])</f>
        <v>-9.8999999999999977E-2</v>
      </c>
      <c r="AE4523">
        <f>ABS(tbl_pbp[[#This Row],[play.homeScore]]-tbl_pbp[[#This Row],[play.awayScore]])</f>
        <v>0</v>
      </c>
      <c r="AF4523">
        <f>IF(tbl_pbp[[#This Row],[Play Saints Win % Increase]]&gt;=$AF$4,1,0)</f>
        <v>0</v>
      </c>
      <c r="AG4523" t="str">
        <f>VLOOKUP(tbl_pbp[[#This Row],[gameId]], games!$B$2:$T$40, 9, FALSE)</f>
        <v>new-orleans-saints</v>
      </c>
      <c r="AH4523" s="5">
        <f>IF(tbl_pbp[[#This Row],[AwayTeam]] &lt;&gt; "new-orleans-saints", tbl_pbp[[#This Row],[homeWinPercentage]], 1-tbl_pbp[[#This Row],[homeWinPercentage]])</f>
        <v>0.72199999999999998</v>
      </c>
      <c r="AI4523" s="13">
        <f>tbl_pbp[[#This Row],[Kamara]]*tbl_pbp[[#This Row],[Impactful Play]]</f>
        <v>0</v>
      </c>
      <c r="AJ4523" s="13">
        <f>tbl_pbp[[#This Row],[Thomas]]*tbl_pbp[[#This Row],[Impactful Play]]</f>
        <v>0</v>
      </c>
      <c r="AK4523" s="13" t="str">
        <f>VLOOKUP(tbl_pbp[[#This Row],[Play Saints Win % Increase]], tbl_impact[],3,TRUE)</f>
        <v>Smelly (worse than-5% -&gt; -10%)</v>
      </c>
    </row>
    <row r="4524" spans="1:37">
      <c r="A4524" s="1">
        <v>28</v>
      </c>
      <c r="B4524" s="5">
        <v>0.377</v>
      </c>
      <c r="C4524" t="s">
        <v>5815</v>
      </c>
      <c r="D4524">
        <v>0</v>
      </c>
      <c r="E4524">
        <v>0</v>
      </c>
      <c r="F4524">
        <v>1</v>
      </c>
      <c r="G4524">
        <v>0</v>
      </c>
      <c r="H4524">
        <v>0</v>
      </c>
      <c r="I4524">
        <v>4</v>
      </c>
      <c r="J4524">
        <v>68</v>
      </c>
      <c r="K4524" t="s">
        <v>29</v>
      </c>
      <c r="L4524">
        <v>3</v>
      </c>
      <c r="M4524">
        <v>68</v>
      </c>
      <c r="N4524" t="s">
        <v>5816</v>
      </c>
      <c r="O4524" t="s">
        <v>1311</v>
      </c>
      <c r="P4524" t="s">
        <v>30</v>
      </c>
      <c r="Q4524" t="s">
        <v>31</v>
      </c>
      <c r="R4524" t="s">
        <v>32</v>
      </c>
      <c r="S4524" t="s">
        <v>63</v>
      </c>
      <c r="T4524" t="s">
        <v>129</v>
      </c>
      <c r="U4524" t="s">
        <v>5817</v>
      </c>
      <c r="V4524" t="s">
        <v>5720</v>
      </c>
      <c r="X4524" t="str">
        <f>VLOOKUP(pbp!V1757, games!$B$2:$R$40, 3, FALSE)</f>
        <v>2019-11-24T18:00Z</v>
      </c>
      <c r="Y4524">
        <f>VLOOKUP(1*V4524,NFLGames!$H$11:$H$555,1,FALSE)</f>
        <v>401220215</v>
      </c>
      <c r="Z4524">
        <f>VLOOKUP($Y4524, NFLGames!$H$11:$K$555,2,FALSE)</f>
        <v>2020</v>
      </c>
      <c r="AA4524">
        <f>VLOOKUP($Y4524, NFLGames!$H$11:$K$555,3,FALSE)</f>
        <v>12</v>
      </c>
      <c r="AB4524" s="6">
        <f>IF(A4525=0, 0, AH4525-tbl_pbp[[#This Row],[Saints Win %]])</f>
        <v>0.129</v>
      </c>
      <c r="AE4524">
        <f>ABS(tbl_pbp[[#This Row],[play.homeScore]]-tbl_pbp[[#This Row],[play.awayScore]])</f>
        <v>0</v>
      </c>
      <c r="AF4524">
        <f>IF(tbl_pbp[[#This Row],[Play Saints Win % Increase]]&gt;=$AF$4,1,0)</f>
        <v>1</v>
      </c>
      <c r="AG4524" t="str">
        <f>VLOOKUP(tbl_pbp[[#This Row],[gameId]], games!$B$2:$T$40, 9, FALSE)</f>
        <v>new-orleans-saints</v>
      </c>
      <c r="AH4524" s="5">
        <f>IF(tbl_pbp[[#This Row],[AwayTeam]] &lt;&gt; "new-orleans-saints", tbl_pbp[[#This Row],[homeWinPercentage]], 1-tbl_pbp[[#This Row],[homeWinPercentage]])</f>
        <v>0.623</v>
      </c>
      <c r="AI4524" s="13">
        <f>tbl_pbp[[#This Row],[Kamara]]*tbl_pbp[[#This Row],[Impactful Play]]</f>
        <v>0</v>
      </c>
      <c r="AJ4524" s="13">
        <f>tbl_pbp[[#This Row],[Thomas]]*tbl_pbp[[#This Row],[Impactful Play]]</f>
        <v>0</v>
      </c>
      <c r="AK4524" s="13" t="str">
        <f>VLOOKUP(tbl_pbp[[#This Row],[Play Saints Win % Increase]], tbl_impact[],3,TRUE)</f>
        <v>Fragrant (10% to 20%)</v>
      </c>
    </row>
    <row r="4525" spans="1:37">
      <c r="A4525" s="1">
        <v>29</v>
      </c>
      <c r="B4525" s="5">
        <v>0.248</v>
      </c>
      <c r="C4525" t="s">
        <v>5818</v>
      </c>
      <c r="D4525">
        <v>0</v>
      </c>
      <c r="E4525">
        <v>0</v>
      </c>
      <c r="F4525">
        <v>1</v>
      </c>
      <c r="G4525">
        <v>0</v>
      </c>
      <c r="H4525">
        <v>0</v>
      </c>
      <c r="I4525">
        <v>1</v>
      </c>
      <c r="J4525">
        <v>65</v>
      </c>
      <c r="K4525" t="s">
        <v>29</v>
      </c>
      <c r="L4525">
        <v>4</v>
      </c>
      <c r="M4525">
        <v>65</v>
      </c>
      <c r="N4525" t="s">
        <v>5819</v>
      </c>
      <c r="O4525" t="s">
        <v>589</v>
      </c>
      <c r="P4525" t="s">
        <v>94</v>
      </c>
      <c r="Q4525" t="s">
        <v>95</v>
      </c>
      <c r="R4525" t="s">
        <v>96</v>
      </c>
      <c r="S4525" t="s">
        <v>424</v>
      </c>
      <c r="T4525" t="s">
        <v>202</v>
      </c>
      <c r="U4525" t="s">
        <v>5820</v>
      </c>
      <c r="V4525" t="s">
        <v>5720</v>
      </c>
      <c r="X4525" t="str">
        <f>VLOOKUP(pbp!V1758, games!$B$2:$R$40, 3, FALSE)</f>
        <v>2019-11-24T18:00Z</v>
      </c>
      <c r="Y4525">
        <f>VLOOKUP(1*V4525,NFLGames!$H$11:$H$555,1,FALSE)</f>
        <v>401220215</v>
      </c>
      <c r="Z4525">
        <f>VLOOKUP($Y4525, NFLGames!$H$11:$K$555,2,FALSE)</f>
        <v>2020</v>
      </c>
      <c r="AA4525">
        <f>VLOOKUP($Y4525, NFLGames!$H$11:$K$555,3,FALSE)</f>
        <v>12</v>
      </c>
      <c r="AB4525" s="6">
        <f>IF(A4526=0, 0, AH4526-tbl_pbp[[#This Row],[Saints Win %]])</f>
        <v>4.0000000000000036E-3</v>
      </c>
      <c r="AE4525">
        <f>ABS(tbl_pbp[[#This Row],[play.homeScore]]-tbl_pbp[[#This Row],[play.awayScore]])</f>
        <v>0</v>
      </c>
      <c r="AF4525">
        <f>IF(tbl_pbp[[#This Row],[Play Saints Win % Increase]]&gt;=$AF$4,1,0)</f>
        <v>0</v>
      </c>
      <c r="AG4525" t="str">
        <f>VLOOKUP(tbl_pbp[[#This Row],[gameId]], games!$B$2:$T$40, 9, FALSE)</f>
        <v>new-orleans-saints</v>
      </c>
      <c r="AH4525" s="5">
        <f>IF(tbl_pbp[[#This Row],[AwayTeam]] &lt;&gt; "new-orleans-saints", tbl_pbp[[#This Row],[homeWinPercentage]], 1-tbl_pbp[[#This Row],[homeWinPercentage]])</f>
        <v>0.752</v>
      </c>
      <c r="AI4525" s="13">
        <f>tbl_pbp[[#This Row],[Kamara]]*tbl_pbp[[#This Row],[Impactful Play]]</f>
        <v>0</v>
      </c>
      <c r="AJ4525" s="13">
        <f>tbl_pbp[[#This Row],[Thomas]]*tbl_pbp[[#This Row],[Impactful Play]]</f>
        <v>0</v>
      </c>
      <c r="AK4525" s="13" t="str">
        <f>VLOOKUP(tbl_pbp[[#This Row],[Play Saints Win % Increase]], tbl_impact[],3,TRUE)</f>
        <v>Scented (0 to +5%)</v>
      </c>
    </row>
    <row r="4526" spans="1:37">
      <c r="A4526" s="1">
        <v>30</v>
      </c>
      <c r="B4526" s="5">
        <v>0.24399999999999999</v>
      </c>
      <c r="C4526" t="s">
        <v>5821</v>
      </c>
      <c r="D4526">
        <v>0</v>
      </c>
      <c r="E4526">
        <v>0</v>
      </c>
      <c r="F4526">
        <v>1</v>
      </c>
      <c r="G4526">
        <v>0</v>
      </c>
      <c r="H4526">
        <v>0</v>
      </c>
      <c r="I4526">
        <v>10</v>
      </c>
      <c r="J4526">
        <v>60</v>
      </c>
      <c r="K4526" t="s">
        <v>29</v>
      </c>
      <c r="L4526">
        <v>1</v>
      </c>
      <c r="M4526">
        <v>60</v>
      </c>
      <c r="N4526" t="s">
        <v>5822</v>
      </c>
      <c r="O4526" t="s">
        <v>2222</v>
      </c>
      <c r="P4526" t="s">
        <v>45</v>
      </c>
      <c r="Q4526" t="s">
        <v>46</v>
      </c>
      <c r="R4526" t="s">
        <v>47</v>
      </c>
      <c r="S4526" t="s">
        <v>33</v>
      </c>
      <c r="T4526" t="s">
        <v>117</v>
      </c>
      <c r="U4526" t="s">
        <v>118</v>
      </c>
      <c r="V4526" t="s">
        <v>5720</v>
      </c>
      <c r="X4526" t="str">
        <f>VLOOKUP(pbp!V1759, games!$B$2:$R$40, 3, FALSE)</f>
        <v>2019-11-24T18:00Z</v>
      </c>
      <c r="Y4526">
        <f>VLOOKUP(1*V4526,NFLGames!$H$11:$H$555,1,FALSE)</f>
        <v>401220215</v>
      </c>
      <c r="Z4526">
        <f>VLOOKUP($Y4526, NFLGames!$H$11:$K$555,2,FALSE)</f>
        <v>2020</v>
      </c>
      <c r="AA4526">
        <f>VLOOKUP($Y4526, NFLGames!$H$11:$K$555,3,FALSE)</f>
        <v>12</v>
      </c>
      <c r="AB4526" s="6">
        <f>IF(A4527=0, 0, AH4527-tbl_pbp[[#This Row],[Saints Win %]])</f>
        <v>2.1000000000000019E-2</v>
      </c>
      <c r="AE4526">
        <f>ABS(tbl_pbp[[#This Row],[play.homeScore]]-tbl_pbp[[#This Row],[play.awayScore]])</f>
        <v>0</v>
      </c>
      <c r="AF4526">
        <f>IF(tbl_pbp[[#This Row],[Play Saints Win % Increase]]&gt;=$AF$4,1,0)</f>
        <v>0</v>
      </c>
      <c r="AG4526" t="str">
        <f>VLOOKUP(tbl_pbp[[#This Row],[gameId]], games!$B$2:$T$40, 9, FALSE)</f>
        <v>new-orleans-saints</v>
      </c>
      <c r="AH4526" s="5">
        <f>IF(tbl_pbp[[#This Row],[AwayTeam]] &lt;&gt; "new-orleans-saints", tbl_pbp[[#This Row],[homeWinPercentage]], 1-tbl_pbp[[#This Row],[homeWinPercentage]])</f>
        <v>0.75600000000000001</v>
      </c>
      <c r="AI4526" s="13">
        <f>tbl_pbp[[#This Row],[Kamara]]*tbl_pbp[[#This Row],[Impactful Play]]</f>
        <v>0</v>
      </c>
      <c r="AJ4526" s="13">
        <f>tbl_pbp[[#This Row],[Thomas]]*tbl_pbp[[#This Row],[Impactful Play]]</f>
        <v>0</v>
      </c>
      <c r="AK4526" s="13" t="str">
        <f>VLOOKUP(tbl_pbp[[#This Row],[Play Saints Win % Increase]], tbl_impact[],3,TRUE)</f>
        <v>Scented (0 to +5%)</v>
      </c>
    </row>
    <row r="4527" spans="1:37">
      <c r="A4527" s="1">
        <v>31</v>
      </c>
      <c r="B4527" s="5">
        <v>0.223</v>
      </c>
      <c r="C4527" t="s">
        <v>5823</v>
      </c>
      <c r="D4527">
        <v>0</v>
      </c>
      <c r="E4527">
        <v>0</v>
      </c>
      <c r="F4527">
        <v>1</v>
      </c>
      <c r="G4527">
        <v>0</v>
      </c>
      <c r="H4527">
        <v>0</v>
      </c>
      <c r="I4527">
        <v>3</v>
      </c>
      <c r="J4527">
        <v>53</v>
      </c>
      <c r="K4527" t="s">
        <v>29</v>
      </c>
      <c r="L4527">
        <v>2</v>
      </c>
      <c r="M4527">
        <v>53</v>
      </c>
      <c r="N4527" t="s">
        <v>5824</v>
      </c>
      <c r="O4527" t="s">
        <v>503</v>
      </c>
      <c r="P4527" t="s">
        <v>45</v>
      </c>
      <c r="Q4527" t="s">
        <v>46</v>
      </c>
      <c r="R4527" t="s">
        <v>47</v>
      </c>
      <c r="S4527" t="s">
        <v>193</v>
      </c>
      <c r="T4527" t="s">
        <v>2150</v>
      </c>
      <c r="U4527" t="s">
        <v>5825</v>
      </c>
      <c r="V4527" t="s">
        <v>5720</v>
      </c>
      <c r="X4527" t="str">
        <f>VLOOKUP(pbp!V1760, games!$B$2:$R$40, 3, FALSE)</f>
        <v>2019-11-24T18:00Z</v>
      </c>
      <c r="Y4527">
        <f>VLOOKUP(1*V4527,NFLGames!$H$11:$H$555,1,FALSE)</f>
        <v>401220215</v>
      </c>
      <c r="Z4527">
        <f>VLOOKUP($Y4527, NFLGames!$H$11:$K$555,2,FALSE)</f>
        <v>2020</v>
      </c>
      <c r="AA4527">
        <f>VLOOKUP($Y4527, NFLGames!$H$11:$K$555,3,FALSE)</f>
        <v>12</v>
      </c>
      <c r="AB4527" s="6">
        <f>IF(A4528=0, 0, AH4528-tbl_pbp[[#This Row],[Saints Win %]])</f>
        <v>-1.0000000000000009E-3</v>
      </c>
      <c r="AC4527">
        <v>1</v>
      </c>
      <c r="AE4527">
        <f>ABS(tbl_pbp[[#This Row],[play.homeScore]]-tbl_pbp[[#This Row],[play.awayScore]])</f>
        <v>0</v>
      </c>
      <c r="AF4527">
        <f>IF(tbl_pbp[[#This Row],[Play Saints Win % Increase]]&gt;=$AF$4,1,0)</f>
        <v>0</v>
      </c>
      <c r="AG4527" t="str">
        <f>VLOOKUP(tbl_pbp[[#This Row],[gameId]], games!$B$2:$T$40, 9, FALSE)</f>
        <v>new-orleans-saints</v>
      </c>
      <c r="AH4527" s="5">
        <f>IF(tbl_pbp[[#This Row],[AwayTeam]] &lt;&gt; "new-orleans-saints", tbl_pbp[[#This Row],[homeWinPercentage]], 1-tbl_pbp[[#This Row],[homeWinPercentage]])</f>
        <v>0.77700000000000002</v>
      </c>
      <c r="AI4527" s="13">
        <f>tbl_pbp[[#This Row],[Kamara]]*tbl_pbp[[#This Row],[Impactful Play]]</f>
        <v>0</v>
      </c>
      <c r="AJ4527" s="13">
        <f>tbl_pbp[[#This Row],[Thomas]]*tbl_pbp[[#This Row],[Impactful Play]]</f>
        <v>0</v>
      </c>
      <c r="AK4527" s="13" t="str">
        <f>VLOOKUP(tbl_pbp[[#This Row],[Play Saints Win % Increase]], tbl_impact[],3,TRUE)</f>
        <v>Bad (0 to -5%)</v>
      </c>
    </row>
    <row r="4528" spans="1:37">
      <c r="A4528" s="1">
        <v>32</v>
      </c>
      <c r="B4528" s="5">
        <v>0.224</v>
      </c>
      <c r="C4528" t="s">
        <v>5826</v>
      </c>
      <c r="D4528">
        <v>0</v>
      </c>
      <c r="E4528">
        <v>0</v>
      </c>
      <c r="F4528">
        <v>1</v>
      </c>
      <c r="G4528">
        <v>0</v>
      </c>
      <c r="H4528">
        <v>0</v>
      </c>
      <c r="I4528">
        <v>0</v>
      </c>
      <c r="J4528">
        <v>38</v>
      </c>
      <c r="L4528">
        <v>1</v>
      </c>
      <c r="M4528">
        <v>38</v>
      </c>
      <c r="N4528" t="s">
        <v>142</v>
      </c>
      <c r="O4528" t="s">
        <v>143</v>
      </c>
      <c r="P4528" t="s">
        <v>144</v>
      </c>
      <c r="Q4528" t="s">
        <v>145</v>
      </c>
      <c r="R4528" t="s">
        <v>146</v>
      </c>
      <c r="V4528" t="s">
        <v>5720</v>
      </c>
      <c r="X4528" t="str">
        <f>VLOOKUP(pbp!V1761, games!$B$2:$R$40, 3, FALSE)</f>
        <v>2019-11-24T18:00Z</v>
      </c>
      <c r="Y4528">
        <f>VLOOKUP(1*V4528,NFLGames!$H$11:$H$555,1,FALSE)</f>
        <v>401220215</v>
      </c>
      <c r="Z4528">
        <f>VLOOKUP($Y4528, NFLGames!$H$11:$K$555,2,FALSE)</f>
        <v>2020</v>
      </c>
      <c r="AA4528">
        <f>VLOOKUP($Y4528, NFLGames!$H$11:$K$555,3,FALSE)</f>
        <v>12</v>
      </c>
      <c r="AB4528" s="6">
        <f>IF(A4529=0, 0, AH4529-tbl_pbp[[#This Row],[Saints Win %]])</f>
        <v>-6.0000000000000053E-3</v>
      </c>
      <c r="AE4528">
        <f>ABS(tbl_pbp[[#This Row],[play.homeScore]]-tbl_pbp[[#This Row],[play.awayScore]])</f>
        <v>0</v>
      </c>
      <c r="AF4528">
        <f>IF(tbl_pbp[[#This Row],[Play Saints Win % Increase]]&gt;=$AF$4,1,0)</f>
        <v>0</v>
      </c>
      <c r="AG4528" t="str">
        <f>VLOOKUP(tbl_pbp[[#This Row],[gameId]], games!$B$2:$T$40, 9, FALSE)</f>
        <v>new-orleans-saints</v>
      </c>
      <c r="AH4528" s="5">
        <f>IF(tbl_pbp[[#This Row],[AwayTeam]] &lt;&gt; "new-orleans-saints", tbl_pbp[[#This Row],[homeWinPercentage]], 1-tbl_pbp[[#This Row],[homeWinPercentage]])</f>
        <v>0.77600000000000002</v>
      </c>
      <c r="AI4528" s="13">
        <f>tbl_pbp[[#This Row],[Kamara]]*tbl_pbp[[#This Row],[Impactful Play]]</f>
        <v>0</v>
      </c>
      <c r="AJ4528" s="13">
        <f>tbl_pbp[[#This Row],[Thomas]]*tbl_pbp[[#This Row],[Impactful Play]]</f>
        <v>0</v>
      </c>
      <c r="AK4528" s="13" t="str">
        <f>VLOOKUP(tbl_pbp[[#This Row],[Play Saints Win % Increase]], tbl_impact[],3,TRUE)</f>
        <v>Bad (0 to -5%)</v>
      </c>
    </row>
    <row r="4529" spans="1:37">
      <c r="A4529" s="1">
        <v>33</v>
      </c>
      <c r="B4529" s="5">
        <v>0.23</v>
      </c>
      <c r="C4529" t="s">
        <v>5827</v>
      </c>
      <c r="D4529">
        <v>0</v>
      </c>
      <c r="E4529">
        <v>0</v>
      </c>
      <c r="F4529">
        <v>2</v>
      </c>
      <c r="G4529">
        <v>0</v>
      </c>
      <c r="H4529">
        <v>0</v>
      </c>
      <c r="I4529">
        <v>10</v>
      </c>
      <c r="J4529">
        <v>38</v>
      </c>
      <c r="K4529" t="s">
        <v>29</v>
      </c>
      <c r="L4529">
        <v>1</v>
      </c>
      <c r="M4529">
        <v>38</v>
      </c>
      <c r="N4529" t="s">
        <v>5828</v>
      </c>
      <c r="O4529" t="s">
        <v>24</v>
      </c>
      <c r="P4529" t="s">
        <v>45</v>
      </c>
      <c r="Q4529" t="s">
        <v>46</v>
      </c>
      <c r="R4529" t="s">
        <v>47</v>
      </c>
      <c r="S4529" t="s">
        <v>33</v>
      </c>
      <c r="T4529" t="s">
        <v>5769</v>
      </c>
      <c r="U4529" t="s">
        <v>5770</v>
      </c>
      <c r="V4529" t="s">
        <v>5720</v>
      </c>
      <c r="X4529" t="str">
        <f>VLOOKUP(pbp!V1762, games!$B$2:$R$40, 3, FALSE)</f>
        <v>2019-11-24T18:00Z</v>
      </c>
      <c r="Y4529">
        <f>VLOOKUP(1*V4529,NFLGames!$H$11:$H$555,1,FALSE)</f>
        <v>401220215</v>
      </c>
      <c r="Z4529">
        <f>VLOOKUP($Y4529, NFLGames!$H$11:$K$555,2,FALSE)</f>
        <v>2020</v>
      </c>
      <c r="AA4529">
        <f>VLOOKUP($Y4529, NFLGames!$H$11:$K$555,3,FALSE)</f>
        <v>12</v>
      </c>
      <c r="AB4529" s="6">
        <f>IF(A4530=0, 0, AH4530-tbl_pbp[[#This Row],[Saints Win %]])</f>
        <v>2.8999999999999915E-2</v>
      </c>
      <c r="AE4529">
        <f>ABS(tbl_pbp[[#This Row],[play.homeScore]]-tbl_pbp[[#This Row],[play.awayScore]])</f>
        <v>0</v>
      </c>
      <c r="AF4529">
        <f>IF(tbl_pbp[[#This Row],[Play Saints Win % Increase]]&gt;=$AF$4,1,0)</f>
        <v>0</v>
      </c>
      <c r="AG4529" t="str">
        <f>VLOOKUP(tbl_pbp[[#This Row],[gameId]], games!$B$2:$T$40, 9, FALSE)</f>
        <v>new-orleans-saints</v>
      </c>
      <c r="AH4529" s="5">
        <f>IF(tbl_pbp[[#This Row],[AwayTeam]] &lt;&gt; "new-orleans-saints", tbl_pbp[[#This Row],[homeWinPercentage]], 1-tbl_pbp[[#This Row],[homeWinPercentage]])</f>
        <v>0.77</v>
      </c>
      <c r="AI4529" s="13">
        <f>tbl_pbp[[#This Row],[Kamara]]*tbl_pbp[[#This Row],[Impactful Play]]</f>
        <v>0</v>
      </c>
      <c r="AJ4529" s="13">
        <f>tbl_pbp[[#This Row],[Thomas]]*tbl_pbp[[#This Row],[Impactful Play]]</f>
        <v>0</v>
      </c>
      <c r="AK4529" s="13" t="str">
        <f>VLOOKUP(tbl_pbp[[#This Row],[Play Saints Win % Increase]], tbl_impact[],3,TRUE)</f>
        <v>Scented (0 to +5%)</v>
      </c>
    </row>
    <row r="4530" spans="1:37">
      <c r="A4530" s="1">
        <v>34</v>
      </c>
      <c r="B4530" s="5">
        <v>0.20100000000000001</v>
      </c>
      <c r="C4530" t="s">
        <v>5829</v>
      </c>
      <c r="D4530">
        <v>0</v>
      </c>
      <c r="E4530">
        <v>0</v>
      </c>
      <c r="F4530">
        <v>2</v>
      </c>
      <c r="G4530">
        <v>0</v>
      </c>
      <c r="H4530">
        <v>0</v>
      </c>
      <c r="I4530">
        <v>6</v>
      </c>
      <c r="J4530">
        <v>34</v>
      </c>
      <c r="K4530" t="s">
        <v>29</v>
      </c>
      <c r="L4530">
        <v>2</v>
      </c>
      <c r="M4530">
        <v>34</v>
      </c>
      <c r="N4530" t="s">
        <v>5830</v>
      </c>
      <c r="O4530" t="s">
        <v>307</v>
      </c>
      <c r="P4530" t="s">
        <v>45</v>
      </c>
      <c r="Q4530" t="s">
        <v>46</v>
      </c>
      <c r="R4530" t="s">
        <v>47</v>
      </c>
      <c r="S4530" t="s">
        <v>60</v>
      </c>
      <c r="T4530" t="s">
        <v>5831</v>
      </c>
      <c r="U4530" t="s">
        <v>5832</v>
      </c>
      <c r="V4530" t="s">
        <v>5720</v>
      </c>
      <c r="X4530" t="str">
        <f>VLOOKUP(pbp!V1763, games!$B$2:$R$40, 3, FALSE)</f>
        <v>2019-11-24T18:00Z</v>
      </c>
      <c r="Y4530">
        <f>VLOOKUP(1*V4530,NFLGames!$H$11:$H$555,1,FALSE)</f>
        <v>401220215</v>
      </c>
      <c r="Z4530">
        <f>VLOOKUP($Y4530, NFLGames!$H$11:$K$555,2,FALSE)</f>
        <v>2020</v>
      </c>
      <c r="AA4530">
        <f>VLOOKUP($Y4530, NFLGames!$H$11:$K$555,3,FALSE)</f>
        <v>12</v>
      </c>
      <c r="AB4530" s="6">
        <f>IF(A4531=0, 0, AH4531-tbl_pbp[[#This Row],[Saints Win %]])</f>
        <v>-5.3999999999999937E-2</v>
      </c>
      <c r="AC4530">
        <v>1</v>
      </c>
      <c r="AE4530">
        <f>ABS(tbl_pbp[[#This Row],[play.homeScore]]-tbl_pbp[[#This Row],[play.awayScore]])</f>
        <v>0</v>
      </c>
      <c r="AF4530">
        <f>IF(tbl_pbp[[#This Row],[Play Saints Win % Increase]]&gt;=$AF$4,1,0)</f>
        <v>0</v>
      </c>
      <c r="AG4530" t="str">
        <f>VLOOKUP(tbl_pbp[[#This Row],[gameId]], games!$B$2:$T$40, 9, FALSE)</f>
        <v>new-orleans-saints</v>
      </c>
      <c r="AH4530" s="5">
        <f>IF(tbl_pbp[[#This Row],[AwayTeam]] &lt;&gt; "new-orleans-saints", tbl_pbp[[#This Row],[homeWinPercentage]], 1-tbl_pbp[[#This Row],[homeWinPercentage]])</f>
        <v>0.79899999999999993</v>
      </c>
      <c r="AI4530" s="13">
        <f>tbl_pbp[[#This Row],[Kamara]]*tbl_pbp[[#This Row],[Impactful Play]]</f>
        <v>0</v>
      </c>
      <c r="AJ4530" s="13">
        <f>tbl_pbp[[#This Row],[Thomas]]*tbl_pbp[[#This Row],[Impactful Play]]</f>
        <v>0</v>
      </c>
      <c r="AK4530" s="13" t="str">
        <f>VLOOKUP(tbl_pbp[[#This Row],[Play Saints Win % Increase]], tbl_impact[],3,TRUE)</f>
        <v>Smelly (worse than-5% -&gt; -10%)</v>
      </c>
    </row>
    <row r="4531" spans="1:37">
      <c r="A4531" s="1">
        <v>35</v>
      </c>
      <c r="B4531" s="5">
        <v>0.255</v>
      </c>
      <c r="C4531" t="s">
        <v>5833</v>
      </c>
      <c r="D4531">
        <v>0</v>
      </c>
      <c r="E4531">
        <v>0</v>
      </c>
      <c r="F4531">
        <v>2</v>
      </c>
      <c r="G4531">
        <v>0</v>
      </c>
      <c r="H4531">
        <v>0</v>
      </c>
      <c r="I4531">
        <v>10</v>
      </c>
      <c r="J4531">
        <v>20</v>
      </c>
      <c r="K4531" t="s">
        <v>29</v>
      </c>
      <c r="L4531">
        <v>1</v>
      </c>
      <c r="M4531">
        <v>20</v>
      </c>
      <c r="N4531" t="s">
        <v>5834</v>
      </c>
      <c r="O4531" t="s">
        <v>253</v>
      </c>
      <c r="P4531" t="s">
        <v>45</v>
      </c>
      <c r="Q4531" t="s">
        <v>46</v>
      </c>
      <c r="R4531" t="s">
        <v>47</v>
      </c>
      <c r="S4531" t="s">
        <v>33</v>
      </c>
      <c r="T4531" t="s">
        <v>5835</v>
      </c>
      <c r="U4531" t="s">
        <v>5836</v>
      </c>
      <c r="V4531" t="s">
        <v>5720</v>
      </c>
      <c r="X4531" t="str">
        <f>VLOOKUP(pbp!V1764, games!$B$2:$R$40, 3, FALSE)</f>
        <v>2019-11-24T18:00Z</v>
      </c>
      <c r="Y4531">
        <f>VLOOKUP(1*V4531,NFLGames!$H$11:$H$555,1,FALSE)</f>
        <v>401220215</v>
      </c>
      <c r="Z4531">
        <f>VLOOKUP($Y4531, NFLGames!$H$11:$K$555,2,FALSE)</f>
        <v>2020</v>
      </c>
      <c r="AA4531">
        <f>VLOOKUP($Y4531, NFLGames!$H$11:$K$555,3,FALSE)</f>
        <v>12</v>
      </c>
      <c r="AB4531" s="6">
        <f>IF(A4532=0, 0, AH4532-tbl_pbp[[#This Row],[Saints Win %]])</f>
        <v>4.1000000000000036E-2</v>
      </c>
      <c r="AC4531">
        <v>1</v>
      </c>
      <c r="AE4531">
        <f>ABS(tbl_pbp[[#This Row],[play.homeScore]]-tbl_pbp[[#This Row],[play.awayScore]])</f>
        <v>0</v>
      </c>
      <c r="AF4531">
        <f>IF(tbl_pbp[[#This Row],[Play Saints Win % Increase]]&gt;=$AF$4,1,0)</f>
        <v>0</v>
      </c>
      <c r="AG4531" t="str">
        <f>VLOOKUP(tbl_pbp[[#This Row],[gameId]], games!$B$2:$T$40, 9, FALSE)</f>
        <v>new-orleans-saints</v>
      </c>
      <c r="AH4531" s="5">
        <f>IF(tbl_pbp[[#This Row],[AwayTeam]] &lt;&gt; "new-orleans-saints", tbl_pbp[[#This Row],[homeWinPercentage]], 1-tbl_pbp[[#This Row],[homeWinPercentage]])</f>
        <v>0.745</v>
      </c>
      <c r="AI4531" s="13">
        <f>tbl_pbp[[#This Row],[Kamara]]*tbl_pbp[[#This Row],[Impactful Play]]</f>
        <v>0</v>
      </c>
      <c r="AJ4531" s="13">
        <f>tbl_pbp[[#This Row],[Thomas]]*tbl_pbp[[#This Row],[Impactful Play]]</f>
        <v>0</v>
      </c>
      <c r="AK4531" s="13" t="str">
        <f>VLOOKUP(tbl_pbp[[#This Row],[Play Saints Win % Increase]], tbl_impact[],3,TRUE)</f>
        <v>Scented (0 to +5%)</v>
      </c>
    </row>
    <row r="4532" spans="1:37">
      <c r="A4532" s="1">
        <v>36</v>
      </c>
      <c r="B4532" s="5">
        <v>0.214</v>
      </c>
      <c r="C4532" t="s">
        <v>5837</v>
      </c>
      <c r="D4532">
        <v>0</v>
      </c>
      <c r="E4532">
        <v>0</v>
      </c>
      <c r="F4532">
        <v>2</v>
      </c>
      <c r="G4532">
        <v>0</v>
      </c>
      <c r="H4532">
        <v>0</v>
      </c>
      <c r="I4532">
        <v>9</v>
      </c>
      <c r="J4532">
        <v>19</v>
      </c>
      <c r="K4532" t="s">
        <v>29</v>
      </c>
      <c r="L4532">
        <v>2</v>
      </c>
      <c r="M4532">
        <v>19</v>
      </c>
      <c r="N4532" t="s">
        <v>5838</v>
      </c>
      <c r="O4532" t="s">
        <v>4831</v>
      </c>
      <c r="P4532" t="s">
        <v>45</v>
      </c>
      <c r="Q4532" t="s">
        <v>46</v>
      </c>
      <c r="R4532" t="s">
        <v>47</v>
      </c>
      <c r="S4532" t="s">
        <v>210</v>
      </c>
      <c r="T4532" t="s">
        <v>5839</v>
      </c>
      <c r="U4532" t="s">
        <v>5840</v>
      </c>
      <c r="V4532" t="s">
        <v>5720</v>
      </c>
      <c r="X4532" t="str">
        <f>VLOOKUP(pbp!V1765, games!$B$2:$R$40, 3, FALSE)</f>
        <v>2019-11-24T18:00Z</v>
      </c>
      <c r="Y4532">
        <f>VLOOKUP(1*V4532,NFLGames!$H$11:$H$555,1,FALSE)</f>
        <v>401220215</v>
      </c>
      <c r="Z4532">
        <f>VLOOKUP($Y4532, NFLGames!$H$11:$K$555,2,FALSE)</f>
        <v>2020</v>
      </c>
      <c r="AA4532">
        <f>VLOOKUP($Y4532, NFLGames!$H$11:$K$555,3,FALSE)</f>
        <v>12</v>
      </c>
      <c r="AB4532" s="6">
        <f>IF(A4533=0, 0, AH4533-tbl_pbp[[#This Row],[Saints Win %]])</f>
        <v>-8.0000000000000071E-3</v>
      </c>
      <c r="AE4532">
        <f>ABS(tbl_pbp[[#This Row],[play.homeScore]]-tbl_pbp[[#This Row],[play.awayScore]])</f>
        <v>0</v>
      </c>
      <c r="AF4532">
        <f>IF(tbl_pbp[[#This Row],[Play Saints Win % Increase]]&gt;=$AF$4,1,0)</f>
        <v>0</v>
      </c>
      <c r="AG4532" t="str">
        <f>VLOOKUP(tbl_pbp[[#This Row],[gameId]], games!$B$2:$T$40, 9, FALSE)</f>
        <v>new-orleans-saints</v>
      </c>
      <c r="AH4532" s="5">
        <f>IF(tbl_pbp[[#This Row],[AwayTeam]] &lt;&gt; "new-orleans-saints", tbl_pbp[[#This Row],[homeWinPercentage]], 1-tbl_pbp[[#This Row],[homeWinPercentage]])</f>
        <v>0.78600000000000003</v>
      </c>
      <c r="AI4532" s="13">
        <f>tbl_pbp[[#This Row],[Kamara]]*tbl_pbp[[#This Row],[Impactful Play]]</f>
        <v>0</v>
      </c>
      <c r="AJ4532" s="13">
        <f>tbl_pbp[[#This Row],[Thomas]]*tbl_pbp[[#This Row],[Impactful Play]]</f>
        <v>0</v>
      </c>
      <c r="AK4532" s="13" t="str">
        <f>VLOOKUP(tbl_pbp[[#This Row],[Play Saints Win % Increase]], tbl_impact[],3,TRUE)</f>
        <v>Bad (0 to -5%)</v>
      </c>
    </row>
    <row r="4533" spans="1:37">
      <c r="A4533" s="1">
        <v>37</v>
      </c>
      <c r="B4533" s="5">
        <v>0.222</v>
      </c>
      <c r="C4533" t="s">
        <v>5841</v>
      </c>
      <c r="D4533">
        <v>0</v>
      </c>
      <c r="E4533">
        <v>0</v>
      </c>
      <c r="F4533">
        <v>2</v>
      </c>
      <c r="G4533">
        <v>0</v>
      </c>
      <c r="H4533">
        <v>0</v>
      </c>
      <c r="I4533">
        <v>4</v>
      </c>
      <c r="J4533">
        <v>14</v>
      </c>
      <c r="K4533" t="s">
        <v>29</v>
      </c>
      <c r="L4533">
        <v>3</v>
      </c>
      <c r="M4533">
        <v>14</v>
      </c>
      <c r="N4533" t="s">
        <v>5842</v>
      </c>
      <c r="O4533" t="s">
        <v>447</v>
      </c>
      <c r="P4533" t="s">
        <v>124</v>
      </c>
      <c r="Q4533" t="s">
        <v>125</v>
      </c>
      <c r="R4533" t="s">
        <v>126</v>
      </c>
      <c r="V4533" t="s">
        <v>5720</v>
      </c>
      <c r="X4533" t="str">
        <f>VLOOKUP(pbp!V1766, games!$B$2:$R$40, 3, FALSE)</f>
        <v>2019-11-24T18:00Z</v>
      </c>
      <c r="Y4533">
        <f>VLOOKUP(1*V4533,NFLGames!$H$11:$H$555,1,FALSE)</f>
        <v>401220215</v>
      </c>
      <c r="Z4533">
        <f>VLOOKUP($Y4533, NFLGames!$H$11:$K$555,2,FALSE)</f>
        <v>2020</v>
      </c>
      <c r="AA4533">
        <f>VLOOKUP($Y4533, NFLGames!$H$11:$K$555,3,FALSE)</f>
        <v>12</v>
      </c>
      <c r="AB4533" s="6">
        <f>IF(A4534=0, 0, AH4534-tbl_pbp[[#This Row],[Saints Win %]])</f>
        <v>8.0000000000000071E-3</v>
      </c>
      <c r="AE4533">
        <f>ABS(tbl_pbp[[#This Row],[play.homeScore]]-tbl_pbp[[#This Row],[play.awayScore]])</f>
        <v>0</v>
      </c>
      <c r="AF4533">
        <f>IF(tbl_pbp[[#This Row],[Play Saints Win % Increase]]&gt;=$AF$4,1,0)</f>
        <v>0</v>
      </c>
      <c r="AG4533" t="str">
        <f>VLOOKUP(tbl_pbp[[#This Row],[gameId]], games!$B$2:$T$40, 9, FALSE)</f>
        <v>new-orleans-saints</v>
      </c>
      <c r="AH4533" s="5">
        <f>IF(tbl_pbp[[#This Row],[AwayTeam]] &lt;&gt; "new-orleans-saints", tbl_pbp[[#This Row],[homeWinPercentage]], 1-tbl_pbp[[#This Row],[homeWinPercentage]])</f>
        <v>0.77800000000000002</v>
      </c>
      <c r="AI4533" s="13">
        <f>tbl_pbp[[#This Row],[Kamara]]*tbl_pbp[[#This Row],[Impactful Play]]</f>
        <v>0</v>
      </c>
      <c r="AJ4533" s="13">
        <f>tbl_pbp[[#This Row],[Thomas]]*tbl_pbp[[#This Row],[Impactful Play]]</f>
        <v>0</v>
      </c>
      <c r="AK4533" s="13" t="str">
        <f>VLOOKUP(tbl_pbp[[#This Row],[Play Saints Win % Increase]], tbl_impact[],3,TRUE)</f>
        <v>Scented (0 to +5%)</v>
      </c>
    </row>
    <row r="4534" spans="1:37">
      <c r="A4534" s="1">
        <v>38</v>
      </c>
      <c r="B4534" s="5">
        <v>0.214</v>
      </c>
      <c r="C4534" t="s">
        <v>5843</v>
      </c>
      <c r="D4534">
        <v>0</v>
      </c>
      <c r="E4534">
        <v>0</v>
      </c>
      <c r="F4534">
        <v>2</v>
      </c>
      <c r="G4534">
        <v>0</v>
      </c>
      <c r="H4534">
        <v>0</v>
      </c>
      <c r="I4534">
        <v>4</v>
      </c>
      <c r="J4534">
        <v>14</v>
      </c>
      <c r="K4534" t="s">
        <v>29</v>
      </c>
      <c r="L4534">
        <v>3</v>
      </c>
      <c r="M4534">
        <v>14</v>
      </c>
      <c r="N4534" t="s">
        <v>5844</v>
      </c>
      <c r="O4534" t="s">
        <v>447</v>
      </c>
      <c r="P4534" t="s">
        <v>45</v>
      </c>
      <c r="Q4534" t="s">
        <v>46</v>
      </c>
      <c r="R4534" t="s">
        <v>47</v>
      </c>
      <c r="S4534" t="s">
        <v>63</v>
      </c>
      <c r="T4534" t="s">
        <v>5845</v>
      </c>
      <c r="U4534" t="s">
        <v>5846</v>
      </c>
      <c r="V4534" t="s">
        <v>5720</v>
      </c>
      <c r="X4534" t="str">
        <f>VLOOKUP(pbp!V1767, games!$B$2:$R$40, 3, FALSE)</f>
        <v>2019-11-24T18:00Z</v>
      </c>
      <c r="Y4534">
        <f>VLOOKUP(1*V4534,NFLGames!$H$11:$H$555,1,FALSE)</f>
        <v>401220215</v>
      </c>
      <c r="Z4534">
        <f>VLOOKUP($Y4534, NFLGames!$H$11:$K$555,2,FALSE)</f>
        <v>2020</v>
      </c>
      <c r="AA4534">
        <f>VLOOKUP($Y4534, NFLGames!$H$11:$K$555,3,FALSE)</f>
        <v>12</v>
      </c>
      <c r="AB4534" s="6">
        <f>IF(A4535=0, 0, AH4535-tbl_pbp[[#This Row],[Saints Win %]])</f>
        <v>2.6000000000000023E-2</v>
      </c>
      <c r="AE4534">
        <f>ABS(tbl_pbp[[#This Row],[play.homeScore]]-tbl_pbp[[#This Row],[play.awayScore]])</f>
        <v>0</v>
      </c>
      <c r="AF4534">
        <f>IF(tbl_pbp[[#This Row],[Play Saints Win % Increase]]&gt;=$AF$4,1,0)</f>
        <v>0</v>
      </c>
      <c r="AG4534" t="str">
        <f>VLOOKUP(tbl_pbp[[#This Row],[gameId]], games!$B$2:$T$40, 9, FALSE)</f>
        <v>new-orleans-saints</v>
      </c>
      <c r="AH4534" s="5">
        <f>IF(tbl_pbp[[#This Row],[AwayTeam]] &lt;&gt; "new-orleans-saints", tbl_pbp[[#This Row],[homeWinPercentage]], 1-tbl_pbp[[#This Row],[homeWinPercentage]])</f>
        <v>0.78600000000000003</v>
      </c>
      <c r="AI4534" s="13">
        <f>tbl_pbp[[#This Row],[Kamara]]*tbl_pbp[[#This Row],[Impactful Play]]</f>
        <v>0</v>
      </c>
      <c r="AJ4534" s="13">
        <f>tbl_pbp[[#This Row],[Thomas]]*tbl_pbp[[#This Row],[Impactful Play]]</f>
        <v>0</v>
      </c>
      <c r="AK4534" s="13" t="str">
        <f>VLOOKUP(tbl_pbp[[#This Row],[Play Saints Win % Increase]], tbl_impact[],3,TRUE)</f>
        <v>Scented (0 to +5%)</v>
      </c>
    </row>
    <row r="4535" spans="1:37">
      <c r="A4535" s="1">
        <v>39</v>
      </c>
      <c r="B4535" s="5">
        <v>0.188</v>
      </c>
      <c r="C4535" t="s">
        <v>5847</v>
      </c>
      <c r="D4535">
        <v>0</v>
      </c>
      <c r="E4535">
        <v>0</v>
      </c>
      <c r="F4535">
        <v>2</v>
      </c>
      <c r="G4535">
        <v>0</v>
      </c>
      <c r="H4535">
        <v>0</v>
      </c>
      <c r="I4535">
        <v>9</v>
      </c>
      <c r="J4535">
        <v>9</v>
      </c>
      <c r="K4535" t="s">
        <v>29</v>
      </c>
      <c r="L4535">
        <v>1</v>
      </c>
      <c r="M4535">
        <v>9</v>
      </c>
      <c r="N4535" t="s">
        <v>5848</v>
      </c>
      <c r="O4535" t="s">
        <v>619</v>
      </c>
      <c r="P4535" t="s">
        <v>45</v>
      </c>
      <c r="Q4535" t="s">
        <v>46</v>
      </c>
      <c r="R4535" t="s">
        <v>47</v>
      </c>
      <c r="S4535" t="s">
        <v>283</v>
      </c>
      <c r="T4535" t="s">
        <v>5849</v>
      </c>
      <c r="U4535" t="s">
        <v>5850</v>
      </c>
      <c r="V4535" t="s">
        <v>5720</v>
      </c>
      <c r="X4535" t="str">
        <f>VLOOKUP(pbp!V1768, games!$B$2:$R$40, 3, FALSE)</f>
        <v>2019-11-24T18:00Z</v>
      </c>
      <c r="Y4535">
        <f>VLOOKUP(1*V4535,NFLGames!$H$11:$H$555,1,FALSE)</f>
        <v>401220215</v>
      </c>
      <c r="Z4535">
        <f>VLOOKUP($Y4535, NFLGames!$H$11:$K$555,2,FALSE)</f>
        <v>2020</v>
      </c>
      <c r="AA4535">
        <f>VLOOKUP($Y4535, NFLGames!$H$11:$K$555,3,FALSE)</f>
        <v>12</v>
      </c>
      <c r="AB4535" s="6">
        <f>IF(A4536=0, 0, AH4536-tbl_pbp[[#This Row],[Saints Win %]])</f>
        <v>-1.5000000000000124E-2</v>
      </c>
      <c r="AE4535">
        <f>ABS(tbl_pbp[[#This Row],[play.homeScore]]-tbl_pbp[[#This Row],[play.awayScore]])</f>
        <v>0</v>
      </c>
      <c r="AF4535">
        <f>IF(tbl_pbp[[#This Row],[Play Saints Win % Increase]]&gt;=$AF$4,1,0)</f>
        <v>0</v>
      </c>
      <c r="AG4535" t="str">
        <f>VLOOKUP(tbl_pbp[[#This Row],[gameId]], games!$B$2:$T$40, 9, FALSE)</f>
        <v>new-orleans-saints</v>
      </c>
      <c r="AH4535" s="5">
        <f>IF(tbl_pbp[[#This Row],[AwayTeam]] &lt;&gt; "new-orleans-saints", tbl_pbp[[#This Row],[homeWinPercentage]], 1-tbl_pbp[[#This Row],[homeWinPercentage]])</f>
        <v>0.81200000000000006</v>
      </c>
      <c r="AI4535" s="13">
        <f>tbl_pbp[[#This Row],[Kamara]]*tbl_pbp[[#This Row],[Impactful Play]]</f>
        <v>0</v>
      </c>
      <c r="AJ4535" s="13">
        <f>tbl_pbp[[#This Row],[Thomas]]*tbl_pbp[[#This Row],[Impactful Play]]</f>
        <v>0</v>
      </c>
      <c r="AK4535" s="13" t="str">
        <f>VLOOKUP(tbl_pbp[[#This Row],[Play Saints Win % Increase]], tbl_impact[],3,TRUE)</f>
        <v>Bad (0 to -5%)</v>
      </c>
    </row>
    <row r="4536" spans="1:37">
      <c r="A4536" s="1">
        <v>40</v>
      </c>
      <c r="B4536" s="5">
        <v>0.20300000000000001</v>
      </c>
      <c r="C4536" t="s">
        <v>5851</v>
      </c>
      <c r="D4536">
        <v>0</v>
      </c>
      <c r="E4536">
        <v>0</v>
      </c>
      <c r="F4536">
        <v>2</v>
      </c>
      <c r="G4536">
        <v>0</v>
      </c>
      <c r="H4536">
        <v>0</v>
      </c>
      <c r="I4536">
        <v>7</v>
      </c>
      <c r="J4536">
        <v>7</v>
      </c>
      <c r="K4536" t="s">
        <v>29</v>
      </c>
      <c r="L4536">
        <v>2</v>
      </c>
      <c r="M4536">
        <v>7</v>
      </c>
      <c r="N4536" t="s">
        <v>5852</v>
      </c>
      <c r="O4536" t="s">
        <v>2630</v>
      </c>
      <c r="P4536" t="s">
        <v>45</v>
      </c>
      <c r="Q4536" t="s">
        <v>46</v>
      </c>
      <c r="R4536" t="s">
        <v>47</v>
      </c>
      <c r="S4536" t="s">
        <v>286</v>
      </c>
      <c r="T4536" t="s">
        <v>5853</v>
      </c>
      <c r="U4536" t="s">
        <v>5854</v>
      </c>
      <c r="V4536" t="s">
        <v>5720</v>
      </c>
      <c r="X4536" t="str">
        <f>VLOOKUP(pbp!V1769, games!$B$2:$R$40, 3, FALSE)</f>
        <v>2019-11-24T18:00Z</v>
      </c>
      <c r="Y4536">
        <f>VLOOKUP(1*V4536,NFLGames!$H$11:$H$555,1,FALSE)</f>
        <v>401220215</v>
      </c>
      <c r="Z4536">
        <f>VLOOKUP($Y4536, NFLGames!$H$11:$K$555,2,FALSE)</f>
        <v>2020</v>
      </c>
      <c r="AA4536">
        <f>VLOOKUP($Y4536, NFLGames!$H$11:$K$555,3,FALSE)</f>
        <v>12</v>
      </c>
      <c r="AB4536" s="6">
        <f>IF(A4537=0, 0, AH4537-tbl_pbp[[#This Row],[Saints Win %]])</f>
        <v>3.1000000000000139E-2</v>
      </c>
      <c r="AE4536">
        <f>ABS(tbl_pbp[[#This Row],[play.homeScore]]-tbl_pbp[[#This Row],[play.awayScore]])</f>
        <v>0</v>
      </c>
      <c r="AF4536">
        <f>IF(tbl_pbp[[#This Row],[Play Saints Win % Increase]]&gt;=$AF$4,1,0)</f>
        <v>0</v>
      </c>
      <c r="AG4536" t="str">
        <f>VLOOKUP(tbl_pbp[[#This Row],[gameId]], games!$B$2:$T$40, 9, FALSE)</f>
        <v>new-orleans-saints</v>
      </c>
      <c r="AH4536" s="5">
        <f>IF(tbl_pbp[[#This Row],[AwayTeam]] &lt;&gt; "new-orleans-saints", tbl_pbp[[#This Row],[homeWinPercentage]], 1-tbl_pbp[[#This Row],[homeWinPercentage]])</f>
        <v>0.79699999999999993</v>
      </c>
      <c r="AI4536" s="13">
        <f>tbl_pbp[[#This Row],[Kamara]]*tbl_pbp[[#This Row],[Impactful Play]]</f>
        <v>0</v>
      </c>
      <c r="AJ4536" s="13">
        <f>tbl_pbp[[#This Row],[Thomas]]*tbl_pbp[[#This Row],[Impactful Play]]</f>
        <v>0</v>
      </c>
      <c r="AK4536" s="13" t="str">
        <f>VLOOKUP(tbl_pbp[[#This Row],[Play Saints Win % Increase]], tbl_impact[],3,TRUE)</f>
        <v>Scented (0 to +5%)</v>
      </c>
    </row>
    <row r="4537" spans="1:37">
      <c r="A4537" s="1">
        <v>41</v>
      </c>
      <c r="B4537" s="5">
        <v>0.17199999999999999</v>
      </c>
      <c r="C4537" t="s">
        <v>5855</v>
      </c>
      <c r="D4537">
        <v>0</v>
      </c>
      <c r="E4537">
        <v>0</v>
      </c>
      <c r="F4537">
        <v>2</v>
      </c>
      <c r="G4537">
        <v>0</v>
      </c>
      <c r="H4537">
        <v>7</v>
      </c>
      <c r="I4537">
        <v>1</v>
      </c>
      <c r="J4537">
        <v>1</v>
      </c>
      <c r="K4537" t="s">
        <v>29</v>
      </c>
      <c r="L4537">
        <v>3</v>
      </c>
      <c r="M4537">
        <v>1</v>
      </c>
      <c r="N4537" t="s">
        <v>5856</v>
      </c>
      <c r="O4537" t="s">
        <v>5857</v>
      </c>
      <c r="P4537" t="s">
        <v>326</v>
      </c>
      <c r="Q4537" t="s">
        <v>327</v>
      </c>
      <c r="R4537" t="s">
        <v>105</v>
      </c>
      <c r="S4537" t="s">
        <v>347</v>
      </c>
      <c r="T4537" t="s">
        <v>5858</v>
      </c>
      <c r="U4537" t="s">
        <v>5859</v>
      </c>
      <c r="V4537" t="s">
        <v>5720</v>
      </c>
      <c r="X4537" t="str">
        <f>VLOOKUP(pbp!V1770, games!$B$2:$R$40, 3, FALSE)</f>
        <v>2019-11-24T18:00Z</v>
      </c>
      <c r="Y4537">
        <f>VLOOKUP(1*V4537,NFLGames!$H$11:$H$555,1,FALSE)</f>
        <v>401220215</v>
      </c>
      <c r="Z4537">
        <f>VLOOKUP($Y4537, NFLGames!$H$11:$K$555,2,FALSE)</f>
        <v>2020</v>
      </c>
      <c r="AA4537">
        <f>VLOOKUP($Y4537, NFLGames!$H$11:$K$555,3,FALSE)</f>
        <v>12</v>
      </c>
      <c r="AB4537" s="6">
        <f>IF(A4538=0, 0, AH4538-tbl_pbp[[#This Row],[Saints Win %]])</f>
        <v>-3.0000000000001137E-3</v>
      </c>
      <c r="AE4537">
        <f>ABS(tbl_pbp[[#This Row],[play.homeScore]]-tbl_pbp[[#This Row],[play.awayScore]])</f>
        <v>7</v>
      </c>
      <c r="AF4537">
        <f>IF(tbl_pbp[[#This Row],[Play Saints Win % Increase]]&gt;=$AF$4,1,0)</f>
        <v>0</v>
      </c>
      <c r="AG4537" t="str">
        <f>VLOOKUP(tbl_pbp[[#This Row],[gameId]], games!$B$2:$T$40, 9, FALSE)</f>
        <v>new-orleans-saints</v>
      </c>
      <c r="AH4537" s="5">
        <f>IF(tbl_pbp[[#This Row],[AwayTeam]] &lt;&gt; "new-orleans-saints", tbl_pbp[[#This Row],[homeWinPercentage]], 1-tbl_pbp[[#This Row],[homeWinPercentage]])</f>
        <v>0.82800000000000007</v>
      </c>
      <c r="AI4537" s="13">
        <f>tbl_pbp[[#This Row],[Kamara]]*tbl_pbp[[#This Row],[Impactful Play]]</f>
        <v>0</v>
      </c>
      <c r="AJ4537" s="13">
        <f>tbl_pbp[[#This Row],[Thomas]]*tbl_pbp[[#This Row],[Impactful Play]]</f>
        <v>0</v>
      </c>
      <c r="AK4537" s="13" t="str">
        <f>VLOOKUP(tbl_pbp[[#This Row],[Play Saints Win % Increase]], tbl_impact[],3,TRUE)</f>
        <v>Bad (0 to -5%)</v>
      </c>
    </row>
    <row r="4538" spans="1:37">
      <c r="A4538" s="1">
        <v>42</v>
      </c>
      <c r="B4538" s="5">
        <v>0.17499999999999999</v>
      </c>
      <c r="C4538" t="s">
        <v>5860</v>
      </c>
      <c r="D4538">
        <v>0</v>
      </c>
      <c r="E4538">
        <v>0</v>
      </c>
      <c r="F4538">
        <v>2</v>
      </c>
      <c r="G4538">
        <v>0</v>
      </c>
      <c r="H4538">
        <v>7</v>
      </c>
      <c r="I4538">
        <v>0</v>
      </c>
      <c r="J4538">
        <v>65</v>
      </c>
      <c r="K4538" t="s">
        <v>29</v>
      </c>
      <c r="L4538">
        <v>0</v>
      </c>
      <c r="M4538">
        <v>65</v>
      </c>
      <c r="N4538" t="s">
        <v>288</v>
      </c>
      <c r="O4538" t="s">
        <v>5857</v>
      </c>
      <c r="P4538" t="s">
        <v>25</v>
      </c>
      <c r="Q4538" t="s">
        <v>26</v>
      </c>
      <c r="R4538" t="s">
        <v>27</v>
      </c>
      <c r="V4538" t="s">
        <v>5720</v>
      </c>
      <c r="X4538" t="str">
        <f>VLOOKUP(pbp!V1771, games!$B$2:$R$40, 3, FALSE)</f>
        <v>2019-11-24T18:00Z</v>
      </c>
      <c r="Y4538">
        <f>VLOOKUP(1*V4538,NFLGames!$H$11:$H$555,1,FALSE)</f>
        <v>401220215</v>
      </c>
      <c r="Z4538">
        <f>VLOOKUP($Y4538, NFLGames!$H$11:$K$555,2,FALSE)</f>
        <v>2020</v>
      </c>
      <c r="AA4538">
        <f>VLOOKUP($Y4538, NFLGames!$H$11:$K$555,3,FALSE)</f>
        <v>12</v>
      </c>
      <c r="AB4538" s="6">
        <f>IF(A4539=0, 0, AH4539-tbl_pbp[[#This Row],[Saints Win %]])</f>
        <v>1.6000000000000014E-2</v>
      </c>
      <c r="AE4538">
        <f>ABS(tbl_pbp[[#This Row],[play.homeScore]]-tbl_pbp[[#This Row],[play.awayScore]])</f>
        <v>7</v>
      </c>
      <c r="AF4538">
        <f>IF(tbl_pbp[[#This Row],[Play Saints Win % Increase]]&gt;=$AF$4,1,0)</f>
        <v>0</v>
      </c>
      <c r="AG4538" t="str">
        <f>VLOOKUP(tbl_pbp[[#This Row],[gameId]], games!$B$2:$T$40, 9, FALSE)</f>
        <v>new-orleans-saints</v>
      </c>
      <c r="AH4538" s="5">
        <f>IF(tbl_pbp[[#This Row],[AwayTeam]] &lt;&gt; "new-orleans-saints", tbl_pbp[[#This Row],[homeWinPercentage]], 1-tbl_pbp[[#This Row],[homeWinPercentage]])</f>
        <v>0.82499999999999996</v>
      </c>
      <c r="AI4538" s="13">
        <f>tbl_pbp[[#This Row],[Kamara]]*tbl_pbp[[#This Row],[Impactful Play]]</f>
        <v>0</v>
      </c>
      <c r="AJ4538" s="13">
        <f>tbl_pbp[[#This Row],[Thomas]]*tbl_pbp[[#This Row],[Impactful Play]]</f>
        <v>0</v>
      </c>
      <c r="AK4538" s="13" t="str">
        <f>VLOOKUP(tbl_pbp[[#This Row],[Play Saints Win % Increase]], tbl_impact[],3,TRUE)</f>
        <v>Scented (0 to +5%)</v>
      </c>
    </row>
    <row r="4539" spans="1:37">
      <c r="A4539" s="1">
        <v>43</v>
      </c>
      <c r="B4539" s="5">
        <v>0.159</v>
      </c>
      <c r="C4539" t="s">
        <v>5861</v>
      </c>
      <c r="D4539">
        <v>0</v>
      </c>
      <c r="E4539">
        <v>0</v>
      </c>
      <c r="F4539">
        <v>2</v>
      </c>
      <c r="G4539">
        <v>0</v>
      </c>
      <c r="H4539">
        <v>7</v>
      </c>
      <c r="I4539">
        <v>10</v>
      </c>
      <c r="J4539">
        <v>25</v>
      </c>
      <c r="K4539" t="s">
        <v>167</v>
      </c>
      <c r="L4539">
        <v>1</v>
      </c>
      <c r="M4539">
        <v>75</v>
      </c>
      <c r="N4539" t="s">
        <v>5862</v>
      </c>
      <c r="O4539" t="s">
        <v>5857</v>
      </c>
      <c r="P4539" t="s">
        <v>45</v>
      </c>
      <c r="Q4539" t="s">
        <v>46</v>
      </c>
      <c r="R4539" t="s">
        <v>47</v>
      </c>
      <c r="S4539" t="s">
        <v>33</v>
      </c>
      <c r="T4539" t="s">
        <v>5723</v>
      </c>
      <c r="U4539" t="s">
        <v>5724</v>
      </c>
      <c r="V4539" t="s">
        <v>5720</v>
      </c>
      <c r="X4539" t="str">
        <f>VLOOKUP(pbp!V1772, games!$B$2:$R$40, 3, FALSE)</f>
        <v>2019-11-24T18:00Z</v>
      </c>
      <c r="Y4539">
        <f>VLOOKUP(1*V4539,NFLGames!$H$11:$H$555,1,FALSE)</f>
        <v>401220215</v>
      </c>
      <c r="Z4539">
        <f>VLOOKUP($Y4539, NFLGames!$H$11:$K$555,2,FALSE)</f>
        <v>2020</v>
      </c>
      <c r="AA4539">
        <f>VLOOKUP($Y4539, NFLGames!$H$11:$K$555,3,FALSE)</f>
        <v>12</v>
      </c>
      <c r="AB4539" s="6">
        <f>IF(A4540=0, 0, AH4540-tbl_pbp[[#This Row],[Saints Win %]])</f>
        <v>-1.2999999999999901E-2</v>
      </c>
      <c r="AE4539">
        <f>ABS(tbl_pbp[[#This Row],[play.homeScore]]-tbl_pbp[[#This Row],[play.awayScore]])</f>
        <v>7</v>
      </c>
      <c r="AF4539">
        <f>IF(tbl_pbp[[#This Row],[Play Saints Win % Increase]]&gt;=$AF$4,1,0)</f>
        <v>0</v>
      </c>
      <c r="AG4539" t="str">
        <f>VLOOKUP(tbl_pbp[[#This Row],[gameId]], games!$B$2:$T$40, 9, FALSE)</f>
        <v>new-orleans-saints</v>
      </c>
      <c r="AH4539" s="5">
        <f>IF(tbl_pbp[[#This Row],[AwayTeam]] &lt;&gt; "new-orleans-saints", tbl_pbp[[#This Row],[homeWinPercentage]], 1-tbl_pbp[[#This Row],[homeWinPercentage]])</f>
        <v>0.84099999999999997</v>
      </c>
      <c r="AI4539" s="13">
        <f>tbl_pbp[[#This Row],[Kamara]]*tbl_pbp[[#This Row],[Impactful Play]]</f>
        <v>0</v>
      </c>
      <c r="AJ4539" s="13">
        <f>tbl_pbp[[#This Row],[Thomas]]*tbl_pbp[[#This Row],[Impactful Play]]</f>
        <v>0</v>
      </c>
      <c r="AK4539" s="13" t="str">
        <f>VLOOKUP(tbl_pbp[[#This Row],[Play Saints Win % Increase]], tbl_impact[],3,TRUE)</f>
        <v>Bad (0 to -5%)</v>
      </c>
    </row>
    <row r="4540" spans="1:37">
      <c r="A4540" s="1">
        <v>44</v>
      </c>
      <c r="B4540" s="5">
        <v>0.17199999999999999</v>
      </c>
      <c r="C4540" t="s">
        <v>5863</v>
      </c>
      <c r="D4540">
        <v>0</v>
      </c>
      <c r="E4540">
        <v>0</v>
      </c>
      <c r="F4540">
        <v>2</v>
      </c>
      <c r="G4540">
        <v>0</v>
      </c>
      <c r="H4540">
        <v>7</v>
      </c>
      <c r="I4540">
        <v>9</v>
      </c>
      <c r="J4540">
        <v>26</v>
      </c>
      <c r="K4540" t="s">
        <v>167</v>
      </c>
      <c r="L4540">
        <v>2</v>
      </c>
      <c r="M4540">
        <v>58</v>
      </c>
      <c r="N4540" t="s">
        <v>5864</v>
      </c>
      <c r="O4540" t="s">
        <v>178</v>
      </c>
      <c r="P4540" t="s">
        <v>22</v>
      </c>
      <c r="Q4540" t="s">
        <v>37</v>
      </c>
      <c r="S4540" t="s">
        <v>210</v>
      </c>
      <c r="T4540" t="s">
        <v>5865</v>
      </c>
      <c r="U4540" t="s">
        <v>5866</v>
      </c>
      <c r="V4540" t="s">
        <v>5720</v>
      </c>
      <c r="X4540" t="str">
        <f>VLOOKUP(pbp!V1773, games!$B$2:$R$40, 3, FALSE)</f>
        <v>2019-11-24T18:00Z</v>
      </c>
      <c r="Y4540">
        <f>VLOOKUP(1*V4540,NFLGames!$H$11:$H$555,1,FALSE)</f>
        <v>401220215</v>
      </c>
      <c r="Z4540">
        <f>VLOOKUP($Y4540, NFLGames!$H$11:$K$555,2,FALSE)</f>
        <v>2020</v>
      </c>
      <c r="AA4540">
        <f>VLOOKUP($Y4540, NFLGames!$H$11:$K$555,3,FALSE)</f>
        <v>12</v>
      </c>
      <c r="AB4540" s="6">
        <f>IF(A4541=0, 0, AH4541-tbl_pbp[[#This Row],[Saints Win %]])</f>
        <v>3.6999999999999922E-2</v>
      </c>
      <c r="AE4540">
        <f>ABS(tbl_pbp[[#This Row],[play.homeScore]]-tbl_pbp[[#This Row],[play.awayScore]])</f>
        <v>7</v>
      </c>
      <c r="AF4540">
        <f>IF(tbl_pbp[[#This Row],[Play Saints Win % Increase]]&gt;=$AF$4,1,0)</f>
        <v>0</v>
      </c>
      <c r="AG4540" t="str">
        <f>VLOOKUP(tbl_pbp[[#This Row],[gameId]], games!$B$2:$T$40, 9, FALSE)</f>
        <v>new-orleans-saints</v>
      </c>
      <c r="AH4540" s="5">
        <f>IF(tbl_pbp[[#This Row],[AwayTeam]] &lt;&gt; "new-orleans-saints", tbl_pbp[[#This Row],[homeWinPercentage]], 1-tbl_pbp[[#This Row],[homeWinPercentage]])</f>
        <v>0.82800000000000007</v>
      </c>
      <c r="AI4540" s="13">
        <f>tbl_pbp[[#This Row],[Kamara]]*tbl_pbp[[#This Row],[Impactful Play]]</f>
        <v>0</v>
      </c>
      <c r="AJ4540" s="13">
        <f>tbl_pbp[[#This Row],[Thomas]]*tbl_pbp[[#This Row],[Impactful Play]]</f>
        <v>0</v>
      </c>
      <c r="AK4540" s="13" t="str">
        <f>VLOOKUP(tbl_pbp[[#This Row],[Play Saints Win % Increase]], tbl_impact[],3,TRUE)</f>
        <v>Scented (0 to +5%)</v>
      </c>
    </row>
    <row r="4541" spans="1:37">
      <c r="A4541" s="1">
        <v>45</v>
      </c>
      <c r="B4541" s="5">
        <v>0.13500000000000001</v>
      </c>
      <c r="C4541" t="s">
        <v>5867</v>
      </c>
      <c r="D4541">
        <v>0</v>
      </c>
      <c r="E4541">
        <v>0</v>
      </c>
      <c r="F4541">
        <v>2</v>
      </c>
      <c r="G4541">
        <v>0</v>
      </c>
      <c r="H4541">
        <v>7</v>
      </c>
      <c r="I4541">
        <v>9</v>
      </c>
      <c r="J4541">
        <v>26</v>
      </c>
      <c r="K4541" t="s">
        <v>167</v>
      </c>
      <c r="L4541">
        <v>3</v>
      </c>
      <c r="M4541">
        <v>74</v>
      </c>
      <c r="N4541" t="s">
        <v>5868</v>
      </c>
      <c r="O4541" t="s">
        <v>271</v>
      </c>
      <c r="P4541" t="s">
        <v>22</v>
      </c>
      <c r="Q4541" t="s">
        <v>37</v>
      </c>
      <c r="S4541" t="s">
        <v>139</v>
      </c>
      <c r="T4541" t="s">
        <v>5865</v>
      </c>
      <c r="U4541" t="s">
        <v>5869</v>
      </c>
      <c r="V4541" t="s">
        <v>5720</v>
      </c>
      <c r="X4541" t="str">
        <f>VLOOKUP(pbp!V1774, games!$B$2:$R$40, 3, FALSE)</f>
        <v>2019-11-24T18:00Z</v>
      </c>
      <c r="Y4541">
        <f>VLOOKUP(1*V4541,NFLGames!$H$11:$H$555,1,FALSE)</f>
        <v>401220215</v>
      </c>
      <c r="Z4541">
        <f>VLOOKUP($Y4541, NFLGames!$H$11:$K$555,2,FALSE)</f>
        <v>2020</v>
      </c>
      <c r="AA4541">
        <f>VLOOKUP($Y4541, NFLGames!$H$11:$K$555,3,FALSE)</f>
        <v>12</v>
      </c>
      <c r="AB4541" s="6">
        <f>IF(A4542=0, 0, AH4542-tbl_pbp[[#This Row],[Saints Win %]])</f>
        <v>-7.0000000000000062E-3</v>
      </c>
      <c r="AE4541">
        <f>ABS(tbl_pbp[[#This Row],[play.homeScore]]-tbl_pbp[[#This Row],[play.awayScore]])</f>
        <v>7</v>
      </c>
      <c r="AF4541">
        <f>IF(tbl_pbp[[#This Row],[Play Saints Win % Increase]]&gt;=$AF$4,1,0)</f>
        <v>0</v>
      </c>
      <c r="AG4541" t="str">
        <f>VLOOKUP(tbl_pbp[[#This Row],[gameId]], games!$B$2:$T$40, 9, FALSE)</f>
        <v>new-orleans-saints</v>
      </c>
      <c r="AH4541" s="5">
        <f>IF(tbl_pbp[[#This Row],[AwayTeam]] &lt;&gt; "new-orleans-saints", tbl_pbp[[#This Row],[homeWinPercentage]], 1-tbl_pbp[[#This Row],[homeWinPercentage]])</f>
        <v>0.86499999999999999</v>
      </c>
      <c r="AI4541" s="13">
        <f>tbl_pbp[[#This Row],[Kamara]]*tbl_pbp[[#This Row],[Impactful Play]]</f>
        <v>0</v>
      </c>
      <c r="AJ4541" s="13">
        <f>tbl_pbp[[#This Row],[Thomas]]*tbl_pbp[[#This Row],[Impactful Play]]</f>
        <v>0</v>
      </c>
      <c r="AK4541" s="13" t="str">
        <f>VLOOKUP(tbl_pbp[[#This Row],[Play Saints Win % Increase]], tbl_impact[],3,TRUE)</f>
        <v>Bad (0 to -5%)</v>
      </c>
    </row>
    <row r="4542" spans="1:37">
      <c r="A4542" s="1">
        <v>46</v>
      </c>
      <c r="B4542" s="5">
        <v>0.14199999999999999</v>
      </c>
      <c r="C4542" t="s">
        <v>5870</v>
      </c>
      <c r="D4542">
        <v>0</v>
      </c>
      <c r="E4542">
        <v>0</v>
      </c>
      <c r="F4542">
        <v>2</v>
      </c>
      <c r="G4542">
        <v>0</v>
      </c>
      <c r="H4542">
        <v>7</v>
      </c>
      <c r="I4542">
        <v>9</v>
      </c>
      <c r="J4542">
        <v>26</v>
      </c>
      <c r="K4542" t="s">
        <v>167</v>
      </c>
      <c r="L4542">
        <v>4</v>
      </c>
      <c r="M4542">
        <v>74</v>
      </c>
      <c r="N4542" t="s">
        <v>5871</v>
      </c>
      <c r="O4542" t="s">
        <v>4234</v>
      </c>
      <c r="P4542" t="s">
        <v>66</v>
      </c>
      <c r="Q4542" t="s">
        <v>67</v>
      </c>
      <c r="R4542" t="s">
        <v>68</v>
      </c>
      <c r="S4542" t="s">
        <v>183</v>
      </c>
      <c r="T4542" t="s">
        <v>5865</v>
      </c>
      <c r="U4542" t="s">
        <v>5872</v>
      </c>
      <c r="V4542" t="s">
        <v>5720</v>
      </c>
      <c r="X4542" t="str">
        <f>VLOOKUP(pbp!V1775, games!$B$2:$R$40, 3, FALSE)</f>
        <v>2019-11-24T18:00Z</v>
      </c>
      <c r="Y4542">
        <f>VLOOKUP(1*V4542,NFLGames!$H$11:$H$555,1,FALSE)</f>
        <v>401220215</v>
      </c>
      <c r="Z4542">
        <f>VLOOKUP($Y4542, NFLGames!$H$11:$K$555,2,FALSE)</f>
        <v>2020</v>
      </c>
      <c r="AA4542">
        <f>VLOOKUP($Y4542, NFLGames!$H$11:$K$555,3,FALSE)</f>
        <v>12</v>
      </c>
      <c r="AB4542" s="6">
        <f>IF(A4543=0, 0, AH4543-tbl_pbp[[#This Row],[Saints Win %]])</f>
        <v>-4.0000000000000036E-3</v>
      </c>
      <c r="AE4542">
        <f>ABS(tbl_pbp[[#This Row],[play.homeScore]]-tbl_pbp[[#This Row],[play.awayScore]])</f>
        <v>7</v>
      </c>
      <c r="AF4542">
        <f>IF(tbl_pbp[[#This Row],[Play Saints Win % Increase]]&gt;=$AF$4,1,0)</f>
        <v>0</v>
      </c>
      <c r="AG4542" t="str">
        <f>VLOOKUP(tbl_pbp[[#This Row],[gameId]], games!$B$2:$T$40, 9, FALSE)</f>
        <v>new-orleans-saints</v>
      </c>
      <c r="AH4542" s="5">
        <f>IF(tbl_pbp[[#This Row],[AwayTeam]] &lt;&gt; "new-orleans-saints", tbl_pbp[[#This Row],[homeWinPercentage]], 1-tbl_pbp[[#This Row],[homeWinPercentage]])</f>
        <v>0.85799999999999998</v>
      </c>
      <c r="AI4542" s="13">
        <f>tbl_pbp[[#This Row],[Kamara]]*tbl_pbp[[#This Row],[Impactful Play]]</f>
        <v>0</v>
      </c>
      <c r="AJ4542" s="13">
        <f>tbl_pbp[[#This Row],[Thomas]]*tbl_pbp[[#This Row],[Impactful Play]]</f>
        <v>0</v>
      </c>
      <c r="AK4542" s="13" t="str">
        <f>VLOOKUP(tbl_pbp[[#This Row],[Play Saints Win % Increase]], tbl_impact[],3,TRUE)</f>
        <v>Bad (0 to -5%)</v>
      </c>
    </row>
    <row r="4543" spans="1:37">
      <c r="A4543" s="1">
        <v>47</v>
      </c>
      <c r="B4543" s="5">
        <v>0.14599999999999999</v>
      </c>
      <c r="C4543" t="s">
        <v>5873</v>
      </c>
      <c r="D4543">
        <v>0</v>
      </c>
      <c r="E4543">
        <v>0</v>
      </c>
      <c r="F4543">
        <v>2</v>
      </c>
      <c r="G4543">
        <v>0</v>
      </c>
      <c r="H4543">
        <v>7</v>
      </c>
      <c r="I4543">
        <v>10</v>
      </c>
      <c r="J4543">
        <v>73</v>
      </c>
      <c r="K4543" t="s">
        <v>29</v>
      </c>
      <c r="L4543">
        <v>1</v>
      </c>
      <c r="M4543">
        <v>73</v>
      </c>
      <c r="N4543" t="s">
        <v>5874</v>
      </c>
      <c r="O4543" t="s">
        <v>4234</v>
      </c>
      <c r="P4543" t="s">
        <v>45</v>
      </c>
      <c r="Q4543" t="s">
        <v>46</v>
      </c>
      <c r="R4543" t="s">
        <v>47</v>
      </c>
      <c r="S4543" t="s">
        <v>33</v>
      </c>
      <c r="T4543" t="s">
        <v>169</v>
      </c>
      <c r="U4543" t="s">
        <v>170</v>
      </c>
      <c r="V4543" t="s">
        <v>5720</v>
      </c>
      <c r="X4543" t="str">
        <f>VLOOKUP(pbp!V1776, games!$B$2:$R$40, 3, FALSE)</f>
        <v>2019-11-24T18:00Z</v>
      </c>
      <c r="Y4543">
        <f>VLOOKUP(1*V4543,NFLGames!$H$11:$H$555,1,FALSE)</f>
        <v>401220215</v>
      </c>
      <c r="Z4543">
        <f>VLOOKUP($Y4543, NFLGames!$H$11:$K$555,2,FALSE)</f>
        <v>2020</v>
      </c>
      <c r="AA4543">
        <f>VLOOKUP($Y4543, NFLGames!$H$11:$K$555,3,FALSE)</f>
        <v>12</v>
      </c>
      <c r="AB4543" s="6">
        <f>IF(A4544=0, 0, AH4544-tbl_pbp[[#This Row],[Saints Win %]])</f>
        <v>1.3000000000000012E-2</v>
      </c>
      <c r="AE4543">
        <f>ABS(tbl_pbp[[#This Row],[play.homeScore]]-tbl_pbp[[#This Row],[play.awayScore]])</f>
        <v>7</v>
      </c>
      <c r="AF4543">
        <f>IF(tbl_pbp[[#This Row],[Play Saints Win % Increase]]&gt;=$AF$4,1,0)</f>
        <v>0</v>
      </c>
      <c r="AG4543" t="str">
        <f>VLOOKUP(tbl_pbp[[#This Row],[gameId]], games!$B$2:$T$40, 9, FALSE)</f>
        <v>new-orleans-saints</v>
      </c>
      <c r="AH4543" s="5">
        <f>IF(tbl_pbp[[#This Row],[AwayTeam]] &lt;&gt; "new-orleans-saints", tbl_pbp[[#This Row],[homeWinPercentage]], 1-tbl_pbp[[#This Row],[homeWinPercentage]])</f>
        <v>0.85399999999999998</v>
      </c>
      <c r="AI4543" s="13">
        <f>tbl_pbp[[#This Row],[Kamara]]*tbl_pbp[[#This Row],[Impactful Play]]</f>
        <v>0</v>
      </c>
      <c r="AJ4543" s="13">
        <f>tbl_pbp[[#This Row],[Thomas]]*tbl_pbp[[#This Row],[Impactful Play]]</f>
        <v>0</v>
      </c>
      <c r="AK4543" s="13" t="str">
        <f>VLOOKUP(tbl_pbp[[#This Row],[Play Saints Win % Increase]], tbl_impact[],3,TRUE)</f>
        <v>Scented (0 to +5%)</v>
      </c>
    </row>
    <row r="4544" spans="1:37">
      <c r="A4544" s="1">
        <v>48</v>
      </c>
      <c r="B4544" s="5">
        <v>0.13300000000000001</v>
      </c>
      <c r="C4544" t="s">
        <v>5875</v>
      </c>
      <c r="D4544">
        <v>0</v>
      </c>
      <c r="E4544">
        <v>0</v>
      </c>
      <c r="F4544">
        <v>2</v>
      </c>
      <c r="G4544">
        <v>0</v>
      </c>
      <c r="H4544">
        <v>7</v>
      </c>
      <c r="I4544">
        <v>5</v>
      </c>
      <c r="J4544">
        <v>68</v>
      </c>
      <c r="K4544" t="s">
        <v>29</v>
      </c>
      <c r="L4544">
        <v>2</v>
      </c>
      <c r="M4544">
        <v>68</v>
      </c>
      <c r="N4544" t="s">
        <v>5876</v>
      </c>
      <c r="O4544" t="s">
        <v>3287</v>
      </c>
      <c r="P4544" t="s">
        <v>45</v>
      </c>
      <c r="Q4544" t="s">
        <v>46</v>
      </c>
      <c r="R4544" t="s">
        <v>47</v>
      </c>
      <c r="S4544" t="s">
        <v>38</v>
      </c>
      <c r="T4544" t="s">
        <v>129</v>
      </c>
      <c r="U4544" t="s">
        <v>5877</v>
      </c>
      <c r="V4544" t="s">
        <v>5720</v>
      </c>
      <c r="X4544" t="str">
        <f>VLOOKUP(pbp!V1777, games!$B$2:$R$40, 3, FALSE)</f>
        <v>2019-11-24T18:00Z</v>
      </c>
      <c r="Y4544">
        <f>VLOOKUP(1*V4544,NFLGames!$H$11:$H$555,1,FALSE)</f>
        <v>401220215</v>
      </c>
      <c r="Z4544">
        <f>VLOOKUP($Y4544, NFLGames!$H$11:$K$555,2,FALSE)</f>
        <v>2020</v>
      </c>
      <c r="AA4544">
        <f>VLOOKUP($Y4544, NFLGames!$H$11:$K$555,3,FALSE)</f>
        <v>12</v>
      </c>
      <c r="AB4544" s="6">
        <f>IF(A4545=0, 0, AH4545-tbl_pbp[[#This Row],[Saints Win %]])</f>
        <v>-1.6000000000000014E-2</v>
      </c>
      <c r="AE4544">
        <f>ABS(tbl_pbp[[#This Row],[play.homeScore]]-tbl_pbp[[#This Row],[play.awayScore]])</f>
        <v>7</v>
      </c>
      <c r="AF4544">
        <f>IF(tbl_pbp[[#This Row],[Play Saints Win % Increase]]&gt;=$AF$4,1,0)</f>
        <v>0</v>
      </c>
      <c r="AG4544" t="str">
        <f>VLOOKUP(tbl_pbp[[#This Row],[gameId]], games!$B$2:$T$40, 9, FALSE)</f>
        <v>new-orleans-saints</v>
      </c>
      <c r="AH4544" s="5">
        <f>IF(tbl_pbp[[#This Row],[AwayTeam]] &lt;&gt; "new-orleans-saints", tbl_pbp[[#This Row],[homeWinPercentage]], 1-tbl_pbp[[#This Row],[homeWinPercentage]])</f>
        <v>0.86699999999999999</v>
      </c>
      <c r="AI4544" s="13">
        <f>tbl_pbp[[#This Row],[Kamara]]*tbl_pbp[[#This Row],[Impactful Play]]</f>
        <v>0</v>
      </c>
      <c r="AJ4544" s="13">
        <f>tbl_pbp[[#This Row],[Thomas]]*tbl_pbp[[#This Row],[Impactful Play]]</f>
        <v>0</v>
      </c>
      <c r="AK4544" s="13" t="str">
        <f>VLOOKUP(tbl_pbp[[#This Row],[Play Saints Win % Increase]], tbl_impact[],3,TRUE)</f>
        <v>Bad (0 to -5%)</v>
      </c>
    </row>
    <row r="4545" spans="1:37">
      <c r="A4545" s="1">
        <v>49</v>
      </c>
      <c r="B4545" s="5">
        <v>0.14899999999999999</v>
      </c>
      <c r="C4545" t="s">
        <v>5878</v>
      </c>
      <c r="D4545">
        <v>0</v>
      </c>
      <c r="E4545">
        <v>0</v>
      </c>
      <c r="F4545">
        <v>2</v>
      </c>
      <c r="G4545">
        <v>0</v>
      </c>
      <c r="H4545">
        <v>7</v>
      </c>
      <c r="I4545">
        <v>10</v>
      </c>
      <c r="J4545">
        <v>61</v>
      </c>
      <c r="K4545" t="s">
        <v>29</v>
      </c>
      <c r="L4545">
        <v>1</v>
      </c>
      <c r="M4545">
        <v>61</v>
      </c>
      <c r="N4545" t="s">
        <v>5879</v>
      </c>
      <c r="O4545" t="s">
        <v>1073</v>
      </c>
      <c r="P4545" t="s">
        <v>45</v>
      </c>
      <c r="Q4545" t="s">
        <v>46</v>
      </c>
      <c r="R4545" t="s">
        <v>47</v>
      </c>
      <c r="S4545" t="s">
        <v>33</v>
      </c>
      <c r="T4545" t="s">
        <v>463</v>
      </c>
      <c r="U4545" t="s">
        <v>596</v>
      </c>
      <c r="V4545" t="s">
        <v>5720</v>
      </c>
      <c r="X4545" t="str">
        <f>VLOOKUP(pbp!V1778, games!$B$2:$R$40, 3, FALSE)</f>
        <v>2019-11-24T18:00Z</v>
      </c>
      <c r="Y4545">
        <f>VLOOKUP(1*V4545,NFLGames!$H$11:$H$555,1,FALSE)</f>
        <v>401220215</v>
      </c>
      <c r="Z4545">
        <f>VLOOKUP($Y4545, NFLGames!$H$11:$K$555,2,FALSE)</f>
        <v>2020</v>
      </c>
      <c r="AA4545">
        <f>VLOOKUP($Y4545, NFLGames!$H$11:$K$555,3,FALSE)</f>
        <v>12</v>
      </c>
      <c r="AB4545" s="6">
        <f>IF(A4546=0, 0, AH4546-tbl_pbp[[#This Row],[Saints Win %]])</f>
        <v>-2.8000000000000025E-2</v>
      </c>
      <c r="AC4545">
        <v>1</v>
      </c>
      <c r="AE4545">
        <f>ABS(tbl_pbp[[#This Row],[play.homeScore]]-tbl_pbp[[#This Row],[play.awayScore]])</f>
        <v>7</v>
      </c>
      <c r="AF4545">
        <f>IF(tbl_pbp[[#This Row],[Play Saints Win % Increase]]&gt;=$AF$4,1,0)</f>
        <v>0</v>
      </c>
      <c r="AG4545" t="str">
        <f>VLOOKUP(tbl_pbp[[#This Row],[gameId]], games!$B$2:$T$40, 9, FALSE)</f>
        <v>new-orleans-saints</v>
      </c>
      <c r="AH4545" s="5">
        <f>IF(tbl_pbp[[#This Row],[AwayTeam]] &lt;&gt; "new-orleans-saints", tbl_pbp[[#This Row],[homeWinPercentage]], 1-tbl_pbp[[#This Row],[homeWinPercentage]])</f>
        <v>0.85099999999999998</v>
      </c>
      <c r="AI4545" s="13">
        <f>tbl_pbp[[#This Row],[Kamara]]*tbl_pbp[[#This Row],[Impactful Play]]</f>
        <v>0</v>
      </c>
      <c r="AJ4545" s="13">
        <f>tbl_pbp[[#This Row],[Thomas]]*tbl_pbp[[#This Row],[Impactful Play]]</f>
        <v>0</v>
      </c>
      <c r="AK4545" s="13" t="str">
        <f>VLOOKUP(tbl_pbp[[#This Row],[Play Saints Win % Increase]], tbl_impact[],3,TRUE)</f>
        <v>Bad (0 to -5%)</v>
      </c>
    </row>
    <row r="4546" spans="1:37">
      <c r="A4546" s="1">
        <v>50</v>
      </c>
      <c r="B4546" s="5">
        <v>0.17699999999999999</v>
      </c>
      <c r="C4546" t="s">
        <v>5880</v>
      </c>
      <c r="D4546">
        <v>0</v>
      </c>
      <c r="E4546">
        <v>0</v>
      </c>
      <c r="F4546">
        <v>2</v>
      </c>
      <c r="G4546">
        <v>0</v>
      </c>
      <c r="H4546">
        <v>7</v>
      </c>
      <c r="I4546">
        <v>9</v>
      </c>
      <c r="J4546">
        <v>60</v>
      </c>
      <c r="K4546" t="s">
        <v>29</v>
      </c>
      <c r="L4546">
        <v>2</v>
      </c>
      <c r="M4546">
        <v>76</v>
      </c>
      <c r="N4546" t="s">
        <v>5881</v>
      </c>
      <c r="O4546" t="s">
        <v>3889</v>
      </c>
      <c r="P4546" t="s">
        <v>22</v>
      </c>
      <c r="Q4546" t="s">
        <v>37</v>
      </c>
      <c r="S4546" t="s">
        <v>210</v>
      </c>
      <c r="T4546" t="s">
        <v>117</v>
      </c>
      <c r="U4546" t="s">
        <v>5882</v>
      </c>
      <c r="V4546" t="s">
        <v>5720</v>
      </c>
      <c r="X4546" t="str">
        <f>VLOOKUP(pbp!V1779, games!$B$2:$R$40, 3, FALSE)</f>
        <v>2019-11-24T18:00Z</v>
      </c>
      <c r="Y4546">
        <f>VLOOKUP(1*V4546,NFLGames!$H$11:$H$555,1,FALSE)</f>
        <v>401220215</v>
      </c>
      <c r="Z4546">
        <f>VLOOKUP($Y4546, NFLGames!$H$11:$K$555,2,FALSE)</f>
        <v>2020</v>
      </c>
      <c r="AA4546">
        <f>VLOOKUP($Y4546, NFLGames!$H$11:$K$555,3,FALSE)</f>
        <v>12</v>
      </c>
      <c r="AB4546" s="6">
        <f>IF(A4547=0, 0, AH4547-tbl_pbp[[#This Row],[Saints Win %]])</f>
        <v>2.1000000000000019E-2</v>
      </c>
      <c r="AC4546">
        <v>1</v>
      </c>
      <c r="AE4546">
        <f>ABS(tbl_pbp[[#This Row],[play.homeScore]]-tbl_pbp[[#This Row],[play.awayScore]])</f>
        <v>7</v>
      </c>
      <c r="AF4546">
        <f>IF(tbl_pbp[[#This Row],[Play Saints Win % Increase]]&gt;=$AF$4,1,0)</f>
        <v>0</v>
      </c>
      <c r="AG4546" t="str">
        <f>VLOOKUP(tbl_pbp[[#This Row],[gameId]], games!$B$2:$T$40, 9, FALSE)</f>
        <v>new-orleans-saints</v>
      </c>
      <c r="AH4546" s="5">
        <f>IF(tbl_pbp[[#This Row],[AwayTeam]] &lt;&gt; "new-orleans-saints", tbl_pbp[[#This Row],[homeWinPercentage]], 1-tbl_pbp[[#This Row],[homeWinPercentage]])</f>
        <v>0.82299999999999995</v>
      </c>
      <c r="AI4546" s="13">
        <f>tbl_pbp[[#This Row],[Kamara]]*tbl_pbp[[#This Row],[Impactful Play]]</f>
        <v>0</v>
      </c>
      <c r="AJ4546" s="13">
        <f>tbl_pbp[[#This Row],[Thomas]]*tbl_pbp[[#This Row],[Impactful Play]]</f>
        <v>0</v>
      </c>
      <c r="AK4546" s="13" t="str">
        <f>VLOOKUP(tbl_pbp[[#This Row],[Play Saints Win % Increase]], tbl_impact[],3,TRUE)</f>
        <v>Scented (0 to +5%)</v>
      </c>
    </row>
    <row r="4547" spans="1:37">
      <c r="A4547" s="1">
        <v>51</v>
      </c>
      <c r="B4547" s="5">
        <v>0.156</v>
      </c>
      <c r="C4547" t="s">
        <v>5883</v>
      </c>
      <c r="D4547">
        <v>0</v>
      </c>
      <c r="E4547">
        <v>0</v>
      </c>
      <c r="F4547">
        <v>2</v>
      </c>
      <c r="G4547">
        <v>0</v>
      </c>
      <c r="H4547">
        <v>7</v>
      </c>
      <c r="I4547">
        <v>9</v>
      </c>
      <c r="J4547">
        <v>60</v>
      </c>
      <c r="K4547" t="s">
        <v>29</v>
      </c>
      <c r="L4547">
        <v>3</v>
      </c>
      <c r="M4547">
        <v>60</v>
      </c>
      <c r="N4547" t="s">
        <v>5884</v>
      </c>
      <c r="O4547" t="s">
        <v>275</v>
      </c>
      <c r="P4547" t="s">
        <v>30</v>
      </c>
      <c r="Q4547" t="s">
        <v>31</v>
      </c>
      <c r="R4547" t="s">
        <v>32</v>
      </c>
      <c r="S4547" t="s">
        <v>139</v>
      </c>
      <c r="T4547" t="s">
        <v>117</v>
      </c>
      <c r="U4547" t="s">
        <v>5885</v>
      </c>
      <c r="V4547" t="s">
        <v>5720</v>
      </c>
      <c r="X4547" t="str">
        <f>VLOOKUP(pbp!V1780, games!$B$2:$R$40, 3, FALSE)</f>
        <v>2019-11-24T18:00Z</v>
      </c>
      <c r="Y4547">
        <f>VLOOKUP(1*V4547,NFLGames!$H$11:$H$555,1,FALSE)</f>
        <v>401220215</v>
      </c>
      <c r="Z4547">
        <f>VLOOKUP($Y4547, NFLGames!$H$11:$K$555,2,FALSE)</f>
        <v>2020</v>
      </c>
      <c r="AA4547">
        <f>VLOOKUP($Y4547, NFLGames!$H$11:$K$555,3,FALSE)</f>
        <v>12</v>
      </c>
      <c r="AB4547" s="6">
        <f>IF(A4548=0, 0, AH4548-tbl_pbp[[#This Row],[Saints Win %]])</f>
        <v>-2.1999999999999909E-2</v>
      </c>
      <c r="AC4547">
        <v>1</v>
      </c>
      <c r="AE4547">
        <f>ABS(tbl_pbp[[#This Row],[play.homeScore]]-tbl_pbp[[#This Row],[play.awayScore]])</f>
        <v>7</v>
      </c>
      <c r="AF4547">
        <f>IF(tbl_pbp[[#This Row],[Play Saints Win % Increase]]&gt;=$AF$4,1,0)</f>
        <v>0</v>
      </c>
      <c r="AG4547" t="str">
        <f>VLOOKUP(tbl_pbp[[#This Row],[gameId]], games!$B$2:$T$40, 9, FALSE)</f>
        <v>new-orleans-saints</v>
      </c>
      <c r="AH4547" s="5">
        <f>IF(tbl_pbp[[#This Row],[AwayTeam]] &lt;&gt; "new-orleans-saints", tbl_pbp[[#This Row],[homeWinPercentage]], 1-tbl_pbp[[#This Row],[homeWinPercentage]])</f>
        <v>0.84399999999999997</v>
      </c>
      <c r="AI4547" s="13">
        <f>tbl_pbp[[#This Row],[Kamara]]*tbl_pbp[[#This Row],[Impactful Play]]</f>
        <v>0</v>
      </c>
      <c r="AJ4547" s="13">
        <f>tbl_pbp[[#This Row],[Thomas]]*tbl_pbp[[#This Row],[Impactful Play]]</f>
        <v>0</v>
      </c>
      <c r="AK4547" s="13" t="str">
        <f>VLOOKUP(tbl_pbp[[#This Row],[Play Saints Win % Increase]], tbl_impact[],3,TRUE)</f>
        <v>Bad (0 to -5%)</v>
      </c>
    </row>
    <row r="4548" spans="1:37">
      <c r="A4548" s="1">
        <v>52</v>
      </c>
      <c r="B4548" s="5">
        <v>0.17799999999999999</v>
      </c>
      <c r="C4548" t="s">
        <v>5886</v>
      </c>
      <c r="D4548">
        <v>0</v>
      </c>
      <c r="E4548">
        <v>0</v>
      </c>
      <c r="F4548">
        <v>2</v>
      </c>
      <c r="G4548">
        <v>0</v>
      </c>
      <c r="H4548">
        <v>7</v>
      </c>
      <c r="I4548">
        <v>11</v>
      </c>
      <c r="J4548">
        <v>62</v>
      </c>
      <c r="K4548" t="s">
        <v>29</v>
      </c>
      <c r="L4548">
        <v>4</v>
      </c>
      <c r="M4548">
        <v>62</v>
      </c>
      <c r="N4548" t="s">
        <v>5887</v>
      </c>
      <c r="O4548" t="s">
        <v>2661</v>
      </c>
      <c r="P4548" t="s">
        <v>66</v>
      </c>
      <c r="Q4548" t="s">
        <v>67</v>
      </c>
      <c r="R4548" t="s">
        <v>68</v>
      </c>
      <c r="S4548" t="s">
        <v>2679</v>
      </c>
      <c r="T4548" t="s">
        <v>358</v>
      </c>
      <c r="U4548" t="s">
        <v>5888</v>
      </c>
      <c r="V4548" t="s">
        <v>5720</v>
      </c>
      <c r="X4548" t="str">
        <f>VLOOKUP(pbp!V1781, games!$B$2:$R$40, 3, FALSE)</f>
        <v>2019-11-24T18:00Z</v>
      </c>
      <c r="Y4548">
        <f>VLOOKUP(1*V4548,NFLGames!$H$11:$H$555,1,FALSE)</f>
        <v>401220215</v>
      </c>
      <c r="Z4548">
        <f>VLOOKUP($Y4548, NFLGames!$H$11:$K$555,2,FALSE)</f>
        <v>2020</v>
      </c>
      <c r="AA4548">
        <f>VLOOKUP($Y4548, NFLGames!$H$11:$K$555,3,FALSE)</f>
        <v>12</v>
      </c>
      <c r="AB4548" s="6">
        <f>IF(A4549=0, 0, AH4549-tbl_pbp[[#This Row],[Saints Win %]])</f>
        <v>9.9999999999988987E-4</v>
      </c>
      <c r="AE4548">
        <f>ABS(tbl_pbp[[#This Row],[play.homeScore]]-tbl_pbp[[#This Row],[play.awayScore]])</f>
        <v>7</v>
      </c>
      <c r="AF4548">
        <f>IF(tbl_pbp[[#This Row],[Play Saints Win % Increase]]&gt;=$AF$4,1,0)</f>
        <v>0</v>
      </c>
      <c r="AG4548" t="str">
        <f>VLOOKUP(tbl_pbp[[#This Row],[gameId]], games!$B$2:$T$40, 9, FALSE)</f>
        <v>new-orleans-saints</v>
      </c>
      <c r="AH4548" s="5">
        <f>IF(tbl_pbp[[#This Row],[AwayTeam]] &lt;&gt; "new-orleans-saints", tbl_pbp[[#This Row],[homeWinPercentage]], 1-tbl_pbp[[#This Row],[homeWinPercentage]])</f>
        <v>0.82200000000000006</v>
      </c>
      <c r="AI4548" s="13">
        <f>tbl_pbp[[#This Row],[Kamara]]*tbl_pbp[[#This Row],[Impactful Play]]</f>
        <v>0</v>
      </c>
      <c r="AJ4548" s="13">
        <f>tbl_pbp[[#This Row],[Thomas]]*tbl_pbp[[#This Row],[Impactful Play]]</f>
        <v>0</v>
      </c>
      <c r="AK4548" s="13" t="str">
        <f>VLOOKUP(tbl_pbp[[#This Row],[Play Saints Win % Increase]], tbl_impact[],3,TRUE)</f>
        <v>Scented (0 to +5%)</v>
      </c>
    </row>
    <row r="4549" spans="1:37">
      <c r="A4549" s="1">
        <v>53</v>
      </c>
      <c r="B4549" s="5">
        <v>0.17699999999999999</v>
      </c>
      <c r="C4549" t="s">
        <v>5889</v>
      </c>
      <c r="D4549">
        <v>0</v>
      </c>
      <c r="E4549">
        <v>0</v>
      </c>
      <c r="F4549">
        <v>2</v>
      </c>
      <c r="G4549">
        <v>0</v>
      </c>
      <c r="H4549">
        <v>7</v>
      </c>
      <c r="I4549">
        <v>10</v>
      </c>
      <c r="J4549">
        <v>25</v>
      </c>
      <c r="K4549" t="s">
        <v>167</v>
      </c>
      <c r="L4549">
        <v>1</v>
      </c>
      <c r="M4549">
        <v>75</v>
      </c>
      <c r="N4549" t="s">
        <v>5890</v>
      </c>
      <c r="O4549" t="s">
        <v>2661</v>
      </c>
      <c r="P4549" t="s">
        <v>45</v>
      </c>
      <c r="Q4549" t="s">
        <v>46</v>
      </c>
      <c r="R4549" t="s">
        <v>47</v>
      </c>
      <c r="S4549" t="s">
        <v>33</v>
      </c>
      <c r="T4549" t="s">
        <v>5723</v>
      </c>
      <c r="U4549" t="s">
        <v>5724</v>
      </c>
      <c r="V4549" t="s">
        <v>5720</v>
      </c>
      <c r="X4549" t="str">
        <f>VLOOKUP(pbp!V1782, games!$B$2:$R$40, 3, FALSE)</f>
        <v>2019-11-24T18:00Z</v>
      </c>
      <c r="Y4549">
        <f>VLOOKUP(1*V4549,NFLGames!$H$11:$H$555,1,FALSE)</f>
        <v>401220215</v>
      </c>
      <c r="Z4549">
        <f>VLOOKUP($Y4549, NFLGames!$H$11:$K$555,2,FALSE)</f>
        <v>2020</v>
      </c>
      <c r="AA4549">
        <f>VLOOKUP($Y4549, NFLGames!$H$11:$K$555,3,FALSE)</f>
        <v>12</v>
      </c>
      <c r="AB4549" s="6">
        <f>IF(A4550=0, 0, AH4550-tbl_pbp[[#This Row],[Saints Win %]])</f>
        <v>3.0000000000000027E-2</v>
      </c>
      <c r="AE4549">
        <f>ABS(tbl_pbp[[#This Row],[play.homeScore]]-tbl_pbp[[#This Row],[play.awayScore]])</f>
        <v>7</v>
      </c>
      <c r="AF4549">
        <f>IF(tbl_pbp[[#This Row],[Play Saints Win % Increase]]&gt;=$AF$4,1,0)</f>
        <v>0</v>
      </c>
      <c r="AG4549" t="str">
        <f>VLOOKUP(tbl_pbp[[#This Row],[gameId]], games!$B$2:$T$40, 9, FALSE)</f>
        <v>new-orleans-saints</v>
      </c>
      <c r="AH4549" s="5">
        <f>IF(tbl_pbp[[#This Row],[AwayTeam]] &lt;&gt; "new-orleans-saints", tbl_pbp[[#This Row],[homeWinPercentage]], 1-tbl_pbp[[#This Row],[homeWinPercentage]])</f>
        <v>0.82299999999999995</v>
      </c>
      <c r="AI4549" s="13">
        <f>tbl_pbp[[#This Row],[Kamara]]*tbl_pbp[[#This Row],[Impactful Play]]</f>
        <v>0</v>
      </c>
      <c r="AJ4549" s="13">
        <f>tbl_pbp[[#This Row],[Thomas]]*tbl_pbp[[#This Row],[Impactful Play]]</f>
        <v>0</v>
      </c>
      <c r="AK4549" s="13" t="str">
        <f>VLOOKUP(tbl_pbp[[#This Row],[Play Saints Win % Increase]], tbl_impact[],3,TRUE)</f>
        <v>Scented (0 to +5%)</v>
      </c>
    </row>
    <row r="4550" spans="1:37">
      <c r="A4550" s="1">
        <v>54</v>
      </c>
      <c r="B4550" s="5">
        <v>0.14699999999999999</v>
      </c>
      <c r="C4550" t="s">
        <v>5891</v>
      </c>
      <c r="D4550">
        <v>0</v>
      </c>
      <c r="E4550">
        <v>0</v>
      </c>
      <c r="F4550">
        <v>2</v>
      </c>
      <c r="G4550">
        <v>0</v>
      </c>
      <c r="H4550">
        <v>7</v>
      </c>
      <c r="I4550">
        <v>11</v>
      </c>
      <c r="J4550">
        <v>24</v>
      </c>
      <c r="K4550" t="s">
        <v>167</v>
      </c>
      <c r="L4550">
        <v>2</v>
      </c>
      <c r="M4550">
        <v>76</v>
      </c>
      <c r="N4550" t="s">
        <v>5892</v>
      </c>
      <c r="O4550" t="s">
        <v>1558</v>
      </c>
      <c r="P4550" t="s">
        <v>22</v>
      </c>
      <c r="Q4550" t="s">
        <v>37</v>
      </c>
      <c r="S4550" t="s">
        <v>147</v>
      </c>
      <c r="T4550" t="s">
        <v>5893</v>
      </c>
      <c r="U4550" t="s">
        <v>5894</v>
      </c>
      <c r="V4550" t="s">
        <v>5720</v>
      </c>
      <c r="X4550" t="str">
        <f>VLOOKUP(pbp!V1783, games!$B$2:$R$40, 3, FALSE)</f>
        <v>2019-11-24T18:00Z</v>
      </c>
      <c r="Y4550">
        <f>VLOOKUP(1*V4550,NFLGames!$H$11:$H$555,1,FALSE)</f>
        <v>401220215</v>
      </c>
      <c r="Z4550">
        <f>VLOOKUP($Y4550, NFLGames!$H$11:$K$555,2,FALSE)</f>
        <v>2020</v>
      </c>
      <c r="AA4550">
        <f>VLOOKUP($Y4550, NFLGames!$H$11:$K$555,3,FALSE)</f>
        <v>12</v>
      </c>
      <c r="AB4550" s="6">
        <f>IF(A4551=0, 0, AH4551-tbl_pbp[[#This Row],[Saints Win %]])</f>
        <v>3.0000000000000027E-2</v>
      </c>
      <c r="AE4550">
        <f>ABS(tbl_pbp[[#This Row],[play.homeScore]]-tbl_pbp[[#This Row],[play.awayScore]])</f>
        <v>7</v>
      </c>
      <c r="AF4550">
        <f>IF(tbl_pbp[[#This Row],[Play Saints Win % Increase]]&gt;=$AF$4,1,0)</f>
        <v>0</v>
      </c>
      <c r="AG4550" t="str">
        <f>VLOOKUP(tbl_pbp[[#This Row],[gameId]], games!$B$2:$T$40, 9, FALSE)</f>
        <v>new-orleans-saints</v>
      </c>
      <c r="AH4550" s="5">
        <f>IF(tbl_pbp[[#This Row],[AwayTeam]] &lt;&gt; "new-orleans-saints", tbl_pbp[[#This Row],[homeWinPercentage]], 1-tbl_pbp[[#This Row],[homeWinPercentage]])</f>
        <v>0.85299999999999998</v>
      </c>
      <c r="AI4550" s="13">
        <f>tbl_pbp[[#This Row],[Kamara]]*tbl_pbp[[#This Row],[Impactful Play]]</f>
        <v>0</v>
      </c>
      <c r="AJ4550" s="13">
        <f>tbl_pbp[[#This Row],[Thomas]]*tbl_pbp[[#This Row],[Impactful Play]]</f>
        <v>0</v>
      </c>
      <c r="AK4550" s="13" t="str">
        <f>VLOOKUP(tbl_pbp[[#This Row],[Play Saints Win % Increase]], tbl_impact[],3,TRUE)</f>
        <v>Scented (0 to +5%)</v>
      </c>
    </row>
    <row r="4551" spans="1:37">
      <c r="A4551" s="1">
        <v>55</v>
      </c>
      <c r="B4551" s="5">
        <v>0.11700000000000001</v>
      </c>
      <c r="C4551" t="s">
        <v>5895</v>
      </c>
      <c r="D4551">
        <v>0</v>
      </c>
      <c r="E4551">
        <v>0</v>
      </c>
      <c r="F4551">
        <v>2</v>
      </c>
      <c r="G4551">
        <v>0</v>
      </c>
      <c r="H4551">
        <v>7</v>
      </c>
      <c r="I4551">
        <v>11</v>
      </c>
      <c r="J4551">
        <v>24</v>
      </c>
      <c r="K4551" t="s">
        <v>167</v>
      </c>
      <c r="L4551">
        <v>3</v>
      </c>
      <c r="M4551">
        <v>67</v>
      </c>
      <c r="N4551" t="s">
        <v>5896</v>
      </c>
      <c r="O4551" t="s">
        <v>5897</v>
      </c>
      <c r="P4551" t="s">
        <v>22</v>
      </c>
      <c r="Q4551" t="s">
        <v>37</v>
      </c>
      <c r="S4551" t="s">
        <v>149</v>
      </c>
      <c r="T4551" t="s">
        <v>5893</v>
      </c>
      <c r="U4551" t="s">
        <v>5898</v>
      </c>
      <c r="V4551" t="s">
        <v>5720</v>
      </c>
      <c r="X4551" t="str">
        <f>VLOOKUP(pbp!V1784, games!$B$2:$R$40, 3, FALSE)</f>
        <v>2019-11-24T18:00Z</v>
      </c>
      <c r="Y4551">
        <f>VLOOKUP(1*V4551,NFLGames!$H$11:$H$555,1,FALSE)</f>
        <v>401220215</v>
      </c>
      <c r="Z4551">
        <f>VLOOKUP($Y4551, NFLGames!$H$11:$K$555,2,FALSE)</f>
        <v>2020</v>
      </c>
      <c r="AA4551">
        <f>VLOOKUP($Y4551, NFLGames!$H$11:$K$555,3,FALSE)</f>
        <v>12</v>
      </c>
      <c r="AB4551" s="6">
        <f>IF(A4552=0, 0, AH4552-tbl_pbp[[#This Row],[Saints Win %]])</f>
        <v>-2.0000000000000018E-2</v>
      </c>
      <c r="AE4551">
        <f>ABS(tbl_pbp[[#This Row],[play.homeScore]]-tbl_pbp[[#This Row],[play.awayScore]])</f>
        <v>7</v>
      </c>
      <c r="AF4551">
        <f>IF(tbl_pbp[[#This Row],[Play Saints Win % Increase]]&gt;=$AF$4,1,0)</f>
        <v>0</v>
      </c>
      <c r="AG4551" t="str">
        <f>VLOOKUP(tbl_pbp[[#This Row],[gameId]], games!$B$2:$T$40, 9, FALSE)</f>
        <v>new-orleans-saints</v>
      </c>
      <c r="AH4551" s="5">
        <f>IF(tbl_pbp[[#This Row],[AwayTeam]] &lt;&gt; "new-orleans-saints", tbl_pbp[[#This Row],[homeWinPercentage]], 1-tbl_pbp[[#This Row],[homeWinPercentage]])</f>
        <v>0.88300000000000001</v>
      </c>
      <c r="AI4551" s="13">
        <f>tbl_pbp[[#This Row],[Kamara]]*tbl_pbp[[#This Row],[Impactful Play]]</f>
        <v>0</v>
      </c>
      <c r="AJ4551" s="13">
        <f>tbl_pbp[[#This Row],[Thomas]]*tbl_pbp[[#This Row],[Impactful Play]]</f>
        <v>0</v>
      </c>
      <c r="AK4551" s="13" t="str">
        <f>VLOOKUP(tbl_pbp[[#This Row],[Play Saints Win % Increase]], tbl_impact[],3,TRUE)</f>
        <v>Bad (0 to -5%)</v>
      </c>
    </row>
    <row r="4552" spans="1:37">
      <c r="A4552" s="1">
        <v>56</v>
      </c>
      <c r="B4552" s="5">
        <v>0.13700000000000001</v>
      </c>
      <c r="C4552" t="s">
        <v>5899</v>
      </c>
      <c r="D4552">
        <v>0</v>
      </c>
      <c r="E4552">
        <v>0</v>
      </c>
      <c r="F4552">
        <v>2</v>
      </c>
      <c r="G4552">
        <v>0</v>
      </c>
      <c r="H4552">
        <v>7</v>
      </c>
      <c r="I4552">
        <v>11</v>
      </c>
      <c r="J4552">
        <v>24</v>
      </c>
      <c r="K4552" t="s">
        <v>167</v>
      </c>
      <c r="L4552">
        <v>4</v>
      </c>
      <c r="M4552">
        <v>76</v>
      </c>
      <c r="N4552" t="s">
        <v>5900</v>
      </c>
      <c r="O4552" t="s">
        <v>413</v>
      </c>
      <c r="P4552" t="s">
        <v>66</v>
      </c>
      <c r="Q4552" t="s">
        <v>67</v>
      </c>
      <c r="R4552" t="s">
        <v>68</v>
      </c>
      <c r="S4552" t="s">
        <v>2679</v>
      </c>
      <c r="T4552" t="s">
        <v>5893</v>
      </c>
      <c r="U4552" t="s">
        <v>5901</v>
      </c>
      <c r="V4552" t="s">
        <v>5720</v>
      </c>
      <c r="X4552" t="str">
        <f>VLOOKUP(pbp!V1785, games!$B$2:$R$40, 3, FALSE)</f>
        <v>2019-11-24T18:00Z</v>
      </c>
      <c r="Y4552">
        <f>VLOOKUP(1*V4552,NFLGames!$H$11:$H$555,1,FALSE)</f>
        <v>401220215</v>
      </c>
      <c r="Z4552">
        <f>VLOOKUP($Y4552, NFLGames!$H$11:$K$555,2,FALSE)</f>
        <v>2020</v>
      </c>
      <c r="AA4552">
        <f>VLOOKUP($Y4552, NFLGames!$H$11:$K$555,3,FALSE)</f>
        <v>12</v>
      </c>
      <c r="AB4552" s="6">
        <f>IF(A4553=0, 0, AH4553-tbl_pbp[[#This Row],[Saints Win %]])</f>
        <v>-2.300000000000002E-2</v>
      </c>
      <c r="AE4552">
        <f>ABS(tbl_pbp[[#This Row],[play.homeScore]]-tbl_pbp[[#This Row],[play.awayScore]])</f>
        <v>7</v>
      </c>
      <c r="AF4552">
        <f>IF(tbl_pbp[[#This Row],[Play Saints Win % Increase]]&gt;=$AF$4,1,0)</f>
        <v>0</v>
      </c>
      <c r="AG4552" t="str">
        <f>VLOOKUP(tbl_pbp[[#This Row],[gameId]], games!$B$2:$T$40, 9, FALSE)</f>
        <v>new-orleans-saints</v>
      </c>
      <c r="AH4552" s="5">
        <f>IF(tbl_pbp[[#This Row],[AwayTeam]] &lt;&gt; "new-orleans-saints", tbl_pbp[[#This Row],[homeWinPercentage]], 1-tbl_pbp[[#This Row],[homeWinPercentage]])</f>
        <v>0.86299999999999999</v>
      </c>
      <c r="AI4552" s="13">
        <f>tbl_pbp[[#This Row],[Kamara]]*tbl_pbp[[#This Row],[Impactful Play]]</f>
        <v>0</v>
      </c>
      <c r="AJ4552" s="13">
        <f>tbl_pbp[[#This Row],[Thomas]]*tbl_pbp[[#This Row],[Impactful Play]]</f>
        <v>0</v>
      </c>
      <c r="AK4552" s="13" t="str">
        <f>VLOOKUP(tbl_pbp[[#This Row],[Play Saints Win % Increase]], tbl_impact[],3,TRUE)</f>
        <v>Bad (0 to -5%)</v>
      </c>
    </row>
    <row r="4553" spans="1:37">
      <c r="A4553" s="1">
        <v>57</v>
      </c>
      <c r="B4553" s="5">
        <v>0.16</v>
      </c>
      <c r="C4553" t="s">
        <v>5902</v>
      </c>
      <c r="D4553">
        <v>0</v>
      </c>
      <c r="E4553">
        <v>0</v>
      </c>
      <c r="F4553">
        <v>2</v>
      </c>
      <c r="G4553">
        <v>0</v>
      </c>
      <c r="H4553">
        <v>7</v>
      </c>
      <c r="I4553">
        <v>10</v>
      </c>
      <c r="J4553">
        <v>66</v>
      </c>
      <c r="K4553" t="s">
        <v>29</v>
      </c>
      <c r="L4553">
        <v>1</v>
      </c>
      <c r="M4553">
        <v>66</v>
      </c>
      <c r="N4553" t="s">
        <v>5903</v>
      </c>
      <c r="O4553" t="s">
        <v>413</v>
      </c>
      <c r="P4553" t="s">
        <v>45</v>
      </c>
      <c r="Q4553" t="s">
        <v>46</v>
      </c>
      <c r="R4553" t="s">
        <v>47</v>
      </c>
      <c r="S4553" t="s">
        <v>33</v>
      </c>
      <c r="T4553" t="s">
        <v>127</v>
      </c>
      <c r="U4553" t="s">
        <v>462</v>
      </c>
      <c r="V4553" t="s">
        <v>5720</v>
      </c>
      <c r="X4553" t="str">
        <f>VLOOKUP(pbp!V1786, games!$B$2:$R$40, 3, FALSE)</f>
        <v>2019-11-24T18:00Z</v>
      </c>
      <c r="Y4553">
        <f>VLOOKUP(1*V4553,NFLGames!$H$11:$H$555,1,FALSE)</f>
        <v>401220215</v>
      </c>
      <c r="Z4553">
        <f>VLOOKUP($Y4553, NFLGames!$H$11:$K$555,2,FALSE)</f>
        <v>2020</v>
      </c>
      <c r="AA4553">
        <f>VLOOKUP($Y4553, NFLGames!$H$11:$K$555,3,FALSE)</f>
        <v>12</v>
      </c>
      <c r="AB4553" s="6">
        <f>IF(A4554=0, 0, AH4554-tbl_pbp[[#This Row],[Saints Win %]])</f>
        <v>-2.1999999999999909E-2</v>
      </c>
      <c r="AC4553">
        <v>1</v>
      </c>
      <c r="AE4553">
        <f>ABS(tbl_pbp[[#This Row],[play.homeScore]]-tbl_pbp[[#This Row],[play.awayScore]])</f>
        <v>7</v>
      </c>
      <c r="AF4553">
        <f>IF(tbl_pbp[[#This Row],[Play Saints Win % Increase]]&gt;=$AF$4,1,0)</f>
        <v>0</v>
      </c>
      <c r="AG4553" t="str">
        <f>VLOOKUP(tbl_pbp[[#This Row],[gameId]], games!$B$2:$T$40, 9, FALSE)</f>
        <v>new-orleans-saints</v>
      </c>
      <c r="AH4553" s="5">
        <f>IF(tbl_pbp[[#This Row],[AwayTeam]] &lt;&gt; "new-orleans-saints", tbl_pbp[[#This Row],[homeWinPercentage]], 1-tbl_pbp[[#This Row],[homeWinPercentage]])</f>
        <v>0.84</v>
      </c>
      <c r="AI4553" s="13">
        <f>tbl_pbp[[#This Row],[Kamara]]*tbl_pbp[[#This Row],[Impactful Play]]</f>
        <v>0</v>
      </c>
      <c r="AJ4553" s="13">
        <f>tbl_pbp[[#This Row],[Thomas]]*tbl_pbp[[#This Row],[Impactful Play]]</f>
        <v>0</v>
      </c>
      <c r="AK4553" s="13" t="str">
        <f>VLOOKUP(tbl_pbp[[#This Row],[Play Saints Win % Increase]], tbl_impact[],3,TRUE)</f>
        <v>Bad (0 to -5%)</v>
      </c>
    </row>
    <row r="4554" spans="1:37">
      <c r="A4554" s="1">
        <v>58</v>
      </c>
      <c r="B4554" s="5">
        <v>0.182</v>
      </c>
      <c r="C4554" t="s">
        <v>5904</v>
      </c>
      <c r="D4554">
        <v>0</v>
      </c>
      <c r="E4554">
        <v>0</v>
      </c>
      <c r="F4554">
        <v>2</v>
      </c>
      <c r="G4554">
        <v>0</v>
      </c>
      <c r="H4554">
        <v>7</v>
      </c>
      <c r="I4554">
        <v>11</v>
      </c>
      <c r="J4554">
        <v>67</v>
      </c>
      <c r="K4554" t="s">
        <v>29</v>
      </c>
      <c r="L4554">
        <v>2</v>
      </c>
      <c r="M4554">
        <v>67</v>
      </c>
      <c r="N4554" t="s">
        <v>5905</v>
      </c>
      <c r="O4554" t="s">
        <v>3497</v>
      </c>
      <c r="P4554" t="s">
        <v>94</v>
      </c>
      <c r="Q4554" t="s">
        <v>95</v>
      </c>
      <c r="R4554" t="s">
        <v>96</v>
      </c>
      <c r="S4554" t="s">
        <v>147</v>
      </c>
      <c r="T4554" t="s">
        <v>438</v>
      </c>
      <c r="U4554" t="s">
        <v>5906</v>
      </c>
      <c r="V4554" t="s">
        <v>5720</v>
      </c>
      <c r="X4554" t="str">
        <f>VLOOKUP(pbp!V1787, games!$B$2:$R$40, 3, FALSE)</f>
        <v>2019-11-24T18:00Z</v>
      </c>
      <c r="Y4554">
        <f>VLOOKUP(1*V4554,NFLGames!$H$11:$H$555,1,FALSE)</f>
        <v>401220215</v>
      </c>
      <c r="Z4554">
        <f>VLOOKUP($Y4554, NFLGames!$H$11:$K$555,2,FALSE)</f>
        <v>2020</v>
      </c>
      <c r="AA4554">
        <f>VLOOKUP($Y4554, NFLGames!$H$11:$K$555,3,FALSE)</f>
        <v>12</v>
      </c>
      <c r="AB4554" s="6">
        <f>IF(A4555=0, 0, AH4555-tbl_pbp[[#This Row],[Saints Win %]])</f>
        <v>-7.0000000000001172E-3</v>
      </c>
      <c r="AE4554">
        <f>ABS(tbl_pbp[[#This Row],[play.homeScore]]-tbl_pbp[[#This Row],[play.awayScore]])</f>
        <v>7</v>
      </c>
      <c r="AF4554">
        <f>IF(tbl_pbp[[#This Row],[Play Saints Win % Increase]]&gt;=$AF$4,1,0)</f>
        <v>0</v>
      </c>
      <c r="AG4554" t="str">
        <f>VLOOKUP(tbl_pbp[[#This Row],[gameId]], games!$B$2:$T$40, 9, FALSE)</f>
        <v>new-orleans-saints</v>
      </c>
      <c r="AH4554" s="5">
        <f>IF(tbl_pbp[[#This Row],[AwayTeam]] &lt;&gt; "new-orleans-saints", tbl_pbp[[#This Row],[homeWinPercentage]], 1-tbl_pbp[[#This Row],[homeWinPercentage]])</f>
        <v>0.81800000000000006</v>
      </c>
      <c r="AI4554" s="13">
        <f>tbl_pbp[[#This Row],[Kamara]]*tbl_pbp[[#This Row],[Impactful Play]]</f>
        <v>0</v>
      </c>
      <c r="AJ4554" s="13">
        <f>tbl_pbp[[#This Row],[Thomas]]*tbl_pbp[[#This Row],[Impactful Play]]</f>
        <v>0</v>
      </c>
      <c r="AK4554" s="13" t="str">
        <f>VLOOKUP(tbl_pbp[[#This Row],[Play Saints Win % Increase]], tbl_impact[],3,TRUE)</f>
        <v>Bad (0 to -5%)</v>
      </c>
    </row>
    <row r="4555" spans="1:37">
      <c r="A4555" s="1">
        <v>59</v>
      </c>
      <c r="B4555" s="5">
        <v>0.189</v>
      </c>
      <c r="C4555" t="s">
        <v>5907</v>
      </c>
      <c r="D4555">
        <v>0</v>
      </c>
      <c r="E4555">
        <v>0</v>
      </c>
      <c r="F4555">
        <v>2</v>
      </c>
      <c r="G4555">
        <v>0</v>
      </c>
      <c r="H4555">
        <v>7</v>
      </c>
      <c r="I4555">
        <v>21</v>
      </c>
      <c r="J4555">
        <v>77</v>
      </c>
      <c r="K4555" t="s">
        <v>29</v>
      </c>
      <c r="L4555">
        <v>2</v>
      </c>
      <c r="M4555">
        <v>77</v>
      </c>
      <c r="N4555" t="s">
        <v>5908</v>
      </c>
      <c r="O4555" t="s">
        <v>578</v>
      </c>
      <c r="P4555" t="s">
        <v>22</v>
      </c>
      <c r="Q4555" t="s">
        <v>37</v>
      </c>
      <c r="S4555" t="s">
        <v>5909</v>
      </c>
      <c r="T4555" t="s">
        <v>217</v>
      </c>
      <c r="U4555" t="s">
        <v>5910</v>
      </c>
      <c r="V4555" t="s">
        <v>5720</v>
      </c>
      <c r="X4555" t="str">
        <f>VLOOKUP(pbp!V1788, games!$B$2:$R$40, 3, FALSE)</f>
        <v>2019-11-24T18:00Z</v>
      </c>
      <c r="Y4555">
        <f>VLOOKUP(1*V4555,NFLGames!$H$11:$H$555,1,FALSE)</f>
        <v>401220215</v>
      </c>
      <c r="Z4555">
        <f>VLOOKUP($Y4555, NFLGames!$H$11:$K$555,2,FALSE)</f>
        <v>2020</v>
      </c>
      <c r="AA4555">
        <f>VLOOKUP($Y4555, NFLGames!$H$11:$K$555,3,FALSE)</f>
        <v>12</v>
      </c>
      <c r="AB4555" s="6">
        <f>IF(A4556=0, 0, AH4556-tbl_pbp[[#This Row],[Saints Win %]])</f>
        <v>-9.9999999999988987E-4</v>
      </c>
      <c r="AE4555">
        <f>ABS(tbl_pbp[[#This Row],[play.homeScore]]-tbl_pbp[[#This Row],[play.awayScore]])</f>
        <v>7</v>
      </c>
      <c r="AF4555">
        <f>IF(tbl_pbp[[#This Row],[Play Saints Win % Increase]]&gt;=$AF$4,1,0)</f>
        <v>0</v>
      </c>
      <c r="AG4555" t="str">
        <f>VLOOKUP(tbl_pbp[[#This Row],[gameId]], games!$B$2:$T$40, 9, FALSE)</f>
        <v>new-orleans-saints</v>
      </c>
      <c r="AH4555" s="5">
        <f>IF(tbl_pbp[[#This Row],[AwayTeam]] &lt;&gt; "new-orleans-saints", tbl_pbp[[#This Row],[homeWinPercentage]], 1-tbl_pbp[[#This Row],[homeWinPercentage]])</f>
        <v>0.81099999999999994</v>
      </c>
      <c r="AI4555" s="13">
        <f>tbl_pbp[[#This Row],[Kamara]]*tbl_pbp[[#This Row],[Impactful Play]]</f>
        <v>0</v>
      </c>
      <c r="AJ4555" s="13">
        <f>tbl_pbp[[#This Row],[Thomas]]*tbl_pbp[[#This Row],[Impactful Play]]</f>
        <v>0</v>
      </c>
      <c r="AK4555" s="13" t="str">
        <f>VLOOKUP(tbl_pbp[[#This Row],[Play Saints Win % Increase]], tbl_impact[],3,TRUE)</f>
        <v>Bad (0 to -5%)</v>
      </c>
    </row>
    <row r="4556" spans="1:37">
      <c r="A4556" s="1">
        <v>60</v>
      </c>
      <c r="B4556" s="5">
        <v>0.19</v>
      </c>
      <c r="C4556" t="s">
        <v>5911</v>
      </c>
      <c r="D4556">
        <v>0</v>
      </c>
      <c r="E4556">
        <v>0</v>
      </c>
      <c r="F4556">
        <v>2</v>
      </c>
      <c r="G4556">
        <v>0</v>
      </c>
      <c r="H4556">
        <v>7</v>
      </c>
      <c r="I4556">
        <v>21</v>
      </c>
      <c r="J4556">
        <v>77</v>
      </c>
      <c r="K4556" t="s">
        <v>29</v>
      </c>
      <c r="L4556">
        <v>3</v>
      </c>
      <c r="M4556">
        <v>77</v>
      </c>
      <c r="N4556" t="s">
        <v>5912</v>
      </c>
      <c r="O4556" t="s">
        <v>1407</v>
      </c>
      <c r="P4556" t="s">
        <v>45</v>
      </c>
      <c r="Q4556" t="s">
        <v>46</v>
      </c>
      <c r="R4556" t="s">
        <v>47</v>
      </c>
      <c r="S4556" t="s">
        <v>5105</v>
      </c>
      <c r="T4556" t="s">
        <v>217</v>
      </c>
      <c r="U4556" t="s">
        <v>5913</v>
      </c>
      <c r="V4556" t="s">
        <v>5720</v>
      </c>
      <c r="X4556" t="str">
        <f>VLOOKUP(pbp!V1789, games!$B$2:$R$40, 3, FALSE)</f>
        <v>2019-11-24T18:00Z</v>
      </c>
      <c r="Y4556">
        <f>VLOOKUP(1*V4556,NFLGames!$H$11:$H$555,1,FALSE)</f>
        <v>401220215</v>
      </c>
      <c r="Z4556">
        <f>VLOOKUP($Y4556, NFLGames!$H$11:$K$555,2,FALSE)</f>
        <v>2020</v>
      </c>
      <c r="AA4556">
        <f>VLOOKUP($Y4556, NFLGames!$H$11:$K$555,3,FALSE)</f>
        <v>12</v>
      </c>
      <c r="AB4556" s="6">
        <f>IF(A4557=0, 0, AH4557-tbl_pbp[[#This Row],[Saints Win %]])</f>
        <v>-2.0000000000000018E-3</v>
      </c>
      <c r="AC4556">
        <v>1</v>
      </c>
      <c r="AE4556">
        <f>ABS(tbl_pbp[[#This Row],[play.homeScore]]-tbl_pbp[[#This Row],[play.awayScore]])</f>
        <v>7</v>
      </c>
      <c r="AF4556">
        <f>IF(tbl_pbp[[#This Row],[Play Saints Win % Increase]]&gt;=$AF$4,1,0)</f>
        <v>0</v>
      </c>
      <c r="AG4556" t="str">
        <f>VLOOKUP(tbl_pbp[[#This Row],[gameId]], games!$B$2:$T$40, 9, FALSE)</f>
        <v>new-orleans-saints</v>
      </c>
      <c r="AH4556" s="5">
        <f>IF(tbl_pbp[[#This Row],[AwayTeam]] &lt;&gt; "new-orleans-saints", tbl_pbp[[#This Row],[homeWinPercentage]], 1-tbl_pbp[[#This Row],[homeWinPercentage]])</f>
        <v>0.81</v>
      </c>
      <c r="AI4556" s="13">
        <f>tbl_pbp[[#This Row],[Kamara]]*tbl_pbp[[#This Row],[Impactful Play]]</f>
        <v>0</v>
      </c>
      <c r="AJ4556" s="13">
        <f>tbl_pbp[[#This Row],[Thomas]]*tbl_pbp[[#This Row],[Impactful Play]]</f>
        <v>0</v>
      </c>
      <c r="AK4556" s="13" t="str">
        <f>VLOOKUP(tbl_pbp[[#This Row],[Play Saints Win % Increase]], tbl_impact[],3,TRUE)</f>
        <v>Bad (0 to -5%)</v>
      </c>
    </row>
    <row r="4557" spans="1:37">
      <c r="A4557" s="1">
        <v>61</v>
      </c>
      <c r="B4557" s="5">
        <v>0.192</v>
      </c>
      <c r="C4557" t="s">
        <v>5914</v>
      </c>
      <c r="D4557">
        <v>0</v>
      </c>
      <c r="E4557">
        <v>0</v>
      </c>
      <c r="F4557">
        <v>2</v>
      </c>
      <c r="G4557">
        <v>0</v>
      </c>
      <c r="H4557">
        <v>7</v>
      </c>
      <c r="I4557">
        <v>18</v>
      </c>
      <c r="J4557">
        <v>74</v>
      </c>
      <c r="K4557" t="s">
        <v>29</v>
      </c>
      <c r="L4557">
        <v>4</v>
      </c>
      <c r="M4557">
        <v>74</v>
      </c>
      <c r="N4557" t="s">
        <v>5915</v>
      </c>
      <c r="O4557" t="s">
        <v>3628</v>
      </c>
      <c r="P4557" t="s">
        <v>66</v>
      </c>
      <c r="Q4557" t="s">
        <v>67</v>
      </c>
      <c r="R4557" t="s">
        <v>68</v>
      </c>
      <c r="S4557" t="s">
        <v>4004</v>
      </c>
      <c r="T4557" t="s">
        <v>221</v>
      </c>
      <c r="U4557" t="s">
        <v>5916</v>
      </c>
      <c r="V4557" t="s">
        <v>5720</v>
      </c>
      <c r="X4557" t="str">
        <f>VLOOKUP(pbp!V1790, games!$B$2:$R$40, 3, FALSE)</f>
        <v>2019-11-24T18:00Z</v>
      </c>
      <c r="Y4557">
        <f>VLOOKUP(1*V4557,NFLGames!$H$11:$H$555,1,FALSE)</f>
        <v>401220215</v>
      </c>
      <c r="Z4557">
        <f>VLOOKUP($Y4557, NFLGames!$H$11:$K$555,2,FALSE)</f>
        <v>2020</v>
      </c>
      <c r="AA4557">
        <f>VLOOKUP($Y4557, NFLGames!$H$11:$K$555,3,FALSE)</f>
        <v>12</v>
      </c>
      <c r="AB4557" s="6">
        <f>IF(A4558=0, 0, AH4558-tbl_pbp[[#This Row],[Saints Win %]])</f>
        <v>-3.0000000000001137E-3</v>
      </c>
      <c r="AE4557">
        <f>ABS(tbl_pbp[[#This Row],[play.homeScore]]-tbl_pbp[[#This Row],[play.awayScore]])</f>
        <v>7</v>
      </c>
      <c r="AF4557">
        <f>IF(tbl_pbp[[#This Row],[Play Saints Win % Increase]]&gt;=$AF$4,1,0)</f>
        <v>0</v>
      </c>
      <c r="AG4557" t="str">
        <f>VLOOKUP(tbl_pbp[[#This Row],[gameId]], games!$B$2:$T$40, 9, FALSE)</f>
        <v>new-orleans-saints</v>
      </c>
      <c r="AH4557" s="5">
        <f>IF(tbl_pbp[[#This Row],[AwayTeam]] &lt;&gt; "new-orleans-saints", tbl_pbp[[#This Row],[homeWinPercentage]], 1-tbl_pbp[[#This Row],[homeWinPercentage]])</f>
        <v>0.80800000000000005</v>
      </c>
      <c r="AI4557" s="13">
        <f>tbl_pbp[[#This Row],[Kamara]]*tbl_pbp[[#This Row],[Impactful Play]]</f>
        <v>0</v>
      </c>
      <c r="AJ4557" s="13">
        <f>tbl_pbp[[#This Row],[Thomas]]*tbl_pbp[[#This Row],[Impactful Play]]</f>
        <v>0</v>
      </c>
      <c r="AK4557" s="13" t="str">
        <f>VLOOKUP(tbl_pbp[[#This Row],[Play Saints Win % Increase]], tbl_impact[],3,TRUE)</f>
        <v>Bad (0 to -5%)</v>
      </c>
    </row>
    <row r="4558" spans="1:37">
      <c r="A4558" s="1">
        <v>62</v>
      </c>
      <c r="B4558" s="5">
        <v>0.19500000000000001</v>
      </c>
      <c r="C4558" t="s">
        <v>5917</v>
      </c>
      <c r="D4558">
        <v>0</v>
      </c>
      <c r="E4558">
        <v>0</v>
      </c>
      <c r="F4558">
        <v>2</v>
      </c>
      <c r="G4558">
        <v>0</v>
      </c>
      <c r="H4558">
        <v>7</v>
      </c>
      <c r="I4558">
        <v>10</v>
      </c>
      <c r="J4558">
        <v>36</v>
      </c>
      <c r="K4558" t="s">
        <v>167</v>
      </c>
      <c r="L4558">
        <v>1</v>
      </c>
      <c r="M4558">
        <v>64</v>
      </c>
      <c r="N4558" t="s">
        <v>5918</v>
      </c>
      <c r="O4558" t="s">
        <v>3628</v>
      </c>
      <c r="P4558" t="s">
        <v>45</v>
      </c>
      <c r="Q4558" t="s">
        <v>46</v>
      </c>
      <c r="R4558" t="s">
        <v>47</v>
      </c>
      <c r="S4558" t="s">
        <v>33</v>
      </c>
      <c r="T4558" t="s">
        <v>5777</v>
      </c>
      <c r="U4558" t="s">
        <v>5919</v>
      </c>
      <c r="V4558" t="s">
        <v>5720</v>
      </c>
      <c r="X4558" t="str">
        <f>VLOOKUP(pbp!V1791, games!$B$2:$R$40, 3, FALSE)</f>
        <v>2019-11-24T18:00Z</v>
      </c>
      <c r="Y4558">
        <f>VLOOKUP(1*V4558,NFLGames!$H$11:$H$555,1,FALSE)</f>
        <v>401220215</v>
      </c>
      <c r="Z4558">
        <f>VLOOKUP($Y4558, NFLGames!$H$11:$K$555,2,FALSE)</f>
        <v>2020</v>
      </c>
      <c r="AA4558">
        <f>VLOOKUP($Y4558, NFLGames!$H$11:$K$555,3,FALSE)</f>
        <v>12</v>
      </c>
      <c r="AB4558" s="6">
        <f>IF(A4559=0, 0, AH4559-tbl_pbp[[#This Row],[Saints Win %]])</f>
        <v>6.4000000000000057E-2</v>
      </c>
      <c r="AE4558">
        <f>ABS(tbl_pbp[[#This Row],[play.homeScore]]-tbl_pbp[[#This Row],[play.awayScore]])</f>
        <v>7</v>
      </c>
      <c r="AF4558">
        <f>IF(tbl_pbp[[#This Row],[Play Saints Win % Increase]]&gt;=$AF$4,1,0)</f>
        <v>0</v>
      </c>
      <c r="AG4558" t="str">
        <f>VLOOKUP(tbl_pbp[[#This Row],[gameId]], games!$B$2:$T$40, 9, FALSE)</f>
        <v>new-orleans-saints</v>
      </c>
      <c r="AH4558" s="5">
        <f>IF(tbl_pbp[[#This Row],[AwayTeam]] &lt;&gt; "new-orleans-saints", tbl_pbp[[#This Row],[homeWinPercentage]], 1-tbl_pbp[[#This Row],[homeWinPercentage]])</f>
        <v>0.80499999999999994</v>
      </c>
      <c r="AI4558" s="13">
        <f>tbl_pbp[[#This Row],[Kamara]]*tbl_pbp[[#This Row],[Impactful Play]]</f>
        <v>0</v>
      </c>
      <c r="AJ4558" s="13">
        <f>tbl_pbp[[#This Row],[Thomas]]*tbl_pbp[[#This Row],[Impactful Play]]</f>
        <v>0</v>
      </c>
      <c r="AK4558" s="13" t="str">
        <f>VLOOKUP(tbl_pbp[[#This Row],[Play Saints Win % Increase]], tbl_impact[],3,TRUE)</f>
        <v>Perfumed (5 to + 10%)</v>
      </c>
    </row>
    <row r="4559" spans="1:37">
      <c r="A4559" s="1">
        <v>63</v>
      </c>
      <c r="B4559" s="5">
        <v>0.13100000000000001</v>
      </c>
      <c r="C4559" t="s">
        <v>5920</v>
      </c>
      <c r="D4559">
        <v>0</v>
      </c>
      <c r="E4559">
        <v>0</v>
      </c>
      <c r="F4559">
        <v>2</v>
      </c>
      <c r="G4559">
        <v>0</v>
      </c>
      <c r="H4559">
        <v>7</v>
      </c>
      <c r="I4559">
        <v>4</v>
      </c>
      <c r="J4559">
        <v>42</v>
      </c>
      <c r="K4559" t="s">
        <v>167</v>
      </c>
      <c r="L4559">
        <v>2</v>
      </c>
      <c r="M4559">
        <v>58</v>
      </c>
      <c r="N4559" t="s">
        <v>5921</v>
      </c>
      <c r="O4559" t="s">
        <v>585</v>
      </c>
      <c r="P4559" t="s">
        <v>45</v>
      </c>
      <c r="Q4559" t="s">
        <v>46</v>
      </c>
      <c r="R4559" t="s">
        <v>47</v>
      </c>
      <c r="S4559" t="s">
        <v>135</v>
      </c>
      <c r="T4559" t="s">
        <v>5922</v>
      </c>
      <c r="U4559" t="s">
        <v>5923</v>
      </c>
      <c r="V4559" t="s">
        <v>5720</v>
      </c>
      <c r="X4559" t="str">
        <f>VLOOKUP(pbp!V1792, games!$B$2:$R$40, 3, FALSE)</f>
        <v>2019-11-24T18:00Z</v>
      </c>
      <c r="Y4559">
        <f>VLOOKUP(1*V4559,NFLGames!$H$11:$H$555,1,FALSE)</f>
        <v>401220215</v>
      </c>
      <c r="Z4559">
        <f>VLOOKUP($Y4559, NFLGames!$H$11:$K$555,2,FALSE)</f>
        <v>2020</v>
      </c>
      <c r="AA4559">
        <f>VLOOKUP($Y4559, NFLGames!$H$11:$K$555,3,FALSE)</f>
        <v>12</v>
      </c>
      <c r="AB4559" s="6">
        <f>IF(A4560=0, 0, AH4560-tbl_pbp[[#This Row],[Saints Win %]])</f>
        <v>4.500000000000004E-2</v>
      </c>
      <c r="AE4559">
        <f>ABS(tbl_pbp[[#This Row],[play.homeScore]]-tbl_pbp[[#This Row],[play.awayScore]])</f>
        <v>7</v>
      </c>
      <c r="AF4559">
        <f>IF(tbl_pbp[[#This Row],[Play Saints Win % Increase]]&gt;=$AF$4,1,0)</f>
        <v>0</v>
      </c>
      <c r="AG4559" t="str">
        <f>VLOOKUP(tbl_pbp[[#This Row],[gameId]], games!$B$2:$T$40, 9, FALSE)</f>
        <v>new-orleans-saints</v>
      </c>
      <c r="AH4559" s="5">
        <f>IF(tbl_pbp[[#This Row],[AwayTeam]] &lt;&gt; "new-orleans-saints", tbl_pbp[[#This Row],[homeWinPercentage]], 1-tbl_pbp[[#This Row],[homeWinPercentage]])</f>
        <v>0.86899999999999999</v>
      </c>
      <c r="AI4559" s="13">
        <f>tbl_pbp[[#This Row],[Kamara]]*tbl_pbp[[#This Row],[Impactful Play]]</f>
        <v>0</v>
      </c>
      <c r="AJ4559" s="13">
        <f>tbl_pbp[[#This Row],[Thomas]]*tbl_pbp[[#This Row],[Impactful Play]]</f>
        <v>0</v>
      </c>
      <c r="AK4559" s="13" t="str">
        <f>VLOOKUP(tbl_pbp[[#This Row],[Play Saints Win % Increase]], tbl_impact[],3,TRUE)</f>
        <v>Scented (0 to +5%)</v>
      </c>
    </row>
    <row r="4560" spans="1:37">
      <c r="A4560" s="1">
        <v>64</v>
      </c>
      <c r="B4560" s="5">
        <v>8.5999999999999993E-2</v>
      </c>
      <c r="C4560" t="s">
        <v>5924</v>
      </c>
      <c r="D4560">
        <v>0</v>
      </c>
      <c r="E4560">
        <v>0</v>
      </c>
      <c r="F4560">
        <v>2</v>
      </c>
      <c r="G4560">
        <v>0</v>
      </c>
      <c r="H4560">
        <v>7</v>
      </c>
      <c r="I4560">
        <v>1</v>
      </c>
      <c r="J4560">
        <v>45</v>
      </c>
      <c r="K4560" t="s">
        <v>167</v>
      </c>
      <c r="L4560">
        <v>3</v>
      </c>
      <c r="M4560">
        <v>55</v>
      </c>
      <c r="N4560" t="s">
        <v>5925</v>
      </c>
      <c r="O4560" t="s">
        <v>348</v>
      </c>
      <c r="P4560" t="s">
        <v>533</v>
      </c>
      <c r="Q4560" t="s">
        <v>534</v>
      </c>
      <c r="S4560" t="s">
        <v>54</v>
      </c>
      <c r="T4560" t="s">
        <v>5926</v>
      </c>
      <c r="U4560" t="s">
        <v>5927</v>
      </c>
      <c r="V4560" t="s">
        <v>5720</v>
      </c>
      <c r="X4560" t="str">
        <f>VLOOKUP(pbp!V1793, games!$B$2:$R$40, 3, FALSE)</f>
        <v>2019-11-24T18:00Z</v>
      </c>
      <c r="Y4560">
        <f>VLOOKUP(1*V4560,NFLGames!$H$11:$H$555,1,FALSE)</f>
        <v>401220215</v>
      </c>
      <c r="Z4560">
        <f>VLOOKUP($Y4560, NFLGames!$H$11:$K$555,2,FALSE)</f>
        <v>2020</v>
      </c>
      <c r="AA4560">
        <f>VLOOKUP($Y4560, NFLGames!$H$11:$K$555,3,FALSE)</f>
        <v>12</v>
      </c>
      <c r="AB4560" s="6">
        <f>IF(A4561=0, 0, AH4561-tbl_pbp[[#This Row],[Saints Win %]])</f>
        <v>7.0000000000000062E-3</v>
      </c>
      <c r="AE4560">
        <f>ABS(tbl_pbp[[#This Row],[play.homeScore]]-tbl_pbp[[#This Row],[play.awayScore]])</f>
        <v>7</v>
      </c>
      <c r="AF4560">
        <f>IF(tbl_pbp[[#This Row],[Play Saints Win % Increase]]&gt;=$AF$4,1,0)</f>
        <v>0</v>
      </c>
      <c r="AG4560" t="str">
        <f>VLOOKUP(tbl_pbp[[#This Row],[gameId]], games!$B$2:$T$40, 9, FALSE)</f>
        <v>new-orleans-saints</v>
      </c>
      <c r="AH4560" s="5">
        <f>IF(tbl_pbp[[#This Row],[AwayTeam]] &lt;&gt; "new-orleans-saints", tbl_pbp[[#This Row],[homeWinPercentage]], 1-tbl_pbp[[#This Row],[homeWinPercentage]])</f>
        <v>0.91400000000000003</v>
      </c>
      <c r="AI4560" s="13">
        <f>tbl_pbp[[#This Row],[Kamara]]*tbl_pbp[[#This Row],[Impactful Play]]</f>
        <v>0</v>
      </c>
      <c r="AJ4560" s="13">
        <f>tbl_pbp[[#This Row],[Thomas]]*tbl_pbp[[#This Row],[Impactful Play]]</f>
        <v>0</v>
      </c>
      <c r="AK4560" s="13" t="str">
        <f>VLOOKUP(tbl_pbp[[#This Row],[Play Saints Win % Increase]], tbl_impact[],3,TRUE)</f>
        <v>Scented (0 to +5%)</v>
      </c>
    </row>
    <row r="4561" spans="1:37">
      <c r="A4561" s="1">
        <v>65</v>
      </c>
      <c r="B4561" s="5">
        <v>7.9000000000000001E-2</v>
      </c>
      <c r="C4561" t="s">
        <v>5928</v>
      </c>
      <c r="D4561">
        <v>0</v>
      </c>
      <c r="E4561">
        <v>0</v>
      </c>
      <c r="F4561">
        <v>2</v>
      </c>
      <c r="G4561">
        <v>0</v>
      </c>
      <c r="H4561">
        <v>7</v>
      </c>
      <c r="I4561">
        <v>10</v>
      </c>
      <c r="J4561">
        <v>13</v>
      </c>
      <c r="K4561" t="s">
        <v>29</v>
      </c>
      <c r="L4561">
        <v>1</v>
      </c>
      <c r="M4561">
        <v>13</v>
      </c>
      <c r="N4561" t="s">
        <v>5929</v>
      </c>
      <c r="O4561" t="s">
        <v>348</v>
      </c>
      <c r="P4561" t="s">
        <v>30</v>
      </c>
      <c r="Q4561" t="s">
        <v>31</v>
      </c>
      <c r="R4561" t="s">
        <v>32</v>
      </c>
      <c r="S4561" t="s">
        <v>33</v>
      </c>
      <c r="T4561" t="s">
        <v>5930</v>
      </c>
      <c r="U4561" t="s">
        <v>5931</v>
      </c>
      <c r="V4561" t="s">
        <v>5720</v>
      </c>
      <c r="X4561" t="str">
        <f>VLOOKUP(pbp!V1794, games!$B$2:$R$40, 3, FALSE)</f>
        <v>2019-11-24T18:00Z</v>
      </c>
      <c r="Y4561">
        <f>VLOOKUP(1*V4561,NFLGames!$H$11:$H$555,1,FALSE)</f>
        <v>401220215</v>
      </c>
      <c r="Z4561">
        <f>VLOOKUP($Y4561, NFLGames!$H$11:$K$555,2,FALSE)</f>
        <v>2020</v>
      </c>
      <c r="AA4561">
        <f>VLOOKUP($Y4561, NFLGames!$H$11:$K$555,3,FALSE)</f>
        <v>12</v>
      </c>
      <c r="AB4561" s="6">
        <f>IF(A4562=0, 0, AH4562-tbl_pbp[[#This Row],[Saints Win %]])</f>
        <v>-1.4000000000000012E-2</v>
      </c>
      <c r="AE4561">
        <f>ABS(tbl_pbp[[#This Row],[play.homeScore]]-tbl_pbp[[#This Row],[play.awayScore]])</f>
        <v>7</v>
      </c>
      <c r="AF4561">
        <f>IF(tbl_pbp[[#This Row],[Play Saints Win % Increase]]&gt;=$AF$4,1,0)</f>
        <v>0</v>
      </c>
      <c r="AG4561" t="str">
        <f>VLOOKUP(tbl_pbp[[#This Row],[gameId]], games!$B$2:$T$40, 9, FALSE)</f>
        <v>new-orleans-saints</v>
      </c>
      <c r="AH4561" s="5">
        <f>IF(tbl_pbp[[#This Row],[AwayTeam]] &lt;&gt; "new-orleans-saints", tbl_pbp[[#This Row],[homeWinPercentage]], 1-tbl_pbp[[#This Row],[homeWinPercentage]])</f>
        <v>0.92100000000000004</v>
      </c>
      <c r="AI4561" s="13">
        <f>tbl_pbp[[#This Row],[Kamara]]*tbl_pbp[[#This Row],[Impactful Play]]</f>
        <v>0</v>
      </c>
      <c r="AJ4561" s="13">
        <f>tbl_pbp[[#This Row],[Thomas]]*tbl_pbp[[#This Row],[Impactful Play]]</f>
        <v>0</v>
      </c>
      <c r="AK4561" s="13" t="str">
        <f>VLOOKUP(tbl_pbp[[#This Row],[Play Saints Win % Increase]], tbl_impact[],3,TRUE)</f>
        <v>Bad (0 to -5%)</v>
      </c>
    </row>
    <row r="4562" spans="1:37">
      <c r="A4562" s="1">
        <v>66</v>
      </c>
      <c r="B4562" s="5">
        <v>9.2999999999999999E-2</v>
      </c>
      <c r="C4562" t="s">
        <v>5932</v>
      </c>
      <c r="D4562">
        <v>0</v>
      </c>
      <c r="E4562">
        <v>0</v>
      </c>
      <c r="F4562">
        <v>2</v>
      </c>
      <c r="G4562">
        <v>0</v>
      </c>
      <c r="H4562">
        <v>7</v>
      </c>
      <c r="I4562">
        <v>7</v>
      </c>
      <c r="J4562">
        <v>10</v>
      </c>
      <c r="K4562" t="s">
        <v>29</v>
      </c>
      <c r="L4562">
        <v>2</v>
      </c>
      <c r="M4562">
        <v>10</v>
      </c>
      <c r="N4562" t="s">
        <v>229</v>
      </c>
      <c r="O4562" t="s">
        <v>230</v>
      </c>
      <c r="P4562" t="s">
        <v>231</v>
      </c>
      <c r="Q4562" t="s">
        <v>232</v>
      </c>
      <c r="R4562" t="s">
        <v>233</v>
      </c>
      <c r="V4562" t="s">
        <v>5720</v>
      </c>
      <c r="X4562" t="str">
        <f>VLOOKUP(pbp!V1795, games!$B$2:$R$40, 3, FALSE)</f>
        <v>2019-11-24T18:00Z</v>
      </c>
      <c r="Y4562">
        <f>VLOOKUP(1*V4562,NFLGames!$H$11:$H$555,1,FALSE)</f>
        <v>401220215</v>
      </c>
      <c r="Z4562">
        <f>VLOOKUP($Y4562, NFLGames!$H$11:$K$555,2,FALSE)</f>
        <v>2020</v>
      </c>
      <c r="AA4562">
        <f>VLOOKUP($Y4562, NFLGames!$H$11:$K$555,3,FALSE)</f>
        <v>12</v>
      </c>
      <c r="AB4562" s="6">
        <f>IF(A4563=0, 0, AH4563-tbl_pbp[[#This Row],[Saints Win %]])</f>
        <v>-9.000000000000008E-3</v>
      </c>
      <c r="AE4562">
        <f>ABS(tbl_pbp[[#This Row],[play.homeScore]]-tbl_pbp[[#This Row],[play.awayScore]])</f>
        <v>7</v>
      </c>
      <c r="AF4562">
        <f>IF(tbl_pbp[[#This Row],[Play Saints Win % Increase]]&gt;=$AF$4,1,0)</f>
        <v>0</v>
      </c>
      <c r="AG4562" t="str">
        <f>VLOOKUP(tbl_pbp[[#This Row],[gameId]], games!$B$2:$T$40, 9, FALSE)</f>
        <v>new-orleans-saints</v>
      </c>
      <c r="AH4562" s="5">
        <f>IF(tbl_pbp[[#This Row],[AwayTeam]] &lt;&gt; "new-orleans-saints", tbl_pbp[[#This Row],[homeWinPercentage]], 1-tbl_pbp[[#This Row],[homeWinPercentage]])</f>
        <v>0.90700000000000003</v>
      </c>
      <c r="AI4562" s="13">
        <f>tbl_pbp[[#This Row],[Kamara]]*tbl_pbp[[#This Row],[Impactful Play]]</f>
        <v>0</v>
      </c>
      <c r="AJ4562" s="13">
        <f>tbl_pbp[[#This Row],[Thomas]]*tbl_pbp[[#This Row],[Impactful Play]]</f>
        <v>0</v>
      </c>
      <c r="AK4562" s="13" t="str">
        <f>VLOOKUP(tbl_pbp[[#This Row],[Play Saints Win % Increase]], tbl_impact[],3,TRUE)</f>
        <v>Bad (0 to -5%)</v>
      </c>
    </row>
    <row r="4563" spans="1:37">
      <c r="A4563" s="1">
        <v>67</v>
      </c>
      <c r="B4563" s="5">
        <v>0.10199999999999999</v>
      </c>
      <c r="C4563" t="s">
        <v>5933</v>
      </c>
      <c r="D4563">
        <v>0</v>
      </c>
      <c r="E4563">
        <v>0</v>
      </c>
      <c r="F4563">
        <v>2</v>
      </c>
      <c r="G4563">
        <v>0</v>
      </c>
      <c r="H4563">
        <v>7</v>
      </c>
      <c r="I4563">
        <v>7</v>
      </c>
      <c r="J4563">
        <v>10</v>
      </c>
      <c r="K4563" t="s">
        <v>29</v>
      </c>
      <c r="L4563">
        <v>2</v>
      </c>
      <c r="M4563">
        <v>10</v>
      </c>
      <c r="N4563" t="s">
        <v>5934</v>
      </c>
      <c r="O4563" t="s">
        <v>230</v>
      </c>
      <c r="P4563" t="s">
        <v>22</v>
      </c>
      <c r="Q4563" t="s">
        <v>37</v>
      </c>
      <c r="S4563" t="s">
        <v>220</v>
      </c>
      <c r="T4563" t="s">
        <v>5935</v>
      </c>
      <c r="U4563" t="s">
        <v>5936</v>
      </c>
      <c r="V4563" t="s">
        <v>5720</v>
      </c>
      <c r="X4563" t="str">
        <f>VLOOKUP(pbp!V1796, games!$B$2:$R$40, 3, FALSE)</f>
        <v>2019-11-24T18:00Z</v>
      </c>
      <c r="Y4563">
        <f>VLOOKUP(1*V4563,NFLGames!$H$11:$H$555,1,FALSE)</f>
        <v>401220215</v>
      </c>
      <c r="Z4563">
        <f>VLOOKUP($Y4563, NFLGames!$H$11:$K$555,2,FALSE)</f>
        <v>2020</v>
      </c>
      <c r="AA4563">
        <f>VLOOKUP($Y4563, NFLGames!$H$11:$K$555,3,FALSE)</f>
        <v>12</v>
      </c>
      <c r="AB4563" s="6">
        <f>IF(A4564=0, 0, AH4564-tbl_pbp[[#This Row],[Saints Win %]])</f>
        <v>2.5000000000000022E-2</v>
      </c>
      <c r="AE4563">
        <f>ABS(tbl_pbp[[#This Row],[play.homeScore]]-tbl_pbp[[#This Row],[play.awayScore]])</f>
        <v>7</v>
      </c>
      <c r="AF4563">
        <f>IF(tbl_pbp[[#This Row],[Play Saints Win % Increase]]&gt;=$AF$4,1,0)</f>
        <v>0</v>
      </c>
      <c r="AG4563" t="str">
        <f>VLOOKUP(tbl_pbp[[#This Row],[gameId]], games!$B$2:$T$40, 9, FALSE)</f>
        <v>new-orleans-saints</v>
      </c>
      <c r="AH4563" s="5">
        <f>IF(tbl_pbp[[#This Row],[AwayTeam]] &lt;&gt; "new-orleans-saints", tbl_pbp[[#This Row],[homeWinPercentage]], 1-tbl_pbp[[#This Row],[homeWinPercentage]])</f>
        <v>0.89800000000000002</v>
      </c>
      <c r="AI4563" s="13">
        <f>tbl_pbp[[#This Row],[Kamara]]*tbl_pbp[[#This Row],[Impactful Play]]</f>
        <v>0</v>
      </c>
      <c r="AJ4563" s="13">
        <f>tbl_pbp[[#This Row],[Thomas]]*tbl_pbp[[#This Row],[Impactful Play]]</f>
        <v>0</v>
      </c>
      <c r="AK4563" s="13" t="str">
        <f>VLOOKUP(tbl_pbp[[#This Row],[Play Saints Win % Increase]], tbl_impact[],3,TRUE)</f>
        <v>Scented (0 to +5%)</v>
      </c>
    </row>
    <row r="4564" spans="1:37">
      <c r="A4564" s="1">
        <v>68</v>
      </c>
      <c r="B4564" s="5">
        <v>7.6999999999999999E-2</v>
      </c>
      <c r="C4564" t="s">
        <v>5937</v>
      </c>
      <c r="D4564">
        <v>0</v>
      </c>
      <c r="E4564">
        <v>0</v>
      </c>
      <c r="F4564">
        <v>2</v>
      </c>
      <c r="G4564">
        <v>0</v>
      </c>
      <c r="H4564">
        <v>7</v>
      </c>
      <c r="I4564">
        <v>7</v>
      </c>
      <c r="J4564">
        <v>10</v>
      </c>
      <c r="K4564" t="s">
        <v>29</v>
      </c>
      <c r="L4564">
        <v>3</v>
      </c>
      <c r="M4564">
        <v>10</v>
      </c>
      <c r="N4564" t="s">
        <v>5938</v>
      </c>
      <c r="O4564" t="s">
        <v>234</v>
      </c>
      <c r="P4564" t="s">
        <v>30</v>
      </c>
      <c r="Q4564" t="s">
        <v>31</v>
      </c>
      <c r="R4564" t="s">
        <v>32</v>
      </c>
      <c r="S4564" t="s">
        <v>212</v>
      </c>
      <c r="T4564" t="s">
        <v>5935</v>
      </c>
      <c r="U4564" t="s">
        <v>5939</v>
      </c>
      <c r="V4564" t="s">
        <v>5720</v>
      </c>
      <c r="X4564" t="str">
        <f>VLOOKUP(pbp!V1797, games!$B$2:$R$40, 3, FALSE)</f>
        <v>2019-11-24T18:00Z</v>
      </c>
      <c r="Y4564">
        <f>VLOOKUP(1*V4564,NFLGames!$H$11:$H$555,1,FALSE)</f>
        <v>401220215</v>
      </c>
      <c r="Z4564">
        <f>VLOOKUP($Y4564, NFLGames!$H$11:$K$555,2,FALSE)</f>
        <v>2020</v>
      </c>
      <c r="AA4564">
        <f>VLOOKUP($Y4564, NFLGames!$H$11:$K$555,3,FALSE)</f>
        <v>12</v>
      </c>
      <c r="AB4564" s="6">
        <f>IF(A4565=0, 0, AH4565-tbl_pbp[[#This Row],[Saints Win %]])</f>
        <v>3.0000000000000027E-3</v>
      </c>
      <c r="AE4564">
        <f>ABS(tbl_pbp[[#This Row],[play.homeScore]]-tbl_pbp[[#This Row],[play.awayScore]])</f>
        <v>7</v>
      </c>
      <c r="AF4564">
        <f>IF(tbl_pbp[[#This Row],[Play Saints Win % Increase]]&gt;=$AF$4,1,0)</f>
        <v>0</v>
      </c>
      <c r="AG4564" t="str">
        <f>VLOOKUP(tbl_pbp[[#This Row],[gameId]], games!$B$2:$T$40, 9, FALSE)</f>
        <v>new-orleans-saints</v>
      </c>
      <c r="AH4564" s="5">
        <f>IF(tbl_pbp[[#This Row],[AwayTeam]] &lt;&gt; "new-orleans-saints", tbl_pbp[[#This Row],[homeWinPercentage]], 1-tbl_pbp[[#This Row],[homeWinPercentage]])</f>
        <v>0.92300000000000004</v>
      </c>
      <c r="AI4564" s="13">
        <f>tbl_pbp[[#This Row],[Kamara]]*tbl_pbp[[#This Row],[Impactful Play]]</f>
        <v>0</v>
      </c>
      <c r="AJ4564" s="13">
        <f>tbl_pbp[[#This Row],[Thomas]]*tbl_pbp[[#This Row],[Impactful Play]]</f>
        <v>0</v>
      </c>
      <c r="AK4564" s="13" t="str">
        <f>VLOOKUP(tbl_pbp[[#This Row],[Play Saints Win % Increase]], tbl_impact[],3,TRUE)</f>
        <v>Scented (0 to +5%)</v>
      </c>
    </row>
    <row r="4565" spans="1:37">
      <c r="A4565" s="1">
        <v>69</v>
      </c>
      <c r="B4565" s="5">
        <v>7.3999999999999996E-2</v>
      </c>
      <c r="C4565" t="s">
        <v>5940</v>
      </c>
      <c r="D4565">
        <v>0</v>
      </c>
      <c r="E4565">
        <v>0</v>
      </c>
      <c r="F4565">
        <v>2</v>
      </c>
      <c r="G4565">
        <v>0</v>
      </c>
      <c r="H4565">
        <v>7</v>
      </c>
      <c r="I4565">
        <v>2</v>
      </c>
      <c r="J4565">
        <v>2</v>
      </c>
      <c r="K4565" t="s">
        <v>29</v>
      </c>
      <c r="L4565">
        <v>1</v>
      </c>
      <c r="M4565">
        <v>2</v>
      </c>
      <c r="N4565" t="s">
        <v>5941</v>
      </c>
      <c r="O4565" t="s">
        <v>1979</v>
      </c>
      <c r="P4565" t="s">
        <v>22</v>
      </c>
      <c r="Q4565" t="s">
        <v>37</v>
      </c>
      <c r="S4565" t="s">
        <v>283</v>
      </c>
      <c r="T4565" t="s">
        <v>5942</v>
      </c>
      <c r="U4565" t="s">
        <v>5943</v>
      </c>
      <c r="V4565" t="s">
        <v>5720</v>
      </c>
      <c r="X4565" t="str">
        <f>VLOOKUP(pbp!V1798, games!$B$2:$R$40, 3, FALSE)</f>
        <v>2019-11-24T18:00Z</v>
      </c>
      <c r="Y4565">
        <f>VLOOKUP(1*V4565,NFLGames!$H$11:$H$555,1,FALSE)</f>
        <v>401220215</v>
      </c>
      <c r="Z4565">
        <f>VLOOKUP($Y4565, NFLGames!$H$11:$K$555,2,FALSE)</f>
        <v>2020</v>
      </c>
      <c r="AA4565">
        <f>VLOOKUP($Y4565, NFLGames!$H$11:$K$555,3,FALSE)</f>
        <v>12</v>
      </c>
      <c r="AB4565" s="6">
        <f>IF(A4566=0, 0, AH4566-tbl_pbp[[#This Row],[Saints Win %]])</f>
        <v>1.100000000000001E-2</v>
      </c>
      <c r="AE4565">
        <f>ABS(tbl_pbp[[#This Row],[play.homeScore]]-tbl_pbp[[#This Row],[play.awayScore]])</f>
        <v>7</v>
      </c>
      <c r="AF4565">
        <f>IF(tbl_pbp[[#This Row],[Play Saints Win % Increase]]&gt;=$AF$4,1,0)</f>
        <v>0</v>
      </c>
      <c r="AG4565" t="str">
        <f>VLOOKUP(tbl_pbp[[#This Row],[gameId]], games!$B$2:$T$40, 9, FALSE)</f>
        <v>new-orleans-saints</v>
      </c>
      <c r="AH4565" s="5">
        <f>IF(tbl_pbp[[#This Row],[AwayTeam]] &lt;&gt; "new-orleans-saints", tbl_pbp[[#This Row],[homeWinPercentage]], 1-tbl_pbp[[#This Row],[homeWinPercentage]])</f>
        <v>0.92600000000000005</v>
      </c>
      <c r="AI4565" s="13">
        <f>tbl_pbp[[#This Row],[Kamara]]*tbl_pbp[[#This Row],[Impactful Play]]</f>
        <v>0</v>
      </c>
      <c r="AJ4565" s="13">
        <f>tbl_pbp[[#This Row],[Thomas]]*tbl_pbp[[#This Row],[Impactful Play]]</f>
        <v>0</v>
      </c>
      <c r="AK4565" s="13" t="str">
        <f>VLOOKUP(tbl_pbp[[#This Row],[Play Saints Win % Increase]], tbl_impact[],3,TRUE)</f>
        <v>Scented (0 to +5%)</v>
      </c>
    </row>
    <row r="4566" spans="1:37">
      <c r="A4566" s="1">
        <v>70</v>
      </c>
      <c r="B4566" s="5">
        <v>6.3E-2</v>
      </c>
      <c r="C4566" t="s">
        <v>5944</v>
      </c>
      <c r="D4566">
        <v>0</v>
      </c>
      <c r="E4566">
        <v>0</v>
      </c>
      <c r="F4566">
        <v>2</v>
      </c>
      <c r="G4566">
        <v>0</v>
      </c>
      <c r="H4566">
        <v>14</v>
      </c>
      <c r="I4566">
        <v>2</v>
      </c>
      <c r="J4566">
        <v>2</v>
      </c>
      <c r="K4566" t="s">
        <v>29</v>
      </c>
      <c r="L4566">
        <v>2</v>
      </c>
      <c r="M4566">
        <v>2</v>
      </c>
      <c r="N4566" t="s">
        <v>5516</v>
      </c>
      <c r="O4566" t="s">
        <v>303</v>
      </c>
      <c r="P4566" t="s">
        <v>326</v>
      </c>
      <c r="Q4566" t="s">
        <v>327</v>
      </c>
      <c r="R4566" t="s">
        <v>105</v>
      </c>
      <c r="S4566" t="s">
        <v>286</v>
      </c>
      <c r="T4566" t="s">
        <v>5942</v>
      </c>
      <c r="U4566" t="s">
        <v>5945</v>
      </c>
      <c r="V4566" t="s">
        <v>5720</v>
      </c>
      <c r="X4566" t="str">
        <f>VLOOKUP(pbp!V1799, games!$B$2:$R$40, 3, FALSE)</f>
        <v>2019-11-24T18:00Z</v>
      </c>
      <c r="Y4566">
        <f>VLOOKUP(1*V4566,NFLGames!$H$11:$H$555,1,FALSE)</f>
        <v>401220215</v>
      </c>
      <c r="Z4566">
        <f>VLOOKUP($Y4566, NFLGames!$H$11:$K$555,2,FALSE)</f>
        <v>2020</v>
      </c>
      <c r="AA4566">
        <f>VLOOKUP($Y4566, NFLGames!$H$11:$K$555,3,FALSE)</f>
        <v>12</v>
      </c>
      <c r="AB4566" s="6">
        <f>IF(A4567=0, 0, AH4567-tbl_pbp[[#This Row],[Saints Win %]])</f>
        <v>-1.0000000000001119E-3</v>
      </c>
      <c r="AE4566">
        <f>ABS(tbl_pbp[[#This Row],[play.homeScore]]-tbl_pbp[[#This Row],[play.awayScore]])</f>
        <v>14</v>
      </c>
      <c r="AF4566">
        <f>IF(tbl_pbp[[#This Row],[Play Saints Win % Increase]]&gt;=$AF$4,1,0)</f>
        <v>0</v>
      </c>
      <c r="AG4566" t="str">
        <f>VLOOKUP(tbl_pbp[[#This Row],[gameId]], games!$B$2:$T$40, 9, FALSE)</f>
        <v>new-orleans-saints</v>
      </c>
      <c r="AH4566" s="5">
        <f>IF(tbl_pbp[[#This Row],[AwayTeam]] &lt;&gt; "new-orleans-saints", tbl_pbp[[#This Row],[homeWinPercentage]], 1-tbl_pbp[[#This Row],[homeWinPercentage]])</f>
        <v>0.93700000000000006</v>
      </c>
      <c r="AI4566" s="13">
        <f>tbl_pbp[[#This Row],[Kamara]]*tbl_pbp[[#This Row],[Impactful Play]]</f>
        <v>0</v>
      </c>
      <c r="AJ4566" s="13">
        <f>tbl_pbp[[#This Row],[Thomas]]*tbl_pbp[[#This Row],[Impactful Play]]</f>
        <v>0</v>
      </c>
      <c r="AK4566" s="13" t="str">
        <f>VLOOKUP(tbl_pbp[[#This Row],[Play Saints Win % Increase]], tbl_impact[],3,TRUE)</f>
        <v>Bad (0 to -5%)</v>
      </c>
    </row>
    <row r="4567" spans="1:37">
      <c r="A4567" s="1">
        <v>71</v>
      </c>
      <c r="B4567" s="5">
        <v>6.4000000000000001E-2</v>
      </c>
      <c r="C4567" t="s">
        <v>5946</v>
      </c>
      <c r="D4567">
        <v>0</v>
      </c>
      <c r="E4567">
        <v>0</v>
      </c>
      <c r="F4567">
        <v>2</v>
      </c>
      <c r="G4567">
        <v>0</v>
      </c>
      <c r="H4567">
        <v>14</v>
      </c>
      <c r="I4567">
        <v>0</v>
      </c>
      <c r="J4567">
        <v>65</v>
      </c>
      <c r="K4567" t="s">
        <v>29</v>
      </c>
      <c r="L4567">
        <v>0</v>
      </c>
      <c r="M4567">
        <v>65</v>
      </c>
      <c r="N4567" t="s">
        <v>288</v>
      </c>
      <c r="O4567" t="s">
        <v>303</v>
      </c>
      <c r="P4567" t="s">
        <v>25</v>
      </c>
      <c r="Q4567" t="s">
        <v>26</v>
      </c>
      <c r="R4567" t="s">
        <v>27</v>
      </c>
      <c r="V4567" t="s">
        <v>5720</v>
      </c>
      <c r="X4567" t="str">
        <f>VLOOKUP(pbp!V1800, games!$B$2:$R$40, 3, FALSE)</f>
        <v>2019-11-24T18:00Z</v>
      </c>
      <c r="Y4567">
        <f>VLOOKUP(1*V4567,NFLGames!$H$11:$H$555,1,FALSE)</f>
        <v>401220215</v>
      </c>
      <c r="Z4567">
        <f>VLOOKUP($Y4567, NFLGames!$H$11:$K$555,2,FALSE)</f>
        <v>2020</v>
      </c>
      <c r="AA4567">
        <f>VLOOKUP($Y4567, NFLGames!$H$11:$K$555,3,FALSE)</f>
        <v>12</v>
      </c>
      <c r="AB4567" s="6">
        <f>IF(A4568=0, 0, AH4568-tbl_pbp[[#This Row],[Saints Win %]])</f>
        <v>3.0000000000001137E-3</v>
      </c>
      <c r="AE4567">
        <f>ABS(tbl_pbp[[#This Row],[play.homeScore]]-tbl_pbp[[#This Row],[play.awayScore]])</f>
        <v>14</v>
      </c>
      <c r="AF4567">
        <f>IF(tbl_pbp[[#This Row],[Play Saints Win % Increase]]&gt;=$AF$4,1,0)</f>
        <v>0</v>
      </c>
      <c r="AG4567" t="str">
        <f>VLOOKUP(tbl_pbp[[#This Row],[gameId]], games!$B$2:$T$40, 9, FALSE)</f>
        <v>new-orleans-saints</v>
      </c>
      <c r="AH4567" s="5">
        <f>IF(tbl_pbp[[#This Row],[AwayTeam]] &lt;&gt; "new-orleans-saints", tbl_pbp[[#This Row],[homeWinPercentage]], 1-tbl_pbp[[#This Row],[homeWinPercentage]])</f>
        <v>0.93599999999999994</v>
      </c>
      <c r="AI4567" s="13">
        <f>tbl_pbp[[#This Row],[Kamara]]*tbl_pbp[[#This Row],[Impactful Play]]</f>
        <v>0</v>
      </c>
      <c r="AJ4567" s="13">
        <f>tbl_pbp[[#This Row],[Thomas]]*tbl_pbp[[#This Row],[Impactful Play]]</f>
        <v>0</v>
      </c>
      <c r="AK4567" s="13" t="str">
        <f>VLOOKUP(tbl_pbp[[#This Row],[Play Saints Win % Increase]], tbl_impact[],3,TRUE)</f>
        <v>Scented (0 to +5%)</v>
      </c>
    </row>
    <row r="4568" spans="1:37">
      <c r="A4568" s="1">
        <v>72</v>
      </c>
      <c r="B4568" s="5">
        <v>6.0999999999999999E-2</v>
      </c>
      <c r="C4568" t="s">
        <v>5947</v>
      </c>
      <c r="D4568">
        <v>0</v>
      </c>
      <c r="E4568">
        <v>0</v>
      </c>
      <c r="F4568">
        <v>2</v>
      </c>
      <c r="G4568">
        <v>0</v>
      </c>
      <c r="H4568">
        <v>14</v>
      </c>
      <c r="I4568">
        <v>10</v>
      </c>
      <c r="J4568">
        <v>25</v>
      </c>
      <c r="K4568" t="s">
        <v>167</v>
      </c>
      <c r="L4568">
        <v>1</v>
      </c>
      <c r="M4568">
        <v>75</v>
      </c>
      <c r="N4568" t="s">
        <v>5948</v>
      </c>
      <c r="O4568" t="s">
        <v>303</v>
      </c>
      <c r="P4568" t="s">
        <v>45</v>
      </c>
      <c r="Q4568" t="s">
        <v>46</v>
      </c>
      <c r="R4568" t="s">
        <v>47</v>
      </c>
      <c r="S4568" t="s">
        <v>33</v>
      </c>
      <c r="T4568" t="s">
        <v>5723</v>
      </c>
      <c r="U4568" t="s">
        <v>5724</v>
      </c>
      <c r="V4568" t="s">
        <v>5720</v>
      </c>
      <c r="X4568" t="str">
        <f>VLOOKUP(pbp!V1801, games!$B$2:$R$40, 3, FALSE)</f>
        <v>2019-11-24T18:00Z</v>
      </c>
      <c r="Y4568">
        <f>VLOOKUP(1*V4568,NFLGames!$H$11:$H$555,1,FALSE)</f>
        <v>401220215</v>
      </c>
      <c r="Z4568">
        <f>VLOOKUP($Y4568, NFLGames!$H$11:$K$555,2,FALSE)</f>
        <v>2020</v>
      </c>
      <c r="AA4568">
        <f>VLOOKUP($Y4568, NFLGames!$H$11:$K$555,3,FALSE)</f>
        <v>12</v>
      </c>
      <c r="AB4568" s="6">
        <f>IF(A4569=0, 0, AH4569-tbl_pbp[[#This Row],[Saints Win %]])</f>
        <v>1.4999999999999902E-2</v>
      </c>
      <c r="AE4568">
        <f>ABS(tbl_pbp[[#This Row],[play.homeScore]]-tbl_pbp[[#This Row],[play.awayScore]])</f>
        <v>14</v>
      </c>
      <c r="AF4568">
        <f>IF(tbl_pbp[[#This Row],[Play Saints Win % Increase]]&gt;=$AF$4,1,0)</f>
        <v>0</v>
      </c>
      <c r="AG4568" t="str">
        <f>VLOOKUP(tbl_pbp[[#This Row],[gameId]], games!$B$2:$T$40, 9, FALSE)</f>
        <v>new-orleans-saints</v>
      </c>
      <c r="AH4568" s="5">
        <f>IF(tbl_pbp[[#This Row],[AwayTeam]] &lt;&gt; "new-orleans-saints", tbl_pbp[[#This Row],[homeWinPercentage]], 1-tbl_pbp[[#This Row],[homeWinPercentage]])</f>
        <v>0.93900000000000006</v>
      </c>
      <c r="AI4568" s="13">
        <f>tbl_pbp[[#This Row],[Kamara]]*tbl_pbp[[#This Row],[Impactful Play]]</f>
        <v>0</v>
      </c>
      <c r="AJ4568" s="13">
        <f>tbl_pbp[[#This Row],[Thomas]]*tbl_pbp[[#This Row],[Impactful Play]]</f>
        <v>0</v>
      </c>
      <c r="AK4568" s="13" t="str">
        <f>VLOOKUP(tbl_pbp[[#This Row],[Play Saints Win % Increase]], tbl_impact[],3,TRUE)</f>
        <v>Scented (0 to +5%)</v>
      </c>
    </row>
    <row r="4569" spans="1:37">
      <c r="A4569" s="1">
        <v>73</v>
      </c>
      <c r="B4569" s="5">
        <v>4.5999999999999999E-2</v>
      </c>
      <c r="C4569" t="s">
        <v>5949</v>
      </c>
      <c r="D4569">
        <v>0</v>
      </c>
      <c r="E4569">
        <v>0</v>
      </c>
      <c r="F4569">
        <v>2</v>
      </c>
      <c r="G4569">
        <v>0</v>
      </c>
      <c r="H4569">
        <v>14</v>
      </c>
      <c r="I4569">
        <v>8</v>
      </c>
      <c r="J4569">
        <v>27</v>
      </c>
      <c r="K4569" t="s">
        <v>167</v>
      </c>
      <c r="L4569">
        <v>2</v>
      </c>
      <c r="M4569">
        <v>73</v>
      </c>
      <c r="N4569" t="s">
        <v>5950</v>
      </c>
      <c r="O4569" t="s">
        <v>2002</v>
      </c>
      <c r="P4569" t="s">
        <v>450</v>
      </c>
      <c r="Q4569" t="s">
        <v>451</v>
      </c>
      <c r="R4569" t="s">
        <v>452</v>
      </c>
      <c r="S4569" t="s">
        <v>73</v>
      </c>
      <c r="T4569" t="s">
        <v>5727</v>
      </c>
      <c r="U4569" t="s">
        <v>5728</v>
      </c>
      <c r="V4569" t="s">
        <v>5720</v>
      </c>
      <c r="X4569" t="str">
        <f>VLOOKUP(pbp!V1802, games!$B$2:$R$40, 3, FALSE)</f>
        <v>2019-11-24T18:00Z</v>
      </c>
      <c r="Y4569">
        <f>VLOOKUP(1*V4569,NFLGames!$H$11:$H$555,1,FALSE)</f>
        <v>401220215</v>
      </c>
      <c r="Z4569">
        <f>VLOOKUP($Y4569, NFLGames!$H$11:$K$555,2,FALSE)</f>
        <v>2020</v>
      </c>
      <c r="AA4569">
        <f>VLOOKUP($Y4569, NFLGames!$H$11:$K$555,3,FALSE)</f>
        <v>12</v>
      </c>
      <c r="AB4569" s="6">
        <f>IF(A4570=0, 0, AH4570-tbl_pbp[[#This Row],[Saints Win %]])</f>
        <v>0</v>
      </c>
      <c r="AE4569">
        <f>ABS(tbl_pbp[[#This Row],[play.homeScore]]-tbl_pbp[[#This Row],[play.awayScore]])</f>
        <v>14</v>
      </c>
      <c r="AF4569">
        <f>IF(tbl_pbp[[#This Row],[Play Saints Win % Increase]]&gt;=$AF$4,1,0)</f>
        <v>0</v>
      </c>
      <c r="AG4569" t="str">
        <f>VLOOKUP(tbl_pbp[[#This Row],[gameId]], games!$B$2:$T$40, 9, FALSE)</f>
        <v>new-orleans-saints</v>
      </c>
      <c r="AH4569" s="5">
        <f>IF(tbl_pbp[[#This Row],[AwayTeam]] &lt;&gt; "new-orleans-saints", tbl_pbp[[#This Row],[homeWinPercentage]], 1-tbl_pbp[[#This Row],[homeWinPercentage]])</f>
        <v>0.95399999999999996</v>
      </c>
      <c r="AI4569" s="13">
        <f>tbl_pbp[[#This Row],[Kamara]]*tbl_pbp[[#This Row],[Impactful Play]]</f>
        <v>0</v>
      </c>
      <c r="AJ4569" s="13">
        <f>tbl_pbp[[#This Row],[Thomas]]*tbl_pbp[[#This Row],[Impactful Play]]</f>
        <v>0</v>
      </c>
      <c r="AK4569" s="13" t="str">
        <f>VLOOKUP(tbl_pbp[[#This Row],[Play Saints Win % Increase]], tbl_impact[],3,TRUE)</f>
        <v>Scented (0 to +5%)</v>
      </c>
    </row>
    <row r="4570" spans="1:37">
      <c r="A4570" s="1">
        <v>74</v>
      </c>
      <c r="B4570" s="5">
        <v>4.5999999999999999E-2</v>
      </c>
      <c r="C4570" t="s">
        <v>5951</v>
      </c>
      <c r="D4570">
        <v>0</v>
      </c>
      <c r="E4570">
        <v>0</v>
      </c>
      <c r="F4570">
        <v>2</v>
      </c>
      <c r="G4570">
        <v>0</v>
      </c>
      <c r="H4570">
        <v>14</v>
      </c>
      <c r="I4570">
        <v>10</v>
      </c>
      <c r="J4570">
        <v>41</v>
      </c>
      <c r="K4570" t="s">
        <v>29</v>
      </c>
      <c r="L4570">
        <v>1</v>
      </c>
      <c r="M4570">
        <v>41</v>
      </c>
      <c r="N4570" t="s">
        <v>5952</v>
      </c>
      <c r="O4570" t="s">
        <v>2002</v>
      </c>
      <c r="P4570" t="s">
        <v>124</v>
      </c>
      <c r="Q4570" t="s">
        <v>125</v>
      </c>
      <c r="R4570" t="s">
        <v>126</v>
      </c>
      <c r="V4570" t="s">
        <v>5720</v>
      </c>
      <c r="X4570" t="str">
        <f>VLOOKUP(pbp!V1803, games!$B$2:$R$40, 3, FALSE)</f>
        <v>2019-11-24T18:00Z</v>
      </c>
      <c r="Y4570">
        <f>VLOOKUP(1*V4570,NFLGames!$H$11:$H$555,1,FALSE)</f>
        <v>401220215</v>
      </c>
      <c r="Z4570">
        <f>VLOOKUP($Y4570, NFLGames!$H$11:$K$555,2,FALSE)</f>
        <v>2020</v>
      </c>
      <c r="AA4570">
        <f>VLOOKUP($Y4570, NFLGames!$H$11:$K$555,3,FALSE)</f>
        <v>12</v>
      </c>
      <c r="AB4570" s="6">
        <f>IF(A4571=0, 0, AH4571-tbl_pbp[[#This Row],[Saints Win %]])</f>
        <v>-6.0000000000000053E-3</v>
      </c>
      <c r="AE4570">
        <f>ABS(tbl_pbp[[#This Row],[play.homeScore]]-tbl_pbp[[#This Row],[play.awayScore]])</f>
        <v>14</v>
      </c>
      <c r="AF4570">
        <f>IF(tbl_pbp[[#This Row],[Play Saints Win % Increase]]&gt;=$AF$4,1,0)</f>
        <v>0</v>
      </c>
      <c r="AG4570" t="str">
        <f>VLOOKUP(tbl_pbp[[#This Row],[gameId]], games!$B$2:$T$40, 9, FALSE)</f>
        <v>new-orleans-saints</v>
      </c>
      <c r="AH4570" s="5">
        <f>IF(tbl_pbp[[#This Row],[AwayTeam]] &lt;&gt; "new-orleans-saints", tbl_pbp[[#This Row],[homeWinPercentage]], 1-tbl_pbp[[#This Row],[homeWinPercentage]])</f>
        <v>0.95399999999999996</v>
      </c>
      <c r="AI4570" s="13">
        <f>tbl_pbp[[#This Row],[Kamara]]*tbl_pbp[[#This Row],[Impactful Play]]</f>
        <v>0</v>
      </c>
      <c r="AJ4570" s="13">
        <f>tbl_pbp[[#This Row],[Thomas]]*tbl_pbp[[#This Row],[Impactful Play]]</f>
        <v>0</v>
      </c>
      <c r="AK4570" s="13" t="str">
        <f>VLOOKUP(tbl_pbp[[#This Row],[Play Saints Win % Increase]], tbl_impact[],3,TRUE)</f>
        <v>Bad (0 to -5%)</v>
      </c>
    </row>
    <row r="4571" spans="1:37">
      <c r="A4571" s="1">
        <v>75</v>
      </c>
      <c r="B4571" s="5">
        <v>5.1999999999999998E-2</v>
      </c>
      <c r="C4571" t="s">
        <v>5953</v>
      </c>
      <c r="D4571">
        <v>0</v>
      </c>
      <c r="E4571">
        <v>0</v>
      </c>
      <c r="F4571">
        <v>2</v>
      </c>
      <c r="G4571">
        <v>0</v>
      </c>
      <c r="H4571">
        <v>14</v>
      </c>
      <c r="I4571">
        <v>10</v>
      </c>
      <c r="J4571">
        <v>41</v>
      </c>
      <c r="K4571" t="s">
        <v>29</v>
      </c>
      <c r="L4571">
        <v>1</v>
      </c>
      <c r="M4571">
        <v>41</v>
      </c>
      <c r="N4571" t="s">
        <v>5954</v>
      </c>
      <c r="O4571" t="s">
        <v>2002</v>
      </c>
      <c r="P4571" t="s">
        <v>94</v>
      </c>
      <c r="Q4571" t="s">
        <v>95</v>
      </c>
      <c r="R4571" t="s">
        <v>96</v>
      </c>
      <c r="S4571" t="s">
        <v>33</v>
      </c>
      <c r="T4571" t="s">
        <v>5955</v>
      </c>
      <c r="U4571" t="s">
        <v>5956</v>
      </c>
      <c r="V4571" t="s">
        <v>5720</v>
      </c>
      <c r="X4571" t="str">
        <f>VLOOKUP(pbp!V1804, games!$B$2:$R$40, 3, FALSE)</f>
        <v>2019-11-24T18:00Z</v>
      </c>
      <c r="Y4571">
        <f>VLOOKUP(1*V4571,NFLGames!$H$11:$H$555,1,FALSE)</f>
        <v>401220215</v>
      </c>
      <c r="Z4571">
        <f>VLOOKUP($Y4571, NFLGames!$H$11:$K$555,2,FALSE)</f>
        <v>2020</v>
      </c>
      <c r="AA4571">
        <f>VLOOKUP($Y4571, NFLGames!$H$11:$K$555,3,FALSE)</f>
        <v>12</v>
      </c>
      <c r="AB4571" s="6">
        <f>IF(A4572=0, 0, AH4572-tbl_pbp[[#This Row],[Saints Win %]])</f>
        <v>1.8000000000000016E-2</v>
      </c>
      <c r="AE4571">
        <f>ABS(tbl_pbp[[#This Row],[play.homeScore]]-tbl_pbp[[#This Row],[play.awayScore]])</f>
        <v>14</v>
      </c>
      <c r="AF4571">
        <f>IF(tbl_pbp[[#This Row],[Play Saints Win % Increase]]&gt;=$AF$4,1,0)</f>
        <v>0</v>
      </c>
      <c r="AG4571" t="str">
        <f>VLOOKUP(tbl_pbp[[#This Row],[gameId]], games!$B$2:$T$40, 9, FALSE)</f>
        <v>new-orleans-saints</v>
      </c>
      <c r="AH4571" s="5">
        <f>IF(tbl_pbp[[#This Row],[AwayTeam]] &lt;&gt; "new-orleans-saints", tbl_pbp[[#This Row],[homeWinPercentage]], 1-tbl_pbp[[#This Row],[homeWinPercentage]])</f>
        <v>0.94799999999999995</v>
      </c>
      <c r="AI4571" s="13">
        <f>tbl_pbp[[#This Row],[Kamara]]*tbl_pbp[[#This Row],[Impactful Play]]</f>
        <v>0</v>
      </c>
      <c r="AJ4571" s="13">
        <f>tbl_pbp[[#This Row],[Thomas]]*tbl_pbp[[#This Row],[Impactful Play]]</f>
        <v>0</v>
      </c>
      <c r="AK4571" s="13" t="str">
        <f>VLOOKUP(tbl_pbp[[#This Row],[Play Saints Win % Increase]], tbl_impact[],3,TRUE)</f>
        <v>Scented (0 to +5%)</v>
      </c>
    </row>
    <row r="4572" spans="1:37">
      <c r="A4572" s="1">
        <v>76</v>
      </c>
      <c r="B4572" s="5">
        <v>3.4000000000000002E-2</v>
      </c>
      <c r="C4572" t="s">
        <v>5957</v>
      </c>
      <c r="D4572">
        <v>0</v>
      </c>
      <c r="E4572">
        <v>0</v>
      </c>
      <c r="F4572">
        <v>2</v>
      </c>
      <c r="G4572">
        <v>0</v>
      </c>
      <c r="H4572">
        <v>14</v>
      </c>
      <c r="I4572">
        <v>15</v>
      </c>
      <c r="J4572">
        <v>46</v>
      </c>
      <c r="K4572" t="s">
        <v>29</v>
      </c>
      <c r="L4572">
        <v>1</v>
      </c>
      <c r="M4572">
        <v>46</v>
      </c>
      <c r="N4572" t="s">
        <v>5958</v>
      </c>
      <c r="O4572" t="s">
        <v>2002</v>
      </c>
      <c r="P4572" t="s">
        <v>30</v>
      </c>
      <c r="Q4572" t="s">
        <v>31</v>
      </c>
      <c r="R4572" t="s">
        <v>32</v>
      </c>
      <c r="S4572" t="s">
        <v>250</v>
      </c>
      <c r="T4572" t="s">
        <v>5959</v>
      </c>
      <c r="U4572" t="s">
        <v>5960</v>
      </c>
      <c r="V4572" t="s">
        <v>5720</v>
      </c>
      <c r="X4572" t="str">
        <f>VLOOKUP(pbp!V1805, games!$B$2:$R$40, 3, FALSE)</f>
        <v>2019-11-24T18:00Z</v>
      </c>
      <c r="Y4572">
        <f>VLOOKUP(1*V4572,NFLGames!$H$11:$H$555,1,FALSE)</f>
        <v>401220215</v>
      </c>
      <c r="Z4572">
        <f>VLOOKUP($Y4572, NFLGames!$H$11:$K$555,2,FALSE)</f>
        <v>2020</v>
      </c>
      <c r="AA4572">
        <f>VLOOKUP($Y4572, NFLGames!$H$11:$K$555,3,FALSE)</f>
        <v>12</v>
      </c>
      <c r="AB4572" s="6">
        <f>IF(A4573=0, 0, AH4573-tbl_pbp[[#This Row],[Saints Win %]])</f>
        <v>-1.0000000000000009E-3</v>
      </c>
      <c r="AE4572">
        <f>ABS(tbl_pbp[[#This Row],[play.homeScore]]-tbl_pbp[[#This Row],[play.awayScore]])</f>
        <v>14</v>
      </c>
      <c r="AF4572">
        <f>IF(tbl_pbp[[#This Row],[Play Saints Win % Increase]]&gt;=$AF$4,1,0)</f>
        <v>0</v>
      </c>
      <c r="AG4572" t="str">
        <f>VLOOKUP(tbl_pbp[[#This Row],[gameId]], games!$B$2:$T$40, 9, FALSE)</f>
        <v>new-orleans-saints</v>
      </c>
      <c r="AH4572" s="5">
        <f>IF(tbl_pbp[[#This Row],[AwayTeam]] &lt;&gt; "new-orleans-saints", tbl_pbp[[#This Row],[homeWinPercentage]], 1-tbl_pbp[[#This Row],[homeWinPercentage]])</f>
        <v>0.96599999999999997</v>
      </c>
      <c r="AI4572" s="13">
        <f>tbl_pbp[[#This Row],[Kamara]]*tbl_pbp[[#This Row],[Impactful Play]]</f>
        <v>0</v>
      </c>
      <c r="AJ4572" s="13">
        <f>tbl_pbp[[#This Row],[Thomas]]*tbl_pbp[[#This Row],[Impactful Play]]</f>
        <v>0</v>
      </c>
      <c r="AK4572" s="13" t="str">
        <f>VLOOKUP(tbl_pbp[[#This Row],[Play Saints Win % Increase]], tbl_impact[],3,TRUE)</f>
        <v>Bad (0 to -5%)</v>
      </c>
    </row>
    <row r="4573" spans="1:37">
      <c r="A4573" s="1">
        <v>77</v>
      </c>
      <c r="B4573" s="5">
        <v>3.5000000000000003E-2</v>
      </c>
      <c r="C4573" t="s">
        <v>5961</v>
      </c>
      <c r="D4573">
        <v>0</v>
      </c>
      <c r="E4573">
        <v>0</v>
      </c>
      <c r="F4573">
        <v>2</v>
      </c>
      <c r="G4573">
        <v>0</v>
      </c>
      <c r="H4573">
        <v>14</v>
      </c>
      <c r="I4573">
        <v>10</v>
      </c>
      <c r="J4573">
        <v>22</v>
      </c>
      <c r="K4573" t="s">
        <v>29</v>
      </c>
      <c r="L4573">
        <v>1</v>
      </c>
      <c r="M4573">
        <v>22</v>
      </c>
      <c r="N4573" t="s">
        <v>3270</v>
      </c>
      <c r="O4573" t="s">
        <v>3271</v>
      </c>
      <c r="P4573" t="s">
        <v>124</v>
      </c>
      <c r="Q4573" t="s">
        <v>125</v>
      </c>
      <c r="R4573" t="s">
        <v>126</v>
      </c>
      <c r="V4573" t="s">
        <v>5720</v>
      </c>
      <c r="X4573" t="str">
        <f>VLOOKUP(pbp!V1806, games!$B$2:$R$40, 3, FALSE)</f>
        <v>2019-11-24T18:00Z</v>
      </c>
      <c r="Y4573">
        <f>VLOOKUP(1*V4573,NFLGames!$H$11:$H$555,1,FALSE)</f>
        <v>401220215</v>
      </c>
      <c r="Z4573">
        <f>VLOOKUP($Y4573, NFLGames!$H$11:$K$555,2,FALSE)</f>
        <v>2020</v>
      </c>
      <c r="AA4573">
        <f>VLOOKUP($Y4573, NFLGames!$H$11:$K$555,3,FALSE)</f>
        <v>12</v>
      </c>
      <c r="AB4573" s="6">
        <f>IF(A4574=0, 0, AH4574-tbl_pbp[[#This Row],[Saints Win %]])</f>
        <v>-1.0000000000000009E-3</v>
      </c>
      <c r="AE4573">
        <f>ABS(tbl_pbp[[#This Row],[play.homeScore]]-tbl_pbp[[#This Row],[play.awayScore]])</f>
        <v>14</v>
      </c>
      <c r="AF4573">
        <f>IF(tbl_pbp[[#This Row],[Play Saints Win % Increase]]&gt;=$AF$4,1,0)</f>
        <v>0</v>
      </c>
      <c r="AG4573" t="str">
        <f>VLOOKUP(tbl_pbp[[#This Row],[gameId]], games!$B$2:$T$40, 9, FALSE)</f>
        <v>new-orleans-saints</v>
      </c>
      <c r="AH4573" s="5">
        <f>IF(tbl_pbp[[#This Row],[AwayTeam]] &lt;&gt; "new-orleans-saints", tbl_pbp[[#This Row],[homeWinPercentage]], 1-tbl_pbp[[#This Row],[homeWinPercentage]])</f>
        <v>0.96499999999999997</v>
      </c>
      <c r="AI4573" s="13">
        <f>tbl_pbp[[#This Row],[Kamara]]*tbl_pbp[[#This Row],[Impactful Play]]</f>
        <v>0</v>
      </c>
      <c r="AJ4573" s="13">
        <f>tbl_pbp[[#This Row],[Thomas]]*tbl_pbp[[#This Row],[Impactful Play]]</f>
        <v>0</v>
      </c>
      <c r="AK4573" s="13" t="str">
        <f>VLOOKUP(tbl_pbp[[#This Row],[Play Saints Win % Increase]], tbl_impact[],3,TRUE)</f>
        <v>Bad (0 to -5%)</v>
      </c>
    </row>
    <row r="4574" spans="1:37">
      <c r="A4574" s="1">
        <v>78</v>
      </c>
      <c r="B4574" s="5">
        <v>3.5999999999999997E-2</v>
      </c>
      <c r="C4574" t="s">
        <v>5962</v>
      </c>
      <c r="D4574">
        <v>0</v>
      </c>
      <c r="E4574">
        <v>0</v>
      </c>
      <c r="F4574">
        <v>2</v>
      </c>
      <c r="G4574">
        <v>0</v>
      </c>
      <c r="H4574">
        <v>17</v>
      </c>
      <c r="I4574">
        <v>10</v>
      </c>
      <c r="J4574">
        <v>22</v>
      </c>
      <c r="K4574" t="s">
        <v>29</v>
      </c>
      <c r="L4574">
        <v>1</v>
      </c>
      <c r="M4574">
        <v>22</v>
      </c>
      <c r="N4574" t="s">
        <v>5963</v>
      </c>
      <c r="O4574" t="s">
        <v>143</v>
      </c>
      <c r="P4574" t="s">
        <v>187</v>
      </c>
      <c r="Q4574" t="s">
        <v>188</v>
      </c>
      <c r="R4574" t="s">
        <v>189</v>
      </c>
      <c r="S4574" t="s">
        <v>33</v>
      </c>
      <c r="T4574" t="s">
        <v>5964</v>
      </c>
      <c r="U4574" t="s">
        <v>5965</v>
      </c>
      <c r="V4574" t="s">
        <v>5720</v>
      </c>
      <c r="X4574" t="str">
        <f>VLOOKUP(pbp!V1807, games!$B$2:$R$40, 3, FALSE)</f>
        <v>2019-11-24T18:00Z</v>
      </c>
      <c r="Y4574">
        <f>VLOOKUP(1*V4574,NFLGames!$H$11:$H$555,1,FALSE)</f>
        <v>401220215</v>
      </c>
      <c r="Z4574">
        <f>VLOOKUP($Y4574, NFLGames!$H$11:$K$555,2,FALSE)</f>
        <v>2020</v>
      </c>
      <c r="AA4574">
        <f>VLOOKUP($Y4574, NFLGames!$H$11:$K$555,3,FALSE)</f>
        <v>12</v>
      </c>
      <c r="AB4574" s="6">
        <f>IF(A4575=0, 0, AH4575-tbl_pbp[[#This Row],[Saints Win %]])</f>
        <v>7.0000000000000062E-3</v>
      </c>
      <c r="AE4574">
        <f>ABS(tbl_pbp[[#This Row],[play.homeScore]]-tbl_pbp[[#This Row],[play.awayScore]])</f>
        <v>17</v>
      </c>
      <c r="AF4574">
        <f>IF(tbl_pbp[[#This Row],[Play Saints Win % Increase]]&gt;=$AF$4,1,0)</f>
        <v>0</v>
      </c>
      <c r="AG4574" t="str">
        <f>VLOOKUP(tbl_pbp[[#This Row],[gameId]], games!$B$2:$T$40, 9, FALSE)</f>
        <v>new-orleans-saints</v>
      </c>
      <c r="AH4574" s="5">
        <f>IF(tbl_pbp[[#This Row],[AwayTeam]] &lt;&gt; "new-orleans-saints", tbl_pbp[[#This Row],[homeWinPercentage]], 1-tbl_pbp[[#This Row],[homeWinPercentage]])</f>
        <v>0.96399999999999997</v>
      </c>
      <c r="AI4574" s="13">
        <f>tbl_pbp[[#This Row],[Kamara]]*tbl_pbp[[#This Row],[Impactful Play]]</f>
        <v>0</v>
      </c>
      <c r="AJ4574" s="13">
        <f>tbl_pbp[[#This Row],[Thomas]]*tbl_pbp[[#This Row],[Impactful Play]]</f>
        <v>0</v>
      </c>
      <c r="AK4574" s="13" t="str">
        <f>VLOOKUP(tbl_pbp[[#This Row],[Play Saints Win % Increase]], tbl_impact[],3,TRUE)</f>
        <v>Scented (0 to +5%)</v>
      </c>
    </row>
    <row r="4575" spans="1:37">
      <c r="A4575" s="1">
        <v>79</v>
      </c>
      <c r="B4575" s="5">
        <v>2.9000000000000001E-2</v>
      </c>
      <c r="C4575" t="s">
        <v>5966</v>
      </c>
      <c r="D4575">
        <v>0</v>
      </c>
      <c r="E4575">
        <v>0</v>
      </c>
      <c r="F4575">
        <v>2</v>
      </c>
      <c r="G4575">
        <v>0</v>
      </c>
      <c r="H4575">
        <v>17</v>
      </c>
      <c r="I4575">
        <v>0</v>
      </c>
      <c r="J4575">
        <v>35</v>
      </c>
      <c r="L4575">
        <v>0</v>
      </c>
      <c r="M4575">
        <v>0</v>
      </c>
      <c r="N4575" t="s">
        <v>245</v>
      </c>
      <c r="O4575" t="s">
        <v>143</v>
      </c>
      <c r="P4575" t="s">
        <v>246</v>
      </c>
      <c r="Q4575" t="s">
        <v>247</v>
      </c>
      <c r="R4575" t="s">
        <v>248</v>
      </c>
      <c r="V4575" t="s">
        <v>5720</v>
      </c>
      <c r="X4575" t="str">
        <f>VLOOKUP(pbp!V1808, games!$B$2:$R$40, 3, FALSE)</f>
        <v>2019-11-24T18:00Z</v>
      </c>
      <c r="Y4575">
        <f>VLOOKUP(1*V4575,NFLGames!$H$11:$H$555,1,FALSE)</f>
        <v>401220215</v>
      </c>
      <c r="Z4575">
        <f>VLOOKUP($Y4575, NFLGames!$H$11:$K$555,2,FALSE)</f>
        <v>2020</v>
      </c>
      <c r="AA4575">
        <f>VLOOKUP($Y4575, NFLGames!$H$11:$K$555,3,FALSE)</f>
        <v>12</v>
      </c>
      <c r="AB4575" s="6">
        <f>IF(A4576=0, 0, AH4576-tbl_pbp[[#This Row],[Saints Win %]])</f>
        <v>5.0000000000000044E-3</v>
      </c>
      <c r="AE4575">
        <f>ABS(tbl_pbp[[#This Row],[play.homeScore]]-tbl_pbp[[#This Row],[play.awayScore]])</f>
        <v>17</v>
      </c>
      <c r="AF4575">
        <f>IF(tbl_pbp[[#This Row],[Play Saints Win % Increase]]&gt;=$AF$4,1,0)</f>
        <v>0</v>
      </c>
      <c r="AG4575" t="str">
        <f>VLOOKUP(tbl_pbp[[#This Row],[gameId]], games!$B$2:$T$40, 9, FALSE)</f>
        <v>new-orleans-saints</v>
      </c>
      <c r="AH4575" s="5">
        <f>IF(tbl_pbp[[#This Row],[AwayTeam]] &lt;&gt; "new-orleans-saints", tbl_pbp[[#This Row],[homeWinPercentage]], 1-tbl_pbp[[#This Row],[homeWinPercentage]])</f>
        <v>0.97099999999999997</v>
      </c>
      <c r="AI4575" s="13">
        <f>tbl_pbp[[#This Row],[Kamara]]*tbl_pbp[[#This Row],[Impactful Play]]</f>
        <v>0</v>
      </c>
      <c r="AJ4575" s="13">
        <f>tbl_pbp[[#This Row],[Thomas]]*tbl_pbp[[#This Row],[Impactful Play]]</f>
        <v>0</v>
      </c>
      <c r="AK4575" s="13" t="str">
        <f>VLOOKUP(tbl_pbp[[#This Row],[Play Saints Win % Increase]], tbl_impact[],3,TRUE)</f>
        <v>Scented (0 to +5%)</v>
      </c>
    </row>
    <row r="4576" spans="1:37">
      <c r="A4576" s="1">
        <v>80</v>
      </c>
      <c r="B4576" s="5">
        <v>2.4E-2</v>
      </c>
      <c r="C4576" t="s">
        <v>5967</v>
      </c>
      <c r="D4576">
        <v>0</v>
      </c>
      <c r="E4576">
        <v>0</v>
      </c>
      <c r="F4576">
        <v>3</v>
      </c>
      <c r="G4576">
        <v>0</v>
      </c>
      <c r="H4576">
        <v>17</v>
      </c>
      <c r="I4576">
        <v>0</v>
      </c>
      <c r="J4576">
        <v>35</v>
      </c>
      <c r="K4576" t="s">
        <v>167</v>
      </c>
      <c r="L4576">
        <v>0</v>
      </c>
      <c r="M4576">
        <v>65</v>
      </c>
      <c r="N4576" t="s">
        <v>5968</v>
      </c>
      <c r="O4576" t="s">
        <v>24</v>
      </c>
      <c r="P4576" t="s">
        <v>25</v>
      </c>
      <c r="Q4576" t="s">
        <v>26</v>
      </c>
      <c r="R4576" t="s">
        <v>27</v>
      </c>
      <c r="V4576" t="s">
        <v>5720</v>
      </c>
      <c r="X4576" t="str">
        <f>VLOOKUP(pbp!V1809, games!$B$2:$R$40, 3, FALSE)</f>
        <v>2019-11-24T18:00Z</v>
      </c>
      <c r="Y4576">
        <f>VLOOKUP(1*V4576,NFLGames!$H$11:$H$555,1,FALSE)</f>
        <v>401220215</v>
      </c>
      <c r="Z4576">
        <f>VLOOKUP($Y4576, NFLGames!$H$11:$K$555,2,FALSE)</f>
        <v>2020</v>
      </c>
      <c r="AA4576">
        <f>VLOOKUP($Y4576, NFLGames!$H$11:$K$555,3,FALSE)</f>
        <v>12</v>
      </c>
      <c r="AB4576" s="6">
        <f>IF(A4577=0, 0, AH4577-tbl_pbp[[#This Row],[Saints Win %]])</f>
        <v>-1.5000000000000013E-2</v>
      </c>
      <c r="AE4576">
        <f>ABS(tbl_pbp[[#This Row],[play.homeScore]]-tbl_pbp[[#This Row],[play.awayScore]])</f>
        <v>17</v>
      </c>
      <c r="AF4576">
        <f>IF(tbl_pbp[[#This Row],[Play Saints Win % Increase]]&gt;=$AF$4,1,0)</f>
        <v>0</v>
      </c>
      <c r="AG4576" t="str">
        <f>VLOOKUP(tbl_pbp[[#This Row],[gameId]], games!$B$2:$T$40, 9, FALSE)</f>
        <v>new-orleans-saints</v>
      </c>
      <c r="AH4576" s="5">
        <f>IF(tbl_pbp[[#This Row],[AwayTeam]] &lt;&gt; "new-orleans-saints", tbl_pbp[[#This Row],[homeWinPercentage]], 1-tbl_pbp[[#This Row],[homeWinPercentage]])</f>
        <v>0.97599999999999998</v>
      </c>
      <c r="AI4576" s="13">
        <f>tbl_pbp[[#This Row],[Kamara]]*tbl_pbp[[#This Row],[Impactful Play]]</f>
        <v>0</v>
      </c>
      <c r="AJ4576" s="13">
        <f>tbl_pbp[[#This Row],[Thomas]]*tbl_pbp[[#This Row],[Impactful Play]]</f>
        <v>0</v>
      </c>
      <c r="AK4576" s="13" t="str">
        <f>VLOOKUP(tbl_pbp[[#This Row],[Play Saints Win % Increase]], tbl_impact[],3,TRUE)</f>
        <v>Bad (0 to -5%)</v>
      </c>
    </row>
    <row r="4577" spans="1:37">
      <c r="A4577" s="1">
        <v>81</v>
      </c>
      <c r="B4577" s="5">
        <v>3.9E-2</v>
      </c>
      <c r="C4577" t="s">
        <v>5969</v>
      </c>
      <c r="D4577">
        <v>0</v>
      </c>
      <c r="E4577">
        <v>0</v>
      </c>
      <c r="F4577">
        <v>3</v>
      </c>
      <c r="G4577">
        <v>0</v>
      </c>
      <c r="H4577">
        <v>17</v>
      </c>
      <c r="I4577">
        <v>10</v>
      </c>
      <c r="J4577">
        <v>75</v>
      </c>
      <c r="K4577" t="s">
        <v>29</v>
      </c>
      <c r="L4577">
        <v>1</v>
      </c>
      <c r="M4577">
        <v>75</v>
      </c>
      <c r="N4577" t="s">
        <v>5970</v>
      </c>
      <c r="O4577" t="s">
        <v>24</v>
      </c>
      <c r="P4577" t="s">
        <v>45</v>
      </c>
      <c r="Q4577" t="s">
        <v>46</v>
      </c>
      <c r="R4577" t="s">
        <v>47</v>
      </c>
      <c r="S4577" t="s">
        <v>33</v>
      </c>
      <c r="T4577" t="s">
        <v>34</v>
      </c>
      <c r="U4577" t="s">
        <v>35</v>
      </c>
      <c r="V4577" t="s">
        <v>5720</v>
      </c>
      <c r="X4577" t="str">
        <f>VLOOKUP(pbp!V1810, games!$B$2:$R$40, 3, FALSE)</f>
        <v>2019-11-24T18:00Z</v>
      </c>
      <c r="Y4577">
        <f>VLOOKUP(1*V4577,NFLGames!$H$11:$H$555,1,FALSE)</f>
        <v>401220215</v>
      </c>
      <c r="Z4577">
        <f>VLOOKUP($Y4577, NFLGames!$H$11:$K$555,2,FALSE)</f>
        <v>2020</v>
      </c>
      <c r="AA4577">
        <f>VLOOKUP($Y4577, NFLGames!$H$11:$K$555,3,FALSE)</f>
        <v>12</v>
      </c>
      <c r="AB4577" s="6">
        <f>IF(A4578=0, 0, AH4578-tbl_pbp[[#This Row],[Saints Win %]])</f>
        <v>6.0000000000000053E-3</v>
      </c>
      <c r="AE4577">
        <f>ABS(tbl_pbp[[#This Row],[play.homeScore]]-tbl_pbp[[#This Row],[play.awayScore]])</f>
        <v>17</v>
      </c>
      <c r="AF4577">
        <f>IF(tbl_pbp[[#This Row],[Play Saints Win % Increase]]&gt;=$AF$4,1,0)</f>
        <v>0</v>
      </c>
      <c r="AG4577" t="str">
        <f>VLOOKUP(tbl_pbp[[#This Row],[gameId]], games!$B$2:$T$40, 9, FALSE)</f>
        <v>new-orleans-saints</v>
      </c>
      <c r="AH4577" s="5">
        <f>IF(tbl_pbp[[#This Row],[AwayTeam]] &lt;&gt; "new-orleans-saints", tbl_pbp[[#This Row],[homeWinPercentage]], 1-tbl_pbp[[#This Row],[homeWinPercentage]])</f>
        <v>0.96099999999999997</v>
      </c>
      <c r="AI4577" s="13">
        <f>tbl_pbp[[#This Row],[Kamara]]*tbl_pbp[[#This Row],[Impactful Play]]</f>
        <v>0</v>
      </c>
      <c r="AJ4577" s="13">
        <f>tbl_pbp[[#This Row],[Thomas]]*tbl_pbp[[#This Row],[Impactful Play]]</f>
        <v>0</v>
      </c>
      <c r="AK4577" s="13" t="str">
        <f>VLOOKUP(tbl_pbp[[#This Row],[Play Saints Win % Increase]], tbl_impact[],3,TRUE)</f>
        <v>Scented (0 to +5%)</v>
      </c>
    </row>
    <row r="4578" spans="1:37">
      <c r="A4578" s="1">
        <v>82</v>
      </c>
      <c r="B4578" s="5">
        <v>3.3000000000000002E-2</v>
      </c>
      <c r="C4578" t="s">
        <v>5971</v>
      </c>
      <c r="D4578">
        <v>0</v>
      </c>
      <c r="E4578">
        <v>0</v>
      </c>
      <c r="F4578">
        <v>3</v>
      </c>
      <c r="G4578">
        <v>0</v>
      </c>
      <c r="H4578">
        <v>17</v>
      </c>
      <c r="I4578">
        <v>5</v>
      </c>
      <c r="J4578">
        <v>70</v>
      </c>
      <c r="K4578" t="s">
        <v>29</v>
      </c>
      <c r="L4578">
        <v>2</v>
      </c>
      <c r="M4578">
        <v>70</v>
      </c>
      <c r="N4578" t="s">
        <v>5972</v>
      </c>
      <c r="O4578" t="s">
        <v>2753</v>
      </c>
      <c r="P4578" t="s">
        <v>45</v>
      </c>
      <c r="Q4578" t="s">
        <v>46</v>
      </c>
      <c r="R4578" t="s">
        <v>47</v>
      </c>
      <c r="S4578" t="s">
        <v>38</v>
      </c>
      <c r="T4578" t="s">
        <v>39</v>
      </c>
      <c r="U4578" t="s">
        <v>40</v>
      </c>
      <c r="V4578" t="s">
        <v>5720</v>
      </c>
      <c r="X4578" t="str">
        <f>VLOOKUP(pbp!V1811, games!$B$2:$R$40, 3, FALSE)</f>
        <v>2019-11-24T18:00Z</v>
      </c>
      <c r="Y4578">
        <f>VLOOKUP(1*V4578,NFLGames!$H$11:$H$555,1,FALSE)</f>
        <v>401220215</v>
      </c>
      <c r="Z4578">
        <f>VLOOKUP($Y4578, NFLGames!$H$11:$K$555,2,FALSE)</f>
        <v>2020</v>
      </c>
      <c r="AA4578">
        <f>VLOOKUP($Y4578, NFLGames!$H$11:$K$555,3,FALSE)</f>
        <v>12</v>
      </c>
      <c r="AB4578" s="6">
        <f>IF(A4579=0, 0, AH4579-tbl_pbp[[#This Row],[Saints Win %]])</f>
        <v>-2.0000000000000018E-3</v>
      </c>
      <c r="AC4578">
        <v>1</v>
      </c>
      <c r="AE4578">
        <f>ABS(tbl_pbp[[#This Row],[play.homeScore]]-tbl_pbp[[#This Row],[play.awayScore]])</f>
        <v>17</v>
      </c>
      <c r="AF4578">
        <f>IF(tbl_pbp[[#This Row],[Play Saints Win % Increase]]&gt;=$AF$4,1,0)</f>
        <v>0</v>
      </c>
      <c r="AG4578" t="str">
        <f>VLOOKUP(tbl_pbp[[#This Row],[gameId]], games!$B$2:$T$40, 9, FALSE)</f>
        <v>new-orleans-saints</v>
      </c>
      <c r="AH4578" s="5">
        <f>IF(tbl_pbp[[#This Row],[AwayTeam]] &lt;&gt; "new-orleans-saints", tbl_pbp[[#This Row],[homeWinPercentage]], 1-tbl_pbp[[#This Row],[homeWinPercentage]])</f>
        <v>0.96699999999999997</v>
      </c>
      <c r="AI4578" s="13">
        <f>tbl_pbp[[#This Row],[Kamara]]*tbl_pbp[[#This Row],[Impactful Play]]</f>
        <v>0</v>
      </c>
      <c r="AJ4578" s="13">
        <f>tbl_pbp[[#This Row],[Thomas]]*tbl_pbp[[#This Row],[Impactful Play]]</f>
        <v>0</v>
      </c>
      <c r="AK4578" s="13" t="str">
        <f>VLOOKUP(tbl_pbp[[#This Row],[Play Saints Win % Increase]], tbl_impact[],3,TRUE)</f>
        <v>Bad (0 to -5%)</v>
      </c>
    </row>
    <row r="4579" spans="1:37">
      <c r="A4579" s="1">
        <v>83</v>
      </c>
      <c r="B4579" s="5">
        <v>3.5000000000000003E-2</v>
      </c>
      <c r="C4579" t="s">
        <v>5973</v>
      </c>
      <c r="D4579">
        <v>0</v>
      </c>
      <c r="E4579">
        <v>0</v>
      </c>
      <c r="F4579">
        <v>3</v>
      </c>
      <c r="G4579">
        <v>0</v>
      </c>
      <c r="H4579">
        <v>17</v>
      </c>
      <c r="I4579">
        <v>5</v>
      </c>
      <c r="J4579">
        <v>70</v>
      </c>
      <c r="K4579" t="s">
        <v>29</v>
      </c>
      <c r="L4579">
        <v>3</v>
      </c>
      <c r="M4579">
        <v>70</v>
      </c>
      <c r="N4579" t="s">
        <v>5974</v>
      </c>
      <c r="O4579" t="s">
        <v>5975</v>
      </c>
      <c r="P4579" t="s">
        <v>94</v>
      </c>
      <c r="Q4579" t="s">
        <v>95</v>
      </c>
      <c r="R4579" t="s">
        <v>96</v>
      </c>
      <c r="S4579" t="s">
        <v>42</v>
      </c>
      <c r="T4579" t="s">
        <v>39</v>
      </c>
      <c r="U4579" t="s">
        <v>43</v>
      </c>
      <c r="V4579" t="s">
        <v>5720</v>
      </c>
      <c r="X4579" t="str">
        <f>VLOOKUP(pbp!V1812, games!$B$2:$R$40, 3, FALSE)</f>
        <v>2019-11-24T18:00Z</v>
      </c>
      <c r="Y4579">
        <f>VLOOKUP(1*V4579,NFLGames!$H$11:$H$555,1,FALSE)</f>
        <v>401220215</v>
      </c>
      <c r="Z4579">
        <f>VLOOKUP($Y4579, NFLGames!$H$11:$K$555,2,FALSE)</f>
        <v>2020</v>
      </c>
      <c r="AA4579">
        <f>VLOOKUP($Y4579, NFLGames!$H$11:$K$555,3,FALSE)</f>
        <v>12</v>
      </c>
      <c r="AB4579" s="6">
        <f>IF(A4580=0, 0, AH4580-tbl_pbp[[#This Row],[Saints Win %]])</f>
        <v>-4.0000000000000036E-3</v>
      </c>
      <c r="AE4579">
        <f>ABS(tbl_pbp[[#This Row],[play.homeScore]]-tbl_pbp[[#This Row],[play.awayScore]])</f>
        <v>17</v>
      </c>
      <c r="AF4579">
        <f>IF(tbl_pbp[[#This Row],[Play Saints Win % Increase]]&gt;=$AF$4,1,0)</f>
        <v>0</v>
      </c>
      <c r="AG4579" t="str">
        <f>VLOOKUP(tbl_pbp[[#This Row],[gameId]], games!$B$2:$T$40, 9, FALSE)</f>
        <v>new-orleans-saints</v>
      </c>
      <c r="AH4579" s="5">
        <f>IF(tbl_pbp[[#This Row],[AwayTeam]] &lt;&gt; "new-orleans-saints", tbl_pbp[[#This Row],[homeWinPercentage]], 1-tbl_pbp[[#This Row],[homeWinPercentage]])</f>
        <v>0.96499999999999997</v>
      </c>
      <c r="AI4579" s="13">
        <f>tbl_pbp[[#This Row],[Kamara]]*tbl_pbp[[#This Row],[Impactful Play]]</f>
        <v>0</v>
      </c>
      <c r="AJ4579" s="13">
        <f>tbl_pbp[[#This Row],[Thomas]]*tbl_pbp[[#This Row],[Impactful Play]]</f>
        <v>0</v>
      </c>
      <c r="AK4579" s="13" t="str">
        <f>VLOOKUP(tbl_pbp[[#This Row],[Play Saints Win % Increase]], tbl_impact[],3,TRUE)</f>
        <v>Bad (0 to -5%)</v>
      </c>
    </row>
    <row r="4580" spans="1:37">
      <c r="A4580" s="1">
        <v>84</v>
      </c>
      <c r="B4580" s="5">
        <v>3.9E-2</v>
      </c>
      <c r="C4580" t="s">
        <v>5976</v>
      </c>
      <c r="D4580">
        <v>0</v>
      </c>
      <c r="E4580">
        <v>0</v>
      </c>
      <c r="F4580">
        <v>3</v>
      </c>
      <c r="G4580">
        <v>0</v>
      </c>
      <c r="H4580">
        <v>17</v>
      </c>
      <c r="I4580">
        <v>10</v>
      </c>
      <c r="J4580">
        <v>75</v>
      </c>
      <c r="K4580" t="s">
        <v>29</v>
      </c>
      <c r="L4580">
        <v>3</v>
      </c>
      <c r="M4580">
        <v>75</v>
      </c>
      <c r="N4580" t="s">
        <v>5977</v>
      </c>
      <c r="O4580" t="s">
        <v>5975</v>
      </c>
      <c r="P4580" t="s">
        <v>45</v>
      </c>
      <c r="Q4580" t="s">
        <v>46</v>
      </c>
      <c r="R4580" t="s">
        <v>47</v>
      </c>
      <c r="S4580" t="s">
        <v>123</v>
      </c>
      <c r="T4580" t="s">
        <v>34</v>
      </c>
      <c r="U4580" t="s">
        <v>1884</v>
      </c>
      <c r="V4580" t="s">
        <v>5720</v>
      </c>
      <c r="X4580" t="str">
        <f>VLOOKUP(pbp!V1813, games!$B$2:$R$40, 3, FALSE)</f>
        <v>2019-11-24T18:00Z</v>
      </c>
      <c r="Y4580">
        <f>VLOOKUP(1*V4580,NFLGames!$H$11:$H$555,1,FALSE)</f>
        <v>401220215</v>
      </c>
      <c r="Z4580">
        <f>VLOOKUP($Y4580, NFLGames!$H$11:$K$555,2,FALSE)</f>
        <v>2020</v>
      </c>
      <c r="AA4580">
        <f>VLOOKUP($Y4580, NFLGames!$H$11:$K$555,3,FALSE)</f>
        <v>12</v>
      </c>
      <c r="AB4580" s="6">
        <f>IF(A4581=0, 0, AH4581-tbl_pbp[[#This Row],[Saints Win %]])</f>
        <v>4.0000000000000036E-3</v>
      </c>
      <c r="AE4580">
        <f>ABS(tbl_pbp[[#This Row],[play.homeScore]]-tbl_pbp[[#This Row],[play.awayScore]])</f>
        <v>17</v>
      </c>
      <c r="AF4580">
        <f>IF(tbl_pbp[[#This Row],[Play Saints Win % Increase]]&gt;=$AF$4,1,0)</f>
        <v>0</v>
      </c>
      <c r="AG4580" t="str">
        <f>VLOOKUP(tbl_pbp[[#This Row],[gameId]], games!$B$2:$T$40, 9, FALSE)</f>
        <v>new-orleans-saints</v>
      </c>
      <c r="AH4580" s="5">
        <f>IF(tbl_pbp[[#This Row],[AwayTeam]] &lt;&gt; "new-orleans-saints", tbl_pbp[[#This Row],[homeWinPercentage]], 1-tbl_pbp[[#This Row],[homeWinPercentage]])</f>
        <v>0.96099999999999997</v>
      </c>
      <c r="AI4580" s="13">
        <f>tbl_pbp[[#This Row],[Kamara]]*tbl_pbp[[#This Row],[Impactful Play]]</f>
        <v>0</v>
      </c>
      <c r="AJ4580" s="13">
        <f>tbl_pbp[[#This Row],[Thomas]]*tbl_pbp[[#This Row],[Impactful Play]]</f>
        <v>0</v>
      </c>
      <c r="AK4580" s="13" t="str">
        <f>VLOOKUP(tbl_pbp[[#This Row],[Play Saints Win % Increase]], tbl_impact[],3,TRUE)</f>
        <v>Scented (0 to +5%)</v>
      </c>
    </row>
    <row r="4581" spans="1:37">
      <c r="A4581" s="1">
        <v>85</v>
      </c>
      <c r="B4581" s="5">
        <v>3.5000000000000003E-2</v>
      </c>
      <c r="C4581" t="s">
        <v>5978</v>
      </c>
      <c r="D4581">
        <v>0</v>
      </c>
      <c r="E4581">
        <v>0</v>
      </c>
      <c r="F4581">
        <v>3</v>
      </c>
      <c r="G4581">
        <v>0</v>
      </c>
      <c r="H4581">
        <v>17</v>
      </c>
      <c r="I4581">
        <v>9</v>
      </c>
      <c r="J4581">
        <v>74</v>
      </c>
      <c r="K4581" t="s">
        <v>29</v>
      </c>
      <c r="L4581">
        <v>4</v>
      </c>
      <c r="M4581">
        <v>74</v>
      </c>
      <c r="N4581" t="s">
        <v>5979</v>
      </c>
      <c r="O4581" t="s">
        <v>5980</v>
      </c>
      <c r="P4581" t="s">
        <v>66</v>
      </c>
      <c r="Q4581" t="s">
        <v>67</v>
      </c>
      <c r="R4581" t="s">
        <v>68</v>
      </c>
      <c r="S4581" t="s">
        <v>183</v>
      </c>
      <c r="T4581" t="s">
        <v>221</v>
      </c>
      <c r="U4581" t="s">
        <v>5981</v>
      </c>
      <c r="V4581" t="s">
        <v>5720</v>
      </c>
      <c r="X4581" t="str">
        <f>VLOOKUP(pbp!V1814, games!$B$2:$R$40, 3, FALSE)</f>
        <v>2019-11-24T18:00Z</v>
      </c>
      <c r="Y4581">
        <f>VLOOKUP(1*V4581,NFLGames!$H$11:$H$555,1,FALSE)</f>
        <v>401220215</v>
      </c>
      <c r="Z4581">
        <f>VLOOKUP($Y4581, NFLGames!$H$11:$K$555,2,FALSE)</f>
        <v>2020</v>
      </c>
      <c r="AA4581">
        <f>VLOOKUP($Y4581, NFLGames!$H$11:$K$555,3,FALSE)</f>
        <v>12</v>
      </c>
      <c r="AB4581" s="6">
        <f>IF(A4582=0, 0, AH4582-tbl_pbp[[#This Row],[Saints Win %]])</f>
        <v>-3.0000000000000027E-3</v>
      </c>
      <c r="AE4581">
        <f>ABS(tbl_pbp[[#This Row],[play.homeScore]]-tbl_pbp[[#This Row],[play.awayScore]])</f>
        <v>17</v>
      </c>
      <c r="AF4581">
        <f>IF(tbl_pbp[[#This Row],[Play Saints Win % Increase]]&gt;=$AF$4,1,0)</f>
        <v>0</v>
      </c>
      <c r="AG4581" t="str">
        <f>VLOOKUP(tbl_pbp[[#This Row],[gameId]], games!$B$2:$T$40, 9, FALSE)</f>
        <v>new-orleans-saints</v>
      </c>
      <c r="AH4581" s="5">
        <f>IF(tbl_pbp[[#This Row],[AwayTeam]] &lt;&gt; "new-orleans-saints", tbl_pbp[[#This Row],[homeWinPercentage]], 1-tbl_pbp[[#This Row],[homeWinPercentage]])</f>
        <v>0.96499999999999997</v>
      </c>
      <c r="AI4581" s="13">
        <f>tbl_pbp[[#This Row],[Kamara]]*tbl_pbp[[#This Row],[Impactful Play]]</f>
        <v>0</v>
      </c>
      <c r="AJ4581" s="13">
        <f>tbl_pbp[[#This Row],[Thomas]]*tbl_pbp[[#This Row],[Impactful Play]]</f>
        <v>0</v>
      </c>
      <c r="AK4581" s="13" t="str">
        <f>VLOOKUP(tbl_pbp[[#This Row],[Play Saints Win % Increase]], tbl_impact[],3,TRUE)</f>
        <v>Bad (0 to -5%)</v>
      </c>
    </row>
    <row r="4582" spans="1:37">
      <c r="A4582" s="1">
        <v>86</v>
      </c>
      <c r="B4582" s="5">
        <v>3.7999999999999999E-2</v>
      </c>
      <c r="C4582" t="s">
        <v>5982</v>
      </c>
      <c r="D4582">
        <v>0</v>
      </c>
      <c r="E4582">
        <v>0</v>
      </c>
      <c r="F4582">
        <v>3</v>
      </c>
      <c r="G4582">
        <v>0</v>
      </c>
      <c r="H4582">
        <v>17</v>
      </c>
      <c r="I4582">
        <v>10</v>
      </c>
      <c r="J4582">
        <v>23</v>
      </c>
      <c r="K4582" t="s">
        <v>167</v>
      </c>
      <c r="L4582">
        <v>1</v>
      </c>
      <c r="M4582">
        <v>77</v>
      </c>
      <c r="N4582" t="s">
        <v>5983</v>
      </c>
      <c r="O4582" t="s">
        <v>5980</v>
      </c>
      <c r="P4582" t="s">
        <v>45</v>
      </c>
      <c r="Q4582" t="s">
        <v>46</v>
      </c>
      <c r="R4582" t="s">
        <v>47</v>
      </c>
      <c r="S4582" t="s">
        <v>33</v>
      </c>
      <c r="T4582" t="s">
        <v>5984</v>
      </c>
      <c r="U4582" t="s">
        <v>5985</v>
      </c>
      <c r="V4582" t="s">
        <v>5720</v>
      </c>
      <c r="X4582" t="str">
        <f>VLOOKUP(pbp!V1815, games!$B$2:$R$40, 3, FALSE)</f>
        <v>2019-11-24T18:00Z</v>
      </c>
      <c r="Y4582">
        <f>VLOOKUP(1*V4582,NFLGames!$H$11:$H$555,1,FALSE)</f>
        <v>401220215</v>
      </c>
      <c r="Z4582">
        <f>VLOOKUP($Y4582, NFLGames!$H$11:$K$555,2,FALSE)</f>
        <v>2020</v>
      </c>
      <c r="AA4582">
        <f>VLOOKUP($Y4582, NFLGames!$H$11:$K$555,3,FALSE)</f>
        <v>12</v>
      </c>
      <c r="AB4582" s="6">
        <f>IF(A4583=0, 0, AH4583-tbl_pbp[[#This Row],[Saints Win %]])</f>
        <v>8.0000000000000071E-3</v>
      </c>
      <c r="AE4582">
        <f>ABS(tbl_pbp[[#This Row],[play.homeScore]]-tbl_pbp[[#This Row],[play.awayScore]])</f>
        <v>17</v>
      </c>
      <c r="AF4582">
        <f>IF(tbl_pbp[[#This Row],[Play Saints Win % Increase]]&gt;=$AF$4,1,0)</f>
        <v>0</v>
      </c>
      <c r="AG4582" t="str">
        <f>VLOOKUP(tbl_pbp[[#This Row],[gameId]], games!$B$2:$T$40, 9, FALSE)</f>
        <v>new-orleans-saints</v>
      </c>
      <c r="AH4582" s="5">
        <f>IF(tbl_pbp[[#This Row],[AwayTeam]] &lt;&gt; "new-orleans-saints", tbl_pbp[[#This Row],[homeWinPercentage]], 1-tbl_pbp[[#This Row],[homeWinPercentage]])</f>
        <v>0.96199999999999997</v>
      </c>
      <c r="AI4582" s="13">
        <f>tbl_pbp[[#This Row],[Kamara]]*tbl_pbp[[#This Row],[Impactful Play]]</f>
        <v>0</v>
      </c>
      <c r="AJ4582" s="13">
        <f>tbl_pbp[[#This Row],[Thomas]]*tbl_pbp[[#This Row],[Impactful Play]]</f>
        <v>0</v>
      </c>
      <c r="AK4582" s="13" t="str">
        <f>VLOOKUP(tbl_pbp[[#This Row],[Play Saints Win % Increase]], tbl_impact[],3,TRUE)</f>
        <v>Scented (0 to +5%)</v>
      </c>
    </row>
    <row r="4583" spans="1:37">
      <c r="A4583" s="1">
        <v>87</v>
      </c>
      <c r="B4583" s="5">
        <v>0.03</v>
      </c>
      <c r="C4583" t="s">
        <v>5986</v>
      </c>
      <c r="D4583">
        <v>0</v>
      </c>
      <c r="E4583">
        <v>0</v>
      </c>
      <c r="F4583">
        <v>3</v>
      </c>
      <c r="G4583">
        <v>0</v>
      </c>
      <c r="H4583">
        <v>17</v>
      </c>
      <c r="I4583">
        <v>10</v>
      </c>
      <c r="J4583">
        <v>34</v>
      </c>
      <c r="K4583" t="s">
        <v>167</v>
      </c>
      <c r="L4583">
        <v>1</v>
      </c>
      <c r="M4583">
        <v>66</v>
      </c>
      <c r="N4583" t="s">
        <v>5987</v>
      </c>
      <c r="O4583" t="s">
        <v>386</v>
      </c>
      <c r="P4583" t="s">
        <v>45</v>
      </c>
      <c r="Q4583" t="s">
        <v>46</v>
      </c>
      <c r="R4583" t="s">
        <v>47</v>
      </c>
      <c r="S4583" t="s">
        <v>33</v>
      </c>
      <c r="T4583" t="s">
        <v>5831</v>
      </c>
      <c r="U4583" t="s">
        <v>5988</v>
      </c>
      <c r="V4583" t="s">
        <v>5720</v>
      </c>
      <c r="X4583" t="str">
        <f>VLOOKUP(pbp!V1816, games!$B$2:$R$40, 3, FALSE)</f>
        <v>2019-11-24T18:00Z</v>
      </c>
      <c r="Y4583">
        <f>VLOOKUP(1*V4583,NFLGames!$H$11:$H$555,1,FALSE)</f>
        <v>401220215</v>
      </c>
      <c r="Z4583">
        <f>VLOOKUP($Y4583, NFLGames!$H$11:$K$555,2,FALSE)</f>
        <v>2020</v>
      </c>
      <c r="AA4583">
        <f>VLOOKUP($Y4583, NFLGames!$H$11:$K$555,3,FALSE)</f>
        <v>12</v>
      </c>
      <c r="AB4583" s="6">
        <f>IF(A4584=0, 0, AH4584-tbl_pbp[[#This Row],[Saints Win %]])</f>
        <v>-1.100000000000001E-2</v>
      </c>
      <c r="AE4583">
        <f>ABS(tbl_pbp[[#This Row],[play.homeScore]]-tbl_pbp[[#This Row],[play.awayScore]])</f>
        <v>17</v>
      </c>
      <c r="AF4583">
        <f>IF(tbl_pbp[[#This Row],[Play Saints Win % Increase]]&gt;=$AF$4,1,0)</f>
        <v>0</v>
      </c>
      <c r="AG4583" t="str">
        <f>VLOOKUP(tbl_pbp[[#This Row],[gameId]], games!$B$2:$T$40, 9, FALSE)</f>
        <v>new-orleans-saints</v>
      </c>
      <c r="AH4583" s="5">
        <f>IF(tbl_pbp[[#This Row],[AwayTeam]] &lt;&gt; "new-orleans-saints", tbl_pbp[[#This Row],[homeWinPercentage]], 1-tbl_pbp[[#This Row],[homeWinPercentage]])</f>
        <v>0.97</v>
      </c>
      <c r="AI4583" s="13">
        <f>tbl_pbp[[#This Row],[Kamara]]*tbl_pbp[[#This Row],[Impactful Play]]</f>
        <v>0</v>
      </c>
      <c r="AJ4583" s="13">
        <f>tbl_pbp[[#This Row],[Thomas]]*tbl_pbp[[#This Row],[Impactful Play]]</f>
        <v>0</v>
      </c>
      <c r="AK4583" s="13" t="str">
        <f>VLOOKUP(tbl_pbp[[#This Row],[Play Saints Win % Increase]], tbl_impact[],3,TRUE)</f>
        <v>Bad (0 to -5%)</v>
      </c>
    </row>
    <row r="4584" spans="1:37">
      <c r="A4584" s="1">
        <v>88</v>
      </c>
      <c r="B4584" s="5">
        <v>4.1000000000000002E-2</v>
      </c>
      <c r="C4584" t="s">
        <v>5989</v>
      </c>
      <c r="D4584">
        <v>0</v>
      </c>
      <c r="E4584">
        <v>0</v>
      </c>
      <c r="F4584">
        <v>3</v>
      </c>
      <c r="G4584">
        <v>0</v>
      </c>
      <c r="H4584">
        <v>17</v>
      </c>
      <c r="I4584">
        <v>13</v>
      </c>
      <c r="J4584">
        <v>31</v>
      </c>
      <c r="K4584" t="s">
        <v>167</v>
      </c>
      <c r="L4584">
        <v>2</v>
      </c>
      <c r="M4584">
        <v>69</v>
      </c>
      <c r="N4584" t="s">
        <v>5990</v>
      </c>
      <c r="O4584" t="s">
        <v>5751</v>
      </c>
      <c r="P4584" t="s">
        <v>30</v>
      </c>
      <c r="Q4584" t="s">
        <v>31</v>
      </c>
      <c r="R4584" t="s">
        <v>32</v>
      </c>
      <c r="S4584" t="s">
        <v>939</v>
      </c>
      <c r="T4584" t="s">
        <v>5991</v>
      </c>
      <c r="U4584" t="s">
        <v>5992</v>
      </c>
      <c r="V4584" t="s">
        <v>5720</v>
      </c>
      <c r="X4584" t="str">
        <f>VLOOKUP(pbp!V1817, games!$B$2:$R$40, 3, FALSE)</f>
        <v>2019-11-24T18:00Z</v>
      </c>
      <c r="Y4584">
        <f>VLOOKUP(1*V4584,NFLGames!$H$11:$H$555,1,FALSE)</f>
        <v>401220215</v>
      </c>
      <c r="Z4584">
        <f>VLOOKUP($Y4584, NFLGames!$H$11:$K$555,2,FALSE)</f>
        <v>2020</v>
      </c>
      <c r="AA4584">
        <f>VLOOKUP($Y4584, NFLGames!$H$11:$K$555,3,FALSE)</f>
        <v>12</v>
      </c>
      <c r="AB4584" s="6">
        <f>IF(A4585=0, 0, AH4585-tbl_pbp[[#This Row],[Saints Win %]])</f>
        <v>6.0000000000000053E-3</v>
      </c>
      <c r="AE4584">
        <f>ABS(tbl_pbp[[#This Row],[play.homeScore]]-tbl_pbp[[#This Row],[play.awayScore]])</f>
        <v>17</v>
      </c>
      <c r="AF4584">
        <f>IF(tbl_pbp[[#This Row],[Play Saints Win % Increase]]&gt;=$AF$4,1,0)</f>
        <v>0</v>
      </c>
      <c r="AG4584" t="str">
        <f>VLOOKUP(tbl_pbp[[#This Row],[gameId]], games!$B$2:$T$40, 9, FALSE)</f>
        <v>new-orleans-saints</v>
      </c>
      <c r="AH4584" s="5">
        <f>IF(tbl_pbp[[#This Row],[AwayTeam]] &lt;&gt; "new-orleans-saints", tbl_pbp[[#This Row],[homeWinPercentage]], 1-tbl_pbp[[#This Row],[homeWinPercentage]])</f>
        <v>0.95899999999999996</v>
      </c>
      <c r="AI4584" s="13">
        <f>tbl_pbp[[#This Row],[Kamara]]*tbl_pbp[[#This Row],[Impactful Play]]</f>
        <v>0</v>
      </c>
      <c r="AJ4584" s="13">
        <f>tbl_pbp[[#This Row],[Thomas]]*tbl_pbp[[#This Row],[Impactful Play]]</f>
        <v>0</v>
      </c>
      <c r="AK4584" s="13" t="str">
        <f>VLOOKUP(tbl_pbp[[#This Row],[Play Saints Win % Increase]], tbl_impact[],3,TRUE)</f>
        <v>Scented (0 to +5%)</v>
      </c>
    </row>
    <row r="4585" spans="1:37">
      <c r="A4585" s="1">
        <v>89</v>
      </c>
      <c r="B4585" s="5">
        <v>3.5000000000000003E-2</v>
      </c>
      <c r="C4585" t="s">
        <v>5993</v>
      </c>
      <c r="D4585">
        <v>0</v>
      </c>
      <c r="E4585">
        <v>0</v>
      </c>
      <c r="F4585">
        <v>3</v>
      </c>
      <c r="G4585">
        <v>0</v>
      </c>
      <c r="H4585">
        <v>17</v>
      </c>
      <c r="I4585">
        <v>10</v>
      </c>
      <c r="J4585">
        <v>44</v>
      </c>
      <c r="K4585" t="s">
        <v>167</v>
      </c>
      <c r="L4585">
        <v>1</v>
      </c>
      <c r="M4585">
        <v>56</v>
      </c>
      <c r="N4585" t="s">
        <v>5994</v>
      </c>
      <c r="O4585" t="s">
        <v>4451</v>
      </c>
      <c r="P4585" t="s">
        <v>45</v>
      </c>
      <c r="Q4585" t="s">
        <v>46</v>
      </c>
      <c r="R4585" t="s">
        <v>47</v>
      </c>
      <c r="S4585" t="s">
        <v>33</v>
      </c>
      <c r="T4585" t="s">
        <v>5995</v>
      </c>
      <c r="U4585" t="s">
        <v>5996</v>
      </c>
      <c r="V4585" t="s">
        <v>5720</v>
      </c>
      <c r="X4585" t="str">
        <f>VLOOKUP(pbp!V1818, games!$B$2:$R$40, 3, FALSE)</f>
        <v>2019-11-24T18:00Z</v>
      </c>
      <c r="Y4585">
        <f>VLOOKUP(1*V4585,NFLGames!$H$11:$H$555,1,FALSE)</f>
        <v>401220215</v>
      </c>
      <c r="Z4585">
        <f>VLOOKUP($Y4585, NFLGames!$H$11:$K$555,2,FALSE)</f>
        <v>2020</v>
      </c>
      <c r="AA4585">
        <f>VLOOKUP($Y4585, NFLGames!$H$11:$K$555,3,FALSE)</f>
        <v>12</v>
      </c>
      <c r="AB4585" s="6">
        <f>IF(A4586=0, 0, AH4586-tbl_pbp[[#This Row],[Saints Win %]])</f>
        <v>1.7000000000000015E-2</v>
      </c>
      <c r="AE4585">
        <f>ABS(tbl_pbp[[#This Row],[play.homeScore]]-tbl_pbp[[#This Row],[play.awayScore]])</f>
        <v>17</v>
      </c>
      <c r="AF4585">
        <f>IF(tbl_pbp[[#This Row],[Play Saints Win % Increase]]&gt;=$AF$4,1,0)</f>
        <v>0</v>
      </c>
      <c r="AG4585" t="str">
        <f>VLOOKUP(tbl_pbp[[#This Row],[gameId]], games!$B$2:$T$40, 9, FALSE)</f>
        <v>new-orleans-saints</v>
      </c>
      <c r="AH4585" s="5">
        <f>IF(tbl_pbp[[#This Row],[AwayTeam]] &lt;&gt; "new-orleans-saints", tbl_pbp[[#This Row],[homeWinPercentage]], 1-tbl_pbp[[#This Row],[homeWinPercentage]])</f>
        <v>0.96499999999999997</v>
      </c>
      <c r="AI4585" s="13">
        <f>tbl_pbp[[#This Row],[Kamara]]*tbl_pbp[[#This Row],[Impactful Play]]</f>
        <v>0</v>
      </c>
      <c r="AJ4585" s="13">
        <f>tbl_pbp[[#This Row],[Thomas]]*tbl_pbp[[#This Row],[Impactful Play]]</f>
        <v>0</v>
      </c>
      <c r="AK4585" s="13" t="str">
        <f>VLOOKUP(tbl_pbp[[#This Row],[Play Saints Win % Increase]], tbl_impact[],3,TRUE)</f>
        <v>Scented (0 to +5%)</v>
      </c>
    </row>
    <row r="4586" spans="1:37">
      <c r="A4586" s="1">
        <v>90</v>
      </c>
      <c r="B4586" s="5">
        <v>1.7999999999999999E-2</v>
      </c>
      <c r="C4586" t="s">
        <v>5997</v>
      </c>
      <c r="D4586">
        <v>0</v>
      </c>
      <c r="E4586">
        <v>0</v>
      </c>
      <c r="F4586">
        <v>3</v>
      </c>
      <c r="G4586">
        <v>0</v>
      </c>
      <c r="H4586">
        <v>17</v>
      </c>
      <c r="I4586">
        <v>10</v>
      </c>
      <c r="J4586">
        <v>44</v>
      </c>
      <c r="K4586" t="s">
        <v>167</v>
      </c>
      <c r="L4586">
        <v>2</v>
      </c>
      <c r="M4586">
        <v>56</v>
      </c>
      <c r="N4586" t="s">
        <v>5998</v>
      </c>
      <c r="O4586" t="s">
        <v>5999</v>
      </c>
      <c r="P4586" t="s">
        <v>450</v>
      </c>
      <c r="Q4586" t="s">
        <v>451</v>
      </c>
      <c r="R4586" t="s">
        <v>452</v>
      </c>
      <c r="S4586" t="s">
        <v>120</v>
      </c>
      <c r="T4586" t="s">
        <v>5995</v>
      </c>
      <c r="U4586" t="s">
        <v>6000</v>
      </c>
      <c r="V4586" t="s">
        <v>5720</v>
      </c>
      <c r="X4586" t="str">
        <f>VLOOKUP(pbp!V1819, games!$B$2:$R$40, 3, FALSE)</f>
        <v>2019-11-24T18:00Z</v>
      </c>
      <c r="Y4586">
        <f>VLOOKUP(1*V4586,NFLGames!$H$11:$H$555,1,FALSE)</f>
        <v>401220215</v>
      </c>
      <c r="Z4586">
        <f>VLOOKUP($Y4586, NFLGames!$H$11:$K$555,2,FALSE)</f>
        <v>2020</v>
      </c>
      <c r="AA4586">
        <f>VLOOKUP($Y4586, NFLGames!$H$11:$K$555,3,FALSE)</f>
        <v>12</v>
      </c>
      <c r="AB4586" s="6">
        <f>IF(A4587=0, 0, AH4587-tbl_pbp[[#This Row],[Saints Win %]])</f>
        <v>-2.5000000000000022E-2</v>
      </c>
      <c r="AE4586">
        <f>ABS(tbl_pbp[[#This Row],[play.homeScore]]-tbl_pbp[[#This Row],[play.awayScore]])</f>
        <v>17</v>
      </c>
      <c r="AF4586">
        <f>IF(tbl_pbp[[#This Row],[Play Saints Win % Increase]]&gt;=$AF$4,1,0)</f>
        <v>0</v>
      </c>
      <c r="AG4586" t="str">
        <f>VLOOKUP(tbl_pbp[[#This Row],[gameId]], games!$B$2:$T$40, 9, FALSE)</f>
        <v>new-orleans-saints</v>
      </c>
      <c r="AH4586" s="5">
        <f>IF(tbl_pbp[[#This Row],[AwayTeam]] &lt;&gt; "new-orleans-saints", tbl_pbp[[#This Row],[homeWinPercentage]], 1-tbl_pbp[[#This Row],[homeWinPercentage]])</f>
        <v>0.98199999999999998</v>
      </c>
      <c r="AI4586" s="13">
        <f>tbl_pbp[[#This Row],[Kamara]]*tbl_pbp[[#This Row],[Impactful Play]]</f>
        <v>0</v>
      </c>
      <c r="AJ4586" s="13">
        <f>tbl_pbp[[#This Row],[Thomas]]*tbl_pbp[[#This Row],[Impactful Play]]</f>
        <v>0</v>
      </c>
      <c r="AK4586" s="13" t="str">
        <f>VLOOKUP(tbl_pbp[[#This Row],[Play Saints Win % Increase]], tbl_impact[],3,TRUE)</f>
        <v>Bad (0 to -5%)</v>
      </c>
    </row>
    <row r="4587" spans="1:37">
      <c r="A4587" s="1">
        <v>91</v>
      </c>
      <c r="B4587" s="5">
        <v>4.2999999999999997E-2</v>
      </c>
      <c r="C4587" t="s">
        <v>6001</v>
      </c>
      <c r="D4587">
        <v>0</v>
      </c>
      <c r="E4587">
        <v>0</v>
      </c>
      <c r="F4587">
        <v>3</v>
      </c>
      <c r="G4587">
        <v>0</v>
      </c>
      <c r="H4587">
        <v>17</v>
      </c>
      <c r="I4587">
        <v>10</v>
      </c>
      <c r="J4587">
        <v>50</v>
      </c>
      <c r="K4587" t="s">
        <v>29</v>
      </c>
      <c r="L4587">
        <v>1</v>
      </c>
      <c r="M4587">
        <v>65</v>
      </c>
      <c r="N4587" t="s">
        <v>6002</v>
      </c>
      <c r="O4587" t="s">
        <v>5999</v>
      </c>
      <c r="P4587" t="s">
        <v>22</v>
      </c>
      <c r="Q4587" t="s">
        <v>37</v>
      </c>
      <c r="S4587" t="s">
        <v>33</v>
      </c>
      <c r="T4587" t="s">
        <v>226</v>
      </c>
      <c r="U4587" t="s">
        <v>227</v>
      </c>
      <c r="V4587" t="s">
        <v>5720</v>
      </c>
      <c r="X4587" t="str">
        <f>VLOOKUP(pbp!V1820, games!$B$2:$R$40, 3, FALSE)</f>
        <v>2019-11-24T18:00Z</v>
      </c>
      <c r="Y4587">
        <f>VLOOKUP(1*V4587,NFLGames!$H$11:$H$555,1,FALSE)</f>
        <v>401220215</v>
      </c>
      <c r="Z4587">
        <f>VLOOKUP($Y4587, NFLGames!$H$11:$K$555,2,FALSE)</f>
        <v>2020</v>
      </c>
      <c r="AA4587">
        <f>VLOOKUP($Y4587, NFLGames!$H$11:$K$555,3,FALSE)</f>
        <v>12</v>
      </c>
      <c r="AB4587" s="6">
        <f>IF(A4588=0, 0, AH4588-tbl_pbp[[#This Row],[Saints Win %]])</f>
        <v>0</v>
      </c>
      <c r="AE4587">
        <f>ABS(tbl_pbp[[#This Row],[play.homeScore]]-tbl_pbp[[#This Row],[play.awayScore]])</f>
        <v>17</v>
      </c>
      <c r="AF4587">
        <f>IF(tbl_pbp[[#This Row],[Play Saints Win % Increase]]&gt;=$AF$4,1,0)</f>
        <v>0</v>
      </c>
      <c r="AG4587" t="str">
        <f>VLOOKUP(tbl_pbp[[#This Row],[gameId]], games!$B$2:$T$40, 9, FALSE)</f>
        <v>new-orleans-saints</v>
      </c>
      <c r="AH4587" s="5">
        <f>IF(tbl_pbp[[#This Row],[AwayTeam]] &lt;&gt; "new-orleans-saints", tbl_pbp[[#This Row],[homeWinPercentage]], 1-tbl_pbp[[#This Row],[homeWinPercentage]])</f>
        <v>0.95699999999999996</v>
      </c>
      <c r="AI4587" s="13">
        <f>tbl_pbp[[#This Row],[Kamara]]*tbl_pbp[[#This Row],[Impactful Play]]</f>
        <v>0</v>
      </c>
      <c r="AJ4587" s="13">
        <f>tbl_pbp[[#This Row],[Thomas]]*tbl_pbp[[#This Row],[Impactful Play]]</f>
        <v>0</v>
      </c>
      <c r="AK4587" s="13" t="str">
        <f>VLOOKUP(tbl_pbp[[#This Row],[Play Saints Win % Increase]], tbl_impact[],3,TRUE)</f>
        <v>Scented (0 to +5%)</v>
      </c>
    </row>
    <row r="4588" spans="1:37">
      <c r="A4588" s="1">
        <v>92</v>
      </c>
      <c r="B4588" s="5">
        <v>4.2999999999999997E-2</v>
      </c>
      <c r="C4588" t="s">
        <v>6003</v>
      </c>
      <c r="D4588">
        <v>0</v>
      </c>
      <c r="E4588">
        <v>0</v>
      </c>
      <c r="F4588">
        <v>3</v>
      </c>
      <c r="G4588">
        <v>0</v>
      </c>
      <c r="H4588">
        <v>17</v>
      </c>
      <c r="I4588">
        <v>10</v>
      </c>
      <c r="J4588">
        <v>50</v>
      </c>
      <c r="K4588" t="s">
        <v>29</v>
      </c>
      <c r="L4588">
        <v>2</v>
      </c>
      <c r="M4588">
        <v>50</v>
      </c>
      <c r="N4588" t="s">
        <v>6004</v>
      </c>
      <c r="O4588" t="s">
        <v>4131</v>
      </c>
      <c r="P4588" t="s">
        <v>266</v>
      </c>
      <c r="Q4588" t="s">
        <v>267</v>
      </c>
      <c r="S4588" t="s">
        <v>120</v>
      </c>
      <c r="T4588" t="s">
        <v>226</v>
      </c>
      <c r="U4588" t="s">
        <v>228</v>
      </c>
      <c r="V4588" t="s">
        <v>5720</v>
      </c>
      <c r="X4588" t="str">
        <f>VLOOKUP(pbp!V1821, games!$B$2:$R$40, 3, FALSE)</f>
        <v>2019-11-24T18:00Z</v>
      </c>
      <c r="Y4588">
        <f>VLOOKUP(1*V4588,NFLGames!$H$11:$H$555,1,FALSE)</f>
        <v>401220215</v>
      </c>
      <c r="Z4588">
        <f>VLOOKUP($Y4588, NFLGames!$H$11:$K$555,2,FALSE)</f>
        <v>2020</v>
      </c>
      <c r="AA4588">
        <f>VLOOKUP($Y4588, NFLGames!$H$11:$K$555,3,FALSE)</f>
        <v>12</v>
      </c>
      <c r="AB4588" s="6">
        <f>IF(A4589=0, 0, AH4589-tbl_pbp[[#This Row],[Saints Win %]])</f>
        <v>-4.0000000000000036E-3</v>
      </c>
      <c r="AE4588">
        <f>ABS(tbl_pbp[[#This Row],[play.homeScore]]-tbl_pbp[[#This Row],[play.awayScore]])</f>
        <v>17</v>
      </c>
      <c r="AF4588">
        <f>IF(tbl_pbp[[#This Row],[Play Saints Win % Increase]]&gt;=$AF$4,1,0)</f>
        <v>0</v>
      </c>
      <c r="AG4588" t="str">
        <f>VLOOKUP(tbl_pbp[[#This Row],[gameId]], games!$B$2:$T$40, 9, FALSE)</f>
        <v>new-orleans-saints</v>
      </c>
      <c r="AH4588" s="5">
        <f>IF(tbl_pbp[[#This Row],[AwayTeam]] &lt;&gt; "new-orleans-saints", tbl_pbp[[#This Row],[homeWinPercentage]], 1-tbl_pbp[[#This Row],[homeWinPercentage]])</f>
        <v>0.95699999999999996</v>
      </c>
      <c r="AI4588" s="13">
        <f>tbl_pbp[[#This Row],[Kamara]]*tbl_pbp[[#This Row],[Impactful Play]]</f>
        <v>0</v>
      </c>
      <c r="AJ4588" s="13">
        <f>tbl_pbp[[#This Row],[Thomas]]*tbl_pbp[[#This Row],[Impactful Play]]</f>
        <v>0</v>
      </c>
      <c r="AK4588" s="13" t="str">
        <f>VLOOKUP(tbl_pbp[[#This Row],[Play Saints Win % Increase]], tbl_impact[],3,TRUE)</f>
        <v>Bad (0 to -5%)</v>
      </c>
    </row>
    <row r="4589" spans="1:37">
      <c r="A4589" s="1">
        <v>93</v>
      </c>
      <c r="B4589" s="5">
        <v>4.7E-2</v>
      </c>
      <c r="C4589" t="s">
        <v>6005</v>
      </c>
      <c r="D4589">
        <v>0</v>
      </c>
      <c r="E4589">
        <v>0</v>
      </c>
      <c r="F4589">
        <v>3</v>
      </c>
      <c r="G4589">
        <v>0</v>
      </c>
      <c r="H4589">
        <v>17</v>
      </c>
      <c r="I4589">
        <v>12</v>
      </c>
      <c r="J4589">
        <v>52</v>
      </c>
      <c r="K4589" t="s">
        <v>29</v>
      </c>
      <c r="L4589">
        <v>3</v>
      </c>
      <c r="M4589">
        <v>52</v>
      </c>
      <c r="N4589" t="s">
        <v>6006</v>
      </c>
      <c r="O4589" t="s">
        <v>3471</v>
      </c>
      <c r="P4589" t="s">
        <v>450</v>
      </c>
      <c r="Q4589" t="s">
        <v>451</v>
      </c>
      <c r="R4589" t="s">
        <v>452</v>
      </c>
      <c r="S4589" t="s">
        <v>201</v>
      </c>
      <c r="T4589" t="s">
        <v>136</v>
      </c>
      <c r="U4589" t="s">
        <v>6007</v>
      </c>
      <c r="V4589" t="s">
        <v>5720</v>
      </c>
      <c r="X4589" t="str">
        <f>VLOOKUP(pbp!V1822, games!$B$2:$R$40, 3, FALSE)</f>
        <v>2019-11-24T18:00Z</v>
      </c>
      <c r="Y4589">
        <f>VLOOKUP(1*V4589,NFLGames!$H$11:$H$555,1,FALSE)</f>
        <v>401220215</v>
      </c>
      <c r="Z4589">
        <f>VLOOKUP($Y4589, NFLGames!$H$11:$K$555,2,FALSE)</f>
        <v>2020</v>
      </c>
      <c r="AA4589">
        <f>VLOOKUP($Y4589, NFLGames!$H$11:$K$555,3,FALSE)</f>
        <v>12</v>
      </c>
      <c r="AB4589" s="6">
        <f>IF(A4590=0, 0, AH4590-tbl_pbp[[#This Row],[Saints Win %]])</f>
        <v>-3.0000000000000027E-3</v>
      </c>
      <c r="AC4589">
        <v>1</v>
      </c>
      <c r="AE4589">
        <f>ABS(tbl_pbp[[#This Row],[play.homeScore]]-tbl_pbp[[#This Row],[play.awayScore]])</f>
        <v>17</v>
      </c>
      <c r="AF4589">
        <f>IF(tbl_pbp[[#This Row],[Play Saints Win % Increase]]&gt;=$AF$4,1,0)</f>
        <v>0</v>
      </c>
      <c r="AG4589" t="str">
        <f>VLOOKUP(tbl_pbp[[#This Row],[gameId]], games!$B$2:$T$40, 9, FALSE)</f>
        <v>new-orleans-saints</v>
      </c>
      <c r="AH4589" s="5">
        <f>IF(tbl_pbp[[#This Row],[AwayTeam]] &lt;&gt; "new-orleans-saints", tbl_pbp[[#This Row],[homeWinPercentage]], 1-tbl_pbp[[#This Row],[homeWinPercentage]])</f>
        <v>0.95299999999999996</v>
      </c>
      <c r="AI4589" s="13">
        <f>tbl_pbp[[#This Row],[Kamara]]*tbl_pbp[[#This Row],[Impactful Play]]</f>
        <v>0</v>
      </c>
      <c r="AJ4589" s="13">
        <f>tbl_pbp[[#This Row],[Thomas]]*tbl_pbp[[#This Row],[Impactful Play]]</f>
        <v>0</v>
      </c>
      <c r="AK4589" s="13" t="str">
        <f>VLOOKUP(tbl_pbp[[#This Row],[Play Saints Win % Increase]], tbl_impact[],3,TRUE)</f>
        <v>Bad (0 to -5%)</v>
      </c>
    </row>
    <row r="4590" spans="1:37">
      <c r="A4590" s="1">
        <v>94</v>
      </c>
      <c r="B4590" s="5">
        <v>0.05</v>
      </c>
      <c r="C4590" t="s">
        <v>6008</v>
      </c>
      <c r="D4590">
        <v>0</v>
      </c>
      <c r="E4590">
        <v>0</v>
      </c>
      <c r="F4590">
        <v>3</v>
      </c>
      <c r="G4590">
        <v>0</v>
      </c>
      <c r="H4590">
        <v>17</v>
      </c>
      <c r="I4590">
        <v>10</v>
      </c>
      <c r="J4590">
        <v>60</v>
      </c>
      <c r="K4590" t="s">
        <v>167</v>
      </c>
      <c r="L4590">
        <v>1</v>
      </c>
      <c r="M4590">
        <v>40</v>
      </c>
      <c r="N4590" t="s">
        <v>6009</v>
      </c>
      <c r="O4590" t="s">
        <v>3471</v>
      </c>
      <c r="P4590" t="s">
        <v>45</v>
      </c>
      <c r="Q4590" t="s">
        <v>46</v>
      </c>
      <c r="R4590" t="s">
        <v>47</v>
      </c>
      <c r="S4590" t="s">
        <v>33</v>
      </c>
      <c r="T4590" t="s">
        <v>117</v>
      </c>
      <c r="U4590" t="s">
        <v>118</v>
      </c>
      <c r="V4590" t="s">
        <v>5720</v>
      </c>
      <c r="X4590" t="str">
        <f>VLOOKUP(pbp!V1823, games!$B$2:$R$40, 3, FALSE)</f>
        <v>2019-11-24T18:00Z</v>
      </c>
      <c r="Y4590">
        <f>VLOOKUP(1*V4590,NFLGames!$H$11:$H$555,1,FALSE)</f>
        <v>401220215</v>
      </c>
      <c r="Z4590">
        <f>VLOOKUP($Y4590, NFLGames!$H$11:$K$555,2,FALSE)</f>
        <v>2020</v>
      </c>
      <c r="AA4590">
        <f>VLOOKUP($Y4590, NFLGames!$H$11:$K$555,3,FALSE)</f>
        <v>12</v>
      </c>
      <c r="AB4590" s="6">
        <f>IF(A4591=0, 0, AH4591-tbl_pbp[[#This Row],[Saints Win %]])</f>
        <v>4.0000000000000036E-3</v>
      </c>
      <c r="AE4590">
        <f>ABS(tbl_pbp[[#This Row],[play.homeScore]]-tbl_pbp[[#This Row],[play.awayScore]])</f>
        <v>17</v>
      </c>
      <c r="AF4590">
        <f>IF(tbl_pbp[[#This Row],[Play Saints Win % Increase]]&gt;=$AF$4,1,0)</f>
        <v>0</v>
      </c>
      <c r="AG4590" t="str">
        <f>VLOOKUP(tbl_pbp[[#This Row],[gameId]], games!$B$2:$T$40, 9, FALSE)</f>
        <v>new-orleans-saints</v>
      </c>
      <c r="AH4590" s="5">
        <f>IF(tbl_pbp[[#This Row],[AwayTeam]] &lt;&gt; "new-orleans-saints", tbl_pbp[[#This Row],[homeWinPercentage]], 1-tbl_pbp[[#This Row],[homeWinPercentage]])</f>
        <v>0.95</v>
      </c>
      <c r="AI4590" s="13">
        <f>tbl_pbp[[#This Row],[Kamara]]*tbl_pbp[[#This Row],[Impactful Play]]</f>
        <v>0</v>
      </c>
      <c r="AJ4590" s="13">
        <f>tbl_pbp[[#This Row],[Thomas]]*tbl_pbp[[#This Row],[Impactful Play]]</f>
        <v>0</v>
      </c>
      <c r="AK4590" s="13" t="str">
        <f>VLOOKUP(tbl_pbp[[#This Row],[Play Saints Win % Increase]], tbl_impact[],3,TRUE)</f>
        <v>Scented (0 to +5%)</v>
      </c>
    </row>
    <row r="4591" spans="1:37">
      <c r="A4591" s="1">
        <v>95</v>
      </c>
      <c r="B4591" s="5">
        <v>4.5999999999999999E-2</v>
      </c>
      <c r="C4591" t="s">
        <v>6010</v>
      </c>
      <c r="D4591">
        <v>0</v>
      </c>
      <c r="E4591">
        <v>0</v>
      </c>
      <c r="F4591">
        <v>3</v>
      </c>
      <c r="G4591">
        <v>0</v>
      </c>
      <c r="H4591">
        <v>17</v>
      </c>
      <c r="I4591">
        <v>6</v>
      </c>
      <c r="J4591">
        <v>64</v>
      </c>
      <c r="K4591" t="s">
        <v>167</v>
      </c>
      <c r="L4591">
        <v>2</v>
      </c>
      <c r="M4591">
        <v>36</v>
      </c>
      <c r="N4591" t="s">
        <v>6011</v>
      </c>
      <c r="O4591" t="s">
        <v>182</v>
      </c>
      <c r="P4591" t="s">
        <v>45</v>
      </c>
      <c r="Q4591" t="s">
        <v>46</v>
      </c>
      <c r="R4591" t="s">
        <v>47</v>
      </c>
      <c r="S4591" t="s">
        <v>60</v>
      </c>
      <c r="T4591" t="s">
        <v>296</v>
      </c>
      <c r="U4591" t="s">
        <v>6012</v>
      </c>
      <c r="V4591" t="s">
        <v>5720</v>
      </c>
      <c r="X4591" t="str">
        <f>VLOOKUP(pbp!V1824, games!$B$2:$R$40, 3, FALSE)</f>
        <v>2019-11-24T18:00Z</v>
      </c>
      <c r="Y4591">
        <f>VLOOKUP(1*V4591,NFLGames!$H$11:$H$555,1,FALSE)</f>
        <v>401220215</v>
      </c>
      <c r="Z4591">
        <f>VLOOKUP($Y4591, NFLGames!$H$11:$K$555,2,FALSE)</f>
        <v>2020</v>
      </c>
      <c r="AA4591">
        <f>VLOOKUP($Y4591, NFLGames!$H$11:$K$555,3,FALSE)</f>
        <v>12</v>
      </c>
      <c r="AB4591" s="6">
        <f>IF(A4592=0, 0, AH4592-tbl_pbp[[#This Row],[Saints Win %]])</f>
        <v>2.1000000000000019E-2</v>
      </c>
      <c r="AE4591">
        <f>ABS(tbl_pbp[[#This Row],[play.homeScore]]-tbl_pbp[[#This Row],[play.awayScore]])</f>
        <v>17</v>
      </c>
      <c r="AF4591">
        <f>IF(tbl_pbp[[#This Row],[Play Saints Win % Increase]]&gt;=$AF$4,1,0)</f>
        <v>0</v>
      </c>
      <c r="AG4591" t="str">
        <f>VLOOKUP(tbl_pbp[[#This Row],[gameId]], games!$B$2:$T$40, 9, FALSE)</f>
        <v>new-orleans-saints</v>
      </c>
      <c r="AH4591" s="5">
        <f>IF(tbl_pbp[[#This Row],[AwayTeam]] &lt;&gt; "new-orleans-saints", tbl_pbp[[#This Row],[homeWinPercentage]], 1-tbl_pbp[[#This Row],[homeWinPercentage]])</f>
        <v>0.95399999999999996</v>
      </c>
      <c r="AI4591" s="13">
        <f>tbl_pbp[[#This Row],[Kamara]]*tbl_pbp[[#This Row],[Impactful Play]]</f>
        <v>0</v>
      </c>
      <c r="AJ4591" s="13">
        <f>tbl_pbp[[#This Row],[Thomas]]*tbl_pbp[[#This Row],[Impactful Play]]</f>
        <v>0</v>
      </c>
      <c r="AK4591" s="13" t="str">
        <f>VLOOKUP(tbl_pbp[[#This Row],[Play Saints Win % Increase]], tbl_impact[],3,TRUE)</f>
        <v>Scented (0 to +5%)</v>
      </c>
    </row>
    <row r="4592" spans="1:37">
      <c r="A4592" s="1">
        <v>96</v>
      </c>
      <c r="B4592" s="5">
        <v>2.5000000000000001E-2</v>
      </c>
      <c r="C4592" t="s">
        <v>6013</v>
      </c>
      <c r="D4592">
        <v>0</v>
      </c>
      <c r="E4592">
        <v>0</v>
      </c>
      <c r="F4592">
        <v>3</v>
      </c>
      <c r="G4592">
        <v>0</v>
      </c>
      <c r="H4592">
        <v>17</v>
      </c>
      <c r="I4592">
        <v>4</v>
      </c>
      <c r="J4592">
        <v>66</v>
      </c>
      <c r="K4592" t="s">
        <v>167</v>
      </c>
      <c r="L4592">
        <v>3</v>
      </c>
      <c r="M4592">
        <v>34</v>
      </c>
      <c r="N4592" t="s">
        <v>6014</v>
      </c>
      <c r="O4592" t="s">
        <v>6015</v>
      </c>
      <c r="P4592" t="s">
        <v>45</v>
      </c>
      <c r="Q4592" t="s">
        <v>46</v>
      </c>
      <c r="R4592" t="s">
        <v>47</v>
      </c>
      <c r="S4592" t="s">
        <v>63</v>
      </c>
      <c r="T4592" t="s">
        <v>127</v>
      </c>
      <c r="U4592" t="s">
        <v>6016</v>
      </c>
      <c r="V4592" t="s">
        <v>5720</v>
      </c>
      <c r="X4592" t="str">
        <f>VLOOKUP(pbp!V1825, games!$B$2:$R$40, 3, FALSE)</f>
        <v>2019-11-24T18:00Z</v>
      </c>
      <c r="Y4592">
        <f>VLOOKUP(1*V4592,NFLGames!$H$11:$H$555,1,FALSE)</f>
        <v>401220215</v>
      </c>
      <c r="Z4592">
        <f>VLOOKUP($Y4592, NFLGames!$H$11:$K$555,2,FALSE)</f>
        <v>2020</v>
      </c>
      <c r="AA4592">
        <f>VLOOKUP($Y4592, NFLGames!$H$11:$K$555,3,FALSE)</f>
        <v>12</v>
      </c>
      <c r="AB4592" s="6">
        <f>IF(A4593=0, 0, AH4593-tbl_pbp[[#This Row],[Saints Win %]])</f>
        <v>-1.7000000000000015E-2</v>
      </c>
      <c r="AE4592">
        <f>ABS(tbl_pbp[[#This Row],[play.homeScore]]-tbl_pbp[[#This Row],[play.awayScore]])</f>
        <v>17</v>
      </c>
      <c r="AF4592">
        <f>IF(tbl_pbp[[#This Row],[Play Saints Win % Increase]]&gt;=$AF$4,1,0)</f>
        <v>0</v>
      </c>
      <c r="AG4592" t="str">
        <f>VLOOKUP(tbl_pbp[[#This Row],[gameId]], games!$B$2:$T$40, 9, FALSE)</f>
        <v>new-orleans-saints</v>
      </c>
      <c r="AH4592" s="5">
        <f>IF(tbl_pbp[[#This Row],[AwayTeam]] &lt;&gt; "new-orleans-saints", tbl_pbp[[#This Row],[homeWinPercentage]], 1-tbl_pbp[[#This Row],[homeWinPercentage]])</f>
        <v>0.97499999999999998</v>
      </c>
      <c r="AI4592" s="13">
        <f>tbl_pbp[[#This Row],[Kamara]]*tbl_pbp[[#This Row],[Impactful Play]]</f>
        <v>0</v>
      </c>
      <c r="AJ4592" s="13">
        <f>tbl_pbp[[#This Row],[Thomas]]*tbl_pbp[[#This Row],[Impactful Play]]</f>
        <v>0</v>
      </c>
      <c r="AK4592" s="13" t="str">
        <f>VLOOKUP(tbl_pbp[[#This Row],[Play Saints Win % Increase]], tbl_impact[],3,TRUE)</f>
        <v>Bad (0 to -5%)</v>
      </c>
    </row>
    <row r="4593" spans="1:37">
      <c r="A4593" s="1">
        <v>97</v>
      </c>
      <c r="B4593" s="5">
        <v>4.2000000000000003E-2</v>
      </c>
      <c r="C4593" t="s">
        <v>6017</v>
      </c>
      <c r="D4593">
        <v>0</v>
      </c>
      <c r="E4593">
        <v>0</v>
      </c>
      <c r="F4593">
        <v>3</v>
      </c>
      <c r="G4593">
        <v>3</v>
      </c>
      <c r="H4593">
        <v>17</v>
      </c>
      <c r="I4593">
        <v>9</v>
      </c>
      <c r="J4593">
        <v>61</v>
      </c>
      <c r="K4593" t="s">
        <v>167</v>
      </c>
      <c r="L4593">
        <v>4</v>
      </c>
      <c r="M4593">
        <v>39</v>
      </c>
      <c r="N4593" t="s">
        <v>6018</v>
      </c>
      <c r="O4593" t="s">
        <v>6019</v>
      </c>
      <c r="P4593" t="s">
        <v>187</v>
      </c>
      <c r="Q4593" t="s">
        <v>188</v>
      </c>
      <c r="R4593" t="s">
        <v>189</v>
      </c>
      <c r="S4593" t="s">
        <v>183</v>
      </c>
      <c r="T4593" t="s">
        <v>463</v>
      </c>
      <c r="U4593" t="s">
        <v>6020</v>
      </c>
      <c r="V4593" t="s">
        <v>5720</v>
      </c>
      <c r="X4593" t="str">
        <f>VLOOKUP(pbp!V1826, games!$B$2:$R$40, 3, FALSE)</f>
        <v>2019-11-24T18:00Z</v>
      </c>
      <c r="Y4593">
        <f>VLOOKUP(1*V4593,NFLGames!$H$11:$H$555,1,FALSE)</f>
        <v>401220215</v>
      </c>
      <c r="Z4593">
        <f>VLOOKUP($Y4593, NFLGames!$H$11:$K$555,2,FALSE)</f>
        <v>2020</v>
      </c>
      <c r="AA4593">
        <f>VLOOKUP($Y4593, NFLGames!$H$11:$K$555,3,FALSE)</f>
        <v>12</v>
      </c>
      <c r="AB4593" s="6">
        <f>IF(A4594=0, 0, AH4594-tbl_pbp[[#This Row],[Saints Win %]])</f>
        <v>-2.0000000000000018E-3</v>
      </c>
      <c r="AE4593">
        <f>ABS(tbl_pbp[[#This Row],[play.homeScore]]-tbl_pbp[[#This Row],[play.awayScore]])</f>
        <v>14</v>
      </c>
      <c r="AF4593">
        <f>IF(tbl_pbp[[#This Row],[Play Saints Win % Increase]]&gt;=$AF$4,1,0)</f>
        <v>0</v>
      </c>
      <c r="AG4593" t="str">
        <f>VLOOKUP(tbl_pbp[[#This Row],[gameId]], games!$B$2:$T$40, 9, FALSE)</f>
        <v>new-orleans-saints</v>
      </c>
      <c r="AH4593" s="5">
        <f>IF(tbl_pbp[[#This Row],[AwayTeam]] &lt;&gt; "new-orleans-saints", tbl_pbp[[#This Row],[homeWinPercentage]], 1-tbl_pbp[[#This Row],[homeWinPercentage]])</f>
        <v>0.95799999999999996</v>
      </c>
      <c r="AI4593" s="13">
        <f>tbl_pbp[[#This Row],[Kamara]]*tbl_pbp[[#This Row],[Impactful Play]]</f>
        <v>0</v>
      </c>
      <c r="AJ4593" s="13">
        <f>tbl_pbp[[#This Row],[Thomas]]*tbl_pbp[[#This Row],[Impactful Play]]</f>
        <v>0</v>
      </c>
      <c r="AK4593" s="13" t="str">
        <f>VLOOKUP(tbl_pbp[[#This Row],[Play Saints Win % Increase]], tbl_impact[],3,TRUE)</f>
        <v>Bad (0 to -5%)</v>
      </c>
    </row>
    <row r="4594" spans="1:37">
      <c r="A4594" s="1">
        <v>98</v>
      </c>
      <c r="B4594" s="5">
        <v>4.3999999999999997E-2</v>
      </c>
      <c r="C4594" t="s">
        <v>6021</v>
      </c>
      <c r="D4594">
        <v>0</v>
      </c>
      <c r="E4594">
        <v>0</v>
      </c>
      <c r="F4594">
        <v>3</v>
      </c>
      <c r="G4594">
        <v>3</v>
      </c>
      <c r="H4594">
        <v>17</v>
      </c>
      <c r="I4594">
        <v>0</v>
      </c>
      <c r="J4594">
        <v>35</v>
      </c>
      <c r="K4594" t="s">
        <v>167</v>
      </c>
      <c r="L4594">
        <v>0</v>
      </c>
      <c r="M4594">
        <v>65</v>
      </c>
      <c r="N4594" t="s">
        <v>6022</v>
      </c>
      <c r="O4594" t="s">
        <v>6019</v>
      </c>
      <c r="P4594" t="s">
        <v>25</v>
      </c>
      <c r="Q4594" t="s">
        <v>26</v>
      </c>
      <c r="R4594" t="s">
        <v>27</v>
      </c>
      <c r="V4594" t="s">
        <v>5720</v>
      </c>
      <c r="X4594" t="str">
        <f>VLOOKUP(pbp!V1827, games!$B$2:$R$40, 3, FALSE)</f>
        <v>2019-11-24T18:00Z</v>
      </c>
      <c r="Y4594">
        <f>VLOOKUP(1*V4594,NFLGames!$H$11:$H$555,1,FALSE)</f>
        <v>401220215</v>
      </c>
      <c r="Z4594">
        <f>VLOOKUP($Y4594, NFLGames!$H$11:$K$555,2,FALSE)</f>
        <v>2020</v>
      </c>
      <c r="AA4594">
        <f>VLOOKUP($Y4594, NFLGames!$H$11:$K$555,3,FALSE)</f>
        <v>12</v>
      </c>
      <c r="AB4594" s="6">
        <f>IF(A4595=0, 0, AH4595-tbl_pbp[[#This Row],[Saints Win %]])</f>
        <v>-5.0000000000000044E-3</v>
      </c>
      <c r="AE4594">
        <f>ABS(tbl_pbp[[#This Row],[play.homeScore]]-tbl_pbp[[#This Row],[play.awayScore]])</f>
        <v>14</v>
      </c>
      <c r="AF4594">
        <f>IF(tbl_pbp[[#This Row],[Play Saints Win % Increase]]&gt;=$AF$4,1,0)</f>
        <v>0</v>
      </c>
      <c r="AG4594" t="str">
        <f>VLOOKUP(tbl_pbp[[#This Row],[gameId]], games!$B$2:$T$40, 9, FALSE)</f>
        <v>new-orleans-saints</v>
      </c>
      <c r="AH4594" s="5">
        <f>IF(tbl_pbp[[#This Row],[AwayTeam]] &lt;&gt; "new-orleans-saints", tbl_pbp[[#This Row],[homeWinPercentage]], 1-tbl_pbp[[#This Row],[homeWinPercentage]])</f>
        <v>0.95599999999999996</v>
      </c>
      <c r="AI4594" s="13">
        <f>tbl_pbp[[#This Row],[Kamara]]*tbl_pbp[[#This Row],[Impactful Play]]</f>
        <v>0</v>
      </c>
      <c r="AJ4594" s="13">
        <f>tbl_pbp[[#This Row],[Thomas]]*tbl_pbp[[#This Row],[Impactful Play]]</f>
        <v>0</v>
      </c>
      <c r="AK4594" s="13" t="str">
        <f>VLOOKUP(tbl_pbp[[#This Row],[Play Saints Win % Increase]], tbl_impact[],3,TRUE)</f>
        <v>Bad (0 to -5%)</v>
      </c>
    </row>
    <row r="4595" spans="1:37">
      <c r="A4595" s="1">
        <v>99</v>
      </c>
      <c r="B4595" s="5">
        <v>4.9000000000000002E-2</v>
      </c>
      <c r="C4595" t="s">
        <v>6023</v>
      </c>
      <c r="D4595">
        <v>0</v>
      </c>
      <c r="E4595">
        <v>0</v>
      </c>
      <c r="F4595">
        <v>3</v>
      </c>
      <c r="G4595">
        <v>3</v>
      </c>
      <c r="H4595">
        <v>17</v>
      </c>
      <c r="I4595">
        <v>10</v>
      </c>
      <c r="J4595">
        <v>82</v>
      </c>
      <c r="K4595" t="s">
        <v>29</v>
      </c>
      <c r="L4595">
        <v>1</v>
      </c>
      <c r="M4595">
        <v>82</v>
      </c>
      <c r="N4595" t="s">
        <v>6024</v>
      </c>
      <c r="O4595" t="s">
        <v>6025</v>
      </c>
      <c r="P4595" t="s">
        <v>45</v>
      </c>
      <c r="Q4595" t="s">
        <v>46</v>
      </c>
      <c r="R4595" t="s">
        <v>47</v>
      </c>
      <c r="S4595" t="s">
        <v>33</v>
      </c>
      <c r="T4595" t="s">
        <v>191</v>
      </c>
      <c r="U4595" t="s">
        <v>2280</v>
      </c>
      <c r="V4595" t="s">
        <v>5720</v>
      </c>
      <c r="X4595" t="str">
        <f>VLOOKUP(pbp!V1828, games!$B$2:$R$40, 3, FALSE)</f>
        <v>2019-11-24T18:00Z</v>
      </c>
      <c r="Y4595">
        <f>VLOOKUP(1*V4595,NFLGames!$H$11:$H$555,1,FALSE)</f>
        <v>401220215</v>
      </c>
      <c r="Z4595">
        <f>VLOOKUP($Y4595, NFLGames!$H$11:$K$555,2,FALSE)</f>
        <v>2020</v>
      </c>
      <c r="AA4595">
        <f>VLOOKUP($Y4595, NFLGames!$H$11:$K$555,3,FALSE)</f>
        <v>12</v>
      </c>
      <c r="AB4595" s="6">
        <f>IF(A4596=0, 0, AH4596-tbl_pbp[[#This Row],[Saints Win %]])</f>
        <v>1.3000000000000012E-2</v>
      </c>
      <c r="AE4595">
        <f>ABS(tbl_pbp[[#This Row],[play.homeScore]]-tbl_pbp[[#This Row],[play.awayScore]])</f>
        <v>14</v>
      </c>
      <c r="AF4595">
        <f>IF(tbl_pbp[[#This Row],[Play Saints Win % Increase]]&gt;=$AF$4,1,0)</f>
        <v>0</v>
      </c>
      <c r="AG4595" t="str">
        <f>VLOOKUP(tbl_pbp[[#This Row],[gameId]], games!$B$2:$T$40, 9, FALSE)</f>
        <v>new-orleans-saints</v>
      </c>
      <c r="AH4595" s="5">
        <f>IF(tbl_pbp[[#This Row],[AwayTeam]] &lt;&gt; "new-orleans-saints", tbl_pbp[[#This Row],[homeWinPercentage]], 1-tbl_pbp[[#This Row],[homeWinPercentage]])</f>
        <v>0.95099999999999996</v>
      </c>
      <c r="AI4595" s="13">
        <f>tbl_pbp[[#This Row],[Kamara]]*tbl_pbp[[#This Row],[Impactful Play]]</f>
        <v>0</v>
      </c>
      <c r="AJ4595" s="13">
        <f>tbl_pbp[[#This Row],[Thomas]]*tbl_pbp[[#This Row],[Impactful Play]]</f>
        <v>0</v>
      </c>
      <c r="AK4595" s="13" t="str">
        <f>VLOOKUP(tbl_pbp[[#This Row],[Play Saints Win % Increase]], tbl_impact[],3,TRUE)</f>
        <v>Scented (0 to +5%)</v>
      </c>
    </row>
    <row r="4596" spans="1:37">
      <c r="A4596" s="1">
        <v>100</v>
      </c>
      <c r="B4596" s="5">
        <v>3.5999999999999997E-2</v>
      </c>
      <c r="C4596" t="s">
        <v>6026</v>
      </c>
      <c r="D4596">
        <v>0</v>
      </c>
      <c r="E4596">
        <v>0</v>
      </c>
      <c r="F4596">
        <v>3</v>
      </c>
      <c r="G4596">
        <v>3</v>
      </c>
      <c r="H4596">
        <v>17</v>
      </c>
      <c r="I4596">
        <v>7</v>
      </c>
      <c r="J4596">
        <v>79</v>
      </c>
      <c r="K4596" t="s">
        <v>29</v>
      </c>
      <c r="L4596">
        <v>2</v>
      </c>
      <c r="M4596">
        <v>79</v>
      </c>
      <c r="N4596" t="s">
        <v>6027</v>
      </c>
      <c r="O4596" t="s">
        <v>6028</v>
      </c>
      <c r="P4596" t="s">
        <v>45</v>
      </c>
      <c r="Q4596" t="s">
        <v>46</v>
      </c>
      <c r="R4596" t="s">
        <v>47</v>
      </c>
      <c r="S4596" t="s">
        <v>220</v>
      </c>
      <c r="T4596" t="s">
        <v>268</v>
      </c>
      <c r="U4596" t="s">
        <v>3638</v>
      </c>
      <c r="V4596" t="s">
        <v>5720</v>
      </c>
      <c r="X4596" t="str">
        <f>VLOOKUP(pbp!V1829, games!$B$2:$R$40, 3, FALSE)</f>
        <v>2019-11-24T18:00Z</v>
      </c>
      <c r="Y4596">
        <f>VLOOKUP(1*V4596,NFLGames!$H$11:$H$555,1,FALSE)</f>
        <v>401220215</v>
      </c>
      <c r="Z4596">
        <f>VLOOKUP($Y4596, NFLGames!$H$11:$K$555,2,FALSE)</f>
        <v>2020</v>
      </c>
      <c r="AA4596">
        <f>VLOOKUP($Y4596, NFLGames!$H$11:$K$555,3,FALSE)</f>
        <v>12</v>
      </c>
      <c r="AB4596" s="6">
        <f>IF(A4597=0, 0, AH4597-tbl_pbp[[#This Row],[Saints Win %]])</f>
        <v>5.0000000000000044E-3</v>
      </c>
      <c r="AC4596">
        <v>1</v>
      </c>
      <c r="AE4596">
        <f>ABS(tbl_pbp[[#This Row],[play.homeScore]]-tbl_pbp[[#This Row],[play.awayScore]])</f>
        <v>14</v>
      </c>
      <c r="AF4596">
        <f>IF(tbl_pbp[[#This Row],[Play Saints Win % Increase]]&gt;=$AF$4,1,0)</f>
        <v>0</v>
      </c>
      <c r="AG4596" t="str">
        <f>VLOOKUP(tbl_pbp[[#This Row],[gameId]], games!$B$2:$T$40, 9, FALSE)</f>
        <v>new-orleans-saints</v>
      </c>
      <c r="AH4596" s="5">
        <f>IF(tbl_pbp[[#This Row],[AwayTeam]] &lt;&gt; "new-orleans-saints", tbl_pbp[[#This Row],[homeWinPercentage]], 1-tbl_pbp[[#This Row],[homeWinPercentage]])</f>
        <v>0.96399999999999997</v>
      </c>
      <c r="AI4596" s="13">
        <f>tbl_pbp[[#This Row],[Kamara]]*tbl_pbp[[#This Row],[Impactful Play]]</f>
        <v>0</v>
      </c>
      <c r="AJ4596" s="13">
        <f>tbl_pbp[[#This Row],[Thomas]]*tbl_pbp[[#This Row],[Impactful Play]]</f>
        <v>0</v>
      </c>
      <c r="AK4596" s="13" t="str">
        <f>VLOOKUP(tbl_pbp[[#This Row],[Play Saints Win % Increase]], tbl_impact[],3,TRUE)</f>
        <v>Scented (0 to +5%)</v>
      </c>
    </row>
    <row r="4597" spans="1:37">
      <c r="A4597" s="1">
        <v>101</v>
      </c>
      <c r="B4597" s="5">
        <v>3.1E-2</v>
      </c>
      <c r="C4597" t="s">
        <v>6029</v>
      </c>
      <c r="D4597">
        <v>0</v>
      </c>
      <c r="E4597">
        <v>0</v>
      </c>
      <c r="F4597">
        <v>3</v>
      </c>
      <c r="G4597">
        <v>3</v>
      </c>
      <c r="H4597">
        <v>17</v>
      </c>
      <c r="I4597">
        <v>10</v>
      </c>
      <c r="J4597">
        <v>68</v>
      </c>
      <c r="K4597" t="s">
        <v>29</v>
      </c>
      <c r="L4597">
        <v>1</v>
      </c>
      <c r="M4597">
        <v>68</v>
      </c>
      <c r="N4597" t="s">
        <v>6030</v>
      </c>
      <c r="O4597" t="s">
        <v>206</v>
      </c>
      <c r="P4597" t="s">
        <v>45</v>
      </c>
      <c r="Q4597" t="s">
        <v>46</v>
      </c>
      <c r="R4597" t="s">
        <v>47</v>
      </c>
      <c r="S4597" t="s">
        <v>33</v>
      </c>
      <c r="T4597" t="s">
        <v>129</v>
      </c>
      <c r="U4597" t="s">
        <v>130</v>
      </c>
      <c r="V4597" t="s">
        <v>5720</v>
      </c>
      <c r="X4597" t="str">
        <f>VLOOKUP(pbp!V1830, games!$B$2:$R$40, 3, FALSE)</f>
        <v>2019-11-24T18:00Z</v>
      </c>
      <c r="Y4597">
        <f>VLOOKUP(1*V4597,NFLGames!$H$11:$H$555,1,FALSE)</f>
        <v>401220215</v>
      </c>
      <c r="Z4597">
        <f>VLOOKUP($Y4597, NFLGames!$H$11:$K$555,2,FALSE)</f>
        <v>2020</v>
      </c>
      <c r="AA4597">
        <f>VLOOKUP($Y4597, NFLGames!$H$11:$K$555,3,FALSE)</f>
        <v>12</v>
      </c>
      <c r="AB4597" s="6">
        <f>IF(A4598=0, 0, AH4598-tbl_pbp[[#This Row],[Saints Win %]])</f>
        <v>-1.0000000000000009E-3</v>
      </c>
      <c r="AE4597">
        <f>ABS(tbl_pbp[[#This Row],[play.homeScore]]-tbl_pbp[[#This Row],[play.awayScore]])</f>
        <v>14</v>
      </c>
      <c r="AF4597">
        <f>IF(tbl_pbp[[#This Row],[Play Saints Win % Increase]]&gt;=$AF$4,1,0)</f>
        <v>0</v>
      </c>
      <c r="AG4597" t="str">
        <f>VLOOKUP(tbl_pbp[[#This Row],[gameId]], games!$B$2:$T$40, 9, FALSE)</f>
        <v>new-orleans-saints</v>
      </c>
      <c r="AH4597" s="5">
        <f>IF(tbl_pbp[[#This Row],[AwayTeam]] &lt;&gt; "new-orleans-saints", tbl_pbp[[#This Row],[homeWinPercentage]], 1-tbl_pbp[[#This Row],[homeWinPercentage]])</f>
        <v>0.96899999999999997</v>
      </c>
      <c r="AI4597" s="13">
        <f>tbl_pbp[[#This Row],[Kamara]]*tbl_pbp[[#This Row],[Impactful Play]]</f>
        <v>0</v>
      </c>
      <c r="AJ4597" s="13">
        <f>tbl_pbp[[#This Row],[Thomas]]*tbl_pbp[[#This Row],[Impactful Play]]</f>
        <v>0</v>
      </c>
      <c r="AK4597" s="13" t="str">
        <f>VLOOKUP(tbl_pbp[[#This Row],[Play Saints Win % Increase]], tbl_impact[],3,TRUE)</f>
        <v>Bad (0 to -5%)</v>
      </c>
    </row>
    <row r="4598" spans="1:37">
      <c r="A4598" s="1">
        <v>102</v>
      </c>
      <c r="B4598" s="5">
        <v>3.2000000000000001E-2</v>
      </c>
      <c r="C4598" t="s">
        <v>6031</v>
      </c>
      <c r="D4598">
        <v>0</v>
      </c>
      <c r="E4598">
        <v>0</v>
      </c>
      <c r="F4598">
        <v>3</v>
      </c>
      <c r="G4598">
        <v>3</v>
      </c>
      <c r="H4598">
        <v>17</v>
      </c>
      <c r="I4598">
        <v>2</v>
      </c>
      <c r="J4598">
        <v>60</v>
      </c>
      <c r="K4598" t="s">
        <v>29</v>
      </c>
      <c r="L4598">
        <v>2</v>
      </c>
      <c r="M4598">
        <v>60</v>
      </c>
      <c r="N4598" t="s">
        <v>6032</v>
      </c>
      <c r="O4598" t="s">
        <v>4575</v>
      </c>
      <c r="P4598" t="s">
        <v>45</v>
      </c>
      <c r="Q4598" t="s">
        <v>46</v>
      </c>
      <c r="R4598" t="s">
        <v>47</v>
      </c>
      <c r="S4598" t="s">
        <v>51</v>
      </c>
      <c r="T4598" t="s">
        <v>117</v>
      </c>
      <c r="U4598" t="s">
        <v>6033</v>
      </c>
      <c r="V4598" t="s">
        <v>5720</v>
      </c>
      <c r="X4598" t="str">
        <f>VLOOKUP(pbp!V1831, games!$B$2:$R$40, 3, FALSE)</f>
        <v>2019-11-24T18:00Z</v>
      </c>
      <c r="Y4598">
        <f>VLOOKUP(1*V4598,NFLGames!$H$11:$H$555,1,FALSE)</f>
        <v>401220215</v>
      </c>
      <c r="Z4598">
        <f>VLOOKUP($Y4598, NFLGames!$H$11:$K$555,2,FALSE)</f>
        <v>2020</v>
      </c>
      <c r="AA4598">
        <f>VLOOKUP($Y4598, NFLGames!$H$11:$K$555,3,FALSE)</f>
        <v>12</v>
      </c>
      <c r="AB4598" s="6">
        <f>IF(A4599=0, 0, AH4599-tbl_pbp[[#This Row],[Saints Win %]])</f>
        <v>4.0000000000000036E-3</v>
      </c>
      <c r="AE4598">
        <f>ABS(tbl_pbp[[#This Row],[play.homeScore]]-tbl_pbp[[#This Row],[play.awayScore]])</f>
        <v>14</v>
      </c>
      <c r="AF4598">
        <f>IF(tbl_pbp[[#This Row],[Play Saints Win % Increase]]&gt;=$AF$4,1,0)</f>
        <v>0</v>
      </c>
      <c r="AG4598" t="str">
        <f>VLOOKUP(tbl_pbp[[#This Row],[gameId]], games!$B$2:$T$40, 9, FALSE)</f>
        <v>new-orleans-saints</v>
      </c>
      <c r="AH4598" s="5">
        <f>IF(tbl_pbp[[#This Row],[AwayTeam]] &lt;&gt; "new-orleans-saints", tbl_pbp[[#This Row],[homeWinPercentage]], 1-tbl_pbp[[#This Row],[homeWinPercentage]])</f>
        <v>0.96799999999999997</v>
      </c>
      <c r="AI4598" s="13">
        <f>tbl_pbp[[#This Row],[Kamara]]*tbl_pbp[[#This Row],[Impactful Play]]</f>
        <v>0</v>
      </c>
      <c r="AJ4598" s="13">
        <f>tbl_pbp[[#This Row],[Thomas]]*tbl_pbp[[#This Row],[Impactful Play]]</f>
        <v>0</v>
      </c>
      <c r="AK4598" s="13" t="str">
        <f>VLOOKUP(tbl_pbp[[#This Row],[Play Saints Win % Increase]], tbl_impact[],3,TRUE)</f>
        <v>Scented (0 to +5%)</v>
      </c>
    </row>
    <row r="4599" spans="1:37">
      <c r="A4599" s="1">
        <v>103</v>
      </c>
      <c r="B4599" s="5">
        <v>2.8000000000000001E-2</v>
      </c>
      <c r="C4599" t="s">
        <v>6034</v>
      </c>
      <c r="D4599">
        <v>0</v>
      </c>
      <c r="E4599">
        <v>0</v>
      </c>
      <c r="F4599">
        <v>3</v>
      </c>
      <c r="G4599">
        <v>3</v>
      </c>
      <c r="H4599">
        <v>17</v>
      </c>
      <c r="I4599">
        <v>1</v>
      </c>
      <c r="J4599">
        <v>59</v>
      </c>
      <c r="K4599" t="s">
        <v>29</v>
      </c>
      <c r="L4599">
        <v>3</v>
      </c>
      <c r="M4599">
        <v>59</v>
      </c>
      <c r="N4599" t="s">
        <v>6035</v>
      </c>
      <c r="O4599" t="s">
        <v>214</v>
      </c>
      <c r="P4599" t="s">
        <v>45</v>
      </c>
      <c r="Q4599" t="s">
        <v>46</v>
      </c>
      <c r="R4599" t="s">
        <v>47</v>
      </c>
      <c r="S4599" t="s">
        <v>54</v>
      </c>
      <c r="T4599" t="s">
        <v>299</v>
      </c>
      <c r="U4599" t="s">
        <v>4916</v>
      </c>
      <c r="V4599" t="s">
        <v>5720</v>
      </c>
      <c r="X4599" t="str">
        <f>VLOOKUP(pbp!V1832, games!$B$2:$R$40, 3, FALSE)</f>
        <v>2019-11-24T18:00Z</v>
      </c>
      <c r="Y4599">
        <f>VLOOKUP(1*V4599,NFLGames!$H$11:$H$555,1,FALSE)</f>
        <v>401220215</v>
      </c>
      <c r="Z4599">
        <f>VLOOKUP($Y4599, NFLGames!$H$11:$K$555,2,FALSE)</f>
        <v>2020</v>
      </c>
      <c r="AA4599">
        <f>VLOOKUP($Y4599, NFLGames!$H$11:$K$555,3,FALSE)</f>
        <v>12</v>
      </c>
      <c r="AB4599" s="6">
        <f>IF(A4600=0, 0, AH4600-tbl_pbp[[#This Row],[Saints Win %]])</f>
        <v>2.0000000000000018E-3</v>
      </c>
      <c r="AE4599">
        <f>ABS(tbl_pbp[[#This Row],[play.homeScore]]-tbl_pbp[[#This Row],[play.awayScore]])</f>
        <v>14</v>
      </c>
      <c r="AF4599">
        <f>IF(tbl_pbp[[#This Row],[Play Saints Win % Increase]]&gt;=$AF$4,1,0)</f>
        <v>0</v>
      </c>
      <c r="AG4599" t="str">
        <f>VLOOKUP(tbl_pbp[[#This Row],[gameId]], games!$B$2:$T$40, 9, FALSE)</f>
        <v>new-orleans-saints</v>
      </c>
      <c r="AH4599" s="5">
        <f>IF(tbl_pbp[[#This Row],[AwayTeam]] &lt;&gt; "new-orleans-saints", tbl_pbp[[#This Row],[homeWinPercentage]], 1-tbl_pbp[[#This Row],[homeWinPercentage]])</f>
        <v>0.97199999999999998</v>
      </c>
      <c r="AI4599" s="13">
        <f>tbl_pbp[[#This Row],[Kamara]]*tbl_pbp[[#This Row],[Impactful Play]]</f>
        <v>0</v>
      </c>
      <c r="AJ4599" s="13">
        <f>tbl_pbp[[#This Row],[Thomas]]*tbl_pbp[[#This Row],[Impactful Play]]</f>
        <v>0</v>
      </c>
      <c r="AK4599" s="13" t="str">
        <f>VLOOKUP(tbl_pbp[[#This Row],[Play Saints Win % Increase]], tbl_impact[],3,TRUE)</f>
        <v>Scented (0 to +5%)</v>
      </c>
    </row>
    <row r="4600" spans="1:37">
      <c r="A4600" s="1">
        <v>104</v>
      </c>
      <c r="B4600" s="5">
        <v>2.5999999999999999E-2</v>
      </c>
      <c r="C4600" t="s">
        <v>6036</v>
      </c>
      <c r="D4600">
        <v>0</v>
      </c>
      <c r="E4600">
        <v>0</v>
      </c>
      <c r="F4600">
        <v>3</v>
      </c>
      <c r="G4600">
        <v>3</v>
      </c>
      <c r="H4600">
        <v>17</v>
      </c>
      <c r="I4600">
        <v>10</v>
      </c>
      <c r="J4600">
        <v>57</v>
      </c>
      <c r="K4600" t="s">
        <v>29</v>
      </c>
      <c r="L4600">
        <v>1</v>
      </c>
      <c r="M4600">
        <v>57</v>
      </c>
      <c r="N4600" t="s">
        <v>6037</v>
      </c>
      <c r="O4600" t="s">
        <v>4682</v>
      </c>
      <c r="P4600" t="s">
        <v>30</v>
      </c>
      <c r="Q4600" t="s">
        <v>31</v>
      </c>
      <c r="R4600" t="s">
        <v>32</v>
      </c>
      <c r="S4600" t="s">
        <v>33</v>
      </c>
      <c r="T4600" t="s">
        <v>48</v>
      </c>
      <c r="U4600" t="s">
        <v>49</v>
      </c>
      <c r="V4600" t="s">
        <v>5720</v>
      </c>
      <c r="X4600" t="str">
        <f>VLOOKUP(pbp!V1833, games!$B$2:$R$40, 3, FALSE)</f>
        <v>2019-11-24T18:00Z</v>
      </c>
      <c r="Y4600">
        <f>VLOOKUP(1*V4600,NFLGames!$H$11:$H$555,1,FALSE)</f>
        <v>401220215</v>
      </c>
      <c r="Z4600">
        <f>VLOOKUP($Y4600, NFLGames!$H$11:$K$555,2,FALSE)</f>
        <v>2020</v>
      </c>
      <c r="AA4600">
        <f>VLOOKUP($Y4600, NFLGames!$H$11:$K$555,3,FALSE)</f>
        <v>12</v>
      </c>
      <c r="AB4600" s="6">
        <f>IF(A4601=0, 0, AH4601-tbl_pbp[[#This Row],[Saints Win %]])</f>
        <v>5.0000000000000044E-3</v>
      </c>
      <c r="AE4600">
        <f>ABS(tbl_pbp[[#This Row],[play.homeScore]]-tbl_pbp[[#This Row],[play.awayScore]])</f>
        <v>14</v>
      </c>
      <c r="AF4600">
        <f>IF(tbl_pbp[[#This Row],[Play Saints Win % Increase]]&gt;=$AF$4,1,0)</f>
        <v>0</v>
      </c>
      <c r="AG4600" t="str">
        <f>VLOOKUP(tbl_pbp[[#This Row],[gameId]], games!$B$2:$T$40, 9, FALSE)</f>
        <v>new-orleans-saints</v>
      </c>
      <c r="AH4600" s="5">
        <f>IF(tbl_pbp[[#This Row],[AwayTeam]] &lt;&gt; "new-orleans-saints", tbl_pbp[[#This Row],[homeWinPercentage]], 1-tbl_pbp[[#This Row],[homeWinPercentage]])</f>
        <v>0.97399999999999998</v>
      </c>
      <c r="AI4600" s="13">
        <f>tbl_pbp[[#This Row],[Kamara]]*tbl_pbp[[#This Row],[Impactful Play]]</f>
        <v>0</v>
      </c>
      <c r="AJ4600" s="13">
        <f>tbl_pbp[[#This Row],[Thomas]]*tbl_pbp[[#This Row],[Impactful Play]]</f>
        <v>0</v>
      </c>
      <c r="AK4600" s="13" t="str">
        <f>VLOOKUP(tbl_pbp[[#This Row],[Play Saints Win % Increase]], tbl_impact[],3,TRUE)</f>
        <v>Scented (0 to +5%)</v>
      </c>
    </row>
    <row r="4601" spans="1:37">
      <c r="A4601" s="1">
        <v>105</v>
      </c>
      <c r="B4601" s="5">
        <v>2.1000000000000001E-2</v>
      </c>
      <c r="C4601" t="s">
        <v>6038</v>
      </c>
      <c r="D4601">
        <v>0</v>
      </c>
      <c r="E4601">
        <v>0</v>
      </c>
      <c r="F4601">
        <v>3</v>
      </c>
      <c r="G4601">
        <v>3</v>
      </c>
      <c r="H4601">
        <v>17</v>
      </c>
      <c r="I4601">
        <v>6</v>
      </c>
      <c r="J4601">
        <v>53</v>
      </c>
      <c r="K4601" t="s">
        <v>29</v>
      </c>
      <c r="L4601">
        <v>2</v>
      </c>
      <c r="M4601">
        <v>53</v>
      </c>
      <c r="N4601" t="s">
        <v>6039</v>
      </c>
      <c r="O4601" t="s">
        <v>2339</v>
      </c>
      <c r="P4601" t="s">
        <v>45</v>
      </c>
      <c r="Q4601" t="s">
        <v>46</v>
      </c>
      <c r="R4601" t="s">
        <v>47</v>
      </c>
      <c r="S4601" t="s">
        <v>60</v>
      </c>
      <c r="T4601" t="s">
        <v>2150</v>
      </c>
      <c r="U4601" t="s">
        <v>6040</v>
      </c>
      <c r="V4601" t="s">
        <v>5720</v>
      </c>
      <c r="X4601" t="str">
        <f>VLOOKUP(pbp!V1834, games!$B$2:$R$40, 3, FALSE)</f>
        <v>2019-11-24T18:00Z</v>
      </c>
      <c r="Y4601">
        <f>VLOOKUP(1*V4601,NFLGames!$H$11:$H$555,1,FALSE)</f>
        <v>401220215</v>
      </c>
      <c r="Z4601">
        <f>VLOOKUP($Y4601, NFLGames!$H$11:$K$555,2,FALSE)</f>
        <v>2020</v>
      </c>
      <c r="AA4601">
        <f>VLOOKUP($Y4601, NFLGames!$H$11:$K$555,3,FALSE)</f>
        <v>12</v>
      </c>
      <c r="AB4601" s="6">
        <f>IF(A4602=0, 0, AH4602-tbl_pbp[[#This Row],[Saints Win %]])</f>
        <v>1.5000000000000013E-2</v>
      </c>
      <c r="AE4601">
        <f>ABS(tbl_pbp[[#This Row],[play.homeScore]]-tbl_pbp[[#This Row],[play.awayScore]])</f>
        <v>14</v>
      </c>
      <c r="AF4601">
        <f>IF(tbl_pbp[[#This Row],[Play Saints Win % Increase]]&gt;=$AF$4,1,0)</f>
        <v>0</v>
      </c>
      <c r="AG4601" t="str">
        <f>VLOOKUP(tbl_pbp[[#This Row],[gameId]], games!$B$2:$T$40, 9, FALSE)</f>
        <v>new-orleans-saints</v>
      </c>
      <c r="AH4601" s="5">
        <f>IF(tbl_pbp[[#This Row],[AwayTeam]] &lt;&gt; "new-orleans-saints", tbl_pbp[[#This Row],[homeWinPercentage]], 1-tbl_pbp[[#This Row],[homeWinPercentage]])</f>
        <v>0.97899999999999998</v>
      </c>
      <c r="AI4601" s="13">
        <f>tbl_pbp[[#This Row],[Kamara]]*tbl_pbp[[#This Row],[Impactful Play]]</f>
        <v>0</v>
      </c>
      <c r="AJ4601" s="13">
        <f>tbl_pbp[[#This Row],[Thomas]]*tbl_pbp[[#This Row],[Impactful Play]]</f>
        <v>0</v>
      </c>
      <c r="AK4601" s="13" t="str">
        <f>VLOOKUP(tbl_pbp[[#This Row],[Play Saints Win % Increase]], tbl_impact[],3,TRUE)</f>
        <v>Scented (0 to +5%)</v>
      </c>
    </row>
    <row r="4602" spans="1:37">
      <c r="A4602" s="1">
        <v>106</v>
      </c>
      <c r="B4602" s="5">
        <v>6.0000000000000001E-3</v>
      </c>
      <c r="C4602" t="s">
        <v>6041</v>
      </c>
      <c r="D4602">
        <v>0</v>
      </c>
      <c r="E4602">
        <v>0</v>
      </c>
      <c r="F4602">
        <v>3</v>
      </c>
      <c r="G4602">
        <v>3</v>
      </c>
      <c r="H4602">
        <v>24</v>
      </c>
      <c r="I4602">
        <v>10</v>
      </c>
      <c r="J4602">
        <v>36</v>
      </c>
      <c r="K4602" t="s">
        <v>29</v>
      </c>
      <c r="L4602">
        <v>1</v>
      </c>
      <c r="M4602">
        <v>36</v>
      </c>
      <c r="N4602" t="s">
        <v>6042</v>
      </c>
      <c r="O4602" t="s">
        <v>1715</v>
      </c>
      <c r="P4602" t="s">
        <v>326</v>
      </c>
      <c r="Q4602" t="s">
        <v>327</v>
      </c>
      <c r="R4602" t="s">
        <v>105</v>
      </c>
      <c r="S4602" t="s">
        <v>33</v>
      </c>
      <c r="T4602" t="s">
        <v>5777</v>
      </c>
      <c r="U4602" t="s">
        <v>5919</v>
      </c>
      <c r="V4602" t="s">
        <v>5720</v>
      </c>
      <c r="X4602" t="str">
        <f>VLOOKUP(pbp!V1835, games!$B$2:$R$40, 3, FALSE)</f>
        <v>2019-11-24T18:00Z</v>
      </c>
      <c r="Y4602">
        <f>VLOOKUP(1*V4602,NFLGames!$H$11:$H$555,1,FALSE)</f>
        <v>401220215</v>
      </c>
      <c r="Z4602">
        <f>VLOOKUP($Y4602, NFLGames!$H$11:$K$555,2,FALSE)</f>
        <v>2020</v>
      </c>
      <c r="AA4602">
        <f>VLOOKUP($Y4602, NFLGames!$H$11:$K$555,3,FALSE)</f>
        <v>12</v>
      </c>
      <c r="AB4602" s="6">
        <f>IF(A4603=0, 0, AH4603-tbl_pbp[[#This Row],[Saints Win %]])</f>
        <v>0</v>
      </c>
      <c r="AE4602">
        <f>ABS(tbl_pbp[[#This Row],[play.homeScore]]-tbl_pbp[[#This Row],[play.awayScore]])</f>
        <v>21</v>
      </c>
      <c r="AF4602">
        <f>IF(tbl_pbp[[#This Row],[Play Saints Win % Increase]]&gt;=$AF$4,1,0)</f>
        <v>0</v>
      </c>
      <c r="AG4602" t="str">
        <f>VLOOKUP(tbl_pbp[[#This Row],[gameId]], games!$B$2:$T$40, 9, FALSE)</f>
        <v>new-orleans-saints</v>
      </c>
      <c r="AH4602" s="5">
        <f>IF(tbl_pbp[[#This Row],[AwayTeam]] &lt;&gt; "new-orleans-saints", tbl_pbp[[#This Row],[homeWinPercentage]], 1-tbl_pbp[[#This Row],[homeWinPercentage]])</f>
        <v>0.99399999999999999</v>
      </c>
      <c r="AI4602" s="13">
        <f>tbl_pbp[[#This Row],[Kamara]]*tbl_pbp[[#This Row],[Impactful Play]]</f>
        <v>0</v>
      </c>
      <c r="AJ4602" s="13">
        <f>tbl_pbp[[#This Row],[Thomas]]*tbl_pbp[[#This Row],[Impactful Play]]</f>
        <v>0</v>
      </c>
      <c r="AK4602" s="13" t="str">
        <f>VLOOKUP(tbl_pbp[[#This Row],[Play Saints Win % Increase]], tbl_impact[],3,TRUE)</f>
        <v>Scented (0 to +5%)</v>
      </c>
    </row>
    <row r="4603" spans="1:37">
      <c r="A4603" s="1">
        <v>107</v>
      </c>
      <c r="B4603" s="5">
        <v>6.0000000000000001E-3</v>
      </c>
      <c r="C4603" t="s">
        <v>6043</v>
      </c>
      <c r="D4603">
        <v>0</v>
      </c>
      <c r="E4603">
        <v>0</v>
      </c>
      <c r="F4603">
        <v>3</v>
      </c>
      <c r="G4603">
        <v>3</v>
      </c>
      <c r="H4603">
        <v>24</v>
      </c>
      <c r="I4603">
        <v>0</v>
      </c>
      <c r="J4603">
        <v>65</v>
      </c>
      <c r="K4603" t="s">
        <v>29</v>
      </c>
      <c r="L4603">
        <v>0</v>
      </c>
      <c r="M4603">
        <v>65</v>
      </c>
      <c r="N4603" t="s">
        <v>288</v>
      </c>
      <c r="O4603" t="s">
        <v>1715</v>
      </c>
      <c r="P4603" t="s">
        <v>25</v>
      </c>
      <c r="Q4603" t="s">
        <v>26</v>
      </c>
      <c r="R4603" t="s">
        <v>27</v>
      </c>
      <c r="V4603" t="s">
        <v>5720</v>
      </c>
      <c r="X4603" t="str">
        <f>VLOOKUP(pbp!V1836, games!$B$2:$R$40, 3, FALSE)</f>
        <v>2019-11-24T18:00Z</v>
      </c>
      <c r="Y4603">
        <f>VLOOKUP(1*V4603,NFLGames!$H$11:$H$555,1,FALSE)</f>
        <v>401220215</v>
      </c>
      <c r="Z4603">
        <f>VLOOKUP($Y4603, NFLGames!$H$11:$K$555,2,FALSE)</f>
        <v>2020</v>
      </c>
      <c r="AA4603">
        <f>VLOOKUP($Y4603, NFLGames!$H$11:$K$555,3,FALSE)</f>
        <v>12</v>
      </c>
      <c r="AB4603" s="6">
        <f>IF(A4604=0, 0, AH4604-tbl_pbp[[#This Row],[Saints Win %]])</f>
        <v>1.0000000000000009E-3</v>
      </c>
      <c r="AE4603">
        <f>ABS(tbl_pbp[[#This Row],[play.homeScore]]-tbl_pbp[[#This Row],[play.awayScore]])</f>
        <v>21</v>
      </c>
      <c r="AF4603">
        <f>IF(tbl_pbp[[#This Row],[Play Saints Win % Increase]]&gt;=$AF$4,1,0)</f>
        <v>0</v>
      </c>
      <c r="AG4603" t="str">
        <f>VLOOKUP(tbl_pbp[[#This Row],[gameId]], games!$B$2:$T$40, 9, FALSE)</f>
        <v>new-orleans-saints</v>
      </c>
      <c r="AH4603" s="5">
        <f>IF(tbl_pbp[[#This Row],[AwayTeam]] &lt;&gt; "new-orleans-saints", tbl_pbp[[#This Row],[homeWinPercentage]], 1-tbl_pbp[[#This Row],[homeWinPercentage]])</f>
        <v>0.99399999999999999</v>
      </c>
      <c r="AI4603" s="13">
        <f>tbl_pbp[[#This Row],[Kamara]]*tbl_pbp[[#This Row],[Impactful Play]]</f>
        <v>0</v>
      </c>
      <c r="AJ4603" s="13">
        <f>tbl_pbp[[#This Row],[Thomas]]*tbl_pbp[[#This Row],[Impactful Play]]</f>
        <v>0</v>
      </c>
      <c r="AK4603" s="13" t="str">
        <f>VLOOKUP(tbl_pbp[[#This Row],[Play Saints Win % Increase]], tbl_impact[],3,TRUE)</f>
        <v>Scented (0 to +5%)</v>
      </c>
    </row>
    <row r="4604" spans="1:37">
      <c r="A4604" s="1">
        <v>108</v>
      </c>
      <c r="B4604" s="5">
        <v>5.0000000000000001E-3</v>
      </c>
      <c r="C4604" t="s">
        <v>6044</v>
      </c>
      <c r="D4604">
        <v>0</v>
      </c>
      <c r="E4604">
        <v>0</v>
      </c>
      <c r="F4604">
        <v>3</v>
      </c>
      <c r="G4604">
        <v>3</v>
      </c>
      <c r="H4604">
        <v>24</v>
      </c>
      <c r="I4604">
        <v>10</v>
      </c>
      <c r="J4604">
        <v>25</v>
      </c>
      <c r="K4604" t="s">
        <v>167</v>
      </c>
      <c r="L4604">
        <v>1</v>
      </c>
      <c r="M4604">
        <v>75</v>
      </c>
      <c r="N4604" t="s">
        <v>6045</v>
      </c>
      <c r="O4604" t="s">
        <v>2108</v>
      </c>
      <c r="P4604" t="s">
        <v>45</v>
      </c>
      <c r="Q4604" t="s">
        <v>46</v>
      </c>
      <c r="R4604" t="s">
        <v>47</v>
      </c>
      <c r="S4604" t="s">
        <v>33</v>
      </c>
      <c r="T4604" t="s">
        <v>5723</v>
      </c>
      <c r="U4604" t="s">
        <v>5724</v>
      </c>
      <c r="V4604" t="s">
        <v>5720</v>
      </c>
      <c r="X4604" t="str">
        <f>VLOOKUP(pbp!V1837, games!$B$2:$R$40, 3, FALSE)</f>
        <v>2019-11-24T18:00Z</v>
      </c>
      <c r="Y4604">
        <f>VLOOKUP(1*V4604,NFLGames!$H$11:$H$555,1,FALSE)</f>
        <v>401220215</v>
      </c>
      <c r="Z4604">
        <f>VLOOKUP($Y4604, NFLGames!$H$11:$K$555,2,FALSE)</f>
        <v>2020</v>
      </c>
      <c r="AA4604">
        <f>VLOOKUP($Y4604, NFLGames!$H$11:$K$555,3,FALSE)</f>
        <v>12</v>
      </c>
      <c r="AB4604" s="6">
        <f>IF(A4605=0, 0, AH4605-tbl_pbp[[#This Row],[Saints Win %]])</f>
        <v>0</v>
      </c>
      <c r="AE4604">
        <f>ABS(tbl_pbp[[#This Row],[play.homeScore]]-tbl_pbp[[#This Row],[play.awayScore]])</f>
        <v>21</v>
      </c>
      <c r="AF4604">
        <f>IF(tbl_pbp[[#This Row],[Play Saints Win % Increase]]&gt;=$AF$4,1,0)</f>
        <v>0</v>
      </c>
      <c r="AG4604" t="str">
        <f>VLOOKUP(tbl_pbp[[#This Row],[gameId]], games!$B$2:$T$40, 9, FALSE)</f>
        <v>new-orleans-saints</v>
      </c>
      <c r="AH4604" s="5">
        <f>IF(tbl_pbp[[#This Row],[AwayTeam]] &lt;&gt; "new-orleans-saints", tbl_pbp[[#This Row],[homeWinPercentage]], 1-tbl_pbp[[#This Row],[homeWinPercentage]])</f>
        <v>0.995</v>
      </c>
      <c r="AI4604" s="13">
        <f>tbl_pbp[[#This Row],[Kamara]]*tbl_pbp[[#This Row],[Impactful Play]]</f>
        <v>0</v>
      </c>
      <c r="AJ4604" s="13">
        <f>tbl_pbp[[#This Row],[Thomas]]*tbl_pbp[[#This Row],[Impactful Play]]</f>
        <v>0</v>
      </c>
      <c r="AK4604" s="13" t="str">
        <f>VLOOKUP(tbl_pbp[[#This Row],[Play Saints Win % Increase]], tbl_impact[],3,TRUE)</f>
        <v>Scented (0 to +5%)</v>
      </c>
    </row>
    <row r="4605" spans="1:37">
      <c r="A4605" s="1">
        <v>109</v>
      </c>
      <c r="B4605" s="5">
        <v>5.0000000000000001E-3</v>
      </c>
      <c r="C4605" t="s">
        <v>6046</v>
      </c>
      <c r="D4605">
        <v>0</v>
      </c>
      <c r="E4605">
        <v>0</v>
      </c>
      <c r="F4605">
        <v>3</v>
      </c>
      <c r="G4605">
        <v>3</v>
      </c>
      <c r="H4605">
        <v>24</v>
      </c>
      <c r="I4605">
        <v>8</v>
      </c>
      <c r="J4605">
        <v>27</v>
      </c>
      <c r="K4605" t="s">
        <v>167</v>
      </c>
      <c r="L4605">
        <v>2</v>
      </c>
      <c r="M4605">
        <v>73</v>
      </c>
      <c r="N4605" t="s">
        <v>6047</v>
      </c>
      <c r="O4605" t="s">
        <v>2866</v>
      </c>
      <c r="P4605" t="s">
        <v>45</v>
      </c>
      <c r="Q4605" t="s">
        <v>46</v>
      </c>
      <c r="R4605" t="s">
        <v>47</v>
      </c>
      <c r="S4605" t="s">
        <v>73</v>
      </c>
      <c r="T4605" t="s">
        <v>5727</v>
      </c>
      <c r="U4605" t="s">
        <v>5728</v>
      </c>
      <c r="V4605" t="s">
        <v>5720</v>
      </c>
      <c r="X4605" t="str">
        <f>VLOOKUP(pbp!V1838, games!$B$2:$R$40, 3, FALSE)</f>
        <v>2019-11-24T18:00Z</v>
      </c>
      <c r="Y4605">
        <f>VLOOKUP(1*V4605,NFLGames!$H$11:$H$555,1,FALSE)</f>
        <v>401220215</v>
      </c>
      <c r="Z4605">
        <f>VLOOKUP($Y4605, NFLGames!$H$11:$K$555,2,FALSE)</f>
        <v>2020</v>
      </c>
      <c r="AA4605">
        <f>VLOOKUP($Y4605, NFLGames!$H$11:$K$555,3,FALSE)</f>
        <v>12</v>
      </c>
      <c r="AB4605" s="6">
        <f>IF(A4606=0, 0, AH4606-tbl_pbp[[#This Row],[Saints Win %]])</f>
        <v>-2.0000000000000018E-3</v>
      </c>
      <c r="AE4605">
        <f>ABS(tbl_pbp[[#This Row],[play.homeScore]]-tbl_pbp[[#This Row],[play.awayScore]])</f>
        <v>21</v>
      </c>
      <c r="AF4605">
        <f>IF(tbl_pbp[[#This Row],[Play Saints Win % Increase]]&gt;=$AF$4,1,0)</f>
        <v>0</v>
      </c>
      <c r="AG4605" t="str">
        <f>VLOOKUP(tbl_pbp[[#This Row],[gameId]], games!$B$2:$T$40, 9, FALSE)</f>
        <v>new-orleans-saints</v>
      </c>
      <c r="AH4605" s="5">
        <f>IF(tbl_pbp[[#This Row],[AwayTeam]] &lt;&gt; "new-orleans-saints", tbl_pbp[[#This Row],[homeWinPercentage]], 1-tbl_pbp[[#This Row],[homeWinPercentage]])</f>
        <v>0.995</v>
      </c>
      <c r="AI4605" s="13">
        <f>tbl_pbp[[#This Row],[Kamara]]*tbl_pbp[[#This Row],[Impactful Play]]</f>
        <v>0</v>
      </c>
      <c r="AJ4605" s="13">
        <f>tbl_pbp[[#This Row],[Thomas]]*tbl_pbp[[#This Row],[Impactful Play]]</f>
        <v>0</v>
      </c>
      <c r="AK4605" s="13" t="str">
        <f>VLOOKUP(tbl_pbp[[#This Row],[Play Saints Win % Increase]], tbl_impact[],3,TRUE)</f>
        <v>Bad (0 to -5%)</v>
      </c>
    </row>
    <row r="4606" spans="1:37">
      <c r="A4606" s="1">
        <v>110</v>
      </c>
      <c r="B4606" s="5">
        <v>7.0000000000000001E-3</v>
      </c>
      <c r="C4606" t="s">
        <v>6048</v>
      </c>
      <c r="D4606">
        <v>0</v>
      </c>
      <c r="E4606">
        <v>0</v>
      </c>
      <c r="F4606">
        <v>3</v>
      </c>
      <c r="G4606">
        <v>3</v>
      </c>
      <c r="H4606">
        <v>24</v>
      </c>
      <c r="I4606">
        <v>5</v>
      </c>
      <c r="J4606">
        <v>30</v>
      </c>
      <c r="K4606" t="s">
        <v>167</v>
      </c>
      <c r="L4606">
        <v>3</v>
      </c>
      <c r="M4606">
        <v>70</v>
      </c>
      <c r="N4606" t="s">
        <v>6049</v>
      </c>
      <c r="O4606" t="s">
        <v>1451</v>
      </c>
      <c r="P4606" t="s">
        <v>45</v>
      </c>
      <c r="Q4606" t="s">
        <v>46</v>
      </c>
      <c r="R4606" t="s">
        <v>47</v>
      </c>
      <c r="S4606" t="s">
        <v>42</v>
      </c>
      <c r="T4606" t="s">
        <v>6050</v>
      </c>
      <c r="U4606" t="s">
        <v>6051</v>
      </c>
      <c r="V4606" t="s">
        <v>5720</v>
      </c>
      <c r="X4606" t="str">
        <f>VLOOKUP(pbp!V1839, games!$B$2:$R$40, 3, FALSE)</f>
        <v>2019-11-24T18:00Z</v>
      </c>
      <c r="Y4606">
        <f>VLOOKUP(1*V4606,NFLGames!$H$11:$H$555,1,FALSE)</f>
        <v>401220215</v>
      </c>
      <c r="Z4606">
        <f>VLOOKUP($Y4606, NFLGames!$H$11:$K$555,2,FALSE)</f>
        <v>2020</v>
      </c>
      <c r="AA4606">
        <f>VLOOKUP($Y4606, NFLGames!$H$11:$K$555,3,FALSE)</f>
        <v>12</v>
      </c>
      <c r="AB4606" s="6">
        <f>IF(A4607=0, 0, AH4607-tbl_pbp[[#This Row],[Saints Win %]])</f>
        <v>3.0000000000000027E-3</v>
      </c>
      <c r="AE4606">
        <f>ABS(tbl_pbp[[#This Row],[play.homeScore]]-tbl_pbp[[#This Row],[play.awayScore]])</f>
        <v>21</v>
      </c>
      <c r="AF4606">
        <f>IF(tbl_pbp[[#This Row],[Play Saints Win % Increase]]&gt;=$AF$4,1,0)</f>
        <v>0</v>
      </c>
      <c r="AG4606" t="str">
        <f>VLOOKUP(tbl_pbp[[#This Row],[gameId]], games!$B$2:$T$40, 9, FALSE)</f>
        <v>new-orleans-saints</v>
      </c>
      <c r="AH4606" s="5">
        <f>IF(tbl_pbp[[#This Row],[AwayTeam]] &lt;&gt; "new-orleans-saints", tbl_pbp[[#This Row],[homeWinPercentage]], 1-tbl_pbp[[#This Row],[homeWinPercentage]])</f>
        <v>0.99299999999999999</v>
      </c>
      <c r="AI4606" s="13">
        <f>tbl_pbp[[#This Row],[Kamara]]*tbl_pbp[[#This Row],[Impactful Play]]</f>
        <v>0</v>
      </c>
      <c r="AJ4606" s="13">
        <f>tbl_pbp[[#This Row],[Thomas]]*tbl_pbp[[#This Row],[Impactful Play]]</f>
        <v>0</v>
      </c>
      <c r="AK4606" s="13" t="str">
        <f>VLOOKUP(tbl_pbp[[#This Row],[Play Saints Win % Increase]], tbl_impact[],3,TRUE)</f>
        <v>Scented (0 to +5%)</v>
      </c>
    </row>
    <row r="4607" spans="1:37">
      <c r="A4607" s="1">
        <v>111</v>
      </c>
      <c r="B4607" s="5">
        <v>4.0000000000000001E-3</v>
      </c>
      <c r="C4607" t="s">
        <v>6052</v>
      </c>
      <c r="D4607">
        <v>0</v>
      </c>
      <c r="E4607">
        <v>0</v>
      </c>
      <c r="F4607">
        <v>3</v>
      </c>
      <c r="G4607">
        <v>3</v>
      </c>
      <c r="H4607">
        <v>24</v>
      </c>
      <c r="I4607">
        <v>10</v>
      </c>
      <c r="J4607">
        <v>37</v>
      </c>
      <c r="K4607" t="s">
        <v>167</v>
      </c>
      <c r="L4607">
        <v>1</v>
      </c>
      <c r="M4607">
        <v>63</v>
      </c>
      <c r="N4607" t="s">
        <v>6053</v>
      </c>
      <c r="O4607" t="s">
        <v>143</v>
      </c>
      <c r="P4607" t="s">
        <v>94</v>
      </c>
      <c r="Q4607" t="s">
        <v>95</v>
      </c>
      <c r="R4607" t="s">
        <v>96</v>
      </c>
      <c r="S4607" t="s">
        <v>33</v>
      </c>
      <c r="T4607" t="s">
        <v>6054</v>
      </c>
      <c r="U4607" t="s">
        <v>6055</v>
      </c>
      <c r="V4607" t="s">
        <v>5720</v>
      </c>
      <c r="X4607" t="str">
        <f>VLOOKUP(pbp!V1840, games!$B$2:$R$40, 3, FALSE)</f>
        <v>2019-11-24T18:00Z</v>
      </c>
      <c r="Y4607">
        <f>VLOOKUP(1*V4607,NFLGames!$H$11:$H$555,1,FALSE)</f>
        <v>401220215</v>
      </c>
      <c r="Z4607">
        <f>VLOOKUP($Y4607, NFLGames!$H$11:$K$555,2,FALSE)</f>
        <v>2020</v>
      </c>
      <c r="AA4607">
        <f>VLOOKUP($Y4607, NFLGames!$H$11:$K$555,3,FALSE)</f>
        <v>12</v>
      </c>
      <c r="AB4607" s="6">
        <f>IF(A4608=0, 0, AH4608-tbl_pbp[[#This Row],[Saints Win %]])</f>
        <v>0</v>
      </c>
      <c r="AE4607">
        <f>ABS(tbl_pbp[[#This Row],[play.homeScore]]-tbl_pbp[[#This Row],[play.awayScore]])</f>
        <v>21</v>
      </c>
      <c r="AF4607">
        <f>IF(tbl_pbp[[#This Row],[Play Saints Win % Increase]]&gt;=$AF$4,1,0)</f>
        <v>0</v>
      </c>
      <c r="AG4607" t="str">
        <f>VLOOKUP(tbl_pbp[[#This Row],[gameId]], games!$B$2:$T$40, 9, FALSE)</f>
        <v>new-orleans-saints</v>
      </c>
      <c r="AH4607" s="5">
        <f>IF(tbl_pbp[[#This Row],[AwayTeam]] &lt;&gt; "new-orleans-saints", tbl_pbp[[#This Row],[homeWinPercentage]], 1-tbl_pbp[[#This Row],[homeWinPercentage]])</f>
        <v>0.996</v>
      </c>
      <c r="AI4607" s="13">
        <f>tbl_pbp[[#This Row],[Kamara]]*tbl_pbp[[#This Row],[Impactful Play]]</f>
        <v>0</v>
      </c>
      <c r="AJ4607" s="13">
        <f>tbl_pbp[[#This Row],[Thomas]]*tbl_pbp[[#This Row],[Impactful Play]]</f>
        <v>0</v>
      </c>
      <c r="AK4607" s="13" t="str">
        <f>VLOOKUP(tbl_pbp[[#This Row],[Play Saints Win % Increase]], tbl_impact[],3,TRUE)</f>
        <v>Scented (0 to +5%)</v>
      </c>
    </row>
    <row r="4608" spans="1:37">
      <c r="A4608" s="1">
        <v>112</v>
      </c>
      <c r="B4608" s="5">
        <v>4.0000000000000001E-3</v>
      </c>
      <c r="C4608" t="s">
        <v>6056</v>
      </c>
      <c r="D4608">
        <v>0</v>
      </c>
      <c r="E4608">
        <v>0</v>
      </c>
      <c r="F4608">
        <v>3</v>
      </c>
      <c r="G4608">
        <v>3</v>
      </c>
      <c r="H4608">
        <v>24</v>
      </c>
      <c r="I4608">
        <v>0</v>
      </c>
      <c r="J4608">
        <v>32</v>
      </c>
      <c r="L4608">
        <v>1</v>
      </c>
      <c r="M4608">
        <v>68</v>
      </c>
      <c r="N4608" t="s">
        <v>306</v>
      </c>
      <c r="O4608" t="s">
        <v>143</v>
      </c>
      <c r="P4608" t="s">
        <v>144</v>
      </c>
      <c r="Q4608" t="s">
        <v>145</v>
      </c>
      <c r="R4608" t="s">
        <v>146</v>
      </c>
      <c r="V4608" t="s">
        <v>5720</v>
      </c>
      <c r="X4608" t="str">
        <f>VLOOKUP(pbp!V1841, games!$B$2:$R$40, 3, FALSE)</f>
        <v>2019-11-24T18:00Z</v>
      </c>
      <c r="Y4608">
        <f>VLOOKUP(1*V4608,NFLGames!$H$11:$H$555,1,FALSE)</f>
        <v>401220215</v>
      </c>
      <c r="Z4608">
        <f>VLOOKUP($Y4608, NFLGames!$H$11:$K$555,2,FALSE)</f>
        <v>2020</v>
      </c>
      <c r="AA4608">
        <f>VLOOKUP($Y4608, NFLGames!$H$11:$K$555,3,FALSE)</f>
        <v>12</v>
      </c>
      <c r="AB4608" s="6">
        <f>IF(A4609=0, 0, AH4609-tbl_pbp[[#This Row],[Saints Win %]])</f>
        <v>2.0000000000000018E-3</v>
      </c>
      <c r="AE4608">
        <f>ABS(tbl_pbp[[#This Row],[play.homeScore]]-tbl_pbp[[#This Row],[play.awayScore]])</f>
        <v>21</v>
      </c>
      <c r="AF4608">
        <f>IF(tbl_pbp[[#This Row],[Play Saints Win % Increase]]&gt;=$AF$4,1,0)</f>
        <v>0</v>
      </c>
      <c r="AG4608" t="str">
        <f>VLOOKUP(tbl_pbp[[#This Row],[gameId]], games!$B$2:$T$40, 9, FALSE)</f>
        <v>new-orleans-saints</v>
      </c>
      <c r="AH4608" s="5">
        <f>IF(tbl_pbp[[#This Row],[AwayTeam]] &lt;&gt; "new-orleans-saints", tbl_pbp[[#This Row],[homeWinPercentage]], 1-tbl_pbp[[#This Row],[homeWinPercentage]])</f>
        <v>0.996</v>
      </c>
      <c r="AI4608" s="13">
        <f>tbl_pbp[[#This Row],[Kamara]]*tbl_pbp[[#This Row],[Impactful Play]]</f>
        <v>0</v>
      </c>
      <c r="AJ4608" s="13">
        <f>tbl_pbp[[#This Row],[Thomas]]*tbl_pbp[[#This Row],[Impactful Play]]</f>
        <v>0</v>
      </c>
      <c r="AK4608" s="13" t="str">
        <f>VLOOKUP(tbl_pbp[[#This Row],[Play Saints Win % Increase]], tbl_impact[],3,TRUE)</f>
        <v>Scented (0 to +5%)</v>
      </c>
    </row>
    <row r="4609" spans="1:37">
      <c r="A4609" s="1">
        <v>113</v>
      </c>
      <c r="B4609" s="5">
        <v>2E-3</v>
      </c>
      <c r="C4609" t="s">
        <v>6057</v>
      </c>
      <c r="D4609">
        <v>0</v>
      </c>
      <c r="E4609">
        <v>0</v>
      </c>
      <c r="F4609">
        <v>4</v>
      </c>
      <c r="G4609">
        <v>3</v>
      </c>
      <c r="H4609">
        <v>24</v>
      </c>
      <c r="I4609">
        <v>15</v>
      </c>
      <c r="J4609">
        <v>32</v>
      </c>
      <c r="K4609" t="s">
        <v>167</v>
      </c>
      <c r="L4609">
        <v>1</v>
      </c>
      <c r="M4609">
        <v>68</v>
      </c>
      <c r="N4609" t="s">
        <v>6058</v>
      </c>
      <c r="O4609" t="s">
        <v>24</v>
      </c>
      <c r="P4609" t="s">
        <v>45</v>
      </c>
      <c r="Q4609" t="s">
        <v>46</v>
      </c>
      <c r="R4609" t="s">
        <v>47</v>
      </c>
      <c r="S4609" t="s">
        <v>250</v>
      </c>
      <c r="T4609" t="s">
        <v>6059</v>
      </c>
      <c r="U4609" t="s">
        <v>6060</v>
      </c>
      <c r="V4609" t="s">
        <v>5720</v>
      </c>
      <c r="X4609" t="str">
        <f>VLOOKUP(pbp!V1842, games!$B$2:$R$40, 3, FALSE)</f>
        <v>2019-11-24T18:00Z</v>
      </c>
      <c r="Y4609">
        <f>VLOOKUP(1*V4609,NFLGames!$H$11:$H$555,1,FALSE)</f>
        <v>401220215</v>
      </c>
      <c r="Z4609">
        <f>VLOOKUP($Y4609, NFLGames!$H$11:$K$555,2,FALSE)</f>
        <v>2020</v>
      </c>
      <c r="AA4609">
        <f>VLOOKUP($Y4609, NFLGames!$H$11:$K$555,3,FALSE)</f>
        <v>12</v>
      </c>
      <c r="AB4609" s="6">
        <f>IF(A4610=0, 0, AH4610-tbl_pbp[[#This Row],[Saints Win %]])</f>
        <v>-2.0000000000000018E-3</v>
      </c>
      <c r="AE4609">
        <f>ABS(tbl_pbp[[#This Row],[play.homeScore]]-tbl_pbp[[#This Row],[play.awayScore]])</f>
        <v>21</v>
      </c>
      <c r="AF4609">
        <f>IF(tbl_pbp[[#This Row],[Play Saints Win % Increase]]&gt;=$AF$4,1,0)</f>
        <v>0</v>
      </c>
      <c r="AG4609" t="str">
        <f>VLOOKUP(tbl_pbp[[#This Row],[gameId]], games!$B$2:$T$40, 9, FALSE)</f>
        <v>new-orleans-saints</v>
      </c>
      <c r="AH4609" s="5">
        <f>IF(tbl_pbp[[#This Row],[AwayTeam]] &lt;&gt; "new-orleans-saints", tbl_pbp[[#This Row],[homeWinPercentage]], 1-tbl_pbp[[#This Row],[homeWinPercentage]])</f>
        <v>0.998</v>
      </c>
      <c r="AI4609" s="13">
        <f>tbl_pbp[[#This Row],[Kamara]]*tbl_pbp[[#This Row],[Impactful Play]]</f>
        <v>0</v>
      </c>
      <c r="AJ4609" s="13">
        <f>tbl_pbp[[#This Row],[Thomas]]*tbl_pbp[[#This Row],[Impactful Play]]</f>
        <v>0</v>
      </c>
      <c r="AK4609" s="13" t="str">
        <f>VLOOKUP(tbl_pbp[[#This Row],[Play Saints Win % Increase]], tbl_impact[],3,TRUE)</f>
        <v>Bad (0 to -5%)</v>
      </c>
    </row>
    <row r="4610" spans="1:37">
      <c r="A4610" s="1">
        <v>114</v>
      </c>
      <c r="B4610" s="5">
        <v>4.0000000000000001E-3</v>
      </c>
      <c r="C4610" t="s">
        <v>6061</v>
      </c>
      <c r="D4610">
        <v>0</v>
      </c>
      <c r="E4610">
        <v>0</v>
      </c>
      <c r="F4610">
        <v>4</v>
      </c>
      <c r="G4610">
        <v>3</v>
      </c>
      <c r="H4610">
        <v>24</v>
      </c>
      <c r="I4610">
        <v>15</v>
      </c>
      <c r="J4610">
        <v>32</v>
      </c>
      <c r="K4610" t="s">
        <v>167</v>
      </c>
      <c r="L4610">
        <v>2</v>
      </c>
      <c r="M4610">
        <v>68</v>
      </c>
      <c r="N4610" t="s">
        <v>6062</v>
      </c>
      <c r="O4610" t="s">
        <v>24</v>
      </c>
      <c r="P4610" t="s">
        <v>45</v>
      </c>
      <c r="Q4610" t="s">
        <v>46</v>
      </c>
      <c r="R4610" t="s">
        <v>47</v>
      </c>
      <c r="S4610" t="s">
        <v>252</v>
      </c>
      <c r="T4610" t="s">
        <v>6059</v>
      </c>
      <c r="U4610" t="s">
        <v>6063</v>
      </c>
      <c r="V4610" t="s">
        <v>5720</v>
      </c>
      <c r="X4610" t="str">
        <f>VLOOKUP(pbp!V1843, games!$B$2:$R$40, 3, FALSE)</f>
        <v>2019-11-24T18:00Z</v>
      </c>
      <c r="Y4610">
        <f>VLOOKUP(1*V4610,NFLGames!$H$11:$H$555,1,FALSE)</f>
        <v>401220215</v>
      </c>
      <c r="Z4610">
        <f>VLOOKUP($Y4610, NFLGames!$H$11:$K$555,2,FALSE)</f>
        <v>2020</v>
      </c>
      <c r="AA4610">
        <f>VLOOKUP($Y4610, NFLGames!$H$11:$K$555,3,FALSE)</f>
        <v>12</v>
      </c>
      <c r="AB4610" s="6">
        <f>IF(A4611=0, 0, AH4611-tbl_pbp[[#This Row],[Saints Win %]])</f>
        <v>2.0000000000000018E-3</v>
      </c>
      <c r="AE4610">
        <f>ABS(tbl_pbp[[#This Row],[play.homeScore]]-tbl_pbp[[#This Row],[play.awayScore]])</f>
        <v>21</v>
      </c>
      <c r="AF4610">
        <f>IF(tbl_pbp[[#This Row],[Play Saints Win % Increase]]&gt;=$AF$4,1,0)</f>
        <v>0</v>
      </c>
      <c r="AG4610" t="str">
        <f>VLOOKUP(tbl_pbp[[#This Row],[gameId]], games!$B$2:$T$40, 9, FALSE)</f>
        <v>new-orleans-saints</v>
      </c>
      <c r="AH4610" s="5">
        <f>IF(tbl_pbp[[#This Row],[AwayTeam]] &lt;&gt; "new-orleans-saints", tbl_pbp[[#This Row],[homeWinPercentage]], 1-tbl_pbp[[#This Row],[homeWinPercentage]])</f>
        <v>0.996</v>
      </c>
      <c r="AI4610" s="13">
        <f>tbl_pbp[[#This Row],[Kamara]]*tbl_pbp[[#This Row],[Impactful Play]]</f>
        <v>0</v>
      </c>
      <c r="AJ4610" s="13">
        <f>tbl_pbp[[#This Row],[Thomas]]*tbl_pbp[[#This Row],[Impactful Play]]</f>
        <v>0</v>
      </c>
      <c r="AK4610" s="13" t="str">
        <f>VLOOKUP(tbl_pbp[[#This Row],[Play Saints Win % Increase]], tbl_impact[],3,TRUE)</f>
        <v>Scented (0 to +5%)</v>
      </c>
    </row>
    <row r="4611" spans="1:37">
      <c r="A4611" s="1">
        <v>115</v>
      </c>
      <c r="B4611" s="5">
        <v>2E-3</v>
      </c>
      <c r="C4611" t="s">
        <v>6064</v>
      </c>
      <c r="D4611">
        <v>0</v>
      </c>
      <c r="E4611">
        <v>0</v>
      </c>
      <c r="F4611">
        <v>4</v>
      </c>
      <c r="G4611">
        <v>3</v>
      </c>
      <c r="H4611">
        <v>24</v>
      </c>
      <c r="I4611">
        <v>12</v>
      </c>
      <c r="J4611">
        <v>35</v>
      </c>
      <c r="K4611" t="s">
        <v>167</v>
      </c>
      <c r="L4611">
        <v>3</v>
      </c>
      <c r="M4611">
        <v>65</v>
      </c>
      <c r="N4611" t="s">
        <v>6065</v>
      </c>
      <c r="O4611" t="s">
        <v>1192</v>
      </c>
      <c r="P4611" t="s">
        <v>167</v>
      </c>
      <c r="Q4611" t="s">
        <v>168</v>
      </c>
      <c r="S4611" t="s">
        <v>201</v>
      </c>
      <c r="T4611" t="s">
        <v>5773</v>
      </c>
      <c r="U4611" t="s">
        <v>6066</v>
      </c>
      <c r="V4611" t="s">
        <v>5720</v>
      </c>
      <c r="X4611" t="str">
        <f>VLOOKUP(pbp!V1844, games!$B$2:$R$40, 3, FALSE)</f>
        <v>2019-11-24T18:00Z</v>
      </c>
      <c r="Y4611">
        <f>VLOOKUP(1*V4611,NFLGames!$H$11:$H$555,1,FALSE)</f>
        <v>401220215</v>
      </c>
      <c r="Z4611">
        <f>VLOOKUP($Y4611, NFLGames!$H$11:$K$555,2,FALSE)</f>
        <v>2020</v>
      </c>
      <c r="AA4611">
        <f>VLOOKUP($Y4611, NFLGames!$H$11:$K$555,3,FALSE)</f>
        <v>12</v>
      </c>
      <c r="AB4611" s="6">
        <f>IF(A4612=0, 0, AH4612-tbl_pbp[[#This Row],[Saints Win %]])</f>
        <v>0</v>
      </c>
      <c r="AE4611">
        <f>ABS(tbl_pbp[[#This Row],[play.homeScore]]-tbl_pbp[[#This Row],[play.awayScore]])</f>
        <v>21</v>
      </c>
      <c r="AF4611">
        <f>IF(tbl_pbp[[#This Row],[Play Saints Win % Increase]]&gt;=$AF$4,1,0)</f>
        <v>0</v>
      </c>
      <c r="AG4611" t="str">
        <f>VLOOKUP(tbl_pbp[[#This Row],[gameId]], games!$B$2:$T$40, 9, FALSE)</f>
        <v>new-orleans-saints</v>
      </c>
      <c r="AH4611" s="5">
        <f>IF(tbl_pbp[[#This Row],[AwayTeam]] &lt;&gt; "new-orleans-saints", tbl_pbp[[#This Row],[homeWinPercentage]], 1-tbl_pbp[[#This Row],[homeWinPercentage]])</f>
        <v>0.998</v>
      </c>
      <c r="AI4611" s="13">
        <f>tbl_pbp[[#This Row],[Kamara]]*tbl_pbp[[#This Row],[Impactful Play]]</f>
        <v>0</v>
      </c>
      <c r="AJ4611" s="13">
        <f>tbl_pbp[[#This Row],[Thomas]]*tbl_pbp[[#This Row],[Impactful Play]]</f>
        <v>0</v>
      </c>
      <c r="AK4611" s="13" t="str">
        <f>VLOOKUP(tbl_pbp[[#This Row],[Play Saints Win % Increase]], tbl_impact[],3,TRUE)</f>
        <v>Scented (0 to +5%)</v>
      </c>
    </row>
    <row r="4612" spans="1:37">
      <c r="A4612" s="1">
        <v>116</v>
      </c>
      <c r="B4612" s="5">
        <v>2E-3</v>
      </c>
      <c r="C4612" t="s">
        <v>6067</v>
      </c>
      <c r="D4612">
        <v>0</v>
      </c>
      <c r="E4612">
        <v>0</v>
      </c>
      <c r="F4612">
        <v>4</v>
      </c>
      <c r="G4612">
        <v>3</v>
      </c>
      <c r="H4612">
        <v>24</v>
      </c>
      <c r="I4612">
        <v>13</v>
      </c>
      <c r="J4612">
        <v>34</v>
      </c>
      <c r="K4612" t="s">
        <v>167</v>
      </c>
      <c r="L4612">
        <v>4</v>
      </c>
      <c r="M4612">
        <v>66</v>
      </c>
      <c r="N4612" t="s">
        <v>6068</v>
      </c>
      <c r="O4612" t="s">
        <v>445</v>
      </c>
      <c r="P4612" t="s">
        <v>66</v>
      </c>
      <c r="Q4612" t="s">
        <v>67</v>
      </c>
      <c r="R4612" t="s">
        <v>68</v>
      </c>
      <c r="S4612" t="s">
        <v>948</v>
      </c>
      <c r="T4612" t="s">
        <v>5831</v>
      </c>
      <c r="U4612" t="s">
        <v>6069</v>
      </c>
      <c r="V4612" t="s">
        <v>5720</v>
      </c>
      <c r="X4612" t="str">
        <f>VLOOKUP(pbp!V1845, games!$B$2:$R$40, 3, FALSE)</f>
        <v>2019-11-24T18:00Z</v>
      </c>
      <c r="Y4612">
        <f>VLOOKUP(1*V4612,NFLGames!$H$11:$H$555,1,FALSE)</f>
        <v>401220215</v>
      </c>
      <c r="Z4612">
        <f>VLOOKUP($Y4612, NFLGames!$H$11:$K$555,2,FALSE)</f>
        <v>2020</v>
      </c>
      <c r="AA4612">
        <f>VLOOKUP($Y4612, NFLGames!$H$11:$K$555,3,FALSE)</f>
        <v>12</v>
      </c>
      <c r="AB4612" s="6">
        <f>IF(A4613=0, 0, AH4613-tbl_pbp[[#This Row],[Saints Win %]])</f>
        <v>-4.0000000000000036E-3</v>
      </c>
      <c r="AE4612">
        <f>ABS(tbl_pbp[[#This Row],[play.homeScore]]-tbl_pbp[[#This Row],[play.awayScore]])</f>
        <v>21</v>
      </c>
      <c r="AF4612">
        <f>IF(tbl_pbp[[#This Row],[Play Saints Win % Increase]]&gt;=$AF$4,1,0)</f>
        <v>0</v>
      </c>
      <c r="AG4612" t="str">
        <f>VLOOKUP(tbl_pbp[[#This Row],[gameId]], games!$B$2:$T$40, 9, FALSE)</f>
        <v>new-orleans-saints</v>
      </c>
      <c r="AH4612" s="5">
        <f>IF(tbl_pbp[[#This Row],[AwayTeam]] &lt;&gt; "new-orleans-saints", tbl_pbp[[#This Row],[homeWinPercentage]], 1-tbl_pbp[[#This Row],[homeWinPercentage]])</f>
        <v>0.998</v>
      </c>
      <c r="AI4612" s="13">
        <f>tbl_pbp[[#This Row],[Kamara]]*tbl_pbp[[#This Row],[Impactful Play]]</f>
        <v>0</v>
      </c>
      <c r="AJ4612" s="13">
        <f>tbl_pbp[[#This Row],[Thomas]]*tbl_pbp[[#This Row],[Impactful Play]]</f>
        <v>0</v>
      </c>
      <c r="AK4612" s="13" t="str">
        <f>VLOOKUP(tbl_pbp[[#This Row],[Play Saints Win % Increase]], tbl_impact[],3,TRUE)</f>
        <v>Bad (0 to -5%)</v>
      </c>
    </row>
    <row r="4613" spans="1:37">
      <c r="A4613" s="1">
        <v>117</v>
      </c>
      <c r="B4613" s="5">
        <v>6.0000000000000001E-3</v>
      </c>
      <c r="C4613" t="s">
        <v>6070</v>
      </c>
      <c r="D4613">
        <v>0</v>
      </c>
      <c r="E4613">
        <v>0</v>
      </c>
      <c r="F4613">
        <v>4</v>
      </c>
      <c r="G4613">
        <v>3</v>
      </c>
      <c r="H4613">
        <v>24</v>
      </c>
      <c r="I4613">
        <v>10</v>
      </c>
      <c r="J4613">
        <v>77</v>
      </c>
      <c r="K4613" t="s">
        <v>29</v>
      </c>
      <c r="L4613">
        <v>1</v>
      </c>
      <c r="M4613">
        <v>77</v>
      </c>
      <c r="N4613" t="s">
        <v>6071</v>
      </c>
      <c r="O4613" t="s">
        <v>445</v>
      </c>
      <c r="P4613" t="s">
        <v>45</v>
      </c>
      <c r="Q4613" t="s">
        <v>46</v>
      </c>
      <c r="R4613" t="s">
        <v>47</v>
      </c>
      <c r="S4613" t="s">
        <v>33</v>
      </c>
      <c r="T4613" t="s">
        <v>217</v>
      </c>
      <c r="U4613" t="s">
        <v>218</v>
      </c>
      <c r="V4613" t="s">
        <v>5720</v>
      </c>
      <c r="X4613" t="str">
        <f>VLOOKUP(pbp!V1846, games!$B$2:$R$40, 3, FALSE)</f>
        <v>2019-11-24T18:00Z</v>
      </c>
      <c r="Y4613">
        <f>VLOOKUP(1*V4613,NFLGames!$H$11:$H$555,1,FALSE)</f>
        <v>401220215</v>
      </c>
      <c r="Z4613">
        <f>VLOOKUP($Y4613, NFLGames!$H$11:$K$555,2,FALSE)</f>
        <v>2020</v>
      </c>
      <c r="AA4613">
        <f>VLOOKUP($Y4613, NFLGames!$H$11:$K$555,3,FALSE)</f>
        <v>12</v>
      </c>
      <c r="AB4613" s="6">
        <f>IF(A4614=0, 0, AH4614-tbl_pbp[[#This Row],[Saints Win %]])</f>
        <v>4.0000000000000036E-3</v>
      </c>
      <c r="AE4613">
        <f>ABS(tbl_pbp[[#This Row],[play.homeScore]]-tbl_pbp[[#This Row],[play.awayScore]])</f>
        <v>21</v>
      </c>
      <c r="AF4613">
        <f>IF(tbl_pbp[[#This Row],[Play Saints Win % Increase]]&gt;=$AF$4,1,0)</f>
        <v>0</v>
      </c>
      <c r="AG4613" t="str">
        <f>VLOOKUP(tbl_pbp[[#This Row],[gameId]], games!$B$2:$T$40, 9, FALSE)</f>
        <v>new-orleans-saints</v>
      </c>
      <c r="AH4613" s="5">
        <f>IF(tbl_pbp[[#This Row],[AwayTeam]] &lt;&gt; "new-orleans-saints", tbl_pbp[[#This Row],[homeWinPercentage]], 1-tbl_pbp[[#This Row],[homeWinPercentage]])</f>
        <v>0.99399999999999999</v>
      </c>
      <c r="AI4613" s="13">
        <f>tbl_pbp[[#This Row],[Kamara]]*tbl_pbp[[#This Row],[Impactful Play]]</f>
        <v>0</v>
      </c>
      <c r="AJ4613" s="13">
        <f>tbl_pbp[[#This Row],[Thomas]]*tbl_pbp[[#This Row],[Impactful Play]]</f>
        <v>0</v>
      </c>
      <c r="AK4613" s="13" t="str">
        <f>VLOOKUP(tbl_pbp[[#This Row],[Play Saints Win % Increase]], tbl_impact[],3,TRUE)</f>
        <v>Scented (0 to +5%)</v>
      </c>
    </row>
    <row r="4614" spans="1:37">
      <c r="A4614" s="1">
        <v>118</v>
      </c>
      <c r="B4614" s="5">
        <v>2E-3</v>
      </c>
      <c r="C4614" t="s">
        <v>6072</v>
      </c>
      <c r="D4614">
        <v>0</v>
      </c>
      <c r="E4614">
        <v>0</v>
      </c>
      <c r="F4614">
        <v>4</v>
      </c>
      <c r="G4614">
        <v>3</v>
      </c>
      <c r="H4614">
        <v>24</v>
      </c>
      <c r="I4614">
        <v>7</v>
      </c>
      <c r="J4614">
        <v>74</v>
      </c>
      <c r="K4614" t="s">
        <v>29</v>
      </c>
      <c r="L4614">
        <v>2</v>
      </c>
      <c r="M4614">
        <v>74</v>
      </c>
      <c r="N4614" t="s">
        <v>6073</v>
      </c>
      <c r="O4614" t="s">
        <v>5744</v>
      </c>
      <c r="P4614" t="s">
        <v>45</v>
      </c>
      <c r="Q4614" t="s">
        <v>46</v>
      </c>
      <c r="R4614" t="s">
        <v>47</v>
      </c>
      <c r="S4614" t="s">
        <v>220</v>
      </c>
      <c r="T4614" t="s">
        <v>221</v>
      </c>
      <c r="U4614" t="s">
        <v>222</v>
      </c>
      <c r="V4614" t="s">
        <v>5720</v>
      </c>
      <c r="X4614" t="str">
        <f>VLOOKUP(pbp!V1847, games!$B$2:$R$40, 3, FALSE)</f>
        <v>2019-11-24T18:00Z</v>
      </c>
      <c r="Y4614">
        <f>VLOOKUP(1*V4614,NFLGames!$H$11:$H$555,1,FALSE)</f>
        <v>401220215</v>
      </c>
      <c r="Z4614">
        <f>VLOOKUP($Y4614, NFLGames!$H$11:$K$555,2,FALSE)</f>
        <v>2020</v>
      </c>
      <c r="AA4614">
        <f>VLOOKUP($Y4614, NFLGames!$H$11:$K$555,3,FALSE)</f>
        <v>12</v>
      </c>
      <c r="AB4614" s="6">
        <f>IF(A4615=0, 0, AH4615-tbl_pbp[[#This Row],[Saints Win %]])</f>
        <v>1.0000000000000009E-3</v>
      </c>
      <c r="AE4614">
        <f>ABS(tbl_pbp[[#This Row],[play.homeScore]]-tbl_pbp[[#This Row],[play.awayScore]])</f>
        <v>21</v>
      </c>
      <c r="AF4614">
        <f>IF(tbl_pbp[[#This Row],[Play Saints Win % Increase]]&gt;=$AF$4,1,0)</f>
        <v>0</v>
      </c>
      <c r="AG4614" t="str">
        <f>VLOOKUP(tbl_pbp[[#This Row],[gameId]], games!$B$2:$T$40, 9, FALSE)</f>
        <v>new-orleans-saints</v>
      </c>
      <c r="AH4614" s="5">
        <f>IF(tbl_pbp[[#This Row],[AwayTeam]] &lt;&gt; "new-orleans-saints", tbl_pbp[[#This Row],[homeWinPercentage]], 1-tbl_pbp[[#This Row],[homeWinPercentage]])</f>
        <v>0.998</v>
      </c>
      <c r="AI4614" s="13">
        <f>tbl_pbp[[#This Row],[Kamara]]*tbl_pbp[[#This Row],[Impactful Play]]</f>
        <v>0</v>
      </c>
      <c r="AJ4614" s="13">
        <f>tbl_pbp[[#This Row],[Thomas]]*tbl_pbp[[#This Row],[Impactful Play]]</f>
        <v>0</v>
      </c>
      <c r="AK4614" s="13" t="str">
        <f>VLOOKUP(tbl_pbp[[#This Row],[Play Saints Win % Increase]], tbl_impact[],3,TRUE)</f>
        <v>Scented (0 to +5%)</v>
      </c>
    </row>
    <row r="4615" spans="1:37">
      <c r="A4615" s="1">
        <v>119</v>
      </c>
      <c r="B4615" s="5">
        <v>1E-3</v>
      </c>
      <c r="C4615" t="s">
        <v>6074</v>
      </c>
      <c r="D4615">
        <v>0</v>
      </c>
      <c r="E4615">
        <v>0</v>
      </c>
      <c r="F4615">
        <v>4</v>
      </c>
      <c r="G4615">
        <v>3</v>
      </c>
      <c r="H4615">
        <v>24</v>
      </c>
      <c r="I4615">
        <v>7</v>
      </c>
      <c r="J4615">
        <v>74</v>
      </c>
      <c r="K4615" t="s">
        <v>29</v>
      </c>
      <c r="L4615">
        <v>3</v>
      </c>
      <c r="M4615">
        <v>74</v>
      </c>
      <c r="N4615" t="s">
        <v>6075</v>
      </c>
      <c r="O4615" t="s">
        <v>1212</v>
      </c>
      <c r="P4615" t="s">
        <v>30</v>
      </c>
      <c r="Q4615" t="s">
        <v>31</v>
      </c>
      <c r="R4615" t="s">
        <v>32</v>
      </c>
      <c r="S4615" t="s">
        <v>212</v>
      </c>
      <c r="T4615" t="s">
        <v>221</v>
      </c>
      <c r="U4615" t="s">
        <v>224</v>
      </c>
      <c r="V4615" t="s">
        <v>5720</v>
      </c>
      <c r="X4615" t="str">
        <f>VLOOKUP(pbp!V1848, games!$B$2:$R$40, 3, FALSE)</f>
        <v>2019-11-24T18:00Z</v>
      </c>
      <c r="Y4615">
        <f>VLOOKUP(1*V4615,NFLGames!$H$11:$H$555,1,FALSE)</f>
        <v>401220215</v>
      </c>
      <c r="Z4615">
        <f>VLOOKUP($Y4615, NFLGames!$H$11:$K$555,2,FALSE)</f>
        <v>2020</v>
      </c>
      <c r="AA4615">
        <f>VLOOKUP($Y4615, NFLGames!$H$11:$K$555,3,FALSE)</f>
        <v>12</v>
      </c>
      <c r="AB4615" s="6">
        <f>IF(A4616=0, 0, AH4616-tbl_pbp[[#This Row],[Saints Win %]])</f>
        <v>0</v>
      </c>
      <c r="AE4615">
        <f>ABS(tbl_pbp[[#This Row],[play.homeScore]]-tbl_pbp[[#This Row],[play.awayScore]])</f>
        <v>21</v>
      </c>
      <c r="AF4615">
        <f>IF(tbl_pbp[[#This Row],[Play Saints Win % Increase]]&gt;=$AF$4,1,0)</f>
        <v>0</v>
      </c>
      <c r="AG4615" t="str">
        <f>VLOOKUP(tbl_pbp[[#This Row],[gameId]], games!$B$2:$T$40, 9, FALSE)</f>
        <v>new-orleans-saints</v>
      </c>
      <c r="AH4615" s="5">
        <f>IF(tbl_pbp[[#This Row],[AwayTeam]] &lt;&gt; "new-orleans-saints", tbl_pbp[[#This Row],[homeWinPercentage]], 1-tbl_pbp[[#This Row],[homeWinPercentage]])</f>
        <v>0.999</v>
      </c>
      <c r="AI4615" s="13">
        <f>tbl_pbp[[#This Row],[Kamara]]*tbl_pbp[[#This Row],[Impactful Play]]</f>
        <v>0</v>
      </c>
      <c r="AJ4615" s="13">
        <f>tbl_pbp[[#This Row],[Thomas]]*tbl_pbp[[#This Row],[Impactful Play]]</f>
        <v>0</v>
      </c>
      <c r="AK4615" s="13" t="str">
        <f>VLOOKUP(tbl_pbp[[#This Row],[Play Saints Win % Increase]], tbl_impact[],3,TRUE)</f>
        <v>Scented (0 to +5%)</v>
      </c>
    </row>
    <row r="4616" spans="1:37">
      <c r="A4616" s="1">
        <v>120</v>
      </c>
      <c r="B4616" s="5">
        <v>1E-3</v>
      </c>
      <c r="C4616" t="s">
        <v>6076</v>
      </c>
      <c r="D4616">
        <v>0</v>
      </c>
      <c r="E4616">
        <v>0</v>
      </c>
      <c r="F4616">
        <v>4</v>
      </c>
      <c r="G4616">
        <v>3</v>
      </c>
      <c r="H4616">
        <v>24</v>
      </c>
      <c r="I4616">
        <v>10</v>
      </c>
      <c r="J4616">
        <v>54</v>
      </c>
      <c r="K4616" t="s">
        <v>29</v>
      </c>
      <c r="L4616">
        <v>1</v>
      </c>
      <c r="M4616">
        <v>54</v>
      </c>
      <c r="N4616" t="s">
        <v>6077</v>
      </c>
      <c r="O4616" t="s">
        <v>6078</v>
      </c>
      <c r="P4616" t="s">
        <v>45</v>
      </c>
      <c r="Q4616" t="s">
        <v>46</v>
      </c>
      <c r="R4616" t="s">
        <v>47</v>
      </c>
      <c r="S4616" t="s">
        <v>33</v>
      </c>
      <c r="T4616" t="s">
        <v>435</v>
      </c>
      <c r="U4616" t="s">
        <v>623</v>
      </c>
      <c r="V4616" t="s">
        <v>5720</v>
      </c>
      <c r="X4616" t="str">
        <f>VLOOKUP(pbp!V1849, games!$B$2:$R$40, 3, FALSE)</f>
        <v>2019-11-24T18:00Z</v>
      </c>
      <c r="Y4616">
        <f>VLOOKUP(1*V4616,NFLGames!$H$11:$H$555,1,FALSE)</f>
        <v>401220215</v>
      </c>
      <c r="Z4616">
        <f>VLOOKUP($Y4616, NFLGames!$H$11:$K$555,2,FALSE)</f>
        <v>2020</v>
      </c>
      <c r="AA4616">
        <f>VLOOKUP($Y4616, NFLGames!$H$11:$K$555,3,FALSE)</f>
        <v>12</v>
      </c>
      <c r="AB4616" s="6">
        <f>IF(A4617=0, 0, AH4617-tbl_pbp[[#This Row],[Saints Win %]])</f>
        <v>0</v>
      </c>
      <c r="AE4616">
        <f>ABS(tbl_pbp[[#This Row],[play.homeScore]]-tbl_pbp[[#This Row],[play.awayScore]])</f>
        <v>21</v>
      </c>
      <c r="AF4616">
        <f>IF(tbl_pbp[[#This Row],[Play Saints Win % Increase]]&gt;=$AF$4,1,0)</f>
        <v>0</v>
      </c>
      <c r="AG4616" t="str">
        <f>VLOOKUP(tbl_pbp[[#This Row],[gameId]], games!$B$2:$T$40, 9, FALSE)</f>
        <v>new-orleans-saints</v>
      </c>
      <c r="AH4616" s="5">
        <f>IF(tbl_pbp[[#This Row],[AwayTeam]] &lt;&gt; "new-orleans-saints", tbl_pbp[[#This Row],[homeWinPercentage]], 1-tbl_pbp[[#This Row],[homeWinPercentage]])</f>
        <v>0.999</v>
      </c>
      <c r="AI4616" s="13">
        <f>tbl_pbp[[#This Row],[Kamara]]*tbl_pbp[[#This Row],[Impactful Play]]</f>
        <v>0</v>
      </c>
      <c r="AJ4616" s="13">
        <f>tbl_pbp[[#This Row],[Thomas]]*tbl_pbp[[#This Row],[Impactful Play]]</f>
        <v>0</v>
      </c>
      <c r="AK4616" s="13" t="str">
        <f>VLOOKUP(tbl_pbp[[#This Row],[Play Saints Win % Increase]], tbl_impact[],3,TRUE)</f>
        <v>Scented (0 to +5%)</v>
      </c>
    </row>
    <row r="4617" spans="1:37">
      <c r="A4617" s="1">
        <v>121</v>
      </c>
      <c r="B4617" s="5">
        <v>1E-3</v>
      </c>
      <c r="C4617" t="s">
        <v>6079</v>
      </c>
      <c r="D4617">
        <v>0</v>
      </c>
      <c r="E4617">
        <v>0</v>
      </c>
      <c r="F4617">
        <v>4</v>
      </c>
      <c r="G4617">
        <v>3</v>
      </c>
      <c r="H4617">
        <v>24</v>
      </c>
      <c r="I4617">
        <v>9</v>
      </c>
      <c r="J4617">
        <v>53</v>
      </c>
      <c r="K4617" t="s">
        <v>29</v>
      </c>
      <c r="L4617">
        <v>2</v>
      </c>
      <c r="M4617">
        <v>53</v>
      </c>
      <c r="N4617" t="s">
        <v>6080</v>
      </c>
      <c r="O4617" t="s">
        <v>1649</v>
      </c>
      <c r="P4617" t="s">
        <v>45</v>
      </c>
      <c r="Q4617" t="s">
        <v>46</v>
      </c>
      <c r="R4617" t="s">
        <v>47</v>
      </c>
      <c r="S4617" t="s">
        <v>210</v>
      </c>
      <c r="T4617" t="s">
        <v>2150</v>
      </c>
      <c r="U4617" t="s">
        <v>2720</v>
      </c>
      <c r="V4617" t="s">
        <v>5720</v>
      </c>
      <c r="X4617" t="str">
        <f>VLOOKUP(pbp!V1850, games!$B$2:$R$40, 3, FALSE)</f>
        <v>2019-11-24T18:00Z</v>
      </c>
      <c r="Y4617">
        <f>VLOOKUP(1*V4617,NFLGames!$H$11:$H$555,1,FALSE)</f>
        <v>401220215</v>
      </c>
      <c r="Z4617">
        <f>VLOOKUP($Y4617, NFLGames!$H$11:$K$555,2,FALSE)</f>
        <v>2020</v>
      </c>
      <c r="AA4617">
        <f>VLOOKUP($Y4617, NFLGames!$H$11:$K$555,3,FALSE)</f>
        <v>12</v>
      </c>
      <c r="AB4617" s="6">
        <f>IF(A4618=0, 0, AH4618-tbl_pbp[[#This Row],[Saints Win %]])</f>
        <v>0</v>
      </c>
      <c r="AE4617">
        <f>ABS(tbl_pbp[[#This Row],[play.homeScore]]-tbl_pbp[[#This Row],[play.awayScore]])</f>
        <v>21</v>
      </c>
      <c r="AF4617">
        <f>IF(tbl_pbp[[#This Row],[Play Saints Win % Increase]]&gt;=$AF$4,1,0)</f>
        <v>0</v>
      </c>
      <c r="AG4617" t="str">
        <f>VLOOKUP(tbl_pbp[[#This Row],[gameId]], games!$B$2:$T$40, 9, FALSE)</f>
        <v>new-orleans-saints</v>
      </c>
      <c r="AH4617" s="5">
        <f>IF(tbl_pbp[[#This Row],[AwayTeam]] &lt;&gt; "new-orleans-saints", tbl_pbp[[#This Row],[homeWinPercentage]], 1-tbl_pbp[[#This Row],[homeWinPercentage]])</f>
        <v>0.999</v>
      </c>
      <c r="AI4617" s="13">
        <f>tbl_pbp[[#This Row],[Kamara]]*tbl_pbp[[#This Row],[Impactful Play]]</f>
        <v>0</v>
      </c>
      <c r="AJ4617" s="13">
        <f>tbl_pbp[[#This Row],[Thomas]]*tbl_pbp[[#This Row],[Impactful Play]]</f>
        <v>0</v>
      </c>
      <c r="AK4617" s="13" t="str">
        <f>VLOOKUP(tbl_pbp[[#This Row],[Play Saints Win % Increase]], tbl_impact[],3,TRUE)</f>
        <v>Scented (0 to +5%)</v>
      </c>
    </row>
    <row r="4618" spans="1:37">
      <c r="A4618" s="1">
        <v>122</v>
      </c>
      <c r="B4618" s="5">
        <v>1E-3</v>
      </c>
      <c r="C4618" t="s">
        <v>6081</v>
      </c>
      <c r="D4618">
        <v>0</v>
      </c>
      <c r="E4618">
        <v>0</v>
      </c>
      <c r="F4618">
        <v>4</v>
      </c>
      <c r="G4618">
        <v>3</v>
      </c>
      <c r="H4618">
        <v>24</v>
      </c>
      <c r="I4618">
        <v>1</v>
      </c>
      <c r="J4618">
        <v>45</v>
      </c>
      <c r="K4618" t="s">
        <v>29</v>
      </c>
      <c r="L4618">
        <v>3</v>
      </c>
      <c r="M4618">
        <v>45</v>
      </c>
      <c r="N4618" t="s">
        <v>6082</v>
      </c>
      <c r="O4618" t="s">
        <v>6083</v>
      </c>
      <c r="P4618" t="s">
        <v>45</v>
      </c>
      <c r="Q4618" t="s">
        <v>46</v>
      </c>
      <c r="R4618" t="s">
        <v>47</v>
      </c>
      <c r="S4618" t="s">
        <v>54</v>
      </c>
      <c r="T4618" t="s">
        <v>5926</v>
      </c>
      <c r="U4618" t="s">
        <v>5927</v>
      </c>
      <c r="V4618" t="s">
        <v>5720</v>
      </c>
      <c r="X4618" t="str">
        <f>VLOOKUP(pbp!V1851, games!$B$2:$R$40, 3, FALSE)</f>
        <v>2019-11-24T18:00Z</v>
      </c>
      <c r="Y4618">
        <f>VLOOKUP(1*V4618,NFLGames!$H$11:$H$555,1,FALSE)</f>
        <v>401220215</v>
      </c>
      <c r="Z4618">
        <f>VLOOKUP($Y4618, NFLGames!$H$11:$K$555,2,FALSE)</f>
        <v>2020</v>
      </c>
      <c r="AA4618">
        <f>VLOOKUP($Y4618, NFLGames!$H$11:$K$555,3,FALSE)</f>
        <v>12</v>
      </c>
      <c r="AB4618" s="6">
        <f>IF(A4619=0, 0, AH4619-tbl_pbp[[#This Row],[Saints Win %]])</f>
        <v>0</v>
      </c>
      <c r="AC4618">
        <v>1</v>
      </c>
      <c r="AE4618">
        <f>ABS(tbl_pbp[[#This Row],[play.homeScore]]-tbl_pbp[[#This Row],[play.awayScore]])</f>
        <v>21</v>
      </c>
      <c r="AF4618">
        <f>IF(tbl_pbp[[#This Row],[Play Saints Win % Increase]]&gt;=$AF$4,1,0)</f>
        <v>0</v>
      </c>
      <c r="AG4618" t="str">
        <f>VLOOKUP(tbl_pbp[[#This Row],[gameId]], games!$B$2:$T$40, 9, FALSE)</f>
        <v>new-orleans-saints</v>
      </c>
      <c r="AH4618" s="5">
        <f>IF(tbl_pbp[[#This Row],[AwayTeam]] &lt;&gt; "new-orleans-saints", tbl_pbp[[#This Row],[homeWinPercentage]], 1-tbl_pbp[[#This Row],[homeWinPercentage]])</f>
        <v>0.999</v>
      </c>
      <c r="AI4618" s="13">
        <f>tbl_pbp[[#This Row],[Kamara]]*tbl_pbp[[#This Row],[Impactful Play]]</f>
        <v>0</v>
      </c>
      <c r="AJ4618" s="13">
        <f>tbl_pbp[[#This Row],[Thomas]]*tbl_pbp[[#This Row],[Impactful Play]]</f>
        <v>0</v>
      </c>
      <c r="AK4618" s="13" t="str">
        <f>VLOOKUP(tbl_pbp[[#This Row],[Play Saints Win % Increase]], tbl_impact[],3,TRUE)</f>
        <v>Scented (0 to +5%)</v>
      </c>
    </row>
    <row r="4619" spans="1:37">
      <c r="A4619" s="1">
        <v>123</v>
      </c>
      <c r="B4619" s="5">
        <v>1E-3</v>
      </c>
      <c r="C4619" t="s">
        <v>6084</v>
      </c>
      <c r="D4619">
        <v>0</v>
      </c>
      <c r="E4619">
        <v>0</v>
      </c>
      <c r="F4619">
        <v>4</v>
      </c>
      <c r="G4619">
        <v>3</v>
      </c>
      <c r="H4619">
        <v>24</v>
      </c>
      <c r="I4619">
        <v>10</v>
      </c>
      <c r="J4619">
        <v>42</v>
      </c>
      <c r="K4619" t="s">
        <v>29</v>
      </c>
      <c r="L4619">
        <v>1</v>
      </c>
      <c r="M4619">
        <v>42</v>
      </c>
      <c r="N4619" t="s">
        <v>6085</v>
      </c>
      <c r="O4619" t="s">
        <v>3780</v>
      </c>
      <c r="P4619" t="s">
        <v>124</v>
      </c>
      <c r="Q4619" t="s">
        <v>125</v>
      </c>
      <c r="R4619" t="s">
        <v>126</v>
      </c>
      <c r="V4619" t="s">
        <v>5720</v>
      </c>
      <c r="X4619" t="str">
        <f>VLOOKUP(pbp!V1852, games!$B$2:$R$40, 3, FALSE)</f>
        <v>2019-11-24T18:00Z</v>
      </c>
      <c r="Y4619">
        <f>VLOOKUP(1*V4619,NFLGames!$H$11:$H$555,1,FALSE)</f>
        <v>401220215</v>
      </c>
      <c r="Z4619">
        <f>VLOOKUP($Y4619, NFLGames!$H$11:$K$555,2,FALSE)</f>
        <v>2020</v>
      </c>
      <c r="AA4619">
        <f>VLOOKUP($Y4619, NFLGames!$H$11:$K$555,3,FALSE)</f>
        <v>12</v>
      </c>
      <c r="AB4619" s="6">
        <f>IF(A4620=0, 0, AH4620-tbl_pbp[[#This Row],[Saints Win %]])</f>
        <v>0</v>
      </c>
      <c r="AE4619">
        <f>ABS(tbl_pbp[[#This Row],[play.homeScore]]-tbl_pbp[[#This Row],[play.awayScore]])</f>
        <v>21</v>
      </c>
      <c r="AF4619">
        <f>IF(tbl_pbp[[#This Row],[Play Saints Win % Increase]]&gt;=$AF$4,1,0)</f>
        <v>0</v>
      </c>
      <c r="AG4619" t="str">
        <f>VLOOKUP(tbl_pbp[[#This Row],[gameId]], games!$B$2:$T$40, 9, FALSE)</f>
        <v>new-orleans-saints</v>
      </c>
      <c r="AH4619" s="5">
        <f>IF(tbl_pbp[[#This Row],[AwayTeam]] &lt;&gt; "new-orleans-saints", tbl_pbp[[#This Row],[homeWinPercentage]], 1-tbl_pbp[[#This Row],[homeWinPercentage]])</f>
        <v>0.999</v>
      </c>
      <c r="AI4619" s="13">
        <f>tbl_pbp[[#This Row],[Kamara]]*tbl_pbp[[#This Row],[Impactful Play]]</f>
        <v>0</v>
      </c>
      <c r="AJ4619" s="13">
        <f>tbl_pbp[[#This Row],[Thomas]]*tbl_pbp[[#This Row],[Impactful Play]]</f>
        <v>0</v>
      </c>
      <c r="AK4619" s="13" t="str">
        <f>VLOOKUP(tbl_pbp[[#This Row],[Play Saints Win % Increase]], tbl_impact[],3,TRUE)</f>
        <v>Scented (0 to +5%)</v>
      </c>
    </row>
    <row r="4620" spans="1:37">
      <c r="A4620" s="1">
        <v>124</v>
      </c>
      <c r="B4620" s="5">
        <v>1E-3</v>
      </c>
      <c r="C4620" t="s">
        <v>6086</v>
      </c>
      <c r="D4620">
        <v>0</v>
      </c>
      <c r="E4620">
        <v>0</v>
      </c>
      <c r="F4620">
        <v>4</v>
      </c>
      <c r="G4620">
        <v>3</v>
      </c>
      <c r="H4620">
        <v>24</v>
      </c>
      <c r="I4620">
        <v>10</v>
      </c>
      <c r="J4620">
        <v>42</v>
      </c>
      <c r="K4620" t="s">
        <v>29</v>
      </c>
      <c r="L4620">
        <v>1</v>
      </c>
      <c r="M4620">
        <v>42</v>
      </c>
      <c r="N4620" t="s">
        <v>6087</v>
      </c>
      <c r="O4620" t="s">
        <v>3780</v>
      </c>
      <c r="P4620" t="s">
        <v>30</v>
      </c>
      <c r="Q4620" t="s">
        <v>31</v>
      </c>
      <c r="R4620" t="s">
        <v>32</v>
      </c>
      <c r="S4620" t="s">
        <v>33</v>
      </c>
      <c r="T4620" t="s">
        <v>5922</v>
      </c>
      <c r="U4620" t="s">
        <v>6088</v>
      </c>
      <c r="V4620" t="s">
        <v>5720</v>
      </c>
      <c r="X4620" t="str">
        <f>VLOOKUP(pbp!V1853, games!$B$2:$R$40, 3, FALSE)</f>
        <v>2019-11-24T18:00Z</v>
      </c>
      <c r="Y4620">
        <f>VLOOKUP(1*V4620,NFLGames!$H$11:$H$555,1,FALSE)</f>
        <v>401220215</v>
      </c>
      <c r="Z4620">
        <f>VLOOKUP($Y4620, NFLGames!$H$11:$K$555,2,FALSE)</f>
        <v>2020</v>
      </c>
      <c r="AA4620">
        <f>VLOOKUP($Y4620, NFLGames!$H$11:$K$555,3,FALSE)</f>
        <v>12</v>
      </c>
      <c r="AB4620" s="6">
        <f>IF(A4621=0, 0, AH4621-tbl_pbp[[#This Row],[Saints Win %]])</f>
        <v>0</v>
      </c>
      <c r="AE4620">
        <f>ABS(tbl_pbp[[#This Row],[play.homeScore]]-tbl_pbp[[#This Row],[play.awayScore]])</f>
        <v>21</v>
      </c>
      <c r="AF4620">
        <f>IF(tbl_pbp[[#This Row],[Play Saints Win % Increase]]&gt;=$AF$4,1,0)</f>
        <v>0</v>
      </c>
      <c r="AG4620" t="str">
        <f>VLOOKUP(tbl_pbp[[#This Row],[gameId]], games!$B$2:$T$40, 9, FALSE)</f>
        <v>new-orleans-saints</v>
      </c>
      <c r="AH4620" s="5">
        <f>IF(tbl_pbp[[#This Row],[AwayTeam]] &lt;&gt; "new-orleans-saints", tbl_pbp[[#This Row],[homeWinPercentage]], 1-tbl_pbp[[#This Row],[homeWinPercentage]])</f>
        <v>0.999</v>
      </c>
      <c r="AI4620" s="13">
        <f>tbl_pbp[[#This Row],[Kamara]]*tbl_pbp[[#This Row],[Impactful Play]]</f>
        <v>0</v>
      </c>
      <c r="AJ4620" s="13">
        <f>tbl_pbp[[#This Row],[Thomas]]*tbl_pbp[[#This Row],[Impactful Play]]</f>
        <v>0</v>
      </c>
      <c r="AK4620" s="13" t="str">
        <f>VLOOKUP(tbl_pbp[[#This Row],[Play Saints Win % Increase]], tbl_impact[],3,TRUE)</f>
        <v>Scented (0 to +5%)</v>
      </c>
    </row>
    <row r="4621" spans="1:37">
      <c r="A4621" s="1">
        <v>125</v>
      </c>
      <c r="B4621" s="5">
        <v>1E-3</v>
      </c>
      <c r="C4621" t="s">
        <v>6089</v>
      </c>
      <c r="D4621">
        <v>0</v>
      </c>
      <c r="E4621">
        <v>0</v>
      </c>
      <c r="F4621">
        <v>4</v>
      </c>
      <c r="G4621">
        <v>3</v>
      </c>
      <c r="H4621">
        <v>24</v>
      </c>
      <c r="I4621">
        <v>10</v>
      </c>
      <c r="J4621">
        <v>26</v>
      </c>
      <c r="K4621" t="s">
        <v>29</v>
      </c>
      <c r="L4621">
        <v>1</v>
      </c>
      <c r="M4621">
        <v>26</v>
      </c>
      <c r="N4621" t="s">
        <v>6090</v>
      </c>
      <c r="O4621" t="s">
        <v>6091</v>
      </c>
      <c r="P4621" t="s">
        <v>45</v>
      </c>
      <c r="Q4621" t="s">
        <v>46</v>
      </c>
      <c r="R4621" t="s">
        <v>47</v>
      </c>
      <c r="S4621" t="s">
        <v>33</v>
      </c>
      <c r="T4621" t="s">
        <v>5865</v>
      </c>
      <c r="U4621" t="s">
        <v>6092</v>
      </c>
      <c r="V4621" t="s">
        <v>5720</v>
      </c>
      <c r="X4621" t="str">
        <f>VLOOKUP(pbp!V1854, games!$B$2:$R$40, 3, FALSE)</f>
        <v>2019-11-24T18:00Z</v>
      </c>
      <c r="Y4621">
        <f>VLOOKUP(1*V4621,NFLGames!$H$11:$H$555,1,FALSE)</f>
        <v>401220215</v>
      </c>
      <c r="Z4621">
        <f>VLOOKUP($Y4621, NFLGames!$H$11:$K$555,2,FALSE)</f>
        <v>2020</v>
      </c>
      <c r="AA4621">
        <f>VLOOKUP($Y4621, NFLGames!$H$11:$K$555,3,FALSE)</f>
        <v>12</v>
      </c>
      <c r="AB4621" s="6">
        <f>IF(A4622=0, 0, AH4622-tbl_pbp[[#This Row],[Saints Win %]])</f>
        <v>0</v>
      </c>
      <c r="AE4621">
        <f>ABS(tbl_pbp[[#This Row],[play.homeScore]]-tbl_pbp[[#This Row],[play.awayScore]])</f>
        <v>21</v>
      </c>
      <c r="AF4621">
        <f>IF(tbl_pbp[[#This Row],[Play Saints Win % Increase]]&gt;=$AF$4,1,0)</f>
        <v>0</v>
      </c>
      <c r="AG4621" t="str">
        <f>VLOOKUP(tbl_pbp[[#This Row],[gameId]], games!$B$2:$T$40, 9, FALSE)</f>
        <v>new-orleans-saints</v>
      </c>
      <c r="AH4621" s="5">
        <f>IF(tbl_pbp[[#This Row],[AwayTeam]] &lt;&gt; "new-orleans-saints", tbl_pbp[[#This Row],[homeWinPercentage]], 1-tbl_pbp[[#This Row],[homeWinPercentage]])</f>
        <v>0.999</v>
      </c>
      <c r="AI4621" s="13">
        <f>tbl_pbp[[#This Row],[Kamara]]*tbl_pbp[[#This Row],[Impactful Play]]</f>
        <v>0</v>
      </c>
      <c r="AJ4621" s="13">
        <f>tbl_pbp[[#This Row],[Thomas]]*tbl_pbp[[#This Row],[Impactful Play]]</f>
        <v>0</v>
      </c>
      <c r="AK4621" s="13" t="str">
        <f>VLOOKUP(tbl_pbp[[#This Row],[Play Saints Win % Increase]], tbl_impact[],3,TRUE)</f>
        <v>Scented (0 to +5%)</v>
      </c>
    </row>
    <row r="4622" spans="1:37">
      <c r="A4622" s="1">
        <v>126</v>
      </c>
      <c r="B4622" s="5">
        <v>1E-3</v>
      </c>
      <c r="C4622" t="s">
        <v>6093</v>
      </c>
      <c r="D4622">
        <v>0</v>
      </c>
      <c r="E4622">
        <v>0</v>
      </c>
      <c r="F4622">
        <v>4</v>
      </c>
      <c r="G4622">
        <v>3</v>
      </c>
      <c r="H4622">
        <v>24</v>
      </c>
      <c r="I4622">
        <v>10</v>
      </c>
      <c r="J4622">
        <v>15</v>
      </c>
      <c r="K4622" t="s">
        <v>29</v>
      </c>
      <c r="L4622">
        <v>1</v>
      </c>
      <c r="M4622">
        <v>15</v>
      </c>
      <c r="N4622" t="s">
        <v>6094</v>
      </c>
      <c r="O4622" t="s">
        <v>1916</v>
      </c>
      <c r="P4622" t="s">
        <v>45</v>
      </c>
      <c r="Q4622" t="s">
        <v>46</v>
      </c>
      <c r="R4622" t="s">
        <v>47</v>
      </c>
      <c r="S4622" t="s">
        <v>33</v>
      </c>
      <c r="T4622" t="s">
        <v>5797</v>
      </c>
      <c r="U4622" t="s">
        <v>5798</v>
      </c>
      <c r="V4622" t="s">
        <v>5720</v>
      </c>
      <c r="X4622" t="str">
        <f>VLOOKUP(pbp!V1855, games!$B$2:$R$40, 3, FALSE)</f>
        <v>2019-11-24T18:00Z</v>
      </c>
      <c r="Y4622">
        <f>VLOOKUP(1*V4622,NFLGames!$H$11:$H$555,1,FALSE)</f>
        <v>401220215</v>
      </c>
      <c r="Z4622">
        <f>VLOOKUP($Y4622, NFLGames!$H$11:$K$555,2,FALSE)</f>
        <v>2020</v>
      </c>
      <c r="AA4622">
        <f>VLOOKUP($Y4622, NFLGames!$H$11:$K$555,3,FALSE)</f>
        <v>12</v>
      </c>
      <c r="AB4622" s="6">
        <f>IF(A4623=0, 0, AH4623-tbl_pbp[[#This Row],[Saints Win %]])</f>
        <v>0</v>
      </c>
      <c r="AE4622">
        <f>ABS(tbl_pbp[[#This Row],[play.homeScore]]-tbl_pbp[[#This Row],[play.awayScore]])</f>
        <v>21</v>
      </c>
      <c r="AF4622">
        <f>IF(tbl_pbp[[#This Row],[Play Saints Win % Increase]]&gt;=$AF$4,1,0)</f>
        <v>0</v>
      </c>
      <c r="AG4622" t="str">
        <f>VLOOKUP(tbl_pbp[[#This Row],[gameId]], games!$B$2:$T$40, 9, FALSE)</f>
        <v>new-orleans-saints</v>
      </c>
      <c r="AH4622" s="5">
        <f>IF(tbl_pbp[[#This Row],[AwayTeam]] &lt;&gt; "new-orleans-saints", tbl_pbp[[#This Row],[homeWinPercentage]], 1-tbl_pbp[[#This Row],[homeWinPercentage]])</f>
        <v>0.999</v>
      </c>
      <c r="AI4622" s="13">
        <f>tbl_pbp[[#This Row],[Kamara]]*tbl_pbp[[#This Row],[Impactful Play]]</f>
        <v>0</v>
      </c>
      <c r="AJ4622" s="13">
        <f>tbl_pbp[[#This Row],[Thomas]]*tbl_pbp[[#This Row],[Impactful Play]]</f>
        <v>0</v>
      </c>
      <c r="AK4622" s="13" t="str">
        <f>VLOOKUP(tbl_pbp[[#This Row],[Play Saints Win % Increase]], tbl_impact[],3,TRUE)</f>
        <v>Scented (0 to +5%)</v>
      </c>
    </row>
    <row r="4623" spans="1:37">
      <c r="A4623" s="1">
        <v>127</v>
      </c>
      <c r="B4623" s="5">
        <v>1E-3</v>
      </c>
      <c r="C4623" t="s">
        <v>6095</v>
      </c>
      <c r="D4623">
        <v>0</v>
      </c>
      <c r="E4623">
        <v>0</v>
      </c>
      <c r="F4623">
        <v>4</v>
      </c>
      <c r="G4623">
        <v>3</v>
      </c>
      <c r="H4623">
        <v>24</v>
      </c>
      <c r="I4623">
        <v>4</v>
      </c>
      <c r="J4623">
        <v>9</v>
      </c>
      <c r="K4623" t="s">
        <v>29</v>
      </c>
      <c r="L4623">
        <v>2</v>
      </c>
      <c r="M4623">
        <v>9</v>
      </c>
      <c r="N4623" t="s">
        <v>6096</v>
      </c>
      <c r="O4623" t="s">
        <v>1263</v>
      </c>
      <c r="P4623" t="s">
        <v>45</v>
      </c>
      <c r="Q4623" t="s">
        <v>46</v>
      </c>
      <c r="R4623" t="s">
        <v>47</v>
      </c>
      <c r="S4623" t="s">
        <v>135</v>
      </c>
      <c r="T4623" t="s">
        <v>5849</v>
      </c>
      <c r="U4623" t="s">
        <v>6097</v>
      </c>
      <c r="V4623" t="s">
        <v>5720</v>
      </c>
      <c r="X4623" t="str">
        <f>VLOOKUP(pbp!V1856, games!$B$2:$R$40, 3, FALSE)</f>
        <v>2019-11-24T18:00Z</v>
      </c>
      <c r="Y4623">
        <f>VLOOKUP(1*V4623,NFLGames!$H$11:$H$555,1,FALSE)</f>
        <v>401220215</v>
      </c>
      <c r="Z4623">
        <f>VLOOKUP($Y4623, NFLGames!$H$11:$K$555,2,FALSE)</f>
        <v>2020</v>
      </c>
      <c r="AA4623">
        <f>VLOOKUP($Y4623, NFLGames!$H$11:$K$555,3,FALSE)</f>
        <v>12</v>
      </c>
      <c r="AB4623" s="6">
        <f>IF(A4624=0, 0, AH4624-tbl_pbp[[#This Row],[Saints Win %]])</f>
        <v>0</v>
      </c>
      <c r="AE4623">
        <f>ABS(tbl_pbp[[#This Row],[play.homeScore]]-tbl_pbp[[#This Row],[play.awayScore]])</f>
        <v>21</v>
      </c>
      <c r="AF4623">
        <f>IF(tbl_pbp[[#This Row],[Play Saints Win % Increase]]&gt;=$AF$4,1,0)</f>
        <v>0</v>
      </c>
      <c r="AG4623" t="str">
        <f>VLOOKUP(tbl_pbp[[#This Row],[gameId]], games!$B$2:$T$40, 9, FALSE)</f>
        <v>new-orleans-saints</v>
      </c>
      <c r="AH4623" s="5">
        <f>IF(tbl_pbp[[#This Row],[AwayTeam]] &lt;&gt; "new-orleans-saints", tbl_pbp[[#This Row],[homeWinPercentage]], 1-tbl_pbp[[#This Row],[homeWinPercentage]])</f>
        <v>0.999</v>
      </c>
      <c r="AI4623" s="13">
        <f>tbl_pbp[[#This Row],[Kamara]]*tbl_pbp[[#This Row],[Impactful Play]]</f>
        <v>0</v>
      </c>
      <c r="AJ4623" s="13">
        <f>tbl_pbp[[#This Row],[Thomas]]*tbl_pbp[[#This Row],[Impactful Play]]</f>
        <v>0</v>
      </c>
      <c r="AK4623" s="13" t="str">
        <f>VLOOKUP(tbl_pbp[[#This Row],[Play Saints Win % Increase]], tbl_impact[],3,TRUE)</f>
        <v>Scented (0 to +5%)</v>
      </c>
    </row>
    <row r="4624" spans="1:37">
      <c r="A4624" s="1">
        <v>128</v>
      </c>
      <c r="B4624" s="5">
        <v>1E-3</v>
      </c>
      <c r="C4624" t="s">
        <v>6098</v>
      </c>
      <c r="D4624">
        <v>0</v>
      </c>
      <c r="E4624">
        <v>0</v>
      </c>
      <c r="F4624">
        <v>4</v>
      </c>
      <c r="G4624">
        <v>3</v>
      </c>
      <c r="H4624">
        <v>31</v>
      </c>
      <c r="I4624">
        <v>3</v>
      </c>
      <c r="J4624">
        <v>8</v>
      </c>
      <c r="K4624" t="s">
        <v>29</v>
      </c>
      <c r="L4624">
        <v>3</v>
      </c>
      <c r="M4624">
        <v>8</v>
      </c>
      <c r="N4624" t="s">
        <v>6099</v>
      </c>
      <c r="O4624" t="s">
        <v>3905</v>
      </c>
      <c r="P4624" t="s">
        <v>326</v>
      </c>
      <c r="Q4624" t="s">
        <v>327</v>
      </c>
      <c r="R4624" t="s">
        <v>105</v>
      </c>
      <c r="S4624" t="s">
        <v>375</v>
      </c>
      <c r="T4624" t="s">
        <v>6100</v>
      </c>
      <c r="U4624" t="s">
        <v>6101</v>
      </c>
      <c r="V4624" t="s">
        <v>5720</v>
      </c>
      <c r="X4624" t="str">
        <f>VLOOKUP(pbp!V1857, games!$B$2:$R$40, 3, FALSE)</f>
        <v>2019-11-24T18:00Z</v>
      </c>
      <c r="Y4624">
        <f>VLOOKUP(1*V4624,NFLGames!$H$11:$H$555,1,FALSE)</f>
        <v>401220215</v>
      </c>
      <c r="Z4624">
        <f>VLOOKUP($Y4624, NFLGames!$H$11:$K$555,2,FALSE)</f>
        <v>2020</v>
      </c>
      <c r="AA4624">
        <f>VLOOKUP($Y4624, NFLGames!$H$11:$K$555,3,FALSE)</f>
        <v>12</v>
      </c>
      <c r="AB4624" s="6">
        <f>IF(A4625=0, 0, AH4625-tbl_pbp[[#This Row],[Saints Win %]])</f>
        <v>0</v>
      </c>
      <c r="AE4624">
        <f>ABS(tbl_pbp[[#This Row],[play.homeScore]]-tbl_pbp[[#This Row],[play.awayScore]])</f>
        <v>28</v>
      </c>
      <c r="AF4624">
        <f>IF(tbl_pbp[[#This Row],[Play Saints Win % Increase]]&gt;=$AF$4,1,0)</f>
        <v>0</v>
      </c>
      <c r="AG4624" t="str">
        <f>VLOOKUP(tbl_pbp[[#This Row],[gameId]], games!$B$2:$T$40, 9, FALSE)</f>
        <v>new-orleans-saints</v>
      </c>
      <c r="AH4624" s="5">
        <f>IF(tbl_pbp[[#This Row],[AwayTeam]] &lt;&gt; "new-orleans-saints", tbl_pbp[[#This Row],[homeWinPercentage]], 1-tbl_pbp[[#This Row],[homeWinPercentage]])</f>
        <v>0.999</v>
      </c>
      <c r="AI4624" s="13">
        <f>tbl_pbp[[#This Row],[Kamara]]*tbl_pbp[[#This Row],[Impactful Play]]</f>
        <v>0</v>
      </c>
      <c r="AJ4624" s="13">
        <f>tbl_pbp[[#This Row],[Thomas]]*tbl_pbp[[#This Row],[Impactful Play]]</f>
        <v>0</v>
      </c>
      <c r="AK4624" s="13" t="str">
        <f>VLOOKUP(tbl_pbp[[#This Row],[Play Saints Win % Increase]], tbl_impact[],3,TRUE)</f>
        <v>Scented (0 to +5%)</v>
      </c>
    </row>
    <row r="4625" spans="1:37">
      <c r="A4625" s="1">
        <v>129</v>
      </c>
      <c r="B4625" s="5">
        <v>1E-3</v>
      </c>
      <c r="C4625" t="s">
        <v>6102</v>
      </c>
      <c r="D4625">
        <v>0</v>
      </c>
      <c r="E4625">
        <v>0</v>
      </c>
      <c r="F4625">
        <v>4</v>
      </c>
      <c r="G4625">
        <v>3</v>
      </c>
      <c r="H4625">
        <v>31</v>
      </c>
      <c r="I4625">
        <v>0</v>
      </c>
      <c r="J4625">
        <v>65</v>
      </c>
      <c r="K4625" t="s">
        <v>29</v>
      </c>
      <c r="L4625">
        <v>0</v>
      </c>
      <c r="M4625">
        <v>65</v>
      </c>
      <c r="N4625" t="s">
        <v>288</v>
      </c>
      <c r="O4625" t="s">
        <v>3905</v>
      </c>
      <c r="P4625" t="s">
        <v>25</v>
      </c>
      <c r="Q4625" t="s">
        <v>26</v>
      </c>
      <c r="R4625" t="s">
        <v>27</v>
      </c>
      <c r="V4625" t="s">
        <v>5720</v>
      </c>
      <c r="X4625" t="str">
        <f>VLOOKUP(pbp!V1858, games!$B$2:$R$40, 3, FALSE)</f>
        <v>2019-11-24T18:00Z</v>
      </c>
      <c r="Y4625">
        <f>VLOOKUP(1*V4625,NFLGames!$H$11:$H$555,1,FALSE)</f>
        <v>401220215</v>
      </c>
      <c r="Z4625">
        <f>VLOOKUP($Y4625, NFLGames!$H$11:$K$555,2,FALSE)</f>
        <v>2020</v>
      </c>
      <c r="AA4625">
        <f>VLOOKUP($Y4625, NFLGames!$H$11:$K$555,3,FALSE)</f>
        <v>12</v>
      </c>
      <c r="AB4625" s="6">
        <f>IF(A4626=0, 0, AH4626-tbl_pbp[[#This Row],[Saints Win %]])</f>
        <v>0</v>
      </c>
      <c r="AE4625">
        <f>ABS(tbl_pbp[[#This Row],[play.homeScore]]-tbl_pbp[[#This Row],[play.awayScore]])</f>
        <v>28</v>
      </c>
      <c r="AF4625">
        <f>IF(tbl_pbp[[#This Row],[Play Saints Win % Increase]]&gt;=$AF$4,1,0)</f>
        <v>0</v>
      </c>
      <c r="AG4625" t="str">
        <f>VLOOKUP(tbl_pbp[[#This Row],[gameId]], games!$B$2:$T$40, 9, FALSE)</f>
        <v>new-orleans-saints</v>
      </c>
      <c r="AH4625" s="5">
        <f>IF(tbl_pbp[[#This Row],[AwayTeam]] &lt;&gt; "new-orleans-saints", tbl_pbp[[#This Row],[homeWinPercentage]], 1-tbl_pbp[[#This Row],[homeWinPercentage]])</f>
        <v>0.999</v>
      </c>
      <c r="AI4625" s="13">
        <f>tbl_pbp[[#This Row],[Kamara]]*tbl_pbp[[#This Row],[Impactful Play]]</f>
        <v>0</v>
      </c>
      <c r="AJ4625" s="13">
        <f>tbl_pbp[[#This Row],[Thomas]]*tbl_pbp[[#This Row],[Impactful Play]]</f>
        <v>0</v>
      </c>
      <c r="AK4625" s="13" t="str">
        <f>VLOOKUP(tbl_pbp[[#This Row],[Play Saints Win % Increase]], tbl_impact[],3,TRUE)</f>
        <v>Scented (0 to +5%)</v>
      </c>
    </row>
    <row r="4626" spans="1:37">
      <c r="A4626" s="1">
        <v>130</v>
      </c>
      <c r="B4626" s="5">
        <v>1E-3</v>
      </c>
      <c r="C4626" t="s">
        <v>6103</v>
      </c>
      <c r="D4626">
        <v>0</v>
      </c>
      <c r="E4626">
        <v>0</v>
      </c>
      <c r="F4626">
        <v>4</v>
      </c>
      <c r="G4626">
        <v>3</v>
      </c>
      <c r="H4626">
        <v>31</v>
      </c>
      <c r="I4626">
        <v>10</v>
      </c>
      <c r="J4626">
        <v>25</v>
      </c>
      <c r="K4626" t="s">
        <v>167</v>
      </c>
      <c r="L4626">
        <v>1</v>
      </c>
      <c r="M4626">
        <v>75</v>
      </c>
      <c r="N4626" t="s">
        <v>6104</v>
      </c>
      <c r="O4626" t="s">
        <v>3905</v>
      </c>
      <c r="P4626" t="s">
        <v>45</v>
      </c>
      <c r="Q4626" t="s">
        <v>46</v>
      </c>
      <c r="R4626" t="s">
        <v>47</v>
      </c>
      <c r="S4626" t="s">
        <v>33</v>
      </c>
      <c r="T4626" t="s">
        <v>5723</v>
      </c>
      <c r="U4626" t="s">
        <v>5724</v>
      </c>
      <c r="V4626" t="s">
        <v>5720</v>
      </c>
      <c r="X4626" t="str">
        <f>VLOOKUP(pbp!V1859, games!$B$2:$R$40, 3, FALSE)</f>
        <v>2019-11-24T18:00Z</v>
      </c>
      <c r="Y4626">
        <f>VLOOKUP(1*V4626,NFLGames!$H$11:$H$555,1,FALSE)</f>
        <v>401220215</v>
      </c>
      <c r="Z4626">
        <f>VLOOKUP($Y4626, NFLGames!$H$11:$K$555,2,FALSE)</f>
        <v>2020</v>
      </c>
      <c r="AA4626">
        <f>VLOOKUP($Y4626, NFLGames!$H$11:$K$555,3,FALSE)</f>
        <v>12</v>
      </c>
      <c r="AB4626" s="6">
        <f>IF(A4627=0, 0, AH4627-tbl_pbp[[#This Row],[Saints Win %]])</f>
        <v>0</v>
      </c>
      <c r="AE4626">
        <f>ABS(tbl_pbp[[#This Row],[play.homeScore]]-tbl_pbp[[#This Row],[play.awayScore]])</f>
        <v>28</v>
      </c>
      <c r="AF4626">
        <f>IF(tbl_pbp[[#This Row],[Play Saints Win % Increase]]&gt;=$AF$4,1,0)</f>
        <v>0</v>
      </c>
      <c r="AG4626" t="str">
        <f>VLOOKUP(tbl_pbp[[#This Row],[gameId]], games!$B$2:$T$40, 9, FALSE)</f>
        <v>new-orleans-saints</v>
      </c>
      <c r="AH4626" s="5">
        <f>IF(tbl_pbp[[#This Row],[AwayTeam]] &lt;&gt; "new-orleans-saints", tbl_pbp[[#This Row],[homeWinPercentage]], 1-tbl_pbp[[#This Row],[homeWinPercentage]])</f>
        <v>0.999</v>
      </c>
      <c r="AI4626" s="13">
        <f>tbl_pbp[[#This Row],[Kamara]]*tbl_pbp[[#This Row],[Impactful Play]]</f>
        <v>0</v>
      </c>
      <c r="AJ4626" s="13">
        <f>tbl_pbp[[#This Row],[Thomas]]*tbl_pbp[[#This Row],[Impactful Play]]</f>
        <v>0</v>
      </c>
      <c r="AK4626" s="13" t="str">
        <f>VLOOKUP(tbl_pbp[[#This Row],[Play Saints Win % Increase]], tbl_impact[],3,TRUE)</f>
        <v>Scented (0 to +5%)</v>
      </c>
    </row>
    <row r="4627" spans="1:37">
      <c r="A4627" s="1">
        <v>131</v>
      </c>
      <c r="B4627" s="5">
        <v>1E-3</v>
      </c>
      <c r="C4627" t="s">
        <v>6105</v>
      </c>
      <c r="D4627">
        <v>0</v>
      </c>
      <c r="E4627">
        <v>0</v>
      </c>
      <c r="F4627">
        <v>4</v>
      </c>
      <c r="G4627">
        <v>3</v>
      </c>
      <c r="H4627">
        <v>31</v>
      </c>
      <c r="I4627">
        <v>10</v>
      </c>
      <c r="J4627">
        <v>36</v>
      </c>
      <c r="K4627" t="s">
        <v>167</v>
      </c>
      <c r="L4627">
        <v>1</v>
      </c>
      <c r="M4627">
        <v>64</v>
      </c>
      <c r="N4627" t="s">
        <v>6106</v>
      </c>
      <c r="O4627" t="s">
        <v>1567</v>
      </c>
      <c r="P4627" t="s">
        <v>45</v>
      </c>
      <c r="Q4627" t="s">
        <v>46</v>
      </c>
      <c r="R4627" t="s">
        <v>47</v>
      </c>
      <c r="S4627" t="s">
        <v>33</v>
      </c>
      <c r="T4627" t="s">
        <v>5777</v>
      </c>
      <c r="U4627" t="s">
        <v>5919</v>
      </c>
      <c r="V4627" t="s">
        <v>5720</v>
      </c>
      <c r="X4627" t="str">
        <f>VLOOKUP(pbp!V1860, games!$B$2:$R$40, 3, FALSE)</f>
        <v>2019-11-24T18:00Z</v>
      </c>
      <c r="Y4627">
        <f>VLOOKUP(1*V4627,NFLGames!$H$11:$H$555,1,FALSE)</f>
        <v>401220215</v>
      </c>
      <c r="Z4627">
        <f>VLOOKUP($Y4627, NFLGames!$H$11:$K$555,2,FALSE)</f>
        <v>2020</v>
      </c>
      <c r="AA4627">
        <f>VLOOKUP($Y4627, NFLGames!$H$11:$K$555,3,FALSE)</f>
        <v>12</v>
      </c>
      <c r="AB4627" s="6">
        <f>IF(A4628=0, 0, AH4628-tbl_pbp[[#This Row],[Saints Win %]])</f>
        <v>0</v>
      </c>
      <c r="AE4627">
        <f>ABS(tbl_pbp[[#This Row],[play.homeScore]]-tbl_pbp[[#This Row],[play.awayScore]])</f>
        <v>28</v>
      </c>
      <c r="AF4627">
        <f>IF(tbl_pbp[[#This Row],[Play Saints Win % Increase]]&gt;=$AF$4,1,0)</f>
        <v>0</v>
      </c>
      <c r="AG4627" t="str">
        <f>VLOOKUP(tbl_pbp[[#This Row],[gameId]], games!$B$2:$T$40, 9, FALSE)</f>
        <v>new-orleans-saints</v>
      </c>
      <c r="AH4627" s="5">
        <f>IF(tbl_pbp[[#This Row],[AwayTeam]] &lt;&gt; "new-orleans-saints", tbl_pbp[[#This Row],[homeWinPercentage]], 1-tbl_pbp[[#This Row],[homeWinPercentage]])</f>
        <v>0.999</v>
      </c>
      <c r="AI4627" s="13">
        <f>tbl_pbp[[#This Row],[Kamara]]*tbl_pbp[[#This Row],[Impactful Play]]</f>
        <v>0</v>
      </c>
      <c r="AJ4627" s="13">
        <f>tbl_pbp[[#This Row],[Thomas]]*tbl_pbp[[#This Row],[Impactful Play]]</f>
        <v>0</v>
      </c>
      <c r="AK4627" s="13" t="str">
        <f>VLOOKUP(tbl_pbp[[#This Row],[Play Saints Win % Increase]], tbl_impact[],3,TRUE)</f>
        <v>Scented (0 to +5%)</v>
      </c>
    </row>
    <row r="4628" spans="1:37">
      <c r="A4628" s="1">
        <v>132</v>
      </c>
      <c r="B4628" s="5">
        <v>1E-3</v>
      </c>
      <c r="C4628" t="s">
        <v>6107</v>
      </c>
      <c r="D4628">
        <v>0</v>
      </c>
      <c r="E4628">
        <v>0</v>
      </c>
      <c r="F4628">
        <v>4</v>
      </c>
      <c r="G4628">
        <v>3</v>
      </c>
      <c r="H4628">
        <v>31</v>
      </c>
      <c r="I4628">
        <v>10</v>
      </c>
      <c r="J4628">
        <v>36</v>
      </c>
      <c r="K4628" t="s">
        <v>167</v>
      </c>
      <c r="L4628">
        <v>2</v>
      </c>
      <c r="M4628">
        <v>64</v>
      </c>
      <c r="N4628" t="s">
        <v>6108</v>
      </c>
      <c r="O4628" t="s">
        <v>2570</v>
      </c>
      <c r="P4628" t="s">
        <v>45</v>
      </c>
      <c r="Q4628" t="s">
        <v>46</v>
      </c>
      <c r="R4628" t="s">
        <v>47</v>
      </c>
      <c r="S4628" t="s">
        <v>120</v>
      </c>
      <c r="T4628" t="s">
        <v>5777</v>
      </c>
      <c r="U4628" t="s">
        <v>6109</v>
      </c>
      <c r="V4628" t="s">
        <v>5720</v>
      </c>
      <c r="X4628" t="str">
        <f>VLOOKUP(pbp!V1861, games!$B$2:$R$40, 3, FALSE)</f>
        <v>2019-11-24T18:00Z</v>
      </c>
      <c r="Y4628">
        <f>VLOOKUP(1*V4628,NFLGames!$H$11:$H$555,1,FALSE)</f>
        <v>401220215</v>
      </c>
      <c r="Z4628">
        <f>VLOOKUP($Y4628, NFLGames!$H$11:$K$555,2,FALSE)</f>
        <v>2020</v>
      </c>
      <c r="AA4628">
        <f>VLOOKUP($Y4628, NFLGames!$H$11:$K$555,3,FALSE)</f>
        <v>12</v>
      </c>
      <c r="AB4628" s="6">
        <f>IF(A4629=0, 0, AH4629-tbl_pbp[[#This Row],[Saints Win %]])</f>
        <v>0</v>
      </c>
      <c r="AE4628">
        <f>ABS(tbl_pbp[[#This Row],[play.homeScore]]-tbl_pbp[[#This Row],[play.awayScore]])</f>
        <v>28</v>
      </c>
      <c r="AF4628">
        <f>IF(tbl_pbp[[#This Row],[Play Saints Win % Increase]]&gt;=$AF$4,1,0)</f>
        <v>0</v>
      </c>
      <c r="AG4628" t="str">
        <f>VLOOKUP(tbl_pbp[[#This Row],[gameId]], games!$B$2:$T$40, 9, FALSE)</f>
        <v>new-orleans-saints</v>
      </c>
      <c r="AH4628" s="5">
        <f>IF(tbl_pbp[[#This Row],[AwayTeam]] &lt;&gt; "new-orleans-saints", tbl_pbp[[#This Row],[homeWinPercentage]], 1-tbl_pbp[[#This Row],[homeWinPercentage]])</f>
        <v>0.999</v>
      </c>
      <c r="AI4628" s="13">
        <f>tbl_pbp[[#This Row],[Kamara]]*tbl_pbp[[#This Row],[Impactful Play]]</f>
        <v>0</v>
      </c>
      <c r="AJ4628" s="13">
        <f>tbl_pbp[[#This Row],[Thomas]]*tbl_pbp[[#This Row],[Impactful Play]]</f>
        <v>0</v>
      </c>
      <c r="AK4628" s="13" t="str">
        <f>VLOOKUP(tbl_pbp[[#This Row],[Play Saints Win % Increase]], tbl_impact[],3,TRUE)</f>
        <v>Scented (0 to +5%)</v>
      </c>
    </row>
    <row r="4629" spans="1:37">
      <c r="A4629" s="1">
        <v>133</v>
      </c>
      <c r="B4629" s="5">
        <v>1E-3</v>
      </c>
      <c r="C4629" t="s">
        <v>6110</v>
      </c>
      <c r="D4629">
        <v>0</v>
      </c>
      <c r="E4629">
        <v>0</v>
      </c>
      <c r="F4629">
        <v>4</v>
      </c>
      <c r="G4629">
        <v>3</v>
      </c>
      <c r="H4629">
        <v>31</v>
      </c>
      <c r="I4629">
        <v>11</v>
      </c>
      <c r="J4629">
        <v>35</v>
      </c>
      <c r="K4629" t="s">
        <v>167</v>
      </c>
      <c r="L4629">
        <v>3</v>
      </c>
      <c r="M4629">
        <v>65</v>
      </c>
      <c r="N4629" t="s">
        <v>6111</v>
      </c>
      <c r="O4629" t="s">
        <v>6112</v>
      </c>
      <c r="P4629" t="s">
        <v>45</v>
      </c>
      <c r="Q4629" t="s">
        <v>46</v>
      </c>
      <c r="R4629" t="s">
        <v>47</v>
      </c>
      <c r="S4629" t="s">
        <v>149</v>
      </c>
      <c r="T4629" t="s">
        <v>5773</v>
      </c>
      <c r="U4629" t="s">
        <v>6113</v>
      </c>
      <c r="V4629" t="s">
        <v>5720</v>
      </c>
      <c r="X4629" t="str">
        <f>VLOOKUP(pbp!V1862, games!$B$2:$R$40, 3, FALSE)</f>
        <v>2019-11-24T18:00Z</v>
      </c>
      <c r="Y4629">
        <f>VLOOKUP(1*V4629,NFLGames!$H$11:$H$555,1,FALSE)</f>
        <v>401220215</v>
      </c>
      <c r="Z4629">
        <f>VLOOKUP($Y4629, NFLGames!$H$11:$K$555,2,FALSE)</f>
        <v>2020</v>
      </c>
      <c r="AA4629">
        <f>VLOOKUP($Y4629, NFLGames!$H$11:$K$555,3,FALSE)</f>
        <v>12</v>
      </c>
      <c r="AB4629" s="6">
        <f>IF(A4630=0, 0, AH4630-tbl_pbp[[#This Row],[Saints Win %]])</f>
        <v>0</v>
      </c>
      <c r="AE4629">
        <f>ABS(tbl_pbp[[#This Row],[play.homeScore]]-tbl_pbp[[#This Row],[play.awayScore]])</f>
        <v>28</v>
      </c>
      <c r="AF4629">
        <f>IF(tbl_pbp[[#This Row],[Play Saints Win % Increase]]&gt;=$AF$4,1,0)</f>
        <v>0</v>
      </c>
      <c r="AG4629" t="str">
        <f>VLOOKUP(tbl_pbp[[#This Row],[gameId]], games!$B$2:$T$40, 9, FALSE)</f>
        <v>new-orleans-saints</v>
      </c>
      <c r="AH4629" s="5">
        <f>IF(tbl_pbp[[#This Row],[AwayTeam]] &lt;&gt; "new-orleans-saints", tbl_pbp[[#This Row],[homeWinPercentage]], 1-tbl_pbp[[#This Row],[homeWinPercentage]])</f>
        <v>0.999</v>
      </c>
      <c r="AI4629" s="13">
        <f>tbl_pbp[[#This Row],[Kamara]]*tbl_pbp[[#This Row],[Impactful Play]]</f>
        <v>0</v>
      </c>
      <c r="AJ4629" s="13">
        <f>tbl_pbp[[#This Row],[Thomas]]*tbl_pbp[[#This Row],[Impactful Play]]</f>
        <v>0</v>
      </c>
      <c r="AK4629" s="13" t="str">
        <f>VLOOKUP(tbl_pbp[[#This Row],[Play Saints Win % Increase]], tbl_impact[],3,TRUE)</f>
        <v>Scented (0 to +5%)</v>
      </c>
    </row>
    <row r="4630" spans="1:37">
      <c r="A4630" s="1">
        <v>134</v>
      </c>
      <c r="B4630" s="5">
        <v>1E-3</v>
      </c>
      <c r="C4630" t="s">
        <v>6114</v>
      </c>
      <c r="D4630">
        <v>0</v>
      </c>
      <c r="E4630">
        <v>0</v>
      </c>
      <c r="F4630">
        <v>4</v>
      </c>
      <c r="G4630">
        <v>3</v>
      </c>
      <c r="H4630">
        <v>31</v>
      </c>
      <c r="I4630">
        <v>6</v>
      </c>
      <c r="J4630">
        <v>40</v>
      </c>
      <c r="K4630" t="s">
        <v>167</v>
      </c>
      <c r="L4630">
        <v>4</v>
      </c>
      <c r="M4630">
        <v>60</v>
      </c>
      <c r="N4630" t="s">
        <v>6115</v>
      </c>
      <c r="O4630" t="s">
        <v>4380</v>
      </c>
      <c r="P4630" t="s">
        <v>66</v>
      </c>
      <c r="Q4630" t="s">
        <v>67</v>
      </c>
      <c r="R4630" t="s">
        <v>68</v>
      </c>
      <c r="S4630" t="s">
        <v>2164</v>
      </c>
      <c r="T4630" t="s">
        <v>5731</v>
      </c>
      <c r="U4630" t="s">
        <v>6116</v>
      </c>
      <c r="V4630" t="s">
        <v>5720</v>
      </c>
      <c r="X4630" t="str">
        <f>VLOOKUP(pbp!V1863, games!$B$2:$R$40, 3, FALSE)</f>
        <v>2019-11-24T18:00Z</v>
      </c>
      <c r="Y4630">
        <f>VLOOKUP(1*V4630,NFLGames!$H$11:$H$555,1,FALSE)</f>
        <v>401220215</v>
      </c>
      <c r="Z4630">
        <f>VLOOKUP($Y4630, NFLGames!$H$11:$K$555,2,FALSE)</f>
        <v>2020</v>
      </c>
      <c r="AA4630">
        <f>VLOOKUP($Y4630, NFLGames!$H$11:$K$555,3,FALSE)</f>
        <v>12</v>
      </c>
      <c r="AB4630" s="6">
        <f>IF(A4631=0, 0, AH4631-tbl_pbp[[#This Row],[Saints Win %]])</f>
        <v>0</v>
      </c>
      <c r="AE4630">
        <f>ABS(tbl_pbp[[#This Row],[play.homeScore]]-tbl_pbp[[#This Row],[play.awayScore]])</f>
        <v>28</v>
      </c>
      <c r="AF4630">
        <f>IF(tbl_pbp[[#This Row],[Play Saints Win % Increase]]&gt;=$AF$4,1,0)</f>
        <v>0</v>
      </c>
      <c r="AG4630" t="str">
        <f>VLOOKUP(tbl_pbp[[#This Row],[gameId]], games!$B$2:$T$40, 9, FALSE)</f>
        <v>new-orleans-saints</v>
      </c>
      <c r="AH4630" s="5">
        <f>IF(tbl_pbp[[#This Row],[AwayTeam]] &lt;&gt; "new-orleans-saints", tbl_pbp[[#This Row],[homeWinPercentage]], 1-tbl_pbp[[#This Row],[homeWinPercentage]])</f>
        <v>0.999</v>
      </c>
      <c r="AI4630" s="13">
        <f>tbl_pbp[[#This Row],[Kamara]]*tbl_pbp[[#This Row],[Impactful Play]]</f>
        <v>0</v>
      </c>
      <c r="AJ4630" s="13">
        <f>tbl_pbp[[#This Row],[Thomas]]*tbl_pbp[[#This Row],[Impactful Play]]</f>
        <v>0</v>
      </c>
      <c r="AK4630" s="13" t="str">
        <f>VLOOKUP(tbl_pbp[[#This Row],[Play Saints Win % Increase]], tbl_impact[],3,TRUE)</f>
        <v>Scented (0 to +5%)</v>
      </c>
    </row>
    <row r="4631" spans="1:37">
      <c r="A4631" s="1">
        <v>135</v>
      </c>
      <c r="B4631" s="5">
        <v>1E-3</v>
      </c>
      <c r="C4631" t="s">
        <v>6117</v>
      </c>
      <c r="D4631">
        <v>0</v>
      </c>
      <c r="E4631">
        <v>0</v>
      </c>
      <c r="F4631">
        <v>4</v>
      </c>
      <c r="G4631">
        <v>3</v>
      </c>
      <c r="H4631">
        <v>31</v>
      </c>
      <c r="I4631">
        <v>10</v>
      </c>
      <c r="J4631">
        <v>79</v>
      </c>
      <c r="K4631" t="s">
        <v>29</v>
      </c>
      <c r="L4631">
        <v>1</v>
      </c>
      <c r="M4631">
        <v>79</v>
      </c>
      <c r="N4631" t="s">
        <v>6118</v>
      </c>
      <c r="O4631" t="s">
        <v>4380</v>
      </c>
      <c r="P4631" t="s">
        <v>45</v>
      </c>
      <c r="Q4631" t="s">
        <v>46</v>
      </c>
      <c r="R4631" t="s">
        <v>47</v>
      </c>
      <c r="S4631" t="s">
        <v>33</v>
      </c>
      <c r="T4631" t="s">
        <v>268</v>
      </c>
      <c r="U4631" t="s">
        <v>538</v>
      </c>
      <c r="V4631" t="s">
        <v>5720</v>
      </c>
      <c r="X4631" t="str">
        <f>VLOOKUP(pbp!V1864, games!$B$2:$R$40, 3, FALSE)</f>
        <v>2019-11-24T18:00Z</v>
      </c>
      <c r="Y4631">
        <f>VLOOKUP(1*V4631,NFLGames!$H$11:$H$555,1,FALSE)</f>
        <v>401220215</v>
      </c>
      <c r="Z4631">
        <f>VLOOKUP($Y4631, NFLGames!$H$11:$K$555,2,FALSE)</f>
        <v>2020</v>
      </c>
      <c r="AA4631">
        <f>VLOOKUP($Y4631, NFLGames!$H$11:$K$555,3,FALSE)</f>
        <v>12</v>
      </c>
      <c r="AB4631" s="6">
        <f>IF(A4632=0, 0, AH4632-tbl_pbp[[#This Row],[Saints Win %]])</f>
        <v>0</v>
      </c>
      <c r="AE4631">
        <f>ABS(tbl_pbp[[#This Row],[play.homeScore]]-tbl_pbp[[#This Row],[play.awayScore]])</f>
        <v>28</v>
      </c>
      <c r="AF4631">
        <f>IF(tbl_pbp[[#This Row],[Play Saints Win % Increase]]&gt;=$AF$4,1,0)</f>
        <v>0</v>
      </c>
      <c r="AG4631" t="str">
        <f>VLOOKUP(tbl_pbp[[#This Row],[gameId]], games!$B$2:$T$40, 9, FALSE)</f>
        <v>new-orleans-saints</v>
      </c>
      <c r="AH4631" s="5">
        <f>IF(tbl_pbp[[#This Row],[AwayTeam]] &lt;&gt; "new-orleans-saints", tbl_pbp[[#This Row],[homeWinPercentage]], 1-tbl_pbp[[#This Row],[homeWinPercentage]])</f>
        <v>0.999</v>
      </c>
      <c r="AI4631" s="13">
        <f>tbl_pbp[[#This Row],[Kamara]]*tbl_pbp[[#This Row],[Impactful Play]]</f>
        <v>0</v>
      </c>
      <c r="AJ4631" s="13">
        <f>tbl_pbp[[#This Row],[Thomas]]*tbl_pbp[[#This Row],[Impactful Play]]</f>
        <v>0</v>
      </c>
      <c r="AK4631" s="13" t="str">
        <f>VLOOKUP(tbl_pbp[[#This Row],[Play Saints Win % Increase]], tbl_impact[],3,TRUE)</f>
        <v>Scented (0 to +5%)</v>
      </c>
    </row>
    <row r="4632" spans="1:37">
      <c r="A4632" s="1">
        <v>136</v>
      </c>
      <c r="B4632" s="5">
        <v>1E-3</v>
      </c>
      <c r="C4632" t="s">
        <v>6119</v>
      </c>
      <c r="D4632">
        <v>0</v>
      </c>
      <c r="E4632">
        <v>0</v>
      </c>
      <c r="F4632">
        <v>4</v>
      </c>
      <c r="G4632">
        <v>3</v>
      </c>
      <c r="H4632">
        <v>31</v>
      </c>
      <c r="I4632">
        <v>12</v>
      </c>
      <c r="J4632">
        <v>81</v>
      </c>
      <c r="K4632" t="s">
        <v>29</v>
      </c>
      <c r="L4632">
        <v>2</v>
      </c>
      <c r="M4632">
        <v>81</v>
      </c>
      <c r="N4632" t="s">
        <v>6120</v>
      </c>
      <c r="O4632" t="s">
        <v>345</v>
      </c>
      <c r="P4632" t="s">
        <v>45</v>
      </c>
      <c r="Q4632" t="s">
        <v>46</v>
      </c>
      <c r="R4632" t="s">
        <v>47</v>
      </c>
      <c r="S4632" t="s">
        <v>871</v>
      </c>
      <c r="T4632" t="s">
        <v>363</v>
      </c>
      <c r="U4632" t="s">
        <v>6121</v>
      </c>
      <c r="V4632" t="s">
        <v>5720</v>
      </c>
      <c r="X4632" t="str">
        <f>VLOOKUP(pbp!V1865, games!$B$2:$R$40, 3, FALSE)</f>
        <v>2019-11-24T18:00Z</v>
      </c>
      <c r="Y4632">
        <f>VLOOKUP(1*V4632,NFLGames!$H$11:$H$555,1,FALSE)</f>
        <v>401220215</v>
      </c>
      <c r="Z4632">
        <f>VLOOKUP($Y4632, NFLGames!$H$11:$K$555,2,FALSE)</f>
        <v>2020</v>
      </c>
      <c r="AA4632">
        <f>VLOOKUP($Y4632, NFLGames!$H$11:$K$555,3,FALSE)</f>
        <v>12</v>
      </c>
      <c r="AB4632" s="6">
        <f>IF(A4633=0, 0, AH4633-tbl_pbp[[#This Row],[Saints Win %]])</f>
        <v>0</v>
      </c>
      <c r="AE4632">
        <f>ABS(tbl_pbp[[#This Row],[play.homeScore]]-tbl_pbp[[#This Row],[play.awayScore]])</f>
        <v>28</v>
      </c>
      <c r="AF4632">
        <f>IF(tbl_pbp[[#This Row],[Play Saints Win % Increase]]&gt;=$AF$4,1,0)</f>
        <v>0</v>
      </c>
      <c r="AG4632" t="str">
        <f>VLOOKUP(tbl_pbp[[#This Row],[gameId]], games!$B$2:$T$40, 9, FALSE)</f>
        <v>new-orleans-saints</v>
      </c>
      <c r="AH4632" s="5">
        <f>IF(tbl_pbp[[#This Row],[AwayTeam]] &lt;&gt; "new-orleans-saints", tbl_pbp[[#This Row],[homeWinPercentage]], 1-tbl_pbp[[#This Row],[homeWinPercentage]])</f>
        <v>0.999</v>
      </c>
      <c r="AI4632" s="13">
        <f>tbl_pbp[[#This Row],[Kamara]]*tbl_pbp[[#This Row],[Impactful Play]]</f>
        <v>0</v>
      </c>
      <c r="AJ4632" s="13">
        <f>tbl_pbp[[#This Row],[Thomas]]*tbl_pbp[[#This Row],[Impactful Play]]</f>
        <v>0</v>
      </c>
      <c r="AK4632" s="13" t="str">
        <f>VLOOKUP(tbl_pbp[[#This Row],[Play Saints Win % Increase]], tbl_impact[],3,TRUE)</f>
        <v>Scented (0 to +5%)</v>
      </c>
    </row>
    <row r="4633" spans="1:37">
      <c r="A4633" s="1">
        <v>137</v>
      </c>
      <c r="B4633" s="5">
        <v>1E-3</v>
      </c>
      <c r="C4633" t="s">
        <v>6122</v>
      </c>
      <c r="D4633">
        <v>0</v>
      </c>
      <c r="E4633">
        <v>0</v>
      </c>
      <c r="F4633">
        <v>4</v>
      </c>
      <c r="G4633">
        <v>3</v>
      </c>
      <c r="H4633">
        <v>31</v>
      </c>
      <c r="I4633">
        <v>8</v>
      </c>
      <c r="J4633">
        <v>77</v>
      </c>
      <c r="K4633" t="s">
        <v>29</v>
      </c>
      <c r="L4633">
        <v>3</v>
      </c>
      <c r="M4633">
        <v>77</v>
      </c>
      <c r="N4633" t="s">
        <v>6123</v>
      </c>
      <c r="O4633" t="s">
        <v>686</v>
      </c>
      <c r="P4633" t="s">
        <v>45</v>
      </c>
      <c r="Q4633" t="s">
        <v>46</v>
      </c>
      <c r="R4633" t="s">
        <v>47</v>
      </c>
      <c r="S4633" t="s">
        <v>92</v>
      </c>
      <c r="T4633" t="s">
        <v>217</v>
      </c>
      <c r="U4633" t="s">
        <v>6124</v>
      </c>
      <c r="V4633" t="s">
        <v>5720</v>
      </c>
      <c r="X4633" t="str">
        <f>VLOOKUP(pbp!V1866, games!$B$2:$R$40, 3, FALSE)</f>
        <v>2019-11-24T18:00Z</v>
      </c>
      <c r="Y4633">
        <f>VLOOKUP(1*V4633,NFLGames!$H$11:$H$555,1,FALSE)</f>
        <v>401220215</v>
      </c>
      <c r="Z4633">
        <f>VLOOKUP($Y4633, NFLGames!$H$11:$K$555,2,FALSE)</f>
        <v>2020</v>
      </c>
      <c r="AA4633">
        <f>VLOOKUP($Y4633, NFLGames!$H$11:$K$555,3,FALSE)</f>
        <v>12</v>
      </c>
      <c r="AB4633" s="6">
        <f>IF(A4634=0, 0, AH4634-tbl_pbp[[#This Row],[Saints Win %]])</f>
        <v>0</v>
      </c>
      <c r="AE4633">
        <f>ABS(tbl_pbp[[#This Row],[play.homeScore]]-tbl_pbp[[#This Row],[play.awayScore]])</f>
        <v>28</v>
      </c>
      <c r="AF4633">
        <f>IF(tbl_pbp[[#This Row],[Play Saints Win % Increase]]&gt;=$AF$4,1,0)</f>
        <v>0</v>
      </c>
      <c r="AG4633" t="str">
        <f>VLOOKUP(tbl_pbp[[#This Row],[gameId]], games!$B$2:$T$40, 9, FALSE)</f>
        <v>new-orleans-saints</v>
      </c>
      <c r="AH4633" s="5">
        <f>IF(tbl_pbp[[#This Row],[AwayTeam]] &lt;&gt; "new-orleans-saints", tbl_pbp[[#This Row],[homeWinPercentage]], 1-tbl_pbp[[#This Row],[homeWinPercentage]])</f>
        <v>0.999</v>
      </c>
      <c r="AI4633" s="13">
        <f>tbl_pbp[[#This Row],[Kamara]]*tbl_pbp[[#This Row],[Impactful Play]]</f>
        <v>0</v>
      </c>
      <c r="AJ4633" s="13">
        <f>tbl_pbp[[#This Row],[Thomas]]*tbl_pbp[[#This Row],[Impactful Play]]</f>
        <v>0</v>
      </c>
      <c r="AK4633" s="13" t="str">
        <f>VLOOKUP(tbl_pbp[[#This Row],[Play Saints Win % Increase]], tbl_impact[],3,TRUE)</f>
        <v>Scented (0 to +5%)</v>
      </c>
    </row>
    <row r="4634" spans="1:37">
      <c r="A4634" s="1">
        <v>138</v>
      </c>
      <c r="B4634" s="5">
        <v>1E-3</v>
      </c>
      <c r="C4634" t="s">
        <v>6125</v>
      </c>
      <c r="D4634">
        <v>0</v>
      </c>
      <c r="E4634">
        <v>0</v>
      </c>
      <c r="F4634">
        <v>4</v>
      </c>
      <c r="G4634">
        <v>3</v>
      </c>
      <c r="H4634">
        <v>31</v>
      </c>
      <c r="I4634">
        <v>4</v>
      </c>
      <c r="J4634">
        <v>73</v>
      </c>
      <c r="K4634" t="s">
        <v>29</v>
      </c>
      <c r="L4634">
        <v>4</v>
      </c>
      <c r="M4634">
        <v>73</v>
      </c>
      <c r="N4634" t="s">
        <v>229</v>
      </c>
      <c r="O4634" t="s">
        <v>230</v>
      </c>
      <c r="P4634" t="s">
        <v>231</v>
      </c>
      <c r="Q4634" t="s">
        <v>232</v>
      </c>
      <c r="R4634" t="s">
        <v>233</v>
      </c>
      <c r="V4634" t="s">
        <v>5720</v>
      </c>
      <c r="X4634" t="str">
        <f>VLOOKUP(pbp!V1867, games!$B$2:$R$40, 3, FALSE)</f>
        <v>2019-11-24T18:00Z</v>
      </c>
      <c r="Y4634">
        <f>VLOOKUP(1*V4634,NFLGames!$H$11:$H$555,1,FALSE)</f>
        <v>401220215</v>
      </c>
      <c r="Z4634">
        <f>VLOOKUP($Y4634, NFLGames!$H$11:$K$555,2,FALSE)</f>
        <v>2020</v>
      </c>
      <c r="AA4634">
        <f>VLOOKUP($Y4634, NFLGames!$H$11:$K$555,3,FALSE)</f>
        <v>12</v>
      </c>
      <c r="AB4634" s="6">
        <f>IF(A4635=0, 0, AH4635-tbl_pbp[[#This Row],[Saints Win %]])</f>
        <v>0</v>
      </c>
      <c r="AE4634">
        <f>ABS(tbl_pbp[[#This Row],[play.homeScore]]-tbl_pbp[[#This Row],[play.awayScore]])</f>
        <v>28</v>
      </c>
      <c r="AF4634">
        <f>IF(tbl_pbp[[#This Row],[Play Saints Win % Increase]]&gt;=$AF$4,1,0)</f>
        <v>0</v>
      </c>
      <c r="AG4634" t="str">
        <f>VLOOKUP(tbl_pbp[[#This Row],[gameId]], games!$B$2:$T$40, 9, FALSE)</f>
        <v>new-orleans-saints</v>
      </c>
      <c r="AH4634" s="5">
        <f>IF(tbl_pbp[[#This Row],[AwayTeam]] &lt;&gt; "new-orleans-saints", tbl_pbp[[#This Row],[homeWinPercentage]], 1-tbl_pbp[[#This Row],[homeWinPercentage]])</f>
        <v>0.999</v>
      </c>
      <c r="AI4634" s="13">
        <f>tbl_pbp[[#This Row],[Kamara]]*tbl_pbp[[#This Row],[Impactful Play]]</f>
        <v>0</v>
      </c>
      <c r="AJ4634" s="13">
        <f>tbl_pbp[[#This Row],[Thomas]]*tbl_pbp[[#This Row],[Impactful Play]]</f>
        <v>0</v>
      </c>
      <c r="AK4634" s="13" t="str">
        <f>VLOOKUP(tbl_pbp[[#This Row],[Play Saints Win % Increase]], tbl_impact[],3,TRUE)</f>
        <v>Scented (0 to +5%)</v>
      </c>
    </row>
    <row r="4635" spans="1:37">
      <c r="A4635" s="1">
        <v>139</v>
      </c>
      <c r="B4635" s="5">
        <v>1E-3</v>
      </c>
      <c r="C4635" t="s">
        <v>6126</v>
      </c>
      <c r="D4635">
        <v>0</v>
      </c>
      <c r="E4635">
        <v>0</v>
      </c>
      <c r="F4635">
        <v>4</v>
      </c>
      <c r="G4635">
        <v>3</v>
      </c>
      <c r="H4635">
        <v>31</v>
      </c>
      <c r="I4635">
        <v>4</v>
      </c>
      <c r="J4635">
        <v>73</v>
      </c>
      <c r="K4635" t="s">
        <v>29</v>
      </c>
      <c r="L4635">
        <v>4</v>
      </c>
      <c r="M4635">
        <v>73</v>
      </c>
      <c r="N4635" t="s">
        <v>6127</v>
      </c>
      <c r="O4635" t="s">
        <v>3938</v>
      </c>
      <c r="P4635" t="s">
        <v>66</v>
      </c>
      <c r="Q4635" t="s">
        <v>67</v>
      </c>
      <c r="R4635" t="s">
        <v>68</v>
      </c>
      <c r="S4635" t="s">
        <v>69</v>
      </c>
      <c r="T4635" t="s">
        <v>169</v>
      </c>
      <c r="U4635" t="s">
        <v>6128</v>
      </c>
      <c r="V4635" t="s">
        <v>5720</v>
      </c>
      <c r="X4635" t="str">
        <f>VLOOKUP(pbp!V1868, games!$B$2:$R$40, 3, FALSE)</f>
        <v>2019-11-24T18:00Z</v>
      </c>
      <c r="Y4635">
        <f>VLOOKUP(1*V4635,NFLGames!$H$11:$H$555,1,FALSE)</f>
        <v>401220215</v>
      </c>
      <c r="Z4635">
        <f>VLOOKUP($Y4635, NFLGames!$H$11:$K$555,2,FALSE)</f>
        <v>2020</v>
      </c>
      <c r="AA4635">
        <f>VLOOKUP($Y4635, NFLGames!$H$11:$K$555,3,FALSE)</f>
        <v>12</v>
      </c>
      <c r="AB4635" s="6">
        <f>IF(A4636=0, 0, AH4636-tbl_pbp[[#This Row],[Saints Win %]])</f>
        <v>0</v>
      </c>
      <c r="AE4635">
        <f>ABS(tbl_pbp[[#This Row],[play.homeScore]]-tbl_pbp[[#This Row],[play.awayScore]])</f>
        <v>28</v>
      </c>
      <c r="AF4635">
        <f>IF(tbl_pbp[[#This Row],[Play Saints Win % Increase]]&gt;=$AF$4,1,0)</f>
        <v>0</v>
      </c>
      <c r="AG4635" t="str">
        <f>VLOOKUP(tbl_pbp[[#This Row],[gameId]], games!$B$2:$T$40, 9, FALSE)</f>
        <v>new-orleans-saints</v>
      </c>
      <c r="AH4635" s="5">
        <f>IF(tbl_pbp[[#This Row],[AwayTeam]] &lt;&gt; "new-orleans-saints", tbl_pbp[[#This Row],[homeWinPercentage]], 1-tbl_pbp[[#This Row],[homeWinPercentage]])</f>
        <v>0.999</v>
      </c>
      <c r="AI4635" s="13">
        <f>tbl_pbp[[#This Row],[Kamara]]*tbl_pbp[[#This Row],[Impactful Play]]</f>
        <v>0</v>
      </c>
      <c r="AJ4635" s="13">
        <f>tbl_pbp[[#This Row],[Thomas]]*tbl_pbp[[#This Row],[Impactful Play]]</f>
        <v>0</v>
      </c>
      <c r="AK4635" s="13" t="str">
        <f>VLOOKUP(tbl_pbp[[#This Row],[Play Saints Win % Increase]], tbl_impact[],3,TRUE)</f>
        <v>Scented (0 to +5%)</v>
      </c>
    </row>
    <row r="4636" spans="1:37">
      <c r="A4636" s="1">
        <v>140</v>
      </c>
      <c r="B4636" s="5">
        <v>1E-3</v>
      </c>
      <c r="C4636" t="s">
        <v>6129</v>
      </c>
      <c r="D4636">
        <v>0</v>
      </c>
      <c r="E4636">
        <v>0</v>
      </c>
      <c r="F4636">
        <v>4</v>
      </c>
      <c r="G4636">
        <v>3</v>
      </c>
      <c r="H4636">
        <v>31</v>
      </c>
      <c r="I4636">
        <v>10</v>
      </c>
      <c r="J4636">
        <v>24</v>
      </c>
      <c r="K4636" t="s">
        <v>167</v>
      </c>
      <c r="L4636">
        <v>1</v>
      </c>
      <c r="M4636">
        <v>76</v>
      </c>
      <c r="N4636" t="s">
        <v>6130</v>
      </c>
      <c r="O4636" t="s">
        <v>3938</v>
      </c>
      <c r="P4636" t="s">
        <v>45</v>
      </c>
      <c r="Q4636" t="s">
        <v>46</v>
      </c>
      <c r="R4636" t="s">
        <v>47</v>
      </c>
      <c r="S4636" t="s">
        <v>33</v>
      </c>
      <c r="T4636" t="s">
        <v>5893</v>
      </c>
      <c r="U4636" t="s">
        <v>6131</v>
      </c>
      <c r="V4636" t="s">
        <v>5720</v>
      </c>
      <c r="X4636" t="str">
        <f>VLOOKUP(pbp!V1869, games!$B$2:$R$40, 3, FALSE)</f>
        <v>2019-11-24T18:00Z</v>
      </c>
      <c r="Y4636">
        <f>VLOOKUP(1*V4636,NFLGames!$H$11:$H$555,1,FALSE)</f>
        <v>401220215</v>
      </c>
      <c r="Z4636">
        <f>VLOOKUP($Y4636, NFLGames!$H$11:$K$555,2,FALSE)</f>
        <v>2020</v>
      </c>
      <c r="AA4636">
        <f>VLOOKUP($Y4636, NFLGames!$H$11:$K$555,3,FALSE)</f>
        <v>12</v>
      </c>
      <c r="AB4636" s="6">
        <f>IF(A4637=0, 0, AH4637-tbl_pbp[[#This Row],[Saints Win %]])</f>
        <v>0</v>
      </c>
      <c r="AE4636">
        <f>ABS(tbl_pbp[[#This Row],[play.homeScore]]-tbl_pbp[[#This Row],[play.awayScore]])</f>
        <v>28</v>
      </c>
      <c r="AF4636">
        <f>IF(tbl_pbp[[#This Row],[Play Saints Win % Increase]]&gt;=$AF$4,1,0)</f>
        <v>0</v>
      </c>
      <c r="AG4636" t="str">
        <f>VLOOKUP(tbl_pbp[[#This Row],[gameId]], games!$B$2:$T$40, 9, FALSE)</f>
        <v>new-orleans-saints</v>
      </c>
      <c r="AH4636" s="5">
        <f>IF(tbl_pbp[[#This Row],[AwayTeam]] &lt;&gt; "new-orleans-saints", tbl_pbp[[#This Row],[homeWinPercentage]], 1-tbl_pbp[[#This Row],[homeWinPercentage]])</f>
        <v>0.999</v>
      </c>
      <c r="AI4636" s="13">
        <f>tbl_pbp[[#This Row],[Kamara]]*tbl_pbp[[#This Row],[Impactful Play]]</f>
        <v>0</v>
      </c>
      <c r="AJ4636" s="13">
        <f>tbl_pbp[[#This Row],[Thomas]]*tbl_pbp[[#This Row],[Impactful Play]]</f>
        <v>0</v>
      </c>
      <c r="AK4636" s="13" t="str">
        <f>VLOOKUP(tbl_pbp[[#This Row],[Play Saints Win % Increase]], tbl_impact[],3,TRUE)</f>
        <v>Scented (0 to +5%)</v>
      </c>
    </row>
    <row r="4637" spans="1:37">
      <c r="A4637" s="1">
        <v>141</v>
      </c>
      <c r="B4637" s="5">
        <v>1E-3</v>
      </c>
      <c r="C4637" t="s">
        <v>6132</v>
      </c>
      <c r="D4637">
        <v>0</v>
      </c>
      <c r="E4637">
        <v>0</v>
      </c>
      <c r="F4637">
        <v>4</v>
      </c>
      <c r="G4637">
        <v>3</v>
      </c>
      <c r="H4637">
        <v>31</v>
      </c>
      <c r="I4637">
        <v>10</v>
      </c>
      <c r="J4637">
        <v>47</v>
      </c>
      <c r="K4637" t="s">
        <v>167</v>
      </c>
      <c r="L4637">
        <v>1</v>
      </c>
      <c r="M4637">
        <v>53</v>
      </c>
      <c r="N4637" t="s">
        <v>6133</v>
      </c>
      <c r="O4637" t="s">
        <v>1732</v>
      </c>
      <c r="P4637" t="s">
        <v>45</v>
      </c>
      <c r="Q4637" t="s">
        <v>46</v>
      </c>
      <c r="R4637" t="s">
        <v>47</v>
      </c>
      <c r="S4637" t="s">
        <v>33</v>
      </c>
      <c r="T4637" t="s">
        <v>5740</v>
      </c>
      <c r="U4637" t="s">
        <v>6134</v>
      </c>
      <c r="V4637" t="s">
        <v>5720</v>
      </c>
      <c r="X4637" t="str">
        <f>VLOOKUP(pbp!V1870, games!$B$2:$R$40, 3, FALSE)</f>
        <v>2019-11-24T18:00Z</v>
      </c>
      <c r="Y4637">
        <f>VLOOKUP(1*V4637,NFLGames!$H$11:$H$555,1,FALSE)</f>
        <v>401220215</v>
      </c>
      <c r="Z4637">
        <f>VLOOKUP($Y4637, NFLGames!$H$11:$K$555,2,FALSE)</f>
        <v>2020</v>
      </c>
      <c r="AA4637">
        <f>VLOOKUP($Y4637, NFLGames!$H$11:$K$555,3,FALSE)</f>
        <v>12</v>
      </c>
      <c r="AB4637" s="6">
        <f>IF(A4638=0, 0, AH4638-tbl_pbp[[#This Row],[Saints Win %]])</f>
        <v>0</v>
      </c>
      <c r="AE4637">
        <f>ABS(tbl_pbp[[#This Row],[play.homeScore]]-tbl_pbp[[#This Row],[play.awayScore]])</f>
        <v>28</v>
      </c>
      <c r="AF4637">
        <f>IF(tbl_pbp[[#This Row],[Play Saints Win % Increase]]&gt;=$AF$4,1,0)</f>
        <v>0</v>
      </c>
      <c r="AG4637" t="str">
        <f>VLOOKUP(tbl_pbp[[#This Row],[gameId]], games!$B$2:$T$40, 9, FALSE)</f>
        <v>new-orleans-saints</v>
      </c>
      <c r="AH4637" s="5">
        <f>IF(tbl_pbp[[#This Row],[AwayTeam]] &lt;&gt; "new-orleans-saints", tbl_pbp[[#This Row],[homeWinPercentage]], 1-tbl_pbp[[#This Row],[homeWinPercentage]])</f>
        <v>0.999</v>
      </c>
      <c r="AI4637" s="13">
        <f>tbl_pbp[[#This Row],[Kamara]]*tbl_pbp[[#This Row],[Impactful Play]]</f>
        <v>0</v>
      </c>
      <c r="AJ4637" s="13">
        <f>tbl_pbp[[#This Row],[Thomas]]*tbl_pbp[[#This Row],[Impactful Play]]</f>
        <v>0</v>
      </c>
      <c r="AK4637" s="13" t="str">
        <f>VLOOKUP(tbl_pbp[[#This Row],[Play Saints Win % Increase]], tbl_impact[],3,TRUE)</f>
        <v>Scented (0 to +5%)</v>
      </c>
    </row>
    <row r="4638" spans="1:37">
      <c r="A4638" s="1">
        <v>142</v>
      </c>
      <c r="B4638" s="5">
        <v>1E-3</v>
      </c>
      <c r="C4638" t="s">
        <v>6135</v>
      </c>
      <c r="D4638">
        <v>0</v>
      </c>
      <c r="E4638">
        <v>0</v>
      </c>
      <c r="F4638">
        <v>4</v>
      </c>
      <c r="G4638">
        <v>3</v>
      </c>
      <c r="H4638">
        <v>31</v>
      </c>
      <c r="I4638">
        <v>9</v>
      </c>
      <c r="J4638">
        <v>48</v>
      </c>
      <c r="K4638" t="s">
        <v>167</v>
      </c>
      <c r="L4638">
        <v>2</v>
      </c>
      <c r="M4638">
        <v>52</v>
      </c>
      <c r="N4638" t="s">
        <v>6136</v>
      </c>
      <c r="O4638" t="s">
        <v>503</v>
      </c>
      <c r="P4638" t="s">
        <v>45</v>
      </c>
      <c r="Q4638" t="s">
        <v>46</v>
      </c>
      <c r="R4638" t="s">
        <v>47</v>
      </c>
      <c r="S4638" t="s">
        <v>210</v>
      </c>
      <c r="T4638" t="s">
        <v>6137</v>
      </c>
      <c r="U4638" t="s">
        <v>6138</v>
      </c>
      <c r="V4638" t="s">
        <v>5720</v>
      </c>
      <c r="X4638" t="str">
        <f>VLOOKUP(pbp!V1871, games!$B$2:$R$40, 3, FALSE)</f>
        <v>2019-11-24T18:00Z</v>
      </c>
      <c r="Y4638">
        <f>VLOOKUP(1*V4638,NFLGames!$H$11:$H$555,1,FALSE)</f>
        <v>401220215</v>
      </c>
      <c r="Z4638">
        <f>VLOOKUP($Y4638, NFLGames!$H$11:$K$555,2,FALSE)</f>
        <v>2020</v>
      </c>
      <c r="AA4638">
        <f>VLOOKUP($Y4638, NFLGames!$H$11:$K$555,3,FALSE)</f>
        <v>12</v>
      </c>
      <c r="AB4638" s="6">
        <f>IF(A4639=0, 0, AH4639-tbl_pbp[[#This Row],[Saints Win %]])</f>
        <v>1.0000000000000009E-3</v>
      </c>
      <c r="AE4638">
        <f>ABS(tbl_pbp[[#This Row],[play.homeScore]]-tbl_pbp[[#This Row],[play.awayScore]])</f>
        <v>28</v>
      </c>
      <c r="AF4638">
        <f>IF(tbl_pbp[[#This Row],[Play Saints Win % Increase]]&gt;=$AF$4,1,0)</f>
        <v>0</v>
      </c>
      <c r="AG4638" t="str">
        <f>VLOOKUP(tbl_pbp[[#This Row],[gameId]], games!$B$2:$T$40, 9, FALSE)</f>
        <v>new-orleans-saints</v>
      </c>
      <c r="AH4638" s="5">
        <f>IF(tbl_pbp[[#This Row],[AwayTeam]] &lt;&gt; "new-orleans-saints", tbl_pbp[[#This Row],[homeWinPercentage]], 1-tbl_pbp[[#This Row],[homeWinPercentage]])</f>
        <v>0.999</v>
      </c>
      <c r="AI4638" s="13">
        <f>tbl_pbp[[#This Row],[Kamara]]*tbl_pbp[[#This Row],[Impactful Play]]</f>
        <v>0</v>
      </c>
      <c r="AJ4638" s="13">
        <f>tbl_pbp[[#This Row],[Thomas]]*tbl_pbp[[#This Row],[Impactful Play]]</f>
        <v>0</v>
      </c>
      <c r="AK4638" s="13" t="str">
        <f>VLOOKUP(tbl_pbp[[#This Row],[Play Saints Win % Increase]], tbl_impact[],3,TRUE)</f>
        <v>Scented (0 to +5%)</v>
      </c>
    </row>
    <row r="4639" spans="1:37">
      <c r="A4639" s="1">
        <v>143</v>
      </c>
      <c r="B4639" s="5">
        <v>0</v>
      </c>
      <c r="C4639" t="s">
        <v>6139</v>
      </c>
      <c r="D4639">
        <v>0</v>
      </c>
      <c r="E4639">
        <v>0</v>
      </c>
      <c r="F4639">
        <v>4</v>
      </c>
      <c r="G4639">
        <v>3</v>
      </c>
      <c r="H4639">
        <v>31</v>
      </c>
      <c r="I4639">
        <v>0</v>
      </c>
      <c r="J4639">
        <v>48</v>
      </c>
      <c r="L4639">
        <v>0</v>
      </c>
      <c r="M4639">
        <v>0</v>
      </c>
      <c r="N4639" t="s">
        <v>364</v>
      </c>
      <c r="O4639" t="s">
        <v>143</v>
      </c>
      <c r="P4639" t="s">
        <v>365</v>
      </c>
      <c r="Q4639" t="s">
        <v>366</v>
      </c>
      <c r="R4639" t="s">
        <v>367</v>
      </c>
      <c r="V4639" t="s">
        <v>5720</v>
      </c>
      <c r="X4639" t="str">
        <f>VLOOKUP(pbp!V1872, games!$B$2:$R$40, 3, FALSE)</f>
        <v>2019-11-24T18:00Z</v>
      </c>
      <c r="Y4639">
        <f>VLOOKUP(1*V4639,NFLGames!$H$11:$H$555,1,FALSE)</f>
        <v>401220215</v>
      </c>
      <c r="Z4639">
        <f>VLOOKUP($Y4639, NFLGames!$H$11:$K$555,2,FALSE)</f>
        <v>2020</v>
      </c>
      <c r="AA4639">
        <f>VLOOKUP($Y4639, NFLGames!$H$11:$K$555,3,FALSE)</f>
        <v>12</v>
      </c>
      <c r="AB4639" s="6">
        <f>IF(A4640=0, 0, AH4640-tbl_pbp[[#This Row],[Saints Win %]])</f>
        <v>0</v>
      </c>
      <c r="AE4639">
        <f>ABS(tbl_pbp[[#This Row],[play.homeScore]]-tbl_pbp[[#This Row],[play.awayScore]])</f>
        <v>28</v>
      </c>
      <c r="AF4639">
        <f>IF(tbl_pbp[[#This Row],[Play Saints Win % Increase]]&gt;=$AF$4,1,0)</f>
        <v>0</v>
      </c>
      <c r="AG4639" t="str">
        <f>VLOOKUP(tbl_pbp[[#This Row],[gameId]], games!$B$2:$T$40, 9, FALSE)</f>
        <v>new-orleans-saints</v>
      </c>
      <c r="AH4639" s="5">
        <f>IF(tbl_pbp[[#This Row],[AwayTeam]] &lt;&gt; "new-orleans-saints", tbl_pbp[[#This Row],[homeWinPercentage]], 1-tbl_pbp[[#This Row],[homeWinPercentage]])</f>
        <v>1</v>
      </c>
      <c r="AI4639" s="13">
        <f>tbl_pbp[[#This Row],[Kamara]]*tbl_pbp[[#This Row],[Impactful Play]]</f>
        <v>0</v>
      </c>
      <c r="AJ4639" s="13">
        <f>tbl_pbp[[#This Row],[Thomas]]*tbl_pbp[[#This Row],[Impactful Play]]</f>
        <v>0</v>
      </c>
      <c r="AK4639" s="13" t="str">
        <f>VLOOKUP(tbl_pbp[[#This Row],[Play Saints Win % Increase]], tbl_impact[],3,TRUE)</f>
        <v>Scented (0 to +5%)</v>
      </c>
    </row>
    <row r="4640" spans="1:37">
      <c r="A4640" s="1">
        <v>0</v>
      </c>
      <c r="B4640" s="5">
        <v>0.379</v>
      </c>
      <c r="C4640" t="s">
        <v>6140</v>
      </c>
      <c r="D4640">
        <v>0</v>
      </c>
      <c r="E4640">
        <v>0</v>
      </c>
      <c r="F4640">
        <v>1</v>
      </c>
      <c r="G4640">
        <v>0</v>
      </c>
      <c r="H4640">
        <v>0</v>
      </c>
      <c r="I4640">
        <v>0</v>
      </c>
      <c r="J4640">
        <v>65</v>
      </c>
      <c r="K4640" t="s">
        <v>29</v>
      </c>
      <c r="L4640">
        <v>0</v>
      </c>
      <c r="M4640">
        <v>65</v>
      </c>
      <c r="N4640" t="s">
        <v>288</v>
      </c>
      <c r="O4640" t="s">
        <v>24</v>
      </c>
      <c r="P4640" t="s">
        <v>25</v>
      </c>
      <c r="Q4640" t="s">
        <v>26</v>
      </c>
      <c r="R4640" t="s">
        <v>27</v>
      </c>
      <c r="V4640" t="s">
        <v>6141</v>
      </c>
      <c r="X4640" t="str">
        <f>VLOOKUP(pbp!V1873, games!$B$2:$R$40, 3, FALSE)</f>
        <v>2019-11-24T18:00Z</v>
      </c>
      <c r="Y4640">
        <f>VLOOKUP(1*V4640,NFLGames!$H$11:$H$555,1,FALSE)</f>
        <v>401220307</v>
      </c>
      <c r="Z4640">
        <f>VLOOKUP($Y4640, NFLGames!$H$11:$K$555,2,FALSE)</f>
        <v>2020</v>
      </c>
      <c r="AA4640">
        <f>VLOOKUP($Y4640, NFLGames!$H$11:$K$555,3,FALSE)</f>
        <v>13</v>
      </c>
      <c r="AB4640" s="6">
        <f>IF(A4641=0, 0, AH4641-tbl_pbp[[#This Row],[Saints Win %]])</f>
        <v>1.100000000000001E-2</v>
      </c>
      <c r="AE4640">
        <f>ABS(tbl_pbp[[#This Row],[play.homeScore]]-tbl_pbp[[#This Row],[play.awayScore]])</f>
        <v>0</v>
      </c>
      <c r="AF4640">
        <f>IF(tbl_pbp[[#This Row],[Play Saints Win % Increase]]&gt;=$AF$4,1,0)</f>
        <v>0</v>
      </c>
      <c r="AG4640" t="str">
        <f>VLOOKUP(tbl_pbp[[#This Row],[gameId]], games!$B$2:$T$40, 9, FALSE)</f>
        <v>new-orleans-saints</v>
      </c>
      <c r="AH4640" s="5">
        <f>IF(tbl_pbp[[#This Row],[AwayTeam]] &lt;&gt; "new-orleans-saints", tbl_pbp[[#This Row],[homeWinPercentage]], 1-tbl_pbp[[#This Row],[homeWinPercentage]])</f>
        <v>0.621</v>
      </c>
      <c r="AI4640" s="13">
        <f>tbl_pbp[[#This Row],[Kamara]]*tbl_pbp[[#This Row],[Impactful Play]]</f>
        <v>0</v>
      </c>
      <c r="AJ4640" s="13">
        <f>tbl_pbp[[#This Row],[Thomas]]*tbl_pbp[[#This Row],[Impactful Play]]</f>
        <v>0</v>
      </c>
      <c r="AK4640" s="13" t="str">
        <f>VLOOKUP(tbl_pbp[[#This Row],[Play Saints Win % Increase]], tbl_impact[],3,TRUE)</f>
        <v>Scented (0 to +5%)</v>
      </c>
    </row>
    <row r="4641" spans="1:37">
      <c r="A4641" s="1">
        <v>1</v>
      </c>
      <c r="B4641" s="5">
        <v>0.36799999999999999</v>
      </c>
      <c r="C4641" t="s">
        <v>6142</v>
      </c>
      <c r="D4641">
        <v>0</v>
      </c>
      <c r="E4641">
        <v>0</v>
      </c>
      <c r="F4641">
        <v>1</v>
      </c>
      <c r="G4641">
        <v>0</v>
      </c>
      <c r="H4641">
        <v>0</v>
      </c>
      <c r="I4641">
        <v>10</v>
      </c>
      <c r="J4641">
        <v>25</v>
      </c>
      <c r="K4641" t="s">
        <v>5211</v>
      </c>
      <c r="L4641">
        <v>1</v>
      </c>
      <c r="M4641">
        <v>75</v>
      </c>
      <c r="N4641" t="s">
        <v>6143</v>
      </c>
      <c r="O4641" t="s">
        <v>1758</v>
      </c>
      <c r="P4641" t="s">
        <v>30</v>
      </c>
      <c r="Q4641" t="s">
        <v>31</v>
      </c>
      <c r="R4641" t="s">
        <v>32</v>
      </c>
      <c r="S4641" t="s">
        <v>33</v>
      </c>
      <c r="T4641" t="s">
        <v>5213</v>
      </c>
      <c r="U4641" t="s">
        <v>5214</v>
      </c>
      <c r="V4641" t="s">
        <v>6141</v>
      </c>
      <c r="X4641" t="str">
        <f>VLOOKUP(pbp!V1874, games!$B$2:$R$40, 3, FALSE)</f>
        <v>2019-11-24T18:00Z</v>
      </c>
      <c r="Y4641">
        <f>VLOOKUP(1*V4641,NFLGames!$H$11:$H$555,1,FALSE)</f>
        <v>401220307</v>
      </c>
      <c r="Z4641">
        <f>VLOOKUP($Y4641, NFLGames!$H$11:$K$555,2,FALSE)</f>
        <v>2020</v>
      </c>
      <c r="AA4641">
        <f>VLOOKUP($Y4641, NFLGames!$H$11:$K$555,3,FALSE)</f>
        <v>13</v>
      </c>
      <c r="AB4641" s="6">
        <f>IF(A4642=0, 0, AH4642-tbl_pbp[[#This Row],[Saints Win %]])</f>
        <v>6.0000000000000053E-3</v>
      </c>
      <c r="AE4641">
        <f>ABS(tbl_pbp[[#This Row],[play.homeScore]]-tbl_pbp[[#This Row],[play.awayScore]])</f>
        <v>0</v>
      </c>
      <c r="AF4641">
        <f>IF(tbl_pbp[[#This Row],[Play Saints Win % Increase]]&gt;=$AF$4,1,0)</f>
        <v>0</v>
      </c>
      <c r="AG4641" t="str">
        <f>VLOOKUP(tbl_pbp[[#This Row],[gameId]], games!$B$2:$T$40, 9, FALSE)</f>
        <v>new-orleans-saints</v>
      </c>
      <c r="AH4641" s="5">
        <f>IF(tbl_pbp[[#This Row],[AwayTeam]] &lt;&gt; "new-orleans-saints", tbl_pbp[[#This Row],[homeWinPercentage]], 1-tbl_pbp[[#This Row],[homeWinPercentage]])</f>
        <v>0.63200000000000001</v>
      </c>
      <c r="AI4641" s="13">
        <f>tbl_pbp[[#This Row],[Kamara]]*tbl_pbp[[#This Row],[Impactful Play]]</f>
        <v>0</v>
      </c>
      <c r="AJ4641" s="13">
        <f>tbl_pbp[[#This Row],[Thomas]]*tbl_pbp[[#This Row],[Impactful Play]]</f>
        <v>0</v>
      </c>
      <c r="AK4641" s="13" t="str">
        <f>VLOOKUP(tbl_pbp[[#This Row],[Play Saints Win % Increase]], tbl_impact[],3,TRUE)</f>
        <v>Scented (0 to +5%)</v>
      </c>
    </row>
    <row r="4642" spans="1:37">
      <c r="A4642" s="1">
        <v>2</v>
      </c>
      <c r="B4642" s="5">
        <v>0.36199999999999999</v>
      </c>
      <c r="C4642" t="s">
        <v>6144</v>
      </c>
      <c r="D4642">
        <v>0</v>
      </c>
      <c r="E4642">
        <v>0</v>
      </c>
      <c r="F4642">
        <v>1</v>
      </c>
      <c r="G4642">
        <v>0</v>
      </c>
      <c r="H4642">
        <v>0</v>
      </c>
      <c r="I4642">
        <v>6</v>
      </c>
      <c r="J4642">
        <v>29</v>
      </c>
      <c r="K4642" t="s">
        <v>5211</v>
      </c>
      <c r="L4642">
        <v>2</v>
      </c>
      <c r="M4642">
        <v>71</v>
      </c>
      <c r="N4642" t="s">
        <v>6145</v>
      </c>
      <c r="O4642" t="s">
        <v>251</v>
      </c>
      <c r="P4642" t="s">
        <v>45</v>
      </c>
      <c r="Q4642" t="s">
        <v>46</v>
      </c>
      <c r="R4642" t="s">
        <v>47</v>
      </c>
      <c r="S4642" t="s">
        <v>60</v>
      </c>
      <c r="T4642" t="s">
        <v>6146</v>
      </c>
      <c r="U4642" t="s">
        <v>6147</v>
      </c>
      <c r="V4642" t="s">
        <v>6141</v>
      </c>
      <c r="X4642" t="str">
        <f>VLOOKUP(pbp!V1875, games!$B$2:$R$40, 3, FALSE)</f>
        <v>2019-11-24T18:00Z</v>
      </c>
      <c r="Y4642">
        <f>VLOOKUP(1*V4642,NFLGames!$H$11:$H$555,1,FALSE)</f>
        <v>401220307</v>
      </c>
      <c r="Z4642">
        <f>VLOOKUP($Y4642, NFLGames!$H$11:$K$555,2,FALSE)</f>
        <v>2020</v>
      </c>
      <c r="AA4642">
        <f>VLOOKUP($Y4642, NFLGames!$H$11:$K$555,3,FALSE)</f>
        <v>13</v>
      </c>
      <c r="AB4642" s="6">
        <f>IF(A4643=0, 0, AH4643-tbl_pbp[[#This Row],[Saints Win %]])</f>
        <v>3.7999999999999923E-2</v>
      </c>
      <c r="AE4642">
        <f>ABS(tbl_pbp[[#This Row],[play.homeScore]]-tbl_pbp[[#This Row],[play.awayScore]])</f>
        <v>0</v>
      </c>
      <c r="AF4642">
        <f>IF(tbl_pbp[[#This Row],[Play Saints Win % Increase]]&gt;=$AF$4,1,0)</f>
        <v>0</v>
      </c>
      <c r="AG4642" t="str">
        <f>VLOOKUP(tbl_pbp[[#This Row],[gameId]], games!$B$2:$T$40, 9, FALSE)</f>
        <v>new-orleans-saints</v>
      </c>
      <c r="AH4642" s="5">
        <f>IF(tbl_pbp[[#This Row],[AwayTeam]] &lt;&gt; "new-orleans-saints", tbl_pbp[[#This Row],[homeWinPercentage]], 1-tbl_pbp[[#This Row],[homeWinPercentage]])</f>
        <v>0.63800000000000001</v>
      </c>
      <c r="AI4642" s="13">
        <f>tbl_pbp[[#This Row],[Kamara]]*tbl_pbp[[#This Row],[Impactful Play]]</f>
        <v>0</v>
      </c>
      <c r="AJ4642" s="13">
        <f>tbl_pbp[[#This Row],[Thomas]]*tbl_pbp[[#This Row],[Impactful Play]]</f>
        <v>0</v>
      </c>
      <c r="AK4642" s="13" t="str">
        <f>VLOOKUP(tbl_pbp[[#This Row],[Play Saints Win % Increase]], tbl_impact[],3,TRUE)</f>
        <v>Scented (0 to +5%)</v>
      </c>
    </row>
    <row r="4643" spans="1:37">
      <c r="A4643" s="1">
        <v>3</v>
      </c>
      <c r="B4643" s="5">
        <v>0.32400000000000001</v>
      </c>
      <c r="C4643" t="s">
        <v>6148</v>
      </c>
      <c r="D4643">
        <v>0</v>
      </c>
      <c r="E4643">
        <v>0</v>
      </c>
      <c r="F4643">
        <v>1</v>
      </c>
      <c r="G4643">
        <v>0</v>
      </c>
      <c r="H4643">
        <v>0</v>
      </c>
      <c r="I4643">
        <v>4</v>
      </c>
      <c r="J4643">
        <v>31</v>
      </c>
      <c r="K4643" t="s">
        <v>5211</v>
      </c>
      <c r="L4643">
        <v>3</v>
      </c>
      <c r="M4643">
        <v>69</v>
      </c>
      <c r="N4643" t="s">
        <v>6149</v>
      </c>
      <c r="O4643" t="s">
        <v>550</v>
      </c>
      <c r="P4643" t="s">
        <v>22</v>
      </c>
      <c r="Q4643" t="s">
        <v>37</v>
      </c>
      <c r="S4643" t="s">
        <v>63</v>
      </c>
      <c r="T4643" t="s">
        <v>5261</v>
      </c>
      <c r="U4643" t="s">
        <v>6150</v>
      </c>
      <c r="V4643" t="s">
        <v>6141</v>
      </c>
      <c r="X4643" t="str">
        <f>VLOOKUP(pbp!V1876, games!$B$2:$R$40, 3, FALSE)</f>
        <v>2019-11-24T18:00Z</v>
      </c>
      <c r="Y4643">
        <f>VLOOKUP(1*V4643,NFLGames!$H$11:$H$555,1,FALSE)</f>
        <v>401220307</v>
      </c>
      <c r="Z4643">
        <f>VLOOKUP($Y4643, NFLGames!$H$11:$K$555,2,FALSE)</f>
        <v>2020</v>
      </c>
      <c r="AA4643">
        <f>VLOOKUP($Y4643, NFLGames!$H$11:$K$555,3,FALSE)</f>
        <v>13</v>
      </c>
      <c r="AB4643" s="6">
        <f>IF(A4644=0, 0, AH4644-tbl_pbp[[#This Row],[Saints Win %]])</f>
        <v>-2.8999999999999915E-2</v>
      </c>
      <c r="AE4643">
        <f>ABS(tbl_pbp[[#This Row],[play.homeScore]]-tbl_pbp[[#This Row],[play.awayScore]])</f>
        <v>0</v>
      </c>
      <c r="AF4643">
        <f>IF(tbl_pbp[[#This Row],[Play Saints Win % Increase]]&gt;=$AF$4,1,0)</f>
        <v>0</v>
      </c>
      <c r="AG4643" t="str">
        <f>VLOOKUP(tbl_pbp[[#This Row],[gameId]], games!$B$2:$T$40, 9, FALSE)</f>
        <v>new-orleans-saints</v>
      </c>
      <c r="AH4643" s="5">
        <f>IF(tbl_pbp[[#This Row],[AwayTeam]] &lt;&gt; "new-orleans-saints", tbl_pbp[[#This Row],[homeWinPercentage]], 1-tbl_pbp[[#This Row],[homeWinPercentage]])</f>
        <v>0.67599999999999993</v>
      </c>
      <c r="AI4643" s="13">
        <f>tbl_pbp[[#This Row],[Kamara]]*tbl_pbp[[#This Row],[Impactful Play]]</f>
        <v>0</v>
      </c>
      <c r="AJ4643" s="13">
        <f>tbl_pbp[[#This Row],[Thomas]]*tbl_pbp[[#This Row],[Impactful Play]]</f>
        <v>0</v>
      </c>
      <c r="AK4643" s="13" t="str">
        <f>VLOOKUP(tbl_pbp[[#This Row],[Play Saints Win % Increase]], tbl_impact[],3,TRUE)</f>
        <v>Bad (0 to -5%)</v>
      </c>
    </row>
    <row r="4644" spans="1:37">
      <c r="A4644" s="1">
        <v>4</v>
      </c>
      <c r="B4644" s="5">
        <v>0.35299999999999998</v>
      </c>
      <c r="C4644" t="s">
        <v>6151</v>
      </c>
      <c r="D4644">
        <v>0</v>
      </c>
      <c r="E4644">
        <v>0</v>
      </c>
      <c r="F4644">
        <v>1</v>
      </c>
      <c r="G4644">
        <v>0</v>
      </c>
      <c r="H4644">
        <v>0</v>
      </c>
      <c r="I4644">
        <v>4</v>
      </c>
      <c r="J4644">
        <v>31</v>
      </c>
      <c r="K4644" t="s">
        <v>5211</v>
      </c>
      <c r="L4644">
        <v>4</v>
      </c>
      <c r="M4644">
        <v>69</v>
      </c>
      <c r="N4644" t="s">
        <v>6152</v>
      </c>
      <c r="O4644" t="s">
        <v>312</v>
      </c>
      <c r="P4644" t="s">
        <v>66</v>
      </c>
      <c r="Q4644" t="s">
        <v>67</v>
      </c>
      <c r="R4644" t="s">
        <v>68</v>
      </c>
      <c r="S4644" t="s">
        <v>69</v>
      </c>
      <c r="T4644" t="s">
        <v>5261</v>
      </c>
      <c r="U4644" t="s">
        <v>6153</v>
      </c>
      <c r="V4644" t="s">
        <v>6141</v>
      </c>
      <c r="X4644" t="str">
        <f>VLOOKUP(pbp!V1877, games!$B$2:$R$40, 3, FALSE)</f>
        <v>2019-11-24T18:00Z</v>
      </c>
      <c r="Y4644">
        <f>VLOOKUP(1*V4644,NFLGames!$H$11:$H$555,1,FALSE)</f>
        <v>401220307</v>
      </c>
      <c r="Z4644">
        <f>VLOOKUP($Y4644, NFLGames!$H$11:$K$555,2,FALSE)</f>
        <v>2020</v>
      </c>
      <c r="AA4644">
        <f>VLOOKUP($Y4644, NFLGames!$H$11:$K$555,3,FALSE)</f>
        <v>13</v>
      </c>
      <c r="AB4644" s="6">
        <f>IF(A4645=0, 0, AH4645-tbl_pbp[[#This Row],[Saints Win %]])</f>
        <v>-4.0000000000000036E-2</v>
      </c>
      <c r="AE4644">
        <f>ABS(tbl_pbp[[#This Row],[play.homeScore]]-tbl_pbp[[#This Row],[play.awayScore]])</f>
        <v>0</v>
      </c>
      <c r="AF4644">
        <f>IF(tbl_pbp[[#This Row],[Play Saints Win % Increase]]&gt;=$AF$4,1,0)</f>
        <v>0</v>
      </c>
      <c r="AG4644" t="str">
        <f>VLOOKUP(tbl_pbp[[#This Row],[gameId]], games!$B$2:$T$40, 9, FALSE)</f>
        <v>new-orleans-saints</v>
      </c>
      <c r="AH4644" s="5">
        <f>IF(tbl_pbp[[#This Row],[AwayTeam]] &lt;&gt; "new-orleans-saints", tbl_pbp[[#This Row],[homeWinPercentage]], 1-tbl_pbp[[#This Row],[homeWinPercentage]])</f>
        <v>0.64700000000000002</v>
      </c>
      <c r="AI4644" s="13">
        <f>tbl_pbp[[#This Row],[Kamara]]*tbl_pbp[[#This Row],[Impactful Play]]</f>
        <v>0</v>
      </c>
      <c r="AJ4644" s="13">
        <f>tbl_pbp[[#This Row],[Thomas]]*tbl_pbp[[#This Row],[Impactful Play]]</f>
        <v>0</v>
      </c>
      <c r="AK4644" s="13" t="str">
        <f>VLOOKUP(tbl_pbp[[#This Row],[Play Saints Win % Increase]], tbl_impact[],3,TRUE)</f>
        <v>Bad (0 to -5%)</v>
      </c>
    </row>
    <row r="4645" spans="1:37">
      <c r="A4645" s="1">
        <v>5</v>
      </c>
      <c r="B4645" s="5">
        <v>0.39300000000000002</v>
      </c>
      <c r="C4645" t="s">
        <v>6154</v>
      </c>
      <c r="D4645">
        <v>0</v>
      </c>
      <c r="E4645">
        <v>0</v>
      </c>
      <c r="F4645">
        <v>1</v>
      </c>
      <c r="G4645">
        <v>0</v>
      </c>
      <c r="H4645">
        <v>0</v>
      </c>
      <c r="I4645">
        <v>10</v>
      </c>
      <c r="J4645">
        <v>93</v>
      </c>
      <c r="K4645" t="s">
        <v>29</v>
      </c>
      <c r="L4645">
        <v>1</v>
      </c>
      <c r="M4645">
        <v>93</v>
      </c>
      <c r="N4645" t="s">
        <v>6155</v>
      </c>
      <c r="O4645" t="s">
        <v>6156</v>
      </c>
      <c r="P4645" t="s">
        <v>45</v>
      </c>
      <c r="Q4645" t="s">
        <v>46</v>
      </c>
      <c r="R4645" t="s">
        <v>47</v>
      </c>
      <c r="S4645" t="s">
        <v>33</v>
      </c>
      <c r="T4645" t="s">
        <v>641</v>
      </c>
      <c r="U4645" t="s">
        <v>6157</v>
      </c>
      <c r="V4645" t="s">
        <v>6141</v>
      </c>
      <c r="X4645" t="str">
        <f>VLOOKUP(pbp!V1878, games!$B$2:$R$40, 3, FALSE)</f>
        <v>2019-11-24T18:00Z</v>
      </c>
      <c r="Y4645">
        <f>VLOOKUP(1*V4645,NFLGames!$H$11:$H$555,1,FALSE)</f>
        <v>401220307</v>
      </c>
      <c r="Z4645">
        <f>VLOOKUP($Y4645, NFLGames!$H$11:$K$555,2,FALSE)</f>
        <v>2020</v>
      </c>
      <c r="AA4645">
        <f>VLOOKUP($Y4645, NFLGames!$H$11:$K$555,3,FALSE)</f>
        <v>13</v>
      </c>
      <c r="AB4645" s="6">
        <f>IF(A4646=0, 0, AH4646-tbl_pbp[[#This Row],[Saints Win %]])</f>
        <v>7.0000000000000062E-3</v>
      </c>
      <c r="AC4645">
        <v>1</v>
      </c>
      <c r="AE4645">
        <f>ABS(tbl_pbp[[#This Row],[play.homeScore]]-tbl_pbp[[#This Row],[play.awayScore]])</f>
        <v>0</v>
      </c>
      <c r="AF4645">
        <f>IF(tbl_pbp[[#This Row],[Play Saints Win % Increase]]&gt;=$AF$4,1,0)</f>
        <v>0</v>
      </c>
      <c r="AG4645" t="str">
        <f>VLOOKUP(tbl_pbp[[#This Row],[gameId]], games!$B$2:$T$40, 9, FALSE)</f>
        <v>new-orleans-saints</v>
      </c>
      <c r="AH4645" s="5">
        <f>IF(tbl_pbp[[#This Row],[AwayTeam]] &lt;&gt; "new-orleans-saints", tbl_pbp[[#This Row],[homeWinPercentage]], 1-tbl_pbp[[#This Row],[homeWinPercentage]])</f>
        <v>0.60699999999999998</v>
      </c>
      <c r="AI4645" s="13">
        <f>tbl_pbp[[#This Row],[Kamara]]*tbl_pbp[[#This Row],[Impactful Play]]</f>
        <v>0</v>
      </c>
      <c r="AJ4645" s="13">
        <f>tbl_pbp[[#This Row],[Thomas]]*tbl_pbp[[#This Row],[Impactful Play]]</f>
        <v>0</v>
      </c>
      <c r="AK4645" s="13" t="str">
        <f>VLOOKUP(tbl_pbp[[#This Row],[Play Saints Win % Increase]], tbl_impact[],3,TRUE)</f>
        <v>Scented (0 to +5%)</v>
      </c>
    </row>
    <row r="4646" spans="1:37">
      <c r="A4646" s="1">
        <v>6</v>
      </c>
      <c r="B4646" s="5">
        <v>0.38600000000000001</v>
      </c>
      <c r="C4646" t="s">
        <v>6158</v>
      </c>
      <c r="D4646">
        <v>0</v>
      </c>
      <c r="E4646">
        <v>0</v>
      </c>
      <c r="F4646">
        <v>1</v>
      </c>
      <c r="G4646">
        <v>0</v>
      </c>
      <c r="H4646">
        <v>0</v>
      </c>
      <c r="I4646">
        <v>11</v>
      </c>
      <c r="J4646">
        <v>94</v>
      </c>
      <c r="K4646" t="s">
        <v>29</v>
      </c>
      <c r="L4646">
        <v>2</v>
      </c>
      <c r="M4646">
        <v>94</v>
      </c>
      <c r="N4646" t="s">
        <v>6159</v>
      </c>
      <c r="O4646" t="s">
        <v>445</v>
      </c>
      <c r="P4646" t="s">
        <v>30</v>
      </c>
      <c r="Q4646" t="s">
        <v>31</v>
      </c>
      <c r="R4646" t="s">
        <v>32</v>
      </c>
      <c r="S4646" t="s">
        <v>147</v>
      </c>
      <c r="T4646" t="s">
        <v>542</v>
      </c>
      <c r="U4646" t="s">
        <v>6160</v>
      </c>
      <c r="V4646" t="s">
        <v>6141</v>
      </c>
      <c r="X4646" t="str">
        <f>VLOOKUP(pbp!V1879, games!$B$2:$R$40, 3, FALSE)</f>
        <v>2019-11-24T18:00Z</v>
      </c>
      <c r="Y4646">
        <f>VLOOKUP(1*V4646,NFLGames!$H$11:$H$555,1,FALSE)</f>
        <v>401220307</v>
      </c>
      <c r="Z4646">
        <f>VLOOKUP($Y4646, NFLGames!$H$11:$K$555,2,FALSE)</f>
        <v>2020</v>
      </c>
      <c r="AA4646">
        <f>VLOOKUP($Y4646, NFLGames!$H$11:$K$555,3,FALSE)</f>
        <v>13</v>
      </c>
      <c r="AB4646" s="6">
        <f>IF(A4647=0, 0, AH4647-tbl_pbp[[#This Row],[Saints Win %]])</f>
        <v>-3.3000000000000029E-2</v>
      </c>
      <c r="AE4646">
        <f>ABS(tbl_pbp[[#This Row],[play.homeScore]]-tbl_pbp[[#This Row],[play.awayScore]])</f>
        <v>0</v>
      </c>
      <c r="AF4646">
        <f>IF(tbl_pbp[[#This Row],[Play Saints Win % Increase]]&gt;=$AF$4,1,0)</f>
        <v>0</v>
      </c>
      <c r="AG4646" t="str">
        <f>VLOOKUP(tbl_pbp[[#This Row],[gameId]], games!$B$2:$T$40, 9, FALSE)</f>
        <v>new-orleans-saints</v>
      </c>
      <c r="AH4646" s="5">
        <f>IF(tbl_pbp[[#This Row],[AwayTeam]] &lt;&gt; "new-orleans-saints", tbl_pbp[[#This Row],[homeWinPercentage]], 1-tbl_pbp[[#This Row],[homeWinPercentage]])</f>
        <v>0.61399999999999999</v>
      </c>
      <c r="AI4646" s="13">
        <f>tbl_pbp[[#This Row],[Kamara]]*tbl_pbp[[#This Row],[Impactful Play]]</f>
        <v>0</v>
      </c>
      <c r="AJ4646" s="13">
        <f>tbl_pbp[[#This Row],[Thomas]]*tbl_pbp[[#This Row],[Impactful Play]]</f>
        <v>0</v>
      </c>
      <c r="AK4646" s="13" t="str">
        <f>VLOOKUP(tbl_pbp[[#This Row],[Play Saints Win % Increase]], tbl_impact[],3,TRUE)</f>
        <v>Bad (0 to -5%)</v>
      </c>
    </row>
    <row r="4647" spans="1:37">
      <c r="A4647" s="1">
        <v>7</v>
      </c>
      <c r="B4647" s="5">
        <v>0.41899999999999998</v>
      </c>
      <c r="C4647" t="s">
        <v>6161</v>
      </c>
      <c r="D4647">
        <v>0</v>
      </c>
      <c r="E4647">
        <v>0</v>
      </c>
      <c r="F4647">
        <v>1</v>
      </c>
      <c r="G4647">
        <v>0</v>
      </c>
      <c r="H4647">
        <v>0</v>
      </c>
      <c r="I4647">
        <v>6</v>
      </c>
      <c r="J4647">
        <v>89</v>
      </c>
      <c r="K4647" t="s">
        <v>29</v>
      </c>
      <c r="L4647">
        <v>3</v>
      </c>
      <c r="M4647">
        <v>89</v>
      </c>
      <c r="N4647" t="s">
        <v>6162</v>
      </c>
      <c r="O4647" t="s">
        <v>384</v>
      </c>
      <c r="P4647" t="s">
        <v>22</v>
      </c>
      <c r="Q4647" t="s">
        <v>37</v>
      </c>
      <c r="S4647" t="s">
        <v>302</v>
      </c>
      <c r="T4647" t="s">
        <v>442</v>
      </c>
      <c r="U4647" t="s">
        <v>6163</v>
      </c>
      <c r="V4647" t="s">
        <v>6141</v>
      </c>
      <c r="X4647" t="str">
        <f>VLOOKUP(pbp!V1880, games!$B$2:$R$40, 3, FALSE)</f>
        <v>2019-11-24T18:00Z</v>
      </c>
      <c r="Y4647">
        <f>VLOOKUP(1*V4647,NFLGames!$H$11:$H$555,1,FALSE)</f>
        <v>401220307</v>
      </c>
      <c r="Z4647">
        <f>VLOOKUP($Y4647, NFLGames!$H$11:$K$555,2,FALSE)</f>
        <v>2020</v>
      </c>
      <c r="AA4647">
        <f>VLOOKUP($Y4647, NFLGames!$H$11:$K$555,3,FALSE)</f>
        <v>13</v>
      </c>
      <c r="AB4647" s="6">
        <f>IF(A4648=0, 0, AH4648-tbl_pbp[[#This Row],[Saints Win %]])</f>
        <v>3.0000000000001137E-3</v>
      </c>
      <c r="AE4647">
        <f>ABS(tbl_pbp[[#This Row],[play.homeScore]]-tbl_pbp[[#This Row],[play.awayScore]])</f>
        <v>0</v>
      </c>
      <c r="AF4647">
        <f>IF(tbl_pbp[[#This Row],[Play Saints Win % Increase]]&gt;=$AF$4,1,0)</f>
        <v>0</v>
      </c>
      <c r="AG4647" t="str">
        <f>VLOOKUP(tbl_pbp[[#This Row],[gameId]], games!$B$2:$T$40, 9, FALSE)</f>
        <v>new-orleans-saints</v>
      </c>
      <c r="AH4647" s="5">
        <f>IF(tbl_pbp[[#This Row],[AwayTeam]] &lt;&gt; "new-orleans-saints", tbl_pbp[[#This Row],[homeWinPercentage]], 1-tbl_pbp[[#This Row],[homeWinPercentage]])</f>
        <v>0.58099999999999996</v>
      </c>
      <c r="AI4647" s="13">
        <f>tbl_pbp[[#This Row],[Kamara]]*tbl_pbp[[#This Row],[Impactful Play]]</f>
        <v>0</v>
      </c>
      <c r="AJ4647" s="13">
        <f>tbl_pbp[[#This Row],[Thomas]]*tbl_pbp[[#This Row],[Impactful Play]]</f>
        <v>0</v>
      </c>
      <c r="AK4647" s="13" t="str">
        <f>VLOOKUP(tbl_pbp[[#This Row],[Play Saints Win % Increase]], tbl_impact[],3,TRUE)</f>
        <v>Scented (0 to +5%)</v>
      </c>
    </row>
    <row r="4648" spans="1:37">
      <c r="A4648" s="1">
        <v>8</v>
      </c>
      <c r="B4648" s="5">
        <v>0.41599999999999998</v>
      </c>
      <c r="C4648" t="s">
        <v>6164</v>
      </c>
      <c r="D4648">
        <v>0</v>
      </c>
      <c r="E4648">
        <v>0</v>
      </c>
      <c r="F4648">
        <v>1</v>
      </c>
      <c r="G4648">
        <v>0</v>
      </c>
      <c r="H4648">
        <v>0</v>
      </c>
      <c r="I4648">
        <v>6</v>
      </c>
      <c r="J4648">
        <v>89</v>
      </c>
      <c r="K4648" t="s">
        <v>29</v>
      </c>
      <c r="L4648">
        <v>4</v>
      </c>
      <c r="M4648">
        <v>89</v>
      </c>
      <c r="N4648" t="s">
        <v>6165</v>
      </c>
      <c r="O4648" t="s">
        <v>5748</v>
      </c>
      <c r="P4648" t="s">
        <v>66</v>
      </c>
      <c r="Q4648" t="s">
        <v>67</v>
      </c>
      <c r="R4648" t="s">
        <v>68</v>
      </c>
      <c r="S4648" t="s">
        <v>2164</v>
      </c>
      <c r="T4648" t="s">
        <v>442</v>
      </c>
      <c r="U4648" t="s">
        <v>6166</v>
      </c>
      <c r="V4648" t="s">
        <v>6141</v>
      </c>
      <c r="X4648" t="str">
        <f>VLOOKUP(pbp!V1881, games!$B$2:$R$40, 3, FALSE)</f>
        <v>2019-11-24T18:00Z</v>
      </c>
      <c r="Y4648">
        <f>VLOOKUP(1*V4648,NFLGames!$H$11:$H$555,1,FALSE)</f>
        <v>401220307</v>
      </c>
      <c r="Z4648">
        <f>VLOOKUP($Y4648, NFLGames!$H$11:$K$555,2,FALSE)</f>
        <v>2020</v>
      </c>
      <c r="AA4648">
        <f>VLOOKUP($Y4648, NFLGames!$H$11:$K$555,3,FALSE)</f>
        <v>13</v>
      </c>
      <c r="AB4648" s="6">
        <f>IF(A4649=0, 0, AH4649-tbl_pbp[[#This Row],[Saints Win %]])</f>
        <v>2.399999999999991E-2</v>
      </c>
      <c r="AE4648">
        <f>ABS(tbl_pbp[[#This Row],[play.homeScore]]-tbl_pbp[[#This Row],[play.awayScore]])</f>
        <v>0</v>
      </c>
      <c r="AF4648">
        <f>IF(tbl_pbp[[#This Row],[Play Saints Win % Increase]]&gt;=$AF$4,1,0)</f>
        <v>0</v>
      </c>
      <c r="AG4648" t="str">
        <f>VLOOKUP(tbl_pbp[[#This Row],[gameId]], games!$B$2:$T$40, 9, FALSE)</f>
        <v>new-orleans-saints</v>
      </c>
      <c r="AH4648" s="5">
        <f>IF(tbl_pbp[[#This Row],[AwayTeam]] &lt;&gt; "new-orleans-saints", tbl_pbp[[#This Row],[homeWinPercentage]], 1-tbl_pbp[[#This Row],[homeWinPercentage]])</f>
        <v>0.58400000000000007</v>
      </c>
      <c r="AI4648" s="13">
        <f>tbl_pbp[[#This Row],[Kamara]]*tbl_pbp[[#This Row],[Impactful Play]]</f>
        <v>0</v>
      </c>
      <c r="AJ4648" s="13">
        <f>tbl_pbp[[#This Row],[Thomas]]*tbl_pbp[[#This Row],[Impactful Play]]</f>
        <v>0</v>
      </c>
      <c r="AK4648" s="13" t="str">
        <f>VLOOKUP(tbl_pbp[[#This Row],[Play Saints Win % Increase]], tbl_impact[],3,TRUE)</f>
        <v>Scented (0 to +5%)</v>
      </c>
    </row>
    <row r="4649" spans="1:37">
      <c r="A4649" s="1">
        <v>9</v>
      </c>
      <c r="B4649" s="5">
        <v>0.39200000000000002</v>
      </c>
      <c r="C4649" t="s">
        <v>6167</v>
      </c>
      <c r="D4649">
        <v>0</v>
      </c>
      <c r="E4649">
        <v>0</v>
      </c>
      <c r="F4649">
        <v>1</v>
      </c>
      <c r="G4649">
        <v>0</v>
      </c>
      <c r="H4649">
        <v>0</v>
      </c>
      <c r="I4649">
        <v>10</v>
      </c>
      <c r="J4649">
        <v>47</v>
      </c>
      <c r="K4649" t="s">
        <v>5211</v>
      </c>
      <c r="L4649">
        <v>1</v>
      </c>
      <c r="M4649">
        <v>53</v>
      </c>
      <c r="N4649" t="s">
        <v>6168</v>
      </c>
      <c r="O4649" t="s">
        <v>3764</v>
      </c>
      <c r="P4649" t="s">
        <v>45</v>
      </c>
      <c r="Q4649" t="s">
        <v>46</v>
      </c>
      <c r="R4649" t="s">
        <v>47</v>
      </c>
      <c r="S4649" t="s">
        <v>33</v>
      </c>
      <c r="T4649" t="s">
        <v>5372</v>
      </c>
      <c r="U4649" t="s">
        <v>6169</v>
      </c>
      <c r="V4649" t="s">
        <v>6141</v>
      </c>
      <c r="X4649" t="str">
        <f>VLOOKUP(pbp!V1882, games!$B$2:$R$40, 3, FALSE)</f>
        <v>2019-11-24T18:00Z</v>
      </c>
      <c r="Y4649">
        <f>VLOOKUP(1*V4649,NFLGames!$H$11:$H$555,1,FALSE)</f>
        <v>401220307</v>
      </c>
      <c r="Z4649">
        <f>VLOOKUP($Y4649, NFLGames!$H$11:$K$555,2,FALSE)</f>
        <v>2020</v>
      </c>
      <c r="AA4649">
        <f>VLOOKUP($Y4649, NFLGames!$H$11:$K$555,3,FALSE)</f>
        <v>13</v>
      </c>
      <c r="AB4649" s="6">
        <f>IF(A4650=0, 0, AH4650-tbl_pbp[[#This Row],[Saints Win %]])</f>
        <v>7.0000000000000062E-3</v>
      </c>
      <c r="AE4649">
        <f>ABS(tbl_pbp[[#This Row],[play.homeScore]]-tbl_pbp[[#This Row],[play.awayScore]])</f>
        <v>0</v>
      </c>
      <c r="AF4649">
        <f>IF(tbl_pbp[[#This Row],[Play Saints Win % Increase]]&gt;=$AF$4,1,0)</f>
        <v>0</v>
      </c>
      <c r="AG4649" t="str">
        <f>VLOOKUP(tbl_pbp[[#This Row],[gameId]], games!$B$2:$T$40, 9, FALSE)</f>
        <v>new-orleans-saints</v>
      </c>
      <c r="AH4649" s="5">
        <f>IF(tbl_pbp[[#This Row],[AwayTeam]] &lt;&gt; "new-orleans-saints", tbl_pbp[[#This Row],[homeWinPercentage]], 1-tbl_pbp[[#This Row],[homeWinPercentage]])</f>
        <v>0.60799999999999998</v>
      </c>
      <c r="AI4649" s="13">
        <f>tbl_pbp[[#This Row],[Kamara]]*tbl_pbp[[#This Row],[Impactful Play]]</f>
        <v>0</v>
      </c>
      <c r="AJ4649" s="13">
        <f>tbl_pbp[[#This Row],[Thomas]]*tbl_pbp[[#This Row],[Impactful Play]]</f>
        <v>0</v>
      </c>
      <c r="AK4649" s="13" t="str">
        <f>VLOOKUP(tbl_pbp[[#This Row],[Play Saints Win % Increase]], tbl_impact[],3,TRUE)</f>
        <v>Scented (0 to +5%)</v>
      </c>
    </row>
    <row r="4650" spans="1:37">
      <c r="A4650" s="1">
        <v>10</v>
      </c>
      <c r="B4650" s="5">
        <v>0.38500000000000001</v>
      </c>
      <c r="C4650" t="s">
        <v>6170</v>
      </c>
      <c r="D4650">
        <v>0</v>
      </c>
      <c r="E4650">
        <v>0</v>
      </c>
      <c r="F4650">
        <v>1</v>
      </c>
      <c r="G4650">
        <v>0</v>
      </c>
      <c r="H4650">
        <v>0</v>
      </c>
      <c r="I4650">
        <v>8</v>
      </c>
      <c r="J4650">
        <v>49</v>
      </c>
      <c r="K4650" t="s">
        <v>5211</v>
      </c>
      <c r="L4650">
        <v>2</v>
      </c>
      <c r="M4650">
        <v>51</v>
      </c>
      <c r="N4650" t="s">
        <v>6171</v>
      </c>
      <c r="O4650" t="s">
        <v>5500</v>
      </c>
      <c r="P4650" t="s">
        <v>30</v>
      </c>
      <c r="Q4650" t="s">
        <v>31</v>
      </c>
      <c r="R4650" t="s">
        <v>32</v>
      </c>
      <c r="S4650" t="s">
        <v>73</v>
      </c>
      <c r="T4650" t="s">
        <v>5675</v>
      </c>
      <c r="U4650" t="s">
        <v>6172</v>
      </c>
      <c r="V4650" t="s">
        <v>6141</v>
      </c>
      <c r="X4650" t="str">
        <f>VLOOKUP(pbp!V1883, games!$B$2:$R$40, 3, FALSE)</f>
        <v>2019-11-24T18:00Z</v>
      </c>
      <c r="Y4650">
        <f>VLOOKUP(1*V4650,NFLGames!$H$11:$H$555,1,FALSE)</f>
        <v>401220307</v>
      </c>
      <c r="Z4650">
        <f>VLOOKUP($Y4650, NFLGames!$H$11:$K$555,2,FALSE)</f>
        <v>2020</v>
      </c>
      <c r="AA4650">
        <f>VLOOKUP($Y4650, NFLGames!$H$11:$K$555,3,FALSE)</f>
        <v>13</v>
      </c>
      <c r="AB4650" s="6">
        <f>IF(A4651=0, 0, AH4651-tbl_pbp[[#This Row],[Saints Win %]])</f>
        <v>4.0000000000000036E-2</v>
      </c>
      <c r="AE4650">
        <f>ABS(tbl_pbp[[#This Row],[play.homeScore]]-tbl_pbp[[#This Row],[play.awayScore]])</f>
        <v>0</v>
      </c>
      <c r="AF4650">
        <f>IF(tbl_pbp[[#This Row],[Play Saints Win % Increase]]&gt;=$AF$4,1,0)</f>
        <v>0</v>
      </c>
      <c r="AG4650" t="str">
        <f>VLOOKUP(tbl_pbp[[#This Row],[gameId]], games!$B$2:$T$40, 9, FALSE)</f>
        <v>new-orleans-saints</v>
      </c>
      <c r="AH4650" s="5">
        <f>IF(tbl_pbp[[#This Row],[AwayTeam]] &lt;&gt; "new-orleans-saints", tbl_pbp[[#This Row],[homeWinPercentage]], 1-tbl_pbp[[#This Row],[homeWinPercentage]])</f>
        <v>0.61499999999999999</v>
      </c>
      <c r="AI4650" s="13">
        <f>tbl_pbp[[#This Row],[Kamara]]*tbl_pbp[[#This Row],[Impactful Play]]</f>
        <v>0</v>
      </c>
      <c r="AJ4650" s="13">
        <f>tbl_pbp[[#This Row],[Thomas]]*tbl_pbp[[#This Row],[Impactful Play]]</f>
        <v>0</v>
      </c>
      <c r="AK4650" s="13" t="str">
        <f>VLOOKUP(tbl_pbp[[#This Row],[Play Saints Win % Increase]], tbl_impact[],3,TRUE)</f>
        <v>Scented (0 to +5%)</v>
      </c>
    </row>
    <row r="4651" spans="1:37">
      <c r="A4651" s="1">
        <v>11</v>
      </c>
      <c r="B4651" s="5">
        <v>0.34499999999999997</v>
      </c>
      <c r="C4651" t="s">
        <v>6173</v>
      </c>
      <c r="D4651">
        <v>0</v>
      </c>
      <c r="E4651">
        <v>0</v>
      </c>
      <c r="F4651">
        <v>1</v>
      </c>
      <c r="G4651">
        <v>0</v>
      </c>
      <c r="H4651">
        <v>0</v>
      </c>
      <c r="I4651">
        <v>6</v>
      </c>
      <c r="J4651">
        <v>51</v>
      </c>
      <c r="K4651" t="s">
        <v>5211</v>
      </c>
      <c r="L4651">
        <v>3</v>
      </c>
      <c r="M4651">
        <v>49</v>
      </c>
      <c r="N4651" t="s">
        <v>6174</v>
      </c>
      <c r="O4651" t="s">
        <v>70</v>
      </c>
      <c r="P4651" t="s">
        <v>22</v>
      </c>
      <c r="Q4651" t="s">
        <v>37</v>
      </c>
      <c r="S4651" t="s">
        <v>302</v>
      </c>
      <c r="T4651" t="s">
        <v>493</v>
      </c>
      <c r="U4651" t="s">
        <v>801</v>
      </c>
      <c r="V4651" t="s">
        <v>6141</v>
      </c>
      <c r="X4651" t="str">
        <f>VLOOKUP(pbp!V1884, games!$B$2:$R$40, 3, FALSE)</f>
        <v>2019-11-24T18:00Z</v>
      </c>
      <c r="Y4651">
        <f>VLOOKUP(1*V4651,NFLGames!$H$11:$H$555,1,FALSE)</f>
        <v>401220307</v>
      </c>
      <c r="Z4651">
        <f>VLOOKUP($Y4651, NFLGames!$H$11:$K$555,2,FALSE)</f>
        <v>2020</v>
      </c>
      <c r="AA4651">
        <f>VLOOKUP($Y4651, NFLGames!$H$11:$K$555,3,FALSE)</f>
        <v>13</v>
      </c>
      <c r="AB4651" s="6">
        <f>IF(A4652=0, 0, AH4652-tbl_pbp[[#This Row],[Saints Win %]])</f>
        <v>-5.0000000000000044E-3</v>
      </c>
      <c r="AE4651">
        <f>ABS(tbl_pbp[[#This Row],[play.homeScore]]-tbl_pbp[[#This Row],[play.awayScore]])</f>
        <v>0</v>
      </c>
      <c r="AF4651">
        <f>IF(tbl_pbp[[#This Row],[Play Saints Win % Increase]]&gt;=$AF$4,1,0)</f>
        <v>0</v>
      </c>
      <c r="AG4651" t="str">
        <f>VLOOKUP(tbl_pbp[[#This Row],[gameId]], games!$B$2:$T$40, 9, FALSE)</f>
        <v>new-orleans-saints</v>
      </c>
      <c r="AH4651" s="5">
        <f>IF(tbl_pbp[[#This Row],[AwayTeam]] &lt;&gt; "new-orleans-saints", tbl_pbp[[#This Row],[homeWinPercentage]], 1-tbl_pbp[[#This Row],[homeWinPercentage]])</f>
        <v>0.65500000000000003</v>
      </c>
      <c r="AI4651" s="13">
        <f>tbl_pbp[[#This Row],[Kamara]]*tbl_pbp[[#This Row],[Impactful Play]]</f>
        <v>0</v>
      </c>
      <c r="AJ4651" s="13">
        <f>tbl_pbp[[#This Row],[Thomas]]*tbl_pbp[[#This Row],[Impactful Play]]</f>
        <v>0</v>
      </c>
      <c r="AK4651" s="13" t="str">
        <f>VLOOKUP(tbl_pbp[[#This Row],[Play Saints Win % Increase]], tbl_impact[],3,TRUE)</f>
        <v>Bad (0 to -5%)</v>
      </c>
    </row>
    <row r="4652" spans="1:37">
      <c r="A4652" s="1">
        <v>12</v>
      </c>
      <c r="B4652" s="5">
        <v>0.35</v>
      </c>
      <c r="C4652" t="s">
        <v>6175</v>
      </c>
      <c r="D4652">
        <v>0</v>
      </c>
      <c r="E4652">
        <v>0</v>
      </c>
      <c r="F4652">
        <v>1</v>
      </c>
      <c r="G4652">
        <v>0</v>
      </c>
      <c r="H4652">
        <v>0</v>
      </c>
      <c r="I4652">
        <v>6</v>
      </c>
      <c r="J4652">
        <v>51</v>
      </c>
      <c r="K4652" t="s">
        <v>5211</v>
      </c>
      <c r="L4652">
        <v>4</v>
      </c>
      <c r="M4652">
        <v>49</v>
      </c>
      <c r="N4652" t="s">
        <v>6176</v>
      </c>
      <c r="O4652" t="s">
        <v>5371</v>
      </c>
      <c r="P4652" t="s">
        <v>66</v>
      </c>
      <c r="Q4652" t="s">
        <v>67</v>
      </c>
      <c r="R4652" t="s">
        <v>68</v>
      </c>
      <c r="S4652" t="s">
        <v>2164</v>
      </c>
      <c r="T4652" t="s">
        <v>493</v>
      </c>
      <c r="U4652" t="s">
        <v>6177</v>
      </c>
      <c r="V4652" t="s">
        <v>6141</v>
      </c>
      <c r="X4652" t="str">
        <f>VLOOKUP(pbp!V1885, games!$B$2:$R$40, 3, FALSE)</f>
        <v>2019-11-24T18:00Z</v>
      </c>
      <c r="Y4652">
        <f>VLOOKUP(1*V4652,NFLGames!$H$11:$H$555,1,FALSE)</f>
        <v>401220307</v>
      </c>
      <c r="Z4652">
        <f>VLOOKUP($Y4652, NFLGames!$H$11:$K$555,2,FALSE)</f>
        <v>2020</v>
      </c>
      <c r="AA4652">
        <f>VLOOKUP($Y4652, NFLGames!$H$11:$K$555,3,FALSE)</f>
        <v>13</v>
      </c>
      <c r="AB4652" s="6">
        <f>IF(A4653=0, 0, AH4653-tbl_pbp[[#This Row],[Saints Win %]])</f>
        <v>-3.3000000000000029E-2</v>
      </c>
      <c r="AE4652">
        <f>ABS(tbl_pbp[[#This Row],[play.homeScore]]-tbl_pbp[[#This Row],[play.awayScore]])</f>
        <v>0</v>
      </c>
      <c r="AF4652">
        <f>IF(tbl_pbp[[#This Row],[Play Saints Win % Increase]]&gt;=$AF$4,1,0)</f>
        <v>0</v>
      </c>
      <c r="AG4652" t="str">
        <f>VLOOKUP(tbl_pbp[[#This Row],[gameId]], games!$B$2:$T$40, 9, FALSE)</f>
        <v>new-orleans-saints</v>
      </c>
      <c r="AH4652" s="5">
        <f>IF(tbl_pbp[[#This Row],[AwayTeam]] &lt;&gt; "new-orleans-saints", tbl_pbp[[#This Row],[homeWinPercentage]], 1-tbl_pbp[[#This Row],[homeWinPercentage]])</f>
        <v>0.65</v>
      </c>
      <c r="AI4652" s="13">
        <f>tbl_pbp[[#This Row],[Kamara]]*tbl_pbp[[#This Row],[Impactful Play]]</f>
        <v>0</v>
      </c>
      <c r="AJ4652" s="13">
        <f>tbl_pbp[[#This Row],[Thomas]]*tbl_pbp[[#This Row],[Impactful Play]]</f>
        <v>0</v>
      </c>
      <c r="AK4652" s="13" t="str">
        <f>VLOOKUP(tbl_pbp[[#This Row],[Play Saints Win % Increase]], tbl_impact[],3,TRUE)</f>
        <v>Bad (0 to -5%)</v>
      </c>
    </row>
    <row r="4653" spans="1:37">
      <c r="A4653" s="1">
        <v>13</v>
      </c>
      <c r="B4653" s="5">
        <v>0.38300000000000001</v>
      </c>
      <c r="C4653" t="s">
        <v>6178</v>
      </c>
      <c r="D4653">
        <v>0</v>
      </c>
      <c r="E4653">
        <v>0</v>
      </c>
      <c r="F4653">
        <v>1</v>
      </c>
      <c r="G4653">
        <v>0</v>
      </c>
      <c r="H4653">
        <v>0</v>
      </c>
      <c r="I4653">
        <v>10</v>
      </c>
      <c r="J4653">
        <v>87</v>
      </c>
      <c r="K4653" t="s">
        <v>29</v>
      </c>
      <c r="L4653">
        <v>1</v>
      </c>
      <c r="M4653">
        <v>87</v>
      </c>
      <c r="N4653" t="s">
        <v>6179</v>
      </c>
      <c r="O4653" t="s">
        <v>1229</v>
      </c>
      <c r="P4653" t="s">
        <v>22</v>
      </c>
      <c r="Q4653" t="s">
        <v>37</v>
      </c>
      <c r="S4653" t="s">
        <v>33</v>
      </c>
      <c r="T4653" t="s">
        <v>184</v>
      </c>
      <c r="U4653" t="s">
        <v>6180</v>
      </c>
      <c r="V4653" t="s">
        <v>6141</v>
      </c>
      <c r="X4653" t="str">
        <f>VLOOKUP(pbp!V1886, games!$B$2:$R$40, 3, FALSE)</f>
        <v>2019-11-24T18:00Z</v>
      </c>
      <c r="Y4653">
        <f>VLOOKUP(1*V4653,NFLGames!$H$11:$H$555,1,FALSE)</f>
        <v>401220307</v>
      </c>
      <c r="Z4653">
        <f>VLOOKUP($Y4653, NFLGames!$H$11:$K$555,2,FALSE)</f>
        <v>2020</v>
      </c>
      <c r="AA4653">
        <f>VLOOKUP($Y4653, NFLGames!$H$11:$K$555,3,FALSE)</f>
        <v>13</v>
      </c>
      <c r="AB4653" s="6">
        <f>IF(A4654=0, 0, AH4654-tbl_pbp[[#This Row],[Saints Win %]])</f>
        <v>-3.0000000000000027E-3</v>
      </c>
      <c r="AE4653">
        <f>ABS(tbl_pbp[[#This Row],[play.homeScore]]-tbl_pbp[[#This Row],[play.awayScore]])</f>
        <v>0</v>
      </c>
      <c r="AF4653">
        <f>IF(tbl_pbp[[#This Row],[Play Saints Win % Increase]]&gt;=$AF$4,1,0)</f>
        <v>0</v>
      </c>
      <c r="AG4653" t="str">
        <f>VLOOKUP(tbl_pbp[[#This Row],[gameId]], games!$B$2:$T$40, 9, FALSE)</f>
        <v>new-orleans-saints</v>
      </c>
      <c r="AH4653" s="5">
        <f>IF(tbl_pbp[[#This Row],[AwayTeam]] &lt;&gt; "new-orleans-saints", tbl_pbp[[#This Row],[homeWinPercentage]], 1-tbl_pbp[[#This Row],[homeWinPercentage]])</f>
        <v>0.61699999999999999</v>
      </c>
      <c r="AI4653" s="13">
        <f>tbl_pbp[[#This Row],[Kamara]]*tbl_pbp[[#This Row],[Impactful Play]]</f>
        <v>0</v>
      </c>
      <c r="AJ4653" s="13">
        <f>tbl_pbp[[#This Row],[Thomas]]*tbl_pbp[[#This Row],[Impactful Play]]</f>
        <v>0</v>
      </c>
      <c r="AK4653" s="13" t="str">
        <f>VLOOKUP(tbl_pbp[[#This Row],[Play Saints Win % Increase]], tbl_impact[],3,TRUE)</f>
        <v>Bad (0 to -5%)</v>
      </c>
    </row>
    <row r="4654" spans="1:37">
      <c r="A4654" s="1">
        <v>14</v>
      </c>
      <c r="B4654" s="5">
        <v>0.38600000000000001</v>
      </c>
      <c r="C4654" t="s">
        <v>6181</v>
      </c>
      <c r="D4654">
        <v>0</v>
      </c>
      <c r="E4654">
        <v>0</v>
      </c>
      <c r="F4654">
        <v>1</v>
      </c>
      <c r="G4654">
        <v>0</v>
      </c>
      <c r="H4654">
        <v>0</v>
      </c>
      <c r="I4654">
        <v>10</v>
      </c>
      <c r="J4654">
        <v>87</v>
      </c>
      <c r="K4654" t="s">
        <v>29</v>
      </c>
      <c r="L4654">
        <v>2</v>
      </c>
      <c r="M4654">
        <v>87</v>
      </c>
      <c r="N4654" t="s">
        <v>6182</v>
      </c>
      <c r="O4654" t="s">
        <v>6183</v>
      </c>
      <c r="P4654" t="s">
        <v>45</v>
      </c>
      <c r="Q4654" t="s">
        <v>46</v>
      </c>
      <c r="R4654" t="s">
        <v>47</v>
      </c>
      <c r="S4654" t="s">
        <v>120</v>
      </c>
      <c r="T4654" t="s">
        <v>184</v>
      </c>
      <c r="U4654" t="s">
        <v>6184</v>
      </c>
      <c r="V4654" t="s">
        <v>6141</v>
      </c>
      <c r="X4654" t="str">
        <f>VLOOKUP(pbp!V1887, games!$B$2:$R$40, 3, FALSE)</f>
        <v>2019-11-24T18:00Z</v>
      </c>
      <c r="Y4654">
        <f>VLOOKUP(1*V4654,NFLGames!$H$11:$H$555,1,FALSE)</f>
        <v>401220307</v>
      </c>
      <c r="Z4654">
        <f>VLOOKUP($Y4654, NFLGames!$H$11:$K$555,2,FALSE)</f>
        <v>2020</v>
      </c>
      <c r="AA4654">
        <f>VLOOKUP($Y4654, NFLGames!$H$11:$K$555,3,FALSE)</f>
        <v>13</v>
      </c>
      <c r="AB4654" s="6">
        <f>IF(A4655=0, 0, AH4655-tbl_pbp[[#This Row],[Saints Win %]])</f>
        <v>5.7000000000000051E-2</v>
      </c>
      <c r="AC4654">
        <v>1</v>
      </c>
      <c r="AE4654">
        <f>ABS(tbl_pbp[[#This Row],[play.homeScore]]-tbl_pbp[[#This Row],[play.awayScore]])</f>
        <v>0</v>
      </c>
      <c r="AF4654">
        <f>IF(tbl_pbp[[#This Row],[Play Saints Win % Increase]]&gt;=$AF$4,1,0)</f>
        <v>0</v>
      </c>
      <c r="AG4654" t="str">
        <f>VLOOKUP(tbl_pbp[[#This Row],[gameId]], games!$B$2:$T$40, 9, FALSE)</f>
        <v>new-orleans-saints</v>
      </c>
      <c r="AH4654" s="5">
        <f>IF(tbl_pbp[[#This Row],[AwayTeam]] &lt;&gt; "new-orleans-saints", tbl_pbp[[#This Row],[homeWinPercentage]], 1-tbl_pbp[[#This Row],[homeWinPercentage]])</f>
        <v>0.61399999999999999</v>
      </c>
      <c r="AI4654" s="13">
        <f>tbl_pbp[[#This Row],[Kamara]]*tbl_pbp[[#This Row],[Impactful Play]]</f>
        <v>0</v>
      </c>
      <c r="AJ4654" s="13">
        <f>tbl_pbp[[#This Row],[Thomas]]*tbl_pbp[[#This Row],[Impactful Play]]</f>
        <v>0</v>
      </c>
      <c r="AK4654" s="13" t="str">
        <f>VLOOKUP(tbl_pbp[[#This Row],[Play Saints Win % Increase]], tbl_impact[],3,TRUE)</f>
        <v>Perfumed (5 to + 10%)</v>
      </c>
    </row>
    <row r="4655" spans="1:37">
      <c r="A4655" s="1">
        <v>15</v>
      </c>
      <c r="B4655" s="5">
        <v>0.32900000000000001</v>
      </c>
      <c r="C4655" t="s">
        <v>6185</v>
      </c>
      <c r="D4655">
        <v>0</v>
      </c>
      <c r="E4655">
        <v>0</v>
      </c>
      <c r="F4655">
        <v>1</v>
      </c>
      <c r="G4655">
        <v>0</v>
      </c>
      <c r="H4655">
        <v>0</v>
      </c>
      <c r="I4655">
        <v>7</v>
      </c>
      <c r="J4655">
        <v>84</v>
      </c>
      <c r="K4655" t="s">
        <v>29</v>
      </c>
      <c r="L4655">
        <v>3</v>
      </c>
      <c r="M4655">
        <v>84</v>
      </c>
      <c r="N4655" t="s">
        <v>6186</v>
      </c>
      <c r="O4655" t="s">
        <v>6187</v>
      </c>
      <c r="P4655" t="s">
        <v>94</v>
      </c>
      <c r="Q4655" t="s">
        <v>95</v>
      </c>
      <c r="R4655" t="s">
        <v>96</v>
      </c>
      <c r="S4655" t="s">
        <v>212</v>
      </c>
      <c r="T4655" t="s">
        <v>162</v>
      </c>
      <c r="U4655" t="s">
        <v>6188</v>
      </c>
      <c r="V4655" t="s">
        <v>6141</v>
      </c>
      <c r="X4655" t="str">
        <f>VLOOKUP(pbp!V1888, games!$B$2:$R$40, 3, FALSE)</f>
        <v>2019-11-24T18:00Z</v>
      </c>
      <c r="Y4655">
        <f>VLOOKUP(1*V4655,NFLGames!$H$11:$H$555,1,FALSE)</f>
        <v>401220307</v>
      </c>
      <c r="Z4655">
        <f>VLOOKUP($Y4655, NFLGames!$H$11:$K$555,2,FALSE)</f>
        <v>2020</v>
      </c>
      <c r="AA4655">
        <f>VLOOKUP($Y4655, NFLGames!$H$11:$K$555,3,FALSE)</f>
        <v>13</v>
      </c>
      <c r="AB4655" s="6">
        <f>IF(A4656=0, 0, AH4656-tbl_pbp[[#This Row],[Saints Win %]])</f>
        <v>-6.4000000000000057E-2</v>
      </c>
      <c r="AE4655">
        <f>ABS(tbl_pbp[[#This Row],[play.homeScore]]-tbl_pbp[[#This Row],[play.awayScore]])</f>
        <v>0</v>
      </c>
      <c r="AF4655">
        <f>IF(tbl_pbp[[#This Row],[Play Saints Win % Increase]]&gt;=$AF$4,1,0)</f>
        <v>0</v>
      </c>
      <c r="AG4655" t="str">
        <f>VLOOKUP(tbl_pbp[[#This Row],[gameId]], games!$B$2:$T$40, 9, FALSE)</f>
        <v>new-orleans-saints</v>
      </c>
      <c r="AH4655" s="5">
        <f>IF(tbl_pbp[[#This Row],[AwayTeam]] &lt;&gt; "new-orleans-saints", tbl_pbp[[#This Row],[homeWinPercentage]], 1-tbl_pbp[[#This Row],[homeWinPercentage]])</f>
        <v>0.67100000000000004</v>
      </c>
      <c r="AI4655" s="13">
        <f>tbl_pbp[[#This Row],[Kamara]]*tbl_pbp[[#This Row],[Impactful Play]]</f>
        <v>0</v>
      </c>
      <c r="AJ4655" s="13">
        <f>tbl_pbp[[#This Row],[Thomas]]*tbl_pbp[[#This Row],[Impactful Play]]</f>
        <v>0</v>
      </c>
      <c r="AK4655" s="13" t="str">
        <f>VLOOKUP(tbl_pbp[[#This Row],[Play Saints Win % Increase]], tbl_impact[],3,TRUE)</f>
        <v>Smelly (worse than-5% -&gt; -10%)</v>
      </c>
    </row>
    <row r="4656" spans="1:37">
      <c r="A4656" s="1">
        <v>16</v>
      </c>
      <c r="B4656" s="5">
        <v>0.39300000000000002</v>
      </c>
      <c r="C4656" t="s">
        <v>6189</v>
      </c>
      <c r="D4656">
        <v>0</v>
      </c>
      <c r="E4656">
        <v>0</v>
      </c>
      <c r="F4656">
        <v>1</v>
      </c>
      <c r="G4656">
        <v>0</v>
      </c>
      <c r="H4656">
        <v>0</v>
      </c>
      <c r="I4656">
        <v>10</v>
      </c>
      <c r="J4656">
        <v>69</v>
      </c>
      <c r="K4656" t="s">
        <v>29</v>
      </c>
      <c r="L4656">
        <v>1</v>
      </c>
      <c r="M4656">
        <v>69</v>
      </c>
      <c r="N4656" t="s">
        <v>6190</v>
      </c>
      <c r="O4656" t="s">
        <v>75</v>
      </c>
      <c r="P4656" t="s">
        <v>167</v>
      </c>
      <c r="Q4656" t="s">
        <v>168</v>
      </c>
      <c r="S4656" t="s">
        <v>33</v>
      </c>
      <c r="T4656" t="s">
        <v>361</v>
      </c>
      <c r="U4656" t="s">
        <v>557</v>
      </c>
      <c r="V4656" t="s">
        <v>6141</v>
      </c>
      <c r="X4656" t="str">
        <f>VLOOKUP(pbp!V1889, games!$B$2:$R$40, 3, FALSE)</f>
        <v>2019-11-24T18:00Z</v>
      </c>
      <c r="Y4656">
        <f>VLOOKUP(1*V4656,NFLGames!$H$11:$H$555,1,FALSE)</f>
        <v>401220307</v>
      </c>
      <c r="Z4656">
        <f>VLOOKUP($Y4656, NFLGames!$H$11:$K$555,2,FALSE)</f>
        <v>2020</v>
      </c>
      <c r="AA4656">
        <f>VLOOKUP($Y4656, NFLGames!$H$11:$K$555,3,FALSE)</f>
        <v>13</v>
      </c>
      <c r="AB4656" s="6">
        <f>IF(A4657=0, 0, AH4657-tbl_pbp[[#This Row],[Saints Win %]])</f>
        <v>3.400000000000003E-2</v>
      </c>
      <c r="AE4656">
        <f>ABS(tbl_pbp[[#This Row],[play.homeScore]]-tbl_pbp[[#This Row],[play.awayScore]])</f>
        <v>0</v>
      </c>
      <c r="AF4656">
        <f>IF(tbl_pbp[[#This Row],[Play Saints Win % Increase]]&gt;=$AF$4,1,0)</f>
        <v>0</v>
      </c>
      <c r="AG4656" t="str">
        <f>VLOOKUP(tbl_pbp[[#This Row],[gameId]], games!$B$2:$T$40, 9, FALSE)</f>
        <v>new-orleans-saints</v>
      </c>
      <c r="AH4656" s="5">
        <f>IF(tbl_pbp[[#This Row],[AwayTeam]] &lt;&gt; "new-orleans-saints", tbl_pbp[[#This Row],[homeWinPercentage]], 1-tbl_pbp[[#This Row],[homeWinPercentage]])</f>
        <v>0.60699999999999998</v>
      </c>
      <c r="AI4656" s="13">
        <f>tbl_pbp[[#This Row],[Kamara]]*tbl_pbp[[#This Row],[Impactful Play]]</f>
        <v>0</v>
      </c>
      <c r="AJ4656" s="13">
        <f>tbl_pbp[[#This Row],[Thomas]]*tbl_pbp[[#This Row],[Impactful Play]]</f>
        <v>0</v>
      </c>
      <c r="AK4656" s="13" t="str">
        <f>VLOOKUP(tbl_pbp[[#This Row],[Play Saints Win % Increase]], tbl_impact[],3,TRUE)</f>
        <v>Scented (0 to +5%)</v>
      </c>
    </row>
    <row r="4657" spans="1:37">
      <c r="A4657" s="1">
        <v>17</v>
      </c>
      <c r="B4657" s="5">
        <v>0.35899999999999999</v>
      </c>
      <c r="C4657" t="s">
        <v>6191</v>
      </c>
      <c r="D4657">
        <v>0</v>
      </c>
      <c r="E4657">
        <v>0</v>
      </c>
      <c r="F4657">
        <v>1</v>
      </c>
      <c r="G4657">
        <v>0</v>
      </c>
      <c r="H4657">
        <v>0</v>
      </c>
      <c r="I4657">
        <v>20</v>
      </c>
      <c r="J4657">
        <v>79</v>
      </c>
      <c r="K4657" t="s">
        <v>29</v>
      </c>
      <c r="L4657">
        <v>2</v>
      </c>
      <c r="M4657">
        <v>79</v>
      </c>
      <c r="N4657" t="s">
        <v>6192</v>
      </c>
      <c r="O4657" t="s">
        <v>5004</v>
      </c>
      <c r="P4657" t="s">
        <v>30</v>
      </c>
      <c r="Q4657" t="s">
        <v>31</v>
      </c>
      <c r="R4657" t="s">
        <v>32</v>
      </c>
      <c r="S4657" t="s">
        <v>847</v>
      </c>
      <c r="T4657" t="s">
        <v>268</v>
      </c>
      <c r="U4657" t="s">
        <v>6193</v>
      </c>
      <c r="V4657" t="s">
        <v>6141</v>
      </c>
      <c r="X4657" t="str">
        <f>VLOOKUP(pbp!V1890, games!$B$2:$R$40, 3, FALSE)</f>
        <v>2019-11-24T18:00Z</v>
      </c>
      <c r="Y4657">
        <f>VLOOKUP(1*V4657,NFLGames!$H$11:$H$555,1,FALSE)</f>
        <v>401220307</v>
      </c>
      <c r="Z4657">
        <f>VLOOKUP($Y4657, NFLGames!$H$11:$K$555,2,FALSE)</f>
        <v>2020</v>
      </c>
      <c r="AA4657">
        <f>VLOOKUP($Y4657, NFLGames!$H$11:$K$555,3,FALSE)</f>
        <v>13</v>
      </c>
      <c r="AB4657" s="6">
        <f>IF(A4658=0, 0, AH4658-tbl_pbp[[#This Row],[Saints Win %]])</f>
        <v>4.0999999999999925E-2</v>
      </c>
      <c r="AE4657">
        <f>ABS(tbl_pbp[[#This Row],[play.homeScore]]-tbl_pbp[[#This Row],[play.awayScore]])</f>
        <v>0</v>
      </c>
      <c r="AF4657">
        <f>IF(tbl_pbp[[#This Row],[Play Saints Win % Increase]]&gt;=$AF$4,1,0)</f>
        <v>0</v>
      </c>
      <c r="AG4657" t="str">
        <f>VLOOKUP(tbl_pbp[[#This Row],[gameId]], games!$B$2:$T$40, 9, FALSE)</f>
        <v>new-orleans-saints</v>
      </c>
      <c r="AH4657" s="5">
        <f>IF(tbl_pbp[[#This Row],[AwayTeam]] &lt;&gt; "new-orleans-saints", tbl_pbp[[#This Row],[homeWinPercentage]], 1-tbl_pbp[[#This Row],[homeWinPercentage]])</f>
        <v>0.64100000000000001</v>
      </c>
      <c r="AI4657" s="13">
        <f>tbl_pbp[[#This Row],[Kamara]]*tbl_pbp[[#This Row],[Impactful Play]]</f>
        <v>0</v>
      </c>
      <c r="AJ4657" s="13">
        <f>tbl_pbp[[#This Row],[Thomas]]*tbl_pbp[[#This Row],[Impactful Play]]</f>
        <v>0</v>
      </c>
      <c r="AK4657" s="13" t="str">
        <f>VLOOKUP(tbl_pbp[[#This Row],[Play Saints Win % Increase]], tbl_impact[],3,TRUE)</f>
        <v>Scented (0 to +5%)</v>
      </c>
    </row>
    <row r="4658" spans="1:37">
      <c r="A4658" s="1">
        <v>18</v>
      </c>
      <c r="B4658" s="5">
        <v>0.318</v>
      </c>
      <c r="C4658" t="s">
        <v>6194</v>
      </c>
      <c r="D4658">
        <v>0</v>
      </c>
      <c r="E4658">
        <v>0</v>
      </c>
      <c r="F4658">
        <v>1</v>
      </c>
      <c r="G4658">
        <v>0</v>
      </c>
      <c r="H4658">
        <v>0</v>
      </c>
      <c r="I4658">
        <v>6</v>
      </c>
      <c r="J4658">
        <v>65</v>
      </c>
      <c r="K4658" t="s">
        <v>29</v>
      </c>
      <c r="L4658">
        <v>3</v>
      </c>
      <c r="M4658">
        <v>65</v>
      </c>
      <c r="N4658" t="s">
        <v>6195</v>
      </c>
      <c r="O4658" t="s">
        <v>6196</v>
      </c>
      <c r="P4658" t="s">
        <v>30</v>
      </c>
      <c r="Q4658" t="s">
        <v>31</v>
      </c>
      <c r="R4658" t="s">
        <v>32</v>
      </c>
      <c r="S4658" t="s">
        <v>302</v>
      </c>
      <c r="T4658" t="s">
        <v>202</v>
      </c>
      <c r="U4658" t="s">
        <v>6197</v>
      </c>
      <c r="V4658" t="s">
        <v>6141</v>
      </c>
      <c r="X4658" t="str">
        <f>VLOOKUP(pbp!V1891, games!$B$2:$R$40, 3, FALSE)</f>
        <v>2019-11-24T18:00Z</v>
      </c>
      <c r="Y4658">
        <f>VLOOKUP(1*V4658,NFLGames!$H$11:$H$555,1,FALSE)</f>
        <v>401220307</v>
      </c>
      <c r="Z4658">
        <f>VLOOKUP($Y4658, NFLGames!$H$11:$K$555,2,FALSE)</f>
        <v>2020</v>
      </c>
      <c r="AA4658">
        <f>VLOOKUP($Y4658, NFLGames!$H$11:$K$555,3,FALSE)</f>
        <v>13</v>
      </c>
      <c r="AB4658" s="6">
        <f>IF(A4659=0, 0, AH4659-tbl_pbp[[#This Row],[Saints Win %]])</f>
        <v>6.6000000000000059E-2</v>
      </c>
      <c r="AE4658">
        <f>ABS(tbl_pbp[[#This Row],[play.homeScore]]-tbl_pbp[[#This Row],[play.awayScore]])</f>
        <v>0</v>
      </c>
      <c r="AF4658">
        <f>IF(tbl_pbp[[#This Row],[Play Saints Win % Increase]]&gt;=$AF$4,1,0)</f>
        <v>0</v>
      </c>
      <c r="AG4658" t="str">
        <f>VLOOKUP(tbl_pbp[[#This Row],[gameId]], games!$B$2:$T$40, 9, FALSE)</f>
        <v>new-orleans-saints</v>
      </c>
      <c r="AH4658" s="5">
        <f>IF(tbl_pbp[[#This Row],[AwayTeam]] &lt;&gt; "new-orleans-saints", tbl_pbp[[#This Row],[homeWinPercentage]], 1-tbl_pbp[[#This Row],[homeWinPercentage]])</f>
        <v>0.68199999999999994</v>
      </c>
      <c r="AI4658" s="13">
        <f>tbl_pbp[[#This Row],[Kamara]]*tbl_pbp[[#This Row],[Impactful Play]]</f>
        <v>0</v>
      </c>
      <c r="AJ4658" s="13">
        <f>tbl_pbp[[#This Row],[Thomas]]*tbl_pbp[[#This Row],[Impactful Play]]</f>
        <v>0</v>
      </c>
      <c r="AK4658" s="13" t="str">
        <f>VLOOKUP(tbl_pbp[[#This Row],[Play Saints Win % Increase]], tbl_impact[],3,TRUE)</f>
        <v>Perfumed (5 to + 10%)</v>
      </c>
    </row>
    <row r="4659" spans="1:37">
      <c r="A4659" s="1">
        <v>19</v>
      </c>
      <c r="B4659" s="5">
        <v>0.252</v>
      </c>
      <c r="C4659" t="s">
        <v>6198</v>
      </c>
      <c r="D4659">
        <v>0</v>
      </c>
      <c r="E4659">
        <v>0</v>
      </c>
      <c r="F4659">
        <v>1</v>
      </c>
      <c r="G4659">
        <v>0</v>
      </c>
      <c r="H4659">
        <v>0</v>
      </c>
      <c r="I4659">
        <v>10</v>
      </c>
      <c r="J4659">
        <v>58</v>
      </c>
      <c r="K4659" t="s">
        <v>29</v>
      </c>
      <c r="L4659">
        <v>1</v>
      </c>
      <c r="M4659">
        <v>58</v>
      </c>
      <c r="N4659" t="s">
        <v>6199</v>
      </c>
      <c r="O4659" t="s">
        <v>4873</v>
      </c>
      <c r="P4659" t="s">
        <v>45</v>
      </c>
      <c r="Q4659" t="s">
        <v>46</v>
      </c>
      <c r="R4659" t="s">
        <v>47</v>
      </c>
      <c r="S4659" t="s">
        <v>33</v>
      </c>
      <c r="T4659" t="s">
        <v>132</v>
      </c>
      <c r="U4659" t="s">
        <v>133</v>
      </c>
      <c r="V4659" t="s">
        <v>6141</v>
      </c>
      <c r="X4659" t="str">
        <f>VLOOKUP(pbp!V1892, games!$B$2:$R$40, 3, FALSE)</f>
        <v>2019-11-24T18:00Z</v>
      </c>
      <c r="Y4659">
        <f>VLOOKUP(1*V4659,NFLGames!$H$11:$H$555,1,FALSE)</f>
        <v>401220307</v>
      </c>
      <c r="Z4659">
        <f>VLOOKUP($Y4659, NFLGames!$H$11:$K$555,2,FALSE)</f>
        <v>2020</v>
      </c>
      <c r="AA4659">
        <f>VLOOKUP($Y4659, NFLGames!$H$11:$K$555,3,FALSE)</f>
        <v>13</v>
      </c>
      <c r="AB4659" s="6">
        <f>IF(A4660=0, 0, AH4660-tbl_pbp[[#This Row],[Saints Win %]])</f>
        <v>2.9000000000000026E-2</v>
      </c>
      <c r="AE4659">
        <f>ABS(tbl_pbp[[#This Row],[play.homeScore]]-tbl_pbp[[#This Row],[play.awayScore]])</f>
        <v>0</v>
      </c>
      <c r="AF4659">
        <f>IF(tbl_pbp[[#This Row],[Play Saints Win % Increase]]&gt;=$AF$4,1,0)</f>
        <v>0</v>
      </c>
      <c r="AG4659" t="str">
        <f>VLOOKUP(tbl_pbp[[#This Row],[gameId]], games!$B$2:$T$40, 9, FALSE)</f>
        <v>new-orleans-saints</v>
      </c>
      <c r="AH4659" s="5">
        <f>IF(tbl_pbp[[#This Row],[AwayTeam]] &lt;&gt; "new-orleans-saints", tbl_pbp[[#This Row],[homeWinPercentage]], 1-tbl_pbp[[#This Row],[homeWinPercentage]])</f>
        <v>0.748</v>
      </c>
      <c r="AI4659" s="13">
        <f>tbl_pbp[[#This Row],[Kamara]]*tbl_pbp[[#This Row],[Impactful Play]]</f>
        <v>0</v>
      </c>
      <c r="AJ4659" s="13">
        <f>tbl_pbp[[#This Row],[Thomas]]*tbl_pbp[[#This Row],[Impactful Play]]</f>
        <v>0</v>
      </c>
      <c r="AK4659" s="13" t="str">
        <f>VLOOKUP(tbl_pbp[[#This Row],[Play Saints Win % Increase]], tbl_impact[],3,TRUE)</f>
        <v>Scented (0 to +5%)</v>
      </c>
    </row>
    <row r="4660" spans="1:37">
      <c r="A4660" s="1">
        <v>20</v>
      </c>
      <c r="B4660" s="5">
        <v>0.223</v>
      </c>
      <c r="C4660" t="s">
        <v>6200</v>
      </c>
      <c r="D4660">
        <v>0</v>
      </c>
      <c r="E4660">
        <v>0</v>
      </c>
      <c r="F4660">
        <v>1</v>
      </c>
      <c r="G4660">
        <v>0</v>
      </c>
      <c r="H4660">
        <v>7</v>
      </c>
      <c r="I4660">
        <v>10</v>
      </c>
      <c r="J4660">
        <v>15</v>
      </c>
      <c r="K4660" t="s">
        <v>29</v>
      </c>
      <c r="L4660">
        <v>1</v>
      </c>
      <c r="M4660">
        <v>15</v>
      </c>
      <c r="N4660" t="s">
        <v>6201</v>
      </c>
      <c r="O4660" t="s">
        <v>198</v>
      </c>
      <c r="P4660" t="s">
        <v>103</v>
      </c>
      <c r="Q4660" t="s">
        <v>104</v>
      </c>
      <c r="R4660" t="s">
        <v>105</v>
      </c>
      <c r="S4660" t="s">
        <v>33</v>
      </c>
      <c r="T4660" t="s">
        <v>5566</v>
      </c>
      <c r="U4660" t="s">
        <v>6202</v>
      </c>
      <c r="V4660" t="s">
        <v>6141</v>
      </c>
      <c r="X4660" t="str">
        <f>VLOOKUP(pbp!V1893, games!$B$2:$R$40, 3, FALSE)</f>
        <v>2019-11-24T18:00Z</v>
      </c>
      <c r="Y4660">
        <f>VLOOKUP(1*V4660,NFLGames!$H$11:$H$555,1,FALSE)</f>
        <v>401220307</v>
      </c>
      <c r="Z4660">
        <f>VLOOKUP($Y4660, NFLGames!$H$11:$K$555,2,FALSE)</f>
        <v>2020</v>
      </c>
      <c r="AA4660">
        <f>VLOOKUP($Y4660, NFLGames!$H$11:$K$555,3,FALSE)</f>
        <v>13</v>
      </c>
      <c r="AB4660" s="6">
        <f>IF(A4661=0, 0, AH4661-tbl_pbp[[#This Row],[Saints Win %]])</f>
        <v>-4.0000000000000036E-3</v>
      </c>
      <c r="AE4660">
        <f>ABS(tbl_pbp[[#This Row],[play.homeScore]]-tbl_pbp[[#This Row],[play.awayScore]])</f>
        <v>7</v>
      </c>
      <c r="AF4660">
        <f>IF(tbl_pbp[[#This Row],[Play Saints Win % Increase]]&gt;=$AF$4,1,0)</f>
        <v>0</v>
      </c>
      <c r="AG4660" t="str">
        <f>VLOOKUP(tbl_pbp[[#This Row],[gameId]], games!$B$2:$T$40, 9, FALSE)</f>
        <v>new-orleans-saints</v>
      </c>
      <c r="AH4660" s="5">
        <f>IF(tbl_pbp[[#This Row],[AwayTeam]] &lt;&gt; "new-orleans-saints", tbl_pbp[[#This Row],[homeWinPercentage]], 1-tbl_pbp[[#This Row],[homeWinPercentage]])</f>
        <v>0.77700000000000002</v>
      </c>
      <c r="AI4660" s="13">
        <f>tbl_pbp[[#This Row],[Kamara]]*tbl_pbp[[#This Row],[Impactful Play]]</f>
        <v>0</v>
      </c>
      <c r="AJ4660" s="13">
        <f>tbl_pbp[[#This Row],[Thomas]]*tbl_pbp[[#This Row],[Impactful Play]]</f>
        <v>0</v>
      </c>
      <c r="AK4660" s="13" t="str">
        <f>VLOOKUP(tbl_pbp[[#This Row],[Play Saints Win % Increase]], tbl_impact[],3,TRUE)</f>
        <v>Bad (0 to -5%)</v>
      </c>
    </row>
    <row r="4661" spans="1:37">
      <c r="A4661" s="1">
        <v>21</v>
      </c>
      <c r="B4661" s="5">
        <v>0.22700000000000001</v>
      </c>
      <c r="C4661" t="s">
        <v>6203</v>
      </c>
      <c r="D4661">
        <v>0</v>
      </c>
      <c r="E4661">
        <v>0</v>
      </c>
      <c r="F4661">
        <v>1</v>
      </c>
      <c r="G4661">
        <v>0</v>
      </c>
      <c r="H4661">
        <v>7</v>
      </c>
      <c r="I4661">
        <v>0</v>
      </c>
      <c r="J4661">
        <v>65</v>
      </c>
      <c r="K4661" t="s">
        <v>29</v>
      </c>
      <c r="L4661">
        <v>0</v>
      </c>
      <c r="M4661">
        <v>65</v>
      </c>
      <c r="N4661" t="s">
        <v>288</v>
      </c>
      <c r="O4661" t="s">
        <v>198</v>
      </c>
      <c r="P4661" t="s">
        <v>25</v>
      </c>
      <c r="Q4661" t="s">
        <v>26</v>
      </c>
      <c r="R4661" t="s">
        <v>27</v>
      </c>
      <c r="V4661" t="s">
        <v>6141</v>
      </c>
      <c r="X4661" t="str">
        <f>VLOOKUP(pbp!V1894, games!$B$2:$R$40, 3, FALSE)</f>
        <v>2019-11-24T18:00Z</v>
      </c>
      <c r="Y4661">
        <f>VLOOKUP(1*V4661,NFLGames!$H$11:$H$555,1,FALSE)</f>
        <v>401220307</v>
      </c>
      <c r="Z4661">
        <f>VLOOKUP($Y4661, NFLGames!$H$11:$K$555,2,FALSE)</f>
        <v>2020</v>
      </c>
      <c r="AA4661">
        <f>VLOOKUP($Y4661, NFLGames!$H$11:$K$555,3,FALSE)</f>
        <v>13</v>
      </c>
      <c r="AB4661" s="6">
        <f>IF(A4662=0, 0, AH4662-tbl_pbp[[#This Row],[Saints Win %]])</f>
        <v>-1.3000000000000012E-2</v>
      </c>
      <c r="AE4661">
        <f>ABS(tbl_pbp[[#This Row],[play.homeScore]]-tbl_pbp[[#This Row],[play.awayScore]])</f>
        <v>7</v>
      </c>
      <c r="AF4661">
        <f>IF(tbl_pbp[[#This Row],[Play Saints Win % Increase]]&gt;=$AF$4,1,0)</f>
        <v>0</v>
      </c>
      <c r="AG4661" t="str">
        <f>VLOOKUP(tbl_pbp[[#This Row],[gameId]], games!$B$2:$T$40, 9, FALSE)</f>
        <v>new-orleans-saints</v>
      </c>
      <c r="AH4661" s="5">
        <f>IF(tbl_pbp[[#This Row],[AwayTeam]] &lt;&gt; "new-orleans-saints", tbl_pbp[[#This Row],[homeWinPercentage]], 1-tbl_pbp[[#This Row],[homeWinPercentage]])</f>
        <v>0.77300000000000002</v>
      </c>
      <c r="AI4661" s="13">
        <f>tbl_pbp[[#This Row],[Kamara]]*tbl_pbp[[#This Row],[Impactful Play]]</f>
        <v>0</v>
      </c>
      <c r="AJ4661" s="13">
        <f>tbl_pbp[[#This Row],[Thomas]]*tbl_pbp[[#This Row],[Impactful Play]]</f>
        <v>0</v>
      </c>
      <c r="AK4661" s="13" t="str">
        <f>VLOOKUP(tbl_pbp[[#This Row],[Play Saints Win % Increase]], tbl_impact[],3,TRUE)</f>
        <v>Bad (0 to -5%)</v>
      </c>
    </row>
    <row r="4662" spans="1:37">
      <c r="A4662" s="1">
        <v>22</v>
      </c>
      <c r="B4662" s="5">
        <v>0.24</v>
      </c>
      <c r="C4662" t="s">
        <v>6204</v>
      </c>
      <c r="D4662">
        <v>0</v>
      </c>
      <c r="E4662">
        <v>0</v>
      </c>
      <c r="F4662">
        <v>1</v>
      </c>
      <c r="G4662">
        <v>0</v>
      </c>
      <c r="H4662">
        <v>7</v>
      </c>
      <c r="I4662">
        <v>10</v>
      </c>
      <c r="J4662">
        <v>25</v>
      </c>
      <c r="K4662" t="s">
        <v>5211</v>
      </c>
      <c r="L4662">
        <v>1</v>
      </c>
      <c r="M4662">
        <v>75</v>
      </c>
      <c r="N4662" t="s">
        <v>6205</v>
      </c>
      <c r="O4662" t="s">
        <v>6206</v>
      </c>
      <c r="P4662" t="s">
        <v>30</v>
      </c>
      <c r="Q4662" t="s">
        <v>31</v>
      </c>
      <c r="R4662" t="s">
        <v>32</v>
      </c>
      <c r="S4662" t="s">
        <v>33</v>
      </c>
      <c r="T4662" t="s">
        <v>5213</v>
      </c>
      <c r="U4662" t="s">
        <v>5214</v>
      </c>
      <c r="V4662" t="s">
        <v>6141</v>
      </c>
      <c r="X4662" t="str">
        <f>VLOOKUP(pbp!V1895, games!$B$2:$R$40, 3, FALSE)</f>
        <v>2019-11-24T18:00Z</v>
      </c>
      <c r="Y4662">
        <f>VLOOKUP(1*V4662,NFLGames!$H$11:$H$555,1,FALSE)</f>
        <v>401220307</v>
      </c>
      <c r="Z4662">
        <f>VLOOKUP($Y4662, NFLGames!$H$11:$K$555,2,FALSE)</f>
        <v>2020</v>
      </c>
      <c r="AA4662">
        <f>VLOOKUP($Y4662, NFLGames!$H$11:$K$555,3,FALSE)</f>
        <v>13</v>
      </c>
      <c r="AB4662" s="6">
        <f>IF(A4663=0, 0, AH4663-tbl_pbp[[#This Row],[Saints Win %]])</f>
        <v>-7.0000000000000062E-3</v>
      </c>
      <c r="AE4662">
        <f>ABS(tbl_pbp[[#This Row],[play.homeScore]]-tbl_pbp[[#This Row],[play.awayScore]])</f>
        <v>7</v>
      </c>
      <c r="AF4662">
        <f>IF(tbl_pbp[[#This Row],[Play Saints Win % Increase]]&gt;=$AF$4,1,0)</f>
        <v>0</v>
      </c>
      <c r="AG4662" t="str">
        <f>VLOOKUP(tbl_pbp[[#This Row],[gameId]], games!$B$2:$T$40, 9, FALSE)</f>
        <v>new-orleans-saints</v>
      </c>
      <c r="AH4662" s="5">
        <f>IF(tbl_pbp[[#This Row],[AwayTeam]] &lt;&gt; "new-orleans-saints", tbl_pbp[[#This Row],[homeWinPercentage]], 1-tbl_pbp[[#This Row],[homeWinPercentage]])</f>
        <v>0.76</v>
      </c>
      <c r="AI4662" s="13">
        <f>tbl_pbp[[#This Row],[Kamara]]*tbl_pbp[[#This Row],[Impactful Play]]</f>
        <v>0</v>
      </c>
      <c r="AJ4662" s="13">
        <f>tbl_pbp[[#This Row],[Thomas]]*tbl_pbp[[#This Row],[Impactful Play]]</f>
        <v>0</v>
      </c>
      <c r="AK4662" s="13" t="str">
        <f>VLOOKUP(tbl_pbp[[#This Row],[Play Saints Win % Increase]], tbl_impact[],3,TRUE)</f>
        <v>Bad (0 to -5%)</v>
      </c>
    </row>
    <row r="4663" spans="1:37">
      <c r="A4663" s="1">
        <v>23</v>
      </c>
      <c r="B4663" s="5">
        <v>0.247</v>
      </c>
      <c r="C4663" t="s">
        <v>6207</v>
      </c>
      <c r="D4663">
        <v>0</v>
      </c>
      <c r="E4663">
        <v>0</v>
      </c>
      <c r="F4663">
        <v>1</v>
      </c>
      <c r="G4663">
        <v>0</v>
      </c>
      <c r="H4663">
        <v>7</v>
      </c>
      <c r="I4663">
        <v>10</v>
      </c>
      <c r="J4663">
        <v>37</v>
      </c>
      <c r="K4663" t="s">
        <v>5211</v>
      </c>
      <c r="L4663">
        <v>1</v>
      </c>
      <c r="M4663">
        <v>63</v>
      </c>
      <c r="N4663" t="s">
        <v>6208</v>
      </c>
      <c r="O4663" t="s">
        <v>3297</v>
      </c>
      <c r="P4663" t="s">
        <v>45</v>
      </c>
      <c r="Q4663" t="s">
        <v>46</v>
      </c>
      <c r="R4663" t="s">
        <v>47</v>
      </c>
      <c r="S4663" t="s">
        <v>33</v>
      </c>
      <c r="T4663" t="s">
        <v>5281</v>
      </c>
      <c r="U4663" t="s">
        <v>6209</v>
      </c>
      <c r="V4663" t="s">
        <v>6141</v>
      </c>
      <c r="X4663" t="str">
        <f>VLOOKUP(pbp!V1896, games!$B$2:$R$40, 3, FALSE)</f>
        <v>2019-11-24T18:00Z</v>
      </c>
      <c r="Y4663">
        <f>VLOOKUP(1*V4663,NFLGames!$H$11:$H$555,1,FALSE)</f>
        <v>401220307</v>
      </c>
      <c r="Z4663">
        <f>VLOOKUP($Y4663, NFLGames!$H$11:$K$555,2,FALSE)</f>
        <v>2020</v>
      </c>
      <c r="AA4663">
        <f>VLOOKUP($Y4663, NFLGames!$H$11:$K$555,3,FALSE)</f>
        <v>13</v>
      </c>
      <c r="AB4663" s="6">
        <f>IF(A4664=0, 0, AH4664-tbl_pbp[[#This Row],[Saints Win %]])</f>
        <v>-2.5000000000000022E-2</v>
      </c>
      <c r="AE4663">
        <f>ABS(tbl_pbp[[#This Row],[play.homeScore]]-tbl_pbp[[#This Row],[play.awayScore]])</f>
        <v>7</v>
      </c>
      <c r="AF4663">
        <f>IF(tbl_pbp[[#This Row],[Play Saints Win % Increase]]&gt;=$AF$4,1,0)</f>
        <v>0</v>
      </c>
      <c r="AG4663" t="str">
        <f>VLOOKUP(tbl_pbp[[#This Row],[gameId]], games!$B$2:$T$40, 9, FALSE)</f>
        <v>new-orleans-saints</v>
      </c>
      <c r="AH4663" s="5">
        <f>IF(tbl_pbp[[#This Row],[AwayTeam]] &lt;&gt; "new-orleans-saints", tbl_pbp[[#This Row],[homeWinPercentage]], 1-tbl_pbp[[#This Row],[homeWinPercentage]])</f>
        <v>0.753</v>
      </c>
      <c r="AI4663" s="13">
        <f>tbl_pbp[[#This Row],[Kamara]]*tbl_pbp[[#This Row],[Impactful Play]]</f>
        <v>0</v>
      </c>
      <c r="AJ4663" s="13">
        <f>tbl_pbp[[#This Row],[Thomas]]*tbl_pbp[[#This Row],[Impactful Play]]</f>
        <v>0</v>
      </c>
      <c r="AK4663" s="13" t="str">
        <f>VLOOKUP(tbl_pbp[[#This Row],[Play Saints Win % Increase]], tbl_impact[],3,TRUE)</f>
        <v>Bad (0 to -5%)</v>
      </c>
    </row>
    <row r="4664" spans="1:37">
      <c r="A4664" s="1">
        <v>24</v>
      </c>
      <c r="B4664" s="5">
        <v>0.27200000000000002</v>
      </c>
      <c r="C4664" t="s">
        <v>6210</v>
      </c>
      <c r="D4664">
        <v>0</v>
      </c>
      <c r="E4664">
        <v>0</v>
      </c>
      <c r="F4664">
        <v>1</v>
      </c>
      <c r="G4664">
        <v>0</v>
      </c>
      <c r="H4664">
        <v>7</v>
      </c>
      <c r="I4664">
        <v>4</v>
      </c>
      <c r="J4664">
        <v>43</v>
      </c>
      <c r="K4664" t="s">
        <v>5211</v>
      </c>
      <c r="L4664">
        <v>2</v>
      </c>
      <c r="M4664">
        <v>57</v>
      </c>
      <c r="N4664" t="s">
        <v>6211</v>
      </c>
      <c r="O4664" t="s">
        <v>572</v>
      </c>
      <c r="P4664" t="s">
        <v>30</v>
      </c>
      <c r="Q4664" t="s">
        <v>31</v>
      </c>
      <c r="R4664" t="s">
        <v>32</v>
      </c>
      <c r="S4664" t="s">
        <v>135</v>
      </c>
      <c r="T4664" t="s">
        <v>5351</v>
      </c>
      <c r="U4664" t="s">
        <v>6212</v>
      </c>
      <c r="V4664" t="s">
        <v>6141</v>
      </c>
      <c r="X4664" t="str">
        <f>VLOOKUP(pbp!V1897, games!$B$2:$R$40, 3, FALSE)</f>
        <v>2019-11-24T18:00Z</v>
      </c>
      <c r="Y4664">
        <f>VLOOKUP(1*V4664,NFLGames!$H$11:$H$555,1,FALSE)</f>
        <v>401220307</v>
      </c>
      <c r="Z4664">
        <f>VLOOKUP($Y4664, NFLGames!$H$11:$K$555,2,FALSE)</f>
        <v>2020</v>
      </c>
      <c r="AA4664">
        <f>VLOOKUP($Y4664, NFLGames!$H$11:$K$555,3,FALSE)</f>
        <v>13</v>
      </c>
      <c r="AB4664" s="6">
        <f>IF(A4665=0, 0, AH4665-tbl_pbp[[#This Row],[Saints Win %]])</f>
        <v>5.0000000000000044E-3</v>
      </c>
      <c r="AE4664">
        <f>ABS(tbl_pbp[[#This Row],[play.homeScore]]-tbl_pbp[[#This Row],[play.awayScore]])</f>
        <v>7</v>
      </c>
      <c r="AF4664">
        <f>IF(tbl_pbp[[#This Row],[Play Saints Win % Increase]]&gt;=$AF$4,1,0)</f>
        <v>0</v>
      </c>
      <c r="AG4664" t="str">
        <f>VLOOKUP(tbl_pbp[[#This Row],[gameId]], games!$B$2:$T$40, 9, FALSE)</f>
        <v>new-orleans-saints</v>
      </c>
      <c r="AH4664" s="5">
        <f>IF(tbl_pbp[[#This Row],[AwayTeam]] &lt;&gt; "new-orleans-saints", tbl_pbp[[#This Row],[homeWinPercentage]], 1-tbl_pbp[[#This Row],[homeWinPercentage]])</f>
        <v>0.72799999999999998</v>
      </c>
      <c r="AI4664" s="13">
        <f>tbl_pbp[[#This Row],[Kamara]]*tbl_pbp[[#This Row],[Impactful Play]]</f>
        <v>0</v>
      </c>
      <c r="AJ4664" s="13">
        <f>tbl_pbp[[#This Row],[Thomas]]*tbl_pbp[[#This Row],[Impactful Play]]</f>
        <v>0</v>
      </c>
      <c r="AK4664" s="13" t="str">
        <f>VLOOKUP(tbl_pbp[[#This Row],[Play Saints Win % Increase]], tbl_impact[],3,TRUE)</f>
        <v>Scented (0 to +5%)</v>
      </c>
    </row>
    <row r="4665" spans="1:37">
      <c r="A4665" s="1">
        <v>25</v>
      </c>
      <c r="B4665" s="5">
        <v>0.26700000000000002</v>
      </c>
      <c r="C4665" t="s">
        <v>6213</v>
      </c>
      <c r="D4665">
        <v>0</v>
      </c>
      <c r="E4665">
        <v>0</v>
      </c>
      <c r="F4665">
        <v>1</v>
      </c>
      <c r="G4665">
        <v>0</v>
      </c>
      <c r="H4665">
        <v>7</v>
      </c>
      <c r="I4665">
        <v>10</v>
      </c>
      <c r="J4665">
        <v>63</v>
      </c>
      <c r="K4665" t="s">
        <v>5211</v>
      </c>
      <c r="L4665">
        <v>1</v>
      </c>
      <c r="M4665">
        <v>37</v>
      </c>
      <c r="N4665" t="s">
        <v>6214</v>
      </c>
      <c r="O4665" t="s">
        <v>2187</v>
      </c>
      <c r="P4665" t="s">
        <v>45</v>
      </c>
      <c r="Q4665" t="s">
        <v>46</v>
      </c>
      <c r="R4665" t="s">
        <v>47</v>
      </c>
      <c r="S4665" t="s">
        <v>33</v>
      </c>
      <c r="T4665" t="s">
        <v>196</v>
      </c>
      <c r="U4665" t="s">
        <v>197</v>
      </c>
      <c r="V4665" t="s">
        <v>6141</v>
      </c>
      <c r="X4665" t="str">
        <f>VLOOKUP(pbp!V1898, games!$B$2:$R$40, 3, FALSE)</f>
        <v>2019-11-24T18:00Z</v>
      </c>
      <c r="Y4665">
        <f>VLOOKUP(1*V4665,NFLGames!$H$11:$H$555,1,FALSE)</f>
        <v>401220307</v>
      </c>
      <c r="Z4665">
        <f>VLOOKUP($Y4665, NFLGames!$H$11:$K$555,2,FALSE)</f>
        <v>2020</v>
      </c>
      <c r="AA4665">
        <f>VLOOKUP($Y4665, NFLGames!$H$11:$K$555,3,FALSE)</f>
        <v>13</v>
      </c>
      <c r="AB4665" s="6">
        <f>IF(A4666=0, 0, AH4666-tbl_pbp[[#This Row],[Saints Win %]])</f>
        <v>2.300000000000002E-2</v>
      </c>
      <c r="AE4665">
        <f>ABS(tbl_pbp[[#This Row],[play.homeScore]]-tbl_pbp[[#This Row],[play.awayScore]])</f>
        <v>7</v>
      </c>
      <c r="AF4665">
        <f>IF(tbl_pbp[[#This Row],[Play Saints Win % Increase]]&gt;=$AF$4,1,0)</f>
        <v>0</v>
      </c>
      <c r="AG4665" t="str">
        <f>VLOOKUP(tbl_pbp[[#This Row],[gameId]], games!$B$2:$T$40, 9, FALSE)</f>
        <v>new-orleans-saints</v>
      </c>
      <c r="AH4665" s="5">
        <f>IF(tbl_pbp[[#This Row],[AwayTeam]] &lt;&gt; "new-orleans-saints", tbl_pbp[[#This Row],[homeWinPercentage]], 1-tbl_pbp[[#This Row],[homeWinPercentage]])</f>
        <v>0.73299999999999998</v>
      </c>
      <c r="AI4665" s="13">
        <f>tbl_pbp[[#This Row],[Kamara]]*tbl_pbp[[#This Row],[Impactful Play]]</f>
        <v>0</v>
      </c>
      <c r="AJ4665" s="13">
        <f>tbl_pbp[[#This Row],[Thomas]]*tbl_pbp[[#This Row],[Impactful Play]]</f>
        <v>0</v>
      </c>
      <c r="AK4665" s="13" t="str">
        <f>VLOOKUP(tbl_pbp[[#This Row],[Play Saints Win % Increase]], tbl_impact[],3,TRUE)</f>
        <v>Scented (0 to +5%)</v>
      </c>
    </row>
    <row r="4666" spans="1:37">
      <c r="A4666" s="1">
        <v>26</v>
      </c>
      <c r="B4666" s="5">
        <v>0.24399999999999999</v>
      </c>
      <c r="C4666" t="s">
        <v>6215</v>
      </c>
      <c r="D4666">
        <v>0</v>
      </c>
      <c r="E4666">
        <v>0</v>
      </c>
      <c r="F4666">
        <v>1</v>
      </c>
      <c r="G4666">
        <v>0</v>
      </c>
      <c r="H4666">
        <v>7</v>
      </c>
      <c r="I4666">
        <v>6</v>
      </c>
      <c r="J4666">
        <v>67</v>
      </c>
      <c r="K4666" t="s">
        <v>5211</v>
      </c>
      <c r="L4666">
        <v>2</v>
      </c>
      <c r="M4666">
        <v>33</v>
      </c>
      <c r="N4666" t="s">
        <v>6216</v>
      </c>
      <c r="O4666" t="s">
        <v>532</v>
      </c>
      <c r="P4666" t="s">
        <v>30</v>
      </c>
      <c r="Q4666" t="s">
        <v>31</v>
      </c>
      <c r="R4666" t="s">
        <v>32</v>
      </c>
      <c r="S4666" t="s">
        <v>60</v>
      </c>
      <c r="T4666" t="s">
        <v>438</v>
      </c>
      <c r="U4666" t="s">
        <v>6217</v>
      </c>
      <c r="V4666" t="s">
        <v>6141</v>
      </c>
      <c r="X4666" t="str">
        <f>VLOOKUP(pbp!V1899, games!$B$2:$R$40, 3, FALSE)</f>
        <v>2019-11-24T18:00Z</v>
      </c>
      <c r="Y4666">
        <f>VLOOKUP(1*V4666,NFLGames!$H$11:$H$555,1,FALSE)</f>
        <v>401220307</v>
      </c>
      <c r="Z4666">
        <f>VLOOKUP($Y4666, NFLGames!$H$11:$K$555,2,FALSE)</f>
        <v>2020</v>
      </c>
      <c r="AA4666">
        <f>VLOOKUP($Y4666, NFLGames!$H$11:$K$555,3,FALSE)</f>
        <v>13</v>
      </c>
      <c r="AB4666" s="6">
        <f>IF(A4667=0, 0, AH4667-tbl_pbp[[#This Row],[Saints Win %]])</f>
        <v>2.5000000000000022E-2</v>
      </c>
      <c r="AE4666">
        <f>ABS(tbl_pbp[[#This Row],[play.homeScore]]-tbl_pbp[[#This Row],[play.awayScore]])</f>
        <v>7</v>
      </c>
      <c r="AF4666">
        <f>IF(tbl_pbp[[#This Row],[Play Saints Win % Increase]]&gt;=$AF$4,1,0)</f>
        <v>0</v>
      </c>
      <c r="AG4666" t="str">
        <f>VLOOKUP(tbl_pbp[[#This Row],[gameId]], games!$B$2:$T$40, 9, FALSE)</f>
        <v>new-orleans-saints</v>
      </c>
      <c r="AH4666" s="5">
        <f>IF(tbl_pbp[[#This Row],[AwayTeam]] &lt;&gt; "new-orleans-saints", tbl_pbp[[#This Row],[homeWinPercentage]], 1-tbl_pbp[[#This Row],[homeWinPercentage]])</f>
        <v>0.75600000000000001</v>
      </c>
      <c r="AI4666" s="13">
        <f>tbl_pbp[[#This Row],[Kamara]]*tbl_pbp[[#This Row],[Impactful Play]]</f>
        <v>0</v>
      </c>
      <c r="AJ4666" s="13">
        <f>tbl_pbp[[#This Row],[Thomas]]*tbl_pbp[[#This Row],[Impactful Play]]</f>
        <v>0</v>
      </c>
      <c r="AK4666" s="13" t="str">
        <f>VLOOKUP(tbl_pbp[[#This Row],[Play Saints Win % Increase]], tbl_impact[],3,TRUE)</f>
        <v>Scented (0 to +5%)</v>
      </c>
    </row>
    <row r="4667" spans="1:37">
      <c r="A4667" s="1">
        <v>27</v>
      </c>
      <c r="B4667" s="5">
        <v>0.219</v>
      </c>
      <c r="C4667" t="s">
        <v>6218</v>
      </c>
      <c r="D4667">
        <v>0</v>
      </c>
      <c r="E4667">
        <v>0</v>
      </c>
      <c r="F4667">
        <v>1</v>
      </c>
      <c r="G4667">
        <v>0</v>
      </c>
      <c r="H4667">
        <v>7</v>
      </c>
      <c r="I4667">
        <v>8</v>
      </c>
      <c r="J4667">
        <v>65</v>
      </c>
      <c r="K4667" t="s">
        <v>5211</v>
      </c>
      <c r="L4667">
        <v>3</v>
      </c>
      <c r="M4667">
        <v>35</v>
      </c>
      <c r="N4667" t="s">
        <v>6219</v>
      </c>
      <c r="O4667" t="s">
        <v>4783</v>
      </c>
      <c r="P4667" t="s">
        <v>22</v>
      </c>
      <c r="Q4667" t="s">
        <v>37</v>
      </c>
      <c r="S4667" t="s">
        <v>92</v>
      </c>
      <c r="T4667" t="s">
        <v>202</v>
      </c>
      <c r="U4667" t="s">
        <v>6220</v>
      </c>
      <c r="V4667" t="s">
        <v>6141</v>
      </c>
      <c r="X4667" t="str">
        <f>VLOOKUP(pbp!V1900, games!$B$2:$R$40, 3, FALSE)</f>
        <v>2019-11-24T18:00Z</v>
      </c>
      <c r="Y4667">
        <f>VLOOKUP(1*V4667,NFLGames!$H$11:$H$555,1,FALSE)</f>
        <v>401220307</v>
      </c>
      <c r="Z4667">
        <f>VLOOKUP($Y4667, NFLGames!$H$11:$K$555,2,FALSE)</f>
        <v>2020</v>
      </c>
      <c r="AA4667">
        <f>VLOOKUP($Y4667, NFLGames!$H$11:$K$555,3,FALSE)</f>
        <v>13</v>
      </c>
      <c r="AB4667" s="6">
        <f>IF(A4668=0, 0, AH4668-tbl_pbp[[#This Row],[Saints Win %]])</f>
        <v>-3.2000000000000028E-2</v>
      </c>
      <c r="AE4667">
        <f>ABS(tbl_pbp[[#This Row],[play.homeScore]]-tbl_pbp[[#This Row],[play.awayScore]])</f>
        <v>7</v>
      </c>
      <c r="AF4667">
        <f>IF(tbl_pbp[[#This Row],[Play Saints Win % Increase]]&gt;=$AF$4,1,0)</f>
        <v>0</v>
      </c>
      <c r="AG4667" t="str">
        <f>VLOOKUP(tbl_pbp[[#This Row],[gameId]], games!$B$2:$T$40, 9, FALSE)</f>
        <v>new-orleans-saints</v>
      </c>
      <c r="AH4667" s="5">
        <f>IF(tbl_pbp[[#This Row],[AwayTeam]] &lt;&gt; "new-orleans-saints", tbl_pbp[[#This Row],[homeWinPercentage]], 1-tbl_pbp[[#This Row],[homeWinPercentage]])</f>
        <v>0.78100000000000003</v>
      </c>
      <c r="AI4667" s="13">
        <f>tbl_pbp[[#This Row],[Kamara]]*tbl_pbp[[#This Row],[Impactful Play]]</f>
        <v>0</v>
      </c>
      <c r="AJ4667" s="13">
        <f>tbl_pbp[[#This Row],[Thomas]]*tbl_pbp[[#This Row],[Impactful Play]]</f>
        <v>0</v>
      </c>
      <c r="AK4667" s="13" t="str">
        <f>VLOOKUP(tbl_pbp[[#This Row],[Play Saints Win % Increase]], tbl_impact[],3,TRUE)</f>
        <v>Bad (0 to -5%)</v>
      </c>
    </row>
    <row r="4668" spans="1:37">
      <c r="A4668" s="1">
        <v>28</v>
      </c>
      <c r="B4668" s="5">
        <v>0.251</v>
      </c>
      <c r="C4668" t="s">
        <v>6221</v>
      </c>
      <c r="D4668">
        <v>0</v>
      </c>
      <c r="E4668">
        <v>0</v>
      </c>
      <c r="F4668">
        <v>1</v>
      </c>
      <c r="G4668">
        <v>3</v>
      </c>
      <c r="H4668">
        <v>7</v>
      </c>
      <c r="I4668">
        <v>8</v>
      </c>
      <c r="J4668">
        <v>65</v>
      </c>
      <c r="K4668" t="s">
        <v>5211</v>
      </c>
      <c r="L4668">
        <v>4</v>
      </c>
      <c r="M4668">
        <v>35</v>
      </c>
      <c r="N4668" t="s">
        <v>6222</v>
      </c>
      <c r="O4668" t="s">
        <v>983</v>
      </c>
      <c r="P4668" t="s">
        <v>187</v>
      </c>
      <c r="Q4668" t="s">
        <v>188</v>
      </c>
      <c r="R4668" t="s">
        <v>189</v>
      </c>
      <c r="S4668" t="s">
        <v>160</v>
      </c>
      <c r="T4668" t="s">
        <v>202</v>
      </c>
      <c r="U4668" t="s">
        <v>6223</v>
      </c>
      <c r="V4668" t="s">
        <v>6141</v>
      </c>
      <c r="X4668" t="str">
        <f>VLOOKUP(pbp!V1901, games!$B$2:$R$40, 3, FALSE)</f>
        <v>2019-11-29T01:20Z</v>
      </c>
      <c r="Y4668">
        <f>VLOOKUP(1*V4668,NFLGames!$H$11:$H$555,1,FALSE)</f>
        <v>401220307</v>
      </c>
      <c r="Z4668">
        <f>VLOOKUP($Y4668, NFLGames!$H$11:$K$555,2,FALSE)</f>
        <v>2020</v>
      </c>
      <c r="AA4668">
        <f>VLOOKUP($Y4668, NFLGames!$H$11:$K$555,3,FALSE)</f>
        <v>13</v>
      </c>
      <c r="AB4668" s="6">
        <f>IF(A4669=0, 0, AH4669-tbl_pbp[[#This Row],[Saints Win %]])</f>
        <v>4.0000000000000036E-3</v>
      </c>
      <c r="AE4668">
        <f>ABS(tbl_pbp[[#This Row],[play.homeScore]]-tbl_pbp[[#This Row],[play.awayScore]])</f>
        <v>4</v>
      </c>
      <c r="AF4668">
        <f>IF(tbl_pbp[[#This Row],[Play Saints Win % Increase]]&gt;=$AF$4,1,0)</f>
        <v>0</v>
      </c>
      <c r="AG4668" t="str">
        <f>VLOOKUP(tbl_pbp[[#This Row],[gameId]], games!$B$2:$T$40, 9, FALSE)</f>
        <v>new-orleans-saints</v>
      </c>
      <c r="AH4668" s="5">
        <f>IF(tbl_pbp[[#This Row],[AwayTeam]] &lt;&gt; "new-orleans-saints", tbl_pbp[[#This Row],[homeWinPercentage]], 1-tbl_pbp[[#This Row],[homeWinPercentage]])</f>
        <v>0.749</v>
      </c>
      <c r="AI4668" s="13">
        <f>tbl_pbp[[#This Row],[Kamara]]*tbl_pbp[[#This Row],[Impactful Play]]</f>
        <v>0</v>
      </c>
      <c r="AJ4668" s="13">
        <f>tbl_pbp[[#This Row],[Thomas]]*tbl_pbp[[#This Row],[Impactful Play]]</f>
        <v>0</v>
      </c>
      <c r="AK4668" s="13" t="str">
        <f>VLOOKUP(tbl_pbp[[#This Row],[Play Saints Win % Increase]], tbl_impact[],3,TRUE)</f>
        <v>Scented (0 to +5%)</v>
      </c>
    </row>
    <row r="4669" spans="1:37">
      <c r="A4669" s="1">
        <v>29</v>
      </c>
      <c r="B4669" s="5">
        <v>0.247</v>
      </c>
      <c r="C4669" t="s">
        <v>6224</v>
      </c>
      <c r="D4669">
        <v>0</v>
      </c>
      <c r="E4669">
        <v>0</v>
      </c>
      <c r="F4669">
        <v>1</v>
      </c>
      <c r="G4669">
        <v>3</v>
      </c>
      <c r="H4669">
        <v>7</v>
      </c>
      <c r="I4669">
        <v>0</v>
      </c>
      <c r="J4669">
        <v>35</v>
      </c>
      <c r="K4669" t="s">
        <v>5211</v>
      </c>
      <c r="L4669">
        <v>0</v>
      </c>
      <c r="M4669">
        <v>65</v>
      </c>
      <c r="N4669" t="s">
        <v>6225</v>
      </c>
      <c r="O4669" t="s">
        <v>983</v>
      </c>
      <c r="P4669" t="s">
        <v>25</v>
      </c>
      <c r="Q4669" t="s">
        <v>26</v>
      </c>
      <c r="R4669" t="s">
        <v>27</v>
      </c>
      <c r="V4669" t="s">
        <v>6141</v>
      </c>
      <c r="X4669" t="str">
        <f>VLOOKUP(pbp!V1902, games!$B$2:$R$40, 3, FALSE)</f>
        <v>2019-11-29T01:20Z</v>
      </c>
      <c r="Y4669">
        <f>VLOOKUP(1*V4669,NFLGames!$H$11:$H$555,1,FALSE)</f>
        <v>401220307</v>
      </c>
      <c r="Z4669">
        <f>VLOOKUP($Y4669, NFLGames!$H$11:$K$555,2,FALSE)</f>
        <v>2020</v>
      </c>
      <c r="AA4669">
        <f>VLOOKUP($Y4669, NFLGames!$H$11:$K$555,3,FALSE)</f>
        <v>13</v>
      </c>
      <c r="AB4669" s="6">
        <f>IF(A4670=0, 0, AH4670-tbl_pbp[[#This Row],[Saints Win %]])</f>
        <v>4.0000000000000036E-3</v>
      </c>
      <c r="AE4669">
        <f>ABS(tbl_pbp[[#This Row],[play.homeScore]]-tbl_pbp[[#This Row],[play.awayScore]])</f>
        <v>4</v>
      </c>
      <c r="AF4669">
        <f>IF(tbl_pbp[[#This Row],[Play Saints Win % Increase]]&gt;=$AF$4,1,0)</f>
        <v>0</v>
      </c>
      <c r="AG4669" t="str">
        <f>VLOOKUP(tbl_pbp[[#This Row],[gameId]], games!$B$2:$T$40, 9, FALSE)</f>
        <v>new-orleans-saints</v>
      </c>
      <c r="AH4669" s="5">
        <f>IF(tbl_pbp[[#This Row],[AwayTeam]] &lt;&gt; "new-orleans-saints", tbl_pbp[[#This Row],[homeWinPercentage]], 1-tbl_pbp[[#This Row],[homeWinPercentage]])</f>
        <v>0.753</v>
      </c>
      <c r="AI4669" s="13">
        <f>tbl_pbp[[#This Row],[Kamara]]*tbl_pbp[[#This Row],[Impactful Play]]</f>
        <v>0</v>
      </c>
      <c r="AJ4669" s="13">
        <f>tbl_pbp[[#This Row],[Thomas]]*tbl_pbp[[#This Row],[Impactful Play]]</f>
        <v>0</v>
      </c>
      <c r="AK4669" s="13" t="str">
        <f>VLOOKUP(tbl_pbp[[#This Row],[Play Saints Win % Increase]], tbl_impact[],3,TRUE)</f>
        <v>Scented (0 to +5%)</v>
      </c>
    </row>
    <row r="4670" spans="1:37">
      <c r="A4670" s="1">
        <v>30</v>
      </c>
      <c r="B4670" s="5">
        <v>0.24299999999999999</v>
      </c>
      <c r="C4670" t="s">
        <v>6226</v>
      </c>
      <c r="D4670">
        <v>0</v>
      </c>
      <c r="E4670">
        <v>0</v>
      </c>
      <c r="F4670">
        <v>1</v>
      </c>
      <c r="G4670">
        <v>3</v>
      </c>
      <c r="H4670">
        <v>7</v>
      </c>
      <c r="I4670">
        <v>10</v>
      </c>
      <c r="J4670">
        <v>75</v>
      </c>
      <c r="K4670" t="s">
        <v>29</v>
      </c>
      <c r="L4670">
        <v>1</v>
      </c>
      <c r="M4670">
        <v>75</v>
      </c>
      <c r="N4670" t="s">
        <v>6227</v>
      </c>
      <c r="O4670" t="s">
        <v>2193</v>
      </c>
      <c r="P4670" t="s">
        <v>30</v>
      </c>
      <c r="Q4670" t="s">
        <v>31</v>
      </c>
      <c r="R4670" t="s">
        <v>32</v>
      </c>
      <c r="S4670" t="s">
        <v>33</v>
      </c>
      <c r="T4670" t="s">
        <v>34</v>
      </c>
      <c r="U4670" t="s">
        <v>35</v>
      </c>
      <c r="V4670" t="s">
        <v>6141</v>
      </c>
      <c r="X4670" t="str">
        <f>VLOOKUP(pbp!V1903, games!$B$2:$R$40, 3, FALSE)</f>
        <v>2019-11-29T01:20Z</v>
      </c>
      <c r="Y4670">
        <f>VLOOKUP(1*V4670,NFLGames!$H$11:$H$555,1,FALSE)</f>
        <v>401220307</v>
      </c>
      <c r="Z4670">
        <f>VLOOKUP($Y4670, NFLGames!$H$11:$K$555,2,FALSE)</f>
        <v>2020</v>
      </c>
      <c r="AA4670">
        <f>VLOOKUP($Y4670, NFLGames!$H$11:$K$555,3,FALSE)</f>
        <v>13</v>
      </c>
      <c r="AB4670" s="6">
        <f>IF(A4671=0, 0, AH4671-tbl_pbp[[#This Row],[Saints Win %]])</f>
        <v>-2.0000000000000018E-2</v>
      </c>
      <c r="AE4670">
        <f>ABS(tbl_pbp[[#This Row],[play.homeScore]]-tbl_pbp[[#This Row],[play.awayScore]])</f>
        <v>4</v>
      </c>
      <c r="AF4670">
        <f>IF(tbl_pbp[[#This Row],[Play Saints Win % Increase]]&gt;=$AF$4,1,0)</f>
        <v>0</v>
      </c>
      <c r="AG4670" t="str">
        <f>VLOOKUP(tbl_pbp[[#This Row],[gameId]], games!$B$2:$T$40, 9, FALSE)</f>
        <v>new-orleans-saints</v>
      </c>
      <c r="AH4670" s="5">
        <f>IF(tbl_pbp[[#This Row],[AwayTeam]] &lt;&gt; "new-orleans-saints", tbl_pbp[[#This Row],[homeWinPercentage]], 1-tbl_pbp[[#This Row],[homeWinPercentage]])</f>
        <v>0.75700000000000001</v>
      </c>
      <c r="AI4670" s="13">
        <f>tbl_pbp[[#This Row],[Kamara]]*tbl_pbp[[#This Row],[Impactful Play]]</f>
        <v>0</v>
      </c>
      <c r="AJ4670" s="13">
        <f>tbl_pbp[[#This Row],[Thomas]]*tbl_pbp[[#This Row],[Impactful Play]]</f>
        <v>0</v>
      </c>
      <c r="AK4670" s="13" t="str">
        <f>VLOOKUP(tbl_pbp[[#This Row],[Play Saints Win % Increase]], tbl_impact[],3,TRUE)</f>
        <v>Bad (0 to -5%)</v>
      </c>
    </row>
    <row r="4671" spans="1:37">
      <c r="A4671" s="1">
        <v>31</v>
      </c>
      <c r="B4671" s="5">
        <v>0.26300000000000001</v>
      </c>
      <c r="C4671" t="s">
        <v>6228</v>
      </c>
      <c r="D4671">
        <v>0</v>
      </c>
      <c r="E4671">
        <v>0</v>
      </c>
      <c r="F4671">
        <v>1</v>
      </c>
      <c r="G4671">
        <v>3</v>
      </c>
      <c r="H4671">
        <v>7</v>
      </c>
      <c r="I4671">
        <v>3</v>
      </c>
      <c r="J4671">
        <v>68</v>
      </c>
      <c r="K4671" t="s">
        <v>29</v>
      </c>
      <c r="L4671">
        <v>2</v>
      </c>
      <c r="M4671">
        <v>68</v>
      </c>
      <c r="N4671" t="s">
        <v>6229</v>
      </c>
      <c r="O4671" t="s">
        <v>585</v>
      </c>
      <c r="P4671" t="s">
        <v>45</v>
      </c>
      <c r="Q4671" t="s">
        <v>46</v>
      </c>
      <c r="R4671" t="s">
        <v>47</v>
      </c>
      <c r="S4671" t="s">
        <v>193</v>
      </c>
      <c r="T4671" t="s">
        <v>129</v>
      </c>
      <c r="U4671" t="s">
        <v>194</v>
      </c>
      <c r="V4671" t="s">
        <v>6141</v>
      </c>
      <c r="X4671" t="str">
        <f>VLOOKUP(pbp!V1904, games!$B$2:$R$40, 3, FALSE)</f>
        <v>2019-11-29T01:20Z</v>
      </c>
      <c r="Y4671">
        <f>VLOOKUP(1*V4671,NFLGames!$H$11:$H$555,1,FALSE)</f>
        <v>401220307</v>
      </c>
      <c r="Z4671">
        <f>VLOOKUP($Y4671, NFLGames!$H$11:$K$555,2,FALSE)</f>
        <v>2020</v>
      </c>
      <c r="AA4671">
        <f>VLOOKUP($Y4671, NFLGames!$H$11:$K$555,3,FALSE)</f>
        <v>13</v>
      </c>
      <c r="AB4671" s="6">
        <f>IF(A4672=0, 0, AH4672-tbl_pbp[[#This Row],[Saints Win %]])</f>
        <v>0</v>
      </c>
      <c r="AE4671">
        <f>ABS(tbl_pbp[[#This Row],[play.homeScore]]-tbl_pbp[[#This Row],[play.awayScore]])</f>
        <v>4</v>
      </c>
      <c r="AF4671">
        <f>IF(tbl_pbp[[#This Row],[Play Saints Win % Increase]]&gt;=$AF$4,1,0)</f>
        <v>0</v>
      </c>
      <c r="AG4671" t="str">
        <f>VLOOKUP(tbl_pbp[[#This Row],[gameId]], games!$B$2:$T$40, 9, FALSE)</f>
        <v>new-orleans-saints</v>
      </c>
      <c r="AH4671" s="5">
        <f>IF(tbl_pbp[[#This Row],[AwayTeam]] &lt;&gt; "new-orleans-saints", tbl_pbp[[#This Row],[homeWinPercentage]], 1-tbl_pbp[[#This Row],[homeWinPercentage]])</f>
        <v>0.73699999999999999</v>
      </c>
      <c r="AI4671" s="13">
        <f>tbl_pbp[[#This Row],[Kamara]]*tbl_pbp[[#This Row],[Impactful Play]]</f>
        <v>0</v>
      </c>
      <c r="AJ4671" s="13">
        <f>tbl_pbp[[#This Row],[Thomas]]*tbl_pbp[[#This Row],[Impactful Play]]</f>
        <v>0</v>
      </c>
      <c r="AK4671" s="13" t="str">
        <f>VLOOKUP(tbl_pbp[[#This Row],[Play Saints Win % Increase]], tbl_impact[],3,TRUE)</f>
        <v>Scented (0 to +5%)</v>
      </c>
    </row>
    <row r="4672" spans="1:37">
      <c r="A4672" s="1">
        <v>32</v>
      </c>
      <c r="B4672" s="5">
        <v>0.26300000000000001</v>
      </c>
      <c r="C4672" t="s">
        <v>6230</v>
      </c>
      <c r="D4672">
        <v>0</v>
      </c>
      <c r="E4672">
        <v>0</v>
      </c>
      <c r="F4672">
        <v>1</v>
      </c>
      <c r="G4672">
        <v>3</v>
      </c>
      <c r="H4672">
        <v>7</v>
      </c>
      <c r="I4672">
        <v>10</v>
      </c>
      <c r="J4672">
        <v>65</v>
      </c>
      <c r="K4672" t="s">
        <v>29</v>
      </c>
      <c r="L4672">
        <v>1</v>
      </c>
      <c r="M4672">
        <v>65</v>
      </c>
      <c r="N4672" t="s">
        <v>6231</v>
      </c>
      <c r="O4672" t="s">
        <v>295</v>
      </c>
      <c r="P4672" t="s">
        <v>22</v>
      </c>
      <c r="Q4672" t="s">
        <v>37</v>
      </c>
      <c r="S4672" t="s">
        <v>33</v>
      </c>
      <c r="T4672" t="s">
        <v>202</v>
      </c>
      <c r="U4672" t="s">
        <v>255</v>
      </c>
      <c r="V4672" t="s">
        <v>6141</v>
      </c>
      <c r="X4672" t="str">
        <f>VLOOKUP(pbp!V1905, games!$B$2:$R$40, 3, FALSE)</f>
        <v>2019-11-29T01:20Z</v>
      </c>
      <c r="Y4672">
        <f>VLOOKUP(1*V4672,NFLGames!$H$11:$H$555,1,FALSE)</f>
        <v>401220307</v>
      </c>
      <c r="Z4672">
        <f>VLOOKUP($Y4672, NFLGames!$H$11:$K$555,2,FALSE)</f>
        <v>2020</v>
      </c>
      <c r="AA4672">
        <f>VLOOKUP($Y4672, NFLGames!$H$11:$K$555,3,FALSE)</f>
        <v>13</v>
      </c>
      <c r="AB4672" s="6">
        <f>IF(A4673=0, 0, AH4673-tbl_pbp[[#This Row],[Saints Win %]])</f>
        <v>-7.999999999999996E-2</v>
      </c>
      <c r="AE4672">
        <f>ABS(tbl_pbp[[#This Row],[play.homeScore]]-tbl_pbp[[#This Row],[play.awayScore]])</f>
        <v>4</v>
      </c>
      <c r="AF4672">
        <f>IF(tbl_pbp[[#This Row],[Play Saints Win % Increase]]&gt;=$AF$4,1,0)</f>
        <v>0</v>
      </c>
      <c r="AG4672" t="str">
        <f>VLOOKUP(tbl_pbp[[#This Row],[gameId]], games!$B$2:$T$40, 9, FALSE)</f>
        <v>new-orleans-saints</v>
      </c>
      <c r="AH4672" s="5">
        <f>IF(tbl_pbp[[#This Row],[AwayTeam]] &lt;&gt; "new-orleans-saints", tbl_pbp[[#This Row],[homeWinPercentage]], 1-tbl_pbp[[#This Row],[homeWinPercentage]])</f>
        <v>0.73699999999999999</v>
      </c>
      <c r="AI4672" s="13">
        <f>tbl_pbp[[#This Row],[Kamara]]*tbl_pbp[[#This Row],[Impactful Play]]</f>
        <v>0</v>
      </c>
      <c r="AJ4672" s="13">
        <f>tbl_pbp[[#This Row],[Thomas]]*tbl_pbp[[#This Row],[Impactful Play]]</f>
        <v>0</v>
      </c>
      <c r="AK4672" s="13" t="str">
        <f>VLOOKUP(tbl_pbp[[#This Row],[Play Saints Win % Increase]], tbl_impact[],3,TRUE)</f>
        <v>Smelly (worse than-5% -&gt; -10%)</v>
      </c>
    </row>
    <row r="4673" spans="1:37">
      <c r="A4673" s="1">
        <v>33</v>
      </c>
      <c r="B4673" s="5">
        <v>0.34300000000000003</v>
      </c>
      <c r="C4673" t="s">
        <v>6232</v>
      </c>
      <c r="D4673">
        <v>0</v>
      </c>
      <c r="E4673">
        <v>0</v>
      </c>
      <c r="F4673">
        <v>1</v>
      </c>
      <c r="G4673">
        <v>3</v>
      </c>
      <c r="H4673">
        <v>7</v>
      </c>
      <c r="I4673">
        <v>10</v>
      </c>
      <c r="J4673">
        <v>65</v>
      </c>
      <c r="K4673" t="s">
        <v>29</v>
      </c>
      <c r="L4673">
        <v>2</v>
      </c>
      <c r="M4673">
        <v>65</v>
      </c>
      <c r="N4673" t="s">
        <v>6233</v>
      </c>
      <c r="O4673" t="s">
        <v>482</v>
      </c>
      <c r="P4673" t="s">
        <v>45</v>
      </c>
      <c r="Q4673" t="s">
        <v>46</v>
      </c>
      <c r="R4673" t="s">
        <v>47</v>
      </c>
      <c r="S4673" t="s">
        <v>120</v>
      </c>
      <c r="T4673" t="s">
        <v>202</v>
      </c>
      <c r="U4673" t="s">
        <v>6234</v>
      </c>
      <c r="V4673" t="s">
        <v>6141</v>
      </c>
      <c r="X4673" t="str">
        <f>VLOOKUP(pbp!V1906, games!$B$2:$R$40, 3, FALSE)</f>
        <v>2019-11-29T01:20Z</v>
      </c>
      <c r="Y4673">
        <f>VLOOKUP(1*V4673,NFLGames!$H$11:$H$555,1,FALSE)</f>
        <v>401220307</v>
      </c>
      <c r="Z4673">
        <f>VLOOKUP($Y4673, NFLGames!$H$11:$K$555,2,FALSE)</f>
        <v>2020</v>
      </c>
      <c r="AA4673">
        <f>VLOOKUP($Y4673, NFLGames!$H$11:$K$555,3,FALSE)</f>
        <v>13</v>
      </c>
      <c r="AB4673" s="6">
        <f>IF(A4674=0, 0, AH4674-tbl_pbp[[#This Row],[Saints Win %]])</f>
        <v>9.3999999999999972E-2</v>
      </c>
      <c r="AC4673">
        <v>1</v>
      </c>
      <c r="AE4673">
        <f>ABS(tbl_pbp[[#This Row],[play.homeScore]]-tbl_pbp[[#This Row],[play.awayScore]])</f>
        <v>4</v>
      </c>
      <c r="AF4673">
        <f>IF(tbl_pbp[[#This Row],[Play Saints Win % Increase]]&gt;=$AF$4,1,0)</f>
        <v>0</v>
      </c>
      <c r="AG4673" t="str">
        <f>VLOOKUP(tbl_pbp[[#This Row],[gameId]], games!$B$2:$T$40, 9, FALSE)</f>
        <v>new-orleans-saints</v>
      </c>
      <c r="AH4673" s="5">
        <f>IF(tbl_pbp[[#This Row],[AwayTeam]] &lt;&gt; "new-orleans-saints", tbl_pbp[[#This Row],[homeWinPercentage]], 1-tbl_pbp[[#This Row],[homeWinPercentage]])</f>
        <v>0.65700000000000003</v>
      </c>
      <c r="AI4673" s="13">
        <f>tbl_pbp[[#This Row],[Kamara]]*tbl_pbp[[#This Row],[Impactful Play]]</f>
        <v>0</v>
      </c>
      <c r="AJ4673" s="13">
        <f>tbl_pbp[[#This Row],[Thomas]]*tbl_pbp[[#This Row],[Impactful Play]]</f>
        <v>0</v>
      </c>
      <c r="AK4673" s="13" t="str">
        <f>VLOOKUP(tbl_pbp[[#This Row],[Play Saints Win % Increase]], tbl_impact[],3,TRUE)</f>
        <v>Perfumed (5 to + 10%)</v>
      </c>
    </row>
    <row r="4674" spans="1:37">
      <c r="A4674" s="1">
        <v>34</v>
      </c>
      <c r="B4674" s="5">
        <v>0.249</v>
      </c>
      <c r="C4674" t="s">
        <v>6235</v>
      </c>
      <c r="D4674">
        <v>0</v>
      </c>
      <c r="E4674">
        <v>0</v>
      </c>
      <c r="F4674">
        <v>1</v>
      </c>
      <c r="G4674">
        <v>3</v>
      </c>
      <c r="H4674">
        <v>7</v>
      </c>
      <c r="I4674">
        <v>3</v>
      </c>
      <c r="J4674">
        <v>58</v>
      </c>
      <c r="K4674" t="s">
        <v>29</v>
      </c>
      <c r="L4674">
        <v>3</v>
      </c>
      <c r="M4674">
        <v>58</v>
      </c>
      <c r="N4674" t="s">
        <v>6236</v>
      </c>
      <c r="O4674" t="s">
        <v>1433</v>
      </c>
      <c r="P4674" t="s">
        <v>30</v>
      </c>
      <c r="Q4674" t="s">
        <v>31</v>
      </c>
      <c r="R4674" t="s">
        <v>32</v>
      </c>
      <c r="S4674" t="s">
        <v>375</v>
      </c>
      <c r="T4674" t="s">
        <v>132</v>
      </c>
      <c r="U4674" t="s">
        <v>6237</v>
      </c>
      <c r="V4674" t="s">
        <v>6141</v>
      </c>
      <c r="X4674" t="str">
        <f>VLOOKUP(pbp!V1907, games!$B$2:$R$40, 3, FALSE)</f>
        <v>2019-11-29T01:20Z</v>
      </c>
      <c r="Y4674">
        <f>VLOOKUP(1*V4674,NFLGames!$H$11:$H$555,1,FALSE)</f>
        <v>401220307</v>
      </c>
      <c r="Z4674">
        <f>VLOOKUP($Y4674, NFLGames!$H$11:$K$555,2,FALSE)</f>
        <v>2020</v>
      </c>
      <c r="AA4674">
        <f>VLOOKUP($Y4674, NFLGames!$H$11:$K$555,3,FALSE)</f>
        <v>13</v>
      </c>
      <c r="AB4674" s="6">
        <f>IF(A4675=0, 0, AH4675-tbl_pbp[[#This Row],[Saints Win %]])</f>
        <v>0</v>
      </c>
      <c r="AE4674">
        <f>ABS(tbl_pbp[[#This Row],[play.homeScore]]-tbl_pbp[[#This Row],[play.awayScore]])</f>
        <v>4</v>
      </c>
      <c r="AF4674">
        <f>IF(tbl_pbp[[#This Row],[Play Saints Win % Increase]]&gt;=$AF$4,1,0)</f>
        <v>0</v>
      </c>
      <c r="AG4674" t="str">
        <f>VLOOKUP(tbl_pbp[[#This Row],[gameId]], games!$B$2:$T$40, 9, FALSE)</f>
        <v>new-orleans-saints</v>
      </c>
      <c r="AH4674" s="5">
        <f>IF(tbl_pbp[[#This Row],[AwayTeam]] &lt;&gt; "new-orleans-saints", tbl_pbp[[#This Row],[homeWinPercentage]], 1-tbl_pbp[[#This Row],[homeWinPercentage]])</f>
        <v>0.751</v>
      </c>
      <c r="AI4674" s="13">
        <f>tbl_pbp[[#This Row],[Kamara]]*tbl_pbp[[#This Row],[Impactful Play]]</f>
        <v>0</v>
      </c>
      <c r="AJ4674" s="13">
        <f>tbl_pbp[[#This Row],[Thomas]]*tbl_pbp[[#This Row],[Impactful Play]]</f>
        <v>0</v>
      </c>
      <c r="AK4674" s="13" t="str">
        <f>VLOOKUP(tbl_pbp[[#This Row],[Play Saints Win % Increase]], tbl_impact[],3,TRUE)</f>
        <v>Scented (0 to +5%)</v>
      </c>
    </row>
    <row r="4675" spans="1:37">
      <c r="A4675" s="1">
        <v>35</v>
      </c>
      <c r="B4675" s="5">
        <v>0.249</v>
      </c>
      <c r="C4675" t="s">
        <v>6238</v>
      </c>
      <c r="D4675">
        <v>0</v>
      </c>
      <c r="E4675">
        <v>0</v>
      </c>
      <c r="F4675">
        <v>1</v>
      </c>
      <c r="G4675">
        <v>3</v>
      </c>
      <c r="H4675">
        <v>7</v>
      </c>
      <c r="I4675">
        <v>10</v>
      </c>
      <c r="J4675">
        <v>52</v>
      </c>
      <c r="K4675" t="s">
        <v>29</v>
      </c>
      <c r="L4675">
        <v>1</v>
      </c>
      <c r="M4675">
        <v>52</v>
      </c>
      <c r="N4675" t="s">
        <v>6239</v>
      </c>
      <c r="O4675" t="s">
        <v>1445</v>
      </c>
      <c r="P4675" t="s">
        <v>22</v>
      </c>
      <c r="Q4675" t="s">
        <v>37</v>
      </c>
      <c r="S4675" t="s">
        <v>33</v>
      </c>
      <c r="T4675" t="s">
        <v>136</v>
      </c>
      <c r="U4675" t="s">
        <v>514</v>
      </c>
      <c r="V4675" t="s">
        <v>6141</v>
      </c>
      <c r="X4675" t="str">
        <f>VLOOKUP(pbp!V1908, games!$B$2:$R$40, 3, FALSE)</f>
        <v>2019-11-29T01:20Z</v>
      </c>
      <c r="Y4675">
        <f>VLOOKUP(1*V4675,NFLGames!$H$11:$H$555,1,FALSE)</f>
        <v>401220307</v>
      </c>
      <c r="Z4675">
        <f>VLOOKUP($Y4675, NFLGames!$H$11:$K$555,2,FALSE)</f>
        <v>2020</v>
      </c>
      <c r="AA4675">
        <f>VLOOKUP($Y4675, NFLGames!$H$11:$K$555,3,FALSE)</f>
        <v>13</v>
      </c>
      <c r="AB4675" s="6">
        <f>IF(A4676=0, 0, AH4676-tbl_pbp[[#This Row],[Saints Win %]])</f>
        <v>-9.1000000000000081E-2</v>
      </c>
      <c r="AE4675">
        <f>ABS(tbl_pbp[[#This Row],[play.homeScore]]-tbl_pbp[[#This Row],[play.awayScore]])</f>
        <v>4</v>
      </c>
      <c r="AF4675">
        <f>IF(tbl_pbp[[#This Row],[Play Saints Win % Increase]]&gt;=$AF$4,1,0)</f>
        <v>0</v>
      </c>
      <c r="AG4675" t="str">
        <f>VLOOKUP(tbl_pbp[[#This Row],[gameId]], games!$B$2:$T$40, 9, FALSE)</f>
        <v>new-orleans-saints</v>
      </c>
      <c r="AH4675" s="5">
        <f>IF(tbl_pbp[[#This Row],[AwayTeam]] &lt;&gt; "new-orleans-saints", tbl_pbp[[#This Row],[homeWinPercentage]], 1-tbl_pbp[[#This Row],[homeWinPercentage]])</f>
        <v>0.751</v>
      </c>
      <c r="AI4675" s="13">
        <f>tbl_pbp[[#This Row],[Kamara]]*tbl_pbp[[#This Row],[Impactful Play]]</f>
        <v>0</v>
      </c>
      <c r="AJ4675" s="13">
        <f>tbl_pbp[[#This Row],[Thomas]]*tbl_pbp[[#This Row],[Impactful Play]]</f>
        <v>0</v>
      </c>
      <c r="AK4675" s="13" t="str">
        <f>VLOOKUP(tbl_pbp[[#This Row],[Play Saints Win % Increase]], tbl_impact[],3,TRUE)</f>
        <v>Smelly (worse than-5% -&gt; -10%)</v>
      </c>
    </row>
    <row r="4676" spans="1:37">
      <c r="A4676" s="1">
        <v>36</v>
      </c>
      <c r="B4676" s="5">
        <v>0.34</v>
      </c>
      <c r="C4676" t="s">
        <v>6240</v>
      </c>
      <c r="D4676">
        <v>0</v>
      </c>
      <c r="E4676">
        <v>0</v>
      </c>
      <c r="F4676">
        <v>1</v>
      </c>
      <c r="G4676">
        <v>3</v>
      </c>
      <c r="H4676">
        <v>7</v>
      </c>
      <c r="I4676">
        <v>10</v>
      </c>
      <c r="J4676">
        <v>52</v>
      </c>
      <c r="K4676" t="s">
        <v>29</v>
      </c>
      <c r="L4676">
        <v>2</v>
      </c>
      <c r="M4676">
        <v>52</v>
      </c>
      <c r="N4676" t="s">
        <v>6241</v>
      </c>
      <c r="O4676" t="s">
        <v>6242</v>
      </c>
      <c r="P4676" t="s">
        <v>30</v>
      </c>
      <c r="Q4676" t="s">
        <v>31</v>
      </c>
      <c r="R4676" t="s">
        <v>32</v>
      </c>
      <c r="S4676" t="s">
        <v>120</v>
      </c>
      <c r="T4676" t="s">
        <v>136</v>
      </c>
      <c r="U4676" t="s">
        <v>4287</v>
      </c>
      <c r="V4676" t="s">
        <v>6141</v>
      </c>
      <c r="X4676" t="str">
        <f>VLOOKUP(pbp!V1909, games!$B$2:$R$40, 3, FALSE)</f>
        <v>2019-11-29T01:20Z</v>
      </c>
      <c r="Y4676">
        <f>VLOOKUP(1*V4676,NFLGames!$H$11:$H$555,1,FALSE)</f>
        <v>401220307</v>
      </c>
      <c r="Z4676">
        <f>VLOOKUP($Y4676, NFLGames!$H$11:$K$555,2,FALSE)</f>
        <v>2020</v>
      </c>
      <c r="AA4676">
        <f>VLOOKUP($Y4676, NFLGames!$H$11:$K$555,3,FALSE)</f>
        <v>13</v>
      </c>
      <c r="AB4676" s="6">
        <f>IF(A4677=0, 0, AH4677-tbl_pbp[[#This Row],[Saints Win %]])</f>
        <v>0.13800000000000012</v>
      </c>
      <c r="AE4676">
        <f>ABS(tbl_pbp[[#This Row],[play.homeScore]]-tbl_pbp[[#This Row],[play.awayScore]])</f>
        <v>4</v>
      </c>
      <c r="AF4676">
        <f>IF(tbl_pbp[[#This Row],[Play Saints Win % Increase]]&gt;=$AF$4,1,0)</f>
        <v>1</v>
      </c>
      <c r="AG4676" t="str">
        <f>VLOOKUP(tbl_pbp[[#This Row],[gameId]], games!$B$2:$T$40, 9, FALSE)</f>
        <v>new-orleans-saints</v>
      </c>
      <c r="AH4676" s="5">
        <f>IF(tbl_pbp[[#This Row],[AwayTeam]] &lt;&gt; "new-orleans-saints", tbl_pbp[[#This Row],[homeWinPercentage]], 1-tbl_pbp[[#This Row],[homeWinPercentage]])</f>
        <v>0.65999999999999992</v>
      </c>
      <c r="AI4676" s="13">
        <f>tbl_pbp[[#This Row],[Kamara]]*tbl_pbp[[#This Row],[Impactful Play]]</f>
        <v>0</v>
      </c>
      <c r="AJ4676" s="13">
        <f>tbl_pbp[[#This Row],[Thomas]]*tbl_pbp[[#This Row],[Impactful Play]]</f>
        <v>0</v>
      </c>
      <c r="AK4676" s="13" t="str">
        <f>VLOOKUP(tbl_pbp[[#This Row],[Play Saints Win % Increase]], tbl_impact[],3,TRUE)</f>
        <v>Fragrant (10% to 20%)</v>
      </c>
    </row>
    <row r="4677" spans="1:37">
      <c r="A4677" s="1">
        <v>37</v>
      </c>
      <c r="B4677" s="5">
        <v>0.20200000000000001</v>
      </c>
      <c r="C4677" t="s">
        <v>6243</v>
      </c>
      <c r="D4677">
        <v>0</v>
      </c>
      <c r="E4677">
        <v>0</v>
      </c>
      <c r="F4677">
        <v>1</v>
      </c>
      <c r="G4677">
        <v>3</v>
      </c>
      <c r="H4677">
        <v>7</v>
      </c>
      <c r="I4677">
        <v>13</v>
      </c>
      <c r="J4677">
        <v>55</v>
      </c>
      <c r="K4677" t="s">
        <v>29</v>
      </c>
      <c r="L4677">
        <v>3</v>
      </c>
      <c r="M4677">
        <v>55</v>
      </c>
      <c r="N4677" t="s">
        <v>6244</v>
      </c>
      <c r="O4677" t="s">
        <v>499</v>
      </c>
      <c r="P4677" t="s">
        <v>30</v>
      </c>
      <c r="Q4677" t="s">
        <v>31</v>
      </c>
      <c r="R4677" t="s">
        <v>32</v>
      </c>
      <c r="S4677" t="s">
        <v>943</v>
      </c>
      <c r="T4677" t="s">
        <v>80</v>
      </c>
      <c r="U4677" t="s">
        <v>6245</v>
      </c>
      <c r="V4677" t="s">
        <v>6141</v>
      </c>
      <c r="X4677" t="str">
        <f>VLOOKUP(pbp!V1910, games!$B$2:$R$40, 3, FALSE)</f>
        <v>2019-11-29T01:20Z</v>
      </c>
      <c r="Y4677">
        <f>VLOOKUP(1*V4677,NFLGames!$H$11:$H$555,1,FALSE)</f>
        <v>401220307</v>
      </c>
      <c r="Z4677">
        <f>VLOOKUP($Y4677, NFLGames!$H$11:$K$555,2,FALSE)</f>
        <v>2020</v>
      </c>
      <c r="AA4677">
        <f>VLOOKUP($Y4677, NFLGames!$H$11:$K$555,3,FALSE)</f>
        <v>13</v>
      </c>
      <c r="AB4677" s="6">
        <f>IF(A4678=0, 0, AH4678-tbl_pbp[[#This Row],[Saints Win %]])</f>
        <v>-4.9000000000000044E-2</v>
      </c>
      <c r="AE4677">
        <f>ABS(tbl_pbp[[#This Row],[play.homeScore]]-tbl_pbp[[#This Row],[play.awayScore]])</f>
        <v>4</v>
      </c>
      <c r="AF4677">
        <f>IF(tbl_pbp[[#This Row],[Play Saints Win % Increase]]&gt;=$AF$4,1,0)</f>
        <v>0</v>
      </c>
      <c r="AG4677" t="str">
        <f>VLOOKUP(tbl_pbp[[#This Row],[gameId]], games!$B$2:$T$40, 9, FALSE)</f>
        <v>new-orleans-saints</v>
      </c>
      <c r="AH4677" s="5">
        <f>IF(tbl_pbp[[#This Row],[AwayTeam]] &lt;&gt; "new-orleans-saints", tbl_pbp[[#This Row],[homeWinPercentage]], 1-tbl_pbp[[#This Row],[homeWinPercentage]])</f>
        <v>0.79800000000000004</v>
      </c>
      <c r="AI4677" s="13">
        <f>tbl_pbp[[#This Row],[Kamara]]*tbl_pbp[[#This Row],[Impactful Play]]</f>
        <v>0</v>
      </c>
      <c r="AJ4677" s="13">
        <f>tbl_pbp[[#This Row],[Thomas]]*tbl_pbp[[#This Row],[Impactful Play]]</f>
        <v>0</v>
      </c>
      <c r="AK4677" s="13" t="str">
        <f>VLOOKUP(tbl_pbp[[#This Row],[Play Saints Win % Increase]], tbl_impact[],3,TRUE)</f>
        <v>Bad (0 to -5%)</v>
      </c>
    </row>
    <row r="4678" spans="1:37">
      <c r="A4678" s="1">
        <v>38</v>
      </c>
      <c r="B4678" s="5">
        <v>0.251</v>
      </c>
      <c r="C4678" t="s">
        <v>6246</v>
      </c>
      <c r="D4678">
        <v>0</v>
      </c>
      <c r="E4678">
        <v>0</v>
      </c>
      <c r="F4678">
        <v>1</v>
      </c>
      <c r="G4678">
        <v>3</v>
      </c>
      <c r="H4678">
        <v>7</v>
      </c>
      <c r="I4678">
        <v>10</v>
      </c>
      <c r="J4678">
        <v>34</v>
      </c>
      <c r="K4678" t="s">
        <v>29</v>
      </c>
      <c r="L4678">
        <v>1</v>
      </c>
      <c r="M4678">
        <v>34</v>
      </c>
      <c r="N4678" t="s">
        <v>6247</v>
      </c>
      <c r="O4678" t="s">
        <v>2500</v>
      </c>
      <c r="P4678" t="s">
        <v>266</v>
      </c>
      <c r="Q4678" t="s">
        <v>267</v>
      </c>
      <c r="S4678" t="s">
        <v>33</v>
      </c>
      <c r="T4678" t="s">
        <v>5584</v>
      </c>
      <c r="U4678" t="s">
        <v>6248</v>
      </c>
      <c r="V4678" t="s">
        <v>6141</v>
      </c>
      <c r="X4678" t="str">
        <f>VLOOKUP(pbp!V1911, games!$B$2:$R$40, 3, FALSE)</f>
        <v>2019-11-29T01:20Z</v>
      </c>
      <c r="Y4678">
        <f>VLOOKUP(1*V4678,NFLGames!$H$11:$H$555,1,FALSE)</f>
        <v>401220307</v>
      </c>
      <c r="Z4678">
        <f>VLOOKUP($Y4678, NFLGames!$H$11:$K$555,2,FALSE)</f>
        <v>2020</v>
      </c>
      <c r="AA4678">
        <f>VLOOKUP($Y4678, NFLGames!$H$11:$K$555,3,FALSE)</f>
        <v>13</v>
      </c>
      <c r="AB4678" s="6">
        <f>IF(A4679=0, 0, AH4679-tbl_pbp[[#This Row],[Saints Win %]])</f>
        <v>0</v>
      </c>
      <c r="AC4678">
        <v>1</v>
      </c>
      <c r="AE4678">
        <f>ABS(tbl_pbp[[#This Row],[play.homeScore]]-tbl_pbp[[#This Row],[play.awayScore]])</f>
        <v>4</v>
      </c>
      <c r="AF4678">
        <f>IF(tbl_pbp[[#This Row],[Play Saints Win % Increase]]&gt;=$AF$4,1,0)</f>
        <v>0</v>
      </c>
      <c r="AG4678" t="str">
        <f>VLOOKUP(tbl_pbp[[#This Row],[gameId]], games!$B$2:$T$40, 9, FALSE)</f>
        <v>new-orleans-saints</v>
      </c>
      <c r="AH4678" s="5">
        <f>IF(tbl_pbp[[#This Row],[AwayTeam]] &lt;&gt; "new-orleans-saints", tbl_pbp[[#This Row],[homeWinPercentage]], 1-tbl_pbp[[#This Row],[homeWinPercentage]])</f>
        <v>0.749</v>
      </c>
      <c r="AI4678" s="13">
        <f>tbl_pbp[[#This Row],[Kamara]]*tbl_pbp[[#This Row],[Impactful Play]]</f>
        <v>0</v>
      </c>
      <c r="AJ4678" s="13">
        <f>tbl_pbp[[#This Row],[Thomas]]*tbl_pbp[[#This Row],[Impactful Play]]</f>
        <v>0</v>
      </c>
      <c r="AK4678" s="13" t="str">
        <f>VLOOKUP(tbl_pbp[[#This Row],[Play Saints Win % Increase]], tbl_impact[],3,TRUE)</f>
        <v>Scented (0 to +5%)</v>
      </c>
    </row>
    <row r="4679" spans="1:37">
      <c r="A4679" s="1">
        <v>39</v>
      </c>
      <c r="B4679" s="5">
        <v>0.251</v>
      </c>
      <c r="C4679" t="s">
        <v>6249</v>
      </c>
      <c r="D4679">
        <v>0</v>
      </c>
      <c r="E4679">
        <v>0</v>
      </c>
      <c r="F4679">
        <v>1</v>
      </c>
      <c r="G4679">
        <v>3</v>
      </c>
      <c r="H4679">
        <v>7</v>
      </c>
      <c r="I4679">
        <v>0</v>
      </c>
      <c r="J4679">
        <v>36</v>
      </c>
      <c r="L4679">
        <v>2</v>
      </c>
      <c r="M4679">
        <v>36</v>
      </c>
      <c r="N4679" t="s">
        <v>142</v>
      </c>
      <c r="O4679" t="s">
        <v>143</v>
      </c>
      <c r="P4679" t="s">
        <v>144</v>
      </c>
      <c r="Q4679" t="s">
        <v>145</v>
      </c>
      <c r="R4679" t="s">
        <v>146</v>
      </c>
      <c r="V4679" t="s">
        <v>6141</v>
      </c>
      <c r="X4679" t="str">
        <f>VLOOKUP(pbp!V1912, games!$B$2:$R$40, 3, FALSE)</f>
        <v>2019-11-29T01:20Z</v>
      </c>
      <c r="Y4679">
        <f>VLOOKUP(1*V4679,NFLGames!$H$11:$H$555,1,FALSE)</f>
        <v>401220307</v>
      </c>
      <c r="Z4679">
        <f>VLOOKUP($Y4679, NFLGames!$H$11:$K$555,2,FALSE)</f>
        <v>2020</v>
      </c>
      <c r="AA4679">
        <f>VLOOKUP($Y4679, NFLGames!$H$11:$K$555,3,FALSE)</f>
        <v>13</v>
      </c>
      <c r="AB4679" s="6">
        <f>IF(A4680=0, 0, AH4680-tbl_pbp[[#This Row],[Saints Win %]])</f>
        <v>-1.8000000000000016E-2</v>
      </c>
      <c r="AE4679">
        <f>ABS(tbl_pbp[[#This Row],[play.homeScore]]-tbl_pbp[[#This Row],[play.awayScore]])</f>
        <v>4</v>
      </c>
      <c r="AF4679">
        <f>IF(tbl_pbp[[#This Row],[Play Saints Win % Increase]]&gt;=$AF$4,1,0)</f>
        <v>0</v>
      </c>
      <c r="AG4679" t="str">
        <f>VLOOKUP(tbl_pbp[[#This Row],[gameId]], games!$B$2:$T$40, 9, FALSE)</f>
        <v>new-orleans-saints</v>
      </c>
      <c r="AH4679" s="5">
        <f>IF(tbl_pbp[[#This Row],[AwayTeam]] &lt;&gt; "new-orleans-saints", tbl_pbp[[#This Row],[homeWinPercentage]], 1-tbl_pbp[[#This Row],[homeWinPercentage]])</f>
        <v>0.749</v>
      </c>
      <c r="AI4679" s="13">
        <f>tbl_pbp[[#This Row],[Kamara]]*tbl_pbp[[#This Row],[Impactful Play]]</f>
        <v>0</v>
      </c>
      <c r="AJ4679" s="13">
        <f>tbl_pbp[[#This Row],[Thomas]]*tbl_pbp[[#This Row],[Impactful Play]]</f>
        <v>0</v>
      </c>
      <c r="AK4679" s="13" t="str">
        <f>VLOOKUP(tbl_pbp[[#This Row],[Play Saints Win % Increase]], tbl_impact[],3,TRUE)</f>
        <v>Bad (0 to -5%)</v>
      </c>
    </row>
    <row r="4680" spans="1:37">
      <c r="A4680" s="1">
        <v>40</v>
      </c>
      <c r="B4680" s="5">
        <v>0.26900000000000002</v>
      </c>
      <c r="C4680" t="s">
        <v>6250</v>
      </c>
      <c r="D4680">
        <v>0</v>
      </c>
      <c r="E4680">
        <v>0</v>
      </c>
      <c r="F4680">
        <v>2</v>
      </c>
      <c r="G4680">
        <v>3</v>
      </c>
      <c r="H4680">
        <v>7</v>
      </c>
      <c r="I4680">
        <v>12</v>
      </c>
      <c r="J4680">
        <v>36</v>
      </c>
      <c r="K4680" t="s">
        <v>29</v>
      </c>
      <c r="L4680">
        <v>2</v>
      </c>
      <c r="M4680">
        <v>36</v>
      </c>
      <c r="N4680" t="s">
        <v>6251</v>
      </c>
      <c r="O4680" t="s">
        <v>249</v>
      </c>
      <c r="P4680" t="s">
        <v>30</v>
      </c>
      <c r="Q4680" t="s">
        <v>31</v>
      </c>
      <c r="R4680" t="s">
        <v>32</v>
      </c>
      <c r="S4680" t="s">
        <v>871</v>
      </c>
      <c r="T4680" t="s">
        <v>6252</v>
      </c>
      <c r="U4680" t="s">
        <v>6253</v>
      </c>
      <c r="V4680" t="s">
        <v>6141</v>
      </c>
      <c r="X4680" t="str">
        <f>VLOOKUP(pbp!V1913, games!$B$2:$R$40, 3, FALSE)</f>
        <v>2019-11-29T01:20Z</v>
      </c>
      <c r="Y4680">
        <f>VLOOKUP(1*V4680,NFLGames!$H$11:$H$555,1,FALSE)</f>
        <v>401220307</v>
      </c>
      <c r="Z4680">
        <f>VLOOKUP($Y4680, NFLGames!$H$11:$K$555,2,FALSE)</f>
        <v>2020</v>
      </c>
      <c r="AA4680">
        <f>VLOOKUP($Y4680, NFLGames!$H$11:$K$555,3,FALSE)</f>
        <v>13</v>
      </c>
      <c r="AB4680" s="6">
        <f>IF(A4681=0, 0, AH4681-tbl_pbp[[#This Row],[Saints Win %]])</f>
        <v>-3.0000000000000027E-3</v>
      </c>
      <c r="AE4680">
        <f>ABS(tbl_pbp[[#This Row],[play.homeScore]]-tbl_pbp[[#This Row],[play.awayScore]])</f>
        <v>4</v>
      </c>
      <c r="AF4680">
        <f>IF(tbl_pbp[[#This Row],[Play Saints Win % Increase]]&gt;=$AF$4,1,0)</f>
        <v>0</v>
      </c>
      <c r="AG4680" t="str">
        <f>VLOOKUP(tbl_pbp[[#This Row],[gameId]], games!$B$2:$T$40, 9, FALSE)</f>
        <v>new-orleans-saints</v>
      </c>
      <c r="AH4680" s="5">
        <f>IF(tbl_pbp[[#This Row],[AwayTeam]] &lt;&gt; "new-orleans-saints", tbl_pbp[[#This Row],[homeWinPercentage]], 1-tbl_pbp[[#This Row],[homeWinPercentage]])</f>
        <v>0.73099999999999998</v>
      </c>
      <c r="AI4680" s="13">
        <f>tbl_pbp[[#This Row],[Kamara]]*tbl_pbp[[#This Row],[Impactful Play]]</f>
        <v>0</v>
      </c>
      <c r="AJ4680" s="13">
        <f>tbl_pbp[[#This Row],[Thomas]]*tbl_pbp[[#This Row],[Impactful Play]]</f>
        <v>0</v>
      </c>
      <c r="AK4680" s="13" t="str">
        <f>VLOOKUP(tbl_pbp[[#This Row],[Play Saints Win % Increase]], tbl_impact[],3,TRUE)</f>
        <v>Bad (0 to -5%)</v>
      </c>
    </row>
    <row r="4681" spans="1:37">
      <c r="A4681" s="1">
        <v>41</v>
      </c>
      <c r="B4681" s="5">
        <v>0.27200000000000002</v>
      </c>
      <c r="C4681" t="s">
        <v>6254</v>
      </c>
      <c r="D4681">
        <v>0</v>
      </c>
      <c r="E4681">
        <v>0</v>
      </c>
      <c r="F4681">
        <v>2</v>
      </c>
      <c r="G4681">
        <v>3</v>
      </c>
      <c r="H4681">
        <v>7</v>
      </c>
      <c r="I4681">
        <v>12</v>
      </c>
      <c r="J4681">
        <v>36</v>
      </c>
      <c r="K4681" t="s">
        <v>29</v>
      </c>
      <c r="L4681">
        <v>3</v>
      </c>
      <c r="M4681">
        <v>36</v>
      </c>
      <c r="N4681" t="s">
        <v>6255</v>
      </c>
      <c r="O4681" t="s">
        <v>2508</v>
      </c>
      <c r="P4681" t="s">
        <v>94</v>
      </c>
      <c r="Q4681" t="s">
        <v>95</v>
      </c>
      <c r="R4681" t="s">
        <v>96</v>
      </c>
      <c r="S4681" t="s">
        <v>201</v>
      </c>
      <c r="T4681" t="s">
        <v>6252</v>
      </c>
      <c r="U4681" t="s">
        <v>6256</v>
      </c>
      <c r="V4681" t="s">
        <v>6141</v>
      </c>
      <c r="X4681" t="str">
        <f>VLOOKUP(pbp!V1914, games!$B$2:$R$40, 3, FALSE)</f>
        <v>2019-11-29T01:20Z</v>
      </c>
      <c r="Y4681">
        <f>VLOOKUP(1*V4681,NFLGames!$H$11:$H$555,1,FALSE)</f>
        <v>401220307</v>
      </c>
      <c r="Z4681">
        <f>VLOOKUP($Y4681, NFLGames!$H$11:$K$555,2,FALSE)</f>
        <v>2020</v>
      </c>
      <c r="AA4681">
        <f>VLOOKUP($Y4681, NFLGames!$H$11:$K$555,3,FALSE)</f>
        <v>13</v>
      </c>
      <c r="AB4681" s="6">
        <f>IF(A4682=0, 0, AH4682-tbl_pbp[[#This Row],[Saints Win %]])</f>
        <v>8.4999999999999964E-2</v>
      </c>
      <c r="AC4681">
        <v>1</v>
      </c>
      <c r="AE4681">
        <f>ABS(tbl_pbp[[#This Row],[play.homeScore]]-tbl_pbp[[#This Row],[play.awayScore]])</f>
        <v>4</v>
      </c>
      <c r="AF4681">
        <f>IF(tbl_pbp[[#This Row],[Play Saints Win % Increase]]&gt;=$AF$4,1,0)</f>
        <v>0</v>
      </c>
      <c r="AG4681" t="str">
        <f>VLOOKUP(tbl_pbp[[#This Row],[gameId]], games!$B$2:$T$40, 9, FALSE)</f>
        <v>new-orleans-saints</v>
      </c>
      <c r="AH4681" s="5">
        <f>IF(tbl_pbp[[#This Row],[AwayTeam]] &lt;&gt; "new-orleans-saints", tbl_pbp[[#This Row],[homeWinPercentage]], 1-tbl_pbp[[#This Row],[homeWinPercentage]])</f>
        <v>0.72799999999999998</v>
      </c>
      <c r="AI4681" s="13">
        <f>tbl_pbp[[#This Row],[Kamara]]*tbl_pbp[[#This Row],[Impactful Play]]</f>
        <v>0</v>
      </c>
      <c r="AJ4681" s="13">
        <f>tbl_pbp[[#This Row],[Thomas]]*tbl_pbp[[#This Row],[Impactful Play]]</f>
        <v>0</v>
      </c>
      <c r="AK4681" s="13" t="str">
        <f>VLOOKUP(tbl_pbp[[#This Row],[Play Saints Win % Increase]], tbl_impact[],3,TRUE)</f>
        <v>Perfumed (5 to + 10%)</v>
      </c>
    </row>
    <row r="4682" spans="1:37">
      <c r="A4682" s="1">
        <v>42</v>
      </c>
      <c r="B4682" s="5">
        <v>0.187</v>
      </c>
      <c r="C4682" t="s">
        <v>6257</v>
      </c>
      <c r="D4682">
        <v>0</v>
      </c>
      <c r="E4682">
        <v>0</v>
      </c>
      <c r="F4682">
        <v>2</v>
      </c>
      <c r="G4682">
        <v>3</v>
      </c>
      <c r="H4682">
        <v>7</v>
      </c>
      <c r="I4682">
        <v>17</v>
      </c>
      <c r="J4682">
        <v>41</v>
      </c>
      <c r="K4682" t="s">
        <v>29</v>
      </c>
      <c r="L4682">
        <v>3</v>
      </c>
      <c r="M4682">
        <v>41</v>
      </c>
      <c r="N4682" t="s">
        <v>6258</v>
      </c>
      <c r="O4682" t="s">
        <v>2511</v>
      </c>
      <c r="P4682" t="s">
        <v>30</v>
      </c>
      <c r="Q4682" t="s">
        <v>31</v>
      </c>
      <c r="R4682" t="s">
        <v>32</v>
      </c>
      <c r="S4682" t="s">
        <v>4571</v>
      </c>
      <c r="T4682" t="s">
        <v>5276</v>
      </c>
      <c r="U4682" t="s">
        <v>6259</v>
      </c>
      <c r="V4682" t="s">
        <v>6141</v>
      </c>
      <c r="X4682" t="str">
        <f>VLOOKUP(pbp!V1915, games!$B$2:$R$40, 3, FALSE)</f>
        <v>2019-11-29T01:20Z</v>
      </c>
      <c r="Y4682">
        <f>VLOOKUP(1*V4682,NFLGames!$H$11:$H$555,1,FALSE)</f>
        <v>401220307</v>
      </c>
      <c r="Z4682">
        <f>VLOOKUP($Y4682, NFLGames!$H$11:$K$555,2,FALSE)</f>
        <v>2020</v>
      </c>
      <c r="AA4682">
        <f>VLOOKUP($Y4682, NFLGames!$H$11:$K$555,3,FALSE)</f>
        <v>13</v>
      </c>
      <c r="AB4682" s="6">
        <f>IF(A4683=0, 0, AH4683-tbl_pbp[[#This Row],[Saints Win %]])</f>
        <v>1.5000000000000124E-2</v>
      </c>
      <c r="AE4682">
        <f>ABS(tbl_pbp[[#This Row],[play.homeScore]]-tbl_pbp[[#This Row],[play.awayScore]])</f>
        <v>4</v>
      </c>
      <c r="AF4682">
        <f>IF(tbl_pbp[[#This Row],[Play Saints Win % Increase]]&gt;=$AF$4,1,0)</f>
        <v>0</v>
      </c>
      <c r="AG4682" t="str">
        <f>VLOOKUP(tbl_pbp[[#This Row],[gameId]], games!$B$2:$T$40, 9, FALSE)</f>
        <v>new-orleans-saints</v>
      </c>
      <c r="AH4682" s="5">
        <f>IF(tbl_pbp[[#This Row],[AwayTeam]] &lt;&gt; "new-orleans-saints", tbl_pbp[[#This Row],[homeWinPercentage]], 1-tbl_pbp[[#This Row],[homeWinPercentage]])</f>
        <v>0.81299999999999994</v>
      </c>
      <c r="AI4682" s="13">
        <f>tbl_pbp[[#This Row],[Kamara]]*tbl_pbp[[#This Row],[Impactful Play]]</f>
        <v>0</v>
      </c>
      <c r="AJ4682" s="13">
        <f>tbl_pbp[[#This Row],[Thomas]]*tbl_pbp[[#This Row],[Impactful Play]]</f>
        <v>0</v>
      </c>
      <c r="AK4682" s="13" t="str">
        <f>VLOOKUP(tbl_pbp[[#This Row],[Play Saints Win % Increase]], tbl_impact[],3,TRUE)</f>
        <v>Scented (0 to +5%)</v>
      </c>
    </row>
    <row r="4683" spans="1:37">
      <c r="A4683" s="1">
        <v>43</v>
      </c>
      <c r="B4683" s="5">
        <v>0.17199999999999999</v>
      </c>
      <c r="C4683" t="s">
        <v>6260</v>
      </c>
      <c r="D4683">
        <v>0</v>
      </c>
      <c r="E4683">
        <v>0</v>
      </c>
      <c r="F4683">
        <v>2</v>
      </c>
      <c r="G4683">
        <v>3</v>
      </c>
      <c r="H4683">
        <v>7</v>
      </c>
      <c r="I4683">
        <v>10</v>
      </c>
      <c r="J4683">
        <v>23</v>
      </c>
      <c r="K4683" t="s">
        <v>29</v>
      </c>
      <c r="L4683">
        <v>1</v>
      </c>
      <c r="M4683">
        <v>23</v>
      </c>
      <c r="N4683" t="s">
        <v>6261</v>
      </c>
      <c r="O4683" t="s">
        <v>2380</v>
      </c>
      <c r="P4683" t="s">
        <v>45</v>
      </c>
      <c r="Q4683" t="s">
        <v>46</v>
      </c>
      <c r="R4683" t="s">
        <v>47</v>
      </c>
      <c r="S4683" t="s">
        <v>33</v>
      </c>
      <c r="T4683" t="s">
        <v>5289</v>
      </c>
      <c r="U4683" t="s">
        <v>5290</v>
      </c>
      <c r="V4683" t="s">
        <v>6141</v>
      </c>
      <c r="X4683" t="str">
        <f>VLOOKUP(pbp!V1916, games!$B$2:$R$40, 3, FALSE)</f>
        <v>2019-11-29T01:20Z</v>
      </c>
      <c r="Y4683">
        <f>VLOOKUP(1*V4683,NFLGames!$H$11:$H$555,1,FALSE)</f>
        <v>401220307</v>
      </c>
      <c r="Z4683">
        <f>VLOOKUP($Y4683, NFLGames!$H$11:$K$555,2,FALSE)</f>
        <v>2020</v>
      </c>
      <c r="AA4683">
        <f>VLOOKUP($Y4683, NFLGames!$H$11:$K$555,3,FALSE)</f>
        <v>13</v>
      </c>
      <c r="AB4683" s="6">
        <f>IF(A4684=0, 0, AH4684-tbl_pbp[[#This Row],[Saints Win %]])</f>
        <v>-4.8000000000000043E-2</v>
      </c>
      <c r="AC4683">
        <v>1</v>
      </c>
      <c r="AE4683">
        <f>ABS(tbl_pbp[[#This Row],[play.homeScore]]-tbl_pbp[[#This Row],[play.awayScore]])</f>
        <v>4</v>
      </c>
      <c r="AF4683">
        <f>IF(tbl_pbp[[#This Row],[Play Saints Win % Increase]]&gt;=$AF$4,1,0)</f>
        <v>0</v>
      </c>
      <c r="AG4683" t="str">
        <f>VLOOKUP(tbl_pbp[[#This Row],[gameId]], games!$B$2:$T$40, 9, FALSE)</f>
        <v>new-orleans-saints</v>
      </c>
      <c r="AH4683" s="5">
        <f>IF(tbl_pbp[[#This Row],[AwayTeam]] &lt;&gt; "new-orleans-saints", tbl_pbp[[#This Row],[homeWinPercentage]], 1-tbl_pbp[[#This Row],[homeWinPercentage]])</f>
        <v>0.82800000000000007</v>
      </c>
      <c r="AI4683" s="13">
        <f>tbl_pbp[[#This Row],[Kamara]]*tbl_pbp[[#This Row],[Impactful Play]]</f>
        <v>0</v>
      </c>
      <c r="AJ4683" s="13">
        <f>tbl_pbp[[#This Row],[Thomas]]*tbl_pbp[[#This Row],[Impactful Play]]</f>
        <v>0</v>
      </c>
      <c r="AK4683" s="13" t="str">
        <f>VLOOKUP(tbl_pbp[[#This Row],[Play Saints Win % Increase]], tbl_impact[],3,TRUE)</f>
        <v>Bad (0 to -5%)</v>
      </c>
    </row>
    <row r="4684" spans="1:37">
      <c r="A4684" s="1">
        <v>44</v>
      </c>
      <c r="B4684" s="5">
        <v>0.22</v>
      </c>
      <c r="C4684" t="s">
        <v>6262</v>
      </c>
      <c r="D4684">
        <v>0</v>
      </c>
      <c r="E4684">
        <v>0</v>
      </c>
      <c r="F4684">
        <v>2</v>
      </c>
      <c r="G4684">
        <v>3</v>
      </c>
      <c r="H4684">
        <v>7</v>
      </c>
      <c r="I4684">
        <v>3</v>
      </c>
      <c r="J4684">
        <v>16</v>
      </c>
      <c r="K4684" t="s">
        <v>29</v>
      </c>
      <c r="L4684">
        <v>2</v>
      </c>
      <c r="M4684">
        <v>16</v>
      </c>
      <c r="N4684" t="s">
        <v>6263</v>
      </c>
      <c r="O4684" t="s">
        <v>314</v>
      </c>
      <c r="P4684" t="s">
        <v>94</v>
      </c>
      <c r="Q4684" t="s">
        <v>95</v>
      </c>
      <c r="R4684" t="s">
        <v>96</v>
      </c>
      <c r="S4684" t="s">
        <v>193</v>
      </c>
      <c r="T4684" t="s">
        <v>5532</v>
      </c>
      <c r="U4684" t="s">
        <v>6264</v>
      </c>
      <c r="V4684" t="s">
        <v>6141</v>
      </c>
      <c r="X4684" t="str">
        <f>VLOOKUP(pbp!V1917, games!$B$2:$R$40, 3, FALSE)</f>
        <v>2019-11-29T01:20Z</v>
      </c>
      <c r="Y4684">
        <f>VLOOKUP(1*V4684,NFLGames!$H$11:$H$555,1,FALSE)</f>
        <v>401220307</v>
      </c>
      <c r="Z4684">
        <f>VLOOKUP($Y4684, NFLGames!$H$11:$K$555,2,FALSE)</f>
        <v>2020</v>
      </c>
      <c r="AA4684">
        <f>VLOOKUP($Y4684, NFLGames!$H$11:$K$555,3,FALSE)</f>
        <v>13</v>
      </c>
      <c r="AB4684" s="6">
        <f>IF(A4685=0, 0, AH4685-tbl_pbp[[#This Row],[Saints Win %]])</f>
        <v>-8.2000000000000073E-2</v>
      </c>
      <c r="AC4684">
        <v>1</v>
      </c>
      <c r="AE4684">
        <f>ABS(tbl_pbp[[#This Row],[play.homeScore]]-tbl_pbp[[#This Row],[play.awayScore]])</f>
        <v>4</v>
      </c>
      <c r="AF4684">
        <f>IF(tbl_pbp[[#This Row],[Play Saints Win % Increase]]&gt;=$AF$4,1,0)</f>
        <v>0</v>
      </c>
      <c r="AG4684" t="str">
        <f>VLOOKUP(tbl_pbp[[#This Row],[gameId]], games!$B$2:$T$40, 9, FALSE)</f>
        <v>new-orleans-saints</v>
      </c>
      <c r="AH4684" s="5">
        <f>IF(tbl_pbp[[#This Row],[AwayTeam]] &lt;&gt; "new-orleans-saints", tbl_pbp[[#This Row],[homeWinPercentage]], 1-tbl_pbp[[#This Row],[homeWinPercentage]])</f>
        <v>0.78</v>
      </c>
      <c r="AI4684" s="13">
        <f>tbl_pbp[[#This Row],[Kamara]]*tbl_pbp[[#This Row],[Impactful Play]]</f>
        <v>0</v>
      </c>
      <c r="AJ4684" s="13">
        <f>tbl_pbp[[#This Row],[Thomas]]*tbl_pbp[[#This Row],[Impactful Play]]</f>
        <v>0</v>
      </c>
      <c r="AK4684" s="13" t="str">
        <f>VLOOKUP(tbl_pbp[[#This Row],[Play Saints Win % Increase]], tbl_impact[],3,TRUE)</f>
        <v>Smelly (worse than-5% -&gt; -10%)</v>
      </c>
    </row>
    <row r="4685" spans="1:37">
      <c r="A4685" s="1">
        <v>45</v>
      </c>
      <c r="B4685" s="5">
        <v>0.30199999999999999</v>
      </c>
      <c r="C4685" t="s">
        <v>6265</v>
      </c>
      <c r="D4685">
        <v>0</v>
      </c>
      <c r="E4685">
        <v>0</v>
      </c>
      <c r="F4685">
        <v>2</v>
      </c>
      <c r="G4685">
        <v>3</v>
      </c>
      <c r="H4685">
        <v>7</v>
      </c>
      <c r="I4685">
        <v>13</v>
      </c>
      <c r="J4685">
        <v>26</v>
      </c>
      <c r="K4685" t="s">
        <v>29</v>
      </c>
      <c r="L4685">
        <v>2</v>
      </c>
      <c r="M4685">
        <v>26</v>
      </c>
      <c r="N4685" t="s">
        <v>6266</v>
      </c>
      <c r="O4685" t="s">
        <v>6267</v>
      </c>
      <c r="P4685" t="s">
        <v>30</v>
      </c>
      <c r="Q4685" t="s">
        <v>31</v>
      </c>
      <c r="R4685" t="s">
        <v>32</v>
      </c>
      <c r="S4685" t="s">
        <v>939</v>
      </c>
      <c r="T4685" t="s">
        <v>5265</v>
      </c>
      <c r="U4685" t="s">
        <v>6268</v>
      </c>
      <c r="V4685" t="s">
        <v>6141</v>
      </c>
      <c r="X4685" t="str">
        <f>VLOOKUP(pbp!V1918, games!$B$2:$R$40, 3, FALSE)</f>
        <v>2019-11-29T01:20Z</v>
      </c>
      <c r="Y4685">
        <f>VLOOKUP(1*V4685,NFLGames!$H$11:$H$555,1,FALSE)</f>
        <v>401220307</v>
      </c>
      <c r="Z4685">
        <f>VLOOKUP($Y4685, NFLGames!$H$11:$K$555,2,FALSE)</f>
        <v>2020</v>
      </c>
      <c r="AA4685">
        <f>VLOOKUP($Y4685, NFLGames!$H$11:$K$555,3,FALSE)</f>
        <v>13</v>
      </c>
      <c r="AB4685" s="6">
        <f>IF(A4686=0, 0, AH4686-tbl_pbp[[#This Row],[Saints Win %]])</f>
        <v>7.1000000000000063E-2</v>
      </c>
      <c r="AC4685">
        <v>1</v>
      </c>
      <c r="AE4685">
        <f>ABS(tbl_pbp[[#This Row],[play.homeScore]]-tbl_pbp[[#This Row],[play.awayScore]])</f>
        <v>4</v>
      </c>
      <c r="AF4685">
        <f>IF(tbl_pbp[[#This Row],[Play Saints Win % Increase]]&gt;=$AF$4,1,0)</f>
        <v>0</v>
      </c>
      <c r="AG4685" t="str">
        <f>VLOOKUP(tbl_pbp[[#This Row],[gameId]], games!$B$2:$T$40, 9, FALSE)</f>
        <v>new-orleans-saints</v>
      </c>
      <c r="AH4685" s="5">
        <f>IF(tbl_pbp[[#This Row],[AwayTeam]] &lt;&gt; "new-orleans-saints", tbl_pbp[[#This Row],[homeWinPercentage]], 1-tbl_pbp[[#This Row],[homeWinPercentage]])</f>
        <v>0.69799999999999995</v>
      </c>
      <c r="AI4685" s="13">
        <f>tbl_pbp[[#This Row],[Kamara]]*tbl_pbp[[#This Row],[Impactful Play]]</f>
        <v>0</v>
      </c>
      <c r="AJ4685" s="13">
        <f>tbl_pbp[[#This Row],[Thomas]]*tbl_pbp[[#This Row],[Impactful Play]]</f>
        <v>0</v>
      </c>
      <c r="AK4685" s="13" t="str">
        <f>VLOOKUP(tbl_pbp[[#This Row],[Play Saints Win % Increase]], tbl_impact[],3,TRUE)</f>
        <v>Perfumed (5 to + 10%)</v>
      </c>
    </row>
    <row r="4686" spans="1:37">
      <c r="A4686" s="1">
        <v>46</v>
      </c>
      <c r="B4686" s="5">
        <v>0.23100000000000001</v>
      </c>
      <c r="C4686" t="s">
        <v>6269</v>
      </c>
      <c r="D4686">
        <v>0</v>
      </c>
      <c r="E4686">
        <v>0</v>
      </c>
      <c r="F4686">
        <v>2</v>
      </c>
      <c r="G4686">
        <v>3</v>
      </c>
      <c r="H4686">
        <v>7</v>
      </c>
      <c r="I4686">
        <v>12</v>
      </c>
      <c r="J4686">
        <v>25</v>
      </c>
      <c r="K4686" t="s">
        <v>29</v>
      </c>
      <c r="L4686">
        <v>3</v>
      </c>
      <c r="M4686">
        <v>25</v>
      </c>
      <c r="N4686" t="s">
        <v>6270</v>
      </c>
      <c r="O4686" t="s">
        <v>2389</v>
      </c>
      <c r="P4686" t="s">
        <v>30</v>
      </c>
      <c r="Q4686" t="s">
        <v>31</v>
      </c>
      <c r="R4686" t="s">
        <v>32</v>
      </c>
      <c r="S4686" t="s">
        <v>201</v>
      </c>
      <c r="T4686" t="s">
        <v>5213</v>
      </c>
      <c r="U4686" t="s">
        <v>6271</v>
      </c>
      <c r="V4686" t="s">
        <v>6141</v>
      </c>
      <c r="X4686" t="str">
        <f>VLOOKUP(pbp!V1919, games!$B$2:$R$40, 3, FALSE)</f>
        <v>2019-11-29T01:20Z</v>
      </c>
      <c r="Y4686">
        <f>VLOOKUP(1*V4686,NFLGames!$H$11:$H$555,1,FALSE)</f>
        <v>401220307</v>
      </c>
      <c r="Z4686">
        <f>VLOOKUP($Y4686, NFLGames!$H$11:$K$555,2,FALSE)</f>
        <v>2020</v>
      </c>
      <c r="AA4686">
        <f>VLOOKUP($Y4686, NFLGames!$H$11:$K$555,3,FALSE)</f>
        <v>13</v>
      </c>
      <c r="AB4686" s="6">
        <f>IF(A4687=0, 0, AH4687-tbl_pbp[[#This Row],[Saints Win %]])</f>
        <v>-2.9000000000000026E-2</v>
      </c>
      <c r="AC4686">
        <v>1</v>
      </c>
      <c r="AE4686">
        <f>ABS(tbl_pbp[[#This Row],[play.homeScore]]-tbl_pbp[[#This Row],[play.awayScore]])</f>
        <v>4</v>
      </c>
      <c r="AF4686">
        <f>IF(tbl_pbp[[#This Row],[Play Saints Win % Increase]]&gt;=$AF$4,1,0)</f>
        <v>0</v>
      </c>
      <c r="AG4686" t="str">
        <f>VLOOKUP(tbl_pbp[[#This Row],[gameId]], games!$B$2:$T$40, 9, FALSE)</f>
        <v>new-orleans-saints</v>
      </c>
      <c r="AH4686" s="5">
        <f>IF(tbl_pbp[[#This Row],[AwayTeam]] &lt;&gt; "new-orleans-saints", tbl_pbp[[#This Row],[homeWinPercentage]], 1-tbl_pbp[[#This Row],[homeWinPercentage]])</f>
        <v>0.76900000000000002</v>
      </c>
      <c r="AI4686" s="13">
        <f>tbl_pbp[[#This Row],[Kamara]]*tbl_pbp[[#This Row],[Impactful Play]]</f>
        <v>0</v>
      </c>
      <c r="AJ4686" s="13">
        <f>tbl_pbp[[#This Row],[Thomas]]*tbl_pbp[[#This Row],[Impactful Play]]</f>
        <v>0</v>
      </c>
      <c r="AK4686" s="13" t="str">
        <f>VLOOKUP(tbl_pbp[[#This Row],[Play Saints Win % Increase]], tbl_impact[],3,TRUE)</f>
        <v>Bad (0 to -5%)</v>
      </c>
    </row>
    <row r="4687" spans="1:37">
      <c r="A4687" s="1">
        <v>47</v>
      </c>
      <c r="B4687" s="5">
        <v>0.26</v>
      </c>
      <c r="C4687" t="s">
        <v>6272</v>
      </c>
      <c r="D4687">
        <v>0</v>
      </c>
      <c r="E4687">
        <v>0</v>
      </c>
      <c r="F4687">
        <v>2</v>
      </c>
      <c r="G4687">
        <v>3</v>
      </c>
      <c r="H4687">
        <v>7</v>
      </c>
      <c r="I4687">
        <v>4</v>
      </c>
      <c r="J4687">
        <v>17</v>
      </c>
      <c r="K4687" t="s">
        <v>29</v>
      </c>
      <c r="L4687">
        <v>4</v>
      </c>
      <c r="M4687">
        <v>17</v>
      </c>
      <c r="N4687" t="s">
        <v>6273</v>
      </c>
      <c r="O4687" t="s">
        <v>2389</v>
      </c>
      <c r="P4687" t="s">
        <v>94</v>
      </c>
      <c r="Q4687" t="s">
        <v>95</v>
      </c>
      <c r="R4687" t="s">
        <v>96</v>
      </c>
      <c r="S4687" t="s">
        <v>69</v>
      </c>
      <c r="T4687" t="s">
        <v>5595</v>
      </c>
      <c r="U4687" t="s">
        <v>6274</v>
      </c>
      <c r="V4687" t="s">
        <v>6141</v>
      </c>
      <c r="X4687" t="str">
        <f>VLOOKUP(pbp!V1920, games!$B$2:$R$40, 3, FALSE)</f>
        <v>2019-11-29T01:20Z</v>
      </c>
      <c r="Y4687">
        <f>VLOOKUP(1*V4687,NFLGames!$H$11:$H$555,1,FALSE)</f>
        <v>401220307</v>
      </c>
      <c r="Z4687">
        <f>VLOOKUP($Y4687, NFLGames!$H$11:$K$555,2,FALSE)</f>
        <v>2020</v>
      </c>
      <c r="AA4687">
        <f>VLOOKUP($Y4687, NFLGames!$H$11:$K$555,3,FALSE)</f>
        <v>13</v>
      </c>
      <c r="AB4687" s="6">
        <f>IF(A4688=0, 0, AH4688-tbl_pbp[[#This Row],[Saints Win %]])</f>
        <v>-4.8999999999999932E-2</v>
      </c>
      <c r="AE4687">
        <f>ABS(tbl_pbp[[#This Row],[play.homeScore]]-tbl_pbp[[#This Row],[play.awayScore]])</f>
        <v>4</v>
      </c>
      <c r="AF4687">
        <f>IF(tbl_pbp[[#This Row],[Play Saints Win % Increase]]&gt;=$AF$4,1,0)</f>
        <v>0</v>
      </c>
      <c r="AG4687" t="str">
        <f>VLOOKUP(tbl_pbp[[#This Row],[gameId]], games!$B$2:$T$40, 9, FALSE)</f>
        <v>new-orleans-saints</v>
      </c>
      <c r="AH4687" s="5">
        <f>IF(tbl_pbp[[#This Row],[AwayTeam]] &lt;&gt; "new-orleans-saints", tbl_pbp[[#This Row],[homeWinPercentage]], 1-tbl_pbp[[#This Row],[homeWinPercentage]])</f>
        <v>0.74</v>
      </c>
      <c r="AI4687" s="13">
        <f>tbl_pbp[[#This Row],[Kamara]]*tbl_pbp[[#This Row],[Impactful Play]]</f>
        <v>0</v>
      </c>
      <c r="AJ4687" s="13">
        <f>tbl_pbp[[#This Row],[Thomas]]*tbl_pbp[[#This Row],[Impactful Play]]</f>
        <v>0</v>
      </c>
      <c r="AK4687" s="13" t="str">
        <f>VLOOKUP(tbl_pbp[[#This Row],[Play Saints Win % Increase]], tbl_impact[],3,TRUE)</f>
        <v>Bad (0 to -5%)</v>
      </c>
    </row>
    <row r="4688" spans="1:37">
      <c r="A4688" s="1">
        <v>48</v>
      </c>
      <c r="B4688" s="5">
        <v>0.309</v>
      </c>
      <c r="C4688" t="s">
        <v>6275</v>
      </c>
      <c r="D4688">
        <v>0</v>
      </c>
      <c r="E4688">
        <v>0</v>
      </c>
      <c r="F4688">
        <v>2</v>
      </c>
      <c r="G4688">
        <v>3</v>
      </c>
      <c r="H4688">
        <v>7</v>
      </c>
      <c r="I4688">
        <v>9</v>
      </c>
      <c r="J4688">
        <v>22</v>
      </c>
      <c r="K4688" t="s">
        <v>29</v>
      </c>
      <c r="L4688">
        <v>4</v>
      </c>
      <c r="M4688">
        <v>22</v>
      </c>
      <c r="N4688" t="s">
        <v>6276</v>
      </c>
      <c r="O4688" t="s">
        <v>6277</v>
      </c>
      <c r="P4688" t="s">
        <v>151</v>
      </c>
      <c r="Q4688" t="s">
        <v>152</v>
      </c>
      <c r="R4688" t="s">
        <v>153</v>
      </c>
      <c r="S4688" t="s">
        <v>183</v>
      </c>
      <c r="T4688" t="s">
        <v>5528</v>
      </c>
      <c r="U4688" t="s">
        <v>6278</v>
      </c>
      <c r="V4688" t="s">
        <v>6141</v>
      </c>
      <c r="X4688" t="str">
        <f>VLOOKUP(pbp!V1921, games!$B$2:$R$40, 3, FALSE)</f>
        <v>2019-11-29T01:20Z</v>
      </c>
      <c r="Y4688">
        <f>VLOOKUP(1*V4688,NFLGames!$H$11:$H$555,1,FALSE)</f>
        <v>401220307</v>
      </c>
      <c r="Z4688">
        <f>VLOOKUP($Y4688, NFLGames!$H$11:$K$555,2,FALSE)</f>
        <v>2020</v>
      </c>
      <c r="AA4688">
        <f>VLOOKUP($Y4688, NFLGames!$H$11:$K$555,3,FALSE)</f>
        <v>13</v>
      </c>
      <c r="AB4688" s="6">
        <f>IF(A4689=0, 0, AH4689-tbl_pbp[[#This Row],[Saints Win %]])</f>
        <v>2.0999999999999908E-2</v>
      </c>
      <c r="AE4688">
        <f>ABS(tbl_pbp[[#This Row],[play.homeScore]]-tbl_pbp[[#This Row],[play.awayScore]])</f>
        <v>4</v>
      </c>
      <c r="AF4688">
        <f>IF(tbl_pbp[[#This Row],[Play Saints Win % Increase]]&gt;=$AF$4,1,0)</f>
        <v>0</v>
      </c>
      <c r="AG4688" t="str">
        <f>VLOOKUP(tbl_pbp[[#This Row],[gameId]], games!$B$2:$T$40, 9, FALSE)</f>
        <v>new-orleans-saints</v>
      </c>
      <c r="AH4688" s="5">
        <f>IF(tbl_pbp[[#This Row],[AwayTeam]] &lt;&gt; "new-orleans-saints", tbl_pbp[[#This Row],[homeWinPercentage]], 1-tbl_pbp[[#This Row],[homeWinPercentage]])</f>
        <v>0.69100000000000006</v>
      </c>
      <c r="AI4688" s="13">
        <f>tbl_pbp[[#This Row],[Kamara]]*tbl_pbp[[#This Row],[Impactful Play]]</f>
        <v>0</v>
      </c>
      <c r="AJ4688" s="13">
        <f>tbl_pbp[[#This Row],[Thomas]]*tbl_pbp[[#This Row],[Impactful Play]]</f>
        <v>0</v>
      </c>
      <c r="AK4688" s="13" t="str">
        <f>VLOOKUP(tbl_pbp[[#This Row],[Play Saints Win % Increase]], tbl_impact[],3,TRUE)</f>
        <v>Scented (0 to +5%)</v>
      </c>
    </row>
    <row r="4689" spans="1:37">
      <c r="A4689" s="1">
        <v>49</v>
      </c>
      <c r="B4689" s="5">
        <v>0.28799999999999998</v>
      </c>
      <c r="C4689" t="s">
        <v>6279</v>
      </c>
      <c r="D4689">
        <v>0</v>
      </c>
      <c r="E4689">
        <v>0</v>
      </c>
      <c r="F4689">
        <v>2</v>
      </c>
      <c r="G4689">
        <v>3</v>
      </c>
      <c r="H4689">
        <v>7</v>
      </c>
      <c r="I4689">
        <v>10</v>
      </c>
      <c r="J4689">
        <v>30</v>
      </c>
      <c r="K4689" t="s">
        <v>5211</v>
      </c>
      <c r="L4689">
        <v>1</v>
      </c>
      <c r="M4689">
        <v>70</v>
      </c>
      <c r="N4689" t="s">
        <v>6280</v>
      </c>
      <c r="O4689" t="s">
        <v>1780</v>
      </c>
      <c r="P4689" t="s">
        <v>45</v>
      </c>
      <c r="Q4689" t="s">
        <v>46</v>
      </c>
      <c r="R4689" t="s">
        <v>47</v>
      </c>
      <c r="S4689" t="s">
        <v>33</v>
      </c>
      <c r="T4689" t="s">
        <v>5256</v>
      </c>
      <c r="U4689" t="s">
        <v>5398</v>
      </c>
      <c r="V4689" t="s">
        <v>6141</v>
      </c>
      <c r="X4689" t="str">
        <f>VLOOKUP(pbp!V1922, games!$B$2:$R$40, 3, FALSE)</f>
        <v>2019-11-29T01:20Z</v>
      </c>
      <c r="Y4689">
        <f>VLOOKUP(1*V4689,NFLGames!$H$11:$H$555,1,FALSE)</f>
        <v>401220307</v>
      </c>
      <c r="Z4689">
        <f>VLOOKUP($Y4689, NFLGames!$H$11:$K$555,2,FALSE)</f>
        <v>2020</v>
      </c>
      <c r="AA4689">
        <f>VLOOKUP($Y4689, NFLGames!$H$11:$K$555,3,FALSE)</f>
        <v>13</v>
      </c>
      <c r="AB4689" s="6">
        <f>IF(A4690=0, 0, AH4690-tbl_pbp[[#This Row],[Saints Win %]])</f>
        <v>1.5000000000000013E-2</v>
      </c>
      <c r="AE4689">
        <f>ABS(tbl_pbp[[#This Row],[play.homeScore]]-tbl_pbp[[#This Row],[play.awayScore]])</f>
        <v>4</v>
      </c>
      <c r="AF4689">
        <f>IF(tbl_pbp[[#This Row],[Play Saints Win % Increase]]&gt;=$AF$4,1,0)</f>
        <v>0</v>
      </c>
      <c r="AG4689" t="str">
        <f>VLOOKUP(tbl_pbp[[#This Row],[gameId]], games!$B$2:$T$40, 9, FALSE)</f>
        <v>new-orleans-saints</v>
      </c>
      <c r="AH4689" s="5">
        <f>IF(tbl_pbp[[#This Row],[AwayTeam]] &lt;&gt; "new-orleans-saints", tbl_pbp[[#This Row],[homeWinPercentage]], 1-tbl_pbp[[#This Row],[homeWinPercentage]])</f>
        <v>0.71199999999999997</v>
      </c>
      <c r="AI4689" s="13">
        <f>tbl_pbp[[#This Row],[Kamara]]*tbl_pbp[[#This Row],[Impactful Play]]</f>
        <v>0</v>
      </c>
      <c r="AJ4689" s="13">
        <f>tbl_pbp[[#This Row],[Thomas]]*tbl_pbp[[#This Row],[Impactful Play]]</f>
        <v>0</v>
      </c>
      <c r="AK4689" s="13" t="str">
        <f>VLOOKUP(tbl_pbp[[#This Row],[Play Saints Win % Increase]], tbl_impact[],3,TRUE)</f>
        <v>Scented (0 to +5%)</v>
      </c>
    </row>
    <row r="4690" spans="1:37">
      <c r="A4690" s="1">
        <v>50</v>
      </c>
      <c r="B4690" s="5">
        <v>0.27300000000000002</v>
      </c>
      <c r="C4690" t="s">
        <v>6281</v>
      </c>
      <c r="D4690">
        <v>0</v>
      </c>
      <c r="E4690">
        <v>0</v>
      </c>
      <c r="F4690">
        <v>2</v>
      </c>
      <c r="G4690">
        <v>3</v>
      </c>
      <c r="H4690">
        <v>7</v>
      </c>
      <c r="I4690">
        <v>8</v>
      </c>
      <c r="J4690">
        <v>32</v>
      </c>
      <c r="K4690" t="s">
        <v>5211</v>
      </c>
      <c r="L4690">
        <v>2</v>
      </c>
      <c r="M4690">
        <v>68</v>
      </c>
      <c r="N4690" t="s">
        <v>6282</v>
      </c>
      <c r="O4690" t="s">
        <v>1512</v>
      </c>
      <c r="P4690" t="s">
        <v>22</v>
      </c>
      <c r="Q4690" t="s">
        <v>37</v>
      </c>
      <c r="S4690" t="s">
        <v>73</v>
      </c>
      <c r="T4690" t="s">
        <v>5247</v>
      </c>
      <c r="U4690" t="s">
        <v>6283</v>
      </c>
      <c r="V4690" t="s">
        <v>6141</v>
      </c>
      <c r="X4690" t="str">
        <f>VLOOKUP(pbp!V1923, games!$B$2:$R$40, 3, FALSE)</f>
        <v>2019-11-29T01:20Z</v>
      </c>
      <c r="Y4690">
        <f>VLOOKUP(1*V4690,NFLGames!$H$11:$H$555,1,FALSE)</f>
        <v>401220307</v>
      </c>
      <c r="Z4690">
        <f>VLOOKUP($Y4690, NFLGames!$H$11:$K$555,2,FALSE)</f>
        <v>2020</v>
      </c>
      <c r="AA4690">
        <f>VLOOKUP($Y4690, NFLGames!$H$11:$K$555,3,FALSE)</f>
        <v>13</v>
      </c>
      <c r="AB4690" s="6">
        <f>IF(A4691=0, 0, AH4691-tbl_pbp[[#This Row],[Saints Win %]])</f>
        <v>7.1999999999999953E-2</v>
      </c>
      <c r="AE4690">
        <f>ABS(tbl_pbp[[#This Row],[play.homeScore]]-tbl_pbp[[#This Row],[play.awayScore]])</f>
        <v>4</v>
      </c>
      <c r="AF4690">
        <f>IF(tbl_pbp[[#This Row],[Play Saints Win % Increase]]&gt;=$AF$4,1,0)</f>
        <v>0</v>
      </c>
      <c r="AG4690" t="str">
        <f>VLOOKUP(tbl_pbp[[#This Row],[gameId]], games!$B$2:$T$40, 9, FALSE)</f>
        <v>new-orleans-saints</v>
      </c>
      <c r="AH4690" s="5">
        <f>IF(tbl_pbp[[#This Row],[AwayTeam]] &lt;&gt; "new-orleans-saints", tbl_pbp[[#This Row],[homeWinPercentage]], 1-tbl_pbp[[#This Row],[homeWinPercentage]])</f>
        <v>0.72699999999999998</v>
      </c>
      <c r="AI4690" s="13">
        <f>tbl_pbp[[#This Row],[Kamara]]*tbl_pbp[[#This Row],[Impactful Play]]</f>
        <v>0</v>
      </c>
      <c r="AJ4690" s="13">
        <f>tbl_pbp[[#This Row],[Thomas]]*tbl_pbp[[#This Row],[Impactful Play]]</f>
        <v>0</v>
      </c>
      <c r="AK4690" s="13" t="str">
        <f>VLOOKUP(tbl_pbp[[#This Row],[Play Saints Win % Increase]], tbl_impact[],3,TRUE)</f>
        <v>Perfumed (5 to + 10%)</v>
      </c>
    </row>
    <row r="4691" spans="1:37">
      <c r="A4691" s="1">
        <v>51</v>
      </c>
      <c r="B4691" s="5">
        <v>0.20100000000000001</v>
      </c>
      <c r="C4691" t="s">
        <v>6284</v>
      </c>
      <c r="D4691">
        <v>0</v>
      </c>
      <c r="E4691">
        <v>0</v>
      </c>
      <c r="F4691">
        <v>2</v>
      </c>
      <c r="G4691">
        <v>3</v>
      </c>
      <c r="H4691">
        <v>7</v>
      </c>
      <c r="I4691">
        <v>8</v>
      </c>
      <c r="J4691">
        <v>32</v>
      </c>
      <c r="K4691" t="s">
        <v>5211</v>
      </c>
      <c r="L4691">
        <v>3</v>
      </c>
      <c r="M4691">
        <v>68</v>
      </c>
      <c r="N4691" t="s">
        <v>6285</v>
      </c>
      <c r="O4691" t="s">
        <v>906</v>
      </c>
      <c r="P4691" t="s">
        <v>22</v>
      </c>
      <c r="Q4691" t="s">
        <v>37</v>
      </c>
      <c r="S4691" t="s">
        <v>92</v>
      </c>
      <c r="T4691" t="s">
        <v>5247</v>
      </c>
      <c r="U4691" t="s">
        <v>6286</v>
      </c>
      <c r="V4691" t="s">
        <v>6141</v>
      </c>
      <c r="X4691" t="str">
        <f>VLOOKUP(pbp!V1924, games!$B$2:$R$40, 3, FALSE)</f>
        <v>2019-11-29T01:20Z</v>
      </c>
      <c r="Y4691">
        <f>VLOOKUP(1*V4691,NFLGames!$H$11:$H$555,1,FALSE)</f>
        <v>401220307</v>
      </c>
      <c r="Z4691">
        <f>VLOOKUP($Y4691, NFLGames!$H$11:$K$555,2,FALSE)</f>
        <v>2020</v>
      </c>
      <c r="AA4691">
        <f>VLOOKUP($Y4691, NFLGames!$H$11:$K$555,3,FALSE)</f>
        <v>13</v>
      </c>
      <c r="AB4691" s="6">
        <f>IF(A4692=0, 0, AH4692-tbl_pbp[[#This Row],[Saints Win %]])</f>
        <v>-4.0999999999999925E-2</v>
      </c>
      <c r="AE4691">
        <f>ABS(tbl_pbp[[#This Row],[play.homeScore]]-tbl_pbp[[#This Row],[play.awayScore]])</f>
        <v>4</v>
      </c>
      <c r="AF4691">
        <f>IF(tbl_pbp[[#This Row],[Play Saints Win % Increase]]&gt;=$AF$4,1,0)</f>
        <v>0</v>
      </c>
      <c r="AG4691" t="str">
        <f>VLOOKUP(tbl_pbp[[#This Row],[gameId]], games!$B$2:$T$40, 9, FALSE)</f>
        <v>new-orleans-saints</v>
      </c>
      <c r="AH4691" s="5">
        <f>IF(tbl_pbp[[#This Row],[AwayTeam]] &lt;&gt; "new-orleans-saints", tbl_pbp[[#This Row],[homeWinPercentage]], 1-tbl_pbp[[#This Row],[homeWinPercentage]])</f>
        <v>0.79899999999999993</v>
      </c>
      <c r="AI4691" s="13">
        <f>tbl_pbp[[#This Row],[Kamara]]*tbl_pbp[[#This Row],[Impactful Play]]</f>
        <v>0</v>
      </c>
      <c r="AJ4691" s="13">
        <f>tbl_pbp[[#This Row],[Thomas]]*tbl_pbp[[#This Row],[Impactful Play]]</f>
        <v>0</v>
      </c>
      <c r="AK4691" s="13" t="str">
        <f>VLOOKUP(tbl_pbp[[#This Row],[Play Saints Win % Increase]], tbl_impact[],3,TRUE)</f>
        <v>Bad (0 to -5%)</v>
      </c>
    </row>
    <row r="4692" spans="1:37">
      <c r="A4692" s="1">
        <v>52</v>
      </c>
      <c r="B4692" s="5">
        <v>0.24199999999999999</v>
      </c>
      <c r="C4692" t="s">
        <v>6287</v>
      </c>
      <c r="D4692">
        <v>0</v>
      </c>
      <c r="E4692">
        <v>0</v>
      </c>
      <c r="F4692">
        <v>2</v>
      </c>
      <c r="G4692">
        <v>3</v>
      </c>
      <c r="H4692">
        <v>7</v>
      </c>
      <c r="I4692">
        <v>8</v>
      </c>
      <c r="J4692">
        <v>32</v>
      </c>
      <c r="K4692" t="s">
        <v>5211</v>
      </c>
      <c r="L4692">
        <v>4</v>
      </c>
      <c r="M4692">
        <v>68</v>
      </c>
      <c r="N4692" t="s">
        <v>6288</v>
      </c>
      <c r="O4692" t="s">
        <v>6078</v>
      </c>
      <c r="P4692" t="s">
        <v>66</v>
      </c>
      <c r="Q4692" t="s">
        <v>67</v>
      </c>
      <c r="R4692" t="s">
        <v>68</v>
      </c>
      <c r="S4692" t="s">
        <v>160</v>
      </c>
      <c r="T4692" t="s">
        <v>5247</v>
      </c>
      <c r="U4692" t="s">
        <v>6289</v>
      </c>
      <c r="V4692" t="s">
        <v>6141</v>
      </c>
      <c r="X4692" t="str">
        <f>VLOOKUP(pbp!V1925, games!$B$2:$R$40, 3, FALSE)</f>
        <v>2019-11-29T01:20Z</v>
      </c>
      <c r="Y4692">
        <f>VLOOKUP(1*V4692,NFLGames!$H$11:$H$555,1,FALSE)</f>
        <v>401220307</v>
      </c>
      <c r="Z4692">
        <f>VLOOKUP($Y4692, NFLGames!$H$11:$K$555,2,FALSE)</f>
        <v>2020</v>
      </c>
      <c r="AA4692">
        <f>VLOOKUP($Y4692, NFLGames!$H$11:$K$555,3,FALSE)</f>
        <v>13</v>
      </c>
      <c r="AB4692" s="6">
        <f>IF(A4693=0, 0, AH4693-tbl_pbp[[#This Row],[Saints Win %]])</f>
        <v>1.7000000000000015E-2</v>
      </c>
      <c r="AE4692">
        <f>ABS(tbl_pbp[[#This Row],[play.homeScore]]-tbl_pbp[[#This Row],[play.awayScore]])</f>
        <v>4</v>
      </c>
      <c r="AF4692">
        <f>IF(tbl_pbp[[#This Row],[Play Saints Win % Increase]]&gt;=$AF$4,1,0)</f>
        <v>0</v>
      </c>
      <c r="AG4692" t="str">
        <f>VLOOKUP(tbl_pbp[[#This Row],[gameId]], games!$B$2:$T$40, 9, FALSE)</f>
        <v>new-orleans-saints</v>
      </c>
      <c r="AH4692" s="5">
        <f>IF(tbl_pbp[[#This Row],[AwayTeam]] &lt;&gt; "new-orleans-saints", tbl_pbp[[#This Row],[homeWinPercentage]], 1-tbl_pbp[[#This Row],[homeWinPercentage]])</f>
        <v>0.75800000000000001</v>
      </c>
      <c r="AI4692" s="13">
        <f>tbl_pbp[[#This Row],[Kamara]]*tbl_pbp[[#This Row],[Impactful Play]]</f>
        <v>0</v>
      </c>
      <c r="AJ4692" s="13">
        <f>tbl_pbp[[#This Row],[Thomas]]*tbl_pbp[[#This Row],[Impactful Play]]</f>
        <v>0</v>
      </c>
      <c r="AK4692" s="13" t="str">
        <f>VLOOKUP(tbl_pbp[[#This Row],[Play Saints Win % Increase]], tbl_impact[],3,TRUE)</f>
        <v>Scented (0 to +5%)</v>
      </c>
    </row>
    <row r="4693" spans="1:37">
      <c r="A4693" s="1">
        <v>53</v>
      </c>
      <c r="B4693" s="5">
        <v>0.22500000000000001</v>
      </c>
      <c r="C4693" t="s">
        <v>6290</v>
      </c>
      <c r="D4693">
        <v>0</v>
      </c>
      <c r="E4693">
        <v>0</v>
      </c>
      <c r="F4693">
        <v>2</v>
      </c>
      <c r="G4693">
        <v>3</v>
      </c>
      <c r="H4693">
        <v>7</v>
      </c>
      <c r="I4693">
        <v>10</v>
      </c>
      <c r="J4693">
        <v>68</v>
      </c>
      <c r="K4693" t="s">
        <v>29</v>
      </c>
      <c r="L4693">
        <v>1</v>
      </c>
      <c r="M4693">
        <v>68</v>
      </c>
      <c r="N4693" t="s">
        <v>6291</v>
      </c>
      <c r="O4693" t="s">
        <v>2913</v>
      </c>
      <c r="P4693" t="s">
        <v>45</v>
      </c>
      <c r="Q4693" t="s">
        <v>46</v>
      </c>
      <c r="R4693" t="s">
        <v>47</v>
      </c>
      <c r="S4693" t="s">
        <v>33</v>
      </c>
      <c r="T4693" t="s">
        <v>129</v>
      </c>
      <c r="U4693" t="s">
        <v>130</v>
      </c>
      <c r="V4693" t="s">
        <v>6141</v>
      </c>
      <c r="X4693" t="str">
        <f>VLOOKUP(pbp!V1926, games!$B$2:$R$40, 3, FALSE)</f>
        <v>2019-11-29T01:20Z</v>
      </c>
      <c r="Y4693">
        <f>VLOOKUP(1*V4693,NFLGames!$H$11:$H$555,1,FALSE)</f>
        <v>401220307</v>
      </c>
      <c r="Z4693">
        <f>VLOOKUP($Y4693, NFLGames!$H$11:$K$555,2,FALSE)</f>
        <v>2020</v>
      </c>
      <c r="AA4693">
        <f>VLOOKUP($Y4693, NFLGames!$H$11:$K$555,3,FALSE)</f>
        <v>13</v>
      </c>
      <c r="AB4693" s="6">
        <f>IF(A4694=0, 0, AH4694-tbl_pbp[[#This Row],[Saints Win %]])</f>
        <v>-2.0000000000000018E-3</v>
      </c>
      <c r="AE4693">
        <f>ABS(tbl_pbp[[#This Row],[play.homeScore]]-tbl_pbp[[#This Row],[play.awayScore]])</f>
        <v>4</v>
      </c>
      <c r="AF4693">
        <f>IF(tbl_pbp[[#This Row],[Play Saints Win % Increase]]&gt;=$AF$4,1,0)</f>
        <v>0</v>
      </c>
      <c r="AG4693" t="str">
        <f>VLOOKUP(tbl_pbp[[#This Row],[gameId]], games!$B$2:$T$40, 9, FALSE)</f>
        <v>new-orleans-saints</v>
      </c>
      <c r="AH4693" s="5">
        <f>IF(tbl_pbp[[#This Row],[AwayTeam]] &lt;&gt; "new-orleans-saints", tbl_pbp[[#This Row],[homeWinPercentage]], 1-tbl_pbp[[#This Row],[homeWinPercentage]])</f>
        <v>0.77500000000000002</v>
      </c>
      <c r="AI4693" s="13">
        <f>tbl_pbp[[#This Row],[Kamara]]*tbl_pbp[[#This Row],[Impactful Play]]</f>
        <v>0</v>
      </c>
      <c r="AJ4693" s="13">
        <f>tbl_pbp[[#This Row],[Thomas]]*tbl_pbp[[#This Row],[Impactful Play]]</f>
        <v>0</v>
      </c>
      <c r="AK4693" s="13" t="str">
        <f>VLOOKUP(tbl_pbp[[#This Row],[Play Saints Win % Increase]], tbl_impact[],3,TRUE)</f>
        <v>Bad (0 to -5%)</v>
      </c>
    </row>
    <row r="4694" spans="1:37">
      <c r="A4694" s="1">
        <v>54</v>
      </c>
      <c r="B4694" s="5">
        <v>0.22700000000000001</v>
      </c>
      <c r="C4694" t="s">
        <v>6292</v>
      </c>
      <c r="D4694">
        <v>0</v>
      </c>
      <c r="E4694">
        <v>0</v>
      </c>
      <c r="F4694">
        <v>2</v>
      </c>
      <c r="G4694">
        <v>3</v>
      </c>
      <c r="H4694">
        <v>7</v>
      </c>
      <c r="I4694">
        <v>10</v>
      </c>
      <c r="J4694">
        <v>52</v>
      </c>
      <c r="K4694" t="s">
        <v>29</v>
      </c>
      <c r="L4694">
        <v>1</v>
      </c>
      <c r="M4694">
        <v>52</v>
      </c>
      <c r="N4694" t="s">
        <v>6293</v>
      </c>
      <c r="O4694" t="s">
        <v>6183</v>
      </c>
      <c r="P4694" t="s">
        <v>45</v>
      </c>
      <c r="Q4694" t="s">
        <v>46</v>
      </c>
      <c r="R4694" t="s">
        <v>47</v>
      </c>
      <c r="S4694" t="s">
        <v>33</v>
      </c>
      <c r="T4694" t="s">
        <v>136</v>
      </c>
      <c r="U4694" t="s">
        <v>514</v>
      </c>
      <c r="V4694" t="s">
        <v>6141</v>
      </c>
      <c r="X4694" t="str">
        <f>VLOOKUP(pbp!V1927, games!$B$2:$R$40, 3, FALSE)</f>
        <v>2019-11-29T01:20Z</v>
      </c>
      <c r="Y4694">
        <f>VLOOKUP(1*V4694,NFLGames!$H$11:$H$555,1,FALSE)</f>
        <v>401220307</v>
      </c>
      <c r="Z4694">
        <f>VLOOKUP($Y4694, NFLGames!$H$11:$K$555,2,FALSE)</f>
        <v>2020</v>
      </c>
      <c r="AA4694">
        <f>VLOOKUP($Y4694, NFLGames!$H$11:$K$555,3,FALSE)</f>
        <v>13</v>
      </c>
      <c r="AB4694" s="6">
        <f>IF(A4695=0, 0, AH4695-tbl_pbp[[#This Row],[Saints Win %]])</f>
        <v>1.7000000000000015E-2</v>
      </c>
      <c r="AE4694">
        <f>ABS(tbl_pbp[[#This Row],[play.homeScore]]-tbl_pbp[[#This Row],[play.awayScore]])</f>
        <v>4</v>
      </c>
      <c r="AF4694">
        <f>IF(tbl_pbp[[#This Row],[Play Saints Win % Increase]]&gt;=$AF$4,1,0)</f>
        <v>0</v>
      </c>
      <c r="AG4694" t="str">
        <f>VLOOKUP(tbl_pbp[[#This Row],[gameId]], games!$B$2:$T$40, 9, FALSE)</f>
        <v>new-orleans-saints</v>
      </c>
      <c r="AH4694" s="5">
        <f>IF(tbl_pbp[[#This Row],[AwayTeam]] &lt;&gt; "new-orleans-saints", tbl_pbp[[#This Row],[homeWinPercentage]], 1-tbl_pbp[[#This Row],[homeWinPercentage]])</f>
        <v>0.77300000000000002</v>
      </c>
      <c r="AI4694" s="13">
        <f>tbl_pbp[[#This Row],[Kamara]]*tbl_pbp[[#This Row],[Impactful Play]]</f>
        <v>0</v>
      </c>
      <c r="AJ4694" s="13">
        <f>tbl_pbp[[#This Row],[Thomas]]*tbl_pbp[[#This Row],[Impactful Play]]</f>
        <v>0</v>
      </c>
      <c r="AK4694" s="13" t="str">
        <f>VLOOKUP(tbl_pbp[[#This Row],[Play Saints Win % Increase]], tbl_impact[],3,TRUE)</f>
        <v>Scented (0 to +5%)</v>
      </c>
    </row>
    <row r="4695" spans="1:37">
      <c r="A4695" s="1">
        <v>55</v>
      </c>
      <c r="B4695" s="5">
        <v>0.21</v>
      </c>
      <c r="C4695" t="s">
        <v>6294</v>
      </c>
      <c r="D4695">
        <v>0</v>
      </c>
      <c r="E4695">
        <v>0</v>
      </c>
      <c r="F4695">
        <v>2</v>
      </c>
      <c r="G4695">
        <v>3</v>
      </c>
      <c r="H4695">
        <v>7</v>
      </c>
      <c r="I4695">
        <v>4</v>
      </c>
      <c r="J4695">
        <v>46</v>
      </c>
      <c r="K4695" t="s">
        <v>29</v>
      </c>
      <c r="L4695">
        <v>2</v>
      </c>
      <c r="M4695">
        <v>46</v>
      </c>
      <c r="N4695" t="s">
        <v>6295</v>
      </c>
      <c r="O4695" t="s">
        <v>6296</v>
      </c>
      <c r="P4695" t="s">
        <v>30</v>
      </c>
      <c r="Q4695" t="s">
        <v>31</v>
      </c>
      <c r="R4695" t="s">
        <v>32</v>
      </c>
      <c r="S4695" t="s">
        <v>135</v>
      </c>
      <c r="T4695" t="s">
        <v>5408</v>
      </c>
      <c r="U4695" t="s">
        <v>6297</v>
      </c>
      <c r="V4695" t="s">
        <v>6141</v>
      </c>
      <c r="X4695" t="str">
        <f>VLOOKUP(pbp!V1928, games!$B$2:$R$40, 3, FALSE)</f>
        <v>2019-11-29T01:20Z</v>
      </c>
      <c r="Y4695">
        <f>VLOOKUP(1*V4695,NFLGames!$H$11:$H$555,1,FALSE)</f>
        <v>401220307</v>
      </c>
      <c r="Z4695">
        <f>VLOOKUP($Y4695, NFLGames!$H$11:$K$555,2,FALSE)</f>
        <v>2020</v>
      </c>
      <c r="AA4695">
        <f>VLOOKUP($Y4695, NFLGames!$H$11:$K$555,3,FALSE)</f>
        <v>13</v>
      </c>
      <c r="AB4695" s="6">
        <f>IF(A4696=0, 0, AH4696-tbl_pbp[[#This Row],[Saints Win %]])</f>
        <v>-3.1000000000000028E-2</v>
      </c>
      <c r="AE4695">
        <f>ABS(tbl_pbp[[#This Row],[play.homeScore]]-tbl_pbp[[#This Row],[play.awayScore]])</f>
        <v>4</v>
      </c>
      <c r="AF4695">
        <f>IF(tbl_pbp[[#This Row],[Play Saints Win % Increase]]&gt;=$AF$4,1,0)</f>
        <v>0</v>
      </c>
      <c r="AG4695" t="str">
        <f>VLOOKUP(tbl_pbp[[#This Row],[gameId]], games!$B$2:$T$40, 9, FALSE)</f>
        <v>new-orleans-saints</v>
      </c>
      <c r="AH4695" s="5">
        <f>IF(tbl_pbp[[#This Row],[AwayTeam]] &lt;&gt; "new-orleans-saints", tbl_pbp[[#This Row],[homeWinPercentage]], 1-tbl_pbp[[#This Row],[homeWinPercentage]])</f>
        <v>0.79</v>
      </c>
      <c r="AI4695" s="13">
        <f>tbl_pbp[[#This Row],[Kamara]]*tbl_pbp[[#This Row],[Impactful Play]]</f>
        <v>0</v>
      </c>
      <c r="AJ4695" s="13">
        <f>tbl_pbp[[#This Row],[Thomas]]*tbl_pbp[[#This Row],[Impactful Play]]</f>
        <v>0</v>
      </c>
      <c r="AK4695" s="13" t="str">
        <f>VLOOKUP(tbl_pbp[[#This Row],[Play Saints Win % Increase]], tbl_impact[],3,TRUE)</f>
        <v>Bad (0 to -5%)</v>
      </c>
    </row>
    <row r="4696" spans="1:37">
      <c r="A4696" s="1">
        <v>56</v>
      </c>
      <c r="B4696" s="5">
        <v>0.24099999999999999</v>
      </c>
      <c r="C4696" t="s">
        <v>6298</v>
      </c>
      <c r="D4696">
        <v>0</v>
      </c>
      <c r="E4696">
        <v>0</v>
      </c>
      <c r="F4696">
        <v>2</v>
      </c>
      <c r="G4696">
        <v>3</v>
      </c>
      <c r="H4696">
        <v>7</v>
      </c>
      <c r="I4696">
        <v>10</v>
      </c>
      <c r="J4696">
        <v>39</v>
      </c>
      <c r="K4696" t="s">
        <v>29</v>
      </c>
      <c r="L4696">
        <v>1</v>
      </c>
      <c r="M4696">
        <v>39</v>
      </c>
      <c r="N4696" t="s">
        <v>6299</v>
      </c>
      <c r="O4696" t="s">
        <v>5255</v>
      </c>
      <c r="P4696" t="s">
        <v>22</v>
      </c>
      <c r="Q4696" t="s">
        <v>37</v>
      </c>
      <c r="S4696" t="s">
        <v>33</v>
      </c>
      <c r="T4696" t="s">
        <v>5686</v>
      </c>
      <c r="U4696" t="s">
        <v>5687</v>
      </c>
      <c r="V4696" t="s">
        <v>6141</v>
      </c>
      <c r="X4696" t="str">
        <f>VLOOKUP(pbp!V1929, games!$B$2:$R$40, 3, FALSE)</f>
        <v>2019-11-29T01:20Z</v>
      </c>
      <c r="Y4696">
        <f>VLOOKUP(1*V4696,NFLGames!$H$11:$H$555,1,FALSE)</f>
        <v>401220307</v>
      </c>
      <c r="Z4696">
        <f>VLOOKUP($Y4696, NFLGames!$H$11:$K$555,2,FALSE)</f>
        <v>2020</v>
      </c>
      <c r="AA4696">
        <f>VLOOKUP($Y4696, NFLGames!$H$11:$K$555,3,FALSE)</f>
        <v>13</v>
      </c>
      <c r="AB4696" s="6">
        <f>IF(A4697=0, 0, AH4697-tbl_pbp[[#This Row],[Saints Win %]])</f>
        <v>-8.3000000000000074E-2</v>
      </c>
      <c r="AE4696">
        <f>ABS(tbl_pbp[[#This Row],[play.homeScore]]-tbl_pbp[[#This Row],[play.awayScore]])</f>
        <v>4</v>
      </c>
      <c r="AF4696">
        <f>IF(tbl_pbp[[#This Row],[Play Saints Win % Increase]]&gt;=$AF$4,1,0)</f>
        <v>0</v>
      </c>
      <c r="AG4696" t="str">
        <f>VLOOKUP(tbl_pbp[[#This Row],[gameId]], games!$B$2:$T$40, 9, FALSE)</f>
        <v>new-orleans-saints</v>
      </c>
      <c r="AH4696" s="5">
        <f>IF(tbl_pbp[[#This Row],[AwayTeam]] &lt;&gt; "new-orleans-saints", tbl_pbp[[#This Row],[homeWinPercentage]], 1-tbl_pbp[[#This Row],[homeWinPercentage]])</f>
        <v>0.75900000000000001</v>
      </c>
      <c r="AI4696" s="13">
        <f>tbl_pbp[[#This Row],[Kamara]]*tbl_pbp[[#This Row],[Impactful Play]]</f>
        <v>0</v>
      </c>
      <c r="AJ4696" s="13">
        <f>tbl_pbp[[#This Row],[Thomas]]*tbl_pbp[[#This Row],[Impactful Play]]</f>
        <v>0</v>
      </c>
      <c r="AK4696" s="13" t="str">
        <f>VLOOKUP(tbl_pbp[[#This Row],[Play Saints Win % Increase]], tbl_impact[],3,TRUE)</f>
        <v>Smelly (worse than-5% -&gt; -10%)</v>
      </c>
    </row>
    <row r="4697" spans="1:37">
      <c r="A4697" s="1">
        <v>57</v>
      </c>
      <c r="B4697" s="5">
        <v>0.32400000000000001</v>
      </c>
      <c r="C4697" t="s">
        <v>6300</v>
      </c>
      <c r="D4697">
        <v>0</v>
      </c>
      <c r="E4697">
        <v>0</v>
      </c>
      <c r="F4697">
        <v>2</v>
      </c>
      <c r="G4697">
        <v>3</v>
      </c>
      <c r="H4697">
        <v>7</v>
      </c>
      <c r="I4697">
        <v>10</v>
      </c>
      <c r="J4697">
        <v>39</v>
      </c>
      <c r="K4697" t="s">
        <v>29</v>
      </c>
      <c r="L4697">
        <v>2</v>
      </c>
      <c r="M4697">
        <v>39</v>
      </c>
      <c r="N4697" t="s">
        <v>6301</v>
      </c>
      <c r="O4697" t="s">
        <v>5127</v>
      </c>
      <c r="P4697" t="s">
        <v>45</v>
      </c>
      <c r="Q4697" t="s">
        <v>46</v>
      </c>
      <c r="R4697" t="s">
        <v>47</v>
      </c>
      <c r="S4697" t="s">
        <v>120</v>
      </c>
      <c r="T4697" t="s">
        <v>5686</v>
      </c>
      <c r="U4697" t="s">
        <v>6302</v>
      </c>
      <c r="V4697" t="s">
        <v>6141</v>
      </c>
      <c r="X4697" t="str">
        <f>VLOOKUP(pbp!V1930, games!$B$2:$R$40, 3, FALSE)</f>
        <v>2019-11-29T01:20Z</v>
      </c>
      <c r="Y4697">
        <f>VLOOKUP(1*V4697,NFLGames!$H$11:$H$555,1,FALSE)</f>
        <v>401220307</v>
      </c>
      <c r="Z4697">
        <f>VLOOKUP($Y4697, NFLGames!$H$11:$K$555,2,FALSE)</f>
        <v>2020</v>
      </c>
      <c r="AA4697">
        <f>VLOOKUP($Y4697, NFLGames!$H$11:$K$555,3,FALSE)</f>
        <v>13</v>
      </c>
      <c r="AB4697" s="6">
        <f>IF(A4698=0, 0, AH4698-tbl_pbp[[#This Row],[Saints Win %]])</f>
        <v>4.0000000000000036E-2</v>
      </c>
      <c r="AC4697">
        <v>1</v>
      </c>
      <c r="AE4697">
        <f>ABS(tbl_pbp[[#This Row],[play.homeScore]]-tbl_pbp[[#This Row],[play.awayScore]])</f>
        <v>4</v>
      </c>
      <c r="AF4697">
        <f>IF(tbl_pbp[[#This Row],[Play Saints Win % Increase]]&gt;=$AF$4,1,0)</f>
        <v>0</v>
      </c>
      <c r="AG4697" t="str">
        <f>VLOOKUP(tbl_pbp[[#This Row],[gameId]], games!$B$2:$T$40, 9, FALSE)</f>
        <v>new-orleans-saints</v>
      </c>
      <c r="AH4697" s="5">
        <f>IF(tbl_pbp[[#This Row],[AwayTeam]] &lt;&gt; "new-orleans-saints", tbl_pbp[[#This Row],[homeWinPercentage]], 1-tbl_pbp[[#This Row],[homeWinPercentage]])</f>
        <v>0.67599999999999993</v>
      </c>
      <c r="AI4697" s="13">
        <f>tbl_pbp[[#This Row],[Kamara]]*tbl_pbp[[#This Row],[Impactful Play]]</f>
        <v>0</v>
      </c>
      <c r="AJ4697" s="13">
        <f>tbl_pbp[[#This Row],[Thomas]]*tbl_pbp[[#This Row],[Impactful Play]]</f>
        <v>0</v>
      </c>
      <c r="AK4697" s="13" t="str">
        <f>VLOOKUP(tbl_pbp[[#This Row],[Play Saints Win % Increase]], tbl_impact[],3,TRUE)</f>
        <v>Scented (0 to +5%)</v>
      </c>
    </row>
    <row r="4698" spans="1:37">
      <c r="A4698" s="1">
        <v>58</v>
      </c>
      <c r="B4698" s="5">
        <v>0.28399999999999997</v>
      </c>
      <c r="C4698" t="s">
        <v>6303</v>
      </c>
      <c r="D4698">
        <v>0</v>
      </c>
      <c r="E4698">
        <v>0</v>
      </c>
      <c r="F4698">
        <v>2</v>
      </c>
      <c r="G4698">
        <v>3</v>
      </c>
      <c r="H4698">
        <v>7</v>
      </c>
      <c r="I4698">
        <v>10</v>
      </c>
      <c r="J4698">
        <v>39</v>
      </c>
      <c r="K4698" t="s">
        <v>29</v>
      </c>
      <c r="L4698">
        <v>3</v>
      </c>
      <c r="M4698">
        <v>39</v>
      </c>
      <c r="N4698" t="s">
        <v>6304</v>
      </c>
      <c r="O4698" t="s">
        <v>6305</v>
      </c>
      <c r="P4698" t="s">
        <v>30</v>
      </c>
      <c r="Q4698" t="s">
        <v>31</v>
      </c>
      <c r="R4698" t="s">
        <v>32</v>
      </c>
      <c r="S4698" t="s">
        <v>123</v>
      </c>
      <c r="T4698" t="s">
        <v>5686</v>
      </c>
      <c r="U4698" t="s">
        <v>6306</v>
      </c>
      <c r="V4698" t="s">
        <v>6141</v>
      </c>
      <c r="X4698" t="str">
        <f>VLOOKUP(pbp!V1931, games!$B$2:$R$40, 3, FALSE)</f>
        <v>2019-11-29T01:20Z</v>
      </c>
      <c r="Y4698">
        <f>VLOOKUP(1*V4698,NFLGames!$H$11:$H$555,1,FALSE)</f>
        <v>401220307</v>
      </c>
      <c r="Z4698">
        <f>VLOOKUP($Y4698, NFLGames!$H$11:$K$555,2,FALSE)</f>
        <v>2020</v>
      </c>
      <c r="AA4698">
        <f>VLOOKUP($Y4698, NFLGames!$H$11:$K$555,3,FALSE)</f>
        <v>13</v>
      </c>
      <c r="AB4698" s="6">
        <f>IF(A4699=0, 0, AH4699-tbl_pbp[[#This Row],[Saints Win %]])</f>
        <v>-3.6000000000000032E-2</v>
      </c>
      <c r="AE4698">
        <f>ABS(tbl_pbp[[#This Row],[play.homeScore]]-tbl_pbp[[#This Row],[play.awayScore]])</f>
        <v>4</v>
      </c>
      <c r="AF4698">
        <f>IF(tbl_pbp[[#This Row],[Play Saints Win % Increase]]&gt;=$AF$4,1,0)</f>
        <v>0</v>
      </c>
      <c r="AG4698" t="str">
        <f>VLOOKUP(tbl_pbp[[#This Row],[gameId]], games!$B$2:$T$40, 9, FALSE)</f>
        <v>new-orleans-saints</v>
      </c>
      <c r="AH4698" s="5">
        <f>IF(tbl_pbp[[#This Row],[AwayTeam]] &lt;&gt; "new-orleans-saints", tbl_pbp[[#This Row],[homeWinPercentage]], 1-tbl_pbp[[#This Row],[homeWinPercentage]])</f>
        <v>0.71599999999999997</v>
      </c>
      <c r="AI4698" s="13">
        <f>tbl_pbp[[#This Row],[Kamara]]*tbl_pbp[[#This Row],[Impactful Play]]</f>
        <v>0</v>
      </c>
      <c r="AJ4698" s="13">
        <f>tbl_pbp[[#This Row],[Thomas]]*tbl_pbp[[#This Row],[Impactful Play]]</f>
        <v>0</v>
      </c>
      <c r="AK4698" s="13" t="str">
        <f>VLOOKUP(tbl_pbp[[#This Row],[Play Saints Win % Increase]], tbl_impact[],3,TRUE)</f>
        <v>Bad (0 to -5%)</v>
      </c>
    </row>
    <row r="4699" spans="1:37">
      <c r="A4699" s="1">
        <v>59</v>
      </c>
      <c r="B4699" s="5">
        <v>0.32</v>
      </c>
      <c r="C4699" t="s">
        <v>6307</v>
      </c>
      <c r="D4699">
        <v>0</v>
      </c>
      <c r="E4699">
        <v>0</v>
      </c>
      <c r="F4699">
        <v>2</v>
      </c>
      <c r="G4699">
        <v>3</v>
      </c>
      <c r="H4699">
        <v>7</v>
      </c>
      <c r="I4699">
        <v>7</v>
      </c>
      <c r="J4699">
        <v>36</v>
      </c>
      <c r="K4699" t="s">
        <v>29</v>
      </c>
      <c r="L4699">
        <v>4</v>
      </c>
      <c r="M4699">
        <v>64</v>
      </c>
      <c r="N4699" t="s">
        <v>6308</v>
      </c>
      <c r="O4699" t="s">
        <v>2549</v>
      </c>
      <c r="P4699" t="s">
        <v>22</v>
      </c>
      <c r="Q4699" t="s">
        <v>37</v>
      </c>
      <c r="S4699" t="s">
        <v>215</v>
      </c>
      <c r="T4699" t="s">
        <v>6252</v>
      </c>
      <c r="U4699" t="s">
        <v>6309</v>
      </c>
      <c r="V4699" t="s">
        <v>6141</v>
      </c>
      <c r="X4699" t="str">
        <f>VLOOKUP(pbp!V1932, games!$B$2:$R$40, 3, FALSE)</f>
        <v>2019-11-29T01:20Z</v>
      </c>
      <c r="Y4699">
        <f>VLOOKUP(1*V4699,NFLGames!$H$11:$H$555,1,FALSE)</f>
        <v>401220307</v>
      </c>
      <c r="Z4699">
        <f>VLOOKUP($Y4699, NFLGames!$H$11:$K$555,2,FALSE)</f>
        <v>2020</v>
      </c>
      <c r="AA4699">
        <f>VLOOKUP($Y4699, NFLGames!$H$11:$K$555,3,FALSE)</f>
        <v>13</v>
      </c>
      <c r="AB4699" s="6">
        <f>IF(A4700=0, 0, AH4700-tbl_pbp[[#This Row],[Saints Win %]])</f>
        <v>-6.1999999999999944E-2</v>
      </c>
      <c r="AE4699">
        <f>ABS(tbl_pbp[[#This Row],[play.homeScore]]-tbl_pbp[[#This Row],[play.awayScore]])</f>
        <v>4</v>
      </c>
      <c r="AF4699">
        <f>IF(tbl_pbp[[#This Row],[Play Saints Win % Increase]]&gt;=$AF$4,1,0)</f>
        <v>0</v>
      </c>
      <c r="AG4699" t="str">
        <f>VLOOKUP(tbl_pbp[[#This Row],[gameId]], games!$B$2:$T$40, 9, FALSE)</f>
        <v>new-orleans-saints</v>
      </c>
      <c r="AH4699" s="5">
        <f>IF(tbl_pbp[[#This Row],[AwayTeam]] &lt;&gt; "new-orleans-saints", tbl_pbp[[#This Row],[homeWinPercentage]], 1-tbl_pbp[[#This Row],[homeWinPercentage]])</f>
        <v>0.67999999999999994</v>
      </c>
      <c r="AI4699" s="13">
        <f>tbl_pbp[[#This Row],[Kamara]]*tbl_pbp[[#This Row],[Impactful Play]]</f>
        <v>0</v>
      </c>
      <c r="AJ4699" s="13">
        <f>tbl_pbp[[#This Row],[Thomas]]*tbl_pbp[[#This Row],[Impactful Play]]</f>
        <v>0</v>
      </c>
      <c r="AK4699" s="13" t="str">
        <f>VLOOKUP(tbl_pbp[[#This Row],[Play Saints Win % Increase]], tbl_impact[],3,TRUE)</f>
        <v>Smelly (worse than-5% -&gt; -10%)</v>
      </c>
    </row>
    <row r="4700" spans="1:37">
      <c r="A4700" s="1">
        <v>60</v>
      </c>
      <c r="B4700" s="5">
        <v>0.38200000000000001</v>
      </c>
      <c r="C4700" t="s">
        <v>6310</v>
      </c>
      <c r="D4700">
        <v>0</v>
      </c>
      <c r="E4700">
        <v>0</v>
      </c>
      <c r="F4700">
        <v>2</v>
      </c>
      <c r="G4700">
        <v>3</v>
      </c>
      <c r="H4700">
        <v>7</v>
      </c>
      <c r="I4700">
        <v>10</v>
      </c>
      <c r="J4700">
        <v>36</v>
      </c>
      <c r="K4700" t="s">
        <v>5211</v>
      </c>
      <c r="L4700">
        <v>1</v>
      </c>
      <c r="M4700">
        <v>64</v>
      </c>
      <c r="N4700" t="s">
        <v>6311</v>
      </c>
      <c r="O4700" t="s">
        <v>6312</v>
      </c>
      <c r="P4700" t="s">
        <v>30</v>
      </c>
      <c r="Q4700" t="s">
        <v>31</v>
      </c>
      <c r="R4700" t="s">
        <v>32</v>
      </c>
      <c r="S4700" t="s">
        <v>33</v>
      </c>
      <c r="T4700" t="s">
        <v>6252</v>
      </c>
      <c r="U4700" t="s">
        <v>6313</v>
      </c>
      <c r="V4700" t="s">
        <v>6141</v>
      </c>
      <c r="X4700" t="str">
        <f>VLOOKUP(pbp!V1933, games!$B$2:$R$40, 3, FALSE)</f>
        <v>2019-11-29T01:20Z</v>
      </c>
      <c r="Y4700">
        <f>VLOOKUP(1*V4700,NFLGames!$H$11:$H$555,1,FALSE)</f>
        <v>401220307</v>
      </c>
      <c r="Z4700">
        <f>VLOOKUP($Y4700, NFLGames!$H$11:$K$555,2,FALSE)</f>
        <v>2020</v>
      </c>
      <c r="AA4700">
        <f>VLOOKUP($Y4700, NFLGames!$H$11:$K$555,3,FALSE)</f>
        <v>13</v>
      </c>
      <c r="AB4700" s="6">
        <f>IF(A4701=0, 0, AH4701-tbl_pbp[[#This Row],[Saints Win %]])</f>
        <v>9.000000000000008E-3</v>
      </c>
      <c r="AE4700">
        <f>ABS(tbl_pbp[[#This Row],[play.homeScore]]-tbl_pbp[[#This Row],[play.awayScore]])</f>
        <v>4</v>
      </c>
      <c r="AF4700">
        <f>IF(tbl_pbp[[#This Row],[Play Saints Win % Increase]]&gt;=$AF$4,1,0)</f>
        <v>0</v>
      </c>
      <c r="AG4700" t="str">
        <f>VLOOKUP(tbl_pbp[[#This Row],[gameId]], games!$B$2:$T$40, 9, FALSE)</f>
        <v>new-orleans-saints</v>
      </c>
      <c r="AH4700" s="5">
        <f>IF(tbl_pbp[[#This Row],[AwayTeam]] &lt;&gt; "new-orleans-saints", tbl_pbp[[#This Row],[homeWinPercentage]], 1-tbl_pbp[[#This Row],[homeWinPercentage]])</f>
        <v>0.61799999999999999</v>
      </c>
      <c r="AI4700" s="13">
        <f>tbl_pbp[[#This Row],[Kamara]]*tbl_pbp[[#This Row],[Impactful Play]]</f>
        <v>0</v>
      </c>
      <c r="AJ4700" s="13">
        <f>tbl_pbp[[#This Row],[Thomas]]*tbl_pbp[[#This Row],[Impactful Play]]</f>
        <v>0</v>
      </c>
      <c r="AK4700" s="13" t="str">
        <f>VLOOKUP(tbl_pbp[[#This Row],[Play Saints Win % Increase]], tbl_impact[],3,TRUE)</f>
        <v>Scented (0 to +5%)</v>
      </c>
    </row>
    <row r="4701" spans="1:37">
      <c r="A4701" s="1">
        <v>61</v>
      </c>
      <c r="B4701" s="5">
        <v>0.373</v>
      </c>
      <c r="C4701" t="s">
        <v>6314</v>
      </c>
      <c r="D4701">
        <v>0</v>
      </c>
      <c r="E4701">
        <v>0</v>
      </c>
      <c r="F4701">
        <v>2</v>
      </c>
      <c r="G4701">
        <v>3</v>
      </c>
      <c r="H4701">
        <v>7</v>
      </c>
      <c r="I4701">
        <v>10</v>
      </c>
      <c r="J4701">
        <v>71</v>
      </c>
      <c r="K4701" t="s">
        <v>5211</v>
      </c>
      <c r="L4701">
        <v>1</v>
      </c>
      <c r="M4701">
        <v>29</v>
      </c>
      <c r="N4701" t="s">
        <v>6315</v>
      </c>
      <c r="O4701" t="s">
        <v>6019</v>
      </c>
      <c r="P4701" t="s">
        <v>30</v>
      </c>
      <c r="Q4701" t="s">
        <v>31</v>
      </c>
      <c r="R4701" t="s">
        <v>32</v>
      </c>
      <c r="S4701" t="s">
        <v>33</v>
      </c>
      <c r="T4701" t="s">
        <v>401</v>
      </c>
      <c r="U4701" t="s">
        <v>1467</v>
      </c>
      <c r="V4701" t="s">
        <v>6141</v>
      </c>
      <c r="X4701" t="str">
        <f>VLOOKUP(pbp!V1934, games!$B$2:$R$40, 3, FALSE)</f>
        <v>2019-11-29T01:20Z</v>
      </c>
      <c r="Y4701">
        <f>VLOOKUP(1*V4701,NFLGames!$H$11:$H$555,1,FALSE)</f>
        <v>401220307</v>
      </c>
      <c r="Z4701">
        <f>VLOOKUP($Y4701, NFLGames!$H$11:$K$555,2,FALSE)</f>
        <v>2020</v>
      </c>
      <c r="AA4701">
        <f>VLOOKUP($Y4701, NFLGames!$H$11:$K$555,3,FALSE)</f>
        <v>13</v>
      </c>
      <c r="AB4701" s="6">
        <f>IF(A4702=0, 0, AH4702-tbl_pbp[[#This Row],[Saints Win %]])</f>
        <v>1.6000000000000014E-2</v>
      </c>
      <c r="AE4701">
        <f>ABS(tbl_pbp[[#This Row],[play.homeScore]]-tbl_pbp[[#This Row],[play.awayScore]])</f>
        <v>4</v>
      </c>
      <c r="AF4701">
        <f>IF(tbl_pbp[[#This Row],[Play Saints Win % Increase]]&gt;=$AF$4,1,0)</f>
        <v>0</v>
      </c>
      <c r="AG4701" t="str">
        <f>VLOOKUP(tbl_pbp[[#This Row],[gameId]], games!$B$2:$T$40, 9, FALSE)</f>
        <v>new-orleans-saints</v>
      </c>
      <c r="AH4701" s="5">
        <f>IF(tbl_pbp[[#This Row],[AwayTeam]] &lt;&gt; "new-orleans-saints", tbl_pbp[[#This Row],[homeWinPercentage]], 1-tbl_pbp[[#This Row],[homeWinPercentage]])</f>
        <v>0.627</v>
      </c>
      <c r="AI4701" s="13">
        <f>tbl_pbp[[#This Row],[Kamara]]*tbl_pbp[[#This Row],[Impactful Play]]</f>
        <v>0</v>
      </c>
      <c r="AJ4701" s="13">
        <f>tbl_pbp[[#This Row],[Thomas]]*tbl_pbp[[#This Row],[Impactful Play]]</f>
        <v>0</v>
      </c>
      <c r="AK4701" s="13" t="str">
        <f>VLOOKUP(tbl_pbp[[#This Row],[Play Saints Win % Increase]], tbl_impact[],3,TRUE)</f>
        <v>Scented (0 to +5%)</v>
      </c>
    </row>
    <row r="4702" spans="1:37">
      <c r="A4702" s="1">
        <v>62</v>
      </c>
      <c r="B4702" s="5">
        <v>0.35699999999999998</v>
      </c>
      <c r="C4702" t="s">
        <v>6316</v>
      </c>
      <c r="D4702">
        <v>0</v>
      </c>
      <c r="E4702">
        <v>0</v>
      </c>
      <c r="F4702">
        <v>2</v>
      </c>
      <c r="G4702">
        <v>3</v>
      </c>
      <c r="H4702">
        <v>7</v>
      </c>
      <c r="I4702">
        <v>7</v>
      </c>
      <c r="J4702">
        <v>74</v>
      </c>
      <c r="K4702" t="s">
        <v>5211</v>
      </c>
      <c r="L4702">
        <v>2</v>
      </c>
      <c r="M4702">
        <v>26</v>
      </c>
      <c r="N4702" t="s">
        <v>6317</v>
      </c>
      <c r="O4702" t="s">
        <v>203</v>
      </c>
      <c r="P4702" t="s">
        <v>22</v>
      </c>
      <c r="Q4702" t="s">
        <v>37</v>
      </c>
      <c r="S4702" t="s">
        <v>220</v>
      </c>
      <c r="T4702" t="s">
        <v>221</v>
      </c>
      <c r="U4702" t="s">
        <v>222</v>
      </c>
      <c r="V4702" t="s">
        <v>6141</v>
      </c>
      <c r="X4702" t="str">
        <f>VLOOKUP(pbp!V1935, games!$B$2:$R$40, 3, FALSE)</f>
        <v>2019-11-29T01:20Z</v>
      </c>
      <c r="Y4702">
        <f>VLOOKUP(1*V4702,NFLGames!$H$11:$H$555,1,FALSE)</f>
        <v>401220307</v>
      </c>
      <c r="Z4702">
        <f>VLOOKUP($Y4702, NFLGames!$H$11:$K$555,2,FALSE)</f>
        <v>2020</v>
      </c>
      <c r="AA4702">
        <f>VLOOKUP($Y4702, NFLGames!$H$11:$K$555,3,FALSE)</f>
        <v>13</v>
      </c>
      <c r="AB4702" s="6">
        <f>IF(A4703=0, 0, AH4703-tbl_pbp[[#This Row],[Saints Win %]])</f>
        <v>-7.8000000000000069E-2</v>
      </c>
      <c r="AE4702">
        <f>ABS(tbl_pbp[[#This Row],[play.homeScore]]-tbl_pbp[[#This Row],[play.awayScore]])</f>
        <v>4</v>
      </c>
      <c r="AF4702">
        <f>IF(tbl_pbp[[#This Row],[Play Saints Win % Increase]]&gt;=$AF$4,1,0)</f>
        <v>0</v>
      </c>
      <c r="AG4702" t="str">
        <f>VLOOKUP(tbl_pbp[[#This Row],[gameId]], games!$B$2:$T$40, 9, FALSE)</f>
        <v>new-orleans-saints</v>
      </c>
      <c r="AH4702" s="5">
        <f>IF(tbl_pbp[[#This Row],[AwayTeam]] &lt;&gt; "new-orleans-saints", tbl_pbp[[#This Row],[homeWinPercentage]], 1-tbl_pbp[[#This Row],[homeWinPercentage]])</f>
        <v>0.64300000000000002</v>
      </c>
      <c r="AI4702" s="13">
        <f>tbl_pbp[[#This Row],[Kamara]]*tbl_pbp[[#This Row],[Impactful Play]]</f>
        <v>0</v>
      </c>
      <c r="AJ4702" s="13">
        <f>tbl_pbp[[#This Row],[Thomas]]*tbl_pbp[[#This Row],[Impactful Play]]</f>
        <v>0</v>
      </c>
      <c r="AK4702" s="13" t="str">
        <f>VLOOKUP(tbl_pbp[[#This Row],[Play Saints Win % Increase]], tbl_impact[],3,TRUE)</f>
        <v>Smelly (worse than-5% -&gt; -10%)</v>
      </c>
    </row>
    <row r="4703" spans="1:37">
      <c r="A4703" s="1">
        <v>63</v>
      </c>
      <c r="B4703" s="5">
        <v>0.435</v>
      </c>
      <c r="C4703" t="s">
        <v>6318</v>
      </c>
      <c r="D4703">
        <v>0</v>
      </c>
      <c r="E4703">
        <v>0</v>
      </c>
      <c r="F4703">
        <v>2</v>
      </c>
      <c r="G4703">
        <v>3</v>
      </c>
      <c r="H4703">
        <v>7</v>
      </c>
      <c r="I4703">
        <v>7</v>
      </c>
      <c r="J4703">
        <v>74</v>
      </c>
      <c r="K4703" t="s">
        <v>5211</v>
      </c>
      <c r="L4703">
        <v>3</v>
      </c>
      <c r="M4703">
        <v>26</v>
      </c>
      <c r="N4703" t="s">
        <v>6319</v>
      </c>
      <c r="O4703" t="s">
        <v>205</v>
      </c>
      <c r="P4703" t="s">
        <v>45</v>
      </c>
      <c r="Q4703" t="s">
        <v>46</v>
      </c>
      <c r="R4703" t="s">
        <v>47</v>
      </c>
      <c r="S4703" t="s">
        <v>212</v>
      </c>
      <c r="T4703" t="s">
        <v>221</v>
      </c>
      <c r="U4703" t="s">
        <v>224</v>
      </c>
      <c r="V4703" t="s">
        <v>6141</v>
      </c>
      <c r="X4703" t="str">
        <f>VLOOKUP(pbp!V1936, games!$B$2:$R$40, 3, FALSE)</f>
        <v>2019-11-29T01:20Z</v>
      </c>
      <c r="Y4703">
        <f>VLOOKUP(1*V4703,NFLGames!$H$11:$H$555,1,FALSE)</f>
        <v>401220307</v>
      </c>
      <c r="Z4703">
        <f>VLOOKUP($Y4703, NFLGames!$H$11:$K$555,2,FALSE)</f>
        <v>2020</v>
      </c>
      <c r="AA4703">
        <f>VLOOKUP($Y4703, NFLGames!$H$11:$K$555,3,FALSE)</f>
        <v>13</v>
      </c>
      <c r="AB4703" s="6">
        <f>IF(A4704=0, 0, AH4704-tbl_pbp[[#This Row],[Saints Win %]])</f>
        <v>5.600000000000005E-2</v>
      </c>
      <c r="AE4703">
        <f>ABS(tbl_pbp[[#This Row],[play.homeScore]]-tbl_pbp[[#This Row],[play.awayScore]])</f>
        <v>4</v>
      </c>
      <c r="AF4703">
        <f>IF(tbl_pbp[[#This Row],[Play Saints Win % Increase]]&gt;=$AF$4,1,0)</f>
        <v>0</v>
      </c>
      <c r="AG4703" t="str">
        <f>VLOOKUP(tbl_pbp[[#This Row],[gameId]], games!$B$2:$T$40, 9, FALSE)</f>
        <v>new-orleans-saints</v>
      </c>
      <c r="AH4703" s="5">
        <f>IF(tbl_pbp[[#This Row],[AwayTeam]] &lt;&gt; "new-orleans-saints", tbl_pbp[[#This Row],[homeWinPercentage]], 1-tbl_pbp[[#This Row],[homeWinPercentage]])</f>
        <v>0.56499999999999995</v>
      </c>
      <c r="AI4703" s="13">
        <f>tbl_pbp[[#This Row],[Kamara]]*tbl_pbp[[#This Row],[Impactful Play]]</f>
        <v>0</v>
      </c>
      <c r="AJ4703" s="13">
        <f>tbl_pbp[[#This Row],[Thomas]]*tbl_pbp[[#This Row],[Impactful Play]]</f>
        <v>0</v>
      </c>
      <c r="AK4703" s="13" t="str">
        <f>VLOOKUP(tbl_pbp[[#This Row],[Play Saints Win % Increase]], tbl_impact[],3,TRUE)</f>
        <v>Perfumed (5 to + 10%)</v>
      </c>
    </row>
    <row r="4704" spans="1:37">
      <c r="A4704" s="1">
        <v>64</v>
      </c>
      <c r="B4704" s="5">
        <v>0.379</v>
      </c>
      <c r="C4704" t="s">
        <v>6320</v>
      </c>
      <c r="D4704">
        <v>0</v>
      </c>
      <c r="E4704">
        <v>0</v>
      </c>
      <c r="F4704">
        <v>2</v>
      </c>
      <c r="G4704">
        <v>3</v>
      </c>
      <c r="H4704">
        <v>7</v>
      </c>
      <c r="I4704">
        <v>10</v>
      </c>
      <c r="J4704">
        <v>89</v>
      </c>
      <c r="K4704" t="s">
        <v>5211</v>
      </c>
      <c r="L4704">
        <v>1</v>
      </c>
      <c r="M4704">
        <v>11</v>
      </c>
      <c r="N4704" t="s">
        <v>6321</v>
      </c>
      <c r="O4704" t="s">
        <v>776</v>
      </c>
      <c r="P4704" t="s">
        <v>45</v>
      </c>
      <c r="Q4704" t="s">
        <v>46</v>
      </c>
      <c r="R4704" t="s">
        <v>47</v>
      </c>
      <c r="S4704" t="s">
        <v>33</v>
      </c>
      <c r="T4704" t="s">
        <v>442</v>
      </c>
      <c r="U4704" t="s">
        <v>540</v>
      </c>
      <c r="V4704" t="s">
        <v>6141</v>
      </c>
      <c r="X4704" t="str">
        <f>VLOOKUP(pbp!V1937, games!$B$2:$R$40, 3, FALSE)</f>
        <v>2019-11-29T01:20Z</v>
      </c>
      <c r="Y4704">
        <f>VLOOKUP(1*V4704,NFLGames!$H$11:$H$555,1,FALSE)</f>
        <v>401220307</v>
      </c>
      <c r="Z4704">
        <f>VLOOKUP($Y4704, NFLGames!$H$11:$K$555,2,FALSE)</f>
        <v>2020</v>
      </c>
      <c r="AA4704">
        <f>VLOOKUP($Y4704, NFLGames!$H$11:$K$555,3,FALSE)</f>
        <v>13</v>
      </c>
      <c r="AB4704" s="6">
        <f>IF(A4705=0, 0, AH4705-tbl_pbp[[#This Row],[Saints Win %]])</f>
        <v>1.4000000000000012E-2</v>
      </c>
      <c r="AE4704">
        <f>ABS(tbl_pbp[[#This Row],[play.homeScore]]-tbl_pbp[[#This Row],[play.awayScore]])</f>
        <v>4</v>
      </c>
      <c r="AF4704">
        <f>IF(tbl_pbp[[#This Row],[Play Saints Win % Increase]]&gt;=$AF$4,1,0)</f>
        <v>0</v>
      </c>
      <c r="AG4704" t="str">
        <f>VLOOKUP(tbl_pbp[[#This Row],[gameId]], games!$B$2:$T$40, 9, FALSE)</f>
        <v>new-orleans-saints</v>
      </c>
      <c r="AH4704" s="5">
        <f>IF(tbl_pbp[[#This Row],[AwayTeam]] &lt;&gt; "new-orleans-saints", tbl_pbp[[#This Row],[homeWinPercentage]], 1-tbl_pbp[[#This Row],[homeWinPercentage]])</f>
        <v>0.621</v>
      </c>
      <c r="AI4704" s="13">
        <f>tbl_pbp[[#This Row],[Kamara]]*tbl_pbp[[#This Row],[Impactful Play]]</f>
        <v>0</v>
      </c>
      <c r="AJ4704" s="13">
        <f>tbl_pbp[[#This Row],[Thomas]]*tbl_pbp[[#This Row],[Impactful Play]]</f>
        <v>0</v>
      </c>
      <c r="AK4704" s="13" t="str">
        <f>VLOOKUP(tbl_pbp[[#This Row],[Play Saints Win % Increase]], tbl_impact[],3,TRUE)</f>
        <v>Scented (0 to +5%)</v>
      </c>
    </row>
    <row r="4705" spans="1:37">
      <c r="A4705" s="1">
        <v>65</v>
      </c>
      <c r="B4705" s="5">
        <v>0.36499999999999999</v>
      </c>
      <c r="C4705" t="s">
        <v>6322</v>
      </c>
      <c r="D4705">
        <v>0</v>
      </c>
      <c r="E4705">
        <v>0</v>
      </c>
      <c r="F4705">
        <v>2</v>
      </c>
      <c r="G4705">
        <v>3</v>
      </c>
      <c r="H4705">
        <v>7</v>
      </c>
      <c r="I4705">
        <v>11</v>
      </c>
      <c r="J4705">
        <v>88</v>
      </c>
      <c r="K4705" t="s">
        <v>5211</v>
      </c>
      <c r="L4705">
        <v>2</v>
      </c>
      <c r="M4705">
        <v>12</v>
      </c>
      <c r="N4705" t="s">
        <v>6323</v>
      </c>
      <c r="O4705" t="s">
        <v>6324</v>
      </c>
      <c r="P4705" t="s">
        <v>22</v>
      </c>
      <c r="Q4705" t="s">
        <v>37</v>
      </c>
      <c r="S4705" t="s">
        <v>147</v>
      </c>
      <c r="T4705" t="s">
        <v>3840</v>
      </c>
      <c r="U4705" t="s">
        <v>6325</v>
      </c>
      <c r="V4705" t="s">
        <v>6141</v>
      </c>
      <c r="X4705" t="str">
        <f>VLOOKUP(pbp!V1938, games!$B$2:$R$40, 3, FALSE)</f>
        <v>2019-11-29T01:20Z</v>
      </c>
      <c r="Y4705">
        <f>VLOOKUP(1*V4705,NFLGames!$H$11:$H$555,1,FALSE)</f>
        <v>401220307</v>
      </c>
      <c r="Z4705">
        <f>VLOOKUP($Y4705, NFLGames!$H$11:$K$555,2,FALSE)</f>
        <v>2020</v>
      </c>
      <c r="AA4705">
        <f>VLOOKUP($Y4705, NFLGames!$H$11:$K$555,3,FALSE)</f>
        <v>13</v>
      </c>
      <c r="AB4705" s="6">
        <f>IF(A4706=0, 0, AH4706-tbl_pbp[[#This Row],[Saints Win %]])</f>
        <v>-7.0999999999999952E-2</v>
      </c>
      <c r="AE4705">
        <f>ABS(tbl_pbp[[#This Row],[play.homeScore]]-tbl_pbp[[#This Row],[play.awayScore]])</f>
        <v>4</v>
      </c>
      <c r="AF4705">
        <f>IF(tbl_pbp[[#This Row],[Play Saints Win % Increase]]&gt;=$AF$4,1,0)</f>
        <v>0</v>
      </c>
      <c r="AG4705" t="str">
        <f>VLOOKUP(tbl_pbp[[#This Row],[gameId]], games!$B$2:$T$40, 9, FALSE)</f>
        <v>new-orleans-saints</v>
      </c>
      <c r="AH4705" s="5">
        <f>IF(tbl_pbp[[#This Row],[AwayTeam]] &lt;&gt; "new-orleans-saints", tbl_pbp[[#This Row],[homeWinPercentage]], 1-tbl_pbp[[#This Row],[homeWinPercentage]])</f>
        <v>0.63500000000000001</v>
      </c>
      <c r="AI4705" s="13">
        <f>tbl_pbp[[#This Row],[Kamara]]*tbl_pbp[[#This Row],[Impactful Play]]</f>
        <v>0</v>
      </c>
      <c r="AJ4705" s="13">
        <f>tbl_pbp[[#This Row],[Thomas]]*tbl_pbp[[#This Row],[Impactful Play]]</f>
        <v>0</v>
      </c>
      <c r="AK4705" s="13" t="str">
        <f>VLOOKUP(tbl_pbp[[#This Row],[Play Saints Win % Increase]], tbl_impact[],3,TRUE)</f>
        <v>Smelly (worse than-5% -&gt; -10%)</v>
      </c>
    </row>
    <row r="4706" spans="1:37">
      <c r="A4706" s="1">
        <v>66</v>
      </c>
      <c r="B4706" s="5">
        <v>0.436</v>
      </c>
      <c r="C4706" t="s">
        <v>6326</v>
      </c>
      <c r="D4706">
        <v>0</v>
      </c>
      <c r="E4706">
        <v>0</v>
      </c>
      <c r="F4706">
        <v>2</v>
      </c>
      <c r="G4706">
        <v>3</v>
      </c>
      <c r="H4706">
        <v>7</v>
      </c>
      <c r="I4706">
        <v>11</v>
      </c>
      <c r="J4706">
        <v>88</v>
      </c>
      <c r="K4706" t="s">
        <v>5211</v>
      </c>
      <c r="L4706">
        <v>3</v>
      </c>
      <c r="M4706">
        <v>65</v>
      </c>
      <c r="N4706" t="s">
        <v>6327</v>
      </c>
      <c r="O4706" t="s">
        <v>6328</v>
      </c>
      <c r="P4706" t="s">
        <v>22</v>
      </c>
      <c r="Q4706" t="s">
        <v>37</v>
      </c>
      <c r="S4706" t="s">
        <v>149</v>
      </c>
      <c r="T4706" t="s">
        <v>3840</v>
      </c>
      <c r="U4706" t="s">
        <v>6329</v>
      </c>
      <c r="V4706" t="s">
        <v>6141</v>
      </c>
      <c r="X4706" t="str">
        <f>VLOOKUP(pbp!V1939, games!$B$2:$R$40, 3, FALSE)</f>
        <v>2019-11-29T01:20Z</v>
      </c>
      <c r="Y4706">
        <f>VLOOKUP(1*V4706,NFLGames!$H$11:$H$555,1,FALSE)</f>
        <v>401220307</v>
      </c>
      <c r="Z4706">
        <f>VLOOKUP($Y4706, NFLGames!$H$11:$K$555,2,FALSE)</f>
        <v>2020</v>
      </c>
      <c r="AA4706">
        <f>VLOOKUP($Y4706, NFLGames!$H$11:$K$555,3,FALSE)</f>
        <v>13</v>
      </c>
      <c r="AB4706" s="6">
        <f>IF(A4707=0, 0, AH4707-tbl_pbp[[#This Row],[Saints Win %]])</f>
        <v>8.9999999999999969E-2</v>
      </c>
      <c r="AE4706">
        <f>ABS(tbl_pbp[[#This Row],[play.homeScore]]-tbl_pbp[[#This Row],[play.awayScore]])</f>
        <v>4</v>
      </c>
      <c r="AF4706">
        <f>IF(tbl_pbp[[#This Row],[Play Saints Win % Increase]]&gt;=$AF$4,1,0)</f>
        <v>0</v>
      </c>
      <c r="AG4706" t="str">
        <f>VLOOKUP(tbl_pbp[[#This Row],[gameId]], games!$B$2:$T$40, 9, FALSE)</f>
        <v>new-orleans-saints</v>
      </c>
      <c r="AH4706" s="5">
        <f>IF(tbl_pbp[[#This Row],[AwayTeam]] &lt;&gt; "new-orleans-saints", tbl_pbp[[#This Row],[homeWinPercentage]], 1-tbl_pbp[[#This Row],[homeWinPercentage]])</f>
        <v>0.56400000000000006</v>
      </c>
      <c r="AI4706" s="13">
        <f>tbl_pbp[[#This Row],[Kamara]]*tbl_pbp[[#This Row],[Impactful Play]]</f>
        <v>0</v>
      </c>
      <c r="AJ4706" s="13">
        <f>tbl_pbp[[#This Row],[Thomas]]*tbl_pbp[[#This Row],[Impactful Play]]</f>
        <v>0</v>
      </c>
      <c r="AK4706" s="13" t="str">
        <f>VLOOKUP(tbl_pbp[[#This Row],[Play Saints Win % Increase]], tbl_impact[],3,TRUE)</f>
        <v>Perfumed (5 to + 10%)</v>
      </c>
    </row>
    <row r="4707" spans="1:37">
      <c r="A4707" s="1">
        <v>67</v>
      </c>
      <c r="B4707" s="5">
        <v>0.34599999999999997</v>
      </c>
      <c r="C4707" t="s">
        <v>6330</v>
      </c>
      <c r="D4707">
        <v>0</v>
      </c>
      <c r="E4707">
        <v>0</v>
      </c>
      <c r="F4707">
        <v>2</v>
      </c>
      <c r="G4707">
        <v>6</v>
      </c>
      <c r="H4707">
        <v>7</v>
      </c>
      <c r="I4707">
        <v>11</v>
      </c>
      <c r="J4707">
        <v>88</v>
      </c>
      <c r="K4707" t="s">
        <v>5211</v>
      </c>
      <c r="L4707">
        <v>4</v>
      </c>
      <c r="M4707">
        <v>12</v>
      </c>
      <c r="N4707" t="s">
        <v>6331</v>
      </c>
      <c r="O4707" t="s">
        <v>209</v>
      </c>
      <c r="P4707" t="s">
        <v>187</v>
      </c>
      <c r="Q4707" t="s">
        <v>188</v>
      </c>
      <c r="R4707" t="s">
        <v>189</v>
      </c>
      <c r="S4707" t="s">
        <v>2679</v>
      </c>
      <c r="T4707" t="s">
        <v>3840</v>
      </c>
      <c r="U4707" t="s">
        <v>6332</v>
      </c>
      <c r="V4707" t="s">
        <v>6141</v>
      </c>
      <c r="X4707" t="str">
        <f>VLOOKUP(pbp!V1940, games!$B$2:$R$40, 3, FALSE)</f>
        <v>2019-11-29T01:20Z</v>
      </c>
      <c r="Y4707">
        <f>VLOOKUP(1*V4707,NFLGames!$H$11:$H$555,1,FALSE)</f>
        <v>401220307</v>
      </c>
      <c r="Z4707">
        <f>VLOOKUP($Y4707, NFLGames!$H$11:$K$555,2,FALSE)</f>
        <v>2020</v>
      </c>
      <c r="AA4707">
        <f>VLOOKUP($Y4707, NFLGames!$H$11:$K$555,3,FALSE)</f>
        <v>13</v>
      </c>
      <c r="AB4707" s="6">
        <f>IF(A4708=0, 0, AH4708-tbl_pbp[[#This Row],[Saints Win %]])</f>
        <v>3.9999999999998925E-3</v>
      </c>
      <c r="AE4707">
        <f>ABS(tbl_pbp[[#This Row],[play.homeScore]]-tbl_pbp[[#This Row],[play.awayScore]])</f>
        <v>1</v>
      </c>
      <c r="AF4707">
        <f>IF(tbl_pbp[[#This Row],[Play Saints Win % Increase]]&gt;=$AF$4,1,0)</f>
        <v>0</v>
      </c>
      <c r="AG4707" t="str">
        <f>VLOOKUP(tbl_pbp[[#This Row],[gameId]], games!$B$2:$T$40, 9, FALSE)</f>
        <v>new-orleans-saints</v>
      </c>
      <c r="AH4707" s="5">
        <f>IF(tbl_pbp[[#This Row],[AwayTeam]] &lt;&gt; "new-orleans-saints", tbl_pbp[[#This Row],[homeWinPercentage]], 1-tbl_pbp[[#This Row],[homeWinPercentage]])</f>
        <v>0.65400000000000003</v>
      </c>
      <c r="AI4707" s="13">
        <f>tbl_pbp[[#This Row],[Kamara]]*tbl_pbp[[#This Row],[Impactful Play]]</f>
        <v>0</v>
      </c>
      <c r="AJ4707" s="13">
        <f>tbl_pbp[[#This Row],[Thomas]]*tbl_pbp[[#This Row],[Impactful Play]]</f>
        <v>0</v>
      </c>
      <c r="AK4707" s="13" t="str">
        <f>VLOOKUP(tbl_pbp[[#This Row],[Play Saints Win % Increase]], tbl_impact[],3,TRUE)</f>
        <v>Scented (0 to +5%)</v>
      </c>
    </row>
    <row r="4708" spans="1:37">
      <c r="A4708" s="1">
        <v>68</v>
      </c>
      <c r="B4708" s="5">
        <v>0.34200000000000003</v>
      </c>
      <c r="C4708" t="s">
        <v>6333</v>
      </c>
      <c r="D4708">
        <v>0</v>
      </c>
      <c r="E4708">
        <v>0</v>
      </c>
      <c r="F4708">
        <v>2</v>
      </c>
      <c r="G4708">
        <v>6</v>
      </c>
      <c r="H4708">
        <v>7</v>
      </c>
      <c r="I4708">
        <v>0</v>
      </c>
      <c r="J4708">
        <v>35</v>
      </c>
      <c r="K4708" t="s">
        <v>5211</v>
      </c>
      <c r="L4708">
        <v>0</v>
      </c>
      <c r="M4708">
        <v>65</v>
      </c>
      <c r="N4708" t="s">
        <v>6225</v>
      </c>
      <c r="O4708" t="s">
        <v>209</v>
      </c>
      <c r="P4708" t="s">
        <v>25</v>
      </c>
      <c r="Q4708" t="s">
        <v>26</v>
      </c>
      <c r="R4708" t="s">
        <v>27</v>
      </c>
      <c r="V4708" t="s">
        <v>6141</v>
      </c>
      <c r="X4708" t="str">
        <f>VLOOKUP(pbp!V1941, games!$B$2:$R$40, 3, FALSE)</f>
        <v>2019-11-29T01:20Z</v>
      </c>
      <c r="Y4708">
        <f>VLOOKUP(1*V4708,NFLGames!$H$11:$H$555,1,FALSE)</f>
        <v>401220307</v>
      </c>
      <c r="Z4708">
        <f>VLOOKUP($Y4708, NFLGames!$H$11:$K$555,2,FALSE)</f>
        <v>2020</v>
      </c>
      <c r="AA4708">
        <f>VLOOKUP($Y4708, NFLGames!$H$11:$K$555,3,FALSE)</f>
        <v>13</v>
      </c>
      <c r="AB4708" s="6">
        <f>IF(A4709=0, 0, AH4709-tbl_pbp[[#This Row],[Saints Win %]])</f>
        <v>6.0000000000000053E-2</v>
      </c>
      <c r="AE4708">
        <f>ABS(tbl_pbp[[#This Row],[play.homeScore]]-tbl_pbp[[#This Row],[play.awayScore]])</f>
        <v>1</v>
      </c>
      <c r="AF4708">
        <f>IF(tbl_pbp[[#This Row],[Play Saints Win % Increase]]&gt;=$AF$4,1,0)</f>
        <v>0</v>
      </c>
      <c r="AG4708" t="str">
        <f>VLOOKUP(tbl_pbp[[#This Row],[gameId]], games!$B$2:$T$40, 9, FALSE)</f>
        <v>new-orleans-saints</v>
      </c>
      <c r="AH4708" s="5">
        <f>IF(tbl_pbp[[#This Row],[AwayTeam]] &lt;&gt; "new-orleans-saints", tbl_pbp[[#This Row],[homeWinPercentage]], 1-tbl_pbp[[#This Row],[homeWinPercentage]])</f>
        <v>0.65799999999999992</v>
      </c>
      <c r="AI4708" s="13">
        <f>tbl_pbp[[#This Row],[Kamara]]*tbl_pbp[[#This Row],[Impactful Play]]</f>
        <v>0</v>
      </c>
      <c r="AJ4708" s="13">
        <f>tbl_pbp[[#This Row],[Thomas]]*tbl_pbp[[#This Row],[Impactful Play]]</f>
        <v>0</v>
      </c>
      <c r="AK4708" s="13" t="str">
        <f>VLOOKUP(tbl_pbp[[#This Row],[Play Saints Win % Increase]], tbl_impact[],3,TRUE)</f>
        <v>Perfumed (5 to + 10%)</v>
      </c>
    </row>
    <row r="4709" spans="1:37">
      <c r="A4709" s="1">
        <v>69</v>
      </c>
      <c r="B4709" s="5">
        <v>0.28199999999999997</v>
      </c>
      <c r="C4709" t="s">
        <v>6334</v>
      </c>
      <c r="D4709">
        <v>0</v>
      </c>
      <c r="E4709">
        <v>0</v>
      </c>
      <c r="F4709">
        <v>2</v>
      </c>
      <c r="G4709">
        <v>6</v>
      </c>
      <c r="H4709">
        <v>7</v>
      </c>
      <c r="I4709">
        <v>10</v>
      </c>
      <c r="J4709">
        <v>75</v>
      </c>
      <c r="K4709" t="s">
        <v>29</v>
      </c>
      <c r="L4709">
        <v>1</v>
      </c>
      <c r="M4709">
        <v>75</v>
      </c>
      <c r="N4709" t="s">
        <v>6335</v>
      </c>
      <c r="O4709" t="s">
        <v>6336</v>
      </c>
      <c r="P4709" t="s">
        <v>45</v>
      </c>
      <c r="Q4709" t="s">
        <v>46</v>
      </c>
      <c r="R4709" t="s">
        <v>47</v>
      </c>
      <c r="S4709" t="s">
        <v>33</v>
      </c>
      <c r="T4709" t="s">
        <v>34</v>
      </c>
      <c r="U4709" t="s">
        <v>35</v>
      </c>
      <c r="V4709" t="s">
        <v>6141</v>
      </c>
      <c r="X4709" t="str">
        <f>VLOOKUP(pbp!V1942, games!$B$2:$R$40, 3, FALSE)</f>
        <v>2019-11-29T01:20Z</v>
      </c>
      <c r="Y4709">
        <f>VLOOKUP(1*V4709,NFLGames!$H$11:$H$555,1,FALSE)</f>
        <v>401220307</v>
      </c>
      <c r="Z4709">
        <f>VLOOKUP($Y4709, NFLGames!$H$11:$K$555,2,FALSE)</f>
        <v>2020</v>
      </c>
      <c r="AA4709">
        <f>VLOOKUP($Y4709, NFLGames!$H$11:$K$555,3,FALSE)</f>
        <v>13</v>
      </c>
      <c r="AB4709" s="6">
        <f>IF(A4710=0, 0, AH4710-tbl_pbp[[#This Row],[Saints Win %]])</f>
        <v>1.0000000000000009E-3</v>
      </c>
      <c r="AC4709">
        <v>1</v>
      </c>
      <c r="AE4709">
        <f>ABS(tbl_pbp[[#This Row],[play.homeScore]]-tbl_pbp[[#This Row],[play.awayScore]])</f>
        <v>1</v>
      </c>
      <c r="AF4709">
        <f>IF(tbl_pbp[[#This Row],[Play Saints Win % Increase]]&gt;=$AF$4,1,0)</f>
        <v>0</v>
      </c>
      <c r="AG4709" t="str">
        <f>VLOOKUP(tbl_pbp[[#This Row],[gameId]], games!$B$2:$T$40, 9, FALSE)</f>
        <v>new-orleans-saints</v>
      </c>
      <c r="AH4709" s="5">
        <f>IF(tbl_pbp[[#This Row],[AwayTeam]] &lt;&gt; "new-orleans-saints", tbl_pbp[[#This Row],[homeWinPercentage]], 1-tbl_pbp[[#This Row],[homeWinPercentage]])</f>
        <v>0.71799999999999997</v>
      </c>
      <c r="AI4709" s="13">
        <f>tbl_pbp[[#This Row],[Kamara]]*tbl_pbp[[#This Row],[Impactful Play]]</f>
        <v>0</v>
      </c>
      <c r="AJ4709" s="13">
        <f>tbl_pbp[[#This Row],[Thomas]]*tbl_pbp[[#This Row],[Impactful Play]]</f>
        <v>0</v>
      </c>
      <c r="AK4709" s="13" t="str">
        <f>VLOOKUP(tbl_pbp[[#This Row],[Play Saints Win % Increase]], tbl_impact[],3,TRUE)</f>
        <v>Scented (0 to +5%)</v>
      </c>
    </row>
    <row r="4710" spans="1:37">
      <c r="A4710" s="1">
        <v>70</v>
      </c>
      <c r="B4710" s="5">
        <v>0.28100000000000003</v>
      </c>
      <c r="C4710" t="s">
        <v>6337</v>
      </c>
      <c r="D4710">
        <v>0</v>
      </c>
      <c r="E4710">
        <v>0</v>
      </c>
      <c r="F4710">
        <v>2</v>
      </c>
      <c r="G4710">
        <v>6</v>
      </c>
      <c r="H4710">
        <v>7</v>
      </c>
      <c r="I4710">
        <v>10</v>
      </c>
      <c r="J4710">
        <v>38</v>
      </c>
      <c r="K4710" t="s">
        <v>29</v>
      </c>
      <c r="L4710">
        <v>1</v>
      </c>
      <c r="M4710">
        <v>38</v>
      </c>
      <c r="N4710" t="s">
        <v>6338</v>
      </c>
      <c r="O4710" t="s">
        <v>1575</v>
      </c>
      <c r="P4710" t="s">
        <v>45</v>
      </c>
      <c r="Q4710" t="s">
        <v>46</v>
      </c>
      <c r="R4710" t="s">
        <v>47</v>
      </c>
      <c r="S4710" t="s">
        <v>33</v>
      </c>
      <c r="T4710" t="s">
        <v>6339</v>
      </c>
      <c r="U4710" t="s">
        <v>6340</v>
      </c>
      <c r="V4710" t="s">
        <v>6141</v>
      </c>
      <c r="X4710" t="str">
        <f>VLOOKUP(pbp!V1943, games!$B$2:$R$40, 3, FALSE)</f>
        <v>2019-11-29T01:20Z</v>
      </c>
      <c r="Y4710">
        <f>VLOOKUP(1*V4710,NFLGames!$H$11:$H$555,1,FALSE)</f>
        <v>401220307</v>
      </c>
      <c r="Z4710">
        <f>VLOOKUP($Y4710, NFLGames!$H$11:$K$555,2,FALSE)</f>
        <v>2020</v>
      </c>
      <c r="AA4710">
        <f>VLOOKUP($Y4710, NFLGames!$H$11:$K$555,3,FALSE)</f>
        <v>13</v>
      </c>
      <c r="AB4710" s="6">
        <f>IF(A4711=0, 0, AH4711-tbl_pbp[[#This Row],[Saints Win %]])</f>
        <v>-6.3999999999999946E-2</v>
      </c>
      <c r="AE4710">
        <f>ABS(tbl_pbp[[#This Row],[play.homeScore]]-tbl_pbp[[#This Row],[play.awayScore]])</f>
        <v>1</v>
      </c>
      <c r="AF4710">
        <f>IF(tbl_pbp[[#This Row],[Play Saints Win % Increase]]&gt;=$AF$4,1,0)</f>
        <v>0</v>
      </c>
      <c r="AG4710" t="str">
        <f>VLOOKUP(tbl_pbp[[#This Row],[gameId]], games!$B$2:$T$40, 9, FALSE)</f>
        <v>new-orleans-saints</v>
      </c>
      <c r="AH4710" s="5">
        <f>IF(tbl_pbp[[#This Row],[AwayTeam]] &lt;&gt; "new-orleans-saints", tbl_pbp[[#This Row],[homeWinPercentage]], 1-tbl_pbp[[#This Row],[homeWinPercentage]])</f>
        <v>0.71899999999999997</v>
      </c>
      <c r="AI4710" s="13">
        <f>tbl_pbp[[#This Row],[Kamara]]*tbl_pbp[[#This Row],[Impactful Play]]</f>
        <v>0</v>
      </c>
      <c r="AJ4710" s="13">
        <f>tbl_pbp[[#This Row],[Thomas]]*tbl_pbp[[#This Row],[Impactful Play]]</f>
        <v>0</v>
      </c>
      <c r="AK4710" s="13" t="str">
        <f>VLOOKUP(tbl_pbp[[#This Row],[Play Saints Win % Increase]], tbl_impact[],3,TRUE)</f>
        <v>Smelly (worse than-5% -&gt; -10%)</v>
      </c>
    </row>
    <row r="4711" spans="1:37">
      <c r="A4711" s="1">
        <v>71</v>
      </c>
      <c r="B4711" s="5">
        <v>0.34499999999999997</v>
      </c>
      <c r="C4711" t="s">
        <v>6341</v>
      </c>
      <c r="D4711">
        <v>0</v>
      </c>
      <c r="E4711">
        <v>0</v>
      </c>
      <c r="F4711">
        <v>2</v>
      </c>
      <c r="G4711">
        <v>6</v>
      </c>
      <c r="H4711">
        <v>7</v>
      </c>
      <c r="I4711">
        <v>5</v>
      </c>
      <c r="J4711">
        <v>33</v>
      </c>
      <c r="K4711" t="s">
        <v>29</v>
      </c>
      <c r="L4711">
        <v>2</v>
      </c>
      <c r="M4711">
        <v>33</v>
      </c>
      <c r="N4711" t="s">
        <v>6342</v>
      </c>
      <c r="O4711" t="s">
        <v>5039</v>
      </c>
      <c r="P4711" t="s">
        <v>94</v>
      </c>
      <c r="Q4711" t="s">
        <v>95</v>
      </c>
      <c r="R4711" t="s">
        <v>96</v>
      </c>
      <c r="S4711" t="s">
        <v>38</v>
      </c>
      <c r="T4711" t="s">
        <v>5285</v>
      </c>
      <c r="U4711" t="s">
        <v>6343</v>
      </c>
      <c r="V4711" t="s">
        <v>6141</v>
      </c>
      <c r="X4711" t="str">
        <f>VLOOKUP(pbp!V1944, games!$B$2:$R$40, 3, FALSE)</f>
        <v>2019-11-29T01:20Z</v>
      </c>
      <c r="Y4711">
        <f>VLOOKUP(1*V4711,NFLGames!$H$11:$H$555,1,FALSE)</f>
        <v>401220307</v>
      </c>
      <c r="Z4711">
        <f>VLOOKUP($Y4711, NFLGames!$H$11:$K$555,2,FALSE)</f>
        <v>2020</v>
      </c>
      <c r="AA4711">
        <f>VLOOKUP($Y4711, NFLGames!$H$11:$K$555,3,FALSE)</f>
        <v>13</v>
      </c>
      <c r="AB4711" s="6">
        <f>IF(A4712=0, 0, AH4712-tbl_pbp[[#This Row],[Saints Win %]])</f>
        <v>1.2999999999999901E-2</v>
      </c>
      <c r="AE4711">
        <f>ABS(tbl_pbp[[#This Row],[play.homeScore]]-tbl_pbp[[#This Row],[play.awayScore]])</f>
        <v>1</v>
      </c>
      <c r="AF4711">
        <f>IF(tbl_pbp[[#This Row],[Play Saints Win % Increase]]&gt;=$AF$4,1,0)</f>
        <v>0</v>
      </c>
      <c r="AG4711" t="str">
        <f>VLOOKUP(tbl_pbp[[#This Row],[gameId]], games!$B$2:$T$40, 9, FALSE)</f>
        <v>new-orleans-saints</v>
      </c>
      <c r="AH4711" s="5">
        <f>IF(tbl_pbp[[#This Row],[AwayTeam]] &lt;&gt; "new-orleans-saints", tbl_pbp[[#This Row],[homeWinPercentage]], 1-tbl_pbp[[#This Row],[homeWinPercentage]])</f>
        <v>0.65500000000000003</v>
      </c>
      <c r="AI4711" s="13">
        <f>tbl_pbp[[#This Row],[Kamara]]*tbl_pbp[[#This Row],[Impactful Play]]</f>
        <v>0</v>
      </c>
      <c r="AJ4711" s="13">
        <f>tbl_pbp[[#This Row],[Thomas]]*tbl_pbp[[#This Row],[Impactful Play]]</f>
        <v>0</v>
      </c>
      <c r="AK4711" s="13" t="str">
        <f>VLOOKUP(tbl_pbp[[#This Row],[Play Saints Win % Increase]], tbl_impact[],3,TRUE)</f>
        <v>Scented (0 to +5%)</v>
      </c>
    </row>
    <row r="4712" spans="1:37">
      <c r="A4712" s="1">
        <v>72</v>
      </c>
      <c r="B4712" s="5">
        <v>0.33200000000000002</v>
      </c>
      <c r="C4712" t="s">
        <v>6344</v>
      </c>
      <c r="D4712">
        <v>0</v>
      </c>
      <c r="E4712">
        <v>0</v>
      </c>
      <c r="F4712">
        <v>2</v>
      </c>
      <c r="G4712">
        <v>6</v>
      </c>
      <c r="H4712">
        <v>7</v>
      </c>
      <c r="I4712">
        <v>15</v>
      </c>
      <c r="J4712">
        <v>43</v>
      </c>
      <c r="K4712" t="s">
        <v>29</v>
      </c>
      <c r="L4712">
        <v>2</v>
      </c>
      <c r="M4712">
        <v>43</v>
      </c>
      <c r="N4712" t="s">
        <v>6345</v>
      </c>
      <c r="O4712" t="s">
        <v>2350</v>
      </c>
      <c r="P4712" t="s">
        <v>30</v>
      </c>
      <c r="Q4712" t="s">
        <v>31</v>
      </c>
      <c r="R4712" t="s">
        <v>32</v>
      </c>
      <c r="S4712" t="s">
        <v>252</v>
      </c>
      <c r="T4712" t="s">
        <v>5351</v>
      </c>
      <c r="U4712" t="s">
        <v>6346</v>
      </c>
      <c r="V4712" t="s">
        <v>6141</v>
      </c>
      <c r="X4712" t="str">
        <f>VLOOKUP(pbp!V1945, games!$B$2:$R$40, 3, FALSE)</f>
        <v>2019-11-29T01:20Z</v>
      </c>
      <c r="Y4712">
        <f>VLOOKUP(1*V4712,NFLGames!$H$11:$H$555,1,FALSE)</f>
        <v>401220307</v>
      </c>
      <c r="Z4712">
        <f>VLOOKUP($Y4712, NFLGames!$H$11:$K$555,2,FALSE)</f>
        <v>2020</v>
      </c>
      <c r="AA4712">
        <f>VLOOKUP($Y4712, NFLGames!$H$11:$K$555,3,FALSE)</f>
        <v>13</v>
      </c>
      <c r="AB4712" s="6">
        <f>IF(A4713=0, 0, AH4713-tbl_pbp[[#This Row],[Saints Win %]])</f>
        <v>-1.19999999999999E-2</v>
      </c>
      <c r="AE4712">
        <f>ABS(tbl_pbp[[#This Row],[play.homeScore]]-tbl_pbp[[#This Row],[play.awayScore]])</f>
        <v>1</v>
      </c>
      <c r="AF4712">
        <f>IF(tbl_pbp[[#This Row],[Play Saints Win % Increase]]&gt;=$AF$4,1,0)</f>
        <v>0</v>
      </c>
      <c r="AG4712" t="str">
        <f>VLOOKUP(tbl_pbp[[#This Row],[gameId]], games!$B$2:$T$40, 9, FALSE)</f>
        <v>new-orleans-saints</v>
      </c>
      <c r="AH4712" s="5">
        <f>IF(tbl_pbp[[#This Row],[AwayTeam]] &lt;&gt; "new-orleans-saints", tbl_pbp[[#This Row],[homeWinPercentage]], 1-tbl_pbp[[#This Row],[homeWinPercentage]])</f>
        <v>0.66799999999999993</v>
      </c>
      <c r="AI4712" s="13">
        <f>tbl_pbp[[#This Row],[Kamara]]*tbl_pbp[[#This Row],[Impactful Play]]</f>
        <v>0</v>
      </c>
      <c r="AJ4712" s="13">
        <f>tbl_pbp[[#This Row],[Thomas]]*tbl_pbp[[#This Row],[Impactful Play]]</f>
        <v>0</v>
      </c>
      <c r="AK4712" s="13" t="str">
        <f>VLOOKUP(tbl_pbp[[#This Row],[Play Saints Win % Increase]], tbl_impact[],3,TRUE)</f>
        <v>Bad (0 to -5%)</v>
      </c>
    </row>
    <row r="4713" spans="1:37">
      <c r="A4713" s="1">
        <v>73</v>
      </c>
      <c r="B4713" s="5">
        <v>0.34399999999999997</v>
      </c>
      <c r="C4713" t="s">
        <v>6347</v>
      </c>
      <c r="D4713">
        <v>0</v>
      </c>
      <c r="E4713">
        <v>0</v>
      </c>
      <c r="F4713">
        <v>2</v>
      </c>
      <c r="G4713">
        <v>6</v>
      </c>
      <c r="H4713">
        <v>7</v>
      </c>
      <c r="I4713">
        <v>8</v>
      </c>
      <c r="J4713">
        <v>36</v>
      </c>
      <c r="K4713" t="s">
        <v>29</v>
      </c>
      <c r="L4713">
        <v>3</v>
      </c>
      <c r="M4713">
        <v>36</v>
      </c>
      <c r="N4713" t="s">
        <v>6348</v>
      </c>
      <c r="O4713" t="s">
        <v>348</v>
      </c>
      <c r="P4713" t="s">
        <v>124</v>
      </c>
      <c r="Q4713" t="s">
        <v>125</v>
      </c>
      <c r="R4713" t="s">
        <v>126</v>
      </c>
      <c r="V4713" t="s">
        <v>6141</v>
      </c>
      <c r="X4713" t="str">
        <f>VLOOKUP(pbp!V1946, games!$B$2:$R$40, 3, FALSE)</f>
        <v>2019-11-29T01:20Z</v>
      </c>
      <c r="Y4713">
        <f>VLOOKUP(1*V4713,NFLGames!$H$11:$H$555,1,FALSE)</f>
        <v>401220307</v>
      </c>
      <c r="Z4713">
        <f>VLOOKUP($Y4713, NFLGames!$H$11:$K$555,2,FALSE)</f>
        <v>2020</v>
      </c>
      <c r="AA4713">
        <f>VLOOKUP($Y4713, NFLGames!$H$11:$K$555,3,FALSE)</f>
        <v>13</v>
      </c>
      <c r="AB4713" s="6">
        <f>IF(A4714=0, 0, AH4714-tbl_pbp[[#This Row],[Saints Win %]])</f>
        <v>8.5999999999999965E-2</v>
      </c>
      <c r="AE4713">
        <f>ABS(tbl_pbp[[#This Row],[play.homeScore]]-tbl_pbp[[#This Row],[play.awayScore]])</f>
        <v>1</v>
      </c>
      <c r="AF4713">
        <f>IF(tbl_pbp[[#This Row],[Play Saints Win % Increase]]&gt;=$AF$4,1,0)</f>
        <v>0</v>
      </c>
      <c r="AG4713" t="str">
        <f>VLOOKUP(tbl_pbp[[#This Row],[gameId]], games!$B$2:$T$40, 9, FALSE)</f>
        <v>new-orleans-saints</v>
      </c>
      <c r="AH4713" s="5">
        <f>IF(tbl_pbp[[#This Row],[AwayTeam]] &lt;&gt; "new-orleans-saints", tbl_pbp[[#This Row],[homeWinPercentage]], 1-tbl_pbp[[#This Row],[homeWinPercentage]])</f>
        <v>0.65600000000000003</v>
      </c>
      <c r="AI4713" s="13">
        <f>tbl_pbp[[#This Row],[Kamara]]*tbl_pbp[[#This Row],[Impactful Play]]</f>
        <v>0</v>
      </c>
      <c r="AJ4713" s="13">
        <f>tbl_pbp[[#This Row],[Thomas]]*tbl_pbp[[#This Row],[Impactful Play]]</f>
        <v>0</v>
      </c>
      <c r="AK4713" s="13" t="str">
        <f>VLOOKUP(tbl_pbp[[#This Row],[Play Saints Win % Increase]], tbl_impact[],3,TRUE)</f>
        <v>Perfumed (5 to + 10%)</v>
      </c>
    </row>
    <row r="4714" spans="1:37">
      <c r="A4714" s="1">
        <v>74</v>
      </c>
      <c r="B4714" s="5">
        <v>0.25800000000000001</v>
      </c>
      <c r="C4714" t="s">
        <v>6349</v>
      </c>
      <c r="D4714">
        <v>0</v>
      </c>
      <c r="E4714">
        <v>0</v>
      </c>
      <c r="F4714">
        <v>2</v>
      </c>
      <c r="G4714">
        <v>6</v>
      </c>
      <c r="H4714">
        <v>7</v>
      </c>
      <c r="I4714">
        <v>8</v>
      </c>
      <c r="J4714">
        <v>36</v>
      </c>
      <c r="K4714" t="s">
        <v>29</v>
      </c>
      <c r="L4714">
        <v>3</v>
      </c>
      <c r="M4714">
        <v>36</v>
      </c>
      <c r="N4714" t="s">
        <v>6350</v>
      </c>
      <c r="O4714" t="s">
        <v>351</v>
      </c>
      <c r="P4714" t="s">
        <v>30</v>
      </c>
      <c r="Q4714" t="s">
        <v>31</v>
      </c>
      <c r="R4714" t="s">
        <v>32</v>
      </c>
      <c r="S4714" t="s">
        <v>92</v>
      </c>
      <c r="T4714" t="s">
        <v>6252</v>
      </c>
      <c r="U4714" t="s">
        <v>6351</v>
      </c>
      <c r="V4714" t="s">
        <v>6141</v>
      </c>
      <c r="X4714" t="str">
        <f>VLOOKUP(pbp!V1947, games!$B$2:$R$40, 3, FALSE)</f>
        <v>2019-11-29T01:20Z</v>
      </c>
      <c r="Y4714">
        <f>VLOOKUP(1*V4714,NFLGames!$H$11:$H$555,1,FALSE)</f>
        <v>401220307</v>
      </c>
      <c r="Z4714">
        <f>VLOOKUP($Y4714, NFLGames!$H$11:$K$555,2,FALSE)</f>
        <v>2020</v>
      </c>
      <c r="AA4714">
        <f>VLOOKUP($Y4714, NFLGames!$H$11:$K$555,3,FALSE)</f>
        <v>13</v>
      </c>
      <c r="AB4714" s="6">
        <f>IF(A4715=0, 0, AH4715-tbl_pbp[[#This Row],[Saints Win %]])</f>
        <v>-2.0000000000000018E-3</v>
      </c>
      <c r="AE4714">
        <f>ABS(tbl_pbp[[#This Row],[play.homeScore]]-tbl_pbp[[#This Row],[play.awayScore]])</f>
        <v>1</v>
      </c>
      <c r="AF4714">
        <f>IF(tbl_pbp[[#This Row],[Play Saints Win % Increase]]&gt;=$AF$4,1,0)</f>
        <v>0</v>
      </c>
      <c r="AG4714" t="str">
        <f>VLOOKUP(tbl_pbp[[#This Row],[gameId]], games!$B$2:$T$40, 9, FALSE)</f>
        <v>new-orleans-saints</v>
      </c>
      <c r="AH4714" s="5">
        <f>IF(tbl_pbp[[#This Row],[AwayTeam]] &lt;&gt; "new-orleans-saints", tbl_pbp[[#This Row],[homeWinPercentage]], 1-tbl_pbp[[#This Row],[homeWinPercentage]])</f>
        <v>0.74199999999999999</v>
      </c>
      <c r="AI4714" s="13">
        <f>tbl_pbp[[#This Row],[Kamara]]*tbl_pbp[[#This Row],[Impactful Play]]</f>
        <v>0</v>
      </c>
      <c r="AJ4714" s="13">
        <f>tbl_pbp[[#This Row],[Thomas]]*tbl_pbp[[#This Row],[Impactful Play]]</f>
        <v>0</v>
      </c>
      <c r="AK4714" s="13" t="str">
        <f>VLOOKUP(tbl_pbp[[#This Row],[Play Saints Win % Increase]], tbl_impact[],3,TRUE)</f>
        <v>Bad (0 to -5%)</v>
      </c>
    </row>
    <row r="4715" spans="1:37">
      <c r="A4715" s="1">
        <v>75</v>
      </c>
      <c r="B4715" s="5">
        <v>0.26</v>
      </c>
      <c r="C4715" t="s">
        <v>6352</v>
      </c>
      <c r="D4715">
        <v>0</v>
      </c>
      <c r="E4715">
        <v>0</v>
      </c>
      <c r="F4715">
        <v>2</v>
      </c>
      <c r="G4715">
        <v>6</v>
      </c>
      <c r="H4715">
        <v>7</v>
      </c>
      <c r="I4715">
        <v>10</v>
      </c>
      <c r="J4715">
        <v>18</v>
      </c>
      <c r="K4715" t="s">
        <v>29</v>
      </c>
      <c r="L4715">
        <v>1</v>
      </c>
      <c r="M4715">
        <v>18</v>
      </c>
      <c r="N4715" t="s">
        <v>229</v>
      </c>
      <c r="O4715" t="s">
        <v>230</v>
      </c>
      <c r="P4715" t="s">
        <v>231</v>
      </c>
      <c r="Q4715" t="s">
        <v>232</v>
      </c>
      <c r="R4715" t="s">
        <v>233</v>
      </c>
      <c r="V4715" t="s">
        <v>6141</v>
      </c>
      <c r="X4715" t="str">
        <f>VLOOKUP(pbp!V1948, games!$B$2:$R$40, 3, FALSE)</f>
        <v>2019-11-29T01:20Z</v>
      </c>
      <c r="Y4715">
        <f>VLOOKUP(1*V4715,NFLGames!$H$11:$H$555,1,FALSE)</f>
        <v>401220307</v>
      </c>
      <c r="Z4715">
        <f>VLOOKUP($Y4715, NFLGames!$H$11:$K$555,2,FALSE)</f>
        <v>2020</v>
      </c>
      <c r="AA4715">
        <f>VLOOKUP($Y4715, NFLGames!$H$11:$K$555,3,FALSE)</f>
        <v>13</v>
      </c>
      <c r="AB4715" s="6">
        <f>IF(A4716=0, 0, AH4716-tbl_pbp[[#This Row],[Saints Win %]])</f>
        <v>2.5000000000000022E-2</v>
      </c>
      <c r="AE4715">
        <f>ABS(tbl_pbp[[#This Row],[play.homeScore]]-tbl_pbp[[#This Row],[play.awayScore]])</f>
        <v>1</v>
      </c>
      <c r="AF4715">
        <f>IF(tbl_pbp[[#This Row],[Play Saints Win % Increase]]&gt;=$AF$4,1,0)</f>
        <v>0</v>
      </c>
      <c r="AG4715" t="str">
        <f>VLOOKUP(tbl_pbp[[#This Row],[gameId]], games!$B$2:$T$40, 9, FALSE)</f>
        <v>new-orleans-saints</v>
      </c>
      <c r="AH4715" s="5">
        <f>IF(tbl_pbp[[#This Row],[AwayTeam]] &lt;&gt; "new-orleans-saints", tbl_pbp[[#This Row],[homeWinPercentage]], 1-tbl_pbp[[#This Row],[homeWinPercentage]])</f>
        <v>0.74</v>
      </c>
      <c r="AI4715" s="13">
        <f>tbl_pbp[[#This Row],[Kamara]]*tbl_pbp[[#This Row],[Impactful Play]]</f>
        <v>0</v>
      </c>
      <c r="AJ4715" s="13">
        <f>tbl_pbp[[#This Row],[Thomas]]*tbl_pbp[[#This Row],[Impactful Play]]</f>
        <v>0</v>
      </c>
      <c r="AK4715" s="13" t="str">
        <f>VLOOKUP(tbl_pbp[[#This Row],[Play Saints Win % Increase]], tbl_impact[],3,TRUE)</f>
        <v>Scented (0 to +5%)</v>
      </c>
    </row>
    <row r="4716" spans="1:37">
      <c r="A4716" s="1">
        <v>76</v>
      </c>
      <c r="B4716" s="5">
        <v>0.23499999999999999</v>
      </c>
      <c r="C4716" t="s">
        <v>6353</v>
      </c>
      <c r="D4716">
        <v>0</v>
      </c>
      <c r="E4716">
        <v>0</v>
      </c>
      <c r="F4716">
        <v>2</v>
      </c>
      <c r="G4716">
        <v>6</v>
      </c>
      <c r="H4716">
        <v>7</v>
      </c>
      <c r="I4716">
        <v>10</v>
      </c>
      <c r="J4716">
        <v>18</v>
      </c>
      <c r="K4716" t="s">
        <v>29</v>
      </c>
      <c r="L4716">
        <v>1</v>
      </c>
      <c r="M4716">
        <v>18</v>
      </c>
      <c r="N4716" t="s">
        <v>6354</v>
      </c>
      <c r="O4716" t="s">
        <v>3412</v>
      </c>
      <c r="P4716" t="s">
        <v>45</v>
      </c>
      <c r="Q4716" t="s">
        <v>46</v>
      </c>
      <c r="R4716" t="s">
        <v>47</v>
      </c>
      <c r="S4716" t="s">
        <v>33</v>
      </c>
      <c r="T4716" t="s">
        <v>5524</v>
      </c>
      <c r="U4716" t="s">
        <v>5633</v>
      </c>
      <c r="V4716" t="s">
        <v>6141</v>
      </c>
      <c r="X4716" t="str">
        <f>VLOOKUP(pbp!V1949, games!$B$2:$R$40, 3, FALSE)</f>
        <v>2019-11-29T01:20Z</v>
      </c>
      <c r="Y4716">
        <f>VLOOKUP(1*V4716,NFLGames!$H$11:$H$555,1,FALSE)</f>
        <v>401220307</v>
      </c>
      <c r="Z4716">
        <f>VLOOKUP($Y4716, NFLGames!$H$11:$K$555,2,FALSE)</f>
        <v>2020</v>
      </c>
      <c r="AA4716">
        <f>VLOOKUP($Y4716, NFLGames!$H$11:$K$555,3,FALSE)</f>
        <v>13</v>
      </c>
      <c r="AB4716" s="6">
        <f>IF(A4717=0, 0, AH4717-tbl_pbp[[#This Row],[Saints Win %]])</f>
        <v>1.0000000000000009E-3</v>
      </c>
      <c r="AE4716">
        <f>ABS(tbl_pbp[[#This Row],[play.homeScore]]-tbl_pbp[[#This Row],[play.awayScore]])</f>
        <v>1</v>
      </c>
      <c r="AF4716">
        <f>IF(tbl_pbp[[#This Row],[Play Saints Win % Increase]]&gt;=$AF$4,1,0)</f>
        <v>0</v>
      </c>
      <c r="AG4716" t="str">
        <f>VLOOKUP(tbl_pbp[[#This Row],[gameId]], games!$B$2:$T$40, 9, FALSE)</f>
        <v>new-orleans-saints</v>
      </c>
      <c r="AH4716" s="5">
        <f>IF(tbl_pbp[[#This Row],[AwayTeam]] &lt;&gt; "new-orleans-saints", tbl_pbp[[#This Row],[homeWinPercentage]], 1-tbl_pbp[[#This Row],[homeWinPercentage]])</f>
        <v>0.76500000000000001</v>
      </c>
      <c r="AI4716" s="13">
        <f>tbl_pbp[[#This Row],[Kamara]]*tbl_pbp[[#This Row],[Impactful Play]]</f>
        <v>0</v>
      </c>
      <c r="AJ4716" s="13">
        <f>tbl_pbp[[#This Row],[Thomas]]*tbl_pbp[[#This Row],[Impactful Play]]</f>
        <v>0</v>
      </c>
      <c r="AK4716" s="13" t="str">
        <f>VLOOKUP(tbl_pbp[[#This Row],[Play Saints Win % Increase]], tbl_impact[],3,TRUE)</f>
        <v>Scented (0 to +5%)</v>
      </c>
    </row>
    <row r="4717" spans="1:37">
      <c r="A4717" s="1">
        <v>77</v>
      </c>
      <c r="B4717" s="5">
        <v>0.23400000000000001</v>
      </c>
      <c r="C4717" t="s">
        <v>6355</v>
      </c>
      <c r="D4717">
        <v>0</v>
      </c>
      <c r="E4717">
        <v>0</v>
      </c>
      <c r="F4717">
        <v>2</v>
      </c>
      <c r="G4717">
        <v>6</v>
      </c>
      <c r="H4717">
        <v>7</v>
      </c>
      <c r="I4717">
        <v>3</v>
      </c>
      <c r="J4717">
        <v>11</v>
      </c>
      <c r="K4717" t="s">
        <v>29</v>
      </c>
      <c r="L4717">
        <v>3</v>
      </c>
      <c r="M4717">
        <v>11</v>
      </c>
      <c r="N4717" t="s">
        <v>6356</v>
      </c>
      <c r="O4717" t="s">
        <v>4922</v>
      </c>
      <c r="P4717" t="s">
        <v>124</v>
      </c>
      <c r="Q4717" t="s">
        <v>125</v>
      </c>
      <c r="R4717" t="s">
        <v>126</v>
      </c>
      <c r="V4717" t="s">
        <v>6141</v>
      </c>
      <c r="X4717" t="str">
        <f>VLOOKUP(pbp!V1950, games!$B$2:$R$40, 3, FALSE)</f>
        <v>2019-11-29T01:20Z</v>
      </c>
      <c r="Y4717">
        <f>VLOOKUP(1*V4717,NFLGames!$H$11:$H$555,1,FALSE)</f>
        <v>401220307</v>
      </c>
      <c r="Z4717">
        <f>VLOOKUP($Y4717, NFLGames!$H$11:$K$555,2,FALSE)</f>
        <v>2020</v>
      </c>
      <c r="AA4717">
        <f>VLOOKUP($Y4717, NFLGames!$H$11:$K$555,3,FALSE)</f>
        <v>13</v>
      </c>
      <c r="AB4717" s="6">
        <f>IF(A4718=0, 0, AH4718-tbl_pbp[[#This Row],[Saints Win %]])</f>
        <v>-1.100000000000001E-2</v>
      </c>
      <c r="AE4717">
        <f>ABS(tbl_pbp[[#This Row],[play.homeScore]]-tbl_pbp[[#This Row],[play.awayScore]])</f>
        <v>1</v>
      </c>
      <c r="AF4717">
        <f>IF(tbl_pbp[[#This Row],[Play Saints Win % Increase]]&gt;=$AF$4,1,0)</f>
        <v>0</v>
      </c>
      <c r="AG4717" t="str">
        <f>VLOOKUP(tbl_pbp[[#This Row],[gameId]], games!$B$2:$T$40, 9, FALSE)</f>
        <v>new-orleans-saints</v>
      </c>
      <c r="AH4717" s="5">
        <f>IF(tbl_pbp[[#This Row],[AwayTeam]] &lt;&gt; "new-orleans-saints", tbl_pbp[[#This Row],[homeWinPercentage]], 1-tbl_pbp[[#This Row],[homeWinPercentage]])</f>
        <v>0.76600000000000001</v>
      </c>
      <c r="AI4717" s="13">
        <f>tbl_pbp[[#This Row],[Kamara]]*tbl_pbp[[#This Row],[Impactful Play]]</f>
        <v>0</v>
      </c>
      <c r="AJ4717" s="13">
        <f>tbl_pbp[[#This Row],[Thomas]]*tbl_pbp[[#This Row],[Impactful Play]]</f>
        <v>0</v>
      </c>
      <c r="AK4717" s="13" t="str">
        <f>VLOOKUP(tbl_pbp[[#This Row],[Play Saints Win % Increase]], tbl_impact[],3,TRUE)</f>
        <v>Bad (0 to -5%)</v>
      </c>
    </row>
    <row r="4718" spans="1:37">
      <c r="A4718" s="1">
        <v>78</v>
      </c>
      <c r="B4718" s="5">
        <v>0.245</v>
      </c>
      <c r="C4718" t="s">
        <v>6357</v>
      </c>
      <c r="D4718">
        <v>0</v>
      </c>
      <c r="E4718">
        <v>0</v>
      </c>
      <c r="F4718">
        <v>2</v>
      </c>
      <c r="G4718">
        <v>6</v>
      </c>
      <c r="H4718">
        <v>7</v>
      </c>
      <c r="I4718">
        <v>4</v>
      </c>
      <c r="J4718">
        <v>12</v>
      </c>
      <c r="K4718" t="s">
        <v>29</v>
      </c>
      <c r="L4718">
        <v>2</v>
      </c>
      <c r="M4718">
        <v>12</v>
      </c>
      <c r="N4718" t="s">
        <v>6358</v>
      </c>
      <c r="O4718" t="s">
        <v>235</v>
      </c>
      <c r="P4718" t="s">
        <v>45</v>
      </c>
      <c r="Q4718" t="s">
        <v>46</v>
      </c>
      <c r="R4718" t="s">
        <v>47</v>
      </c>
      <c r="S4718" t="s">
        <v>135</v>
      </c>
      <c r="T4718" t="s">
        <v>5562</v>
      </c>
      <c r="U4718" t="s">
        <v>6359</v>
      </c>
      <c r="V4718" t="s">
        <v>6141</v>
      </c>
      <c r="X4718" t="str">
        <f>VLOOKUP(pbp!V1951, games!$B$2:$R$40, 3, FALSE)</f>
        <v>2019-11-29T01:20Z</v>
      </c>
      <c r="Y4718">
        <f>VLOOKUP(1*V4718,NFLGames!$H$11:$H$555,1,FALSE)</f>
        <v>401220307</v>
      </c>
      <c r="Z4718">
        <f>VLOOKUP($Y4718, NFLGames!$H$11:$K$555,2,FALSE)</f>
        <v>2020</v>
      </c>
      <c r="AA4718">
        <f>VLOOKUP($Y4718, NFLGames!$H$11:$K$555,3,FALSE)</f>
        <v>13</v>
      </c>
      <c r="AB4718" s="6">
        <f>IF(A4719=0, 0, AH4719-tbl_pbp[[#This Row],[Saints Win %]])</f>
        <v>6.3999999999999946E-2</v>
      </c>
      <c r="AE4718">
        <f>ABS(tbl_pbp[[#This Row],[play.homeScore]]-tbl_pbp[[#This Row],[play.awayScore]])</f>
        <v>1</v>
      </c>
      <c r="AF4718">
        <f>IF(tbl_pbp[[#This Row],[Play Saints Win % Increase]]&gt;=$AF$4,1,0)</f>
        <v>0</v>
      </c>
      <c r="AG4718" t="str">
        <f>VLOOKUP(tbl_pbp[[#This Row],[gameId]], games!$B$2:$T$40, 9, FALSE)</f>
        <v>new-orleans-saints</v>
      </c>
      <c r="AH4718" s="5">
        <f>IF(tbl_pbp[[#This Row],[AwayTeam]] &lt;&gt; "new-orleans-saints", tbl_pbp[[#This Row],[homeWinPercentage]], 1-tbl_pbp[[#This Row],[homeWinPercentage]])</f>
        <v>0.755</v>
      </c>
      <c r="AI4718" s="13">
        <f>tbl_pbp[[#This Row],[Kamara]]*tbl_pbp[[#This Row],[Impactful Play]]</f>
        <v>0</v>
      </c>
      <c r="AJ4718" s="13">
        <f>tbl_pbp[[#This Row],[Thomas]]*tbl_pbp[[#This Row],[Impactful Play]]</f>
        <v>0</v>
      </c>
      <c r="AK4718" s="13" t="str">
        <f>VLOOKUP(tbl_pbp[[#This Row],[Play Saints Win % Increase]], tbl_impact[],3,TRUE)</f>
        <v>Perfumed (5 to + 10%)</v>
      </c>
    </row>
    <row r="4719" spans="1:37">
      <c r="A4719" s="1">
        <v>79</v>
      </c>
      <c r="B4719" s="5">
        <v>0.18099999999999999</v>
      </c>
      <c r="C4719" t="s">
        <v>6360</v>
      </c>
      <c r="D4719">
        <v>0</v>
      </c>
      <c r="E4719">
        <v>0</v>
      </c>
      <c r="F4719">
        <v>2</v>
      </c>
      <c r="G4719">
        <v>6</v>
      </c>
      <c r="H4719">
        <v>14</v>
      </c>
      <c r="I4719">
        <v>3</v>
      </c>
      <c r="J4719">
        <v>11</v>
      </c>
      <c r="K4719" t="s">
        <v>29</v>
      </c>
      <c r="L4719">
        <v>3</v>
      </c>
      <c r="M4719">
        <v>11</v>
      </c>
      <c r="N4719" t="s">
        <v>6361</v>
      </c>
      <c r="O4719" t="s">
        <v>4925</v>
      </c>
      <c r="P4719" t="s">
        <v>103</v>
      </c>
      <c r="Q4719" t="s">
        <v>104</v>
      </c>
      <c r="R4719" t="s">
        <v>105</v>
      </c>
      <c r="S4719" t="s">
        <v>375</v>
      </c>
      <c r="T4719" t="s">
        <v>5438</v>
      </c>
      <c r="U4719" t="s">
        <v>6362</v>
      </c>
      <c r="V4719" t="s">
        <v>6141</v>
      </c>
      <c r="X4719" t="str">
        <f>VLOOKUP(pbp!V1952, games!$B$2:$R$40, 3, FALSE)</f>
        <v>2019-11-29T01:20Z</v>
      </c>
      <c r="Y4719">
        <f>VLOOKUP(1*V4719,NFLGames!$H$11:$H$555,1,FALSE)</f>
        <v>401220307</v>
      </c>
      <c r="Z4719">
        <f>VLOOKUP($Y4719, NFLGames!$H$11:$K$555,2,FALSE)</f>
        <v>2020</v>
      </c>
      <c r="AA4719">
        <f>VLOOKUP($Y4719, NFLGames!$H$11:$K$555,3,FALSE)</f>
        <v>13</v>
      </c>
      <c r="AB4719" s="6">
        <f>IF(A4720=0, 0, AH4720-tbl_pbp[[#This Row],[Saints Win %]])</f>
        <v>1.2000000000000011E-2</v>
      </c>
      <c r="AE4719">
        <f>ABS(tbl_pbp[[#This Row],[play.homeScore]]-tbl_pbp[[#This Row],[play.awayScore]])</f>
        <v>8</v>
      </c>
      <c r="AF4719">
        <f>IF(tbl_pbp[[#This Row],[Play Saints Win % Increase]]&gt;=$AF$4,1,0)</f>
        <v>0</v>
      </c>
      <c r="AG4719" t="str">
        <f>VLOOKUP(tbl_pbp[[#This Row],[gameId]], games!$B$2:$T$40, 9, FALSE)</f>
        <v>new-orleans-saints</v>
      </c>
      <c r="AH4719" s="5">
        <f>IF(tbl_pbp[[#This Row],[AwayTeam]] &lt;&gt; "new-orleans-saints", tbl_pbp[[#This Row],[homeWinPercentage]], 1-tbl_pbp[[#This Row],[homeWinPercentage]])</f>
        <v>0.81899999999999995</v>
      </c>
      <c r="AI4719" s="13">
        <f>tbl_pbp[[#This Row],[Kamara]]*tbl_pbp[[#This Row],[Impactful Play]]</f>
        <v>0</v>
      </c>
      <c r="AJ4719" s="13">
        <f>tbl_pbp[[#This Row],[Thomas]]*tbl_pbp[[#This Row],[Impactful Play]]</f>
        <v>0</v>
      </c>
      <c r="AK4719" s="13" t="str">
        <f>VLOOKUP(tbl_pbp[[#This Row],[Play Saints Win % Increase]], tbl_impact[],3,TRUE)</f>
        <v>Scented (0 to +5%)</v>
      </c>
    </row>
    <row r="4720" spans="1:37">
      <c r="A4720" s="1">
        <v>80</v>
      </c>
      <c r="B4720" s="5">
        <v>0.16900000000000001</v>
      </c>
      <c r="C4720" t="s">
        <v>6363</v>
      </c>
      <c r="D4720">
        <v>0</v>
      </c>
      <c r="E4720">
        <v>0</v>
      </c>
      <c r="F4720">
        <v>2</v>
      </c>
      <c r="G4720">
        <v>6</v>
      </c>
      <c r="H4720">
        <v>14</v>
      </c>
      <c r="I4720">
        <v>0</v>
      </c>
      <c r="J4720">
        <v>65</v>
      </c>
      <c r="K4720" t="s">
        <v>29</v>
      </c>
      <c r="L4720">
        <v>0</v>
      </c>
      <c r="M4720">
        <v>65</v>
      </c>
      <c r="N4720" t="s">
        <v>288</v>
      </c>
      <c r="O4720" t="s">
        <v>4925</v>
      </c>
      <c r="P4720" t="s">
        <v>25</v>
      </c>
      <c r="Q4720" t="s">
        <v>26</v>
      </c>
      <c r="R4720" t="s">
        <v>27</v>
      </c>
      <c r="V4720" t="s">
        <v>6141</v>
      </c>
      <c r="X4720" t="str">
        <f>VLOOKUP(pbp!V1953, games!$B$2:$R$40, 3, FALSE)</f>
        <v>2019-11-29T01:20Z</v>
      </c>
      <c r="Y4720">
        <f>VLOOKUP(1*V4720,NFLGames!$H$11:$H$555,1,FALSE)</f>
        <v>401220307</v>
      </c>
      <c r="Z4720">
        <f>VLOOKUP($Y4720, NFLGames!$H$11:$K$555,2,FALSE)</f>
        <v>2020</v>
      </c>
      <c r="AA4720">
        <f>VLOOKUP($Y4720, NFLGames!$H$11:$K$555,3,FALSE)</f>
        <v>13</v>
      </c>
      <c r="AB4720" s="6">
        <f>IF(A4721=0, 0, AH4721-tbl_pbp[[#This Row],[Saints Win %]])</f>
        <v>0</v>
      </c>
      <c r="AE4720">
        <f>ABS(tbl_pbp[[#This Row],[play.homeScore]]-tbl_pbp[[#This Row],[play.awayScore]])</f>
        <v>8</v>
      </c>
      <c r="AF4720">
        <f>IF(tbl_pbp[[#This Row],[Play Saints Win % Increase]]&gt;=$AF$4,1,0)</f>
        <v>0</v>
      </c>
      <c r="AG4720" t="str">
        <f>VLOOKUP(tbl_pbp[[#This Row],[gameId]], games!$B$2:$T$40, 9, FALSE)</f>
        <v>new-orleans-saints</v>
      </c>
      <c r="AH4720" s="5">
        <f>IF(tbl_pbp[[#This Row],[AwayTeam]] &lt;&gt; "new-orleans-saints", tbl_pbp[[#This Row],[homeWinPercentage]], 1-tbl_pbp[[#This Row],[homeWinPercentage]])</f>
        <v>0.83099999999999996</v>
      </c>
      <c r="AI4720" s="13">
        <f>tbl_pbp[[#This Row],[Kamara]]*tbl_pbp[[#This Row],[Impactful Play]]</f>
        <v>0</v>
      </c>
      <c r="AJ4720" s="13">
        <f>tbl_pbp[[#This Row],[Thomas]]*tbl_pbp[[#This Row],[Impactful Play]]</f>
        <v>0</v>
      </c>
      <c r="AK4720" s="13" t="str">
        <f>VLOOKUP(tbl_pbp[[#This Row],[Play Saints Win % Increase]], tbl_impact[],3,TRUE)</f>
        <v>Scented (0 to +5%)</v>
      </c>
    </row>
    <row r="4721" spans="1:37">
      <c r="A4721" s="1">
        <v>81</v>
      </c>
      <c r="B4721" s="5">
        <v>0.16900000000000001</v>
      </c>
      <c r="C4721" t="s">
        <v>6364</v>
      </c>
      <c r="D4721">
        <v>0</v>
      </c>
      <c r="E4721">
        <v>0</v>
      </c>
      <c r="F4721">
        <v>2</v>
      </c>
      <c r="G4721">
        <v>6</v>
      </c>
      <c r="H4721">
        <v>14</v>
      </c>
      <c r="I4721">
        <v>10</v>
      </c>
      <c r="J4721">
        <v>25</v>
      </c>
      <c r="K4721" t="s">
        <v>5211</v>
      </c>
      <c r="L4721">
        <v>1</v>
      </c>
      <c r="M4721">
        <v>75</v>
      </c>
      <c r="N4721" t="s">
        <v>6365</v>
      </c>
      <c r="O4721" t="s">
        <v>4925</v>
      </c>
      <c r="P4721" t="s">
        <v>22</v>
      </c>
      <c r="Q4721" t="s">
        <v>37</v>
      </c>
      <c r="S4721" t="s">
        <v>33</v>
      </c>
      <c r="T4721" t="s">
        <v>5213</v>
      </c>
      <c r="U4721" t="s">
        <v>5214</v>
      </c>
      <c r="V4721" t="s">
        <v>6141</v>
      </c>
      <c r="X4721" t="str">
        <f>VLOOKUP(pbp!V1954, games!$B$2:$R$40, 3, FALSE)</f>
        <v>2019-11-29T01:20Z</v>
      </c>
      <c r="Y4721">
        <f>VLOOKUP(1*V4721,NFLGames!$H$11:$H$555,1,FALSE)</f>
        <v>401220307</v>
      </c>
      <c r="Z4721">
        <f>VLOOKUP($Y4721, NFLGames!$H$11:$K$555,2,FALSE)</f>
        <v>2020</v>
      </c>
      <c r="AA4721">
        <f>VLOOKUP($Y4721, NFLGames!$H$11:$K$555,3,FALSE)</f>
        <v>13</v>
      </c>
      <c r="AB4721" s="6">
        <f>IF(A4722=0, 0, AH4722-tbl_pbp[[#This Row],[Saints Win %]])</f>
        <v>-2.8000000000000025E-2</v>
      </c>
      <c r="AE4721">
        <f>ABS(tbl_pbp[[#This Row],[play.homeScore]]-tbl_pbp[[#This Row],[play.awayScore]])</f>
        <v>8</v>
      </c>
      <c r="AF4721">
        <f>IF(tbl_pbp[[#This Row],[Play Saints Win % Increase]]&gt;=$AF$4,1,0)</f>
        <v>0</v>
      </c>
      <c r="AG4721" t="str">
        <f>VLOOKUP(tbl_pbp[[#This Row],[gameId]], games!$B$2:$T$40, 9, FALSE)</f>
        <v>new-orleans-saints</v>
      </c>
      <c r="AH4721" s="5">
        <f>IF(tbl_pbp[[#This Row],[AwayTeam]] &lt;&gt; "new-orleans-saints", tbl_pbp[[#This Row],[homeWinPercentage]], 1-tbl_pbp[[#This Row],[homeWinPercentage]])</f>
        <v>0.83099999999999996</v>
      </c>
      <c r="AI4721" s="13">
        <f>tbl_pbp[[#This Row],[Kamara]]*tbl_pbp[[#This Row],[Impactful Play]]</f>
        <v>0</v>
      </c>
      <c r="AJ4721" s="13">
        <f>tbl_pbp[[#This Row],[Thomas]]*tbl_pbp[[#This Row],[Impactful Play]]</f>
        <v>0</v>
      </c>
      <c r="AK4721" s="13" t="str">
        <f>VLOOKUP(tbl_pbp[[#This Row],[Play Saints Win % Increase]], tbl_impact[],3,TRUE)</f>
        <v>Bad (0 to -5%)</v>
      </c>
    </row>
    <row r="4722" spans="1:37">
      <c r="A4722" s="1">
        <v>82</v>
      </c>
      <c r="B4722" s="5">
        <v>0.19700000000000001</v>
      </c>
      <c r="C4722" t="s">
        <v>6366</v>
      </c>
      <c r="D4722">
        <v>0</v>
      </c>
      <c r="E4722">
        <v>0</v>
      </c>
      <c r="F4722">
        <v>2</v>
      </c>
      <c r="G4722">
        <v>6</v>
      </c>
      <c r="H4722">
        <v>14</v>
      </c>
      <c r="I4722">
        <v>10</v>
      </c>
      <c r="J4722">
        <v>25</v>
      </c>
      <c r="K4722" t="s">
        <v>5211</v>
      </c>
      <c r="L4722">
        <v>2</v>
      </c>
      <c r="M4722">
        <v>75</v>
      </c>
      <c r="N4722" t="s">
        <v>6367</v>
      </c>
      <c r="O4722" t="s">
        <v>2590</v>
      </c>
      <c r="P4722" t="s">
        <v>30</v>
      </c>
      <c r="Q4722" t="s">
        <v>31</v>
      </c>
      <c r="R4722" t="s">
        <v>32</v>
      </c>
      <c r="S4722" t="s">
        <v>120</v>
      </c>
      <c r="T4722" t="s">
        <v>5213</v>
      </c>
      <c r="U4722" t="s">
        <v>5313</v>
      </c>
      <c r="V4722" t="s">
        <v>6141</v>
      </c>
      <c r="X4722" t="str">
        <f>VLOOKUP(pbp!V1955, games!$B$2:$R$40, 3, FALSE)</f>
        <v>2019-11-29T01:20Z</v>
      </c>
      <c r="Y4722">
        <f>VLOOKUP(1*V4722,NFLGames!$H$11:$H$555,1,FALSE)</f>
        <v>401220307</v>
      </c>
      <c r="Z4722">
        <f>VLOOKUP($Y4722, NFLGames!$H$11:$K$555,2,FALSE)</f>
        <v>2020</v>
      </c>
      <c r="AA4722">
        <f>VLOOKUP($Y4722, NFLGames!$H$11:$K$555,3,FALSE)</f>
        <v>13</v>
      </c>
      <c r="AB4722" s="6">
        <f>IF(A4723=0, 0, AH4723-tbl_pbp[[#This Row],[Saints Win %]])</f>
        <v>-6.9999999999998952E-3</v>
      </c>
      <c r="AE4722">
        <f>ABS(tbl_pbp[[#This Row],[play.homeScore]]-tbl_pbp[[#This Row],[play.awayScore]])</f>
        <v>8</v>
      </c>
      <c r="AF4722">
        <f>IF(tbl_pbp[[#This Row],[Play Saints Win % Increase]]&gt;=$AF$4,1,0)</f>
        <v>0</v>
      </c>
      <c r="AG4722" t="str">
        <f>VLOOKUP(tbl_pbp[[#This Row],[gameId]], games!$B$2:$T$40, 9, FALSE)</f>
        <v>new-orleans-saints</v>
      </c>
      <c r="AH4722" s="5">
        <f>IF(tbl_pbp[[#This Row],[AwayTeam]] &lt;&gt; "new-orleans-saints", tbl_pbp[[#This Row],[homeWinPercentage]], 1-tbl_pbp[[#This Row],[homeWinPercentage]])</f>
        <v>0.80299999999999994</v>
      </c>
      <c r="AI4722" s="13">
        <f>tbl_pbp[[#This Row],[Kamara]]*tbl_pbp[[#This Row],[Impactful Play]]</f>
        <v>0</v>
      </c>
      <c r="AJ4722" s="13">
        <f>tbl_pbp[[#This Row],[Thomas]]*tbl_pbp[[#This Row],[Impactful Play]]</f>
        <v>0</v>
      </c>
      <c r="AK4722" s="13" t="str">
        <f>VLOOKUP(tbl_pbp[[#This Row],[Play Saints Win % Increase]], tbl_impact[],3,TRUE)</f>
        <v>Bad (0 to -5%)</v>
      </c>
    </row>
    <row r="4723" spans="1:37">
      <c r="A4723" s="1">
        <v>83</v>
      </c>
      <c r="B4723" s="5">
        <v>0.20399999999999999</v>
      </c>
      <c r="C4723" t="s">
        <v>6368</v>
      </c>
      <c r="D4723">
        <v>0</v>
      </c>
      <c r="E4723">
        <v>0</v>
      </c>
      <c r="F4723">
        <v>2</v>
      </c>
      <c r="G4723">
        <v>6</v>
      </c>
      <c r="H4723">
        <v>14</v>
      </c>
      <c r="I4723">
        <v>1</v>
      </c>
      <c r="J4723">
        <v>34</v>
      </c>
      <c r="K4723" t="s">
        <v>5211</v>
      </c>
      <c r="L4723">
        <v>3</v>
      </c>
      <c r="M4723">
        <v>66</v>
      </c>
      <c r="N4723" t="s">
        <v>6369</v>
      </c>
      <c r="O4723" t="s">
        <v>1322</v>
      </c>
      <c r="P4723" t="s">
        <v>124</v>
      </c>
      <c r="Q4723" t="s">
        <v>125</v>
      </c>
      <c r="R4723" t="s">
        <v>126</v>
      </c>
      <c r="V4723" t="s">
        <v>6141</v>
      </c>
      <c r="X4723" t="str">
        <f>VLOOKUP(pbp!V1956, games!$B$2:$R$40, 3, FALSE)</f>
        <v>2019-11-29T01:20Z</v>
      </c>
      <c r="Y4723">
        <f>VLOOKUP(1*V4723,NFLGames!$H$11:$H$555,1,FALSE)</f>
        <v>401220307</v>
      </c>
      <c r="Z4723">
        <f>VLOOKUP($Y4723, NFLGames!$H$11:$K$555,2,FALSE)</f>
        <v>2020</v>
      </c>
      <c r="AA4723">
        <f>VLOOKUP($Y4723, NFLGames!$H$11:$K$555,3,FALSE)</f>
        <v>13</v>
      </c>
      <c r="AB4723" s="6">
        <f>IF(A4724=0, 0, AH4724-tbl_pbp[[#This Row],[Saints Win %]])</f>
        <v>-5.0000000000000044E-3</v>
      </c>
      <c r="AE4723">
        <f>ABS(tbl_pbp[[#This Row],[play.homeScore]]-tbl_pbp[[#This Row],[play.awayScore]])</f>
        <v>8</v>
      </c>
      <c r="AF4723">
        <f>IF(tbl_pbp[[#This Row],[Play Saints Win % Increase]]&gt;=$AF$4,1,0)</f>
        <v>0</v>
      </c>
      <c r="AG4723" t="str">
        <f>VLOOKUP(tbl_pbp[[#This Row],[gameId]], games!$B$2:$T$40, 9, FALSE)</f>
        <v>new-orleans-saints</v>
      </c>
      <c r="AH4723" s="5">
        <f>IF(tbl_pbp[[#This Row],[AwayTeam]] &lt;&gt; "new-orleans-saints", tbl_pbp[[#This Row],[homeWinPercentage]], 1-tbl_pbp[[#This Row],[homeWinPercentage]])</f>
        <v>0.79600000000000004</v>
      </c>
      <c r="AI4723" s="13">
        <f>tbl_pbp[[#This Row],[Kamara]]*tbl_pbp[[#This Row],[Impactful Play]]</f>
        <v>0</v>
      </c>
      <c r="AJ4723" s="13">
        <f>tbl_pbp[[#This Row],[Thomas]]*tbl_pbp[[#This Row],[Impactful Play]]</f>
        <v>0</v>
      </c>
      <c r="AK4723" s="13" t="str">
        <f>VLOOKUP(tbl_pbp[[#This Row],[Play Saints Win % Increase]], tbl_impact[],3,TRUE)</f>
        <v>Bad (0 to -5%)</v>
      </c>
    </row>
    <row r="4724" spans="1:37">
      <c r="A4724" s="1">
        <v>84</v>
      </c>
      <c r="B4724" s="5">
        <v>0.20899999999999999</v>
      </c>
      <c r="C4724" t="s">
        <v>6370</v>
      </c>
      <c r="D4724">
        <v>0</v>
      </c>
      <c r="E4724">
        <v>0</v>
      </c>
      <c r="F4724">
        <v>2</v>
      </c>
      <c r="G4724">
        <v>6</v>
      </c>
      <c r="H4724">
        <v>14</v>
      </c>
      <c r="I4724">
        <v>1</v>
      </c>
      <c r="J4724">
        <v>34</v>
      </c>
      <c r="K4724" t="s">
        <v>5211</v>
      </c>
      <c r="L4724">
        <v>3</v>
      </c>
      <c r="M4724">
        <v>66</v>
      </c>
      <c r="N4724" t="s">
        <v>6371</v>
      </c>
      <c r="O4724" t="s">
        <v>823</v>
      </c>
      <c r="P4724" t="s">
        <v>30</v>
      </c>
      <c r="Q4724" t="s">
        <v>31</v>
      </c>
      <c r="R4724" t="s">
        <v>32</v>
      </c>
      <c r="S4724" t="s">
        <v>54</v>
      </c>
      <c r="T4724" t="s">
        <v>5584</v>
      </c>
      <c r="U4724" t="s">
        <v>6372</v>
      </c>
      <c r="V4724" t="s">
        <v>6141</v>
      </c>
      <c r="X4724" t="str">
        <f>VLOOKUP(pbp!V1957, games!$B$2:$R$40, 3, FALSE)</f>
        <v>2019-11-29T01:20Z</v>
      </c>
      <c r="Y4724">
        <f>VLOOKUP(1*V4724,NFLGames!$H$11:$H$555,1,FALSE)</f>
        <v>401220307</v>
      </c>
      <c r="Z4724">
        <f>VLOOKUP($Y4724, NFLGames!$H$11:$K$555,2,FALSE)</f>
        <v>2020</v>
      </c>
      <c r="AA4724">
        <f>VLOOKUP($Y4724, NFLGames!$H$11:$K$555,3,FALSE)</f>
        <v>13</v>
      </c>
      <c r="AB4724" s="6">
        <f>IF(A4725=0, 0, AH4725-tbl_pbp[[#This Row],[Saints Win %]])</f>
        <v>-5.600000000000005E-2</v>
      </c>
      <c r="AE4724">
        <f>ABS(tbl_pbp[[#This Row],[play.homeScore]]-tbl_pbp[[#This Row],[play.awayScore]])</f>
        <v>8</v>
      </c>
      <c r="AF4724">
        <f>IF(tbl_pbp[[#This Row],[Play Saints Win % Increase]]&gt;=$AF$4,1,0)</f>
        <v>0</v>
      </c>
      <c r="AG4724" t="str">
        <f>VLOOKUP(tbl_pbp[[#This Row],[gameId]], games!$B$2:$T$40, 9, FALSE)</f>
        <v>new-orleans-saints</v>
      </c>
      <c r="AH4724" s="5">
        <f>IF(tbl_pbp[[#This Row],[AwayTeam]] &lt;&gt; "new-orleans-saints", tbl_pbp[[#This Row],[homeWinPercentage]], 1-tbl_pbp[[#This Row],[homeWinPercentage]])</f>
        <v>0.79100000000000004</v>
      </c>
      <c r="AI4724" s="13">
        <f>tbl_pbp[[#This Row],[Kamara]]*tbl_pbp[[#This Row],[Impactful Play]]</f>
        <v>0</v>
      </c>
      <c r="AJ4724" s="13">
        <f>tbl_pbp[[#This Row],[Thomas]]*tbl_pbp[[#This Row],[Impactful Play]]</f>
        <v>0</v>
      </c>
      <c r="AK4724" s="13" t="str">
        <f>VLOOKUP(tbl_pbp[[#This Row],[Play Saints Win % Increase]], tbl_impact[],3,TRUE)</f>
        <v>Smelly (worse than-5% -&gt; -10%)</v>
      </c>
    </row>
    <row r="4725" spans="1:37">
      <c r="A4725" s="1">
        <v>85</v>
      </c>
      <c r="B4725" s="5">
        <v>0.26500000000000001</v>
      </c>
      <c r="C4725" t="s">
        <v>6373</v>
      </c>
      <c r="D4725">
        <v>0</v>
      </c>
      <c r="E4725">
        <v>0</v>
      </c>
      <c r="F4725">
        <v>2</v>
      </c>
      <c r="G4725">
        <v>6</v>
      </c>
      <c r="H4725">
        <v>14</v>
      </c>
      <c r="I4725">
        <v>10</v>
      </c>
      <c r="J4725">
        <v>41</v>
      </c>
      <c r="K4725" t="s">
        <v>5211</v>
      </c>
      <c r="L4725">
        <v>1</v>
      </c>
      <c r="M4725">
        <v>59</v>
      </c>
      <c r="N4725" t="s">
        <v>6374</v>
      </c>
      <c r="O4725" t="s">
        <v>3954</v>
      </c>
      <c r="P4725" t="s">
        <v>30</v>
      </c>
      <c r="Q4725" t="s">
        <v>31</v>
      </c>
      <c r="R4725" t="s">
        <v>32</v>
      </c>
      <c r="S4725" t="s">
        <v>33</v>
      </c>
      <c r="T4725" t="s">
        <v>5276</v>
      </c>
      <c r="U4725" t="s">
        <v>5277</v>
      </c>
      <c r="V4725" t="s">
        <v>6141</v>
      </c>
      <c r="X4725" t="str">
        <f>VLOOKUP(pbp!V1958, games!$B$2:$R$40, 3, FALSE)</f>
        <v>2019-11-29T01:20Z</v>
      </c>
      <c r="Y4725">
        <f>VLOOKUP(1*V4725,NFLGames!$H$11:$H$555,1,FALSE)</f>
        <v>401220307</v>
      </c>
      <c r="Z4725">
        <f>VLOOKUP($Y4725, NFLGames!$H$11:$K$555,2,FALSE)</f>
        <v>2020</v>
      </c>
      <c r="AA4725">
        <f>VLOOKUP($Y4725, NFLGames!$H$11:$K$555,3,FALSE)</f>
        <v>13</v>
      </c>
      <c r="AB4725" s="6">
        <f>IF(A4726=0, 0, AH4726-tbl_pbp[[#This Row],[Saints Win %]])</f>
        <v>1.2000000000000011E-2</v>
      </c>
      <c r="AE4725">
        <f>ABS(tbl_pbp[[#This Row],[play.homeScore]]-tbl_pbp[[#This Row],[play.awayScore]])</f>
        <v>8</v>
      </c>
      <c r="AF4725">
        <f>IF(tbl_pbp[[#This Row],[Play Saints Win % Increase]]&gt;=$AF$4,1,0)</f>
        <v>0</v>
      </c>
      <c r="AG4725" t="str">
        <f>VLOOKUP(tbl_pbp[[#This Row],[gameId]], games!$B$2:$T$40, 9, FALSE)</f>
        <v>new-orleans-saints</v>
      </c>
      <c r="AH4725" s="5">
        <f>IF(tbl_pbp[[#This Row],[AwayTeam]] &lt;&gt; "new-orleans-saints", tbl_pbp[[#This Row],[homeWinPercentage]], 1-tbl_pbp[[#This Row],[homeWinPercentage]])</f>
        <v>0.73499999999999999</v>
      </c>
      <c r="AI4725" s="13">
        <f>tbl_pbp[[#This Row],[Kamara]]*tbl_pbp[[#This Row],[Impactful Play]]</f>
        <v>0</v>
      </c>
      <c r="AJ4725" s="13">
        <f>tbl_pbp[[#This Row],[Thomas]]*tbl_pbp[[#This Row],[Impactful Play]]</f>
        <v>0</v>
      </c>
      <c r="AK4725" s="13" t="str">
        <f>VLOOKUP(tbl_pbp[[#This Row],[Play Saints Win % Increase]], tbl_impact[],3,TRUE)</f>
        <v>Scented (0 to +5%)</v>
      </c>
    </row>
    <row r="4726" spans="1:37">
      <c r="A4726" s="1">
        <v>86</v>
      </c>
      <c r="B4726" s="5">
        <v>0.253</v>
      </c>
      <c r="C4726" t="s">
        <v>6375</v>
      </c>
      <c r="D4726">
        <v>0</v>
      </c>
      <c r="E4726">
        <v>0</v>
      </c>
      <c r="F4726">
        <v>2</v>
      </c>
      <c r="G4726">
        <v>6</v>
      </c>
      <c r="H4726">
        <v>14</v>
      </c>
      <c r="I4726">
        <v>10</v>
      </c>
      <c r="J4726">
        <v>72</v>
      </c>
      <c r="K4726" t="s">
        <v>5211</v>
      </c>
      <c r="L4726">
        <v>1</v>
      </c>
      <c r="M4726">
        <v>28</v>
      </c>
      <c r="N4726" t="s">
        <v>6376</v>
      </c>
      <c r="O4726" t="s">
        <v>1461</v>
      </c>
      <c r="P4726" t="s">
        <v>94</v>
      </c>
      <c r="Q4726" t="s">
        <v>95</v>
      </c>
      <c r="R4726" t="s">
        <v>96</v>
      </c>
      <c r="S4726" t="s">
        <v>33</v>
      </c>
      <c r="T4726" t="s">
        <v>1005</v>
      </c>
      <c r="U4726" t="s">
        <v>5784</v>
      </c>
      <c r="V4726" t="s">
        <v>6141</v>
      </c>
      <c r="X4726" t="str">
        <f>VLOOKUP(pbp!V1959, games!$B$2:$R$40, 3, FALSE)</f>
        <v>2019-11-29T01:20Z</v>
      </c>
      <c r="Y4726">
        <f>VLOOKUP(1*V4726,NFLGames!$H$11:$H$555,1,FALSE)</f>
        <v>401220307</v>
      </c>
      <c r="Z4726">
        <f>VLOOKUP($Y4726, NFLGames!$H$11:$K$555,2,FALSE)</f>
        <v>2020</v>
      </c>
      <c r="AA4726">
        <f>VLOOKUP($Y4726, NFLGames!$H$11:$K$555,3,FALSE)</f>
        <v>13</v>
      </c>
      <c r="AB4726" s="6">
        <f>IF(A4727=0, 0, AH4727-tbl_pbp[[#This Row],[Saints Win %]])</f>
        <v>3.9000000000000035E-2</v>
      </c>
      <c r="AE4726">
        <f>ABS(tbl_pbp[[#This Row],[play.homeScore]]-tbl_pbp[[#This Row],[play.awayScore]])</f>
        <v>8</v>
      </c>
      <c r="AF4726">
        <f>IF(tbl_pbp[[#This Row],[Play Saints Win % Increase]]&gt;=$AF$4,1,0)</f>
        <v>0</v>
      </c>
      <c r="AG4726" t="str">
        <f>VLOOKUP(tbl_pbp[[#This Row],[gameId]], games!$B$2:$T$40, 9, FALSE)</f>
        <v>new-orleans-saints</v>
      </c>
      <c r="AH4726" s="5">
        <f>IF(tbl_pbp[[#This Row],[AwayTeam]] &lt;&gt; "new-orleans-saints", tbl_pbp[[#This Row],[homeWinPercentage]], 1-tbl_pbp[[#This Row],[homeWinPercentage]])</f>
        <v>0.747</v>
      </c>
      <c r="AI4726" s="13">
        <f>tbl_pbp[[#This Row],[Kamara]]*tbl_pbp[[#This Row],[Impactful Play]]</f>
        <v>0</v>
      </c>
      <c r="AJ4726" s="13">
        <f>tbl_pbp[[#This Row],[Thomas]]*tbl_pbp[[#This Row],[Impactful Play]]</f>
        <v>0</v>
      </c>
      <c r="AK4726" s="13" t="str">
        <f>VLOOKUP(tbl_pbp[[#This Row],[Play Saints Win % Increase]], tbl_impact[],3,TRUE)</f>
        <v>Scented (0 to +5%)</v>
      </c>
    </row>
    <row r="4727" spans="1:37">
      <c r="A4727" s="1">
        <v>87</v>
      </c>
      <c r="B4727" s="5">
        <v>0.214</v>
      </c>
      <c r="C4727" t="s">
        <v>6377</v>
      </c>
      <c r="D4727">
        <v>0</v>
      </c>
      <c r="E4727">
        <v>0</v>
      </c>
      <c r="F4727">
        <v>2</v>
      </c>
      <c r="G4727">
        <v>6</v>
      </c>
      <c r="H4727">
        <v>14</v>
      </c>
      <c r="I4727">
        <v>19</v>
      </c>
      <c r="J4727">
        <v>66</v>
      </c>
      <c r="K4727" t="s">
        <v>5211</v>
      </c>
      <c r="L4727">
        <v>2</v>
      </c>
      <c r="M4727">
        <v>34</v>
      </c>
      <c r="N4727" t="s">
        <v>6378</v>
      </c>
      <c r="O4727" t="s">
        <v>1461</v>
      </c>
      <c r="P4727" t="s">
        <v>124</v>
      </c>
      <c r="Q4727" t="s">
        <v>125</v>
      </c>
      <c r="R4727" t="s">
        <v>126</v>
      </c>
      <c r="V4727" t="s">
        <v>6141</v>
      </c>
      <c r="X4727" t="str">
        <f>VLOOKUP(pbp!V1960, games!$B$2:$R$40, 3, FALSE)</f>
        <v>2019-11-29T01:20Z</v>
      </c>
      <c r="Y4727">
        <f>VLOOKUP(1*V4727,NFLGames!$H$11:$H$555,1,FALSE)</f>
        <v>401220307</v>
      </c>
      <c r="Z4727">
        <f>VLOOKUP($Y4727, NFLGames!$H$11:$K$555,2,FALSE)</f>
        <v>2020</v>
      </c>
      <c r="AA4727">
        <f>VLOOKUP($Y4727, NFLGames!$H$11:$K$555,3,FALSE)</f>
        <v>13</v>
      </c>
      <c r="AB4727" s="6">
        <f>IF(A4728=0, 0, AH4728-tbl_pbp[[#This Row],[Saints Win %]])</f>
        <v>-3.0000000000000027E-3</v>
      </c>
      <c r="AE4727">
        <f>ABS(tbl_pbp[[#This Row],[play.homeScore]]-tbl_pbp[[#This Row],[play.awayScore]])</f>
        <v>8</v>
      </c>
      <c r="AF4727">
        <f>IF(tbl_pbp[[#This Row],[Play Saints Win % Increase]]&gt;=$AF$4,1,0)</f>
        <v>0</v>
      </c>
      <c r="AG4727" t="str">
        <f>VLOOKUP(tbl_pbp[[#This Row],[gameId]], games!$B$2:$T$40, 9, FALSE)</f>
        <v>new-orleans-saints</v>
      </c>
      <c r="AH4727" s="5">
        <f>IF(tbl_pbp[[#This Row],[AwayTeam]] &lt;&gt; "new-orleans-saints", tbl_pbp[[#This Row],[homeWinPercentage]], 1-tbl_pbp[[#This Row],[homeWinPercentage]])</f>
        <v>0.78600000000000003</v>
      </c>
      <c r="AI4727" s="13">
        <f>tbl_pbp[[#This Row],[Kamara]]*tbl_pbp[[#This Row],[Impactful Play]]</f>
        <v>0</v>
      </c>
      <c r="AJ4727" s="13">
        <f>tbl_pbp[[#This Row],[Thomas]]*tbl_pbp[[#This Row],[Impactful Play]]</f>
        <v>0</v>
      </c>
      <c r="AK4727" s="13" t="str">
        <f>VLOOKUP(tbl_pbp[[#This Row],[Play Saints Win % Increase]], tbl_impact[],3,TRUE)</f>
        <v>Bad (0 to -5%)</v>
      </c>
    </row>
    <row r="4728" spans="1:37">
      <c r="A4728" s="1">
        <v>88</v>
      </c>
      <c r="B4728" s="5">
        <v>0.217</v>
      </c>
      <c r="C4728" t="s">
        <v>6379</v>
      </c>
      <c r="D4728">
        <v>0</v>
      </c>
      <c r="E4728">
        <v>0</v>
      </c>
      <c r="F4728">
        <v>2</v>
      </c>
      <c r="G4728">
        <v>6</v>
      </c>
      <c r="H4728">
        <v>14</v>
      </c>
      <c r="I4728">
        <v>10</v>
      </c>
      <c r="J4728">
        <v>75</v>
      </c>
      <c r="K4728" t="s">
        <v>5211</v>
      </c>
      <c r="L4728">
        <v>1</v>
      </c>
      <c r="M4728">
        <v>25</v>
      </c>
      <c r="N4728" t="s">
        <v>6380</v>
      </c>
      <c r="O4728" t="s">
        <v>503</v>
      </c>
      <c r="P4728" t="s">
        <v>167</v>
      </c>
      <c r="Q4728" t="s">
        <v>168</v>
      </c>
      <c r="S4728" t="s">
        <v>33</v>
      </c>
      <c r="T4728" t="s">
        <v>34</v>
      </c>
      <c r="U4728" t="s">
        <v>35</v>
      </c>
      <c r="V4728" t="s">
        <v>6141</v>
      </c>
      <c r="X4728" t="str">
        <f>VLOOKUP(pbp!V1961, games!$B$2:$R$40, 3, FALSE)</f>
        <v>2019-11-29T01:20Z</v>
      </c>
      <c r="Y4728">
        <f>VLOOKUP(1*V4728,NFLGames!$H$11:$H$555,1,FALSE)</f>
        <v>401220307</v>
      </c>
      <c r="Z4728">
        <f>VLOOKUP($Y4728, NFLGames!$H$11:$K$555,2,FALSE)</f>
        <v>2020</v>
      </c>
      <c r="AA4728">
        <f>VLOOKUP($Y4728, NFLGames!$H$11:$K$555,3,FALSE)</f>
        <v>13</v>
      </c>
      <c r="AB4728" s="6">
        <f>IF(A4729=0, 0, AH4729-tbl_pbp[[#This Row],[Saints Win %]])</f>
        <v>-2.0000000000000018E-2</v>
      </c>
      <c r="AE4728">
        <f>ABS(tbl_pbp[[#This Row],[play.homeScore]]-tbl_pbp[[#This Row],[play.awayScore]])</f>
        <v>8</v>
      </c>
      <c r="AF4728">
        <f>IF(tbl_pbp[[#This Row],[Play Saints Win % Increase]]&gt;=$AF$4,1,0)</f>
        <v>0</v>
      </c>
      <c r="AG4728" t="str">
        <f>VLOOKUP(tbl_pbp[[#This Row],[gameId]], games!$B$2:$T$40, 9, FALSE)</f>
        <v>new-orleans-saints</v>
      </c>
      <c r="AH4728" s="5">
        <f>IF(tbl_pbp[[#This Row],[AwayTeam]] &lt;&gt; "new-orleans-saints", tbl_pbp[[#This Row],[homeWinPercentage]], 1-tbl_pbp[[#This Row],[homeWinPercentage]])</f>
        <v>0.78300000000000003</v>
      </c>
      <c r="AI4728" s="13">
        <f>tbl_pbp[[#This Row],[Kamara]]*tbl_pbp[[#This Row],[Impactful Play]]</f>
        <v>0</v>
      </c>
      <c r="AJ4728" s="13">
        <f>tbl_pbp[[#This Row],[Thomas]]*tbl_pbp[[#This Row],[Impactful Play]]</f>
        <v>0</v>
      </c>
      <c r="AK4728" s="13" t="str">
        <f>VLOOKUP(tbl_pbp[[#This Row],[Play Saints Win % Increase]], tbl_impact[],3,TRUE)</f>
        <v>Bad (0 to -5%)</v>
      </c>
    </row>
    <row r="4729" spans="1:37">
      <c r="A4729" s="1">
        <v>89</v>
      </c>
      <c r="B4729" s="5">
        <v>0.23699999999999999</v>
      </c>
      <c r="C4729" t="s">
        <v>6381</v>
      </c>
      <c r="D4729">
        <v>0</v>
      </c>
      <c r="E4729">
        <v>0</v>
      </c>
      <c r="F4729">
        <v>2</v>
      </c>
      <c r="G4729">
        <v>6</v>
      </c>
      <c r="H4729">
        <v>14</v>
      </c>
      <c r="I4729">
        <v>19</v>
      </c>
      <c r="J4729">
        <v>66</v>
      </c>
      <c r="K4729" t="s">
        <v>5211</v>
      </c>
      <c r="L4729">
        <v>2</v>
      </c>
      <c r="M4729">
        <v>34</v>
      </c>
      <c r="N4729" t="s">
        <v>6382</v>
      </c>
      <c r="O4729" t="s">
        <v>1470</v>
      </c>
      <c r="P4729" t="s">
        <v>30</v>
      </c>
      <c r="Q4729" t="s">
        <v>31</v>
      </c>
      <c r="R4729" t="s">
        <v>32</v>
      </c>
      <c r="S4729" t="s">
        <v>2926</v>
      </c>
      <c r="T4729" t="s">
        <v>127</v>
      </c>
      <c r="U4729" t="s">
        <v>6383</v>
      </c>
      <c r="V4729" t="s">
        <v>6141</v>
      </c>
      <c r="X4729" t="str">
        <f>VLOOKUP(pbp!V1962, games!$B$2:$R$40, 3, FALSE)</f>
        <v>2019-11-29T01:20Z</v>
      </c>
      <c r="Y4729">
        <f>VLOOKUP(1*V4729,NFLGames!$H$11:$H$555,1,FALSE)</f>
        <v>401220307</v>
      </c>
      <c r="Z4729">
        <f>VLOOKUP($Y4729, NFLGames!$H$11:$K$555,2,FALSE)</f>
        <v>2020</v>
      </c>
      <c r="AA4729">
        <f>VLOOKUP($Y4729, NFLGames!$H$11:$K$555,3,FALSE)</f>
        <v>13</v>
      </c>
      <c r="AB4729" s="6">
        <f>IF(A4730=0, 0, AH4730-tbl_pbp[[#This Row],[Saints Win %]])</f>
        <v>3.0000000000000027E-3</v>
      </c>
      <c r="AE4729">
        <f>ABS(tbl_pbp[[#This Row],[play.homeScore]]-tbl_pbp[[#This Row],[play.awayScore]])</f>
        <v>8</v>
      </c>
      <c r="AF4729">
        <f>IF(tbl_pbp[[#This Row],[Play Saints Win % Increase]]&gt;=$AF$4,1,0)</f>
        <v>0</v>
      </c>
      <c r="AG4729" t="str">
        <f>VLOOKUP(tbl_pbp[[#This Row],[gameId]], games!$B$2:$T$40, 9, FALSE)</f>
        <v>new-orleans-saints</v>
      </c>
      <c r="AH4729" s="5">
        <f>IF(tbl_pbp[[#This Row],[AwayTeam]] &lt;&gt; "new-orleans-saints", tbl_pbp[[#This Row],[homeWinPercentage]], 1-tbl_pbp[[#This Row],[homeWinPercentage]])</f>
        <v>0.76300000000000001</v>
      </c>
      <c r="AI4729" s="13">
        <f>tbl_pbp[[#This Row],[Kamara]]*tbl_pbp[[#This Row],[Impactful Play]]</f>
        <v>0</v>
      </c>
      <c r="AJ4729" s="13">
        <f>tbl_pbp[[#This Row],[Thomas]]*tbl_pbp[[#This Row],[Impactful Play]]</f>
        <v>0</v>
      </c>
      <c r="AK4729" s="13" t="str">
        <f>VLOOKUP(tbl_pbp[[#This Row],[Play Saints Win % Increase]], tbl_impact[],3,TRUE)</f>
        <v>Scented (0 to +5%)</v>
      </c>
    </row>
    <row r="4730" spans="1:37">
      <c r="A4730" s="1">
        <v>90</v>
      </c>
      <c r="B4730" s="5">
        <v>0.23400000000000001</v>
      </c>
      <c r="C4730" t="s">
        <v>6384</v>
      </c>
      <c r="D4730">
        <v>0</v>
      </c>
      <c r="E4730">
        <v>0</v>
      </c>
      <c r="F4730">
        <v>2</v>
      </c>
      <c r="G4730">
        <v>6</v>
      </c>
      <c r="H4730">
        <v>14</v>
      </c>
      <c r="I4730">
        <v>9</v>
      </c>
      <c r="J4730">
        <v>76</v>
      </c>
      <c r="K4730" t="s">
        <v>5211</v>
      </c>
      <c r="L4730">
        <v>3</v>
      </c>
      <c r="M4730">
        <v>24</v>
      </c>
      <c r="N4730" t="s">
        <v>6385</v>
      </c>
      <c r="O4730" t="s">
        <v>1470</v>
      </c>
      <c r="P4730" t="s">
        <v>124</v>
      </c>
      <c r="Q4730" t="s">
        <v>125</v>
      </c>
      <c r="R4730" t="s">
        <v>126</v>
      </c>
      <c r="V4730" t="s">
        <v>6141</v>
      </c>
      <c r="X4730" t="str">
        <f>VLOOKUP(pbp!V1963, games!$B$2:$R$40, 3, FALSE)</f>
        <v>2019-11-29T01:20Z</v>
      </c>
      <c r="Y4730">
        <f>VLOOKUP(1*V4730,NFLGames!$H$11:$H$555,1,FALSE)</f>
        <v>401220307</v>
      </c>
      <c r="Z4730">
        <f>VLOOKUP($Y4730, NFLGames!$H$11:$K$555,2,FALSE)</f>
        <v>2020</v>
      </c>
      <c r="AA4730">
        <f>VLOOKUP($Y4730, NFLGames!$H$11:$K$555,3,FALSE)</f>
        <v>13</v>
      </c>
      <c r="AB4730" s="6">
        <f>IF(A4731=0, 0, AH4731-tbl_pbp[[#This Row],[Saints Win %]])</f>
        <v>-1.7000000000000015E-2</v>
      </c>
      <c r="AE4730">
        <f>ABS(tbl_pbp[[#This Row],[play.homeScore]]-tbl_pbp[[#This Row],[play.awayScore]])</f>
        <v>8</v>
      </c>
      <c r="AF4730">
        <f>IF(tbl_pbp[[#This Row],[Play Saints Win % Increase]]&gt;=$AF$4,1,0)</f>
        <v>0</v>
      </c>
      <c r="AG4730" t="str">
        <f>VLOOKUP(tbl_pbp[[#This Row],[gameId]], games!$B$2:$T$40, 9, FALSE)</f>
        <v>new-orleans-saints</v>
      </c>
      <c r="AH4730" s="5">
        <f>IF(tbl_pbp[[#This Row],[AwayTeam]] &lt;&gt; "new-orleans-saints", tbl_pbp[[#This Row],[homeWinPercentage]], 1-tbl_pbp[[#This Row],[homeWinPercentage]])</f>
        <v>0.76600000000000001</v>
      </c>
      <c r="AI4730" s="13">
        <f>tbl_pbp[[#This Row],[Kamara]]*tbl_pbp[[#This Row],[Impactful Play]]</f>
        <v>0</v>
      </c>
      <c r="AJ4730" s="13">
        <f>tbl_pbp[[#This Row],[Thomas]]*tbl_pbp[[#This Row],[Impactful Play]]</f>
        <v>0</v>
      </c>
      <c r="AK4730" s="13" t="str">
        <f>VLOOKUP(tbl_pbp[[#This Row],[Play Saints Win % Increase]], tbl_impact[],3,TRUE)</f>
        <v>Bad (0 to -5%)</v>
      </c>
    </row>
    <row r="4731" spans="1:37">
      <c r="A4731" s="1">
        <v>91</v>
      </c>
      <c r="B4731" s="5">
        <v>0.251</v>
      </c>
      <c r="C4731" t="s">
        <v>6386</v>
      </c>
      <c r="D4731">
        <v>0</v>
      </c>
      <c r="E4731">
        <v>0</v>
      </c>
      <c r="F4731">
        <v>2</v>
      </c>
      <c r="G4731">
        <v>6</v>
      </c>
      <c r="H4731">
        <v>14</v>
      </c>
      <c r="I4731">
        <v>9</v>
      </c>
      <c r="J4731">
        <v>76</v>
      </c>
      <c r="K4731" t="s">
        <v>5211</v>
      </c>
      <c r="L4731">
        <v>3</v>
      </c>
      <c r="M4731">
        <v>24</v>
      </c>
      <c r="N4731" t="s">
        <v>6387</v>
      </c>
      <c r="O4731" t="s">
        <v>6388</v>
      </c>
      <c r="P4731" t="s">
        <v>94</v>
      </c>
      <c r="Q4731" t="s">
        <v>95</v>
      </c>
      <c r="R4731" t="s">
        <v>96</v>
      </c>
      <c r="S4731" t="s">
        <v>139</v>
      </c>
      <c r="T4731" t="s">
        <v>172</v>
      </c>
      <c r="U4731" t="s">
        <v>6389</v>
      </c>
      <c r="V4731" t="s">
        <v>6141</v>
      </c>
      <c r="X4731" t="str">
        <f>VLOOKUP(pbp!V1964, games!$B$2:$R$40, 3, FALSE)</f>
        <v>2019-11-29T01:20Z</v>
      </c>
      <c r="Y4731">
        <f>VLOOKUP(1*V4731,NFLGames!$H$11:$H$555,1,FALSE)</f>
        <v>401220307</v>
      </c>
      <c r="Z4731">
        <f>VLOOKUP($Y4731, NFLGames!$H$11:$K$555,2,FALSE)</f>
        <v>2020</v>
      </c>
      <c r="AA4731">
        <f>VLOOKUP($Y4731, NFLGames!$H$11:$K$555,3,FALSE)</f>
        <v>13</v>
      </c>
      <c r="AB4731" s="6">
        <f>IF(A4732=0, 0, AH4732-tbl_pbp[[#This Row],[Saints Win %]])</f>
        <v>0</v>
      </c>
      <c r="AE4731">
        <f>ABS(tbl_pbp[[#This Row],[play.homeScore]]-tbl_pbp[[#This Row],[play.awayScore]])</f>
        <v>8</v>
      </c>
      <c r="AF4731">
        <f>IF(tbl_pbp[[#This Row],[Play Saints Win % Increase]]&gt;=$AF$4,1,0)</f>
        <v>0</v>
      </c>
      <c r="AG4731" t="str">
        <f>VLOOKUP(tbl_pbp[[#This Row],[gameId]], games!$B$2:$T$40, 9, FALSE)</f>
        <v>new-orleans-saints</v>
      </c>
      <c r="AH4731" s="5">
        <f>IF(tbl_pbp[[#This Row],[AwayTeam]] &lt;&gt; "new-orleans-saints", tbl_pbp[[#This Row],[homeWinPercentage]], 1-tbl_pbp[[#This Row],[homeWinPercentage]])</f>
        <v>0.749</v>
      </c>
      <c r="AI4731" s="13">
        <f>tbl_pbp[[#This Row],[Kamara]]*tbl_pbp[[#This Row],[Impactful Play]]</f>
        <v>0</v>
      </c>
      <c r="AJ4731" s="13">
        <f>tbl_pbp[[#This Row],[Thomas]]*tbl_pbp[[#This Row],[Impactful Play]]</f>
        <v>0</v>
      </c>
      <c r="AK4731" s="13" t="str">
        <f>VLOOKUP(tbl_pbp[[#This Row],[Play Saints Win % Increase]], tbl_impact[],3,TRUE)</f>
        <v>Scented (0 to +5%)</v>
      </c>
    </row>
    <row r="4732" spans="1:37">
      <c r="A4732" s="1">
        <v>92</v>
      </c>
      <c r="B4732" s="5">
        <v>0.251</v>
      </c>
      <c r="C4732" t="s">
        <v>6390</v>
      </c>
      <c r="D4732">
        <v>0</v>
      </c>
      <c r="E4732">
        <v>0</v>
      </c>
      <c r="F4732">
        <v>2</v>
      </c>
      <c r="G4732">
        <v>6</v>
      </c>
      <c r="H4732">
        <v>14</v>
      </c>
      <c r="I4732">
        <v>10</v>
      </c>
      <c r="J4732">
        <v>90</v>
      </c>
      <c r="K4732" t="s">
        <v>5211</v>
      </c>
      <c r="L4732">
        <v>1</v>
      </c>
      <c r="M4732">
        <v>10</v>
      </c>
      <c r="N4732" t="s">
        <v>6391</v>
      </c>
      <c r="O4732" t="s">
        <v>6388</v>
      </c>
      <c r="P4732" t="s">
        <v>22</v>
      </c>
      <c r="Q4732" t="s">
        <v>37</v>
      </c>
      <c r="S4732" t="s">
        <v>283</v>
      </c>
      <c r="T4732" t="s">
        <v>179</v>
      </c>
      <c r="U4732" t="s">
        <v>6392</v>
      </c>
      <c r="V4732" t="s">
        <v>6141</v>
      </c>
      <c r="X4732" t="str">
        <f>VLOOKUP(pbp!V1965, games!$B$2:$R$40, 3, FALSE)</f>
        <v>2019-11-29T01:20Z</v>
      </c>
      <c r="Y4732">
        <f>VLOOKUP(1*V4732,NFLGames!$H$11:$H$555,1,FALSE)</f>
        <v>401220307</v>
      </c>
      <c r="Z4732">
        <f>VLOOKUP($Y4732, NFLGames!$H$11:$K$555,2,FALSE)</f>
        <v>2020</v>
      </c>
      <c r="AA4732">
        <f>VLOOKUP($Y4732, NFLGames!$H$11:$K$555,3,FALSE)</f>
        <v>13</v>
      </c>
      <c r="AB4732" s="6">
        <f>IF(A4733=0, 0, AH4733-tbl_pbp[[#This Row],[Saints Win %]])</f>
        <v>1.0000000000000009E-2</v>
      </c>
      <c r="AE4732">
        <f>ABS(tbl_pbp[[#This Row],[play.homeScore]]-tbl_pbp[[#This Row],[play.awayScore]])</f>
        <v>8</v>
      </c>
      <c r="AF4732">
        <f>IF(tbl_pbp[[#This Row],[Play Saints Win % Increase]]&gt;=$AF$4,1,0)</f>
        <v>0</v>
      </c>
      <c r="AG4732" t="str">
        <f>VLOOKUP(tbl_pbp[[#This Row],[gameId]], games!$B$2:$T$40, 9, FALSE)</f>
        <v>new-orleans-saints</v>
      </c>
      <c r="AH4732" s="5">
        <f>IF(tbl_pbp[[#This Row],[AwayTeam]] &lt;&gt; "new-orleans-saints", tbl_pbp[[#This Row],[homeWinPercentage]], 1-tbl_pbp[[#This Row],[homeWinPercentage]])</f>
        <v>0.749</v>
      </c>
      <c r="AI4732" s="13">
        <f>tbl_pbp[[#This Row],[Kamara]]*tbl_pbp[[#This Row],[Impactful Play]]</f>
        <v>0</v>
      </c>
      <c r="AJ4732" s="13">
        <f>tbl_pbp[[#This Row],[Thomas]]*tbl_pbp[[#This Row],[Impactful Play]]</f>
        <v>0</v>
      </c>
      <c r="AK4732" s="13" t="str">
        <f>VLOOKUP(tbl_pbp[[#This Row],[Play Saints Win % Increase]], tbl_impact[],3,TRUE)</f>
        <v>Scented (0 to +5%)</v>
      </c>
    </row>
    <row r="4733" spans="1:37">
      <c r="A4733" s="1">
        <v>93</v>
      </c>
      <c r="B4733" s="5">
        <v>0.24099999999999999</v>
      </c>
      <c r="C4733" t="s">
        <v>6393</v>
      </c>
      <c r="D4733">
        <v>0</v>
      </c>
      <c r="E4733">
        <v>0</v>
      </c>
      <c r="F4733">
        <v>2</v>
      </c>
      <c r="G4733">
        <v>6</v>
      </c>
      <c r="H4733">
        <v>14</v>
      </c>
      <c r="I4733">
        <v>10</v>
      </c>
      <c r="J4733">
        <v>90</v>
      </c>
      <c r="K4733" t="s">
        <v>5211</v>
      </c>
      <c r="L4733">
        <v>2</v>
      </c>
      <c r="M4733">
        <v>10</v>
      </c>
      <c r="N4733" t="s">
        <v>6394</v>
      </c>
      <c r="O4733" t="s">
        <v>3271</v>
      </c>
      <c r="P4733" t="s">
        <v>22</v>
      </c>
      <c r="Q4733" t="s">
        <v>37</v>
      </c>
      <c r="S4733" t="s">
        <v>286</v>
      </c>
      <c r="T4733" t="s">
        <v>179</v>
      </c>
      <c r="U4733" t="s">
        <v>6395</v>
      </c>
      <c r="V4733" t="s">
        <v>6141</v>
      </c>
      <c r="X4733" t="str">
        <f>VLOOKUP(pbp!V1966, games!$B$2:$R$40, 3, FALSE)</f>
        <v>2019-11-29T01:20Z</v>
      </c>
      <c r="Y4733">
        <f>VLOOKUP(1*V4733,NFLGames!$H$11:$H$555,1,FALSE)</f>
        <v>401220307</v>
      </c>
      <c r="Z4733">
        <f>VLOOKUP($Y4733, NFLGames!$H$11:$K$555,2,FALSE)</f>
        <v>2020</v>
      </c>
      <c r="AA4733">
        <f>VLOOKUP($Y4733, NFLGames!$H$11:$K$555,3,FALSE)</f>
        <v>13</v>
      </c>
      <c r="AB4733" s="6">
        <f>IF(A4734=0, 0, AH4734-tbl_pbp[[#This Row],[Saints Win %]])</f>
        <v>-3.0000000000000027E-3</v>
      </c>
      <c r="AE4733">
        <f>ABS(tbl_pbp[[#This Row],[play.homeScore]]-tbl_pbp[[#This Row],[play.awayScore]])</f>
        <v>8</v>
      </c>
      <c r="AF4733">
        <f>IF(tbl_pbp[[#This Row],[Play Saints Win % Increase]]&gt;=$AF$4,1,0)</f>
        <v>0</v>
      </c>
      <c r="AG4733" t="str">
        <f>VLOOKUP(tbl_pbp[[#This Row],[gameId]], games!$B$2:$T$40, 9, FALSE)</f>
        <v>new-orleans-saints</v>
      </c>
      <c r="AH4733" s="5">
        <f>IF(tbl_pbp[[#This Row],[AwayTeam]] &lt;&gt; "new-orleans-saints", tbl_pbp[[#This Row],[homeWinPercentage]], 1-tbl_pbp[[#This Row],[homeWinPercentage]])</f>
        <v>0.75900000000000001</v>
      </c>
      <c r="AI4733" s="13">
        <f>tbl_pbp[[#This Row],[Kamara]]*tbl_pbp[[#This Row],[Impactful Play]]</f>
        <v>0</v>
      </c>
      <c r="AJ4733" s="13">
        <f>tbl_pbp[[#This Row],[Thomas]]*tbl_pbp[[#This Row],[Impactful Play]]</f>
        <v>0</v>
      </c>
      <c r="AK4733" s="13" t="str">
        <f>VLOOKUP(tbl_pbp[[#This Row],[Play Saints Win % Increase]], tbl_impact[],3,TRUE)</f>
        <v>Bad (0 to -5%)</v>
      </c>
    </row>
    <row r="4734" spans="1:37">
      <c r="A4734" s="1">
        <v>94</v>
      </c>
      <c r="B4734" s="5">
        <v>0.24399999999999999</v>
      </c>
      <c r="C4734" t="s">
        <v>6396</v>
      </c>
      <c r="D4734">
        <v>0</v>
      </c>
      <c r="E4734">
        <v>0</v>
      </c>
      <c r="F4734">
        <v>2</v>
      </c>
      <c r="G4734">
        <v>9</v>
      </c>
      <c r="H4734">
        <v>14</v>
      </c>
      <c r="I4734">
        <v>10</v>
      </c>
      <c r="J4734">
        <v>90</v>
      </c>
      <c r="K4734" t="s">
        <v>5211</v>
      </c>
      <c r="L4734">
        <v>3</v>
      </c>
      <c r="M4734">
        <v>10</v>
      </c>
      <c r="N4734" t="s">
        <v>5229</v>
      </c>
      <c r="O4734" t="s">
        <v>143</v>
      </c>
      <c r="P4734" t="s">
        <v>187</v>
      </c>
      <c r="Q4734" t="s">
        <v>188</v>
      </c>
      <c r="R4734" t="s">
        <v>189</v>
      </c>
      <c r="S4734" t="s">
        <v>347</v>
      </c>
      <c r="T4734" t="s">
        <v>179</v>
      </c>
      <c r="U4734" t="s">
        <v>6397</v>
      </c>
      <c r="V4734" t="s">
        <v>6141</v>
      </c>
      <c r="X4734" t="str">
        <f>VLOOKUP(pbp!V1967, games!$B$2:$R$40, 3, FALSE)</f>
        <v>2019-11-29T01:20Z</v>
      </c>
      <c r="Y4734">
        <f>VLOOKUP(1*V4734,NFLGames!$H$11:$H$555,1,FALSE)</f>
        <v>401220307</v>
      </c>
      <c r="Z4734">
        <f>VLOOKUP($Y4734, NFLGames!$H$11:$K$555,2,FALSE)</f>
        <v>2020</v>
      </c>
      <c r="AA4734">
        <f>VLOOKUP($Y4734, NFLGames!$H$11:$K$555,3,FALSE)</f>
        <v>13</v>
      </c>
      <c r="AB4734" s="6">
        <f>IF(A4735=0, 0, AH4735-tbl_pbp[[#This Row],[Saints Win %]])</f>
        <v>-4.0000000000000036E-3</v>
      </c>
      <c r="AE4734">
        <f>ABS(tbl_pbp[[#This Row],[play.homeScore]]-tbl_pbp[[#This Row],[play.awayScore]])</f>
        <v>5</v>
      </c>
      <c r="AF4734">
        <f>IF(tbl_pbp[[#This Row],[Play Saints Win % Increase]]&gt;=$AF$4,1,0)</f>
        <v>0</v>
      </c>
      <c r="AG4734" t="str">
        <f>VLOOKUP(tbl_pbp[[#This Row],[gameId]], games!$B$2:$T$40, 9, FALSE)</f>
        <v>new-orleans-saints</v>
      </c>
      <c r="AH4734" s="5">
        <f>IF(tbl_pbp[[#This Row],[AwayTeam]] &lt;&gt; "new-orleans-saints", tbl_pbp[[#This Row],[homeWinPercentage]], 1-tbl_pbp[[#This Row],[homeWinPercentage]])</f>
        <v>0.75600000000000001</v>
      </c>
      <c r="AI4734" s="13">
        <f>tbl_pbp[[#This Row],[Kamara]]*tbl_pbp[[#This Row],[Impactful Play]]</f>
        <v>0</v>
      </c>
      <c r="AJ4734" s="13">
        <f>tbl_pbp[[#This Row],[Thomas]]*tbl_pbp[[#This Row],[Impactful Play]]</f>
        <v>0</v>
      </c>
      <c r="AK4734" s="13" t="str">
        <f>VLOOKUP(tbl_pbp[[#This Row],[Play Saints Win % Increase]], tbl_impact[],3,TRUE)</f>
        <v>Bad (0 to -5%)</v>
      </c>
    </row>
    <row r="4735" spans="1:37">
      <c r="A4735" s="1">
        <v>95</v>
      </c>
      <c r="B4735" s="5">
        <v>0.248</v>
      </c>
      <c r="C4735" t="s">
        <v>6398</v>
      </c>
      <c r="D4735">
        <v>0</v>
      </c>
      <c r="E4735">
        <v>0</v>
      </c>
      <c r="F4735">
        <v>2</v>
      </c>
      <c r="G4735">
        <v>9</v>
      </c>
      <c r="H4735">
        <v>14</v>
      </c>
      <c r="I4735">
        <v>0</v>
      </c>
      <c r="J4735">
        <v>73</v>
      </c>
      <c r="L4735">
        <v>0</v>
      </c>
      <c r="M4735">
        <v>0</v>
      </c>
      <c r="N4735" t="s">
        <v>245</v>
      </c>
      <c r="O4735" t="s">
        <v>143</v>
      </c>
      <c r="P4735" t="s">
        <v>246</v>
      </c>
      <c r="Q4735" t="s">
        <v>247</v>
      </c>
      <c r="R4735" t="s">
        <v>248</v>
      </c>
      <c r="V4735" t="s">
        <v>6141</v>
      </c>
      <c r="X4735" t="str">
        <f>VLOOKUP(pbp!V1968, games!$B$2:$R$40, 3, FALSE)</f>
        <v>2019-11-29T01:20Z</v>
      </c>
      <c r="Y4735">
        <f>VLOOKUP(1*V4735,NFLGames!$H$11:$H$555,1,FALSE)</f>
        <v>401220307</v>
      </c>
      <c r="Z4735">
        <f>VLOOKUP($Y4735, NFLGames!$H$11:$K$555,2,FALSE)</f>
        <v>2020</v>
      </c>
      <c r="AA4735">
        <f>VLOOKUP($Y4735, NFLGames!$H$11:$K$555,3,FALSE)</f>
        <v>13</v>
      </c>
      <c r="AB4735" s="6">
        <f>IF(A4736=0, 0, AH4736-tbl_pbp[[#This Row],[Saints Win %]])</f>
        <v>3.5000000000000031E-2</v>
      </c>
      <c r="AE4735">
        <f>ABS(tbl_pbp[[#This Row],[play.homeScore]]-tbl_pbp[[#This Row],[play.awayScore]])</f>
        <v>5</v>
      </c>
      <c r="AF4735">
        <f>IF(tbl_pbp[[#This Row],[Play Saints Win % Increase]]&gt;=$AF$4,1,0)</f>
        <v>0</v>
      </c>
      <c r="AG4735" t="str">
        <f>VLOOKUP(tbl_pbp[[#This Row],[gameId]], games!$B$2:$T$40, 9, FALSE)</f>
        <v>new-orleans-saints</v>
      </c>
      <c r="AH4735" s="5">
        <f>IF(tbl_pbp[[#This Row],[AwayTeam]] &lt;&gt; "new-orleans-saints", tbl_pbp[[#This Row],[homeWinPercentage]], 1-tbl_pbp[[#This Row],[homeWinPercentage]])</f>
        <v>0.752</v>
      </c>
      <c r="AI4735" s="13">
        <f>tbl_pbp[[#This Row],[Kamara]]*tbl_pbp[[#This Row],[Impactful Play]]</f>
        <v>0</v>
      </c>
      <c r="AJ4735" s="13">
        <f>tbl_pbp[[#This Row],[Thomas]]*tbl_pbp[[#This Row],[Impactful Play]]</f>
        <v>0</v>
      </c>
      <c r="AK4735" s="13" t="str">
        <f>VLOOKUP(tbl_pbp[[#This Row],[Play Saints Win % Increase]], tbl_impact[],3,TRUE)</f>
        <v>Scented (0 to +5%)</v>
      </c>
    </row>
    <row r="4736" spans="1:37">
      <c r="A4736" s="1">
        <v>96</v>
      </c>
      <c r="B4736" s="5">
        <v>0.21299999999999999</v>
      </c>
      <c r="C4736" t="s">
        <v>6399</v>
      </c>
      <c r="D4736">
        <v>0</v>
      </c>
      <c r="E4736">
        <v>0</v>
      </c>
      <c r="F4736">
        <v>3</v>
      </c>
      <c r="G4736">
        <v>9</v>
      </c>
      <c r="H4736">
        <v>14</v>
      </c>
      <c r="I4736">
        <v>0</v>
      </c>
      <c r="J4736">
        <v>35</v>
      </c>
      <c r="K4736" t="s">
        <v>5211</v>
      </c>
      <c r="L4736">
        <v>0</v>
      </c>
      <c r="M4736">
        <v>65</v>
      </c>
      <c r="N4736" t="s">
        <v>6225</v>
      </c>
      <c r="O4736" t="s">
        <v>24</v>
      </c>
      <c r="P4736" t="s">
        <v>25</v>
      </c>
      <c r="Q4736" t="s">
        <v>26</v>
      </c>
      <c r="R4736" t="s">
        <v>27</v>
      </c>
      <c r="V4736" t="s">
        <v>6141</v>
      </c>
      <c r="X4736" t="str">
        <f>VLOOKUP(pbp!V1969, games!$B$2:$R$40, 3, FALSE)</f>
        <v>2019-11-29T01:20Z</v>
      </c>
      <c r="Y4736">
        <f>VLOOKUP(1*V4736,NFLGames!$H$11:$H$555,1,FALSE)</f>
        <v>401220307</v>
      </c>
      <c r="Z4736">
        <f>VLOOKUP($Y4736, NFLGames!$H$11:$K$555,2,FALSE)</f>
        <v>2020</v>
      </c>
      <c r="AA4736">
        <f>VLOOKUP($Y4736, NFLGames!$H$11:$K$555,3,FALSE)</f>
        <v>13</v>
      </c>
      <c r="AB4736" s="6">
        <f>IF(A4737=0, 0, AH4737-tbl_pbp[[#This Row],[Saints Win %]])</f>
        <v>-4.6000000000000041E-2</v>
      </c>
      <c r="AE4736">
        <f>ABS(tbl_pbp[[#This Row],[play.homeScore]]-tbl_pbp[[#This Row],[play.awayScore]])</f>
        <v>5</v>
      </c>
      <c r="AF4736">
        <f>IF(tbl_pbp[[#This Row],[Play Saints Win % Increase]]&gt;=$AF$4,1,0)</f>
        <v>0</v>
      </c>
      <c r="AG4736" t="str">
        <f>VLOOKUP(tbl_pbp[[#This Row],[gameId]], games!$B$2:$T$40, 9, FALSE)</f>
        <v>new-orleans-saints</v>
      </c>
      <c r="AH4736" s="5">
        <f>IF(tbl_pbp[[#This Row],[AwayTeam]] &lt;&gt; "new-orleans-saints", tbl_pbp[[#This Row],[homeWinPercentage]], 1-tbl_pbp[[#This Row],[homeWinPercentage]])</f>
        <v>0.78700000000000003</v>
      </c>
      <c r="AI4736" s="13">
        <f>tbl_pbp[[#This Row],[Kamara]]*tbl_pbp[[#This Row],[Impactful Play]]</f>
        <v>0</v>
      </c>
      <c r="AJ4736" s="13">
        <f>tbl_pbp[[#This Row],[Thomas]]*tbl_pbp[[#This Row],[Impactful Play]]</f>
        <v>0</v>
      </c>
      <c r="AK4736" s="13" t="str">
        <f>VLOOKUP(tbl_pbp[[#This Row],[Play Saints Win % Increase]], tbl_impact[],3,TRUE)</f>
        <v>Bad (0 to -5%)</v>
      </c>
    </row>
    <row r="4737" spans="1:37">
      <c r="A4737" s="1">
        <v>97</v>
      </c>
      <c r="B4737" s="5">
        <v>0.25900000000000001</v>
      </c>
      <c r="C4737" t="s">
        <v>6400</v>
      </c>
      <c r="D4737">
        <v>0</v>
      </c>
      <c r="E4737">
        <v>0</v>
      </c>
      <c r="F4737">
        <v>3</v>
      </c>
      <c r="G4737">
        <v>9</v>
      </c>
      <c r="H4737">
        <v>14</v>
      </c>
      <c r="I4737">
        <v>10</v>
      </c>
      <c r="J4737">
        <v>75</v>
      </c>
      <c r="K4737" t="s">
        <v>29</v>
      </c>
      <c r="L4737">
        <v>1</v>
      </c>
      <c r="M4737">
        <v>75</v>
      </c>
      <c r="N4737" t="s">
        <v>6401</v>
      </c>
      <c r="O4737" t="s">
        <v>1758</v>
      </c>
      <c r="P4737" t="s">
        <v>45</v>
      </c>
      <c r="Q4737" t="s">
        <v>46</v>
      </c>
      <c r="R4737" t="s">
        <v>47</v>
      </c>
      <c r="S4737" t="s">
        <v>33</v>
      </c>
      <c r="T4737" t="s">
        <v>34</v>
      </c>
      <c r="U4737" t="s">
        <v>35</v>
      </c>
      <c r="V4737" t="s">
        <v>6141</v>
      </c>
      <c r="X4737" t="str">
        <f>VLOOKUP(pbp!V1970, games!$B$2:$R$40, 3, FALSE)</f>
        <v>2019-11-29T01:20Z</v>
      </c>
      <c r="Y4737">
        <f>VLOOKUP(1*V4737,NFLGames!$H$11:$H$555,1,FALSE)</f>
        <v>401220307</v>
      </c>
      <c r="Z4737">
        <f>VLOOKUP($Y4737, NFLGames!$H$11:$K$555,2,FALSE)</f>
        <v>2020</v>
      </c>
      <c r="AA4737">
        <f>VLOOKUP($Y4737, NFLGames!$H$11:$K$555,3,FALSE)</f>
        <v>13</v>
      </c>
      <c r="AB4737" s="6">
        <f>IF(A4738=0, 0, AH4738-tbl_pbp[[#This Row],[Saints Win %]])</f>
        <v>4.4000000000000039E-2</v>
      </c>
      <c r="AC4737">
        <v>1</v>
      </c>
      <c r="AE4737">
        <f>ABS(tbl_pbp[[#This Row],[play.homeScore]]-tbl_pbp[[#This Row],[play.awayScore]])</f>
        <v>5</v>
      </c>
      <c r="AF4737">
        <f>IF(tbl_pbp[[#This Row],[Play Saints Win % Increase]]&gt;=$AF$4,1,0)</f>
        <v>0</v>
      </c>
      <c r="AG4737" t="str">
        <f>VLOOKUP(tbl_pbp[[#This Row],[gameId]], games!$B$2:$T$40, 9, FALSE)</f>
        <v>new-orleans-saints</v>
      </c>
      <c r="AH4737" s="5">
        <f>IF(tbl_pbp[[#This Row],[AwayTeam]] &lt;&gt; "new-orleans-saints", tbl_pbp[[#This Row],[homeWinPercentage]], 1-tbl_pbp[[#This Row],[homeWinPercentage]])</f>
        <v>0.74099999999999999</v>
      </c>
      <c r="AI4737" s="13">
        <f>tbl_pbp[[#This Row],[Kamara]]*tbl_pbp[[#This Row],[Impactful Play]]</f>
        <v>0</v>
      </c>
      <c r="AJ4737" s="13">
        <f>tbl_pbp[[#This Row],[Thomas]]*tbl_pbp[[#This Row],[Impactful Play]]</f>
        <v>0</v>
      </c>
      <c r="AK4737" s="13" t="str">
        <f>VLOOKUP(tbl_pbp[[#This Row],[Play Saints Win % Increase]], tbl_impact[],3,TRUE)</f>
        <v>Scented (0 to +5%)</v>
      </c>
    </row>
    <row r="4738" spans="1:37">
      <c r="A4738" s="1">
        <v>98</v>
      </c>
      <c r="B4738" s="5">
        <v>0.215</v>
      </c>
      <c r="C4738" t="s">
        <v>6402</v>
      </c>
      <c r="D4738">
        <v>0</v>
      </c>
      <c r="E4738">
        <v>0</v>
      </c>
      <c r="F4738">
        <v>3</v>
      </c>
      <c r="G4738">
        <v>9</v>
      </c>
      <c r="H4738">
        <v>14</v>
      </c>
      <c r="I4738">
        <v>8</v>
      </c>
      <c r="J4738">
        <v>73</v>
      </c>
      <c r="K4738" t="s">
        <v>29</v>
      </c>
      <c r="L4738">
        <v>2</v>
      </c>
      <c r="M4738">
        <v>73</v>
      </c>
      <c r="N4738" t="s">
        <v>6403</v>
      </c>
      <c r="O4738" t="s">
        <v>1189</v>
      </c>
      <c r="P4738" t="s">
        <v>30</v>
      </c>
      <c r="Q4738" t="s">
        <v>31</v>
      </c>
      <c r="R4738" t="s">
        <v>32</v>
      </c>
      <c r="S4738" t="s">
        <v>73</v>
      </c>
      <c r="T4738" t="s">
        <v>169</v>
      </c>
      <c r="U4738" t="s">
        <v>565</v>
      </c>
      <c r="V4738" t="s">
        <v>6141</v>
      </c>
      <c r="X4738" t="str">
        <f>VLOOKUP(pbp!V1971, games!$B$2:$R$40, 3, FALSE)</f>
        <v>2019-11-29T01:20Z</v>
      </c>
      <c r="Y4738">
        <f>VLOOKUP(1*V4738,NFLGames!$H$11:$H$555,1,FALSE)</f>
        <v>401220307</v>
      </c>
      <c r="Z4738">
        <f>VLOOKUP($Y4738, NFLGames!$H$11:$K$555,2,FALSE)</f>
        <v>2020</v>
      </c>
      <c r="AA4738">
        <f>VLOOKUP($Y4738, NFLGames!$H$11:$K$555,3,FALSE)</f>
        <v>13</v>
      </c>
      <c r="AB4738" s="6">
        <f>IF(A4739=0, 0, AH4739-tbl_pbp[[#This Row],[Saints Win %]])</f>
        <v>1.19999999999999E-2</v>
      </c>
      <c r="AE4738">
        <f>ABS(tbl_pbp[[#This Row],[play.homeScore]]-tbl_pbp[[#This Row],[play.awayScore]])</f>
        <v>5</v>
      </c>
      <c r="AF4738">
        <f>IF(tbl_pbp[[#This Row],[Play Saints Win % Increase]]&gt;=$AF$4,1,0)</f>
        <v>0</v>
      </c>
      <c r="AG4738" t="str">
        <f>VLOOKUP(tbl_pbp[[#This Row],[gameId]], games!$B$2:$T$40, 9, FALSE)</f>
        <v>new-orleans-saints</v>
      </c>
      <c r="AH4738" s="5">
        <f>IF(tbl_pbp[[#This Row],[AwayTeam]] &lt;&gt; "new-orleans-saints", tbl_pbp[[#This Row],[homeWinPercentage]], 1-tbl_pbp[[#This Row],[homeWinPercentage]])</f>
        <v>0.78500000000000003</v>
      </c>
      <c r="AI4738" s="13">
        <f>tbl_pbp[[#This Row],[Kamara]]*tbl_pbp[[#This Row],[Impactful Play]]</f>
        <v>0</v>
      </c>
      <c r="AJ4738" s="13">
        <f>tbl_pbp[[#This Row],[Thomas]]*tbl_pbp[[#This Row],[Impactful Play]]</f>
        <v>0</v>
      </c>
      <c r="AK4738" s="13" t="str">
        <f>VLOOKUP(tbl_pbp[[#This Row],[Play Saints Win % Increase]], tbl_impact[],3,TRUE)</f>
        <v>Scented (0 to +5%)</v>
      </c>
    </row>
    <row r="4739" spans="1:37">
      <c r="A4739" s="1">
        <v>99</v>
      </c>
      <c r="B4739" s="5">
        <v>0.20300000000000001</v>
      </c>
      <c r="C4739" t="s">
        <v>6404</v>
      </c>
      <c r="D4739">
        <v>0</v>
      </c>
      <c r="E4739">
        <v>0</v>
      </c>
      <c r="F4739">
        <v>3</v>
      </c>
      <c r="G4739">
        <v>9</v>
      </c>
      <c r="H4739">
        <v>14</v>
      </c>
      <c r="I4739">
        <v>10</v>
      </c>
      <c r="J4739">
        <v>55</v>
      </c>
      <c r="K4739" t="s">
        <v>29</v>
      </c>
      <c r="L4739">
        <v>1</v>
      </c>
      <c r="M4739">
        <v>55</v>
      </c>
      <c r="N4739" t="s">
        <v>6405</v>
      </c>
      <c r="O4739" t="s">
        <v>1500</v>
      </c>
      <c r="P4739" t="s">
        <v>30</v>
      </c>
      <c r="Q4739" t="s">
        <v>31</v>
      </c>
      <c r="R4739" t="s">
        <v>32</v>
      </c>
      <c r="S4739" t="s">
        <v>33</v>
      </c>
      <c r="T4739" t="s">
        <v>80</v>
      </c>
      <c r="U4739" t="s">
        <v>81</v>
      </c>
      <c r="V4739" t="s">
        <v>6141</v>
      </c>
      <c r="X4739" t="str">
        <f>VLOOKUP(pbp!V1972, games!$B$2:$R$40, 3, FALSE)</f>
        <v>2019-11-29T01:20Z</v>
      </c>
      <c r="Y4739">
        <f>VLOOKUP(1*V4739,NFLGames!$H$11:$H$555,1,FALSE)</f>
        <v>401220307</v>
      </c>
      <c r="Z4739">
        <f>VLOOKUP($Y4739, NFLGames!$H$11:$K$555,2,FALSE)</f>
        <v>2020</v>
      </c>
      <c r="AA4739">
        <f>VLOOKUP($Y4739, NFLGames!$H$11:$K$555,3,FALSE)</f>
        <v>13</v>
      </c>
      <c r="AB4739" s="6">
        <f>IF(A4740=0, 0, AH4740-tbl_pbp[[#This Row],[Saints Win %]])</f>
        <v>-9.9999999999988987E-4</v>
      </c>
      <c r="AE4739">
        <f>ABS(tbl_pbp[[#This Row],[play.homeScore]]-tbl_pbp[[#This Row],[play.awayScore]])</f>
        <v>5</v>
      </c>
      <c r="AF4739">
        <f>IF(tbl_pbp[[#This Row],[Play Saints Win % Increase]]&gt;=$AF$4,1,0)</f>
        <v>0</v>
      </c>
      <c r="AG4739" t="str">
        <f>VLOOKUP(tbl_pbp[[#This Row],[gameId]], games!$B$2:$T$40, 9, FALSE)</f>
        <v>new-orleans-saints</v>
      </c>
      <c r="AH4739" s="5">
        <f>IF(tbl_pbp[[#This Row],[AwayTeam]] &lt;&gt; "new-orleans-saints", tbl_pbp[[#This Row],[homeWinPercentage]], 1-tbl_pbp[[#This Row],[homeWinPercentage]])</f>
        <v>0.79699999999999993</v>
      </c>
      <c r="AI4739" s="13">
        <f>tbl_pbp[[#This Row],[Kamara]]*tbl_pbp[[#This Row],[Impactful Play]]</f>
        <v>0</v>
      </c>
      <c r="AJ4739" s="13">
        <f>tbl_pbp[[#This Row],[Thomas]]*tbl_pbp[[#This Row],[Impactful Play]]</f>
        <v>0</v>
      </c>
      <c r="AK4739" s="13" t="str">
        <f>VLOOKUP(tbl_pbp[[#This Row],[Play Saints Win % Increase]], tbl_impact[],3,TRUE)</f>
        <v>Bad (0 to -5%)</v>
      </c>
    </row>
    <row r="4740" spans="1:37">
      <c r="A4740" s="1">
        <v>100</v>
      </c>
      <c r="B4740" s="5">
        <v>0.20399999999999999</v>
      </c>
      <c r="C4740" t="s">
        <v>6406</v>
      </c>
      <c r="D4740">
        <v>0</v>
      </c>
      <c r="E4740">
        <v>0</v>
      </c>
      <c r="F4740">
        <v>3</v>
      </c>
      <c r="G4740">
        <v>9</v>
      </c>
      <c r="H4740">
        <v>14</v>
      </c>
      <c r="I4740">
        <v>10</v>
      </c>
      <c r="J4740">
        <v>45</v>
      </c>
      <c r="K4740" t="s">
        <v>29</v>
      </c>
      <c r="L4740">
        <v>1</v>
      </c>
      <c r="M4740">
        <v>45</v>
      </c>
      <c r="N4740" t="s">
        <v>6407</v>
      </c>
      <c r="O4740" t="s">
        <v>2764</v>
      </c>
      <c r="P4740" t="s">
        <v>30</v>
      </c>
      <c r="Q4740" t="s">
        <v>31</v>
      </c>
      <c r="R4740" t="s">
        <v>32</v>
      </c>
      <c r="S4740" t="s">
        <v>33</v>
      </c>
      <c r="T4740" t="s">
        <v>5557</v>
      </c>
      <c r="U4740" t="s">
        <v>6408</v>
      </c>
      <c r="V4740" t="s">
        <v>6141</v>
      </c>
      <c r="X4740" t="str">
        <f>VLOOKUP(pbp!V1973, games!$B$2:$R$40, 3, FALSE)</f>
        <v>2019-11-29T01:20Z</v>
      </c>
      <c r="Y4740">
        <f>VLOOKUP(1*V4740,NFLGames!$H$11:$H$555,1,FALSE)</f>
        <v>401220307</v>
      </c>
      <c r="Z4740">
        <f>VLOOKUP($Y4740, NFLGames!$H$11:$K$555,2,FALSE)</f>
        <v>2020</v>
      </c>
      <c r="AA4740">
        <f>VLOOKUP($Y4740, NFLGames!$H$11:$K$555,3,FALSE)</f>
        <v>13</v>
      </c>
      <c r="AB4740" s="6">
        <f>IF(A4741=0, 0, AH4741-tbl_pbp[[#This Row],[Saints Win %]])</f>
        <v>-1.6000000000000014E-2</v>
      </c>
      <c r="AE4740">
        <f>ABS(tbl_pbp[[#This Row],[play.homeScore]]-tbl_pbp[[#This Row],[play.awayScore]])</f>
        <v>5</v>
      </c>
      <c r="AF4740">
        <f>IF(tbl_pbp[[#This Row],[Play Saints Win % Increase]]&gt;=$AF$4,1,0)</f>
        <v>0</v>
      </c>
      <c r="AG4740" t="str">
        <f>VLOOKUP(tbl_pbp[[#This Row],[gameId]], games!$B$2:$T$40, 9, FALSE)</f>
        <v>new-orleans-saints</v>
      </c>
      <c r="AH4740" s="5">
        <f>IF(tbl_pbp[[#This Row],[AwayTeam]] &lt;&gt; "new-orleans-saints", tbl_pbp[[#This Row],[homeWinPercentage]], 1-tbl_pbp[[#This Row],[homeWinPercentage]])</f>
        <v>0.79600000000000004</v>
      </c>
      <c r="AI4740" s="13">
        <f>tbl_pbp[[#This Row],[Kamara]]*tbl_pbp[[#This Row],[Impactful Play]]</f>
        <v>0</v>
      </c>
      <c r="AJ4740" s="13">
        <f>tbl_pbp[[#This Row],[Thomas]]*tbl_pbp[[#This Row],[Impactful Play]]</f>
        <v>0</v>
      </c>
      <c r="AK4740" s="13" t="str">
        <f>VLOOKUP(tbl_pbp[[#This Row],[Play Saints Win % Increase]], tbl_impact[],3,TRUE)</f>
        <v>Bad (0 to -5%)</v>
      </c>
    </row>
    <row r="4741" spans="1:37">
      <c r="A4741" s="1">
        <v>101</v>
      </c>
      <c r="B4741" s="5">
        <v>0.22</v>
      </c>
      <c r="C4741" t="s">
        <v>6409</v>
      </c>
      <c r="D4741">
        <v>0</v>
      </c>
      <c r="E4741">
        <v>0</v>
      </c>
      <c r="F4741">
        <v>3</v>
      </c>
      <c r="G4741">
        <v>9</v>
      </c>
      <c r="H4741">
        <v>14</v>
      </c>
      <c r="I4741">
        <v>5</v>
      </c>
      <c r="J4741">
        <v>40</v>
      </c>
      <c r="K4741" t="s">
        <v>29</v>
      </c>
      <c r="L4741">
        <v>2</v>
      </c>
      <c r="M4741">
        <v>40</v>
      </c>
      <c r="N4741" t="s">
        <v>6410</v>
      </c>
      <c r="O4741" t="s">
        <v>5083</v>
      </c>
      <c r="P4741" t="s">
        <v>45</v>
      </c>
      <c r="Q4741" t="s">
        <v>46</v>
      </c>
      <c r="R4741" t="s">
        <v>47</v>
      </c>
      <c r="S4741" t="s">
        <v>38</v>
      </c>
      <c r="T4741" t="s">
        <v>5682</v>
      </c>
      <c r="U4741" t="s">
        <v>6411</v>
      </c>
      <c r="V4741" t="s">
        <v>6141</v>
      </c>
      <c r="X4741" t="str">
        <f>VLOOKUP(pbp!V1974, games!$B$2:$R$40, 3, FALSE)</f>
        <v>2019-11-29T01:20Z</v>
      </c>
      <c r="Y4741">
        <f>VLOOKUP(1*V4741,NFLGames!$H$11:$H$555,1,FALSE)</f>
        <v>401220307</v>
      </c>
      <c r="Z4741">
        <f>VLOOKUP($Y4741, NFLGames!$H$11:$K$555,2,FALSE)</f>
        <v>2020</v>
      </c>
      <c r="AA4741">
        <f>VLOOKUP($Y4741, NFLGames!$H$11:$K$555,3,FALSE)</f>
        <v>13</v>
      </c>
      <c r="AB4741" s="6">
        <f>IF(A4742=0, 0, AH4742-tbl_pbp[[#This Row],[Saints Win %]])</f>
        <v>-4.1000000000000036E-2</v>
      </c>
      <c r="AC4741">
        <v>1</v>
      </c>
      <c r="AE4741">
        <f>ABS(tbl_pbp[[#This Row],[play.homeScore]]-tbl_pbp[[#This Row],[play.awayScore]])</f>
        <v>5</v>
      </c>
      <c r="AF4741">
        <f>IF(tbl_pbp[[#This Row],[Play Saints Win % Increase]]&gt;=$AF$4,1,0)</f>
        <v>0</v>
      </c>
      <c r="AG4741" t="str">
        <f>VLOOKUP(tbl_pbp[[#This Row],[gameId]], games!$B$2:$T$40, 9, FALSE)</f>
        <v>new-orleans-saints</v>
      </c>
      <c r="AH4741" s="5">
        <f>IF(tbl_pbp[[#This Row],[AwayTeam]] &lt;&gt; "new-orleans-saints", tbl_pbp[[#This Row],[homeWinPercentage]], 1-tbl_pbp[[#This Row],[homeWinPercentage]])</f>
        <v>0.78</v>
      </c>
      <c r="AI4741" s="13">
        <f>tbl_pbp[[#This Row],[Kamara]]*tbl_pbp[[#This Row],[Impactful Play]]</f>
        <v>0</v>
      </c>
      <c r="AJ4741" s="13">
        <f>tbl_pbp[[#This Row],[Thomas]]*tbl_pbp[[#This Row],[Impactful Play]]</f>
        <v>0</v>
      </c>
      <c r="AK4741" s="13" t="str">
        <f>VLOOKUP(tbl_pbp[[#This Row],[Play Saints Win % Increase]], tbl_impact[],3,TRUE)</f>
        <v>Bad (0 to -5%)</v>
      </c>
    </row>
    <row r="4742" spans="1:37">
      <c r="A4742" s="1">
        <v>102</v>
      </c>
      <c r="B4742" s="5">
        <v>0.26100000000000001</v>
      </c>
      <c r="C4742" t="s">
        <v>6412</v>
      </c>
      <c r="D4742">
        <v>0</v>
      </c>
      <c r="E4742">
        <v>0</v>
      </c>
      <c r="F4742">
        <v>3</v>
      </c>
      <c r="G4742">
        <v>9</v>
      </c>
      <c r="H4742">
        <v>14</v>
      </c>
      <c r="I4742">
        <v>5</v>
      </c>
      <c r="J4742">
        <v>40</v>
      </c>
      <c r="K4742" t="s">
        <v>29</v>
      </c>
      <c r="L4742">
        <v>3</v>
      </c>
      <c r="M4742">
        <v>40</v>
      </c>
      <c r="N4742" t="s">
        <v>6413</v>
      </c>
      <c r="O4742" t="s">
        <v>2279</v>
      </c>
      <c r="P4742" t="s">
        <v>45</v>
      </c>
      <c r="Q4742" t="s">
        <v>46</v>
      </c>
      <c r="R4742" t="s">
        <v>47</v>
      </c>
      <c r="S4742" t="s">
        <v>42</v>
      </c>
      <c r="T4742" t="s">
        <v>5682</v>
      </c>
      <c r="U4742" t="s">
        <v>6414</v>
      </c>
      <c r="V4742" t="s">
        <v>6141</v>
      </c>
      <c r="X4742" t="str">
        <f>VLOOKUP(pbp!V1975, games!$B$2:$R$40, 3, FALSE)</f>
        <v>2019-11-29T01:20Z</v>
      </c>
      <c r="Y4742">
        <f>VLOOKUP(1*V4742,NFLGames!$H$11:$H$555,1,FALSE)</f>
        <v>401220307</v>
      </c>
      <c r="Z4742">
        <f>VLOOKUP($Y4742, NFLGames!$H$11:$K$555,2,FALSE)</f>
        <v>2020</v>
      </c>
      <c r="AA4742">
        <f>VLOOKUP($Y4742, NFLGames!$H$11:$K$555,3,FALSE)</f>
        <v>13</v>
      </c>
      <c r="AB4742" s="6">
        <f>IF(A4743=0, 0, AH4743-tbl_pbp[[#This Row],[Saints Win %]])</f>
        <v>7.7000000000000068E-2</v>
      </c>
      <c r="AE4742">
        <f>ABS(tbl_pbp[[#This Row],[play.homeScore]]-tbl_pbp[[#This Row],[play.awayScore]])</f>
        <v>5</v>
      </c>
      <c r="AF4742">
        <f>IF(tbl_pbp[[#This Row],[Play Saints Win % Increase]]&gt;=$AF$4,1,0)</f>
        <v>0</v>
      </c>
      <c r="AG4742" t="str">
        <f>VLOOKUP(tbl_pbp[[#This Row],[gameId]], games!$B$2:$T$40, 9, FALSE)</f>
        <v>new-orleans-saints</v>
      </c>
      <c r="AH4742" s="5">
        <f>IF(tbl_pbp[[#This Row],[AwayTeam]] &lt;&gt; "new-orleans-saints", tbl_pbp[[#This Row],[homeWinPercentage]], 1-tbl_pbp[[#This Row],[homeWinPercentage]])</f>
        <v>0.73899999999999999</v>
      </c>
      <c r="AI4742" s="13">
        <f>tbl_pbp[[#This Row],[Kamara]]*tbl_pbp[[#This Row],[Impactful Play]]</f>
        <v>0</v>
      </c>
      <c r="AJ4742" s="13">
        <f>tbl_pbp[[#This Row],[Thomas]]*tbl_pbp[[#This Row],[Impactful Play]]</f>
        <v>0</v>
      </c>
      <c r="AK4742" s="13" t="str">
        <f>VLOOKUP(tbl_pbp[[#This Row],[Play Saints Win % Increase]], tbl_impact[],3,TRUE)</f>
        <v>Perfumed (5 to + 10%)</v>
      </c>
    </row>
    <row r="4743" spans="1:37">
      <c r="A4743" s="1">
        <v>103</v>
      </c>
      <c r="B4743" s="5">
        <v>0.184</v>
      </c>
      <c r="C4743" t="s">
        <v>6415</v>
      </c>
      <c r="D4743">
        <v>0</v>
      </c>
      <c r="E4743">
        <v>0</v>
      </c>
      <c r="F4743">
        <v>3</v>
      </c>
      <c r="G4743">
        <v>9</v>
      </c>
      <c r="H4743">
        <v>14</v>
      </c>
      <c r="I4743">
        <v>1</v>
      </c>
      <c r="J4743">
        <v>36</v>
      </c>
      <c r="K4743" t="s">
        <v>29</v>
      </c>
      <c r="L4743">
        <v>4</v>
      </c>
      <c r="M4743">
        <v>36</v>
      </c>
      <c r="N4743" t="s">
        <v>6416</v>
      </c>
      <c r="O4743" t="s">
        <v>1361</v>
      </c>
      <c r="P4743" t="s">
        <v>45</v>
      </c>
      <c r="Q4743" t="s">
        <v>46</v>
      </c>
      <c r="R4743" t="s">
        <v>47</v>
      </c>
      <c r="S4743" t="s">
        <v>424</v>
      </c>
      <c r="T4743" t="s">
        <v>6252</v>
      </c>
      <c r="U4743" t="s">
        <v>6417</v>
      </c>
      <c r="V4743" t="s">
        <v>6141</v>
      </c>
      <c r="X4743" t="str">
        <f>VLOOKUP(pbp!V1976, games!$B$2:$R$40, 3, FALSE)</f>
        <v>2019-11-29T01:20Z</v>
      </c>
      <c r="Y4743">
        <f>VLOOKUP(1*V4743,NFLGames!$H$11:$H$555,1,FALSE)</f>
        <v>401220307</v>
      </c>
      <c r="Z4743">
        <f>VLOOKUP($Y4743, NFLGames!$H$11:$K$555,2,FALSE)</f>
        <v>2020</v>
      </c>
      <c r="AA4743">
        <f>VLOOKUP($Y4743, NFLGames!$H$11:$K$555,3,FALSE)</f>
        <v>13</v>
      </c>
      <c r="AB4743" s="6">
        <f>IF(A4744=0, 0, AH4744-tbl_pbp[[#This Row],[Saints Win %]])</f>
        <v>0</v>
      </c>
      <c r="AE4743">
        <f>ABS(tbl_pbp[[#This Row],[play.homeScore]]-tbl_pbp[[#This Row],[play.awayScore]])</f>
        <v>5</v>
      </c>
      <c r="AF4743">
        <f>IF(tbl_pbp[[#This Row],[Play Saints Win % Increase]]&gt;=$AF$4,1,0)</f>
        <v>0</v>
      </c>
      <c r="AG4743" t="str">
        <f>VLOOKUP(tbl_pbp[[#This Row],[gameId]], games!$B$2:$T$40, 9, FALSE)</f>
        <v>new-orleans-saints</v>
      </c>
      <c r="AH4743" s="5">
        <f>IF(tbl_pbp[[#This Row],[AwayTeam]] &lt;&gt; "new-orleans-saints", tbl_pbp[[#This Row],[homeWinPercentage]], 1-tbl_pbp[[#This Row],[homeWinPercentage]])</f>
        <v>0.81600000000000006</v>
      </c>
      <c r="AI4743" s="13">
        <f>tbl_pbp[[#This Row],[Kamara]]*tbl_pbp[[#This Row],[Impactful Play]]</f>
        <v>0</v>
      </c>
      <c r="AJ4743" s="13">
        <f>tbl_pbp[[#This Row],[Thomas]]*tbl_pbp[[#This Row],[Impactful Play]]</f>
        <v>0</v>
      </c>
      <c r="AK4743" s="13" t="str">
        <f>VLOOKUP(tbl_pbp[[#This Row],[Play Saints Win % Increase]], tbl_impact[],3,TRUE)</f>
        <v>Scented (0 to +5%)</v>
      </c>
    </row>
    <row r="4744" spans="1:37">
      <c r="A4744" s="1">
        <v>104</v>
      </c>
      <c r="B4744" s="5">
        <v>0.184</v>
      </c>
      <c r="C4744" t="s">
        <v>6418</v>
      </c>
      <c r="D4744">
        <v>0</v>
      </c>
      <c r="E4744">
        <v>0</v>
      </c>
      <c r="F4744">
        <v>3</v>
      </c>
      <c r="G4744">
        <v>9</v>
      </c>
      <c r="H4744">
        <v>14</v>
      </c>
      <c r="I4744">
        <v>10</v>
      </c>
      <c r="J4744">
        <v>34</v>
      </c>
      <c r="K4744" t="s">
        <v>29</v>
      </c>
      <c r="L4744">
        <v>1</v>
      </c>
      <c r="M4744">
        <v>34</v>
      </c>
      <c r="N4744" t="s">
        <v>6419</v>
      </c>
      <c r="O4744" t="s">
        <v>3172</v>
      </c>
      <c r="P4744" t="s">
        <v>45</v>
      </c>
      <c r="Q4744" t="s">
        <v>46</v>
      </c>
      <c r="R4744" t="s">
        <v>47</v>
      </c>
      <c r="S4744" t="s">
        <v>33</v>
      </c>
      <c r="T4744" t="s">
        <v>5584</v>
      </c>
      <c r="U4744" t="s">
        <v>6248</v>
      </c>
      <c r="V4744" t="s">
        <v>6141</v>
      </c>
      <c r="X4744" t="str">
        <f>VLOOKUP(pbp!V1977, games!$B$2:$R$40, 3, FALSE)</f>
        <v>2019-11-29T01:20Z</v>
      </c>
      <c r="Y4744">
        <f>VLOOKUP(1*V4744,NFLGames!$H$11:$H$555,1,FALSE)</f>
        <v>401220307</v>
      </c>
      <c r="Z4744">
        <f>VLOOKUP($Y4744, NFLGames!$H$11:$K$555,2,FALSE)</f>
        <v>2020</v>
      </c>
      <c r="AA4744">
        <f>VLOOKUP($Y4744, NFLGames!$H$11:$K$555,3,FALSE)</f>
        <v>13</v>
      </c>
      <c r="AB4744" s="6">
        <f>IF(A4745=0, 0, AH4745-tbl_pbp[[#This Row],[Saints Win %]])</f>
        <v>-1.0000000000000009E-2</v>
      </c>
      <c r="AE4744">
        <f>ABS(tbl_pbp[[#This Row],[play.homeScore]]-tbl_pbp[[#This Row],[play.awayScore]])</f>
        <v>5</v>
      </c>
      <c r="AF4744">
        <f>IF(tbl_pbp[[#This Row],[Play Saints Win % Increase]]&gt;=$AF$4,1,0)</f>
        <v>0</v>
      </c>
      <c r="AG4744" t="str">
        <f>VLOOKUP(tbl_pbp[[#This Row],[gameId]], games!$B$2:$T$40, 9, FALSE)</f>
        <v>new-orleans-saints</v>
      </c>
      <c r="AH4744" s="5">
        <f>IF(tbl_pbp[[#This Row],[AwayTeam]] &lt;&gt; "new-orleans-saints", tbl_pbp[[#This Row],[homeWinPercentage]], 1-tbl_pbp[[#This Row],[homeWinPercentage]])</f>
        <v>0.81600000000000006</v>
      </c>
      <c r="AI4744" s="13">
        <f>tbl_pbp[[#This Row],[Kamara]]*tbl_pbp[[#This Row],[Impactful Play]]</f>
        <v>0</v>
      </c>
      <c r="AJ4744" s="13">
        <f>tbl_pbp[[#This Row],[Thomas]]*tbl_pbp[[#This Row],[Impactful Play]]</f>
        <v>0</v>
      </c>
      <c r="AK4744" s="13" t="str">
        <f>VLOOKUP(tbl_pbp[[#This Row],[Play Saints Win % Increase]], tbl_impact[],3,TRUE)</f>
        <v>Bad (0 to -5%)</v>
      </c>
    </row>
    <row r="4745" spans="1:37">
      <c r="A4745" s="1">
        <v>105</v>
      </c>
      <c r="B4745" s="5">
        <v>0.19400000000000001</v>
      </c>
      <c r="C4745" t="s">
        <v>6420</v>
      </c>
      <c r="D4745">
        <v>0</v>
      </c>
      <c r="E4745">
        <v>0</v>
      </c>
      <c r="F4745">
        <v>3</v>
      </c>
      <c r="G4745">
        <v>9</v>
      </c>
      <c r="H4745">
        <v>14</v>
      </c>
      <c r="I4745">
        <v>7</v>
      </c>
      <c r="J4745">
        <v>31</v>
      </c>
      <c r="K4745" t="s">
        <v>29</v>
      </c>
      <c r="L4745">
        <v>2</v>
      </c>
      <c r="M4745">
        <v>31</v>
      </c>
      <c r="N4745" t="s">
        <v>6421</v>
      </c>
      <c r="O4745" t="s">
        <v>5109</v>
      </c>
      <c r="P4745" t="s">
        <v>22</v>
      </c>
      <c r="Q4745" t="s">
        <v>37</v>
      </c>
      <c r="S4745" t="s">
        <v>220</v>
      </c>
      <c r="T4745" t="s">
        <v>5261</v>
      </c>
      <c r="U4745" t="s">
        <v>6422</v>
      </c>
      <c r="V4745" t="s">
        <v>6141</v>
      </c>
      <c r="X4745" t="str">
        <f>VLOOKUP(pbp!V1978, games!$B$2:$R$40, 3, FALSE)</f>
        <v>2019-11-29T01:20Z</v>
      </c>
      <c r="Y4745">
        <f>VLOOKUP(1*V4745,NFLGames!$H$11:$H$555,1,FALSE)</f>
        <v>401220307</v>
      </c>
      <c r="Z4745">
        <f>VLOOKUP($Y4745, NFLGames!$H$11:$K$555,2,FALSE)</f>
        <v>2020</v>
      </c>
      <c r="AA4745">
        <f>VLOOKUP($Y4745, NFLGames!$H$11:$K$555,3,FALSE)</f>
        <v>13</v>
      </c>
      <c r="AB4745" s="6">
        <f>IF(A4746=0, 0, AH4746-tbl_pbp[[#This Row],[Saints Win %]])</f>
        <v>3.6999999999999922E-2</v>
      </c>
      <c r="AE4745">
        <f>ABS(tbl_pbp[[#This Row],[play.homeScore]]-tbl_pbp[[#This Row],[play.awayScore]])</f>
        <v>5</v>
      </c>
      <c r="AF4745">
        <f>IF(tbl_pbp[[#This Row],[Play Saints Win % Increase]]&gt;=$AF$4,1,0)</f>
        <v>0</v>
      </c>
      <c r="AG4745" t="str">
        <f>VLOOKUP(tbl_pbp[[#This Row],[gameId]], games!$B$2:$T$40, 9, FALSE)</f>
        <v>new-orleans-saints</v>
      </c>
      <c r="AH4745" s="5">
        <f>IF(tbl_pbp[[#This Row],[AwayTeam]] &lt;&gt; "new-orleans-saints", tbl_pbp[[#This Row],[homeWinPercentage]], 1-tbl_pbp[[#This Row],[homeWinPercentage]])</f>
        <v>0.80600000000000005</v>
      </c>
      <c r="AI4745" s="13">
        <f>tbl_pbp[[#This Row],[Kamara]]*tbl_pbp[[#This Row],[Impactful Play]]</f>
        <v>0</v>
      </c>
      <c r="AJ4745" s="13">
        <f>tbl_pbp[[#This Row],[Thomas]]*tbl_pbp[[#This Row],[Impactful Play]]</f>
        <v>0</v>
      </c>
      <c r="AK4745" s="13" t="str">
        <f>VLOOKUP(tbl_pbp[[#This Row],[Play Saints Win % Increase]], tbl_impact[],3,TRUE)</f>
        <v>Scented (0 to +5%)</v>
      </c>
    </row>
    <row r="4746" spans="1:37">
      <c r="A4746" s="1">
        <v>106</v>
      </c>
      <c r="B4746" s="5">
        <v>0.157</v>
      </c>
      <c r="C4746" t="s">
        <v>6423</v>
      </c>
      <c r="D4746">
        <v>0</v>
      </c>
      <c r="E4746">
        <v>0</v>
      </c>
      <c r="F4746">
        <v>3</v>
      </c>
      <c r="G4746">
        <v>9</v>
      </c>
      <c r="H4746">
        <v>14</v>
      </c>
      <c r="I4746">
        <v>7</v>
      </c>
      <c r="J4746">
        <v>31</v>
      </c>
      <c r="K4746" t="s">
        <v>29</v>
      </c>
      <c r="L4746">
        <v>3</v>
      </c>
      <c r="M4746">
        <v>31</v>
      </c>
      <c r="N4746" t="s">
        <v>6424</v>
      </c>
      <c r="O4746" t="s">
        <v>394</v>
      </c>
      <c r="P4746" t="s">
        <v>30</v>
      </c>
      <c r="Q4746" t="s">
        <v>31</v>
      </c>
      <c r="R4746" t="s">
        <v>32</v>
      </c>
      <c r="S4746" t="s">
        <v>212</v>
      </c>
      <c r="T4746" t="s">
        <v>5261</v>
      </c>
      <c r="U4746" t="s">
        <v>6425</v>
      </c>
      <c r="V4746" t="s">
        <v>6141</v>
      </c>
      <c r="X4746" t="str">
        <f>VLOOKUP(pbp!V1979, games!$B$2:$R$40, 3, FALSE)</f>
        <v>2019-11-29T01:20Z</v>
      </c>
      <c r="Y4746">
        <f>VLOOKUP(1*V4746,NFLGames!$H$11:$H$555,1,FALSE)</f>
        <v>401220307</v>
      </c>
      <c r="Z4746">
        <f>VLOOKUP($Y4746, NFLGames!$H$11:$K$555,2,FALSE)</f>
        <v>2020</v>
      </c>
      <c r="AA4746">
        <f>VLOOKUP($Y4746, NFLGames!$H$11:$K$555,3,FALSE)</f>
        <v>13</v>
      </c>
      <c r="AB4746" s="6">
        <f>IF(A4747=0, 0, AH4747-tbl_pbp[[#This Row],[Saints Win %]])</f>
        <v>2.200000000000002E-2</v>
      </c>
      <c r="AE4746">
        <f>ABS(tbl_pbp[[#This Row],[play.homeScore]]-tbl_pbp[[#This Row],[play.awayScore]])</f>
        <v>5</v>
      </c>
      <c r="AF4746">
        <f>IF(tbl_pbp[[#This Row],[Play Saints Win % Increase]]&gt;=$AF$4,1,0)</f>
        <v>0</v>
      </c>
      <c r="AG4746" t="str">
        <f>VLOOKUP(tbl_pbp[[#This Row],[gameId]], games!$B$2:$T$40, 9, FALSE)</f>
        <v>new-orleans-saints</v>
      </c>
      <c r="AH4746" s="5">
        <f>IF(tbl_pbp[[#This Row],[AwayTeam]] &lt;&gt; "new-orleans-saints", tbl_pbp[[#This Row],[homeWinPercentage]], 1-tbl_pbp[[#This Row],[homeWinPercentage]])</f>
        <v>0.84299999999999997</v>
      </c>
      <c r="AI4746" s="13">
        <f>tbl_pbp[[#This Row],[Kamara]]*tbl_pbp[[#This Row],[Impactful Play]]</f>
        <v>0</v>
      </c>
      <c r="AJ4746" s="13">
        <f>tbl_pbp[[#This Row],[Thomas]]*tbl_pbp[[#This Row],[Impactful Play]]</f>
        <v>0</v>
      </c>
      <c r="AK4746" s="13" t="str">
        <f>VLOOKUP(tbl_pbp[[#This Row],[Play Saints Win % Increase]], tbl_impact[],3,TRUE)</f>
        <v>Scented (0 to +5%)</v>
      </c>
    </row>
    <row r="4747" spans="1:37">
      <c r="A4747" s="1">
        <v>107</v>
      </c>
      <c r="B4747" s="5">
        <v>0.13500000000000001</v>
      </c>
      <c r="C4747" t="s">
        <v>6426</v>
      </c>
      <c r="D4747">
        <v>0</v>
      </c>
      <c r="E4747">
        <v>0</v>
      </c>
      <c r="F4747">
        <v>3</v>
      </c>
      <c r="G4747">
        <v>9</v>
      </c>
      <c r="H4747">
        <v>14</v>
      </c>
      <c r="I4747">
        <v>10</v>
      </c>
      <c r="J4747">
        <v>21</v>
      </c>
      <c r="K4747" t="s">
        <v>29</v>
      </c>
      <c r="L4747">
        <v>1</v>
      </c>
      <c r="M4747">
        <v>21</v>
      </c>
      <c r="N4747" t="s">
        <v>6427</v>
      </c>
      <c r="O4747" t="s">
        <v>3587</v>
      </c>
      <c r="P4747" t="s">
        <v>45</v>
      </c>
      <c r="Q4747" t="s">
        <v>46</v>
      </c>
      <c r="R4747" t="s">
        <v>47</v>
      </c>
      <c r="S4747" t="s">
        <v>33</v>
      </c>
      <c r="T4747" t="s">
        <v>5501</v>
      </c>
      <c r="U4747" t="s">
        <v>5502</v>
      </c>
      <c r="V4747" t="s">
        <v>6141</v>
      </c>
      <c r="X4747" t="str">
        <f>VLOOKUP(pbp!V1980, games!$B$2:$R$40, 3, FALSE)</f>
        <v>2019-11-29T01:20Z</v>
      </c>
      <c r="Y4747">
        <f>VLOOKUP(1*V4747,NFLGames!$H$11:$H$555,1,FALSE)</f>
        <v>401220307</v>
      </c>
      <c r="Z4747">
        <f>VLOOKUP($Y4747, NFLGames!$H$11:$K$555,2,FALSE)</f>
        <v>2020</v>
      </c>
      <c r="AA4747">
        <f>VLOOKUP($Y4747, NFLGames!$H$11:$K$555,3,FALSE)</f>
        <v>13</v>
      </c>
      <c r="AB4747" s="6">
        <f>IF(A4748=0, 0, AH4748-tbl_pbp[[#This Row],[Saints Win %]])</f>
        <v>3.6000000000000032E-2</v>
      </c>
      <c r="AC4747">
        <v>1</v>
      </c>
      <c r="AE4747">
        <f>ABS(tbl_pbp[[#This Row],[play.homeScore]]-tbl_pbp[[#This Row],[play.awayScore]])</f>
        <v>5</v>
      </c>
      <c r="AF4747">
        <f>IF(tbl_pbp[[#This Row],[Play Saints Win % Increase]]&gt;=$AF$4,1,0)</f>
        <v>0</v>
      </c>
      <c r="AG4747" t="str">
        <f>VLOOKUP(tbl_pbp[[#This Row],[gameId]], games!$B$2:$T$40, 9, FALSE)</f>
        <v>new-orleans-saints</v>
      </c>
      <c r="AH4747" s="5">
        <f>IF(tbl_pbp[[#This Row],[AwayTeam]] &lt;&gt; "new-orleans-saints", tbl_pbp[[#This Row],[homeWinPercentage]], 1-tbl_pbp[[#This Row],[homeWinPercentage]])</f>
        <v>0.86499999999999999</v>
      </c>
      <c r="AI4747" s="13">
        <f>tbl_pbp[[#This Row],[Kamara]]*tbl_pbp[[#This Row],[Impactful Play]]</f>
        <v>0</v>
      </c>
      <c r="AJ4747" s="13">
        <f>tbl_pbp[[#This Row],[Thomas]]*tbl_pbp[[#This Row],[Impactful Play]]</f>
        <v>0</v>
      </c>
      <c r="AK4747" s="13" t="str">
        <f>VLOOKUP(tbl_pbp[[#This Row],[Play Saints Win % Increase]], tbl_impact[],3,TRUE)</f>
        <v>Scented (0 to +5%)</v>
      </c>
    </row>
    <row r="4748" spans="1:37">
      <c r="A4748" s="1">
        <v>108</v>
      </c>
      <c r="B4748" s="5">
        <v>9.9000000000000005E-2</v>
      </c>
      <c r="C4748" t="s">
        <v>6428</v>
      </c>
      <c r="D4748">
        <v>0</v>
      </c>
      <c r="E4748">
        <v>0</v>
      </c>
      <c r="F4748">
        <v>3</v>
      </c>
      <c r="G4748">
        <v>9</v>
      </c>
      <c r="H4748">
        <v>21</v>
      </c>
      <c r="I4748">
        <v>10</v>
      </c>
      <c r="J4748">
        <v>11</v>
      </c>
      <c r="K4748" t="s">
        <v>29</v>
      </c>
      <c r="L4748">
        <v>1</v>
      </c>
      <c r="M4748">
        <v>11</v>
      </c>
      <c r="N4748" t="s">
        <v>6429</v>
      </c>
      <c r="O4748" t="s">
        <v>1799</v>
      </c>
      <c r="P4748" t="s">
        <v>326</v>
      </c>
      <c r="Q4748" t="s">
        <v>327</v>
      </c>
      <c r="R4748" t="s">
        <v>105</v>
      </c>
      <c r="S4748" t="s">
        <v>33</v>
      </c>
      <c r="T4748" t="s">
        <v>5438</v>
      </c>
      <c r="U4748" t="s">
        <v>6430</v>
      </c>
      <c r="V4748" t="s">
        <v>6141</v>
      </c>
      <c r="X4748" t="str">
        <f>VLOOKUP(pbp!V1981, games!$B$2:$R$40, 3, FALSE)</f>
        <v>2019-11-29T01:20Z</v>
      </c>
      <c r="Y4748">
        <f>VLOOKUP(1*V4748,NFLGames!$H$11:$H$555,1,FALSE)</f>
        <v>401220307</v>
      </c>
      <c r="Z4748">
        <f>VLOOKUP($Y4748, NFLGames!$H$11:$K$555,2,FALSE)</f>
        <v>2020</v>
      </c>
      <c r="AA4748">
        <f>VLOOKUP($Y4748, NFLGames!$H$11:$K$555,3,FALSE)</f>
        <v>13</v>
      </c>
      <c r="AB4748" s="6">
        <f>IF(A4749=0, 0, AH4749-tbl_pbp[[#This Row],[Saints Win %]])</f>
        <v>-3.0000000000000027E-3</v>
      </c>
      <c r="AE4748">
        <f>ABS(tbl_pbp[[#This Row],[play.homeScore]]-tbl_pbp[[#This Row],[play.awayScore]])</f>
        <v>12</v>
      </c>
      <c r="AF4748">
        <f>IF(tbl_pbp[[#This Row],[Play Saints Win % Increase]]&gt;=$AF$4,1,0)</f>
        <v>0</v>
      </c>
      <c r="AG4748" t="str">
        <f>VLOOKUP(tbl_pbp[[#This Row],[gameId]], games!$B$2:$T$40, 9, FALSE)</f>
        <v>new-orleans-saints</v>
      </c>
      <c r="AH4748" s="5">
        <f>IF(tbl_pbp[[#This Row],[AwayTeam]] &lt;&gt; "new-orleans-saints", tbl_pbp[[#This Row],[homeWinPercentage]], 1-tbl_pbp[[#This Row],[homeWinPercentage]])</f>
        <v>0.90100000000000002</v>
      </c>
      <c r="AI4748" s="13">
        <f>tbl_pbp[[#This Row],[Kamara]]*tbl_pbp[[#This Row],[Impactful Play]]</f>
        <v>0</v>
      </c>
      <c r="AJ4748" s="13">
        <f>tbl_pbp[[#This Row],[Thomas]]*tbl_pbp[[#This Row],[Impactful Play]]</f>
        <v>0</v>
      </c>
      <c r="AK4748" s="13" t="str">
        <f>VLOOKUP(tbl_pbp[[#This Row],[Play Saints Win % Increase]], tbl_impact[],3,TRUE)</f>
        <v>Bad (0 to -5%)</v>
      </c>
    </row>
    <row r="4749" spans="1:37">
      <c r="A4749" s="1">
        <v>109</v>
      </c>
      <c r="B4749" s="5">
        <v>0.10199999999999999</v>
      </c>
      <c r="C4749" t="s">
        <v>6431</v>
      </c>
      <c r="D4749">
        <v>0</v>
      </c>
      <c r="E4749">
        <v>0</v>
      </c>
      <c r="F4749">
        <v>3</v>
      </c>
      <c r="G4749">
        <v>9</v>
      </c>
      <c r="H4749">
        <v>21</v>
      </c>
      <c r="I4749">
        <v>0</v>
      </c>
      <c r="J4749">
        <v>65</v>
      </c>
      <c r="K4749" t="s">
        <v>29</v>
      </c>
      <c r="L4749">
        <v>0</v>
      </c>
      <c r="M4749">
        <v>65</v>
      </c>
      <c r="N4749" t="s">
        <v>288</v>
      </c>
      <c r="O4749" t="s">
        <v>1799</v>
      </c>
      <c r="P4749" t="s">
        <v>25</v>
      </c>
      <c r="Q4749" t="s">
        <v>26</v>
      </c>
      <c r="R4749" t="s">
        <v>27</v>
      </c>
      <c r="V4749" t="s">
        <v>6141</v>
      </c>
      <c r="X4749" t="str">
        <f>VLOOKUP(pbp!V1982, games!$B$2:$R$40, 3, FALSE)</f>
        <v>2019-11-29T01:20Z</v>
      </c>
      <c r="Y4749">
        <f>VLOOKUP(1*V4749,NFLGames!$H$11:$H$555,1,FALSE)</f>
        <v>401220307</v>
      </c>
      <c r="Z4749">
        <f>VLOOKUP($Y4749, NFLGames!$H$11:$K$555,2,FALSE)</f>
        <v>2020</v>
      </c>
      <c r="AA4749">
        <f>VLOOKUP($Y4749, NFLGames!$H$11:$K$555,3,FALSE)</f>
        <v>13</v>
      </c>
      <c r="AB4749" s="6">
        <f>IF(A4750=0, 0, AH4750-tbl_pbp[[#This Row],[Saints Win %]])</f>
        <v>-7.0000000000000062E-3</v>
      </c>
      <c r="AE4749">
        <f>ABS(tbl_pbp[[#This Row],[play.homeScore]]-tbl_pbp[[#This Row],[play.awayScore]])</f>
        <v>12</v>
      </c>
      <c r="AF4749">
        <f>IF(tbl_pbp[[#This Row],[Play Saints Win % Increase]]&gt;=$AF$4,1,0)</f>
        <v>0</v>
      </c>
      <c r="AG4749" t="str">
        <f>VLOOKUP(tbl_pbp[[#This Row],[gameId]], games!$B$2:$T$40, 9, FALSE)</f>
        <v>new-orleans-saints</v>
      </c>
      <c r="AH4749" s="5">
        <f>IF(tbl_pbp[[#This Row],[AwayTeam]] &lt;&gt; "new-orleans-saints", tbl_pbp[[#This Row],[homeWinPercentage]], 1-tbl_pbp[[#This Row],[homeWinPercentage]])</f>
        <v>0.89800000000000002</v>
      </c>
      <c r="AI4749" s="13">
        <f>tbl_pbp[[#This Row],[Kamara]]*tbl_pbp[[#This Row],[Impactful Play]]</f>
        <v>0</v>
      </c>
      <c r="AJ4749" s="13">
        <f>tbl_pbp[[#This Row],[Thomas]]*tbl_pbp[[#This Row],[Impactful Play]]</f>
        <v>0</v>
      </c>
      <c r="AK4749" s="13" t="str">
        <f>VLOOKUP(tbl_pbp[[#This Row],[Play Saints Win % Increase]], tbl_impact[],3,TRUE)</f>
        <v>Bad (0 to -5%)</v>
      </c>
    </row>
    <row r="4750" spans="1:37">
      <c r="A4750" s="1">
        <v>110</v>
      </c>
      <c r="B4750" s="5">
        <v>0.109</v>
      </c>
      <c r="C4750" t="s">
        <v>6432</v>
      </c>
      <c r="D4750">
        <v>0</v>
      </c>
      <c r="E4750">
        <v>0</v>
      </c>
      <c r="F4750">
        <v>3</v>
      </c>
      <c r="G4750">
        <v>9</v>
      </c>
      <c r="H4750">
        <v>21</v>
      </c>
      <c r="I4750">
        <v>10</v>
      </c>
      <c r="J4750">
        <v>25</v>
      </c>
      <c r="K4750" t="s">
        <v>5211</v>
      </c>
      <c r="L4750">
        <v>1</v>
      </c>
      <c r="M4750">
        <v>75</v>
      </c>
      <c r="N4750" t="s">
        <v>6433</v>
      </c>
      <c r="O4750" t="s">
        <v>6434</v>
      </c>
      <c r="P4750" t="s">
        <v>45</v>
      </c>
      <c r="Q4750" t="s">
        <v>46</v>
      </c>
      <c r="R4750" t="s">
        <v>47</v>
      </c>
      <c r="S4750" t="s">
        <v>33</v>
      </c>
      <c r="T4750" t="s">
        <v>5213</v>
      </c>
      <c r="U4750" t="s">
        <v>5214</v>
      </c>
      <c r="V4750" t="s">
        <v>6141</v>
      </c>
      <c r="X4750" t="str">
        <f>VLOOKUP(pbp!V1983, games!$B$2:$R$40, 3, FALSE)</f>
        <v>2019-11-29T01:20Z</v>
      </c>
      <c r="Y4750">
        <f>VLOOKUP(1*V4750,NFLGames!$H$11:$H$555,1,FALSE)</f>
        <v>401220307</v>
      </c>
      <c r="Z4750">
        <f>VLOOKUP($Y4750, NFLGames!$H$11:$K$555,2,FALSE)</f>
        <v>2020</v>
      </c>
      <c r="AA4750">
        <f>VLOOKUP($Y4750, NFLGames!$H$11:$K$555,3,FALSE)</f>
        <v>13</v>
      </c>
      <c r="AB4750" s="6">
        <f>IF(A4751=0, 0, AH4751-tbl_pbp[[#This Row],[Saints Win %]])</f>
        <v>-3.0000000000000027E-3</v>
      </c>
      <c r="AE4750">
        <f>ABS(tbl_pbp[[#This Row],[play.homeScore]]-tbl_pbp[[#This Row],[play.awayScore]])</f>
        <v>12</v>
      </c>
      <c r="AF4750">
        <f>IF(tbl_pbp[[#This Row],[Play Saints Win % Increase]]&gt;=$AF$4,1,0)</f>
        <v>0</v>
      </c>
      <c r="AG4750" t="str">
        <f>VLOOKUP(tbl_pbp[[#This Row],[gameId]], games!$B$2:$T$40, 9, FALSE)</f>
        <v>new-orleans-saints</v>
      </c>
      <c r="AH4750" s="5">
        <f>IF(tbl_pbp[[#This Row],[AwayTeam]] &lt;&gt; "new-orleans-saints", tbl_pbp[[#This Row],[homeWinPercentage]], 1-tbl_pbp[[#This Row],[homeWinPercentage]])</f>
        <v>0.89100000000000001</v>
      </c>
      <c r="AI4750" s="13">
        <f>tbl_pbp[[#This Row],[Kamara]]*tbl_pbp[[#This Row],[Impactful Play]]</f>
        <v>0</v>
      </c>
      <c r="AJ4750" s="13">
        <f>tbl_pbp[[#This Row],[Thomas]]*tbl_pbp[[#This Row],[Impactful Play]]</f>
        <v>0</v>
      </c>
      <c r="AK4750" s="13" t="str">
        <f>VLOOKUP(tbl_pbp[[#This Row],[Play Saints Win % Increase]], tbl_impact[],3,TRUE)</f>
        <v>Bad (0 to -5%)</v>
      </c>
    </row>
    <row r="4751" spans="1:37">
      <c r="A4751" s="1">
        <v>111</v>
      </c>
      <c r="B4751" s="5">
        <v>0.112</v>
      </c>
      <c r="C4751" t="s">
        <v>6435</v>
      </c>
      <c r="D4751">
        <v>0</v>
      </c>
      <c r="E4751">
        <v>0</v>
      </c>
      <c r="F4751">
        <v>3</v>
      </c>
      <c r="G4751">
        <v>9</v>
      </c>
      <c r="H4751">
        <v>21</v>
      </c>
      <c r="I4751">
        <v>3</v>
      </c>
      <c r="J4751">
        <v>32</v>
      </c>
      <c r="K4751" t="s">
        <v>5211</v>
      </c>
      <c r="L4751">
        <v>2</v>
      </c>
      <c r="M4751">
        <v>68</v>
      </c>
      <c r="N4751" t="s">
        <v>6436</v>
      </c>
      <c r="O4751" t="s">
        <v>4239</v>
      </c>
      <c r="P4751" t="s">
        <v>45</v>
      </c>
      <c r="Q4751" t="s">
        <v>46</v>
      </c>
      <c r="R4751" t="s">
        <v>47</v>
      </c>
      <c r="S4751" t="s">
        <v>193</v>
      </c>
      <c r="T4751" t="s">
        <v>5247</v>
      </c>
      <c r="U4751" t="s">
        <v>5457</v>
      </c>
      <c r="V4751" t="s">
        <v>6141</v>
      </c>
      <c r="X4751" t="str">
        <f>VLOOKUP(pbp!V1984, games!$B$2:$R$40, 3, FALSE)</f>
        <v>2019-11-29T01:20Z</v>
      </c>
      <c r="Y4751">
        <f>VLOOKUP(1*V4751,NFLGames!$H$11:$H$555,1,FALSE)</f>
        <v>401220307</v>
      </c>
      <c r="Z4751">
        <f>VLOOKUP($Y4751, NFLGames!$H$11:$K$555,2,FALSE)</f>
        <v>2020</v>
      </c>
      <c r="AA4751">
        <f>VLOOKUP($Y4751, NFLGames!$H$11:$K$555,3,FALSE)</f>
        <v>13</v>
      </c>
      <c r="AB4751" s="6">
        <f>IF(A4752=0, 0, AH4752-tbl_pbp[[#This Row],[Saints Win %]])</f>
        <v>-1.7000000000000015E-2</v>
      </c>
      <c r="AE4751">
        <f>ABS(tbl_pbp[[#This Row],[play.homeScore]]-tbl_pbp[[#This Row],[play.awayScore]])</f>
        <v>12</v>
      </c>
      <c r="AF4751">
        <f>IF(tbl_pbp[[#This Row],[Play Saints Win % Increase]]&gt;=$AF$4,1,0)</f>
        <v>0</v>
      </c>
      <c r="AG4751" t="str">
        <f>VLOOKUP(tbl_pbp[[#This Row],[gameId]], games!$B$2:$T$40, 9, FALSE)</f>
        <v>new-orleans-saints</v>
      </c>
      <c r="AH4751" s="5">
        <f>IF(tbl_pbp[[#This Row],[AwayTeam]] &lt;&gt; "new-orleans-saints", tbl_pbp[[#This Row],[homeWinPercentage]], 1-tbl_pbp[[#This Row],[homeWinPercentage]])</f>
        <v>0.88800000000000001</v>
      </c>
      <c r="AI4751" s="13">
        <f>tbl_pbp[[#This Row],[Kamara]]*tbl_pbp[[#This Row],[Impactful Play]]</f>
        <v>0</v>
      </c>
      <c r="AJ4751" s="13">
        <f>tbl_pbp[[#This Row],[Thomas]]*tbl_pbp[[#This Row],[Impactful Play]]</f>
        <v>0</v>
      </c>
      <c r="AK4751" s="13" t="str">
        <f>VLOOKUP(tbl_pbp[[#This Row],[Play Saints Win % Increase]], tbl_impact[],3,TRUE)</f>
        <v>Bad (0 to -5%)</v>
      </c>
    </row>
    <row r="4752" spans="1:37">
      <c r="A4752" s="1">
        <v>112</v>
      </c>
      <c r="B4752" s="5">
        <v>0.129</v>
      </c>
      <c r="C4752" t="s">
        <v>6437</v>
      </c>
      <c r="D4752">
        <v>0</v>
      </c>
      <c r="E4752">
        <v>0</v>
      </c>
      <c r="F4752">
        <v>3</v>
      </c>
      <c r="G4752">
        <v>9</v>
      </c>
      <c r="H4752">
        <v>21</v>
      </c>
      <c r="I4752">
        <v>10</v>
      </c>
      <c r="J4752">
        <v>37</v>
      </c>
      <c r="K4752" t="s">
        <v>5211</v>
      </c>
      <c r="L4752">
        <v>1</v>
      </c>
      <c r="M4752">
        <v>63</v>
      </c>
      <c r="N4752" t="s">
        <v>6438</v>
      </c>
      <c r="O4752" t="s">
        <v>1666</v>
      </c>
      <c r="P4752" t="s">
        <v>30</v>
      </c>
      <c r="Q4752" t="s">
        <v>31</v>
      </c>
      <c r="R4752" t="s">
        <v>32</v>
      </c>
      <c r="S4752" t="s">
        <v>33</v>
      </c>
      <c r="T4752" t="s">
        <v>5281</v>
      </c>
      <c r="U4752" t="s">
        <v>6209</v>
      </c>
      <c r="V4752" t="s">
        <v>6141</v>
      </c>
      <c r="X4752" t="str">
        <f>VLOOKUP(pbp!V1985, games!$B$2:$R$40, 3, FALSE)</f>
        <v>2019-11-29T01:20Z</v>
      </c>
      <c r="Y4752">
        <f>VLOOKUP(1*V4752,NFLGames!$H$11:$H$555,1,FALSE)</f>
        <v>401220307</v>
      </c>
      <c r="Z4752">
        <f>VLOOKUP($Y4752, NFLGames!$H$11:$K$555,2,FALSE)</f>
        <v>2020</v>
      </c>
      <c r="AA4752">
        <f>VLOOKUP($Y4752, NFLGames!$H$11:$K$555,3,FALSE)</f>
        <v>13</v>
      </c>
      <c r="AB4752" s="6">
        <f>IF(A4753=0, 0, AH4753-tbl_pbp[[#This Row],[Saints Win %]])</f>
        <v>1.7000000000000015E-2</v>
      </c>
      <c r="AE4752">
        <f>ABS(tbl_pbp[[#This Row],[play.homeScore]]-tbl_pbp[[#This Row],[play.awayScore]])</f>
        <v>12</v>
      </c>
      <c r="AF4752">
        <f>IF(tbl_pbp[[#This Row],[Play Saints Win % Increase]]&gt;=$AF$4,1,0)</f>
        <v>0</v>
      </c>
      <c r="AG4752" t="str">
        <f>VLOOKUP(tbl_pbp[[#This Row],[gameId]], games!$B$2:$T$40, 9, FALSE)</f>
        <v>new-orleans-saints</v>
      </c>
      <c r="AH4752" s="5">
        <f>IF(tbl_pbp[[#This Row],[AwayTeam]] &lt;&gt; "new-orleans-saints", tbl_pbp[[#This Row],[homeWinPercentage]], 1-tbl_pbp[[#This Row],[homeWinPercentage]])</f>
        <v>0.871</v>
      </c>
      <c r="AI4752" s="13">
        <f>tbl_pbp[[#This Row],[Kamara]]*tbl_pbp[[#This Row],[Impactful Play]]</f>
        <v>0</v>
      </c>
      <c r="AJ4752" s="13">
        <f>tbl_pbp[[#This Row],[Thomas]]*tbl_pbp[[#This Row],[Impactful Play]]</f>
        <v>0</v>
      </c>
      <c r="AK4752" s="13" t="str">
        <f>VLOOKUP(tbl_pbp[[#This Row],[Play Saints Win % Increase]], tbl_impact[],3,TRUE)</f>
        <v>Scented (0 to +5%)</v>
      </c>
    </row>
    <row r="4753" spans="1:37">
      <c r="A4753" s="1">
        <v>113</v>
      </c>
      <c r="B4753" s="5">
        <v>0.112</v>
      </c>
      <c r="C4753" t="s">
        <v>6439</v>
      </c>
      <c r="D4753">
        <v>0</v>
      </c>
      <c r="E4753">
        <v>0</v>
      </c>
      <c r="F4753">
        <v>3</v>
      </c>
      <c r="G4753">
        <v>9</v>
      </c>
      <c r="H4753">
        <v>21</v>
      </c>
      <c r="I4753">
        <v>10</v>
      </c>
      <c r="J4753">
        <v>55</v>
      </c>
      <c r="K4753" t="s">
        <v>5211</v>
      </c>
      <c r="L4753">
        <v>1</v>
      </c>
      <c r="M4753">
        <v>45</v>
      </c>
      <c r="N4753" t="s">
        <v>6440</v>
      </c>
      <c r="O4753" t="s">
        <v>195</v>
      </c>
      <c r="P4753" t="s">
        <v>45</v>
      </c>
      <c r="Q4753" t="s">
        <v>46</v>
      </c>
      <c r="R4753" t="s">
        <v>47</v>
      </c>
      <c r="S4753" t="s">
        <v>33</v>
      </c>
      <c r="T4753" t="s">
        <v>80</v>
      </c>
      <c r="U4753" t="s">
        <v>81</v>
      </c>
      <c r="V4753" t="s">
        <v>6141</v>
      </c>
      <c r="X4753" t="str">
        <f>VLOOKUP(pbp!V1986, games!$B$2:$R$40, 3, FALSE)</f>
        <v>2019-11-29T01:20Z</v>
      </c>
      <c r="Y4753">
        <f>VLOOKUP(1*V4753,NFLGames!$H$11:$H$555,1,FALSE)</f>
        <v>401220307</v>
      </c>
      <c r="Z4753">
        <f>VLOOKUP($Y4753, NFLGames!$H$11:$K$555,2,FALSE)</f>
        <v>2020</v>
      </c>
      <c r="AA4753">
        <f>VLOOKUP($Y4753, NFLGames!$H$11:$K$555,3,FALSE)</f>
        <v>13</v>
      </c>
      <c r="AB4753" s="6">
        <f>IF(A4754=0, 0, AH4754-tbl_pbp[[#This Row],[Saints Win %]])</f>
        <v>1.2000000000000011E-2</v>
      </c>
      <c r="AE4753">
        <f>ABS(tbl_pbp[[#This Row],[play.homeScore]]-tbl_pbp[[#This Row],[play.awayScore]])</f>
        <v>12</v>
      </c>
      <c r="AF4753">
        <f>IF(tbl_pbp[[#This Row],[Play Saints Win % Increase]]&gt;=$AF$4,1,0)</f>
        <v>0</v>
      </c>
      <c r="AG4753" t="str">
        <f>VLOOKUP(tbl_pbp[[#This Row],[gameId]], games!$B$2:$T$40, 9, FALSE)</f>
        <v>new-orleans-saints</v>
      </c>
      <c r="AH4753" s="5">
        <f>IF(tbl_pbp[[#This Row],[AwayTeam]] &lt;&gt; "new-orleans-saints", tbl_pbp[[#This Row],[homeWinPercentage]], 1-tbl_pbp[[#This Row],[homeWinPercentage]])</f>
        <v>0.88800000000000001</v>
      </c>
      <c r="AI4753" s="13">
        <f>tbl_pbp[[#This Row],[Kamara]]*tbl_pbp[[#This Row],[Impactful Play]]</f>
        <v>0</v>
      </c>
      <c r="AJ4753" s="13">
        <f>tbl_pbp[[#This Row],[Thomas]]*tbl_pbp[[#This Row],[Impactful Play]]</f>
        <v>0</v>
      </c>
      <c r="AK4753" s="13" t="str">
        <f>VLOOKUP(tbl_pbp[[#This Row],[Play Saints Win % Increase]], tbl_impact[],3,TRUE)</f>
        <v>Scented (0 to +5%)</v>
      </c>
    </row>
    <row r="4754" spans="1:37">
      <c r="A4754" s="1">
        <v>114</v>
      </c>
      <c r="B4754" s="5">
        <v>0.1</v>
      </c>
      <c r="C4754" t="s">
        <v>6441</v>
      </c>
      <c r="D4754">
        <v>0</v>
      </c>
      <c r="E4754">
        <v>0</v>
      </c>
      <c r="F4754">
        <v>3</v>
      </c>
      <c r="G4754">
        <v>9</v>
      </c>
      <c r="H4754">
        <v>21</v>
      </c>
      <c r="I4754">
        <v>9</v>
      </c>
      <c r="J4754">
        <v>56</v>
      </c>
      <c r="K4754" t="s">
        <v>5211</v>
      </c>
      <c r="L4754">
        <v>2</v>
      </c>
      <c r="M4754">
        <v>44</v>
      </c>
      <c r="N4754" t="s">
        <v>6442</v>
      </c>
      <c r="O4754" t="s">
        <v>203</v>
      </c>
      <c r="P4754" t="s">
        <v>22</v>
      </c>
      <c r="Q4754" t="s">
        <v>37</v>
      </c>
      <c r="S4754" t="s">
        <v>210</v>
      </c>
      <c r="T4754" t="s">
        <v>467</v>
      </c>
      <c r="U4754" t="s">
        <v>6443</v>
      </c>
      <c r="V4754" t="s">
        <v>6141</v>
      </c>
      <c r="X4754" t="str">
        <f>VLOOKUP(pbp!V1987, games!$B$2:$R$40, 3, FALSE)</f>
        <v>2019-11-29T01:20Z</v>
      </c>
      <c r="Y4754">
        <f>VLOOKUP(1*V4754,NFLGames!$H$11:$H$555,1,FALSE)</f>
        <v>401220307</v>
      </c>
      <c r="Z4754">
        <f>VLOOKUP($Y4754, NFLGames!$H$11:$K$555,2,FALSE)</f>
        <v>2020</v>
      </c>
      <c r="AA4754">
        <f>VLOOKUP($Y4754, NFLGames!$H$11:$K$555,3,FALSE)</f>
        <v>13</v>
      </c>
      <c r="AB4754" s="6">
        <f>IF(A4755=0, 0, AH4755-tbl_pbp[[#This Row],[Saints Win %]])</f>
        <v>2.1000000000000019E-2</v>
      </c>
      <c r="AE4754">
        <f>ABS(tbl_pbp[[#This Row],[play.homeScore]]-tbl_pbp[[#This Row],[play.awayScore]])</f>
        <v>12</v>
      </c>
      <c r="AF4754">
        <f>IF(tbl_pbp[[#This Row],[Play Saints Win % Increase]]&gt;=$AF$4,1,0)</f>
        <v>0</v>
      </c>
      <c r="AG4754" t="str">
        <f>VLOOKUP(tbl_pbp[[#This Row],[gameId]], games!$B$2:$T$40, 9, FALSE)</f>
        <v>new-orleans-saints</v>
      </c>
      <c r="AH4754" s="5">
        <f>IF(tbl_pbp[[#This Row],[AwayTeam]] &lt;&gt; "new-orleans-saints", tbl_pbp[[#This Row],[homeWinPercentage]], 1-tbl_pbp[[#This Row],[homeWinPercentage]])</f>
        <v>0.9</v>
      </c>
      <c r="AI4754" s="13">
        <f>tbl_pbp[[#This Row],[Kamara]]*tbl_pbp[[#This Row],[Impactful Play]]</f>
        <v>0</v>
      </c>
      <c r="AJ4754" s="13">
        <f>tbl_pbp[[#This Row],[Thomas]]*tbl_pbp[[#This Row],[Impactful Play]]</f>
        <v>0</v>
      </c>
      <c r="AK4754" s="13" t="str">
        <f>VLOOKUP(tbl_pbp[[#This Row],[Play Saints Win % Increase]], tbl_impact[],3,TRUE)</f>
        <v>Scented (0 to +5%)</v>
      </c>
    </row>
    <row r="4755" spans="1:37">
      <c r="A4755" s="1">
        <v>115</v>
      </c>
      <c r="B4755" s="5">
        <v>7.9000000000000001E-2</v>
      </c>
      <c r="C4755" t="s">
        <v>6444</v>
      </c>
      <c r="D4755">
        <v>0</v>
      </c>
      <c r="E4755">
        <v>0</v>
      </c>
      <c r="F4755">
        <v>3</v>
      </c>
      <c r="G4755">
        <v>9</v>
      </c>
      <c r="H4755">
        <v>21</v>
      </c>
      <c r="I4755">
        <v>9</v>
      </c>
      <c r="J4755">
        <v>56</v>
      </c>
      <c r="K4755" t="s">
        <v>5211</v>
      </c>
      <c r="L4755">
        <v>3</v>
      </c>
      <c r="M4755">
        <v>44</v>
      </c>
      <c r="N4755" t="s">
        <v>6445</v>
      </c>
      <c r="O4755" t="s">
        <v>1092</v>
      </c>
      <c r="P4755" t="s">
        <v>22</v>
      </c>
      <c r="Q4755" t="s">
        <v>37</v>
      </c>
      <c r="S4755" t="s">
        <v>139</v>
      </c>
      <c r="T4755" t="s">
        <v>467</v>
      </c>
      <c r="U4755" t="s">
        <v>6446</v>
      </c>
      <c r="V4755" t="s">
        <v>6141</v>
      </c>
      <c r="X4755" t="str">
        <f>VLOOKUP(pbp!V1988, games!$B$2:$R$40, 3, FALSE)</f>
        <v>2019-11-29T01:20Z</v>
      </c>
      <c r="Y4755">
        <f>VLOOKUP(1*V4755,NFLGames!$H$11:$H$555,1,FALSE)</f>
        <v>401220307</v>
      </c>
      <c r="Z4755">
        <f>VLOOKUP($Y4755, NFLGames!$H$11:$K$555,2,FALSE)</f>
        <v>2020</v>
      </c>
      <c r="AA4755">
        <f>VLOOKUP($Y4755, NFLGames!$H$11:$K$555,3,FALSE)</f>
        <v>13</v>
      </c>
      <c r="AB4755" s="6">
        <f>IF(A4756=0, 0, AH4756-tbl_pbp[[#This Row],[Saints Win %]])</f>
        <v>-4.0000000000000036E-3</v>
      </c>
      <c r="AE4755">
        <f>ABS(tbl_pbp[[#This Row],[play.homeScore]]-tbl_pbp[[#This Row],[play.awayScore]])</f>
        <v>12</v>
      </c>
      <c r="AF4755">
        <f>IF(tbl_pbp[[#This Row],[Play Saints Win % Increase]]&gt;=$AF$4,1,0)</f>
        <v>0</v>
      </c>
      <c r="AG4755" t="str">
        <f>VLOOKUP(tbl_pbp[[#This Row],[gameId]], games!$B$2:$T$40, 9, FALSE)</f>
        <v>new-orleans-saints</v>
      </c>
      <c r="AH4755" s="5">
        <f>IF(tbl_pbp[[#This Row],[AwayTeam]] &lt;&gt; "new-orleans-saints", tbl_pbp[[#This Row],[homeWinPercentage]], 1-tbl_pbp[[#This Row],[homeWinPercentage]])</f>
        <v>0.92100000000000004</v>
      </c>
      <c r="AI4755" s="13">
        <f>tbl_pbp[[#This Row],[Kamara]]*tbl_pbp[[#This Row],[Impactful Play]]</f>
        <v>0</v>
      </c>
      <c r="AJ4755" s="13">
        <f>tbl_pbp[[#This Row],[Thomas]]*tbl_pbp[[#This Row],[Impactful Play]]</f>
        <v>0</v>
      </c>
      <c r="AK4755" s="13" t="str">
        <f>VLOOKUP(tbl_pbp[[#This Row],[Play Saints Win % Increase]], tbl_impact[],3,TRUE)</f>
        <v>Bad (0 to -5%)</v>
      </c>
    </row>
    <row r="4756" spans="1:37">
      <c r="A4756" s="1">
        <v>116</v>
      </c>
      <c r="B4756" s="5">
        <v>8.3000000000000004E-2</v>
      </c>
      <c r="C4756" t="s">
        <v>6447</v>
      </c>
      <c r="D4756">
        <v>0</v>
      </c>
      <c r="E4756">
        <v>0</v>
      </c>
      <c r="F4756">
        <v>3</v>
      </c>
      <c r="G4756">
        <v>9</v>
      </c>
      <c r="H4756">
        <v>21</v>
      </c>
      <c r="I4756">
        <v>9</v>
      </c>
      <c r="J4756">
        <v>56</v>
      </c>
      <c r="K4756" t="s">
        <v>5211</v>
      </c>
      <c r="L4756">
        <v>4</v>
      </c>
      <c r="M4756">
        <v>44</v>
      </c>
      <c r="N4756" t="s">
        <v>6448</v>
      </c>
      <c r="O4756" t="s">
        <v>4889</v>
      </c>
      <c r="P4756" t="s">
        <v>66</v>
      </c>
      <c r="Q4756" t="s">
        <v>67</v>
      </c>
      <c r="R4756" t="s">
        <v>68</v>
      </c>
      <c r="S4756" t="s">
        <v>183</v>
      </c>
      <c r="T4756" t="s">
        <v>467</v>
      </c>
      <c r="U4756" t="s">
        <v>6449</v>
      </c>
      <c r="V4756" t="s">
        <v>6141</v>
      </c>
      <c r="X4756" t="str">
        <f>VLOOKUP(pbp!V1989, games!$B$2:$R$40, 3, FALSE)</f>
        <v>2019-11-29T01:20Z</v>
      </c>
      <c r="Y4756">
        <f>VLOOKUP(1*V4756,NFLGames!$H$11:$H$555,1,FALSE)</f>
        <v>401220307</v>
      </c>
      <c r="Z4756">
        <f>VLOOKUP($Y4756, NFLGames!$H$11:$K$555,2,FALSE)</f>
        <v>2020</v>
      </c>
      <c r="AA4756">
        <f>VLOOKUP($Y4756, NFLGames!$H$11:$K$555,3,FALSE)</f>
        <v>13</v>
      </c>
      <c r="AB4756" s="6">
        <f>IF(A4757=0, 0, AH4757-tbl_pbp[[#This Row],[Saints Win %]])</f>
        <v>2.0000000000000018E-3</v>
      </c>
      <c r="AE4756">
        <f>ABS(tbl_pbp[[#This Row],[play.homeScore]]-tbl_pbp[[#This Row],[play.awayScore]])</f>
        <v>12</v>
      </c>
      <c r="AF4756">
        <f>IF(tbl_pbp[[#This Row],[Play Saints Win % Increase]]&gt;=$AF$4,1,0)</f>
        <v>0</v>
      </c>
      <c r="AG4756" t="str">
        <f>VLOOKUP(tbl_pbp[[#This Row],[gameId]], games!$B$2:$T$40, 9, FALSE)</f>
        <v>new-orleans-saints</v>
      </c>
      <c r="AH4756" s="5">
        <f>IF(tbl_pbp[[#This Row],[AwayTeam]] &lt;&gt; "new-orleans-saints", tbl_pbp[[#This Row],[homeWinPercentage]], 1-tbl_pbp[[#This Row],[homeWinPercentage]])</f>
        <v>0.91700000000000004</v>
      </c>
      <c r="AI4756" s="13">
        <f>tbl_pbp[[#This Row],[Kamara]]*tbl_pbp[[#This Row],[Impactful Play]]</f>
        <v>0</v>
      </c>
      <c r="AJ4756" s="13">
        <f>tbl_pbp[[#This Row],[Thomas]]*tbl_pbp[[#This Row],[Impactful Play]]</f>
        <v>0</v>
      </c>
      <c r="AK4756" s="13" t="str">
        <f>VLOOKUP(tbl_pbp[[#This Row],[Play Saints Win % Increase]], tbl_impact[],3,TRUE)</f>
        <v>Scented (0 to +5%)</v>
      </c>
    </row>
    <row r="4757" spans="1:37">
      <c r="A4757" s="1">
        <v>117</v>
      </c>
      <c r="B4757" s="5">
        <v>8.1000000000000003E-2</v>
      </c>
      <c r="C4757" t="s">
        <v>6450</v>
      </c>
      <c r="D4757">
        <v>0</v>
      </c>
      <c r="E4757">
        <v>0</v>
      </c>
      <c r="F4757">
        <v>3</v>
      </c>
      <c r="G4757">
        <v>9</v>
      </c>
      <c r="H4757">
        <v>21</v>
      </c>
      <c r="I4757">
        <v>10</v>
      </c>
      <c r="J4757">
        <v>90</v>
      </c>
      <c r="K4757" t="s">
        <v>29</v>
      </c>
      <c r="L4757">
        <v>1</v>
      </c>
      <c r="M4757">
        <v>90</v>
      </c>
      <c r="N4757" t="s">
        <v>6451</v>
      </c>
      <c r="O4757" t="s">
        <v>475</v>
      </c>
      <c r="P4757" t="s">
        <v>45</v>
      </c>
      <c r="Q4757" t="s">
        <v>46</v>
      </c>
      <c r="R4757" t="s">
        <v>47</v>
      </c>
      <c r="S4757" t="s">
        <v>33</v>
      </c>
      <c r="T4757" t="s">
        <v>179</v>
      </c>
      <c r="U4757" t="s">
        <v>6452</v>
      </c>
      <c r="V4757" t="s">
        <v>6141</v>
      </c>
      <c r="X4757" t="str">
        <f>VLOOKUP(pbp!V1990, games!$B$2:$R$40, 3, FALSE)</f>
        <v>2019-11-29T01:20Z</v>
      </c>
      <c r="Y4757">
        <f>VLOOKUP(1*V4757,NFLGames!$H$11:$H$555,1,FALSE)</f>
        <v>401220307</v>
      </c>
      <c r="Z4757">
        <f>VLOOKUP($Y4757, NFLGames!$H$11:$K$555,2,FALSE)</f>
        <v>2020</v>
      </c>
      <c r="AA4757">
        <f>VLOOKUP($Y4757, NFLGames!$H$11:$K$555,3,FALSE)</f>
        <v>13</v>
      </c>
      <c r="AB4757" s="6">
        <f>IF(A4758=0, 0, AH4758-tbl_pbp[[#This Row],[Saints Win %]])</f>
        <v>-1.0000000000000009E-3</v>
      </c>
      <c r="AE4757">
        <f>ABS(tbl_pbp[[#This Row],[play.homeScore]]-tbl_pbp[[#This Row],[play.awayScore]])</f>
        <v>12</v>
      </c>
      <c r="AF4757">
        <f>IF(tbl_pbp[[#This Row],[Play Saints Win % Increase]]&gt;=$AF$4,1,0)</f>
        <v>0</v>
      </c>
      <c r="AG4757" t="str">
        <f>VLOOKUP(tbl_pbp[[#This Row],[gameId]], games!$B$2:$T$40, 9, FALSE)</f>
        <v>new-orleans-saints</v>
      </c>
      <c r="AH4757" s="5">
        <f>IF(tbl_pbp[[#This Row],[AwayTeam]] &lt;&gt; "new-orleans-saints", tbl_pbp[[#This Row],[homeWinPercentage]], 1-tbl_pbp[[#This Row],[homeWinPercentage]])</f>
        <v>0.91900000000000004</v>
      </c>
      <c r="AI4757" s="13">
        <f>tbl_pbp[[#This Row],[Kamara]]*tbl_pbp[[#This Row],[Impactful Play]]</f>
        <v>0</v>
      </c>
      <c r="AJ4757" s="13">
        <f>tbl_pbp[[#This Row],[Thomas]]*tbl_pbp[[#This Row],[Impactful Play]]</f>
        <v>0</v>
      </c>
      <c r="AK4757" s="13" t="str">
        <f>VLOOKUP(tbl_pbp[[#This Row],[Play Saints Win % Increase]], tbl_impact[],3,TRUE)</f>
        <v>Bad (0 to -5%)</v>
      </c>
    </row>
    <row r="4758" spans="1:37">
      <c r="A4758" s="1">
        <v>118</v>
      </c>
      <c r="B4758" s="5">
        <v>8.2000000000000003E-2</v>
      </c>
      <c r="C4758" t="s">
        <v>6453</v>
      </c>
      <c r="D4758">
        <v>0</v>
      </c>
      <c r="E4758">
        <v>0</v>
      </c>
      <c r="F4758">
        <v>3</v>
      </c>
      <c r="G4758">
        <v>9</v>
      </c>
      <c r="H4758">
        <v>21</v>
      </c>
      <c r="I4758">
        <v>4</v>
      </c>
      <c r="J4758">
        <v>84</v>
      </c>
      <c r="K4758" t="s">
        <v>29</v>
      </c>
      <c r="L4758">
        <v>2</v>
      </c>
      <c r="M4758">
        <v>84</v>
      </c>
      <c r="N4758" t="s">
        <v>6454</v>
      </c>
      <c r="O4758" t="s">
        <v>6455</v>
      </c>
      <c r="P4758" t="s">
        <v>45</v>
      </c>
      <c r="Q4758" t="s">
        <v>46</v>
      </c>
      <c r="R4758" t="s">
        <v>47</v>
      </c>
      <c r="S4758" t="s">
        <v>135</v>
      </c>
      <c r="T4758" t="s">
        <v>162</v>
      </c>
      <c r="U4758" t="s">
        <v>6456</v>
      </c>
      <c r="V4758" t="s">
        <v>6141</v>
      </c>
      <c r="X4758" t="str">
        <f>VLOOKUP(pbp!V1991, games!$B$2:$R$40, 3, FALSE)</f>
        <v>2019-11-29T01:20Z</v>
      </c>
      <c r="Y4758">
        <f>VLOOKUP(1*V4758,NFLGames!$H$11:$H$555,1,FALSE)</f>
        <v>401220307</v>
      </c>
      <c r="Z4758">
        <f>VLOOKUP($Y4758, NFLGames!$H$11:$K$555,2,FALSE)</f>
        <v>2020</v>
      </c>
      <c r="AA4758">
        <f>VLOOKUP($Y4758, NFLGames!$H$11:$K$555,3,FALSE)</f>
        <v>13</v>
      </c>
      <c r="AB4758" s="6">
        <f>IF(A4759=0, 0, AH4759-tbl_pbp[[#This Row],[Saints Win %]])</f>
        <v>1.5999999999999903E-2</v>
      </c>
      <c r="AC4758">
        <v>1</v>
      </c>
      <c r="AE4758">
        <f>ABS(tbl_pbp[[#This Row],[play.homeScore]]-tbl_pbp[[#This Row],[play.awayScore]])</f>
        <v>12</v>
      </c>
      <c r="AF4758">
        <f>IF(tbl_pbp[[#This Row],[Play Saints Win % Increase]]&gt;=$AF$4,1,0)</f>
        <v>0</v>
      </c>
      <c r="AG4758" t="str">
        <f>VLOOKUP(tbl_pbp[[#This Row],[gameId]], games!$B$2:$T$40, 9, FALSE)</f>
        <v>new-orleans-saints</v>
      </c>
      <c r="AH4758" s="5">
        <f>IF(tbl_pbp[[#This Row],[AwayTeam]] &lt;&gt; "new-orleans-saints", tbl_pbp[[#This Row],[homeWinPercentage]], 1-tbl_pbp[[#This Row],[homeWinPercentage]])</f>
        <v>0.91800000000000004</v>
      </c>
      <c r="AI4758" s="13">
        <f>tbl_pbp[[#This Row],[Kamara]]*tbl_pbp[[#This Row],[Impactful Play]]</f>
        <v>0</v>
      </c>
      <c r="AJ4758" s="13">
        <f>tbl_pbp[[#This Row],[Thomas]]*tbl_pbp[[#This Row],[Impactful Play]]</f>
        <v>0</v>
      </c>
      <c r="AK4758" s="13" t="str">
        <f>VLOOKUP(tbl_pbp[[#This Row],[Play Saints Win % Increase]], tbl_impact[],3,TRUE)</f>
        <v>Scented (0 to +5%)</v>
      </c>
    </row>
    <row r="4759" spans="1:37">
      <c r="A4759" s="1">
        <v>119</v>
      </c>
      <c r="B4759" s="5">
        <v>6.6000000000000003E-2</v>
      </c>
      <c r="C4759" t="s">
        <v>6457</v>
      </c>
      <c r="D4759">
        <v>0</v>
      </c>
      <c r="E4759">
        <v>0</v>
      </c>
      <c r="F4759">
        <v>3</v>
      </c>
      <c r="G4759">
        <v>9</v>
      </c>
      <c r="H4759">
        <v>21</v>
      </c>
      <c r="I4759">
        <v>2</v>
      </c>
      <c r="J4759">
        <v>82</v>
      </c>
      <c r="K4759" t="s">
        <v>29</v>
      </c>
      <c r="L4759">
        <v>3</v>
      </c>
      <c r="M4759">
        <v>82</v>
      </c>
      <c r="N4759" t="s">
        <v>6458</v>
      </c>
      <c r="O4759" t="s">
        <v>2570</v>
      </c>
      <c r="P4759" t="s">
        <v>30</v>
      </c>
      <c r="Q4759" t="s">
        <v>31</v>
      </c>
      <c r="R4759" t="s">
        <v>32</v>
      </c>
      <c r="S4759" t="s">
        <v>241</v>
      </c>
      <c r="T4759" t="s">
        <v>191</v>
      </c>
      <c r="U4759" t="s">
        <v>2103</v>
      </c>
      <c r="V4759" t="s">
        <v>6141</v>
      </c>
      <c r="X4759" t="str">
        <f>VLOOKUP(pbp!V1992, games!$B$2:$R$40, 3, FALSE)</f>
        <v>2019-11-29T01:20Z</v>
      </c>
      <c r="Y4759">
        <f>VLOOKUP(1*V4759,NFLGames!$H$11:$H$555,1,FALSE)</f>
        <v>401220307</v>
      </c>
      <c r="Z4759">
        <f>VLOOKUP($Y4759, NFLGames!$H$11:$K$555,2,FALSE)</f>
        <v>2020</v>
      </c>
      <c r="AA4759">
        <f>VLOOKUP($Y4759, NFLGames!$H$11:$K$555,3,FALSE)</f>
        <v>13</v>
      </c>
      <c r="AB4759" s="6">
        <f>IF(A4760=0, 0, AH4760-tbl_pbp[[#This Row],[Saints Win %]])</f>
        <v>-7.7999999999999958E-2</v>
      </c>
      <c r="AE4759">
        <f>ABS(tbl_pbp[[#This Row],[play.homeScore]]-tbl_pbp[[#This Row],[play.awayScore]])</f>
        <v>12</v>
      </c>
      <c r="AF4759">
        <f>IF(tbl_pbp[[#This Row],[Play Saints Win % Increase]]&gt;=$AF$4,1,0)</f>
        <v>0</v>
      </c>
      <c r="AG4759" t="str">
        <f>VLOOKUP(tbl_pbp[[#This Row],[gameId]], games!$B$2:$T$40, 9, FALSE)</f>
        <v>new-orleans-saints</v>
      </c>
      <c r="AH4759" s="5">
        <f>IF(tbl_pbp[[#This Row],[AwayTeam]] &lt;&gt; "new-orleans-saints", tbl_pbp[[#This Row],[homeWinPercentage]], 1-tbl_pbp[[#This Row],[homeWinPercentage]])</f>
        <v>0.93399999999999994</v>
      </c>
      <c r="AI4759" s="13">
        <f>tbl_pbp[[#This Row],[Kamara]]*tbl_pbp[[#This Row],[Impactful Play]]</f>
        <v>0</v>
      </c>
      <c r="AJ4759" s="13">
        <f>tbl_pbp[[#This Row],[Thomas]]*tbl_pbp[[#This Row],[Impactful Play]]</f>
        <v>0</v>
      </c>
      <c r="AK4759" s="13" t="str">
        <f>VLOOKUP(tbl_pbp[[#This Row],[Play Saints Win % Increase]], tbl_impact[],3,TRUE)</f>
        <v>Smelly (worse than-5% -&gt; -10%)</v>
      </c>
    </row>
    <row r="4760" spans="1:37">
      <c r="A4760" s="1">
        <v>120</v>
      </c>
      <c r="B4760" s="5">
        <v>0.14399999999999999</v>
      </c>
      <c r="C4760" t="s">
        <v>6459</v>
      </c>
      <c r="D4760">
        <v>0</v>
      </c>
      <c r="E4760">
        <v>0</v>
      </c>
      <c r="F4760">
        <v>3</v>
      </c>
      <c r="G4760">
        <v>9</v>
      </c>
      <c r="H4760">
        <v>21</v>
      </c>
      <c r="I4760">
        <v>10</v>
      </c>
      <c r="J4760">
        <v>76</v>
      </c>
      <c r="K4760" t="s">
        <v>29</v>
      </c>
      <c r="L4760">
        <v>1</v>
      </c>
      <c r="M4760">
        <v>76</v>
      </c>
      <c r="N4760" t="s">
        <v>6460</v>
      </c>
      <c r="O4760" t="s">
        <v>216</v>
      </c>
      <c r="P4760" t="s">
        <v>45</v>
      </c>
      <c r="Q4760" t="s">
        <v>46</v>
      </c>
      <c r="R4760" t="s">
        <v>47</v>
      </c>
      <c r="S4760" t="s">
        <v>33</v>
      </c>
      <c r="T4760" t="s">
        <v>172</v>
      </c>
      <c r="U4760" t="s">
        <v>173</v>
      </c>
      <c r="V4760" t="s">
        <v>6141</v>
      </c>
      <c r="X4760" t="str">
        <f>VLOOKUP(pbp!V1993, games!$B$2:$R$40, 3, FALSE)</f>
        <v>2019-11-29T01:20Z</v>
      </c>
      <c r="Y4760">
        <f>VLOOKUP(1*V4760,NFLGames!$H$11:$H$555,1,FALSE)</f>
        <v>401220307</v>
      </c>
      <c r="Z4760">
        <f>VLOOKUP($Y4760, NFLGames!$H$11:$K$555,2,FALSE)</f>
        <v>2020</v>
      </c>
      <c r="AA4760">
        <f>VLOOKUP($Y4760, NFLGames!$H$11:$K$555,3,FALSE)</f>
        <v>13</v>
      </c>
      <c r="AB4760" s="6">
        <f>IF(A4761=0, 0, AH4761-tbl_pbp[[#This Row],[Saints Win %]])</f>
        <v>9.3999999999999972E-2</v>
      </c>
      <c r="AC4760">
        <v>1</v>
      </c>
      <c r="AE4760">
        <f>ABS(tbl_pbp[[#This Row],[play.homeScore]]-tbl_pbp[[#This Row],[play.awayScore]])</f>
        <v>12</v>
      </c>
      <c r="AF4760">
        <f>IF(tbl_pbp[[#This Row],[Play Saints Win % Increase]]&gt;=$AF$4,1,0)</f>
        <v>0</v>
      </c>
      <c r="AG4760" t="str">
        <f>VLOOKUP(tbl_pbp[[#This Row],[gameId]], games!$B$2:$T$40, 9, FALSE)</f>
        <v>new-orleans-saints</v>
      </c>
      <c r="AH4760" s="5">
        <f>IF(tbl_pbp[[#This Row],[AwayTeam]] &lt;&gt; "new-orleans-saints", tbl_pbp[[#This Row],[homeWinPercentage]], 1-tbl_pbp[[#This Row],[homeWinPercentage]])</f>
        <v>0.85599999999999998</v>
      </c>
      <c r="AI4760" s="13">
        <f>tbl_pbp[[#This Row],[Kamara]]*tbl_pbp[[#This Row],[Impactful Play]]</f>
        <v>0</v>
      </c>
      <c r="AJ4760" s="13">
        <f>tbl_pbp[[#This Row],[Thomas]]*tbl_pbp[[#This Row],[Impactful Play]]</f>
        <v>0</v>
      </c>
      <c r="AK4760" s="13" t="str">
        <f>VLOOKUP(tbl_pbp[[#This Row],[Play Saints Win % Increase]], tbl_impact[],3,TRUE)</f>
        <v>Perfumed (5 to + 10%)</v>
      </c>
    </row>
    <row r="4761" spans="1:37">
      <c r="A4761" s="1">
        <v>121</v>
      </c>
      <c r="B4761" s="5">
        <v>0.05</v>
      </c>
      <c r="C4761" t="s">
        <v>6461</v>
      </c>
      <c r="D4761">
        <v>0</v>
      </c>
      <c r="E4761">
        <v>0</v>
      </c>
      <c r="F4761">
        <v>3</v>
      </c>
      <c r="G4761">
        <v>9</v>
      </c>
      <c r="H4761">
        <v>21</v>
      </c>
      <c r="I4761">
        <v>5</v>
      </c>
      <c r="J4761">
        <v>71</v>
      </c>
      <c r="K4761" t="s">
        <v>29</v>
      </c>
      <c r="L4761">
        <v>2</v>
      </c>
      <c r="M4761">
        <v>71</v>
      </c>
      <c r="N4761" t="s">
        <v>6462</v>
      </c>
      <c r="O4761" t="s">
        <v>291</v>
      </c>
      <c r="P4761" t="s">
        <v>30</v>
      </c>
      <c r="Q4761" t="s">
        <v>31</v>
      </c>
      <c r="R4761" t="s">
        <v>32</v>
      </c>
      <c r="S4761" t="s">
        <v>38</v>
      </c>
      <c r="T4761" t="s">
        <v>401</v>
      </c>
      <c r="U4761" t="s">
        <v>6463</v>
      </c>
      <c r="V4761" t="s">
        <v>6141</v>
      </c>
      <c r="X4761" t="str">
        <f>VLOOKUP(pbp!V1994, games!$B$2:$R$40, 3, FALSE)</f>
        <v>2019-11-29T01:20Z</v>
      </c>
      <c r="Y4761">
        <f>VLOOKUP(1*V4761,NFLGames!$H$11:$H$555,1,FALSE)</f>
        <v>401220307</v>
      </c>
      <c r="Z4761">
        <f>VLOOKUP($Y4761, NFLGames!$H$11:$K$555,2,FALSE)</f>
        <v>2020</v>
      </c>
      <c r="AA4761">
        <f>VLOOKUP($Y4761, NFLGames!$H$11:$K$555,3,FALSE)</f>
        <v>13</v>
      </c>
      <c r="AB4761" s="6">
        <f>IF(A4762=0, 0, AH4762-tbl_pbp[[#This Row],[Saints Win %]])</f>
        <v>-8.999999999999897E-3</v>
      </c>
      <c r="AE4761">
        <f>ABS(tbl_pbp[[#This Row],[play.homeScore]]-tbl_pbp[[#This Row],[play.awayScore]])</f>
        <v>12</v>
      </c>
      <c r="AF4761">
        <f>IF(tbl_pbp[[#This Row],[Play Saints Win % Increase]]&gt;=$AF$4,1,0)</f>
        <v>0</v>
      </c>
      <c r="AG4761" t="str">
        <f>VLOOKUP(tbl_pbp[[#This Row],[gameId]], games!$B$2:$T$40, 9, FALSE)</f>
        <v>new-orleans-saints</v>
      </c>
      <c r="AH4761" s="5">
        <f>IF(tbl_pbp[[#This Row],[AwayTeam]] &lt;&gt; "new-orleans-saints", tbl_pbp[[#This Row],[homeWinPercentage]], 1-tbl_pbp[[#This Row],[homeWinPercentage]])</f>
        <v>0.95</v>
      </c>
      <c r="AI4761" s="13">
        <f>tbl_pbp[[#This Row],[Kamara]]*tbl_pbp[[#This Row],[Impactful Play]]</f>
        <v>0</v>
      </c>
      <c r="AJ4761" s="13">
        <f>tbl_pbp[[#This Row],[Thomas]]*tbl_pbp[[#This Row],[Impactful Play]]</f>
        <v>0</v>
      </c>
      <c r="AK4761" s="13" t="str">
        <f>VLOOKUP(tbl_pbp[[#This Row],[Play Saints Win % Increase]], tbl_impact[],3,TRUE)</f>
        <v>Bad (0 to -5%)</v>
      </c>
    </row>
    <row r="4762" spans="1:37">
      <c r="A4762" s="1">
        <v>122</v>
      </c>
      <c r="B4762" s="5">
        <v>5.8999999999999997E-2</v>
      </c>
      <c r="C4762" t="s">
        <v>6464</v>
      </c>
      <c r="D4762">
        <v>0</v>
      </c>
      <c r="E4762">
        <v>0</v>
      </c>
      <c r="F4762">
        <v>3</v>
      </c>
      <c r="G4762">
        <v>9</v>
      </c>
      <c r="H4762">
        <v>21</v>
      </c>
      <c r="I4762">
        <v>10</v>
      </c>
      <c r="J4762">
        <v>54</v>
      </c>
      <c r="K4762" t="s">
        <v>29</v>
      </c>
      <c r="L4762">
        <v>1</v>
      </c>
      <c r="M4762">
        <v>54</v>
      </c>
      <c r="N4762" t="s">
        <v>6465</v>
      </c>
      <c r="O4762" t="s">
        <v>1964</v>
      </c>
      <c r="P4762" t="s">
        <v>45</v>
      </c>
      <c r="Q4762" t="s">
        <v>46</v>
      </c>
      <c r="R4762" t="s">
        <v>47</v>
      </c>
      <c r="S4762" t="s">
        <v>33</v>
      </c>
      <c r="T4762" t="s">
        <v>435</v>
      </c>
      <c r="U4762" t="s">
        <v>623</v>
      </c>
      <c r="V4762" t="s">
        <v>6141</v>
      </c>
      <c r="X4762" t="str">
        <f>VLOOKUP(pbp!V1995, games!$B$2:$R$40, 3, FALSE)</f>
        <v>2019-11-29T01:20Z</v>
      </c>
      <c r="Y4762">
        <f>VLOOKUP(1*V4762,NFLGames!$H$11:$H$555,1,FALSE)</f>
        <v>401220307</v>
      </c>
      <c r="Z4762">
        <f>VLOOKUP($Y4762, NFLGames!$H$11:$K$555,2,FALSE)</f>
        <v>2020</v>
      </c>
      <c r="AA4762">
        <f>VLOOKUP($Y4762, NFLGames!$H$11:$K$555,3,FALSE)</f>
        <v>13</v>
      </c>
      <c r="AB4762" s="6">
        <f>IF(A4763=0, 0, AH4763-tbl_pbp[[#This Row],[Saints Win %]])</f>
        <v>7.9999999999998961E-3</v>
      </c>
      <c r="AC4762">
        <v>1</v>
      </c>
      <c r="AE4762">
        <f>ABS(tbl_pbp[[#This Row],[play.homeScore]]-tbl_pbp[[#This Row],[play.awayScore]])</f>
        <v>12</v>
      </c>
      <c r="AF4762">
        <f>IF(tbl_pbp[[#This Row],[Play Saints Win % Increase]]&gt;=$AF$4,1,0)</f>
        <v>0</v>
      </c>
      <c r="AG4762" t="str">
        <f>VLOOKUP(tbl_pbp[[#This Row],[gameId]], games!$B$2:$T$40, 9, FALSE)</f>
        <v>new-orleans-saints</v>
      </c>
      <c r="AH4762" s="5">
        <f>IF(tbl_pbp[[#This Row],[AwayTeam]] &lt;&gt; "new-orleans-saints", tbl_pbp[[#This Row],[homeWinPercentage]], 1-tbl_pbp[[#This Row],[homeWinPercentage]])</f>
        <v>0.94100000000000006</v>
      </c>
      <c r="AI4762" s="13">
        <f>tbl_pbp[[#This Row],[Kamara]]*tbl_pbp[[#This Row],[Impactful Play]]</f>
        <v>0</v>
      </c>
      <c r="AJ4762" s="13">
        <f>tbl_pbp[[#This Row],[Thomas]]*tbl_pbp[[#This Row],[Impactful Play]]</f>
        <v>0</v>
      </c>
      <c r="AK4762" s="13" t="str">
        <f>VLOOKUP(tbl_pbp[[#This Row],[Play Saints Win % Increase]], tbl_impact[],3,TRUE)</f>
        <v>Scented (0 to +5%)</v>
      </c>
    </row>
    <row r="4763" spans="1:37">
      <c r="A4763" s="1">
        <v>123</v>
      </c>
      <c r="B4763" s="5">
        <v>5.0999999999999997E-2</v>
      </c>
      <c r="C4763" t="s">
        <v>6466</v>
      </c>
      <c r="D4763">
        <v>0</v>
      </c>
      <c r="E4763">
        <v>0</v>
      </c>
      <c r="F4763">
        <v>3</v>
      </c>
      <c r="G4763">
        <v>9</v>
      </c>
      <c r="H4763">
        <v>21</v>
      </c>
      <c r="I4763">
        <v>10</v>
      </c>
      <c r="J4763">
        <v>54</v>
      </c>
      <c r="K4763" t="s">
        <v>29</v>
      </c>
      <c r="L4763">
        <v>2</v>
      </c>
      <c r="M4763">
        <v>54</v>
      </c>
      <c r="N4763" t="s">
        <v>6467</v>
      </c>
      <c r="O4763" t="s">
        <v>2991</v>
      </c>
      <c r="P4763" t="s">
        <v>45</v>
      </c>
      <c r="Q4763" t="s">
        <v>46</v>
      </c>
      <c r="R4763" t="s">
        <v>47</v>
      </c>
      <c r="S4763" t="s">
        <v>120</v>
      </c>
      <c r="T4763" t="s">
        <v>435</v>
      </c>
      <c r="U4763" t="s">
        <v>626</v>
      </c>
      <c r="V4763" t="s">
        <v>6141</v>
      </c>
      <c r="X4763" t="str">
        <f>VLOOKUP(pbp!V1996, games!$B$2:$R$40, 3, FALSE)</f>
        <v>2019-11-29T01:20Z</v>
      </c>
      <c r="Y4763">
        <f>VLOOKUP(1*V4763,NFLGames!$H$11:$H$555,1,FALSE)</f>
        <v>401220307</v>
      </c>
      <c r="Z4763">
        <f>VLOOKUP($Y4763, NFLGames!$H$11:$K$555,2,FALSE)</f>
        <v>2020</v>
      </c>
      <c r="AA4763">
        <f>VLOOKUP($Y4763, NFLGames!$H$11:$K$555,3,FALSE)</f>
        <v>13</v>
      </c>
      <c r="AB4763" s="6">
        <f>IF(A4764=0, 0, AH4764-tbl_pbp[[#This Row],[Saints Win %]])</f>
        <v>-1.5000000000000013E-2</v>
      </c>
      <c r="AE4763">
        <f>ABS(tbl_pbp[[#This Row],[play.homeScore]]-tbl_pbp[[#This Row],[play.awayScore]])</f>
        <v>12</v>
      </c>
      <c r="AF4763">
        <f>IF(tbl_pbp[[#This Row],[Play Saints Win % Increase]]&gt;=$AF$4,1,0)</f>
        <v>0</v>
      </c>
      <c r="AG4763" t="str">
        <f>VLOOKUP(tbl_pbp[[#This Row],[gameId]], games!$B$2:$T$40, 9, FALSE)</f>
        <v>new-orleans-saints</v>
      </c>
      <c r="AH4763" s="5">
        <f>IF(tbl_pbp[[#This Row],[AwayTeam]] &lt;&gt; "new-orleans-saints", tbl_pbp[[#This Row],[homeWinPercentage]], 1-tbl_pbp[[#This Row],[homeWinPercentage]])</f>
        <v>0.94899999999999995</v>
      </c>
      <c r="AI4763" s="13">
        <f>tbl_pbp[[#This Row],[Kamara]]*tbl_pbp[[#This Row],[Impactful Play]]</f>
        <v>0</v>
      </c>
      <c r="AJ4763" s="13">
        <f>tbl_pbp[[#This Row],[Thomas]]*tbl_pbp[[#This Row],[Impactful Play]]</f>
        <v>0</v>
      </c>
      <c r="AK4763" s="13" t="str">
        <f>VLOOKUP(tbl_pbp[[#This Row],[Play Saints Win % Increase]], tbl_impact[],3,TRUE)</f>
        <v>Bad (0 to -5%)</v>
      </c>
    </row>
    <row r="4764" spans="1:37">
      <c r="A4764" s="1">
        <v>124</v>
      </c>
      <c r="B4764" s="5">
        <v>6.6000000000000003E-2</v>
      </c>
      <c r="C4764" t="s">
        <v>6468</v>
      </c>
      <c r="D4764">
        <v>0</v>
      </c>
      <c r="E4764">
        <v>0</v>
      </c>
      <c r="F4764">
        <v>3</v>
      </c>
      <c r="G4764">
        <v>9</v>
      </c>
      <c r="H4764">
        <v>21</v>
      </c>
      <c r="I4764">
        <v>3</v>
      </c>
      <c r="J4764">
        <v>47</v>
      </c>
      <c r="K4764" t="s">
        <v>29</v>
      </c>
      <c r="L4764">
        <v>3</v>
      </c>
      <c r="M4764">
        <v>47</v>
      </c>
      <c r="N4764" t="s">
        <v>6469</v>
      </c>
      <c r="O4764" t="s">
        <v>999</v>
      </c>
      <c r="P4764" t="s">
        <v>45</v>
      </c>
      <c r="Q4764" t="s">
        <v>46</v>
      </c>
      <c r="R4764" t="s">
        <v>47</v>
      </c>
      <c r="S4764" t="s">
        <v>375</v>
      </c>
      <c r="T4764" t="s">
        <v>5372</v>
      </c>
      <c r="U4764" t="s">
        <v>6470</v>
      </c>
      <c r="V4764" t="s">
        <v>6141</v>
      </c>
      <c r="X4764" t="str">
        <f>VLOOKUP(pbp!V1997, games!$B$2:$R$40, 3, FALSE)</f>
        <v>2019-11-29T01:20Z</v>
      </c>
      <c r="Y4764">
        <f>VLOOKUP(1*V4764,NFLGames!$H$11:$H$555,1,FALSE)</f>
        <v>401220307</v>
      </c>
      <c r="Z4764">
        <f>VLOOKUP($Y4764, NFLGames!$H$11:$K$555,2,FALSE)</f>
        <v>2020</v>
      </c>
      <c r="AA4764">
        <f>VLOOKUP($Y4764, NFLGames!$H$11:$K$555,3,FALSE)</f>
        <v>13</v>
      </c>
      <c r="AB4764" s="6">
        <f>IF(A4765=0, 0, AH4765-tbl_pbp[[#This Row],[Saints Win %]])</f>
        <v>6.0000000000000053E-3</v>
      </c>
      <c r="AE4764">
        <f>ABS(tbl_pbp[[#This Row],[play.homeScore]]-tbl_pbp[[#This Row],[play.awayScore]])</f>
        <v>12</v>
      </c>
      <c r="AF4764">
        <f>IF(tbl_pbp[[#This Row],[Play Saints Win % Increase]]&gt;=$AF$4,1,0)</f>
        <v>0</v>
      </c>
      <c r="AG4764" t="str">
        <f>VLOOKUP(tbl_pbp[[#This Row],[gameId]], games!$B$2:$T$40, 9, FALSE)</f>
        <v>new-orleans-saints</v>
      </c>
      <c r="AH4764" s="5">
        <f>IF(tbl_pbp[[#This Row],[AwayTeam]] &lt;&gt; "new-orleans-saints", tbl_pbp[[#This Row],[homeWinPercentage]], 1-tbl_pbp[[#This Row],[homeWinPercentage]])</f>
        <v>0.93399999999999994</v>
      </c>
      <c r="AI4764" s="13">
        <f>tbl_pbp[[#This Row],[Kamara]]*tbl_pbp[[#This Row],[Impactful Play]]</f>
        <v>0</v>
      </c>
      <c r="AJ4764" s="13">
        <f>tbl_pbp[[#This Row],[Thomas]]*tbl_pbp[[#This Row],[Impactful Play]]</f>
        <v>0</v>
      </c>
      <c r="AK4764" s="13" t="str">
        <f>VLOOKUP(tbl_pbp[[#This Row],[Play Saints Win % Increase]], tbl_impact[],3,TRUE)</f>
        <v>Scented (0 to +5%)</v>
      </c>
    </row>
    <row r="4765" spans="1:37">
      <c r="A4765" s="1">
        <v>125</v>
      </c>
      <c r="B4765" s="5">
        <v>0.06</v>
      </c>
      <c r="C4765" t="s">
        <v>6471</v>
      </c>
      <c r="D4765">
        <v>0</v>
      </c>
      <c r="E4765">
        <v>0</v>
      </c>
      <c r="F4765">
        <v>3</v>
      </c>
      <c r="G4765">
        <v>9</v>
      </c>
      <c r="H4765">
        <v>21</v>
      </c>
      <c r="I4765">
        <v>3</v>
      </c>
      <c r="J4765">
        <v>47</v>
      </c>
      <c r="K4765" t="s">
        <v>29</v>
      </c>
      <c r="L4765">
        <v>4</v>
      </c>
      <c r="M4765">
        <v>47</v>
      </c>
      <c r="N4765" t="s">
        <v>6472</v>
      </c>
      <c r="O4765" t="s">
        <v>5702</v>
      </c>
      <c r="P4765" t="s">
        <v>66</v>
      </c>
      <c r="Q4765" t="s">
        <v>67</v>
      </c>
      <c r="R4765" t="s">
        <v>68</v>
      </c>
      <c r="S4765" t="s">
        <v>281</v>
      </c>
      <c r="T4765" t="s">
        <v>5372</v>
      </c>
      <c r="U4765" t="s">
        <v>6473</v>
      </c>
      <c r="V4765" t="s">
        <v>6141</v>
      </c>
      <c r="X4765" t="str">
        <f>VLOOKUP(pbp!V1998, games!$B$2:$R$40, 3, FALSE)</f>
        <v>2019-11-29T01:20Z</v>
      </c>
      <c r="Y4765">
        <f>VLOOKUP(1*V4765,NFLGames!$H$11:$H$555,1,FALSE)</f>
        <v>401220307</v>
      </c>
      <c r="Z4765">
        <f>VLOOKUP($Y4765, NFLGames!$H$11:$K$555,2,FALSE)</f>
        <v>2020</v>
      </c>
      <c r="AA4765">
        <f>VLOOKUP($Y4765, NFLGames!$H$11:$K$555,3,FALSE)</f>
        <v>13</v>
      </c>
      <c r="AB4765" s="6">
        <f>IF(A4766=0, 0, AH4766-tbl_pbp[[#This Row],[Saints Win %]])</f>
        <v>5.0000000000000044E-3</v>
      </c>
      <c r="AE4765">
        <f>ABS(tbl_pbp[[#This Row],[play.homeScore]]-tbl_pbp[[#This Row],[play.awayScore]])</f>
        <v>12</v>
      </c>
      <c r="AF4765">
        <f>IF(tbl_pbp[[#This Row],[Play Saints Win % Increase]]&gt;=$AF$4,1,0)</f>
        <v>0</v>
      </c>
      <c r="AG4765" t="str">
        <f>VLOOKUP(tbl_pbp[[#This Row],[gameId]], games!$B$2:$T$40, 9, FALSE)</f>
        <v>new-orleans-saints</v>
      </c>
      <c r="AH4765" s="5">
        <f>IF(tbl_pbp[[#This Row],[AwayTeam]] &lt;&gt; "new-orleans-saints", tbl_pbp[[#This Row],[homeWinPercentage]], 1-tbl_pbp[[#This Row],[homeWinPercentage]])</f>
        <v>0.94</v>
      </c>
      <c r="AI4765" s="13">
        <f>tbl_pbp[[#This Row],[Kamara]]*tbl_pbp[[#This Row],[Impactful Play]]</f>
        <v>0</v>
      </c>
      <c r="AJ4765" s="13">
        <f>tbl_pbp[[#This Row],[Thomas]]*tbl_pbp[[#This Row],[Impactful Play]]</f>
        <v>0</v>
      </c>
      <c r="AK4765" s="13" t="str">
        <f>VLOOKUP(tbl_pbp[[#This Row],[Play Saints Win % Increase]], tbl_impact[],3,TRUE)</f>
        <v>Scented (0 to +5%)</v>
      </c>
    </row>
    <row r="4766" spans="1:37">
      <c r="A4766" s="1">
        <v>126</v>
      </c>
      <c r="B4766" s="5">
        <v>5.5E-2</v>
      </c>
      <c r="C4766" t="s">
        <v>6474</v>
      </c>
      <c r="D4766">
        <v>0</v>
      </c>
      <c r="E4766">
        <v>0</v>
      </c>
      <c r="F4766">
        <v>3</v>
      </c>
      <c r="G4766">
        <v>9</v>
      </c>
      <c r="H4766">
        <v>21</v>
      </c>
      <c r="I4766">
        <v>10</v>
      </c>
      <c r="J4766">
        <v>13</v>
      </c>
      <c r="K4766" t="s">
        <v>5211</v>
      </c>
      <c r="L4766">
        <v>1</v>
      </c>
      <c r="M4766">
        <v>87</v>
      </c>
      <c r="N4766" t="s">
        <v>6475</v>
      </c>
      <c r="O4766" t="s">
        <v>2593</v>
      </c>
      <c r="P4766" t="s">
        <v>45</v>
      </c>
      <c r="Q4766" t="s">
        <v>46</v>
      </c>
      <c r="R4766" t="s">
        <v>47</v>
      </c>
      <c r="S4766" t="s">
        <v>33</v>
      </c>
      <c r="T4766" t="s">
        <v>5434</v>
      </c>
      <c r="U4766" t="s">
        <v>5435</v>
      </c>
      <c r="V4766" t="s">
        <v>6141</v>
      </c>
      <c r="X4766" t="str">
        <f>VLOOKUP(pbp!V1999, games!$B$2:$R$40, 3, FALSE)</f>
        <v>2019-11-29T01:20Z</v>
      </c>
      <c r="Y4766">
        <f>VLOOKUP(1*V4766,NFLGames!$H$11:$H$555,1,FALSE)</f>
        <v>401220307</v>
      </c>
      <c r="Z4766">
        <f>VLOOKUP($Y4766, NFLGames!$H$11:$K$555,2,FALSE)</f>
        <v>2020</v>
      </c>
      <c r="AA4766">
        <f>VLOOKUP($Y4766, NFLGames!$H$11:$K$555,3,FALSE)</f>
        <v>13</v>
      </c>
      <c r="AB4766" s="6">
        <f>IF(A4767=0, 0, AH4767-tbl_pbp[[#This Row],[Saints Win %]])</f>
        <v>7.0000000000000062E-3</v>
      </c>
      <c r="AE4766">
        <f>ABS(tbl_pbp[[#This Row],[play.homeScore]]-tbl_pbp[[#This Row],[play.awayScore]])</f>
        <v>12</v>
      </c>
      <c r="AF4766">
        <f>IF(tbl_pbp[[#This Row],[Play Saints Win % Increase]]&gt;=$AF$4,1,0)</f>
        <v>0</v>
      </c>
      <c r="AG4766" t="str">
        <f>VLOOKUP(tbl_pbp[[#This Row],[gameId]], games!$B$2:$T$40, 9, FALSE)</f>
        <v>new-orleans-saints</v>
      </c>
      <c r="AH4766" s="5">
        <f>IF(tbl_pbp[[#This Row],[AwayTeam]] &lt;&gt; "new-orleans-saints", tbl_pbp[[#This Row],[homeWinPercentage]], 1-tbl_pbp[[#This Row],[homeWinPercentage]])</f>
        <v>0.94499999999999995</v>
      </c>
      <c r="AI4766" s="13">
        <f>tbl_pbp[[#This Row],[Kamara]]*tbl_pbp[[#This Row],[Impactful Play]]</f>
        <v>0</v>
      </c>
      <c r="AJ4766" s="13">
        <f>tbl_pbp[[#This Row],[Thomas]]*tbl_pbp[[#This Row],[Impactful Play]]</f>
        <v>0</v>
      </c>
      <c r="AK4766" s="13" t="str">
        <f>VLOOKUP(tbl_pbp[[#This Row],[Play Saints Win % Increase]], tbl_impact[],3,TRUE)</f>
        <v>Scented (0 to +5%)</v>
      </c>
    </row>
    <row r="4767" spans="1:37">
      <c r="A4767" s="1">
        <v>127</v>
      </c>
      <c r="B4767" s="5">
        <v>4.8000000000000001E-2</v>
      </c>
      <c r="C4767" t="s">
        <v>6476</v>
      </c>
      <c r="D4767">
        <v>0</v>
      </c>
      <c r="E4767">
        <v>0</v>
      </c>
      <c r="F4767">
        <v>3</v>
      </c>
      <c r="G4767">
        <v>9</v>
      </c>
      <c r="H4767">
        <v>21</v>
      </c>
      <c r="I4767">
        <v>8</v>
      </c>
      <c r="J4767">
        <v>15</v>
      </c>
      <c r="K4767" t="s">
        <v>5211</v>
      </c>
      <c r="L4767">
        <v>2</v>
      </c>
      <c r="M4767">
        <v>85</v>
      </c>
      <c r="N4767" t="s">
        <v>6477</v>
      </c>
      <c r="O4767" t="s">
        <v>2494</v>
      </c>
      <c r="P4767" t="s">
        <v>22</v>
      </c>
      <c r="Q4767" t="s">
        <v>37</v>
      </c>
      <c r="S4767" t="s">
        <v>73</v>
      </c>
      <c r="T4767" t="s">
        <v>5566</v>
      </c>
      <c r="U4767" t="s">
        <v>6478</v>
      </c>
      <c r="V4767" t="s">
        <v>6141</v>
      </c>
      <c r="X4767" t="str">
        <f>VLOOKUP(pbp!V2000, games!$B$2:$R$40, 3, FALSE)</f>
        <v>2019-11-29T01:20Z</v>
      </c>
      <c r="Y4767">
        <f>VLOOKUP(1*V4767,NFLGames!$H$11:$H$555,1,FALSE)</f>
        <v>401220307</v>
      </c>
      <c r="Z4767">
        <f>VLOOKUP($Y4767, NFLGames!$H$11:$K$555,2,FALSE)</f>
        <v>2020</v>
      </c>
      <c r="AA4767">
        <f>VLOOKUP($Y4767, NFLGames!$H$11:$K$555,3,FALSE)</f>
        <v>13</v>
      </c>
      <c r="AB4767" s="6">
        <f>IF(A4768=0, 0, AH4768-tbl_pbp[[#This Row],[Saints Win %]])</f>
        <v>1.6000000000000014E-2</v>
      </c>
      <c r="AE4767">
        <f>ABS(tbl_pbp[[#This Row],[play.homeScore]]-tbl_pbp[[#This Row],[play.awayScore]])</f>
        <v>12</v>
      </c>
      <c r="AF4767">
        <f>IF(tbl_pbp[[#This Row],[Play Saints Win % Increase]]&gt;=$AF$4,1,0)</f>
        <v>0</v>
      </c>
      <c r="AG4767" t="str">
        <f>VLOOKUP(tbl_pbp[[#This Row],[gameId]], games!$B$2:$T$40, 9, FALSE)</f>
        <v>new-orleans-saints</v>
      </c>
      <c r="AH4767" s="5">
        <f>IF(tbl_pbp[[#This Row],[AwayTeam]] &lt;&gt; "new-orleans-saints", tbl_pbp[[#This Row],[homeWinPercentage]], 1-tbl_pbp[[#This Row],[homeWinPercentage]])</f>
        <v>0.95199999999999996</v>
      </c>
      <c r="AI4767" s="13">
        <f>tbl_pbp[[#This Row],[Kamara]]*tbl_pbp[[#This Row],[Impactful Play]]</f>
        <v>0</v>
      </c>
      <c r="AJ4767" s="13">
        <f>tbl_pbp[[#This Row],[Thomas]]*tbl_pbp[[#This Row],[Impactful Play]]</f>
        <v>0</v>
      </c>
      <c r="AK4767" s="13" t="str">
        <f>VLOOKUP(tbl_pbp[[#This Row],[Play Saints Win % Increase]], tbl_impact[],3,TRUE)</f>
        <v>Scented (0 to +5%)</v>
      </c>
    </row>
    <row r="4768" spans="1:37">
      <c r="A4768" s="1">
        <v>128</v>
      </c>
      <c r="B4768" s="5">
        <v>3.2000000000000001E-2</v>
      </c>
      <c r="C4768" t="s">
        <v>6479</v>
      </c>
      <c r="D4768">
        <v>0</v>
      </c>
      <c r="E4768">
        <v>0</v>
      </c>
      <c r="F4768">
        <v>3</v>
      </c>
      <c r="G4768">
        <v>9</v>
      </c>
      <c r="H4768">
        <v>21</v>
      </c>
      <c r="I4768">
        <v>8</v>
      </c>
      <c r="J4768">
        <v>15</v>
      </c>
      <c r="K4768" t="s">
        <v>5211</v>
      </c>
      <c r="L4768">
        <v>3</v>
      </c>
      <c r="M4768">
        <v>9</v>
      </c>
      <c r="N4768" t="s">
        <v>6480</v>
      </c>
      <c r="O4768" t="s">
        <v>2002</v>
      </c>
      <c r="P4768" t="s">
        <v>22</v>
      </c>
      <c r="Q4768" t="s">
        <v>37</v>
      </c>
      <c r="S4768" t="s">
        <v>92</v>
      </c>
      <c r="T4768" t="s">
        <v>5566</v>
      </c>
      <c r="U4768" t="s">
        <v>6481</v>
      </c>
      <c r="V4768" t="s">
        <v>6141</v>
      </c>
      <c r="X4768" t="str">
        <f>VLOOKUP(pbp!V2001, games!$B$2:$R$40, 3, FALSE)</f>
        <v>2019-11-29T01:20Z</v>
      </c>
      <c r="Y4768">
        <f>VLOOKUP(1*V4768,NFLGames!$H$11:$H$555,1,FALSE)</f>
        <v>401220307</v>
      </c>
      <c r="Z4768">
        <f>VLOOKUP($Y4768, NFLGames!$H$11:$K$555,2,FALSE)</f>
        <v>2020</v>
      </c>
      <c r="AA4768">
        <f>VLOOKUP($Y4768, NFLGames!$H$11:$K$555,3,FALSE)</f>
        <v>13</v>
      </c>
      <c r="AB4768" s="6">
        <f>IF(A4769=0, 0, AH4769-tbl_pbp[[#This Row],[Saints Win %]])</f>
        <v>-7.0000000000000062E-3</v>
      </c>
      <c r="AE4768">
        <f>ABS(tbl_pbp[[#This Row],[play.homeScore]]-tbl_pbp[[#This Row],[play.awayScore]])</f>
        <v>12</v>
      </c>
      <c r="AF4768">
        <f>IF(tbl_pbp[[#This Row],[Play Saints Win % Increase]]&gt;=$AF$4,1,0)</f>
        <v>0</v>
      </c>
      <c r="AG4768" t="str">
        <f>VLOOKUP(tbl_pbp[[#This Row],[gameId]], games!$B$2:$T$40, 9, FALSE)</f>
        <v>new-orleans-saints</v>
      </c>
      <c r="AH4768" s="5">
        <f>IF(tbl_pbp[[#This Row],[AwayTeam]] &lt;&gt; "new-orleans-saints", tbl_pbp[[#This Row],[homeWinPercentage]], 1-tbl_pbp[[#This Row],[homeWinPercentage]])</f>
        <v>0.96799999999999997</v>
      </c>
      <c r="AI4768" s="13">
        <f>tbl_pbp[[#This Row],[Kamara]]*tbl_pbp[[#This Row],[Impactful Play]]</f>
        <v>0</v>
      </c>
      <c r="AJ4768" s="13">
        <f>tbl_pbp[[#This Row],[Thomas]]*tbl_pbp[[#This Row],[Impactful Play]]</f>
        <v>0</v>
      </c>
      <c r="AK4768" s="13" t="str">
        <f>VLOOKUP(tbl_pbp[[#This Row],[Play Saints Win % Increase]], tbl_impact[],3,TRUE)</f>
        <v>Bad (0 to -5%)</v>
      </c>
    </row>
    <row r="4769" spans="1:37">
      <c r="A4769" s="1">
        <v>129</v>
      </c>
      <c r="B4769" s="5">
        <v>3.9E-2</v>
      </c>
      <c r="C4769" t="s">
        <v>6482</v>
      </c>
      <c r="D4769">
        <v>0</v>
      </c>
      <c r="E4769">
        <v>0</v>
      </c>
      <c r="F4769">
        <v>3</v>
      </c>
      <c r="G4769">
        <v>9</v>
      </c>
      <c r="H4769">
        <v>21</v>
      </c>
      <c r="I4769">
        <v>8</v>
      </c>
      <c r="J4769">
        <v>15</v>
      </c>
      <c r="K4769" t="s">
        <v>5211</v>
      </c>
      <c r="L4769">
        <v>4</v>
      </c>
      <c r="M4769">
        <v>85</v>
      </c>
      <c r="N4769" t="s">
        <v>6483</v>
      </c>
      <c r="O4769" t="s">
        <v>1750</v>
      </c>
      <c r="P4769" t="s">
        <v>66</v>
      </c>
      <c r="Q4769" t="s">
        <v>67</v>
      </c>
      <c r="R4769" t="s">
        <v>68</v>
      </c>
      <c r="S4769" t="s">
        <v>160</v>
      </c>
      <c r="T4769" t="s">
        <v>5566</v>
      </c>
      <c r="U4769" t="s">
        <v>6484</v>
      </c>
      <c r="V4769" t="s">
        <v>6141</v>
      </c>
      <c r="X4769" t="str">
        <f>VLOOKUP(pbp!V2002, games!$B$2:$R$40, 3, FALSE)</f>
        <v>2019-11-29T01:20Z</v>
      </c>
      <c r="Y4769">
        <f>VLOOKUP(1*V4769,NFLGames!$H$11:$H$555,1,FALSE)</f>
        <v>401220307</v>
      </c>
      <c r="Z4769">
        <f>VLOOKUP($Y4769, NFLGames!$H$11:$K$555,2,FALSE)</f>
        <v>2020</v>
      </c>
      <c r="AA4769">
        <f>VLOOKUP($Y4769, NFLGames!$H$11:$K$555,3,FALSE)</f>
        <v>13</v>
      </c>
      <c r="AB4769" s="6">
        <f>IF(A4770=0, 0, AH4770-tbl_pbp[[#This Row],[Saints Win %]])</f>
        <v>-6.0000000000000053E-3</v>
      </c>
      <c r="AE4769">
        <f>ABS(tbl_pbp[[#This Row],[play.homeScore]]-tbl_pbp[[#This Row],[play.awayScore]])</f>
        <v>12</v>
      </c>
      <c r="AF4769">
        <f>IF(tbl_pbp[[#This Row],[Play Saints Win % Increase]]&gt;=$AF$4,1,0)</f>
        <v>0</v>
      </c>
      <c r="AG4769" t="str">
        <f>VLOOKUP(tbl_pbp[[#This Row],[gameId]], games!$B$2:$T$40, 9, FALSE)</f>
        <v>new-orleans-saints</v>
      </c>
      <c r="AH4769" s="5">
        <f>IF(tbl_pbp[[#This Row],[AwayTeam]] &lt;&gt; "new-orleans-saints", tbl_pbp[[#This Row],[homeWinPercentage]], 1-tbl_pbp[[#This Row],[homeWinPercentage]])</f>
        <v>0.96099999999999997</v>
      </c>
      <c r="AI4769" s="13">
        <f>tbl_pbp[[#This Row],[Kamara]]*tbl_pbp[[#This Row],[Impactful Play]]</f>
        <v>0</v>
      </c>
      <c r="AJ4769" s="13">
        <f>tbl_pbp[[#This Row],[Thomas]]*tbl_pbp[[#This Row],[Impactful Play]]</f>
        <v>0</v>
      </c>
      <c r="AK4769" s="13" t="str">
        <f>VLOOKUP(tbl_pbp[[#This Row],[Play Saints Win % Increase]], tbl_impact[],3,TRUE)</f>
        <v>Bad (0 to -5%)</v>
      </c>
    </row>
    <row r="4770" spans="1:37">
      <c r="A4770" s="1">
        <v>130</v>
      </c>
      <c r="B4770" s="5">
        <v>4.4999999999999998E-2</v>
      </c>
      <c r="C4770" t="s">
        <v>6485</v>
      </c>
      <c r="D4770">
        <v>0</v>
      </c>
      <c r="E4770">
        <v>0</v>
      </c>
      <c r="F4770">
        <v>3</v>
      </c>
      <c r="G4770">
        <v>9</v>
      </c>
      <c r="H4770">
        <v>21</v>
      </c>
      <c r="I4770">
        <v>10</v>
      </c>
      <c r="J4770">
        <v>55</v>
      </c>
      <c r="K4770" t="s">
        <v>29</v>
      </c>
      <c r="L4770">
        <v>1</v>
      </c>
      <c r="M4770">
        <v>55</v>
      </c>
      <c r="N4770" t="s">
        <v>6486</v>
      </c>
      <c r="O4770" t="s">
        <v>143</v>
      </c>
      <c r="P4770" t="s">
        <v>45</v>
      </c>
      <c r="Q4770" t="s">
        <v>46</v>
      </c>
      <c r="R4770" t="s">
        <v>47</v>
      </c>
      <c r="S4770" t="s">
        <v>33</v>
      </c>
      <c r="T4770" t="s">
        <v>80</v>
      </c>
      <c r="U4770" t="s">
        <v>81</v>
      </c>
      <c r="V4770" t="s">
        <v>6141</v>
      </c>
      <c r="X4770" t="str">
        <f>VLOOKUP(pbp!V2003, games!$B$2:$R$40, 3, FALSE)</f>
        <v>2019-11-29T01:20Z</v>
      </c>
      <c r="Y4770">
        <f>VLOOKUP(1*V4770,NFLGames!$H$11:$H$555,1,FALSE)</f>
        <v>401220307</v>
      </c>
      <c r="Z4770">
        <f>VLOOKUP($Y4770, NFLGames!$H$11:$K$555,2,FALSE)</f>
        <v>2020</v>
      </c>
      <c r="AA4770">
        <f>VLOOKUP($Y4770, NFLGames!$H$11:$K$555,3,FALSE)</f>
        <v>13</v>
      </c>
      <c r="AB4770" s="6">
        <f>IF(A4771=0, 0, AH4771-tbl_pbp[[#This Row],[Saints Win %]])</f>
        <v>0</v>
      </c>
      <c r="AC4770">
        <v>1</v>
      </c>
      <c r="AE4770">
        <f>ABS(tbl_pbp[[#This Row],[play.homeScore]]-tbl_pbp[[#This Row],[play.awayScore]])</f>
        <v>12</v>
      </c>
      <c r="AF4770">
        <f>IF(tbl_pbp[[#This Row],[Play Saints Win % Increase]]&gt;=$AF$4,1,0)</f>
        <v>0</v>
      </c>
      <c r="AG4770" t="str">
        <f>VLOOKUP(tbl_pbp[[#This Row],[gameId]], games!$B$2:$T$40, 9, FALSE)</f>
        <v>new-orleans-saints</v>
      </c>
      <c r="AH4770" s="5">
        <f>IF(tbl_pbp[[#This Row],[AwayTeam]] &lt;&gt; "new-orleans-saints", tbl_pbp[[#This Row],[homeWinPercentage]], 1-tbl_pbp[[#This Row],[homeWinPercentage]])</f>
        <v>0.95499999999999996</v>
      </c>
      <c r="AI4770" s="13">
        <f>tbl_pbp[[#This Row],[Kamara]]*tbl_pbp[[#This Row],[Impactful Play]]</f>
        <v>0</v>
      </c>
      <c r="AJ4770" s="13">
        <f>tbl_pbp[[#This Row],[Thomas]]*tbl_pbp[[#This Row],[Impactful Play]]</f>
        <v>0</v>
      </c>
      <c r="AK4770" s="13" t="str">
        <f>VLOOKUP(tbl_pbp[[#This Row],[Play Saints Win % Increase]], tbl_impact[],3,TRUE)</f>
        <v>Scented (0 to +5%)</v>
      </c>
    </row>
    <row r="4771" spans="1:37">
      <c r="A4771" s="1">
        <v>131</v>
      </c>
      <c r="B4771" s="5">
        <v>4.4999999999999998E-2</v>
      </c>
      <c r="C4771" t="s">
        <v>6487</v>
      </c>
      <c r="D4771">
        <v>0</v>
      </c>
      <c r="E4771">
        <v>0</v>
      </c>
      <c r="F4771">
        <v>3</v>
      </c>
      <c r="G4771">
        <v>9</v>
      </c>
      <c r="H4771">
        <v>21</v>
      </c>
      <c r="I4771">
        <v>0</v>
      </c>
      <c r="J4771">
        <v>52</v>
      </c>
      <c r="L4771">
        <v>2</v>
      </c>
      <c r="M4771">
        <v>52</v>
      </c>
      <c r="N4771" t="s">
        <v>306</v>
      </c>
      <c r="O4771" t="s">
        <v>143</v>
      </c>
      <c r="P4771" t="s">
        <v>144</v>
      </c>
      <c r="Q4771" t="s">
        <v>145</v>
      </c>
      <c r="R4771" t="s">
        <v>146</v>
      </c>
      <c r="V4771" t="s">
        <v>6141</v>
      </c>
      <c r="X4771" t="str">
        <f>VLOOKUP(pbp!V2004, games!$B$2:$R$40, 3, FALSE)</f>
        <v>2019-11-29T01:20Z</v>
      </c>
      <c r="Y4771">
        <f>VLOOKUP(1*V4771,NFLGames!$H$11:$H$555,1,FALSE)</f>
        <v>401220307</v>
      </c>
      <c r="Z4771">
        <f>VLOOKUP($Y4771, NFLGames!$H$11:$K$555,2,FALSE)</f>
        <v>2020</v>
      </c>
      <c r="AA4771">
        <f>VLOOKUP($Y4771, NFLGames!$H$11:$K$555,3,FALSE)</f>
        <v>13</v>
      </c>
      <c r="AB4771" s="6">
        <f>IF(A4772=0, 0, AH4772-tbl_pbp[[#This Row],[Saints Win %]])</f>
        <v>-5.0000000000000044E-3</v>
      </c>
      <c r="AE4771">
        <f>ABS(tbl_pbp[[#This Row],[play.homeScore]]-tbl_pbp[[#This Row],[play.awayScore]])</f>
        <v>12</v>
      </c>
      <c r="AF4771">
        <f>IF(tbl_pbp[[#This Row],[Play Saints Win % Increase]]&gt;=$AF$4,1,0)</f>
        <v>0</v>
      </c>
      <c r="AG4771" t="str">
        <f>VLOOKUP(tbl_pbp[[#This Row],[gameId]], games!$B$2:$T$40, 9, FALSE)</f>
        <v>new-orleans-saints</v>
      </c>
      <c r="AH4771" s="5">
        <f>IF(tbl_pbp[[#This Row],[AwayTeam]] &lt;&gt; "new-orleans-saints", tbl_pbp[[#This Row],[homeWinPercentage]], 1-tbl_pbp[[#This Row],[homeWinPercentage]])</f>
        <v>0.95499999999999996</v>
      </c>
      <c r="AI4771" s="13">
        <f>tbl_pbp[[#This Row],[Kamara]]*tbl_pbp[[#This Row],[Impactful Play]]</f>
        <v>0</v>
      </c>
      <c r="AJ4771" s="13">
        <f>tbl_pbp[[#This Row],[Thomas]]*tbl_pbp[[#This Row],[Impactful Play]]</f>
        <v>0</v>
      </c>
      <c r="AK4771" s="13" t="str">
        <f>VLOOKUP(tbl_pbp[[#This Row],[Play Saints Win % Increase]], tbl_impact[],3,TRUE)</f>
        <v>Bad (0 to -5%)</v>
      </c>
    </row>
    <row r="4772" spans="1:37">
      <c r="A4772" s="1">
        <v>132</v>
      </c>
      <c r="B4772" s="5">
        <v>0.05</v>
      </c>
      <c r="C4772" t="s">
        <v>6488</v>
      </c>
      <c r="D4772">
        <v>0</v>
      </c>
      <c r="E4772">
        <v>0</v>
      </c>
      <c r="F4772">
        <v>4</v>
      </c>
      <c r="G4772">
        <v>9</v>
      </c>
      <c r="H4772">
        <v>21</v>
      </c>
      <c r="I4772">
        <v>7</v>
      </c>
      <c r="J4772">
        <v>52</v>
      </c>
      <c r="K4772" t="s">
        <v>29</v>
      </c>
      <c r="L4772">
        <v>2</v>
      </c>
      <c r="M4772">
        <v>52</v>
      </c>
      <c r="N4772" t="s">
        <v>6489</v>
      </c>
      <c r="O4772" t="s">
        <v>148</v>
      </c>
      <c r="P4772" t="s">
        <v>22</v>
      </c>
      <c r="Q4772" t="s">
        <v>37</v>
      </c>
      <c r="S4772" t="s">
        <v>220</v>
      </c>
      <c r="T4772" t="s">
        <v>136</v>
      </c>
      <c r="U4772" t="s">
        <v>1501</v>
      </c>
      <c r="V4772" t="s">
        <v>6141</v>
      </c>
      <c r="X4772" t="str">
        <f>VLOOKUP(pbp!V2005, games!$B$2:$R$40, 3, FALSE)</f>
        <v>2019-11-29T01:20Z</v>
      </c>
      <c r="Y4772">
        <f>VLOOKUP(1*V4772,NFLGames!$H$11:$H$555,1,FALSE)</f>
        <v>401220307</v>
      </c>
      <c r="Z4772">
        <f>VLOOKUP($Y4772, NFLGames!$H$11:$K$555,2,FALSE)</f>
        <v>2020</v>
      </c>
      <c r="AA4772">
        <f>VLOOKUP($Y4772, NFLGames!$H$11:$K$555,3,FALSE)</f>
        <v>13</v>
      </c>
      <c r="AB4772" s="6">
        <f>IF(A4773=0, 0, AH4773-tbl_pbp[[#This Row],[Saints Win %]])</f>
        <v>-1.0999999999999899E-2</v>
      </c>
      <c r="AE4772">
        <f>ABS(tbl_pbp[[#This Row],[play.homeScore]]-tbl_pbp[[#This Row],[play.awayScore]])</f>
        <v>12</v>
      </c>
      <c r="AF4772">
        <f>IF(tbl_pbp[[#This Row],[Play Saints Win % Increase]]&gt;=$AF$4,1,0)</f>
        <v>0</v>
      </c>
      <c r="AG4772" t="str">
        <f>VLOOKUP(tbl_pbp[[#This Row],[gameId]], games!$B$2:$T$40, 9, FALSE)</f>
        <v>new-orleans-saints</v>
      </c>
      <c r="AH4772" s="5">
        <f>IF(tbl_pbp[[#This Row],[AwayTeam]] &lt;&gt; "new-orleans-saints", tbl_pbp[[#This Row],[homeWinPercentage]], 1-tbl_pbp[[#This Row],[homeWinPercentage]])</f>
        <v>0.95</v>
      </c>
      <c r="AI4772" s="13">
        <f>tbl_pbp[[#This Row],[Kamara]]*tbl_pbp[[#This Row],[Impactful Play]]</f>
        <v>0</v>
      </c>
      <c r="AJ4772" s="13">
        <f>tbl_pbp[[#This Row],[Thomas]]*tbl_pbp[[#This Row],[Impactful Play]]</f>
        <v>0</v>
      </c>
      <c r="AK4772" s="13" t="str">
        <f>VLOOKUP(tbl_pbp[[#This Row],[Play Saints Win % Increase]], tbl_impact[],3,TRUE)</f>
        <v>Bad (0 to -5%)</v>
      </c>
    </row>
    <row r="4773" spans="1:37">
      <c r="A4773" s="1">
        <v>133</v>
      </c>
      <c r="B4773" s="5">
        <v>6.0999999999999999E-2</v>
      </c>
      <c r="C4773" t="s">
        <v>6490</v>
      </c>
      <c r="D4773">
        <v>0</v>
      </c>
      <c r="E4773">
        <v>0</v>
      </c>
      <c r="F4773">
        <v>4</v>
      </c>
      <c r="G4773">
        <v>9</v>
      </c>
      <c r="H4773">
        <v>21</v>
      </c>
      <c r="I4773">
        <v>7</v>
      </c>
      <c r="J4773">
        <v>52</v>
      </c>
      <c r="K4773" t="s">
        <v>29</v>
      </c>
      <c r="L4773">
        <v>3</v>
      </c>
      <c r="M4773">
        <v>52</v>
      </c>
      <c r="N4773" t="s">
        <v>6491</v>
      </c>
      <c r="O4773" t="s">
        <v>6492</v>
      </c>
      <c r="P4773" t="s">
        <v>22</v>
      </c>
      <c r="Q4773" t="s">
        <v>37</v>
      </c>
      <c r="S4773" t="s">
        <v>212</v>
      </c>
      <c r="T4773" t="s">
        <v>136</v>
      </c>
      <c r="U4773" t="s">
        <v>6493</v>
      </c>
      <c r="V4773" t="s">
        <v>6141</v>
      </c>
      <c r="X4773" t="str">
        <f>VLOOKUP(pbp!V2006, games!$B$2:$R$40, 3, FALSE)</f>
        <v>2019-11-29T01:20Z</v>
      </c>
      <c r="Y4773">
        <f>VLOOKUP(1*V4773,NFLGames!$H$11:$H$555,1,FALSE)</f>
        <v>401220307</v>
      </c>
      <c r="Z4773">
        <f>VLOOKUP($Y4773, NFLGames!$H$11:$K$555,2,FALSE)</f>
        <v>2020</v>
      </c>
      <c r="AA4773">
        <f>VLOOKUP($Y4773, NFLGames!$H$11:$K$555,3,FALSE)</f>
        <v>13</v>
      </c>
      <c r="AB4773" s="6">
        <f>IF(A4774=0, 0, AH4774-tbl_pbp[[#This Row],[Saints Win %]])</f>
        <v>2.0000000000000018E-3</v>
      </c>
      <c r="AE4773">
        <f>ABS(tbl_pbp[[#This Row],[play.homeScore]]-tbl_pbp[[#This Row],[play.awayScore]])</f>
        <v>12</v>
      </c>
      <c r="AF4773">
        <f>IF(tbl_pbp[[#This Row],[Play Saints Win % Increase]]&gt;=$AF$4,1,0)</f>
        <v>0</v>
      </c>
      <c r="AG4773" t="str">
        <f>VLOOKUP(tbl_pbp[[#This Row],[gameId]], games!$B$2:$T$40, 9, FALSE)</f>
        <v>new-orleans-saints</v>
      </c>
      <c r="AH4773" s="5">
        <f>IF(tbl_pbp[[#This Row],[AwayTeam]] &lt;&gt; "new-orleans-saints", tbl_pbp[[#This Row],[homeWinPercentage]], 1-tbl_pbp[[#This Row],[homeWinPercentage]])</f>
        <v>0.93900000000000006</v>
      </c>
      <c r="AI4773" s="13">
        <f>tbl_pbp[[#This Row],[Kamara]]*tbl_pbp[[#This Row],[Impactful Play]]</f>
        <v>0</v>
      </c>
      <c r="AJ4773" s="13">
        <f>tbl_pbp[[#This Row],[Thomas]]*tbl_pbp[[#This Row],[Impactful Play]]</f>
        <v>0</v>
      </c>
      <c r="AK4773" s="13" t="str">
        <f>VLOOKUP(tbl_pbp[[#This Row],[Play Saints Win % Increase]], tbl_impact[],3,TRUE)</f>
        <v>Scented (0 to +5%)</v>
      </c>
    </row>
    <row r="4774" spans="1:37">
      <c r="A4774" s="1">
        <v>134</v>
      </c>
      <c r="B4774" s="5">
        <v>5.8999999999999997E-2</v>
      </c>
      <c r="C4774" t="s">
        <v>6494</v>
      </c>
      <c r="D4774">
        <v>0</v>
      </c>
      <c r="E4774">
        <v>0</v>
      </c>
      <c r="F4774">
        <v>4</v>
      </c>
      <c r="G4774">
        <v>9</v>
      </c>
      <c r="H4774">
        <v>21</v>
      </c>
      <c r="I4774">
        <v>7</v>
      </c>
      <c r="J4774">
        <v>52</v>
      </c>
      <c r="K4774" t="s">
        <v>29</v>
      </c>
      <c r="L4774">
        <v>4</v>
      </c>
      <c r="M4774">
        <v>52</v>
      </c>
      <c r="N4774" t="s">
        <v>6495</v>
      </c>
      <c r="O4774" t="s">
        <v>6492</v>
      </c>
      <c r="P4774" t="s">
        <v>124</v>
      </c>
      <c r="Q4774" t="s">
        <v>125</v>
      </c>
      <c r="R4774" t="s">
        <v>126</v>
      </c>
      <c r="V4774" t="s">
        <v>6141</v>
      </c>
      <c r="X4774" t="str">
        <f>VLOOKUP(pbp!V2007, games!$B$2:$R$40, 3, FALSE)</f>
        <v>2019-11-29T01:20Z</v>
      </c>
      <c r="Y4774">
        <f>VLOOKUP(1*V4774,NFLGames!$H$11:$H$555,1,FALSE)</f>
        <v>401220307</v>
      </c>
      <c r="Z4774">
        <f>VLOOKUP($Y4774, NFLGames!$H$11:$K$555,2,FALSE)</f>
        <v>2020</v>
      </c>
      <c r="AA4774">
        <f>VLOOKUP($Y4774, NFLGames!$H$11:$K$555,3,FALSE)</f>
        <v>13</v>
      </c>
      <c r="AB4774" s="6">
        <f>IF(A4775=0, 0, AH4775-tbl_pbp[[#This Row],[Saints Win %]])</f>
        <v>8.999999999999897E-3</v>
      </c>
      <c r="AE4774">
        <f>ABS(tbl_pbp[[#This Row],[play.homeScore]]-tbl_pbp[[#This Row],[play.awayScore]])</f>
        <v>12</v>
      </c>
      <c r="AF4774">
        <f>IF(tbl_pbp[[#This Row],[Play Saints Win % Increase]]&gt;=$AF$4,1,0)</f>
        <v>0</v>
      </c>
      <c r="AG4774" t="str">
        <f>VLOOKUP(tbl_pbp[[#This Row],[gameId]], games!$B$2:$T$40, 9, FALSE)</f>
        <v>new-orleans-saints</v>
      </c>
      <c r="AH4774" s="5">
        <f>IF(tbl_pbp[[#This Row],[AwayTeam]] &lt;&gt; "new-orleans-saints", tbl_pbp[[#This Row],[homeWinPercentage]], 1-tbl_pbp[[#This Row],[homeWinPercentage]])</f>
        <v>0.94100000000000006</v>
      </c>
      <c r="AI4774" s="13">
        <f>tbl_pbp[[#This Row],[Kamara]]*tbl_pbp[[#This Row],[Impactful Play]]</f>
        <v>0</v>
      </c>
      <c r="AJ4774" s="13">
        <f>tbl_pbp[[#This Row],[Thomas]]*tbl_pbp[[#This Row],[Impactful Play]]</f>
        <v>0</v>
      </c>
      <c r="AK4774" s="13" t="str">
        <f>VLOOKUP(tbl_pbp[[#This Row],[Play Saints Win % Increase]], tbl_impact[],3,TRUE)</f>
        <v>Scented (0 to +5%)</v>
      </c>
    </row>
    <row r="4775" spans="1:37">
      <c r="A4775" s="1">
        <v>135</v>
      </c>
      <c r="B4775" s="5">
        <v>0.05</v>
      </c>
      <c r="C4775" t="s">
        <v>6496</v>
      </c>
      <c r="D4775">
        <v>0</v>
      </c>
      <c r="E4775">
        <v>0</v>
      </c>
      <c r="F4775">
        <v>4</v>
      </c>
      <c r="G4775">
        <v>9</v>
      </c>
      <c r="H4775">
        <v>21</v>
      </c>
      <c r="I4775">
        <v>7</v>
      </c>
      <c r="J4775">
        <v>52</v>
      </c>
      <c r="K4775" t="s">
        <v>29</v>
      </c>
      <c r="L4775">
        <v>4</v>
      </c>
      <c r="M4775">
        <v>52</v>
      </c>
      <c r="N4775" t="s">
        <v>6497</v>
      </c>
      <c r="O4775" t="s">
        <v>870</v>
      </c>
      <c r="P4775" t="s">
        <v>66</v>
      </c>
      <c r="Q4775" t="s">
        <v>67</v>
      </c>
      <c r="R4775" t="s">
        <v>68</v>
      </c>
      <c r="S4775" t="s">
        <v>215</v>
      </c>
      <c r="T4775" t="s">
        <v>136</v>
      </c>
      <c r="U4775" t="s">
        <v>6498</v>
      </c>
      <c r="V4775" t="s">
        <v>6141</v>
      </c>
      <c r="X4775" t="str">
        <f>VLOOKUP(pbp!V2008, games!$B$2:$R$40, 3, FALSE)</f>
        <v>2019-11-29T01:20Z</v>
      </c>
      <c r="Y4775">
        <f>VLOOKUP(1*V4775,NFLGames!$H$11:$H$555,1,FALSE)</f>
        <v>401220307</v>
      </c>
      <c r="Z4775">
        <f>VLOOKUP($Y4775, NFLGames!$H$11:$K$555,2,FALSE)</f>
        <v>2020</v>
      </c>
      <c r="AA4775">
        <f>VLOOKUP($Y4775, NFLGames!$H$11:$K$555,3,FALSE)</f>
        <v>13</v>
      </c>
      <c r="AB4775" s="6">
        <f>IF(A4776=0, 0, AH4776-tbl_pbp[[#This Row],[Saints Win %]])</f>
        <v>8.0000000000000071E-3</v>
      </c>
      <c r="AE4775">
        <f>ABS(tbl_pbp[[#This Row],[play.homeScore]]-tbl_pbp[[#This Row],[play.awayScore]])</f>
        <v>12</v>
      </c>
      <c r="AF4775">
        <f>IF(tbl_pbp[[#This Row],[Play Saints Win % Increase]]&gt;=$AF$4,1,0)</f>
        <v>0</v>
      </c>
      <c r="AG4775" t="str">
        <f>VLOOKUP(tbl_pbp[[#This Row],[gameId]], games!$B$2:$T$40, 9, FALSE)</f>
        <v>new-orleans-saints</v>
      </c>
      <c r="AH4775" s="5">
        <f>IF(tbl_pbp[[#This Row],[AwayTeam]] &lt;&gt; "new-orleans-saints", tbl_pbp[[#This Row],[homeWinPercentage]], 1-tbl_pbp[[#This Row],[homeWinPercentage]])</f>
        <v>0.95</v>
      </c>
      <c r="AI4775" s="13">
        <f>tbl_pbp[[#This Row],[Kamara]]*tbl_pbp[[#This Row],[Impactful Play]]</f>
        <v>0</v>
      </c>
      <c r="AJ4775" s="13">
        <f>tbl_pbp[[#This Row],[Thomas]]*tbl_pbp[[#This Row],[Impactful Play]]</f>
        <v>0</v>
      </c>
      <c r="AK4775" s="13" t="str">
        <f>VLOOKUP(tbl_pbp[[#This Row],[Play Saints Win % Increase]], tbl_impact[],3,TRUE)</f>
        <v>Scented (0 to +5%)</v>
      </c>
    </row>
    <row r="4776" spans="1:37">
      <c r="A4776" s="1">
        <v>136</v>
      </c>
      <c r="B4776" s="5">
        <v>4.2000000000000003E-2</v>
      </c>
      <c r="C4776" t="s">
        <v>6499</v>
      </c>
      <c r="D4776">
        <v>0</v>
      </c>
      <c r="E4776">
        <v>0</v>
      </c>
      <c r="F4776">
        <v>4</v>
      </c>
      <c r="G4776">
        <v>9</v>
      </c>
      <c r="H4776">
        <v>21</v>
      </c>
      <c r="I4776">
        <v>10</v>
      </c>
      <c r="J4776">
        <v>15</v>
      </c>
      <c r="K4776" t="s">
        <v>5211</v>
      </c>
      <c r="L4776">
        <v>1</v>
      </c>
      <c r="M4776">
        <v>85</v>
      </c>
      <c r="N4776" t="s">
        <v>6500</v>
      </c>
      <c r="O4776" t="s">
        <v>6501</v>
      </c>
      <c r="P4776" t="s">
        <v>22</v>
      </c>
      <c r="Q4776" t="s">
        <v>37</v>
      </c>
      <c r="S4776" t="s">
        <v>33</v>
      </c>
      <c r="T4776" t="s">
        <v>5566</v>
      </c>
      <c r="U4776" t="s">
        <v>6202</v>
      </c>
      <c r="V4776" t="s">
        <v>6141</v>
      </c>
      <c r="X4776" t="str">
        <f>VLOOKUP(pbp!V2009, games!$B$2:$R$40, 3, FALSE)</f>
        <v>2019-11-29T01:20Z</v>
      </c>
      <c r="Y4776">
        <f>VLOOKUP(1*V4776,NFLGames!$H$11:$H$555,1,FALSE)</f>
        <v>401220307</v>
      </c>
      <c r="Z4776">
        <f>VLOOKUP($Y4776, NFLGames!$H$11:$K$555,2,FALSE)</f>
        <v>2020</v>
      </c>
      <c r="AA4776">
        <f>VLOOKUP($Y4776, NFLGames!$H$11:$K$555,3,FALSE)</f>
        <v>13</v>
      </c>
      <c r="AB4776" s="6">
        <f>IF(A4777=0, 0, AH4777-tbl_pbp[[#This Row],[Saints Win %]])</f>
        <v>1.8000000000000016E-2</v>
      </c>
      <c r="AE4776">
        <f>ABS(tbl_pbp[[#This Row],[play.homeScore]]-tbl_pbp[[#This Row],[play.awayScore]])</f>
        <v>12</v>
      </c>
      <c r="AF4776">
        <f>IF(tbl_pbp[[#This Row],[Play Saints Win % Increase]]&gt;=$AF$4,1,0)</f>
        <v>0</v>
      </c>
      <c r="AG4776" t="str">
        <f>VLOOKUP(tbl_pbp[[#This Row],[gameId]], games!$B$2:$T$40, 9, FALSE)</f>
        <v>new-orleans-saints</v>
      </c>
      <c r="AH4776" s="5">
        <f>IF(tbl_pbp[[#This Row],[AwayTeam]] &lt;&gt; "new-orleans-saints", tbl_pbp[[#This Row],[homeWinPercentage]], 1-tbl_pbp[[#This Row],[homeWinPercentage]])</f>
        <v>0.95799999999999996</v>
      </c>
      <c r="AI4776" s="13">
        <f>tbl_pbp[[#This Row],[Kamara]]*tbl_pbp[[#This Row],[Impactful Play]]</f>
        <v>0</v>
      </c>
      <c r="AJ4776" s="13">
        <f>tbl_pbp[[#This Row],[Thomas]]*tbl_pbp[[#This Row],[Impactful Play]]</f>
        <v>0</v>
      </c>
      <c r="AK4776" s="13" t="str">
        <f>VLOOKUP(tbl_pbp[[#This Row],[Play Saints Win % Increase]], tbl_impact[],3,TRUE)</f>
        <v>Scented (0 to +5%)</v>
      </c>
    </row>
    <row r="4777" spans="1:37">
      <c r="A4777" s="1">
        <v>137</v>
      </c>
      <c r="B4777" s="5">
        <v>2.4E-2</v>
      </c>
      <c r="C4777" t="s">
        <v>6502</v>
      </c>
      <c r="D4777">
        <v>0</v>
      </c>
      <c r="E4777">
        <v>0</v>
      </c>
      <c r="F4777">
        <v>4</v>
      </c>
      <c r="G4777">
        <v>9</v>
      </c>
      <c r="H4777">
        <v>21</v>
      </c>
      <c r="I4777">
        <v>10</v>
      </c>
      <c r="J4777">
        <v>15</v>
      </c>
      <c r="K4777" t="s">
        <v>5211</v>
      </c>
      <c r="L4777">
        <v>2</v>
      </c>
      <c r="M4777">
        <v>85</v>
      </c>
      <c r="N4777" t="s">
        <v>6503</v>
      </c>
      <c r="O4777" t="s">
        <v>6504</v>
      </c>
      <c r="P4777" t="s">
        <v>167</v>
      </c>
      <c r="Q4777" t="s">
        <v>168</v>
      </c>
      <c r="S4777" t="s">
        <v>120</v>
      </c>
      <c r="T4777" t="s">
        <v>5566</v>
      </c>
      <c r="U4777" t="s">
        <v>6505</v>
      </c>
      <c r="V4777" t="s">
        <v>6141</v>
      </c>
      <c r="X4777" t="str">
        <f>VLOOKUP(pbp!V2010, games!$B$2:$R$40, 3, FALSE)</f>
        <v>2019-11-29T01:20Z</v>
      </c>
      <c r="Y4777">
        <f>VLOOKUP(1*V4777,NFLGames!$H$11:$H$555,1,FALSE)</f>
        <v>401220307</v>
      </c>
      <c r="Z4777">
        <f>VLOOKUP($Y4777, NFLGames!$H$11:$K$555,2,FALSE)</f>
        <v>2020</v>
      </c>
      <c r="AA4777">
        <f>VLOOKUP($Y4777, NFLGames!$H$11:$K$555,3,FALSE)</f>
        <v>13</v>
      </c>
      <c r="AB4777" s="6">
        <f>IF(A4778=0, 0, AH4778-tbl_pbp[[#This Row],[Saints Win %]])</f>
        <v>5.0000000000000044E-3</v>
      </c>
      <c r="AE4777">
        <f>ABS(tbl_pbp[[#This Row],[play.homeScore]]-tbl_pbp[[#This Row],[play.awayScore]])</f>
        <v>12</v>
      </c>
      <c r="AF4777">
        <f>IF(tbl_pbp[[#This Row],[Play Saints Win % Increase]]&gt;=$AF$4,1,0)</f>
        <v>0</v>
      </c>
      <c r="AG4777" t="str">
        <f>VLOOKUP(tbl_pbp[[#This Row],[gameId]], games!$B$2:$T$40, 9, FALSE)</f>
        <v>new-orleans-saints</v>
      </c>
      <c r="AH4777" s="5">
        <f>IF(tbl_pbp[[#This Row],[AwayTeam]] &lt;&gt; "new-orleans-saints", tbl_pbp[[#This Row],[homeWinPercentage]], 1-tbl_pbp[[#This Row],[homeWinPercentage]])</f>
        <v>0.97599999999999998</v>
      </c>
      <c r="AI4777" s="13">
        <f>tbl_pbp[[#This Row],[Kamara]]*tbl_pbp[[#This Row],[Impactful Play]]</f>
        <v>0</v>
      </c>
      <c r="AJ4777" s="13">
        <f>tbl_pbp[[#This Row],[Thomas]]*tbl_pbp[[#This Row],[Impactful Play]]</f>
        <v>0</v>
      </c>
      <c r="AK4777" s="13" t="str">
        <f>VLOOKUP(tbl_pbp[[#This Row],[Play Saints Win % Increase]], tbl_impact[],3,TRUE)</f>
        <v>Scented (0 to +5%)</v>
      </c>
    </row>
    <row r="4778" spans="1:37">
      <c r="A4778" s="1">
        <v>138</v>
      </c>
      <c r="B4778" s="5">
        <v>1.9E-2</v>
      </c>
      <c r="C4778" t="s">
        <v>6506</v>
      </c>
      <c r="D4778">
        <v>0</v>
      </c>
      <c r="E4778">
        <v>0</v>
      </c>
      <c r="F4778">
        <v>4</v>
      </c>
      <c r="G4778">
        <v>9</v>
      </c>
      <c r="H4778">
        <v>21</v>
      </c>
      <c r="I4778">
        <v>10</v>
      </c>
      <c r="J4778">
        <v>18</v>
      </c>
      <c r="K4778" t="s">
        <v>29</v>
      </c>
      <c r="L4778">
        <v>1</v>
      </c>
      <c r="M4778">
        <v>18</v>
      </c>
      <c r="N4778" t="s">
        <v>6507</v>
      </c>
      <c r="O4778" t="s">
        <v>3032</v>
      </c>
      <c r="P4778" t="s">
        <v>45</v>
      </c>
      <c r="Q4778" t="s">
        <v>46</v>
      </c>
      <c r="R4778" t="s">
        <v>47</v>
      </c>
      <c r="S4778" t="s">
        <v>33</v>
      </c>
      <c r="T4778" t="s">
        <v>5524</v>
      </c>
      <c r="U4778" t="s">
        <v>5633</v>
      </c>
      <c r="V4778" t="s">
        <v>6141</v>
      </c>
      <c r="X4778" t="str">
        <f>VLOOKUP(pbp!V2011, games!$B$2:$R$40, 3, FALSE)</f>
        <v>2019-11-29T01:20Z</v>
      </c>
      <c r="Y4778">
        <f>VLOOKUP(1*V4778,NFLGames!$H$11:$H$555,1,FALSE)</f>
        <v>401220307</v>
      </c>
      <c r="Z4778">
        <f>VLOOKUP($Y4778, NFLGames!$H$11:$K$555,2,FALSE)</f>
        <v>2020</v>
      </c>
      <c r="AA4778">
        <f>VLOOKUP($Y4778, NFLGames!$H$11:$K$555,3,FALSE)</f>
        <v>13</v>
      </c>
      <c r="AB4778" s="6">
        <f>IF(A4779=0, 0, AH4779-tbl_pbp[[#This Row],[Saints Win %]])</f>
        <v>7.0000000000000062E-3</v>
      </c>
      <c r="AE4778">
        <f>ABS(tbl_pbp[[#This Row],[play.homeScore]]-tbl_pbp[[#This Row],[play.awayScore]])</f>
        <v>12</v>
      </c>
      <c r="AF4778">
        <f>IF(tbl_pbp[[#This Row],[Play Saints Win % Increase]]&gt;=$AF$4,1,0)</f>
        <v>0</v>
      </c>
      <c r="AG4778" t="str">
        <f>VLOOKUP(tbl_pbp[[#This Row],[gameId]], games!$B$2:$T$40, 9, FALSE)</f>
        <v>new-orleans-saints</v>
      </c>
      <c r="AH4778" s="5">
        <f>IF(tbl_pbp[[#This Row],[AwayTeam]] &lt;&gt; "new-orleans-saints", tbl_pbp[[#This Row],[homeWinPercentage]], 1-tbl_pbp[[#This Row],[homeWinPercentage]])</f>
        <v>0.98099999999999998</v>
      </c>
      <c r="AI4778" s="13">
        <f>tbl_pbp[[#This Row],[Kamara]]*tbl_pbp[[#This Row],[Impactful Play]]</f>
        <v>0</v>
      </c>
      <c r="AJ4778" s="13">
        <f>tbl_pbp[[#This Row],[Thomas]]*tbl_pbp[[#This Row],[Impactful Play]]</f>
        <v>0</v>
      </c>
      <c r="AK4778" s="13" t="str">
        <f>VLOOKUP(tbl_pbp[[#This Row],[Play Saints Win % Increase]], tbl_impact[],3,TRUE)</f>
        <v>Scented (0 to +5%)</v>
      </c>
    </row>
    <row r="4779" spans="1:37">
      <c r="A4779" s="1">
        <v>139</v>
      </c>
      <c r="B4779" s="5">
        <v>1.2E-2</v>
      </c>
      <c r="C4779" t="s">
        <v>6508</v>
      </c>
      <c r="D4779">
        <v>0</v>
      </c>
      <c r="E4779">
        <v>0</v>
      </c>
      <c r="F4779">
        <v>4</v>
      </c>
      <c r="G4779">
        <v>9</v>
      </c>
      <c r="H4779">
        <v>21</v>
      </c>
      <c r="I4779">
        <v>10</v>
      </c>
      <c r="J4779">
        <v>18</v>
      </c>
      <c r="K4779" t="s">
        <v>29</v>
      </c>
      <c r="L4779">
        <v>2</v>
      </c>
      <c r="M4779">
        <v>18</v>
      </c>
      <c r="N4779" t="s">
        <v>6509</v>
      </c>
      <c r="O4779" t="s">
        <v>44</v>
      </c>
      <c r="P4779" t="s">
        <v>30</v>
      </c>
      <c r="Q4779" t="s">
        <v>31</v>
      </c>
      <c r="R4779" t="s">
        <v>32</v>
      </c>
      <c r="S4779" t="s">
        <v>120</v>
      </c>
      <c r="T4779" t="s">
        <v>5524</v>
      </c>
      <c r="U4779" t="s">
        <v>6510</v>
      </c>
      <c r="V4779" t="s">
        <v>6141</v>
      </c>
      <c r="X4779" t="str">
        <f>VLOOKUP(pbp!V2012, games!$B$2:$R$40, 3, FALSE)</f>
        <v>2019-11-29T01:20Z</v>
      </c>
      <c r="Y4779">
        <f>VLOOKUP(1*V4779,NFLGames!$H$11:$H$555,1,FALSE)</f>
        <v>401220307</v>
      </c>
      <c r="Z4779">
        <f>VLOOKUP($Y4779, NFLGames!$H$11:$K$555,2,FALSE)</f>
        <v>2020</v>
      </c>
      <c r="AA4779">
        <f>VLOOKUP($Y4779, NFLGames!$H$11:$K$555,3,FALSE)</f>
        <v>13</v>
      </c>
      <c r="AB4779" s="6">
        <f>IF(A4780=0, 0, AH4780-tbl_pbp[[#This Row],[Saints Win %]])</f>
        <v>-1.0000000000000009E-2</v>
      </c>
      <c r="AE4779">
        <f>ABS(tbl_pbp[[#This Row],[play.homeScore]]-tbl_pbp[[#This Row],[play.awayScore]])</f>
        <v>12</v>
      </c>
      <c r="AF4779">
        <f>IF(tbl_pbp[[#This Row],[Play Saints Win % Increase]]&gt;=$AF$4,1,0)</f>
        <v>0</v>
      </c>
      <c r="AG4779" t="str">
        <f>VLOOKUP(tbl_pbp[[#This Row],[gameId]], games!$B$2:$T$40, 9, FALSE)</f>
        <v>new-orleans-saints</v>
      </c>
      <c r="AH4779" s="5">
        <f>IF(tbl_pbp[[#This Row],[AwayTeam]] &lt;&gt; "new-orleans-saints", tbl_pbp[[#This Row],[homeWinPercentage]], 1-tbl_pbp[[#This Row],[homeWinPercentage]])</f>
        <v>0.98799999999999999</v>
      </c>
      <c r="AI4779" s="13">
        <f>tbl_pbp[[#This Row],[Kamara]]*tbl_pbp[[#This Row],[Impactful Play]]</f>
        <v>0</v>
      </c>
      <c r="AJ4779" s="13">
        <f>tbl_pbp[[#This Row],[Thomas]]*tbl_pbp[[#This Row],[Impactful Play]]</f>
        <v>0</v>
      </c>
      <c r="AK4779" s="13" t="str">
        <f>VLOOKUP(tbl_pbp[[#This Row],[Play Saints Win % Increase]], tbl_impact[],3,TRUE)</f>
        <v>Bad (0 to -5%)</v>
      </c>
    </row>
    <row r="4780" spans="1:37">
      <c r="A4780" s="1">
        <v>140</v>
      </c>
      <c r="B4780" s="5">
        <v>2.1999999999999999E-2</v>
      </c>
      <c r="C4780" t="s">
        <v>6511</v>
      </c>
      <c r="D4780">
        <v>0</v>
      </c>
      <c r="E4780">
        <v>0</v>
      </c>
      <c r="F4780">
        <v>4</v>
      </c>
      <c r="G4780">
        <v>9</v>
      </c>
      <c r="H4780">
        <v>21</v>
      </c>
      <c r="I4780">
        <v>1</v>
      </c>
      <c r="J4780">
        <v>9</v>
      </c>
      <c r="K4780" t="s">
        <v>29</v>
      </c>
      <c r="L4780">
        <v>3</v>
      </c>
      <c r="M4780">
        <v>9</v>
      </c>
      <c r="N4780" t="s">
        <v>6512</v>
      </c>
      <c r="O4780" t="s">
        <v>50</v>
      </c>
      <c r="P4780" t="s">
        <v>45</v>
      </c>
      <c r="Q4780" t="s">
        <v>46</v>
      </c>
      <c r="R4780" t="s">
        <v>47</v>
      </c>
      <c r="S4780" t="s">
        <v>54</v>
      </c>
      <c r="T4780" t="s">
        <v>5443</v>
      </c>
      <c r="U4780" t="s">
        <v>6513</v>
      </c>
      <c r="V4780" t="s">
        <v>6141</v>
      </c>
      <c r="X4780" t="str">
        <f>VLOOKUP(pbp!V2013, games!$B$2:$R$40, 3, FALSE)</f>
        <v>2019-11-29T01:20Z</v>
      </c>
      <c r="Y4780">
        <f>VLOOKUP(1*V4780,NFLGames!$H$11:$H$555,1,FALSE)</f>
        <v>401220307</v>
      </c>
      <c r="Z4780">
        <f>VLOOKUP($Y4780, NFLGames!$H$11:$K$555,2,FALSE)</f>
        <v>2020</v>
      </c>
      <c r="AA4780">
        <f>VLOOKUP($Y4780, NFLGames!$H$11:$K$555,3,FALSE)</f>
        <v>13</v>
      </c>
      <c r="AB4780" s="6">
        <f>IF(A4781=0, 0, AH4781-tbl_pbp[[#This Row],[Saints Win %]])</f>
        <v>1.100000000000001E-2</v>
      </c>
      <c r="AE4780">
        <f>ABS(tbl_pbp[[#This Row],[play.homeScore]]-tbl_pbp[[#This Row],[play.awayScore]])</f>
        <v>12</v>
      </c>
      <c r="AF4780">
        <f>IF(tbl_pbp[[#This Row],[Play Saints Win % Increase]]&gt;=$AF$4,1,0)</f>
        <v>0</v>
      </c>
      <c r="AG4780" t="str">
        <f>VLOOKUP(tbl_pbp[[#This Row],[gameId]], games!$B$2:$T$40, 9, FALSE)</f>
        <v>new-orleans-saints</v>
      </c>
      <c r="AH4780" s="5">
        <f>IF(tbl_pbp[[#This Row],[AwayTeam]] &lt;&gt; "new-orleans-saints", tbl_pbp[[#This Row],[homeWinPercentage]], 1-tbl_pbp[[#This Row],[homeWinPercentage]])</f>
        <v>0.97799999999999998</v>
      </c>
      <c r="AI4780" s="13">
        <f>tbl_pbp[[#This Row],[Kamara]]*tbl_pbp[[#This Row],[Impactful Play]]</f>
        <v>0</v>
      </c>
      <c r="AJ4780" s="13">
        <f>tbl_pbp[[#This Row],[Thomas]]*tbl_pbp[[#This Row],[Impactful Play]]</f>
        <v>0</v>
      </c>
      <c r="AK4780" s="13" t="str">
        <f>VLOOKUP(tbl_pbp[[#This Row],[Play Saints Win % Increase]], tbl_impact[],3,TRUE)</f>
        <v>Scented (0 to +5%)</v>
      </c>
    </row>
    <row r="4781" spans="1:37">
      <c r="A4781" s="1">
        <v>141</v>
      </c>
      <c r="B4781" s="5">
        <v>1.0999999999999999E-2</v>
      </c>
      <c r="C4781" t="s">
        <v>6514</v>
      </c>
      <c r="D4781">
        <v>0</v>
      </c>
      <c r="E4781">
        <v>0</v>
      </c>
      <c r="F4781">
        <v>4</v>
      </c>
      <c r="G4781">
        <v>9</v>
      </c>
      <c r="H4781">
        <v>21</v>
      </c>
      <c r="I4781">
        <v>1</v>
      </c>
      <c r="J4781">
        <v>9</v>
      </c>
      <c r="K4781" t="s">
        <v>29</v>
      </c>
      <c r="L4781">
        <v>4</v>
      </c>
      <c r="M4781">
        <v>9</v>
      </c>
      <c r="N4781" t="s">
        <v>6515</v>
      </c>
      <c r="O4781" t="s">
        <v>6516</v>
      </c>
      <c r="P4781" t="s">
        <v>45</v>
      </c>
      <c r="Q4781" t="s">
        <v>46</v>
      </c>
      <c r="R4781" t="s">
        <v>47</v>
      </c>
      <c r="S4781" t="s">
        <v>424</v>
      </c>
      <c r="T4781" t="s">
        <v>5443</v>
      </c>
      <c r="U4781" t="s">
        <v>6517</v>
      </c>
      <c r="V4781" t="s">
        <v>6141</v>
      </c>
      <c r="X4781" t="str">
        <f>VLOOKUP(pbp!V2014, games!$B$2:$R$40, 3, FALSE)</f>
        <v>2019-11-29T01:20Z</v>
      </c>
      <c r="Y4781">
        <f>VLOOKUP(1*V4781,NFLGames!$H$11:$H$555,1,FALSE)</f>
        <v>401220307</v>
      </c>
      <c r="Z4781">
        <f>VLOOKUP($Y4781, NFLGames!$H$11:$K$555,2,FALSE)</f>
        <v>2020</v>
      </c>
      <c r="AA4781">
        <f>VLOOKUP($Y4781, NFLGames!$H$11:$K$555,3,FALSE)</f>
        <v>13</v>
      </c>
      <c r="AB4781" s="6">
        <f>IF(A4782=0, 0, AH4782-tbl_pbp[[#This Row],[Saints Win %]])</f>
        <v>0</v>
      </c>
      <c r="AE4781">
        <f>ABS(tbl_pbp[[#This Row],[play.homeScore]]-tbl_pbp[[#This Row],[play.awayScore]])</f>
        <v>12</v>
      </c>
      <c r="AF4781">
        <f>IF(tbl_pbp[[#This Row],[Play Saints Win % Increase]]&gt;=$AF$4,1,0)</f>
        <v>0</v>
      </c>
      <c r="AG4781" t="str">
        <f>VLOOKUP(tbl_pbp[[#This Row],[gameId]], games!$B$2:$T$40, 9, FALSE)</f>
        <v>new-orleans-saints</v>
      </c>
      <c r="AH4781" s="5">
        <f>IF(tbl_pbp[[#This Row],[AwayTeam]] &lt;&gt; "new-orleans-saints", tbl_pbp[[#This Row],[homeWinPercentage]], 1-tbl_pbp[[#This Row],[homeWinPercentage]])</f>
        <v>0.98899999999999999</v>
      </c>
      <c r="AI4781" s="13">
        <f>tbl_pbp[[#This Row],[Kamara]]*tbl_pbp[[#This Row],[Impactful Play]]</f>
        <v>0</v>
      </c>
      <c r="AJ4781" s="13">
        <f>tbl_pbp[[#This Row],[Thomas]]*tbl_pbp[[#This Row],[Impactful Play]]</f>
        <v>0</v>
      </c>
      <c r="AK4781" s="13" t="str">
        <f>VLOOKUP(tbl_pbp[[#This Row],[Play Saints Win % Increase]], tbl_impact[],3,TRUE)</f>
        <v>Scented (0 to +5%)</v>
      </c>
    </row>
    <row r="4782" spans="1:37">
      <c r="A4782" s="1">
        <v>142</v>
      </c>
      <c r="B4782" s="5">
        <v>1.0999999999999999E-2</v>
      </c>
      <c r="C4782" t="s">
        <v>6518</v>
      </c>
      <c r="D4782">
        <v>0</v>
      </c>
      <c r="E4782">
        <v>0</v>
      </c>
      <c r="F4782">
        <v>4</v>
      </c>
      <c r="G4782">
        <v>9</v>
      </c>
      <c r="H4782">
        <v>21</v>
      </c>
      <c r="I4782">
        <v>7</v>
      </c>
      <c r="J4782">
        <v>7</v>
      </c>
      <c r="K4782" t="s">
        <v>29</v>
      </c>
      <c r="L4782">
        <v>1</v>
      </c>
      <c r="M4782">
        <v>7</v>
      </c>
      <c r="N4782" t="s">
        <v>6519</v>
      </c>
      <c r="O4782" t="s">
        <v>902</v>
      </c>
      <c r="P4782" t="s">
        <v>30</v>
      </c>
      <c r="Q4782" t="s">
        <v>31</v>
      </c>
      <c r="R4782" t="s">
        <v>32</v>
      </c>
      <c r="S4782" t="s">
        <v>283</v>
      </c>
      <c r="T4782" t="s">
        <v>5510</v>
      </c>
      <c r="U4782" t="s">
        <v>6520</v>
      </c>
      <c r="V4782" t="s">
        <v>6141</v>
      </c>
      <c r="X4782" t="str">
        <f>VLOOKUP(pbp!V2015, games!$B$2:$R$40, 3, FALSE)</f>
        <v>2019-11-29T01:20Z</v>
      </c>
      <c r="Y4782">
        <f>VLOOKUP(1*V4782,NFLGames!$H$11:$H$555,1,FALSE)</f>
        <v>401220307</v>
      </c>
      <c r="Z4782">
        <f>VLOOKUP($Y4782, NFLGames!$H$11:$K$555,2,FALSE)</f>
        <v>2020</v>
      </c>
      <c r="AA4782">
        <f>VLOOKUP($Y4782, NFLGames!$H$11:$K$555,3,FALSE)</f>
        <v>13</v>
      </c>
      <c r="AB4782" s="6">
        <f>IF(A4783=0, 0, AH4783-tbl_pbp[[#This Row],[Saints Win %]])</f>
        <v>-2.4000000000000021E-2</v>
      </c>
      <c r="AE4782">
        <f>ABS(tbl_pbp[[#This Row],[play.homeScore]]-tbl_pbp[[#This Row],[play.awayScore]])</f>
        <v>12</v>
      </c>
      <c r="AF4782">
        <f>IF(tbl_pbp[[#This Row],[Play Saints Win % Increase]]&gt;=$AF$4,1,0)</f>
        <v>0</v>
      </c>
      <c r="AG4782" t="str">
        <f>VLOOKUP(tbl_pbp[[#This Row],[gameId]], games!$B$2:$T$40, 9, FALSE)</f>
        <v>new-orleans-saints</v>
      </c>
      <c r="AH4782" s="5">
        <f>IF(tbl_pbp[[#This Row],[AwayTeam]] &lt;&gt; "new-orleans-saints", tbl_pbp[[#This Row],[homeWinPercentage]], 1-tbl_pbp[[#This Row],[homeWinPercentage]])</f>
        <v>0.98899999999999999</v>
      </c>
      <c r="AI4782" s="13">
        <f>tbl_pbp[[#This Row],[Kamara]]*tbl_pbp[[#This Row],[Impactful Play]]</f>
        <v>0</v>
      </c>
      <c r="AJ4782" s="13">
        <f>tbl_pbp[[#This Row],[Thomas]]*tbl_pbp[[#This Row],[Impactful Play]]</f>
        <v>0</v>
      </c>
      <c r="AK4782" s="13" t="str">
        <f>VLOOKUP(tbl_pbp[[#This Row],[Play Saints Win % Increase]], tbl_impact[],3,TRUE)</f>
        <v>Bad (0 to -5%)</v>
      </c>
    </row>
    <row r="4783" spans="1:37">
      <c r="A4783" s="1">
        <v>143</v>
      </c>
      <c r="B4783" s="5">
        <v>3.5000000000000003E-2</v>
      </c>
      <c r="C4783" t="s">
        <v>6521</v>
      </c>
      <c r="D4783">
        <v>0</v>
      </c>
      <c r="E4783">
        <v>0</v>
      </c>
      <c r="F4783">
        <v>4</v>
      </c>
      <c r="G4783">
        <v>9</v>
      </c>
      <c r="H4783">
        <v>21</v>
      </c>
      <c r="I4783">
        <v>5</v>
      </c>
      <c r="J4783">
        <v>5</v>
      </c>
      <c r="K4783" t="s">
        <v>29</v>
      </c>
      <c r="L4783">
        <v>2</v>
      </c>
      <c r="M4783">
        <v>5</v>
      </c>
      <c r="N4783" t="s">
        <v>6522</v>
      </c>
      <c r="O4783" t="s">
        <v>3048</v>
      </c>
      <c r="P4783" t="s">
        <v>167</v>
      </c>
      <c r="Q4783" t="s">
        <v>168</v>
      </c>
      <c r="S4783" t="s">
        <v>286</v>
      </c>
      <c r="T4783" t="s">
        <v>6523</v>
      </c>
      <c r="U4783" t="s">
        <v>6524</v>
      </c>
      <c r="V4783" t="s">
        <v>6141</v>
      </c>
      <c r="X4783" t="str">
        <f>VLOOKUP(pbp!V2016, games!$B$2:$R$40, 3, FALSE)</f>
        <v>2019-11-29T01:20Z</v>
      </c>
      <c r="Y4783">
        <f>VLOOKUP(1*V4783,NFLGames!$H$11:$H$555,1,FALSE)</f>
        <v>401220307</v>
      </c>
      <c r="Z4783">
        <f>VLOOKUP($Y4783, NFLGames!$H$11:$K$555,2,FALSE)</f>
        <v>2020</v>
      </c>
      <c r="AA4783">
        <f>VLOOKUP($Y4783, NFLGames!$H$11:$K$555,3,FALSE)</f>
        <v>13</v>
      </c>
      <c r="AB4783" s="6">
        <f>IF(A4784=0, 0, AH4784-tbl_pbp[[#This Row],[Saints Win %]])</f>
        <v>0</v>
      </c>
      <c r="AE4783">
        <f>ABS(tbl_pbp[[#This Row],[play.homeScore]]-tbl_pbp[[#This Row],[play.awayScore]])</f>
        <v>12</v>
      </c>
      <c r="AF4783">
        <f>IF(tbl_pbp[[#This Row],[Play Saints Win % Increase]]&gt;=$AF$4,1,0)</f>
        <v>0</v>
      </c>
      <c r="AG4783" t="str">
        <f>VLOOKUP(tbl_pbp[[#This Row],[gameId]], games!$B$2:$T$40, 9, FALSE)</f>
        <v>new-orleans-saints</v>
      </c>
      <c r="AH4783" s="5">
        <f>IF(tbl_pbp[[#This Row],[AwayTeam]] &lt;&gt; "new-orleans-saints", tbl_pbp[[#This Row],[homeWinPercentage]], 1-tbl_pbp[[#This Row],[homeWinPercentage]])</f>
        <v>0.96499999999999997</v>
      </c>
      <c r="AI4783" s="13">
        <f>tbl_pbp[[#This Row],[Kamara]]*tbl_pbp[[#This Row],[Impactful Play]]</f>
        <v>0</v>
      </c>
      <c r="AJ4783" s="13">
        <f>tbl_pbp[[#This Row],[Thomas]]*tbl_pbp[[#This Row],[Impactful Play]]</f>
        <v>0</v>
      </c>
      <c r="AK4783" s="13" t="str">
        <f>VLOOKUP(tbl_pbp[[#This Row],[Play Saints Win % Increase]], tbl_impact[],3,TRUE)</f>
        <v>Scented (0 to +5%)</v>
      </c>
    </row>
    <row r="4784" spans="1:37">
      <c r="A4784" s="1">
        <v>144</v>
      </c>
      <c r="B4784" s="5">
        <v>3.5000000000000003E-2</v>
      </c>
      <c r="C4784" t="s">
        <v>6525</v>
      </c>
      <c r="D4784">
        <v>0</v>
      </c>
      <c r="E4784">
        <v>0</v>
      </c>
      <c r="F4784">
        <v>4</v>
      </c>
      <c r="G4784">
        <v>9</v>
      </c>
      <c r="H4784">
        <v>21</v>
      </c>
      <c r="I4784">
        <v>10</v>
      </c>
      <c r="J4784">
        <v>15</v>
      </c>
      <c r="K4784" t="s">
        <v>5211</v>
      </c>
      <c r="L4784">
        <v>1</v>
      </c>
      <c r="M4784">
        <v>85</v>
      </c>
      <c r="N4784" t="s">
        <v>6526</v>
      </c>
      <c r="O4784" t="s">
        <v>174</v>
      </c>
      <c r="P4784" t="s">
        <v>45</v>
      </c>
      <c r="Q4784" t="s">
        <v>46</v>
      </c>
      <c r="R4784" t="s">
        <v>47</v>
      </c>
      <c r="S4784" t="s">
        <v>33</v>
      </c>
      <c r="T4784" t="s">
        <v>5566</v>
      </c>
      <c r="U4784" t="s">
        <v>6202</v>
      </c>
      <c r="V4784" t="s">
        <v>6141</v>
      </c>
      <c r="X4784" t="str">
        <f>VLOOKUP(pbp!V2017, games!$B$2:$R$40, 3, FALSE)</f>
        <v>2019-11-29T01:20Z</v>
      </c>
      <c r="Y4784">
        <f>VLOOKUP(1*V4784,NFLGames!$H$11:$H$555,1,FALSE)</f>
        <v>401220307</v>
      </c>
      <c r="Z4784">
        <f>VLOOKUP($Y4784, NFLGames!$H$11:$K$555,2,FALSE)</f>
        <v>2020</v>
      </c>
      <c r="AA4784">
        <f>VLOOKUP($Y4784, NFLGames!$H$11:$K$555,3,FALSE)</f>
        <v>13</v>
      </c>
      <c r="AB4784" s="6">
        <f>IF(A4785=0, 0, AH4785-tbl_pbp[[#This Row],[Saints Win %]])</f>
        <v>-5.0000000000000044E-3</v>
      </c>
      <c r="AE4784">
        <f>ABS(tbl_pbp[[#This Row],[play.homeScore]]-tbl_pbp[[#This Row],[play.awayScore]])</f>
        <v>12</v>
      </c>
      <c r="AF4784">
        <f>IF(tbl_pbp[[#This Row],[Play Saints Win % Increase]]&gt;=$AF$4,1,0)</f>
        <v>0</v>
      </c>
      <c r="AG4784" t="str">
        <f>VLOOKUP(tbl_pbp[[#This Row],[gameId]], games!$B$2:$T$40, 9, FALSE)</f>
        <v>new-orleans-saints</v>
      </c>
      <c r="AH4784" s="5">
        <f>IF(tbl_pbp[[#This Row],[AwayTeam]] &lt;&gt; "new-orleans-saints", tbl_pbp[[#This Row],[homeWinPercentage]], 1-tbl_pbp[[#This Row],[homeWinPercentage]])</f>
        <v>0.96499999999999997</v>
      </c>
      <c r="AI4784" s="13">
        <f>tbl_pbp[[#This Row],[Kamara]]*tbl_pbp[[#This Row],[Impactful Play]]</f>
        <v>0</v>
      </c>
      <c r="AJ4784" s="13">
        <f>tbl_pbp[[#This Row],[Thomas]]*tbl_pbp[[#This Row],[Impactful Play]]</f>
        <v>0</v>
      </c>
      <c r="AK4784" s="13" t="str">
        <f>VLOOKUP(tbl_pbp[[#This Row],[Play Saints Win % Increase]], tbl_impact[],3,TRUE)</f>
        <v>Bad (0 to -5%)</v>
      </c>
    </row>
    <row r="4785" spans="1:37">
      <c r="A4785" s="1">
        <v>145</v>
      </c>
      <c r="B4785" s="5">
        <v>0.04</v>
      </c>
      <c r="C4785" t="s">
        <v>6527</v>
      </c>
      <c r="D4785">
        <v>0</v>
      </c>
      <c r="E4785">
        <v>0</v>
      </c>
      <c r="F4785">
        <v>4</v>
      </c>
      <c r="G4785">
        <v>9</v>
      </c>
      <c r="H4785">
        <v>21</v>
      </c>
      <c r="I4785">
        <v>9</v>
      </c>
      <c r="J4785">
        <v>16</v>
      </c>
      <c r="K4785" t="s">
        <v>5211</v>
      </c>
      <c r="L4785">
        <v>2</v>
      </c>
      <c r="M4785">
        <v>84</v>
      </c>
      <c r="N4785" t="s">
        <v>6528</v>
      </c>
      <c r="O4785" t="s">
        <v>6529</v>
      </c>
      <c r="P4785" t="s">
        <v>94</v>
      </c>
      <c r="Q4785" t="s">
        <v>95</v>
      </c>
      <c r="R4785" t="s">
        <v>96</v>
      </c>
      <c r="S4785" t="s">
        <v>210</v>
      </c>
      <c r="T4785" t="s">
        <v>5532</v>
      </c>
      <c r="U4785" t="s">
        <v>6530</v>
      </c>
      <c r="V4785" t="s">
        <v>6141</v>
      </c>
      <c r="X4785" t="str">
        <f>VLOOKUP(pbp!V2018, games!$B$2:$R$40, 3, FALSE)</f>
        <v>2019-11-29T01:20Z</v>
      </c>
      <c r="Y4785">
        <f>VLOOKUP(1*V4785,NFLGames!$H$11:$H$555,1,FALSE)</f>
        <v>401220307</v>
      </c>
      <c r="Z4785">
        <f>VLOOKUP($Y4785, NFLGames!$H$11:$K$555,2,FALSE)</f>
        <v>2020</v>
      </c>
      <c r="AA4785">
        <f>VLOOKUP($Y4785, NFLGames!$H$11:$K$555,3,FALSE)</f>
        <v>13</v>
      </c>
      <c r="AB4785" s="6">
        <f>IF(A4786=0, 0, AH4786-tbl_pbp[[#This Row],[Saints Win %]])</f>
        <v>-2.2999999999999909E-2</v>
      </c>
      <c r="AE4785">
        <f>ABS(tbl_pbp[[#This Row],[play.homeScore]]-tbl_pbp[[#This Row],[play.awayScore]])</f>
        <v>12</v>
      </c>
      <c r="AF4785">
        <f>IF(tbl_pbp[[#This Row],[Play Saints Win % Increase]]&gt;=$AF$4,1,0)</f>
        <v>0</v>
      </c>
      <c r="AG4785" t="str">
        <f>VLOOKUP(tbl_pbp[[#This Row],[gameId]], games!$B$2:$T$40, 9, FALSE)</f>
        <v>new-orleans-saints</v>
      </c>
      <c r="AH4785" s="5">
        <f>IF(tbl_pbp[[#This Row],[AwayTeam]] &lt;&gt; "new-orleans-saints", tbl_pbp[[#This Row],[homeWinPercentage]], 1-tbl_pbp[[#This Row],[homeWinPercentage]])</f>
        <v>0.96</v>
      </c>
      <c r="AI4785" s="13">
        <f>tbl_pbp[[#This Row],[Kamara]]*tbl_pbp[[#This Row],[Impactful Play]]</f>
        <v>0</v>
      </c>
      <c r="AJ4785" s="13">
        <f>tbl_pbp[[#This Row],[Thomas]]*tbl_pbp[[#This Row],[Impactful Play]]</f>
        <v>0</v>
      </c>
      <c r="AK4785" s="13" t="str">
        <f>VLOOKUP(tbl_pbp[[#This Row],[Play Saints Win % Increase]], tbl_impact[],3,TRUE)</f>
        <v>Bad (0 to -5%)</v>
      </c>
    </row>
    <row r="4786" spans="1:37">
      <c r="A4786" s="1">
        <v>146</v>
      </c>
      <c r="B4786" s="5">
        <v>6.3E-2</v>
      </c>
      <c r="C4786" t="s">
        <v>6531</v>
      </c>
      <c r="D4786">
        <v>0</v>
      </c>
      <c r="E4786">
        <v>0</v>
      </c>
      <c r="F4786">
        <v>4</v>
      </c>
      <c r="G4786">
        <v>9</v>
      </c>
      <c r="H4786">
        <v>21</v>
      </c>
      <c r="I4786">
        <v>10</v>
      </c>
      <c r="J4786">
        <v>21</v>
      </c>
      <c r="K4786" t="s">
        <v>5211</v>
      </c>
      <c r="L4786">
        <v>1</v>
      </c>
      <c r="M4786">
        <v>79</v>
      </c>
      <c r="N4786" t="s">
        <v>6532</v>
      </c>
      <c r="O4786" t="s">
        <v>1515</v>
      </c>
      <c r="P4786" t="s">
        <v>30</v>
      </c>
      <c r="Q4786" t="s">
        <v>31</v>
      </c>
      <c r="R4786" t="s">
        <v>32</v>
      </c>
      <c r="S4786" t="s">
        <v>33</v>
      </c>
      <c r="T4786" t="s">
        <v>5501</v>
      </c>
      <c r="U4786" t="s">
        <v>5502</v>
      </c>
      <c r="V4786" t="s">
        <v>6141</v>
      </c>
      <c r="X4786" t="str">
        <f>VLOOKUP(pbp!V2019, games!$B$2:$R$40, 3, FALSE)</f>
        <v>2019-11-29T01:20Z</v>
      </c>
      <c r="Y4786">
        <f>VLOOKUP(1*V4786,NFLGames!$H$11:$H$555,1,FALSE)</f>
        <v>401220307</v>
      </c>
      <c r="Z4786">
        <f>VLOOKUP($Y4786, NFLGames!$H$11:$K$555,2,FALSE)</f>
        <v>2020</v>
      </c>
      <c r="AA4786">
        <f>VLOOKUP($Y4786, NFLGames!$H$11:$K$555,3,FALSE)</f>
        <v>13</v>
      </c>
      <c r="AB4786" s="6">
        <f>IF(A4787=0, 0, AH4787-tbl_pbp[[#This Row],[Saints Win %]])</f>
        <v>-1.4000000000000012E-2</v>
      </c>
      <c r="AE4786">
        <f>ABS(tbl_pbp[[#This Row],[play.homeScore]]-tbl_pbp[[#This Row],[play.awayScore]])</f>
        <v>12</v>
      </c>
      <c r="AF4786">
        <f>IF(tbl_pbp[[#This Row],[Play Saints Win % Increase]]&gt;=$AF$4,1,0)</f>
        <v>0</v>
      </c>
      <c r="AG4786" t="str">
        <f>VLOOKUP(tbl_pbp[[#This Row],[gameId]], games!$B$2:$T$40, 9, FALSE)</f>
        <v>new-orleans-saints</v>
      </c>
      <c r="AH4786" s="5">
        <f>IF(tbl_pbp[[#This Row],[AwayTeam]] &lt;&gt; "new-orleans-saints", tbl_pbp[[#This Row],[homeWinPercentage]], 1-tbl_pbp[[#This Row],[homeWinPercentage]])</f>
        <v>0.93700000000000006</v>
      </c>
      <c r="AI4786" s="13">
        <f>tbl_pbp[[#This Row],[Kamara]]*tbl_pbp[[#This Row],[Impactful Play]]</f>
        <v>0</v>
      </c>
      <c r="AJ4786" s="13">
        <f>tbl_pbp[[#This Row],[Thomas]]*tbl_pbp[[#This Row],[Impactful Play]]</f>
        <v>0</v>
      </c>
      <c r="AK4786" s="13" t="str">
        <f>VLOOKUP(tbl_pbp[[#This Row],[Play Saints Win % Increase]], tbl_impact[],3,TRUE)</f>
        <v>Bad (0 to -5%)</v>
      </c>
    </row>
    <row r="4787" spans="1:37">
      <c r="A4787" s="1">
        <v>147</v>
      </c>
      <c r="B4787" s="5">
        <v>7.6999999999999999E-2</v>
      </c>
      <c r="C4787" t="s">
        <v>6533</v>
      </c>
      <c r="D4787">
        <v>0</v>
      </c>
      <c r="E4787">
        <v>0</v>
      </c>
      <c r="F4787">
        <v>4</v>
      </c>
      <c r="G4787">
        <v>9</v>
      </c>
      <c r="H4787">
        <v>21</v>
      </c>
      <c r="I4787">
        <v>10</v>
      </c>
      <c r="J4787">
        <v>45</v>
      </c>
      <c r="K4787" t="s">
        <v>5211</v>
      </c>
      <c r="L4787">
        <v>1</v>
      </c>
      <c r="M4787">
        <v>55</v>
      </c>
      <c r="N4787" t="s">
        <v>6534</v>
      </c>
      <c r="O4787" t="s">
        <v>5109</v>
      </c>
      <c r="P4787" t="s">
        <v>30</v>
      </c>
      <c r="Q4787" t="s">
        <v>31</v>
      </c>
      <c r="R4787" t="s">
        <v>32</v>
      </c>
      <c r="S4787" t="s">
        <v>33</v>
      </c>
      <c r="T4787" t="s">
        <v>5557</v>
      </c>
      <c r="U4787" t="s">
        <v>6408</v>
      </c>
      <c r="V4787" t="s">
        <v>6141</v>
      </c>
      <c r="X4787" t="str">
        <f>VLOOKUP(pbp!V2020, games!$B$2:$R$40, 3, FALSE)</f>
        <v>2019-11-29T01:20Z</v>
      </c>
      <c r="Y4787">
        <f>VLOOKUP(1*V4787,NFLGames!$H$11:$H$555,1,FALSE)</f>
        <v>401220307</v>
      </c>
      <c r="Z4787">
        <f>VLOOKUP($Y4787, NFLGames!$H$11:$K$555,2,FALSE)</f>
        <v>2020</v>
      </c>
      <c r="AA4787">
        <f>VLOOKUP($Y4787, NFLGames!$H$11:$K$555,3,FALSE)</f>
        <v>13</v>
      </c>
      <c r="AB4787" s="6">
        <f>IF(A4788=0, 0, AH4788-tbl_pbp[[#This Row],[Saints Win %]])</f>
        <v>-2.300000000000002E-2</v>
      </c>
      <c r="AE4787">
        <f>ABS(tbl_pbp[[#This Row],[play.homeScore]]-tbl_pbp[[#This Row],[play.awayScore]])</f>
        <v>12</v>
      </c>
      <c r="AF4787">
        <f>IF(tbl_pbp[[#This Row],[Play Saints Win % Increase]]&gt;=$AF$4,1,0)</f>
        <v>0</v>
      </c>
      <c r="AG4787" t="str">
        <f>VLOOKUP(tbl_pbp[[#This Row],[gameId]], games!$B$2:$T$40, 9, FALSE)</f>
        <v>new-orleans-saints</v>
      </c>
      <c r="AH4787" s="5">
        <f>IF(tbl_pbp[[#This Row],[AwayTeam]] &lt;&gt; "new-orleans-saints", tbl_pbp[[#This Row],[homeWinPercentage]], 1-tbl_pbp[[#This Row],[homeWinPercentage]])</f>
        <v>0.92300000000000004</v>
      </c>
      <c r="AI4787" s="13">
        <f>tbl_pbp[[#This Row],[Kamara]]*tbl_pbp[[#This Row],[Impactful Play]]</f>
        <v>0</v>
      </c>
      <c r="AJ4787" s="13">
        <f>tbl_pbp[[#This Row],[Thomas]]*tbl_pbp[[#This Row],[Impactful Play]]</f>
        <v>0</v>
      </c>
      <c r="AK4787" s="13" t="str">
        <f>VLOOKUP(tbl_pbp[[#This Row],[Play Saints Win % Increase]], tbl_impact[],3,TRUE)</f>
        <v>Bad (0 to -5%)</v>
      </c>
    </row>
    <row r="4788" spans="1:37">
      <c r="A4788" s="1">
        <v>148</v>
      </c>
      <c r="B4788" s="5">
        <v>0.1</v>
      </c>
      <c r="C4788" t="s">
        <v>6535</v>
      </c>
      <c r="D4788">
        <v>0</v>
      </c>
      <c r="E4788">
        <v>0</v>
      </c>
      <c r="F4788">
        <v>4</v>
      </c>
      <c r="G4788">
        <v>9</v>
      </c>
      <c r="H4788">
        <v>21</v>
      </c>
      <c r="I4788">
        <v>10</v>
      </c>
      <c r="J4788">
        <v>59</v>
      </c>
      <c r="K4788" t="s">
        <v>5211</v>
      </c>
      <c r="L4788">
        <v>1</v>
      </c>
      <c r="M4788">
        <v>41</v>
      </c>
      <c r="N4788" t="s">
        <v>6536</v>
      </c>
      <c r="O4788" t="s">
        <v>1653</v>
      </c>
      <c r="P4788" t="s">
        <v>30</v>
      </c>
      <c r="Q4788" t="s">
        <v>31</v>
      </c>
      <c r="R4788" t="s">
        <v>32</v>
      </c>
      <c r="S4788" t="s">
        <v>33</v>
      </c>
      <c r="T4788" t="s">
        <v>299</v>
      </c>
      <c r="U4788" t="s">
        <v>1913</v>
      </c>
      <c r="V4788" t="s">
        <v>6141</v>
      </c>
      <c r="X4788" t="str">
        <f>VLOOKUP(pbp!V2021, games!$B$2:$R$40, 3, FALSE)</f>
        <v>2019-11-29T01:20Z</v>
      </c>
      <c r="Y4788">
        <f>VLOOKUP(1*V4788,NFLGames!$H$11:$H$555,1,FALSE)</f>
        <v>401220307</v>
      </c>
      <c r="Z4788">
        <f>VLOOKUP($Y4788, NFLGames!$H$11:$K$555,2,FALSE)</f>
        <v>2020</v>
      </c>
      <c r="AA4788">
        <f>VLOOKUP($Y4788, NFLGames!$H$11:$K$555,3,FALSE)</f>
        <v>13</v>
      </c>
      <c r="AB4788" s="6">
        <f>IF(A4789=0, 0, AH4789-tbl_pbp[[#This Row],[Saints Win %]])</f>
        <v>1.8000000000000016E-2</v>
      </c>
      <c r="AE4788">
        <f>ABS(tbl_pbp[[#This Row],[play.homeScore]]-tbl_pbp[[#This Row],[play.awayScore]])</f>
        <v>12</v>
      </c>
      <c r="AF4788">
        <f>IF(tbl_pbp[[#This Row],[Play Saints Win % Increase]]&gt;=$AF$4,1,0)</f>
        <v>0</v>
      </c>
      <c r="AG4788" t="str">
        <f>VLOOKUP(tbl_pbp[[#This Row],[gameId]], games!$B$2:$T$40, 9, FALSE)</f>
        <v>new-orleans-saints</v>
      </c>
      <c r="AH4788" s="5">
        <f>IF(tbl_pbp[[#This Row],[AwayTeam]] &lt;&gt; "new-orleans-saints", tbl_pbp[[#This Row],[homeWinPercentage]], 1-tbl_pbp[[#This Row],[homeWinPercentage]])</f>
        <v>0.9</v>
      </c>
      <c r="AI4788" s="13">
        <f>tbl_pbp[[#This Row],[Kamara]]*tbl_pbp[[#This Row],[Impactful Play]]</f>
        <v>0</v>
      </c>
      <c r="AJ4788" s="13">
        <f>tbl_pbp[[#This Row],[Thomas]]*tbl_pbp[[#This Row],[Impactful Play]]</f>
        <v>0</v>
      </c>
      <c r="AK4788" s="13" t="str">
        <f>VLOOKUP(tbl_pbp[[#This Row],[Play Saints Win % Increase]], tbl_impact[],3,TRUE)</f>
        <v>Scented (0 to +5%)</v>
      </c>
    </row>
    <row r="4789" spans="1:37">
      <c r="A4789" s="1">
        <v>149</v>
      </c>
      <c r="B4789" s="5">
        <v>8.2000000000000003E-2</v>
      </c>
      <c r="C4789" t="s">
        <v>6537</v>
      </c>
      <c r="D4789">
        <v>0</v>
      </c>
      <c r="E4789">
        <v>0</v>
      </c>
      <c r="F4789">
        <v>4</v>
      </c>
      <c r="G4789">
        <v>9</v>
      </c>
      <c r="H4789">
        <v>21</v>
      </c>
      <c r="I4789">
        <v>1</v>
      </c>
      <c r="J4789">
        <v>68</v>
      </c>
      <c r="K4789" t="s">
        <v>5211</v>
      </c>
      <c r="L4789">
        <v>2</v>
      </c>
      <c r="M4789">
        <v>32</v>
      </c>
      <c r="N4789" t="s">
        <v>6538</v>
      </c>
      <c r="O4789" t="s">
        <v>1657</v>
      </c>
      <c r="P4789" t="s">
        <v>45</v>
      </c>
      <c r="Q4789" t="s">
        <v>46</v>
      </c>
      <c r="R4789" t="s">
        <v>47</v>
      </c>
      <c r="S4789" t="s">
        <v>83</v>
      </c>
      <c r="T4789" t="s">
        <v>129</v>
      </c>
      <c r="U4789" t="s">
        <v>6539</v>
      </c>
      <c r="V4789" t="s">
        <v>6141</v>
      </c>
      <c r="X4789" t="str">
        <f>VLOOKUP(pbp!V2022, games!$B$2:$R$40, 3, FALSE)</f>
        <v>2019-11-29T01:20Z</v>
      </c>
      <c r="Y4789">
        <f>VLOOKUP(1*V4789,NFLGames!$H$11:$H$555,1,FALSE)</f>
        <v>401220307</v>
      </c>
      <c r="Z4789">
        <f>VLOOKUP($Y4789, NFLGames!$H$11:$K$555,2,FALSE)</f>
        <v>2020</v>
      </c>
      <c r="AA4789">
        <f>VLOOKUP($Y4789, NFLGames!$H$11:$K$555,3,FALSE)</f>
        <v>13</v>
      </c>
      <c r="AB4789" s="6">
        <f>IF(A4790=0, 0, AH4790-tbl_pbp[[#This Row],[Saints Win %]])</f>
        <v>-2.9000000000000026E-2</v>
      </c>
      <c r="AE4789">
        <f>ABS(tbl_pbp[[#This Row],[play.homeScore]]-tbl_pbp[[#This Row],[play.awayScore]])</f>
        <v>12</v>
      </c>
      <c r="AF4789">
        <f>IF(tbl_pbp[[#This Row],[Play Saints Win % Increase]]&gt;=$AF$4,1,0)</f>
        <v>0</v>
      </c>
      <c r="AG4789" t="str">
        <f>VLOOKUP(tbl_pbp[[#This Row],[gameId]], games!$B$2:$T$40, 9, FALSE)</f>
        <v>new-orleans-saints</v>
      </c>
      <c r="AH4789" s="5">
        <f>IF(tbl_pbp[[#This Row],[AwayTeam]] &lt;&gt; "new-orleans-saints", tbl_pbp[[#This Row],[homeWinPercentage]], 1-tbl_pbp[[#This Row],[homeWinPercentage]])</f>
        <v>0.91800000000000004</v>
      </c>
      <c r="AI4789" s="13">
        <f>tbl_pbp[[#This Row],[Kamara]]*tbl_pbp[[#This Row],[Impactful Play]]</f>
        <v>0</v>
      </c>
      <c r="AJ4789" s="13">
        <f>tbl_pbp[[#This Row],[Thomas]]*tbl_pbp[[#This Row],[Impactful Play]]</f>
        <v>0</v>
      </c>
      <c r="AK4789" s="13" t="str">
        <f>VLOOKUP(tbl_pbp[[#This Row],[Play Saints Win % Increase]], tbl_impact[],3,TRUE)</f>
        <v>Bad (0 to -5%)</v>
      </c>
    </row>
    <row r="4790" spans="1:37">
      <c r="A4790" s="1">
        <v>150</v>
      </c>
      <c r="B4790" s="5">
        <v>0.111</v>
      </c>
      <c r="C4790" t="s">
        <v>6540</v>
      </c>
      <c r="D4790">
        <v>0</v>
      </c>
      <c r="E4790">
        <v>0</v>
      </c>
      <c r="F4790">
        <v>4</v>
      </c>
      <c r="G4790">
        <v>9</v>
      </c>
      <c r="H4790">
        <v>21</v>
      </c>
      <c r="I4790">
        <v>1</v>
      </c>
      <c r="J4790">
        <v>68</v>
      </c>
      <c r="K4790" t="s">
        <v>5211</v>
      </c>
      <c r="L4790">
        <v>3</v>
      </c>
      <c r="M4790">
        <v>32</v>
      </c>
      <c r="N4790" t="s">
        <v>6541</v>
      </c>
      <c r="O4790" t="s">
        <v>272</v>
      </c>
      <c r="P4790" t="s">
        <v>45</v>
      </c>
      <c r="Q4790" t="s">
        <v>46</v>
      </c>
      <c r="R4790" t="s">
        <v>47</v>
      </c>
      <c r="S4790" t="s">
        <v>54</v>
      </c>
      <c r="T4790" t="s">
        <v>129</v>
      </c>
      <c r="U4790" t="s">
        <v>6542</v>
      </c>
      <c r="V4790" t="s">
        <v>6141</v>
      </c>
      <c r="X4790" t="str">
        <f>VLOOKUP(pbp!V2023, games!$B$2:$R$40, 3, FALSE)</f>
        <v>2019-11-29T01:20Z</v>
      </c>
      <c r="Y4790">
        <f>VLOOKUP(1*V4790,NFLGames!$H$11:$H$555,1,FALSE)</f>
        <v>401220307</v>
      </c>
      <c r="Z4790">
        <f>VLOOKUP($Y4790, NFLGames!$H$11:$K$555,2,FALSE)</f>
        <v>2020</v>
      </c>
      <c r="AA4790">
        <f>VLOOKUP($Y4790, NFLGames!$H$11:$K$555,3,FALSE)</f>
        <v>13</v>
      </c>
      <c r="AB4790" s="6">
        <f>IF(A4791=0, 0, AH4791-tbl_pbp[[#This Row],[Saints Win %]])</f>
        <v>-1.9000000000000017E-2</v>
      </c>
      <c r="AE4790">
        <f>ABS(tbl_pbp[[#This Row],[play.homeScore]]-tbl_pbp[[#This Row],[play.awayScore]])</f>
        <v>12</v>
      </c>
      <c r="AF4790">
        <f>IF(tbl_pbp[[#This Row],[Play Saints Win % Increase]]&gt;=$AF$4,1,0)</f>
        <v>0</v>
      </c>
      <c r="AG4790" t="str">
        <f>VLOOKUP(tbl_pbp[[#This Row],[gameId]], games!$B$2:$T$40, 9, FALSE)</f>
        <v>new-orleans-saints</v>
      </c>
      <c r="AH4790" s="5">
        <f>IF(tbl_pbp[[#This Row],[AwayTeam]] &lt;&gt; "new-orleans-saints", tbl_pbp[[#This Row],[homeWinPercentage]], 1-tbl_pbp[[#This Row],[homeWinPercentage]])</f>
        <v>0.88900000000000001</v>
      </c>
      <c r="AI4790" s="13">
        <f>tbl_pbp[[#This Row],[Kamara]]*tbl_pbp[[#This Row],[Impactful Play]]</f>
        <v>0</v>
      </c>
      <c r="AJ4790" s="13">
        <f>tbl_pbp[[#This Row],[Thomas]]*tbl_pbp[[#This Row],[Impactful Play]]</f>
        <v>0</v>
      </c>
      <c r="AK4790" s="13" t="str">
        <f>VLOOKUP(tbl_pbp[[#This Row],[Play Saints Win % Increase]], tbl_impact[],3,TRUE)</f>
        <v>Bad (0 to -5%)</v>
      </c>
    </row>
    <row r="4791" spans="1:37">
      <c r="A4791" s="1">
        <v>151</v>
      </c>
      <c r="B4791" s="5">
        <v>0.13</v>
      </c>
      <c r="C4791" t="s">
        <v>6543</v>
      </c>
      <c r="D4791">
        <v>0</v>
      </c>
      <c r="E4791">
        <v>0</v>
      </c>
      <c r="F4791">
        <v>4</v>
      </c>
      <c r="G4791">
        <v>9</v>
      </c>
      <c r="H4791">
        <v>21</v>
      </c>
      <c r="I4791">
        <v>10</v>
      </c>
      <c r="J4791">
        <v>85</v>
      </c>
      <c r="K4791" t="s">
        <v>5211</v>
      </c>
      <c r="L4791">
        <v>1</v>
      </c>
      <c r="M4791">
        <v>15</v>
      </c>
      <c r="N4791" t="s">
        <v>6544</v>
      </c>
      <c r="O4791" t="s">
        <v>1806</v>
      </c>
      <c r="P4791" t="s">
        <v>94</v>
      </c>
      <c r="Q4791" t="s">
        <v>95</v>
      </c>
      <c r="R4791" t="s">
        <v>96</v>
      </c>
      <c r="S4791" t="s">
        <v>33</v>
      </c>
      <c r="T4791" t="s">
        <v>263</v>
      </c>
      <c r="U4791" t="s">
        <v>264</v>
      </c>
      <c r="V4791" t="s">
        <v>6141</v>
      </c>
      <c r="X4791" t="str">
        <f>VLOOKUP(pbp!V2024, games!$B$2:$R$40, 3, FALSE)</f>
        <v>2019-11-29T01:20Z</v>
      </c>
      <c r="Y4791">
        <f>VLOOKUP(1*V4791,NFLGames!$H$11:$H$555,1,FALSE)</f>
        <v>401220307</v>
      </c>
      <c r="Z4791">
        <f>VLOOKUP($Y4791, NFLGames!$H$11:$K$555,2,FALSE)</f>
        <v>2020</v>
      </c>
      <c r="AA4791">
        <f>VLOOKUP($Y4791, NFLGames!$H$11:$K$555,3,FALSE)</f>
        <v>13</v>
      </c>
      <c r="AB4791" s="6">
        <f>IF(A4792=0, 0, AH4792-tbl_pbp[[#This Row],[Saints Win %]])</f>
        <v>4.2000000000000037E-2</v>
      </c>
      <c r="AE4791">
        <f>ABS(tbl_pbp[[#This Row],[play.homeScore]]-tbl_pbp[[#This Row],[play.awayScore]])</f>
        <v>12</v>
      </c>
      <c r="AF4791">
        <f>IF(tbl_pbp[[#This Row],[Play Saints Win % Increase]]&gt;=$AF$4,1,0)</f>
        <v>0</v>
      </c>
      <c r="AG4791" t="str">
        <f>VLOOKUP(tbl_pbp[[#This Row],[gameId]], games!$B$2:$T$40, 9, FALSE)</f>
        <v>new-orleans-saints</v>
      </c>
      <c r="AH4791" s="5">
        <f>IF(tbl_pbp[[#This Row],[AwayTeam]] &lt;&gt; "new-orleans-saints", tbl_pbp[[#This Row],[homeWinPercentage]], 1-tbl_pbp[[#This Row],[homeWinPercentage]])</f>
        <v>0.87</v>
      </c>
      <c r="AI4791" s="13">
        <f>tbl_pbp[[#This Row],[Kamara]]*tbl_pbp[[#This Row],[Impactful Play]]</f>
        <v>0</v>
      </c>
      <c r="AJ4791" s="13">
        <f>tbl_pbp[[#This Row],[Thomas]]*tbl_pbp[[#This Row],[Impactful Play]]</f>
        <v>0</v>
      </c>
      <c r="AK4791" s="13" t="str">
        <f>VLOOKUP(tbl_pbp[[#This Row],[Play Saints Win % Increase]], tbl_impact[],3,TRUE)</f>
        <v>Scented (0 to +5%)</v>
      </c>
    </row>
    <row r="4792" spans="1:37">
      <c r="A4792" s="1">
        <v>152</v>
      </c>
      <c r="B4792" s="5">
        <v>8.7999999999999995E-2</v>
      </c>
      <c r="C4792" t="s">
        <v>6545</v>
      </c>
      <c r="D4792">
        <v>0</v>
      </c>
      <c r="E4792">
        <v>0</v>
      </c>
      <c r="F4792">
        <v>4</v>
      </c>
      <c r="G4792">
        <v>9</v>
      </c>
      <c r="H4792">
        <v>21</v>
      </c>
      <c r="I4792">
        <v>10</v>
      </c>
      <c r="J4792">
        <v>90</v>
      </c>
      <c r="K4792" t="s">
        <v>5211</v>
      </c>
      <c r="L4792">
        <v>1</v>
      </c>
      <c r="M4792">
        <v>10</v>
      </c>
      <c r="N4792" t="s">
        <v>6546</v>
      </c>
      <c r="O4792" t="s">
        <v>6547</v>
      </c>
      <c r="P4792" t="s">
        <v>45</v>
      </c>
      <c r="Q4792" t="s">
        <v>46</v>
      </c>
      <c r="R4792" t="s">
        <v>47</v>
      </c>
      <c r="S4792" t="s">
        <v>283</v>
      </c>
      <c r="T4792" t="s">
        <v>179</v>
      </c>
      <c r="U4792" t="s">
        <v>6392</v>
      </c>
      <c r="V4792" t="s">
        <v>6141</v>
      </c>
      <c r="X4792" t="str">
        <f>VLOOKUP(pbp!V2025, games!$B$2:$R$40, 3, FALSE)</f>
        <v>2019-11-29T01:20Z</v>
      </c>
      <c r="Y4792">
        <f>VLOOKUP(1*V4792,NFLGames!$H$11:$H$555,1,FALSE)</f>
        <v>401220307</v>
      </c>
      <c r="Z4792">
        <f>VLOOKUP($Y4792, NFLGames!$H$11:$K$555,2,FALSE)</f>
        <v>2020</v>
      </c>
      <c r="AA4792">
        <f>VLOOKUP($Y4792, NFLGames!$H$11:$K$555,3,FALSE)</f>
        <v>13</v>
      </c>
      <c r="AB4792" s="6">
        <f>IF(A4793=0, 0, AH4793-tbl_pbp[[#This Row],[Saints Win %]])</f>
        <v>-9.9999999999999978E-2</v>
      </c>
      <c r="AE4792">
        <f>ABS(tbl_pbp[[#This Row],[play.homeScore]]-tbl_pbp[[#This Row],[play.awayScore]])</f>
        <v>12</v>
      </c>
      <c r="AF4792">
        <f>IF(tbl_pbp[[#This Row],[Play Saints Win % Increase]]&gt;=$AF$4,1,0)</f>
        <v>0</v>
      </c>
      <c r="AG4792" t="str">
        <f>VLOOKUP(tbl_pbp[[#This Row],[gameId]], games!$B$2:$T$40, 9, FALSE)</f>
        <v>new-orleans-saints</v>
      </c>
      <c r="AH4792" s="5">
        <f>IF(tbl_pbp[[#This Row],[AwayTeam]] &lt;&gt; "new-orleans-saints", tbl_pbp[[#This Row],[homeWinPercentage]], 1-tbl_pbp[[#This Row],[homeWinPercentage]])</f>
        <v>0.91200000000000003</v>
      </c>
      <c r="AI4792" s="13">
        <f>tbl_pbp[[#This Row],[Kamara]]*tbl_pbp[[#This Row],[Impactful Play]]</f>
        <v>0</v>
      </c>
      <c r="AJ4792" s="13">
        <f>tbl_pbp[[#This Row],[Thomas]]*tbl_pbp[[#This Row],[Impactful Play]]</f>
        <v>0</v>
      </c>
      <c r="AK4792" s="13" t="str">
        <f>VLOOKUP(tbl_pbp[[#This Row],[Play Saints Win % Increase]], tbl_impact[],3,TRUE)</f>
        <v>Smelly (worse than-5% -&gt; -10%)</v>
      </c>
    </row>
    <row r="4793" spans="1:37">
      <c r="A4793" s="1">
        <v>153</v>
      </c>
      <c r="B4793" s="5">
        <v>0.188</v>
      </c>
      <c r="C4793" t="s">
        <v>6548</v>
      </c>
      <c r="D4793">
        <v>0</v>
      </c>
      <c r="E4793">
        <v>0</v>
      </c>
      <c r="F4793">
        <v>4</v>
      </c>
      <c r="G4793">
        <v>16</v>
      </c>
      <c r="H4793">
        <v>21</v>
      </c>
      <c r="I4793">
        <v>10</v>
      </c>
      <c r="J4793">
        <v>90</v>
      </c>
      <c r="K4793" t="s">
        <v>5211</v>
      </c>
      <c r="L4793">
        <v>2</v>
      </c>
      <c r="M4793">
        <v>10</v>
      </c>
      <c r="N4793" t="s">
        <v>6549</v>
      </c>
      <c r="O4793" t="s">
        <v>1666</v>
      </c>
      <c r="P4793" t="s">
        <v>103</v>
      </c>
      <c r="Q4793" t="s">
        <v>104</v>
      </c>
      <c r="R4793" t="s">
        <v>105</v>
      </c>
      <c r="S4793" t="s">
        <v>286</v>
      </c>
      <c r="T4793" t="s">
        <v>179</v>
      </c>
      <c r="U4793" t="s">
        <v>6395</v>
      </c>
      <c r="V4793" t="s">
        <v>6141</v>
      </c>
      <c r="X4793" t="str">
        <f>VLOOKUP(pbp!V2026, games!$B$2:$R$40, 3, FALSE)</f>
        <v>2019-11-29T01:20Z</v>
      </c>
      <c r="Y4793">
        <f>VLOOKUP(1*V4793,NFLGames!$H$11:$H$555,1,FALSE)</f>
        <v>401220307</v>
      </c>
      <c r="Z4793">
        <f>VLOOKUP($Y4793, NFLGames!$H$11:$K$555,2,FALSE)</f>
        <v>2020</v>
      </c>
      <c r="AA4793">
        <f>VLOOKUP($Y4793, NFLGames!$H$11:$K$555,3,FALSE)</f>
        <v>13</v>
      </c>
      <c r="AB4793" s="6">
        <f>IF(A4794=0, 0, AH4794-tbl_pbp[[#This Row],[Saints Win %]])</f>
        <v>8.0000000000000071E-3</v>
      </c>
      <c r="AE4793">
        <f>ABS(tbl_pbp[[#This Row],[play.homeScore]]-tbl_pbp[[#This Row],[play.awayScore]])</f>
        <v>5</v>
      </c>
      <c r="AF4793">
        <f>IF(tbl_pbp[[#This Row],[Play Saints Win % Increase]]&gt;=$AF$4,1,0)</f>
        <v>0</v>
      </c>
      <c r="AG4793" t="str">
        <f>VLOOKUP(tbl_pbp[[#This Row],[gameId]], games!$B$2:$T$40, 9, FALSE)</f>
        <v>new-orleans-saints</v>
      </c>
      <c r="AH4793" s="5">
        <f>IF(tbl_pbp[[#This Row],[AwayTeam]] &lt;&gt; "new-orleans-saints", tbl_pbp[[#This Row],[homeWinPercentage]], 1-tbl_pbp[[#This Row],[homeWinPercentage]])</f>
        <v>0.81200000000000006</v>
      </c>
      <c r="AI4793" s="13">
        <f>tbl_pbp[[#This Row],[Kamara]]*tbl_pbp[[#This Row],[Impactful Play]]</f>
        <v>0</v>
      </c>
      <c r="AJ4793" s="13">
        <f>tbl_pbp[[#This Row],[Thomas]]*tbl_pbp[[#This Row],[Impactful Play]]</f>
        <v>0</v>
      </c>
      <c r="AK4793" s="13" t="str">
        <f>VLOOKUP(tbl_pbp[[#This Row],[Play Saints Win % Increase]], tbl_impact[],3,TRUE)</f>
        <v>Scented (0 to +5%)</v>
      </c>
    </row>
    <row r="4794" spans="1:37">
      <c r="A4794" s="1">
        <v>154</v>
      </c>
      <c r="B4794" s="5">
        <v>0.18</v>
      </c>
      <c r="C4794" t="s">
        <v>6550</v>
      </c>
      <c r="D4794">
        <v>0</v>
      </c>
      <c r="E4794">
        <v>0</v>
      </c>
      <c r="F4794">
        <v>4</v>
      </c>
      <c r="G4794">
        <v>16</v>
      </c>
      <c r="H4794">
        <v>21</v>
      </c>
      <c r="I4794">
        <v>0</v>
      </c>
      <c r="J4794">
        <v>35</v>
      </c>
      <c r="K4794" t="s">
        <v>5211</v>
      </c>
      <c r="L4794">
        <v>0</v>
      </c>
      <c r="M4794">
        <v>65</v>
      </c>
      <c r="N4794" t="s">
        <v>6225</v>
      </c>
      <c r="O4794" t="s">
        <v>1666</v>
      </c>
      <c r="P4794" t="s">
        <v>25</v>
      </c>
      <c r="Q4794" t="s">
        <v>26</v>
      </c>
      <c r="R4794" t="s">
        <v>27</v>
      </c>
      <c r="V4794" t="s">
        <v>6141</v>
      </c>
      <c r="X4794" t="str">
        <f>VLOOKUP(pbp!V2027, games!$B$2:$R$40, 3, FALSE)</f>
        <v>2019-11-29T01:20Z</v>
      </c>
      <c r="Y4794">
        <f>VLOOKUP(1*V4794,NFLGames!$H$11:$H$555,1,FALSE)</f>
        <v>401220307</v>
      </c>
      <c r="Z4794">
        <f>VLOOKUP($Y4794, NFLGames!$H$11:$K$555,2,FALSE)</f>
        <v>2020</v>
      </c>
      <c r="AA4794">
        <f>VLOOKUP($Y4794, NFLGames!$H$11:$K$555,3,FALSE)</f>
        <v>13</v>
      </c>
      <c r="AB4794" s="6">
        <f>IF(A4795=0, 0, AH4795-tbl_pbp[[#This Row],[Saints Win %]])</f>
        <v>-1.2000000000000011E-2</v>
      </c>
      <c r="AE4794">
        <f>ABS(tbl_pbp[[#This Row],[play.homeScore]]-tbl_pbp[[#This Row],[play.awayScore]])</f>
        <v>5</v>
      </c>
      <c r="AF4794">
        <f>IF(tbl_pbp[[#This Row],[Play Saints Win % Increase]]&gt;=$AF$4,1,0)</f>
        <v>0</v>
      </c>
      <c r="AG4794" t="str">
        <f>VLOOKUP(tbl_pbp[[#This Row],[gameId]], games!$B$2:$T$40, 9, FALSE)</f>
        <v>new-orleans-saints</v>
      </c>
      <c r="AH4794" s="5">
        <f>IF(tbl_pbp[[#This Row],[AwayTeam]] &lt;&gt; "new-orleans-saints", tbl_pbp[[#This Row],[homeWinPercentage]], 1-tbl_pbp[[#This Row],[homeWinPercentage]])</f>
        <v>0.82000000000000006</v>
      </c>
      <c r="AI4794" s="13">
        <f>tbl_pbp[[#This Row],[Kamara]]*tbl_pbp[[#This Row],[Impactful Play]]</f>
        <v>0</v>
      </c>
      <c r="AJ4794" s="13">
        <f>tbl_pbp[[#This Row],[Thomas]]*tbl_pbp[[#This Row],[Impactful Play]]</f>
        <v>0</v>
      </c>
      <c r="AK4794" s="13" t="str">
        <f>VLOOKUP(tbl_pbp[[#This Row],[Play Saints Win % Increase]], tbl_impact[],3,TRUE)</f>
        <v>Bad (0 to -5%)</v>
      </c>
    </row>
    <row r="4795" spans="1:37">
      <c r="A4795" s="1">
        <v>155</v>
      </c>
      <c r="B4795" s="5">
        <v>0.192</v>
      </c>
      <c r="C4795" t="s">
        <v>6551</v>
      </c>
      <c r="D4795">
        <v>0</v>
      </c>
      <c r="E4795">
        <v>0</v>
      </c>
      <c r="F4795">
        <v>4</v>
      </c>
      <c r="G4795">
        <v>16</v>
      </c>
      <c r="H4795">
        <v>21</v>
      </c>
      <c r="I4795">
        <v>10</v>
      </c>
      <c r="J4795">
        <v>75</v>
      </c>
      <c r="K4795" t="s">
        <v>29</v>
      </c>
      <c r="L4795">
        <v>1</v>
      </c>
      <c r="M4795">
        <v>75</v>
      </c>
      <c r="N4795" t="s">
        <v>6552</v>
      </c>
      <c r="O4795" t="s">
        <v>1085</v>
      </c>
      <c r="P4795" t="s">
        <v>30</v>
      </c>
      <c r="Q4795" t="s">
        <v>31</v>
      </c>
      <c r="R4795" t="s">
        <v>32</v>
      </c>
      <c r="S4795" t="s">
        <v>33</v>
      </c>
      <c r="T4795" t="s">
        <v>34</v>
      </c>
      <c r="U4795" t="s">
        <v>35</v>
      </c>
      <c r="V4795" t="s">
        <v>6141</v>
      </c>
      <c r="X4795" t="str">
        <f>VLOOKUP(pbp!V2028, games!$B$2:$R$40, 3, FALSE)</f>
        <v>2019-11-29T01:20Z</v>
      </c>
      <c r="Y4795">
        <f>VLOOKUP(1*V4795,NFLGames!$H$11:$H$555,1,FALSE)</f>
        <v>401220307</v>
      </c>
      <c r="Z4795">
        <f>VLOOKUP($Y4795, NFLGames!$H$11:$K$555,2,FALSE)</f>
        <v>2020</v>
      </c>
      <c r="AA4795">
        <f>VLOOKUP($Y4795, NFLGames!$H$11:$K$555,3,FALSE)</f>
        <v>13</v>
      </c>
      <c r="AB4795" s="6">
        <f>IF(A4796=0, 0, AH4796-tbl_pbp[[#This Row],[Saints Win %]])</f>
        <v>4.1999999999999926E-2</v>
      </c>
      <c r="AE4795">
        <f>ABS(tbl_pbp[[#This Row],[play.homeScore]]-tbl_pbp[[#This Row],[play.awayScore]])</f>
        <v>5</v>
      </c>
      <c r="AF4795">
        <f>IF(tbl_pbp[[#This Row],[Play Saints Win % Increase]]&gt;=$AF$4,1,0)</f>
        <v>0</v>
      </c>
      <c r="AG4795" t="str">
        <f>VLOOKUP(tbl_pbp[[#This Row],[gameId]], games!$B$2:$T$40, 9, FALSE)</f>
        <v>new-orleans-saints</v>
      </c>
      <c r="AH4795" s="5">
        <f>IF(tbl_pbp[[#This Row],[AwayTeam]] &lt;&gt; "new-orleans-saints", tbl_pbp[[#This Row],[homeWinPercentage]], 1-tbl_pbp[[#This Row],[homeWinPercentage]])</f>
        <v>0.80800000000000005</v>
      </c>
      <c r="AI4795" s="13">
        <f>tbl_pbp[[#This Row],[Kamara]]*tbl_pbp[[#This Row],[Impactful Play]]</f>
        <v>0</v>
      </c>
      <c r="AJ4795" s="13">
        <f>tbl_pbp[[#This Row],[Thomas]]*tbl_pbp[[#This Row],[Impactful Play]]</f>
        <v>0</v>
      </c>
      <c r="AK4795" s="13" t="str">
        <f>VLOOKUP(tbl_pbp[[#This Row],[Play Saints Win % Increase]], tbl_impact[],3,TRUE)</f>
        <v>Scented (0 to +5%)</v>
      </c>
    </row>
    <row r="4796" spans="1:37">
      <c r="A4796" s="1">
        <v>156</v>
      </c>
      <c r="B4796" s="5">
        <v>0.15</v>
      </c>
      <c r="C4796" t="s">
        <v>6553</v>
      </c>
      <c r="D4796">
        <v>0</v>
      </c>
      <c r="E4796">
        <v>0</v>
      </c>
      <c r="F4796">
        <v>4</v>
      </c>
      <c r="G4796">
        <v>16</v>
      </c>
      <c r="H4796">
        <v>21</v>
      </c>
      <c r="I4796">
        <v>6</v>
      </c>
      <c r="J4796">
        <v>71</v>
      </c>
      <c r="K4796" t="s">
        <v>29</v>
      </c>
      <c r="L4796">
        <v>2</v>
      </c>
      <c r="M4796">
        <v>71</v>
      </c>
      <c r="N4796" t="s">
        <v>6554</v>
      </c>
      <c r="O4796" t="s">
        <v>6555</v>
      </c>
      <c r="P4796" t="s">
        <v>45</v>
      </c>
      <c r="Q4796" t="s">
        <v>46</v>
      </c>
      <c r="R4796" t="s">
        <v>47</v>
      </c>
      <c r="S4796" t="s">
        <v>60</v>
      </c>
      <c r="T4796" t="s">
        <v>401</v>
      </c>
      <c r="U4796" t="s">
        <v>1761</v>
      </c>
      <c r="V4796" t="s">
        <v>6141</v>
      </c>
      <c r="X4796" t="str">
        <f>VLOOKUP(pbp!V2029, games!$B$2:$R$40, 3, FALSE)</f>
        <v>2019-11-29T01:20Z</v>
      </c>
      <c r="Y4796">
        <f>VLOOKUP(1*V4796,NFLGames!$H$11:$H$555,1,FALSE)</f>
        <v>401220307</v>
      </c>
      <c r="Z4796">
        <f>VLOOKUP($Y4796, NFLGames!$H$11:$K$555,2,FALSE)</f>
        <v>2020</v>
      </c>
      <c r="AA4796">
        <f>VLOOKUP($Y4796, NFLGames!$H$11:$K$555,3,FALSE)</f>
        <v>13</v>
      </c>
      <c r="AB4796" s="6">
        <f>IF(A4797=0, 0, AH4797-tbl_pbp[[#This Row],[Saints Win %]])</f>
        <v>-3.1000000000000028E-2</v>
      </c>
      <c r="AE4796">
        <f>ABS(tbl_pbp[[#This Row],[play.homeScore]]-tbl_pbp[[#This Row],[play.awayScore]])</f>
        <v>5</v>
      </c>
      <c r="AF4796">
        <f>IF(tbl_pbp[[#This Row],[Play Saints Win % Increase]]&gt;=$AF$4,1,0)</f>
        <v>0</v>
      </c>
      <c r="AG4796" t="str">
        <f>VLOOKUP(tbl_pbp[[#This Row],[gameId]], games!$B$2:$T$40, 9, FALSE)</f>
        <v>new-orleans-saints</v>
      </c>
      <c r="AH4796" s="5">
        <f>IF(tbl_pbp[[#This Row],[AwayTeam]] &lt;&gt; "new-orleans-saints", tbl_pbp[[#This Row],[homeWinPercentage]], 1-tbl_pbp[[#This Row],[homeWinPercentage]])</f>
        <v>0.85</v>
      </c>
      <c r="AI4796" s="13">
        <f>tbl_pbp[[#This Row],[Kamara]]*tbl_pbp[[#This Row],[Impactful Play]]</f>
        <v>0</v>
      </c>
      <c r="AJ4796" s="13">
        <f>tbl_pbp[[#This Row],[Thomas]]*tbl_pbp[[#This Row],[Impactful Play]]</f>
        <v>0</v>
      </c>
      <c r="AK4796" s="13" t="str">
        <f>VLOOKUP(tbl_pbp[[#This Row],[Play Saints Win % Increase]], tbl_impact[],3,TRUE)</f>
        <v>Bad (0 to -5%)</v>
      </c>
    </row>
    <row r="4797" spans="1:37">
      <c r="A4797" s="1">
        <v>157</v>
      </c>
      <c r="B4797" s="5">
        <v>0.18099999999999999</v>
      </c>
      <c r="C4797" t="s">
        <v>6556</v>
      </c>
      <c r="D4797">
        <v>0</v>
      </c>
      <c r="E4797">
        <v>0</v>
      </c>
      <c r="F4797">
        <v>4</v>
      </c>
      <c r="G4797">
        <v>16</v>
      </c>
      <c r="H4797">
        <v>21</v>
      </c>
      <c r="I4797">
        <v>10</v>
      </c>
      <c r="J4797">
        <v>62</v>
      </c>
      <c r="K4797" t="s">
        <v>29</v>
      </c>
      <c r="L4797">
        <v>1</v>
      </c>
      <c r="M4797">
        <v>62</v>
      </c>
      <c r="N4797" t="s">
        <v>6557</v>
      </c>
      <c r="O4797" t="s">
        <v>205</v>
      </c>
      <c r="P4797" t="s">
        <v>22</v>
      </c>
      <c r="Q4797" t="s">
        <v>37</v>
      </c>
      <c r="S4797" t="s">
        <v>33</v>
      </c>
      <c r="T4797" t="s">
        <v>358</v>
      </c>
      <c r="U4797" t="s">
        <v>359</v>
      </c>
      <c r="V4797" t="s">
        <v>6141</v>
      </c>
      <c r="X4797" t="str">
        <f>VLOOKUP(pbp!V2030, games!$B$2:$R$40, 3, FALSE)</f>
        <v>2019-11-29T01:20Z</v>
      </c>
      <c r="Y4797">
        <f>VLOOKUP(1*V4797,NFLGames!$H$11:$H$555,1,FALSE)</f>
        <v>401220307</v>
      </c>
      <c r="Z4797">
        <f>VLOOKUP($Y4797, NFLGames!$H$11:$K$555,2,FALSE)</f>
        <v>2020</v>
      </c>
      <c r="AA4797">
        <f>VLOOKUP($Y4797, NFLGames!$H$11:$K$555,3,FALSE)</f>
        <v>13</v>
      </c>
      <c r="AB4797" s="6">
        <f>IF(A4798=0, 0, AH4798-tbl_pbp[[#This Row],[Saints Win %]])</f>
        <v>-0.14999999999999991</v>
      </c>
      <c r="AC4797">
        <v>1</v>
      </c>
      <c r="AE4797">
        <f>ABS(tbl_pbp[[#This Row],[play.homeScore]]-tbl_pbp[[#This Row],[play.awayScore]])</f>
        <v>5</v>
      </c>
      <c r="AF4797">
        <f>IF(tbl_pbp[[#This Row],[Play Saints Win % Increase]]&gt;=$AF$4,1,0)</f>
        <v>0</v>
      </c>
      <c r="AG4797" t="str">
        <f>VLOOKUP(tbl_pbp[[#This Row],[gameId]], games!$B$2:$T$40, 9, FALSE)</f>
        <v>new-orleans-saints</v>
      </c>
      <c r="AH4797" s="5">
        <f>IF(tbl_pbp[[#This Row],[AwayTeam]] &lt;&gt; "new-orleans-saints", tbl_pbp[[#This Row],[homeWinPercentage]], 1-tbl_pbp[[#This Row],[homeWinPercentage]])</f>
        <v>0.81899999999999995</v>
      </c>
      <c r="AI4797" s="13">
        <f>tbl_pbp[[#This Row],[Kamara]]*tbl_pbp[[#This Row],[Impactful Play]]</f>
        <v>0</v>
      </c>
      <c r="AJ4797" s="13">
        <f>tbl_pbp[[#This Row],[Thomas]]*tbl_pbp[[#This Row],[Impactful Play]]</f>
        <v>0</v>
      </c>
      <c r="AK4797" s="13" t="str">
        <f>VLOOKUP(tbl_pbp[[#This Row],[Play Saints Win % Increase]], tbl_impact[],3,TRUE)</f>
        <v>Stinky (worse than -10% to -20%)</v>
      </c>
    </row>
    <row r="4798" spans="1:37">
      <c r="A4798" s="1">
        <v>158</v>
      </c>
      <c r="B4798" s="5">
        <v>0.33100000000000002</v>
      </c>
      <c r="C4798" t="s">
        <v>6558</v>
      </c>
      <c r="D4798">
        <v>0</v>
      </c>
      <c r="E4798">
        <v>0</v>
      </c>
      <c r="F4798">
        <v>4</v>
      </c>
      <c r="G4798">
        <v>16</v>
      </c>
      <c r="H4798">
        <v>21</v>
      </c>
      <c r="I4798">
        <v>10</v>
      </c>
      <c r="J4798">
        <v>62</v>
      </c>
      <c r="K4798" t="s">
        <v>29</v>
      </c>
      <c r="L4798">
        <v>2</v>
      </c>
      <c r="M4798">
        <v>62</v>
      </c>
      <c r="N4798" t="s">
        <v>6559</v>
      </c>
      <c r="O4798" t="s">
        <v>6560</v>
      </c>
      <c r="P4798" t="s">
        <v>45</v>
      </c>
      <c r="Q4798" t="s">
        <v>46</v>
      </c>
      <c r="R4798" t="s">
        <v>47</v>
      </c>
      <c r="S4798" t="s">
        <v>120</v>
      </c>
      <c r="T4798" t="s">
        <v>358</v>
      </c>
      <c r="U4798" t="s">
        <v>3720</v>
      </c>
      <c r="V4798" t="s">
        <v>6141</v>
      </c>
      <c r="X4798" t="str">
        <f>VLOOKUP(pbp!V2031, games!$B$2:$R$40, 3, FALSE)</f>
        <v>2019-11-29T01:20Z</v>
      </c>
      <c r="Y4798">
        <f>VLOOKUP(1*V4798,NFLGames!$H$11:$H$555,1,FALSE)</f>
        <v>401220307</v>
      </c>
      <c r="Z4798">
        <f>VLOOKUP($Y4798, NFLGames!$H$11:$K$555,2,FALSE)</f>
        <v>2020</v>
      </c>
      <c r="AA4798">
        <f>VLOOKUP($Y4798, NFLGames!$H$11:$K$555,3,FALSE)</f>
        <v>13</v>
      </c>
      <c r="AB4798" s="6">
        <f>IF(A4799=0, 0, AH4799-tbl_pbp[[#This Row],[Saints Win %]])</f>
        <v>0.11899999999999999</v>
      </c>
      <c r="AC4798">
        <v>1</v>
      </c>
      <c r="AE4798">
        <f>ABS(tbl_pbp[[#This Row],[play.homeScore]]-tbl_pbp[[#This Row],[play.awayScore]])</f>
        <v>5</v>
      </c>
      <c r="AF4798">
        <f>IF(tbl_pbp[[#This Row],[Play Saints Win % Increase]]&gt;=$AF$4,1,0)</f>
        <v>1</v>
      </c>
      <c r="AG4798" t="str">
        <f>VLOOKUP(tbl_pbp[[#This Row],[gameId]], games!$B$2:$T$40, 9, FALSE)</f>
        <v>new-orleans-saints</v>
      </c>
      <c r="AH4798" s="5">
        <f>IF(tbl_pbp[[#This Row],[AwayTeam]] &lt;&gt; "new-orleans-saints", tbl_pbp[[#This Row],[homeWinPercentage]], 1-tbl_pbp[[#This Row],[homeWinPercentage]])</f>
        <v>0.66900000000000004</v>
      </c>
      <c r="AI4798" s="13">
        <f>tbl_pbp[[#This Row],[Kamara]]*tbl_pbp[[#This Row],[Impactful Play]]</f>
        <v>1</v>
      </c>
      <c r="AJ4798" s="13">
        <f>tbl_pbp[[#This Row],[Thomas]]*tbl_pbp[[#This Row],[Impactful Play]]</f>
        <v>0</v>
      </c>
      <c r="AK4798" s="13" t="str">
        <f>VLOOKUP(tbl_pbp[[#This Row],[Play Saints Win % Increase]], tbl_impact[],3,TRUE)</f>
        <v>Fragrant (10% to 20%)</v>
      </c>
    </row>
    <row r="4799" spans="1:37">
      <c r="A4799" s="1">
        <v>159</v>
      </c>
      <c r="B4799" s="5">
        <v>0.21199999999999999</v>
      </c>
      <c r="C4799" t="s">
        <v>6561</v>
      </c>
      <c r="D4799">
        <v>0</v>
      </c>
      <c r="E4799">
        <v>0</v>
      </c>
      <c r="F4799">
        <v>4</v>
      </c>
      <c r="G4799">
        <v>16</v>
      </c>
      <c r="H4799">
        <v>21</v>
      </c>
      <c r="I4799">
        <v>8</v>
      </c>
      <c r="J4799">
        <v>60</v>
      </c>
      <c r="K4799" t="s">
        <v>29</v>
      </c>
      <c r="L4799">
        <v>3</v>
      </c>
      <c r="M4799">
        <v>60</v>
      </c>
      <c r="N4799" t="s">
        <v>6562</v>
      </c>
      <c r="O4799" t="s">
        <v>6563</v>
      </c>
      <c r="P4799" t="s">
        <v>30</v>
      </c>
      <c r="Q4799" t="s">
        <v>31</v>
      </c>
      <c r="R4799" t="s">
        <v>32</v>
      </c>
      <c r="S4799" t="s">
        <v>92</v>
      </c>
      <c r="T4799" t="s">
        <v>117</v>
      </c>
      <c r="U4799" t="s">
        <v>6564</v>
      </c>
      <c r="V4799" t="s">
        <v>6141</v>
      </c>
      <c r="X4799" t="str">
        <f>VLOOKUP(pbp!V2032, games!$B$2:$R$40, 3, FALSE)</f>
        <v>2019-11-29T01:20Z</v>
      </c>
      <c r="Y4799">
        <f>VLOOKUP(1*V4799,NFLGames!$H$11:$H$555,1,FALSE)</f>
        <v>401220307</v>
      </c>
      <c r="Z4799">
        <f>VLOOKUP($Y4799, NFLGames!$H$11:$K$555,2,FALSE)</f>
        <v>2020</v>
      </c>
      <c r="AA4799">
        <f>VLOOKUP($Y4799, NFLGames!$H$11:$K$555,3,FALSE)</f>
        <v>13</v>
      </c>
      <c r="AB4799" s="6">
        <f>IF(A4800=0, 0, AH4800-tbl_pbp[[#This Row],[Saints Win %]])</f>
        <v>2.2999999999999909E-2</v>
      </c>
      <c r="AE4799">
        <f>ABS(tbl_pbp[[#This Row],[play.homeScore]]-tbl_pbp[[#This Row],[play.awayScore]])</f>
        <v>5</v>
      </c>
      <c r="AF4799">
        <f>IF(tbl_pbp[[#This Row],[Play Saints Win % Increase]]&gt;=$AF$4,1,0)</f>
        <v>0</v>
      </c>
      <c r="AG4799" t="str">
        <f>VLOOKUP(tbl_pbp[[#This Row],[gameId]], games!$B$2:$T$40, 9, FALSE)</f>
        <v>new-orleans-saints</v>
      </c>
      <c r="AH4799" s="5">
        <f>IF(tbl_pbp[[#This Row],[AwayTeam]] &lt;&gt; "new-orleans-saints", tbl_pbp[[#This Row],[homeWinPercentage]], 1-tbl_pbp[[#This Row],[homeWinPercentage]])</f>
        <v>0.78800000000000003</v>
      </c>
      <c r="AI4799" s="13">
        <f>tbl_pbp[[#This Row],[Kamara]]*tbl_pbp[[#This Row],[Impactful Play]]</f>
        <v>0</v>
      </c>
      <c r="AJ4799" s="13">
        <f>tbl_pbp[[#This Row],[Thomas]]*tbl_pbp[[#This Row],[Impactful Play]]</f>
        <v>0</v>
      </c>
      <c r="AK4799" s="13" t="str">
        <f>VLOOKUP(tbl_pbp[[#This Row],[Play Saints Win % Increase]], tbl_impact[],3,TRUE)</f>
        <v>Scented (0 to +5%)</v>
      </c>
    </row>
    <row r="4800" spans="1:37">
      <c r="A4800" s="1">
        <v>160</v>
      </c>
      <c r="B4800" s="5">
        <v>0.189</v>
      </c>
      <c r="C4800" t="s">
        <v>6565</v>
      </c>
      <c r="D4800">
        <v>0</v>
      </c>
      <c r="E4800">
        <v>0</v>
      </c>
      <c r="F4800">
        <v>4</v>
      </c>
      <c r="G4800">
        <v>16</v>
      </c>
      <c r="H4800">
        <v>21</v>
      </c>
      <c r="I4800">
        <v>2</v>
      </c>
      <c r="J4800">
        <v>54</v>
      </c>
      <c r="K4800" t="s">
        <v>29</v>
      </c>
      <c r="L4800">
        <v>4</v>
      </c>
      <c r="M4800">
        <v>54</v>
      </c>
      <c r="N4800" t="s">
        <v>6566</v>
      </c>
      <c r="O4800" t="s">
        <v>2324</v>
      </c>
      <c r="P4800" t="s">
        <v>66</v>
      </c>
      <c r="Q4800" t="s">
        <v>67</v>
      </c>
      <c r="R4800" t="s">
        <v>68</v>
      </c>
      <c r="S4800" t="s">
        <v>154</v>
      </c>
      <c r="T4800" t="s">
        <v>435</v>
      </c>
      <c r="U4800" t="s">
        <v>6567</v>
      </c>
      <c r="V4800" t="s">
        <v>6141</v>
      </c>
      <c r="X4800" t="str">
        <f>VLOOKUP(pbp!V2033, games!$B$2:$R$40, 3, FALSE)</f>
        <v>2019-11-29T01:20Z</v>
      </c>
      <c r="Y4800">
        <f>VLOOKUP(1*V4800,NFLGames!$H$11:$H$555,1,FALSE)</f>
        <v>401220307</v>
      </c>
      <c r="Z4800">
        <f>VLOOKUP($Y4800, NFLGames!$H$11:$K$555,2,FALSE)</f>
        <v>2020</v>
      </c>
      <c r="AA4800">
        <f>VLOOKUP($Y4800, NFLGames!$H$11:$K$555,3,FALSE)</f>
        <v>13</v>
      </c>
      <c r="AB4800" s="6">
        <f>IF(A4801=0, 0, AH4801-tbl_pbp[[#This Row],[Saints Win %]])</f>
        <v>-2.2999999999999909E-2</v>
      </c>
      <c r="AE4800">
        <f>ABS(tbl_pbp[[#This Row],[play.homeScore]]-tbl_pbp[[#This Row],[play.awayScore]])</f>
        <v>5</v>
      </c>
      <c r="AF4800">
        <f>IF(tbl_pbp[[#This Row],[Play Saints Win % Increase]]&gt;=$AF$4,1,0)</f>
        <v>0</v>
      </c>
      <c r="AG4800" t="str">
        <f>VLOOKUP(tbl_pbp[[#This Row],[gameId]], games!$B$2:$T$40, 9, FALSE)</f>
        <v>new-orleans-saints</v>
      </c>
      <c r="AH4800" s="5">
        <f>IF(tbl_pbp[[#This Row],[AwayTeam]] &lt;&gt; "new-orleans-saints", tbl_pbp[[#This Row],[homeWinPercentage]], 1-tbl_pbp[[#This Row],[homeWinPercentage]])</f>
        <v>0.81099999999999994</v>
      </c>
      <c r="AI4800" s="13">
        <f>tbl_pbp[[#This Row],[Kamara]]*tbl_pbp[[#This Row],[Impactful Play]]</f>
        <v>0</v>
      </c>
      <c r="AJ4800" s="13">
        <f>tbl_pbp[[#This Row],[Thomas]]*tbl_pbp[[#This Row],[Impactful Play]]</f>
        <v>0</v>
      </c>
      <c r="AK4800" s="13" t="str">
        <f>VLOOKUP(tbl_pbp[[#This Row],[Play Saints Win % Increase]], tbl_impact[],3,TRUE)</f>
        <v>Bad (0 to -5%)</v>
      </c>
    </row>
    <row r="4801" spans="1:37">
      <c r="A4801" s="1">
        <v>161</v>
      </c>
      <c r="B4801" s="5">
        <v>0.21199999999999999</v>
      </c>
      <c r="C4801" t="s">
        <v>6568</v>
      </c>
      <c r="D4801">
        <v>0</v>
      </c>
      <c r="E4801">
        <v>0</v>
      </c>
      <c r="F4801">
        <v>4</v>
      </c>
      <c r="G4801">
        <v>16</v>
      </c>
      <c r="H4801">
        <v>21</v>
      </c>
      <c r="I4801">
        <v>10</v>
      </c>
      <c r="J4801">
        <v>15</v>
      </c>
      <c r="K4801" t="s">
        <v>5211</v>
      </c>
      <c r="L4801">
        <v>1</v>
      </c>
      <c r="M4801">
        <v>85</v>
      </c>
      <c r="N4801" t="s">
        <v>6569</v>
      </c>
      <c r="O4801" t="s">
        <v>3314</v>
      </c>
      <c r="P4801" t="s">
        <v>45</v>
      </c>
      <c r="Q4801" t="s">
        <v>46</v>
      </c>
      <c r="R4801" t="s">
        <v>47</v>
      </c>
      <c r="S4801" t="s">
        <v>33</v>
      </c>
      <c r="T4801" t="s">
        <v>5566</v>
      </c>
      <c r="U4801" t="s">
        <v>6202</v>
      </c>
      <c r="V4801" t="s">
        <v>6141</v>
      </c>
      <c r="X4801" t="str">
        <f>VLOOKUP(pbp!V2034, games!$B$2:$R$40, 3, FALSE)</f>
        <v>2019-11-29T01:20Z</v>
      </c>
      <c r="Y4801">
        <f>VLOOKUP(1*V4801,NFLGames!$H$11:$H$555,1,FALSE)</f>
        <v>401220307</v>
      </c>
      <c r="Z4801">
        <f>VLOOKUP($Y4801, NFLGames!$H$11:$K$555,2,FALSE)</f>
        <v>2020</v>
      </c>
      <c r="AA4801">
        <f>VLOOKUP($Y4801, NFLGames!$H$11:$K$555,3,FALSE)</f>
        <v>13</v>
      </c>
      <c r="AB4801" s="6">
        <f>IF(A4802=0, 0, AH4802-tbl_pbp[[#This Row],[Saints Win %]])</f>
        <v>2.6999999999999913E-2</v>
      </c>
      <c r="AE4801">
        <f>ABS(tbl_pbp[[#This Row],[play.homeScore]]-tbl_pbp[[#This Row],[play.awayScore]])</f>
        <v>5</v>
      </c>
      <c r="AF4801">
        <f>IF(tbl_pbp[[#This Row],[Play Saints Win % Increase]]&gt;=$AF$4,1,0)</f>
        <v>0</v>
      </c>
      <c r="AG4801" t="str">
        <f>VLOOKUP(tbl_pbp[[#This Row],[gameId]], games!$B$2:$T$40, 9, FALSE)</f>
        <v>new-orleans-saints</v>
      </c>
      <c r="AH4801" s="5">
        <f>IF(tbl_pbp[[#This Row],[AwayTeam]] &lt;&gt; "new-orleans-saints", tbl_pbp[[#This Row],[homeWinPercentage]], 1-tbl_pbp[[#This Row],[homeWinPercentage]])</f>
        <v>0.78800000000000003</v>
      </c>
      <c r="AI4801" s="13">
        <f>tbl_pbp[[#This Row],[Kamara]]*tbl_pbp[[#This Row],[Impactful Play]]</f>
        <v>0</v>
      </c>
      <c r="AJ4801" s="13">
        <f>tbl_pbp[[#This Row],[Thomas]]*tbl_pbp[[#This Row],[Impactful Play]]</f>
        <v>0</v>
      </c>
      <c r="AK4801" s="13" t="str">
        <f>VLOOKUP(tbl_pbp[[#This Row],[Play Saints Win % Increase]], tbl_impact[],3,TRUE)</f>
        <v>Scented (0 to +5%)</v>
      </c>
    </row>
    <row r="4802" spans="1:37">
      <c r="A4802" s="1">
        <v>162</v>
      </c>
      <c r="B4802" s="5">
        <v>0.185</v>
      </c>
      <c r="C4802" t="s">
        <v>6570</v>
      </c>
      <c r="D4802">
        <v>0</v>
      </c>
      <c r="E4802">
        <v>0</v>
      </c>
      <c r="F4802">
        <v>4</v>
      </c>
      <c r="G4802">
        <v>16</v>
      </c>
      <c r="H4802">
        <v>21</v>
      </c>
      <c r="I4802">
        <v>3</v>
      </c>
      <c r="J4802">
        <v>22</v>
      </c>
      <c r="K4802" t="s">
        <v>5211</v>
      </c>
      <c r="L4802">
        <v>2</v>
      </c>
      <c r="M4802">
        <v>78</v>
      </c>
      <c r="N4802" t="s">
        <v>6571</v>
      </c>
      <c r="O4802" t="s">
        <v>2091</v>
      </c>
      <c r="P4802" t="s">
        <v>22</v>
      </c>
      <c r="Q4802" t="s">
        <v>37</v>
      </c>
      <c r="S4802" t="s">
        <v>193</v>
      </c>
      <c r="T4802" t="s">
        <v>5528</v>
      </c>
      <c r="U4802" t="s">
        <v>6572</v>
      </c>
      <c r="V4802" t="s">
        <v>6141</v>
      </c>
      <c r="X4802" t="str">
        <f>VLOOKUP(pbp!V2035, games!$B$2:$R$40, 3, FALSE)</f>
        <v>2019-11-29T01:20Z</v>
      </c>
      <c r="Y4802">
        <f>VLOOKUP(1*V4802,NFLGames!$H$11:$H$555,1,FALSE)</f>
        <v>401220307</v>
      </c>
      <c r="Z4802">
        <f>VLOOKUP($Y4802, NFLGames!$H$11:$K$555,2,FALSE)</f>
        <v>2020</v>
      </c>
      <c r="AA4802">
        <f>VLOOKUP($Y4802, NFLGames!$H$11:$K$555,3,FALSE)</f>
        <v>13</v>
      </c>
      <c r="AB4802" s="6">
        <f>IF(A4803=0, 0, AH4803-tbl_pbp[[#This Row],[Saints Win %]])</f>
        <v>-0.10399999999999987</v>
      </c>
      <c r="AE4802">
        <f>ABS(tbl_pbp[[#This Row],[play.homeScore]]-tbl_pbp[[#This Row],[play.awayScore]])</f>
        <v>5</v>
      </c>
      <c r="AF4802">
        <f>IF(tbl_pbp[[#This Row],[Play Saints Win % Increase]]&gt;=$AF$4,1,0)</f>
        <v>0</v>
      </c>
      <c r="AG4802" t="str">
        <f>VLOOKUP(tbl_pbp[[#This Row],[gameId]], games!$B$2:$T$40, 9, FALSE)</f>
        <v>new-orleans-saints</v>
      </c>
      <c r="AH4802" s="5">
        <f>IF(tbl_pbp[[#This Row],[AwayTeam]] &lt;&gt; "new-orleans-saints", tbl_pbp[[#This Row],[homeWinPercentage]], 1-tbl_pbp[[#This Row],[homeWinPercentage]])</f>
        <v>0.81499999999999995</v>
      </c>
      <c r="AI4802" s="13">
        <f>tbl_pbp[[#This Row],[Kamara]]*tbl_pbp[[#This Row],[Impactful Play]]</f>
        <v>0</v>
      </c>
      <c r="AJ4802" s="13">
        <f>tbl_pbp[[#This Row],[Thomas]]*tbl_pbp[[#This Row],[Impactful Play]]</f>
        <v>0</v>
      </c>
      <c r="AK4802" s="13" t="str">
        <f>VLOOKUP(tbl_pbp[[#This Row],[Play Saints Win % Increase]], tbl_impact[],3,TRUE)</f>
        <v>Stinky (worse than -10% to -20%)</v>
      </c>
    </row>
    <row r="4803" spans="1:37">
      <c r="A4803" s="1">
        <v>163</v>
      </c>
      <c r="B4803" s="5">
        <v>0.28899999999999998</v>
      </c>
      <c r="C4803" t="s">
        <v>6573</v>
      </c>
      <c r="D4803">
        <v>0</v>
      </c>
      <c r="E4803">
        <v>0</v>
      </c>
      <c r="F4803">
        <v>4</v>
      </c>
      <c r="G4803">
        <v>16</v>
      </c>
      <c r="H4803">
        <v>21</v>
      </c>
      <c r="I4803">
        <v>3</v>
      </c>
      <c r="J4803">
        <v>22</v>
      </c>
      <c r="K4803" t="s">
        <v>5211</v>
      </c>
      <c r="L4803">
        <v>3</v>
      </c>
      <c r="M4803">
        <v>78</v>
      </c>
      <c r="N4803" t="s">
        <v>6574</v>
      </c>
      <c r="O4803" t="s">
        <v>1697</v>
      </c>
      <c r="P4803" t="s">
        <v>30</v>
      </c>
      <c r="Q4803" t="s">
        <v>31</v>
      </c>
      <c r="R4803" t="s">
        <v>32</v>
      </c>
      <c r="S4803" t="s">
        <v>375</v>
      </c>
      <c r="T4803" t="s">
        <v>5528</v>
      </c>
      <c r="U4803" t="s">
        <v>6575</v>
      </c>
      <c r="V4803" t="s">
        <v>6141</v>
      </c>
      <c r="X4803" t="str">
        <f>VLOOKUP(pbp!V2036, games!$B$2:$R$40, 3, FALSE)</f>
        <v>2019-11-29T01:20Z</v>
      </c>
      <c r="Y4803">
        <f>VLOOKUP(1*V4803,NFLGames!$H$11:$H$555,1,FALSE)</f>
        <v>401220307</v>
      </c>
      <c r="Z4803">
        <f>VLOOKUP($Y4803, NFLGames!$H$11:$K$555,2,FALSE)</f>
        <v>2020</v>
      </c>
      <c r="AA4803">
        <f>VLOOKUP($Y4803, NFLGames!$H$11:$K$555,3,FALSE)</f>
        <v>13</v>
      </c>
      <c r="AB4803" s="6">
        <f>IF(A4804=0, 0, AH4804-tbl_pbp[[#This Row],[Saints Win %]])</f>
        <v>-4.6000000000000041E-2</v>
      </c>
      <c r="AE4803">
        <f>ABS(tbl_pbp[[#This Row],[play.homeScore]]-tbl_pbp[[#This Row],[play.awayScore]])</f>
        <v>5</v>
      </c>
      <c r="AF4803">
        <f>IF(tbl_pbp[[#This Row],[Play Saints Win % Increase]]&gt;=$AF$4,1,0)</f>
        <v>0</v>
      </c>
      <c r="AG4803" t="str">
        <f>VLOOKUP(tbl_pbp[[#This Row],[gameId]], games!$B$2:$T$40, 9, FALSE)</f>
        <v>new-orleans-saints</v>
      </c>
      <c r="AH4803" s="5">
        <f>IF(tbl_pbp[[#This Row],[AwayTeam]] &lt;&gt; "new-orleans-saints", tbl_pbp[[#This Row],[homeWinPercentage]], 1-tbl_pbp[[#This Row],[homeWinPercentage]])</f>
        <v>0.71100000000000008</v>
      </c>
      <c r="AI4803" s="13">
        <f>tbl_pbp[[#This Row],[Kamara]]*tbl_pbp[[#This Row],[Impactful Play]]</f>
        <v>0</v>
      </c>
      <c r="AJ4803" s="13">
        <f>tbl_pbp[[#This Row],[Thomas]]*tbl_pbp[[#This Row],[Impactful Play]]</f>
        <v>0</v>
      </c>
      <c r="AK4803" s="13" t="str">
        <f>VLOOKUP(tbl_pbp[[#This Row],[Play Saints Win % Increase]], tbl_impact[],3,TRUE)</f>
        <v>Bad (0 to -5%)</v>
      </c>
    </row>
    <row r="4804" spans="1:37">
      <c r="A4804" s="1">
        <v>164</v>
      </c>
      <c r="B4804" s="5">
        <v>0.33500000000000002</v>
      </c>
      <c r="C4804" t="s">
        <v>6576</v>
      </c>
      <c r="D4804">
        <v>0</v>
      </c>
      <c r="E4804">
        <v>0</v>
      </c>
      <c r="F4804">
        <v>4</v>
      </c>
      <c r="G4804">
        <v>16</v>
      </c>
      <c r="H4804">
        <v>21</v>
      </c>
      <c r="I4804">
        <v>10</v>
      </c>
      <c r="J4804">
        <v>49</v>
      </c>
      <c r="K4804" t="s">
        <v>5211</v>
      </c>
      <c r="L4804">
        <v>1</v>
      </c>
      <c r="M4804">
        <v>51</v>
      </c>
      <c r="N4804" t="s">
        <v>6577</v>
      </c>
      <c r="O4804" t="s">
        <v>983</v>
      </c>
      <c r="P4804" t="s">
        <v>45</v>
      </c>
      <c r="Q4804" t="s">
        <v>46</v>
      </c>
      <c r="R4804" t="s">
        <v>47</v>
      </c>
      <c r="S4804" t="s">
        <v>33</v>
      </c>
      <c r="T4804" t="s">
        <v>5675</v>
      </c>
      <c r="U4804" t="s">
        <v>5676</v>
      </c>
      <c r="V4804" t="s">
        <v>6141</v>
      </c>
      <c r="X4804" t="str">
        <f>VLOOKUP(pbp!V2037, games!$B$2:$R$40, 3, FALSE)</f>
        <v>2019-11-29T01:20Z</v>
      </c>
      <c r="Y4804">
        <f>VLOOKUP(1*V4804,NFLGames!$H$11:$H$555,1,FALSE)</f>
        <v>401220307</v>
      </c>
      <c r="Z4804">
        <f>VLOOKUP($Y4804, NFLGames!$H$11:$K$555,2,FALSE)</f>
        <v>2020</v>
      </c>
      <c r="AA4804">
        <f>VLOOKUP($Y4804, NFLGames!$H$11:$K$555,3,FALSE)</f>
        <v>13</v>
      </c>
      <c r="AB4804" s="6">
        <f>IF(A4805=0, 0, AH4805-tbl_pbp[[#This Row],[Saints Win %]])</f>
        <v>6.1999999999999944E-2</v>
      </c>
      <c r="AE4804">
        <f>ABS(tbl_pbp[[#This Row],[play.homeScore]]-tbl_pbp[[#This Row],[play.awayScore]])</f>
        <v>5</v>
      </c>
      <c r="AF4804">
        <f>IF(tbl_pbp[[#This Row],[Play Saints Win % Increase]]&gt;=$AF$4,1,0)</f>
        <v>0</v>
      </c>
      <c r="AG4804" t="str">
        <f>VLOOKUP(tbl_pbp[[#This Row],[gameId]], games!$B$2:$T$40, 9, FALSE)</f>
        <v>new-orleans-saints</v>
      </c>
      <c r="AH4804" s="5">
        <f>IF(tbl_pbp[[#This Row],[AwayTeam]] &lt;&gt; "new-orleans-saints", tbl_pbp[[#This Row],[homeWinPercentage]], 1-tbl_pbp[[#This Row],[homeWinPercentage]])</f>
        <v>0.66500000000000004</v>
      </c>
      <c r="AI4804" s="13">
        <f>tbl_pbp[[#This Row],[Kamara]]*tbl_pbp[[#This Row],[Impactful Play]]</f>
        <v>0</v>
      </c>
      <c r="AJ4804" s="13">
        <f>tbl_pbp[[#This Row],[Thomas]]*tbl_pbp[[#This Row],[Impactful Play]]</f>
        <v>0</v>
      </c>
      <c r="AK4804" s="13" t="str">
        <f>VLOOKUP(tbl_pbp[[#This Row],[Play Saints Win % Increase]], tbl_impact[],3,TRUE)</f>
        <v>Perfumed (5 to + 10%)</v>
      </c>
    </row>
    <row r="4805" spans="1:37">
      <c r="A4805" s="1">
        <v>165</v>
      </c>
      <c r="B4805" s="5">
        <v>0.27300000000000002</v>
      </c>
      <c r="C4805" t="s">
        <v>6578</v>
      </c>
      <c r="D4805">
        <v>0</v>
      </c>
      <c r="E4805">
        <v>0</v>
      </c>
      <c r="F4805">
        <v>4</v>
      </c>
      <c r="G4805">
        <v>16</v>
      </c>
      <c r="H4805">
        <v>21</v>
      </c>
      <c r="I4805">
        <v>10</v>
      </c>
      <c r="J4805">
        <v>62</v>
      </c>
      <c r="K4805" t="s">
        <v>5211</v>
      </c>
      <c r="L4805">
        <v>1</v>
      </c>
      <c r="M4805">
        <v>38</v>
      </c>
      <c r="N4805" t="s">
        <v>6579</v>
      </c>
      <c r="O4805" t="s">
        <v>341</v>
      </c>
      <c r="P4805" t="s">
        <v>45</v>
      </c>
      <c r="Q4805" t="s">
        <v>46</v>
      </c>
      <c r="R4805" t="s">
        <v>47</v>
      </c>
      <c r="S4805" t="s">
        <v>33</v>
      </c>
      <c r="T4805" t="s">
        <v>358</v>
      </c>
      <c r="U4805" t="s">
        <v>359</v>
      </c>
      <c r="V4805" t="s">
        <v>6141</v>
      </c>
      <c r="X4805" t="str">
        <f>VLOOKUP(pbp!V2038, games!$B$2:$R$40, 3, FALSE)</f>
        <v>2019-11-29T01:20Z</v>
      </c>
      <c r="Y4805">
        <f>VLOOKUP(1*V4805,NFLGames!$H$11:$H$555,1,FALSE)</f>
        <v>401220307</v>
      </c>
      <c r="Z4805">
        <f>VLOOKUP($Y4805, NFLGames!$H$11:$K$555,2,FALSE)</f>
        <v>2020</v>
      </c>
      <c r="AA4805">
        <f>VLOOKUP($Y4805, NFLGames!$H$11:$K$555,3,FALSE)</f>
        <v>13</v>
      </c>
      <c r="AB4805" s="6">
        <f>IF(A4806=0, 0, AH4806-tbl_pbp[[#This Row],[Saints Win %]])</f>
        <v>4.500000000000004E-2</v>
      </c>
      <c r="AE4805">
        <f>ABS(tbl_pbp[[#This Row],[play.homeScore]]-tbl_pbp[[#This Row],[play.awayScore]])</f>
        <v>5</v>
      </c>
      <c r="AF4805">
        <f>IF(tbl_pbp[[#This Row],[Play Saints Win % Increase]]&gt;=$AF$4,1,0)</f>
        <v>0</v>
      </c>
      <c r="AG4805" t="str">
        <f>VLOOKUP(tbl_pbp[[#This Row],[gameId]], games!$B$2:$T$40, 9, FALSE)</f>
        <v>new-orleans-saints</v>
      </c>
      <c r="AH4805" s="5">
        <f>IF(tbl_pbp[[#This Row],[AwayTeam]] &lt;&gt; "new-orleans-saints", tbl_pbp[[#This Row],[homeWinPercentage]], 1-tbl_pbp[[#This Row],[homeWinPercentage]])</f>
        <v>0.72699999999999998</v>
      </c>
      <c r="AI4805" s="13">
        <f>tbl_pbp[[#This Row],[Kamara]]*tbl_pbp[[#This Row],[Impactful Play]]</f>
        <v>0</v>
      </c>
      <c r="AJ4805" s="13">
        <f>tbl_pbp[[#This Row],[Thomas]]*tbl_pbp[[#This Row],[Impactful Play]]</f>
        <v>0</v>
      </c>
      <c r="AK4805" s="13" t="str">
        <f>VLOOKUP(tbl_pbp[[#This Row],[Play Saints Win % Increase]], tbl_impact[],3,TRUE)</f>
        <v>Scented (0 to +5%)</v>
      </c>
    </row>
    <row r="4806" spans="1:37">
      <c r="A4806" s="1">
        <v>166</v>
      </c>
      <c r="B4806" s="5">
        <v>0.22800000000000001</v>
      </c>
      <c r="C4806" t="s">
        <v>6580</v>
      </c>
      <c r="D4806">
        <v>0</v>
      </c>
      <c r="E4806">
        <v>0</v>
      </c>
      <c r="F4806">
        <v>4</v>
      </c>
      <c r="G4806">
        <v>16</v>
      </c>
      <c r="H4806">
        <v>21</v>
      </c>
      <c r="I4806">
        <v>9</v>
      </c>
      <c r="J4806">
        <v>63</v>
      </c>
      <c r="K4806" t="s">
        <v>5211</v>
      </c>
      <c r="L4806">
        <v>2</v>
      </c>
      <c r="M4806">
        <v>37</v>
      </c>
      <c r="N4806" t="s">
        <v>6581</v>
      </c>
      <c r="O4806" t="s">
        <v>6582</v>
      </c>
      <c r="P4806" t="s">
        <v>167</v>
      </c>
      <c r="Q4806" t="s">
        <v>168</v>
      </c>
      <c r="S4806" t="s">
        <v>210</v>
      </c>
      <c r="T4806" t="s">
        <v>196</v>
      </c>
      <c r="U4806" t="s">
        <v>453</v>
      </c>
      <c r="V4806" t="s">
        <v>6141</v>
      </c>
      <c r="X4806" t="str">
        <f>VLOOKUP(pbp!V2039, games!$B$2:$R$40, 3, FALSE)</f>
        <v>2019-11-29T01:20Z</v>
      </c>
      <c r="Y4806">
        <f>VLOOKUP(1*V4806,NFLGames!$H$11:$H$555,1,FALSE)</f>
        <v>401220307</v>
      </c>
      <c r="Z4806">
        <f>VLOOKUP($Y4806, NFLGames!$H$11:$K$555,2,FALSE)</f>
        <v>2020</v>
      </c>
      <c r="AA4806">
        <f>VLOOKUP($Y4806, NFLGames!$H$11:$K$555,3,FALSE)</f>
        <v>13</v>
      </c>
      <c r="AB4806" s="6">
        <f>IF(A4807=0, 0, AH4807-tbl_pbp[[#This Row],[Saints Win %]])</f>
        <v>8.2999999999999963E-2</v>
      </c>
      <c r="AE4806">
        <f>ABS(tbl_pbp[[#This Row],[play.homeScore]]-tbl_pbp[[#This Row],[play.awayScore]])</f>
        <v>5</v>
      </c>
      <c r="AF4806">
        <f>IF(tbl_pbp[[#This Row],[Play Saints Win % Increase]]&gt;=$AF$4,1,0)</f>
        <v>0</v>
      </c>
      <c r="AG4806" t="str">
        <f>VLOOKUP(tbl_pbp[[#This Row],[gameId]], games!$B$2:$T$40, 9, FALSE)</f>
        <v>new-orleans-saints</v>
      </c>
      <c r="AH4806" s="5">
        <f>IF(tbl_pbp[[#This Row],[AwayTeam]] &lt;&gt; "new-orleans-saints", tbl_pbp[[#This Row],[homeWinPercentage]], 1-tbl_pbp[[#This Row],[homeWinPercentage]])</f>
        <v>0.77200000000000002</v>
      </c>
      <c r="AI4806" s="13">
        <f>tbl_pbp[[#This Row],[Kamara]]*tbl_pbp[[#This Row],[Impactful Play]]</f>
        <v>0</v>
      </c>
      <c r="AJ4806" s="13">
        <f>tbl_pbp[[#This Row],[Thomas]]*tbl_pbp[[#This Row],[Impactful Play]]</f>
        <v>0</v>
      </c>
      <c r="AK4806" s="13" t="str">
        <f>VLOOKUP(tbl_pbp[[#This Row],[Play Saints Win % Increase]], tbl_impact[],3,TRUE)</f>
        <v>Perfumed (5 to + 10%)</v>
      </c>
    </row>
    <row r="4807" spans="1:37">
      <c r="A4807" s="1">
        <v>167</v>
      </c>
      <c r="B4807" s="5">
        <v>0.14499999999999999</v>
      </c>
      <c r="C4807" t="s">
        <v>6583</v>
      </c>
      <c r="D4807">
        <v>0</v>
      </c>
      <c r="E4807">
        <v>0</v>
      </c>
      <c r="F4807">
        <v>4</v>
      </c>
      <c r="G4807">
        <v>16</v>
      </c>
      <c r="H4807">
        <v>21</v>
      </c>
      <c r="I4807">
        <v>11</v>
      </c>
      <c r="J4807">
        <v>61</v>
      </c>
      <c r="K4807" t="s">
        <v>5211</v>
      </c>
      <c r="L4807">
        <v>3</v>
      </c>
      <c r="M4807">
        <v>39</v>
      </c>
      <c r="N4807" t="s">
        <v>6584</v>
      </c>
      <c r="O4807" t="s">
        <v>2985</v>
      </c>
      <c r="P4807" t="s">
        <v>30</v>
      </c>
      <c r="Q4807" t="s">
        <v>31</v>
      </c>
      <c r="R4807" t="s">
        <v>32</v>
      </c>
      <c r="S4807" t="s">
        <v>149</v>
      </c>
      <c r="T4807" t="s">
        <v>463</v>
      </c>
      <c r="U4807" t="s">
        <v>481</v>
      </c>
      <c r="V4807" t="s">
        <v>6141</v>
      </c>
      <c r="X4807" t="str">
        <f>VLOOKUP(pbp!V2040, games!$B$2:$R$40, 3, FALSE)</f>
        <v>2019-11-29T01:20Z</v>
      </c>
      <c r="Y4807">
        <f>VLOOKUP(1*V4807,NFLGames!$H$11:$H$555,1,FALSE)</f>
        <v>401220307</v>
      </c>
      <c r="Z4807">
        <f>VLOOKUP($Y4807, NFLGames!$H$11:$K$555,2,FALSE)</f>
        <v>2020</v>
      </c>
      <c r="AA4807">
        <f>VLOOKUP($Y4807, NFLGames!$H$11:$K$555,3,FALSE)</f>
        <v>13</v>
      </c>
      <c r="AB4807" s="6">
        <f>IF(A4808=0, 0, AH4808-tbl_pbp[[#This Row],[Saints Win %]])</f>
        <v>-0.42199999999999993</v>
      </c>
      <c r="AE4807">
        <f>ABS(tbl_pbp[[#This Row],[play.homeScore]]-tbl_pbp[[#This Row],[play.awayScore]])</f>
        <v>5</v>
      </c>
      <c r="AF4807">
        <f>IF(tbl_pbp[[#This Row],[Play Saints Win % Increase]]&gt;=$AF$4,1,0)</f>
        <v>0</v>
      </c>
      <c r="AG4807" t="str">
        <f>VLOOKUP(tbl_pbp[[#This Row],[gameId]], games!$B$2:$T$40, 9, FALSE)</f>
        <v>new-orleans-saints</v>
      </c>
      <c r="AH4807" s="5">
        <f>IF(tbl_pbp[[#This Row],[AwayTeam]] &lt;&gt; "new-orleans-saints", tbl_pbp[[#This Row],[homeWinPercentage]], 1-tbl_pbp[[#This Row],[homeWinPercentage]])</f>
        <v>0.85499999999999998</v>
      </c>
      <c r="AI4807" s="13">
        <f>tbl_pbp[[#This Row],[Kamara]]*tbl_pbp[[#This Row],[Impactful Play]]</f>
        <v>0</v>
      </c>
      <c r="AJ4807" s="13">
        <f>tbl_pbp[[#This Row],[Thomas]]*tbl_pbp[[#This Row],[Impactful Play]]</f>
        <v>0</v>
      </c>
      <c r="AK4807" s="13" t="str">
        <f>VLOOKUP(tbl_pbp[[#This Row],[Play Saints Win % Increase]], tbl_impact[],3,TRUE)</f>
        <v>Wretched (-worse than -20%)</v>
      </c>
    </row>
    <row r="4808" spans="1:37">
      <c r="A4808" s="1">
        <v>168</v>
      </c>
      <c r="B4808" s="5">
        <v>0.56699999999999995</v>
      </c>
      <c r="C4808" t="s">
        <v>6585</v>
      </c>
      <c r="D4808">
        <v>0</v>
      </c>
      <c r="E4808">
        <v>0</v>
      </c>
      <c r="F4808">
        <v>4</v>
      </c>
      <c r="G4808">
        <v>16</v>
      </c>
      <c r="H4808">
        <v>21</v>
      </c>
      <c r="I4808">
        <v>10</v>
      </c>
      <c r="J4808">
        <v>79</v>
      </c>
      <c r="K4808" t="s">
        <v>5211</v>
      </c>
      <c r="L4808">
        <v>1</v>
      </c>
      <c r="M4808">
        <v>21</v>
      </c>
      <c r="N4808" t="s">
        <v>6586</v>
      </c>
      <c r="O4808" t="s">
        <v>234</v>
      </c>
      <c r="P4808" t="s">
        <v>45</v>
      </c>
      <c r="Q4808" t="s">
        <v>46</v>
      </c>
      <c r="R4808" t="s">
        <v>47</v>
      </c>
      <c r="S4808" t="s">
        <v>33</v>
      </c>
      <c r="T4808" t="s">
        <v>268</v>
      </c>
      <c r="U4808" t="s">
        <v>538</v>
      </c>
      <c r="V4808" t="s">
        <v>6141</v>
      </c>
      <c r="X4808" t="str">
        <f>VLOOKUP(pbp!V2041, games!$B$2:$R$40, 3, FALSE)</f>
        <v>2019-11-29T01:20Z</v>
      </c>
      <c r="Y4808">
        <f>VLOOKUP(1*V4808,NFLGames!$H$11:$H$555,1,FALSE)</f>
        <v>401220307</v>
      </c>
      <c r="Z4808">
        <f>VLOOKUP($Y4808, NFLGames!$H$11:$K$555,2,FALSE)</f>
        <v>2020</v>
      </c>
      <c r="AA4808">
        <f>VLOOKUP($Y4808, NFLGames!$H$11:$K$555,3,FALSE)</f>
        <v>13</v>
      </c>
      <c r="AB4808" s="6">
        <f>IF(A4809=0, 0, AH4809-tbl_pbp[[#This Row],[Saints Win %]])</f>
        <v>0</v>
      </c>
      <c r="AE4808">
        <f>ABS(tbl_pbp[[#This Row],[play.homeScore]]-tbl_pbp[[#This Row],[play.awayScore]])</f>
        <v>5</v>
      </c>
      <c r="AF4808">
        <f>IF(tbl_pbp[[#This Row],[Play Saints Win % Increase]]&gt;=$AF$4,1,0)</f>
        <v>0</v>
      </c>
      <c r="AG4808" t="str">
        <f>VLOOKUP(tbl_pbp[[#This Row],[gameId]], games!$B$2:$T$40, 9, FALSE)</f>
        <v>new-orleans-saints</v>
      </c>
      <c r="AH4808" s="5">
        <f>IF(tbl_pbp[[#This Row],[AwayTeam]] &lt;&gt; "new-orleans-saints", tbl_pbp[[#This Row],[homeWinPercentage]], 1-tbl_pbp[[#This Row],[homeWinPercentage]])</f>
        <v>0.43300000000000005</v>
      </c>
      <c r="AI4808" s="13">
        <f>tbl_pbp[[#This Row],[Kamara]]*tbl_pbp[[#This Row],[Impactful Play]]</f>
        <v>0</v>
      </c>
      <c r="AJ4808" s="13">
        <f>tbl_pbp[[#This Row],[Thomas]]*tbl_pbp[[#This Row],[Impactful Play]]</f>
        <v>0</v>
      </c>
      <c r="AK4808" s="13" t="str">
        <f>VLOOKUP(tbl_pbp[[#This Row],[Play Saints Win % Increase]], tbl_impact[],3,TRUE)</f>
        <v>Scented (0 to +5%)</v>
      </c>
    </row>
    <row r="4809" spans="1:37">
      <c r="A4809" s="1">
        <v>169</v>
      </c>
      <c r="B4809" s="5">
        <v>0.56699999999999995</v>
      </c>
      <c r="C4809" t="s">
        <v>6587</v>
      </c>
      <c r="D4809">
        <v>0</v>
      </c>
      <c r="E4809">
        <v>0</v>
      </c>
      <c r="F4809">
        <v>4</v>
      </c>
      <c r="G4809">
        <v>16</v>
      </c>
      <c r="H4809">
        <v>21</v>
      </c>
      <c r="I4809">
        <v>2</v>
      </c>
      <c r="J4809">
        <v>87</v>
      </c>
      <c r="K4809" t="s">
        <v>5211</v>
      </c>
      <c r="L4809">
        <v>2</v>
      </c>
      <c r="M4809">
        <v>13</v>
      </c>
      <c r="N4809" t="s">
        <v>229</v>
      </c>
      <c r="O4809" t="s">
        <v>234</v>
      </c>
      <c r="P4809" t="s">
        <v>231</v>
      </c>
      <c r="Q4809" t="s">
        <v>232</v>
      </c>
      <c r="R4809" t="s">
        <v>233</v>
      </c>
      <c r="V4809" t="s">
        <v>6141</v>
      </c>
      <c r="X4809" t="str">
        <f>VLOOKUP(pbp!V2042, games!$B$2:$R$40, 3, FALSE)</f>
        <v>2019-11-29T01:20Z</v>
      </c>
      <c r="Y4809">
        <f>VLOOKUP(1*V4809,NFLGames!$H$11:$H$555,1,FALSE)</f>
        <v>401220307</v>
      </c>
      <c r="Z4809">
        <f>VLOOKUP($Y4809, NFLGames!$H$11:$K$555,2,FALSE)</f>
        <v>2020</v>
      </c>
      <c r="AA4809">
        <f>VLOOKUP($Y4809, NFLGames!$H$11:$K$555,3,FALSE)</f>
        <v>13</v>
      </c>
      <c r="AB4809" s="6">
        <f>IF(A4810=0, 0, AH4810-tbl_pbp[[#This Row],[Saints Win %]])</f>
        <v>4.1999999999999926E-2</v>
      </c>
      <c r="AE4809">
        <f>ABS(tbl_pbp[[#This Row],[play.homeScore]]-tbl_pbp[[#This Row],[play.awayScore]])</f>
        <v>5</v>
      </c>
      <c r="AF4809">
        <f>IF(tbl_pbp[[#This Row],[Play Saints Win % Increase]]&gt;=$AF$4,1,0)</f>
        <v>0</v>
      </c>
      <c r="AG4809" t="str">
        <f>VLOOKUP(tbl_pbp[[#This Row],[gameId]], games!$B$2:$T$40, 9, FALSE)</f>
        <v>new-orleans-saints</v>
      </c>
      <c r="AH4809" s="5">
        <f>IF(tbl_pbp[[#This Row],[AwayTeam]] &lt;&gt; "new-orleans-saints", tbl_pbp[[#This Row],[homeWinPercentage]], 1-tbl_pbp[[#This Row],[homeWinPercentage]])</f>
        <v>0.43300000000000005</v>
      </c>
      <c r="AI4809" s="13">
        <f>tbl_pbp[[#This Row],[Kamara]]*tbl_pbp[[#This Row],[Impactful Play]]</f>
        <v>0</v>
      </c>
      <c r="AJ4809" s="13">
        <f>tbl_pbp[[#This Row],[Thomas]]*tbl_pbp[[#This Row],[Impactful Play]]</f>
        <v>0</v>
      </c>
      <c r="AK4809" s="13" t="str">
        <f>VLOOKUP(tbl_pbp[[#This Row],[Play Saints Win % Increase]], tbl_impact[],3,TRUE)</f>
        <v>Scented (0 to +5%)</v>
      </c>
    </row>
    <row r="4810" spans="1:37">
      <c r="A4810" s="1">
        <v>170</v>
      </c>
      <c r="B4810" s="5">
        <v>0.52500000000000002</v>
      </c>
      <c r="C4810" t="s">
        <v>6588</v>
      </c>
      <c r="D4810">
        <v>0</v>
      </c>
      <c r="E4810">
        <v>0</v>
      </c>
      <c r="F4810">
        <v>4</v>
      </c>
      <c r="G4810">
        <v>16</v>
      </c>
      <c r="H4810">
        <v>21</v>
      </c>
      <c r="I4810">
        <v>2</v>
      </c>
      <c r="J4810">
        <v>87</v>
      </c>
      <c r="K4810" t="s">
        <v>5211</v>
      </c>
      <c r="L4810">
        <v>2</v>
      </c>
      <c r="M4810">
        <v>13</v>
      </c>
      <c r="N4810" t="s">
        <v>6589</v>
      </c>
      <c r="O4810" t="s">
        <v>235</v>
      </c>
      <c r="P4810" t="s">
        <v>45</v>
      </c>
      <c r="Q4810" t="s">
        <v>46</v>
      </c>
      <c r="R4810" t="s">
        <v>47</v>
      </c>
      <c r="S4810" t="s">
        <v>51</v>
      </c>
      <c r="T4810" t="s">
        <v>184</v>
      </c>
      <c r="U4810" t="s">
        <v>6590</v>
      </c>
      <c r="V4810" t="s">
        <v>6141</v>
      </c>
      <c r="X4810" t="str">
        <f>VLOOKUP(pbp!V2043, games!$B$2:$R$40, 3, FALSE)</f>
        <v>2019-11-29T01:20Z</v>
      </c>
      <c r="Y4810">
        <f>VLOOKUP(1*V4810,NFLGames!$H$11:$H$555,1,FALSE)</f>
        <v>401220307</v>
      </c>
      <c r="Z4810">
        <f>VLOOKUP($Y4810, NFLGames!$H$11:$K$555,2,FALSE)</f>
        <v>2020</v>
      </c>
      <c r="AA4810">
        <f>VLOOKUP($Y4810, NFLGames!$H$11:$K$555,3,FALSE)</f>
        <v>13</v>
      </c>
      <c r="AB4810" s="6">
        <f>IF(A4811=0, 0, AH4811-tbl_pbp[[#This Row],[Saints Win %]])</f>
        <v>0.51800000000000002</v>
      </c>
      <c r="AE4810">
        <f>ABS(tbl_pbp[[#This Row],[play.homeScore]]-tbl_pbp[[#This Row],[play.awayScore]])</f>
        <v>5</v>
      </c>
      <c r="AF4810">
        <f>IF(tbl_pbp[[#This Row],[Play Saints Win % Increase]]&gt;=$AF$4,1,0)</f>
        <v>1</v>
      </c>
      <c r="AG4810" t="str">
        <f>VLOOKUP(tbl_pbp[[#This Row],[gameId]], games!$B$2:$T$40, 9, FALSE)</f>
        <v>new-orleans-saints</v>
      </c>
      <c r="AH4810" s="5">
        <f>IF(tbl_pbp[[#This Row],[AwayTeam]] &lt;&gt; "new-orleans-saints", tbl_pbp[[#This Row],[homeWinPercentage]], 1-tbl_pbp[[#This Row],[homeWinPercentage]])</f>
        <v>0.47499999999999998</v>
      </c>
      <c r="AI4810" s="13">
        <f>tbl_pbp[[#This Row],[Kamara]]*tbl_pbp[[#This Row],[Impactful Play]]</f>
        <v>0</v>
      </c>
      <c r="AJ4810" s="13">
        <f>tbl_pbp[[#This Row],[Thomas]]*tbl_pbp[[#This Row],[Impactful Play]]</f>
        <v>0</v>
      </c>
      <c r="AK4810" s="13" t="str">
        <f>VLOOKUP(tbl_pbp[[#This Row],[Play Saints Win % Increase]], tbl_impact[],3,TRUE)</f>
        <v>Ambrosial (20% +)</v>
      </c>
    </row>
    <row r="4811" spans="1:37">
      <c r="A4811" s="1">
        <v>171</v>
      </c>
      <c r="B4811" s="5">
        <v>7.0000000000000001E-3</v>
      </c>
      <c r="C4811" t="s">
        <v>6591</v>
      </c>
      <c r="D4811">
        <v>0</v>
      </c>
      <c r="E4811">
        <v>0</v>
      </c>
      <c r="F4811">
        <v>4</v>
      </c>
      <c r="G4811">
        <v>16</v>
      </c>
      <c r="H4811">
        <v>21</v>
      </c>
      <c r="I4811">
        <v>10</v>
      </c>
      <c r="J4811">
        <v>61</v>
      </c>
      <c r="K4811" t="s">
        <v>5211</v>
      </c>
      <c r="L4811">
        <v>2</v>
      </c>
      <c r="M4811">
        <v>39</v>
      </c>
      <c r="N4811" t="s">
        <v>6592</v>
      </c>
      <c r="O4811" t="s">
        <v>235</v>
      </c>
      <c r="P4811" t="s">
        <v>124</v>
      </c>
      <c r="Q4811" t="s">
        <v>125</v>
      </c>
      <c r="R4811" t="s">
        <v>126</v>
      </c>
      <c r="V4811" t="s">
        <v>6141</v>
      </c>
      <c r="X4811" t="str">
        <f>VLOOKUP(pbp!V2044, games!$B$2:$R$40, 3, FALSE)</f>
        <v>2019-11-29T01:20Z</v>
      </c>
      <c r="Y4811">
        <f>VLOOKUP(1*V4811,NFLGames!$H$11:$H$555,1,FALSE)</f>
        <v>401220307</v>
      </c>
      <c r="Z4811">
        <f>VLOOKUP($Y4811, NFLGames!$H$11:$K$555,2,FALSE)</f>
        <v>2020</v>
      </c>
      <c r="AA4811">
        <f>VLOOKUP($Y4811, NFLGames!$H$11:$K$555,3,FALSE)</f>
        <v>13</v>
      </c>
      <c r="AB4811" s="6">
        <f>IF(A4812=0, 0, AH4812-tbl_pbp[[#This Row],[Saints Win %]])</f>
        <v>-0.21499999999999997</v>
      </c>
      <c r="AE4811">
        <f>ABS(tbl_pbp[[#This Row],[play.homeScore]]-tbl_pbp[[#This Row],[play.awayScore]])</f>
        <v>5</v>
      </c>
      <c r="AF4811">
        <f>IF(tbl_pbp[[#This Row],[Play Saints Win % Increase]]&gt;=$AF$4,1,0)</f>
        <v>0</v>
      </c>
      <c r="AG4811" t="str">
        <f>VLOOKUP(tbl_pbp[[#This Row],[gameId]], games!$B$2:$T$40, 9, FALSE)</f>
        <v>new-orleans-saints</v>
      </c>
      <c r="AH4811" s="5">
        <f>IF(tbl_pbp[[#This Row],[AwayTeam]] &lt;&gt; "new-orleans-saints", tbl_pbp[[#This Row],[homeWinPercentage]], 1-tbl_pbp[[#This Row],[homeWinPercentage]])</f>
        <v>0.99299999999999999</v>
      </c>
      <c r="AI4811" s="13">
        <f>tbl_pbp[[#This Row],[Kamara]]*tbl_pbp[[#This Row],[Impactful Play]]</f>
        <v>0</v>
      </c>
      <c r="AJ4811" s="13">
        <f>tbl_pbp[[#This Row],[Thomas]]*tbl_pbp[[#This Row],[Impactful Play]]</f>
        <v>0</v>
      </c>
      <c r="AK4811" s="13" t="str">
        <f>VLOOKUP(tbl_pbp[[#This Row],[Play Saints Win % Increase]], tbl_impact[],3,TRUE)</f>
        <v>Wretched (-worse than -20%)</v>
      </c>
    </row>
    <row r="4812" spans="1:37">
      <c r="A4812" s="1">
        <v>172</v>
      </c>
      <c r="B4812" s="5">
        <v>0.222</v>
      </c>
      <c r="C4812" t="s">
        <v>6593</v>
      </c>
      <c r="D4812">
        <v>0</v>
      </c>
      <c r="E4812">
        <v>0</v>
      </c>
      <c r="F4812">
        <v>4</v>
      </c>
      <c r="G4812">
        <v>16</v>
      </c>
      <c r="H4812">
        <v>21</v>
      </c>
      <c r="I4812">
        <v>2</v>
      </c>
      <c r="J4812">
        <v>87</v>
      </c>
      <c r="K4812" t="s">
        <v>5211</v>
      </c>
      <c r="L4812">
        <v>3</v>
      </c>
      <c r="M4812">
        <v>13</v>
      </c>
      <c r="N4812" t="s">
        <v>6594</v>
      </c>
      <c r="O4812" t="s">
        <v>238</v>
      </c>
      <c r="P4812" t="s">
        <v>45</v>
      </c>
      <c r="Q4812" t="s">
        <v>46</v>
      </c>
      <c r="R4812" t="s">
        <v>47</v>
      </c>
      <c r="S4812" t="s">
        <v>241</v>
      </c>
      <c r="T4812" t="s">
        <v>184</v>
      </c>
      <c r="U4812" t="s">
        <v>6595</v>
      </c>
      <c r="V4812" t="s">
        <v>6141</v>
      </c>
      <c r="X4812" t="str">
        <f>VLOOKUP(pbp!V2045, games!$B$2:$R$40, 3, FALSE)</f>
        <v>2019-11-29T01:20Z</v>
      </c>
      <c r="Y4812">
        <f>VLOOKUP(1*V4812,NFLGames!$H$11:$H$555,1,FALSE)</f>
        <v>401220307</v>
      </c>
      <c r="Z4812">
        <f>VLOOKUP($Y4812, NFLGames!$H$11:$K$555,2,FALSE)</f>
        <v>2020</v>
      </c>
      <c r="AA4812">
        <f>VLOOKUP($Y4812, NFLGames!$H$11:$K$555,3,FALSE)</f>
        <v>13</v>
      </c>
      <c r="AB4812" s="6">
        <f>IF(A4813=0, 0, AH4813-tbl_pbp[[#This Row],[Saints Win %]])</f>
        <v>0.21499999999999997</v>
      </c>
      <c r="AE4812">
        <f>ABS(tbl_pbp[[#This Row],[play.homeScore]]-tbl_pbp[[#This Row],[play.awayScore]])</f>
        <v>5</v>
      </c>
      <c r="AF4812">
        <f>IF(tbl_pbp[[#This Row],[Play Saints Win % Increase]]&gt;=$AF$4,1,0)</f>
        <v>1</v>
      </c>
      <c r="AG4812" t="str">
        <f>VLOOKUP(tbl_pbp[[#This Row],[gameId]], games!$B$2:$T$40, 9, FALSE)</f>
        <v>new-orleans-saints</v>
      </c>
      <c r="AH4812" s="5">
        <f>IF(tbl_pbp[[#This Row],[AwayTeam]] &lt;&gt; "new-orleans-saints", tbl_pbp[[#This Row],[homeWinPercentage]], 1-tbl_pbp[[#This Row],[homeWinPercentage]])</f>
        <v>0.77800000000000002</v>
      </c>
      <c r="AI4812" s="13">
        <f>tbl_pbp[[#This Row],[Kamara]]*tbl_pbp[[#This Row],[Impactful Play]]</f>
        <v>0</v>
      </c>
      <c r="AJ4812" s="13">
        <f>tbl_pbp[[#This Row],[Thomas]]*tbl_pbp[[#This Row],[Impactful Play]]</f>
        <v>0</v>
      </c>
      <c r="AK4812" s="13" t="str">
        <f>VLOOKUP(tbl_pbp[[#This Row],[Play Saints Win % Increase]], tbl_impact[],3,TRUE)</f>
        <v>Ambrosial (20% +)</v>
      </c>
    </row>
    <row r="4813" spans="1:37">
      <c r="A4813" s="1">
        <v>173</v>
      </c>
      <c r="B4813" s="5">
        <v>7.0000000000000001E-3</v>
      </c>
      <c r="C4813" t="s">
        <v>6596</v>
      </c>
      <c r="D4813">
        <v>0</v>
      </c>
      <c r="E4813">
        <v>0</v>
      </c>
      <c r="F4813">
        <v>4</v>
      </c>
      <c r="G4813">
        <v>16</v>
      </c>
      <c r="H4813">
        <v>21</v>
      </c>
      <c r="I4813">
        <v>10</v>
      </c>
      <c r="J4813">
        <v>61</v>
      </c>
      <c r="K4813" t="s">
        <v>5211</v>
      </c>
      <c r="L4813">
        <v>2</v>
      </c>
      <c r="M4813">
        <v>39</v>
      </c>
      <c r="N4813" t="s">
        <v>6597</v>
      </c>
      <c r="O4813" t="s">
        <v>238</v>
      </c>
      <c r="P4813" t="s">
        <v>124</v>
      </c>
      <c r="Q4813" t="s">
        <v>125</v>
      </c>
      <c r="R4813" t="s">
        <v>126</v>
      </c>
      <c r="V4813" t="s">
        <v>6141</v>
      </c>
      <c r="X4813" t="str">
        <f>VLOOKUP(pbp!V2046, games!$B$2:$R$40, 3, FALSE)</f>
        <v>2019-11-29T01:20Z</v>
      </c>
      <c r="Y4813">
        <f>VLOOKUP(1*V4813,NFLGames!$H$11:$H$555,1,FALSE)</f>
        <v>401220307</v>
      </c>
      <c r="Z4813">
        <f>VLOOKUP($Y4813, NFLGames!$H$11:$K$555,2,FALSE)</f>
        <v>2020</v>
      </c>
      <c r="AA4813">
        <f>VLOOKUP($Y4813, NFLGames!$H$11:$K$555,3,FALSE)</f>
        <v>13</v>
      </c>
      <c r="AB4813" s="6">
        <f>IF(A4814=0, 0, AH4814-tbl_pbp[[#This Row],[Saints Win %]])</f>
        <v>-0.33599999999999997</v>
      </c>
      <c r="AE4813">
        <f>ABS(tbl_pbp[[#This Row],[play.homeScore]]-tbl_pbp[[#This Row],[play.awayScore]])</f>
        <v>5</v>
      </c>
      <c r="AF4813">
        <f>IF(tbl_pbp[[#This Row],[Play Saints Win % Increase]]&gt;=$AF$4,1,0)</f>
        <v>0</v>
      </c>
      <c r="AG4813" t="str">
        <f>VLOOKUP(tbl_pbp[[#This Row],[gameId]], games!$B$2:$T$40, 9, FALSE)</f>
        <v>new-orleans-saints</v>
      </c>
      <c r="AH4813" s="5">
        <f>IF(tbl_pbp[[#This Row],[AwayTeam]] &lt;&gt; "new-orleans-saints", tbl_pbp[[#This Row],[homeWinPercentage]], 1-tbl_pbp[[#This Row],[homeWinPercentage]])</f>
        <v>0.99299999999999999</v>
      </c>
      <c r="AI4813" s="13">
        <f>tbl_pbp[[#This Row],[Kamara]]*tbl_pbp[[#This Row],[Impactful Play]]</f>
        <v>0</v>
      </c>
      <c r="AJ4813" s="13">
        <f>tbl_pbp[[#This Row],[Thomas]]*tbl_pbp[[#This Row],[Impactful Play]]</f>
        <v>0</v>
      </c>
      <c r="AK4813" s="13" t="str">
        <f>VLOOKUP(tbl_pbp[[#This Row],[Play Saints Win % Increase]], tbl_impact[],3,TRUE)</f>
        <v>Wretched (-worse than -20%)</v>
      </c>
    </row>
    <row r="4814" spans="1:37">
      <c r="A4814" s="1">
        <v>174</v>
      </c>
      <c r="B4814" s="5">
        <v>0.34300000000000003</v>
      </c>
      <c r="C4814" t="s">
        <v>6598</v>
      </c>
      <c r="D4814">
        <v>0</v>
      </c>
      <c r="E4814">
        <v>0</v>
      </c>
      <c r="F4814">
        <v>4</v>
      </c>
      <c r="G4814">
        <v>16</v>
      </c>
      <c r="H4814">
        <v>21</v>
      </c>
      <c r="I4814">
        <v>9</v>
      </c>
      <c r="J4814">
        <v>80</v>
      </c>
      <c r="K4814" t="s">
        <v>5211</v>
      </c>
      <c r="L4814">
        <v>4</v>
      </c>
      <c r="M4814">
        <v>39</v>
      </c>
      <c r="N4814" t="s">
        <v>6599</v>
      </c>
      <c r="O4814" t="s">
        <v>4306</v>
      </c>
      <c r="P4814" t="s">
        <v>22</v>
      </c>
      <c r="Q4814" t="s">
        <v>37</v>
      </c>
      <c r="S4814" t="s">
        <v>183</v>
      </c>
      <c r="T4814" t="s">
        <v>165</v>
      </c>
      <c r="U4814" t="s">
        <v>6600</v>
      </c>
      <c r="V4814" t="s">
        <v>6141</v>
      </c>
      <c r="X4814" t="str">
        <f>VLOOKUP(pbp!V2047, games!$B$2:$R$40, 3, FALSE)</f>
        <v>2019-11-29T01:20Z</v>
      </c>
      <c r="Y4814">
        <f>VLOOKUP(1*V4814,NFLGames!$H$11:$H$555,1,FALSE)</f>
        <v>401220307</v>
      </c>
      <c r="Z4814">
        <f>VLOOKUP($Y4814, NFLGames!$H$11:$K$555,2,FALSE)</f>
        <v>2020</v>
      </c>
      <c r="AA4814">
        <f>VLOOKUP($Y4814, NFLGames!$H$11:$K$555,3,FALSE)</f>
        <v>13</v>
      </c>
      <c r="AB4814" s="6">
        <f>IF(A4815=0, 0, AH4815-tbl_pbp[[#This Row],[Saints Win %]])</f>
        <v>0.25700000000000001</v>
      </c>
      <c r="AE4814">
        <f>ABS(tbl_pbp[[#This Row],[play.homeScore]]-tbl_pbp[[#This Row],[play.awayScore]])</f>
        <v>5</v>
      </c>
      <c r="AF4814">
        <f>IF(tbl_pbp[[#This Row],[Play Saints Win % Increase]]&gt;=$AF$4,1,0)</f>
        <v>1</v>
      </c>
      <c r="AG4814" t="str">
        <f>VLOOKUP(tbl_pbp[[#This Row],[gameId]], games!$B$2:$T$40, 9, FALSE)</f>
        <v>new-orleans-saints</v>
      </c>
      <c r="AH4814" s="5">
        <f>IF(tbl_pbp[[#This Row],[AwayTeam]] &lt;&gt; "new-orleans-saints", tbl_pbp[[#This Row],[homeWinPercentage]], 1-tbl_pbp[[#This Row],[homeWinPercentage]])</f>
        <v>0.65700000000000003</v>
      </c>
      <c r="AI4814" s="13">
        <f>tbl_pbp[[#This Row],[Kamara]]*tbl_pbp[[#This Row],[Impactful Play]]</f>
        <v>0</v>
      </c>
      <c r="AJ4814" s="13">
        <f>tbl_pbp[[#This Row],[Thomas]]*tbl_pbp[[#This Row],[Impactful Play]]</f>
        <v>0</v>
      </c>
      <c r="AK4814" s="13" t="str">
        <f>VLOOKUP(tbl_pbp[[#This Row],[Play Saints Win % Increase]], tbl_impact[],3,TRUE)</f>
        <v>Ambrosial (20% +)</v>
      </c>
    </row>
    <row r="4815" spans="1:37">
      <c r="A4815" s="1">
        <v>175</v>
      </c>
      <c r="B4815" s="5">
        <v>8.5999999999999993E-2</v>
      </c>
      <c r="C4815" t="s">
        <v>6601</v>
      </c>
      <c r="D4815">
        <v>0</v>
      </c>
      <c r="E4815">
        <v>0</v>
      </c>
      <c r="F4815">
        <v>4</v>
      </c>
      <c r="G4815">
        <v>16</v>
      </c>
      <c r="H4815">
        <v>21</v>
      </c>
      <c r="I4815">
        <v>10</v>
      </c>
      <c r="J4815">
        <v>80</v>
      </c>
      <c r="K4815" t="s">
        <v>29</v>
      </c>
      <c r="L4815">
        <v>1</v>
      </c>
      <c r="M4815">
        <v>80</v>
      </c>
      <c r="N4815" t="s">
        <v>6602</v>
      </c>
      <c r="O4815" t="s">
        <v>354</v>
      </c>
      <c r="P4815" t="s">
        <v>45</v>
      </c>
      <c r="Q4815" t="s">
        <v>46</v>
      </c>
      <c r="R4815" t="s">
        <v>47</v>
      </c>
      <c r="S4815" t="s">
        <v>33</v>
      </c>
      <c r="T4815" t="s">
        <v>165</v>
      </c>
      <c r="U4815" t="s">
        <v>571</v>
      </c>
      <c r="V4815" t="s">
        <v>6141</v>
      </c>
      <c r="X4815" t="str">
        <f>VLOOKUP(pbp!V2048, games!$B$2:$R$40, 3, FALSE)</f>
        <v>2019-11-29T01:20Z</v>
      </c>
      <c r="Y4815">
        <f>VLOOKUP(1*V4815,NFLGames!$H$11:$H$555,1,FALSE)</f>
        <v>401220307</v>
      </c>
      <c r="Z4815">
        <f>VLOOKUP($Y4815, NFLGames!$H$11:$K$555,2,FALSE)</f>
        <v>2020</v>
      </c>
      <c r="AA4815">
        <f>VLOOKUP($Y4815, NFLGames!$H$11:$K$555,3,FALSE)</f>
        <v>13</v>
      </c>
      <c r="AB4815" s="6">
        <f>IF(A4816=0, 0, AH4816-tbl_pbp[[#This Row],[Saints Win %]])</f>
        <v>1.2000000000000011E-2</v>
      </c>
      <c r="AE4815">
        <f>ABS(tbl_pbp[[#This Row],[play.homeScore]]-tbl_pbp[[#This Row],[play.awayScore]])</f>
        <v>5</v>
      </c>
      <c r="AF4815">
        <f>IF(tbl_pbp[[#This Row],[Play Saints Win % Increase]]&gt;=$AF$4,1,0)</f>
        <v>0</v>
      </c>
      <c r="AG4815" t="str">
        <f>VLOOKUP(tbl_pbp[[#This Row],[gameId]], games!$B$2:$T$40, 9, FALSE)</f>
        <v>new-orleans-saints</v>
      </c>
      <c r="AH4815" s="5">
        <f>IF(tbl_pbp[[#This Row],[AwayTeam]] &lt;&gt; "new-orleans-saints", tbl_pbp[[#This Row],[homeWinPercentage]], 1-tbl_pbp[[#This Row],[homeWinPercentage]])</f>
        <v>0.91400000000000003</v>
      </c>
      <c r="AI4815" s="13">
        <f>tbl_pbp[[#This Row],[Kamara]]*tbl_pbp[[#This Row],[Impactful Play]]</f>
        <v>0</v>
      </c>
      <c r="AJ4815" s="13">
        <f>tbl_pbp[[#This Row],[Thomas]]*tbl_pbp[[#This Row],[Impactful Play]]</f>
        <v>0</v>
      </c>
      <c r="AK4815" s="13" t="str">
        <f>VLOOKUP(tbl_pbp[[#This Row],[Play Saints Win % Increase]], tbl_impact[],3,TRUE)</f>
        <v>Scented (0 to +5%)</v>
      </c>
    </row>
    <row r="4816" spans="1:37">
      <c r="A4816" s="1">
        <v>176</v>
      </c>
      <c r="B4816" s="5">
        <v>7.3999999999999996E-2</v>
      </c>
      <c r="C4816" t="s">
        <v>6603</v>
      </c>
      <c r="D4816">
        <v>0</v>
      </c>
      <c r="E4816">
        <v>0</v>
      </c>
      <c r="F4816">
        <v>4</v>
      </c>
      <c r="G4816">
        <v>16</v>
      </c>
      <c r="H4816">
        <v>21</v>
      </c>
      <c r="I4816">
        <v>7</v>
      </c>
      <c r="J4816">
        <v>77</v>
      </c>
      <c r="K4816" t="s">
        <v>29</v>
      </c>
      <c r="L4816">
        <v>2</v>
      </c>
      <c r="M4816">
        <v>77</v>
      </c>
      <c r="N4816" t="s">
        <v>6604</v>
      </c>
      <c r="O4816" t="s">
        <v>354</v>
      </c>
      <c r="P4816" t="s">
        <v>124</v>
      </c>
      <c r="Q4816" t="s">
        <v>125</v>
      </c>
      <c r="R4816" t="s">
        <v>126</v>
      </c>
      <c r="V4816" t="s">
        <v>6141</v>
      </c>
      <c r="X4816" t="str">
        <f>VLOOKUP(pbp!V2049, games!$B$2:$R$40, 3, FALSE)</f>
        <v>2019-11-29T01:20Z</v>
      </c>
      <c r="Y4816">
        <f>VLOOKUP(1*V4816,NFLGames!$H$11:$H$555,1,FALSE)</f>
        <v>401220307</v>
      </c>
      <c r="Z4816">
        <f>VLOOKUP($Y4816, NFLGames!$H$11:$K$555,2,FALSE)</f>
        <v>2020</v>
      </c>
      <c r="AA4816">
        <f>VLOOKUP($Y4816, NFLGames!$H$11:$K$555,3,FALSE)</f>
        <v>13</v>
      </c>
      <c r="AB4816" s="6">
        <f>IF(A4817=0, 0, AH4817-tbl_pbp[[#This Row],[Saints Win %]])</f>
        <v>-2.200000000000002E-2</v>
      </c>
      <c r="AE4816">
        <f>ABS(tbl_pbp[[#This Row],[play.homeScore]]-tbl_pbp[[#This Row],[play.awayScore]])</f>
        <v>5</v>
      </c>
      <c r="AF4816">
        <f>IF(tbl_pbp[[#This Row],[Play Saints Win % Increase]]&gt;=$AF$4,1,0)</f>
        <v>0</v>
      </c>
      <c r="AG4816" t="str">
        <f>VLOOKUP(tbl_pbp[[#This Row],[gameId]], games!$B$2:$T$40, 9, FALSE)</f>
        <v>new-orleans-saints</v>
      </c>
      <c r="AH4816" s="5">
        <f>IF(tbl_pbp[[#This Row],[AwayTeam]] &lt;&gt; "new-orleans-saints", tbl_pbp[[#This Row],[homeWinPercentage]], 1-tbl_pbp[[#This Row],[homeWinPercentage]])</f>
        <v>0.92600000000000005</v>
      </c>
      <c r="AI4816" s="13">
        <f>tbl_pbp[[#This Row],[Kamara]]*tbl_pbp[[#This Row],[Impactful Play]]</f>
        <v>0</v>
      </c>
      <c r="AJ4816" s="13">
        <f>tbl_pbp[[#This Row],[Thomas]]*tbl_pbp[[#This Row],[Impactful Play]]</f>
        <v>0</v>
      </c>
      <c r="AK4816" s="13" t="str">
        <f>VLOOKUP(tbl_pbp[[#This Row],[Play Saints Win % Increase]], tbl_impact[],3,TRUE)</f>
        <v>Bad (0 to -5%)</v>
      </c>
    </row>
    <row r="4817" spans="1:37">
      <c r="A4817" s="1">
        <v>177</v>
      </c>
      <c r="B4817" s="5">
        <v>9.6000000000000002E-2</v>
      </c>
      <c r="C4817" t="s">
        <v>6605</v>
      </c>
      <c r="D4817">
        <v>0</v>
      </c>
      <c r="E4817">
        <v>0</v>
      </c>
      <c r="F4817">
        <v>4</v>
      </c>
      <c r="G4817">
        <v>16</v>
      </c>
      <c r="H4817">
        <v>21</v>
      </c>
      <c r="I4817">
        <v>7</v>
      </c>
      <c r="J4817">
        <v>75</v>
      </c>
      <c r="K4817" t="s">
        <v>29</v>
      </c>
      <c r="L4817">
        <v>2</v>
      </c>
      <c r="M4817">
        <v>77</v>
      </c>
      <c r="N4817" t="s">
        <v>6606</v>
      </c>
      <c r="O4817" t="s">
        <v>354</v>
      </c>
      <c r="P4817" t="s">
        <v>45</v>
      </c>
      <c r="Q4817" t="s">
        <v>46</v>
      </c>
      <c r="R4817" t="s">
        <v>47</v>
      </c>
      <c r="S4817" t="s">
        <v>220</v>
      </c>
      <c r="T4817" t="s">
        <v>34</v>
      </c>
      <c r="U4817" t="s">
        <v>2706</v>
      </c>
      <c r="V4817" t="s">
        <v>6141</v>
      </c>
      <c r="X4817" t="str">
        <f>VLOOKUP(pbp!V2050, games!$B$2:$R$40, 3, FALSE)</f>
        <v>2019-11-29T01:20Z</v>
      </c>
      <c r="Y4817">
        <f>VLOOKUP(1*V4817,NFLGames!$H$11:$H$555,1,FALSE)</f>
        <v>401220307</v>
      </c>
      <c r="Z4817">
        <f>VLOOKUP($Y4817, NFLGames!$H$11:$K$555,2,FALSE)</f>
        <v>2020</v>
      </c>
      <c r="AA4817">
        <f>VLOOKUP($Y4817, NFLGames!$H$11:$K$555,3,FALSE)</f>
        <v>13</v>
      </c>
      <c r="AB4817" s="6">
        <f>IF(A4818=0, 0, AH4818-tbl_pbp[[#This Row],[Saints Win %]])</f>
        <v>-1.4000000000000012E-2</v>
      </c>
      <c r="AE4817">
        <f>ABS(tbl_pbp[[#This Row],[play.homeScore]]-tbl_pbp[[#This Row],[play.awayScore]])</f>
        <v>5</v>
      </c>
      <c r="AF4817">
        <f>IF(tbl_pbp[[#This Row],[Play Saints Win % Increase]]&gt;=$AF$4,1,0)</f>
        <v>0</v>
      </c>
      <c r="AG4817" t="str">
        <f>VLOOKUP(tbl_pbp[[#This Row],[gameId]], games!$B$2:$T$40, 9, FALSE)</f>
        <v>new-orleans-saints</v>
      </c>
      <c r="AH4817" s="5">
        <f>IF(tbl_pbp[[#This Row],[AwayTeam]] &lt;&gt; "new-orleans-saints", tbl_pbp[[#This Row],[homeWinPercentage]], 1-tbl_pbp[[#This Row],[homeWinPercentage]])</f>
        <v>0.90400000000000003</v>
      </c>
      <c r="AI4817" s="13">
        <f>tbl_pbp[[#This Row],[Kamara]]*tbl_pbp[[#This Row],[Impactful Play]]</f>
        <v>0</v>
      </c>
      <c r="AJ4817" s="13">
        <f>tbl_pbp[[#This Row],[Thomas]]*tbl_pbp[[#This Row],[Impactful Play]]</f>
        <v>0</v>
      </c>
      <c r="AK4817" s="13" t="str">
        <f>VLOOKUP(tbl_pbp[[#This Row],[Play Saints Win % Increase]], tbl_impact[],3,TRUE)</f>
        <v>Bad (0 to -5%)</v>
      </c>
    </row>
    <row r="4818" spans="1:37">
      <c r="A4818" s="1">
        <v>178</v>
      </c>
      <c r="B4818" s="5">
        <v>0.11</v>
      </c>
      <c r="C4818" t="s">
        <v>6607</v>
      </c>
      <c r="D4818">
        <v>0</v>
      </c>
      <c r="E4818">
        <v>0</v>
      </c>
      <c r="F4818">
        <v>4</v>
      </c>
      <c r="G4818">
        <v>16</v>
      </c>
      <c r="H4818">
        <v>21</v>
      </c>
      <c r="I4818">
        <v>8</v>
      </c>
      <c r="J4818">
        <v>78</v>
      </c>
      <c r="K4818" t="s">
        <v>29</v>
      </c>
      <c r="L4818">
        <v>3</v>
      </c>
      <c r="M4818">
        <v>78</v>
      </c>
      <c r="N4818" t="s">
        <v>6608</v>
      </c>
      <c r="O4818" t="s">
        <v>6242</v>
      </c>
      <c r="P4818" t="s">
        <v>45</v>
      </c>
      <c r="Q4818" t="s">
        <v>46</v>
      </c>
      <c r="R4818" t="s">
        <v>47</v>
      </c>
      <c r="S4818" t="s">
        <v>92</v>
      </c>
      <c r="T4818" t="s">
        <v>1257</v>
      </c>
      <c r="U4818" t="s">
        <v>5392</v>
      </c>
      <c r="V4818" t="s">
        <v>6141</v>
      </c>
      <c r="X4818" t="str">
        <f>VLOOKUP(pbp!V2051, games!$B$2:$R$40, 3, FALSE)</f>
        <v>2019-11-29T01:20Z</v>
      </c>
      <c r="Y4818">
        <f>VLOOKUP(1*V4818,NFLGames!$H$11:$H$555,1,FALSE)</f>
        <v>401220307</v>
      </c>
      <c r="Z4818">
        <f>VLOOKUP($Y4818, NFLGames!$H$11:$K$555,2,FALSE)</f>
        <v>2020</v>
      </c>
      <c r="AA4818">
        <f>VLOOKUP($Y4818, NFLGames!$H$11:$K$555,3,FALSE)</f>
        <v>13</v>
      </c>
      <c r="AB4818" s="6">
        <f>IF(A4819=0, 0, AH4819-tbl_pbp[[#This Row],[Saints Win %]])</f>
        <v>5.1000000000000045E-2</v>
      </c>
      <c r="AE4818">
        <f>ABS(tbl_pbp[[#This Row],[play.homeScore]]-tbl_pbp[[#This Row],[play.awayScore]])</f>
        <v>5</v>
      </c>
      <c r="AF4818">
        <f>IF(tbl_pbp[[#This Row],[Play Saints Win % Increase]]&gt;=$AF$4,1,0)</f>
        <v>0</v>
      </c>
      <c r="AG4818" t="str">
        <f>VLOOKUP(tbl_pbp[[#This Row],[gameId]], games!$B$2:$T$40, 9, FALSE)</f>
        <v>new-orleans-saints</v>
      </c>
      <c r="AH4818" s="5">
        <f>IF(tbl_pbp[[#This Row],[AwayTeam]] &lt;&gt; "new-orleans-saints", tbl_pbp[[#This Row],[homeWinPercentage]], 1-tbl_pbp[[#This Row],[homeWinPercentage]])</f>
        <v>0.89</v>
      </c>
      <c r="AI4818" s="13">
        <f>tbl_pbp[[#This Row],[Kamara]]*tbl_pbp[[#This Row],[Impactful Play]]</f>
        <v>0</v>
      </c>
      <c r="AJ4818" s="13">
        <f>tbl_pbp[[#This Row],[Thomas]]*tbl_pbp[[#This Row],[Impactful Play]]</f>
        <v>0</v>
      </c>
      <c r="AK4818" s="13" t="str">
        <f>VLOOKUP(tbl_pbp[[#This Row],[Play Saints Win % Increase]], tbl_impact[],3,TRUE)</f>
        <v>Perfumed (5 to + 10%)</v>
      </c>
    </row>
    <row r="4819" spans="1:37">
      <c r="A4819" s="1">
        <v>179</v>
      </c>
      <c r="B4819" s="5">
        <v>5.8999999999999997E-2</v>
      </c>
      <c r="C4819" t="s">
        <v>6609</v>
      </c>
      <c r="D4819">
        <v>0</v>
      </c>
      <c r="E4819">
        <v>0</v>
      </c>
      <c r="F4819">
        <v>4</v>
      </c>
      <c r="G4819">
        <v>16</v>
      </c>
      <c r="H4819">
        <v>21</v>
      </c>
      <c r="I4819">
        <v>4</v>
      </c>
      <c r="J4819">
        <v>74</v>
      </c>
      <c r="K4819" t="s">
        <v>29</v>
      </c>
      <c r="L4819">
        <v>4</v>
      </c>
      <c r="M4819">
        <v>74</v>
      </c>
      <c r="N4819" t="s">
        <v>6610</v>
      </c>
      <c r="O4819" t="s">
        <v>437</v>
      </c>
      <c r="P4819" t="s">
        <v>124</v>
      </c>
      <c r="Q4819" t="s">
        <v>125</v>
      </c>
      <c r="R4819" t="s">
        <v>126</v>
      </c>
      <c r="V4819" t="s">
        <v>6141</v>
      </c>
      <c r="X4819" t="str">
        <f>VLOOKUP(pbp!V2052, games!$B$2:$R$40, 3, FALSE)</f>
        <v>2019-11-29T01:20Z</v>
      </c>
      <c r="Y4819">
        <f>VLOOKUP(1*V4819,NFLGames!$H$11:$H$555,1,FALSE)</f>
        <v>401220307</v>
      </c>
      <c r="Z4819">
        <f>VLOOKUP($Y4819, NFLGames!$H$11:$K$555,2,FALSE)</f>
        <v>2020</v>
      </c>
      <c r="AA4819">
        <f>VLOOKUP($Y4819, NFLGames!$H$11:$K$555,3,FALSE)</f>
        <v>13</v>
      </c>
      <c r="AB4819" s="6">
        <f>IF(A4820=0, 0, AH4820-tbl_pbp[[#This Row],[Saints Win %]])</f>
        <v>2.9999999999999916E-2</v>
      </c>
      <c r="AE4819">
        <f>ABS(tbl_pbp[[#This Row],[play.homeScore]]-tbl_pbp[[#This Row],[play.awayScore]])</f>
        <v>5</v>
      </c>
      <c r="AF4819">
        <f>IF(tbl_pbp[[#This Row],[Play Saints Win % Increase]]&gt;=$AF$4,1,0)</f>
        <v>0</v>
      </c>
      <c r="AG4819" t="str">
        <f>VLOOKUP(tbl_pbp[[#This Row],[gameId]], games!$B$2:$T$40, 9, FALSE)</f>
        <v>new-orleans-saints</v>
      </c>
      <c r="AH4819" s="5">
        <f>IF(tbl_pbp[[#This Row],[AwayTeam]] &lt;&gt; "new-orleans-saints", tbl_pbp[[#This Row],[homeWinPercentage]], 1-tbl_pbp[[#This Row],[homeWinPercentage]])</f>
        <v>0.94100000000000006</v>
      </c>
      <c r="AI4819" s="13">
        <f>tbl_pbp[[#This Row],[Kamara]]*tbl_pbp[[#This Row],[Impactful Play]]</f>
        <v>0</v>
      </c>
      <c r="AJ4819" s="13">
        <f>tbl_pbp[[#This Row],[Thomas]]*tbl_pbp[[#This Row],[Impactful Play]]</f>
        <v>0</v>
      </c>
      <c r="AK4819" s="13" t="str">
        <f>VLOOKUP(tbl_pbp[[#This Row],[Play Saints Win % Increase]], tbl_impact[],3,TRUE)</f>
        <v>Scented (0 to +5%)</v>
      </c>
    </row>
    <row r="4820" spans="1:37">
      <c r="A4820" s="1">
        <v>180</v>
      </c>
      <c r="B4820" s="5">
        <v>2.9000000000000001E-2</v>
      </c>
      <c r="C4820" t="s">
        <v>6611</v>
      </c>
      <c r="D4820">
        <v>0</v>
      </c>
      <c r="E4820">
        <v>0</v>
      </c>
      <c r="F4820">
        <v>4</v>
      </c>
      <c r="G4820">
        <v>16</v>
      </c>
      <c r="H4820">
        <v>21</v>
      </c>
      <c r="I4820">
        <v>4</v>
      </c>
      <c r="J4820">
        <v>74</v>
      </c>
      <c r="K4820" t="s">
        <v>29</v>
      </c>
      <c r="L4820">
        <v>4</v>
      </c>
      <c r="M4820">
        <v>74</v>
      </c>
      <c r="N4820" t="s">
        <v>6612</v>
      </c>
      <c r="O4820" t="s">
        <v>360</v>
      </c>
      <c r="P4820" t="s">
        <v>66</v>
      </c>
      <c r="Q4820" t="s">
        <v>67</v>
      </c>
      <c r="R4820" t="s">
        <v>68</v>
      </c>
      <c r="S4820" t="s">
        <v>69</v>
      </c>
      <c r="T4820" t="s">
        <v>221</v>
      </c>
      <c r="U4820" t="s">
        <v>6613</v>
      </c>
      <c r="V4820" t="s">
        <v>6141</v>
      </c>
      <c r="X4820" t="str">
        <f>VLOOKUP(pbp!V2053, games!$B$2:$R$40, 3, FALSE)</f>
        <v>2019-11-29T01:20Z</v>
      </c>
      <c r="Y4820">
        <f>VLOOKUP(1*V4820,NFLGames!$H$11:$H$555,1,FALSE)</f>
        <v>401220307</v>
      </c>
      <c r="Z4820">
        <f>VLOOKUP($Y4820, NFLGames!$H$11:$K$555,2,FALSE)</f>
        <v>2020</v>
      </c>
      <c r="AA4820">
        <f>VLOOKUP($Y4820, NFLGames!$H$11:$K$555,3,FALSE)</f>
        <v>13</v>
      </c>
      <c r="AB4820" s="6">
        <f>IF(A4821=0, 0, AH4821-tbl_pbp[[#This Row],[Saints Win %]])</f>
        <v>1.9000000000000017E-2</v>
      </c>
      <c r="AE4820">
        <f>ABS(tbl_pbp[[#This Row],[play.homeScore]]-tbl_pbp[[#This Row],[play.awayScore]])</f>
        <v>5</v>
      </c>
      <c r="AF4820">
        <f>IF(tbl_pbp[[#This Row],[Play Saints Win % Increase]]&gt;=$AF$4,1,0)</f>
        <v>0</v>
      </c>
      <c r="AG4820" t="str">
        <f>VLOOKUP(tbl_pbp[[#This Row],[gameId]], games!$B$2:$T$40, 9, FALSE)</f>
        <v>new-orleans-saints</v>
      </c>
      <c r="AH4820" s="5">
        <f>IF(tbl_pbp[[#This Row],[AwayTeam]] &lt;&gt; "new-orleans-saints", tbl_pbp[[#This Row],[homeWinPercentage]], 1-tbl_pbp[[#This Row],[homeWinPercentage]])</f>
        <v>0.97099999999999997</v>
      </c>
      <c r="AI4820" s="13">
        <f>tbl_pbp[[#This Row],[Kamara]]*tbl_pbp[[#This Row],[Impactful Play]]</f>
        <v>0</v>
      </c>
      <c r="AJ4820" s="13">
        <f>tbl_pbp[[#This Row],[Thomas]]*tbl_pbp[[#This Row],[Impactful Play]]</f>
        <v>0</v>
      </c>
      <c r="AK4820" s="13" t="str">
        <f>VLOOKUP(tbl_pbp[[#This Row],[Play Saints Win % Increase]], tbl_impact[],3,TRUE)</f>
        <v>Scented (0 to +5%)</v>
      </c>
    </row>
    <row r="4821" spans="1:37">
      <c r="A4821" s="1">
        <v>181</v>
      </c>
      <c r="B4821" s="5">
        <v>0.01</v>
      </c>
      <c r="C4821" t="s">
        <v>6614</v>
      </c>
      <c r="D4821">
        <v>0</v>
      </c>
      <c r="E4821">
        <v>0</v>
      </c>
      <c r="F4821">
        <v>4</v>
      </c>
      <c r="G4821">
        <v>16</v>
      </c>
      <c r="H4821">
        <v>21</v>
      </c>
      <c r="I4821">
        <v>10</v>
      </c>
      <c r="J4821">
        <v>39</v>
      </c>
      <c r="K4821" t="s">
        <v>5211</v>
      </c>
      <c r="L4821">
        <v>1</v>
      </c>
      <c r="M4821">
        <v>61</v>
      </c>
      <c r="N4821" t="s">
        <v>6615</v>
      </c>
      <c r="O4821" t="s">
        <v>1470</v>
      </c>
      <c r="P4821" t="s">
        <v>22</v>
      </c>
      <c r="Q4821" t="s">
        <v>37</v>
      </c>
      <c r="S4821" t="s">
        <v>33</v>
      </c>
      <c r="T4821" t="s">
        <v>5686</v>
      </c>
      <c r="U4821" t="s">
        <v>5687</v>
      </c>
      <c r="V4821" t="s">
        <v>6141</v>
      </c>
      <c r="X4821" t="str">
        <f>VLOOKUP(pbp!V2054, games!$B$2:$R$40, 3, FALSE)</f>
        <v>2019-11-29T01:20Z</v>
      </c>
      <c r="Y4821">
        <f>VLOOKUP(1*V4821,NFLGames!$H$11:$H$555,1,FALSE)</f>
        <v>401220307</v>
      </c>
      <c r="Z4821">
        <f>VLOOKUP($Y4821, NFLGames!$H$11:$K$555,2,FALSE)</f>
        <v>2020</v>
      </c>
      <c r="AA4821">
        <f>VLOOKUP($Y4821, NFLGames!$H$11:$K$555,3,FALSE)</f>
        <v>13</v>
      </c>
      <c r="AB4821" s="6">
        <f>IF(A4822=0, 0, AH4822-tbl_pbp[[#This Row],[Saints Win %]])</f>
        <v>-2.7000000000000024E-2</v>
      </c>
      <c r="AE4821">
        <f>ABS(tbl_pbp[[#This Row],[play.homeScore]]-tbl_pbp[[#This Row],[play.awayScore]])</f>
        <v>5</v>
      </c>
      <c r="AF4821">
        <f>IF(tbl_pbp[[#This Row],[Play Saints Win % Increase]]&gt;=$AF$4,1,0)</f>
        <v>0</v>
      </c>
      <c r="AG4821" t="str">
        <f>VLOOKUP(tbl_pbp[[#This Row],[gameId]], games!$B$2:$T$40, 9, FALSE)</f>
        <v>new-orleans-saints</v>
      </c>
      <c r="AH4821" s="5">
        <f>IF(tbl_pbp[[#This Row],[AwayTeam]] &lt;&gt; "new-orleans-saints", tbl_pbp[[#This Row],[homeWinPercentage]], 1-tbl_pbp[[#This Row],[homeWinPercentage]])</f>
        <v>0.99</v>
      </c>
      <c r="AI4821" s="13">
        <f>tbl_pbp[[#This Row],[Kamara]]*tbl_pbp[[#This Row],[Impactful Play]]</f>
        <v>0</v>
      </c>
      <c r="AJ4821" s="13">
        <f>tbl_pbp[[#This Row],[Thomas]]*tbl_pbp[[#This Row],[Impactful Play]]</f>
        <v>0</v>
      </c>
      <c r="AK4821" s="13" t="str">
        <f>VLOOKUP(tbl_pbp[[#This Row],[Play Saints Win % Increase]], tbl_impact[],3,TRUE)</f>
        <v>Bad (0 to -5%)</v>
      </c>
    </row>
    <row r="4822" spans="1:37">
      <c r="A4822" s="1">
        <v>182</v>
      </c>
      <c r="B4822" s="5">
        <v>3.6999999999999998E-2</v>
      </c>
      <c r="C4822" t="s">
        <v>6616</v>
      </c>
      <c r="D4822">
        <v>0</v>
      </c>
      <c r="E4822">
        <v>0</v>
      </c>
      <c r="F4822">
        <v>4</v>
      </c>
      <c r="G4822">
        <v>16</v>
      </c>
      <c r="H4822">
        <v>21</v>
      </c>
      <c r="I4822">
        <v>10</v>
      </c>
      <c r="J4822">
        <v>39</v>
      </c>
      <c r="K4822" t="s">
        <v>5211</v>
      </c>
      <c r="L4822">
        <v>2</v>
      </c>
      <c r="M4822">
        <v>61</v>
      </c>
      <c r="N4822" t="s">
        <v>6617</v>
      </c>
      <c r="O4822" t="s">
        <v>860</v>
      </c>
      <c r="P4822" t="s">
        <v>30</v>
      </c>
      <c r="Q4822" t="s">
        <v>31</v>
      </c>
      <c r="R4822" t="s">
        <v>32</v>
      </c>
      <c r="S4822" t="s">
        <v>120</v>
      </c>
      <c r="T4822" t="s">
        <v>5686</v>
      </c>
      <c r="U4822" t="s">
        <v>6302</v>
      </c>
      <c r="V4822" t="s">
        <v>6141</v>
      </c>
      <c r="X4822" t="str">
        <f>VLOOKUP(pbp!V2055, games!$B$2:$R$40, 3, FALSE)</f>
        <v>2019-11-29T01:20Z</v>
      </c>
      <c r="Y4822">
        <f>VLOOKUP(1*V4822,NFLGames!$H$11:$H$555,1,FALSE)</f>
        <v>401220307</v>
      </c>
      <c r="Z4822">
        <f>VLOOKUP($Y4822, NFLGames!$H$11:$K$555,2,FALSE)</f>
        <v>2020</v>
      </c>
      <c r="AA4822">
        <f>VLOOKUP($Y4822, NFLGames!$H$11:$K$555,3,FALSE)</f>
        <v>13</v>
      </c>
      <c r="AB4822" s="6">
        <f>IF(A4823=0, 0, AH4823-tbl_pbp[[#This Row],[Saints Win %]])</f>
        <v>3.7000000000000033E-2</v>
      </c>
      <c r="AE4822">
        <f>ABS(tbl_pbp[[#This Row],[play.homeScore]]-tbl_pbp[[#This Row],[play.awayScore]])</f>
        <v>5</v>
      </c>
      <c r="AF4822">
        <f>IF(tbl_pbp[[#This Row],[Play Saints Win % Increase]]&gt;=$AF$4,1,0)</f>
        <v>0</v>
      </c>
      <c r="AG4822" t="str">
        <f>VLOOKUP(tbl_pbp[[#This Row],[gameId]], games!$B$2:$T$40, 9, FALSE)</f>
        <v>new-orleans-saints</v>
      </c>
      <c r="AH4822" s="5">
        <f>IF(tbl_pbp[[#This Row],[AwayTeam]] &lt;&gt; "new-orleans-saints", tbl_pbp[[#This Row],[homeWinPercentage]], 1-tbl_pbp[[#This Row],[homeWinPercentage]])</f>
        <v>0.96299999999999997</v>
      </c>
      <c r="AI4822" s="13">
        <f>tbl_pbp[[#This Row],[Kamara]]*tbl_pbp[[#This Row],[Impactful Play]]</f>
        <v>0</v>
      </c>
      <c r="AJ4822" s="13">
        <f>tbl_pbp[[#This Row],[Thomas]]*tbl_pbp[[#This Row],[Impactful Play]]</f>
        <v>0</v>
      </c>
      <c r="AK4822" s="13" t="str">
        <f>VLOOKUP(tbl_pbp[[#This Row],[Play Saints Win % Increase]], tbl_impact[],3,TRUE)</f>
        <v>Scented (0 to +5%)</v>
      </c>
    </row>
    <row r="4823" spans="1:37">
      <c r="A4823" s="1">
        <v>183</v>
      </c>
      <c r="B4823" s="5">
        <v>0</v>
      </c>
      <c r="C4823" t="s">
        <v>6618</v>
      </c>
      <c r="D4823">
        <v>0</v>
      </c>
      <c r="E4823">
        <v>0</v>
      </c>
      <c r="F4823">
        <v>4</v>
      </c>
      <c r="G4823">
        <v>16</v>
      </c>
      <c r="H4823">
        <v>21</v>
      </c>
      <c r="I4823">
        <v>10</v>
      </c>
      <c r="J4823">
        <v>61</v>
      </c>
      <c r="K4823" t="s">
        <v>5211</v>
      </c>
      <c r="L4823">
        <v>1</v>
      </c>
      <c r="M4823">
        <v>39</v>
      </c>
      <c r="N4823" t="s">
        <v>6619</v>
      </c>
      <c r="O4823" t="s">
        <v>143</v>
      </c>
      <c r="P4823" t="s">
        <v>22</v>
      </c>
      <c r="Q4823" t="s">
        <v>37</v>
      </c>
      <c r="S4823" t="s">
        <v>33</v>
      </c>
      <c r="T4823" t="s">
        <v>463</v>
      </c>
      <c r="U4823" t="s">
        <v>596</v>
      </c>
      <c r="V4823" t="s">
        <v>6141</v>
      </c>
      <c r="X4823" t="str">
        <f>VLOOKUP(pbp!V2056, games!$B$2:$R$40, 3, FALSE)</f>
        <v>2019-11-29T01:20Z</v>
      </c>
      <c r="Y4823">
        <f>VLOOKUP(1*V4823,NFLGames!$H$11:$H$555,1,FALSE)</f>
        <v>401220307</v>
      </c>
      <c r="Z4823">
        <f>VLOOKUP($Y4823, NFLGames!$H$11:$K$555,2,FALSE)</f>
        <v>2020</v>
      </c>
      <c r="AA4823">
        <f>VLOOKUP($Y4823, NFLGames!$H$11:$K$555,3,FALSE)</f>
        <v>13</v>
      </c>
      <c r="AB4823" s="6">
        <f>IF(A4824=0, 0, AH4824-tbl_pbp[[#This Row],[Saints Win %]])</f>
        <v>0</v>
      </c>
      <c r="AE4823">
        <f>ABS(tbl_pbp[[#This Row],[play.homeScore]]-tbl_pbp[[#This Row],[play.awayScore]])</f>
        <v>5</v>
      </c>
      <c r="AF4823">
        <f>IF(tbl_pbp[[#This Row],[Play Saints Win % Increase]]&gt;=$AF$4,1,0)</f>
        <v>0</v>
      </c>
      <c r="AG4823" t="str">
        <f>VLOOKUP(tbl_pbp[[#This Row],[gameId]], games!$B$2:$T$40, 9, FALSE)</f>
        <v>new-orleans-saints</v>
      </c>
      <c r="AH4823" s="5">
        <f>IF(tbl_pbp[[#This Row],[AwayTeam]] &lt;&gt; "new-orleans-saints", tbl_pbp[[#This Row],[homeWinPercentage]], 1-tbl_pbp[[#This Row],[homeWinPercentage]])</f>
        <v>1</v>
      </c>
      <c r="AI4823" s="13">
        <f>tbl_pbp[[#This Row],[Kamara]]*tbl_pbp[[#This Row],[Impactful Play]]</f>
        <v>0</v>
      </c>
      <c r="AJ4823" s="13">
        <f>tbl_pbp[[#This Row],[Thomas]]*tbl_pbp[[#This Row],[Impactful Play]]</f>
        <v>0</v>
      </c>
      <c r="AK4823" s="13" t="str">
        <f>VLOOKUP(tbl_pbp[[#This Row],[Play Saints Win % Increase]], tbl_impact[],3,TRUE)</f>
        <v>Scented (0 to +5%)</v>
      </c>
    </row>
    <row r="4824" spans="1:37">
      <c r="A4824" s="1">
        <v>184</v>
      </c>
      <c r="B4824" s="5">
        <v>0</v>
      </c>
      <c r="C4824" t="s">
        <v>6620</v>
      </c>
      <c r="D4824">
        <v>0</v>
      </c>
      <c r="E4824">
        <v>0</v>
      </c>
      <c r="F4824">
        <v>4</v>
      </c>
      <c r="G4824">
        <v>16</v>
      </c>
      <c r="H4824">
        <v>21</v>
      </c>
      <c r="I4824">
        <v>0</v>
      </c>
      <c r="J4824">
        <v>61</v>
      </c>
      <c r="L4824">
        <v>0</v>
      </c>
      <c r="M4824">
        <v>0</v>
      </c>
      <c r="N4824" t="s">
        <v>364</v>
      </c>
      <c r="O4824" t="s">
        <v>143</v>
      </c>
      <c r="P4824" t="s">
        <v>365</v>
      </c>
      <c r="Q4824" t="s">
        <v>366</v>
      </c>
      <c r="R4824" t="s">
        <v>367</v>
      </c>
      <c r="V4824" t="s">
        <v>6141</v>
      </c>
      <c r="X4824" t="str">
        <f>VLOOKUP(pbp!V2057, games!$B$2:$R$40, 3, FALSE)</f>
        <v>2019-11-29T01:20Z</v>
      </c>
      <c r="Y4824">
        <f>VLOOKUP(1*V4824,NFLGames!$H$11:$H$555,1,FALSE)</f>
        <v>401220307</v>
      </c>
      <c r="Z4824">
        <f>VLOOKUP($Y4824, NFLGames!$H$11:$K$555,2,FALSE)</f>
        <v>2020</v>
      </c>
      <c r="AA4824">
        <f>VLOOKUP($Y4824, NFLGames!$H$11:$K$555,3,FALSE)</f>
        <v>13</v>
      </c>
      <c r="AB4824" s="6">
        <f>IF(A4825=0, 0, AH4825-tbl_pbp[[#This Row],[Saints Win %]])</f>
        <v>0</v>
      </c>
      <c r="AE4824">
        <f>ABS(tbl_pbp[[#This Row],[play.homeScore]]-tbl_pbp[[#This Row],[play.awayScore]])</f>
        <v>5</v>
      </c>
      <c r="AF4824">
        <f>IF(tbl_pbp[[#This Row],[Play Saints Win % Increase]]&gt;=$AF$4,1,0)</f>
        <v>0</v>
      </c>
      <c r="AG4824" t="str">
        <f>VLOOKUP(tbl_pbp[[#This Row],[gameId]], games!$B$2:$T$40, 9, FALSE)</f>
        <v>new-orleans-saints</v>
      </c>
      <c r="AH4824" s="5">
        <f>IF(tbl_pbp[[#This Row],[AwayTeam]] &lt;&gt; "new-orleans-saints", tbl_pbp[[#This Row],[homeWinPercentage]], 1-tbl_pbp[[#This Row],[homeWinPercentage]])</f>
        <v>1</v>
      </c>
      <c r="AI4824" s="13">
        <f>tbl_pbp[[#This Row],[Kamara]]*tbl_pbp[[#This Row],[Impactful Play]]</f>
        <v>0</v>
      </c>
      <c r="AJ4824" s="13">
        <f>tbl_pbp[[#This Row],[Thomas]]*tbl_pbp[[#This Row],[Impactful Play]]</f>
        <v>0</v>
      </c>
      <c r="AK4824" s="13" t="str">
        <f>VLOOKUP(tbl_pbp[[#This Row],[Play Saints Win % Increase]], tbl_impact[],3,TRUE)</f>
        <v>Scented (0 to +5%)</v>
      </c>
    </row>
    <row r="4825" spans="1:37">
      <c r="A4825" s="1">
        <v>0</v>
      </c>
      <c r="B4825" s="5">
        <v>0.20300000000000001</v>
      </c>
      <c r="C4825" t="s">
        <v>6621</v>
      </c>
      <c r="D4825">
        <v>0</v>
      </c>
      <c r="E4825">
        <v>0</v>
      </c>
      <c r="F4825">
        <v>1</v>
      </c>
      <c r="G4825">
        <v>0</v>
      </c>
      <c r="H4825">
        <v>0</v>
      </c>
      <c r="I4825">
        <v>0</v>
      </c>
      <c r="J4825">
        <v>35</v>
      </c>
      <c r="K4825" t="s">
        <v>124</v>
      </c>
      <c r="L4825">
        <v>0</v>
      </c>
      <c r="M4825">
        <v>65</v>
      </c>
      <c r="N4825" t="s">
        <v>6622</v>
      </c>
      <c r="O4825" t="s">
        <v>24</v>
      </c>
      <c r="P4825" t="s">
        <v>25</v>
      </c>
      <c r="Q4825" t="s">
        <v>26</v>
      </c>
      <c r="R4825" t="s">
        <v>27</v>
      </c>
      <c r="V4825" t="s">
        <v>6623</v>
      </c>
      <c r="X4825" t="str">
        <f>VLOOKUP(pbp!V2058, games!$B$2:$R$40, 3, FALSE)</f>
        <v>2019-11-29T01:20Z</v>
      </c>
      <c r="Y4825">
        <f>VLOOKUP(1*V4825,NFLGames!$H$11:$H$555,1,FALSE)</f>
        <v>401220265</v>
      </c>
      <c r="Z4825">
        <f>VLOOKUP($Y4825, NFLGames!$H$11:$K$555,2,FALSE)</f>
        <v>2020</v>
      </c>
      <c r="AA4825">
        <f>VLOOKUP($Y4825, NFLGames!$H$11:$K$555,3,FALSE)</f>
        <v>14</v>
      </c>
      <c r="AB4825" s="6">
        <f>IF(A4826=0, 0, AH4826-tbl_pbp[[#This Row],[Saints Win %]])</f>
        <v>-3.7999999999999923E-2</v>
      </c>
      <c r="AE4825">
        <f>ABS(tbl_pbp[[#This Row],[play.homeScore]]-tbl_pbp[[#This Row],[play.awayScore]])</f>
        <v>0</v>
      </c>
      <c r="AF4825">
        <f>IF(tbl_pbp[[#This Row],[Play Saints Win % Increase]]&gt;=$AF$4,1,0)</f>
        <v>0</v>
      </c>
      <c r="AG4825" t="str">
        <f>VLOOKUP(tbl_pbp[[#This Row],[gameId]], games!$B$2:$T$40, 9, FALSE)</f>
        <v>new-orleans-saints</v>
      </c>
      <c r="AH4825" s="5">
        <f>IF(tbl_pbp[[#This Row],[AwayTeam]] &lt;&gt; "new-orleans-saints", tbl_pbp[[#This Row],[homeWinPercentage]], 1-tbl_pbp[[#This Row],[homeWinPercentage]])</f>
        <v>0.79699999999999993</v>
      </c>
      <c r="AI4825" s="13">
        <f>tbl_pbp[[#This Row],[Kamara]]*tbl_pbp[[#This Row],[Impactful Play]]</f>
        <v>0</v>
      </c>
      <c r="AJ4825" s="13">
        <f>tbl_pbp[[#This Row],[Thomas]]*tbl_pbp[[#This Row],[Impactful Play]]</f>
        <v>0</v>
      </c>
      <c r="AK4825" s="13" t="str">
        <f>VLOOKUP(tbl_pbp[[#This Row],[Play Saints Win % Increase]], tbl_impact[],3,TRUE)</f>
        <v>Bad (0 to -5%)</v>
      </c>
    </row>
    <row r="4826" spans="1:37">
      <c r="A4826" s="1">
        <v>1</v>
      </c>
      <c r="B4826" s="5">
        <v>0.24099999999999999</v>
      </c>
      <c r="C4826" t="s">
        <v>6624</v>
      </c>
      <c r="D4826">
        <v>0</v>
      </c>
      <c r="E4826">
        <v>0</v>
      </c>
      <c r="F4826">
        <v>1</v>
      </c>
      <c r="G4826">
        <v>0</v>
      </c>
      <c r="H4826">
        <v>0</v>
      </c>
      <c r="I4826">
        <v>10</v>
      </c>
      <c r="J4826">
        <v>68</v>
      </c>
      <c r="K4826" t="s">
        <v>29</v>
      </c>
      <c r="L4826">
        <v>1</v>
      </c>
      <c r="M4826">
        <v>68</v>
      </c>
      <c r="N4826" t="s">
        <v>6625</v>
      </c>
      <c r="O4826" t="s">
        <v>5484</v>
      </c>
      <c r="P4826" t="s">
        <v>30</v>
      </c>
      <c r="Q4826" t="s">
        <v>31</v>
      </c>
      <c r="R4826" t="s">
        <v>32</v>
      </c>
      <c r="S4826" t="s">
        <v>33</v>
      </c>
      <c r="T4826" t="s">
        <v>129</v>
      </c>
      <c r="U4826" t="s">
        <v>130</v>
      </c>
      <c r="V4826" t="s">
        <v>6623</v>
      </c>
      <c r="X4826" t="str">
        <f>VLOOKUP(pbp!V2059, games!$B$2:$R$40, 3, FALSE)</f>
        <v>2019-11-29T01:20Z</v>
      </c>
      <c r="Y4826">
        <f>VLOOKUP(1*V4826,NFLGames!$H$11:$H$555,1,FALSE)</f>
        <v>401220265</v>
      </c>
      <c r="Z4826">
        <f>VLOOKUP($Y4826, NFLGames!$H$11:$K$555,2,FALSE)</f>
        <v>2020</v>
      </c>
      <c r="AA4826">
        <f>VLOOKUP($Y4826, NFLGames!$H$11:$K$555,3,FALSE)</f>
        <v>14</v>
      </c>
      <c r="AB4826" s="6">
        <f>IF(A4827=0, 0, AH4827-tbl_pbp[[#This Row],[Saints Win %]])</f>
        <v>-6.5999999999999948E-2</v>
      </c>
      <c r="AE4826">
        <f>ABS(tbl_pbp[[#This Row],[play.homeScore]]-tbl_pbp[[#This Row],[play.awayScore]])</f>
        <v>0</v>
      </c>
      <c r="AF4826">
        <f>IF(tbl_pbp[[#This Row],[Play Saints Win % Increase]]&gt;=$AF$4,1,0)</f>
        <v>0</v>
      </c>
      <c r="AG4826" t="str">
        <f>VLOOKUP(tbl_pbp[[#This Row],[gameId]], games!$B$2:$T$40, 9, FALSE)</f>
        <v>new-orleans-saints</v>
      </c>
      <c r="AH4826" s="5">
        <f>IF(tbl_pbp[[#This Row],[AwayTeam]] &lt;&gt; "new-orleans-saints", tbl_pbp[[#This Row],[homeWinPercentage]], 1-tbl_pbp[[#This Row],[homeWinPercentage]])</f>
        <v>0.75900000000000001</v>
      </c>
      <c r="AI4826" s="13">
        <f>tbl_pbp[[#This Row],[Kamara]]*tbl_pbp[[#This Row],[Impactful Play]]</f>
        <v>0</v>
      </c>
      <c r="AJ4826" s="13">
        <f>tbl_pbp[[#This Row],[Thomas]]*tbl_pbp[[#This Row],[Impactful Play]]</f>
        <v>0</v>
      </c>
      <c r="AK4826" s="13" t="str">
        <f>VLOOKUP(tbl_pbp[[#This Row],[Play Saints Win % Increase]], tbl_impact[],3,TRUE)</f>
        <v>Smelly (worse than-5% -&gt; -10%)</v>
      </c>
    </row>
    <row r="4827" spans="1:37">
      <c r="A4827" s="1">
        <v>2</v>
      </c>
      <c r="B4827" s="5">
        <v>0.307</v>
      </c>
      <c r="C4827" t="s">
        <v>6626</v>
      </c>
      <c r="D4827">
        <v>0</v>
      </c>
      <c r="E4827">
        <v>0</v>
      </c>
      <c r="F4827">
        <v>1</v>
      </c>
      <c r="G4827">
        <v>0</v>
      </c>
      <c r="H4827">
        <v>0</v>
      </c>
      <c r="I4827">
        <v>16</v>
      </c>
      <c r="J4827">
        <v>74</v>
      </c>
      <c r="K4827" t="s">
        <v>29</v>
      </c>
      <c r="L4827">
        <v>2</v>
      </c>
      <c r="M4827">
        <v>74</v>
      </c>
      <c r="N4827" t="s">
        <v>6627</v>
      </c>
      <c r="O4827" t="s">
        <v>1020</v>
      </c>
      <c r="P4827" t="s">
        <v>45</v>
      </c>
      <c r="Q4827" t="s">
        <v>46</v>
      </c>
      <c r="R4827" t="s">
        <v>47</v>
      </c>
      <c r="S4827" t="s">
        <v>1538</v>
      </c>
      <c r="T4827" t="s">
        <v>221</v>
      </c>
      <c r="U4827" t="s">
        <v>6628</v>
      </c>
      <c r="V4827" t="s">
        <v>6623</v>
      </c>
      <c r="X4827" t="str">
        <f>VLOOKUP(pbp!V2060, games!$B$2:$R$40, 3, FALSE)</f>
        <v>2019-11-29T01:20Z</v>
      </c>
      <c r="Y4827">
        <f>VLOOKUP(1*V4827,NFLGames!$H$11:$H$555,1,FALSE)</f>
        <v>401220265</v>
      </c>
      <c r="Z4827">
        <f>VLOOKUP($Y4827, NFLGames!$H$11:$K$555,2,FALSE)</f>
        <v>2020</v>
      </c>
      <c r="AA4827">
        <f>VLOOKUP($Y4827, NFLGames!$H$11:$K$555,3,FALSE)</f>
        <v>14</v>
      </c>
      <c r="AB4827" s="6">
        <f>IF(A4828=0, 0, AH4828-tbl_pbp[[#This Row],[Saints Win %]])</f>
        <v>1.4999999999999902E-2</v>
      </c>
      <c r="AC4827">
        <v>1</v>
      </c>
      <c r="AE4827">
        <f>ABS(tbl_pbp[[#This Row],[play.homeScore]]-tbl_pbp[[#This Row],[play.awayScore]])</f>
        <v>0</v>
      </c>
      <c r="AF4827">
        <f>IF(tbl_pbp[[#This Row],[Play Saints Win % Increase]]&gt;=$AF$4,1,0)</f>
        <v>0</v>
      </c>
      <c r="AG4827" t="str">
        <f>VLOOKUP(tbl_pbp[[#This Row],[gameId]], games!$B$2:$T$40, 9, FALSE)</f>
        <v>new-orleans-saints</v>
      </c>
      <c r="AH4827" s="5">
        <f>IF(tbl_pbp[[#This Row],[AwayTeam]] &lt;&gt; "new-orleans-saints", tbl_pbp[[#This Row],[homeWinPercentage]], 1-tbl_pbp[[#This Row],[homeWinPercentage]])</f>
        <v>0.69300000000000006</v>
      </c>
      <c r="AI4827" s="13">
        <f>tbl_pbp[[#This Row],[Kamara]]*tbl_pbp[[#This Row],[Impactful Play]]</f>
        <v>0</v>
      </c>
      <c r="AJ4827" s="13">
        <f>tbl_pbp[[#This Row],[Thomas]]*tbl_pbp[[#This Row],[Impactful Play]]</f>
        <v>0</v>
      </c>
      <c r="AK4827" s="13" t="str">
        <f>VLOOKUP(tbl_pbp[[#This Row],[Play Saints Win % Increase]], tbl_impact[],3,TRUE)</f>
        <v>Scented (0 to +5%)</v>
      </c>
    </row>
    <row r="4828" spans="1:37">
      <c r="A4828" s="1">
        <v>3</v>
      </c>
      <c r="B4828" s="5">
        <v>0.29199999999999998</v>
      </c>
      <c r="C4828" t="s">
        <v>6629</v>
      </c>
      <c r="D4828">
        <v>0</v>
      </c>
      <c r="E4828">
        <v>0</v>
      </c>
      <c r="F4828">
        <v>1</v>
      </c>
      <c r="G4828">
        <v>0</v>
      </c>
      <c r="H4828">
        <v>0</v>
      </c>
      <c r="I4828">
        <v>12</v>
      </c>
      <c r="J4828">
        <v>70</v>
      </c>
      <c r="K4828" t="s">
        <v>29</v>
      </c>
      <c r="L4828">
        <v>3</v>
      </c>
      <c r="M4828">
        <v>70</v>
      </c>
      <c r="N4828" t="s">
        <v>6630</v>
      </c>
      <c r="O4828" t="s">
        <v>253</v>
      </c>
      <c r="P4828" t="s">
        <v>30</v>
      </c>
      <c r="Q4828" t="s">
        <v>31</v>
      </c>
      <c r="R4828" t="s">
        <v>32</v>
      </c>
      <c r="S4828" t="s">
        <v>201</v>
      </c>
      <c r="T4828" t="s">
        <v>39</v>
      </c>
      <c r="U4828" t="s">
        <v>6631</v>
      </c>
      <c r="V4828" t="s">
        <v>6623</v>
      </c>
      <c r="X4828" t="str">
        <f>VLOOKUP(pbp!V2061, games!$B$2:$R$40, 3, FALSE)</f>
        <v>2019-11-29T01:20Z</v>
      </c>
      <c r="Y4828">
        <f>VLOOKUP(1*V4828,NFLGames!$H$11:$H$555,1,FALSE)</f>
        <v>401220265</v>
      </c>
      <c r="Z4828">
        <f>VLOOKUP($Y4828, NFLGames!$H$11:$K$555,2,FALSE)</f>
        <v>2020</v>
      </c>
      <c r="AA4828">
        <f>VLOOKUP($Y4828, NFLGames!$H$11:$K$555,3,FALSE)</f>
        <v>14</v>
      </c>
      <c r="AB4828" s="6">
        <f>IF(A4829=0, 0, AH4829-tbl_pbp[[#This Row],[Saints Win %]])</f>
        <v>3.6000000000000032E-2</v>
      </c>
      <c r="AC4828">
        <v>1</v>
      </c>
      <c r="AE4828">
        <f>ABS(tbl_pbp[[#This Row],[play.homeScore]]-tbl_pbp[[#This Row],[play.awayScore]])</f>
        <v>0</v>
      </c>
      <c r="AF4828">
        <f>IF(tbl_pbp[[#This Row],[Play Saints Win % Increase]]&gt;=$AF$4,1,0)</f>
        <v>0</v>
      </c>
      <c r="AG4828" t="str">
        <f>VLOOKUP(tbl_pbp[[#This Row],[gameId]], games!$B$2:$T$40, 9, FALSE)</f>
        <v>new-orleans-saints</v>
      </c>
      <c r="AH4828" s="5">
        <f>IF(tbl_pbp[[#This Row],[AwayTeam]] &lt;&gt; "new-orleans-saints", tbl_pbp[[#This Row],[homeWinPercentage]], 1-tbl_pbp[[#This Row],[homeWinPercentage]])</f>
        <v>0.70799999999999996</v>
      </c>
      <c r="AI4828" s="13">
        <f>tbl_pbp[[#This Row],[Kamara]]*tbl_pbp[[#This Row],[Impactful Play]]</f>
        <v>0</v>
      </c>
      <c r="AJ4828" s="13">
        <f>tbl_pbp[[#This Row],[Thomas]]*tbl_pbp[[#This Row],[Impactful Play]]</f>
        <v>0</v>
      </c>
      <c r="AK4828" s="13" t="str">
        <f>VLOOKUP(tbl_pbp[[#This Row],[Play Saints Win % Increase]], tbl_impact[],3,TRUE)</f>
        <v>Scented (0 to +5%)</v>
      </c>
    </row>
    <row r="4829" spans="1:37">
      <c r="A4829" s="1">
        <v>4</v>
      </c>
      <c r="B4829" s="5">
        <v>0.25600000000000001</v>
      </c>
      <c r="C4829" t="s">
        <v>6632</v>
      </c>
      <c r="D4829">
        <v>0</v>
      </c>
      <c r="E4829">
        <v>0</v>
      </c>
      <c r="F4829">
        <v>1</v>
      </c>
      <c r="G4829">
        <v>0</v>
      </c>
      <c r="H4829">
        <v>0</v>
      </c>
      <c r="I4829">
        <v>10</v>
      </c>
      <c r="J4829">
        <v>68</v>
      </c>
      <c r="K4829" t="s">
        <v>29</v>
      </c>
      <c r="L4829">
        <v>4</v>
      </c>
      <c r="M4829">
        <v>68</v>
      </c>
      <c r="N4829" t="s">
        <v>6633</v>
      </c>
      <c r="O4829" t="s">
        <v>509</v>
      </c>
      <c r="P4829" t="s">
        <v>66</v>
      </c>
      <c r="Q4829" t="s">
        <v>67</v>
      </c>
      <c r="R4829" t="s">
        <v>68</v>
      </c>
      <c r="S4829" t="s">
        <v>1081</v>
      </c>
      <c r="T4829" t="s">
        <v>129</v>
      </c>
      <c r="U4829" t="s">
        <v>6634</v>
      </c>
      <c r="V4829" t="s">
        <v>6623</v>
      </c>
      <c r="X4829" t="str">
        <f>VLOOKUP(pbp!V2062, games!$B$2:$R$40, 3, FALSE)</f>
        <v>2019-11-29T01:20Z</v>
      </c>
      <c r="Y4829">
        <f>VLOOKUP(1*V4829,NFLGames!$H$11:$H$555,1,FALSE)</f>
        <v>401220265</v>
      </c>
      <c r="Z4829">
        <f>VLOOKUP($Y4829, NFLGames!$H$11:$K$555,2,FALSE)</f>
        <v>2020</v>
      </c>
      <c r="AA4829">
        <f>VLOOKUP($Y4829, NFLGames!$H$11:$K$555,3,FALSE)</f>
        <v>14</v>
      </c>
      <c r="AB4829" s="6">
        <f>IF(A4830=0, 0, AH4830-tbl_pbp[[#This Row],[Saints Win %]])</f>
        <v>1.6000000000000014E-2</v>
      </c>
      <c r="AE4829">
        <f>ABS(tbl_pbp[[#This Row],[play.homeScore]]-tbl_pbp[[#This Row],[play.awayScore]])</f>
        <v>0</v>
      </c>
      <c r="AF4829">
        <f>IF(tbl_pbp[[#This Row],[Play Saints Win % Increase]]&gt;=$AF$4,1,0)</f>
        <v>0</v>
      </c>
      <c r="AG4829" t="str">
        <f>VLOOKUP(tbl_pbp[[#This Row],[gameId]], games!$B$2:$T$40, 9, FALSE)</f>
        <v>new-orleans-saints</v>
      </c>
      <c r="AH4829" s="5">
        <f>IF(tbl_pbp[[#This Row],[AwayTeam]] &lt;&gt; "new-orleans-saints", tbl_pbp[[#This Row],[homeWinPercentage]], 1-tbl_pbp[[#This Row],[homeWinPercentage]])</f>
        <v>0.74399999999999999</v>
      </c>
      <c r="AI4829" s="13">
        <f>tbl_pbp[[#This Row],[Kamara]]*tbl_pbp[[#This Row],[Impactful Play]]</f>
        <v>0</v>
      </c>
      <c r="AJ4829" s="13">
        <f>tbl_pbp[[#This Row],[Thomas]]*tbl_pbp[[#This Row],[Impactful Play]]</f>
        <v>0</v>
      </c>
      <c r="AK4829" s="13" t="str">
        <f>VLOOKUP(tbl_pbp[[#This Row],[Play Saints Win % Increase]], tbl_impact[],3,TRUE)</f>
        <v>Scented (0 to +5%)</v>
      </c>
    </row>
    <row r="4830" spans="1:37">
      <c r="A4830" s="1">
        <v>5</v>
      </c>
      <c r="B4830" s="5">
        <v>0.24</v>
      </c>
      <c r="C4830" t="s">
        <v>6635</v>
      </c>
      <c r="D4830">
        <v>0</v>
      </c>
      <c r="E4830">
        <v>0</v>
      </c>
      <c r="F4830">
        <v>1</v>
      </c>
      <c r="G4830">
        <v>0</v>
      </c>
      <c r="H4830">
        <v>0</v>
      </c>
      <c r="I4830">
        <v>10</v>
      </c>
      <c r="J4830">
        <v>24</v>
      </c>
      <c r="K4830" t="s">
        <v>124</v>
      </c>
      <c r="L4830">
        <v>1</v>
      </c>
      <c r="M4830">
        <v>76</v>
      </c>
      <c r="N4830" t="s">
        <v>6636</v>
      </c>
      <c r="O4830" t="s">
        <v>6637</v>
      </c>
      <c r="P4830" t="s">
        <v>45</v>
      </c>
      <c r="Q4830" t="s">
        <v>46</v>
      </c>
      <c r="R4830" t="s">
        <v>47</v>
      </c>
      <c r="S4830" t="s">
        <v>33</v>
      </c>
      <c r="T4830" t="s">
        <v>6638</v>
      </c>
      <c r="U4830" t="s">
        <v>6639</v>
      </c>
      <c r="V4830" t="s">
        <v>6623</v>
      </c>
      <c r="X4830" t="str">
        <f>VLOOKUP(pbp!V2063, games!$B$2:$R$40, 3, FALSE)</f>
        <v>2019-11-29T01:20Z</v>
      </c>
      <c r="Y4830">
        <f>VLOOKUP(1*V4830,NFLGames!$H$11:$H$555,1,FALSE)</f>
        <v>401220265</v>
      </c>
      <c r="Z4830">
        <f>VLOOKUP($Y4830, NFLGames!$H$11:$K$555,2,FALSE)</f>
        <v>2020</v>
      </c>
      <c r="AA4830">
        <f>VLOOKUP($Y4830, NFLGames!$H$11:$K$555,3,FALSE)</f>
        <v>14</v>
      </c>
      <c r="AB4830" s="6">
        <f>IF(A4831=0, 0, AH4831-tbl_pbp[[#This Row],[Saints Win %]])</f>
        <v>-4.0000000000000036E-3</v>
      </c>
      <c r="AE4830">
        <f>ABS(tbl_pbp[[#This Row],[play.homeScore]]-tbl_pbp[[#This Row],[play.awayScore]])</f>
        <v>0</v>
      </c>
      <c r="AF4830">
        <f>IF(tbl_pbp[[#This Row],[Play Saints Win % Increase]]&gt;=$AF$4,1,0)</f>
        <v>0</v>
      </c>
      <c r="AG4830" t="str">
        <f>VLOOKUP(tbl_pbp[[#This Row],[gameId]], games!$B$2:$T$40, 9, FALSE)</f>
        <v>new-orleans-saints</v>
      </c>
      <c r="AH4830" s="5">
        <f>IF(tbl_pbp[[#This Row],[AwayTeam]] &lt;&gt; "new-orleans-saints", tbl_pbp[[#This Row],[homeWinPercentage]], 1-tbl_pbp[[#This Row],[homeWinPercentage]])</f>
        <v>0.76</v>
      </c>
      <c r="AI4830" s="13">
        <f>tbl_pbp[[#This Row],[Kamara]]*tbl_pbp[[#This Row],[Impactful Play]]</f>
        <v>0</v>
      </c>
      <c r="AJ4830" s="13">
        <f>tbl_pbp[[#This Row],[Thomas]]*tbl_pbp[[#This Row],[Impactful Play]]</f>
        <v>0</v>
      </c>
      <c r="AK4830" s="13" t="str">
        <f>VLOOKUP(tbl_pbp[[#This Row],[Play Saints Win % Increase]], tbl_impact[],3,TRUE)</f>
        <v>Bad (0 to -5%)</v>
      </c>
    </row>
    <row r="4831" spans="1:37">
      <c r="A4831" s="1">
        <v>6</v>
      </c>
      <c r="B4831" s="5">
        <v>0.24399999999999999</v>
      </c>
      <c r="C4831" t="s">
        <v>6640</v>
      </c>
      <c r="D4831">
        <v>0</v>
      </c>
      <c r="E4831">
        <v>0</v>
      </c>
      <c r="F4831">
        <v>1</v>
      </c>
      <c r="G4831">
        <v>0</v>
      </c>
      <c r="H4831">
        <v>0</v>
      </c>
      <c r="I4831">
        <v>7</v>
      </c>
      <c r="J4831">
        <v>27</v>
      </c>
      <c r="K4831" t="s">
        <v>124</v>
      </c>
      <c r="L4831">
        <v>2</v>
      </c>
      <c r="M4831">
        <v>73</v>
      </c>
      <c r="N4831" t="s">
        <v>6641</v>
      </c>
      <c r="O4831" t="s">
        <v>5083</v>
      </c>
      <c r="P4831" t="s">
        <v>45</v>
      </c>
      <c r="Q4831" t="s">
        <v>46</v>
      </c>
      <c r="R4831" t="s">
        <v>47</v>
      </c>
      <c r="S4831" t="s">
        <v>220</v>
      </c>
      <c r="T4831" t="s">
        <v>6642</v>
      </c>
      <c r="U4831" t="s">
        <v>6643</v>
      </c>
      <c r="V4831" t="s">
        <v>6623</v>
      </c>
      <c r="X4831" t="str">
        <f>VLOOKUP(pbp!V2064, games!$B$2:$R$40, 3, FALSE)</f>
        <v>2019-11-29T01:20Z</v>
      </c>
      <c r="Y4831">
        <f>VLOOKUP(1*V4831,NFLGames!$H$11:$H$555,1,FALSE)</f>
        <v>401220265</v>
      </c>
      <c r="Z4831">
        <f>VLOOKUP($Y4831, NFLGames!$H$11:$K$555,2,FALSE)</f>
        <v>2020</v>
      </c>
      <c r="AA4831">
        <f>VLOOKUP($Y4831, NFLGames!$H$11:$K$555,3,FALSE)</f>
        <v>14</v>
      </c>
      <c r="AB4831" s="6">
        <f>IF(A4832=0, 0, AH4832-tbl_pbp[[#This Row],[Saints Win %]])</f>
        <v>-3.1000000000000028E-2</v>
      </c>
      <c r="AE4831">
        <f>ABS(tbl_pbp[[#This Row],[play.homeScore]]-tbl_pbp[[#This Row],[play.awayScore]])</f>
        <v>0</v>
      </c>
      <c r="AF4831">
        <f>IF(tbl_pbp[[#This Row],[Play Saints Win % Increase]]&gt;=$AF$4,1,0)</f>
        <v>0</v>
      </c>
      <c r="AG4831" t="str">
        <f>VLOOKUP(tbl_pbp[[#This Row],[gameId]], games!$B$2:$T$40, 9, FALSE)</f>
        <v>new-orleans-saints</v>
      </c>
      <c r="AH4831" s="5">
        <f>IF(tbl_pbp[[#This Row],[AwayTeam]] &lt;&gt; "new-orleans-saints", tbl_pbp[[#This Row],[homeWinPercentage]], 1-tbl_pbp[[#This Row],[homeWinPercentage]])</f>
        <v>0.75600000000000001</v>
      </c>
      <c r="AI4831" s="13">
        <f>tbl_pbp[[#This Row],[Kamara]]*tbl_pbp[[#This Row],[Impactful Play]]</f>
        <v>0</v>
      </c>
      <c r="AJ4831" s="13">
        <f>tbl_pbp[[#This Row],[Thomas]]*tbl_pbp[[#This Row],[Impactful Play]]</f>
        <v>0</v>
      </c>
      <c r="AK4831" s="13" t="str">
        <f>VLOOKUP(tbl_pbp[[#This Row],[Play Saints Win % Increase]], tbl_impact[],3,TRUE)</f>
        <v>Bad (0 to -5%)</v>
      </c>
    </row>
    <row r="4832" spans="1:37">
      <c r="A4832" s="1">
        <v>7</v>
      </c>
      <c r="B4832" s="5">
        <v>0.27500000000000002</v>
      </c>
      <c r="C4832" t="s">
        <v>6644</v>
      </c>
      <c r="D4832">
        <v>0</v>
      </c>
      <c r="E4832">
        <v>0</v>
      </c>
      <c r="F4832">
        <v>1</v>
      </c>
      <c r="G4832">
        <v>0</v>
      </c>
      <c r="H4832">
        <v>0</v>
      </c>
      <c r="I4832">
        <v>4</v>
      </c>
      <c r="J4832">
        <v>30</v>
      </c>
      <c r="K4832" t="s">
        <v>124</v>
      </c>
      <c r="L4832">
        <v>3</v>
      </c>
      <c r="M4832">
        <v>70</v>
      </c>
      <c r="N4832" t="s">
        <v>6645</v>
      </c>
      <c r="O4832" t="s">
        <v>262</v>
      </c>
      <c r="P4832" t="s">
        <v>45</v>
      </c>
      <c r="Q4832" t="s">
        <v>46</v>
      </c>
      <c r="R4832" t="s">
        <v>47</v>
      </c>
      <c r="S4832" t="s">
        <v>63</v>
      </c>
      <c r="T4832" t="s">
        <v>6646</v>
      </c>
      <c r="U4832" t="s">
        <v>6647</v>
      </c>
      <c r="V4832" t="s">
        <v>6623</v>
      </c>
      <c r="X4832" t="str">
        <f>VLOOKUP(pbp!V2065, games!$B$2:$R$40, 3, FALSE)</f>
        <v>2019-11-29T01:20Z</v>
      </c>
      <c r="Y4832">
        <f>VLOOKUP(1*V4832,NFLGames!$H$11:$H$555,1,FALSE)</f>
        <v>401220265</v>
      </c>
      <c r="Z4832">
        <f>VLOOKUP($Y4832, NFLGames!$H$11:$K$555,2,FALSE)</f>
        <v>2020</v>
      </c>
      <c r="AA4832">
        <f>VLOOKUP($Y4832, NFLGames!$H$11:$K$555,3,FALSE)</f>
        <v>14</v>
      </c>
      <c r="AB4832" s="6">
        <f>IF(A4833=0, 0, AH4833-tbl_pbp[[#This Row],[Saints Win %]])</f>
        <v>-6.0000000000000053E-3</v>
      </c>
      <c r="AE4832">
        <f>ABS(tbl_pbp[[#This Row],[play.homeScore]]-tbl_pbp[[#This Row],[play.awayScore]])</f>
        <v>0</v>
      </c>
      <c r="AF4832">
        <f>IF(tbl_pbp[[#This Row],[Play Saints Win % Increase]]&gt;=$AF$4,1,0)</f>
        <v>0</v>
      </c>
      <c r="AG4832" t="str">
        <f>VLOOKUP(tbl_pbp[[#This Row],[gameId]], games!$B$2:$T$40, 9, FALSE)</f>
        <v>new-orleans-saints</v>
      </c>
      <c r="AH4832" s="5">
        <f>IF(tbl_pbp[[#This Row],[AwayTeam]] &lt;&gt; "new-orleans-saints", tbl_pbp[[#This Row],[homeWinPercentage]], 1-tbl_pbp[[#This Row],[homeWinPercentage]])</f>
        <v>0.72499999999999998</v>
      </c>
      <c r="AI4832" s="13">
        <f>tbl_pbp[[#This Row],[Kamara]]*tbl_pbp[[#This Row],[Impactful Play]]</f>
        <v>0</v>
      </c>
      <c r="AJ4832" s="13">
        <f>tbl_pbp[[#This Row],[Thomas]]*tbl_pbp[[#This Row],[Impactful Play]]</f>
        <v>0</v>
      </c>
      <c r="AK4832" s="13" t="str">
        <f>VLOOKUP(tbl_pbp[[#This Row],[Play Saints Win % Increase]], tbl_impact[],3,TRUE)</f>
        <v>Bad (0 to -5%)</v>
      </c>
    </row>
    <row r="4833" spans="1:37">
      <c r="A4833" s="1">
        <v>8</v>
      </c>
      <c r="B4833" s="5">
        <v>0.28100000000000003</v>
      </c>
      <c r="C4833" t="s">
        <v>6648</v>
      </c>
      <c r="D4833">
        <v>0</v>
      </c>
      <c r="E4833">
        <v>0</v>
      </c>
      <c r="F4833">
        <v>1</v>
      </c>
      <c r="G4833">
        <v>0</v>
      </c>
      <c r="H4833">
        <v>0</v>
      </c>
      <c r="I4833">
        <v>10</v>
      </c>
      <c r="J4833">
        <v>35</v>
      </c>
      <c r="K4833" t="s">
        <v>124</v>
      </c>
      <c r="L4833">
        <v>1</v>
      </c>
      <c r="M4833">
        <v>65</v>
      </c>
      <c r="N4833" t="s">
        <v>6649</v>
      </c>
      <c r="O4833" t="s">
        <v>265</v>
      </c>
      <c r="P4833" t="s">
        <v>45</v>
      </c>
      <c r="Q4833" t="s">
        <v>46</v>
      </c>
      <c r="R4833" t="s">
        <v>47</v>
      </c>
      <c r="S4833" t="s">
        <v>33</v>
      </c>
      <c r="T4833" t="s">
        <v>6650</v>
      </c>
      <c r="U4833" t="s">
        <v>6651</v>
      </c>
      <c r="V4833" t="s">
        <v>6623</v>
      </c>
      <c r="X4833" t="str">
        <f>VLOOKUP(pbp!V2066, games!$B$2:$R$40, 3, FALSE)</f>
        <v>2019-11-29T01:20Z</v>
      </c>
      <c r="Y4833">
        <f>VLOOKUP(1*V4833,NFLGames!$H$11:$H$555,1,FALSE)</f>
        <v>401220265</v>
      </c>
      <c r="Z4833">
        <f>VLOOKUP($Y4833, NFLGames!$H$11:$K$555,2,FALSE)</f>
        <v>2020</v>
      </c>
      <c r="AA4833">
        <f>VLOOKUP($Y4833, NFLGames!$H$11:$K$555,3,FALSE)</f>
        <v>14</v>
      </c>
      <c r="AB4833" s="6">
        <f>IF(A4834=0, 0, AH4834-tbl_pbp[[#This Row],[Saints Win %]])</f>
        <v>-1.0000000000000009E-3</v>
      </c>
      <c r="AE4833">
        <f>ABS(tbl_pbp[[#This Row],[play.homeScore]]-tbl_pbp[[#This Row],[play.awayScore]])</f>
        <v>0</v>
      </c>
      <c r="AF4833">
        <f>IF(tbl_pbp[[#This Row],[Play Saints Win % Increase]]&gt;=$AF$4,1,0)</f>
        <v>0</v>
      </c>
      <c r="AG4833" t="str">
        <f>VLOOKUP(tbl_pbp[[#This Row],[gameId]], games!$B$2:$T$40, 9, FALSE)</f>
        <v>new-orleans-saints</v>
      </c>
      <c r="AH4833" s="5">
        <f>IF(tbl_pbp[[#This Row],[AwayTeam]] &lt;&gt; "new-orleans-saints", tbl_pbp[[#This Row],[homeWinPercentage]], 1-tbl_pbp[[#This Row],[homeWinPercentage]])</f>
        <v>0.71899999999999997</v>
      </c>
      <c r="AI4833" s="13">
        <f>tbl_pbp[[#This Row],[Kamara]]*tbl_pbp[[#This Row],[Impactful Play]]</f>
        <v>0</v>
      </c>
      <c r="AJ4833" s="13">
        <f>tbl_pbp[[#This Row],[Thomas]]*tbl_pbp[[#This Row],[Impactful Play]]</f>
        <v>0</v>
      </c>
      <c r="AK4833" s="13" t="str">
        <f>VLOOKUP(tbl_pbp[[#This Row],[Play Saints Win % Increase]], tbl_impact[],3,TRUE)</f>
        <v>Bad (0 to -5%)</v>
      </c>
    </row>
    <row r="4834" spans="1:37">
      <c r="A4834" s="1">
        <v>9</v>
      </c>
      <c r="B4834" s="5">
        <v>0.28199999999999997</v>
      </c>
      <c r="C4834" t="s">
        <v>6652</v>
      </c>
      <c r="D4834">
        <v>0</v>
      </c>
      <c r="E4834">
        <v>0</v>
      </c>
      <c r="F4834">
        <v>1</v>
      </c>
      <c r="G4834">
        <v>0</v>
      </c>
      <c r="H4834">
        <v>0</v>
      </c>
      <c r="I4834">
        <v>8</v>
      </c>
      <c r="J4834">
        <v>37</v>
      </c>
      <c r="K4834" t="s">
        <v>124</v>
      </c>
      <c r="L4834">
        <v>2</v>
      </c>
      <c r="M4834">
        <v>63</v>
      </c>
      <c r="N4834" t="s">
        <v>6653</v>
      </c>
      <c r="O4834" t="s">
        <v>5857</v>
      </c>
      <c r="P4834" t="s">
        <v>30</v>
      </c>
      <c r="Q4834" t="s">
        <v>31</v>
      </c>
      <c r="R4834" t="s">
        <v>32</v>
      </c>
      <c r="S4834" t="s">
        <v>73</v>
      </c>
      <c r="T4834" t="s">
        <v>6654</v>
      </c>
      <c r="U4834" t="s">
        <v>6655</v>
      </c>
      <c r="V4834" t="s">
        <v>6623</v>
      </c>
      <c r="X4834" t="str">
        <f>VLOOKUP(pbp!V2067, games!$B$2:$R$40, 3, FALSE)</f>
        <v>2019-11-29T01:20Z</v>
      </c>
      <c r="Y4834">
        <f>VLOOKUP(1*V4834,NFLGames!$H$11:$H$555,1,FALSE)</f>
        <v>401220265</v>
      </c>
      <c r="Z4834">
        <f>VLOOKUP($Y4834, NFLGames!$H$11:$K$555,2,FALSE)</f>
        <v>2020</v>
      </c>
      <c r="AA4834">
        <f>VLOOKUP($Y4834, NFLGames!$H$11:$K$555,3,FALSE)</f>
        <v>14</v>
      </c>
      <c r="AB4834" s="6">
        <f>IF(A4835=0, 0, AH4835-tbl_pbp[[#This Row],[Saints Win %]])</f>
        <v>1.3000000000000012E-2</v>
      </c>
      <c r="AE4834">
        <f>ABS(tbl_pbp[[#This Row],[play.homeScore]]-tbl_pbp[[#This Row],[play.awayScore]])</f>
        <v>0</v>
      </c>
      <c r="AF4834">
        <f>IF(tbl_pbp[[#This Row],[Play Saints Win % Increase]]&gt;=$AF$4,1,0)</f>
        <v>0</v>
      </c>
      <c r="AG4834" t="str">
        <f>VLOOKUP(tbl_pbp[[#This Row],[gameId]], games!$B$2:$T$40, 9, FALSE)</f>
        <v>new-orleans-saints</v>
      </c>
      <c r="AH4834" s="5">
        <f>IF(tbl_pbp[[#This Row],[AwayTeam]] &lt;&gt; "new-orleans-saints", tbl_pbp[[#This Row],[homeWinPercentage]], 1-tbl_pbp[[#This Row],[homeWinPercentage]])</f>
        <v>0.71799999999999997</v>
      </c>
      <c r="AI4834" s="13">
        <f>tbl_pbp[[#This Row],[Kamara]]*tbl_pbp[[#This Row],[Impactful Play]]</f>
        <v>0</v>
      </c>
      <c r="AJ4834" s="13">
        <f>tbl_pbp[[#This Row],[Thomas]]*tbl_pbp[[#This Row],[Impactful Play]]</f>
        <v>0</v>
      </c>
      <c r="AK4834" s="13" t="str">
        <f>VLOOKUP(tbl_pbp[[#This Row],[Play Saints Win % Increase]], tbl_impact[],3,TRUE)</f>
        <v>Scented (0 to +5%)</v>
      </c>
    </row>
    <row r="4835" spans="1:37">
      <c r="A4835" s="1">
        <v>10</v>
      </c>
      <c r="B4835" s="5">
        <v>0.26900000000000002</v>
      </c>
      <c r="C4835" t="s">
        <v>6656</v>
      </c>
      <c r="D4835">
        <v>0</v>
      </c>
      <c r="E4835">
        <v>0</v>
      </c>
      <c r="F4835">
        <v>1</v>
      </c>
      <c r="G4835">
        <v>0</v>
      </c>
      <c r="H4835">
        <v>0</v>
      </c>
      <c r="I4835">
        <v>10</v>
      </c>
      <c r="J4835">
        <v>46</v>
      </c>
      <c r="K4835" t="s">
        <v>124</v>
      </c>
      <c r="L4835">
        <v>1</v>
      </c>
      <c r="M4835">
        <v>54</v>
      </c>
      <c r="N4835" t="s">
        <v>6657</v>
      </c>
      <c r="O4835" t="s">
        <v>925</v>
      </c>
      <c r="P4835" t="s">
        <v>22</v>
      </c>
      <c r="Q4835" t="s">
        <v>37</v>
      </c>
      <c r="S4835" t="s">
        <v>33</v>
      </c>
      <c r="T4835" t="s">
        <v>6658</v>
      </c>
      <c r="U4835" t="s">
        <v>6659</v>
      </c>
      <c r="V4835" t="s">
        <v>6623</v>
      </c>
      <c r="X4835" t="str">
        <f>VLOOKUP(pbp!V2068, games!$B$2:$R$40, 3, FALSE)</f>
        <v>2019-11-29T01:20Z</v>
      </c>
      <c r="Y4835">
        <f>VLOOKUP(1*V4835,NFLGames!$H$11:$H$555,1,FALSE)</f>
        <v>401220265</v>
      </c>
      <c r="Z4835">
        <f>VLOOKUP($Y4835, NFLGames!$H$11:$K$555,2,FALSE)</f>
        <v>2020</v>
      </c>
      <c r="AA4835">
        <f>VLOOKUP($Y4835, NFLGames!$H$11:$K$555,3,FALSE)</f>
        <v>14</v>
      </c>
      <c r="AB4835" s="6">
        <f>IF(A4836=0, 0, AH4836-tbl_pbp[[#This Row],[Saints Win %]])</f>
        <v>8.0000000000000071E-3</v>
      </c>
      <c r="AE4835">
        <f>ABS(tbl_pbp[[#This Row],[play.homeScore]]-tbl_pbp[[#This Row],[play.awayScore]])</f>
        <v>0</v>
      </c>
      <c r="AF4835">
        <f>IF(tbl_pbp[[#This Row],[Play Saints Win % Increase]]&gt;=$AF$4,1,0)</f>
        <v>0</v>
      </c>
      <c r="AG4835" t="str">
        <f>VLOOKUP(tbl_pbp[[#This Row],[gameId]], games!$B$2:$T$40, 9, FALSE)</f>
        <v>new-orleans-saints</v>
      </c>
      <c r="AH4835" s="5">
        <f>IF(tbl_pbp[[#This Row],[AwayTeam]] &lt;&gt; "new-orleans-saints", tbl_pbp[[#This Row],[homeWinPercentage]], 1-tbl_pbp[[#This Row],[homeWinPercentage]])</f>
        <v>0.73099999999999998</v>
      </c>
      <c r="AI4835" s="13">
        <f>tbl_pbp[[#This Row],[Kamara]]*tbl_pbp[[#This Row],[Impactful Play]]</f>
        <v>0</v>
      </c>
      <c r="AJ4835" s="13">
        <f>tbl_pbp[[#This Row],[Thomas]]*tbl_pbp[[#This Row],[Impactful Play]]</f>
        <v>0</v>
      </c>
      <c r="AK4835" s="13" t="str">
        <f>VLOOKUP(tbl_pbp[[#This Row],[Play Saints Win % Increase]], tbl_impact[],3,TRUE)</f>
        <v>Scented (0 to +5%)</v>
      </c>
    </row>
    <row r="4836" spans="1:37">
      <c r="A4836" s="1">
        <v>11</v>
      </c>
      <c r="B4836" s="5">
        <v>0.26100000000000001</v>
      </c>
      <c r="C4836" t="s">
        <v>6660</v>
      </c>
      <c r="D4836">
        <v>0</v>
      </c>
      <c r="E4836">
        <v>0</v>
      </c>
      <c r="F4836">
        <v>1</v>
      </c>
      <c r="G4836">
        <v>0</v>
      </c>
      <c r="H4836">
        <v>0</v>
      </c>
      <c r="I4836">
        <v>10</v>
      </c>
      <c r="J4836">
        <v>46</v>
      </c>
      <c r="K4836" t="s">
        <v>124</v>
      </c>
      <c r="L4836">
        <v>2</v>
      </c>
      <c r="M4836">
        <v>54</v>
      </c>
      <c r="N4836" t="s">
        <v>6661</v>
      </c>
      <c r="O4836" t="s">
        <v>6296</v>
      </c>
      <c r="P4836" t="s">
        <v>30</v>
      </c>
      <c r="Q4836" t="s">
        <v>31</v>
      </c>
      <c r="R4836" t="s">
        <v>32</v>
      </c>
      <c r="S4836" t="s">
        <v>120</v>
      </c>
      <c r="T4836" t="s">
        <v>6658</v>
      </c>
      <c r="U4836" t="s">
        <v>6662</v>
      </c>
      <c r="V4836" t="s">
        <v>6623</v>
      </c>
      <c r="X4836" t="str">
        <f>VLOOKUP(pbp!V2069, games!$B$2:$R$40, 3, FALSE)</f>
        <v>2019-11-29T01:20Z</v>
      </c>
      <c r="Y4836">
        <f>VLOOKUP(1*V4836,NFLGames!$H$11:$H$555,1,FALSE)</f>
        <v>401220265</v>
      </c>
      <c r="Z4836">
        <f>VLOOKUP($Y4836, NFLGames!$H$11:$K$555,2,FALSE)</f>
        <v>2020</v>
      </c>
      <c r="AA4836">
        <f>VLOOKUP($Y4836, NFLGames!$H$11:$K$555,3,FALSE)</f>
        <v>14</v>
      </c>
      <c r="AB4836" s="6">
        <f>IF(A4837=0, 0, AH4837-tbl_pbp[[#This Row],[Saints Win %]])</f>
        <v>2.0000000000000018E-2</v>
      </c>
      <c r="AE4836">
        <f>ABS(tbl_pbp[[#This Row],[play.homeScore]]-tbl_pbp[[#This Row],[play.awayScore]])</f>
        <v>0</v>
      </c>
      <c r="AF4836">
        <f>IF(tbl_pbp[[#This Row],[Play Saints Win % Increase]]&gt;=$AF$4,1,0)</f>
        <v>0</v>
      </c>
      <c r="AG4836" t="str">
        <f>VLOOKUP(tbl_pbp[[#This Row],[gameId]], games!$B$2:$T$40, 9, FALSE)</f>
        <v>new-orleans-saints</v>
      </c>
      <c r="AH4836" s="5">
        <f>IF(tbl_pbp[[#This Row],[AwayTeam]] &lt;&gt; "new-orleans-saints", tbl_pbp[[#This Row],[homeWinPercentage]], 1-tbl_pbp[[#This Row],[homeWinPercentage]])</f>
        <v>0.73899999999999999</v>
      </c>
      <c r="AI4836" s="13">
        <f>tbl_pbp[[#This Row],[Kamara]]*tbl_pbp[[#This Row],[Impactful Play]]</f>
        <v>0</v>
      </c>
      <c r="AJ4836" s="13">
        <f>tbl_pbp[[#This Row],[Thomas]]*tbl_pbp[[#This Row],[Impactful Play]]</f>
        <v>0</v>
      </c>
      <c r="AK4836" s="13" t="str">
        <f>VLOOKUP(tbl_pbp[[#This Row],[Play Saints Win % Increase]], tbl_impact[],3,TRUE)</f>
        <v>Scented (0 to +5%)</v>
      </c>
    </row>
    <row r="4837" spans="1:37">
      <c r="A4837" s="1">
        <v>12</v>
      </c>
      <c r="B4837" s="5">
        <v>0.24099999999999999</v>
      </c>
      <c r="C4837" t="s">
        <v>6663</v>
      </c>
      <c r="D4837">
        <v>0</v>
      </c>
      <c r="E4837">
        <v>0</v>
      </c>
      <c r="F4837">
        <v>1</v>
      </c>
      <c r="G4837">
        <v>0</v>
      </c>
      <c r="H4837">
        <v>0</v>
      </c>
      <c r="I4837">
        <v>8</v>
      </c>
      <c r="J4837">
        <v>48</v>
      </c>
      <c r="K4837" t="s">
        <v>124</v>
      </c>
      <c r="L4837">
        <v>3</v>
      </c>
      <c r="M4837">
        <v>52</v>
      </c>
      <c r="N4837" t="s">
        <v>6664</v>
      </c>
      <c r="O4837" t="s">
        <v>1799</v>
      </c>
      <c r="P4837" t="s">
        <v>30</v>
      </c>
      <c r="Q4837" t="s">
        <v>31</v>
      </c>
      <c r="R4837" t="s">
        <v>32</v>
      </c>
      <c r="S4837" t="s">
        <v>92</v>
      </c>
      <c r="T4837" t="s">
        <v>6665</v>
      </c>
      <c r="U4837" t="s">
        <v>6666</v>
      </c>
      <c r="V4837" t="s">
        <v>6623</v>
      </c>
      <c r="X4837" t="str">
        <f>VLOOKUP(pbp!V2070, games!$B$2:$R$40, 3, FALSE)</f>
        <v>2019-11-29T01:20Z</v>
      </c>
      <c r="Y4837">
        <f>VLOOKUP(1*V4837,NFLGames!$H$11:$H$555,1,FALSE)</f>
        <v>401220265</v>
      </c>
      <c r="Z4837">
        <f>VLOOKUP($Y4837, NFLGames!$H$11:$K$555,2,FALSE)</f>
        <v>2020</v>
      </c>
      <c r="AA4837">
        <f>VLOOKUP($Y4837, NFLGames!$H$11:$K$555,3,FALSE)</f>
        <v>14</v>
      </c>
      <c r="AB4837" s="6">
        <f>IF(A4838=0, 0, AH4838-tbl_pbp[[#This Row],[Saints Win %]])</f>
        <v>-7.999999999999996E-2</v>
      </c>
      <c r="AE4837">
        <f>ABS(tbl_pbp[[#This Row],[play.homeScore]]-tbl_pbp[[#This Row],[play.awayScore]])</f>
        <v>0</v>
      </c>
      <c r="AF4837">
        <f>IF(tbl_pbp[[#This Row],[Play Saints Win % Increase]]&gt;=$AF$4,1,0)</f>
        <v>0</v>
      </c>
      <c r="AG4837" t="str">
        <f>VLOOKUP(tbl_pbp[[#This Row],[gameId]], games!$B$2:$T$40, 9, FALSE)</f>
        <v>new-orleans-saints</v>
      </c>
      <c r="AH4837" s="5">
        <f>IF(tbl_pbp[[#This Row],[AwayTeam]] &lt;&gt; "new-orleans-saints", tbl_pbp[[#This Row],[homeWinPercentage]], 1-tbl_pbp[[#This Row],[homeWinPercentage]])</f>
        <v>0.75900000000000001</v>
      </c>
      <c r="AI4837" s="13">
        <f>tbl_pbp[[#This Row],[Kamara]]*tbl_pbp[[#This Row],[Impactful Play]]</f>
        <v>0</v>
      </c>
      <c r="AJ4837" s="13">
        <f>tbl_pbp[[#This Row],[Thomas]]*tbl_pbp[[#This Row],[Impactful Play]]</f>
        <v>0</v>
      </c>
      <c r="AK4837" s="13" t="str">
        <f>VLOOKUP(tbl_pbp[[#This Row],[Play Saints Win % Increase]], tbl_impact[],3,TRUE)</f>
        <v>Smelly (worse than-5% -&gt; -10%)</v>
      </c>
    </row>
    <row r="4838" spans="1:37">
      <c r="A4838" s="1">
        <v>13</v>
      </c>
      <c r="B4838" s="5">
        <v>0.32100000000000001</v>
      </c>
      <c r="C4838" t="s">
        <v>6667</v>
      </c>
      <c r="D4838">
        <v>0</v>
      </c>
      <c r="E4838">
        <v>0</v>
      </c>
      <c r="F4838">
        <v>1</v>
      </c>
      <c r="G4838">
        <v>0</v>
      </c>
      <c r="H4838">
        <v>0</v>
      </c>
      <c r="I4838">
        <v>1</v>
      </c>
      <c r="J4838">
        <v>55</v>
      </c>
      <c r="K4838" t="s">
        <v>124</v>
      </c>
      <c r="L4838">
        <v>4</v>
      </c>
      <c r="M4838">
        <v>45</v>
      </c>
      <c r="N4838" t="s">
        <v>6668</v>
      </c>
      <c r="O4838" t="s">
        <v>6091</v>
      </c>
      <c r="P4838" t="s">
        <v>45</v>
      </c>
      <c r="Q4838" t="s">
        <v>46</v>
      </c>
      <c r="R4838" t="s">
        <v>47</v>
      </c>
      <c r="S4838" t="s">
        <v>424</v>
      </c>
      <c r="T4838" t="s">
        <v>80</v>
      </c>
      <c r="U4838" t="s">
        <v>6669</v>
      </c>
      <c r="V4838" t="s">
        <v>6623</v>
      </c>
      <c r="X4838" t="str">
        <f>VLOOKUP(pbp!V2071, games!$B$2:$R$40, 3, FALSE)</f>
        <v>2019-11-29T01:20Z</v>
      </c>
      <c r="Y4838">
        <f>VLOOKUP(1*V4838,NFLGames!$H$11:$H$555,1,FALSE)</f>
        <v>401220265</v>
      </c>
      <c r="Z4838">
        <f>VLOOKUP($Y4838, NFLGames!$H$11:$K$555,2,FALSE)</f>
        <v>2020</v>
      </c>
      <c r="AA4838">
        <f>VLOOKUP($Y4838, NFLGames!$H$11:$K$555,3,FALSE)</f>
        <v>14</v>
      </c>
      <c r="AB4838" s="6">
        <f>IF(A4839=0, 0, AH4839-tbl_pbp[[#This Row],[Saints Win %]])</f>
        <v>4.9999999999998934E-3</v>
      </c>
      <c r="AE4838">
        <f>ABS(tbl_pbp[[#This Row],[play.homeScore]]-tbl_pbp[[#This Row],[play.awayScore]])</f>
        <v>0</v>
      </c>
      <c r="AF4838">
        <f>IF(tbl_pbp[[#This Row],[Play Saints Win % Increase]]&gt;=$AF$4,1,0)</f>
        <v>0</v>
      </c>
      <c r="AG4838" t="str">
        <f>VLOOKUP(tbl_pbp[[#This Row],[gameId]], games!$B$2:$T$40, 9, FALSE)</f>
        <v>new-orleans-saints</v>
      </c>
      <c r="AH4838" s="5">
        <f>IF(tbl_pbp[[#This Row],[AwayTeam]] &lt;&gt; "new-orleans-saints", tbl_pbp[[#This Row],[homeWinPercentage]], 1-tbl_pbp[[#This Row],[homeWinPercentage]])</f>
        <v>0.67900000000000005</v>
      </c>
      <c r="AI4838" s="13">
        <f>tbl_pbp[[#This Row],[Kamara]]*tbl_pbp[[#This Row],[Impactful Play]]</f>
        <v>0</v>
      </c>
      <c r="AJ4838" s="13">
        <f>tbl_pbp[[#This Row],[Thomas]]*tbl_pbp[[#This Row],[Impactful Play]]</f>
        <v>0</v>
      </c>
      <c r="AK4838" s="13" t="str">
        <f>VLOOKUP(tbl_pbp[[#This Row],[Play Saints Win % Increase]], tbl_impact[],3,TRUE)</f>
        <v>Scented (0 to +5%)</v>
      </c>
    </row>
    <row r="4839" spans="1:37">
      <c r="A4839" s="1">
        <v>14</v>
      </c>
      <c r="B4839" s="5">
        <v>0.316</v>
      </c>
      <c r="C4839" t="s">
        <v>6670</v>
      </c>
      <c r="D4839">
        <v>0</v>
      </c>
      <c r="E4839">
        <v>0</v>
      </c>
      <c r="F4839">
        <v>1</v>
      </c>
      <c r="G4839">
        <v>0</v>
      </c>
      <c r="H4839">
        <v>0</v>
      </c>
      <c r="I4839">
        <v>10</v>
      </c>
      <c r="J4839">
        <v>58</v>
      </c>
      <c r="K4839" t="s">
        <v>124</v>
      </c>
      <c r="L4839">
        <v>1</v>
      </c>
      <c r="M4839">
        <v>42</v>
      </c>
      <c r="N4839" t="s">
        <v>6671</v>
      </c>
      <c r="O4839" t="s">
        <v>332</v>
      </c>
      <c r="P4839" t="s">
        <v>30</v>
      </c>
      <c r="Q4839" t="s">
        <v>31</v>
      </c>
      <c r="R4839" t="s">
        <v>32</v>
      </c>
      <c r="S4839" t="s">
        <v>33</v>
      </c>
      <c r="T4839" t="s">
        <v>132</v>
      </c>
      <c r="U4839" t="s">
        <v>133</v>
      </c>
      <c r="V4839" t="s">
        <v>6623</v>
      </c>
      <c r="X4839" t="str">
        <f>VLOOKUP(pbp!V2072, games!$B$2:$R$40, 3, FALSE)</f>
        <v>2019-11-29T01:20Z</v>
      </c>
      <c r="Y4839">
        <f>VLOOKUP(1*V4839,NFLGames!$H$11:$H$555,1,FALSE)</f>
        <v>401220265</v>
      </c>
      <c r="Z4839">
        <f>VLOOKUP($Y4839, NFLGames!$H$11:$K$555,2,FALSE)</f>
        <v>2020</v>
      </c>
      <c r="AA4839">
        <f>VLOOKUP($Y4839, NFLGames!$H$11:$K$555,3,FALSE)</f>
        <v>14</v>
      </c>
      <c r="AB4839" s="6">
        <f>IF(A4840=0, 0, AH4840-tbl_pbp[[#This Row],[Saints Win %]])</f>
        <v>-2.6999999999999913E-2</v>
      </c>
      <c r="AE4839">
        <f>ABS(tbl_pbp[[#This Row],[play.homeScore]]-tbl_pbp[[#This Row],[play.awayScore]])</f>
        <v>0</v>
      </c>
      <c r="AF4839">
        <f>IF(tbl_pbp[[#This Row],[Play Saints Win % Increase]]&gt;=$AF$4,1,0)</f>
        <v>0</v>
      </c>
      <c r="AG4839" t="str">
        <f>VLOOKUP(tbl_pbp[[#This Row],[gameId]], games!$B$2:$T$40, 9, FALSE)</f>
        <v>new-orleans-saints</v>
      </c>
      <c r="AH4839" s="5">
        <f>IF(tbl_pbp[[#This Row],[AwayTeam]] &lt;&gt; "new-orleans-saints", tbl_pbp[[#This Row],[homeWinPercentage]], 1-tbl_pbp[[#This Row],[homeWinPercentage]])</f>
        <v>0.68399999999999994</v>
      </c>
      <c r="AI4839" s="13">
        <f>tbl_pbp[[#This Row],[Kamara]]*tbl_pbp[[#This Row],[Impactful Play]]</f>
        <v>0</v>
      </c>
      <c r="AJ4839" s="13">
        <f>tbl_pbp[[#This Row],[Thomas]]*tbl_pbp[[#This Row],[Impactful Play]]</f>
        <v>0</v>
      </c>
      <c r="AK4839" s="13" t="str">
        <f>VLOOKUP(tbl_pbp[[#This Row],[Play Saints Win % Increase]], tbl_impact[],3,TRUE)</f>
        <v>Bad (0 to -5%)</v>
      </c>
    </row>
    <row r="4840" spans="1:37">
      <c r="A4840" s="1">
        <v>15</v>
      </c>
      <c r="B4840" s="5">
        <v>0.34300000000000003</v>
      </c>
      <c r="C4840" t="s">
        <v>6672</v>
      </c>
      <c r="D4840">
        <v>0</v>
      </c>
      <c r="E4840">
        <v>0</v>
      </c>
      <c r="F4840">
        <v>1</v>
      </c>
      <c r="G4840">
        <v>0</v>
      </c>
      <c r="H4840">
        <v>0</v>
      </c>
      <c r="I4840">
        <v>5</v>
      </c>
      <c r="J4840">
        <v>63</v>
      </c>
      <c r="K4840" t="s">
        <v>124</v>
      </c>
      <c r="L4840">
        <v>2</v>
      </c>
      <c r="M4840">
        <v>37</v>
      </c>
      <c r="N4840" t="s">
        <v>6673</v>
      </c>
      <c r="O4840" t="s">
        <v>526</v>
      </c>
      <c r="P4840" t="s">
        <v>45</v>
      </c>
      <c r="Q4840" t="s">
        <v>46</v>
      </c>
      <c r="R4840" t="s">
        <v>47</v>
      </c>
      <c r="S4840" t="s">
        <v>38</v>
      </c>
      <c r="T4840" t="s">
        <v>196</v>
      </c>
      <c r="U4840" t="s">
        <v>6674</v>
      </c>
      <c r="V4840" t="s">
        <v>6623</v>
      </c>
      <c r="X4840" t="str">
        <f>VLOOKUP(pbp!V2073, games!$B$2:$R$40, 3, FALSE)</f>
        <v>2019-11-29T01:20Z</v>
      </c>
      <c r="Y4840">
        <f>VLOOKUP(1*V4840,NFLGames!$H$11:$H$555,1,FALSE)</f>
        <v>401220265</v>
      </c>
      <c r="Z4840">
        <f>VLOOKUP($Y4840, NFLGames!$H$11:$K$555,2,FALSE)</f>
        <v>2020</v>
      </c>
      <c r="AA4840">
        <f>VLOOKUP($Y4840, NFLGames!$H$11:$K$555,3,FALSE)</f>
        <v>14</v>
      </c>
      <c r="AB4840" s="6">
        <f>IF(A4841=0, 0, AH4841-tbl_pbp[[#This Row],[Saints Win %]])</f>
        <v>4.4999999999999929E-2</v>
      </c>
      <c r="AE4840">
        <f>ABS(tbl_pbp[[#This Row],[play.homeScore]]-tbl_pbp[[#This Row],[play.awayScore]])</f>
        <v>0</v>
      </c>
      <c r="AF4840">
        <f>IF(tbl_pbp[[#This Row],[Play Saints Win % Increase]]&gt;=$AF$4,1,0)</f>
        <v>0</v>
      </c>
      <c r="AG4840" t="str">
        <f>VLOOKUP(tbl_pbp[[#This Row],[gameId]], games!$B$2:$T$40, 9, FALSE)</f>
        <v>new-orleans-saints</v>
      </c>
      <c r="AH4840" s="5">
        <f>IF(tbl_pbp[[#This Row],[AwayTeam]] &lt;&gt; "new-orleans-saints", tbl_pbp[[#This Row],[homeWinPercentage]], 1-tbl_pbp[[#This Row],[homeWinPercentage]])</f>
        <v>0.65700000000000003</v>
      </c>
      <c r="AI4840" s="13">
        <f>tbl_pbp[[#This Row],[Kamara]]*tbl_pbp[[#This Row],[Impactful Play]]</f>
        <v>0</v>
      </c>
      <c r="AJ4840" s="13">
        <f>tbl_pbp[[#This Row],[Thomas]]*tbl_pbp[[#This Row],[Impactful Play]]</f>
        <v>0</v>
      </c>
      <c r="AK4840" s="13" t="str">
        <f>VLOOKUP(tbl_pbp[[#This Row],[Play Saints Win % Increase]], tbl_impact[],3,TRUE)</f>
        <v>Scented (0 to +5%)</v>
      </c>
    </row>
    <row r="4841" spans="1:37">
      <c r="A4841" s="1">
        <v>16</v>
      </c>
      <c r="B4841" s="5">
        <v>0.29799999999999999</v>
      </c>
      <c r="C4841" t="s">
        <v>6675</v>
      </c>
      <c r="D4841">
        <v>0</v>
      </c>
      <c r="E4841">
        <v>0</v>
      </c>
      <c r="F4841">
        <v>1</v>
      </c>
      <c r="G4841">
        <v>0</v>
      </c>
      <c r="H4841">
        <v>0</v>
      </c>
      <c r="I4841">
        <v>1</v>
      </c>
      <c r="J4841">
        <v>67</v>
      </c>
      <c r="K4841" t="s">
        <v>124</v>
      </c>
      <c r="L4841">
        <v>3</v>
      </c>
      <c r="M4841">
        <v>33</v>
      </c>
      <c r="N4841" t="s">
        <v>6676</v>
      </c>
      <c r="O4841" t="s">
        <v>6677</v>
      </c>
      <c r="P4841" t="s">
        <v>94</v>
      </c>
      <c r="Q4841" t="s">
        <v>95</v>
      </c>
      <c r="R4841" t="s">
        <v>96</v>
      </c>
      <c r="S4841" t="s">
        <v>54</v>
      </c>
      <c r="T4841" t="s">
        <v>438</v>
      </c>
      <c r="U4841" t="s">
        <v>5240</v>
      </c>
      <c r="V4841" t="s">
        <v>6623</v>
      </c>
      <c r="X4841" t="str">
        <f>VLOOKUP(pbp!V2074, games!$B$2:$R$40, 3, FALSE)</f>
        <v>2019-11-29T01:20Z</v>
      </c>
      <c r="Y4841">
        <f>VLOOKUP(1*V4841,NFLGames!$H$11:$H$555,1,FALSE)</f>
        <v>401220265</v>
      </c>
      <c r="Z4841">
        <f>VLOOKUP($Y4841, NFLGames!$H$11:$K$555,2,FALSE)</f>
        <v>2020</v>
      </c>
      <c r="AA4841">
        <f>VLOOKUP($Y4841, NFLGames!$H$11:$K$555,3,FALSE)</f>
        <v>14</v>
      </c>
      <c r="AB4841" s="6">
        <f>IF(A4842=0, 0, AH4842-tbl_pbp[[#This Row],[Saints Win %]])</f>
        <v>1.8000000000000016E-2</v>
      </c>
      <c r="AE4841">
        <f>ABS(tbl_pbp[[#This Row],[play.homeScore]]-tbl_pbp[[#This Row],[play.awayScore]])</f>
        <v>0</v>
      </c>
      <c r="AF4841">
        <f>IF(tbl_pbp[[#This Row],[Play Saints Win % Increase]]&gt;=$AF$4,1,0)</f>
        <v>0</v>
      </c>
      <c r="AG4841" t="str">
        <f>VLOOKUP(tbl_pbp[[#This Row],[gameId]], games!$B$2:$T$40, 9, FALSE)</f>
        <v>new-orleans-saints</v>
      </c>
      <c r="AH4841" s="5">
        <f>IF(tbl_pbp[[#This Row],[AwayTeam]] &lt;&gt; "new-orleans-saints", tbl_pbp[[#This Row],[homeWinPercentage]], 1-tbl_pbp[[#This Row],[homeWinPercentage]])</f>
        <v>0.70199999999999996</v>
      </c>
      <c r="AI4841" s="13">
        <f>tbl_pbp[[#This Row],[Kamara]]*tbl_pbp[[#This Row],[Impactful Play]]</f>
        <v>0</v>
      </c>
      <c r="AJ4841" s="13">
        <f>tbl_pbp[[#This Row],[Thomas]]*tbl_pbp[[#This Row],[Impactful Play]]</f>
        <v>0</v>
      </c>
      <c r="AK4841" s="13" t="str">
        <f>VLOOKUP(tbl_pbp[[#This Row],[Play Saints Win % Increase]], tbl_impact[],3,TRUE)</f>
        <v>Scented (0 to +5%)</v>
      </c>
    </row>
    <row r="4842" spans="1:37">
      <c r="A4842" s="1">
        <v>17</v>
      </c>
      <c r="B4842" s="5">
        <v>0.28000000000000003</v>
      </c>
      <c r="C4842" t="s">
        <v>6678</v>
      </c>
      <c r="D4842">
        <v>0</v>
      </c>
      <c r="E4842">
        <v>0</v>
      </c>
      <c r="F4842">
        <v>1</v>
      </c>
      <c r="G4842">
        <v>0</v>
      </c>
      <c r="H4842">
        <v>0</v>
      </c>
      <c r="I4842">
        <v>6</v>
      </c>
      <c r="J4842">
        <v>62</v>
      </c>
      <c r="K4842" t="s">
        <v>124</v>
      </c>
      <c r="L4842">
        <v>3</v>
      </c>
      <c r="M4842">
        <v>38</v>
      </c>
      <c r="N4842" t="s">
        <v>6679</v>
      </c>
      <c r="O4842" t="s">
        <v>279</v>
      </c>
      <c r="P4842" t="s">
        <v>94</v>
      </c>
      <c r="Q4842" t="s">
        <v>95</v>
      </c>
      <c r="R4842" t="s">
        <v>96</v>
      </c>
      <c r="S4842" t="s">
        <v>302</v>
      </c>
      <c r="T4842" t="s">
        <v>358</v>
      </c>
      <c r="U4842" t="s">
        <v>4483</v>
      </c>
      <c r="V4842" t="s">
        <v>6623</v>
      </c>
      <c r="X4842" t="str">
        <f>VLOOKUP(pbp!V2075, games!$B$2:$R$40, 3, FALSE)</f>
        <v>2019-11-29T01:20Z</v>
      </c>
      <c r="Y4842">
        <f>VLOOKUP(1*V4842,NFLGames!$H$11:$H$555,1,FALSE)</f>
        <v>401220265</v>
      </c>
      <c r="Z4842">
        <f>VLOOKUP($Y4842, NFLGames!$H$11:$K$555,2,FALSE)</f>
        <v>2020</v>
      </c>
      <c r="AA4842">
        <f>VLOOKUP($Y4842, NFLGames!$H$11:$K$555,3,FALSE)</f>
        <v>14</v>
      </c>
      <c r="AB4842" s="6">
        <f>IF(A4843=0, 0, AH4843-tbl_pbp[[#This Row],[Saints Win %]])</f>
        <v>4.500000000000004E-2</v>
      </c>
      <c r="AE4842">
        <f>ABS(tbl_pbp[[#This Row],[play.homeScore]]-tbl_pbp[[#This Row],[play.awayScore]])</f>
        <v>0</v>
      </c>
      <c r="AF4842">
        <f>IF(tbl_pbp[[#This Row],[Play Saints Win % Increase]]&gt;=$AF$4,1,0)</f>
        <v>0</v>
      </c>
      <c r="AG4842" t="str">
        <f>VLOOKUP(tbl_pbp[[#This Row],[gameId]], games!$B$2:$T$40, 9, FALSE)</f>
        <v>new-orleans-saints</v>
      </c>
      <c r="AH4842" s="5">
        <f>IF(tbl_pbp[[#This Row],[AwayTeam]] &lt;&gt; "new-orleans-saints", tbl_pbp[[#This Row],[homeWinPercentage]], 1-tbl_pbp[[#This Row],[homeWinPercentage]])</f>
        <v>0.72</v>
      </c>
      <c r="AI4842" s="13">
        <f>tbl_pbp[[#This Row],[Kamara]]*tbl_pbp[[#This Row],[Impactful Play]]</f>
        <v>0</v>
      </c>
      <c r="AJ4842" s="13">
        <f>tbl_pbp[[#This Row],[Thomas]]*tbl_pbp[[#This Row],[Impactful Play]]</f>
        <v>0</v>
      </c>
      <c r="AK4842" s="13" t="str">
        <f>VLOOKUP(tbl_pbp[[#This Row],[Play Saints Win % Increase]], tbl_impact[],3,TRUE)</f>
        <v>Scented (0 to +5%)</v>
      </c>
    </row>
    <row r="4843" spans="1:37">
      <c r="A4843" s="1">
        <v>18</v>
      </c>
      <c r="B4843" s="5">
        <v>0.23499999999999999</v>
      </c>
      <c r="C4843" t="s">
        <v>6680</v>
      </c>
      <c r="D4843">
        <v>0</v>
      </c>
      <c r="E4843">
        <v>0</v>
      </c>
      <c r="F4843">
        <v>1</v>
      </c>
      <c r="G4843">
        <v>0</v>
      </c>
      <c r="H4843">
        <v>0</v>
      </c>
      <c r="I4843">
        <v>11</v>
      </c>
      <c r="J4843">
        <v>57</v>
      </c>
      <c r="K4843" t="s">
        <v>124</v>
      </c>
      <c r="L4843">
        <v>3</v>
      </c>
      <c r="M4843">
        <v>43</v>
      </c>
      <c r="N4843" t="s">
        <v>6681</v>
      </c>
      <c r="O4843" t="s">
        <v>206</v>
      </c>
      <c r="P4843" t="s">
        <v>45</v>
      </c>
      <c r="Q4843" t="s">
        <v>46</v>
      </c>
      <c r="R4843" t="s">
        <v>47</v>
      </c>
      <c r="S4843" t="s">
        <v>149</v>
      </c>
      <c r="T4843" t="s">
        <v>48</v>
      </c>
      <c r="U4843" t="s">
        <v>6682</v>
      </c>
      <c r="V4843" t="s">
        <v>6623</v>
      </c>
      <c r="X4843" t="str">
        <f>VLOOKUP(pbp!V2076, games!$B$2:$R$40, 3, FALSE)</f>
        <v>2019-11-29T01:20Z</v>
      </c>
      <c r="Y4843">
        <f>VLOOKUP(1*V4843,NFLGames!$H$11:$H$555,1,FALSE)</f>
        <v>401220265</v>
      </c>
      <c r="Z4843">
        <f>VLOOKUP($Y4843, NFLGames!$H$11:$K$555,2,FALSE)</f>
        <v>2020</v>
      </c>
      <c r="AA4843">
        <f>VLOOKUP($Y4843, NFLGames!$H$11:$K$555,3,FALSE)</f>
        <v>14</v>
      </c>
      <c r="AB4843" s="6">
        <f>IF(A4844=0, 0, AH4844-tbl_pbp[[#This Row],[Saints Win %]])</f>
        <v>1.0000000000000009E-3</v>
      </c>
      <c r="AE4843">
        <f>ABS(tbl_pbp[[#This Row],[play.homeScore]]-tbl_pbp[[#This Row],[play.awayScore]])</f>
        <v>0</v>
      </c>
      <c r="AF4843">
        <f>IF(tbl_pbp[[#This Row],[Play Saints Win % Increase]]&gt;=$AF$4,1,0)</f>
        <v>0</v>
      </c>
      <c r="AG4843" t="str">
        <f>VLOOKUP(tbl_pbp[[#This Row],[gameId]], games!$B$2:$T$40, 9, FALSE)</f>
        <v>new-orleans-saints</v>
      </c>
      <c r="AH4843" s="5">
        <f>IF(tbl_pbp[[#This Row],[AwayTeam]] &lt;&gt; "new-orleans-saints", tbl_pbp[[#This Row],[homeWinPercentage]], 1-tbl_pbp[[#This Row],[homeWinPercentage]])</f>
        <v>0.76500000000000001</v>
      </c>
      <c r="AI4843" s="13">
        <f>tbl_pbp[[#This Row],[Kamara]]*tbl_pbp[[#This Row],[Impactful Play]]</f>
        <v>0</v>
      </c>
      <c r="AJ4843" s="13">
        <f>tbl_pbp[[#This Row],[Thomas]]*tbl_pbp[[#This Row],[Impactful Play]]</f>
        <v>0</v>
      </c>
      <c r="AK4843" s="13" t="str">
        <f>VLOOKUP(tbl_pbp[[#This Row],[Play Saints Win % Increase]], tbl_impact[],3,TRUE)</f>
        <v>Scented (0 to +5%)</v>
      </c>
    </row>
    <row r="4844" spans="1:37">
      <c r="A4844" s="1">
        <v>19</v>
      </c>
      <c r="B4844" s="5">
        <v>0.23400000000000001</v>
      </c>
      <c r="C4844" t="s">
        <v>6683</v>
      </c>
      <c r="D4844">
        <v>0</v>
      </c>
      <c r="E4844">
        <v>0</v>
      </c>
      <c r="F4844">
        <v>1</v>
      </c>
      <c r="G4844">
        <v>0</v>
      </c>
      <c r="H4844">
        <v>0</v>
      </c>
      <c r="I4844">
        <v>2</v>
      </c>
      <c r="J4844">
        <v>66</v>
      </c>
      <c r="K4844" t="s">
        <v>124</v>
      </c>
      <c r="L4844">
        <v>4</v>
      </c>
      <c r="M4844">
        <v>34</v>
      </c>
      <c r="N4844" t="s">
        <v>6684</v>
      </c>
      <c r="O4844" t="s">
        <v>6328</v>
      </c>
      <c r="P4844" t="s">
        <v>45</v>
      </c>
      <c r="Q4844" t="s">
        <v>46</v>
      </c>
      <c r="R4844" t="s">
        <v>47</v>
      </c>
      <c r="S4844" t="s">
        <v>154</v>
      </c>
      <c r="T4844" t="s">
        <v>127</v>
      </c>
      <c r="U4844" t="s">
        <v>6685</v>
      </c>
      <c r="V4844" t="s">
        <v>6623</v>
      </c>
      <c r="X4844" t="str">
        <f>VLOOKUP(pbp!V2077, games!$B$2:$R$40, 3, FALSE)</f>
        <v>2019-11-29T01:20Z</v>
      </c>
      <c r="Y4844">
        <f>VLOOKUP(1*V4844,NFLGames!$H$11:$H$555,1,FALSE)</f>
        <v>401220265</v>
      </c>
      <c r="Z4844">
        <f>VLOOKUP($Y4844, NFLGames!$H$11:$K$555,2,FALSE)</f>
        <v>2020</v>
      </c>
      <c r="AA4844">
        <f>VLOOKUP($Y4844, NFLGames!$H$11:$K$555,3,FALSE)</f>
        <v>14</v>
      </c>
      <c r="AB4844" s="6">
        <f>IF(A4845=0, 0, AH4845-tbl_pbp[[#This Row],[Saints Win %]])</f>
        <v>-5.0000000000000044E-3</v>
      </c>
      <c r="AE4844">
        <f>ABS(tbl_pbp[[#This Row],[play.homeScore]]-tbl_pbp[[#This Row],[play.awayScore]])</f>
        <v>0</v>
      </c>
      <c r="AF4844">
        <f>IF(tbl_pbp[[#This Row],[Play Saints Win % Increase]]&gt;=$AF$4,1,0)</f>
        <v>0</v>
      </c>
      <c r="AG4844" t="str">
        <f>VLOOKUP(tbl_pbp[[#This Row],[gameId]], games!$B$2:$T$40, 9, FALSE)</f>
        <v>new-orleans-saints</v>
      </c>
      <c r="AH4844" s="5">
        <f>IF(tbl_pbp[[#This Row],[AwayTeam]] &lt;&gt; "new-orleans-saints", tbl_pbp[[#This Row],[homeWinPercentage]], 1-tbl_pbp[[#This Row],[homeWinPercentage]])</f>
        <v>0.76600000000000001</v>
      </c>
      <c r="AI4844" s="13">
        <f>tbl_pbp[[#This Row],[Kamara]]*tbl_pbp[[#This Row],[Impactful Play]]</f>
        <v>0</v>
      </c>
      <c r="AJ4844" s="13">
        <f>tbl_pbp[[#This Row],[Thomas]]*tbl_pbp[[#This Row],[Impactful Play]]</f>
        <v>0</v>
      </c>
      <c r="AK4844" s="13" t="str">
        <f>VLOOKUP(tbl_pbp[[#This Row],[Play Saints Win % Increase]], tbl_impact[],3,TRUE)</f>
        <v>Bad (0 to -5%)</v>
      </c>
    </row>
    <row r="4845" spans="1:37">
      <c r="A4845" s="1">
        <v>20</v>
      </c>
      <c r="B4845" s="5">
        <v>0.23899999999999999</v>
      </c>
      <c r="C4845" t="s">
        <v>6686</v>
      </c>
      <c r="D4845">
        <v>0</v>
      </c>
      <c r="E4845">
        <v>0</v>
      </c>
      <c r="F4845">
        <v>1</v>
      </c>
      <c r="G4845">
        <v>0</v>
      </c>
      <c r="H4845">
        <v>0</v>
      </c>
      <c r="I4845">
        <v>10</v>
      </c>
      <c r="J4845">
        <v>63</v>
      </c>
      <c r="K4845" t="s">
        <v>29</v>
      </c>
      <c r="L4845">
        <v>1</v>
      </c>
      <c r="M4845">
        <v>63</v>
      </c>
      <c r="N4845" t="s">
        <v>6687</v>
      </c>
      <c r="O4845" t="s">
        <v>416</v>
      </c>
      <c r="P4845" t="s">
        <v>30</v>
      </c>
      <c r="Q4845" t="s">
        <v>31</v>
      </c>
      <c r="R4845" t="s">
        <v>32</v>
      </c>
      <c r="S4845" t="s">
        <v>33</v>
      </c>
      <c r="T4845" t="s">
        <v>196</v>
      </c>
      <c r="U4845" t="s">
        <v>197</v>
      </c>
      <c r="V4845" t="s">
        <v>6623</v>
      </c>
      <c r="X4845" t="str">
        <f>VLOOKUP(pbp!V2078, games!$B$2:$R$40, 3, FALSE)</f>
        <v>2019-11-29T01:20Z</v>
      </c>
      <c r="Y4845">
        <f>VLOOKUP(1*V4845,NFLGames!$H$11:$H$555,1,FALSE)</f>
        <v>401220265</v>
      </c>
      <c r="Z4845">
        <f>VLOOKUP($Y4845, NFLGames!$H$11:$K$555,2,FALSE)</f>
        <v>2020</v>
      </c>
      <c r="AA4845">
        <f>VLOOKUP($Y4845, NFLGames!$H$11:$K$555,3,FALSE)</f>
        <v>14</v>
      </c>
      <c r="AB4845" s="6">
        <f>IF(A4846=0, 0, AH4846-tbl_pbp[[#This Row],[Saints Win %]])</f>
        <v>-8.1999999999999962E-2</v>
      </c>
      <c r="AE4845">
        <f>ABS(tbl_pbp[[#This Row],[play.homeScore]]-tbl_pbp[[#This Row],[play.awayScore]])</f>
        <v>0</v>
      </c>
      <c r="AF4845">
        <f>IF(tbl_pbp[[#This Row],[Play Saints Win % Increase]]&gt;=$AF$4,1,0)</f>
        <v>0</v>
      </c>
      <c r="AG4845" t="str">
        <f>VLOOKUP(tbl_pbp[[#This Row],[gameId]], games!$B$2:$T$40, 9, FALSE)</f>
        <v>new-orleans-saints</v>
      </c>
      <c r="AH4845" s="5">
        <f>IF(tbl_pbp[[#This Row],[AwayTeam]] &lt;&gt; "new-orleans-saints", tbl_pbp[[#This Row],[homeWinPercentage]], 1-tbl_pbp[[#This Row],[homeWinPercentage]])</f>
        <v>0.76100000000000001</v>
      </c>
      <c r="AI4845" s="13">
        <f>tbl_pbp[[#This Row],[Kamara]]*tbl_pbp[[#This Row],[Impactful Play]]</f>
        <v>0</v>
      </c>
      <c r="AJ4845" s="13">
        <f>tbl_pbp[[#This Row],[Thomas]]*tbl_pbp[[#This Row],[Impactful Play]]</f>
        <v>0</v>
      </c>
      <c r="AK4845" s="13" t="str">
        <f>VLOOKUP(tbl_pbp[[#This Row],[Play Saints Win % Increase]], tbl_impact[],3,TRUE)</f>
        <v>Smelly (worse than-5% -&gt; -10%)</v>
      </c>
    </row>
    <row r="4846" spans="1:37">
      <c r="A4846" s="1">
        <v>21</v>
      </c>
      <c r="B4846" s="5">
        <v>0.32100000000000001</v>
      </c>
      <c r="C4846" t="s">
        <v>6688</v>
      </c>
      <c r="D4846">
        <v>0</v>
      </c>
      <c r="E4846">
        <v>0</v>
      </c>
      <c r="F4846">
        <v>1</v>
      </c>
      <c r="G4846">
        <v>0</v>
      </c>
      <c r="H4846">
        <v>0</v>
      </c>
      <c r="I4846">
        <v>10</v>
      </c>
      <c r="J4846">
        <v>45</v>
      </c>
      <c r="K4846" t="s">
        <v>29</v>
      </c>
      <c r="L4846">
        <v>1</v>
      </c>
      <c r="M4846">
        <v>45</v>
      </c>
      <c r="N4846" t="s">
        <v>6689</v>
      </c>
      <c r="O4846" t="s">
        <v>340</v>
      </c>
      <c r="P4846" t="s">
        <v>45</v>
      </c>
      <c r="Q4846" t="s">
        <v>46</v>
      </c>
      <c r="R4846" t="s">
        <v>47</v>
      </c>
      <c r="S4846" t="s">
        <v>33</v>
      </c>
      <c r="T4846" t="s">
        <v>6690</v>
      </c>
      <c r="U4846" t="s">
        <v>6691</v>
      </c>
      <c r="V4846" t="s">
        <v>6623</v>
      </c>
      <c r="X4846" t="str">
        <f>VLOOKUP(pbp!V2079, games!$B$2:$R$40, 3, FALSE)</f>
        <v>2019-11-29T01:20Z</v>
      </c>
      <c r="Y4846">
        <f>VLOOKUP(1*V4846,NFLGames!$H$11:$H$555,1,FALSE)</f>
        <v>401220265</v>
      </c>
      <c r="Z4846">
        <f>VLOOKUP($Y4846, NFLGames!$H$11:$K$555,2,FALSE)</f>
        <v>2020</v>
      </c>
      <c r="AA4846">
        <f>VLOOKUP($Y4846, NFLGames!$H$11:$K$555,3,FALSE)</f>
        <v>14</v>
      </c>
      <c r="AB4846" s="6">
        <f>IF(A4847=0, 0, AH4847-tbl_pbp[[#This Row],[Saints Win %]])</f>
        <v>8.1999999999999962E-2</v>
      </c>
      <c r="AE4846">
        <f>ABS(tbl_pbp[[#This Row],[play.homeScore]]-tbl_pbp[[#This Row],[play.awayScore]])</f>
        <v>0</v>
      </c>
      <c r="AF4846">
        <f>IF(tbl_pbp[[#This Row],[Play Saints Win % Increase]]&gt;=$AF$4,1,0)</f>
        <v>0</v>
      </c>
      <c r="AG4846" t="str">
        <f>VLOOKUP(tbl_pbp[[#This Row],[gameId]], games!$B$2:$T$40, 9, FALSE)</f>
        <v>new-orleans-saints</v>
      </c>
      <c r="AH4846" s="5">
        <f>IF(tbl_pbp[[#This Row],[AwayTeam]] &lt;&gt; "new-orleans-saints", tbl_pbp[[#This Row],[homeWinPercentage]], 1-tbl_pbp[[#This Row],[homeWinPercentage]])</f>
        <v>0.67900000000000005</v>
      </c>
      <c r="AI4846" s="13">
        <f>tbl_pbp[[#This Row],[Kamara]]*tbl_pbp[[#This Row],[Impactful Play]]</f>
        <v>0</v>
      </c>
      <c r="AJ4846" s="13">
        <f>tbl_pbp[[#This Row],[Thomas]]*tbl_pbp[[#This Row],[Impactful Play]]</f>
        <v>0</v>
      </c>
      <c r="AK4846" s="13" t="str">
        <f>VLOOKUP(tbl_pbp[[#This Row],[Play Saints Win % Increase]], tbl_impact[],3,TRUE)</f>
        <v>Perfumed (5 to + 10%)</v>
      </c>
    </row>
    <row r="4847" spans="1:37">
      <c r="A4847" s="1">
        <v>22</v>
      </c>
      <c r="B4847" s="5">
        <v>0.23899999999999999</v>
      </c>
      <c r="C4847" t="s">
        <v>6692</v>
      </c>
      <c r="D4847">
        <v>0</v>
      </c>
      <c r="E4847">
        <v>0</v>
      </c>
      <c r="F4847">
        <v>1</v>
      </c>
      <c r="G4847">
        <v>0</v>
      </c>
      <c r="H4847">
        <v>0</v>
      </c>
      <c r="I4847">
        <v>8</v>
      </c>
      <c r="J4847">
        <v>43</v>
      </c>
      <c r="K4847" t="s">
        <v>29</v>
      </c>
      <c r="L4847">
        <v>2</v>
      </c>
      <c r="M4847">
        <v>43</v>
      </c>
      <c r="N4847" t="s">
        <v>6693</v>
      </c>
      <c r="O4847" t="s">
        <v>5299</v>
      </c>
      <c r="P4847" t="s">
        <v>45</v>
      </c>
      <c r="Q4847" t="s">
        <v>46</v>
      </c>
      <c r="R4847" t="s">
        <v>47</v>
      </c>
      <c r="S4847" t="s">
        <v>73</v>
      </c>
      <c r="T4847" t="s">
        <v>6694</v>
      </c>
      <c r="U4847" t="s">
        <v>6695</v>
      </c>
      <c r="V4847" t="s">
        <v>6623</v>
      </c>
      <c r="X4847" t="str">
        <f>VLOOKUP(pbp!V2080, games!$B$2:$R$40, 3, FALSE)</f>
        <v>2019-11-29T01:20Z</v>
      </c>
      <c r="Y4847">
        <f>VLOOKUP(1*V4847,NFLGames!$H$11:$H$555,1,FALSE)</f>
        <v>401220265</v>
      </c>
      <c r="Z4847">
        <f>VLOOKUP($Y4847, NFLGames!$H$11:$K$555,2,FALSE)</f>
        <v>2020</v>
      </c>
      <c r="AA4847">
        <f>VLOOKUP($Y4847, NFLGames!$H$11:$K$555,3,FALSE)</f>
        <v>14</v>
      </c>
      <c r="AB4847" s="6">
        <f>IF(A4848=0, 0, AH4848-tbl_pbp[[#This Row],[Saints Win %]])</f>
        <v>-7.7000000000000068E-2</v>
      </c>
      <c r="AC4847">
        <v>1</v>
      </c>
      <c r="AE4847">
        <f>ABS(tbl_pbp[[#This Row],[play.homeScore]]-tbl_pbp[[#This Row],[play.awayScore]])</f>
        <v>0</v>
      </c>
      <c r="AF4847">
        <f>IF(tbl_pbp[[#This Row],[Play Saints Win % Increase]]&gt;=$AF$4,1,0)</f>
        <v>0</v>
      </c>
      <c r="AG4847" t="str">
        <f>VLOOKUP(tbl_pbp[[#This Row],[gameId]], games!$B$2:$T$40, 9, FALSE)</f>
        <v>new-orleans-saints</v>
      </c>
      <c r="AH4847" s="5">
        <f>IF(tbl_pbp[[#This Row],[AwayTeam]] &lt;&gt; "new-orleans-saints", tbl_pbp[[#This Row],[homeWinPercentage]], 1-tbl_pbp[[#This Row],[homeWinPercentage]])</f>
        <v>0.76100000000000001</v>
      </c>
      <c r="AI4847" s="13">
        <f>tbl_pbp[[#This Row],[Kamara]]*tbl_pbp[[#This Row],[Impactful Play]]</f>
        <v>0</v>
      </c>
      <c r="AJ4847" s="13">
        <f>tbl_pbp[[#This Row],[Thomas]]*tbl_pbp[[#This Row],[Impactful Play]]</f>
        <v>0</v>
      </c>
      <c r="AK4847" s="13" t="str">
        <f>VLOOKUP(tbl_pbp[[#This Row],[Play Saints Win % Increase]], tbl_impact[],3,TRUE)</f>
        <v>Smelly (worse than-5% -&gt; -10%)</v>
      </c>
    </row>
    <row r="4848" spans="1:37">
      <c r="A4848" s="1">
        <v>23</v>
      </c>
      <c r="B4848" s="5">
        <v>0.316</v>
      </c>
      <c r="C4848" t="s">
        <v>6696</v>
      </c>
      <c r="D4848">
        <v>0</v>
      </c>
      <c r="E4848">
        <v>0</v>
      </c>
      <c r="F4848">
        <v>1</v>
      </c>
      <c r="G4848">
        <v>0</v>
      </c>
      <c r="H4848">
        <v>0</v>
      </c>
      <c r="I4848">
        <v>5</v>
      </c>
      <c r="J4848">
        <v>40</v>
      </c>
      <c r="K4848" t="s">
        <v>29</v>
      </c>
      <c r="L4848">
        <v>3</v>
      </c>
      <c r="M4848">
        <v>40</v>
      </c>
      <c r="N4848" t="s">
        <v>6697</v>
      </c>
      <c r="O4848" t="s">
        <v>4387</v>
      </c>
      <c r="P4848" t="s">
        <v>30</v>
      </c>
      <c r="Q4848" t="s">
        <v>31</v>
      </c>
      <c r="R4848" t="s">
        <v>32</v>
      </c>
      <c r="S4848" t="s">
        <v>42</v>
      </c>
      <c r="T4848" t="s">
        <v>6698</v>
      </c>
      <c r="U4848" t="s">
        <v>6699</v>
      </c>
      <c r="V4848" t="s">
        <v>6623</v>
      </c>
      <c r="X4848" t="str">
        <f>VLOOKUP(pbp!V2081, games!$B$2:$R$40, 3, FALSE)</f>
        <v>2019-11-29T01:20Z</v>
      </c>
      <c r="Y4848">
        <f>VLOOKUP(1*V4848,NFLGames!$H$11:$H$555,1,FALSE)</f>
        <v>401220265</v>
      </c>
      <c r="Z4848">
        <f>VLOOKUP($Y4848, NFLGames!$H$11:$K$555,2,FALSE)</f>
        <v>2020</v>
      </c>
      <c r="AA4848">
        <f>VLOOKUP($Y4848, NFLGames!$H$11:$K$555,3,FALSE)</f>
        <v>14</v>
      </c>
      <c r="AB4848" s="6">
        <f>IF(A4849=0, 0, AH4849-tbl_pbp[[#This Row],[Saints Win %]])</f>
        <v>8.5000000000000075E-2</v>
      </c>
      <c r="AE4848">
        <f>ABS(tbl_pbp[[#This Row],[play.homeScore]]-tbl_pbp[[#This Row],[play.awayScore]])</f>
        <v>0</v>
      </c>
      <c r="AF4848">
        <f>IF(tbl_pbp[[#This Row],[Play Saints Win % Increase]]&gt;=$AF$4,1,0)</f>
        <v>0</v>
      </c>
      <c r="AG4848" t="str">
        <f>VLOOKUP(tbl_pbp[[#This Row],[gameId]], games!$B$2:$T$40, 9, FALSE)</f>
        <v>new-orleans-saints</v>
      </c>
      <c r="AH4848" s="5">
        <f>IF(tbl_pbp[[#This Row],[AwayTeam]] &lt;&gt; "new-orleans-saints", tbl_pbp[[#This Row],[homeWinPercentage]], 1-tbl_pbp[[#This Row],[homeWinPercentage]])</f>
        <v>0.68399999999999994</v>
      </c>
      <c r="AI4848" s="13">
        <f>tbl_pbp[[#This Row],[Kamara]]*tbl_pbp[[#This Row],[Impactful Play]]</f>
        <v>0</v>
      </c>
      <c r="AJ4848" s="13">
        <f>tbl_pbp[[#This Row],[Thomas]]*tbl_pbp[[#This Row],[Impactful Play]]</f>
        <v>0</v>
      </c>
      <c r="AK4848" s="13" t="str">
        <f>VLOOKUP(tbl_pbp[[#This Row],[Play Saints Win % Increase]], tbl_impact[],3,TRUE)</f>
        <v>Perfumed (5 to + 10%)</v>
      </c>
    </row>
    <row r="4849" spans="1:37">
      <c r="A4849" s="1">
        <v>24</v>
      </c>
      <c r="B4849" s="5">
        <v>0.23100000000000001</v>
      </c>
      <c r="C4849" t="s">
        <v>6700</v>
      </c>
      <c r="D4849">
        <v>0</v>
      </c>
      <c r="E4849">
        <v>0</v>
      </c>
      <c r="F4849">
        <v>1</v>
      </c>
      <c r="G4849">
        <v>0</v>
      </c>
      <c r="H4849">
        <v>0</v>
      </c>
      <c r="I4849">
        <v>10</v>
      </c>
      <c r="J4849">
        <v>35</v>
      </c>
      <c r="K4849" t="s">
        <v>29</v>
      </c>
      <c r="L4849">
        <v>1</v>
      </c>
      <c r="M4849">
        <v>35</v>
      </c>
      <c r="N4849" t="s">
        <v>6701</v>
      </c>
      <c r="O4849" t="s">
        <v>6702</v>
      </c>
      <c r="P4849" t="s">
        <v>22</v>
      </c>
      <c r="Q4849" t="s">
        <v>37</v>
      </c>
      <c r="S4849" t="s">
        <v>33</v>
      </c>
      <c r="T4849" t="s">
        <v>6650</v>
      </c>
      <c r="U4849" t="s">
        <v>6651</v>
      </c>
      <c r="V4849" t="s">
        <v>6623</v>
      </c>
      <c r="X4849" t="str">
        <f>VLOOKUP(pbp!V2082, games!$B$2:$R$40, 3, FALSE)</f>
        <v>2019-11-29T01:20Z</v>
      </c>
      <c r="Y4849">
        <f>VLOOKUP(1*V4849,NFLGames!$H$11:$H$555,1,FALSE)</f>
        <v>401220265</v>
      </c>
      <c r="Z4849">
        <f>VLOOKUP($Y4849, NFLGames!$H$11:$K$555,2,FALSE)</f>
        <v>2020</v>
      </c>
      <c r="AA4849">
        <f>VLOOKUP($Y4849, NFLGames!$H$11:$K$555,3,FALSE)</f>
        <v>14</v>
      </c>
      <c r="AB4849" s="6">
        <f>IF(A4850=0, 0, AH4850-tbl_pbp[[#This Row],[Saints Win %]])</f>
        <v>-3.0000000000000027E-3</v>
      </c>
      <c r="AE4849">
        <f>ABS(tbl_pbp[[#This Row],[play.homeScore]]-tbl_pbp[[#This Row],[play.awayScore]])</f>
        <v>0</v>
      </c>
      <c r="AF4849">
        <f>IF(tbl_pbp[[#This Row],[Play Saints Win % Increase]]&gt;=$AF$4,1,0)</f>
        <v>0</v>
      </c>
      <c r="AG4849" t="str">
        <f>VLOOKUP(tbl_pbp[[#This Row],[gameId]], games!$B$2:$T$40, 9, FALSE)</f>
        <v>new-orleans-saints</v>
      </c>
      <c r="AH4849" s="5">
        <f>IF(tbl_pbp[[#This Row],[AwayTeam]] &lt;&gt; "new-orleans-saints", tbl_pbp[[#This Row],[homeWinPercentage]], 1-tbl_pbp[[#This Row],[homeWinPercentage]])</f>
        <v>0.76900000000000002</v>
      </c>
      <c r="AI4849" s="13">
        <f>tbl_pbp[[#This Row],[Kamara]]*tbl_pbp[[#This Row],[Impactful Play]]</f>
        <v>0</v>
      </c>
      <c r="AJ4849" s="13">
        <f>tbl_pbp[[#This Row],[Thomas]]*tbl_pbp[[#This Row],[Impactful Play]]</f>
        <v>0</v>
      </c>
      <c r="AK4849" s="13" t="str">
        <f>VLOOKUP(tbl_pbp[[#This Row],[Play Saints Win % Increase]], tbl_impact[],3,TRUE)</f>
        <v>Bad (0 to -5%)</v>
      </c>
    </row>
    <row r="4850" spans="1:37">
      <c r="A4850" s="1">
        <v>25</v>
      </c>
      <c r="B4850" s="5">
        <v>0.23400000000000001</v>
      </c>
      <c r="C4850" t="s">
        <v>6703</v>
      </c>
      <c r="D4850">
        <v>0</v>
      </c>
      <c r="E4850">
        <v>0</v>
      </c>
      <c r="F4850">
        <v>1</v>
      </c>
      <c r="G4850">
        <v>0</v>
      </c>
      <c r="H4850">
        <v>0</v>
      </c>
      <c r="I4850">
        <v>10</v>
      </c>
      <c r="J4850">
        <v>35</v>
      </c>
      <c r="K4850" t="s">
        <v>29</v>
      </c>
      <c r="L4850">
        <v>2</v>
      </c>
      <c r="M4850">
        <v>35</v>
      </c>
      <c r="N4850" t="s">
        <v>6704</v>
      </c>
      <c r="O4850" t="s">
        <v>6705</v>
      </c>
      <c r="P4850" t="s">
        <v>45</v>
      </c>
      <c r="Q4850" t="s">
        <v>46</v>
      </c>
      <c r="R4850" t="s">
        <v>47</v>
      </c>
      <c r="S4850" t="s">
        <v>120</v>
      </c>
      <c r="T4850" t="s">
        <v>6650</v>
      </c>
      <c r="U4850" t="s">
        <v>6706</v>
      </c>
      <c r="V4850" t="s">
        <v>6623</v>
      </c>
      <c r="X4850" t="str">
        <f>VLOOKUP(pbp!V2083, games!$B$2:$R$40, 3, FALSE)</f>
        <v>2019-11-29T01:20Z</v>
      </c>
      <c r="Y4850">
        <f>VLOOKUP(1*V4850,NFLGames!$H$11:$H$555,1,FALSE)</f>
        <v>401220265</v>
      </c>
      <c r="Z4850">
        <f>VLOOKUP($Y4850, NFLGames!$H$11:$K$555,2,FALSE)</f>
        <v>2020</v>
      </c>
      <c r="AA4850">
        <f>VLOOKUP($Y4850, NFLGames!$H$11:$K$555,3,FALSE)</f>
        <v>14</v>
      </c>
      <c r="AB4850" s="6">
        <f>IF(A4851=0, 0, AH4851-tbl_pbp[[#This Row],[Saints Win %]])</f>
        <v>-1.6000000000000014E-2</v>
      </c>
      <c r="AC4850">
        <v>1</v>
      </c>
      <c r="AE4850">
        <f>ABS(tbl_pbp[[#This Row],[play.homeScore]]-tbl_pbp[[#This Row],[play.awayScore]])</f>
        <v>0</v>
      </c>
      <c r="AF4850">
        <f>IF(tbl_pbp[[#This Row],[Play Saints Win % Increase]]&gt;=$AF$4,1,0)</f>
        <v>0</v>
      </c>
      <c r="AG4850" t="str">
        <f>VLOOKUP(tbl_pbp[[#This Row],[gameId]], games!$B$2:$T$40, 9, FALSE)</f>
        <v>new-orleans-saints</v>
      </c>
      <c r="AH4850" s="5">
        <f>IF(tbl_pbp[[#This Row],[AwayTeam]] &lt;&gt; "new-orleans-saints", tbl_pbp[[#This Row],[homeWinPercentage]], 1-tbl_pbp[[#This Row],[homeWinPercentage]])</f>
        <v>0.76600000000000001</v>
      </c>
      <c r="AI4850" s="13">
        <f>tbl_pbp[[#This Row],[Kamara]]*tbl_pbp[[#This Row],[Impactful Play]]</f>
        <v>0</v>
      </c>
      <c r="AJ4850" s="13">
        <f>tbl_pbp[[#This Row],[Thomas]]*tbl_pbp[[#This Row],[Impactful Play]]</f>
        <v>0</v>
      </c>
      <c r="AK4850" s="13" t="str">
        <f>VLOOKUP(tbl_pbp[[#This Row],[Play Saints Win % Increase]], tbl_impact[],3,TRUE)</f>
        <v>Bad (0 to -5%)</v>
      </c>
    </row>
    <row r="4851" spans="1:37">
      <c r="A4851" s="1">
        <v>26</v>
      </c>
      <c r="B4851" s="5">
        <v>0.25</v>
      </c>
      <c r="C4851" t="s">
        <v>6707</v>
      </c>
      <c r="D4851">
        <v>0</v>
      </c>
      <c r="E4851">
        <v>0</v>
      </c>
      <c r="F4851">
        <v>1</v>
      </c>
      <c r="G4851">
        <v>0</v>
      </c>
      <c r="H4851">
        <v>0</v>
      </c>
      <c r="I4851">
        <v>8</v>
      </c>
      <c r="J4851">
        <v>33</v>
      </c>
      <c r="K4851" t="s">
        <v>29</v>
      </c>
      <c r="L4851">
        <v>3</v>
      </c>
      <c r="M4851">
        <v>33</v>
      </c>
      <c r="N4851" t="s">
        <v>6708</v>
      </c>
      <c r="O4851" t="s">
        <v>999</v>
      </c>
      <c r="P4851" t="s">
        <v>30</v>
      </c>
      <c r="Q4851" t="s">
        <v>31</v>
      </c>
      <c r="R4851" t="s">
        <v>32</v>
      </c>
      <c r="S4851" t="s">
        <v>92</v>
      </c>
      <c r="T4851" t="s">
        <v>6709</v>
      </c>
      <c r="U4851" t="s">
        <v>6710</v>
      </c>
      <c r="V4851" t="s">
        <v>6623</v>
      </c>
      <c r="X4851" t="str">
        <f>VLOOKUP(pbp!V2084, games!$B$2:$R$40, 3, FALSE)</f>
        <v>2019-12-08T18:00Z</v>
      </c>
      <c r="Y4851">
        <f>VLOOKUP(1*V4851,NFLGames!$H$11:$H$555,1,FALSE)</f>
        <v>401220265</v>
      </c>
      <c r="Z4851">
        <f>VLOOKUP($Y4851, NFLGames!$H$11:$K$555,2,FALSE)</f>
        <v>2020</v>
      </c>
      <c r="AA4851">
        <f>VLOOKUP($Y4851, NFLGames!$H$11:$K$555,3,FALSE)</f>
        <v>14</v>
      </c>
      <c r="AB4851" s="6">
        <f>IF(A4852=0, 0, AH4852-tbl_pbp[[#This Row],[Saints Win %]])</f>
        <v>-7.6000000000000068E-2</v>
      </c>
      <c r="AE4851">
        <f>ABS(tbl_pbp[[#This Row],[play.homeScore]]-tbl_pbp[[#This Row],[play.awayScore]])</f>
        <v>0</v>
      </c>
      <c r="AF4851">
        <f>IF(tbl_pbp[[#This Row],[Play Saints Win % Increase]]&gt;=$AF$4,1,0)</f>
        <v>0</v>
      </c>
      <c r="AG4851" t="str">
        <f>VLOOKUP(tbl_pbp[[#This Row],[gameId]], games!$B$2:$T$40, 9, FALSE)</f>
        <v>new-orleans-saints</v>
      </c>
      <c r="AH4851" s="5">
        <f>IF(tbl_pbp[[#This Row],[AwayTeam]] &lt;&gt; "new-orleans-saints", tbl_pbp[[#This Row],[homeWinPercentage]], 1-tbl_pbp[[#This Row],[homeWinPercentage]])</f>
        <v>0.75</v>
      </c>
      <c r="AI4851" s="13">
        <f>tbl_pbp[[#This Row],[Kamara]]*tbl_pbp[[#This Row],[Impactful Play]]</f>
        <v>0</v>
      </c>
      <c r="AJ4851" s="13">
        <f>tbl_pbp[[#This Row],[Thomas]]*tbl_pbp[[#This Row],[Impactful Play]]</f>
        <v>0</v>
      </c>
      <c r="AK4851" s="13" t="str">
        <f>VLOOKUP(tbl_pbp[[#This Row],[Play Saints Win % Increase]], tbl_impact[],3,TRUE)</f>
        <v>Smelly (worse than-5% -&gt; -10%)</v>
      </c>
    </row>
    <row r="4852" spans="1:37">
      <c r="A4852" s="1">
        <v>27</v>
      </c>
      <c r="B4852" s="5">
        <v>0.32600000000000001</v>
      </c>
      <c r="C4852" t="s">
        <v>6711</v>
      </c>
      <c r="D4852">
        <v>0</v>
      </c>
      <c r="E4852">
        <v>0</v>
      </c>
      <c r="F4852">
        <v>1</v>
      </c>
      <c r="G4852">
        <v>0</v>
      </c>
      <c r="H4852">
        <v>0</v>
      </c>
      <c r="I4852">
        <v>2</v>
      </c>
      <c r="J4852">
        <v>27</v>
      </c>
      <c r="K4852" t="s">
        <v>29</v>
      </c>
      <c r="L4852">
        <v>4</v>
      </c>
      <c r="M4852">
        <v>27</v>
      </c>
      <c r="N4852" t="s">
        <v>6712</v>
      </c>
      <c r="O4852" t="s">
        <v>2222</v>
      </c>
      <c r="P4852" t="s">
        <v>151</v>
      </c>
      <c r="Q4852" t="s">
        <v>152</v>
      </c>
      <c r="R4852" t="s">
        <v>153</v>
      </c>
      <c r="S4852" t="s">
        <v>154</v>
      </c>
      <c r="T4852" t="s">
        <v>6642</v>
      </c>
      <c r="U4852" t="s">
        <v>6713</v>
      </c>
      <c r="V4852" t="s">
        <v>6623</v>
      </c>
      <c r="X4852" t="str">
        <f>VLOOKUP(pbp!V2085, games!$B$2:$R$40, 3, FALSE)</f>
        <v>2019-12-08T18:00Z</v>
      </c>
      <c r="Y4852">
        <f>VLOOKUP(1*V4852,NFLGames!$H$11:$H$555,1,FALSE)</f>
        <v>401220265</v>
      </c>
      <c r="Z4852">
        <f>VLOOKUP($Y4852, NFLGames!$H$11:$K$555,2,FALSE)</f>
        <v>2020</v>
      </c>
      <c r="AA4852">
        <f>VLOOKUP($Y4852, NFLGames!$H$11:$K$555,3,FALSE)</f>
        <v>14</v>
      </c>
      <c r="AB4852" s="6">
        <f>IF(A4853=0, 0, AH4853-tbl_pbp[[#This Row],[Saints Win %]])</f>
        <v>2.9000000000000137E-2</v>
      </c>
      <c r="AE4852">
        <f>ABS(tbl_pbp[[#This Row],[play.homeScore]]-tbl_pbp[[#This Row],[play.awayScore]])</f>
        <v>0</v>
      </c>
      <c r="AF4852">
        <f>IF(tbl_pbp[[#This Row],[Play Saints Win % Increase]]&gt;=$AF$4,1,0)</f>
        <v>0</v>
      </c>
      <c r="AG4852" t="str">
        <f>VLOOKUP(tbl_pbp[[#This Row],[gameId]], games!$B$2:$T$40, 9, FALSE)</f>
        <v>new-orleans-saints</v>
      </c>
      <c r="AH4852" s="5">
        <f>IF(tbl_pbp[[#This Row],[AwayTeam]] &lt;&gt; "new-orleans-saints", tbl_pbp[[#This Row],[homeWinPercentage]], 1-tbl_pbp[[#This Row],[homeWinPercentage]])</f>
        <v>0.67399999999999993</v>
      </c>
      <c r="AI4852" s="13">
        <f>tbl_pbp[[#This Row],[Kamara]]*tbl_pbp[[#This Row],[Impactful Play]]</f>
        <v>0</v>
      </c>
      <c r="AJ4852" s="13">
        <f>tbl_pbp[[#This Row],[Thomas]]*tbl_pbp[[#This Row],[Impactful Play]]</f>
        <v>0</v>
      </c>
      <c r="AK4852" s="13" t="str">
        <f>VLOOKUP(tbl_pbp[[#This Row],[Play Saints Win % Increase]], tbl_impact[],3,TRUE)</f>
        <v>Scented (0 to +5%)</v>
      </c>
    </row>
    <row r="4853" spans="1:37">
      <c r="A4853" s="1">
        <v>28</v>
      </c>
      <c r="B4853" s="5">
        <v>0.29699999999999999</v>
      </c>
      <c r="C4853" t="s">
        <v>6714</v>
      </c>
      <c r="D4853">
        <v>0</v>
      </c>
      <c r="E4853">
        <v>0</v>
      </c>
      <c r="F4853">
        <v>1</v>
      </c>
      <c r="G4853">
        <v>0</v>
      </c>
      <c r="H4853">
        <v>0</v>
      </c>
      <c r="I4853">
        <v>10</v>
      </c>
      <c r="J4853">
        <v>35</v>
      </c>
      <c r="K4853" t="s">
        <v>124</v>
      </c>
      <c r="L4853">
        <v>1</v>
      </c>
      <c r="M4853">
        <v>65</v>
      </c>
      <c r="N4853" t="s">
        <v>6715</v>
      </c>
      <c r="O4853" t="s">
        <v>3954</v>
      </c>
      <c r="P4853" t="s">
        <v>22</v>
      </c>
      <c r="Q4853" t="s">
        <v>37</v>
      </c>
      <c r="S4853" t="s">
        <v>33</v>
      </c>
      <c r="T4853" t="s">
        <v>6650</v>
      </c>
      <c r="U4853" t="s">
        <v>6651</v>
      </c>
      <c r="V4853" t="s">
        <v>6623</v>
      </c>
      <c r="X4853" t="str">
        <f>VLOOKUP(pbp!V2086, games!$B$2:$R$40, 3, FALSE)</f>
        <v>2019-12-08T18:00Z</v>
      </c>
      <c r="Y4853">
        <f>VLOOKUP(1*V4853,NFLGames!$H$11:$H$555,1,FALSE)</f>
        <v>401220265</v>
      </c>
      <c r="Z4853">
        <f>VLOOKUP($Y4853, NFLGames!$H$11:$K$555,2,FALSE)</f>
        <v>2020</v>
      </c>
      <c r="AA4853">
        <f>VLOOKUP($Y4853, NFLGames!$H$11:$K$555,3,FALSE)</f>
        <v>14</v>
      </c>
      <c r="AB4853" s="6">
        <f>IF(A4854=0, 0, AH4854-tbl_pbp[[#This Row],[Saints Win %]])</f>
        <v>-4.0000000000000036E-3</v>
      </c>
      <c r="AE4853">
        <f>ABS(tbl_pbp[[#This Row],[play.homeScore]]-tbl_pbp[[#This Row],[play.awayScore]])</f>
        <v>0</v>
      </c>
      <c r="AF4853">
        <f>IF(tbl_pbp[[#This Row],[Play Saints Win % Increase]]&gt;=$AF$4,1,0)</f>
        <v>0</v>
      </c>
      <c r="AG4853" t="str">
        <f>VLOOKUP(tbl_pbp[[#This Row],[gameId]], games!$B$2:$T$40, 9, FALSE)</f>
        <v>new-orleans-saints</v>
      </c>
      <c r="AH4853" s="5">
        <f>IF(tbl_pbp[[#This Row],[AwayTeam]] &lt;&gt; "new-orleans-saints", tbl_pbp[[#This Row],[homeWinPercentage]], 1-tbl_pbp[[#This Row],[homeWinPercentage]])</f>
        <v>0.70300000000000007</v>
      </c>
      <c r="AI4853" s="13">
        <f>tbl_pbp[[#This Row],[Kamara]]*tbl_pbp[[#This Row],[Impactful Play]]</f>
        <v>0</v>
      </c>
      <c r="AJ4853" s="13">
        <f>tbl_pbp[[#This Row],[Thomas]]*tbl_pbp[[#This Row],[Impactful Play]]</f>
        <v>0</v>
      </c>
      <c r="AK4853" s="13" t="str">
        <f>VLOOKUP(tbl_pbp[[#This Row],[Play Saints Win % Increase]], tbl_impact[],3,TRUE)</f>
        <v>Bad (0 to -5%)</v>
      </c>
    </row>
    <row r="4854" spans="1:37">
      <c r="A4854" s="1">
        <v>29</v>
      </c>
      <c r="B4854" s="5">
        <v>0.30099999999999999</v>
      </c>
      <c r="C4854" t="s">
        <v>6716</v>
      </c>
      <c r="D4854">
        <v>0</v>
      </c>
      <c r="E4854">
        <v>0</v>
      </c>
      <c r="F4854">
        <v>1</v>
      </c>
      <c r="G4854">
        <v>0</v>
      </c>
      <c r="H4854">
        <v>0</v>
      </c>
      <c r="I4854">
        <v>10</v>
      </c>
      <c r="J4854">
        <v>35</v>
      </c>
      <c r="K4854" t="s">
        <v>124</v>
      </c>
      <c r="L4854">
        <v>2</v>
      </c>
      <c r="M4854">
        <v>65</v>
      </c>
      <c r="N4854" t="s">
        <v>6717</v>
      </c>
      <c r="O4854" t="s">
        <v>6718</v>
      </c>
      <c r="P4854" t="s">
        <v>30</v>
      </c>
      <c r="Q4854" t="s">
        <v>31</v>
      </c>
      <c r="R4854" t="s">
        <v>32</v>
      </c>
      <c r="S4854" t="s">
        <v>120</v>
      </c>
      <c r="T4854" t="s">
        <v>6650</v>
      </c>
      <c r="U4854" t="s">
        <v>6706</v>
      </c>
      <c r="V4854" t="s">
        <v>6623</v>
      </c>
      <c r="X4854" t="str">
        <f>VLOOKUP(pbp!V2087, games!$B$2:$R$40, 3, FALSE)</f>
        <v>2019-12-08T18:00Z</v>
      </c>
      <c r="Y4854">
        <f>VLOOKUP(1*V4854,NFLGames!$H$11:$H$555,1,FALSE)</f>
        <v>401220265</v>
      </c>
      <c r="Z4854">
        <f>VLOOKUP($Y4854, NFLGames!$H$11:$K$555,2,FALSE)</f>
        <v>2020</v>
      </c>
      <c r="AA4854">
        <f>VLOOKUP($Y4854, NFLGames!$H$11:$K$555,3,FALSE)</f>
        <v>14</v>
      </c>
      <c r="AB4854" s="6">
        <f>IF(A4855=0, 0, AH4855-tbl_pbp[[#This Row],[Saints Win %]])</f>
        <v>-0.10100000000000009</v>
      </c>
      <c r="AE4854">
        <f>ABS(tbl_pbp[[#This Row],[play.homeScore]]-tbl_pbp[[#This Row],[play.awayScore]])</f>
        <v>0</v>
      </c>
      <c r="AF4854">
        <f>IF(tbl_pbp[[#This Row],[Play Saints Win % Increase]]&gt;=$AF$4,1,0)</f>
        <v>0</v>
      </c>
      <c r="AG4854" t="str">
        <f>VLOOKUP(tbl_pbp[[#This Row],[gameId]], games!$B$2:$T$40, 9, FALSE)</f>
        <v>new-orleans-saints</v>
      </c>
      <c r="AH4854" s="5">
        <f>IF(tbl_pbp[[#This Row],[AwayTeam]] &lt;&gt; "new-orleans-saints", tbl_pbp[[#This Row],[homeWinPercentage]], 1-tbl_pbp[[#This Row],[homeWinPercentage]])</f>
        <v>0.69900000000000007</v>
      </c>
      <c r="AI4854" s="13">
        <f>tbl_pbp[[#This Row],[Kamara]]*tbl_pbp[[#This Row],[Impactful Play]]</f>
        <v>0</v>
      </c>
      <c r="AJ4854" s="13">
        <f>tbl_pbp[[#This Row],[Thomas]]*tbl_pbp[[#This Row],[Impactful Play]]</f>
        <v>0</v>
      </c>
      <c r="AK4854" s="13" t="str">
        <f>VLOOKUP(tbl_pbp[[#This Row],[Play Saints Win % Increase]], tbl_impact[],3,TRUE)</f>
        <v>Stinky (worse than -10% to -20%)</v>
      </c>
    </row>
    <row r="4855" spans="1:37">
      <c r="A4855" s="1">
        <v>30</v>
      </c>
      <c r="B4855" s="5">
        <v>0.40200000000000002</v>
      </c>
      <c r="C4855" t="s">
        <v>6719</v>
      </c>
      <c r="D4855">
        <v>0</v>
      </c>
      <c r="E4855">
        <v>0</v>
      </c>
      <c r="F4855">
        <v>1</v>
      </c>
      <c r="G4855">
        <v>0</v>
      </c>
      <c r="H4855">
        <v>0</v>
      </c>
      <c r="I4855">
        <v>7</v>
      </c>
      <c r="J4855">
        <v>38</v>
      </c>
      <c r="K4855" t="s">
        <v>124</v>
      </c>
      <c r="L4855">
        <v>3</v>
      </c>
      <c r="M4855">
        <v>62</v>
      </c>
      <c r="N4855" t="s">
        <v>6720</v>
      </c>
      <c r="O4855" t="s">
        <v>2494</v>
      </c>
      <c r="P4855" t="s">
        <v>30</v>
      </c>
      <c r="Q4855" t="s">
        <v>31</v>
      </c>
      <c r="R4855" t="s">
        <v>32</v>
      </c>
      <c r="S4855" t="s">
        <v>212</v>
      </c>
      <c r="T4855" t="s">
        <v>6721</v>
      </c>
      <c r="U4855" t="s">
        <v>6722</v>
      </c>
      <c r="V4855" t="s">
        <v>6623</v>
      </c>
      <c r="X4855" t="str">
        <f>VLOOKUP(pbp!V2088, games!$B$2:$R$40, 3, FALSE)</f>
        <v>2019-12-08T18:00Z</v>
      </c>
      <c r="Y4855">
        <f>VLOOKUP(1*V4855,NFLGames!$H$11:$H$555,1,FALSE)</f>
        <v>401220265</v>
      </c>
      <c r="Z4855">
        <f>VLOOKUP($Y4855, NFLGames!$H$11:$K$555,2,FALSE)</f>
        <v>2020</v>
      </c>
      <c r="AA4855">
        <f>VLOOKUP($Y4855, NFLGames!$H$11:$K$555,3,FALSE)</f>
        <v>14</v>
      </c>
      <c r="AB4855" s="6">
        <f>IF(A4856=0, 0, AH4856-tbl_pbp[[#This Row],[Saints Win %]])</f>
        <v>-2.0000000000000018E-3</v>
      </c>
      <c r="AE4855">
        <f>ABS(tbl_pbp[[#This Row],[play.homeScore]]-tbl_pbp[[#This Row],[play.awayScore]])</f>
        <v>0</v>
      </c>
      <c r="AF4855">
        <f>IF(tbl_pbp[[#This Row],[Play Saints Win % Increase]]&gt;=$AF$4,1,0)</f>
        <v>0</v>
      </c>
      <c r="AG4855" t="str">
        <f>VLOOKUP(tbl_pbp[[#This Row],[gameId]], games!$B$2:$T$40, 9, FALSE)</f>
        <v>new-orleans-saints</v>
      </c>
      <c r="AH4855" s="5">
        <f>IF(tbl_pbp[[#This Row],[AwayTeam]] &lt;&gt; "new-orleans-saints", tbl_pbp[[#This Row],[homeWinPercentage]], 1-tbl_pbp[[#This Row],[homeWinPercentage]])</f>
        <v>0.59799999999999998</v>
      </c>
      <c r="AI4855" s="13">
        <f>tbl_pbp[[#This Row],[Kamara]]*tbl_pbp[[#This Row],[Impactful Play]]</f>
        <v>0</v>
      </c>
      <c r="AJ4855" s="13">
        <f>tbl_pbp[[#This Row],[Thomas]]*tbl_pbp[[#This Row],[Impactful Play]]</f>
        <v>0</v>
      </c>
      <c r="AK4855" s="13" t="str">
        <f>VLOOKUP(tbl_pbp[[#This Row],[Play Saints Win % Increase]], tbl_impact[],3,TRUE)</f>
        <v>Bad (0 to -5%)</v>
      </c>
    </row>
    <row r="4856" spans="1:37">
      <c r="A4856" s="1">
        <v>31</v>
      </c>
      <c r="B4856" s="5">
        <v>0.40400000000000003</v>
      </c>
      <c r="C4856" t="s">
        <v>6723</v>
      </c>
      <c r="D4856">
        <v>0</v>
      </c>
      <c r="E4856">
        <v>0</v>
      </c>
      <c r="F4856">
        <v>1</v>
      </c>
      <c r="G4856">
        <v>0</v>
      </c>
      <c r="H4856">
        <v>0</v>
      </c>
      <c r="I4856">
        <v>0</v>
      </c>
      <c r="J4856">
        <v>77</v>
      </c>
      <c r="L4856">
        <v>1</v>
      </c>
      <c r="M4856">
        <v>23</v>
      </c>
      <c r="N4856" t="s">
        <v>142</v>
      </c>
      <c r="O4856" t="s">
        <v>143</v>
      </c>
      <c r="P4856" t="s">
        <v>144</v>
      </c>
      <c r="Q4856" t="s">
        <v>145</v>
      </c>
      <c r="R4856" t="s">
        <v>146</v>
      </c>
      <c r="V4856" t="s">
        <v>6623</v>
      </c>
      <c r="X4856" t="str">
        <f>VLOOKUP(pbp!V2089, games!$B$2:$R$40, 3, FALSE)</f>
        <v>2019-12-08T18:00Z</v>
      </c>
      <c r="Y4856">
        <f>VLOOKUP(1*V4856,NFLGames!$H$11:$H$555,1,FALSE)</f>
        <v>401220265</v>
      </c>
      <c r="Z4856">
        <f>VLOOKUP($Y4856, NFLGames!$H$11:$K$555,2,FALSE)</f>
        <v>2020</v>
      </c>
      <c r="AA4856">
        <f>VLOOKUP($Y4856, NFLGames!$H$11:$K$555,3,FALSE)</f>
        <v>14</v>
      </c>
      <c r="AB4856" s="6">
        <f>IF(A4857=0, 0, AH4857-tbl_pbp[[#This Row],[Saints Win %]])</f>
        <v>3.3000000000000029E-2</v>
      </c>
      <c r="AE4856">
        <f>ABS(tbl_pbp[[#This Row],[play.homeScore]]-tbl_pbp[[#This Row],[play.awayScore]])</f>
        <v>0</v>
      </c>
      <c r="AF4856">
        <f>IF(tbl_pbp[[#This Row],[Play Saints Win % Increase]]&gt;=$AF$4,1,0)</f>
        <v>0</v>
      </c>
      <c r="AG4856" t="str">
        <f>VLOOKUP(tbl_pbp[[#This Row],[gameId]], games!$B$2:$T$40, 9, FALSE)</f>
        <v>new-orleans-saints</v>
      </c>
      <c r="AH4856" s="5">
        <f>IF(tbl_pbp[[#This Row],[AwayTeam]] &lt;&gt; "new-orleans-saints", tbl_pbp[[#This Row],[homeWinPercentage]], 1-tbl_pbp[[#This Row],[homeWinPercentage]])</f>
        <v>0.59599999999999997</v>
      </c>
      <c r="AI4856" s="13">
        <f>tbl_pbp[[#This Row],[Kamara]]*tbl_pbp[[#This Row],[Impactful Play]]</f>
        <v>0</v>
      </c>
      <c r="AJ4856" s="13">
        <f>tbl_pbp[[#This Row],[Thomas]]*tbl_pbp[[#This Row],[Impactful Play]]</f>
        <v>0</v>
      </c>
      <c r="AK4856" s="13" t="str">
        <f>VLOOKUP(tbl_pbp[[#This Row],[Play Saints Win % Increase]], tbl_impact[],3,TRUE)</f>
        <v>Scented (0 to +5%)</v>
      </c>
    </row>
    <row r="4857" spans="1:37">
      <c r="A4857" s="1">
        <v>32</v>
      </c>
      <c r="B4857" s="5">
        <v>0.371</v>
      </c>
      <c r="C4857" t="s">
        <v>6724</v>
      </c>
      <c r="D4857">
        <v>0</v>
      </c>
      <c r="E4857">
        <v>0</v>
      </c>
      <c r="F4857">
        <v>2</v>
      </c>
      <c r="G4857">
        <v>0</v>
      </c>
      <c r="H4857">
        <v>0</v>
      </c>
      <c r="I4857">
        <v>10</v>
      </c>
      <c r="J4857">
        <v>77</v>
      </c>
      <c r="K4857" t="s">
        <v>124</v>
      </c>
      <c r="L4857">
        <v>1</v>
      </c>
      <c r="M4857">
        <v>23</v>
      </c>
      <c r="N4857" t="s">
        <v>6725</v>
      </c>
      <c r="O4857" t="s">
        <v>3848</v>
      </c>
      <c r="P4857" t="s">
        <v>22</v>
      </c>
      <c r="Q4857" t="s">
        <v>37</v>
      </c>
      <c r="S4857" t="s">
        <v>33</v>
      </c>
      <c r="T4857" t="s">
        <v>217</v>
      </c>
      <c r="U4857" t="s">
        <v>218</v>
      </c>
      <c r="V4857" t="s">
        <v>6623</v>
      </c>
      <c r="X4857" t="str">
        <f>VLOOKUP(pbp!V2090, games!$B$2:$R$40, 3, FALSE)</f>
        <v>2019-12-08T18:00Z</v>
      </c>
      <c r="Y4857">
        <f>VLOOKUP(1*V4857,NFLGames!$H$11:$H$555,1,FALSE)</f>
        <v>401220265</v>
      </c>
      <c r="Z4857">
        <f>VLOOKUP($Y4857, NFLGames!$H$11:$K$555,2,FALSE)</f>
        <v>2020</v>
      </c>
      <c r="AA4857">
        <f>VLOOKUP($Y4857, NFLGames!$H$11:$K$555,3,FALSE)</f>
        <v>14</v>
      </c>
      <c r="AB4857" s="6">
        <f>IF(A4858=0, 0, AH4858-tbl_pbp[[#This Row],[Saints Win %]])</f>
        <v>-5.0000000000000044E-2</v>
      </c>
      <c r="AE4857">
        <f>ABS(tbl_pbp[[#This Row],[play.homeScore]]-tbl_pbp[[#This Row],[play.awayScore]])</f>
        <v>0</v>
      </c>
      <c r="AF4857">
        <f>IF(tbl_pbp[[#This Row],[Play Saints Win % Increase]]&gt;=$AF$4,1,0)</f>
        <v>0</v>
      </c>
      <c r="AG4857" t="str">
        <f>VLOOKUP(tbl_pbp[[#This Row],[gameId]], games!$B$2:$T$40, 9, FALSE)</f>
        <v>new-orleans-saints</v>
      </c>
      <c r="AH4857" s="5">
        <f>IF(tbl_pbp[[#This Row],[AwayTeam]] &lt;&gt; "new-orleans-saints", tbl_pbp[[#This Row],[homeWinPercentage]], 1-tbl_pbp[[#This Row],[homeWinPercentage]])</f>
        <v>0.629</v>
      </c>
      <c r="AI4857" s="13">
        <f>tbl_pbp[[#This Row],[Kamara]]*tbl_pbp[[#This Row],[Impactful Play]]</f>
        <v>0</v>
      </c>
      <c r="AJ4857" s="13">
        <f>tbl_pbp[[#This Row],[Thomas]]*tbl_pbp[[#This Row],[Impactful Play]]</f>
        <v>0</v>
      </c>
      <c r="AK4857" s="13" t="str">
        <f>VLOOKUP(tbl_pbp[[#This Row],[Play Saints Win % Increase]], tbl_impact[],3,TRUE)</f>
        <v>Smelly (worse than-5% -&gt; -10%)</v>
      </c>
    </row>
    <row r="4858" spans="1:37">
      <c r="A4858" s="1">
        <v>33</v>
      </c>
      <c r="B4858" s="5">
        <v>0.42099999999999999</v>
      </c>
      <c r="C4858" t="s">
        <v>6726</v>
      </c>
      <c r="D4858">
        <v>0</v>
      </c>
      <c r="E4858">
        <v>0</v>
      </c>
      <c r="F4858">
        <v>2</v>
      </c>
      <c r="G4858">
        <v>0</v>
      </c>
      <c r="H4858">
        <v>0</v>
      </c>
      <c r="I4858">
        <v>10</v>
      </c>
      <c r="J4858">
        <v>77</v>
      </c>
      <c r="K4858" t="s">
        <v>124</v>
      </c>
      <c r="L4858">
        <v>2</v>
      </c>
      <c r="M4858">
        <v>23</v>
      </c>
      <c r="N4858" t="s">
        <v>6727</v>
      </c>
      <c r="O4858" t="s">
        <v>249</v>
      </c>
      <c r="P4858" t="s">
        <v>45</v>
      </c>
      <c r="Q4858" t="s">
        <v>46</v>
      </c>
      <c r="R4858" t="s">
        <v>47</v>
      </c>
      <c r="S4858" t="s">
        <v>120</v>
      </c>
      <c r="T4858" t="s">
        <v>217</v>
      </c>
      <c r="U4858" t="s">
        <v>986</v>
      </c>
      <c r="V4858" t="s">
        <v>6623</v>
      </c>
      <c r="X4858" t="str">
        <f>VLOOKUP(pbp!V2091, games!$B$2:$R$40, 3, FALSE)</f>
        <v>2019-12-08T18:00Z</v>
      </c>
      <c r="Y4858">
        <f>VLOOKUP(1*V4858,NFLGames!$H$11:$H$555,1,FALSE)</f>
        <v>401220265</v>
      </c>
      <c r="Z4858">
        <f>VLOOKUP($Y4858, NFLGames!$H$11:$K$555,2,FALSE)</f>
        <v>2020</v>
      </c>
      <c r="AA4858">
        <f>VLOOKUP($Y4858, NFLGames!$H$11:$K$555,3,FALSE)</f>
        <v>14</v>
      </c>
      <c r="AB4858" s="6">
        <f>IF(A4859=0, 0, AH4859-tbl_pbp[[#This Row],[Saints Win %]])</f>
        <v>7.5000000000000067E-2</v>
      </c>
      <c r="AE4858">
        <f>ABS(tbl_pbp[[#This Row],[play.homeScore]]-tbl_pbp[[#This Row],[play.awayScore]])</f>
        <v>0</v>
      </c>
      <c r="AF4858">
        <f>IF(tbl_pbp[[#This Row],[Play Saints Win % Increase]]&gt;=$AF$4,1,0)</f>
        <v>0</v>
      </c>
      <c r="AG4858" t="str">
        <f>VLOOKUP(tbl_pbp[[#This Row],[gameId]], games!$B$2:$T$40, 9, FALSE)</f>
        <v>new-orleans-saints</v>
      </c>
      <c r="AH4858" s="5">
        <f>IF(tbl_pbp[[#This Row],[AwayTeam]] &lt;&gt; "new-orleans-saints", tbl_pbp[[#This Row],[homeWinPercentage]], 1-tbl_pbp[[#This Row],[homeWinPercentage]])</f>
        <v>0.57899999999999996</v>
      </c>
      <c r="AI4858" s="13">
        <f>tbl_pbp[[#This Row],[Kamara]]*tbl_pbp[[#This Row],[Impactful Play]]</f>
        <v>0</v>
      </c>
      <c r="AJ4858" s="13">
        <f>tbl_pbp[[#This Row],[Thomas]]*tbl_pbp[[#This Row],[Impactful Play]]</f>
        <v>0</v>
      </c>
      <c r="AK4858" s="13" t="str">
        <f>VLOOKUP(tbl_pbp[[#This Row],[Play Saints Win % Increase]], tbl_impact[],3,TRUE)</f>
        <v>Perfumed (5 to + 10%)</v>
      </c>
    </row>
    <row r="4859" spans="1:37">
      <c r="A4859" s="1">
        <v>34</v>
      </c>
      <c r="B4859" s="5">
        <v>0.34599999999999997</v>
      </c>
      <c r="C4859" t="s">
        <v>6728</v>
      </c>
      <c r="D4859">
        <v>0</v>
      </c>
      <c r="E4859">
        <v>0</v>
      </c>
      <c r="F4859">
        <v>2</v>
      </c>
      <c r="G4859">
        <v>0</v>
      </c>
      <c r="H4859">
        <v>0</v>
      </c>
      <c r="I4859">
        <v>3</v>
      </c>
      <c r="J4859">
        <v>84</v>
      </c>
      <c r="K4859" t="s">
        <v>124</v>
      </c>
      <c r="L4859">
        <v>3</v>
      </c>
      <c r="M4859">
        <v>16</v>
      </c>
      <c r="N4859" t="s">
        <v>6729</v>
      </c>
      <c r="O4859" t="s">
        <v>150</v>
      </c>
      <c r="P4859" t="s">
        <v>45</v>
      </c>
      <c r="Q4859" t="s">
        <v>46</v>
      </c>
      <c r="R4859" t="s">
        <v>47</v>
      </c>
      <c r="S4859" t="s">
        <v>375</v>
      </c>
      <c r="T4859" t="s">
        <v>162</v>
      </c>
      <c r="U4859" t="s">
        <v>6730</v>
      </c>
      <c r="V4859" t="s">
        <v>6623</v>
      </c>
      <c r="X4859" t="str">
        <f>VLOOKUP(pbp!V2092, games!$B$2:$R$40, 3, FALSE)</f>
        <v>2019-12-08T18:00Z</v>
      </c>
      <c r="Y4859">
        <f>VLOOKUP(1*V4859,NFLGames!$H$11:$H$555,1,FALSE)</f>
        <v>401220265</v>
      </c>
      <c r="Z4859">
        <f>VLOOKUP($Y4859, NFLGames!$H$11:$K$555,2,FALSE)</f>
        <v>2020</v>
      </c>
      <c r="AA4859">
        <f>VLOOKUP($Y4859, NFLGames!$H$11:$K$555,3,FALSE)</f>
        <v>14</v>
      </c>
      <c r="AB4859" s="6">
        <f>IF(A4860=0, 0, AH4860-tbl_pbp[[#This Row],[Saints Win %]])</f>
        <v>-0.13800000000000001</v>
      </c>
      <c r="AE4859">
        <f>ABS(tbl_pbp[[#This Row],[play.homeScore]]-tbl_pbp[[#This Row],[play.awayScore]])</f>
        <v>0</v>
      </c>
      <c r="AF4859">
        <f>IF(tbl_pbp[[#This Row],[Play Saints Win % Increase]]&gt;=$AF$4,1,0)</f>
        <v>0</v>
      </c>
      <c r="AG4859" t="str">
        <f>VLOOKUP(tbl_pbp[[#This Row],[gameId]], games!$B$2:$T$40, 9, FALSE)</f>
        <v>new-orleans-saints</v>
      </c>
      <c r="AH4859" s="5">
        <f>IF(tbl_pbp[[#This Row],[AwayTeam]] &lt;&gt; "new-orleans-saints", tbl_pbp[[#This Row],[homeWinPercentage]], 1-tbl_pbp[[#This Row],[homeWinPercentage]])</f>
        <v>0.65400000000000003</v>
      </c>
      <c r="AI4859" s="13">
        <f>tbl_pbp[[#This Row],[Kamara]]*tbl_pbp[[#This Row],[Impactful Play]]</f>
        <v>0</v>
      </c>
      <c r="AJ4859" s="13">
        <f>tbl_pbp[[#This Row],[Thomas]]*tbl_pbp[[#This Row],[Impactful Play]]</f>
        <v>0</v>
      </c>
      <c r="AK4859" s="13" t="str">
        <f>VLOOKUP(tbl_pbp[[#This Row],[Play Saints Win % Increase]], tbl_impact[],3,TRUE)</f>
        <v>Stinky (worse than -10% to -20%)</v>
      </c>
    </row>
    <row r="4860" spans="1:37">
      <c r="A4860" s="1">
        <v>35</v>
      </c>
      <c r="B4860" s="5">
        <v>0.48399999999999999</v>
      </c>
      <c r="C4860" t="s">
        <v>6731</v>
      </c>
      <c r="D4860">
        <v>0</v>
      </c>
      <c r="E4860">
        <v>0</v>
      </c>
      <c r="F4860">
        <v>2</v>
      </c>
      <c r="G4860">
        <v>7</v>
      </c>
      <c r="H4860">
        <v>0</v>
      </c>
      <c r="I4860">
        <v>2</v>
      </c>
      <c r="J4860">
        <v>85</v>
      </c>
      <c r="K4860" t="s">
        <v>124</v>
      </c>
      <c r="L4860">
        <v>4</v>
      </c>
      <c r="M4860">
        <v>15</v>
      </c>
      <c r="N4860" t="s">
        <v>6732</v>
      </c>
      <c r="O4860" t="s">
        <v>3337</v>
      </c>
      <c r="P4860" t="s">
        <v>103</v>
      </c>
      <c r="Q4860" t="s">
        <v>104</v>
      </c>
      <c r="R4860" t="s">
        <v>105</v>
      </c>
      <c r="S4860" t="s">
        <v>154</v>
      </c>
      <c r="T4860" t="s">
        <v>263</v>
      </c>
      <c r="U4860" t="s">
        <v>6733</v>
      </c>
      <c r="V4860" t="s">
        <v>6623</v>
      </c>
      <c r="X4860" t="str">
        <f>VLOOKUP(pbp!V2093, games!$B$2:$R$40, 3, FALSE)</f>
        <v>2019-12-08T18:00Z</v>
      </c>
      <c r="Y4860">
        <f>VLOOKUP(1*V4860,NFLGames!$H$11:$H$555,1,FALSE)</f>
        <v>401220265</v>
      </c>
      <c r="Z4860">
        <f>VLOOKUP($Y4860, NFLGames!$H$11:$K$555,2,FALSE)</f>
        <v>2020</v>
      </c>
      <c r="AA4860">
        <f>VLOOKUP($Y4860, NFLGames!$H$11:$K$555,3,FALSE)</f>
        <v>14</v>
      </c>
      <c r="AB4860" s="6">
        <f>IF(A4861=0, 0, AH4861-tbl_pbp[[#This Row],[Saints Win %]])</f>
        <v>5.0000000000000044E-3</v>
      </c>
      <c r="AE4860">
        <f>ABS(tbl_pbp[[#This Row],[play.homeScore]]-tbl_pbp[[#This Row],[play.awayScore]])</f>
        <v>7</v>
      </c>
      <c r="AF4860">
        <f>IF(tbl_pbp[[#This Row],[Play Saints Win % Increase]]&gt;=$AF$4,1,0)</f>
        <v>0</v>
      </c>
      <c r="AG4860" t="str">
        <f>VLOOKUP(tbl_pbp[[#This Row],[gameId]], games!$B$2:$T$40, 9, FALSE)</f>
        <v>new-orleans-saints</v>
      </c>
      <c r="AH4860" s="5">
        <f>IF(tbl_pbp[[#This Row],[AwayTeam]] &lt;&gt; "new-orleans-saints", tbl_pbp[[#This Row],[homeWinPercentage]], 1-tbl_pbp[[#This Row],[homeWinPercentage]])</f>
        <v>0.51600000000000001</v>
      </c>
      <c r="AI4860" s="13">
        <f>tbl_pbp[[#This Row],[Kamara]]*tbl_pbp[[#This Row],[Impactful Play]]</f>
        <v>0</v>
      </c>
      <c r="AJ4860" s="13">
        <f>tbl_pbp[[#This Row],[Thomas]]*tbl_pbp[[#This Row],[Impactful Play]]</f>
        <v>0</v>
      </c>
      <c r="AK4860" s="13" t="str">
        <f>VLOOKUP(tbl_pbp[[#This Row],[Play Saints Win % Increase]], tbl_impact[],3,TRUE)</f>
        <v>Scented (0 to +5%)</v>
      </c>
    </row>
    <row r="4861" spans="1:37">
      <c r="A4861" s="1">
        <v>36</v>
      </c>
      <c r="B4861" s="5">
        <v>0.47899999999999998</v>
      </c>
      <c r="C4861" t="s">
        <v>6734</v>
      </c>
      <c r="D4861">
        <v>0</v>
      </c>
      <c r="E4861">
        <v>0</v>
      </c>
      <c r="F4861">
        <v>2</v>
      </c>
      <c r="G4861">
        <v>7</v>
      </c>
      <c r="H4861">
        <v>0</v>
      </c>
      <c r="I4861">
        <v>0</v>
      </c>
      <c r="J4861">
        <v>50</v>
      </c>
      <c r="K4861" t="s">
        <v>124</v>
      </c>
      <c r="L4861">
        <v>0</v>
      </c>
      <c r="M4861">
        <v>50</v>
      </c>
      <c r="N4861" t="s">
        <v>6735</v>
      </c>
      <c r="O4861" t="s">
        <v>3337</v>
      </c>
      <c r="P4861" t="s">
        <v>25</v>
      </c>
      <c r="Q4861" t="s">
        <v>26</v>
      </c>
      <c r="R4861" t="s">
        <v>27</v>
      </c>
      <c r="V4861" t="s">
        <v>6623</v>
      </c>
      <c r="X4861" t="str">
        <f>VLOOKUP(pbp!V2094, games!$B$2:$R$40, 3, FALSE)</f>
        <v>2019-12-08T18:00Z</v>
      </c>
      <c r="Y4861">
        <f>VLOOKUP(1*V4861,NFLGames!$H$11:$H$555,1,FALSE)</f>
        <v>401220265</v>
      </c>
      <c r="Z4861">
        <f>VLOOKUP($Y4861, NFLGames!$H$11:$K$555,2,FALSE)</f>
        <v>2020</v>
      </c>
      <c r="AA4861">
        <f>VLOOKUP($Y4861, NFLGames!$H$11:$K$555,3,FALSE)</f>
        <v>14</v>
      </c>
      <c r="AB4861" s="6">
        <f>IF(A4862=0, 0, AH4862-tbl_pbp[[#This Row],[Saints Win %]])</f>
        <v>-2.200000000000002E-2</v>
      </c>
      <c r="AE4861">
        <f>ABS(tbl_pbp[[#This Row],[play.homeScore]]-tbl_pbp[[#This Row],[play.awayScore]])</f>
        <v>7</v>
      </c>
      <c r="AF4861">
        <f>IF(tbl_pbp[[#This Row],[Play Saints Win % Increase]]&gt;=$AF$4,1,0)</f>
        <v>0</v>
      </c>
      <c r="AG4861" t="str">
        <f>VLOOKUP(tbl_pbp[[#This Row],[gameId]], games!$B$2:$T$40, 9, FALSE)</f>
        <v>new-orleans-saints</v>
      </c>
      <c r="AH4861" s="5">
        <f>IF(tbl_pbp[[#This Row],[AwayTeam]] &lt;&gt; "new-orleans-saints", tbl_pbp[[#This Row],[homeWinPercentage]], 1-tbl_pbp[[#This Row],[homeWinPercentage]])</f>
        <v>0.52100000000000002</v>
      </c>
      <c r="AI4861" s="13">
        <f>tbl_pbp[[#This Row],[Kamara]]*tbl_pbp[[#This Row],[Impactful Play]]</f>
        <v>0</v>
      </c>
      <c r="AJ4861" s="13">
        <f>tbl_pbp[[#This Row],[Thomas]]*tbl_pbp[[#This Row],[Impactful Play]]</f>
        <v>0</v>
      </c>
      <c r="AK4861" s="13" t="str">
        <f>VLOOKUP(tbl_pbp[[#This Row],[Play Saints Win % Increase]], tbl_impact[],3,TRUE)</f>
        <v>Bad (0 to -5%)</v>
      </c>
    </row>
    <row r="4862" spans="1:37">
      <c r="A4862" s="1">
        <v>37</v>
      </c>
      <c r="B4862" s="5">
        <v>0.501</v>
      </c>
      <c r="C4862" t="s">
        <v>6736</v>
      </c>
      <c r="D4862">
        <v>0</v>
      </c>
      <c r="E4862">
        <v>0</v>
      </c>
      <c r="F4862">
        <v>2</v>
      </c>
      <c r="G4862">
        <v>7</v>
      </c>
      <c r="H4862">
        <v>0</v>
      </c>
      <c r="I4862">
        <v>10</v>
      </c>
      <c r="J4862">
        <v>75</v>
      </c>
      <c r="K4862" t="s">
        <v>29</v>
      </c>
      <c r="L4862">
        <v>1</v>
      </c>
      <c r="M4862">
        <v>75</v>
      </c>
      <c r="N4862" t="s">
        <v>6737</v>
      </c>
      <c r="O4862" t="s">
        <v>3337</v>
      </c>
      <c r="P4862" t="s">
        <v>45</v>
      </c>
      <c r="Q4862" t="s">
        <v>46</v>
      </c>
      <c r="R4862" t="s">
        <v>47</v>
      </c>
      <c r="S4862" t="s">
        <v>33</v>
      </c>
      <c r="T4862" t="s">
        <v>34</v>
      </c>
      <c r="U4862" t="s">
        <v>35</v>
      </c>
      <c r="V4862" t="s">
        <v>6623</v>
      </c>
      <c r="X4862" t="str">
        <f>VLOOKUP(pbp!V2095, games!$B$2:$R$40, 3, FALSE)</f>
        <v>2019-12-08T18:00Z</v>
      </c>
      <c r="Y4862">
        <f>VLOOKUP(1*V4862,NFLGames!$H$11:$H$555,1,FALSE)</f>
        <v>401220265</v>
      </c>
      <c r="Z4862">
        <f>VLOOKUP($Y4862, NFLGames!$H$11:$K$555,2,FALSE)</f>
        <v>2020</v>
      </c>
      <c r="AA4862">
        <f>VLOOKUP($Y4862, NFLGames!$H$11:$K$555,3,FALSE)</f>
        <v>14</v>
      </c>
      <c r="AB4862" s="6">
        <f>IF(A4863=0, 0, AH4863-tbl_pbp[[#This Row],[Saints Win %]])</f>
        <v>4.1000000000000036E-2</v>
      </c>
      <c r="AE4862">
        <f>ABS(tbl_pbp[[#This Row],[play.homeScore]]-tbl_pbp[[#This Row],[play.awayScore]])</f>
        <v>7</v>
      </c>
      <c r="AF4862">
        <f>IF(tbl_pbp[[#This Row],[Play Saints Win % Increase]]&gt;=$AF$4,1,0)</f>
        <v>0</v>
      </c>
      <c r="AG4862" t="str">
        <f>VLOOKUP(tbl_pbp[[#This Row],[gameId]], games!$B$2:$T$40, 9, FALSE)</f>
        <v>new-orleans-saints</v>
      </c>
      <c r="AH4862" s="5">
        <f>IF(tbl_pbp[[#This Row],[AwayTeam]] &lt;&gt; "new-orleans-saints", tbl_pbp[[#This Row],[homeWinPercentage]], 1-tbl_pbp[[#This Row],[homeWinPercentage]])</f>
        <v>0.499</v>
      </c>
      <c r="AI4862" s="13">
        <f>tbl_pbp[[#This Row],[Kamara]]*tbl_pbp[[#This Row],[Impactful Play]]</f>
        <v>0</v>
      </c>
      <c r="AJ4862" s="13">
        <f>tbl_pbp[[#This Row],[Thomas]]*tbl_pbp[[#This Row],[Impactful Play]]</f>
        <v>0</v>
      </c>
      <c r="AK4862" s="13" t="str">
        <f>VLOOKUP(tbl_pbp[[#This Row],[Play Saints Win % Increase]], tbl_impact[],3,TRUE)</f>
        <v>Scented (0 to +5%)</v>
      </c>
    </row>
    <row r="4863" spans="1:37">
      <c r="A4863" s="1">
        <v>38</v>
      </c>
      <c r="B4863" s="5">
        <v>0.46</v>
      </c>
      <c r="C4863" t="s">
        <v>6738</v>
      </c>
      <c r="D4863">
        <v>0</v>
      </c>
      <c r="E4863">
        <v>0</v>
      </c>
      <c r="F4863">
        <v>2</v>
      </c>
      <c r="G4863">
        <v>7</v>
      </c>
      <c r="H4863">
        <v>0</v>
      </c>
      <c r="I4863">
        <v>8</v>
      </c>
      <c r="J4863">
        <v>73</v>
      </c>
      <c r="K4863" t="s">
        <v>29</v>
      </c>
      <c r="L4863">
        <v>2</v>
      </c>
      <c r="M4863">
        <v>73</v>
      </c>
      <c r="N4863" t="s">
        <v>6739</v>
      </c>
      <c r="O4863" t="s">
        <v>3155</v>
      </c>
      <c r="P4863" t="s">
        <v>30</v>
      </c>
      <c r="Q4863" t="s">
        <v>31</v>
      </c>
      <c r="R4863" t="s">
        <v>32</v>
      </c>
      <c r="S4863" t="s">
        <v>73</v>
      </c>
      <c r="T4863" t="s">
        <v>169</v>
      </c>
      <c r="U4863" t="s">
        <v>565</v>
      </c>
      <c r="V4863" t="s">
        <v>6623</v>
      </c>
      <c r="X4863" t="str">
        <f>VLOOKUP(pbp!V2096, games!$B$2:$R$40, 3, FALSE)</f>
        <v>2019-12-08T18:00Z</v>
      </c>
      <c r="Y4863">
        <f>VLOOKUP(1*V4863,NFLGames!$H$11:$H$555,1,FALSE)</f>
        <v>401220265</v>
      </c>
      <c r="Z4863">
        <f>VLOOKUP($Y4863, NFLGames!$H$11:$K$555,2,FALSE)</f>
        <v>2020</v>
      </c>
      <c r="AA4863">
        <f>VLOOKUP($Y4863, NFLGames!$H$11:$K$555,3,FALSE)</f>
        <v>14</v>
      </c>
      <c r="AB4863" s="6">
        <f>IF(A4864=0, 0, AH4864-tbl_pbp[[#This Row],[Saints Win %]])</f>
        <v>-2.7000000000000024E-2</v>
      </c>
      <c r="AC4863">
        <v>1</v>
      </c>
      <c r="AE4863">
        <f>ABS(tbl_pbp[[#This Row],[play.homeScore]]-tbl_pbp[[#This Row],[play.awayScore]])</f>
        <v>7</v>
      </c>
      <c r="AF4863">
        <f>IF(tbl_pbp[[#This Row],[Play Saints Win % Increase]]&gt;=$AF$4,1,0)</f>
        <v>0</v>
      </c>
      <c r="AG4863" t="str">
        <f>VLOOKUP(tbl_pbp[[#This Row],[gameId]], games!$B$2:$T$40, 9, FALSE)</f>
        <v>new-orleans-saints</v>
      </c>
      <c r="AH4863" s="5">
        <f>IF(tbl_pbp[[#This Row],[AwayTeam]] &lt;&gt; "new-orleans-saints", tbl_pbp[[#This Row],[homeWinPercentage]], 1-tbl_pbp[[#This Row],[homeWinPercentage]])</f>
        <v>0.54</v>
      </c>
      <c r="AI4863" s="13">
        <f>tbl_pbp[[#This Row],[Kamara]]*tbl_pbp[[#This Row],[Impactful Play]]</f>
        <v>0</v>
      </c>
      <c r="AJ4863" s="13">
        <f>tbl_pbp[[#This Row],[Thomas]]*tbl_pbp[[#This Row],[Impactful Play]]</f>
        <v>0</v>
      </c>
      <c r="AK4863" s="13" t="str">
        <f>VLOOKUP(tbl_pbp[[#This Row],[Play Saints Win % Increase]], tbl_impact[],3,TRUE)</f>
        <v>Bad (0 to -5%)</v>
      </c>
    </row>
    <row r="4864" spans="1:37">
      <c r="A4864" s="1">
        <v>39</v>
      </c>
      <c r="B4864" s="5">
        <v>0.48699999999999999</v>
      </c>
      <c r="C4864" t="s">
        <v>6740</v>
      </c>
      <c r="D4864">
        <v>0</v>
      </c>
      <c r="E4864">
        <v>0</v>
      </c>
      <c r="F4864">
        <v>2</v>
      </c>
      <c r="G4864">
        <v>7</v>
      </c>
      <c r="H4864">
        <v>0</v>
      </c>
      <c r="I4864">
        <v>10</v>
      </c>
      <c r="J4864">
        <v>63</v>
      </c>
      <c r="K4864" t="s">
        <v>29</v>
      </c>
      <c r="L4864">
        <v>1</v>
      </c>
      <c r="M4864">
        <v>63</v>
      </c>
      <c r="N4864" t="s">
        <v>6741</v>
      </c>
      <c r="O4864" t="s">
        <v>384</v>
      </c>
      <c r="P4864" t="s">
        <v>30</v>
      </c>
      <c r="Q4864" t="s">
        <v>31</v>
      </c>
      <c r="R4864" t="s">
        <v>32</v>
      </c>
      <c r="S4864" t="s">
        <v>33</v>
      </c>
      <c r="T4864" t="s">
        <v>196</v>
      </c>
      <c r="U4864" t="s">
        <v>197</v>
      </c>
      <c r="V4864" t="s">
        <v>6623</v>
      </c>
      <c r="X4864" t="str">
        <f>VLOOKUP(pbp!V2097, games!$B$2:$R$40, 3, FALSE)</f>
        <v>2019-12-08T18:00Z</v>
      </c>
      <c r="Y4864">
        <f>VLOOKUP(1*V4864,NFLGames!$H$11:$H$555,1,FALSE)</f>
        <v>401220265</v>
      </c>
      <c r="Z4864">
        <f>VLOOKUP($Y4864, NFLGames!$H$11:$K$555,2,FALSE)</f>
        <v>2020</v>
      </c>
      <c r="AA4864">
        <f>VLOOKUP($Y4864, NFLGames!$H$11:$K$555,3,FALSE)</f>
        <v>14</v>
      </c>
      <c r="AB4864" s="6">
        <f>IF(A4865=0, 0, AH4865-tbl_pbp[[#This Row],[Saints Win %]])</f>
        <v>-6.0000000000000053E-3</v>
      </c>
      <c r="AE4864">
        <f>ABS(tbl_pbp[[#This Row],[play.homeScore]]-tbl_pbp[[#This Row],[play.awayScore]])</f>
        <v>7</v>
      </c>
      <c r="AF4864">
        <f>IF(tbl_pbp[[#This Row],[Play Saints Win % Increase]]&gt;=$AF$4,1,0)</f>
        <v>0</v>
      </c>
      <c r="AG4864" t="str">
        <f>VLOOKUP(tbl_pbp[[#This Row],[gameId]], games!$B$2:$T$40, 9, FALSE)</f>
        <v>new-orleans-saints</v>
      </c>
      <c r="AH4864" s="5">
        <f>IF(tbl_pbp[[#This Row],[AwayTeam]] &lt;&gt; "new-orleans-saints", tbl_pbp[[#This Row],[homeWinPercentage]], 1-tbl_pbp[[#This Row],[homeWinPercentage]])</f>
        <v>0.51300000000000001</v>
      </c>
      <c r="AI4864" s="13">
        <f>tbl_pbp[[#This Row],[Kamara]]*tbl_pbp[[#This Row],[Impactful Play]]</f>
        <v>0</v>
      </c>
      <c r="AJ4864" s="13">
        <f>tbl_pbp[[#This Row],[Thomas]]*tbl_pbp[[#This Row],[Impactful Play]]</f>
        <v>0</v>
      </c>
      <c r="AK4864" s="13" t="str">
        <f>VLOOKUP(tbl_pbp[[#This Row],[Play Saints Win % Increase]], tbl_impact[],3,TRUE)</f>
        <v>Bad (0 to -5%)</v>
      </c>
    </row>
    <row r="4865" spans="1:37">
      <c r="A4865" s="1">
        <v>40</v>
      </c>
      <c r="B4865" s="5">
        <v>0.49299999999999999</v>
      </c>
      <c r="C4865" t="s">
        <v>6742</v>
      </c>
      <c r="D4865">
        <v>0</v>
      </c>
      <c r="E4865">
        <v>0</v>
      </c>
      <c r="F4865">
        <v>2</v>
      </c>
      <c r="G4865">
        <v>7</v>
      </c>
      <c r="H4865">
        <v>0</v>
      </c>
      <c r="I4865">
        <v>8</v>
      </c>
      <c r="J4865">
        <v>61</v>
      </c>
      <c r="K4865" t="s">
        <v>29</v>
      </c>
      <c r="L4865">
        <v>2</v>
      </c>
      <c r="M4865">
        <v>61</v>
      </c>
      <c r="N4865" t="s">
        <v>6743</v>
      </c>
      <c r="O4865" t="s">
        <v>2279</v>
      </c>
      <c r="P4865" t="s">
        <v>45</v>
      </c>
      <c r="Q4865" t="s">
        <v>46</v>
      </c>
      <c r="R4865" t="s">
        <v>47</v>
      </c>
      <c r="S4865" t="s">
        <v>73</v>
      </c>
      <c r="T4865" t="s">
        <v>463</v>
      </c>
      <c r="U4865" t="s">
        <v>3658</v>
      </c>
      <c r="V4865" t="s">
        <v>6623</v>
      </c>
      <c r="X4865" t="str">
        <f>VLOOKUP(pbp!V2098, games!$B$2:$R$40, 3, FALSE)</f>
        <v>2019-12-08T18:00Z</v>
      </c>
      <c r="Y4865">
        <f>VLOOKUP(1*V4865,NFLGames!$H$11:$H$555,1,FALSE)</f>
        <v>401220265</v>
      </c>
      <c r="Z4865">
        <f>VLOOKUP($Y4865, NFLGames!$H$11:$K$555,2,FALSE)</f>
        <v>2020</v>
      </c>
      <c r="AA4865">
        <f>VLOOKUP($Y4865, NFLGames!$H$11:$K$555,3,FALSE)</f>
        <v>14</v>
      </c>
      <c r="AB4865" s="6">
        <f>IF(A4866=0, 0, AH4866-tbl_pbp[[#This Row],[Saints Win %]])</f>
        <v>-6.0000000000000053E-2</v>
      </c>
      <c r="AE4865">
        <f>ABS(tbl_pbp[[#This Row],[play.homeScore]]-tbl_pbp[[#This Row],[play.awayScore]])</f>
        <v>7</v>
      </c>
      <c r="AF4865">
        <f>IF(tbl_pbp[[#This Row],[Play Saints Win % Increase]]&gt;=$AF$4,1,0)</f>
        <v>0</v>
      </c>
      <c r="AG4865" t="str">
        <f>VLOOKUP(tbl_pbp[[#This Row],[gameId]], games!$B$2:$T$40, 9, FALSE)</f>
        <v>new-orleans-saints</v>
      </c>
      <c r="AH4865" s="5">
        <f>IF(tbl_pbp[[#This Row],[AwayTeam]] &lt;&gt; "new-orleans-saints", tbl_pbp[[#This Row],[homeWinPercentage]], 1-tbl_pbp[[#This Row],[homeWinPercentage]])</f>
        <v>0.50700000000000001</v>
      </c>
      <c r="AI4865" s="13">
        <f>tbl_pbp[[#This Row],[Kamara]]*tbl_pbp[[#This Row],[Impactful Play]]</f>
        <v>0</v>
      </c>
      <c r="AJ4865" s="13">
        <f>tbl_pbp[[#This Row],[Thomas]]*tbl_pbp[[#This Row],[Impactful Play]]</f>
        <v>0</v>
      </c>
      <c r="AK4865" s="13" t="str">
        <f>VLOOKUP(tbl_pbp[[#This Row],[Play Saints Win % Increase]], tbl_impact[],3,TRUE)</f>
        <v>Smelly (worse than-5% -&gt; -10%)</v>
      </c>
    </row>
    <row r="4866" spans="1:37">
      <c r="A4866" s="1">
        <v>41</v>
      </c>
      <c r="B4866" s="5">
        <v>0.55300000000000005</v>
      </c>
      <c r="C4866" t="s">
        <v>6744</v>
      </c>
      <c r="D4866">
        <v>0</v>
      </c>
      <c r="E4866">
        <v>0</v>
      </c>
      <c r="F4866">
        <v>2</v>
      </c>
      <c r="G4866">
        <v>7</v>
      </c>
      <c r="H4866">
        <v>0</v>
      </c>
      <c r="I4866">
        <v>5</v>
      </c>
      <c r="J4866">
        <v>58</v>
      </c>
      <c r="K4866" t="s">
        <v>29</v>
      </c>
      <c r="L4866">
        <v>3</v>
      </c>
      <c r="M4866">
        <v>58</v>
      </c>
      <c r="N4866" t="s">
        <v>6745</v>
      </c>
      <c r="O4866" t="s">
        <v>1047</v>
      </c>
      <c r="P4866" t="s">
        <v>22</v>
      </c>
      <c r="Q4866" t="s">
        <v>37</v>
      </c>
      <c r="S4866" t="s">
        <v>42</v>
      </c>
      <c r="T4866" t="s">
        <v>132</v>
      </c>
      <c r="U4866" t="s">
        <v>6746</v>
      </c>
      <c r="V4866" t="s">
        <v>6623</v>
      </c>
      <c r="X4866" t="str">
        <f>VLOOKUP(pbp!V2099, games!$B$2:$R$40, 3, FALSE)</f>
        <v>2019-12-08T18:00Z</v>
      </c>
      <c r="Y4866">
        <f>VLOOKUP(1*V4866,NFLGames!$H$11:$H$555,1,FALSE)</f>
        <v>401220265</v>
      </c>
      <c r="Z4866">
        <f>VLOOKUP($Y4866, NFLGames!$H$11:$K$555,2,FALSE)</f>
        <v>2020</v>
      </c>
      <c r="AA4866">
        <f>VLOOKUP($Y4866, NFLGames!$H$11:$K$555,3,FALSE)</f>
        <v>14</v>
      </c>
      <c r="AB4866" s="6">
        <f>IF(A4867=0, 0, AH4867-tbl_pbp[[#This Row],[Saints Win %]])</f>
        <v>3.0000000000000027E-3</v>
      </c>
      <c r="AE4866">
        <f>ABS(tbl_pbp[[#This Row],[play.homeScore]]-tbl_pbp[[#This Row],[play.awayScore]])</f>
        <v>7</v>
      </c>
      <c r="AF4866">
        <f>IF(tbl_pbp[[#This Row],[Play Saints Win % Increase]]&gt;=$AF$4,1,0)</f>
        <v>0</v>
      </c>
      <c r="AG4866" t="str">
        <f>VLOOKUP(tbl_pbp[[#This Row],[gameId]], games!$B$2:$T$40, 9, FALSE)</f>
        <v>new-orleans-saints</v>
      </c>
      <c r="AH4866" s="5">
        <f>IF(tbl_pbp[[#This Row],[AwayTeam]] &lt;&gt; "new-orleans-saints", tbl_pbp[[#This Row],[homeWinPercentage]], 1-tbl_pbp[[#This Row],[homeWinPercentage]])</f>
        <v>0.44699999999999995</v>
      </c>
      <c r="AI4866" s="13">
        <f>tbl_pbp[[#This Row],[Kamara]]*tbl_pbp[[#This Row],[Impactful Play]]</f>
        <v>0</v>
      </c>
      <c r="AJ4866" s="13">
        <f>tbl_pbp[[#This Row],[Thomas]]*tbl_pbp[[#This Row],[Impactful Play]]</f>
        <v>0</v>
      </c>
      <c r="AK4866" s="13" t="str">
        <f>VLOOKUP(tbl_pbp[[#This Row],[Play Saints Win % Increase]], tbl_impact[],3,TRUE)</f>
        <v>Scented (0 to +5%)</v>
      </c>
    </row>
    <row r="4867" spans="1:37">
      <c r="A4867" s="1">
        <v>42</v>
      </c>
      <c r="B4867" s="5">
        <v>0.55000000000000004</v>
      </c>
      <c r="C4867" t="s">
        <v>6747</v>
      </c>
      <c r="D4867">
        <v>0</v>
      </c>
      <c r="E4867">
        <v>0</v>
      </c>
      <c r="F4867">
        <v>2</v>
      </c>
      <c r="G4867">
        <v>7</v>
      </c>
      <c r="H4867">
        <v>0</v>
      </c>
      <c r="I4867">
        <v>5</v>
      </c>
      <c r="J4867">
        <v>58</v>
      </c>
      <c r="K4867" t="s">
        <v>29</v>
      </c>
      <c r="L4867">
        <v>4</v>
      </c>
      <c r="M4867">
        <v>58</v>
      </c>
      <c r="N4867" t="s">
        <v>6748</v>
      </c>
      <c r="O4867" t="s">
        <v>4451</v>
      </c>
      <c r="P4867" t="s">
        <v>66</v>
      </c>
      <c r="Q4867" t="s">
        <v>67</v>
      </c>
      <c r="R4867" t="s">
        <v>68</v>
      </c>
      <c r="S4867" t="s">
        <v>78</v>
      </c>
      <c r="T4867" t="s">
        <v>132</v>
      </c>
      <c r="U4867" t="s">
        <v>6749</v>
      </c>
      <c r="V4867" t="s">
        <v>6623</v>
      </c>
      <c r="X4867" t="str">
        <f>VLOOKUP(pbp!V2100, games!$B$2:$R$40, 3, FALSE)</f>
        <v>2019-12-08T18:00Z</v>
      </c>
      <c r="Y4867">
        <f>VLOOKUP(1*V4867,NFLGames!$H$11:$H$555,1,FALSE)</f>
        <v>401220265</v>
      </c>
      <c r="Z4867">
        <f>VLOOKUP($Y4867, NFLGames!$H$11:$K$555,2,FALSE)</f>
        <v>2020</v>
      </c>
      <c r="AA4867">
        <f>VLOOKUP($Y4867, NFLGames!$H$11:$K$555,3,FALSE)</f>
        <v>14</v>
      </c>
      <c r="AB4867" s="6">
        <f>IF(A4868=0, 0, AH4868-tbl_pbp[[#This Row],[Saints Win %]])</f>
        <v>-3.499999999999992E-2</v>
      </c>
      <c r="AE4867">
        <f>ABS(tbl_pbp[[#This Row],[play.homeScore]]-tbl_pbp[[#This Row],[play.awayScore]])</f>
        <v>7</v>
      </c>
      <c r="AF4867">
        <f>IF(tbl_pbp[[#This Row],[Play Saints Win % Increase]]&gt;=$AF$4,1,0)</f>
        <v>0</v>
      </c>
      <c r="AG4867" t="str">
        <f>VLOOKUP(tbl_pbp[[#This Row],[gameId]], games!$B$2:$T$40, 9, FALSE)</f>
        <v>new-orleans-saints</v>
      </c>
      <c r="AH4867" s="5">
        <f>IF(tbl_pbp[[#This Row],[AwayTeam]] &lt;&gt; "new-orleans-saints", tbl_pbp[[#This Row],[homeWinPercentage]], 1-tbl_pbp[[#This Row],[homeWinPercentage]])</f>
        <v>0.44999999999999996</v>
      </c>
      <c r="AI4867" s="13">
        <f>tbl_pbp[[#This Row],[Kamara]]*tbl_pbp[[#This Row],[Impactful Play]]</f>
        <v>0</v>
      </c>
      <c r="AJ4867" s="13">
        <f>tbl_pbp[[#This Row],[Thomas]]*tbl_pbp[[#This Row],[Impactful Play]]</f>
        <v>0</v>
      </c>
      <c r="AK4867" s="13" t="str">
        <f>VLOOKUP(tbl_pbp[[#This Row],[Play Saints Win % Increase]], tbl_impact[],3,TRUE)</f>
        <v>Bad (0 to -5%)</v>
      </c>
    </row>
    <row r="4868" spans="1:37">
      <c r="A4868" s="1">
        <v>43</v>
      </c>
      <c r="B4868" s="5">
        <v>0.58499999999999996</v>
      </c>
      <c r="C4868" t="s">
        <v>6750</v>
      </c>
      <c r="D4868">
        <v>0</v>
      </c>
      <c r="E4868">
        <v>0</v>
      </c>
      <c r="F4868">
        <v>2</v>
      </c>
      <c r="G4868">
        <v>7</v>
      </c>
      <c r="H4868">
        <v>0</v>
      </c>
      <c r="I4868">
        <v>10</v>
      </c>
      <c r="J4868">
        <v>20</v>
      </c>
      <c r="K4868" t="s">
        <v>124</v>
      </c>
      <c r="L4868">
        <v>1</v>
      </c>
      <c r="M4868">
        <v>80</v>
      </c>
      <c r="N4868" t="s">
        <v>6751</v>
      </c>
      <c r="O4868" t="s">
        <v>6752</v>
      </c>
      <c r="P4868" t="s">
        <v>30</v>
      </c>
      <c r="Q4868" t="s">
        <v>31</v>
      </c>
      <c r="R4868" t="s">
        <v>32</v>
      </c>
      <c r="S4868" t="s">
        <v>33</v>
      </c>
      <c r="T4868" t="s">
        <v>6753</v>
      </c>
      <c r="U4868" t="s">
        <v>6754</v>
      </c>
      <c r="V4868" t="s">
        <v>6623</v>
      </c>
      <c r="X4868" t="str">
        <f>VLOOKUP(pbp!V2101, games!$B$2:$R$40, 3, FALSE)</f>
        <v>2019-12-08T18:00Z</v>
      </c>
      <c r="Y4868">
        <f>VLOOKUP(1*V4868,NFLGames!$H$11:$H$555,1,FALSE)</f>
        <v>401220265</v>
      </c>
      <c r="Z4868">
        <f>VLOOKUP($Y4868, NFLGames!$H$11:$K$555,2,FALSE)</f>
        <v>2020</v>
      </c>
      <c r="AA4868">
        <f>VLOOKUP($Y4868, NFLGames!$H$11:$K$555,3,FALSE)</f>
        <v>14</v>
      </c>
      <c r="AB4868" s="6">
        <f>IF(A4869=0, 0, AH4869-tbl_pbp[[#This Row],[Saints Win %]])</f>
        <v>2.6999999999999913E-2</v>
      </c>
      <c r="AE4868">
        <f>ABS(tbl_pbp[[#This Row],[play.homeScore]]-tbl_pbp[[#This Row],[play.awayScore]])</f>
        <v>7</v>
      </c>
      <c r="AF4868">
        <f>IF(tbl_pbp[[#This Row],[Play Saints Win % Increase]]&gt;=$AF$4,1,0)</f>
        <v>0</v>
      </c>
      <c r="AG4868" t="str">
        <f>VLOOKUP(tbl_pbp[[#This Row],[gameId]], games!$B$2:$T$40, 9, FALSE)</f>
        <v>new-orleans-saints</v>
      </c>
      <c r="AH4868" s="5">
        <f>IF(tbl_pbp[[#This Row],[AwayTeam]] &lt;&gt; "new-orleans-saints", tbl_pbp[[#This Row],[homeWinPercentage]], 1-tbl_pbp[[#This Row],[homeWinPercentage]])</f>
        <v>0.41500000000000004</v>
      </c>
      <c r="AI4868" s="13">
        <f>tbl_pbp[[#This Row],[Kamara]]*tbl_pbp[[#This Row],[Impactful Play]]</f>
        <v>0</v>
      </c>
      <c r="AJ4868" s="13">
        <f>tbl_pbp[[#This Row],[Thomas]]*tbl_pbp[[#This Row],[Impactful Play]]</f>
        <v>0</v>
      </c>
      <c r="AK4868" s="13" t="str">
        <f>VLOOKUP(tbl_pbp[[#This Row],[Play Saints Win % Increase]], tbl_impact[],3,TRUE)</f>
        <v>Scented (0 to +5%)</v>
      </c>
    </row>
    <row r="4869" spans="1:37">
      <c r="A4869" s="1">
        <v>44</v>
      </c>
      <c r="B4869" s="5">
        <v>0.55800000000000005</v>
      </c>
      <c r="C4869" t="s">
        <v>6755</v>
      </c>
      <c r="D4869">
        <v>0</v>
      </c>
      <c r="E4869">
        <v>0</v>
      </c>
      <c r="F4869">
        <v>2</v>
      </c>
      <c r="G4869">
        <v>7</v>
      </c>
      <c r="H4869">
        <v>0</v>
      </c>
      <c r="I4869">
        <v>10</v>
      </c>
      <c r="J4869">
        <v>39</v>
      </c>
      <c r="K4869" t="s">
        <v>124</v>
      </c>
      <c r="L4869">
        <v>1</v>
      </c>
      <c r="M4869">
        <v>61</v>
      </c>
      <c r="N4869" t="s">
        <v>6756</v>
      </c>
      <c r="O4869" t="s">
        <v>4131</v>
      </c>
      <c r="P4869" t="s">
        <v>45</v>
      </c>
      <c r="Q4869" t="s">
        <v>46</v>
      </c>
      <c r="R4869" t="s">
        <v>47</v>
      </c>
      <c r="S4869" t="s">
        <v>33</v>
      </c>
      <c r="T4869" t="s">
        <v>6757</v>
      </c>
      <c r="U4869" t="s">
        <v>6758</v>
      </c>
      <c r="V4869" t="s">
        <v>6623</v>
      </c>
      <c r="X4869" t="str">
        <f>VLOOKUP(pbp!V2102, games!$B$2:$R$40, 3, FALSE)</f>
        <v>2019-12-08T18:00Z</v>
      </c>
      <c r="Y4869">
        <f>VLOOKUP(1*V4869,NFLGames!$H$11:$H$555,1,FALSE)</f>
        <v>401220265</v>
      </c>
      <c r="Z4869">
        <f>VLOOKUP($Y4869, NFLGames!$H$11:$K$555,2,FALSE)</f>
        <v>2020</v>
      </c>
      <c r="AA4869">
        <f>VLOOKUP($Y4869, NFLGames!$H$11:$K$555,3,FALSE)</f>
        <v>14</v>
      </c>
      <c r="AB4869" s="6">
        <f>IF(A4870=0, 0, AH4870-tbl_pbp[[#This Row],[Saints Win %]])</f>
        <v>1.2000000000000011E-2</v>
      </c>
      <c r="AE4869">
        <f>ABS(tbl_pbp[[#This Row],[play.homeScore]]-tbl_pbp[[#This Row],[play.awayScore]])</f>
        <v>7</v>
      </c>
      <c r="AF4869">
        <f>IF(tbl_pbp[[#This Row],[Play Saints Win % Increase]]&gt;=$AF$4,1,0)</f>
        <v>0</v>
      </c>
      <c r="AG4869" t="str">
        <f>VLOOKUP(tbl_pbp[[#This Row],[gameId]], games!$B$2:$T$40, 9, FALSE)</f>
        <v>new-orleans-saints</v>
      </c>
      <c r="AH4869" s="5">
        <f>IF(tbl_pbp[[#This Row],[AwayTeam]] &lt;&gt; "new-orleans-saints", tbl_pbp[[#This Row],[homeWinPercentage]], 1-tbl_pbp[[#This Row],[homeWinPercentage]])</f>
        <v>0.44199999999999995</v>
      </c>
      <c r="AI4869" s="13">
        <f>tbl_pbp[[#This Row],[Kamara]]*tbl_pbp[[#This Row],[Impactful Play]]</f>
        <v>0</v>
      </c>
      <c r="AJ4869" s="13">
        <f>tbl_pbp[[#This Row],[Thomas]]*tbl_pbp[[#This Row],[Impactful Play]]</f>
        <v>0</v>
      </c>
      <c r="AK4869" s="13" t="str">
        <f>VLOOKUP(tbl_pbp[[#This Row],[Play Saints Win % Increase]], tbl_impact[],3,TRUE)</f>
        <v>Scented (0 to +5%)</v>
      </c>
    </row>
    <row r="4870" spans="1:37">
      <c r="A4870" s="1">
        <v>45</v>
      </c>
      <c r="B4870" s="5">
        <v>0.54600000000000004</v>
      </c>
      <c r="C4870" t="s">
        <v>6759</v>
      </c>
      <c r="D4870">
        <v>0</v>
      </c>
      <c r="E4870">
        <v>0</v>
      </c>
      <c r="F4870">
        <v>2</v>
      </c>
      <c r="G4870">
        <v>7</v>
      </c>
      <c r="H4870">
        <v>0</v>
      </c>
      <c r="I4870">
        <v>9</v>
      </c>
      <c r="J4870">
        <v>40</v>
      </c>
      <c r="K4870" t="s">
        <v>124</v>
      </c>
      <c r="L4870">
        <v>2</v>
      </c>
      <c r="M4870">
        <v>60</v>
      </c>
      <c r="N4870" t="s">
        <v>6760</v>
      </c>
      <c r="O4870" t="s">
        <v>6761</v>
      </c>
      <c r="P4870" t="s">
        <v>30</v>
      </c>
      <c r="Q4870" t="s">
        <v>31</v>
      </c>
      <c r="R4870" t="s">
        <v>32</v>
      </c>
      <c r="S4870" t="s">
        <v>210</v>
      </c>
      <c r="T4870" t="s">
        <v>6698</v>
      </c>
      <c r="U4870" t="s">
        <v>6762</v>
      </c>
      <c r="V4870" t="s">
        <v>6623</v>
      </c>
      <c r="X4870" t="str">
        <f>VLOOKUP(pbp!V2103, games!$B$2:$R$40, 3, FALSE)</f>
        <v>2019-12-08T18:00Z</v>
      </c>
      <c r="Y4870">
        <f>VLOOKUP(1*V4870,NFLGames!$H$11:$H$555,1,FALSE)</f>
        <v>401220265</v>
      </c>
      <c r="Z4870">
        <f>VLOOKUP($Y4870, NFLGames!$H$11:$K$555,2,FALSE)</f>
        <v>2020</v>
      </c>
      <c r="AA4870">
        <f>VLOOKUP($Y4870, NFLGames!$H$11:$K$555,3,FALSE)</f>
        <v>14</v>
      </c>
      <c r="AB4870" s="6">
        <f>IF(A4871=0, 0, AH4871-tbl_pbp[[#This Row],[Saints Win %]])</f>
        <v>2.7000000000000024E-2</v>
      </c>
      <c r="AE4870">
        <f>ABS(tbl_pbp[[#This Row],[play.homeScore]]-tbl_pbp[[#This Row],[play.awayScore]])</f>
        <v>7</v>
      </c>
      <c r="AF4870">
        <f>IF(tbl_pbp[[#This Row],[Play Saints Win % Increase]]&gt;=$AF$4,1,0)</f>
        <v>0</v>
      </c>
      <c r="AG4870" t="str">
        <f>VLOOKUP(tbl_pbp[[#This Row],[gameId]], games!$B$2:$T$40, 9, FALSE)</f>
        <v>new-orleans-saints</v>
      </c>
      <c r="AH4870" s="5">
        <f>IF(tbl_pbp[[#This Row],[AwayTeam]] &lt;&gt; "new-orleans-saints", tbl_pbp[[#This Row],[homeWinPercentage]], 1-tbl_pbp[[#This Row],[homeWinPercentage]])</f>
        <v>0.45399999999999996</v>
      </c>
      <c r="AI4870" s="13">
        <f>tbl_pbp[[#This Row],[Kamara]]*tbl_pbp[[#This Row],[Impactful Play]]</f>
        <v>0</v>
      </c>
      <c r="AJ4870" s="13">
        <f>tbl_pbp[[#This Row],[Thomas]]*tbl_pbp[[#This Row],[Impactful Play]]</f>
        <v>0</v>
      </c>
      <c r="AK4870" s="13" t="str">
        <f>VLOOKUP(tbl_pbp[[#This Row],[Play Saints Win % Increase]], tbl_impact[],3,TRUE)</f>
        <v>Scented (0 to +5%)</v>
      </c>
    </row>
    <row r="4871" spans="1:37">
      <c r="A4871" s="1">
        <v>46</v>
      </c>
      <c r="B4871" s="5">
        <v>0.51900000000000002</v>
      </c>
      <c r="C4871" t="s">
        <v>6763</v>
      </c>
      <c r="D4871">
        <v>0</v>
      </c>
      <c r="E4871">
        <v>0</v>
      </c>
      <c r="F4871">
        <v>2</v>
      </c>
      <c r="G4871">
        <v>7</v>
      </c>
      <c r="H4871">
        <v>0</v>
      </c>
      <c r="I4871">
        <v>9</v>
      </c>
      <c r="J4871">
        <v>40</v>
      </c>
      <c r="K4871" t="s">
        <v>124</v>
      </c>
      <c r="L4871">
        <v>3</v>
      </c>
      <c r="M4871">
        <v>60</v>
      </c>
      <c r="N4871" t="s">
        <v>6764</v>
      </c>
      <c r="O4871" t="s">
        <v>935</v>
      </c>
      <c r="P4871" t="s">
        <v>22</v>
      </c>
      <c r="Q4871" t="s">
        <v>37</v>
      </c>
      <c r="S4871" t="s">
        <v>139</v>
      </c>
      <c r="T4871" t="s">
        <v>6698</v>
      </c>
      <c r="U4871" t="s">
        <v>6765</v>
      </c>
      <c r="V4871" t="s">
        <v>6623</v>
      </c>
      <c r="X4871" t="str">
        <f>VLOOKUP(pbp!V2104, games!$B$2:$R$40, 3, FALSE)</f>
        <v>2019-12-08T18:00Z</v>
      </c>
      <c r="Y4871">
        <f>VLOOKUP(1*V4871,NFLGames!$H$11:$H$555,1,FALSE)</f>
        <v>401220265</v>
      </c>
      <c r="Z4871">
        <f>VLOOKUP($Y4871, NFLGames!$H$11:$K$555,2,FALSE)</f>
        <v>2020</v>
      </c>
      <c r="AA4871">
        <f>VLOOKUP($Y4871, NFLGames!$H$11:$K$555,3,FALSE)</f>
        <v>14</v>
      </c>
      <c r="AB4871" s="6">
        <f>IF(A4872=0, 0, AH4872-tbl_pbp[[#This Row],[Saints Win %]])</f>
        <v>-7.0000000000000062E-3</v>
      </c>
      <c r="AE4871">
        <f>ABS(tbl_pbp[[#This Row],[play.homeScore]]-tbl_pbp[[#This Row],[play.awayScore]])</f>
        <v>7</v>
      </c>
      <c r="AF4871">
        <f>IF(tbl_pbp[[#This Row],[Play Saints Win % Increase]]&gt;=$AF$4,1,0)</f>
        <v>0</v>
      </c>
      <c r="AG4871" t="str">
        <f>VLOOKUP(tbl_pbp[[#This Row],[gameId]], games!$B$2:$T$40, 9, FALSE)</f>
        <v>new-orleans-saints</v>
      </c>
      <c r="AH4871" s="5">
        <f>IF(tbl_pbp[[#This Row],[AwayTeam]] &lt;&gt; "new-orleans-saints", tbl_pbp[[#This Row],[homeWinPercentage]], 1-tbl_pbp[[#This Row],[homeWinPercentage]])</f>
        <v>0.48099999999999998</v>
      </c>
      <c r="AI4871" s="13">
        <f>tbl_pbp[[#This Row],[Kamara]]*tbl_pbp[[#This Row],[Impactful Play]]</f>
        <v>0</v>
      </c>
      <c r="AJ4871" s="13">
        <f>tbl_pbp[[#This Row],[Thomas]]*tbl_pbp[[#This Row],[Impactful Play]]</f>
        <v>0</v>
      </c>
      <c r="AK4871" s="13" t="str">
        <f>VLOOKUP(tbl_pbp[[#This Row],[Play Saints Win % Increase]], tbl_impact[],3,TRUE)</f>
        <v>Bad (0 to -5%)</v>
      </c>
    </row>
    <row r="4872" spans="1:37">
      <c r="A4872" s="1">
        <v>47</v>
      </c>
      <c r="B4872" s="5">
        <v>0.52600000000000002</v>
      </c>
      <c r="C4872" t="s">
        <v>6766</v>
      </c>
      <c r="D4872">
        <v>0</v>
      </c>
      <c r="E4872">
        <v>0</v>
      </c>
      <c r="F4872">
        <v>2</v>
      </c>
      <c r="G4872">
        <v>7</v>
      </c>
      <c r="H4872">
        <v>0</v>
      </c>
      <c r="I4872">
        <v>9</v>
      </c>
      <c r="J4872">
        <v>40</v>
      </c>
      <c r="K4872" t="s">
        <v>124</v>
      </c>
      <c r="L4872">
        <v>4</v>
      </c>
      <c r="M4872">
        <v>60</v>
      </c>
      <c r="N4872" t="s">
        <v>6767</v>
      </c>
      <c r="O4872" t="s">
        <v>1380</v>
      </c>
      <c r="P4872" t="s">
        <v>66</v>
      </c>
      <c r="Q4872" t="s">
        <v>67</v>
      </c>
      <c r="R4872" t="s">
        <v>68</v>
      </c>
      <c r="S4872" t="s">
        <v>183</v>
      </c>
      <c r="T4872" t="s">
        <v>6698</v>
      </c>
      <c r="U4872" t="s">
        <v>6768</v>
      </c>
      <c r="V4872" t="s">
        <v>6623</v>
      </c>
      <c r="X4872" t="str">
        <f>VLOOKUP(pbp!V2105, games!$B$2:$R$40, 3, FALSE)</f>
        <v>2019-12-08T18:00Z</v>
      </c>
      <c r="Y4872">
        <f>VLOOKUP(1*V4872,NFLGames!$H$11:$H$555,1,FALSE)</f>
        <v>401220265</v>
      </c>
      <c r="Z4872">
        <f>VLOOKUP($Y4872, NFLGames!$H$11:$K$555,2,FALSE)</f>
        <v>2020</v>
      </c>
      <c r="AA4872">
        <f>VLOOKUP($Y4872, NFLGames!$H$11:$K$555,3,FALSE)</f>
        <v>14</v>
      </c>
      <c r="AB4872" s="6">
        <f>IF(A4873=0, 0, AH4873-tbl_pbp[[#This Row],[Saints Win %]])</f>
        <v>2.8000000000000025E-2</v>
      </c>
      <c r="AE4872">
        <f>ABS(tbl_pbp[[#This Row],[play.homeScore]]-tbl_pbp[[#This Row],[play.awayScore]])</f>
        <v>7</v>
      </c>
      <c r="AF4872">
        <f>IF(tbl_pbp[[#This Row],[Play Saints Win % Increase]]&gt;=$AF$4,1,0)</f>
        <v>0</v>
      </c>
      <c r="AG4872" t="str">
        <f>VLOOKUP(tbl_pbp[[#This Row],[gameId]], games!$B$2:$T$40, 9, FALSE)</f>
        <v>new-orleans-saints</v>
      </c>
      <c r="AH4872" s="5">
        <f>IF(tbl_pbp[[#This Row],[AwayTeam]] &lt;&gt; "new-orleans-saints", tbl_pbp[[#This Row],[homeWinPercentage]], 1-tbl_pbp[[#This Row],[homeWinPercentage]])</f>
        <v>0.47399999999999998</v>
      </c>
      <c r="AI4872" s="13">
        <f>tbl_pbp[[#This Row],[Kamara]]*tbl_pbp[[#This Row],[Impactful Play]]</f>
        <v>0</v>
      </c>
      <c r="AJ4872" s="13">
        <f>tbl_pbp[[#This Row],[Thomas]]*tbl_pbp[[#This Row],[Impactful Play]]</f>
        <v>0</v>
      </c>
      <c r="AK4872" s="13" t="str">
        <f>VLOOKUP(tbl_pbp[[#This Row],[Play Saints Win % Increase]], tbl_impact[],3,TRUE)</f>
        <v>Scented (0 to +5%)</v>
      </c>
    </row>
    <row r="4873" spans="1:37">
      <c r="A4873" s="1">
        <v>48</v>
      </c>
      <c r="B4873" s="5">
        <v>0.498</v>
      </c>
      <c r="C4873" t="s">
        <v>6769</v>
      </c>
      <c r="D4873">
        <v>0</v>
      </c>
      <c r="E4873">
        <v>0</v>
      </c>
      <c r="F4873">
        <v>2</v>
      </c>
      <c r="G4873">
        <v>7</v>
      </c>
      <c r="H4873">
        <v>0</v>
      </c>
      <c r="I4873">
        <v>10</v>
      </c>
      <c r="J4873">
        <v>80</v>
      </c>
      <c r="K4873" t="s">
        <v>29</v>
      </c>
      <c r="L4873">
        <v>1</v>
      </c>
      <c r="M4873">
        <v>80</v>
      </c>
      <c r="N4873" t="s">
        <v>6770</v>
      </c>
      <c r="O4873" t="s">
        <v>2171</v>
      </c>
      <c r="P4873" t="s">
        <v>45</v>
      </c>
      <c r="Q4873" t="s">
        <v>46</v>
      </c>
      <c r="R4873" t="s">
        <v>47</v>
      </c>
      <c r="S4873" t="s">
        <v>33</v>
      </c>
      <c r="T4873" t="s">
        <v>165</v>
      </c>
      <c r="U4873" t="s">
        <v>571</v>
      </c>
      <c r="V4873" t="s">
        <v>6623</v>
      </c>
      <c r="X4873" t="str">
        <f>VLOOKUP(pbp!V2106, games!$B$2:$R$40, 3, FALSE)</f>
        <v>2019-12-08T18:00Z</v>
      </c>
      <c r="Y4873">
        <f>VLOOKUP(1*V4873,NFLGames!$H$11:$H$555,1,FALSE)</f>
        <v>401220265</v>
      </c>
      <c r="Z4873">
        <f>VLOOKUP($Y4873, NFLGames!$H$11:$K$555,2,FALSE)</f>
        <v>2020</v>
      </c>
      <c r="AA4873">
        <f>VLOOKUP($Y4873, NFLGames!$H$11:$K$555,3,FALSE)</f>
        <v>14</v>
      </c>
      <c r="AB4873" s="6">
        <f>IF(A4874=0, 0, AH4874-tbl_pbp[[#This Row],[Saints Win %]])</f>
        <v>-2.300000000000002E-2</v>
      </c>
      <c r="AC4873">
        <v>1</v>
      </c>
      <c r="AE4873">
        <f>ABS(tbl_pbp[[#This Row],[play.homeScore]]-tbl_pbp[[#This Row],[play.awayScore]])</f>
        <v>7</v>
      </c>
      <c r="AF4873">
        <f>IF(tbl_pbp[[#This Row],[Play Saints Win % Increase]]&gt;=$AF$4,1,0)</f>
        <v>0</v>
      </c>
      <c r="AG4873" t="str">
        <f>VLOOKUP(tbl_pbp[[#This Row],[gameId]], games!$B$2:$T$40, 9, FALSE)</f>
        <v>new-orleans-saints</v>
      </c>
      <c r="AH4873" s="5">
        <f>IF(tbl_pbp[[#This Row],[AwayTeam]] &lt;&gt; "new-orleans-saints", tbl_pbp[[#This Row],[homeWinPercentage]], 1-tbl_pbp[[#This Row],[homeWinPercentage]])</f>
        <v>0.502</v>
      </c>
      <c r="AI4873" s="13">
        <f>tbl_pbp[[#This Row],[Kamara]]*tbl_pbp[[#This Row],[Impactful Play]]</f>
        <v>0</v>
      </c>
      <c r="AJ4873" s="13">
        <f>tbl_pbp[[#This Row],[Thomas]]*tbl_pbp[[#This Row],[Impactful Play]]</f>
        <v>0</v>
      </c>
      <c r="AK4873" s="13" t="str">
        <f>VLOOKUP(tbl_pbp[[#This Row],[Play Saints Win % Increase]], tbl_impact[],3,TRUE)</f>
        <v>Bad (0 to -5%)</v>
      </c>
    </row>
    <row r="4874" spans="1:37">
      <c r="A4874" s="1">
        <v>49</v>
      </c>
      <c r="B4874" s="5">
        <v>0.52100000000000002</v>
      </c>
      <c r="C4874" t="s">
        <v>6771</v>
      </c>
      <c r="D4874">
        <v>0</v>
      </c>
      <c r="E4874">
        <v>0</v>
      </c>
      <c r="F4874">
        <v>2</v>
      </c>
      <c r="G4874">
        <v>7</v>
      </c>
      <c r="H4874">
        <v>0</v>
      </c>
      <c r="I4874">
        <v>10</v>
      </c>
      <c r="J4874">
        <v>64</v>
      </c>
      <c r="K4874" t="s">
        <v>29</v>
      </c>
      <c r="L4874">
        <v>1</v>
      </c>
      <c r="M4874">
        <v>64</v>
      </c>
      <c r="N4874" t="s">
        <v>6772</v>
      </c>
      <c r="O4874" t="s">
        <v>4873</v>
      </c>
      <c r="P4874" t="s">
        <v>45</v>
      </c>
      <c r="Q4874" t="s">
        <v>46</v>
      </c>
      <c r="R4874" t="s">
        <v>47</v>
      </c>
      <c r="S4874" t="s">
        <v>33</v>
      </c>
      <c r="T4874" t="s">
        <v>296</v>
      </c>
      <c r="U4874" t="s">
        <v>297</v>
      </c>
      <c r="V4874" t="s">
        <v>6623</v>
      </c>
      <c r="X4874" t="str">
        <f>VLOOKUP(pbp!V2107, games!$B$2:$R$40, 3, FALSE)</f>
        <v>2019-12-08T18:00Z</v>
      </c>
      <c r="Y4874">
        <f>VLOOKUP(1*V4874,NFLGames!$H$11:$H$555,1,FALSE)</f>
        <v>401220265</v>
      </c>
      <c r="Z4874">
        <f>VLOOKUP($Y4874, NFLGames!$H$11:$K$555,2,FALSE)</f>
        <v>2020</v>
      </c>
      <c r="AA4874">
        <f>VLOOKUP($Y4874, NFLGames!$H$11:$K$555,3,FALSE)</f>
        <v>14</v>
      </c>
      <c r="AB4874" s="6">
        <f>IF(A4875=0, 0, AH4875-tbl_pbp[[#This Row],[Saints Win %]])</f>
        <v>-0.14800000000000002</v>
      </c>
      <c r="AC4874">
        <v>1</v>
      </c>
      <c r="AE4874">
        <f>ABS(tbl_pbp[[#This Row],[play.homeScore]]-tbl_pbp[[#This Row],[play.awayScore]])</f>
        <v>7</v>
      </c>
      <c r="AF4874">
        <f>IF(tbl_pbp[[#This Row],[Play Saints Win % Increase]]&gt;=$AF$4,1,0)</f>
        <v>0</v>
      </c>
      <c r="AG4874" t="str">
        <f>VLOOKUP(tbl_pbp[[#This Row],[gameId]], games!$B$2:$T$40, 9, FALSE)</f>
        <v>new-orleans-saints</v>
      </c>
      <c r="AH4874" s="5">
        <f>IF(tbl_pbp[[#This Row],[AwayTeam]] &lt;&gt; "new-orleans-saints", tbl_pbp[[#This Row],[homeWinPercentage]], 1-tbl_pbp[[#This Row],[homeWinPercentage]])</f>
        <v>0.47899999999999998</v>
      </c>
      <c r="AI4874" s="13">
        <f>tbl_pbp[[#This Row],[Kamara]]*tbl_pbp[[#This Row],[Impactful Play]]</f>
        <v>0</v>
      </c>
      <c r="AJ4874" s="13">
        <f>tbl_pbp[[#This Row],[Thomas]]*tbl_pbp[[#This Row],[Impactful Play]]</f>
        <v>0</v>
      </c>
      <c r="AK4874" s="13" t="str">
        <f>VLOOKUP(tbl_pbp[[#This Row],[Play Saints Win % Increase]], tbl_impact[],3,TRUE)</f>
        <v>Stinky (worse than -10% to -20%)</v>
      </c>
    </row>
    <row r="4875" spans="1:37">
      <c r="A4875" s="1">
        <v>50</v>
      </c>
      <c r="B4875" s="5">
        <v>0.66900000000000004</v>
      </c>
      <c r="C4875" t="s">
        <v>6773</v>
      </c>
      <c r="D4875">
        <v>0</v>
      </c>
      <c r="E4875">
        <v>0</v>
      </c>
      <c r="F4875">
        <v>2</v>
      </c>
      <c r="G4875">
        <v>7</v>
      </c>
      <c r="H4875">
        <v>0</v>
      </c>
      <c r="I4875">
        <v>7</v>
      </c>
      <c r="J4875">
        <v>61</v>
      </c>
      <c r="K4875" t="s">
        <v>29</v>
      </c>
      <c r="L4875">
        <v>2</v>
      </c>
      <c r="M4875">
        <v>61</v>
      </c>
      <c r="N4875" t="s">
        <v>6774</v>
      </c>
      <c r="O4875" t="s">
        <v>333</v>
      </c>
      <c r="P4875" t="s">
        <v>450</v>
      </c>
      <c r="Q4875" t="s">
        <v>451</v>
      </c>
      <c r="R4875" t="s">
        <v>452</v>
      </c>
      <c r="S4875" t="s">
        <v>220</v>
      </c>
      <c r="T4875" t="s">
        <v>463</v>
      </c>
      <c r="U4875" t="s">
        <v>3042</v>
      </c>
      <c r="V4875" t="s">
        <v>6623</v>
      </c>
      <c r="X4875" t="str">
        <f>VLOOKUP(pbp!V2108, games!$B$2:$R$40, 3, FALSE)</f>
        <v>2019-12-08T18:00Z</v>
      </c>
      <c r="Y4875">
        <f>VLOOKUP(1*V4875,NFLGames!$H$11:$H$555,1,FALSE)</f>
        <v>401220265</v>
      </c>
      <c r="Z4875">
        <f>VLOOKUP($Y4875, NFLGames!$H$11:$K$555,2,FALSE)</f>
        <v>2020</v>
      </c>
      <c r="AA4875">
        <f>VLOOKUP($Y4875, NFLGames!$H$11:$K$555,3,FALSE)</f>
        <v>14</v>
      </c>
      <c r="AB4875" s="6">
        <f>IF(A4876=0, 0, AH4876-tbl_pbp[[#This Row],[Saints Win %]])</f>
        <v>8.0000000000000071E-3</v>
      </c>
      <c r="AC4875">
        <v>1</v>
      </c>
      <c r="AE4875">
        <f>ABS(tbl_pbp[[#This Row],[play.homeScore]]-tbl_pbp[[#This Row],[play.awayScore]])</f>
        <v>7</v>
      </c>
      <c r="AF4875">
        <f>IF(tbl_pbp[[#This Row],[Play Saints Win % Increase]]&gt;=$AF$4,1,0)</f>
        <v>0</v>
      </c>
      <c r="AG4875" t="str">
        <f>VLOOKUP(tbl_pbp[[#This Row],[gameId]], games!$B$2:$T$40, 9, FALSE)</f>
        <v>new-orleans-saints</v>
      </c>
      <c r="AH4875" s="5">
        <f>IF(tbl_pbp[[#This Row],[AwayTeam]] &lt;&gt; "new-orleans-saints", tbl_pbp[[#This Row],[homeWinPercentage]], 1-tbl_pbp[[#This Row],[homeWinPercentage]])</f>
        <v>0.33099999999999996</v>
      </c>
      <c r="AI4875" s="13">
        <f>tbl_pbp[[#This Row],[Kamara]]*tbl_pbp[[#This Row],[Impactful Play]]</f>
        <v>0</v>
      </c>
      <c r="AJ4875" s="13">
        <f>tbl_pbp[[#This Row],[Thomas]]*tbl_pbp[[#This Row],[Impactful Play]]</f>
        <v>0</v>
      </c>
      <c r="AK4875" s="13" t="str">
        <f>VLOOKUP(tbl_pbp[[#This Row],[Play Saints Win % Increase]], tbl_impact[],3,TRUE)</f>
        <v>Scented (0 to +5%)</v>
      </c>
    </row>
    <row r="4876" spans="1:37">
      <c r="A4876" s="1">
        <v>51</v>
      </c>
      <c r="B4876" s="5">
        <v>0.66100000000000003</v>
      </c>
      <c r="C4876" t="s">
        <v>6775</v>
      </c>
      <c r="D4876">
        <v>0</v>
      </c>
      <c r="E4876">
        <v>0</v>
      </c>
      <c r="F4876">
        <v>2</v>
      </c>
      <c r="G4876">
        <v>7</v>
      </c>
      <c r="H4876">
        <v>0</v>
      </c>
      <c r="I4876">
        <v>10</v>
      </c>
      <c r="J4876">
        <v>68</v>
      </c>
      <c r="K4876" t="s">
        <v>124</v>
      </c>
      <c r="L4876">
        <v>1</v>
      </c>
      <c r="M4876">
        <v>32</v>
      </c>
      <c r="N4876" t="s">
        <v>6776</v>
      </c>
      <c r="O4876" t="s">
        <v>6019</v>
      </c>
      <c r="P4876" t="s">
        <v>30</v>
      </c>
      <c r="Q4876" t="s">
        <v>31</v>
      </c>
      <c r="R4876" t="s">
        <v>32</v>
      </c>
      <c r="S4876" t="s">
        <v>33</v>
      </c>
      <c r="T4876" t="s">
        <v>129</v>
      </c>
      <c r="U4876" t="s">
        <v>130</v>
      </c>
      <c r="V4876" t="s">
        <v>6623</v>
      </c>
      <c r="X4876" t="str">
        <f>VLOOKUP(pbp!V2109, games!$B$2:$R$40, 3, FALSE)</f>
        <v>2019-12-08T18:00Z</v>
      </c>
      <c r="Y4876">
        <f>VLOOKUP(1*V4876,NFLGames!$H$11:$H$555,1,FALSE)</f>
        <v>401220265</v>
      </c>
      <c r="Z4876">
        <f>VLOOKUP($Y4876, NFLGames!$H$11:$K$555,2,FALSE)</f>
        <v>2020</v>
      </c>
      <c r="AA4876">
        <f>VLOOKUP($Y4876, NFLGames!$H$11:$K$555,3,FALSE)</f>
        <v>14</v>
      </c>
      <c r="AB4876" s="6">
        <f>IF(A4877=0, 0, AH4877-tbl_pbp[[#This Row],[Saints Win %]])</f>
        <v>-5.0000000000000044E-3</v>
      </c>
      <c r="AE4876">
        <f>ABS(tbl_pbp[[#This Row],[play.homeScore]]-tbl_pbp[[#This Row],[play.awayScore]])</f>
        <v>7</v>
      </c>
      <c r="AF4876">
        <f>IF(tbl_pbp[[#This Row],[Play Saints Win % Increase]]&gt;=$AF$4,1,0)</f>
        <v>0</v>
      </c>
      <c r="AG4876" t="str">
        <f>VLOOKUP(tbl_pbp[[#This Row],[gameId]], games!$B$2:$T$40, 9, FALSE)</f>
        <v>new-orleans-saints</v>
      </c>
      <c r="AH4876" s="5">
        <f>IF(tbl_pbp[[#This Row],[AwayTeam]] &lt;&gt; "new-orleans-saints", tbl_pbp[[#This Row],[homeWinPercentage]], 1-tbl_pbp[[#This Row],[homeWinPercentage]])</f>
        <v>0.33899999999999997</v>
      </c>
      <c r="AI4876" s="13">
        <f>tbl_pbp[[#This Row],[Kamara]]*tbl_pbp[[#This Row],[Impactful Play]]</f>
        <v>0</v>
      </c>
      <c r="AJ4876" s="13">
        <f>tbl_pbp[[#This Row],[Thomas]]*tbl_pbp[[#This Row],[Impactful Play]]</f>
        <v>0</v>
      </c>
      <c r="AK4876" s="13" t="str">
        <f>VLOOKUP(tbl_pbp[[#This Row],[Play Saints Win % Increase]], tbl_impact[],3,TRUE)</f>
        <v>Bad (0 to -5%)</v>
      </c>
    </row>
    <row r="4877" spans="1:37">
      <c r="A4877" s="1">
        <v>52</v>
      </c>
      <c r="B4877" s="5">
        <v>0.66600000000000004</v>
      </c>
      <c r="C4877" t="s">
        <v>6777</v>
      </c>
      <c r="D4877">
        <v>0</v>
      </c>
      <c r="E4877">
        <v>0</v>
      </c>
      <c r="F4877">
        <v>2</v>
      </c>
      <c r="G4877">
        <v>7</v>
      </c>
      <c r="H4877">
        <v>0</v>
      </c>
      <c r="I4877">
        <v>4</v>
      </c>
      <c r="J4877">
        <v>74</v>
      </c>
      <c r="K4877" t="s">
        <v>124</v>
      </c>
      <c r="L4877">
        <v>2</v>
      </c>
      <c r="M4877">
        <v>26</v>
      </c>
      <c r="N4877" t="s">
        <v>6778</v>
      </c>
      <c r="O4877" t="s">
        <v>2665</v>
      </c>
      <c r="P4877" t="s">
        <v>22</v>
      </c>
      <c r="Q4877" t="s">
        <v>37</v>
      </c>
      <c r="S4877" t="s">
        <v>135</v>
      </c>
      <c r="T4877" t="s">
        <v>221</v>
      </c>
      <c r="U4877" t="s">
        <v>5490</v>
      </c>
      <c r="V4877" t="s">
        <v>6623</v>
      </c>
      <c r="X4877" t="str">
        <f>VLOOKUP(pbp!V2110, games!$B$2:$R$40, 3, FALSE)</f>
        <v>2019-12-08T18:00Z</v>
      </c>
      <c r="Y4877">
        <f>VLOOKUP(1*V4877,NFLGames!$H$11:$H$555,1,FALSE)</f>
        <v>401220265</v>
      </c>
      <c r="Z4877">
        <f>VLOOKUP($Y4877, NFLGames!$H$11:$K$555,2,FALSE)</f>
        <v>2020</v>
      </c>
      <c r="AA4877">
        <f>VLOOKUP($Y4877, NFLGames!$H$11:$K$555,3,FALSE)</f>
        <v>14</v>
      </c>
      <c r="AB4877" s="6">
        <f>IF(A4878=0, 0, AH4878-tbl_pbp[[#This Row],[Saints Win %]])</f>
        <v>1.0000000000000009E-2</v>
      </c>
      <c r="AE4877">
        <f>ABS(tbl_pbp[[#This Row],[play.homeScore]]-tbl_pbp[[#This Row],[play.awayScore]])</f>
        <v>7</v>
      </c>
      <c r="AF4877">
        <f>IF(tbl_pbp[[#This Row],[Play Saints Win % Increase]]&gt;=$AF$4,1,0)</f>
        <v>0</v>
      </c>
      <c r="AG4877" t="str">
        <f>VLOOKUP(tbl_pbp[[#This Row],[gameId]], games!$B$2:$T$40, 9, FALSE)</f>
        <v>new-orleans-saints</v>
      </c>
      <c r="AH4877" s="5">
        <f>IF(tbl_pbp[[#This Row],[AwayTeam]] &lt;&gt; "new-orleans-saints", tbl_pbp[[#This Row],[homeWinPercentage]], 1-tbl_pbp[[#This Row],[homeWinPercentage]])</f>
        <v>0.33399999999999996</v>
      </c>
      <c r="AI4877" s="13">
        <f>tbl_pbp[[#This Row],[Kamara]]*tbl_pbp[[#This Row],[Impactful Play]]</f>
        <v>0</v>
      </c>
      <c r="AJ4877" s="13">
        <f>tbl_pbp[[#This Row],[Thomas]]*tbl_pbp[[#This Row],[Impactful Play]]</f>
        <v>0</v>
      </c>
      <c r="AK4877" s="13" t="str">
        <f>VLOOKUP(tbl_pbp[[#This Row],[Play Saints Win % Increase]], tbl_impact[],3,TRUE)</f>
        <v>Scented (0 to +5%)</v>
      </c>
    </row>
    <row r="4878" spans="1:37">
      <c r="A4878" s="1">
        <v>53</v>
      </c>
      <c r="B4878" s="5">
        <v>0.65600000000000003</v>
      </c>
      <c r="C4878" t="s">
        <v>6779</v>
      </c>
      <c r="D4878">
        <v>0</v>
      </c>
      <c r="E4878">
        <v>0</v>
      </c>
      <c r="F4878">
        <v>2</v>
      </c>
      <c r="G4878">
        <v>7</v>
      </c>
      <c r="H4878">
        <v>0</v>
      </c>
      <c r="I4878">
        <v>4</v>
      </c>
      <c r="J4878">
        <v>74</v>
      </c>
      <c r="K4878" t="s">
        <v>124</v>
      </c>
      <c r="L4878">
        <v>3</v>
      </c>
      <c r="M4878">
        <v>26</v>
      </c>
      <c r="N4878" t="s">
        <v>6780</v>
      </c>
      <c r="O4878" t="s">
        <v>205</v>
      </c>
      <c r="P4878" t="s">
        <v>22</v>
      </c>
      <c r="Q4878" t="s">
        <v>37</v>
      </c>
      <c r="S4878" t="s">
        <v>63</v>
      </c>
      <c r="T4878" t="s">
        <v>221</v>
      </c>
      <c r="U4878" t="s">
        <v>6781</v>
      </c>
      <c r="V4878" t="s">
        <v>6623</v>
      </c>
      <c r="X4878" t="str">
        <f>VLOOKUP(pbp!V2111, games!$B$2:$R$40, 3, FALSE)</f>
        <v>2019-12-08T18:00Z</v>
      </c>
      <c r="Y4878">
        <f>VLOOKUP(1*V4878,NFLGames!$H$11:$H$555,1,FALSE)</f>
        <v>401220265</v>
      </c>
      <c r="Z4878">
        <f>VLOOKUP($Y4878, NFLGames!$H$11:$K$555,2,FALSE)</f>
        <v>2020</v>
      </c>
      <c r="AA4878">
        <f>VLOOKUP($Y4878, NFLGames!$H$11:$K$555,3,FALSE)</f>
        <v>14</v>
      </c>
      <c r="AB4878" s="6">
        <f>IF(A4879=0, 0, AH4879-tbl_pbp[[#This Row],[Saints Win %]])</f>
        <v>2.0000000000000018E-2</v>
      </c>
      <c r="AE4878">
        <f>ABS(tbl_pbp[[#This Row],[play.homeScore]]-tbl_pbp[[#This Row],[play.awayScore]])</f>
        <v>7</v>
      </c>
      <c r="AF4878">
        <f>IF(tbl_pbp[[#This Row],[Play Saints Win % Increase]]&gt;=$AF$4,1,0)</f>
        <v>0</v>
      </c>
      <c r="AG4878" t="str">
        <f>VLOOKUP(tbl_pbp[[#This Row],[gameId]], games!$B$2:$T$40, 9, FALSE)</f>
        <v>new-orleans-saints</v>
      </c>
      <c r="AH4878" s="5">
        <f>IF(tbl_pbp[[#This Row],[AwayTeam]] &lt;&gt; "new-orleans-saints", tbl_pbp[[#This Row],[homeWinPercentage]], 1-tbl_pbp[[#This Row],[homeWinPercentage]])</f>
        <v>0.34399999999999997</v>
      </c>
      <c r="AI4878" s="13">
        <f>tbl_pbp[[#This Row],[Kamara]]*tbl_pbp[[#This Row],[Impactful Play]]</f>
        <v>0</v>
      </c>
      <c r="AJ4878" s="13">
        <f>tbl_pbp[[#This Row],[Thomas]]*tbl_pbp[[#This Row],[Impactful Play]]</f>
        <v>0</v>
      </c>
      <c r="AK4878" s="13" t="str">
        <f>VLOOKUP(tbl_pbp[[#This Row],[Play Saints Win % Increase]], tbl_impact[],3,TRUE)</f>
        <v>Scented (0 to +5%)</v>
      </c>
    </row>
    <row r="4879" spans="1:37">
      <c r="A4879" s="1">
        <v>54</v>
      </c>
      <c r="B4879" s="5">
        <v>0.63600000000000001</v>
      </c>
      <c r="C4879" t="s">
        <v>6782</v>
      </c>
      <c r="D4879">
        <v>0</v>
      </c>
      <c r="E4879">
        <v>0</v>
      </c>
      <c r="F4879">
        <v>2</v>
      </c>
      <c r="G4879">
        <v>10</v>
      </c>
      <c r="H4879">
        <v>0</v>
      </c>
      <c r="I4879">
        <v>4</v>
      </c>
      <c r="J4879">
        <v>74</v>
      </c>
      <c r="K4879" t="s">
        <v>124</v>
      </c>
      <c r="L4879">
        <v>4</v>
      </c>
      <c r="M4879">
        <v>26</v>
      </c>
      <c r="N4879" t="s">
        <v>6783</v>
      </c>
      <c r="O4879" t="s">
        <v>4889</v>
      </c>
      <c r="P4879" t="s">
        <v>187</v>
      </c>
      <c r="Q4879" t="s">
        <v>188</v>
      </c>
      <c r="R4879" t="s">
        <v>189</v>
      </c>
      <c r="S4879" t="s">
        <v>69</v>
      </c>
      <c r="T4879" t="s">
        <v>221</v>
      </c>
      <c r="U4879" t="s">
        <v>6613</v>
      </c>
      <c r="V4879" t="s">
        <v>6623</v>
      </c>
      <c r="X4879" t="str">
        <f>VLOOKUP(pbp!V2112, games!$B$2:$R$40, 3, FALSE)</f>
        <v>2019-12-08T18:00Z</v>
      </c>
      <c r="Y4879">
        <f>VLOOKUP(1*V4879,NFLGames!$H$11:$H$555,1,FALSE)</f>
        <v>401220265</v>
      </c>
      <c r="Z4879">
        <f>VLOOKUP($Y4879, NFLGames!$H$11:$K$555,2,FALSE)</f>
        <v>2020</v>
      </c>
      <c r="AA4879">
        <f>VLOOKUP($Y4879, NFLGames!$H$11:$K$555,3,FALSE)</f>
        <v>14</v>
      </c>
      <c r="AB4879" s="6">
        <f>IF(A4880=0, 0, AH4880-tbl_pbp[[#This Row],[Saints Win %]])</f>
        <v>8.0000000000000071E-3</v>
      </c>
      <c r="AE4879">
        <f>ABS(tbl_pbp[[#This Row],[play.homeScore]]-tbl_pbp[[#This Row],[play.awayScore]])</f>
        <v>10</v>
      </c>
      <c r="AF4879">
        <f>IF(tbl_pbp[[#This Row],[Play Saints Win % Increase]]&gt;=$AF$4,1,0)</f>
        <v>0</v>
      </c>
      <c r="AG4879" t="str">
        <f>VLOOKUP(tbl_pbp[[#This Row],[gameId]], games!$B$2:$T$40, 9, FALSE)</f>
        <v>new-orleans-saints</v>
      </c>
      <c r="AH4879" s="5">
        <f>IF(tbl_pbp[[#This Row],[AwayTeam]] &lt;&gt; "new-orleans-saints", tbl_pbp[[#This Row],[homeWinPercentage]], 1-tbl_pbp[[#This Row],[homeWinPercentage]])</f>
        <v>0.36399999999999999</v>
      </c>
      <c r="AI4879" s="13">
        <f>tbl_pbp[[#This Row],[Kamara]]*tbl_pbp[[#This Row],[Impactful Play]]</f>
        <v>0</v>
      </c>
      <c r="AJ4879" s="13">
        <f>tbl_pbp[[#This Row],[Thomas]]*tbl_pbp[[#This Row],[Impactful Play]]</f>
        <v>0</v>
      </c>
      <c r="AK4879" s="13" t="str">
        <f>VLOOKUP(tbl_pbp[[#This Row],[Play Saints Win % Increase]], tbl_impact[],3,TRUE)</f>
        <v>Scented (0 to +5%)</v>
      </c>
    </row>
    <row r="4880" spans="1:37">
      <c r="A4880" s="1">
        <v>55</v>
      </c>
      <c r="B4880" s="5">
        <v>0.628</v>
      </c>
      <c r="C4880" t="s">
        <v>6784</v>
      </c>
      <c r="D4880">
        <v>0</v>
      </c>
      <c r="E4880">
        <v>0</v>
      </c>
      <c r="F4880">
        <v>2</v>
      </c>
      <c r="G4880">
        <v>10</v>
      </c>
      <c r="H4880">
        <v>0</v>
      </c>
      <c r="I4880">
        <v>0</v>
      </c>
      <c r="J4880">
        <v>35</v>
      </c>
      <c r="K4880" t="s">
        <v>124</v>
      </c>
      <c r="L4880">
        <v>0</v>
      </c>
      <c r="M4880">
        <v>65</v>
      </c>
      <c r="N4880" t="s">
        <v>6785</v>
      </c>
      <c r="O4880" t="s">
        <v>4889</v>
      </c>
      <c r="P4880" t="s">
        <v>25</v>
      </c>
      <c r="Q4880" t="s">
        <v>26</v>
      </c>
      <c r="R4880" t="s">
        <v>27</v>
      </c>
      <c r="V4880" t="s">
        <v>6623</v>
      </c>
      <c r="X4880" t="str">
        <f>VLOOKUP(pbp!V2113, games!$B$2:$R$40, 3, FALSE)</f>
        <v>2019-12-08T18:00Z</v>
      </c>
      <c r="Y4880">
        <f>VLOOKUP(1*V4880,NFLGames!$H$11:$H$555,1,FALSE)</f>
        <v>401220265</v>
      </c>
      <c r="Z4880">
        <f>VLOOKUP($Y4880, NFLGames!$H$11:$K$555,2,FALSE)</f>
        <v>2020</v>
      </c>
      <c r="AA4880">
        <f>VLOOKUP($Y4880, NFLGames!$H$11:$K$555,3,FALSE)</f>
        <v>14</v>
      </c>
      <c r="AB4880" s="6">
        <f>IF(A4881=0, 0, AH4881-tbl_pbp[[#This Row],[Saints Win %]])</f>
        <v>-5.3000000000000047E-2</v>
      </c>
      <c r="AE4880">
        <f>ABS(tbl_pbp[[#This Row],[play.homeScore]]-tbl_pbp[[#This Row],[play.awayScore]])</f>
        <v>10</v>
      </c>
      <c r="AF4880">
        <f>IF(tbl_pbp[[#This Row],[Play Saints Win % Increase]]&gt;=$AF$4,1,0)</f>
        <v>0</v>
      </c>
      <c r="AG4880" t="str">
        <f>VLOOKUP(tbl_pbp[[#This Row],[gameId]], games!$B$2:$T$40, 9, FALSE)</f>
        <v>new-orleans-saints</v>
      </c>
      <c r="AH4880" s="5">
        <f>IF(tbl_pbp[[#This Row],[AwayTeam]] &lt;&gt; "new-orleans-saints", tbl_pbp[[#This Row],[homeWinPercentage]], 1-tbl_pbp[[#This Row],[homeWinPercentage]])</f>
        <v>0.372</v>
      </c>
      <c r="AI4880" s="13">
        <f>tbl_pbp[[#This Row],[Kamara]]*tbl_pbp[[#This Row],[Impactful Play]]</f>
        <v>0</v>
      </c>
      <c r="AJ4880" s="13">
        <f>tbl_pbp[[#This Row],[Thomas]]*tbl_pbp[[#This Row],[Impactful Play]]</f>
        <v>0</v>
      </c>
      <c r="AK4880" s="13" t="str">
        <f>VLOOKUP(tbl_pbp[[#This Row],[Play Saints Win % Increase]], tbl_impact[],3,TRUE)</f>
        <v>Smelly (worse than-5% -&gt; -10%)</v>
      </c>
    </row>
    <row r="4881" spans="1:37">
      <c r="A4881" s="1">
        <v>56</v>
      </c>
      <c r="B4881" s="5">
        <v>0.68100000000000005</v>
      </c>
      <c r="C4881" t="s">
        <v>6786</v>
      </c>
      <c r="D4881">
        <v>0</v>
      </c>
      <c r="E4881">
        <v>0</v>
      </c>
      <c r="F4881">
        <v>2</v>
      </c>
      <c r="G4881">
        <v>10</v>
      </c>
      <c r="H4881">
        <v>0</v>
      </c>
      <c r="I4881">
        <v>10</v>
      </c>
      <c r="J4881">
        <v>73</v>
      </c>
      <c r="K4881" t="s">
        <v>29</v>
      </c>
      <c r="L4881">
        <v>1</v>
      </c>
      <c r="M4881">
        <v>73</v>
      </c>
      <c r="N4881" t="s">
        <v>6787</v>
      </c>
      <c r="O4881" t="s">
        <v>2184</v>
      </c>
      <c r="P4881" t="s">
        <v>167</v>
      </c>
      <c r="Q4881" t="s">
        <v>168</v>
      </c>
      <c r="S4881" t="s">
        <v>33</v>
      </c>
      <c r="T4881" t="s">
        <v>169</v>
      </c>
      <c r="U4881" t="s">
        <v>170</v>
      </c>
      <c r="V4881" t="s">
        <v>6623</v>
      </c>
      <c r="X4881" t="str">
        <f>VLOOKUP(pbp!V2114, games!$B$2:$R$40, 3, FALSE)</f>
        <v>2019-12-08T18:00Z</v>
      </c>
      <c r="Y4881">
        <f>VLOOKUP(1*V4881,NFLGames!$H$11:$H$555,1,FALSE)</f>
        <v>401220265</v>
      </c>
      <c r="Z4881">
        <f>VLOOKUP($Y4881, NFLGames!$H$11:$K$555,2,FALSE)</f>
        <v>2020</v>
      </c>
      <c r="AA4881">
        <f>VLOOKUP($Y4881, NFLGames!$H$11:$K$555,3,FALSE)</f>
        <v>14</v>
      </c>
      <c r="AB4881" s="6">
        <f>IF(A4882=0, 0, AH4882-tbl_pbp[[#This Row],[Saints Win %]])</f>
        <v>2.200000000000002E-2</v>
      </c>
      <c r="AE4881">
        <f>ABS(tbl_pbp[[#This Row],[play.homeScore]]-tbl_pbp[[#This Row],[play.awayScore]])</f>
        <v>10</v>
      </c>
      <c r="AF4881">
        <f>IF(tbl_pbp[[#This Row],[Play Saints Win % Increase]]&gt;=$AF$4,1,0)</f>
        <v>0</v>
      </c>
      <c r="AG4881" t="str">
        <f>VLOOKUP(tbl_pbp[[#This Row],[gameId]], games!$B$2:$T$40, 9, FALSE)</f>
        <v>new-orleans-saints</v>
      </c>
      <c r="AH4881" s="5">
        <f>IF(tbl_pbp[[#This Row],[AwayTeam]] &lt;&gt; "new-orleans-saints", tbl_pbp[[#This Row],[homeWinPercentage]], 1-tbl_pbp[[#This Row],[homeWinPercentage]])</f>
        <v>0.31899999999999995</v>
      </c>
      <c r="AI4881" s="13">
        <f>tbl_pbp[[#This Row],[Kamara]]*tbl_pbp[[#This Row],[Impactful Play]]</f>
        <v>0</v>
      </c>
      <c r="AJ4881" s="13">
        <f>tbl_pbp[[#This Row],[Thomas]]*tbl_pbp[[#This Row],[Impactful Play]]</f>
        <v>0</v>
      </c>
      <c r="AK4881" s="13" t="str">
        <f>VLOOKUP(tbl_pbp[[#This Row],[Play Saints Win % Increase]], tbl_impact[],3,TRUE)</f>
        <v>Scented (0 to +5%)</v>
      </c>
    </row>
    <row r="4882" spans="1:37">
      <c r="A4882" s="1">
        <v>57</v>
      </c>
      <c r="B4882" s="5">
        <v>0.65900000000000003</v>
      </c>
      <c r="C4882" t="s">
        <v>6788</v>
      </c>
      <c r="D4882">
        <v>0</v>
      </c>
      <c r="E4882">
        <v>0</v>
      </c>
      <c r="F4882">
        <v>2</v>
      </c>
      <c r="G4882">
        <v>10</v>
      </c>
      <c r="H4882">
        <v>0</v>
      </c>
      <c r="I4882">
        <v>15</v>
      </c>
      <c r="J4882">
        <v>78</v>
      </c>
      <c r="K4882" t="s">
        <v>29</v>
      </c>
      <c r="L4882">
        <v>2</v>
      </c>
      <c r="M4882">
        <v>78</v>
      </c>
      <c r="N4882" t="s">
        <v>6789</v>
      </c>
      <c r="O4882" t="s">
        <v>1399</v>
      </c>
      <c r="P4882" t="s">
        <v>30</v>
      </c>
      <c r="Q4882" t="s">
        <v>31</v>
      </c>
      <c r="R4882" t="s">
        <v>32</v>
      </c>
      <c r="S4882" t="s">
        <v>252</v>
      </c>
      <c r="T4882" t="s">
        <v>1257</v>
      </c>
      <c r="U4882" t="s">
        <v>6790</v>
      </c>
      <c r="V4882" t="s">
        <v>6623</v>
      </c>
      <c r="X4882" t="str">
        <f>VLOOKUP(pbp!V2115, games!$B$2:$R$40, 3, FALSE)</f>
        <v>2019-12-08T18:00Z</v>
      </c>
      <c r="Y4882">
        <f>VLOOKUP(1*V4882,NFLGames!$H$11:$H$555,1,FALSE)</f>
        <v>401220265</v>
      </c>
      <c r="Z4882">
        <f>VLOOKUP($Y4882, NFLGames!$H$11:$K$555,2,FALSE)</f>
        <v>2020</v>
      </c>
      <c r="AA4882">
        <f>VLOOKUP($Y4882, NFLGames!$H$11:$K$555,3,FALSE)</f>
        <v>14</v>
      </c>
      <c r="AB4882" s="6">
        <f>IF(A4883=0, 0, AH4883-tbl_pbp[[#This Row],[Saints Win %]])</f>
        <v>4.3000000000000038E-2</v>
      </c>
      <c r="AC4882">
        <v>1</v>
      </c>
      <c r="AE4882">
        <f>ABS(tbl_pbp[[#This Row],[play.homeScore]]-tbl_pbp[[#This Row],[play.awayScore]])</f>
        <v>10</v>
      </c>
      <c r="AF4882">
        <f>IF(tbl_pbp[[#This Row],[Play Saints Win % Increase]]&gt;=$AF$4,1,0)</f>
        <v>0</v>
      </c>
      <c r="AG4882" t="str">
        <f>VLOOKUP(tbl_pbp[[#This Row],[gameId]], games!$B$2:$T$40, 9, FALSE)</f>
        <v>new-orleans-saints</v>
      </c>
      <c r="AH4882" s="5">
        <f>IF(tbl_pbp[[#This Row],[AwayTeam]] &lt;&gt; "new-orleans-saints", tbl_pbp[[#This Row],[homeWinPercentage]], 1-tbl_pbp[[#This Row],[homeWinPercentage]])</f>
        <v>0.34099999999999997</v>
      </c>
      <c r="AI4882" s="13">
        <f>tbl_pbp[[#This Row],[Kamara]]*tbl_pbp[[#This Row],[Impactful Play]]</f>
        <v>0</v>
      </c>
      <c r="AJ4882" s="13">
        <f>tbl_pbp[[#This Row],[Thomas]]*tbl_pbp[[#This Row],[Impactful Play]]</f>
        <v>0</v>
      </c>
      <c r="AK4882" s="13" t="str">
        <f>VLOOKUP(tbl_pbp[[#This Row],[Play Saints Win % Increase]], tbl_impact[],3,TRUE)</f>
        <v>Scented (0 to +5%)</v>
      </c>
    </row>
    <row r="4883" spans="1:37">
      <c r="A4883" s="1">
        <v>58</v>
      </c>
      <c r="B4883" s="5">
        <v>0.61599999999999999</v>
      </c>
      <c r="C4883" t="s">
        <v>6791</v>
      </c>
      <c r="D4883">
        <v>0</v>
      </c>
      <c r="E4883">
        <v>0</v>
      </c>
      <c r="F4883">
        <v>2</v>
      </c>
      <c r="G4883">
        <v>10</v>
      </c>
      <c r="H4883">
        <v>0</v>
      </c>
      <c r="I4883">
        <v>6</v>
      </c>
      <c r="J4883">
        <v>69</v>
      </c>
      <c r="K4883" t="s">
        <v>29</v>
      </c>
      <c r="L4883">
        <v>3</v>
      </c>
      <c r="M4883">
        <v>69</v>
      </c>
      <c r="N4883" t="s">
        <v>6792</v>
      </c>
      <c r="O4883" t="s">
        <v>578</v>
      </c>
      <c r="P4883" t="s">
        <v>30</v>
      </c>
      <c r="Q4883" t="s">
        <v>31</v>
      </c>
      <c r="R4883" t="s">
        <v>32</v>
      </c>
      <c r="S4883" t="s">
        <v>302</v>
      </c>
      <c r="T4883" t="s">
        <v>361</v>
      </c>
      <c r="U4883" t="s">
        <v>6793</v>
      </c>
      <c r="V4883" t="s">
        <v>6623</v>
      </c>
      <c r="X4883" t="str">
        <f>VLOOKUP(pbp!V2116, games!$B$2:$R$40, 3, FALSE)</f>
        <v>2019-12-08T18:00Z</v>
      </c>
      <c r="Y4883">
        <f>VLOOKUP(1*V4883,NFLGames!$H$11:$H$555,1,FALSE)</f>
        <v>401220265</v>
      </c>
      <c r="Z4883">
        <f>VLOOKUP($Y4883, NFLGames!$H$11:$K$555,2,FALSE)</f>
        <v>2020</v>
      </c>
      <c r="AA4883">
        <f>VLOOKUP($Y4883, NFLGames!$H$11:$K$555,3,FALSE)</f>
        <v>14</v>
      </c>
      <c r="AB4883" s="6">
        <f>IF(A4884=0, 0, AH4884-tbl_pbp[[#This Row],[Saints Win %]])</f>
        <v>-9.9999999999999978E-2</v>
      </c>
      <c r="AE4883">
        <f>ABS(tbl_pbp[[#This Row],[play.homeScore]]-tbl_pbp[[#This Row],[play.awayScore]])</f>
        <v>10</v>
      </c>
      <c r="AF4883">
        <f>IF(tbl_pbp[[#This Row],[Play Saints Win % Increase]]&gt;=$AF$4,1,0)</f>
        <v>0</v>
      </c>
      <c r="AG4883" t="str">
        <f>VLOOKUP(tbl_pbp[[#This Row],[gameId]], games!$B$2:$T$40, 9, FALSE)</f>
        <v>new-orleans-saints</v>
      </c>
      <c r="AH4883" s="5">
        <f>IF(tbl_pbp[[#This Row],[AwayTeam]] &lt;&gt; "new-orleans-saints", tbl_pbp[[#This Row],[homeWinPercentage]], 1-tbl_pbp[[#This Row],[homeWinPercentage]])</f>
        <v>0.38400000000000001</v>
      </c>
      <c r="AI4883" s="13">
        <f>tbl_pbp[[#This Row],[Kamara]]*tbl_pbp[[#This Row],[Impactful Play]]</f>
        <v>0</v>
      </c>
      <c r="AJ4883" s="13">
        <f>tbl_pbp[[#This Row],[Thomas]]*tbl_pbp[[#This Row],[Impactful Play]]</f>
        <v>0</v>
      </c>
      <c r="AK4883" s="13" t="str">
        <f>VLOOKUP(tbl_pbp[[#This Row],[Play Saints Win % Increase]], tbl_impact[],3,TRUE)</f>
        <v>Smelly (worse than-5% -&gt; -10%)</v>
      </c>
    </row>
    <row r="4884" spans="1:37">
      <c r="A4884" s="1">
        <v>59</v>
      </c>
      <c r="B4884" s="5">
        <v>0.71599999999999997</v>
      </c>
      <c r="C4884" t="s">
        <v>6794</v>
      </c>
      <c r="D4884">
        <v>0</v>
      </c>
      <c r="E4884">
        <v>0</v>
      </c>
      <c r="F4884">
        <v>2</v>
      </c>
      <c r="G4884">
        <v>10</v>
      </c>
      <c r="H4884">
        <v>0</v>
      </c>
      <c r="I4884">
        <v>10</v>
      </c>
      <c r="J4884">
        <v>61</v>
      </c>
      <c r="K4884" t="s">
        <v>29</v>
      </c>
      <c r="L4884">
        <v>1</v>
      </c>
      <c r="M4884">
        <v>61</v>
      </c>
      <c r="N4884" t="s">
        <v>6795</v>
      </c>
      <c r="O4884" t="s">
        <v>583</v>
      </c>
      <c r="P4884" t="s">
        <v>45</v>
      </c>
      <c r="Q4884" t="s">
        <v>46</v>
      </c>
      <c r="R4884" t="s">
        <v>47</v>
      </c>
      <c r="S4884" t="s">
        <v>33</v>
      </c>
      <c r="T4884" t="s">
        <v>463</v>
      </c>
      <c r="U4884" t="s">
        <v>596</v>
      </c>
      <c r="V4884" t="s">
        <v>6623</v>
      </c>
      <c r="X4884" t="str">
        <f>VLOOKUP(pbp!V2117, games!$B$2:$R$40, 3, FALSE)</f>
        <v>2019-12-08T18:00Z</v>
      </c>
      <c r="Y4884">
        <f>VLOOKUP(1*V4884,NFLGames!$H$11:$H$555,1,FALSE)</f>
        <v>401220265</v>
      </c>
      <c r="Z4884">
        <f>VLOOKUP($Y4884, NFLGames!$H$11:$K$555,2,FALSE)</f>
        <v>2020</v>
      </c>
      <c r="AA4884">
        <f>VLOOKUP($Y4884, NFLGames!$H$11:$K$555,3,FALSE)</f>
        <v>14</v>
      </c>
      <c r="AB4884" s="6">
        <f>IF(A4885=0, 0, AH4885-tbl_pbp[[#This Row],[Saints Win %]])</f>
        <v>0.10499999999999998</v>
      </c>
      <c r="AE4884">
        <f>ABS(tbl_pbp[[#This Row],[play.homeScore]]-tbl_pbp[[#This Row],[play.awayScore]])</f>
        <v>10</v>
      </c>
      <c r="AF4884">
        <f>IF(tbl_pbp[[#This Row],[Play Saints Win % Increase]]&gt;=$AF$4,1,0)</f>
        <v>1</v>
      </c>
      <c r="AG4884" t="str">
        <f>VLOOKUP(tbl_pbp[[#This Row],[gameId]], games!$B$2:$T$40, 9, FALSE)</f>
        <v>new-orleans-saints</v>
      </c>
      <c r="AH4884" s="5">
        <f>IF(tbl_pbp[[#This Row],[AwayTeam]] &lt;&gt; "new-orleans-saints", tbl_pbp[[#This Row],[homeWinPercentage]], 1-tbl_pbp[[#This Row],[homeWinPercentage]])</f>
        <v>0.28400000000000003</v>
      </c>
      <c r="AI4884" s="13">
        <f>tbl_pbp[[#This Row],[Kamara]]*tbl_pbp[[#This Row],[Impactful Play]]</f>
        <v>0</v>
      </c>
      <c r="AJ4884" s="13">
        <f>tbl_pbp[[#This Row],[Thomas]]*tbl_pbp[[#This Row],[Impactful Play]]</f>
        <v>0</v>
      </c>
      <c r="AK4884" s="13" t="str">
        <f>VLOOKUP(tbl_pbp[[#This Row],[Play Saints Win % Increase]], tbl_impact[],3,TRUE)</f>
        <v>Fragrant (10% to 20%)</v>
      </c>
    </row>
    <row r="4885" spans="1:37">
      <c r="A4885" s="1">
        <v>60</v>
      </c>
      <c r="B4885" s="5">
        <v>0.61099999999999999</v>
      </c>
      <c r="C4885" t="s">
        <v>6796</v>
      </c>
      <c r="D4885">
        <v>0</v>
      </c>
      <c r="E4885">
        <v>0</v>
      </c>
      <c r="F4885">
        <v>2</v>
      </c>
      <c r="G4885">
        <v>10</v>
      </c>
      <c r="H4885">
        <v>0</v>
      </c>
      <c r="I4885">
        <v>3</v>
      </c>
      <c r="J4885">
        <v>54</v>
      </c>
      <c r="K4885" t="s">
        <v>29</v>
      </c>
      <c r="L4885">
        <v>2</v>
      </c>
      <c r="M4885">
        <v>54</v>
      </c>
      <c r="N4885" t="s">
        <v>6797</v>
      </c>
      <c r="O4885" t="s">
        <v>6798</v>
      </c>
      <c r="P4885" t="s">
        <v>30</v>
      </c>
      <c r="Q4885" t="s">
        <v>31</v>
      </c>
      <c r="R4885" t="s">
        <v>32</v>
      </c>
      <c r="S4885" t="s">
        <v>193</v>
      </c>
      <c r="T4885" t="s">
        <v>435</v>
      </c>
      <c r="U4885" t="s">
        <v>6799</v>
      </c>
      <c r="V4885" t="s">
        <v>6623</v>
      </c>
      <c r="X4885" t="str">
        <f>VLOOKUP(pbp!V2118, games!$B$2:$R$40, 3, FALSE)</f>
        <v>2019-12-08T18:00Z</v>
      </c>
      <c r="Y4885">
        <f>VLOOKUP(1*V4885,NFLGames!$H$11:$H$555,1,FALSE)</f>
        <v>401220265</v>
      </c>
      <c r="Z4885">
        <f>VLOOKUP($Y4885, NFLGames!$H$11:$K$555,2,FALSE)</f>
        <v>2020</v>
      </c>
      <c r="AA4885">
        <f>VLOOKUP($Y4885, NFLGames!$H$11:$K$555,3,FALSE)</f>
        <v>14</v>
      </c>
      <c r="AB4885" s="6">
        <f>IF(A4886=0, 0, AH4886-tbl_pbp[[#This Row],[Saints Win %]])</f>
        <v>-8.7999999999999967E-2</v>
      </c>
      <c r="AE4885">
        <f>ABS(tbl_pbp[[#This Row],[play.homeScore]]-tbl_pbp[[#This Row],[play.awayScore]])</f>
        <v>10</v>
      </c>
      <c r="AF4885">
        <f>IF(tbl_pbp[[#This Row],[Play Saints Win % Increase]]&gt;=$AF$4,1,0)</f>
        <v>0</v>
      </c>
      <c r="AG4885" t="str">
        <f>VLOOKUP(tbl_pbp[[#This Row],[gameId]], games!$B$2:$T$40, 9, FALSE)</f>
        <v>new-orleans-saints</v>
      </c>
      <c r="AH4885" s="5">
        <f>IF(tbl_pbp[[#This Row],[AwayTeam]] &lt;&gt; "new-orleans-saints", tbl_pbp[[#This Row],[homeWinPercentage]], 1-tbl_pbp[[#This Row],[homeWinPercentage]])</f>
        <v>0.38900000000000001</v>
      </c>
      <c r="AI4885" s="13">
        <f>tbl_pbp[[#This Row],[Kamara]]*tbl_pbp[[#This Row],[Impactful Play]]</f>
        <v>0</v>
      </c>
      <c r="AJ4885" s="13">
        <f>tbl_pbp[[#This Row],[Thomas]]*tbl_pbp[[#This Row],[Impactful Play]]</f>
        <v>0</v>
      </c>
      <c r="AK4885" s="13" t="str">
        <f>VLOOKUP(tbl_pbp[[#This Row],[Play Saints Win % Increase]], tbl_impact[],3,TRUE)</f>
        <v>Smelly (worse than-5% -&gt; -10%)</v>
      </c>
    </row>
    <row r="4886" spans="1:37">
      <c r="A4886" s="1">
        <v>61</v>
      </c>
      <c r="B4886" s="5">
        <v>0.69899999999999995</v>
      </c>
      <c r="C4886" t="s">
        <v>6800</v>
      </c>
      <c r="D4886">
        <v>0</v>
      </c>
      <c r="E4886">
        <v>0</v>
      </c>
      <c r="F4886">
        <v>2</v>
      </c>
      <c r="G4886">
        <v>10</v>
      </c>
      <c r="H4886">
        <v>0</v>
      </c>
      <c r="I4886">
        <v>1</v>
      </c>
      <c r="J4886">
        <v>52</v>
      </c>
      <c r="K4886" t="s">
        <v>29</v>
      </c>
      <c r="L4886">
        <v>3</v>
      </c>
      <c r="M4886">
        <v>52</v>
      </c>
      <c r="N4886" t="s">
        <v>6801</v>
      </c>
      <c r="O4886" t="s">
        <v>6802</v>
      </c>
      <c r="P4886" t="s">
        <v>45</v>
      </c>
      <c r="Q4886" t="s">
        <v>46</v>
      </c>
      <c r="R4886" t="s">
        <v>47</v>
      </c>
      <c r="S4886" t="s">
        <v>54</v>
      </c>
      <c r="T4886" t="s">
        <v>136</v>
      </c>
      <c r="U4886" t="s">
        <v>6803</v>
      </c>
      <c r="V4886" t="s">
        <v>6623</v>
      </c>
      <c r="X4886" t="str">
        <f>VLOOKUP(pbp!V2119, games!$B$2:$R$40, 3, FALSE)</f>
        <v>2019-12-08T18:00Z</v>
      </c>
      <c r="Y4886">
        <f>VLOOKUP(1*V4886,NFLGames!$H$11:$H$555,1,FALSE)</f>
        <v>401220265</v>
      </c>
      <c r="Z4886">
        <f>VLOOKUP($Y4886, NFLGames!$H$11:$K$555,2,FALSE)</f>
        <v>2020</v>
      </c>
      <c r="AA4886">
        <f>VLOOKUP($Y4886, NFLGames!$H$11:$K$555,3,FALSE)</f>
        <v>14</v>
      </c>
      <c r="AB4886" s="6">
        <f>IF(A4887=0, 0, AH4887-tbl_pbp[[#This Row],[Saints Win %]])</f>
        <v>8.0000000000000071E-3</v>
      </c>
      <c r="AE4886">
        <f>ABS(tbl_pbp[[#This Row],[play.homeScore]]-tbl_pbp[[#This Row],[play.awayScore]])</f>
        <v>10</v>
      </c>
      <c r="AF4886">
        <f>IF(tbl_pbp[[#This Row],[Play Saints Win % Increase]]&gt;=$AF$4,1,0)</f>
        <v>0</v>
      </c>
      <c r="AG4886" t="str">
        <f>VLOOKUP(tbl_pbp[[#This Row],[gameId]], games!$B$2:$T$40, 9, FALSE)</f>
        <v>new-orleans-saints</v>
      </c>
      <c r="AH4886" s="5">
        <f>IF(tbl_pbp[[#This Row],[AwayTeam]] &lt;&gt; "new-orleans-saints", tbl_pbp[[#This Row],[homeWinPercentage]], 1-tbl_pbp[[#This Row],[homeWinPercentage]])</f>
        <v>0.30100000000000005</v>
      </c>
      <c r="AI4886" s="13">
        <f>tbl_pbp[[#This Row],[Kamara]]*tbl_pbp[[#This Row],[Impactful Play]]</f>
        <v>0</v>
      </c>
      <c r="AJ4886" s="13">
        <f>tbl_pbp[[#This Row],[Thomas]]*tbl_pbp[[#This Row],[Impactful Play]]</f>
        <v>0</v>
      </c>
      <c r="AK4886" s="13" t="str">
        <f>VLOOKUP(tbl_pbp[[#This Row],[Play Saints Win % Increase]], tbl_impact[],3,TRUE)</f>
        <v>Scented (0 to +5%)</v>
      </c>
    </row>
    <row r="4887" spans="1:37">
      <c r="A4887" s="1">
        <v>62</v>
      </c>
      <c r="B4887" s="5">
        <v>0.69099999999999995</v>
      </c>
      <c r="C4887" t="s">
        <v>6804</v>
      </c>
      <c r="D4887">
        <v>0</v>
      </c>
      <c r="E4887">
        <v>0</v>
      </c>
      <c r="F4887">
        <v>2</v>
      </c>
      <c r="G4887">
        <v>10</v>
      </c>
      <c r="H4887">
        <v>0</v>
      </c>
      <c r="I4887">
        <v>1</v>
      </c>
      <c r="J4887">
        <v>52</v>
      </c>
      <c r="K4887" t="s">
        <v>29</v>
      </c>
      <c r="L4887">
        <v>4</v>
      </c>
      <c r="M4887">
        <v>52</v>
      </c>
      <c r="N4887" t="s">
        <v>6805</v>
      </c>
      <c r="O4887" t="s">
        <v>1308</v>
      </c>
      <c r="P4887" t="s">
        <v>66</v>
      </c>
      <c r="Q4887" t="s">
        <v>67</v>
      </c>
      <c r="R4887" t="s">
        <v>68</v>
      </c>
      <c r="S4887" t="s">
        <v>424</v>
      </c>
      <c r="T4887" t="s">
        <v>136</v>
      </c>
      <c r="U4887" t="s">
        <v>6806</v>
      </c>
      <c r="V4887" t="s">
        <v>6623</v>
      </c>
      <c r="X4887" t="str">
        <f>VLOOKUP(pbp!V2120, games!$B$2:$R$40, 3, FALSE)</f>
        <v>2019-12-08T18:00Z</v>
      </c>
      <c r="Y4887">
        <f>VLOOKUP(1*V4887,NFLGames!$H$11:$H$555,1,FALSE)</f>
        <v>401220265</v>
      </c>
      <c r="Z4887">
        <f>VLOOKUP($Y4887, NFLGames!$H$11:$K$555,2,FALSE)</f>
        <v>2020</v>
      </c>
      <c r="AA4887">
        <f>VLOOKUP($Y4887, NFLGames!$H$11:$K$555,3,FALSE)</f>
        <v>14</v>
      </c>
      <c r="AB4887" s="6">
        <f>IF(A4888=0, 0, AH4888-tbl_pbp[[#This Row],[Saints Win %]])</f>
        <v>3.5999999999999921E-2</v>
      </c>
      <c r="AE4887">
        <f>ABS(tbl_pbp[[#This Row],[play.homeScore]]-tbl_pbp[[#This Row],[play.awayScore]])</f>
        <v>10</v>
      </c>
      <c r="AF4887">
        <f>IF(tbl_pbp[[#This Row],[Play Saints Win % Increase]]&gt;=$AF$4,1,0)</f>
        <v>0</v>
      </c>
      <c r="AG4887" t="str">
        <f>VLOOKUP(tbl_pbp[[#This Row],[gameId]], games!$B$2:$T$40, 9, FALSE)</f>
        <v>new-orleans-saints</v>
      </c>
      <c r="AH4887" s="5">
        <f>IF(tbl_pbp[[#This Row],[AwayTeam]] &lt;&gt; "new-orleans-saints", tbl_pbp[[#This Row],[homeWinPercentage]], 1-tbl_pbp[[#This Row],[homeWinPercentage]])</f>
        <v>0.30900000000000005</v>
      </c>
      <c r="AI4887" s="13">
        <f>tbl_pbp[[#This Row],[Kamara]]*tbl_pbp[[#This Row],[Impactful Play]]</f>
        <v>0</v>
      </c>
      <c r="AJ4887" s="13">
        <f>tbl_pbp[[#This Row],[Thomas]]*tbl_pbp[[#This Row],[Impactful Play]]</f>
        <v>0</v>
      </c>
      <c r="AK4887" s="13" t="str">
        <f>VLOOKUP(tbl_pbp[[#This Row],[Play Saints Win % Increase]], tbl_impact[],3,TRUE)</f>
        <v>Scented (0 to +5%)</v>
      </c>
    </row>
    <row r="4888" spans="1:37">
      <c r="A4888" s="1">
        <v>63</v>
      </c>
      <c r="B4888" s="5">
        <v>0.65500000000000003</v>
      </c>
      <c r="C4888" t="s">
        <v>6807</v>
      </c>
      <c r="D4888">
        <v>0</v>
      </c>
      <c r="E4888">
        <v>0</v>
      </c>
      <c r="F4888">
        <v>2</v>
      </c>
      <c r="G4888">
        <v>10</v>
      </c>
      <c r="H4888">
        <v>0</v>
      </c>
      <c r="I4888">
        <v>10</v>
      </c>
      <c r="J4888">
        <v>4</v>
      </c>
      <c r="K4888" t="s">
        <v>124</v>
      </c>
      <c r="L4888">
        <v>1</v>
      </c>
      <c r="M4888">
        <v>96</v>
      </c>
      <c r="N4888" t="s">
        <v>6808</v>
      </c>
      <c r="O4888" t="s">
        <v>2108</v>
      </c>
      <c r="P4888" t="s">
        <v>45</v>
      </c>
      <c r="Q4888" t="s">
        <v>46</v>
      </c>
      <c r="R4888" t="s">
        <v>47</v>
      </c>
      <c r="S4888" t="s">
        <v>33</v>
      </c>
      <c r="T4888" t="s">
        <v>6809</v>
      </c>
      <c r="U4888" t="s">
        <v>6810</v>
      </c>
      <c r="V4888" t="s">
        <v>6623</v>
      </c>
      <c r="X4888" t="str">
        <f>VLOOKUP(pbp!V2121, games!$B$2:$R$40, 3, FALSE)</f>
        <v>2019-12-08T18:00Z</v>
      </c>
      <c r="Y4888">
        <f>VLOOKUP(1*V4888,NFLGames!$H$11:$H$555,1,FALSE)</f>
        <v>401220265</v>
      </c>
      <c r="Z4888">
        <f>VLOOKUP($Y4888, NFLGames!$H$11:$K$555,2,FALSE)</f>
        <v>2020</v>
      </c>
      <c r="AA4888">
        <f>VLOOKUP($Y4888, NFLGames!$H$11:$K$555,3,FALSE)</f>
        <v>14</v>
      </c>
      <c r="AB4888" s="6">
        <f>IF(A4889=0, 0, AH4889-tbl_pbp[[#This Row],[Saints Win %]])</f>
        <v>-4.0000000000000036E-3</v>
      </c>
      <c r="AE4888">
        <f>ABS(tbl_pbp[[#This Row],[play.homeScore]]-tbl_pbp[[#This Row],[play.awayScore]])</f>
        <v>10</v>
      </c>
      <c r="AF4888">
        <f>IF(tbl_pbp[[#This Row],[Play Saints Win % Increase]]&gt;=$AF$4,1,0)</f>
        <v>0</v>
      </c>
      <c r="AG4888" t="str">
        <f>VLOOKUP(tbl_pbp[[#This Row],[gameId]], games!$B$2:$T$40, 9, FALSE)</f>
        <v>new-orleans-saints</v>
      </c>
      <c r="AH4888" s="5">
        <f>IF(tbl_pbp[[#This Row],[AwayTeam]] &lt;&gt; "new-orleans-saints", tbl_pbp[[#This Row],[homeWinPercentage]], 1-tbl_pbp[[#This Row],[homeWinPercentage]])</f>
        <v>0.34499999999999997</v>
      </c>
      <c r="AI4888" s="13">
        <f>tbl_pbp[[#This Row],[Kamara]]*tbl_pbp[[#This Row],[Impactful Play]]</f>
        <v>0</v>
      </c>
      <c r="AJ4888" s="13">
        <f>tbl_pbp[[#This Row],[Thomas]]*tbl_pbp[[#This Row],[Impactful Play]]</f>
        <v>0</v>
      </c>
      <c r="AK4888" s="13" t="str">
        <f>VLOOKUP(tbl_pbp[[#This Row],[Play Saints Win % Increase]], tbl_impact[],3,TRUE)</f>
        <v>Bad (0 to -5%)</v>
      </c>
    </row>
    <row r="4889" spans="1:37">
      <c r="A4889" s="1">
        <v>64</v>
      </c>
      <c r="B4889" s="5">
        <v>0.65900000000000003</v>
      </c>
      <c r="C4889" t="s">
        <v>6811</v>
      </c>
      <c r="D4889">
        <v>0</v>
      </c>
      <c r="E4889">
        <v>0</v>
      </c>
      <c r="F4889">
        <v>2</v>
      </c>
      <c r="G4889">
        <v>10</v>
      </c>
      <c r="H4889">
        <v>0</v>
      </c>
      <c r="I4889">
        <v>9</v>
      </c>
      <c r="J4889">
        <v>5</v>
      </c>
      <c r="K4889" t="s">
        <v>124</v>
      </c>
      <c r="L4889">
        <v>2</v>
      </c>
      <c r="M4889">
        <v>95</v>
      </c>
      <c r="N4889" t="s">
        <v>229</v>
      </c>
      <c r="O4889" t="s">
        <v>230</v>
      </c>
      <c r="P4889" t="s">
        <v>231</v>
      </c>
      <c r="Q4889" t="s">
        <v>232</v>
      </c>
      <c r="R4889" t="s">
        <v>233</v>
      </c>
      <c r="V4889" t="s">
        <v>6623</v>
      </c>
      <c r="X4889" t="str">
        <f>VLOOKUP(pbp!V2122, games!$B$2:$R$40, 3, FALSE)</f>
        <v>2019-12-08T18:00Z</v>
      </c>
      <c r="Y4889">
        <f>VLOOKUP(1*V4889,NFLGames!$H$11:$H$555,1,FALSE)</f>
        <v>401220265</v>
      </c>
      <c r="Z4889">
        <f>VLOOKUP($Y4889, NFLGames!$H$11:$K$555,2,FALSE)</f>
        <v>2020</v>
      </c>
      <c r="AA4889">
        <f>VLOOKUP($Y4889, NFLGames!$H$11:$K$555,3,FALSE)</f>
        <v>14</v>
      </c>
      <c r="AB4889" s="6">
        <f>IF(A4890=0, 0, AH4890-tbl_pbp[[#This Row],[Saints Win %]])</f>
        <v>1.2000000000000011E-2</v>
      </c>
      <c r="AE4889">
        <f>ABS(tbl_pbp[[#This Row],[play.homeScore]]-tbl_pbp[[#This Row],[play.awayScore]])</f>
        <v>10</v>
      </c>
      <c r="AF4889">
        <f>IF(tbl_pbp[[#This Row],[Play Saints Win % Increase]]&gt;=$AF$4,1,0)</f>
        <v>0</v>
      </c>
      <c r="AG4889" t="str">
        <f>VLOOKUP(tbl_pbp[[#This Row],[gameId]], games!$B$2:$T$40, 9, FALSE)</f>
        <v>new-orleans-saints</v>
      </c>
      <c r="AH4889" s="5">
        <f>IF(tbl_pbp[[#This Row],[AwayTeam]] &lt;&gt; "new-orleans-saints", tbl_pbp[[#This Row],[homeWinPercentage]], 1-tbl_pbp[[#This Row],[homeWinPercentage]])</f>
        <v>0.34099999999999997</v>
      </c>
      <c r="AI4889" s="13">
        <f>tbl_pbp[[#This Row],[Kamara]]*tbl_pbp[[#This Row],[Impactful Play]]</f>
        <v>0</v>
      </c>
      <c r="AJ4889" s="13">
        <f>tbl_pbp[[#This Row],[Thomas]]*tbl_pbp[[#This Row],[Impactful Play]]</f>
        <v>0</v>
      </c>
      <c r="AK4889" s="13" t="str">
        <f>VLOOKUP(tbl_pbp[[#This Row],[Play Saints Win % Increase]], tbl_impact[],3,TRUE)</f>
        <v>Scented (0 to +5%)</v>
      </c>
    </row>
    <row r="4890" spans="1:37">
      <c r="A4890" s="1">
        <v>65</v>
      </c>
      <c r="B4890" s="5">
        <v>0.64700000000000002</v>
      </c>
      <c r="C4890" t="s">
        <v>6812</v>
      </c>
      <c r="D4890">
        <v>0</v>
      </c>
      <c r="E4890">
        <v>0</v>
      </c>
      <c r="F4890">
        <v>2</v>
      </c>
      <c r="G4890">
        <v>10</v>
      </c>
      <c r="H4890">
        <v>0</v>
      </c>
      <c r="I4890">
        <v>9</v>
      </c>
      <c r="J4890">
        <v>5</v>
      </c>
      <c r="K4890" t="s">
        <v>124</v>
      </c>
      <c r="L4890">
        <v>2</v>
      </c>
      <c r="M4890">
        <v>95</v>
      </c>
      <c r="N4890" t="s">
        <v>6813</v>
      </c>
      <c r="O4890" t="s">
        <v>230</v>
      </c>
      <c r="P4890" t="s">
        <v>94</v>
      </c>
      <c r="Q4890" t="s">
        <v>95</v>
      </c>
      <c r="R4890" t="s">
        <v>96</v>
      </c>
      <c r="S4890" t="s">
        <v>210</v>
      </c>
      <c r="T4890" t="s">
        <v>6814</v>
      </c>
      <c r="U4890" t="s">
        <v>6815</v>
      </c>
      <c r="V4890" t="s">
        <v>6623</v>
      </c>
      <c r="X4890" t="str">
        <f>VLOOKUP(pbp!V2123, games!$B$2:$R$40, 3, FALSE)</f>
        <v>2019-12-08T18:00Z</v>
      </c>
      <c r="Y4890">
        <f>VLOOKUP(1*V4890,NFLGames!$H$11:$H$555,1,FALSE)</f>
        <v>401220265</v>
      </c>
      <c r="Z4890">
        <f>VLOOKUP($Y4890, NFLGames!$H$11:$K$555,2,FALSE)</f>
        <v>2020</v>
      </c>
      <c r="AA4890">
        <f>VLOOKUP($Y4890, NFLGames!$H$11:$K$555,3,FALSE)</f>
        <v>14</v>
      </c>
      <c r="AB4890" s="6">
        <f>IF(A4891=0, 0, AH4891-tbl_pbp[[#This Row],[Saints Win %]])</f>
        <v>-6.9999999999999951E-2</v>
      </c>
      <c r="AE4890">
        <f>ABS(tbl_pbp[[#This Row],[play.homeScore]]-tbl_pbp[[#This Row],[play.awayScore]])</f>
        <v>10</v>
      </c>
      <c r="AF4890">
        <f>IF(tbl_pbp[[#This Row],[Play Saints Win % Increase]]&gt;=$AF$4,1,0)</f>
        <v>0</v>
      </c>
      <c r="AG4890" t="str">
        <f>VLOOKUP(tbl_pbp[[#This Row],[gameId]], games!$B$2:$T$40, 9, FALSE)</f>
        <v>new-orleans-saints</v>
      </c>
      <c r="AH4890" s="5">
        <f>IF(tbl_pbp[[#This Row],[AwayTeam]] &lt;&gt; "new-orleans-saints", tbl_pbp[[#This Row],[homeWinPercentage]], 1-tbl_pbp[[#This Row],[homeWinPercentage]])</f>
        <v>0.35299999999999998</v>
      </c>
      <c r="AI4890" s="13">
        <f>tbl_pbp[[#This Row],[Kamara]]*tbl_pbp[[#This Row],[Impactful Play]]</f>
        <v>0</v>
      </c>
      <c r="AJ4890" s="13">
        <f>tbl_pbp[[#This Row],[Thomas]]*tbl_pbp[[#This Row],[Impactful Play]]</f>
        <v>0</v>
      </c>
      <c r="AK4890" s="13" t="str">
        <f>VLOOKUP(tbl_pbp[[#This Row],[Play Saints Win % Increase]], tbl_impact[],3,TRUE)</f>
        <v>Smelly (worse than-5% -&gt; -10%)</v>
      </c>
    </row>
    <row r="4891" spans="1:37">
      <c r="A4891" s="1">
        <v>66</v>
      </c>
      <c r="B4891" s="5">
        <v>0.71699999999999997</v>
      </c>
      <c r="C4891" t="s">
        <v>6816</v>
      </c>
      <c r="D4891">
        <v>0</v>
      </c>
      <c r="E4891">
        <v>0</v>
      </c>
      <c r="F4891">
        <v>2</v>
      </c>
      <c r="G4891">
        <v>10</v>
      </c>
      <c r="H4891">
        <v>0</v>
      </c>
      <c r="I4891">
        <v>11</v>
      </c>
      <c r="J4891">
        <v>3</v>
      </c>
      <c r="K4891" t="s">
        <v>124</v>
      </c>
      <c r="L4891">
        <v>2</v>
      </c>
      <c r="M4891">
        <v>97</v>
      </c>
      <c r="N4891" t="s">
        <v>6817</v>
      </c>
      <c r="O4891" t="s">
        <v>230</v>
      </c>
      <c r="P4891" t="s">
        <v>45</v>
      </c>
      <c r="Q4891" t="s">
        <v>46</v>
      </c>
      <c r="R4891" t="s">
        <v>47</v>
      </c>
      <c r="S4891" t="s">
        <v>147</v>
      </c>
      <c r="T4891" t="s">
        <v>6818</v>
      </c>
      <c r="U4891" t="s">
        <v>6819</v>
      </c>
      <c r="V4891" t="s">
        <v>6623</v>
      </c>
      <c r="X4891" t="str">
        <f>VLOOKUP(pbp!V2124, games!$B$2:$R$40, 3, FALSE)</f>
        <v>2019-12-08T18:00Z</v>
      </c>
      <c r="Y4891">
        <f>VLOOKUP(1*V4891,NFLGames!$H$11:$H$555,1,FALSE)</f>
        <v>401220265</v>
      </c>
      <c r="Z4891">
        <f>VLOOKUP($Y4891, NFLGames!$H$11:$K$555,2,FALSE)</f>
        <v>2020</v>
      </c>
      <c r="AA4891">
        <f>VLOOKUP($Y4891, NFLGames!$H$11:$K$555,3,FALSE)</f>
        <v>14</v>
      </c>
      <c r="AB4891" s="6">
        <f>IF(A4892=0, 0, AH4892-tbl_pbp[[#This Row],[Saints Win %]])</f>
        <v>-1.100000000000001E-2</v>
      </c>
      <c r="AE4891">
        <f>ABS(tbl_pbp[[#This Row],[play.homeScore]]-tbl_pbp[[#This Row],[play.awayScore]])</f>
        <v>10</v>
      </c>
      <c r="AF4891">
        <f>IF(tbl_pbp[[#This Row],[Play Saints Win % Increase]]&gt;=$AF$4,1,0)</f>
        <v>0</v>
      </c>
      <c r="AG4891" t="str">
        <f>VLOOKUP(tbl_pbp[[#This Row],[gameId]], games!$B$2:$T$40, 9, FALSE)</f>
        <v>new-orleans-saints</v>
      </c>
      <c r="AH4891" s="5">
        <f>IF(tbl_pbp[[#This Row],[AwayTeam]] &lt;&gt; "new-orleans-saints", tbl_pbp[[#This Row],[homeWinPercentage]], 1-tbl_pbp[[#This Row],[homeWinPercentage]])</f>
        <v>0.28300000000000003</v>
      </c>
      <c r="AI4891" s="13">
        <f>tbl_pbp[[#This Row],[Kamara]]*tbl_pbp[[#This Row],[Impactful Play]]</f>
        <v>0</v>
      </c>
      <c r="AJ4891" s="13">
        <f>tbl_pbp[[#This Row],[Thomas]]*tbl_pbp[[#This Row],[Impactful Play]]</f>
        <v>0</v>
      </c>
      <c r="AK4891" s="13" t="str">
        <f>VLOOKUP(tbl_pbp[[#This Row],[Play Saints Win % Increase]], tbl_impact[],3,TRUE)</f>
        <v>Bad (0 to -5%)</v>
      </c>
    </row>
    <row r="4892" spans="1:37">
      <c r="A4892" s="1">
        <v>67</v>
      </c>
      <c r="B4892" s="5">
        <v>0.72799999999999998</v>
      </c>
      <c r="C4892" t="s">
        <v>6820</v>
      </c>
      <c r="D4892">
        <v>0</v>
      </c>
      <c r="E4892">
        <v>0</v>
      </c>
      <c r="F4892">
        <v>2</v>
      </c>
      <c r="G4892">
        <v>10</v>
      </c>
      <c r="H4892">
        <v>0</v>
      </c>
      <c r="I4892">
        <v>10</v>
      </c>
      <c r="J4892">
        <v>18</v>
      </c>
      <c r="K4892" t="s">
        <v>124</v>
      </c>
      <c r="L4892">
        <v>1</v>
      </c>
      <c r="M4892">
        <v>82</v>
      </c>
      <c r="N4892" t="s">
        <v>811</v>
      </c>
      <c r="O4892" t="s">
        <v>489</v>
      </c>
      <c r="P4892" t="s">
        <v>124</v>
      </c>
      <c r="Q4892" t="s">
        <v>125</v>
      </c>
      <c r="R4892" t="s">
        <v>126</v>
      </c>
      <c r="V4892" t="s">
        <v>6623</v>
      </c>
      <c r="X4892" t="str">
        <f>VLOOKUP(pbp!V2125, games!$B$2:$R$40, 3, FALSE)</f>
        <v>2019-12-08T18:00Z</v>
      </c>
      <c r="Y4892">
        <f>VLOOKUP(1*V4892,NFLGames!$H$11:$H$555,1,FALSE)</f>
        <v>401220265</v>
      </c>
      <c r="Z4892">
        <f>VLOOKUP($Y4892, NFLGames!$H$11:$K$555,2,FALSE)</f>
        <v>2020</v>
      </c>
      <c r="AA4892">
        <f>VLOOKUP($Y4892, NFLGames!$H$11:$K$555,3,FALSE)</f>
        <v>14</v>
      </c>
      <c r="AB4892" s="6">
        <f>IF(A4893=0, 0, AH4893-tbl_pbp[[#This Row],[Saints Win %]])</f>
        <v>3.6000000000000032E-2</v>
      </c>
      <c r="AE4892">
        <f>ABS(tbl_pbp[[#This Row],[play.homeScore]]-tbl_pbp[[#This Row],[play.awayScore]])</f>
        <v>10</v>
      </c>
      <c r="AF4892">
        <f>IF(tbl_pbp[[#This Row],[Play Saints Win % Increase]]&gt;=$AF$4,1,0)</f>
        <v>0</v>
      </c>
      <c r="AG4892" t="str">
        <f>VLOOKUP(tbl_pbp[[#This Row],[gameId]], games!$B$2:$T$40, 9, FALSE)</f>
        <v>new-orleans-saints</v>
      </c>
      <c r="AH4892" s="5">
        <f>IF(tbl_pbp[[#This Row],[AwayTeam]] &lt;&gt; "new-orleans-saints", tbl_pbp[[#This Row],[homeWinPercentage]], 1-tbl_pbp[[#This Row],[homeWinPercentage]])</f>
        <v>0.27200000000000002</v>
      </c>
      <c r="AI4892" s="13">
        <f>tbl_pbp[[#This Row],[Kamara]]*tbl_pbp[[#This Row],[Impactful Play]]</f>
        <v>0</v>
      </c>
      <c r="AJ4892" s="13">
        <f>tbl_pbp[[#This Row],[Thomas]]*tbl_pbp[[#This Row],[Impactful Play]]</f>
        <v>0</v>
      </c>
      <c r="AK4892" s="13" t="str">
        <f>VLOOKUP(tbl_pbp[[#This Row],[Play Saints Win % Increase]], tbl_impact[],3,TRUE)</f>
        <v>Scented (0 to +5%)</v>
      </c>
    </row>
    <row r="4893" spans="1:37">
      <c r="A4893" s="1">
        <v>68</v>
      </c>
      <c r="B4893" s="5">
        <v>0.69199999999999995</v>
      </c>
      <c r="C4893" t="s">
        <v>6821</v>
      </c>
      <c r="D4893">
        <v>0</v>
      </c>
      <c r="E4893">
        <v>0</v>
      </c>
      <c r="F4893">
        <v>2</v>
      </c>
      <c r="G4893">
        <v>10</v>
      </c>
      <c r="H4893">
        <v>0</v>
      </c>
      <c r="I4893">
        <v>10</v>
      </c>
      <c r="J4893">
        <v>18</v>
      </c>
      <c r="K4893" t="s">
        <v>124</v>
      </c>
      <c r="L4893">
        <v>1</v>
      </c>
      <c r="M4893">
        <v>82</v>
      </c>
      <c r="N4893" t="s">
        <v>6822</v>
      </c>
      <c r="O4893" t="s">
        <v>489</v>
      </c>
      <c r="P4893" t="s">
        <v>22</v>
      </c>
      <c r="Q4893" t="s">
        <v>37</v>
      </c>
      <c r="S4893" t="s">
        <v>33</v>
      </c>
      <c r="T4893" t="s">
        <v>6823</v>
      </c>
      <c r="U4893" t="s">
        <v>6824</v>
      </c>
      <c r="V4893" t="s">
        <v>6623</v>
      </c>
      <c r="X4893" t="str">
        <f>VLOOKUP(pbp!V2126, games!$B$2:$R$40, 3, FALSE)</f>
        <v>2019-12-08T18:00Z</v>
      </c>
      <c r="Y4893">
        <f>VLOOKUP(1*V4893,NFLGames!$H$11:$H$555,1,FALSE)</f>
        <v>401220265</v>
      </c>
      <c r="Z4893">
        <f>VLOOKUP($Y4893, NFLGames!$H$11:$K$555,2,FALSE)</f>
        <v>2020</v>
      </c>
      <c r="AA4893">
        <f>VLOOKUP($Y4893, NFLGames!$H$11:$K$555,3,FALSE)</f>
        <v>14</v>
      </c>
      <c r="AB4893" s="6">
        <f>IF(A4894=0, 0, AH4894-tbl_pbp[[#This Row],[Saints Win %]])</f>
        <v>-0.19200000000000006</v>
      </c>
      <c r="AE4893">
        <f>ABS(tbl_pbp[[#This Row],[play.homeScore]]-tbl_pbp[[#This Row],[play.awayScore]])</f>
        <v>10</v>
      </c>
      <c r="AF4893">
        <f>IF(tbl_pbp[[#This Row],[Play Saints Win % Increase]]&gt;=$AF$4,1,0)</f>
        <v>0</v>
      </c>
      <c r="AG4893" t="str">
        <f>VLOOKUP(tbl_pbp[[#This Row],[gameId]], games!$B$2:$T$40, 9, FALSE)</f>
        <v>new-orleans-saints</v>
      </c>
      <c r="AH4893" s="5">
        <f>IF(tbl_pbp[[#This Row],[AwayTeam]] &lt;&gt; "new-orleans-saints", tbl_pbp[[#This Row],[homeWinPercentage]], 1-tbl_pbp[[#This Row],[homeWinPercentage]])</f>
        <v>0.30800000000000005</v>
      </c>
      <c r="AI4893" s="13">
        <f>tbl_pbp[[#This Row],[Kamara]]*tbl_pbp[[#This Row],[Impactful Play]]</f>
        <v>0</v>
      </c>
      <c r="AJ4893" s="13">
        <f>tbl_pbp[[#This Row],[Thomas]]*tbl_pbp[[#This Row],[Impactful Play]]</f>
        <v>0</v>
      </c>
      <c r="AK4893" s="13" t="str">
        <f>VLOOKUP(tbl_pbp[[#This Row],[Play Saints Win % Increase]], tbl_impact[],3,TRUE)</f>
        <v>Stinky (worse than -10% to -20%)</v>
      </c>
    </row>
    <row r="4894" spans="1:37">
      <c r="A4894" s="1">
        <v>69</v>
      </c>
      <c r="B4894" s="5">
        <v>0.88400000000000001</v>
      </c>
      <c r="C4894" t="s">
        <v>6825</v>
      </c>
      <c r="D4894">
        <v>0</v>
      </c>
      <c r="E4894">
        <v>0</v>
      </c>
      <c r="F4894">
        <v>2</v>
      </c>
      <c r="G4894">
        <v>17</v>
      </c>
      <c r="H4894">
        <v>0</v>
      </c>
      <c r="I4894">
        <v>10</v>
      </c>
      <c r="J4894">
        <v>18</v>
      </c>
      <c r="K4894" t="s">
        <v>124</v>
      </c>
      <c r="L4894">
        <v>2</v>
      </c>
      <c r="M4894">
        <v>82</v>
      </c>
      <c r="N4894" t="s">
        <v>6826</v>
      </c>
      <c r="O4894" t="s">
        <v>2590</v>
      </c>
      <c r="P4894" t="s">
        <v>326</v>
      </c>
      <c r="Q4894" t="s">
        <v>327</v>
      </c>
      <c r="R4894" t="s">
        <v>105</v>
      </c>
      <c r="S4894" t="s">
        <v>120</v>
      </c>
      <c r="T4894" t="s">
        <v>6823</v>
      </c>
      <c r="U4894" t="s">
        <v>6827</v>
      </c>
      <c r="V4894" t="s">
        <v>6623</v>
      </c>
      <c r="X4894" t="str">
        <f>VLOOKUP(pbp!V2127, games!$B$2:$R$40, 3, FALSE)</f>
        <v>2019-12-08T18:00Z</v>
      </c>
      <c r="Y4894">
        <f>VLOOKUP(1*V4894,NFLGames!$H$11:$H$555,1,FALSE)</f>
        <v>401220265</v>
      </c>
      <c r="Z4894">
        <f>VLOOKUP($Y4894, NFLGames!$H$11:$K$555,2,FALSE)</f>
        <v>2020</v>
      </c>
      <c r="AA4894">
        <f>VLOOKUP($Y4894, NFLGames!$H$11:$K$555,3,FALSE)</f>
        <v>14</v>
      </c>
      <c r="AB4894" s="6">
        <f>IF(A4895=0, 0, AH4895-tbl_pbp[[#This Row],[Saints Win %]])</f>
        <v>5.0000000000000044E-3</v>
      </c>
      <c r="AE4894">
        <f>ABS(tbl_pbp[[#This Row],[play.homeScore]]-tbl_pbp[[#This Row],[play.awayScore]])</f>
        <v>17</v>
      </c>
      <c r="AF4894">
        <f>IF(tbl_pbp[[#This Row],[Play Saints Win % Increase]]&gt;=$AF$4,1,0)</f>
        <v>0</v>
      </c>
      <c r="AG4894" t="str">
        <f>VLOOKUP(tbl_pbp[[#This Row],[gameId]], games!$B$2:$T$40, 9, FALSE)</f>
        <v>new-orleans-saints</v>
      </c>
      <c r="AH4894" s="5">
        <f>IF(tbl_pbp[[#This Row],[AwayTeam]] &lt;&gt; "new-orleans-saints", tbl_pbp[[#This Row],[homeWinPercentage]], 1-tbl_pbp[[#This Row],[homeWinPercentage]])</f>
        <v>0.11599999999999999</v>
      </c>
      <c r="AI4894" s="13">
        <f>tbl_pbp[[#This Row],[Kamara]]*tbl_pbp[[#This Row],[Impactful Play]]</f>
        <v>0</v>
      </c>
      <c r="AJ4894" s="13">
        <f>tbl_pbp[[#This Row],[Thomas]]*tbl_pbp[[#This Row],[Impactful Play]]</f>
        <v>0</v>
      </c>
      <c r="AK4894" s="13" t="str">
        <f>VLOOKUP(tbl_pbp[[#This Row],[Play Saints Win % Increase]], tbl_impact[],3,TRUE)</f>
        <v>Scented (0 to +5%)</v>
      </c>
    </row>
    <row r="4895" spans="1:37">
      <c r="A4895" s="1">
        <v>70</v>
      </c>
      <c r="B4895" s="5">
        <v>0.879</v>
      </c>
      <c r="C4895" t="s">
        <v>6828</v>
      </c>
      <c r="D4895">
        <v>0</v>
      </c>
      <c r="E4895">
        <v>0</v>
      </c>
      <c r="F4895">
        <v>2</v>
      </c>
      <c r="G4895">
        <v>17</v>
      </c>
      <c r="H4895">
        <v>0</v>
      </c>
      <c r="I4895">
        <v>0</v>
      </c>
      <c r="J4895">
        <v>35</v>
      </c>
      <c r="K4895" t="s">
        <v>124</v>
      </c>
      <c r="L4895">
        <v>0</v>
      </c>
      <c r="M4895">
        <v>65</v>
      </c>
      <c r="N4895" t="s">
        <v>6829</v>
      </c>
      <c r="O4895" t="s">
        <v>2590</v>
      </c>
      <c r="P4895" t="s">
        <v>25</v>
      </c>
      <c r="Q4895" t="s">
        <v>26</v>
      </c>
      <c r="R4895" t="s">
        <v>27</v>
      </c>
      <c r="V4895" t="s">
        <v>6623</v>
      </c>
      <c r="X4895" t="str">
        <f>VLOOKUP(pbp!V2128, games!$B$2:$R$40, 3, FALSE)</f>
        <v>2019-12-08T18:00Z</v>
      </c>
      <c r="Y4895">
        <f>VLOOKUP(1*V4895,NFLGames!$H$11:$H$555,1,FALSE)</f>
        <v>401220265</v>
      </c>
      <c r="Z4895">
        <f>VLOOKUP($Y4895, NFLGames!$H$11:$K$555,2,FALSE)</f>
        <v>2020</v>
      </c>
      <c r="AA4895">
        <f>VLOOKUP($Y4895, NFLGames!$H$11:$K$555,3,FALSE)</f>
        <v>14</v>
      </c>
      <c r="AB4895" s="6">
        <f>IF(A4896=0, 0, AH4896-tbl_pbp[[#This Row],[Saints Win %]])</f>
        <v>-1.4000000000000012E-2</v>
      </c>
      <c r="AE4895">
        <f>ABS(tbl_pbp[[#This Row],[play.homeScore]]-tbl_pbp[[#This Row],[play.awayScore]])</f>
        <v>17</v>
      </c>
      <c r="AF4895">
        <f>IF(tbl_pbp[[#This Row],[Play Saints Win % Increase]]&gt;=$AF$4,1,0)</f>
        <v>0</v>
      </c>
      <c r="AG4895" t="str">
        <f>VLOOKUP(tbl_pbp[[#This Row],[gameId]], games!$B$2:$T$40, 9, FALSE)</f>
        <v>new-orleans-saints</v>
      </c>
      <c r="AH4895" s="5">
        <f>IF(tbl_pbp[[#This Row],[AwayTeam]] &lt;&gt; "new-orleans-saints", tbl_pbp[[#This Row],[homeWinPercentage]], 1-tbl_pbp[[#This Row],[homeWinPercentage]])</f>
        <v>0.121</v>
      </c>
      <c r="AI4895" s="13">
        <f>tbl_pbp[[#This Row],[Kamara]]*tbl_pbp[[#This Row],[Impactful Play]]</f>
        <v>0</v>
      </c>
      <c r="AJ4895" s="13">
        <f>tbl_pbp[[#This Row],[Thomas]]*tbl_pbp[[#This Row],[Impactful Play]]</f>
        <v>0</v>
      </c>
      <c r="AK4895" s="13" t="str">
        <f>VLOOKUP(tbl_pbp[[#This Row],[Play Saints Win % Increase]], tbl_impact[],3,TRUE)</f>
        <v>Bad (0 to -5%)</v>
      </c>
    </row>
    <row r="4896" spans="1:37">
      <c r="A4896" s="1">
        <v>71</v>
      </c>
      <c r="B4896" s="5">
        <v>0.89300000000000002</v>
      </c>
      <c r="C4896" t="s">
        <v>6830</v>
      </c>
      <c r="D4896">
        <v>0</v>
      </c>
      <c r="E4896">
        <v>0</v>
      </c>
      <c r="F4896">
        <v>2</v>
      </c>
      <c r="G4896">
        <v>17</v>
      </c>
      <c r="H4896">
        <v>0</v>
      </c>
      <c r="I4896">
        <v>10</v>
      </c>
      <c r="J4896">
        <v>75</v>
      </c>
      <c r="K4896" t="s">
        <v>29</v>
      </c>
      <c r="L4896">
        <v>1</v>
      </c>
      <c r="M4896">
        <v>75</v>
      </c>
      <c r="N4896" t="s">
        <v>6831</v>
      </c>
      <c r="O4896" t="s">
        <v>2590</v>
      </c>
      <c r="P4896" t="s">
        <v>22</v>
      </c>
      <c r="Q4896" t="s">
        <v>37</v>
      </c>
      <c r="S4896" t="s">
        <v>33</v>
      </c>
      <c r="T4896" t="s">
        <v>34</v>
      </c>
      <c r="U4896" t="s">
        <v>35</v>
      </c>
      <c r="V4896" t="s">
        <v>6623</v>
      </c>
      <c r="X4896" t="str">
        <f>VLOOKUP(pbp!V2129, games!$B$2:$R$40, 3, FALSE)</f>
        <v>2019-12-08T18:00Z</v>
      </c>
      <c r="Y4896">
        <f>VLOOKUP(1*V4896,NFLGames!$H$11:$H$555,1,FALSE)</f>
        <v>401220265</v>
      </c>
      <c r="Z4896">
        <f>VLOOKUP($Y4896, NFLGames!$H$11:$K$555,2,FALSE)</f>
        <v>2020</v>
      </c>
      <c r="AA4896">
        <f>VLOOKUP($Y4896, NFLGames!$H$11:$K$555,3,FALSE)</f>
        <v>14</v>
      </c>
      <c r="AB4896" s="6">
        <f>IF(A4897=0, 0, AH4897-tbl_pbp[[#This Row],[Saints Win %]])</f>
        <v>2.8000000000000025E-2</v>
      </c>
      <c r="AC4896">
        <v>1</v>
      </c>
      <c r="AE4896">
        <f>ABS(tbl_pbp[[#This Row],[play.homeScore]]-tbl_pbp[[#This Row],[play.awayScore]])</f>
        <v>17</v>
      </c>
      <c r="AF4896">
        <f>IF(tbl_pbp[[#This Row],[Play Saints Win % Increase]]&gt;=$AF$4,1,0)</f>
        <v>0</v>
      </c>
      <c r="AG4896" t="str">
        <f>VLOOKUP(tbl_pbp[[#This Row],[gameId]], games!$B$2:$T$40, 9, FALSE)</f>
        <v>new-orleans-saints</v>
      </c>
      <c r="AH4896" s="5">
        <f>IF(tbl_pbp[[#This Row],[AwayTeam]] &lt;&gt; "new-orleans-saints", tbl_pbp[[#This Row],[homeWinPercentage]], 1-tbl_pbp[[#This Row],[homeWinPercentage]])</f>
        <v>0.10699999999999998</v>
      </c>
      <c r="AI4896" s="13">
        <f>tbl_pbp[[#This Row],[Kamara]]*tbl_pbp[[#This Row],[Impactful Play]]</f>
        <v>0</v>
      </c>
      <c r="AJ4896" s="13">
        <f>tbl_pbp[[#This Row],[Thomas]]*tbl_pbp[[#This Row],[Impactful Play]]</f>
        <v>0</v>
      </c>
      <c r="AK4896" s="13" t="str">
        <f>VLOOKUP(tbl_pbp[[#This Row],[Play Saints Win % Increase]], tbl_impact[],3,TRUE)</f>
        <v>Scented (0 to +5%)</v>
      </c>
    </row>
    <row r="4897" spans="1:37">
      <c r="A4897" s="1">
        <v>72</v>
      </c>
      <c r="B4897" s="5">
        <v>0.86499999999999999</v>
      </c>
      <c r="C4897" t="s">
        <v>6832</v>
      </c>
      <c r="D4897">
        <v>0</v>
      </c>
      <c r="E4897">
        <v>0</v>
      </c>
      <c r="F4897">
        <v>2</v>
      </c>
      <c r="G4897">
        <v>17</v>
      </c>
      <c r="H4897">
        <v>0</v>
      </c>
      <c r="I4897">
        <v>10</v>
      </c>
      <c r="J4897">
        <v>75</v>
      </c>
      <c r="K4897" t="s">
        <v>29</v>
      </c>
      <c r="L4897">
        <v>2</v>
      </c>
      <c r="M4897">
        <v>75</v>
      </c>
      <c r="N4897" t="s">
        <v>6833</v>
      </c>
      <c r="O4897" t="s">
        <v>4934</v>
      </c>
      <c r="P4897" t="s">
        <v>30</v>
      </c>
      <c r="Q4897" t="s">
        <v>31</v>
      </c>
      <c r="R4897" t="s">
        <v>32</v>
      </c>
      <c r="S4897" t="s">
        <v>120</v>
      </c>
      <c r="T4897" t="s">
        <v>34</v>
      </c>
      <c r="U4897" t="s">
        <v>458</v>
      </c>
      <c r="V4897" t="s">
        <v>6623</v>
      </c>
      <c r="X4897" t="str">
        <f>VLOOKUP(pbp!V2130, games!$B$2:$R$40, 3, FALSE)</f>
        <v>2019-12-08T18:00Z</v>
      </c>
      <c r="Y4897">
        <f>VLOOKUP(1*V4897,NFLGames!$H$11:$H$555,1,FALSE)</f>
        <v>401220265</v>
      </c>
      <c r="Z4897">
        <f>VLOOKUP($Y4897, NFLGames!$H$11:$K$555,2,FALSE)</f>
        <v>2020</v>
      </c>
      <c r="AA4897">
        <f>VLOOKUP($Y4897, NFLGames!$H$11:$K$555,3,FALSE)</f>
        <v>14</v>
      </c>
      <c r="AB4897" s="6">
        <f>IF(A4898=0, 0, AH4898-tbl_pbp[[#This Row],[Saints Win %]])</f>
        <v>-2.5000000000000022E-2</v>
      </c>
      <c r="AE4897">
        <f>ABS(tbl_pbp[[#This Row],[play.homeScore]]-tbl_pbp[[#This Row],[play.awayScore]])</f>
        <v>17</v>
      </c>
      <c r="AF4897">
        <f>IF(tbl_pbp[[#This Row],[Play Saints Win % Increase]]&gt;=$AF$4,1,0)</f>
        <v>0</v>
      </c>
      <c r="AG4897" t="str">
        <f>VLOOKUP(tbl_pbp[[#This Row],[gameId]], games!$B$2:$T$40, 9, FALSE)</f>
        <v>new-orleans-saints</v>
      </c>
      <c r="AH4897" s="5">
        <f>IF(tbl_pbp[[#This Row],[AwayTeam]] &lt;&gt; "new-orleans-saints", tbl_pbp[[#This Row],[homeWinPercentage]], 1-tbl_pbp[[#This Row],[homeWinPercentage]])</f>
        <v>0.13500000000000001</v>
      </c>
      <c r="AI4897" s="13">
        <f>tbl_pbp[[#This Row],[Kamara]]*tbl_pbp[[#This Row],[Impactful Play]]</f>
        <v>0</v>
      </c>
      <c r="AJ4897" s="13">
        <f>tbl_pbp[[#This Row],[Thomas]]*tbl_pbp[[#This Row],[Impactful Play]]</f>
        <v>0</v>
      </c>
      <c r="AK4897" s="13" t="str">
        <f>VLOOKUP(tbl_pbp[[#This Row],[Play Saints Win % Increase]], tbl_impact[],3,TRUE)</f>
        <v>Bad (0 to -5%)</v>
      </c>
    </row>
    <row r="4898" spans="1:37">
      <c r="A4898" s="1">
        <v>73</v>
      </c>
      <c r="B4898" s="5">
        <v>0.89</v>
      </c>
      <c r="C4898" t="s">
        <v>6834</v>
      </c>
      <c r="D4898">
        <v>0</v>
      </c>
      <c r="E4898">
        <v>0</v>
      </c>
      <c r="F4898">
        <v>2</v>
      </c>
      <c r="G4898">
        <v>17</v>
      </c>
      <c r="H4898">
        <v>0</v>
      </c>
      <c r="I4898">
        <v>1</v>
      </c>
      <c r="J4898">
        <v>66</v>
      </c>
      <c r="K4898" t="s">
        <v>29</v>
      </c>
      <c r="L4898">
        <v>3</v>
      </c>
      <c r="M4898">
        <v>66</v>
      </c>
      <c r="N4898" t="s">
        <v>6835</v>
      </c>
      <c r="O4898" t="s">
        <v>4934</v>
      </c>
      <c r="P4898" t="s">
        <v>94</v>
      </c>
      <c r="Q4898" t="s">
        <v>95</v>
      </c>
      <c r="R4898" t="s">
        <v>96</v>
      </c>
      <c r="S4898" t="s">
        <v>54</v>
      </c>
      <c r="T4898" t="s">
        <v>127</v>
      </c>
      <c r="U4898" t="s">
        <v>2916</v>
      </c>
      <c r="V4898" t="s">
        <v>6623</v>
      </c>
      <c r="X4898" t="str">
        <f>VLOOKUP(pbp!V2131, games!$B$2:$R$40, 3, FALSE)</f>
        <v>2019-12-08T18:00Z</v>
      </c>
      <c r="Y4898">
        <f>VLOOKUP(1*V4898,NFLGames!$H$11:$H$555,1,FALSE)</f>
        <v>401220265</v>
      </c>
      <c r="Z4898">
        <f>VLOOKUP($Y4898, NFLGames!$H$11:$K$555,2,FALSE)</f>
        <v>2020</v>
      </c>
      <c r="AA4898">
        <f>VLOOKUP($Y4898, NFLGames!$H$11:$K$555,3,FALSE)</f>
        <v>14</v>
      </c>
      <c r="AB4898" s="6">
        <f>IF(A4899=0, 0, AH4899-tbl_pbp[[#This Row],[Saints Win %]])</f>
        <v>-1.5000000000000013E-2</v>
      </c>
      <c r="AE4898">
        <f>ABS(tbl_pbp[[#This Row],[play.homeScore]]-tbl_pbp[[#This Row],[play.awayScore]])</f>
        <v>17</v>
      </c>
      <c r="AF4898">
        <f>IF(tbl_pbp[[#This Row],[Play Saints Win % Increase]]&gt;=$AF$4,1,0)</f>
        <v>0</v>
      </c>
      <c r="AG4898" t="str">
        <f>VLOOKUP(tbl_pbp[[#This Row],[gameId]], games!$B$2:$T$40, 9, FALSE)</f>
        <v>new-orleans-saints</v>
      </c>
      <c r="AH4898" s="5">
        <f>IF(tbl_pbp[[#This Row],[AwayTeam]] &lt;&gt; "new-orleans-saints", tbl_pbp[[#This Row],[homeWinPercentage]], 1-tbl_pbp[[#This Row],[homeWinPercentage]])</f>
        <v>0.10999999999999999</v>
      </c>
      <c r="AI4898" s="13">
        <f>tbl_pbp[[#This Row],[Kamara]]*tbl_pbp[[#This Row],[Impactful Play]]</f>
        <v>0</v>
      </c>
      <c r="AJ4898" s="13">
        <f>tbl_pbp[[#This Row],[Thomas]]*tbl_pbp[[#This Row],[Impactful Play]]</f>
        <v>0</v>
      </c>
      <c r="AK4898" s="13" t="str">
        <f>VLOOKUP(tbl_pbp[[#This Row],[Play Saints Win % Increase]], tbl_impact[],3,TRUE)</f>
        <v>Bad (0 to -5%)</v>
      </c>
    </row>
    <row r="4899" spans="1:37">
      <c r="A4899" s="1">
        <v>74</v>
      </c>
      <c r="B4899" s="5">
        <v>0.90500000000000003</v>
      </c>
      <c r="C4899" t="s">
        <v>6836</v>
      </c>
      <c r="D4899">
        <v>0</v>
      </c>
      <c r="E4899">
        <v>0</v>
      </c>
      <c r="F4899">
        <v>2</v>
      </c>
      <c r="G4899">
        <v>17</v>
      </c>
      <c r="H4899">
        <v>0</v>
      </c>
      <c r="I4899">
        <v>6</v>
      </c>
      <c r="J4899">
        <v>71</v>
      </c>
      <c r="K4899" t="s">
        <v>29</v>
      </c>
      <c r="L4899">
        <v>3</v>
      </c>
      <c r="M4899">
        <v>71</v>
      </c>
      <c r="N4899" t="s">
        <v>6837</v>
      </c>
      <c r="O4899" t="s">
        <v>6838</v>
      </c>
      <c r="P4899" t="s">
        <v>124</v>
      </c>
      <c r="Q4899" t="s">
        <v>125</v>
      </c>
      <c r="R4899" t="s">
        <v>126</v>
      </c>
      <c r="V4899" t="s">
        <v>6623</v>
      </c>
      <c r="X4899" t="str">
        <f>VLOOKUP(pbp!V2132, games!$B$2:$R$40, 3, FALSE)</f>
        <v>2019-12-08T18:00Z</v>
      </c>
      <c r="Y4899">
        <f>VLOOKUP(1*V4899,NFLGames!$H$11:$H$555,1,FALSE)</f>
        <v>401220265</v>
      </c>
      <c r="Z4899">
        <f>VLOOKUP($Y4899, NFLGames!$H$11:$K$555,2,FALSE)</f>
        <v>2020</v>
      </c>
      <c r="AA4899">
        <f>VLOOKUP($Y4899, NFLGames!$H$11:$K$555,3,FALSE)</f>
        <v>14</v>
      </c>
      <c r="AB4899" s="6">
        <f>IF(A4900=0, 0, AH4900-tbl_pbp[[#This Row],[Saints Win %]])</f>
        <v>-4.4999999999999929E-2</v>
      </c>
      <c r="AE4899">
        <f>ABS(tbl_pbp[[#This Row],[play.homeScore]]-tbl_pbp[[#This Row],[play.awayScore]])</f>
        <v>17</v>
      </c>
      <c r="AF4899">
        <f>IF(tbl_pbp[[#This Row],[Play Saints Win % Increase]]&gt;=$AF$4,1,0)</f>
        <v>0</v>
      </c>
      <c r="AG4899" t="str">
        <f>VLOOKUP(tbl_pbp[[#This Row],[gameId]], games!$B$2:$T$40, 9, FALSE)</f>
        <v>new-orleans-saints</v>
      </c>
      <c r="AH4899" s="5">
        <f>IF(tbl_pbp[[#This Row],[AwayTeam]] &lt;&gt; "new-orleans-saints", tbl_pbp[[#This Row],[homeWinPercentage]], 1-tbl_pbp[[#This Row],[homeWinPercentage]])</f>
        <v>9.4999999999999973E-2</v>
      </c>
      <c r="AI4899" s="13">
        <f>tbl_pbp[[#This Row],[Kamara]]*tbl_pbp[[#This Row],[Impactful Play]]</f>
        <v>0</v>
      </c>
      <c r="AJ4899" s="13">
        <f>tbl_pbp[[#This Row],[Thomas]]*tbl_pbp[[#This Row],[Impactful Play]]</f>
        <v>0</v>
      </c>
      <c r="AK4899" s="13" t="str">
        <f>VLOOKUP(tbl_pbp[[#This Row],[Play Saints Win % Increase]], tbl_impact[],3,TRUE)</f>
        <v>Bad (0 to -5%)</v>
      </c>
    </row>
    <row r="4900" spans="1:37">
      <c r="A4900" s="1">
        <v>75</v>
      </c>
      <c r="B4900" s="5">
        <v>0.95</v>
      </c>
      <c r="C4900" t="s">
        <v>6839</v>
      </c>
      <c r="D4900">
        <v>0</v>
      </c>
      <c r="E4900">
        <v>0</v>
      </c>
      <c r="F4900">
        <v>2</v>
      </c>
      <c r="G4900">
        <v>17</v>
      </c>
      <c r="H4900">
        <v>0</v>
      </c>
      <c r="I4900">
        <v>6</v>
      </c>
      <c r="J4900">
        <v>71</v>
      </c>
      <c r="K4900" t="s">
        <v>29</v>
      </c>
      <c r="L4900">
        <v>3</v>
      </c>
      <c r="M4900">
        <v>71</v>
      </c>
      <c r="N4900" t="s">
        <v>6840</v>
      </c>
      <c r="O4900" t="s">
        <v>1322</v>
      </c>
      <c r="P4900" t="s">
        <v>167</v>
      </c>
      <c r="Q4900" t="s">
        <v>168</v>
      </c>
      <c r="S4900" t="s">
        <v>302</v>
      </c>
      <c r="T4900" t="s">
        <v>401</v>
      </c>
      <c r="U4900" t="s">
        <v>460</v>
      </c>
      <c r="V4900" t="s">
        <v>6623</v>
      </c>
      <c r="X4900" t="str">
        <f>VLOOKUP(pbp!V2133, games!$B$2:$R$40, 3, FALSE)</f>
        <v>2019-12-08T18:00Z</v>
      </c>
      <c r="Y4900">
        <f>VLOOKUP(1*V4900,NFLGames!$H$11:$H$555,1,FALSE)</f>
        <v>401220265</v>
      </c>
      <c r="Z4900">
        <f>VLOOKUP($Y4900, NFLGames!$H$11:$K$555,2,FALSE)</f>
        <v>2020</v>
      </c>
      <c r="AA4900">
        <f>VLOOKUP($Y4900, NFLGames!$H$11:$K$555,3,FALSE)</f>
        <v>14</v>
      </c>
      <c r="AB4900" s="6">
        <f>IF(A4901=0, 0, AH4901-tbl_pbp[[#This Row],[Saints Win %]])</f>
        <v>2.8999999999999915E-2</v>
      </c>
      <c r="AE4900">
        <f>ABS(tbl_pbp[[#This Row],[play.homeScore]]-tbl_pbp[[#This Row],[play.awayScore]])</f>
        <v>17</v>
      </c>
      <c r="AF4900">
        <f>IF(tbl_pbp[[#This Row],[Play Saints Win % Increase]]&gt;=$AF$4,1,0)</f>
        <v>0</v>
      </c>
      <c r="AG4900" t="str">
        <f>VLOOKUP(tbl_pbp[[#This Row],[gameId]], games!$B$2:$T$40, 9, FALSE)</f>
        <v>new-orleans-saints</v>
      </c>
      <c r="AH4900" s="5">
        <f>IF(tbl_pbp[[#This Row],[AwayTeam]] &lt;&gt; "new-orleans-saints", tbl_pbp[[#This Row],[homeWinPercentage]], 1-tbl_pbp[[#This Row],[homeWinPercentage]])</f>
        <v>5.0000000000000044E-2</v>
      </c>
      <c r="AI4900" s="13">
        <f>tbl_pbp[[#This Row],[Kamara]]*tbl_pbp[[#This Row],[Impactful Play]]</f>
        <v>0</v>
      </c>
      <c r="AJ4900" s="13">
        <f>tbl_pbp[[#This Row],[Thomas]]*tbl_pbp[[#This Row],[Impactful Play]]</f>
        <v>0</v>
      </c>
      <c r="AK4900" s="13" t="str">
        <f>VLOOKUP(tbl_pbp[[#This Row],[Play Saints Win % Increase]], tbl_impact[],3,TRUE)</f>
        <v>Scented (0 to +5%)</v>
      </c>
    </row>
    <row r="4901" spans="1:37">
      <c r="A4901" s="1">
        <v>76</v>
      </c>
      <c r="B4901" s="5">
        <v>0.92100000000000004</v>
      </c>
      <c r="C4901" t="s">
        <v>6841</v>
      </c>
      <c r="D4901">
        <v>0</v>
      </c>
      <c r="E4901">
        <v>0</v>
      </c>
      <c r="F4901">
        <v>2</v>
      </c>
      <c r="G4901">
        <v>17</v>
      </c>
      <c r="H4901">
        <v>0</v>
      </c>
      <c r="I4901">
        <v>10</v>
      </c>
      <c r="J4901">
        <v>75</v>
      </c>
      <c r="K4901" t="s">
        <v>29</v>
      </c>
      <c r="L4901">
        <v>4</v>
      </c>
      <c r="M4901">
        <v>75</v>
      </c>
      <c r="N4901" t="s">
        <v>6842</v>
      </c>
      <c r="O4901" t="s">
        <v>1732</v>
      </c>
      <c r="P4901" t="s">
        <v>124</v>
      </c>
      <c r="Q4901" t="s">
        <v>125</v>
      </c>
      <c r="R4901" t="s">
        <v>126</v>
      </c>
      <c r="V4901" t="s">
        <v>6623</v>
      </c>
      <c r="X4901" t="str">
        <f>VLOOKUP(pbp!V2134, games!$B$2:$R$40, 3, FALSE)</f>
        <v>2019-12-08T18:00Z</v>
      </c>
      <c r="Y4901">
        <f>VLOOKUP(1*V4901,NFLGames!$H$11:$H$555,1,FALSE)</f>
        <v>401220265</v>
      </c>
      <c r="Z4901">
        <f>VLOOKUP($Y4901, NFLGames!$H$11:$K$555,2,FALSE)</f>
        <v>2020</v>
      </c>
      <c r="AA4901">
        <f>VLOOKUP($Y4901, NFLGames!$H$11:$K$555,3,FALSE)</f>
        <v>14</v>
      </c>
      <c r="AB4901" s="6">
        <f>IF(A4902=0, 0, AH4902-tbl_pbp[[#This Row],[Saints Win %]])</f>
        <v>6.0000000000000053E-3</v>
      </c>
      <c r="AE4901">
        <f>ABS(tbl_pbp[[#This Row],[play.homeScore]]-tbl_pbp[[#This Row],[play.awayScore]])</f>
        <v>17</v>
      </c>
      <c r="AF4901">
        <f>IF(tbl_pbp[[#This Row],[Play Saints Win % Increase]]&gt;=$AF$4,1,0)</f>
        <v>0</v>
      </c>
      <c r="AG4901" t="str">
        <f>VLOOKUP(tbl_pbp[[#This Row],[gameId]], games!$B$2:$T$40, 9, FALSE)</f>
        <v>new-orleans-saints</v>
      </c>
      <c r="AH4901" s="5">
        <f>IF(tbl_pbp[[#This Row],[AwayTeam]] &lt;&gt; "new-orleans-saints", tbl_pbp[[#This Row],[homeWinPercentage]], 1-tbl_pbp[[#This Row],[homeWinPercentage]])</f>
        <v>7.8999999999999959E-2</v>
      </c>
      <c r="AI4901" s="13">
        <f>tbl_pbp[[#This Row],[Kamara]]*tbl_pbp[[#This Row],[Impactful Play]]</f>
        <v>0</v>
      </c>
      <c r="AJ4901" s="13">
        <f>tbl_pbp[[#This Row],[Thomas]]*tbl_pbp[[#This Row],[Impactful Play]]</f>
        <v>0</v>
      </c>
      <c r="AK4901" s="13" t="str">
        <f>VLOOKUP(tbl_pbp[[#This Row],[Play Saints Win % Increase]], tbl_impact[],3,TRUE)</f>
        <v>Scented (0 to +5%)</v>
      </c>
    </row>
    <row r="4902" spans="1:37">
      <c r="A4902" s="1">
        <v>77</v>
      </c>
      <c r="B4902" s="5">
        <v>0.91500000000000004</v>
      </c>
      <c r="C4902" t="s">
        <v>6843</v>
      </c>
      <c r="D4902">
        <v>0</v>
      </c>
      <c r="E4902">
        <v>0</v>
      </c>
      <c r="F4902">
        <v>2</v>
      </c>
      <c r="G4902">
        <v>17</v>
      </c>
      <c r="H4902">
        <v>0</v>
      </c>
      <c r="I4902">
        <v>10</v>
      </c>
      <c r="J4902">
        <v>75</v>
      </c>
      <c r="K4902" t="s">
        <v>29</v>
      </c>
      <c r="L4902">
        <v>4</v>
      </c>
      <c r="M4902">
        <v>75</v>
      </c>
      <c r="N4902" t="s">
        <v>6844</v>
      </c>
      <c r="O4902" t="s">
        <v>1732</v>
      </c>
      <c r="P4902" t="s">
        <v>66</v>
      </c>
      <c r="Q4902" t="s">
        <v>67</v>
      </c>
      <c r="R4902" t="s">
        <v>68</v>
      </c>
      <c r="S4902" t="s">
        <v>1081</v>
      </c>
      <c r="T4902" t="s">
        <v>34</v>
      </c>
      <c r="U4902" t="s">
        <v>6845</v>
      </c>
      <c r="V4902" t="s">
        <v>6623</v>
      </c>
      <c r="X4902" t="str">
        <f>VLOOKUP(pbp!V2135, games!$B$2:$R$40, 3, FALSE)</f>
        <v>2019-12-08T18:00Z</v>
      </c>
      <c r="Y4902">
        <f>VLOOKUP(1*V4902,NFLGames!$H$11:$H$555,1,FALSE)</f>
        <v>401220265</v>
      </c>
      <c r="Z4902">
        <f>VLOOKUP($Y4902, NFLGames!$H$11:$K$555,2,FALSE)</f>
        <v>2020</v>
      </c>
      <c r="AA4902">
        <f>VLOOKUP($Y4902, NFLGames!$H$11:$K$555,3,FALSE)</f>
        <v>14</v>
      </c>
      <c r="AB4902" s="6">
        <f>IF(A4903=0, 0, AH4903-tbl_pbp[[#This Row],[Saints Win %]])</f>
        <v>-4.0000000000000036E-3</v>
      </c>
      <c r="AE4902">
        <f>ABS(tbl_pbp[[#This Row],[play.homeScore]]-tbl_pbp[[#This Row],[play.awayScore]])</f>
        <v>17</v>
      </c>
      <c r="AF4902">
        <f>IF(tbl_pbp[[#This Row],[Play Saints Win % Increase]]&gt;=$AF$4,1,0)</f>
        <v>0</v>
      </c>
      <c r="AG4902" t="str">
        <f>VLOOKUP(tbl_pbp[[#This Row],[gameId]], games!$B$2:$T$40, 9, FALSE)</f>
        <v>new-orleans-saints</v>
      </c>
      <c r="AH4902" s="5">
        <f>IF(tbl_pbp[[#This Row],[AwayTeam]] &lt;&gt; "new-orleans-saints", tbl_pbp[[#This Row],[homeWinPercentage]], 1-tbl_pbp[[#This Row],[homeWinPercentage]])</f>
        <v>8.4999999999999964E-2</v>
      </c>
      <c r="AI4902" s="13">
        <f>tbl_pbp[[#This Row],[Kamara]]*tbl_pbp[[#This Row],[Impactful Play]]</f>
        <v>0</v>
      </c>
      <c r="AJ4902" s="13">
        <f>tbl_pbp[[#This Row],[Thomas]]*tbl_pbp[[#This Row],[Impactful Play]]</f>
        <v>0</v>
      </c>
      <c r="AK4902" s="13" t="str">
        <f>VLOOKUP(tbl_pbp[[#This Row],[Play Saints Win % Increase]], tbl_impact[],3,TRUE)</f>
        <v>Bad (0 to -5%)</v>
      </c>
    </row>
    <row r="4903" spans="1:37">
      <c r="A4903" s="1">
        <v>78</v>
      </c>
      <c r="B4903" s="5">
        <v>0.91900000000000004</v>
      </c>
      <c r="C4903" t="s">
        <v>6846</v>
      </c>
      <c r="D4903">
        <v>0</v>
      </c>
      <c r="E4903">
        <v>0</v>
      </c>
      <c r="F4903">
        <v>2</v>
      </c>
      <c r="G4903">
        <v>17</v>
      </c>
      <c r="H4903">
        <v>0</v>
      </c>
      <c r="I4903">
        <v>10</v>
      </c>
      <c r="J4903">
        <v>23</v>
      </c>
      <c r="K4903" t="s">
        <v>124</v>
      </c>
      <c r="L4903">
        <v>1</v>
      </c>
      <c r="M4903">
        <v>77</v>
      </c>
      <c r="N4903" t="s">
        <v>6847</v>
      </c>
      <c r="O4903" t="s">
        <v>356</v>
      </c>
      <c r="P4903" t="s">
        <v>30</v>
      </c>
      <c r="Q4903" t="s">
        <v>31</v>
      </c>
      <c r="R4903" t="s">
        <v>32</v>
      </c>
      <c r="S4903" t="s">
        <v>33</v>
      </c>
      <c r="T4903" t="s">
        <v>6848</v>
      </c>
      <c r="U4903" t="s">
        <v>6849</v>
      </c>
      <c r="V4903" t="s">
        <v>6623</v>
      </c>
      <c r="X4903" t="str">
        <f>VLOOKUP(pbp!V2136, games!$B$2:$R$40, 3, FALSE)</f>
        <v>2019-12-08T18:00Z</v>
      </c>
      <c r="Y4903">
        <f>VLOOKUP(1*V4903,NFLGames!$H$11:$H$555,1,FALSE)</f>
        <v>401220265</v>
      </c>
      <c r="Z4903">
        <f>VLOOKUP($Y4903, NFLGames!$H$11:$K$555,2,FALSE)</f>
        <v>2020</v>
      </c>
      <c r="AA4903">
        <f>VLOOKUP($Y4903, NFLGames!$H$11:$K$555,3,FALSE)</f>
        <v>14</v>
      </c>
      <c r="AB4903" s="6">
        <f>IF(A4904=0, 0, AH4904-tbl_pbp[[#This Row],[Saints Win %]])</f>
        <v>2.0000000000000018E-3</v>
      </c>
      <c r="AE4903">
        <f>ABS(tbl_pbp[[#This Row],[play.homeScore]]-tbl_pbp[[#This Row],[play.awayScore]])</f>
        <v>17</v>
      </c>
      <c r="AF4903">
        <f>IF(tbl_pbp[[#This Row],[Play Saints Win % Increase]]&gt;=$AF$4,1,0)</f>
        <v>0</v>
      </c>
      <c r="AG4903" t="str">
        <f>VLOOKUP(tbl_pbp[[#This Row],[gameId]], games!$B$2:$T$40, 9, FALSE)</f>
        <v>new-orleans-saints</v>
      </c>
      <c r="AH4903" s="5">
        <f>IF(tbl_pbp[[#This Row],[AwayTeam]] &lt;&gt; "new-orleans-saints", tbl_pbp[[#This Row],[homeWinPercentage]], 1-tbl_pbp[[#This Row],[homeWinPercentage]])</f>
        <v>8.0999999999999961E-2</v>
      </c>
      <c r="AI4903" s="13">
        <f>tbl_pbp[[#This Row],[Kamara]]*tbl_pbp[[#This Row],[Impactful Play]]</f>
        <v>0</v>
      </c>
      <c r="AJ4903" s="13">
        <f>tbl_pbp[[#This Row],[Thomas]]*tbl_pbp[[#This Row],[Impactful Play]]</f>
        <v>0</v>
      </c>
      <c r="AK4903" s="13" t="str">
        <f>VLOOKUP(tbl_pbp[[#This Row],[Play Saints Win % Increase]], tbl_impact[],3,TRUE)</f>
        <v>Scented (0 to +5%)</v>
      </c>
    </row>
    <row r="4904" spans="1:37">
      <c r="A4904" s="1">
        <v>79</v>
      </c>
      <c r="B4904" s="5">
        <v>0.91700000000000004</v>
      </c>
      <c r="C4904" t="s">
        <v>6850</v>
      </c>
      <c r="D4904">
        <v>0</v>
      </c>
      <c r="E4904">
        <v>0</v>
      </c>
      <c r="F4904">
        <v>2</v>
      </c>
      <c r="G4904">
        <v>17</v>
      </c>
      <c r="H4904">
        <v>0</v>
      </c>
      <c r="I4904">
        <v>10</v>
      </c>
      <c r="J4904">
        <v>36</v>
      </c>
      <c r="K4904" t="s">
        <v>124</v>
      </c>
      <c r="L4904">
        <v>1</v>
      </c>
      <c r="M4904">
        <v>4</v>
      </c>
      <c r="N4904" t="s">
        <v>6851</v>
      </c>
      <c r="O4904" t="s">
        <v>6852</v>
      </c>
      <c r="P4904" t="s">
        <v>22</v>
      </c>
      <c r="Q4904" t="s">
        <v>37</v>
      </c>
      <c r="S4904" t="s">
        <v>33</v>
      </c>
      <c r="T4904" t="s">
        <v>6853</v>
      </c>
      <c r="U4904" t="s">
        <v>6854</v>
      </c>
      <c r="V4904" t="s">
        <v>6623</v>
      </c>
      <c r="X4904" t="str">
        <f>VLOOKUP(pbp!V2137, games!$B$2:$R$40, 3, FALSE)</f>
        <v>2019-12-08T18:00Z</v>
      </c>
      <c r="Y4904">
        <f>VLOOKUP(1*V4904,NFLGames!$H$11:$H$555,1,FALSE)</f>
        <v>401220265</v>
      </c>
      <c r="Z4904">
        <f>VLOOKUP($Y4904, NFLGames!$H$11:$K$555,2,FALSE)</f>
        <v>2020</v>
      </c>
      <c r="AA4904">
        <f>VLOOKUP($Y4904, NFLGames!$H$11:$K$555,3,FALSE)</f>
        <v>14</v>
      </c>
      <c r="AB4904" s="6">
        <f>IF(A4905=0, 0, AH4905-tbl_pbp[[#This Row],[Saints Win %]])</f>
        <v>-4.0000000000000036E-3</v>
      </c>
      <c r="AE4904">
        <f>ABS(tbl_pbp[[#This Row],[play.homeScore]]-tbl_pbp[[#This Row],[play.awayScore]])</f>
        <v>17</v>
      </c>
      <c r="AF4904">
        <f>IF(tbl_pbp[[#This Row],[Play Saints Win % Increase]]&gt;=$AF$4,1,0)</f>
        <v>0</v>
      </c>
      <c r="AG4904" t="str">
        <f>VLOOKUP(tbl_pbp[[#This Row],[gameId]], games!$B$2:$T$40, 9, FALSE)</f>
        <v>new-orleans-saints</v>
      </c>
      <c r="AH4904" s="5">
        <f>IF(tbl_pbp[[#This Row],[AwayTeam]] &lt;&gt; "new-orleans-saints", tbl_pbp[[#This Row],[homeWinPercentage]], 1-tbl_pbp[[#This Row],[homeWinPercentage]])</f>
        <v>8.2999999999999963E-2</v>
      </c>
      <c r="AI4904" s="13">
        <f>tbl_pbp[[#This Row],[Kamara]]*tbl_pbp[[#This Row],[Impactful Play]]</f>
        <v>0</v>
      </c>
      <c r="AJ4904" s="13">
        <f>tbl_pbp[[#This Row],[Thomas]]*tbl_pbp[[#This Row],[Impactful Play]]</f>
        <v>0</v>
      </c>
      <c r="AK4904" s="13" t="str">
        <f>VLOOKUP(tbl_pbp[[#This Row],[Play Saints Win % Increase]], tbl_impact[],3,TRUE)</f>
        <v>Bad (0 to -5%)</v>
      </c>
    </row>
    <row r="4905" spans="1:37">
      <c r="A4905" s="1">
        <v>80</v>
      </c>
      <c r="B4905" s="5">
        <v>0.92100000000000004</v>
      </c>
      <c r="C4905" t="s">
        <v>6855</v>
      </c>
      <c r="D4905">
        <v>0</v>
      </c>
      <c r="E4905">
        <v>0</v>
      </c>
      <c r="F4905">
        <v>2</v>
      </c>
      <c r="G4905">
        <v>17</v>
      </c>
      <c r="H4905">
        <v>0</v>
      </c>
      <c r="I4905">
        <v>10</v>
      </c>
      <c r="J4905">
        <v>36</v>
      </c>
      <c r="K4905" t="s">
        <v>124</v>
      </c>
      <c r="L4905">
        <v>2</v>
      </c>
      <c r="M4905">
        <v>64</v>
      </c>
      <c r="N4905" t="s">
        <v>6856</v>
      </c>
      <c r="O4905" t="s">
        <v>1454</v>
      </c>
      <c r="P4905" t="s">
        <v>30</v>
      </c>
      <c r="Q4905" t="s">
        <v>31</v>
      </c>
      <c r="R4905" t="s">
        <v>32</v>
      </c>
      <c r="S4905" t="s">
        <v>120</v>
      </c>
      <c r="T4905" t="s">
        <v>6853</v>
      </c>
      <c r="U4905" t="s">
        <v>6857</v>
      </c>
      <c r="V4905" t="s">
        <v>6623</v>
      </c>
      <c r="X4905" t="str">
        <f>VLOOKUP(pbp!V2138, games!$B$2:$R$40, 3, FALSE)</f>
        <v>2019-12-08T18:00Z</v>
      </c>
      <c r="Y4905">
        <f>VLOOKUP(1*V4905,NFLGames!$H$11:$H$555,1,FALSE)</f>
        <v>401220265</v>
      </c>
      <c r="Z4905">
        <f>VLOOKUP($Y4905, NFLGames!$H$11:$K$555,2,FALSE)</f>
        <v>2020</v>
      </c>
      <c r="AA4905">
        <f>VLOOKUP($Y4905, NFLGames!$H$11:$K$555,3,FALSE)</f>
        <v>14</v>
      </c>
      <c r="AB4905" s="6">
        <f>IF(A4906=0, 0, AH4906-tbl_pbp[[#This Row],[Saints Win %]])</f>
        <v>3.8000000000000034E-2</v>
      </c>
      <c r="AE4905">
        <f>ABS(tbl_pbp[[#This Row],[play.homeScore]]-tbl_pbp[[#This Row],[play.awayScore]])</f>
        <v>17</v>
      </c>
      <c r="AF4905">
        <f>IF(tbl_pbp[[#This Row],[Play Saints Win % Increase]]&gt;=$AF$4,1,0)</f>
        <v>0</v>
      </c>
      <c r="AG4905" t="str">
        <f>VLOOKUP(tbl_pbp[[#This Row],[gameId]], games!$B$2:$T$40, 9, FALSE)</f>
        <v>new-orleans-saints</v>
      </c>
      <c r="AH4905" s="5">
        <f>IF(tbl_pbp[[#This Row],[AwayTeam]] &lt;&gt; "new-orleans-saints", tbl_pbp[[#This Row],[homeWinPercentage]], 1-tbl_pbp[[#This Row],[homeWinPercentage]])</f>
        <v>7.8999999999999959E-2</v>
      </c>
      <c r="AI4905" s="13">
        <f>tbl_pbp[[#This Row],[Kamara]]*tbl_pbp[[#This Row],[Impactful Play]]</f>
        <v>0</v>
      </c>
      <c r="AJ4905" s="13">
        <f>tbl_pbp[[#This Row],[Thomas]]*tbl_pbp[[#This Row],[Impactful Play]]</f>
        <v>0</v>
      </c>
      <c r="AK4905" s="13" t="str">
        <f>VLOOKUP(tbl_pbp[[#This Row],[Play Saints Win % Increase]], tbl_impact[],3,TRUE)</f>
        <v>Scented (0 to +5%)</v>
      </c>
    </row>
    <row r="4906" spans="1:37">
      <c r="A4906" s="1">
        <v>81</v>
      </c>
      <c r="B4906" s="5">
        <v>0.88300000000000001</v>
      </c>
      <c r="C4906" t="s">
        <v>6858</v>
      </c>
      <c r="D4906">
        <v>0</v>
      </c>
      <c r="E4906">
        <v>0</v>
      </c>
      <c r="F4906">
        <v>2</v>
      </c>
      <c r="G4906">
        <v>17</v>
      </c>
      <c r="H4906">
        <v>0</v>
      </c>
      <c r="I4906">
        <v>10</v>
      </c>
      <c r="J4906">
        <v>47</v>
      </c>
      <c r="K4906" t="s">
        <v>124</v>
      </c>
      <c r="L4906">
        <v>1</v>
      </c>
      <c r="M4906">
        <v>65</v>
      </c>
      <c r="N4906" t="s">
        <v>6859</v>
      </c>
      <c r="O4906" t="s">
        <v>360</v>
      </c>
      <c r="P4906" t="s">
        <v>22</v>
      </c>
      <c r="Q4906" t="s">
        <v>37</v>
      </c>
      <c r="S4906" t="s">
        <v>33</v>
      </c>
      <c r="T4906" t="s">
        <v>6860</v>
      </c>
      <c r="U4906" t="s">
        <v>6861</v>
      </c>
      <c r="V4906" t="s">
        <v>6623</v>
      </c>
      <c r="X4906" t="str">
        <f>VLOOKUP(pbp!V2139, games!$B$2:$R$40, 3, FALSE)</f>
        <v>2019-12-08T18:00Z</v>
      </c>
      <c r="Y4906">
        <f>VLOOKUP(1*V4906,NFLGames!$H$11:$H$555,1,FALSE)</f>
        <v>401220265</v>
      </c>
      <c r="Z4906">
        <f>VLOOKUP($Y4906, NFLGames!$H$11:$K$555,2,FALSE)</f>
        <v>2020</v>
      </c>
      <c r="AA4906">
        <f>VLOOKUP($Y4906, NFLGames!$H$11:$K$555,3,FALSE)</f>
        <v>14</v>
      </c>
      <c r="AB4906" s="6">
        <f>IF(A4907=0, 0, AH4907-tbl_pbp[[#This Row],[Saints Win %]])</f>
        <v>-1.7000000000000015E-2</v>
      </c>
      <c r="AE4906">
        <f>ABS(tbl_pbp[[#This Row],[play.homeScore]]-tbl_pbp[[#This Row],[play.awayScore]])</f>
        <v>17</v>
      </c>
      <c r="AF4906">
        <f>IF(tbl_pbp[[#This Row],[Play Saints Win % Increase]]&gt;=$AF$4,1,0)</f>
        <v>0</v>
      </c>
      <c r="AG4906" t="str">
        <f>VLOOKUP(tbl_pbp[[#This Row],[gameId]], games!$B$2:$T$40, 9, FALSE)</f>
        <v>new-orleans-saints</v>
      </c>
      <c r="AH4906" s="5">
        <f>IF(tbl_pbp[[#This Row],[AwayTeam]] &lt;&gt; "new-orleans-saints", tbl_pbp[[#This Row],[homeWinPercentage]], 1-tbl_pbp[[#This Row],[homeWinPercentage]])</f>
        <v>0.11699999999999999</v>
      </c>
      <c r="AI4906" s="13">
        <f>tbl_pbp[[#This Row],[Kamara]]*tbl_pbp[[#This Row],[Impactful Play]]</f>
        <v>0</v>
      </c>
      <c r="AJ4906" s="13">
        <f>tbl_pbp[[#This Row],[Thomas]]*tbl_pbp[[#This Row],[Impactful Play]]</f>
        <v>0</v>
      </c>
      <c r="AK4906" s="13" t="str">
        <f>VLOOKUP(tbl_pbp[[#This Row],[Play Saints Win % Increase]], tbl_impact[],3,TRUE)</f>
        <v>Bad (0 to -5%)</v>
      </c>
    </row>
    <row r="4907" spans="1:37">
      <c r="A4907" s="1">
        <v>82</v>
      </c>
      <c r="B4907" s="5">
        <v>0.9</v>
      </c>
      <c r="C4907" t="s">
        <v>6862</v>
      </c>
      <c r="D4907">
        <v>0</v>
      </c>
      <c r="E4907">
        <v>0</v>
      </c>
      <c r="F4907">
        <v>2</v>
      </c>
      <c r="G4907">
        <v>17</v>
      </c>
      <c r="H4907">
        <v>0</v>
      </c>
      <c r="I4907">
        <v>10</v>
      </c>
      <c r="J4907">
        <v>47</v>
      </c>
      <c r="K4907" t="s">
        <v>124</v>
      </c>
      <c r="L4907">
        <v>2</v>
      </c>
      <c r="M4907">
        <v>53</v>
      </c>
      <c r="N4907" t="s">
        <v>6863</v>
      </c>
      <c r="O4907" t="s">
        <v>360</v>
      </c>
      <c r="P4907" t="s">
        <v>45</v>
      </c>
      <c r="Q4907" t="s">
        <v>46</v>
      </c>
      <c r="R4907" t="s">
        <v>47</v>
      </c>
      <c r="S4907" t="s">
        <v>120</v>
      </c>
      <c r="T4907" t="s">
        <v>6860</v>
      </c>
      <c r="U4907" t="s">
        <v>6864</v>
      </c>
      <c r="V4907" t="s">
        <v>6623</v>
      </c>
      <c r="X4907" t="str">
        <f>VLOOKUP(pbp!V2140, games!$B$2:$R$40, 3, FALSE)</f>
        <v>2019-12-08T18:00Z</v>
      </c>
      <c r="Y4907">
        <f>VLOOKUP(1*V4907,NFLGames!$H$11:$H$555,1,FALSE)</f>
        <v>401220265</v>
      </c>
      <c r="Z4907">
        <f>VLOOKUP($Y4907, NFLGames!$H$11:$K$555,2,FALSE)</f>
        <v>2020</v>
      </c>
      <c r="AA4907">
        <f>VLOOKUP($Y4907, NFLGames!$H$11:$K$555,3,FALSE)</f>
        <v>14</v>
      </c>
      <c r="AB4907" s="6">
        <f>IF(A4908=0, 0, AH4908-tbl_pbp[[#This Row],[Saints Win %]])</f>
        <v>-5.1999999999999935E-2</v>
      </c>
      <c r="AE4907">
        <f>ABS(tbl_pbp[[#This Row],[play.homeScore]]-tbl_pbp[[#This Row],[play.awayScore]])</f>
        <v>17</v>
      </c>
      <c r="AF4907">
        <f>IF(tbl_pbp[[#This Row],[Play Saints Win % Increase]]&gt;=$AF$4,1,0)</f>
        <v>0</v>
      </c>
      <c r="AG4907" t="str">
        <f>VLOOKUP(tbl_pbp[[#This Row],[gameId]], games!$B$2:$T$40, 9, FALSE)</f>
        <v>new-orleans-saints</v>
      </c>
      <c r="AH4907" s="5">
        <f>IF(tbl_pbp[[#This Row],[AwayTeam]] &lt;&gt; "new-orleans-saints", tbl_pbp[[#This Row],[homeWinPercentage]], 1-tbl_pbp[[#This Row],[homeWinPercentage]])</f>
        <v>9.9999999999999978E-2</v>
      </c>
      <c r="AI4907" s="13">
        <f>tbl_pbp[[#This Row],[Kamara]]*tbl_pbp[[#This Row],[Impactful Play]]</f>
        <v>0</v>
      </c>
      <c r="AJ4907" s="13">
        <f>tbl_pbp[[#This Row],[Thomas]]*tbl_pbp[[#This Row],[Impactful Play]]</f>
        <v>0</v>
      </c>
      <c r="AK4907" s="13" t="str">
        <f>VLOOKUP(tbl_pbp[[#This Row],[Play Saints Win % Increase]], tbl_impact[],3,TRUE)</f>
        <v>Smelly (worse than-5% -&gt; -10%)</v>
      </c>
    </row>
    <row r="4908" spans="1:37">
      <c r="A4908" s="1">
        <v>83</v>
      </c>
      <c r="B4908" s="5">
        <v>0.95199999999999996</v>
      </c>
      <c r="C4908" t="s">
        <v>6865</v>
      </c>
      <c r="D4908">
        <v>0</v>
      </c>
      <c r="E4908">
        <v>0</v>
      </c>
      <c r="F4908">
        <v>2</v>
      </c>
      <c r="G4908">
        <v>17</v>
      </c>
      <c r="H4908">
        <v>0</v>
      </c>
      <c r="I4908">
        <v>10</v>
      </c>
      <c r="J4908">
        <v>76</v>
      </c>
      <c r="K4908" t="s">
        <v>124</v>
      </c>
      <c r="L4908">
        <v>1</v>
      </c>
      <c r="M4908">
        <v>24</v>
      </c>
      <c r="N4908" t="s">
        <v>6866</v>
      </c>
      <c r="O4908" t="s">
        <v>505</v>
      </c>
      <c r="P4908" t="s">
        <v>45</v>
      </c>
      <c r="Q4908" t="s">
        <v>46</v>
      </c>
      <c r="R4908" t="s">
        <v>47</v>
      </c>
      <c r="S4908" t="s">
        <v>33</v>
      </c>
      <c r="T4908" t="s">
        <v>172</v>
      </c>
      <c r="U4908" t="s">
        <v>173</v>
      </c>
      <c r="V4908" t="s">
        <v>6623</v>
      </c>
      <c r="X4908" t="str">
        <f>VLOOKUP(pbp!V2141, games!$B$2:$R$40, 3, FALSE)</f>
        <v>2019-12-08T18:00Z</v>
      </c>
      <c r="Y4908">
        <f>VLOOKUP(1*V4908,NFLGames!$H$11:$H$555,1,FALSE)</f>
        <v>401220265</v>
      </c>
      <c r="Z4908">
        <f>VLOOKUP($Y4908, NFLGames!$H$11:$K$555,2,FALSE)</f>
        <v>2020</v>
      </c>
      <c r="AA4908">
        <f>VLOOKUP($Y4908, NFLGames!$H$11:$K$555,3,FALSE)</f>
        <v>14</v>
      </c>
      <c r="AB4908" s="6">
        <f>IF(A4909=0, 0, AH4909-tbl_pbp[[#This Row],[Saints Win %]])</f>
        <v>3.0000000000000027E-3</v>
      </c>
      <c r="AE4908">
        <f>ABS(tbl_pbp[[#This Row],[play.homeScore]]-tbl_pbp[[#This Row],[play.awayScore]])</f>
        <v>17</v>
      </c>
      <c r="AF4908">
        <f>IF(tbl_pbp[[#This Row],[Play Saints Win % Increase]]&gt;=$AF$4,1,0)</f>
        <v>0</v>
      </c>
      <c r="AG4908" t="str">
        <f>VLOOKUP(tbl_pbp[[#This Row],[gameId]], games!$B$2:$T$40, 9, FALSE)</f>
        <v>new-orleans-saints</v>
      </c>
      <c r="AH4908" s="5">
        <f>IF(tbl_pbp[[#This Row],[AwayTeam]] &lt;&gt; "new-orleans-saints", tbl_pbp[[#This Row],[homeWinPercentage]], 1-tbl_pbp[[#This Row],[homeWinPercentage]])</f>
        <v>4.8000000000000043E-2</v>
      </c>
      <c r="AI4908" s="13">
        <f>tbl_pbp[[#This Row],[Kamara]]*tbl_pbp[[#This Row],[Impactful Play]]</f>
        <v>0</v>
      </c>
      <c r="AJ4908" s="13">
        <f>tbl_pbp[[#This Row],[Thomas]]*tbl_pbp[[#This Row],[Impactful Play]]</f>
        <v>0</v>
      </c>
      <c r="AK4908" s="13" t="str">
        <f>VLOOKUP(tbl_pbp[[#This Row],[Play Saints Win % Increase]], tbl_impact[],3,TRUE)</f>
        <v>Scented (0 to +5%)</v>
      </c>
    </row>
    <row r="4909" spans="1:37">
      <c r="A4909" s="1">
        <v>84</v>
      </c>
      <c r="B4909" s="5">
        <v>0.94899999999999995</v>
      </c>
      <c r="C4909" t="s">
        <v>6867</v>
      </c>
      <c r="D4909">
        <v>0</v>
      </c>
      <c r="E4909">
        <v>0</v>
      </c>
      <c r="F4909">
        <v>2</v>
      </c>
      <c r="G4909">
        <v>17</v>
      </c>
      <c r="H4909">
        <v>0</v>
      </c>
      <c r="I4909">
        <v>8</v>
      </c>
      <c r="J4909">
        <v>92</v>
      </c>
      <c r="K4909" t="s">
        <v>124</v>
      </c>
      <c r="L4909">
        <v>1</v>
      </c>
      <c r="M4909">
        <v>8</v>
      </c>
      <c r="N4909" t="s">
        <v>6868</v>
      </c>
      <c r="O4909" t="s">
        <v>860</v>
      </c>
      <c r="P4909" t="s">
        <v>124</v>
      </c>
      <c r="Q4909" t="s">
        <v>125</v>
      </c>
      <c r="R4909" t="s">
        <v>126</v>
      </c>
      <c r="V4909" t="s">
        <v>6623</v>
      </c>
      <c r="X4909" t="str">
        <f>VLOOKUP(pbp!V2142, games!$B$2:$R$40, 3, FALSE)</f>
        <v>2019-12-08T18:00Z</v>
      </c>
      <c r="Y4909">
        <f>VLOOKUP(1*V4909,NFLGames!$H$11:$H$555,1,FALSE)</f>
        <v>401220265</v>
      </c>
      <c r="Z4909">
        <f>VLOOKUP($Y4909, NFLGames!$H$11:$K$555,2,FALSE)</f>
        <v>2020</v>
      </c>
      <c r="AA4909">
        <f>VLOOKUP($Y4909, NFLGames!$H$11:$K$555,3,FALSE)</f>
        <v>14</v>
      </c>
      <c r="AB4909" s="6">
        <f>IF(A4910=0, 0, AH4910-tbl_pbp[[#This Row],[Saints Win %]])</f>
        <v>3.5999999999999921E-2</v>
      </c>
      <c r="AE4909">
        <f>ABS(tbl_pbp[[#This Row],[play.homeScore]]-tbl_pbp[[#This Row],[play.awayScore]])</f>
        <v>17</v>
      </c>
      <c r="AF4909">
        <f>IF(tbl_pbp[[#This Row],[Play Saints Win % Increase]]&gt;=$AF$4,1,0)</f>
        <v>0</v>
      </c>
      <c r="AG4909" t="str">
        <f>VLOOKUP(tbl_pbp[[#This Row],[gameId]], games!$B$2:$T$40, 9, FALSE)</f>
        <v>new-orleans-saints</v>
      </c>
      <c r="AH4909" s="5">
        <f>IF(tbl_pbp[[#This Row],[AwayTeam]] &lt;&gt; "new-orleans-saints", tbl_pbp[[#This Row],[homeWinPercentage]], 1-tbl_pbp[[#This Row],[homeWinPercentage]])</f>
        <v>5.1000000000000045E-2</v>
      </c>
      <c r="AI4909" s="13">
        <f>tbl_pbp[[#This Row],[Kamara]]*tbl_pbp[[#This Row],[Impactful Play]]</f>
        <v>0</v>
      </c>
      <c r="AJ4909" s="13">
        <f>tbl_pbp[[#This Row],[Thomas]]*tbl_pbp[[#This Row],[Impactful Play]]</f>
        <v>0</v>
      </c>
      <c r="AK4909" s="13" t="str">
        <f>VLOOKUP(tbl_pbp[[#This Row],[Play Saints Win % Increase]], tbl_impact[],3,TRUE)</f>
        <v>Scented (0 to +5%)</v>
      </c>
    </row>
    <row r="4910" spans="1:37">
      <c r="A4910" s="1">
        <v>85</v>
      </c>
      <c r="B4910" s="5">
        <v>0.91300000000000003</v>
      </c>
      <c r="C4910" t="s">
        <v>6869</v>
      </c>
      <c r="D4910">
        <v>0</v>
      </c>
      <c r="E4910">
        <v>0</v>
      </c>
      <c r="F4910">
        <v>2</v>
      </c>
      <c r="G4910">
        <v>17</v>
      </c>
      <c r="H4910">
        <v>0</v>
      </c>
      <c r="I4910">
        <v>8</v>
      </c>
      <c r="J4910">
        <v>92</v>
      </c>
      <c r="K4910" t="s">
        <v>124</v>
      </c>
      <c r="L4910">
        <v>1</v>
      </c>
      <c r="M4910">
        <v>8</v>
      </c>
      <c r="N4910" t="s">
        <v>6870</v>
      </c>
      <c r="O4910" t="s">
        <v>860</v>
      </c>
      <c r="P4910" t="s">
        <v>94</v>
      </c>
      <c r="Q4910" t="s">
        <v>95</v>
      </c>
      <c r="R4910" t="s">
        <v>96</v>
      </c>
      <c r="S4910" t="s">
        <v>283</v>
      </c>
      <c r="T4910" t="s">
        <v>444</v>
      </c>
      <c r="U4910" t="s">
        <v>6871</v>
      </c>
      <c r="V4910" t="s">
        <v>6623</v>
      </c>
      <c r="X4910" t="str">
        <f>VLOOKUP(pbp!V2143, games!$B$2:$R$40, 3, FALSE)</f>
        <v>2019-12-08T18:00Z</v>
      </c>
      <c r="Y4910">
        <f>VLOOKUP(1*V4910,NFLGames!$H$11:$H$555,1,FALSE)</f>
        <v>401220265</v>
      </c>
      <c r="Z4910">
        <f>VLOOKUP($Y4910, NFLGames!$H$11:$K$555,2,FALSE)</f>
        <v>2020</v>
      </c>
      <c r="AA4910">
        <f>VLOOKUP($Y4910, NFLGames!$H$11:$K$555,3,FALSE)</f>
        <v>14</v>
      </c>
      <c r="AB4910" s="6">
        <f>IF(A4911=0, 0, AH4911-tbl_pbp[[#This Row],[Saints Win %]])</f>
        <v>5.0000000000000044E-3</v>
      </c>
      <c r="AE4910">
        <f>ABS(tbl_pbp[[#This Row],[play.homeScore]]-tbl_pbp[[#This Row],[play.awayScore]])</f>
        <v>17</v>
      </c>
      <c r="AF4910">
        <f>IF(tbl_pbp[[#This Row],[Play Saints Win % Increase]]&gt;=$AF$4,1,0)</f>
        <v>0</v>
      </c>
      <c r="AG4910" t="str">
        <f>VLOOKUP(tbl_pbp[[#This Row],[gameId]], games!$B$2:$T$40, 9, FALSE)</f>
        <v>new-orleans-saints</v>
      </c>
      <c r="AH4910" s="5">
        <f>IF(tbl_pbp[[#This Row],[AwayTeam]] &lt;&gt; "new-orleans-saints", tbl_pbp[[#This Row],[homeWinPercentage]], 1-tbl_pbp[[#This Row],[homeWinPercentage]])</f>
        <v>8.6999999999999966E-2</v>
      </c>
      <c r="AI4910" s="13">
        <f>tbl_pbp[[#This Row],[Kamara]]*tbl_pbp[[#This Row],[Impactful Play]]</f>
        <v>0</v>
      </c>
      <c r="AJ4910" s="13">
        <f>tbl_pbp[[#This Row],[Thomas]]*tbl_pbp[[#This Row],[Impactful Play]]</f>
        <v>0</v>
      </c>
      <c r="AK4910" s="13" t="str">
        <f>VLOOKUP(tbl_pbp[[#This Row],[Play Saints Win % Increase]], tbl_impact[],3,TRUE)</f>
        <v>Scented (0 to +5%)</v>
      </c>
    </row>
    <row r="4911" spans="1:37">
      <c r="A4911" s="1">
        <v>86</v>
      </c>
      <c r="B4911" s="5">
        <v>0.90800000000000003</v>
      </c>
      <c r="C4911" t="s">
        <v>6872</v>
      </c>
      <c r="D4911">
        <v>0</v>
      </c>
      <c r="E4911">
        <v>0</v>
      </c>
      <c r="F4911">
        <v>2</v>
      </c>
      <c r="G4911">
        <v>17</v>
      </c>
      <c r="H4911">
        <v>0</v>
      </c>
      <c r="I4911">
        <v>4</v>
      </c>
      <c r="J4911">
        <v>96</v>
      </c>
      <c r="K4911" t="s">
        <v>124</v>
      </c>
      <c r="L4911">
        <v>1</v>
      </c>
      <c r="M4911">
        <v>4</v>
      </c>
      <c r="N4911" t="s">
        <v>6873</v>
      </c>
      <c r="O4911" t="s">
        <v>3544</v>
      </c>
      <c r="P4911" t="s">
        <v>151</v>
      </c>
      <c r="Q4911" t="s">
        <v>152</v>
      </c>
      <c r="R4911" t="s">
        <v>153</v>
      </c>
      <c r="S4911" t="s">
        <v>283</v>
      </c>
      <c r="T4911" t="s">
        <v>573</v>
      </c>
      <c r="U4911" t="s">
        <v>574</v>
      </c>
      <c r="V4911" t="s">
        <v>6623</v>
      </c>
      <c r="X4911" t="str">
        <f>VLOOKUP(pbp!V2144, games!$B$2:$R$40, 3, FALSE)</f>
        <v>2019-12-08T18:00Z</v>
      </c>
      <c r="Y4911">
        <f>VLOOKUP(1*V4911,NFLGames!$H$11:$H$555,1,FALSE)</f>
        <v>401220265</v>
      </c>
      <c r="Z4911">
        <f>VLOOKUP($Y4911, NFLGames!$H$11:$K$555,2,FALSE)</f>
        <v>2020</v>
      </c>
      <c r="AA4911">
        <f>VLOOKUP($Y4911, NFLGames!$H$11:$K$555,3,FALSE)</f>
        <v>14</v>
      </c>
      <c r="AB4911" s="6">
        <f>IF(A4912=0, 0, AH4912-tbl_pbp[[#This Row],[Saints Win %]])</f>
        <v>-1.7000000000000015E-2</v>
      </c>
      <c r="AE4911">
        <f>ABS(tbl_pbp[[#This Row],[play.homeScore]]-tbl_pbp[[#This Row],[play.awayScore]])</f>
        <v>17</v>
      </c>
      <c r="AF4911">
        <f>IF(tbl_pbp[[#This Row],[Play Saints Win % Increase]]&gt;=$AF$4,1,0)</f>
        <v>0</v>
      </c>
      <c r="AG4911" t="str">
        <f>VLOOKUP(tbl_pbp[[#This Row],[gameId]], games!$B$2:$T$40, 9, FALSE)</f>
        <v>new-orleans-saints</v>
      </c>
      <c r="AH4911" s="5">
        <f>IF(tbl_pbp[[#This Row],[AwayTeam]] &lt;&gt; "new-orleans-saints", tbl_pbp[[#This Row],[homeWinPercentage]], 1-tbl_pbp[[#This Row],[homeWinPercentage]])</f>
        <v>9.1999999999999971E-2</v>
      </c>
      <c r="AI4911" s="13">
        <f>tbl_pbp[[#This Row],[Kamara]]*tbl_pbp[[#This Row],[Impactful Play]]</f>
        <v>0</v>
      </c>
      <c r="AJ4911" s="13">
        <f>tbl_pbp[[#This Row],[Thomas]]*tbl_pbp[[#This Row],[Impactful Play]]</f>
        <v>0</v>
      </c>
      <c r="AK4911" s="13" t="str">
        <f>VLOOKUP(tbl_pbp[[#This Row],[Play Saints Win % Increase]], tbl_impact[],3,TRUE)</f>
        <v>Bad (0 to -5%)</v>
      </c>
    </row>
    <row r="4912" spans="1:37">
      <c r="A4912" s="1">
        <v>87</v>
      </c>
      <c r="B4912" s="5">
        <v>0.92500000000000004</v>
      </c>
      <c r="C4912" t="s">
        <v>6874</v>
      </c>
      <c r="D4912">
        <v>0</v>
      </c>
      <c r="E4912">
        <v>0</v>
      </c>
      <c r="F4912">
        <v>2</v>
      </c>
      <c r="G4912">
        <v>17</v>
      </c>
      <c r="H4912">
        <v>0</v>
      </c>
      <c r="I4912">
        <v>0</v>
      </c>
      <c r="J4912">
        <v>39</v>
      </c>
      <c r="L4912">
        <v>0</v>
      </c>
      <c r="M4912">
        <v>0</v>
      </c>
      <c r="N4912" t="s">
        <v>245</v>
      </c>
      <c r="O4912" t="s">
        <v>143</v>
      </c>
      <c r="P4912" t="s">
        <v>246</v>
      </c>
      <c r="Q4912" t="s">
        <v>247</v>
      </c>
      <c r="R4912" t="s">
        <v>248</v>
      </c>
      <c r="V4912" t="s">
        <v>6623</v>
      </c>
      <c r="X4912" t="str">
        <f>VLOOKUP(pbp!V2145, games!$B$2:$R$40, 3, FALSE)</f>
        <v>2019-12-08T18:00Z</v>
      </c>
      <c r="Y4912">
        <f>VLOOKUP(1*V4912,NFLGames!$H$11:$H$555,1,FALSE)</f>
        <v>401220265</v>
      </c>
      <c r="Z4912">
        <f>VLOOKUP($Y4912, NFLGames!$H$11:$K$555,2,FALSE)</f>
        <v>2020</v>
      </c>
      <c r="AA4912">
        <f>VLOOKUP($Y4912, NFLGames!$H$11:$K$555,3,FALSE)</f>
        <v>14</v>
      </c>
      <c r="AB4912" s="6">
        <f>IF(A4913=0, 0, AH4913-tbl_pbp[[#This Row],[Saints Win %]])</f>
        <v>-2.0000000000000018E-3</v>
      </c>
      <c r="AE4912">
        <f>ABS(tbl_pbp[[#This Row],[play.homeScore]]-tbl_pbp[[#This Row],[play.awayScore]])</f>
        <v>17</v>
      </c>
      <c r="AF4912">
        <f>IF(tbl_pbp[[#This Row],[Play Saints Win % Increase]]&gt;=$AF$4,1,0)</f>
        <v>0</v>
      </c>
      <c r="AG4912" t="str">
        <f>VLOOKUP(tbl_pbp[[#This Row],[gameId]], games!$B$2:$T$40, 9, FALSE)</f>
        <v>new-orleans-saints</v>
      </c>
      <c r="AH4912" s="5">
        <f>IF(tbl_pbp[[#This Row],[AwayTeam]] &lt;&gt; "new-orleans-saints", tbl_pbp[[#This Row],[homeWinPercentage]], 1-tbl_pbp[[#This Row],[homeWinPercentage]])</f>
        <v>7.4999999999999956E-2</v>
      </c>
      <c r="AI4912" s="13">
        <f>tbl_pbp[[#This Row],[Kamara]]*tbl_pbp[[#This Row],[Impactful Play]]</f>
        <v>0</v>
      </c>
      <c r="AJ4912" s="13">
        <f>tbl_pbp[[#This Row],[Thomas]]*tbl_pbp[[#This Row],[Impactful Play]]</f>
        <v>0</v>
      </c>
      <c r="AK4912" s="13" t="str">
        <f>VLOOKUP(tbl_pbp[[#This Row],[Play Saints Win % Increase]], tbl_impact[],3,TRUE)</f>
        <v>Bad (0 to -5%)</v>
      </c>
    </row>
    <row r="4913" spans="1:37">
      <c r="A4913" s="1">
        <v>88</v>
      </c>
      <c r="B4913" s="5">
        <v>0.92700000000000005</v>
      </c>
      <c r="C4913" t="s">
        <v>6875</v>
      </c>
      <c r="D4913">
        <v>0</v>
      </c>
      <c r="E4913">
        <v>0</v>
      </c>
      <c r="F4913">
        <v>3</v>
      </c>
      <c r="G4913">
        <v>17</v>
      </c>
      <c r="H4913">
        <v>0</v>
      </c>
      <c r="I4913">
        <v>0</v>
      </c>
      <c r="J4913">
        <v>65</v>
      </c>
      <c r="K4913" t="s">
        <v>29</v>
      </c>
      <c r="L4913">
        <v>0</v>
      </c>
      <c r="M4913">
        <v>65</v>
      </c>
      <c r="N4913" t="s">
        <v>288</v>
      </c>
      <c r="O4913" t="s">
        <v>24</v>
      </c>
      <c r="P4913" t="s">
        <v>25</v>
      </c>
      <c r="Q4913" t="s">
        <v>26</v>
      </c>
      <c r="R4913" t="s">
        <v>27</v>
      </c>
      <c r="V4913" t="s">
        <v>6623</v>
      </c>
      <c r="X4913" t="str">
        <f>VLOOKUP(pbp!V2146, games!$B$2:$R$40, 3, FALSE)</f>
        <v>2019-12-08T18:00Z</v>
      </c>
      <c r="Y4913">
        <f>VLOOKUP(1*V4913,NFLGames!$H$11:$H$555,1,FALSE)</f>
        <v>401220265</v>
      </c>
      <c r="Z4913">
        <f>VLOOKUP($Y4913, NFLGames!$H$11:$K$555,2,FALSE)</f>
        <v>2020</v>
      </c>
      <c r="AA4913">
        <f>VLOOKUP($Y4913, NFLGames!$H$11:$K$555,3,FALSE)</f>
        <v>14</v>
      </c>
      <c r="AB4913" s="6">
        <f>IF(A4914=0, 0, AH4914-tbl_pbp[[#This Row],[Saints Win %]])</f>
        <v>1.3000000000000012E-2</v>
      </c>
      <c r="AE4913">
        <f>ABS(tbl_pbp[[#This Row],[play.homeScore]]-tbl_pbp[[#This Row],[play.awayScore]])</f>
        <v>17</v>
      </c>
      <c r="AF4913">
        <f>IF(tbl_pbp[[#This Row],[Play Saints Win % Increase]]&gt;=$AF$4,1,0)</f>
        <v>0</v>
      </c>
      <c r="AG4913" t="str">
        <f>VLOOKUP(tbl_pbp[[#This Row],[gameId]], games!$B$2:$T$40, 9, FALSE)</f>
        <v>new-orleans-saints</v>
      </c>
      <c r="AH4913" s="5">
        <f>IF(tbl_pbp[[#This Row],[AwayTeam]] &lt;&gt; "new-orleans-saints", tbl_pbp[[#This Row],[homeWinPercentage]], 1-tbl_pbp[[#This Row],[homeWinPercentage]])</f>
        <v>7.2999999999999954E-2</v>
      </c>
      <c r="AI4913" s="13">
        <f>tbl_pbp[[#This Row],[Kamara]]*tbl_pbp[[#This Row],[Impactful Play]]</f>
        <v>0</v>
      </c>
      <c r="AJ4913" s="13">
        <f>tbl_pbp[[#This Row],[Thomas]]*tbl_pbp[[#This Row],[Impactful Play]]</f>
        <v>0</v>
      </c>
      <c r="AK4913" s="13" t="str">
        <f>VLOOKUP(tbl_pbp[[#This Row],[Play Saints Win % Increase]], tbl_impact[],3,TRUE)</f>
        <v>Scented (0 to +5%)</v>
      </c>
    </row>
    <row r="4914" spans="1:37">
      <c r="A4914" s="1">
        <v>89</v>
      </c>
      <c r="B4914" s="5">
        <v>0.91400000000000003</v>
      </c>
      <c r="C4914" t="s">
        <v>6876</v>
      </c>
      <c r="D4914">
        <v>0</v>
      </c>
      <c r="E4914">
        <v>0</v>
      </c>
      <c r="F4914">
        <v>3</v>
      </c>
      <c r="G4914">
        <v>17</v>
      </c>
      <c r="H4914">
        <v>0</v>
      </c>
      <c r="I4914">
        <v>10</v>
      </c>
      <c r="J4914">
        <v>25</v>
      </c>
      <c r="K4914" t="s">
        <v>124</v>
      </c>
      <c r="L4914">
        <v>1</v>
      </c>
      <c r="M4914">
        <v>75</v>
      </c>
      <c r="N4914" t="s">
        <v>6877</v>
      </c>
      <c r="O4914" t="s">
        <v>3848</v>
      </c>
      <c r="P4914" t="s">
        <v>30</v>
      </c>
      <c r="Q4914" t="s">
        <v>31</v>
      </c>
      <c r="R4914" t="s">
        <v>32</v>
      </c>
      <c r="S4914" t="s">
        <v>33</v>
      </c>
      <c r="T4914" t="s">
        <v>6878</v>
      </c>
      <c r="U4914" t="s">
        <v>6879</v>
      </c>
      <c r="V4914" t="s">
        <v>6623</v>
      </c>
      <c r="X4914" t="str">
        <f>VLOOKUP(pbp!V2147, games!$B$2:$R$40, 3, FALSE)</f>
        <v>2019-12-08T18:00Z</v>
      </c>
      <c r="Y4914">
        <f>VLOOKUP(1*V4914,NFLGames!$H$11:$H$555,1,FALSE)</f>
        <v>401220265</v>
      </c>
      <c r="Z4914">
        <f>VLOOKUP($Y4914, NFLGames!$H$11:$K$555,2,FALSE)</f>
        <v>2020</v>
      </c>
      <c r="AA4914">
        <f>VLOOKUP($Y4914, NFLGames!$H$11:$K$555,3,FALSE)</f>
        <v>14</v>
      </c>
      <c r="AB4914" s="6">
        <f>IF(A4915=0, 0, AH4915-tbl_pbp[[#This Row],[Saints Win %]])</f>
        <v>9.000000000000008E-3</v>
      </c>
      <c r="AE4914">
        <f>ABS(tbl_pbp[[#This Row],[play.homeScore]]-tbl_pbp[[#This Row],[play.awayScore]])</f>
        <v>17</v>
      </c>
      <c r="AF4914">
        <f>IF(tbl_pbp[[#This Row],[Play Saints Win % Increase]]&gt;=$AF$4,1,0)</f>
        <v>0</v>
      </c>
      <c r="AG4914" t="str">
        <f>VLOOKUP(tbl_pbp[[#This Row],[gameId]], games!$B$2:$T$40, 9, FALSE)</f>
        <v>new-orleans-saints</v>
      </c>
      <c r="AH4914" s="5">
        <f>IF(tbl_pbp[[#This Row],[AwayTeam]] &lt;&gt; "new-orleans-saints", tbl_pbp[[#This Row],[homeWinPercentage]], 1-tbl_pbp[[#This Row],[homeWinPercentage]])</f>
        <v>8.5999999999999965E-2</v>
      </c>
      <c r="AI4914" s="13">
        <f>tbl_pbp[[#This Row],[Kamara]]*tbl_pbp[[#This Row],[Impactful Play]]</f>
        <v>0</v>
      </c>
      <c r="AJ4914" s="13">
        <f>tbl_pbp[[#This Row],[Thomas]]*tbl_pbp[[#This Row],[Impactful Play]]</f>
        <v>0</v>
      </c>
      <c r="AK4914" s="13" t="str">
        <f>VLOOKUP(tbl_pbp[[#This Row],[Play Saints Win % Increase]], tbl_impact[],3,TRUE)</f>
        <v>Scented (0 to +5%)</v>
      </c>
    </row>
    <row r="4915" spans="1:37">
      <c r="A4915" s="1">
        <v>90</v>
      </c>
      <c r="B4915" s="5">
        <v>0.90500000000000003</v>
      </c>
      <c r="C4915" t="s">
        <v>6880</v>
      </c>
      <c r="D4915">
        <v>0</v>
      </c>
      <c r="E4915">
        <v>0</v>
      </c>
      <c r="F4915">
        <v>3</v>
      </c>
      <c r="G4915">
        <v>17</v>
      </c>
      <c r="H4915">
        <v>0</v>
      </c>
      <c r="I4915">
        <v>4</v>
      </c>
      <c r="J4915">
        <v>31</v>
      </c>
      <c r="K4915" t="s">
        <v>124</v>
      </c>
      <c r="L4915">
        <v>2</v>
      </c>
      <c r="M4915">
        <v>69</v>
      </c>
      <c r="N4915" t="s">
        <v>6881</v>
      </c>
      <c r="O4915" t="s">
        <v>2753</v>
      </c>
      <c r="P4915" t="s">
        <v>45</v>
      </c>
      <c r="Q4915" t="s">
        <v>46</v>
      </c>
      <c r="R4915" t="s">
        <v>47</v>
      </c>
      <c r="S4915" t="s">
        <v>135</v>
      </c>
      <c r="T4915" t="s">
        <v>6882</v>
      </c>
      <c r="U4915" t="s">
        <v>6883</v>
      </c>
      <c r="V4915" t="s">
        <v>6623</v>
      </c>
      <c r="X4915" t="str">
        <f>VLOOKUP(pbp!V2148, games!$B$2:$R$40, 3, FALSE)</f>
        <v>2019-12-08T18:00Z</v>
      </c>
      <c r="Y4915">
        <f>VLOOKUP(1*V4915,NFLGames!$H$11:$H$555,1,FALSE)</f>
        <v>401220265</v>
      </c>
      <c r="Z4915">
        <f>VLOOKUP($Y4915, NFLGames!$H$11:$K$555,2,FALSE)</f>
        <v>2020</v>
      </c>
      <c r="AA4915">
        <f>VLOOKUP($Y4915, NFLGames!$H$11:$K$555,3,FALSE)</f>
        <v>14</v>
      </c>
      <c r="AB4915" s="6">
        <f>IF(A4916=0, 0, AH4916-tbl_pbp[[#This Row],[Saints Win %]])</f>
        <v>6.0000000000000053E-3</v>
      </c>
      <c r="AE4915">
        <f>ABS(tbl_pbp[[#This Row],[play.homeScore]]-tbl_pbp[[#This Row],[play.awayScore]])</f>
        <v>17</v>
      </c>
      <c r="AF4915">
        <f>IF(tbl_pbp[[#This Row],[Play Saints Win % Increase]]&gt;=$AF$4,1,0)</f>
        <v>0</v>
      </c>
      <c r="AG4915" t="str">
        <f>VLOOKUP(tbl_pbp[[#This Row],[gameId]], games!$B$2:$T$40, 9, FALSE)</f>
        <v>new-orleans-saints</v>
      </c>
      <c r="AH4915" s="5">
        <f>IF(tbl_pbp[[#This Row],[AwayTeam]] &lt;&gt; "new-orleans-saints", tbl_pbp[[#This Row],[homeWinPercentage]], 1-tbl_pbp[[#This Row],[homeWinPercentage]])</f>
        <v>9.4999999999999973E-2</v>
      </c>
      <c r="AI4915" s="13">
        <f>tbl_pbp[[#This Row],[Kamara]]*tbl_pbp[[#This Row],[Impactful Play]]</f>
        <v>0</v>
      </c>
      <c r="AJ4915" s="13">
        <f>tbl_pbp[[#This Row],[Thomas]]*tbl_pbp[[#This Row],[Impactful Play]]</f>
        <v>0</v>
      </c>
      <c r="AK4915" s="13" t="str">
        <f>VLOOKUP(tbl_pbp[[#This Row],[Play Saints Win % Increase]], tbl_impact[],3,TRUE)</f>
        <v>Scented (0 to +5%)</v>
      </c>
    </row>
    <row r="4916" spans="1:37">
      <c r="A4916" s="1">
        <v>91</v>
      </c>
      <c r="B4916" s="5">
        <v>0.89900000000000002</v>
      </c>
      <c r="C4916" t="s">
        <v>6884</v>
      </c>
      <c r="D4916">
        <v>0</v>
      </c>
      <c r="E4916">
        <v>0</v>
      </c>
      <c r="F4916">
        <v>3</v>
      </c>
      <c r="G4916">
        <v>17</v>
      </c>
      <c r="H4916">
        <v>0</v>
      </c>
      <c r="I4916">
        <v>5</v>
      </c>
      <c r="J4916">
        <v>30</v>
      </c>
      <c r="K4916" t="s">
        <v>124</v>
      </c>
      <c r="L4916">
        <v>3</v>
      </c>
      <c r="M4916">
        <v>70</v>
      </c>
      <c r="N4916" t="s">
        <v>6885</v>
      </c>
      <c r="O4916" t="s">
        <v>253</v>
      </c>
      <c r="P4916" t="s">
        <v>94</v>
      </c>
      <c r="Q4916" t="s">
        <v>95</v>
      </c>
      <c r="R4916" t="s">
        <v>96</v>
      </c>
      <c r="S4916" t="s">
        <v>42</v>
      </c>
      <c r="T4916" t="s">
        <v>6646</v>
      </c>
      <c r="U4916" t="s">
        <v>6886</v>
      </c>
      <c r="V4916" t="s">
        <v>6623</v>
      </c>
      <c r="X4916" t="str">
        <f>VLOOKUP(pbp!V2149, games!$B$2:$R$40, 3, FALSE)</f>
        <v>2019-12-08T18:00Z</v>
      </c>
      <c r="Y4916">
        <f>VLOOKUP(1*V4916,NFLGames!$H$11:$H$555,1,FALSE)</f>
        <v>401220265</v>
      </c>
      <c r="Z4916">
        <f>VLOOKUP($Y4916, NFLGames!$H$11:$K$555,2,FALSE)</f>
        <v>2020</v>
      </c>
      <c r="AA4916">
        <f>VLOOKUP($Y4916, NFLGames!$H$11:$K$555,3,FALSE)</f>
        <v>14</v>
      </c>
      <c r="AB4916" s="6">
        <f>IF(A4917=0, 0, AH4917-tbl_pbp[[#This Row],[Saints Win %]])</f>
        <v>9.000000000000008E-3</v>
      </c>
      <c r="AE4916">
        <f>ABS(tbl_pbp[[#This Row],[play.homeScore]]-tbl_pbp[[#This Row],[play.awayScore]])</f>
        <v>17</v>
      </c>
      <c r="AF4916">
        <f>IF(tbl_pbp[[#This Row],[Play Saints Win % Increase]]&gt;=$AF$4,1,0)</f>
        <v>0</v>
      </c>
      <c r="AG4916" t="str">
        <f>VLOOKUP(tbl_pbp[[#This Row],[gameId]], games!$B$2:$T$40, 9, FALSE)</f>
        <v>new-orleans-saints</v>
      </c>
      <c r="AH4916" s="5">
        <f>IF(tbl_pbp[[#This Row],[AwayTeam]] &lt;&gt; "new-orleans-saints", tbl_pbp[[#This Row],[homeWinPercentage]], 1-tbl_pbp[[#This Row],[homeWinPercentage]])</f>
        <v>0.10099999999999998</v>
      </c>
      <c r="AI4916" s="13">
        <f>tbl_pbp[[#This Row],[Kamara]]*tbl_pbp[[#This Row],[Impactful Play]]</f>
        <v>0</v>
      </c>
      <c r="AJ4916" s="13">
        <f>tbl_pbp[[#This Row],[Thomas]]*tbl_pbp[[#This Row],[Impactful Play]]</f>
        <v>0</v>
      </c>
      <c r="AK4916" s="13" t="str">
        <f>VLOOKUP(tbl_pbp[[#This Row],[Play Saints Win % Increase]], tbl_impact[],3,TRUE)</f>
        <v>Scented (0 to +5%)</v>
      </c>
    </row>
    <row r="4917" spans="1:37">
      <c r="A4917" s="1">
        <v>92</v>
      </c>
      <c r="B4917" s="5">
        <v>0.89</v>
      </c>
      <c r="C4917" t="s">
        <v>6887</v>
      </c>
      <c r="D4917">
        <v>0</v>
      </c>
      <c r="E4917">
        <v>0</v>
      </c>
      <c r="F4917">
        <v>3</v>
      </c>
      <c r="G4917">
        <v>17</v>
      </c>
      <c r="H4917">
        <v>0</v>
      </c>
      <c r="I4917">
        <v>10</v>
      </c>
      <c r="J4917">
        <v>25</v>
      </c>
      <c r="K4917" t="s">
        <v>124</v>
      </c>
      <c r="L4917">
        <v>3</v>
      </c>
      <c r="M4917">
        <v>75</v>
      </c>
      <c r="N4917" t="s">
        <v>6888</v>
      </c>
      <c r="O4917" t="s">
        <v>3038</v>
      </c>
      <c r="P4917" t="s">
        <v>22</v>
      </c>
      <c r="Q4917" t="s">
        <v>37</v>
      </c>
      <c r="S4917" t="s">
        <v>123</v>
      </c>
      <c r="T4917" t="s">
        <v>6878</v>
      </c>
      <c r="U4917" t="s">
        <v>6889</v>
      </c>
      <c r="V4917" t="s">
        <v>6623</v>
      </c>
      <c r="X4917" t="str">
        <f>VLOOKUP(pbp!V2150, games!$B$2:$R$40, 3, FALSE)</f>
        <v>2019-12-08T18:00Z</v>
      </c>
      <c r="Y4917">
        <f>VLOOKUP(1*V4917,NFLGames!$H$11:$H$555,1,FALSE)</f>
        <v>401220265</v>
      </c>
      <c r="Z4917">
        <f>VLOOKUP($Y4917, NFLGames!$H$11:$K$555,2,FALSE)</f>
        <v>2020</v>
      </c>
      <c r="AA4917">
        <f>VLOOKUP($Y4917, NFLGames!$H$11:$K$555,3,FALSE)</f>
        <v>14</v>
      </c>
      <c r="AB4917" s="6">
        <f>IF(A4918=0, 0, AH4918-tbl_pbp[[#This Row],[Saints Win %]])</f>
        <v>-1.0000000000000009E-3</v>
      </c>
      <c r="AE4917">
        <f>ABS(tbl_pbp[[#This Row],[play.homeScore]]-tbl_pbp[[#This Row],[play.awayScore]])</f>
        <v>17</v>
      </c>
      <c r="AF4917">
        <f>IF(tbl_pbp[[#This Row],[Play Saints Win % Increase]]&gt;=$AF$4,1,0)</f>
        <v>0</v>
      </c>
      <c r="AG4917" t="str">
        <f>VLOOKUP(tbl_pbp[[#This Row],[gameId]], games!$B$2:$T$40, 9, FALSE)</f>
        <v>new-orleans-saints</v>
      </c>
      <c r="AH4917" s="5">
        <f>IF(tbl_pbp[[#This Row],[AwayTeam]] &lt;&gt; "new-orleans-saints", tbl_pbp[[#This Row],[homeWinPercentage]], 1-tbl_pbp[[#This Row],[homeWinPercentage]])</f>
        <v>0.10999999999999999</v>
      </c>
      <c r="AI4917" s="13">
        <f>tbl_pbp[[#This Row],[Kamara]]*tbl_pbp[[#This Row],[Impactful Play]]</f>
        <v>0</v>
      </c>
      <c r="AJ4917" s="13">
        <f>tbl_pbp[[#This Row],[Thomas]]*tbl_pbp[[#This Row],[Impactful Play]]</f>
        <v>0</v>
      </c>
      <c r="AK4917" s="13" t="str">
        <f>VLOOKUP(tbl_pbp[[#This Row],[Play Saints Win % Increase]], tbl_impact[],3,TRUE)</f>
        <v>Bad (0 to -5%)</v>
      </c>
    </row>
    <row r="4918" spans="1:37">
      <c r="A4918" s="1">
        <v>93</v>
      </c>
      <c r="B4918" s="5">
        <v>0.89100000000000001</v>
      </c>
      <c r="C4918" t="s">
        <v>6890</v>
      </c>
      <c r="D4918">
        <v>0</v>
      </c>
      <c r="E4918">
        <v>0</v>
      </c>
      <c r="F4918">
        <v>3</v>
      </c>
      <c r="G4918">
        <v>17</v>
      </c>
      <c r="H4918">
        <v>0</v>
      </c>
      <c r="I4918">
        <v>10</v>
      </c>
      <c r="J4918">
        <v>25</v>
      </c>
      <c r="K4918" t="s">
        <v>124</v>
      </c>
      <c r="L4918">
        <v>4</v>
      </c>
      <c r="M4918">
        <v>75</v>
      </c>
      <c r="N4918" t="s">
        <v>6891</v>
      </c>
      <c r="O4918" t="s">
        <v>6892</v>
      </c>
      <c r="P4918" t="s">
        <v>66</v>
      </c>
      <c r="Q4918" t="s">
        <v>67</v>
      </c>
      <c r="R4918" t="s">
        <v>68</v>
      </c>
      <c r="S4918" t="s">
        <v>1081</v>
      </c>
      <c r="T4918" t="s">
        <v>6878</v>
      </c>
      <c r="U4918" t="s">
        <v>6893</v>
      </c>
      <c r="V4918" t="s">
        <v>6623</v>
      </c>
      <c r="X4918" t="str">
        <f>VLOOKUP(pbp!V2151, games!$B$2:$R$40, 3, FALSE)</f>
        <v>2019-12-08T18:00Z</v>
      </c>
      <c r="Y4918">
        <f>VLOOKUP(1*V4918,NFLGames!$H$11:$H$555,1,FALSE)</f>
        <v>401220265</v>
      </c>
      <c r="Z4918">
        <f>VLOOKUP($Y4918, NFLGames!$H$11:$K$555,2,FALSE)</f>
        <v>2020</v>
      </c>
      <c r="AA4918">
        <f>VLOOKUP($Y4918, NFLGames!$H$11:$K$555,3,FALSE)</f>
        <v>14</v>
      </c>
      <c r="AB4918" s="6">
        <f>IF(A4919=0, 0, AH4919-tbl_pbp[[#This Row],[Saints Win %]])</f>
        <v>4.0000000000000036E-3</v>
      </c>
      <c r="AE4918">
        <f>ABS(tbl_pbp[[#This Row],[play.homeScore]]-tbl_pbp[[#This Row],[play.awayScore]])</f>
        <v>17</v>
      </c>
      <c r="AF4918">
        <f>IF(tbl_pbp[[#This Row],[Play Saints Win % Increase]]&gt;=$AF$4,1,0)</f>
        <v>0</v>
      </c>
      <c r="AG4918" t="str">
        <f>VLOOKUP(tbl_pbp[[#This Row],[gameId]], games!$B$2:$T$40, 9, FALSE)</f>
        <v>new-orleans-saints</v>
      </c>
      <c r="AH4918" s="5">
        <f>IF(tbl_pbp[[#This Row],[AwayTeam]] &lt;&gt; "new-orleans-saints", tbl_pbp[[#This Row],[homeWinPercentage]], 1-tbl_pbp[[#This Row],[homeWinPercentage]])</f>
        <v>0.10899999999999999</v>
      </c>
      <c r="AI4918" s="13">
        <f>tbl_pbp[[#This Row],[Kamara]]*tbl_pbp[[#This Row],[Impactful Play]]</f>
        <v>0</v>
      </c>
      <c r="AJ4918" s="13">
        <f>tbl_pbp[[#This Row],[Thomas]]*tbl_pbp[[#This Row],[Impactful Play]]</f>
        <v>0</v>
      </c>
      <c r="AK4918" s="13" t="str">
        <f>VLOOKUP(tbl_pbp[[#This Row],[Play Saints Win % Increase]], tbl_impact[],3,TRUE)</f>
        <v>Scented (0 to +5%)</v>
      </c>
    </row>
    <row r="4919" spans="1:37">
      <c r="A4919" s="1">
        <v>94</v>
      </c>
      <c r="B4919" s="5">
        <v>0.88700000000000001</v>
      </c>
      <c r="C4919" t="s">
        <v>6894</v>
      </c>
      <c r="D4919">
        <v>0</v>
      </c>
      <c r="E4919">
        <v>0</v>
      </c>
      <c r="F4919">
        <v>3</v>
      </c>
      <c r="G4919">
        <v>17</v>
      </c>
      <c r="H4919">
        <v>0</v>
      </c>
      <c r="I4919">
        <v>10</v>
      </c>
      <c r="J4919">
        <v>65</v>
      </c>
      <c r="K4919" t="s">
        <v>29</v>
      </c>
      <c r="L4919">
        <v>1</v>
      </c>
      <c r="M4919">
        <v>65</v>
      </c>
      <c r="N4919" t="s">
        <v>6895</v>
      </c>
      <c r="O4919" t="s">
        <v>4831</v>
      </c>
      <c r="P4919" t="s">
        <v>30</v>
      </c>
      <c r="Q4919" t="s">
        <v>31</v>
      </c>
      <c r="R4919" t="s">
        <v>32</v>
      </c>
      <c r="S4919" t="s">
        <v>33</v>
      </c>
      <c r="T4919" t="s">
        <v>202</v>
      </c>
      <c r="U4919" t="s">
        <v>255</v>
      </c>
      <c r="V4919" t="s">
        <v>6623</v>
      </c>
      <c r="X4919" t="str">
        <f>VLOOKUP(pbp!V2152, games!$B$2:$R$40, 3, FALSE)</f>
        <v>2019-12-08T18:00Z</v>
      </c>
      <c r="Y4919">
        <f>VLOOKUP(1*V4919,NFLGames!$H$11:$H$555,1,FALSE)</f>
        <v>401220265</v>
      </c>
      <c r="Z4919">
        <f>VLOOKUP($Y4919, NFLGames!$H$11:$K$555,2,FALSE)</f>
        <v>2020</v>
      </c>
      <c r="AA4919">
        <f>VLOOKUP($Y4919, NFLGames!$H$11:$K$555,3,FALSE)</f>
        <v>14</v>
      </c>
      <c r="AB4919" s="6">
        <f>IF(A4920=0, 0, AH4920-tbl_pbp[[#This Row],[Saints Win %]])</f>
        <v>-1.0000000000000009E-3</v>
      </c>
      <c r="AE4919">
        <f>ABS(tbl_pbp[[#This Row],[play.homeScore]]-tbl_pbp[[#This Row],[play.awayScore]])</f>
        <v>17</v>
      </c>
      <c r="AF4919">
        <f>IF(tbl_pbp[[#This Row],[Play Saints Win % Increase]]&gt;=$AF$4,1,0)</f>
        <v>0</v>
      </c>
      <c r="AG4919" t="str">
        <f>VLOOKUP(tbl_pbp[[#This Row],[gameId]], games!$B$2:$T$40, 9, FALSE)</f>
        <v>new-orleans-saints</v>
      </c>
      <c r="AH4919" s="5">
        <f>IF(tbl_pbp[[#This Row],[AwayTeam]] &lt;&gt; "new-orleans-saints", tbl_pbp[[#This Row],[homeWinPercentage]], 1-tbl_pbp[[#This Row],[homeWinPercentage]])</f>
        <v>0.11299999999999999</v>
      </c>
      <c r="AI4919" s="13">
        <f>tbl_pbp[[#This Row],[Kamara]]*tbl_pbp[[#This Row],[Impactful Play]]</f>
        <v>0</v>
      </c>
      <c r="AJ4919" s="13">
        <f>tbl_pbp[[#This Row],[Thomas]]*tbl_pbp[[#This Row],[Impactful Play]]</f>
        <v>0</v>
      </c>
      <c r="AK4919" s="13" t="str">
        <f>VLOOKUP(tbl_pbp[[#This Row],[Play Saints Win % Increase]], tbl_impact[],3,TRUE)</f>
        <v>Bad (0 to -5%)</v>
      </c>
    </row>
    <row r="4920" spans="1:37">
      <c r="A4920" s="1">
        <v>95</v>
      </c>
      <c r="B4920" s="5">
        <v>0.88800000000000001</v>
      </c>
      <c r="C4920" t="s">
        <v>6896</v>
      </c>
      <c r="D4920">
        <v>0</v>
      </c>
      <c r="E4920">
        <v>0</v>
      </c>
      <c r="F4920">
        <v>3</v>
      </c>
      <c r="G4920">
        <v>17</v>
      </c>
      <c r="H4920">
        <v>0</v>
      </c>
      <c r="I4920">
        <v>10</v>
      </c>
      <c r="J4920">
        <v>52</v>
      </c>
      <c r="K4920" t="s">
        <v>29</v>
      </c>
      <c r="L4920">
        <v>1</v>
      </c>
      <c r="M4920">
        <v>52</v>
      </c>
      <c r="N4920" t="s">
        <v>6897</v>
      </c>
      <c r="O4920" t="s">
        <v>607</v>
      </c>
      <c r="P4920" t="s">
        <v>45</v>
      </c>
      <c r="Q4920" t="s">
        <v>46</v>
      </c>
      <c r="R4920" t="s">
        <v>47</v>
      </c>
      <c r="S4920" t="s">
        <v>33</v>
      </c>
      <c r="T4920" t="s">
        <v>136</v>
      </c>
      <c r="U4920" t="s">
        <v>514</v>
      </c>
      <c r="V4920" t="s">
        <v>6623</v>
      </c>
      <c r="X4920" t="str">
        <f>VLOOKUP(pbp!V2153, games!$B$2:$R$40, 3, FALSE)</f>
        <v>2019-12-08T18:00Z</v>
      </c>
      <c r="Y4920">
        <f>VLOOKUP(1*V4920,NFLGames!$H$11:$H$555,1,FALSE)</f>
        <v>401220265</v>
      </c>
      <c r="Z4920">
        <f>VLOOKUP($Y4920, NFLGames!$H$11:$K$555,2,FALSE)</f>
        <v>2020</v>
      </c>
      <c r="AA4920">
        <f>VLOOKUP($Y4920, NFLGames!$H$11:$K$555,3,FALSE)</f>
        <v>14</v>
      </c>
      <c r="AB4920" s="6">
        <f>IF(A4921=0, 0, AH4921-tbl_pbp[[#This Row],[Saints Win %]])</f>
        <v>2.1000000000000019E-2</v>
      </c>
      <c r="AC4920">
        <v>1</v>
      </c>
      <c r="AE4920">
        <f>ABS(tbl_pbp[[#This Row],[play.homeScore]]-tbl_pbp[[#This Row],[play.awayScore]])</f>
        <v>17</v>
      </c>
      <c r="AF4920">
        <f>IF(tbl_pbp[[#This Row],[Play Saints Win % Increase]]&gt;=$AF$4,1,0)</f>
        <v>0</v>
      </c>
      <c r="AG4920" t="str">
        <f>VLOOKUP(tbl_pbp[[#This Row],[gameId]], games!$B$2:$T$40, 9, FALSE)</f>
        <v>new-orleans-saints</v>
      </c>
      <c r="AH4920" s="5">
        <f>IF(tbl_pbp[[#This Row],[AwayTeam]] &lt;&gt; "new-orleans-saints", tbl_pbp[[#This Row],[homeWinPercentage]], 1-tbl_pbp[[#This Row],[homeWinPercentage]])</f>
        <v>0.11199999999999999</v>
      </c>
      <c r="AI4920" s="13">
        <f>tbl_pbp[[#This Row],[Kamara]]*tbl_pbp[[#This Row],[Impactful Play]]</f>
        <v>0</v>
      </c>
      <c r="AJ4920" s="13">
        <f>tbl_pbp[[#This Row],[Thomas]]*tbl_pbp[[#This Row],[Impactful Play]]</f>
        <v>0</v>
      </c>
      <c r="AK4920" s="13" t="str">
        <f>VLOOKUP(tbl_pbp[[#This Row],[Play Saints Win % Increase]], tbl_impact[],3,TRUE)</f>
        <v>Scented (0 to +5%)</v>
      </c>
    </row>
    <row r="4921" spans="1:37">
      <c r="A4921" s="1">
        <v>96</v>
      </c>
      <c r="B4921" s="5">
        <v>0.86699999999999999</v>
      </c>
      <c r="C4921" t="s">
        <v>6898</v>
      </c>
      <c r="D4921">
        <v>0</v>
      </c>
      <c r="E4921">
        <v>0</v>
      </c>
      <c r="F4921">
        <v>3</v>
      </c>
      <c r="G4921">
        <v>17</v>
      </c>
      <c r="H4921">
        <v>0</v>
      </c>
      <c r="I4921">
        <v>8</v>
      </c>
      <c r="J4921">
        <v>50</v>
      </c>
      <c r="K4921" t="s">
        <v>29</v>
      </c>
      <c r="L4921">
        <v>2</v>
      </c>
      <c r="M4921">
        <v>50</v>
      </c>
      <c r="N4921" t="s">
        <v>6899</v>
      </c>
      <c r="O4921" t="s">
        <v>2773</v>
      </c>
      <c r="P4921" t="s">
        <v>30</v>
      </c>
      <c r="Q4921" t="s">
        <v>31</v>
      </c>
      <c r="R4921" t="s">
        <v>32</v>
      </c>
      <c r="S4921" t="s">
        <v>73</v>
      </c>
      <c r="T4921" t="s">
        <v>226</v>
      </c>
      <c r="U4921" t="s">
        <v>6900</v>
      </c>
      <c r="V4921" t="s">
        <v>6623</v>
      </c>
      <c r="X4921" t="str">
        <f>VLOOKUP(pbp!V2154, games!$B$2:$R$40, 3, FALSE)</f>
        <v>2019-12-08T18:00Z</v>
      </c>
      <c r="Y4921">
        <f>VLOOKUP(1*V4921,NFLGames!$H$11:$H$555,1,FALSE)</f>
        <v>401220265</v>
      </c>
      <c r="Z4921">
        <f>VLOOKUP($Y4921, NFLGames!$H$11:$K$555,2,FALSE)</f>
        <v>2020</v>
      </c>
      <c r="AA4921">
        <f>VLOOKUP($Y4921, NFLGames!$H$11:$K$555,3,FALSE)</f>
        <v>14</v>
      </c>
      <c r="AB4921" s="6">
        <f>IF(A4922=0, 0, AH4922-tbl_pbp[[#This Row],[Saints Win %]])</f>
        <v>2.4000000000000021E-2</v>
      </c>
      <c r="AE4921">
        <f>ABS(tbl_pbp[[#This Row],[play.homeScore]]-tbl_pbp[[#This Row],[play.awayScore]])</f>
        <v>17</v>
      </c>
      <c r="AF4921">
        <f>IF(tbl_pbp[[#This Row],[Play Saints Win % Increase]]&gt;=$AF$4,1,0)</f>
        <v>0</v>
      </c>
      <c r="AG4921" t="str">
        <f>VLOOKUP(tbl_pbp[[#This Row],[gameId]], games!$B$2:$T$40, 9, FALSE)</f>
        <v>new-orleans-saints</v>
      </c>
      <c r="AH4921" s="5">
        <f>IF(tbl_pbp[[#This Row],[AwayTeam]] &lt;&gt; "new-orleans-saints", tbl_pbp[[#This Row],[homeWinPercentage]], 1-tbl_pbp[[#This Row],[homeWinPercentage]])</f>
        <v>0.13300000000000001</v>
      </c>
      <c r="AI4921" s="13">
        <f>tbl_pbp[[#This Row],[Kamara]]*tbl_pbp[[#This Row],[Impactful Play]]</f>
        <v>0</v>
      </c>
      <c r="AJ4921" s="13">
        <f>tbl_pbp[[#This Row],[Thomas]]*tbl_pbp[[#This Row],[Impactful Play]]</f>
        <v>0</v>
      </c>
      <c r="AK4921" s="13" t="str">
        <f>VLOOKUP(tbl_pbp[[#This Row],[Play Saints Win % Increase]], tbl_impact[],3,TRUE)</f>
        <v>Scented (0 to +5%)</v>
      </c>
    </row>
    <row r="4922" spans="1:37">
      <c r="A4922" s="1">
        <v>97</v>
      </c>
      <c r="B4922" s="5">
        <v>0.84299999999999997</v>
      </c>
      <c r="C4922" t="s">
        <v>6901</v>
      </c>
      <c r="D4922">
        <v>0</v>
      </c>
      <c r="E4922">
        <v>0</v>
      </c>
      <c r="F4922">
        <v>3</v>
      </c>
      <c r="G4922">
        <v>17</v>
      </c>
      <c r="H4922">
        <v>0</v>
      </c>
      <c r="I4922">
        <v>10</v>
      </c>
      <c r="J4922">
        <v>39</v>
      </c>
      <c r="K4922" t="s">
        <v>29</v>
      </c>
      <c r="L4922">
        <v>1</v>
      </c>
      <c r="M4922">
        <v>39</v>
      </c>
      <c r="N4922" t="s">
        <v>6902</v>
      </c>
      <c r="O4922" t="s">
        <v>1361</v>
      </c>
      <c r="P4922" t="s">
        <v>45</v>
      </c>
      <c r="Q4922" t="s">
        <v>46</v>
      </c>
      <c r="R4922" t="s">
        <v>47</v>
      </c>
      <c r="S4922" t="s">
        <v>33</v>
      </c>
      <c r="T4922" t="s">
        <v>6757</v>
      </c>
      <c r="U4922" t="s">
        <v>6758</v>
      </c>
      <c r="V4922" t="s">
        <v>6623</v>
      </c>
      <c r="X4922" t="str">
        <f>VLOOKUP(pbp!V2155, games!$B$2:$R$40, 3, FALSE)</f>
        <v>2019-12-08T18:00Z</v>
      </c>
      <c r="Y4922">
        <f>VLOOKUP(1*V4922,NFLGames!$H$11:$H$555,1,FALSE)</f>
        <v>401220265</v>
      </c>
      <c r="Z4922">
        <f>VLOOKUP($Y4922, NFLGames!$H$11:$K$555,2,FALSE)</f>
        <v>2020</v>
      </c>
      <c r="AA4922">
        <f>VLOOKUP($Y4922, NFLGames!$H$11:$K$555,3,FALSE)</f>
        <v>14</v>
      </c>
      <c r="AB4922" s="6">
        <f>IF(A4923=0, 0, AH4923-tbl_pbp[[#This Row],[Saints Win %]])</f>
        <v>-3.2000000000000028E-2</v>
      </c>
      <c r="AE4922">
        <f>ABS(tbl_pbp[[#This Row],[play.homeScore]]-tbl_pbp[[#This Row],[play.awayScore]])</f>
        <v>17</v>
      </c>
      <c r="AF4922">
        <f>IF(tbl_pbp[[#This Row],[Play Saints Win % Increase]]&gt;=$AF$4,1,0)</f>
        <v>0</v>
      </c>
      <c r="AG4922" t="str">
        <f>VLOOKUP(tbl_pbp[[#This Row],[gameId]], games!$B$2:$T$40, 9, FALSE)</f>
        <v>new-orleans-saints</v>
      </c>
      <c r="AH4922" s="5">
        <f>IF(tbl_pbp[[#This Row],[AwayTeam]] &lt;&gt; "new-orleans-saints", tbl_pbp[[#This Row],[homeWinPercentage]], 1-tbl_pbp[[#This Row],[homeWinPercentage]])</f>
        <v>0.15700000000000003</v>
      </c>
      <c r="AI4922" s="13">
        <f>tbl_pbp[[#This Row],[Kamara]]*tbl_pbp[[#This Row],[Impactful Play]]</f>
        <v>0</v>
      </c>
      <c r="AJ4922" s="13">
        <f>tbl_pbp[[#This Row],[Thomas]]*tbl_pbp[[#This Row],[Impactful Play]]</f>
        <v>0</v>
      </c>
      <c r="AK4922" s="13" t="str">
        <f>VLOOKUP(tbl_pbp[[#This Row],[Play Saints Win % Increase]], tbl_impact[],3,TRUE)</f>
        <v>Bad (0 to -5%)</v>
      </c>
    </row>
    <row r="4923" spans="1:37">
      <c r="A4923" s="1">
        <v>98</v>
      </c>
      <c r="B4923" s="5">
        <v>0.875</v>
      </c>
      <c r="C4923" t="s">
        <v>6903</v>
      </c>
      <c r="D4923">
        <v>0</v>
      </c>
      <c r="E4923">
        <v>0</v>
      </c>
      <c r="F4923">
        <v>3</v>
      </c>
      <c r="G4923">
        <v>17</v>
      </c>
      <c r="H4923">
        <v>0</v>
      </c>
      <c r="I4923">
        <v>1</v>
      </c>
      <c r="J4923">
        <v>30</v>
      </c>
      <c r="K4923" t="s">
        <v>29</v>
      </c>
      <c r="L4923">
        <v>2</v>
      </c>
      <c r="M4923">
        <v>30</v>
      </c>
      <c r="N4923" t="s">
        <v>6904</v>
      </c>
      <c r="O4923" t="s">
        <v>1229</v>
      </c>
      <c r="P4923" t="s">
        <v>94</v>
      </c>
      <c r="Q4923" t="s">
        <v>95</v>
      </c>
      <c r="R4923" t="s">
        <v>96</v>
      </c>
      <c r="S4923" t="s">
        <v>83</v>
      </c>
      <c r="T4923" t="s">
        <v>6646</v>
      </c>
      <c r="U4923" t="s">
        <v>6905</v>
      </c>
      <c r="V4923" t="s">
        <v>6623</v>
      </c>
      <c r="X4923" t="str">
        <f>VLOOKUP(pbp!V2156, games!$B$2:$R$40, 3, FALSE)</f>
        <v>2019-12-08T18:00Z</v>
      </c>
      <c r="Y4923">
        <f>VLOOKUP(1*V4923,NFLGames!$H$11:$H$555,1,FALSE)</f>
        <v>401220265</v>
      </c>
      <c r="Z4923">
        <f>VLOOKUP($Y4923, NFLGames!$H$11:$K$555,2,FALSE)</f>
        <v>2020</v>
      </c>
      <c r="AA4923">
        <f>VLOOKUP($Y4923, NFLGames!$H$11:$K$555,3,FALSE)</f>
        <v>14</v>
      </c>
      <c r="AB4923" s="6">
        <f>IF(A4924=0, 0, AH4924-tbl_pbp[[#This Row],[Saints Win %]])</f>
        <v>-1.2000000000000011E-2</v>
      </c>
      <c r="AE4923">
        <f>ABS(tbl_pbp[[#This Row],[play.homeScore]]-tbl_pbp[[#This Row],[play.awayScore]])</f>
        <v>17</v>
      </c>
      <c r="AF4923">
        <f>IF(tbl_pbp[[#This Row],[Play Saints Win % Increase]]&gt;=$AF$4,1,0)</f>
        <v>0</v>
      </c>
      <c r="AG4923" t="str">
        <f>VLOOKUP(tbl_pbp[[#This Row],[gameId]], games!$B$2:$T$40, 9, FALSE)</f>
        <v>new-orleans-saints</v>
      </c>
      <c r="AH4923" s="5">
        <f>IF(tbl_pbp[[#This Row],[AwayTeam]] &lt;&gt; "new-orleans-saints", tbl_pbp[[#This Row],[homeWinPercentage]], 1-tbl_pbp[[#This Row],[homeWinPercentage]])</f>
        <v>0.125</v>
      </c>
      <c r="AI4923" s="13">
        <f>tbl_pbp[[#This Row],[Kamara]]*tbl_pbp[[#This Row],[Impactful Play]]</f>
        <v>0</v>
      </c>
      <c r="AJ4923" s="13">
        <f>tbl_pbp[[#This Row],[Thomas]]*tbl_pbp[[#This Row],[Impactful Play]]</f>
        <v>0</v>
      </c>
      <c r="AK4923" s="13" t="str">
        <f>VLOOKUP(tbl_pbp[[#This Row],[Play Saints Win % Increase]], tbl_impact[],3,TRUE)</f>
        <v>Bad (0 to -5%)</v>
      </c>
    </row>
    <row r="4924" spans="1:37">
      <c r="A4924" s="1">
        <v>99</v>
      </c>
      <c r="B4924" s="5">
        <v>0.88700000000000001</v>
      </c>
      <c r="C4924" t="s">
        <v>6906</v>
      </c>
      <c r="D4924">
        <v>0</v>
      </c>
      <c r="E4924">
        <v>0</v>
      </c>
      <c r="F4924">
        <v>3</v>
      </c>
      <c r="G4924">
        <v>17</v>
      </c>
      <c r="H4924">
        <v>0</v>
      </c>
      <c r="I4924">
        <v>6</v>
      </c>
      <c r="J4924">
        <v>35</v>
      </c>
      <c r="K4924" t="s">
        <v>29</v>
      </c>
      <c r="L4924">
        <v>2</v>
      </c>
      <c r="M4924">
        <v>35</v>
      </c>
      <c r="N4924" t="s">
        <v>6907</v>
      </c>
      <c r="O4924" t="s">
        <v>560</v>
      </c>
      <c r="P4924" t="s">
        <v>22</v>
      </c>
      <c r="Q4924" t="s">
        <v>37</v>
      </c>
      <c r="S4924" t="s">
        <v>60</v>
      </c>
      <c r="T4924" t="s">
        <v>6650</v>
      </c>
      <c r="U4924" t="s">
        <v>6908</v>
      </c>
      <c r="V4924" t="s">
        <v>6623</v>
      </c>
      <c r="X4924" t="str">
        <f>VLOOKUP(pbp!V2157, games!$B$2:$R$40, 3, FALSE)</f>
        <v>2019-12-08T18:00Z</v>
      </c>
      <c r="Y4924">
        <f>VLOOKUP(1*V4924,NFLGames!$H$11:$H$555,1,FALSE)</f>
        <v>401220265</v>
      </c>
      <c r="Z4924">
        <f>VLOOKUP($Y4924, NFLGames!$H$11:$K$555,2,FALSE)</f>
        <v>2020</v>
      </c>
      <c r="AA4924">
        <f>VLOOKUP($Y4924, NFLGames!$H$11:$K$555,3,FALSE)</f>
        <v>14</v>
      </c>
      <c r="AB4924" s="6">
        <f>IF(A4925=0, 0, AH4925-tbl_pbp[[#This Row],[Saints Win %]])</f>
        <v>2.300000000000002E-2</v>
      </c>
      <c r="AE4924">
        <f>ABS(tbl_pbp[[#This Row],[play.homeScore]]-tbl_pbp[[#This Row],[play.awayScore]])</f>
        <v>17</v>
      </c>
      <c r="AF4924">
        <f>IF(tbl_pbp[[#This Row],[Play Saints Win % Increase]]&gt;=$AF$4,1,0)</f>
        <v>0</v>
      </c>
      <c r="AG4924" t="str">
        <f>VLOOKUP(tbl_pbp[[#This Row],[gameId]], games!$B$2:$T$40, 9, FALSE)</f>
        <v>new-orleans-saints</v>
      </c>
      <c r="AH4924" s="5">
        <f>IF(tbl_pbp[[#This Row],[AwayTeam]] &lt;&gt; "new-orleans-saints", tbl_pbp[[#This Row],[homeWinPercentage]], 1-tbl_pbp[[#This Row],[homeWinPercentage]])</f>
        <v>0.11299999999999999</v>
      </c>
      <c r="AI4924" s="13">
        <f>tbl_pbp[[#This Row],[Kamara]]*tbl_pbp[[#This Row],[Impactful Play]]</f>
        <v>0</v>
      </c>
      <c r="AJ4924" s="13">
        <f>tbl_pbp[[#This Row],[Thomas]]*tbl_pbp[[#This Row],[Impactful Play]]</f>
        <v>0</v>
      </c>
      <c r="AK4924" s="13" t="str">
        <f>VLOOKUP(tbl_pbp[[#This Row],[Play Saints Win % Increase]], tbl_impact[],3,TRUE)</f>
        <v>Scented (0 to +5%)</v>
      </c>
    </row>
    <row r="4925" spans="1:37">
      <c r="A4925" s="1">
        <v>100</v>
      </c>
      <c r="B4925" s="5">
        <v>0.86399999999999999</v>
      </c>
      <c r="C4925" t="s">
        <v>6909</v>
      </c>
      <c r="D4925">
        <v>0</v>
      </c>
      <c r="E4925">
        <v>0</v>
      </c>
      <c r="F4925">
        <v>3</v>
      </c>
      <c r="G4925">
        <v>17</v>
      </c>
      <c r="H4925">
        <v>0</v>
      </c>
      <c r="I4925">
        <v>6</v>
      </c>
      <c r="J4925">
        <v>35</v>
      </c>
      <c r="K4925" t="s">
        <v>29</v>
      </c>
      <c r="L4925">
        <v>3</v>
      </c>
      <c r="M4925">
        <v>35</v>
      </c>
      <c r="N4925" t="s">
        <v>6910</v>
      </c>
      <c r="O4925" t="s">
        <v>633</v>
      </c>
      <c r="P4925" t="s">
        <v>30</v>
      </c>
      <c r="Q4925" t="s">
        <v>31</v>
      </c>
      <c r="R4925" t="s">
        <v>32</v>
      </c>
      <c r="S4925" t="s">
        <v>302</v>
      </c>
      <c r="T4925" t="s">
        <v>6650</v>
      </c>
      <c r="U4925" t="s">
        <v>6911</v>
      </c>
      <c r="V4925" t="s">
        <v>6623</v>
      </c>
      <c r="X4925" t="str">
        <f>VLOOKUP(pbp!V2158, games!$B$2:$R$40, 3, FALSE)</f>
        <v>2019-12-08T18:00Z</v>
      </c>
      <c r="Y4925">
        <f>VLOOKUP(1*V4925,NFLGames!$H$11:$H$555,1,FALSE)</f>
        <v>401220265</v>
      </c>
      <c r="Z4925">
        <f>VLOOKUP($Y4925, NFLGames!$H$11:$K$555,2,FALSE)</f>
        <v>2020</v>
      </c>
      <c r="AA4925">
        <f>VLOOKUP($Y4925, NFLGames!$H$11:$K$555,3,FALSE)</f>
        <v>14</v>
      </c>
      <c r="AB4925" s="6">
        <f>IF(A4926=0, 0, AH4926-tbl_pbp[[#This Row],[Saints Win %]])</f>
        <v>1.4000000000000012E-2</v>
      </c>
      <c r="AE4925">
        <f>ABS(tbl_pbp[[#This Row],[play.homeScore]]-tbl_pbp[[#This Row],[play.awayScore]])</f>
        <v>17</v>
      </c>
      <c r="AF4925">
        <f>IF(tbl_pbp[[#This Row],[Play Saints Win % Increase]]&gt;=$AF$4,1,0)</f>
        <v>0</v>
      </c>
      <c r="AG4925" t="str">
        <f>VLOOKUP(tbl_pbp[[#This Row],[gameId]], games!$B$2:$T$40, 9, FALSE)</f>
        <v>new-orleans-saints</v>
      </c>
      <c r="AH4925" s="5">
        <f>IF(tbl_pbp[[#This Row],[AwayTeam]] &lt;&gt; "new-orleans-saints", tbl_pbp[[#This Row],[homeWinPercentage]], 1-tbl_pbp[[#This Row],[homeWinPercentage]])</f>
        <v>0.13600000000000001</v>
      </c>
      <c r="AI4925" s="13">
        <f>tbl_pbp[[#This Row],[Kamara]]*tbl_pbp[[#This Row],[Impactful Play]]</f>
        <v>0</v>
      </c>
      <c r="AJ4925" s="13">
        <f>tbl_pbp[[#This Row],[Thomas]]*tbl_pbp[[#This Row],[Impactful Play]]</f>
        <v>0</v>
      </c>
      <c r="AK4925" s="13" t="str">
        <f>VLOOKUP(tbl_pbp[[#This Row],[Play Saints Win % Increase]], tbl_impact[],3,TRUE)</f>
        <v>Scented (0 to +5%)</v>
      </c>
    </row>
    <row r="4926" spans="1:37">
      <c r="A4926" s="1">
        <v>101</v>
      </c>
      <c r="B4926" s="5">
        <v>0.85</v>
      </c>
      <c r="C4926" t="s">
        <v>6912</v>
      </c>
      <c r="D4926">
        <v>0</v>
      </c>
      <c r="E4926">
        <v>0</v>
      </c>
      <c r="F4926">
        <v>3</v>
      </c>
      <c r="G4926">
        <v>17</v>
      </c>
      <c r="H4926">
        <v>0</v>
      </c>
      <c r="I4926">
        <v>10</v>
      </c>
      <c r="J4926">
        <v>27</v>
      </c>
      <c r="K4926" t="s">
        <v>29</v>
      </c>
      <c r="L4926">
        <v>1</v>
      </c>
      <c r="M4926">
        <v>27</v>
      </c>
      <c r="N4926" t="s">
        <v>6913</v>
      </c>
      <c r="O4926" t="s">
        <v>2159</v>
      </c>
      <c r="P4926" t="s">
        <v>94</v>
      </c>
      <c r="Q4926" t="s">
        <v>95</v>
      </c>
      <c r="R4926" t="s">
        <v>96</v>
      </c>
      <c r="S4926" t="s">
        <v>33</v>
      </c>
      <c r="T4926" t="s">
        <v>6642</v>
      </c>
      <c r="U4926" t="s">
        <v>6914</v>
      </c>
      <c r="V4926" t="s">
        <v>6623</v>
      </c>
      <c r="X4926" t="str">
        <f>VLOOKUP(pbp!V2159, games!$B$2:$R$40, 3, FALSE)</f>
        <v>2019-12-08T18:00Z</v>
      </c>
      <c r="Y4926">
        <f>VLOOKUP(1*V4926,NFLGames!$H$11:$H$555,1,FALSE)</f>
        <v>401220265</v>
      </c>
      <c r="Z4926">
        <f>VLOOKUP($Y4926, NFLGames!$H$11:$K$555,2,FALSE)</f>
        <v>2020</v>
      </c>
      <c r="AA4926">
        <f>VLOOKUP($Y4926, NFLGames!$H$11:$K$555,3,FALSE)</f>
        <v>14</v>
      </c>
      <c r="AB4926" s="6">
        <f>IF(A4927=0, 0, AH4927-tbl_pbp[[#This Row],[Saints Win %]])</f>
        <v>5.0000000000000044E-3</v>
      </c>
      <c r="AE4926">
        <f>ABS(tbl_pbp[[#This Row],[play.homeScore]]-tbl_pbp[[#This Row],[play.awayScore]])</f>
        <v>17</v>
      </c>
      <c r="AF4926">
        <f>IF(tbl_pbp[[#This Row],[Play Saints Win % Increase]]&gt;=$AF$4,1,0)</f>
        <v>0</v>
      </c>
      <c r="AG4926" t="str">
        <f>VLOOKUP(tbl_pbp[[#This Row],[gameId]], games!$B$2:$T$40, 9, FALSE)</f>
        <v>new-orleans-saints</v>
      </c>
      <c r="AH4926" s="5">
        <f>IF(tbl_pbp[[#This Row],[AwayTeam]] &lt;&gt; "new-orleans-saints", tbl_pbp[[#This Row],[homeWinPercentage]], 1-tbl_pbp[[#This Row],[homeWinPercentage]])</f>
        <v>0.15000000000000002</v>
      </c>
      <c r="AI4926" s="13">
        <f>tbl_pbp[[#This Row],[Kamara]]*tbl_pbp[[#This Row],[Impactful Play]]</f>
        <v>0</v>
      </c>
      <c r="AJ4926" s="13">
        <f>tbl_pbp[[#This Row],[Thomas]]*tbl_pbp[[#This Row],[Impactful Play]]</f>
        <v>0</v>
      </c>
      <c r="AK4926" s="13" t="str">
        <f>VLOOKUP(tbl_pbp[[#This Row],[Play Saints Win % Increase]], tbl_impact[],3,TRUE)</f>
        <v>Scented (0 to +5%)</v>
      </c>
    </row>
    <row r="4927" spans="1:37">
      <c r="A4927" s="1">
        <v>102</v>
      </c>
      <c r="B4927" s="5">
        <v>0.84499999999999997</v>
      </c>
      <c r="C4927" t="s">
        <v>6915</v>
      </c>
      <c r="D4927">
        <v>0</v>
      </c>
      <c r="E4927">
        <v>0</v>
      </c>
      <c r="F4927">
        <v>3</v>
      </c>
      <c r="G4927">
        <v>17</v>
      </c>
      <c r="H4927">
        <v>0</v>
      </c>
      <c r="I4927">
        <v>5</v>
      </c>
      <c r="J4927">
        <v>22</v>
      </c>
      <c r="K4927" t="s">
        <v>29</v>
      </c>
      <c r="L4927">
        <v>1</v>
      </c>
      <c r="M4927">
        <v>22</v>
      </c>
      <c r="N4927" t="s">
        <v>6916</v>
      </c>
      <c r="O4927" t="s">
        <v>2410</v>
      </c>
      <c r="P4927" t="s">
        <v>45</v>
      </c>
      <c r="Q4927" t="s">
        <v>46</v>
      </c>
      <c r="R4927" t="s">
        <v>47</v>
      </c>
      <c r="S4927" t="s">
        <v>99</v>
      </c>
      <c r="T4927" t="s">
        <v>6917</v>
      </c>
      <c r="U4927" t="s">
        <v>6918</v>
      </c>
      <c r="V4927" t="s">
        <v>6623</v>
      </c>
      <c r="X4927" t="str">
        <f>VLOOKUP(pbp!V2160, games!$B$2:$R$40, 3, FALSE)</f>
        <v>2019-12-08T18:00Z</v>
      </c>
      <c r="Y4927">
        <f>VLOOKUP(1*V4927,NFLGames!$H$11:$H$555,1,FALSE)</f>
        <v>401220265</v>
      </c>
      <c r="Z4927">
        <f>VLOOKUP($Y4927, NFLGames!$H$11:$K$555,2,FALSE)</f>
        <v>2020</v>
      </c>
      <c r="AA4927">
        <f>VLOOKUP($Y4927, NFLGames!$H$11:$K$555,3,FALSE)</f>
        <v>14</v>
      </c>
      <c r="AB4927" s="6">
        <f>IF(A4928=0, 0, AH4928-tbl_pbp[[#This Row],[Saints Win %]])</f>
        <v>-7.4000000000000066E-2</v>
      </c>
      <c r="AE4927">
        <f>ABS(tbl_pbp[[#This Row],[play.homeScore]]-tbl_pbp[[#This Row],[play.awayScore]])</f>
        <v>17</v>
      </c>
      <c r="AF4927">
        <f>IF(tbl_pbp[[#This Row],[Play Saints Win % Increase]]&gt;=$AF$4,1,0)</f>
        <v>0</v>
      </c>
      <c r="AG4927" t="str">
        <f>VLOOKUP(tbl_pbp[[#This Row],[gameId]], games!$B$2:$T$40, 9, FALSE)</f>
        <v>new-orleans-saints</v>
      </c>
      <c r="AH4927" s="5">
        <f>IF(tbl_pbp[[#This Row],[AwayTeam]] &lt;&gt; "new-orleans-saints", tbl_pbp[[#This Row],[homeWinPercentage]], 1-tbl_pbp[[#This Row],[homeWinPercentage]])</f>
        <v>0.15500000000000003</v>
      </c>
      <c r="AI4927" s="13">
        <f>tbl_pbp[[#This Row],[Kamara]]*tbl_pbp[[#This Row],[Impactful Play]]</f>
        <v>0</v>
      </c>
      <c r="AJ4927" s="13">
        <f>tbl_pbp[[#This Row],[Thomas]]*tbl_pbp[[#This Row],[Impactful Play]]</f>
        <v>0</v>
      </c>
      <c r="AK4927" s="13" t="str">
        <f>VLOOKUP(tbl_pbp[[#This Row],[Play Saints Win % Increase]], tbl_impact[],3,TRUE)</f>
        <v>Smelly (worse than-5% -&gt; -10%)</v>
      </c>
    </row>
    <row r="4928" spans="1:37">
      <c r="A4928" s="1">
        <v>103</v>
      </c>
      <c r="B4928" s="5">
        <v>0.91900000000000004</v>
      </c>
      <c r="C4928" t="s">
        <v>6919</v>
      </c>
      <c r="D4928">
        <v>0</v>
      </c>
      <c r="E4928">
        <v>0</v>
      </c>
      <c r="F4928">
        <v>3</v>
      </c>
      <c r="G4928">
        <v>17</v>
      </c>
      <c r="H4928">
        <v>0</v>
      </c>
      <c r="I4928">
        <v>3</v>
      </c>
      <c r="J4928">
        <v>20</v>
      </c>
      <c r="K4928" t="s">
        <v>29</v>
      </c>
      <c r="L4928">
        <v>2</v>
      </c>
      <c r="M4928">
        <v>20</v>
      </c>
      <c r="N4928" t="s">
        <v>6920</v>
      </c>
      <c r="O4928" t="s">
        <v>3067</v>
      </c>
      <c r="P4928" t="s">
        <v>30</v>
      </c>
      <c r="Q4928" t="s">
        <v>31</v>
      </c>
      <c r="R4928" t="s">
        <v>32</v>
      </c>
      <c r="S4928" t="s">
        <v>193</v>
      </c>
      <c r="T4928" t="s">
        <v>6753</v>
      </c>
      <c r="U4928" t="s">
        <v>6921</v>
      </c>
      <c r="V4928" t="s">
        <v>6623</v>
      </c>
      <c r="X4928" t="str">
        <f>VLOOKUP(pbp!V2161, games!$B$2:$R$40, 3, FALSE)</f>
        <v>2019-12-08T18:00Z</v>
      </c>
      <c r="Y4928">
        <f>VLOOKUP(1*V4928,NFLGames!$H$11:$H$555,1,FALSE)</f>
        <v>401220265</v>
      </c>
      <c r="Z4928">
        <f>VLOOKUP($Y4928, NFLGames!$H$11:$K$555,2,FALSE)</f>
        <v>2020</v>
      </c>
      <c r="AA4928">
        <f>VLOOKUP($Y4928, NFLGames!$H$11:$K$555,3,FALSE)</f>
        <v>14</v>
      </c>
      <c r="AB4928" s="6">
        <f>IF(A4929=0, 0, AH4929-tbl_pbp[[#This Row],[Saints Win %]])</f>
        <v>7.8000000000000069E-2</v>
      </c>
      <c r="AC4928">
        <v>1</v>
      </c>
      <c r="AE4928">
        <f>ABS(tbl_pbp[[#This Row],[play.homeScore]]-tbl_pbp[[#This Row],[play.awayScore]])</f>
        <v>17</v>
      </c>
      <c r="AF4928">
        <f>IF(tbl_pbp[[#This Row],[Play Saints Win % Increase]]&gt;=$AF$4,1,0)</f>
        <v>0</v>
      </c>
      <c r="AG4928" t="str">
        <f>VLOOKUP(tbl_pbp[[#This Row],[gameId]], games!$B$2:$T$40, 9, FALSE)</f>
        <v>new-orleans-saints</v>
      </c>
      <c r="AH4928" s="5">
        <f>IF(tbl_pbp[[#This Row],[AwayTeam]] &lt;&gt; "new-orleans-saints", tbl_pbp[[#This Row],[homeWinPercentage]], 1-tbl_pbp[[#This Row],[homeWinPercentage]])</f>
        <v>8.0999999999999961E-2</v>
      </c>
      <c r="AI4928" s="13">
        <f>tbl_pbp[[#This Row],[Kamara]]*tbl_pbp[[#This Row],[Impactful Play]]</f>
        <v>0</v>
      </c>
      <c r="AJ4928" s="13">
        <f>tbl_pbp[[#This Row],[Thomas]]*tbl_pbp[[#This Row],[Impactful Play]]</f>
        <v>0</v>
      </c>
      <c r="AK4928" s="13" t="str">
        <f>VLOOKUP(tbl_pbp[[#This Row],[Play Saints Win % Increase]], tbl_impact[],3,TRUE)</f>
        <v>Perfumed (5 to + 10%)</v>
      </c>
    </row>
    <row r="4929" spans="1:37">
      <c r="A4929" s="1">
        <v>104</v>
      </c>
      <c r="B4929" s="5">
        <v>0.84099999999999997</v>
      </c>
      <c r="C4929" t="s">
        <v>6922</v>
      </c>
      <c r="D4929">
        <v>0</v>
      </c>
      <c r="E4929">
        <v>0</v>
      </c>
      <c r="F4929">
        <v>3</v>
      </c>
      <c r="G4929">
        <v>17</v>
      </c>
      <c r="H4929">
        <v>0</v>
      </c>
      <c r="I4929">
        <v>9</v>
      </c>
      <c r="J4929">
        <v>9</v>
      </c>
      <c r="K4929" t="s">
        <v>29</v>
      </c>
      <c r="L4929">
        <v>1</v>
      </c>
      <c r="M4929">
        <v>9</v>
      </c>
      <c r="N4929" t="s">
        <v>6923</v>
      </c>
      <c r="O4929" t="s">
        <v>2300</v>
      </c>
      <c r="P4929" t="s">
        <v>45</v>
      </c>
      <c r="Q4929" t="s">
        <v>46</v>
      </c>
      <c r="R4929" t="s">
        <v>47</v>
      </c>
      <c r="S4929" t="s">
        <v>283</v>
      </c>
      <c r="T4929" t="s">
        <v>6924</v>
      </c>
      <c r="U4929" t="s">
        <v>6925</v>
      </c>
      <c r="V4929" t="s">
        <v>6623</v>
      </c>
      <c r="X4929" t="str">
        <f>VLOOKUP(pbp!V2162, games!$B$2:$R$40, 3, FALSE)</f>
        <v>2019-12-08T18:00Z</v>
      </c>
      <c r="Y4929">
        <f>VLOOKUP(1*V4929,NFLGames!$H$11:$H$555,1,FALSE)</f>
        <v>401220265</v>
      </c>
      <c r="Z4929">
        <f>VLOOKUP($Y4929, NFLGames!$H$11:$K$555,2,FALSE)</f>
        <v>2020</v>
      </c>
      <c r="AA4929">
        <f>VLOOKUP($Y4929, NFLGames!$H$11:$K$555,3,FALSE)</f>
        <v>14</v>
      </c>
      <c r="AB4929" s="6">
        <f>IF(A4930=0, 0, AH4930-tbl_pbp[[#This Row],[Saints Win %]])</f>
        <v>4.2999999999999927E-2</v>
      </c>
      <c r="AC4929">
        <v>1</v>
      </c>
      <c r="AE4929">
        <f>ABS(tbl_pbp[[#This Row],[play.homeScore]]-tbl_pbp[[#This Row],[play.awayScore]])</f>
        <v>17</v>
      </c>
      <c r="AF4929">
        <f>IF(tbl_pbp[[#This Row],[Play Saints Win % Increase]]&gt;=$AF$4,1,0)</f>
        <v>0</v>
      </c>
      <c r="AG4929" t="str">
        <f>VLOOKUP(tbl_pbp[[#This Row],[gameId]], games!$B$2:$T$40, 9, FALSE)</f>
        <v>new-orleans-saints</v>
      </c>
      <c r="AH4929" s="5">
        <f>IF(tbl_pbp[[#This Row],[AwayTeam]] &lt;&gt; "new-orleans-saints", tbl_pbp[[#This Row],[homeWinPercentage]], 1-tbl_pbp[[#This Row],[homeWinPercentage]])</f>
        <v>0.15900000000000003</v>
      </c>
      <c r="AI4929" s="13">
        <f>tbl_pbp[[#This Row],[Kamara]]*tbl_pbp[[#This Row],[Impactful Play]]</f>
        <v>0</v>
      </c>
      <c r="AJ4929" s="13">
        <f>tbl_pbp[[#This Row],[Thomas]]*tbl_pbp[[#This Row],[Impactful Play]]</f>
        <v>0</v>
      </c>
      <c r="AK4929" s="13" t="str">
        <f>VLOOKUP(tbl_pbp[[#This Row],[Play Saints Win % Increase]], tbl_impact[],3,TRUE)</f>
        <v>Scented (0 to +5%)</v>
      </c>
    </row>
    <row r="4930" spans="1:37">
      <c r="A4930" s="1">
        <v>105</v>
      </c>
      <c r="B4930" s="5">
        <v>0.79800000000000004</v>
      </c>
      <c r="C4930" t="s">
        <v>6926</v>
      </c>
      <c r="D4930">
        <v>0</v>
      </c>
      <c r="E4930">
        <v>0</v>
      </c>
      <c r="F4930">
        <v>3</v>
      </c>
      <c r="G4930">
        <v>17</v>
      </c>
      <c r="H4930">
        <v>7</v>
      </c>
      <c r="I4930">
        <v>5</v>
      </c>
      <c r="J4930">
        <v>5</v>
      </c>
      <c r="K4930" t="s">
        <v>29</v>
      </c>
      <c r="L4930">
        <v>2</v>
      </c>
      <c r="M4930">
        <v>5</v>
      </c>
      <c r="N4930" t="s">
        <v>6927</v>
      </c>
      <c r="O4930" t="s">
        <v>273</v>
      </c>
      <c r="P4930" t="s">
        <v>326</v>
      </c>
      <c r="Q4930" t="s">
        <v>327</v>
      </c>
      <c r="R4930" t="s">
        <v>105</v>
      </c>
      <c r="S4930" t="s">
        <v>286</v>
      </c>
      <c r="T4930" t="s">
        <v>6814</v>
      </c>
      <c r="U4930" t="s">
        <v>6928</v>
      </c>
      <c r="V4930" t="s">
        <v>6623</v>
      </c>
      <c r="X4930" t="str">
        <f>VLOOKUP(pbp!V2163, games!$B$2:$R$40, 3, FALSE)</f>
        <v>2019-12-08T18:00Z</v>
      </c>
      <c r="Y4930">
        <f>VLOOKUP(1*V4930,NFLGames!$H$11:$H$555,1,FALSE)</f>
        <v>401220265</v>
      </c>
      <c r="Z4930">
        <f>VLOOKUP($Y4930, NFLGames!$H$11:$K$555,2,FALSE)</f>
        <v>2020</v>
      </c>
      <c r="AA4930">
        <f>VLOOKUP($Y4930, NFLGames!$H$11:$K$555,3,FALSE)</f>
        <v>14</v>
      </c>
      <c r="AB4930" s="6">
        <f>IF(A4931=0, 0, AH4931-tbl_pbp[[#This Row],[Saints Win %]])</f>
        <v>-5.0000000000000044E-3</v>
      </c>
      <c r="AE4930">
        <f>ABS(tbl_pbp[[#This Row],[play.homeScore]]-tbl_pbp[[#This Row],[play.awayScore]])</f>
        <v>10</v>
      </c>
      <c r="AF4930">
        <f>IF(tbl_pbp[[#This Row],[Play Saints Win % Increase]]&gt;=$AF$4,1,0)</f>
        <v>0</v>
      </c>
      <c r="AG4930" t="str">
        <f>VLOOKUP(tbl_pbp[[#This Row],[gameId]], games!$B$2:$T$40, 9, FALSE)</f>
        <v>new-orleans-saints</v>
      </c>
      <c r="AH4930" s="5">
        <f>IF(tbl_pbp[[#This Row],[AwayTeam]] &lt;&gt; "new-orleans-saints", tbl_pbp[[#This Row],[homeWinPercentage]], 1-tbl_pbp[[#This Row],[homeWinPercentage]])</f>
        <v>0.20199999999999996</v>
      </c>
      <c r="AI4930" s="13">
        <f>tbl_pbp[[#This Row],[Kamara]]*tbl_pbp[[#This Row],[Impactful Play]]</f>
        <v>0</v>
      </c>
      <c r="AJ4930" s="13">
        <f>tbl_pbp[[#This Row],[Thomas]]*tbl_pbp[[#This Row],[Impactful Play]]</f>
        <v>0</v>
      </c>
      <c r="AK4930" s="13" t="str">
        <f>VLOOKUP(tbl_pbp[[#This Row],[Play Saints Win % Increase]], tbl_impact[],3,TRUE)</f>
        <v>Bad (0 to -5%)</v>
      </c>
    </row>
    <row r="4931" spans="1:37">
      <c r="A4931" s="1">
        <v>106</v>
      </c>
      <c r="B4931" s="5">
        <v>0.80300000000000005</v>
      </c>
      <c r="C4931" t="s">
        <v>6929</v>
      </c>
      <c r="D4931">
        <v>0</v>
      </c>
      <c r="E4931">
        <v>0</v>
      </c>
      <c r="F4931">
        <v>3</v>
      </c>
      <c r="G4931">
        <v>17</v>
      </c>
      <c r="H4931">
        <v>7</v>
      </c>
      <c r="I4931">
        <v>0</v>
      </c>
      <c r="J4931">
        <v>65</v>
      </c>
      <c r="K4931" t="s">
        <v>29</v>
      </c>
      <c r="L4931">
        <v>0</v>
      </c>
      <c r="M4931">
        <v>65</v>
      </c>
      <c r="N4931" t="s">
        <v>288</v>
      </c>
      <c r="O4931" t="s">
        <v>273</v>
      </c>
      <c r="P4931" t="s">
        <v>25</v>
      </c>
      <c r="Q4931" t="s">
        <v>26</v>
      </c>
      <c r="R4931" t="s">
        <v>27</v>
      </c>
      <c r="V4931" t="s">
        <v>6623</v>
      </c>
      <c r="X4931" t="str">
        <f>VLOOKUP(pbp!V2164, games!$B$2:$R$40, 3, FALSE)</f>
        <v>2019-12-08T18:00Z</v>
      </c>
      <c r="Y4931">
        <f>VLOOKUP(1*V4931,NFLGames!$H$11:$H$555,1,FALSE)</f>
        <v>401220265</v>
      </c>
      <c r="Z4931">
        <f>VLOOKUP($Y4931, NFLGames!$H$11:$K$555,2,FALSE)</f>
        <v>2020</v>
      </c>
      <c r="AA4931">
        <f>VLOOKUP($Y4931, NFLGames!$H$11:$K$555,3,FALSE)</f>
        <v>14</v>
      </c>
      <c r="AB4931" s="6">
        <f>IF(A4932=0, 0, AH4932-tbl_pbp[[#This Row],[Saints Win %]])</f>
        <v>-4.0000000000000036E-3</v>
      </c>
      <c r="AE4931">
        <f>ABS(tbl_pbp[[#This Row],[play.homeScore]]-tbl_pbp[[#This Row],[play.awayScore]])</f>
        <v>10</v>
      </c>
      <c r="AF4931">
        <f>IF(tbl_pbp[[#This Row],[Play Saints Win % Increase]]&gt;=$AF$4,1,0)</f>
        <v>0</v>
      </c>
      <c r="AG4931" t="str">
        <f>VLOOKUP(tbl_pbp[[#This Row],[gameId]], games!$B$2:$T$40, 9, FALSE)</f>
        <v>new-orleans-saints</v>
      </c>
      <c r="AH4931" s="5">
        <f>IF(tbl_pbp[[#This Row],[AwayTeam]] &lt;&gt; "new-orleans-saints", tbl_pbp[[#This Row],[homeWinPercentage]], 1-tbl_pbp[[#This Row],[homeWinPercentage]])</f>
        <v>0.19699999999999995</v>
      </c>
      <c r="AI4931" s="13">
        <f>tbl_pbp[[#This Row],[Kamara]]*tbl_pbp[[#This Row],[Impactful Play]]</f>
        <v>0</v>
      </c>
      <c r="AJ4931" s="13">
        <f>tbl_pbp[[#This Row],[Thomas]]*tbl_pbp[[#This Row],[Impactful Play]]</f>
        <v>0</v>
      </c>
      <c r="AK4931" s="13" t="str">
        <f>VLOOKUP(tbl_pbp[[#This Row],[Play Saints Win % Increase]], tbl_impact[],3,TRUE)</f>
        <v>Bad (0 to -5%)</v>
      </c>
    </row>
    <row r="4932" spans="1:37">
      <c r="A4932" s="1">
        <v>107</v>
      </c>
      <c r="B4932" s="5">
        <v>0.80700000000000005</v>
      </c>
      <c r="C4932" t="s">
        <v>6930</v>
      </c>
      <c r="D4932">
        <v>0</v>
      </c>
      <c r="E4932">
        <v>0</v>
      </c>
      <c r="F4932">
        <v>3</v>
      </c>
      <c r="G4932">
        <v>17</v>
      </c>
      <c r="H4932">
        <v>7</v>
      </c>
      <c r="I4932">
        <v>10</v>
      </c>
      <c r="J4932">
        <v>25</v>
      </c>
      <c r="K4932" t="s">
        <v>124</v>
      </c>
      <c r="L4932">
        <v>1</v>
      </c>
      <c r="M4932">
        <v>75</v>
      </c>
      <c r="N4932" t="s">
        <v>6931</v>
      </c>
      <c r="O4932" t="s">
        <v>273</v>
      </c>
      <c r="P4932" t="s">
        <v>45</v>
      </c>
      <c r="Q4932" t="s">
        <v>46</v>
      </c>
      <c r="R4932" t="s">
        <v>47</v>
      </c>
      <c r="S4932" t="s">
        <v>33</v>
      </c>
      <c r="T4932" t="s">
        <v>6878</v>
      </c>
      <c r="U4932" t="s">
        <v>6879</v>
      </c>
      <c r="V4932" t="s">
        <v>6623</v>
      </c>
      <c r="X4932" t="str">
        <f>VLOOKUP(pbp!V2165, games!$B$2:$R$40, 3, FALSE)</f>
        <v>2019-12-08T18:00Z</v>
      </c>
      <c r="Y4932">
        <f>VLOOKUP(1*V4932,NFLGames!$H$11:$H$555,1,FALSE)</f>
        <v>401220265</v>
      </c>
      <c r="Z4932">
        <f>VLOOKUP($Y4932, NFLGames!$H$11:$K$555,2,FALSE)</f>
        <v>2020</v>
      </c>
      <c r="AA4932">
        <f>VLOOKUP($Y4932, NFLGames!$H$11:$K$555,3,FALSE)</f>
        <v>14</v>
      </c>
      <c r="AB4932" s="6">
        <f>IF(A4933=0, 0, AH4933-tbl_pbp[[#This Row],[Saints Win %]])</f>
        <v>0</v>
      </c>
      <c r="AE4932">
        <f>ABS(tbl_pbp[[#This Row],[play.homeScore]]-tbl_pbp[[#This Row],[play.awayScore]])</f>
        <v>10</v>
      </c>
      <c r="AF4932">
        <f>IF(tbl_pbp[[#This Row],[Play Saints Win % Increase]]&gt;=$AF$4,1,0)</f>
        <v>0</v>
      </c>
      <c r="AG4932" t="str">
        <f>VLOOKUP(tbl_pbp[[#This Row],[gameId]], games!$B$2:$T$40, 9, FALSE)</f>
        <v>new-orleans-saints</v>
      </c>
      <c r="AH4932" s="5">
        <f>IF(tbl_pbp[[#This Row],[AwayTeam]] &lt;&gt; "new-orleans-saints", tbl_pbp[[#This Row],[homeWinPercentage]], 1-tbl_pbp[[#This Row],[homeWinPercentage]])</f>
        <v>0.19299999999999995</v>
      </c>
      <c r="AI4932" s="13">
        <f>tbl_pbp[[#This Row],[Kamara]]*tbl_pbp[[#This Row],[Impactful Play]]</f>
        <v>0</v>
      </c>
      <c r="AJ4932" s="13">
        <f>tbl_pbp[[#This Row],[Thomas]]*tbl_pbp[[#This Row],[Impactful Play]]</f>
        <v>0</v>
      </c>
      <c r="AK4932" s="13" t="str">
        <f>VLOOKUP(tbl_pbp[[#This Row],[Play Saints Win % Increase]], tbl_impact[],3,TRUE)</f>
        <v>Scented (0 to +5%)</v>
      </c>
    </row>
    <row r="4933" spans="1:37">
      <c r="A4933" s="1">
        <v>108</v>
      </c>
      <c r="B4933" s="5">
        <v>0.80700000000000005</v>
      </c>
      <c r="C4933" t="s">
        <v>6932</v>
      </c>
      <c r="D4933">
        <v>0</v>
      </c>
      <c r="E4933">
        <v>0</v>
      </c>
      <c r="F4933">
        <v>3</v>
      </c>
      <c r="G4933">
        <v>17</v>
      </c>
      <c r="H4933">
        <v>7</v>
      </c>
      <c r="I4933">
        <v>4</v>
      </c>
      <c r="J4933">
        <v>31</v>
      </c>
      <c r="K4933" t="s">
        <v>124</v>
      </c>
      <c r="L4933">
        <v>2</v>
      </c>
      <c r="M4933">
        <v>69</v>
      </c>
      <c r="N4933" t="s">
        <v>6933</v>
      </c>
      <c r="O4933" t="s">
        <v>2657</v>
      </c>
      <c r="P4933" t="s">
        <v>45</v>
      </c>
      <c r="Q4933" t="s">
        <v>46</v>
      </c>
      <c r="R4933" t="s">
        <v>47</v>
      </c>
      <c r="S4933" t="s">
        <v>135</v>
      </c>
      <c r="T4933" t="s">
        <v>6882</v>
      </c>
      <c r="U4933" t="s">
        <v>6883</v>
      </c>
      <c r="V4933" t="s">
        <v>6623</v>
      </c>
      <c r="X4933" t="str">
        <f>VLOOKUP(pbp!V2166, games!$B$2:$R$40, 3, FALSE)</f>
        <v>2019-12-08T18:00Z</v>
      </c>
      <c r="Y4933">
        <f>VLOOKUP(1*V4933,NFLGames!$H$11:$H$555,1,FALSE)</f>
        <v>401220265</v>
      </c>
      <c r="Z4933">
        <f>VLOOKUP($Y4933, NFLGames!$H$11:$K$555,2,FALSE)</f>
        <v>2020</v>
      </c>
      <c r="AA4933">
        <f>VLOOKUP($Y4933, NFLGames!$H$11:$K$555,3,FALSE)</f>
        <v>14</v>
      </c>
      <c r="AB4933" s="6">
        <f>IF(A4934=0, 0, AH4934-tbl_pbp[[#This Row],[Saints Win %]])</f>
        <v>-3.1999999999999917E-2</v>
      </c>
      <c r="AE4933">
        <f>ABS(tbl_pbp[[#This Row],[play.homeScore]]-tbl_pbp[[#This Row],[play.awayScore]])</f>
        <v>10</v>
      </c>
      <c r="AF4933">
        <f>IF(tbl_pbp[[#This Row],[Play Saints Win % Increase]]&gt;=$AF$4,1,0)</f>
        <v>0</v>
      </c>
      <c r="AG4933" t="str">
        <f>VLOOKUP(tbl_pbp[[#This Row],[gameId]], games!$B$2:$T$40, 9, FALSE)</f>
        <v>new-orleans-saints</v>
      </c>
      <c r="AH4933" s="5">
        <f>IF(tbl_pbp[[#This Row],[AwayTeam]] &lt;&gt; "new-orleans-saints", tbl_pbp[[#This Row],[homeWinPercentage]], 1-tbl_pbp[[#This Row],[homeWinPercentage]])</f>
        <v>0.19299999999999995</v>
      </c>
      <c r="AI4933" s="13">
        <f>tbl_pbp[[#This Row],[Kamara]]*tbl_pbp[[#This Row],[Impactful Play]]</f>
        <v>0</v>
      </c>
      <c r="AJ4933" s="13">
        <f>tbl_pbp[[#This Row],[Thomas]]*tbl_pbp[[#This Row],[Impactful Play]]</f>
        <v>0</v>
      </c>
      <c r="AK4933" s="13" t="str">
        <f>VLOOKUP(tbl_pbp[[#This Row],[Play Saints Win % Increase]], tbl_impact[],3,TRUE)</f>
        <v>Bad (0 to -5%)</v>
      </c>
    </row>
    <row r="4934" spans="1:37">
      <c r="A4934" s="1">
        <v>109</v>
      </c>
      <c r="B4934" s="5">
        <v>0.83899999999999997</v>
      </c>
      <c r="C4934" t="s">
        <v>6934</v>
      </c>
      <c r="D4934">
        <v>0</v>
      </c>
      <c r="E4934">
        <v>0</v>
      </c>
      <c r="F4934">
        <v>3</v>
      </c>
      <c r="G4934">
        <v>17</v>
      </c>
      <c r="H4934">
        <v>7</v>
      </c>
      <c r="I4934">
        <v>2</v>
      </c>
      <c r="J4934">
        <v>33</v>
      </c>
      <c r="K4934" t="s">
        <v>124</v>
      </c>
      <c r="L4934">
        <v>3</v>
      </c>
      <c r="M4934">
        <v>67</v>
      </c>
      <c r="N4934" t="s">
        <v>6935</v>
      </c>
      <c r="O4934" t="s">
        <v>2561</v>
      </c>
      <c r="P4934" t="s">
        <v>45</v>
      </c>
      <c r="Q4934" t="s">
        <v>46</v>
      </c>
      <c r="R4934" t="s">
        <v>47</v>
      </c>
      <c r="S4934" t="s">
        <v>241</v>
      </c>
      <c r="T4934" t="s">
        <v>6709</v>
      </c>
      <c r="U4934" t="s">
        <v>6936</v>
      </c>
      <c r="V4934" t="s">
        <v>6623</v>
      </c>
      <c r="X4934" t="str">
        <f>VLOOKUP(pbp!V2167, games!$B$2:$R$40, 3, FALSE)</f>
        <v>2019-12-08T18:00Z</v>
      </c>
      <c r="Y4934">
        <f>VLOOKUP(1*V4934,NFLGames!$H$11:$H$555,1,FALSE)</f>
        <v>401220265</v>
      </c>
      <c r="Z4934">
        <f>VLOOKUP($Y4934, NFLGames!$H$11:$K$555,2,FALSE)</f>
        <v>2020</v>
      </c>
      <c r="AA4934">
        <f>VLOOKUP($Y4934, NFLGames!$H$11:$K$555,3,FALSE)</f>
        <v>14</v>
      </c>
      <c r="AB4934" s="6">
        <f>IF(A4935=0, 0, AH4935-tbl_pbp[[#This Row],[Saints Win %]])</f>
        <v>-7.0000000000000062E-3</v>
      </c>
      <c r="AE4934">
        <f>ABS(tbl_pbp[[#This Row],[play.homeScore]]-tbl_pbp[[#This Row],[play.awayScore]])</f>
        <v>10</v>
      </c>
      <c r="AF4934">
        <f>IF(tbl_pbp[[#This Row],[Play Saints Win % Increase]]&gt;=$AF$4,1,0)</f>
        <v>0</v>
      </c>
      <c r="AG4934" t="str">
        <f>VLOOKUP(tbl_pbp[[#This Row],[gameId]], games!$B$2:$T$40, 9, FALSE)</f>
        <v>new-orleans-saints</v>
      </c>
      <c r="AH4934" s="5">
        <f>IF(tbl_pbp[[#This Row],[AwayTeam]] &lt;&gt; "new-orleans-saints", tbl_pbp[[#This Row],[homeWinPercentage]], 1-tbl_pbp[[#This Row],[homeWinPercentage]])</f>
        <v>0.16100000000000003</v>
      </c>
      <c r="AI4934" s="13">
        <f>tbl_pbp[[#This Row],[Kamara]]*tbl_pbp[[#This Row],[Impactful Play]]</f>
        <v>0</v>
      </c>
      <c r="AJ4934" s="13">
        <f>tbl_pbp[[#This Row],[Thomas]]*tbl_pbp[[#This Row],[Impactful Play]]</f>
        <v>0</v>
      </c>
      <c r="AK4934" s="13" t="str">
        <f>VLOOKUP(tbl_pbp[[#This Row],[Play Saints Win % Increase]], tbl_impact[],3,TRUE)</f>
        <v>Bad (0 to -5%)</v>
      </c>
    </row>
    <row r="4935" spans="1:37">
      <c r="A4935" s="1">
        <v>110</v>
      </c>
      <c r="B4935" s="5">
        <v>0.84599999999999997</v>
      </c>
      <c r="C4935" t="s">
        <v>6937</v>
      </c>
      <c r="D4935">
        <v>0</v>
      </c>
      <c r="E4935">
        <v>0</v>
      </c>
      <c r="F4935">
        <v>3</v>
      </c>
      <c r="G4935">
        <v>17</v>
      </c>
      <c r="H4935">
        <v>7</v>
      </c>
      <c r="I4935">
        <v>10</v>
      </c>
      <c r="J4935">
        <v>40</v>
      </c>
      <c r="K4935" t="s">
        <v>124</v>
      </c>
      <c r="L4935">
        <v>1</v>
      </c>
      <c r="M4935">
        <v>60</v>
      </c>
      <c r="N4935" t="s">
        <v>6938</v>
      </c>
      <c r="O4935" t="s">
        <v>101</v>
      </c>
      <c r="P4935" t="s">
        <v>30</v>
      </c>
      <c r="Q4935" t="s">
        <v>31</v>
      </c>
      <c r="R4935" t="s">
        <v>32</v>
      </c>
      <c r="S4935" t="s">
        <v>33</v>
      </c>
      <c r="T4935" t="s">
        <v>6698</v>
      </c>
      <c r="U4935" t="s">
        <v>6939</v>
      </c>
      <c r="V4935" t="s">
        <v>6623</v>
      </c>
      <c r="X4935" t="str">
        <f>VLOOKUP(pbp!V2168, games!$B$2:$R$40, 3, FALSE)</f>
        <v>2019-12-08T18:00Z</v>
      </c>
      <c r="Y4935">
        <f>VLOOKUP(1*V4935,NFLGames!$H$11:$H$555,1,FALSE)</f>
        <v>401220265</v>
      </c>
      <c r="Z4935">
        <f>VLOOKUP($Y4935, NFLGames!$H$11:$K$555,2,FALSE)</f>
        <v>2020</v>
      </c>
      <c r="AA4935">
        <f>VLOOKUP($Y4935, NFLGames!$H$11:$K$555,3,FALSE)</f>
        <v>14</v>
      </c>
      <c r="AB4935" s="6">
        <f>IF(A4936=0, 0, AH4936-tbl_pbp[[#This Row],[Saints Win %]])</f>
        <v>-1.8000000000000016E-2</v>
      </c>
      <c r="AE4935">
        <f>ABS(tbl_pbp[[#This Row],[play.homeScore]]-tbl_pbp[[#This Row],[play.awayScore]])</f>
        <v>10</v>
      </c>
      <c r="AF4935">
        <f>IF(tbl_pbp[[#This Row],[Play Saints Win % Increase]]&gt;=$AF$4,1,0)</f>
        <v>0</v>
      </c>
      <c r="AG4935" t="str">
        <f>VLOOKUP(tbl_pbp[[#This Row],[gameId]], games!$B$2:$T$40, 9, FALSE)</f>
        <v>new-orleans-saints</v>
      </c>
      <c r="AH4935" s="5">
        <f>IF(tbl_pbp[[#This Row],[AwayTeam]] &lt;&gt; "new-orleans-saints", tbl_pbp[[#This Row],[homeWinPercentage]], 1-tbl_pbp[[#This Row],[homeWinPercentage]])</f>
        <v>0.15400000000000003</v>
      </c>
      <c r="AI4935" s="13">
        <f>tbl_pbp[[#This Row],[Kamara]]*tbl_pbp[[#This Row],[Impactful Play]]</f>
        <v>0</v>
      </c>
      <c r="AJ4935" s="13">
        <f>tbl_pbp[[#This Row],[Thomas]]*tbl_pbp[[#This Row],[Impactful Play]]</f>
        <v>0</v>
      </c>
      <c r="AK4935" s="13" t="str">
        <f>VLOOKUP(tbl_pbp[[#This Row],[Play Saints Win % Increase]], tbl_impact[],3,TRUE)</f>
        <v>Bad (0 to -5%)</v>
      </c>
    </row>
    <row r="4936" spans="1:37">
      <c r="A4936" s="1">
        <v>111</v>
      </c>
      <c r="B4936" s="5">
        <v>0.86399999999999999</v>
      </c>
      <c r="C4936" t="s">
        <v>6940</v>
      </c>
      <c r="D4936">
        <v>0</v>
      </c>
      <c r="E4936">
        <v>0</v>
      </c>
      <c r="F4936">
        <v>3</v>
      </c>
      <c r="G4936">
        <v>17</v>
      </c>
      <c r="H4936">
        <v>7</v>
      </c>
      <c r="I4936">
        <v>4</v>
      </c>
      <c r="J4936">
        <v>46</v>
      </c>
      <c r="K4936" t="s">
        <v>124</v>
      </c>
      <c r="L4936">
        <v>2</v>
      </c>
      <c r="M4936">
        <v>54</v>
      </c>
      <c r="N4936" t="s">
        <v>6941</v>
      </c>
      <c r="O4936" t="s">
        <v>2086</v>
      </c>
      <c r="P4936" t="s">
        <v>45</v>
      </c>
      <c r="Q4936" t="s">
        <v>46</v>
      </c>
      <c r="R4936" t="s">
        <v>47</v>
      </c>
      <c r="S4936" t="s">
        <v>135</v>
      </c>
      <c r="T4936" t="s">
        <v>6658</v>
      </c>
      <c r="U4936" t="s">
        <v>6942</v>
      </c>
      <c r="V4936" t="s">
        <v>6623</v>
      </c>
      <c r="X4936" t="str">
        <f>VLOOKUP(pbp!V2169, games!$B$2:$R$40, 3, FALSE)</f>
        <v>2019-12-08T18:00Z</v>
      </c>
      <c r="Y4936">
        <f>VLOOKUP(1*V4936,NFLGames!$H$11:$H$555,1,FALSE)</f>
        <v>401220265</v>
      </c>
      <c r="Z4936">
        <f>VLOOKUP($Y4936, NFLGames!$H$11:$K$555,2,FALSE)</f>
        <v>2020</v>
      </c>
      <c r="AA4936">
        <f>VLOOKUP($Y4936, NFLGames!$H$11:$K$555,3,FALSE)</f>
        <v>14</v>
      </c>
      <c r="AB4936" s="6">
        <f>IF(A4937=0, 0, AH4937-tbl_pbp[[#This Row],[Saints Win %]])</f>
        <v>1.8000000000000016E-2</v>
      </c>
      <c r="AE4936">
        <f>ABS(tbl_pbp[[#This Row],[play.homeScore]]-tbl_pbp[[#This Row],[play.awayScore]])</f>
        <v>10</v>
      </c>
      <c r="AF4936">
        <f>IF(tbl_pbp[[#This Row],[Play Saints Win % Increase]]&gt;=$AF$4,1,0)</f>
        <v>0</v>
      </c>
      <c r="AG4936" t="str">
        <f>VLOOKUP(tbl_pbp[[#This Row],[gameId]], games!$B$2:$T$40, 9, FALSE)</f>
        <v>new-orleans-saints</v>
      </c>
      <c r="AH4936" s="5">
        <f>IF(tbl_pbp[[#This Row],[AwayTeam]] &lt;&gt; "new-orleans-saints", tbl_pbp[[#This Row],[homeWinPercentage]], 1-tbl_pbp[[#This Row],[homeWinPercentage]])</f>
        <v>0.13600000000000001</v>
      </c>
      <c r="AI4936" s="13">
        <f>tbl_pbp[[#This Row],[Kamara]]*tbl_pbp[[#This Row],[Impactful Play]]</f>
        <v>0</v>
      </c>
      <c r="AJ4936" s="13">
        <f>tbl_pbp[[#This Row],[Thomas]]*tbl_pbp[[#This Row],[Impactful Play]]</f>
        <v>0</v>
      </c>
      <c r="AK4936" s="13" t="str">
        <f>VLOOKUP(tbl_pbp[[#This Row],[Play Saints Win % Increase]], tbl_impact[],3,TRUE)</f>
        <v>Scented (0 to +5%)</v>
      </c>
    </row>
    <row r="4937" spans="1:37">
      <c r="A4937" s="1">
        <v>112</v>
      </c>
      <c r="B4937" s="5">
        <v>0.84599999999999997</v>
      </c>
      <c r="C4937" t="s">
        <v>6943</v>
      </c>
      <c r="D4937">
        <v>0</v>
      </c>
      <c r="E4937">
        <v>0</v>
      </c>
      <c r="F4937">
        <v>3</v>
      </c>
      <c r="G4937">
        <v>17</v>
      </c>
      <c r="H4937">
        <v>7</v>
      </c>
      <c r="I4937">
        <v>10</v>
      </c>
      <c r="J4937">
        <v>51</v>
      </c>
      <c r="K4937" t="s">
        <v>124</v>
      </c>
      <c r="L4937">
        <v>1</v>
      </c>
      <c r="M4937">
        <v>49</v>
      </c>
      <c r="N4937" t="s">
        <v>6944</v>
      </c>
      <c r="O4937" t="s">
        <v>1285</v>
      </c>
      <c r="P4937" t="s">
        <v>22</v>
      </c>
      <c r="Q4937" t="s">
        <v>37</v>
      </c>
      <c r="S4937" t="s">
        <v>33</v>
      </c>
      <c r="T4937" t="s">
        <v>493</v>
      </c>
      <c r="U4937" t="s">
        <v>494</v>
      </c>
      <c r="V4937" t="s">
        <v>6623</v>
      </c>
      <c r="X4937" t="str">
        <f>VLOOKUP(pbp!V2170, games!$B$2:$R$40, 3, FALSE)</f>
        <v>2019-12-08T18:00Z</v>
      </c>
      <c r="Y4937">
        <f>VLOOKUP(1*V4937,NFLGames!$H$11:$H$555,1,FALSE)</f>
        <v>401220265</v>
      </c>
      <c r="Z4937">
        <f>VLOOKUP($Y4937, NFLGames!$H$11:$K$555,2,FALSE)</f>
        <v>2020</v>
      </c>
      <c r="AA4937">
        <f>VLOOKUP($Y4937, NFLGames!$H$11:$K$555,3,FALSE)</f>
        <v>14</v>
      </c>
      <c r="AB4937" s="6">
        <f>IF(A4938=0, 0, AH4938-tbl_pbp[[#This Row],[Saints Win %]])</f>
        <v>2.7000000000000024E-2</v>
      </c>
      <c r="AE4937">
        <f>ABS(tbl_pbp[[#This Row],[play.homeScore]]-tbl_pbp[[#This Row],[play.awayScore]])</f>
        <v>10</v>
      </c>
      <c r="AF4937">
        <f>IF(tbl_pbp[[#This Row],[Play Saints Win % Increase]]&gt;=$AF$4,1,0)</f>
        <v>0</v>
      </c>
      <c r="AG4937" t="str">
        <f>VLOOKUP(tbl_pbp[[#This Row],[gameId]], games!$B$2:$T$40, 9, FALSE)</f>
        <v>new-orleans-saints</v>
      </c>
      <c r="AH4937" s="5">
        <f>IF(tbl_pbp[[#This Row],[AwayTeam]] &lt;&gt; "new-orleans-saints", tbl_pbp[[#This Row],[homeWinPercentage]], 1-tbl_pbp[[#This Row],[homeWinPercentage]])</f>
        <v>0.15400000000000003</v>
      </c>
      <c r="AI4937" s="13">
        <f>tbl_pbp[[#This Row],[Kamara]]*tbl_pbp[[#This Row],[Impactful Play]]</f>
        <v>0</v>
      </c>
      <c r="AJ4937" s="13">
        <f>tbl_pbp[[#This Row],[Thomas]]*tbl_pbp[[#This Row],[Impactful Play]]</f>
        <v>0</v>
      </c>
      <c r="AK4937" s="13" t="str">
        <f>VLOOKUP(tbl_pbp[[#This Row],[Play Saints Win % Increase]], tbl_impact[],3,TRUE)</f>
        <v>Scented (0 to +5%)</v>
      </c>
    </row>
    <row r="4938" spans="1:37">
      <c r="A4938" s="1">
        <v>113</v>
      </c>
      <c r="B4938" s="5">
        <v>0.81899999999999995</v>
      </c>
      <c r="C4938" t="s">
        <v>6945</v>
      </c>
      <c r="D4938">
        <v>0</v>
      </c>
      <c r="E4938">
        <v>0</v>
      </c>
      <c r="F4938">
        <v>3</v>
      </c>
      <c r="G4938">
        <v>17</v>
      </c>
      <c r="H4938">
        <v>7</v>
      </c>
      <c r="I4938">
        <v>10</v>
      </c>
      <c r="J4938">
        <v>51</v>
      </c>
      <c r="K4938" t="s">
        <v>124</v>
      </c>
      <c r="L4938">
        <v>2</v>
      </c>
      <c r="M4938">
        <v>49</v>
      </c>
      <c r="N4938" t="s">
        <v>6946</v>
      </c>
      <c r="O4938" t="s">
        <v>536</v>
      </c>
      <c r="P4938" t="s">
        <v>30</v>
      </c>
      <c r="Q4938" t="s">
        <v>31</v>
      </c>
      <c r="R4938" t="s">
        <v>32</v>
      </c>
      <c r="S4938" t="s">
        <v>120</v>
      </c>
      <c r="T4938" t="s">
        <v>493</v>
      </c>
      <c r="U4938" t="s">
        <v>496</v>
      </c>
      <c r="V4938" t="s">
        <v>6623</v>
      </c>
      <c r="X4938" t="str">
        <f>VLOOKUP(pbp!V2171, games!$B$2:$R$40, 3, FALSE)</f>
        <v>2019-12-08T18:00Z</v>
      </c>
      <c r="Y4938">
        <f>VLOOKUP(1*V4938,NFLGames!$H$11:$H$555,1,FALSE)</f>
        <v>401220265</v>
      </c>
      <c r="Z4938">
        <f>VLOOKUP($Y4938, NFLGames!$H$11:$K$555,2,FALSE)</f>
        <v>2020</v>
      </c>
      <c r="AA4938">
        <f>VLOOKUP($Y4938, NFLGames!$H$11:$K$555,3,FALSE)</f>
        <v>14</v>
      </c>
      <c r="AB4938" s="6">
        <f>IF(A4939=0, 0, AH4939-tbl_pbp[[#This Row],[Saints Win %]])</f>
        <v>1.9999999999999907E-2</v>
      </c>
      <c r="AE4938">
        <f>ABS(tbl_pbp[[#This Row],[play.homeScore]]-tbl_pbp[[#This Row],[play.awayScore]])</f>
        <v>10</v>
      </c>
      <c r="AF4938">
        <f>IF(tbl_pbp[[#This Row],[Play Saints Win % Increase]]&gt;=$AF$4,1,0)</f>
        <v>0</v>
      </c>
      <c r="AG4938" t="str">
        <f>VLOOKUP(tbl_pbp[[#This Row],[gameId]], games!$B$2:$T$40, 9, FALSE)</f>
        <v>new-orleans-saints</v>
      </c>
      <c r="AH4938" s="5">
        <f>IF(tbl_pbp[[#This Row],[AwayTeam]] &lt;&gt; "new-orleans-saints", tbl_pbp[[#This Row],[homeWinPercentage]], 1-tbl_pbp[[#This Row],[homeWinPercentage]])</f>
        <v>0.18100000000000005</v>
      </c>
      <c r="AI4938" s="13">
        <f>tbl_pbp[[#This Row],[Kamara]]*tbl_pbp[[#This Row],[Impactful Play]]</f>
        <v>0</v>
      </c>
      <c r="AJ4938" s="13">
        <f>tbl_pbp[[#This Row],[Thomas]]*tbl_pbp[[#This Row],[Impactful Play]]</f>
        <v>0</v>
      </c>
      <c r="AK4938" s="13" t="str">
        <f>VLOOKUP(tbl_pbp[[#This Row],[Play Saints Win % Increase]], tbl_impact[],3,TRUE)</f>
        <v>Scented (0 to +5%)</v>
      </c>
    </row>
    <row r="4939" spans="1:37">
      <c r="A4939" s="1">
        <v>114</v>
      </c>
      <c r="B4939" s="5">
        <v>0.79900000000000004</v>
      </c>
      <c r="C4939" t="s">
        <v>6947</v>
      </c>
      <c r="D4939">
        <v>0</v>
      </c>
      <c r="E4939">
        <v>0</v>
      </c>
      <c r="F4939">
        <v>3</v>
      </c>
      <c r="G4939">
        <v>17</v>
      </c>
      <c r="H4939">
        <v>7</v>
      </c>
      <c r="I4939">
        <v>4</v>
      </c>
      <c r="J4939">
        <v>57</v>
      </c>
      <c r="K4939" t="s">
        <v>124</v>
      </c>
      <c r="L4939">
        <v>3</v>
      </c>
      <c r="M4939">
        <v>43</v>
      </c>
      <c r="N4939" t="s">
        <v>6948</v>
      </c>
      <c r="O4939" t="s">
        <v>2193</v>
      </c>
      <c r="P4939" t="s">
        <v>45</v>
      </c>
      <c r="Q4939" t="s">
        <v>46</v>
      </c>
      <c r="R4939" t="s">
        <v>47</v>
      </c>
      <c r="S4939" t="s">
        <v>63</v>
      </c>
      <c r="T4939" t="s">
        <v>48</v>
      </c>
      <c r="U4939" t="s">
        <v>6949</v>
      </c>
      <c r="V4939" t="s">
        <v>6623</v>
      </c>
      <c r="X4939" t="str">
        <f>VLOOKUP(pbp!V2172, games!$B$2:$R$40, 3, FALSE)</f>
        <v>2019-12-08T18:00Z</v>
      </c>
      <c r="Y4939">
        <f>VLOOKUP(1*V4939,NFLGames!$H$11:$H$555,1,FALSE)</f>
        <v>401220265</v>
      </c>
      <c r="Z4939">
        <f>VLOOKUP($Y4939, NFLGames!$H$11:$K$555,2,FALSE)</f>
        <v>2020</v>
      </c>
      <c r="AA4939">
        <f>VLOOKUP($Y4939, NFLGames!$H$11:$K$555,3,FALSE)</f>
        <v>14</v>
      </c>
      <c r="AB4939" s="6">
        <f>IF(A4940=0, 0, AH4940-tbl_pbp[[#This Row],[Saints Win %]])</f>
        <v>-7.0000000000000062E-3</v>
      </c>
      <c r="AE4939">
        <f>ABS(tbl_pbp[[#This Row],[play.homeScore]]-tbl_pbp[[#This Row],[play.awayScore]])</f>
        <v>10</v>
      </c>
      <c r="AF4939">
        <f>IF(tbl_pbp[[#This Row],[Play Saints Win % Increase]]&gt;=$AF$4,1,0)</f>
        <v>0</v>
      </c>
      <c r="AG4939" t="str">
        <f>VLOOKUP(tbl_pbp[[#This Row],[gameId]], games!$B$2:$T$40, 9, FALSE)</f>
        <v>new-orleans-saints</v>
      </c>
      <c r="AH4939" s="5">
        <f>IF(tbl_pbp[[#This Row],[AwayTeam]] &lt;&gt; "new-orleans-saints", tbl_pbp[[#This Row],[homeWinPercentage]], 1-tbl_pbp[[#This Row],[homeWinPercentage]])</f>
        <v>0.20099999999999996</v>
      </c>
      <c r="AI4939" s="13">
        <f>tbl_pbp[[#This Row],[Kamara]]*tbl_pbp[[#This Row],[Impactful Play]]</f>
        <v>0</v>
      </c>
      <c r="AJ4939" s="13">
        <f>tbl_pbp[[#This Row],[Thomas]]*tbl_pbp[[#This Row],[Impactful Play]]</f>
        <v>0</v>
      </c>
      <c r="AK4939" s="13" t="str">
        <f>VLOOKUP(tbl_pbp[[#This Row],[Play Saints Win % Increase]], tbl_impact[],3,TRUE)</f>
        <v>Bad (0 to -5%)</v>
      </c>
    </row>
    <row r="4940" spans="1:37">
      <c r="A4940" s="1">
        <v>115</v>
      </c>
      <c r="B4940" s="5">
        <v>0.80600000000000005</v>
      </c>
      <c r="C4940" t="s">
        <v>6950</v>
      </c>
      <c r="D4940">
        <v>0</v>
      </c>
      <c r="E4940">
        <v>0</v>
      </c>
      <c r="F4940">
        <v>3</v>
      </c>
      <c r="G4940">
        <v>17</v>
      </c>
      <c r="H4940">
        <v>7</v>
      </c>
      <c r="I4940">
        <v>1</v>
      </c>
      <c r="J4940">
        <v>60</v>
      </c>
      <c r="K4940" t="s">
        <v>124</v>
      </c>
      <c r="L4940">
        <v>4</v>
      </c>
      <c r="M4940">
        <v>40</v>
      </c>
      <c r="N4940" t="s">
        <v>6951</v>
      </c>
      <c r="O4940" t="s">
        <v>539</v>
      </c>
      <c r="P4940" t="s">
        <v>45</v>
      </c>
      <c r="Q4940" t="s">
        <v>46</v>
      </c>
      <c r="R4940" t="s">
        <v>47</v>
      </c>
      <c r="S4940" t="s">
        <v>424</v>
      </c>
      <c r="T4940" t="s">
        <v>117</v>
      </c>
      <c r="U4940" t="s">
        <v>6952</v>
      </c>
      <c r="V4940" t="s">
        <v>6623</v>
      </c>
      <c r="X4940" t="str">
        <f>VLOOKUP(pbp!V2173, games!$B$2:$R$40, 3, FALSE)</f>
        <v>2019-12-08T18:00Z</v>
      </c>
      <c r="Y4940">
        <f>VLOOKUP(1*V4940,NFLGames!$H$11:$H$555,1,FALSE)</f>
        <v>401220265</v>
      </c>
      <c r="Z4940">
        <f>VLOOKUP($Y4940, NFLGames!$H$11:$K$555,2,FALSE)</f>
        <v>2020</v>
      </c>
      <c r="AA4940">
        <f>VLOOKUP($Y4940, NFLGames!$H$11:$K$555,3,FALSE)</f>
        <v>14</v>
      </c>
      <c r="AB4940" s="6">
        <f>IF(A4941=0, 0, AH4941-tbl_pbp[[#This Row],[Saints Win %]])</f>
        <v>2.1000000000000019E-2</v>
      </c>
      <c r="AE4940">
        <f>ABS(tbl_pbp[[#This Row],[play.homeScore]]-tbl_pbp[[#This Row],[play.awayScore]])</f>
        <v>10</v>
      </c>
      <c r="AF4940">
        <f>IF(tbl_pbp[[#This Row],[Play Saints Win % Increase]]&gt;=$AF$4,1,0)</f>
        <v>0</v>
      </c>
      <c r="AG4940" t="str">
        <f>VLOOKUP(tbl_pbp[[#This Row],[gameId]], games!$B$2:$T$40, 9, FALSE)</f>
        <v>new-orleans-saints</v>
      </c>
      <c r="AH4940" s="5">
        <f>IF(tbl_pbp[[#This Row],[AwayTeam]] &lt;&gt; "new-orleans-saints", tbl_pbp[[#This Row],[homeWinPercentage]], 1-tbl_pbp[[#This Row],[homeWinPercentage]])</f>
        <v>0.19399999999999995</v>
      </c>
      <c r="AI4940" s="13">
        <f>tbl_pbp[[#This Row],[Kamara]]*tbl_pbp[[#This Row],[Impactful Play]]</f>
        <v>0</v>
      </c>
      <c r="AJ4940" s="13">
        <f>tbl_pbp[[#This Row],[Thomas]]*tbl_pbp[[#This Row],[Impactful Play]]</f>
        <v>0</v>
      </c>
      <c r="AK4940" s="13" t="str">
        <f>VLOOKUP(tbl_pbp[[#This Row],[Play Saints Win % Increase]], tbl_impact[],3,TRUE)</f>
        <v>Scented (0 to +5%)</v>
      </c>
    </row>
    <row r="4941" spans="1:37">
      <c r="A4941" s="1">
        <v>116</v>
      </c>
      <c r="B4941" s="5">
        <v>0.78500000000000003</v>
      </c>
      <c r="C4941" t="s">
        <v>6953</v>
      </c>
      <c r="D4941">
        <v>0</v>
      </c>
      <c r="E4941">
        <v>0</v>
      </c>
      <c r="F4941">
        <v>3</v>
      </c>
      <c r="G4941">
        <v>17</v>
      </c>
      <c r="H4941">
        <v>7</v>
      </c>
      <c r="I4941">
        <v>10</v>
      </c>
      <c r="J4941">
        <v>60</v>
      </c>
      <c r="K4941" t="s">
        <v>29</v>
      </c>
      <c r="L4941">
        <v>1</v>
      </c>
      <c r="M4941">
        <v>60</v>
      </c>
      <c r="N4941" t="s">
        <v>6954</v>
      </c>
      <c r="O4941" t="s">
        <v>2584</v>
      </c>
      <c r="P4941" t="s">
        <v>30</v>
      </c>
      <c r="Q4941" t="s">
        <v>31</v>
      </c>
      <c r="R4941" t="s">
        <v>32</v>
      </c>
      <c r="S4941" t="s">
        <v>33</v>
      </c>
      <c r="T4941" t="s">
        <v>117</v>
      </c>
      <c r="U4941" t="s">
        <v>118</v>
      </c>
      <c r="V4941" t="s">
        <v>6623</v>
      </c>
      <c r="X4941" t="str">
        <f>VLOOKUP(pbp!V2174, games!$B$2:$R$40, 3, FALSE)</f>
        <v>2019-12-08T18:00Z</v>
      </c>
      <c r="Y4941">
        <f>VLOOKUP(1*V4941,NFLGames!$H$11:$H$555,1,FALSE)</f>
        <v>401220265</v>
      </c>
      <c r="Z4941">
        <f>VLOOKUP($Y4941, NFLGames!$H$11:$K$555,2,FALSE)</f>
        <v>2020</v>
      </c>
      <c r="AA4941">
        <f>VLOOKUP($Y4941, NFLGames!$H$11:$K$555,3,FALSE)</f>
        <v>14</v>
      </c>
      <c r="AB4941" s="6">
        <f>IF(A4942=0, 0, AH4942-tbl_pbp[[#This Row],[Saints Win %]])</f>
        <v>-4.0999999999999925E-2</v>
      </c>
      <c r="AE4941">
        <f>ABS(tbl_pbp[[#This Row],[play.homeScore]]-tbl_pbp[[#This Row],[play.awayScore]])</f>
        <v>10</v>
      </c>
      <c r="AF4941">
        <f>IF(tbl_pbp[[#This Row],[Play Saints Win % Increase]]&gt;=$AF$4,1,0)</f>
        <v>0</v>
      </c>
      <c r="AG4941" t="str">
        <f>VLOOKUP(tbl_pbp[[#This Row],[gameId]], games!$B$2:$T$40, 9, FALSE)</f>
        <v>new-orleans-saints</v>
      </c>
      <c r="AH4941" s="5">
        <f>IF(tbl_pbp[[#This Row],[AwayTeam]] &lt;&gt; "new-orleans-saints", tbl_pbp[[#This Row],[homeWinPercentage]], 1-tbl_pbp[[#This Row],[homeWinPercentage]])</f>
        <v>0.21499999999999997</v>
      </c>
      <c r="AI4941" s="13">
        <f>tbl_pbp[[#This Row],[Kamara]]*tbl_pbp[[#This Row],[Impactful Play]]</f>
        <v>0</v>
      </c>
      <c r="AJ4941" s="13">
        <f>tbl_pbp[[#This Row],[Thomas]]*tbl_pbp[[#This Row],[Impactful Play]]</f>
        <v>0</v>
      </c>
      <c r="AK4941" s="13" t="str">
        <f>VLOOKUP(tbl_pbp[[#This Row],[Play Saints Win % Increase]], tbl_impact[],3,TRUE)</f>
        <v>Bad (0 to -5%)</v>
      </c>
    </row>
    <row r="4942" spans="1:37">
      <c r="A4942" s="1">
        <v>117</v>
      </c>
      <c r="B4942" s="5">
        <v>0.82599999999999996</v>
      </c>
      <c r="C4942" t="s">
        <v>6955</v>
      </c>
      <c r="D4942">
        <v>0</v>
      </c>
      <c r="E4942">
        <v>0</v>
      </c>
      <c r="F4942">
        <v>3</v>
      </c>
      <c r="G4942">
        <v>17</v>
      </c>
      <c r="H4942">
        <v>7</v>
      </c>
      <c r="I4942">
        <v>9</v>
      </c>
      <c r="J4942">
        <v>59</v>
      </c>
      <c r="K4942" t="s">
        <v>29</v>
      </c>
      <c r="L4942">
        <v>2</v>
      </c>
      <c r="M4942">
        <v>59</v>
      </c>
      <c r="N4942" t="s">
        <v>6956</v>
      </c>
      <c r="O4942" t="s">
        <v>989</v>
      </c>
      <c r="P4942" t="s">
        <v>22</v>
      </c>
      <c r="Q4942" t="s">
        <v>37</v>
      </c>
      <c r="S4942" t="s">
        <v>210</v>
      </c>
      <c r="T4942" t="s">
        <v>299</v>
      </c>
      <c r="U4942" t="s">
        <v>6957</v>
      </c>
      <c r="V4942" t="s">
        <v>6623</v>
      </c>
      <c r="X4942" t="str">
        <f>VLOOKUP(pbp!V2175, games!$B$2:$R$40, 3, FALSE)</f>
        <v>2019-12-08T18:00Z</v>
      </c>
      <c r="Y4942">
        <f>VLOOKUP(1*V4942,NFLGames!$H$11:$H$555,1,FALSE)</f>
        <v>401220265</v>
      </c>
      <c r="Z4942">
        <f>VLOOKUP($Y4942, NFLGames!$H$11:$K$555,2,FALSE)</f>
        <v>2020</v>
      </c>
      <c r="AA4942">
        <f>VLOOKUP($Y4942, NFLGames!$H$11:$K$555,3,FALSE)</f>
        <v>14</v>
      </c>
      <c r="AB4942" s="6">
        <f>IF(A4943=0, 0, AH4943-tbl_pbp[[#This Row],[Saints Win %]])</f>
        <v>9.099999999999997E-2</v>
      </c>
      <c r="AE4942">
        <f>ABS(tbl_pbp[[#This Row],[play.homeScore]]-tbl_pbp[[#This Row],[play.awayScore]])</f>
        <v>10</v>
      </c>
      <c r="AF4942">
        <f>IF(tbl_pbp[[#This Row],[Play Saints Win % Increase]]&gt;=$AF$4,1,0)</f>
        <v>0</v>
      </c>
      <c r="AG4942" t="str">
        <f>VLOOKUP(tbl_pbp[[#This Row],[gameId]], games!$B$2:$T$40, 9, FALSE)</f>
        <v>new-orleans-saints</v>
      </c>
      <c r="AH4942" s="5">
        <f>IF(tbl_pbp[[#This Row],[AwayTeam]] &lt;&gt; "new-orleans-saints", tbl_pbp[[#This Row],[homeWinPercentage]], 1-tbl_pbp[[#This Row],[homeWinPercentage]])</f>
        <v>0.17400000000000004</v>
      </c>
      <c r="AI4942" s="13">
        <f>tbl_pbp[[#This Row],[Kamara]]*tbl_pbp[[#This Row],[Impactful Play]]</f>
        <v>0</v>
      </c>
      <c r="AJ4942" s="13">
        <f>tbl_pbp[[#This Row],[Thomas]]*tbl_pbp[[#This Row],[Impactful Play]]</f>
        <v>0</v>
      </c>
      <c r="AK4942" s="13" t="str">
        <f>VLOOKUP(tbl_pbp[[#This Row],[Play Saints Win % Increase]], tbl_impact[],3,TRUE)</f>
        <v>Perfumed (5 to + 10%)</v>
      </c>
    </row>
    <row r="4943" spans="1:37">
      <c r="A4943" s="1">
        <v>118</v>
      </c>
      <c r="B4943" s="5">
        <v>0.73499999999999999</v>
      </c>
      <c r="C4943" t="s">
        <v>6958</v>
      </c>
      <c r="D4943">
        <v>0</v>
      </c>
      <c r="E4943">
        <v>0</v>
      </c>
      <c r="F4943">
        <v>3</v>
      </c>
      <c r="G4943">
        <v>17</v>
      </c>
      <c r="H4943">
        <v>7</v>
      </c>
      <c r="I4943">
        <v>9</v>
      </c>
      <c r="J4943">
        <v>59</v>
      </c>
      <c r="K4943" t="s">
        <v>29</v>
      </c>
      <c r="L4943">
        <v>3</v>
      </c>
      <c r="M4943">
        <v>59</v>
      </c>
      <c r="N4943" t="s">
        <v>6959</v>
      </c>
      <c r="O4943" t="s">
        <v>1308</v>
      </c>
      <c r="P4943" t="s">
        <v>30</v>
      </c>
      <c r="Q4943" t="s">
        <v>31</v>
      </c>
      <c r="R4943" t="s">
        <v>32</v>
      </c>
      <c r="S4943" t="s">
        <v>139</v>
      </c>
      <c r="T4943" t="s">
        <v>299</v>
      </c>
      <c r="U4943" t="s">
        <v>6960</v>
      </c>
      <c r="V4943" t="s">
        <v>6623</v>
      </c>
      <c r="X4943" t="str">
        <f>VLOOKUP(pbp!V2176, games!$B$2:$R$40, 3, FALSE)</f>
        <v>2019-12-08T18:00Z</v>
      </c>
      <c r="Y4943">
        <f>VLOOKUP(1*V4943,NFLGames!$H$11:$H$555,1,FALSE)</f>
        <v>401220265</v>
      </c>
      <c r="Z4943">
        <f>VLOOKUP($Y4943, NFLGames!$H$11:$K$555,2,FALSE)</f>
        <v>2020</v>
      </c>
      <c r="AA4943">
        <f>VLOOKUP($Y4943, NFLGames!$H$11:$K$555,3,FALSE)</f>
        <v>14</v>
      </c>
      <c r="AB4943" s="6">
        <f>IF(A4944=0, 0, AH4944-tbl_pbp[[#This Row],[Saints Win %]])</f>
        <v>0.15600000000000003</v>
      </c>
      <c r="AE4943">
        <f>ABS(tbl_pbp[[#This Row],[play.homeScore]]-tbl_pbp[[#This Row],[play.awayScore]])</f>
        <v>10</v>
      </c>
      <c r="AF4943">
        <f>IF(tbl_pbp[[#This Row],[Play Saints Win % Increase]]&gt;=$AF$4,1,0)</f>
        <v>1</v>
      </c>
      <c r="AG4943" t="str">
        <f>VLOOKUP(tbl_pbp[[#This Row],[gameId]], games!$B$2:$T$40, 9, FALSE)</f>
        <v>new-orleans-saints</v>
      </c>
      <c r="AH4943" s="5">
        <f>IF(tbl_pbp[[#This Row],[AwayTeam]] &lt;&gt; "new-orleans-saints", tbl_pbp[[#This Row],[homeWinPercentage]], 1-tbl_pbp[[#This Row],[homeWinPercentage]])</f>
        <v>0.26500000000000001</v>
      </c>
      <c r="AI4943" s="13">
        <f>tbl_pbp[[#This Row],[Kamara]]*tbl_pbp[[#This Row],[Impactful Play]]</f>
        <v>0</v>
      </c>
      <c r="AJ4943" s="13">
        <f>tbl_pbp[[#This Row],[Thomas]]*tbl_pbp[[#This Row],[Impactful Play]]</f>
        <v>0</v>
      </c>
      <c r="AK4943" s="13" t="str">
        <f>VLOOKUP(tbl_pbp[[#This Row],[Play Saints Win % Increase]], tbl_impact[],3,TRUE)</f>
        <v>Fragrant (10% to 20%)</v>
      </c>
    </row>
    <row r="4944" spans="1:37">
      <c r="A4944" s="1">
        <v>119</v>
      </c>
      <c r="B4944" s="5">
        <v>0.57899999999999996</v>
      </c>
      <c r="C4944" t="s">
        <v>6961</v>
      </c>
      <c r="D4944">
        <v>0</v>
      </c>
      <c r="E4944">
        <v>0</v>
      </c>
      <c r="F4944">
        <v>3</v>
      </c>
      <c r="G4944">
        <v>17</v>
      </c>
      <c r="H4944">
        <v>14</v>
      </c>
      <c r="I4944">
        <v>10</v>
      </c>
      <c r="J4944">
        <v>37</v>
      </c>
      <c r="K4944" t="s">
        <v>29</v>
      </c>
      <c r="L4944">
        <v>1</v>
      </c>
      <c r="M4944">
        <v>37</v>
      </c>
      <c r="N4944" t="s">
        <v>6962</v>
      </c>
      <c r="O4944" t="s">
        <v>2360</v>
      </c>
      <c r="P4944" t="s">
        <v>103</v>
      </c>
      <c r="Q4944" t="s">
        <v>104</v>
      </c>
      <c r="R4944" t="s">
        <v>105</v>
      </c>
      <c r="S4944" t="s">
        <v>33</v>
      </c>
      <c r="T4944" t="s">
        <v>6654</v>
      </c>
      <c r="U4944" t="s">
        <v>6963</v>
      </c>
      <c r="V4944" t="s">
        <v>6623</v>
      </c>
      <c r="X4944" t="str">
        <f>VLOOKUP(pbp!V2177, games!$B$2:$R$40, 3, FALSE)</f>
        <v>2019-12-08T18:00Z</v>
      </c>
      <c r="Y4944">
        <f>VLOOKUP(1*V4944,NFLGames!$H$11:$H$555,1,FALSE)</f>
        <v>401220265</v>
      </c>
      <c r="Z4944">
        <f>VLOOKUP($Y4944, NFLGames!$H$11:$K$555,2,FALSE)</f>
        <v>2020</v>
      </c>
      <c r="AA4944">
        <f>VLOOKUP($Y4944, NFLGames!$H$11:$K$555,3,FALSE)</f>
        <v>14</v>
      </c>
      <c r="AB4944" s="6">
        <f>IF(A4945=0, 0, AH4945-tbl_pbp[[#This Row],[Saints Win %]])</f>
        <v>-9.000000000000008E-3</v>
      </c>
      <c r="AE4944">
        <f>ABS(tbl_pbp[[#This Row],[play.homeScore]]-tbl_pbp[[#This Row],[play.awayScore]])</f>
        <v>3</v>
      </c>
      <c r="AF4944">
        <f>IF(tbl_pbp[[#This Row],[Play Saints Win % Increase]]&gt;=$AF$4,1,0)</f>
        <v>0</v>
      </c>
      <c r="AG4944" t="str">
        <f>VLOOKUP(tbl_pbp[[#This Row],[gameId]], games!$B$2:$T$40, 9, FALSE)</f>
        <v>new-orleans-saints</v>
      </c>
      <c r="AH4944" s="5">
        <f>IF(tbl_pbp[[#This Row],[AwayTeam]] &lt;&gt; "new-orleans-saints", tbl_pbp[[#This Row],[homeWinPercentage]], 1-tbl_pbp[[#This Row],[homeWinPercentage]])</f>
        <v>0.42100000000000004</v>
      </c>
      <c r="AI4944" s="13">
        <f>tbl_pbp[[#This Row],[Kamara]]*tbl_pbp[[#This Row],[Impactful Play]]</f>
        <v>0</v>
      </c>
      <c r="AJ4944" s="13">
        <f>tbl_pbp[[#This Row],[Thomas]]*tbl_pbp[[#This Row],[Impactful Play]]</f>
        <v>0</v>
      </c>
      <c r="AK4944" s="13" t="str">
        <f>VLOOKUP(tbl_pbp[[#This Row],[Play Saints Win % Increase]], tbl_impact[],3,TRUE)</f>
        <v>Bad (0 to -5%)</v>
      </c>
    </row>
    <row r="4945" spans="1:37">
      <c r="A4945" s="1">
        <v>120</v>
      </c>
      <c r="B4945" s="5">
        <v>0.58799999999999997</v>
      </c>
      <c r="C4945" t="s">
        <v>6964</v>
      </c>
      <c r="D4945">
        <v>0</v>
      </c>
      <c r="E4945">
        <v>0</v>
      </c>
      <c r="F4945">
        <v>3</v>
      </c>
      <c r="G4945">
        <v>17</v>
      </c>
      <c r="H4945">
        <v>14</v>
      </c>
      <c r="I4945">
        <v>0</v>
      </c>
      <c r="J4945">
        <v>65</v>
      </c>
      <c r="K4945" t="s">
        <v>29</v>
      </c>
      <c r="L4945">
        <v>0</v>
      </c>
      <c r="M4945">
        <v>65</v>
      </c>
      <c r="N4945" t="s">
        <v>288</v>
      </c>
      <c r="O4945" t="s">
        <v>2360</v>
      </c>
      <c r="P4945" t="s">
        <v>25</v>
      </c>
      <c r="Q4945" t="s">
        <v>26</v>
      </c>
      <c r="R4945" t="s">
        <v>27</v>
      </c>
      <c r="V4945" t="s">
        <v>6623</v>
      </c>
      <c r="X4945" t="str">
        <f>VLOOKUP(pbp!V2178, games!$B$2:$R$40, 3, FALSE)</f>
        <v>2019-12-08T18:00Z</v>
      </c>
      <c r="Y4945">
        <f>VLOOKUP(1*V4945,NFLGames!$H$11:$H$555,1,FALSE)</f>
        <v>401220265</v>
      </c>
      <c r="Z4945">
        <f>VLOOKUP($Y4945, NFLGames!$H$11:$K$555,2,FALSE)</f>
        <v>2020</v>
      </c>
      <c r="AA4945">
        <f>VLOOKUP($Y4945, NFLGames!$H$11:$K$555,3,FALSE)</f>
        <v>14</v>
      </c>
      <c r="AB4945" s="6">
        <f>IF(A4946=0, 0, AH4946-tbl_pbp[[#This Row],[Saints Win %]])</f>
        <v>3.8999999999999924E-2</v>
      </c>
      <c r="AE4945">
        <f>ABS(tbl_pbp[[#This Row],[play.homeScore]]-tbl_pbp[[#This Row],[play.awayScore]])</f>
        <v>3</v>
      </c>
      <c r="AF4945">
        <f>IF(tbl_pbp[[#This Row],[Play Saints Win % Increase]]&gt;=$AF$4,1,0)</f>
        <v>0</v>
      </c>
      <c r="AG4945" t="str">
        <f>VLOOKUP(tbl_pbp[[#This Row],[gameId]], games!$B$2:$T$40, 9, FALSE)</f>
        <v>new-orleans-saints</v>
      </c>
      <c r="AH4945" s="5">
        <f>IF(tbl_pbp[[#This Row],[AwayTeam]] &lt;&gt; "new-orleans-saints", tbl_pbp[[#This Row],[homeWinPercentage]], 1-tbl_pbp[[#This Row],[homeWinPercentage]])</f>
        <v>0.41200000000000003</v>
      </c>
      <c r="AI4945" s="13">
        <f>tbl_pbp[[#This Row],[Kamara]]*tbl_pbp[[#This Row],[Impactful Play]]</f>
        <v>0</v>
      </c>
      <c r="AJ4945" s="13">
        <f>tbl_pbp[[#This Row],[Thomas]]*tbl_pbp[[#This Row],[Impactful Play]]</f>
        <v>0</v>
      </c>
      <c r="AK4945" s="13" t="str">
        <f>VLOOKUP(tbl_pbp[[#This Row],[Play Saints Win % Increase]], tbl_impact[],3,TRUE)</f>
        <v>Scented (0 to +5%)</v>
      </c>
    </row>
    <row r="4946" spans="1:37">
      <c r="A4946" s="1">
        <v>121</v>
      </c>
      <c r="B4946" s="5">
        <v>0.54900000000000004</v>
      </c>
      <c r="C4946" t="s">
        <v>6965</v>
      </c>
      <c r="D4946">
        <v>0</v>
      </c>
      <c r="E4946">
        <v>0</v>
      </c>
      <c r="F4946">
        <v>3</v>
      </c>
      <c r="G4946">
        <v>17</v>
      </c>
      <c r="H4946">
        <v>14</v>
      </c>
      <c r="I4946">
        <v>10</v>
      </c>
      <c r="J4946">
        <v>25</v>
      </c>
      <c r="K4946" t="s">
        <v>124</v>
      </c>
      <c r="L4946">
        <v>1</v>
      </c>
      <c r="M4946">
        <v>75</v>
      </c>
      <c r="N4946" t="s">
        <v>6966</v>
      </c>
      <c r="O4946" t="s">
        <v>2360</v>
      </c>
      <c r="P4946" t="s">
        <v>22</v>
      </c>
      <c r="Q4946" t="s">
        <v>37</v>
      </c>
      <c r="S4946" t="s">
        <v>33</v>
      </c>
      <c r="T4946" t="s">
        <v>6878</v>
      </c>
      <c r="U4946" t="s">
        <v>6879</v>
      </c>
      <c r="V4946" t="s">
        <v>6623</v>
      </c>
      <c r="X4946" t="str">
        <f>VLOOKUP(pbp!V2179, games!$B$2:$R$40, 3, FALSE)</f>
        <v>2019-12-08T18:00Z</v>
      </c>
      <c r="Y4946">
        <f>VLOOKUP(1*V4946,NFLGames!$H$11:$H$555,1,FALSE)</f>
        <v>401220265</v>
      </c>
      <c r="Z4946">
        <f>VLOOKUP($Y4946, NFLGames!$H$11:$K$555,2,FALSE)</f>
        <v>2020</v>
      </c>
      <c r="AA4946">
        <f>VLOOKUP($Y4946, NFLGames!$H$11:$K$555,3,FALSE)</f>
        <v>14</v>
      </c>
      <c r="AB4946" s="6">
        <f>IF(A4947=0, 0, AH4947-tbl_pbp[[#This Row],[Saints Win %]])</f>
        <v>-1.7999999999999905E-2</v>
      </c>
      <c r="AE4946">
        <f>ABS(tbl_pbp[[#This Row],[play.homeScore]]-tbl_pbp[[#This Row],[play.awayScore]])</f>
        <v>3</v>
      </c>
      <c r="AF4946">
        <f>IF(tbl_pbp[[#This Row],[Play Saints Win % Increase]]&gt;=$AF$4,1,0)</f>
        <v>0</v>
      </c>
      <c r="AG4946" t="str">
        <f>VLOOKUP(tbl_pbp[[#This Row],[gameId]], games!$B$2:$T$40, 9, FALSE)</f>
        <v>new-orleans-saints</v>
      </c>
      <c r="AH4946" s="5">
        <f>IF(tbl_pbp[[#This Row],[AwayTeam]] &lt;&gt; "new-orleans-saints", tbl_pbp[[#This Row],[homeWinPercentage]], 1-tbl_pbp[[#This Row],[homeWinPercentage]])</f>
        <v>0.45099999999999996</v>
      </c>
      <c r="AI4946" s="13">
        <f>tbl_pbp[[#This Row],[Kamara]]*tbl_pbp[[#This Row],[Impactful Play]]</f>
        <v>0</v>
      </c>
      <c r="AJ4946" s="13">
        <f>tbl_pbp[[#This Row],[Thomas]]*tbl_pbp[[#This Row],[Impactful Play]]</f>
        <v>0</v>
      </c>
      <c r="AK4946" s="13" t="str">
        <f>VLOOKUP(tbl_pbp[[#This Row],[Play Saints Win % Increase]], tbl_impact[],3,TRUE)</f>
        <v>Bad (0 to -5%)</v>
      </c>
    </row>
    <row r="4947" spans="1:37">
      <c r="A4947" s="1">
        <v>122</v>
      </c>
      <c r="B4947" s="5">
        <v>0.56699999999999995</v>
      </c>
      <c r="C4947" t="s">
        <v>6967</v>
      </c>
      <c r="D4947">
        <v>0</v>
      </c>
      <c r="E4947">
        <v>0</v>
      </c>
      <c r="F4947">
        <v>3</v>
      </c>
      <c r="G4947">
        <v>17</v>
      </c>
      <c r="H4947">
        <v>14</v>
      </c>
      <c r="I4947">
        <v>10</v>
      </c>
      <c r="J4947">
        <v>25</v>
      </c>
      <c r="K4947" t="s">
        <v>124</v>
      </c>
      <c r="L4947">
        <v>2</v>
      </c>
      <c r="M4947">
        <v>75</v>
      </c>
      <c r="N4947" t="s">
        <v>6968</v>
      </c>
      <c r="O4947" t="s">
        <v>2211</v>
      </c>
      <c r="P4947" t="s">
        <v>30</v>
      </c>
      <c r="Q4947" t="s">
        <v>31</v>
      </c>
      <c r="R4947" t="s">
        <v>32</v>
      </c>
      <c r="S4947" t="s">
        <v>120</v>
      </c>
      <c r="T4947" t="s">
        <v>6878</v>
      </c>
      <c r="U4947" t="s">
        <v>6969</v>
      </c>
      <c r="V4947" t="s">
        <v>6623</v>
      </c>
      <c r="X4947" t="str">
        <f>VLOOKUP(pbp!V2180, games!$B$2:$R$40, 3, FALSE)</f>
        <v>2019-12-08T18:00Z</v>
      </c>
      <c r="Y4947">
        <f>VLOOKUP(1*V4947,NFLGames!$H$11:$H$555,1,FALSE)</f>
        <v>401220265</v>
      </c>
      <c r="Z4947">
        <f>VLOOKUP($Y4947, NFLGames!$H$11:$K$555,2,FALSE)</f>
        <v>2020</v>
      </c>
      <c r="AA4947">
        <f>VLOOKUP($Y4947, NFLGames!$H$11:$K$555,3,FALSE)</f>
        <v>14</v>
      </c>
      <c r="AB4947" s="6">
        <f>IF(A4948=0, 0, AH4948-tbl_pbp[[#This Row],[Saints Win %]])</f>
        <v>-4.9000000000000044E-2</v>
      </c>
      <c r="AE4947">
        <f>ABS(tbl_pbp[[#This Row],[play.homeScore]]-tbl_pbp[[#This Row],[play.awayScore]])</f>
        <v>3</v>
      </c>
      <c r="AF4947">
        <f>IF(tbl_pbp[[#This Row],[Play Saints Win % Increase]]&gt;=$AF$4,1,0)</f>
        <v>0</v>
      </c>
      <c r="AG4947" t="str">
        <f>VLOOKUP(tbl_pbp[[#This Row],[gameId]], games!$B$2:$T$40, 9, FALSE)</f>
        <v>new-orleans-saints</v>
      </c>
      <c r="AH4947" s="5">
        <f>IF(tbl_pbp[[#This Row],[AwayTeam]] &lt;&gt; "new-orleans-saints", tbl_pbp[[#This Row],[homeWinPercentage]], 1-tbl_pbp[[#This Row],[homeWinPercentage]])</f>
        <v>0.43300000000000005</v>
      </c>
      <c r="AI4947" s="13">
        <f>tbl_pbp[[#This Row],[Kamara]]*tbl_pbp[[#This Row],[Impactful Play]]</f>
        <v>0</v>
      </c>
      <c r="AJ4947" s="13">
        <f>tbl_pbp[[#This Row],[Thomas]]*tbl_pbp[[#This Row],[Impactful Play]]</f>
        <v>0</v>
      </c>
      <c r="AK4947" s="13" t="str">
        <f>VLOOKUP(tbl_pbp[[#This Row],[Play Saints Win % Increase]], tbl_impact[],3,TRUE)</f>
        <v>Bad (0 to -5%)</v>
      </c>
    </row>
    <row r="4948" spans="1:37">
      <c r="A4948" s="1">
        <v>123</v>
      </c>
      <c r="B4948" s="5">
        <v>0.61599999999999999</v>
      </c>
      <c r="C4948" t="s">
        <v>6970</v>
      </c>
      <c r="D4948">
        <v>0</v>
      </c>
      <c r="E4948">
        <v>0</v>
      </c>
      <c r="F4948">
        <v>3</v>
      </c>
      <c r="G4948">
        <v>17</v>
      </c>
      <c r="H4948">
        <v>14</v>
      </c>
      <c r="I4948">
        <v>4</v>
      </c>
      <c r="J4948">
        <v>31</v>
      </c>
      <c r="K4948" t="s">
        <v>124</v>
      </c>
      <c r="L4948">
        <v>3</v>
      </c>
      <c r="M4948">
        <v>69</v>
      </c>
      <c r="N4948" t="s">
        <v>6971</v>
      </c>
      <c r="O4948" t="s">
        <v>6838</v>
      </c>
      <c r="P4948" t="s">
        <v>45</v>
      </c>
      <c r="Q4948" t="s">
        <v>46</v>
      </c>
      <c r="R4948" t="s">
        <v>47</v>
      </c>
      <c r="S4948" t="s">
        <v>63</v>
      </c>
      <c r="T4948" t="s">
        <v>6882</v>
      </c>
      <c r="U4948" t="s">
        <v>6972</v>
      </c>
      <c r="V4948" t="s">
        <v>6623</v>
      </c>
      <c r="X4948" t="str">
        <f>VLOOKUP(pbp!V2181, games!$B$2:$R$40, 3, FALSE)</f>
        <v>2019-12-08T18:00Z</v>
      </c>
      <c r="Y4948">
        <f>VLOOKUP(1*V4948,NFLGames!$H$11:$H$555,1,FALSE)</f>
        <v>401220265</v>
      </c>
      <c r="Z4948">
        <f>VLOOKUP($Y4948, NFLGames!$H$11:$K$555,2,FALSE)</f>
        <v>2020</v>
      </c>
      <c r="AA4948">
        <f>VLOOKUP($Y4948, NFLGames!$H$11:$K$555,3,FALSE)</f>
        <v>14</v>
      </c>
      <c r="AB4948" s="6">
        <f>IF(A4949=0, 0, AH4949-tbl_pbp[[#This Row],[Saints Win %]])</f>
        <v>1.4000000000000012E-2</v>
      </c>
      <c r="AE4948">
        <f>ABS(tbl_pbp[[#This Row],[play.homeScore]]-tbl_pbp[[#This Row],[play.awayScore]])</f>
        <v>3</v>
      </c>
      <c r="AF4948">
        <f>IF(tbl_pbp[[#This Row],[Play Saints Win % Increase]]&gt;=$AF$4,1,0)</f>
        <v>0</v>
      </c>
      <c r="AG4948" t="str">
        <f>VLOOKUP(tbl_pbp[[#This Row],[gameId]], games!$B$2:$T$40, 9, FALSE)</f>
        <v>new-orleans-saints</v>
      </c>
      <c r="AH4948" s="5">
        <f>IF(tbl_pbp[[#This Row],[AwayTeam]] &lt;&gt; "new-orleans-saints", tbl_pbp[[#This Row],[homeWinPercentage]], 1-tbl_pbp[[#This Row],[homeWinPercentage]])</f>
        <v>0.38400000000000001</v>
      </c>
      <c r="AI4948" s="13">
        <f>tbl_pbp[[#This Row],[Kamara]]*tbl_pbp[[#This Row],[Impactful Play]]</f>
        <v>0</v>
      </c>
      <c r="AJ4948" s="13">
        <f>tbl_pbp[[#This Row],[Thomas]]*tbl_pbp[[#This Row],[Impactful Play]]</f>
        <v>0</v>
      </c>
      <c r="AK4948" s="13" t="str">
        <f>VLOOKUP(tbl_pbp[[#This Row],[Play Saints Win % Increase]], tbl_impact[],3,TRUE)</f>
        <v>Scented (0 to +5%)</v>
      </c>
    </row>
    <row r="4949" spans="1:37">
      <c r="A4949" s="1">
        <v>124</v>
      </c>
      <c r="B4949" s="5">
        <v>0.60199999999999998</v>
      </c>
      <c r="C4949" t="s">
        <v>6973</v>
      </c>
      <c r="D4949">
        <v>0</v>
      </c>
      <c r="E4949">
        <v>0</v>
      </c>
      <c r="F4949">
        <v>3</v>
      </c>
      <c r="G4949">
        <v>17</v>
      </c>
      <c r="H4949">
        <v>14</v>
      </c>
      <c r="I4949">
        <v>10</v>
      </c>
      <c r="J4949">
        <v>36</v>
      </c>
      <c r="K4949" t="s">
        <v>124</v>
      </c>
      <c r="L4949">
        <v>1</v>
      </c>
      <c r="M4949">
        <v>64</v>
      </c>
      <c r="N4949" t="s">
        <v>6974</v>
      </c>
      <c r="O4949" t="s">
        <v>3960</v>
      </c>
      <c r="P4949" t="s">
        <v>45</v>
      </c>
      <c r="Q4949" t="s">
        <v>46</v>
      </c>
      <c r="R4949" t="s">
        <v>47</v>
      </c>
      <c r="S4949" t="s">
        <v>33</v>
      </c>
      <c r="T4949" t="s">
        <v>6853</v>
      </c>
      <c r="U4949" t="s">
        <v>6854</v>
      </c>
      <c r="V4949" t="s">
        <v>6623</v>
      </c>
      <c r="X4949" t="str">
        <f>VLOOKUP(pbp!V2182, games!$B$2:$R$40, 3, FALSE)</f>
        <v>2019-12-08T18:00Z</v>
      </c>
      <c r="Y4949">
        <f>VLOOKUP(1*V4949,NFLGames!$H$11:$H$555,1,FALSE)</f>
        <v>401220265</v>
      </c>
      <c r="Z4949">
        <f>VLOOKUP($Y4949, NFLGames!$H$11:$K$555,2,FALSE)</f>
        <v>2020</v>
      </c>
      <c r="AA4949">
        <f>VLOOKUP($Y4949, NFLGames!$H$11:$K$555,3,FALSE)</f>
        <v>14</v>
      </c>
      <c r="AB4949" s="6">
        <f>IF(A4950=0, 0, AH4950-tbl_pbp[[#This Row],[Saints Win %]])</f>
        <v>-6.0000000000000053E-3</v>
      </c>
      <c r="AE4949">
        <f>ABS(tbl_pbp[[#This Row],[play.homeScore]]-tbl_pbp[[#This Row],[play.awayScore]])</f>
        <v>3</v>
      </c>
      <c r="AF4949">
        <f>IF(tbl_pbp[[#This Row],[Play Saints Win % Increase]]&gt;=$AF$4,1,0)</f>
        <v>0</v>
      </c>
      <c r="AG4949" t="str">
        <f>VLOOKUP(tbl_pbp[[#This Row],[gameId]], games!$B$2:$T$40, 9, FALSE)</f>
        <v>new-orleans-saints</v>
      </c>
      <c r="AH4949" s="5">
        <f>IF(tbl_pbp[[#This Row],[AwayTeam]] &lt;&gt; "new-orleans-saints", tbl_pbp[[#This Row],[homeWinPercentage]], 1-tbl_pbp[[#This Row],[homeWinPercentage]])</f>
        <v>0.39800000000000002</v>
      </c>
      <c r="AI4949" s="13">
        <f>tbl_pbp[[#This Row],[Kamara]]*tbl_pbp[[#This Row],[Impactful Play]]</f>
        <v>0</v>
      </c>
      <c r="AJ4949" s="13">
        <f>tbl_pbp[[#This Row],[Thomas]]*tbl_pbp[[#This Row],[Impactful Play]]</f>
        <v>0</v>
      </c>
      <c r="AK4949" s="13" t="str">
        <f>VLOOKUP(tbl_pbp[[#This Row],[Play Saints Win % Increase]], tbl_impact[],3,TRUE)</f>
        <v>Bad (0 to -5%)</v>
      </c>
    </row>
    <row r="4950" spans="1:37">
      <c r="A4950" s="1">
        <v>125</v>
      </c>
      <c r="B4950" s="5">
        <v>0.60799999999999998</v>
      </c>
      <c r="C4950" t="s">
        <v>6975</v>
      </c>
      <c r="D4950">
        <v>0</v>
      </c>
      <c r="E4950">
        <v>0</v>
      </c>
      <c r="F4950">
        <v>3</v>
      </c>
      <c r="G4950">
        <v>17</v>
      </c>
      <c r="H4950">
        <v>14</v>
      </c>
      <c r="I4950">
        <v>0</v>
      </c>
      <c r="J4950">
        <v>39</v>
      </c>
      <c r="L4950">
        <v>2</v>
      </c>
      <c r="M4950">
        <v>61</v>
      </c>
      <c r="N4950" t="s">
        <v>306</v>
      </c>
      <c r="O4950" t="s">
        <v>143</v>
      </c>
      <c r="P4950" t="s">
        <v>144</v>
      </c>
      <c r="Q4950" t="s">
        <v>145</v>
      </c>
      <c r="R4950" t="s">
        <v>146</v>
      </c>
      <c r="V4950" t="s">
        <v>6623</v>
      </c>
      <c r="X4950" t="str">
        <f>VLOOKUP(pbp!V2183, games!$B$2:$R$40, 3, FALSE)</f>
        <v>2019-12-08T18:00Z</v>
      </c>
      <c r="Y4950">
        <f>VLOOKUP(1*V4950,NFLGames!$H$11:$H$555,1,FALSE)</f>
        <v>401220265</v>
      </c>
      <c r="Z4950">
        <f>VLOOKUP($Y4950, NFLGames!$H$11:$K$555,2,FALSE)</f>
        <v>2020</v>
      </c>
      <c r="AA4950">
        <f>VLOOKUP($Y4950, NFLGames!$H$11:$K$555,3,FALSE)</f>
        <v>14</v>
      </c>
      <c r="AB4950" s="6">
        <f>IF(A4951=0, 0, AH4951-tbl_pbp[[#This Row],[Saints Win %]])</f>
        <v>9.000000000000008E-3</v>
      </c>
      <c r="AE4950">
        <f>ABS(tbl_pbp[[#This Row],[play.homeScore]]-tbl_pbp[[#This Row],[play.awayScore]])</f>
        <v>3</v>
      </c>
      <c r="AF4950">
        <f>IF(tbl_pbp[[#This Row],[Play Saints Win % Increase]]&gt;=$AF$4,1,0)</f>
        <v>0</v>
      </c>
      <c r="AG4950" t="str">
        <f>VLOOKUP(tbl_pbp[[#This Row],[gameId]], games!$B$2:$T$40, 9, FALSE)</f>
        <v>new-orleans-saints</v>
      </c>
      <c r="AH4950" s="5">
        <f>IF(tbl_pbp[[#This Row],[AwayTeam]] &lt;&gt; "new-orleans-saints", tbl_pbp[[#This Row],[homeWinPercentage]], 1-tbl_pbp[[#This Row],[homeWinPercentage]])</f>
        <v>0.39200000000000002</v>
      </c>
      <c r="AI4950" s="13">
        <f>tbl_pbp[[#This Row],[Kamara]]*tbl_pbp[[#This Row],[Impactful Play]]</f>
        <v>0</v>
      </c>
      <c r="AJ4950" s="13">
        <f>tbl_pbp[[#This Row],[Thomas]]*tbl_pbp[[#This Row],[Impactful Play]]</f>
        <v>0</v>
      </c>
      <c r="AK4950" s="13" t="str">
        <f>VLOOKUP(tbl_pbp[[#This Row],[Play Saints Win % Increase]], tbl_impact[],3,TRUE)</f>
        <v>Scented (0 to +5%)</v>
      </c>
    </row>
    <row r="4951" spans="1:37">
      <c r="A4951" s="1">
        <v>126</v>
      </c>
      <c r="B4951" s="5">
        <v>0.59899999999999998</v>
      </c>
      <c r="C4951" t="s">
        <v>6976</v>
      </c>
      <c r="D4951">
        <v>0</v>
      </c>
      <c r="E4951">
        <v>0</v>
      </c>
      <c r="F4951">
        <v>4</v>
      </c>
      <c r="G4951">
        <v>17</v>
      </c>
      <c r="H4951">
        <v>14</v>
      </c>
      <c r="I4951">
        <v>7</v>
      </c>
      <c r="J4951">
        <v>39</v>
      </c>
      <c r="K4951" t="s">
        <v>124</v>
      </c>
      <c r="L4951">
        <v>2</v>
      </c>
      <c r="M4951">
        <v>61</v>
      </c>
      <c r="N4951" t="s">
        <v>6977</v>
      </c>
      <c r="O4951" t="s">
        <v>24</v>
      </c>
      <c r="P4951" t="s">
        <v>45</v>
      </c>
      <c r="Q4951" t="s">
        <v>46</v>
      </c>
      <c r="R4951" t="s">
        <v>47</v>
      </c>
      <c r="S4951" t="s">
        <v>220</v>
      </c>
      <c r="T4951" t="s">
        <v>6757</v>
      </c>
      <c r="U4951" t="s">
        <v>6978</v>
      </c>
      <c r="V4951" t="s">
        <v>6623</v>
      </c>
      <c r="X4951" t="str">
        <f>VLOOKUP(pbp!V2184, games!$B$2:$R$40, 3, FALSE)</f>
        <v>2019-12-08T18:00Z</v>
      </c>
      <c r="Y4951">
        <f>VLOOKUP(1*V4951,NFLGames!$H$11:$H$555,1,FALSE)</f>
        <v>401220265</v>
      </c>
      <c r="Z4951">
        <f>VLOOKUP($Y4951, NFLGames!$H$11:$K$555,2,FALSE)</f>
        <v>2020</v>
      </c>
      <c r="AA4951">
        <f>VLOOKUP($Y4951, NFLGames!$H$11:$K$555,3,FALSE)</f>
        <v>14</v>
      </c>
      <c r="AB4951" s="6">
        <f>IF(A4952=0, 0, AH4952-tbl_pbp[[#This Row],[Saints Win %]])</f>
        <v>0.15199999999999991</v>
      </c>
      <c r="AE4951">
        <f>ABS(tbl_pbp[[#This Row],[play.homeScore]]-tbl_pbp[[#This Row],[play.awayScore]])</f>
        <v>3</v>
      </c>
      <c r="AF4951">
        <f>IF(tbl_pbp[[#This Row],[Play Saints Win % Increase]]&gt;=$AF$4,1,0)</f>
        <v>1</v>
      </c>
      <c r="AG4951" t="str">
        <f>VLOOKUP(tbl_pbp[[#This Row],[gameId]], games!$B$2:$T$40, 9, FALSE)</f>
        <v>new-orleans-saints</v>
      </c>
      <c r="AH4951" s="5">
        <f>IF(tbl_pbp[[#This Row],[AwayTeam]] &lt;&gt; "new-orleans-saints", tbl_pbp[[#This Row],[homeWinPercentage]], 1-tbl_pbp[[#This Row],[homeWinPercentage]])</f>
        <v>0.40100000000000002</v>
      </c>
      <c r="AI4951" s="13">
        <f>tbl_pbp[[#This Row],[Kamara]]*tbl_pbp[[#This Row],[Impactful Play]]</f>
        <v>0</v>
      </c>
      <c r="AJ4951" s="13">
        <f>tbl_pbp[[#This Row],[Thomas]]*tbl_pbp[[#This Row],[Impactful Play]]</f>
        <v>0</v>
      </c>
      <c r="AK4951" s="13" t="str">
        <f>VLOOKUP(tbl_pbp[[#This Row],[Play Saints Win % Increase]], tbl_impact[],3,TRUE)</f>
        <v>Fragrant (10% to 20%)</v>
      </c>
    </row>
    <row r="4952" spans="1:37">
      <c r="A4952" s="1">
        <v>127</v>
      </c>
      <c r="B4952" s="5">
        <v>0.44700000000000001</v>
      </c>
      <c r="C4952" t="s">
        <v>6979</v>
      </c>
      <c r="D4952">
        <v>0</v>
      </c>
      <c r="E4952">
        <v>0</v>
      </c>
      <c r="F4952">
        <v>4</v>
      </c>
      <c r="G4952">
        <v>17</v>
      </c>
      <c r="H4952">
        <v>14</v>
      </c>
      <c r="I4952">
        <v>5</v>
      </c>
      <c r="J4952">
        <v>41</v>
      </c>
      <c r="K4952" t="s">
        <v>124</v>
      </c>
      <c r="L4952">
        <v>3</v>
      </c>
      <c r="M4952">
        <v>95</v>
      </c>
      <c r="N4952" t="s">
        <v>6980</v>
      </c>
      <c r="O4952" t="s">
        <v>1020</v>
      </c>
      <c r="P4952" t="s">
        <v>22</v>
      </c>
      <c r="Q4952" t="s">
        <v>37</v>
      </c>
      <c r="S4952" t="s">
        <v>42</v>
      </c>
      <c r="T4952" t="s">
        <v>6981</v>
      </c>
      <c r="U4952" t="s">
        <v>6982</v>
      </c>
      <c r="V4952" t="s">
        <v>6623</v>
      </c>
      <c r="X4952" t="str">
        <f>VLOOKUP(pbp!V2185, games!$B$2:$R$40, 3, FALSE)</f>
        <v>2019-12-08T18:00Z</v>
      </c>
      <c r="Y4952">
        <f>VLOOKUP(1*V4952,NFLGames!$H$11:$H$555,1,FALSE)</f>
        <v>401220265</v>
      </c>
      <c r="Z4952">
        <f>VLOOKUP($Y4952, NFLGames!$H$11:$K$555,2,FALSE)</f>
        <v>2020</v>
      </c>
      <c r="AA4952">
        <f>VLOOKUP($Y4952, NFLGames!$H$11:$K$555,3,FALSE)</f>
        <v>14</v>
      </c>
      <c r="AB4952" s="6">
        <f>IF(A4953=0, 0, AH4953-tbl_pbp[[#This Row],[Saints Win %]])</f>
        <v>-0.15899999999999992</v>
      </c>
      <c r="AE4952">
        <f>ABS(tbl_pbp[[#This Row],[play.homeScore]]-tbl_pbp[[#This Row],[play.awayScore]])</f>
        <v>3</v>
      </c>
      <c r="AF4952">
        <f>IF(tbl_pbp[[#This Row],[Play Saints Win % Increase]]&gt;=$AF$4,1,0)</f>
        <v>0</v>
      </c>
      <c r="AG4952" t="str">
        <f>VLOOKUP(tbl_pbp[[#This Row],[gameId]], games!$B$2:$T$40, 9, FALSE)</f>
        <v>new-orleans-saints</v>
      </c>
      <c r="AH4952" s="5">
        <f>IF(tbl_pbp[[#This Row],[AwayTeam]] &lt;&gt; "new-orleans-saints", tbl_pbp[[#This Row],[homeWinPercentage]], 1-tbl_pbp[[#This Row],[homeWinPercentage]])</f>
        <v>0.55299999999999994</v>
      </c>
      <c r="AI4952" s="13">
        <f>tbl_pbp[[#This Row],[Kamara]]*tbl_pbp[[#This Row],[Impactful Play]]</f>
        <v>0</v>
      </c>
      <c r="AJ4952" s="13">
        <f>tbl_pbp[[#This Row],[Thomas]]*tbl_pbp[[#This Row],[Impactful Play]]</f>
        <v>0</v>
      </c>
      <c r="AK4952" s="13" t="str">
        <f>VLOOKUP(tbl_pbp[[#This Row],[Play Saints Win % Increase]], tbl_impact[],3,TRUE)</f>
        <v>Stinky (worse than -10% to -20%)</v>
      </c>
    </row>
    <row r="4953" spans="1:37">
      <c r="A4953" s="1">
        <v>128</v>
      </c>
      <c r="B4953" s="5">
        <v>0.60599999999999998</v>
      </c>
      <c r="C4953" t="s">
        <v>6983</v>
      </c>
      <c r="D4953">
        <v>0</v>
      </c>
      <c r="E4953">
        <v>0</v>
      </c>
      <c r="F4953">
        <v>4</v>
      </c>
      <c r="G4953">
        <v>17</v>
      </c>
      <c r="H4953">
        <v>14</v>
      </c>
      <c r="I4953">
        <v>5</v>
      </c>
      <c r="J4953">
        <v>41</v>
      </c>
      <c r="K4953" t="s">
        <v>124</v>
      </c>
      <c r="L4953">
        <v>4</v>
      </c>
      <c r="M4953">
        <v>59</v>
      </c>
      <c r="N4953" t="s">
        <v>6984</v>
      </c>
      <c r="O4953" t="s">
        <v>876</v>
      </c>
      <c r="P4953" t="s">
        <v>66</v>
      </c>
      <c r="Q4953" t="s">
        <v>67</v>
      </c>
      <c r="R4953" t="s">
        <v>68</v>
      </c>
      <c r="S4953" t="s">
        <v>78</v>
      </c>
      <c r="T4953" t="s">
        <v>6981</v>
      </c>
      <c r="U4953" t="s">
        <v>6985</v>
      </c>
      <c r="V4953" t="s">
        <v>6623</v>
      </c>
      <c r="X4953" t="str">
        <f>VLOOKUP(pbp!V2186, games!$B$2:$R$40, 3, FALSE)</f>
        <v>2019-12-08T18:00Z</v>
      </c>
      <c r="Y4953">
        <f>VLOOKUP(1*V4953,NFLGames!$H$11:$H$555,1,FALSE)</f>
        <v>401220265</v>
      </c>
      <c r="Z4953">
        <f>VLOOKUP($Y4953, NFLGames!$H$11:$K$555,2,FALSE)</f>
        <v>2020</v>
      </c>
      <c r="AA4953">
        <f>VLOOKUP($Y4953, NFLGames!$H$11:$K$555,3,FALSE)</f>
        <v>14</v>
      </c>
      <c r="AB4953" s="6">
        <f>IF(A4954=0, 0, AH4954-tbl_pbp[[#This Row],[Saints Win %]])</f>
        <v>2.5000000000000022E-2</v>
      </c>
      <c r="AE4953">
        <f>ABS(tbl_pbp[[#This Row],[play.homeScore]]-tbl_pbp[[#This Row],[play.awayScore]])</f>
        <v>3</v>
      </c>
      <c r="AF4953">
        <f>IF(tbl_pbp[[#This Row],[Play Saints Win % Increase]]&gt;=$AF$4,1,0)</f>
        <v>0</v>
      </c>
      <c r="AG4953" t="str">
        <f>VLOOKUP(tbl_pbp[[#This Row],[gameId]], games!$B$2:$T$40, 9, FALSE)</f>
        <v>new-orleans-saints</v>
      </c>
      <c r="AH4953" s="5">
        <f>IF(tbl_pbp[[#This Row],[AwayTeam]] &lt;&gt; "new-orleans-saints", tbl_pbp[[#This Row],[homeWinPercentage]], 1-tbl_pbp[[#This Row],[homeWinPercentage]])</f>
        <v>0.39400000000000002</v>
      </c>
      <c r="AI4953" s="13">
        <f>tbl_pbp[[#This Row],[Kamara]]*tbl_pbp[[#This Row],[Impactful Play]]</f>
        <v>0</v>
      </c>
      <c r="AJ4953" s="13">
        <f>tbl_pbp[[#This Row],[Thomas]]*tbl_pbp[[#This Row],[Impactful Play]]</f>
        <v>0</v>
      </c>
      <c r="AK4953" s="13" t="str">
        <f>VLOOKUP(tbl_pbp[[#This Row],[Play Saints Win % Increase]], tbl_impact[],3,TRUE)</f>
        <v>Scented (0 to +5%)</v>
      </c>
    </row>
    <row r="4954" spans="1:37">
      <c r="A4954" s="1">
        <v>129</v>
      </c>
      <c r="B4954" s="5">
        <v>0.58099999999999996</v>
      </c>
      <c r="C4954" t="s">
        <v>6986</v>
      </c>
      <c r="D4954">
        <v>0</v>
      </c>
      <c r="E4954">
        <v>0</v>
      </c>
      <c r="F4954">
        <v>4</v>
      </c>
      <c r="G4954">
        <v>17</v>
      </c>
      <c r="H4954">
        <v>14</v>
      </c>
      <c r="I4954">
        <v>10</v>
      </c>
      <c r="J4954">
        <v>95</v>
      </c>
      <c r="K4954" t="s">
        <v>29</v>
      </c>
      <c r="L4954">
        <v>1</v>
      </c>
      <c r="M4954">
        <v>95</v>
      </c>
      <c r="N4954" t="s">
        <v>6987</v>
      </c>
      <c r="O4954" t="s">
        <v>4814</v>
      </c>
      <c r="P4954" t="s">
        <v>45</v>
      </c>
      <c r="Q4954" t="s">
        <v>46</v>
      </c>
      <c r="R4954" t="s">
        <v>47</v>
      </c>
      <c r="S4954" t="s">
        <v>33</v>
      </c>
      <c r="T4954" t="s">
        <v>645</v>
      </c>
      <c r="U4954" t="s">
        <v>6988</v>
      </c>
      <c r="V4954" t="s">
        <v>6623</v>
      </c>
      <c r="X4954" t="str">
        <f>VLOOKUP(pbp!V2187, games!$B$2:$R$40, 3, FALSE)</f>
        <v>2019-12-08T18:00Z</v>
      </c>
      <c r="Y4954">
        <f>VLOOKUP(1*V4954,NFLGames!$H$11:$H$555,1,FALSE)</f>
        <v>401220265</v>
      </c>
      <c r="Z4954">
        <f>VLOOKUP($Y4954, NFLGames!$H$11:$K$555,2,FALSE)</f>
        <v>2020</v>
      </c>
      <c r="AA4954">
        <f>VLOOKUP($Y4954, NFLGames!$H$11:$K$555,3,FALSE)</f>
        <v>14</v>
      </c>
      <c r="AB4954" s="6">
        <f>IF(A4955=0, 0, AH4955-tbl_pbp[[#This Row],[Saints Win %]])</f>
        <v>1.0000000000000009E-2</v>
      </c>
      <c r="AC4954">
        <v>1</v>
      </c>
      <c r="AE4954">
        <f>ABS(tbl_pbp[[#This Row],[play.homeScore]]-tbl_pbp[[#This Row],[play.awayScore]])</f>
        <v>3</v>
      </c>
      <c r="AF4954">
        <f>IF(tbl_pbp[[#This Row],[Play Saints Win % Increase]]&gt;=$AF$4,1,0)</f>
        <v>0</v>
      </c>
      <c r="AG4954" t="str">
        <f>VLOOKUP(tbl_pbp[[#This Row],[gameId]], games!$B$2:$T$40, 9, FALSE)</f>
        <v>new-orleans-saints</v>
      </c>
      <c r="AH4954" s="5">
        <f>IF(tbl_pbp[[#This Row],[AwayTeam]] &lt;&gt; "new-orleans-saints", tbl_pbp[[#This Row],[homeWinPercentage]], 1-tbl_pbp[[#This Row],[homeWinPercentage]])</f>
        <v>0.41900000000000004</v>
      </c>
      <c r="AI4954" s="13">
        <f>tbl_pbp[[#This Row],[Kamara]]*tbl_pbp[[#This Row],[Impactful Play]]</f>
        <v>0</v>
      </c>
      <c r="AJ4954" s="13">
        <f>tbl_pbp[[#This Row],[Thomas]]*tbl_pbp[[#This Row],[Impactful Play]]</f>
        <v>0</v>
      </c>
      <c r="AK4954" s="13" t="str">
        <f>VLOOKUP(tbl_pbp[[#This Row],[Play Saints Win % Increase]], tbl_impact[],3,TRUE)</f>
        <v>Scented (0 to +5%)</v>
      </c>
    </row>
    <row r="4955" spans="1:37">
      <c r="A4955" s="1">
        <v>130</v>
      </c>
      <c r="B4955" s="5">
        <v>0.57099999999999995</v>
      </c>
      <c r="C4955" t="s">
        <v>6989</v>
      </c>
      <c r="D4955">
        <v>0</v>
      </c>
      <c r="E4955">
        <v>0</v>
      </c>
      <c r="F4955">
        <v>4</v>
      </c>
      <c r="G4955">
        <v>17</v>
      </c>
      <c r="H4955">
        <v>14</v>
      </c>
      <c r="I4955">
        <v>9</v>
      </c>
      <c r="J4955">
        <v>94</v>
      </c>
      <c r="K4955" t="s">
        <v>29</v>
      </c>
      <c r="L4955">
        <v>2</v>
      </c>
      <c r="M4955">
        <v>94</v>
      </c>
      <c r="N4955" t="s">
        <v>6990</v>
      </c>
      <c r="O4955" t="s">
        <v>2264</v>
      </c>
      <c r="P4955" t="s">
        <v>30</v>
      </c>
      <c r="Q4955" t="s">
        <v>31</v>
      </c>
      <c r="R4955" t="s">
        <v>32</v>
      </c>
      <c r="S4955" t="s">
        <v>210</v>
      </c>
      <c r="T4955" t="s">
        <v>542</v>
      </c>
      <c r="U4955" t="s">
        <v>6991</v>
      </c>
      <c r="V4955" t="s">
        <v>6623</v>
      </c>
      <c r="X4955" t="str">
        <f>VLOOKUP(pbp!V2188, games!$B$2:$R$40, 3, FALSE)</f>
        <v>2019-12-08T18:00Z</v>
      </c>
      <c r="Y4955">
        <f>VLOOKUP(1*V4955,NFLGames!$H$11:$H$555,1,FALSE)</f>
        <v>401220265</v>
      </c>
      <c r="Z4955">
        <f>VLOOKUP($Y4955, NFLGames!$H$11:$K$555,2,FALSE)</f>
        <v>2020</v>
      </c>
      <c r="AA4955">
        <f>VLOOKUP($Y4955, NFLGames!$H$11:$K$555,3,FALSE)</f>
        <v>14</v>
      </c>
      <c r="AB4955" s="6">
        <f>IF(A4956=0, 0, AH4956-tbl_pbp[[#This Row],[Saints Win %]])</f>
        <v>4.7999999999999932E-2</v>
      </c>
      <c r="AE4955">
        <f>ABS(tbl_pbp[[#This Row],[play.homeScore]]-tbl_pbp[[#This Row],[play.awayScore]])</f>
        <v>3</v>
      </c>
      <c r="AF4955">
        <f>IF(tbl_pbp[[#This Row],[Play Saints Win % Increase]]&gt;=$AF$4,1,0)</f>
        <v>0</v>
      </c>
      <c r="AG4955" t="str">
        <f>VLOOKUP(tbl_pbp[[#This Row],[gameId]], games!$B$2:$T$40, 9, FALSE)</f>
        <v>new-orleans-saints</v>
      </c>
      <c r="AH4955" s="5">
        <f>IF(tbl_pbp[[#This Row],[AwayTeam]] &lt;&gt; "new-orleans-saints", tbl_pbp[[#This Row],[homeWinPercentage]], 1-tbl_pbp[[#This Row],[homeWinPercentage]])</f>
        <v>0.42900000000000005</v>
      </c>
      <c r="AI4955" s="13">
        <f>tbl_pbp[[#This Row],[Kamara]]*tbl_pbp[[#This Row],[Impactful Play]]</f>
        <v>0</v>
      </c>
      <c r="AJ4955" s="13">
        <f>tbl_pbp[[#This Row],[Thomas]]*tbl_pbp[[#This Row],[Impactful Play]]</f>
        <v>0</v>
      </c>
      <c r="AK4955" s="13" t="str">
        <f>VLOOKUP(tbl_pbp[[#This Row],[Play Saints Win % Increase]], tbl_impact[],3,TRUE)</f>
        <v>Scented (0 to +5%)</v>
      </c>
    </row>
    <row r="4956" spans="1:37">
      <c r="A4956" s="1">
        <v>131</v>
      </c>
      <c r="B4956" s="5">
        <v>0.52300000000000002</v>
      </c>
      <c r="C4956" t="s">
        <v>6992</v>
      </c>
      <c r="D4956">
        <v>0</v>
      </c>
      <c r="E4956">
        <v>0</v>
      </c>
      <c r="F4956">
        <v>4</v>
      </c>
      <c r="G4956">
        <v>17</v>
      </c>
      <c r="H4956">
        <v>14</v>
      </c>
      <c r="I4956">
        <v>10</v>
      </c>
      <c r="J4956">
        <v>82</v>
      </c>
      <c r="K4956" t="s">
        <v>29</v>
      </c>
      <c r="L4956">
        <v>1</v>
      </c>
      <c r="M4956">
        <v>82</v>
      </c>
      <c r="N4956" t="s">
        <v>6993</v>
      </c>
      <c r="O4956" t="s">
        <v>6994</v>
      </c>
      <c r="P4956" t="s">
        <v>30</v>
      </c>
      <c r="Q4956" t="s">
        <v>31</v>
      </c>
      <c r="R4956" t="s">
        <v>32</v>
      </c>
      <c r="S4956" t="s">
        <v>33</v>
      </c>
      <c r="T4956" t="s">
        <v>191</v>
      </c>
      <c r="U4956" t="s">
        <v>2280</v>
      </c>
      <c r="V4956" t="s">
        <v>6623</v>
      </c>
      <c r="X4956" t="str">
        <f>VLOOKUP(pbp!V2189, games!$B$2:$R$40, 3, FALSE)</f>
        <v>2019-12-08T18:00Z</v>
      </c>
      <c r="Y4956">
        <f>VLOOKUP(1*V4956,NFLGames!$H$11:$H$555,1,FALSE)</f>
        <v>401220265</v>
      </c>
      <c r="Z4956">
        <f>VLOOKUP($Y4956, NFLGames!$H$11:$K$555,2,FALSE)</f>
        <v>2020</v>
      </c>
      <c r="AA4956">
        <f>VLOOKUP($Y4956, NFLGames!$H$11:$K$555,3,FALSE)</f>
        <v>14</v>
      </c>
      <c r="AB4956" s="6">
        <f>IF(A4957=0, 0, AH4957-tbl_pbp[[#This Row],[Saints Win %]])</f>
        <v>4.6000000000000041E-2</v>
      </c>
      <c r="AE4956">
        <f>ABS(tbl_pbp[[#This Row],[play.homeScore]]-tbl_pbp[[#This Row],[play.awayScore]])</f>
        <v>3</v>
      </c>
      <c r="AF4956">
        <f>IF(tbl_pbp[[#This Row],[Play Saints Win % Increase]]&gt;=$AF$4,1,0)</f>
        <v>0</v>
      </c>
      <c r="AG4956" t="str">
        <f>VLOOKUP(tbl_pbp[[#This Row],[gameId]], games!$B$2:$T$40, 9, FALSE)</f>
        <v>new-orleans-saints</v>
      </c>
      <c r="AH4956" s="5">
        <f>IF(tbl_pbp[[#This Row],[AwayTeam]] &lt;&gt; "new-orleans-saints", tbl_pbp[[#This Row],[homeWinPercentage]], 1-tbl_pbp[[#This Row],[homeWinPercentage]])</f>
        <v>0.47699999999999998</v>
      </c>
      <c r="AI4956" s="13">
        <f>tbl_pbp[[#This Row],[Kamara]]*tbl_pbp[[#This Row],[Impactful Play]]</f>
        <v>0</v>
      </c>
      <c r="AJ4956" s="13">
        <f>tbl_pbp[[#This Row],[Thomas]]*tbl_pbp[[#This Row],[Impactful Play]]</f>
        <v>0</v>
      </c>
      <c r="AK4956" s="13" t="str">
        <f>VLOOKUP(tbl_pbp[[#This Row],[Play Saints Win % Increase]], tbl_impact[],3,TRUE)</f>
        <v>Scented (0 to +5%)</v>
      </c>
    </row>
    <row r="4957" spans="1:37">
      <c r="A4957" s="1">
        <v>132</v>
      </c>
      <c r="B4957" s="5">
        <v>0.47699999999999998</v>
      </c>
      <c r="C4957" t="s">
        <v>6995</v>
      </c>
      <c r="D4957">
        <v>0</v>
      </c>
      <c r="E4957">
        <v>0</v>
      </c>
      <c r="F4957">
        <v>4</v>
      </c>
      <c r="G4957">
        <v>17</v>
      </c>
      <c r="H4957">
        <v>14</v>
      </c>
      <c r="I4957">
        <v>10</v>
      </c>
      <c r="J4957">
        <v>62</v>
      </c>
      <c r="K4957" t="s">
        <v>29</v>
      </c>
      <c r="L4957">
        <v>1</v>
      </c>
      <c r="M4957">
        <v>62</v>
      </c>
      <c r="N4957" t="s">
        <v>6996</v>
      </c>
      <c r="O4957" t="s">
        <v>6997</v>
      </c>
      <c r="P4957" t="s">
        <v>30</v>
      </c>
      <c r="Q4957" t="s">
        <v>31</v>
      </c>
      <c r="R4957" t="s">
        <v>32</v>
      </c>
      <c r="S4957" t="s">
        <v>33</v>
      </c>
      <c r="T4957" t="s">
        <v>358</v>
      </c>
      <c r="U4957" t="s">
        <v>359</v>
      </c>
      <c r="V4957" t="s">
        <v>6623</v>
      </c>
      <c r="X4957" t="str">
        <f>VLOOKUP(pbp!V2190, games!$B$2:$R$40, 3, FALSE)</f>
        <v>2019-12-08T18:00Z</v>
      </c>
      <c r="Y4957">
        <f>VLOOKUP(1*V4957,NFLGames!$H$11:$H$555,1,FALSE)</f>
        <v>401220265</v>
      </c>
      <c r="Z4957">
        <f>VLOOKUP($Y4957, NFLGames!$H$11:$K$555,2,FALSE)</f>
        <v>2020</v>
      </c>
      <c r="AA4957">
        <f>VLOOKUP($Y4957, NFLGames!$H$11:$K$555,3,FALSE)</f>
        <v>14</v>
      </c>
      <c r="AB4957" s="6">
        <f>IF(A4958=0, 0, AH4958-tbl_pbp[[#This Row],[Saints Win %]])</f>
        <v>-1.7000000000000015E-2</v>
      </c>
      <c r="AE4957">
        <f>ABS(tbl_pbp[[#This Row],[play.homeScore]]-tbl_pbp[[#This Row],[play.awayScore]])</f>
        <v>3</v>
      </c>
      <c r="AF4957">
        <f>IF(tbl_pbp[[#This Row],[Play Saints Win % Increase]]&gt;=$AF$4,1,0)</f>
        <v>0</v>
      </c>
      <c r="AG4957" t="str">
        <f>VLOOKUP(tbl_pbp[[#This Row],[gameId]], games!$B$2:$T$40, 9, FALSE)</f>
        <v>new-orleans-saints</v>
      </c>
      <c r="AH4957" s="5">
        <f>IF(tbl_pbp[[#This Row],[AwayTeam]] &lt;&gt; "new-orleans-saints", tbl_pbp[[#This Row],[homeWinPercentage]], 1-tbl_pbp[[#This Row],[homeWinPercentage]])</f>
        <v>0.52300000000000002</v>
      </c>
      <c r="AI4957" s="13">
        <f>tbl_pbp[[#This Row],[Kamara]]*tbl_pbp[[#This Row],[Impactful Play]]</f>
        <v>0</v>
      </c>
      <c r="AJ4957" s="13">
        <f>tbl_pbp[[#This Row],[Thomas]]*tbl_pbp[[#This Row],[Impactful Play]]</f>
        <v>0</v>
      </c>
      <c r="AK4957" s="13" t="str">
        <f>VLOOKUP(tbl_pbp[[#This Row],[Play Saints Win % Increase]], tbl_impact[],3,TRUE)</f>
        <v>Bad (0 to -5%)</v>
      </c>
    </row>
    <row r="4958" spans="1:37">
      <c r="A4958" s="1">
        <v>133</v>
      </c>
      <c r="B4958" s="5">
        <v>0.49399999999999999</v>
      </c>
      <c r="C4958" t="s">
        <v>6998</v>
      </c>
      <c r="D4958">
        <v>0</v>
      </c>
      <c r="E4958">
        <v>0</v>
      </c>
      <c r="F4958">
        <v>4</v>
      </c>
      <c r="G4958">
        <v>17</v>
      </c>
      <c r="H4958">
        <v>14</v>
      </c>
      <c r="I4958">
        <v>1</v>
      </c>
      <c r="J4958">
        <v>53</v>
      </c>
      <c r="K4958" t="s">
        <v>29</v>
      </c>
      <c r="L4958">
        <v>2</v>
      </c>
      <c r="M4958">
        <v>53</v>
      </c>
      <c r="N4958" t="s">
        <v>6999</v>
      </c>
      <c r="O4958" t="s">
        <v>388</v>
      </c>
      <c r="P4958" t="s">
        <v>45</v>
      </c>
      <c r="Q4958" t="s">
        <v>46</v>
      </c>
      <c r="R4958" t="s">
        <v>47</v>
      </c>
      <c r="S4958" t="s">
        <v>83</v>
      </c>
      <c r="T4958" t="s">
        <v>2150</v>
      </c>
      <c r="U4958" t="s">
        <v>3229</v>
      </c>
      <c r="V4958" t="s">
        <v>6623</v>
      </c>
      <c r="X4958" t="str">
        <f>VLOOKUP(pbp!V2191, games!$B$2:$R$40, 3, FALSE)</f>
        <v>2019-12-08T18:00Z</v>
      </c>
      <c r="Y4958">
        <f>VLOOKUP(1*V4958,NFLGames!$H$11:$H$555,1,FALSE)</f>
        <v>401220265</v>
      </c>
      <c r="Z4958">
        <f>VLOOKUP($Y4958, NFLGames!$H$11:$K$555,2,FALSE)</f>
        <v>2020</v>
      </c>
      <c r="AA4958">
        <f>VLOOKUP($Y4958, NFLGames!$H$11:$K$555,3,FALSE)</f>
        <v>14</v>
      </c>
      <c r="AB4958" s="6">
        <f>IF(A4959=0, 0, AH4959-tbl_pbp[[#This Row],[Saints Win %]])</f>
        <v>-5.1000000000000045E-2</v>
      </c>
      <c r="AC4958">
        <v>1</v>
      </c>
      <c r="AE4958">
        <f>ABS(tbl_pbp[[#This Row],[play.homeScore]]-tbl_pbp[[#This Row],[play.awayScore]])</f>
        <v>3</v>
      </c>
      <c r="AF4958">
        <f>IF(tbl_pbp[[#This Row],[Play Saints Win % Increase]]&gt;=$AF$4,1,0)</f>
        <v>0</v>
      </c>
      <c r="AG4958" t="str">
        <f>VLOOKUP(tbl_pbp[[#This Row],[gameId]], games!$B$2:$T$40, 9, FALSE)</f>
        <v>new-orleans-saints</v>
      </c>
      <c r="AH4958" s="5">
        <f>IF(tbl_pbp[[#This Row],[AwayTeam]] &lt;&gt; "new-orleans-saints", tbl_pbp[[#This Row],[homeWinPercentage]], 1-tbl_pbp[[#This Row],[homeWinPercentage]])</f>
        <v>0.50600000000000001</v>
      </c>
      <c r="AI4958" s="13">
        <f>tbl_pbp[[#This Row],[Kamara]]*tbl_pbp[[#This Row],[Impactful Play]]</f>
        <v>0</v>
      </c>
      <c r="AJ4958" s="13">
        <f>tbl_pbp[[#This Row],[Thomas]]*tbl_pbp[[#This Row],[Impactful Play]]</f>
        <v>0</v>
      </c>
      <c r="AK4958" s="13" t="str">
        <f>VLOOKUP(tbl_pbp[[#This Row],[Play Saints Win % Increase]], tbl_impact[],3,TRUE)</f>
        <v>Smelly (worse than-5% -&gt; -10%)</v>
      </c>
    </row>
    <row r="4959" spans="1:37">
      <c r="A4959" s="1">
        <v>134</v>
      </c>
      <c r="B4959" s="5">
        <v>0.54500000000000004</v>
      </c>
      <c r="C4959" t="s">
        <v>7000</v>
      </c>
      <c r="D4959">
        <v>0</v>
      </c>
      <c r="E4959">
        <v>0</v>
      </c>
      <c r="F4959">
        <v>4</v>
      </c>
      <c r="G4959">
        <v>17</v>
      </c>
      <c r="H4959">
        <v>14</v>
      </c>
      <c r="I4959">
        <v>10</v>
      </c>
      <c r="J4959">
        <v>50</v>
      </c>
      <c r="K4959" t="s">
        <v>29</v>
      </c>
      <c r="L4959">
        <v>1</v>
      </c>
      <c r="M4959">
        <v>50</v>
      </c>
      <c r="N4959" t="s">
        <v>7001</v>
      </c>
      <c r="O4959" t="s">
        <v>1893</v>
      </c>
      <c r="P4959" t="s">
        <v>22</v>
      </c>
      <c r="Q4959" t="s">
        <v>37</v>
      </c>
      <c r="S4959" t="s">
        <v>33</v>
      </c>
      <c r="T4959" t="s">
        <v>226</v>
      </c>
      <c r="U4959" t="s">
        <v>227</v>
      </c>
      <c r="V4959" t="s">
        <v>6623</v>
      </c>
      <c r="X4959" t="str">
        <f>VLOOKUP(pbp!V2192, games!$B$2:$R$40, 3, FALSE)</f>
        <v>2019-12-08T18:00Z</v>
      </c>
      <c r="Y4959">
        <f>VLOOKUP(1*V4959,NFLGames!$H$11:$H$555,1,FALSE)</f>
        <v>401220265</v>
      </c>
      <c r="Z4959">
        <f>VLOOKUP($Y4959, NFLGames!$H$11:$K$555,2,FALSE)</f>
        <v>2020</v>
      </c>
      <c r="AA4959">
        <f>VLOOKUP($Y4959, NFLGames!$H$11:$K$555,3,FALSE)</f>
        <v>14</v>
      </c>
      <c r="AB4959" s="6">
        <f>IF(A4960=0, 0, AH4960-tbl_pbp[[#This Row],[Saints Win %]])</f>
        <v>3.7000000000000033E-2</v>
      </c>
      <c r="AE4959">
        <f>ABS(tbl_pbp[[#This Row],[play.homeScore]]-tbl_pbp[[#This Row],[play.awayScore]])</f>
        <v>3</v>
      </c>
      <c r="AF4959">
        <f>IF(tbl_pbp[[#This Row],[Play Saints Win % Increase]]&gt;=$AF$4,1,0)</f>
        <v>0</v>
      </c>
      <c r="AG4959" t="str">
        <f>VLOOKUP(tbl_pbp[[#This Row],[gameId]], games!$B$2:$T$40, 9, FALSE)</f>
        <v>new-orleans-saints</v>
      </c>
      <c r="AH4959" s="5">
        <f>IF(tbl_pbp[[#This Row],[AwayTeam]] &lt;&gt; "new-orleans-saints", tbl_pbp[[#This Row],[homeWinPercentage]], 1-tbl_pbp[[#This Row],[homeWinPercentage]])</f>
        <v>0.45499999999999996</v>
      </c>
      <c r="AI4959" s="13">
        <f>tbl_pbp[[#This Row],[Kamara]]*tbl_pbp[[#This Row],[Impactful Play]]</f>
        <v>0</v>
      </c>
      <c r="AJ4959" s="13">
        <f>tbl_pbp[[#This Row],[Thomas]]*tbl_pbp[[#This Row],[Impactful Play]]</f>
        <v>0</v>
      </c>
      <c r="AK4959" s="13" t="str">
        <f>VLOOKUP(tbl_pbp[[#This Row],[Play Saints Win % Increase]], tbl_impact[],3,TRUE)</f>
        <v>Scented (0 to +5%)</v>
      </c>
    </row>
    <row r="4960" spans="1:37">
      <c r="A4960" s="1">
        <v>135</v>
      </c>
      <c r="B4960" s="5">
        <v>0.50800000000000001</v>
      </c>
      <c r="C4960" t="s">
        <v>7002</v>
      </c>
      <c r="D4960">
        <v>0</v>
      </c>
      <c r="E4960">
        <v>0</v>
      </c>
      <c r="F4960">
        <v>4</v>
      </c>
      <c r="G4960">
        <v>17</v>
      </c>
      <c r="H4960">
        <v>14</v>
      </c>
      <c r="I4960">
        <v>10</v>
      </c>
      <c r="J4960">
        <v>50</v>
      </c>
      <c r="K4960" t="s">
        <v>29</v>
      </c>
      <c r="L4960">
        <v>2</v>
      </c>
      <c r="M4960">
        <v>50</v>
      </c>
      <c r="N4960" t="s">
        <v>7003</v>
      </c>
      <c r="O4960" t="s">
        <v>454</v>
      </c>
      <c r="P4960" t="s">
        <v>45</v>
      </c>
      <c r="Q4960" t="s">
        <v>46</v>
      </c>
      <c r="R4960" t="s">
        <v>47</v>
      </c>
      <c r="S4960" t="s">
        <v>120</v>
      </c>
      <c r="T4960" t="s">
        <v>226</v>
      </c>
      <c r="U4960" t="s">
        <v>228</v>
      </c>
      <c r="V4960" t="s">
        <v>6623</v>
      </c>
      <c r="X4960" t="str">
        <f>VLOOKUP(pbp!V2193, games!$B$2:$R$40, 3, FALSE)</f>
        <v>2019-12-08T18:00Z</v>
      </c>
      <c r="Y4960">
        <f>VLOOKUP(1*V4960,NFLGames!$H$11:$H$555,1,FALSE)</f>
        <v>401220265</v>
      </c>
      <c r="Z4960">
        <f>VLOOKUP($Y4960, NFLGames!$H$11:$K$555,2,FALSE)</f>
        <v>2020</v>
      </c>
      <c r="AA4960">
        <f>VLOOKUP($Y4960, NFLGames!$H$11:$K$555,3,FALSE)</f>
        <v>14</v>
      </c>
      <c r="AB4960" s="6">
        <f>IF(A4961=0, 0, AH4961-tbl_pbp[[#This Row],[Saints Win %]])</f>
        <v>-0.10999999999999999</v>
      </c>
      <c r="AC4960">
        <v>1</v>
      </c>
      <c r="AE4960">
        <f>ABS(tbl_pbp[[#This Row],[play.homeScore]]-tbl_pbp[[#This Row],[play.awayScore]])</f>
        <v>3</v>
      </c>
      <c r="AF4960">
        <f>IF(tbl_pbp[[#This Row],[Play Saints Win % Increase]]&gt;=$AF$4,1,0)</f>
        <v>0</v>
      </c>
      <c r="AG4960" t="str">
        <f>VLOOKUP(tbl_pbp[[#This Row],[gameId]], games!$B$2:$T$40, 9, FALSE)</f>
        <v>new-orleans-saints</v>
      </c>
      <c r="AH4960" s="5">
        <f>IF(tbl_pbp[[#This Row],[AwayTeam]] &lt;&gt; "new-orleans-saints", tbl_pbp[[#This Row],[homeWinPercentage]], 1-tbl_pbp[[#This Row],[homeWinPercentage]])</f>
        <v>0.49199999999999999</v>
      </c>
      <c r="AI4960" s="13">
        <f>tbl_pbp[[#This Row],[Kamara]]*tbl_pbp[[#This Row],[Impactful Play]]</f>
        <v>0</v>
      </c>
      <c r="AJ4960" s="13">
        <f>tbl_pbp[[#This Row],[Thomas]]*tbl_pbp[[#This Row],[Impactful Play]]</f>
        <v>0</v>
      </c>
      <c r="AK4960" s="13" t="str">
        <f>VLOOKUP(tbl_pbp[[#This Row],[Play Saints Win % Increase]], tbl_impact[],3,TRUE)</f>
        <v>Stinky (worse than -10% to -20%)</v>
      </c>
    </row>
    <row r="4961" spans="1:37">
      <c r="A4961" s="1">
        <v>136</v>
      </c>
      <c r="B4961" s="5">
        <v>0.61799999999999999</v>
      </c>
      <c r="C4961" t="s">
        <v>7004</v>
      </c>
      <c r="D4961">
        <v>0</v>
      </c>
      <c r="E4961">
        <v>0</v>
      </c>
      <c r="F4961">
        <v>4</v>
      </c>
      <c r="G4961">
        <v>17</v>
      </c>
      <c r="H4961">
        <v>14</v>
      </c>
      <c r="I4961">
        <v>3</v>
      </c>
      <c r="J4961">
        <v>43</v>
      </c>
      <c r="K4961" t="s">
        <v>29</v>
      </c>
      <c r="L4961">
        <v>3</v>
      </c>
      <c r="M4961">
        <v>43</v>
      </c>
      <c r="N4961" t="s">
        <v>7005</v>
      </c>
      <c r="O4961" t="s">
        <v>5371</v>
      </c>
      <c r="P4961" t="s">
        <v>30</v>
      </c>
      <c r="Q4961" t="s">
        <v>31</v>
      </c>
      <c r="R4961" t="s">
        <v>32</v>
      </c>
      <c r="S4961" t="s">
        <v>375</v>
      </c>
      <c r="T4961" t="s">
        <v>6694</v>
      </c>
      <c r="U4961" t="s">
        <v>7006</v>
      </c>
      <c r="V4961" t="s">
        <v>6623</v>
      </c>
      <c r="X4961" t="str">
        <f>VLOOKUP(pbp!V2194, games!$B$2:$R$40, 3, FALSE)</f>
        <v>2019-12-08T18:00Z</v>
      </c>
      <c r="Y4961">
        <f>VLOOKUP(1*V4961,NFLGames!$H$11:$H$555,1,FALSE)</f>
        <v>401220265</v>
      </c>
      <c r="Z4961">
        <f>VLOOKUP($Y4961, NFLGames!$H$11:$K$555,2,FALSE)</f>
        <v>2020</v>
      </c>
      <c r="AA4961">
        <f>VLOOKUP($Y4961, NFLGames!$H$11:$K$555,3,FALSE)</f>
        <v>14</v>
      </c>
      <c r="AB4961" s="6">
        <f>IF(A4962=0, 0, AH4962-tbl_pbp[[#This Row],[Saints Win %]])</f>
        <v>-1.8000000000000016E-2</v>
      </c>
      <c r="AC4961">
        <v>1</v>
      </c>
      <c r="AE4961">
        <f>ABS(tbl_pbp[[#This Row],[play.homeScore]]-tbl_pbp[[#This Row],[play.awayScore]])</f>
        <v>3</v>
      </c>
      <c r="AF4961">
        <f>IF(tbl_pbp[[#This Row],[Play Saints Win % Increase]]&gt;=$AF$4,1,0)</f>
        <v>0</v>
      </c>
      <c r="AG4961" t="str">
        <f>VLOOKUP(tbl_pbp[[#This Row],[gameId]], games!$B$2:$T$40, 9, FALSE)</f>
        <v>new-orleans-saints</v>
      </c>
      <c r="AH4961" s="5">
        <f>IF(tbl_pbp[[#This Row],[AwayTeam]] &lt;&gt; "new-orleans-saints", tbl_pbp[[#This Row],[homeWinPercentage]], 1-tbl_pbp[[#This Row],[homeWinPercentage]])</f>
        <v>0.38200000000000001</v>
      </c>
      <c r="AI4961" s="13">
        <f>tbl_pbp[[#This Row],[Kamara]]*tbl_pbp[[#This Row],[Impactful Play]]</f>
        <v>0</v>
      </c>
      <c r="AJ4961" s="13">
        <f>tbl_pbp[[#This Row],[Thomas]]*tbl_pbp[[#This Row],[Impactful Play]]</f>
        <v>0</v>
      </c>
      <c r="AK4961" s="13" t="str">
        <f>VLOOKUP(tbl_pbp[[#This Row],[Play Saints Win % Increase]], tbl_impact[],3,TRUE)</f>
        <v>Bad (0 to -5%)</v>
      </c>
    </row>
    <row r="4962" spans="1:37">
      <c r="A4962" s="1">
        <v>137</v>
      </c>
      <c r="B4962" s="5">
        <v>0.63600000000000001</v>
      </c>
      <c r="C4962" t="s">
        <v>7007</v>
      </c>
      <c r="D4962">
        <v>0</v>
      </c>
      <c r="E4962">
        <v>0</v>
      </c>
      <c r="F4962">
        <v>4</v>
      </c>
      <c r="G4962">
        <v>17</v>
      </c>
      <c r="H4962">
        <v>14</v>
      </c>
      <c r="I4962">
        <v>2</v>
      </c>
      <c r="J4962">
        <v>42</v>
      </c>
      <c r="K4962" t="s">
        <v>29</v>
      </c>
      <c r="L4962">
        <v>4</v>
      </c>
      <c r="M4962">
        <v>42</v>
      </c>
      <c r="N4962" t="s">
        <v>7008</v>
      </c>
      <c r="O4962" t="s">
        <v>4131</v>
      </c>
      <c r="P4962" t="s">
        <v>124</v>
      </c>
      <c r="Q4962" t="s">
        <v>125</v>
      </c>
      <c r="R4962" t="s">
        <v>126</v>
      </c>
      <c r="V4962" t="s">
        <v>6623</v>
      </c>
      <c r="X4962" t="str">
        <f>VLOOKUP(pbp!V2195, games!$B$2:$R$40, 3, FALSE)</f>
        <v>2019-12-08T18:00Z</v>
      </c>
      <c r="Y4962">
        <f>VLOOKUP(1*V4962,NFLGames!$H$11:$H$555,1,FALSE)</f>
        <v>401220265</v>
      </c>
      <c r="Z4962">
        <f>VLOOKUP($Y4962, NFLGames!$H$11:$K$555,2,FALSE)</f>
        <v>2020</v>
      </c>
      <c r="AA4962">
        <f>VLOOKUP($Y4962, NFLGames!$H$11:$K$555,3,FALSE)</f>
        <v>14</v>
      </c>
      <c r="AB4962" s="6">
        <f>IF(A4963=0, 0, AH4963-tbl_pbp[[#This Row],[Saints Win %]])</f>
        <v>-9.099999999999997E-2</v>
      </c>
      <c r="AE4962">
        <f>ABS(tbl_pbp[[#This Row],[play.homeScore]]-tbl_pbp[[#This Row],[play.awayScore]])</f>
        <v>3</v>
      </c>
      <c r="AF4962">
        <f>IF(tbl_pbp[[#This Row],[Play Saints Win % Increase]]&gt;=$AF$4,1,0)</f>
        <v>0</v>
      </c>
      <c r="AG4962" t="str">
        <f>VLOOKUP(tbl_pbp[[#This Row],[gameId]], games!$B$2:$T$40, 9, FALSE)</f>
        <v>new-orleans-saints</v>
      </c>
      <c r="AH4962" s="5">
        <f>IF(tbl_pbp[[#This Row],[AwayTeam]] &lt;&gt; "new-orleans-saints", tbl_pbp[[#This Row],[homeWinPercentage]], 1-tbl_pbp[[#This Row],[homeWinPercentage]])</f>
        <v>0.36399999999999999</v>
      </c>
      <c r="AI4962" s="13">
        <f>tbl_pbp[[#This Row],[Kamara]]*tbl_pbp[[#This Row],[Impactful Play]]</f>
        <v>0</v>
      </c>
      <c r="AJ4962" s="13">
        <f>tbl_pbp[[#This Row],[Thomas]]*tbl_pbp[[#This Row],[Impactful Play]]</f>
        <v>0</v>
      </c>
      <c r="AK4962" s="13" t="str">
        <f>VLOOKUP(tbl_pbp[[#This Row],[Play Saints Win % Increase]], tbl_impact[],3,TRUE)</f>
        <v>Smelly (worse than-5% -&gt; -10%)</v>
      </c>
    </row>
    <row r="4963" spans="1:37">
      <c r="A4963" s="1">
        <v>138</v>
      </c>
      <c r="B4963" s="5">
        <v>0.72699999999999998</v>
      </c>
      <c r="C4963" t="s">
        <v>7009</v>
      </c>
      <c r="D4963">
        <v>0</v>
      </c>
      <c r="E4963">
        <v>0</v>
      </c>
      <c r="F4963">
        <v>4</v>
      </c>
      <c r="G4963">
        <v>17</v>
      </c>
      <c r="H4963">
        <v>14</v>
      </c>
      <c r="I4963">
        <v>2</v>
      </c>
      <c r="J4963">
        <v>42</v>
      </c>
      <c r="K4963" t="s">
        <v>29</v>
      </c>
      <c r="L4963">
        <v>4</v>
      </c>
      <c r="M4963">
        <v>42</v>
      </c>
      <c r="N4963" t="s">
        <v>7010</v>
      </c>
      <c r="O4963" t="s">
        <v>4131</v>
      </c>
      <c r="P4963" t="s">
        <v>167</v>
      </c>
      <c r="Q4963" t="s">
        <v>168</v>
      </c>
      <c r="S4963" t="s">
        <v>154</v>
      </c>
      <c r="T4963" t="s">
        <v>7011</v>
      </c>
      <c r="U4963" t="s">
        <v>7012</v>
      </c>
      <c r="V4963" t="s">
        <v>6623</v>
      </c>
      <c r="X4963" t="str">
        <f>VLOOKUP(pbp!V2196, games!$B$2:$R$40, 3, FALSE)</f>
        <v>2019-12-08T18:00Z</v>
      </c>
      <c r="Y4963">
        <f>VLOOKUP(1*V4963,NFLGames!$H$11:$H$555,1,FALSE)</f>
        <v>401220265</v>
      </c>
      <c r="Z4963">
        <f>VLOOKUP($Y4963, NFLGames!$H$11:$K$555,2,FALSE)</f>
        <v>2020</v>
      </c>
      <c r="AA4963">
        <f>VLOOKUP($Y4963, NFLGames!$H$11:$K$555,3,FALSE)</f>
        <v>14</v>
      </c>
      <c r="AB4963" s="6">
        <f>IF(A4964=0, 0, AH4964-tbl_pbp[[#This Row],[Saints Win %]])</f>
        <v>-3.5000000000000031E-2</v>
      </c>
      <c r="AE4963">
        <f>ABS(tbl_pbp[[#This Row],[play.homeScore]]-tbl_pbp[[#This Row],[play.awayScore]])</f>
        <v>3</v>
      </c>
      <c r="AF4963">
        <f>IF(tbl_pbp[[#This Row],[Play Saints Win % Increase]]&gt;=$AF$4,1,0)</f>
        <v>0</v>
      </c>
      <c r="AG4963" t="str">
        <f>VLOOKUP(tbl_pbp[[#This Row],[gameId]], games!$B$2:$T$40, 9, FALSE)</f>
        <v>new-orleans-saints</v>
      </c>
      <c r="AH4963" s="5">
        <f>IF(tbl_pbp[[#This Row],[AwayTeam]] &lt;&gt; "new-orleans-saints", tbl_pbp[[#This Row],[homeWinPercentage]], 1-tbl_pbp[[#This Row],[homeWinPercentage]])</f>
        <v>0.27300000000000002</v>
      </c>
      <c r="AI4963" s="13">
        <f>tbl_pbp[[#This Row],[Kamara]]*tbl_pbp[[#This Row],[Impactful Play]]</f>
        <v>0</v>
      </c>
      <c r="AJ4963" s="13">
        <f>tbl_pbp[[#This Row],[Thomas]]*tbl_pbp[[#This Row],[Impactful Play]]</f>
        <v>0</v>
      </c>
      <c r="AK4963" s="13" t="str">
        <f>VLOOKUP(tbl_pbp[[#This Row],[Play Saints Win % Increase]], tbl_impact[],3,TRUE)</f>
        <v>Bad (0 to -5%)</v>
      </c>
    </row>
    <row r="4964" spans="1:37">
      <c r="A4964" s="1">
        <v>139</v>
      </c>
      <c r="B4964" s="5">
        <v>0.76200000000000001</v>
      </c>
      <c r="C4964" t="s">
        <v>7013</v>
      </c>
      <c r="D4964">
        <v>0</v>
      </c>
      <c r="E4964">
        <v>0</v>
      </c>
      <c r="F4964">
        <v>4</v>
      </c>
      <c r="G4964">
        <v>17</v>
      </c>
      <c r="H4964">
        <v>14</v>
      </c>
      <c r="I4964">
        <v>10</v>
      </c>
      <c r="J4964">
        <v>47</v>
      </c>
      <c r="K4964" t="s">
        <v>124</v>
      </c>
      <c r="L4964">
        <v>1</v>
      </c>
      <c r="M4964">
        <v>53</v>
      </c>
      <c r="N4964" t="s">
        <v>7014</v>
      </c>
      <c r="O4964" t="s">
        <v>5243</v>
      </c>
      <c r="P4964" t="s">
        <v>45</v>
      </c>
      <c r="Q4964" t="s">
        <v>46</v>
      </c>
      <c r="R4964" t="s">
        <v>47</v>
      </c>
      <c r="S4964" t="s">
        <v>33</v>
      </c>
      <c r="T4964" t="s">
        <v>6860</v>
      </c>
      <c r="U4964" t="s">
        <v>6861</v>
      </c>
      <c r="V4964" t="s">
        <v>6623</v>
      </c>
      <c r="X4964" t="str">
        <f>VLOOKUP(pbp!V2197, games!$B$2:$R$40, 3, FALSE)</f>
        <v>2019-12-08T18:00Z</v>
      </c>
      <c r="Y4964">
        <f>VLOOKUP(1*V4964,NFLGames!$H$11:$H$555,1,FALSE)</f>
        <v>401220265</v>
      </c>
      <c r="Z4964">
        <f>VLOOKUP($Y4964, NFLGames!$H$11:$K$555,2,FALSE)</f>
        <v>2020</v>
      </c>
      <c r="AA4964">
        <f>VLOOKUP($Y4964, NFLGames!$H$11:$K$555,3,FALSE)</f>
        <v>14</v>
      </c>
      <c r="AB4964" s="6">
        <f>IF(A4965=0, 0, AH4965-tbl_pbp[[#This Row],[Saints Win %]])</f>
        <v>-3.2000000000000028E-2</v>
      </c>
      <c r="AE4964">
        <f>ABS(tbl_pbp[[#This Row],[play.homeScore]]-tbl_pbp[[#This Row],[play.awayScore]])</f>
        <v>3</v>
      </c>
      <c r="AF4964">
        <f>IF(tbl_pbp[[#This Row],[Play Saints Win % Increase]]&gt;=$AF$4,1,0)</f>
        <v>0</v>
      </c>
      <c r="AG4964" t="str">
        <f>VLOOKUP(tbl_pbp[[#This Row],[gameId]], games!$B$2:$T$40, 9, FALSE)</f>
        <v>new-orleans-saints</v>
      </c>
      <c r="AH4964" s="5">
        <f>IF(tbl_pbp[[#This Row],[AwayTeam]] &lt;&gt; "new-orleans-saints", tbl_pbp[[#This Row],[homeWinPercentage]], 1-tbl_pbp[[#This Row],[homeWinPercentage]])</f>
        <v>0.23799999999999999</v>
      </c>
      <c r="AI4964" s="13">
        <f>tbl_pbp[[#This Row],[Kamara]]*tbl_pbp[[#This Row],[Impactful Play]]</f>
        <v>0</v>
      </c>
      <c r="AJ4964" s="13">
        <f>tbl_pbp[[#This Row],[Thomas]]*tbl_pbp[[#This Row],[Impactful Play]]</f>
        <v>0</v>
      </c>
      <c r="AK4964" s="13" t="str">
        <f>VLOOKUP(tbl_pbp[[#This Row],[Play Saints Win % Increase]], tbl_impact[],3,TRUE)</f>
        <v>Bad (0 to -5%)</v>
      </c>
    </row>
    <row r="4965" spans="1:37">
      <c r="A4965" s="1">
        <v>140</v>
      </c>
      <c r="B4965" s="5">
        <v>0.79400000000000004</v>
      </c>
      <c r="C4965" t="s">
        <v>7015</v>
      </c>
      <c r="D4965">
        <v>0</v>
      </c>
      <c r="E4965">
        <v>0</v>
      </c>
      <c r="F4965">
        <v>4</v>
      </c>
      <c r="G4965">
        <v>17</v>
      </c>
      <c r="H4965">
        <v>14</v>
      </c>
      <c r="I4965">
        <v>1</v>
      </c>
      <c r="J4965">
        <v>56</v>
      </c>
      <c r="K4965" t="s">
        <v>124</v>
      </c>
      <c r="L4965">
        <v>2</v>
      </c>
      <c r="M4965">
        <v>44</v>
      </c>
      <c r="N4965" t="s">
        <v>7016</v>
      </c>
      <c r="O4965" t="s">
        <v>7017</v>
      </c>
      <c r="P4965" t="s">
        <v>30</v>
      </c>
      <c r="Q4965" t="s">
        <v>31</v>
      </c>
      <c r="R4965" t="s">
        <v>32</v>
      </c>
      <c r="S4965" t="s">
        <v>83</v>
      </c>
      <c r="T4965" t="s">
        <v>467</v>
      </c>
      <c r="U4965" t="s">
        <v>3338</v>
      </c>
      <c r="V4965" t="s">
        <v>6623</v>
      </c>
      <c r="X4965" t="str">
        <f>VLOOKUP(pbp!V2198, games!$B$2:$R$40, 3, FALSE)</f>
        <v>2019-12-08T18:00Z</v>
      </c>
      <c r="Y4965">
        <f>VLOOKUP(1*V4965,NFLGames!$H$11:$H$555,1,FALSE)</f>
        <v>401220265</v>
      </c>
      <c r="Z4965">
        <f>VLOOKUP($Y4965, NFLGames!$H$11:$K$555,2,FALSE)</f>
        <v>2020</v>
      </c>
      <c r="AA4965">
        <f>VLOOKUP($Y4965, NFLGames!$H$11:$K$555,3,FALSE)</f>
        <v>14</v>
      </c>
      <c r="AB4965" s="6">
        <f>IF(A4966=0, 0, AH4966-tbl_pbp[[#This Row],[Saints Win %]])</f>
        <v>-7.6999999999999957E-2</v>
      </c>
      <c r="AE4965">
        <f>ABS(tbl_pbp[[#This Row],[play.homeScore]]-tbl_pbp[[#This Row],[play.awayScore]])</f>
        <v>3</v>
      </c>
      <c r="AF4965">
        <f>IF(tbl_pbp[[#This Row],[Play Saints Win % Increase]]&gt;=$AF$4,1,0)</f>
        <v>0</v>
      </c>
      <c r="AG4965" t="str">
        <f>VLOOKUP(tbl_pbp[[#This Row],[gameId]], games!$B$2:$T$40, 9, FALSE)</f>
        <v>new-orleans-saints</v>
      </c>
      <c r="AH4965" s="5">
        <f>IF(tbl_pbp[[#This Row],[AwayTeam]] &lt;&gt; "new-orleans-saints", tbl_pbp[[#This Row],[homeWinPercentage]], 1-tbl_pbp[[#This Row],[homeWinPercentage]])</f>
        <v>0.20599999999999996</v>
      </c>
      <c r="AI4965" s="13">
        <f>tbl_pbp[[#This Row],[Kamara]]*tbl_pbp[[#This Row],[Impactful Play]]</f>
        <v>0</v>
      </c>
      <c r="AJ4965" s="13">
        <f>tbl_pbp[[#This Row],[Thomas]]*tbl_pbp[[#This Row],[Impactful Play]]</f>
        <v>0</v>
      </c>
      <c r="AK4965" s="13" t="str">
        <f>VLOOKUP(tbl_pbp[[#This Row],[Play Saints Win % Increase]], tbl_impact[],3,TRUE)</f>
        <v>Smelly (worse than-5% -&gt; -10%)</v>
      </c>
    </row>
    <row r="4966" spans="1:37">
      <c r="A4966" s="1">
        <v>141</v>
      </c>
      <c r="B4966" s="5">
        <v>0.871</v>
      </c>
      <c r="C4966" t="s">
        <v>7018</v>
      </c>
      <c r="D4966">
        <v>0</v>
      </c>
      <c r="E4966">
        <v>0</v>
      </c>
      <c r="F4966">
        <v>4</v>
      </c>
      <c r="G4966">
        <v>17</v>
      </c>
      <c r="H4966">
        <v>14</v>
      </c>
      <c r="I4966">
        <v>10</v>
      </c>
      <c r="J4966">
        <v>70</v>
      </c>
      <c r="K4966" t="s">
        <v>124</v>
      </c>
      <c r="L4966">
        <v>1</v>
      </c>
      <c r="M4966">
        <v>30</v>
      </c>
      <c r="N4966" t="s">
        <v>7019</v>
      </c>
      <c r="O4966" t="s">
        <v>182</v>
      </c>
      <c r="P4966" t="s">
        <v>45</v>
      </c>
      <c r="Q4966" t="s">
        <v>46</v>
      </c>
      <c r="R4966" t="s">
        <v>47</v>
      </c>
      <c r="S4966" t="s">
        <v>33</v>
      </c>
      <c r="T4966" t="s">
        <v>39</v>
      </c>
      <c r="U4966" t="s">
        <v>398</v>
      </c>
      <c r="V4966" t="s">
        <v>6623</v>
      </c>
      <c r="X4966" t="str">
        <f>VLOOKUP(pbp!V2199, games!$B$2:$R$40, 3, FALSE)</f>
        <v>2019-12-08T18:00Z</v>
      </c>
      <c r="Y4966">
        <f>VLOOKUP(1*V4966,NFLGames!$H$11:$H$555,1,FALSE)</f>
        <v>401220265</v>
      </c>
      <c r="Z4966">
        <f>VLOOKUP($Y4966, NFLGames!$H$11:$K$555,2,FALSE)</f>
        <v>2020</v>
      </c>
      <c r="AA4966">
        <f>VLOOKUP($Y4966, NFLGames!$H$11:$K$555,3,FALSE)</f>
        <v>14</v>
      </c>
      <c r="AB4966" s="6">
        <f>IF(A4967=0, 0, AH4967-tbl_pbp[[#This Row],[Saints Win %]])</f>
        <v>0</v>
      </c>
      <c r="AE4966">
        <f>ABS(tbl_pbp[[#This Row],[play.homeScore]]-tbl_pbp[[#This Row],[play.awayScore]])</f>
        <v>3</v>
      </c>
      <c r="AF4966">
        <f>IF(tbl_pbp[[#This Row],[Play Saints Win % Increase]]&gt;=$AF$4,1,0)</f>
        <v>0</v>
      </c>
      <c r="AG4966" t="str">
        <f>VLOOKUP(tbl_pbp[[#This Row],[gameId]], games!$B$2:$T$40, 9, FALSE)</f>
        <v>new-orleans-saints</v>
      </c>
      <c r="AH4966" s="5">
        <f>IF(tbl_pbp[[#This Row],[AwayTeam]] &lt;&gt; "new-orleans-saints", tbl_pbp[[#This Row],[homeWinPercentage]], 1-tbl_pbp[[#This Row],[homeWinPercentage]])</f>
        <v>0.129</v>
      </c>
      <c r="AI4966" s="13">
        <f>tbl_pbp[[#This Row],[Kamara]]*tbl_pbp[[#This Row],[Impactful Play]]</f>
        <v>0</v>
      </c>
      <c r="AJ4966" s="13">
        <f>tbl_pbp[[#This Row],[Thomas]]*tbl_pbp[[#This Row],[Impactful Play]]</f>
        <v>0</v>
      </c>
      <c r="AK4966" s="13" t="str">
        <f>VLOOKUP(tbl_pbp[[#This Row],[Play Saints Win % Increase]], tbl_impact[],3,TRUE)</f>
        <v>Scented (0 to +5%)</v>
      </c>
    </row>
    <row r="4967" spans="1:37">
      <c r="A4967" s="1">
        <v>142</v>
      </c>
      <c r="B4967" s="5">
        <v>0.871</v>
      </c>
      <c r="C4967" t="s">
        <v>7020</v>
      </c>
      <c r="D4967">
        <v>0</v>
      </c>
      <c r="E4967">
        <v>0</v>
      </c>
      <c r="F4967">
        <v>4</v>
      </c>
      <c r="G4967">
        <v>17</v>
      </c>
      <c r="H4967">
        <v>14</v>
      </c>
      <c r="I4967">
        <v>10</v>
      </c>
      <c r="J4967">
        <v>89</v>
      </c>
      <c r="K4967" t="s">
        <v>124</v>
      </c>
      <c r="L4967">
        <v>1</v>
      </c>
      <c r="M4967">
        <v>11</v>
      </c>
      <c r="N4967" t="s">
        <v>7021</v>
      </c>
      <c r="O4967" t="s">
        <v>567</v>
      </c>
      <c r="P4967" t="s">
        <v>45</v>
      </c>
      <c r="Q4967" t="s">
        <v>46</v>
      </c>
      <c r="R4967" t="s">
        <v>47</v>
      </c>
      <c r="S4967" t="s">
        <v>33</v>
      </c>
      <c r="T4967" t="s">
        <v>442</v>
      </c>
      <c r="U4967" t="s">
        <v>540</v>
      </c>
      <c r="V4967" t="s">
        <v>6623</v>
      </c>
      <c r="X4967" t="str">
        <f>VLOOKUP(pbp!V2200, games!$B$2:$R$40, 3, FALSE)</f>
        <v>2019-12-08T18:00Z</v>
      </c>
      <c r="Y4967">
        <f>VLOOKUP(1*V4967,NFLGames!$H$11:$H$555,1,FALSE)</f>
        <v>401220265</v>
      </c>
      <c r="Z4967">
        <f>VLOOKUP($Y4967, NFLGames!$H$11:$K$555,2,FALSE)</f>
        <v>2020</v>
      </c>
      <c r="AA4967">
        <f>VLOOKUP($Y4967, NFLGames!$H$11:$K$555,3,FALSE)</f>
        <v>14</v>
      </c>
      <c r="AB4967" s="6">
        <f>IF(A4968=0, 0, AH4968-tbl_pbp[[#This Row],[Saints Win %]])</f>
        <v>-2.9000000000000026E-2</v>
      </c>
      <c r="AE4967">
        <f>ABS(tbl_pbp[[#This Row],[play.homeScore]]-tbl_pbp[[#This Row],[play.awayScore]])</f>
        <v>3</v>
      </c>
      <c r="AF4967">
        <f>IF(tbl_pbp[[#This Row],[Play Saints Win % Increase]]&gt;=$AF$4,1,0)</f>
        <v>0</v>
      </c>
      <c r="AG4967" t="str">
        <f>VLOOKUP(tbl_pbp[[#This Row],[gameId]], games!$B$2:$T$40, 9, FALSE)</f>
        <v>new-orleans-saints</v>
      </c>
      <c r="AH4967" s="5">
        <f>IF(tbl_pbp[[#This Row],[AwayTeam]] &lt;&gt; "new-orleans-saints", tbl_pbp[[#This Row],[homeWinPercentage]], 1-tbl_pbp[[#This Row],[homeWinPercentage]])</f>
        <v>0.129</v>
      </c>
      <c r="AI4967" s="13">
        <f>tbl_pbp[[#This Row],[Kamara]]*tbl_pbp[[#This Row],[Impactful Play]]</f>
        <v>0</v>
      </c>
      <c r="AJ4967" s="13">
        <f>tbl_pbp[[#This Row],[Thomas]]*tbl_pbp[[#This Row],[Impactful Play]]</f>
        <v>0</v>
      </c>
      <c r="AK4967" s="13" t="str">
        <f>VLOOKUP(tbl_pbp[[#This Row],[Play Saints Win % Increase]], tbl_impact[],3,TRUE)</f>
        <v>Bad (0 to -5%)</v>
      </c>
    </row>
    <row r="4968" spans="1:37">
      <c r="A4968" s="1">
        <v>143</v>
      </c>
      <c r="B4968" s="5">
        <v>0.9</v>
      </c>
      <c r="C4968" t="s">
        <v>7022</v>
      </c>
      <c r="D4968">
        <v>0</v>
      </c>
      <c r="E4968">
        <v>0</v>
      </c>
      <c r="F4968">
        <v>4</v>
      </c>
      <c r="G4968">
        <v>17</v>
      </c>
      <c r="H4968">
        <v>14</v>
      </c>
      <c r="I4968">
        <v>3</v>
      </c>
      <c r="J4968">
        <v>96</v>
      </c>
      <c r="K4968" t="s">
        <v>124</v>
      </c>
      <c r="L4968">
        <v>2</v>
      </c>
      <c r="M4968">
        <v>4</v>
      </c>
      <c r="N4968" t="s">
        <v>7023</v>
      </c>
      <c r="O4968" t="s">
        <v>1548</v>
      </c>
      <c r="P4968" t="s">
        <v>94</v>
      </c>
      <c r="Q4968" t="s">
        <v>95</v>
      </c>
      <c r="R4968" t="s">
        <v>96</v>
      </c>
      <c r="S4968" t="s">
        <v>193</v>
      </c>
      <c r="T4968" t="s">
        <v>573</v>
      </c>
      <c r="U4968" t="s">
        <v>4751</v>
      </c>
      <c r="V4968" t="s">
        <v>6623</v>
      </c>
      <c r="X4968" t="str">
        <f>VLOOKUP(pbp!V2201, games!$B$2:$R$40, 3, FALSE)</f>
        <v>2019-12-08T18:00Z</v>
      </c>
      <c r="Y4968">
        <f>VLOOKUP(1*V4968,NFLGames!$H$11:$H$555,1,FALSE)</f>
        <v>401220265</v>
      </c>
      <c r="Z4968">
        <f>VLOOKUP($Y4968, NFLGames!$H$11:$K$555,2,FALSE)</f>
        <v>2020</v>
      </c>
      <c r="AA4968">
        <f>VLOOKUP($Y4968, NFLGames!$H$11:$K$555,3,FALSE)</f>
        <v>14</v>
      </c>
      <c r="AB4968" s="6">
        <f>IF(A4969=0, 0, AH4969-tbl_pbp[[#This Row],[Saints Win %]])</f>
        <v>-7.0000000000000062E-3</v>
      </c>
      <c r="AE4968">
        <f>ABS(tbl_pbp[[#This Row],[play.homeScore]]-tbl_pbp[[#This Row],[play.awayScore]])</f>
        <v>3</v>
      </c>
      <c r="AF4968">
        <f>IF(tbl_pbp[[#This Row],[Play Saints Win % Increase]]&gt;=$AF$4,1,0)</f>
        <v>0</v>
      </c>
      <c r="AG4968" t="str">
        <f>VLOOKUP(tbl_pbp[[#This Row],[gameId]], games!$B$2:$T$40, 9, FALSE)</f>
        <v>new-orleans-saints</v>
      </c>
      <c r="AH4968" s="5">
        <f>IF(tbl_pbp[[#This Row],[AwayTeam]] &lt;&gt; "new-orleans-saints", tbl_pbp[[#This Row],[homeWinPercentage]], 1-tbl_pbp[[#This Row],[homeWinPercentage]])</f>
        <v>9.9999999999999978E-2</v>
      </c>
      <c r="AI4968" s="13">
        <f>tbl_pbp[[#This Row],[Kamara]]*tbl_pbp[[#This Row],[Impactful Play]]</f>
        <v>0</v>
      </c>
      <c r="AJ4968" s="13">
        <f>tbl_pbp[[#This Row],[Thomas]]*tbl_pbp[[#This Row],[Impactful Play]]</f>
        <v>0</v>
      </c>
      <c r="AK4968" s="13" t="str">
        <f>VLOOKUP(tbl_pbp[[#This Row],[Play Saints Win % Increase]], tbl_impact[],3,TRUE)</f>
        <v>Bad (0 to -5%)</v>
      </c>
    </row>
    <row r="4969" spans="1:37">
      <c r="A4969" s="1">
        <v>144</v>
      </c>
      <c r="B4969" s="5">
        <v>0.90700000000000003</v>
      </c>
      <c r="C4969" t="s">
        <v>7024</v>
      </c>
      <c r="D4969">
        <v>0</v>
      </c>
      <c r="E4969">
        <v>0</v>
      </c>
      <c r="F4969">
        <v>4</v>
      </c>
      <c r="G4969">
        <v>17</v>
      </c>
      <c r="H4969">
        <v>14</v>
      </c>
      <c r="I4969">
        <v>2</v>
      </c>
      <c r="J4969">
        <v>98</v>
      </c>
      <c r="K4969" t="s">
        <v>124</v>
      </c>
      <c r="L4969">
        <v>1</v>
      </c>
      <c r="M4969">
        <v>2</v>
      </c>
      <c r="N4969" t="s">
        <v>7025</v>
      </c>
      <c r="O4969" t="s">
        <v>954</v>
      </c>
      <c r="P4969" t="s">
        <v>94</v>
      </c>
      <c r="Q4969" t="s">
        <v>95</v>
      </c>
      <c r="R4969" t="s">
        <v>96</v>
      </c>
      <c r="S4969" t="s">
        <v>283</v>
      </c>
      <c r="T4969" t="s">
        <v>649</v>
      </c>
      <c r="U4969" t="s">
        <v>1142</v>
      </c>
      <c r="V4969" t="s">
        <v>6623</v>
      </c>
      <c r="X4969" t="str">
        <f>VLOOKUP(pbp!V2202, games!$B$2:$R$40, 3, FALSE)</f>
        <v>2019-12-08T18:00Z</v>
      </c>
      <c r="Y4969">
        <f>VLOOKUP(1*V4969,NFLGames!$H$11:$H$555,1,FALSE)</f>
        <v>401220265</v>
      </c>
      <c r="Z4969">
        <f>VLOOKUP($Y4969, NFLGames!$H$11:$K$555,2,FALSE)</f>
        <v>2020</v>
      </c>
      <c r="AA4969">
        <f>VLOOKUP($Y4969, NFLGames!$H$11:$K$555,3,FALSE)</f>
        <v>14</v>
      </c>
      <c r="AB4969" s="6">
        <f>IF(A4970=0, 0, AH4970-tbl_pbp[[#This Row],[Saints Win %]])</f>
        <v>2.9000000000000026E-2</v>
      </c>
      <c r="AE4969">
        <f>ABS(tbl_pbp[[#This Row],[play.homeScore]]-tbl_pbp[[#This Row],[play.awayScore]])</f>
        <v>3</v>
      </c>
      <c r="AF4969">
        <f>IF(tbl_pbp[[#This Row],[Play Saints Win % Increase]]&gt;=$AF$4,1,0)</f>
        <v>0</v>
      </c>
      <c r="AG4969" t="str">
        <f>VLOOKUP(tbl_pbp[[#This Row],[gameId]], games!$B$2:$T$40, 9, FALSE)</f>
        <v>new-orleans-saints</v>
      </c>
      <c r="AH4969" s="5">
        <f>IF(tbl_pbp[[#This Row],[AwayTeam]] &lt;&gt; "new-orleans-saints", tbl_pbp[[#This Row],[homeWinPercentage]], 1-tbl_pbp[[#This Row],[homeWinPercentage]])</f>
        <v>9.2999999999999972E-2</v>
      </c>
      <c r="AI4969" s="13">
        <f>tbl_pbp[[#This Row],[Kamara]]*tbl_pbp[[#This Row],[Impactful Play]]</f>
        <v>0</v>
      </c>
      <c r="AJ4969" s="13">
        <f>tbl_pbp[[#This Row],[Thomas]]*tbl_pbp[[#This Row],[Impactful Play]]</f>
        <v>0</v>
      </c>
      <c r="AK4969" s="13" t="str">
        <f>VLOOKUP(tbl_pbp[[#This Row],[Play Saints Win % Increase]], tbl_impact[],3,TRUE)</f>
        <v>Scented (0 to +5%)</v>
      </c>
    </row>
    <row r="4970" spans="1:37">
      <c r="A4970" s="1">
        <v>145</v>
      </c>
      <c r="B4970" s="5">
        <v>0.878</v>
      </c>
      <c r="C4970" t="s">
        <v>7026</v>
      </c>
      <c r="D4970">
        <v>0</v>
      </c>
      <c r="E4970">
        <v>0</v>
      </c>
      <c r="F4970">
        <v>4</v>
      </c>
      <c r="G4970">
        <v>17</v>
      </c>
      <c r="H4970">
        <v>14</v>
      </c>
      <c r="I4970">
        <v>1</v>
      </c>
      <c r="J4970">
        <v>99</v>
      </c>
      <c r="K4970" t="s">
        <v>124</v>
      </c>
      <c r="L4970">
        <v>1</v>
      </c>
      <c r="M4970">
        <v>1</v>
      </c>
      <c r="N4970" t="s">
        <v>7027</v>
      </c>
      <c r="O4970" t="s">
        <v>954</v>
      </c>
      <c r="P4970" t="s">
        <v>94</v>
      </c>
      <c r="Q4970" t="s">
        <v>95</v>
      </c>
      <c r="R4970" t="s">
        <v>96</v>
      </c>
      <c r="S4970" t="s">
        <v>283</v>
      </c>
      <c r="T4970" t="s">
        <v>575</v>
      </c>
      <c r="U4970" t="s">
        <v>2197</v>
      </c>
      <c r="V4970" t="s">
        <v>6623</v>
      </c>
      <c r="X4970" t="str">
        <f>VLOOKUP(pbp!V2203, games!$B$2:$R$40, 3, FALSE)</f>
        <v>2019-12-08T18:00Z</v>
      </c>
      <c r="Y4970">
        <f>VLOOKUP(1*V4970,NFLGames!$H$11:$H$555,1,FALSE)</f>
        <v>401220265</v>
      </c>
      <c r="Z4970">
        <f>VLOOKUP($Y4970, NFLGames!$H$11:$K$555,2,FALSE)</f>
        <v>2020</v>
      </c>
      <c r="AA4970">
        <f>VLOOKUP($Y4970, NFLGames!$H$11:$K$555,3,FALSE)</f>
        <v>14</v>
      </c>
      <c r="AB4970" s="6">
        <f>IF(A4971=0, 0, AH4971-tbl_pbp[[#This Row],[Saints Win %]])</f>
        <v>-2.1000000000000019E-2</v>
      </c>
      <c r="AE4970">
        <f>ABS(tbl_pbp[[#This Row],[play.homeScore]]-tbl_pbp[[#This Row],[play.awayScore]])</f>
        <v>3</v>
      </c>
      <c r="AF4970">
        <f>IF(tbl_pbp[[#This Row],[Play Saints Win % Increase]]&gt;=$AF$4,1,0)</f>
        <v>0</v>
      </c>
      <c r="AG4970" t="str">
        <f>VLOOKUP(tbl_pbp[[#This Row],[gameId]], games!$B$2:$T$40, 9, FALSE)</f>
        <v>new-orleans-saints</v>
      </c>
      <c r="AH4970" s="5">
        <f>IF(tbl_pbp[[#This Row],[AwayTeam]] &lt;&gt; "new-orleans-saints", tbl_pbp[[#This Row],[homeWinPercentage]], 1-tbl_pbp[[#This Row],[homeWinPercentage]])</f>
        <v>0.122</v>
      </c>
      <c r="AI4970" s="13">
        <f>tbl_pbp[[#This Row],[Kamara]]*tbl_pbp[[#This Row],[Impactful Play]]</f>
        <v>0</v>
      </c>
      <c r="AJ4970" s="13">
        <f>tbl_pbp[[#This Row],[Thomas]]*tbl_pbp[[#This Row],[Impactful Play]]</f>
        <v>0</v>
      </c>
      <c r="AK4970" s="13" t="str">
        <f>VLOOKUP(tbl_pbp[[#This Row],[Play Saints Win % Increase]], tbl_impact[],3,TRUE)</f>
        <v>Bad (0 to -5%)</v>
      </c>
    </row>
    <row r="4971" spans="1:37">
      <c r="A4971" s="1">
        <v>146</v>
      </c>
      <c r="B4971" s="5">
        <v>0.89900000000000002</v>
      </c>
      <c r="C4971" t="s">
        <v>7028</v>
      </c>
      <c r="D4971">
        <v>0</v>
      </c>
      <c r="E4971">
        <v>0</v>
      </c>
      <c r="F4971">
        <v>4</v>
      </c>
      <c r="G4971">
        <v>17</v>
      </c>
      <c r="H4971">
        <v>14</v>
      </c>
      <c r="I4971">
        <v>6</v>
      </c>
      <c r="J4971">
        <v>94</v>
      </c>
      <c r="K4971" t="s">
        <v>124</v>
      </c>
      <c r="L4971">
        <v>1</v>
      </c>
      <c r="M4971">
        <v>6</v>
      </c>
      <c r="N4971" t="s">
        <v>7029</v>
      </c>
      <c r="O4971" t="s">
        <v>954</v>
      </c>
      <c r="P4971" t="s">
        <v>45</v>
      </c>
      <c r="Q4971" t="s">
        <v>46</v>
      </c>
      <c r="R4971" t="s">
        <v>47</v>
      </c>
      <c r="S4971" t="s">
        <v>283</v>
      </c>
      <c r="T4971" t="s">
        <v>542</v>
      </c>
      <c r="U4971" t="s">
        <v>4798</v>
      </c>
      <c r="V4971" t="s">
        <v>6623</v>
      </c>
      <c r="X4971" t="str">
        <f>VLOOKUP(pbp!V2204, games!$B$2:$R$40, 3, FALSE)</f>
        <v>2019-12-08T18:00Z</v>
      </c>
      <c r="Y4971">
        <f>VLOOKUP(1*V4971,NFLGames!$H$11:$H$555,1,FALSE)</f>
        <v>401220265</v>
      </c>
      <c r="Z4971">
        <f>VLOOKUP($Y4971, NFLGames!$H$11:$K$555,2,FALSE)</f>
        <v>2020</v>
      </c>
      <c r="AA4971">
        <f>VLOOKUP($Y4971, NFLGames!$H$11:$K$555,3,FALSE)</f>
        <v>14</v>
      </c>
      <c r="AB4971" s="6">
        <f>IF(A4972=0, 0, AH4972-tbl_pbp[[#This Row],[Saints Win %]])</f>
        <v>-6.7999999999999949E-2</v>
      </c>
      <c r="AE4971">
        <f>ABS(tbl_pbp[[#This Row],[play.homeScore]]-tbl_pbp[[#This Row],[play.awayScore]])</f>
        <v>3</v>
      </c>
      <c r="AF4971">
        <f>IF(tbl_pbp[[#This Row],[Play Saints Win % Increase]]&gt;=$AF$4,1,0)</f>
        <v>0</v>
      </c>
      <c r="AG4971" t="str">
        <f>VLOOKUP(tbl_pbp[[#This Row],[gameId]], games!$B$2:$T$40, 9, FALSE)</f>
        <v>new-orleans-saints</v>
      </c>
      <c r="AH4971" s="5">
        <f>IF(tbl_pbp[[#This Row],[AwayTeam]] &lt;&gt; "new-orleans-saints", tbl_pbp[[#This Row],[homeWinPercentage]], 1-tbl_pbp[[#This Row],[homeWinPercentage]])</f>
        <v>0.10099999999999998</v>
      </c>
      <c r="AI4971" s="13">
        <f>tbl_pbp[[#This Row],[Kamara]]*tbl_pbp[[#This Row],[Impactful Play]]</f>
        <v>0</v>
      </c>
      <c r="AJ4971" s="13">
        <f>tbl_pbp[[#This Row],[Thomas]]*tbl_pbp[[#This Row],[Impactful Play]]</f>
        <v>0</v>
      </c>
      <c r="AK4971" s="13" t="str">
        <f>VLOOKUP(tbl_pbp[[#This Row],[Play Saints Win % Increase]], tbl_impact[],3,TRUE)</f>
        <v>Smelly (worse than-5% -&gt; -10%)</v>
      </c>
    </row>
    <row r="4972" spans="1:37">
      <c r="A4972" s="1">
        <v>147</v>
      </c>
      <c r="B4972" s="5">
        <v>0.96699999999999997</v>
      </c>
      <c r="C4972" t="s">
        <v>7030</v>
      </c>
      <c r="D4972">
        <v>0</v>
      </c>
      <c r="E4972">
        <v>0</v>
      </c>
      <c r="F4972">
        <v>4</v>
      </c>
      <c r="G4972">
        <v>24</v>
      </c>
      <c r="H4972">
        <v>14</v>
      </c>
      <c r="I4972">
        <v>1</v>
      </c>
      <c r="J4972">
        <v>99</v>
      </c>
      <c r="K4972" t="s">
        <v>124</v>
      </c>
      <c r="L4972">
        <v>2</v>
      </c>
      <c r="M4972">
        <v>1</v>
      </c>
      <c r="N4972" t="s">
        <v>7031</v>
      </c>
      <c r="O4972" t="s">
        <v>203</v>
      </c>
      <c r="P4972" t="s">
        <v>326</v>
      </c>
      <c r="Q4972" t="s">
        <v>327</v>
      </c>
      <c r="R4972" t="s">
        <v>105</v>
      </c>
      <c r="S4972" t="s">
        <v>286</v>
      </c>
      <c r="T4972" t="s">
        <v>575</v>
      </c>
      <c r="U4972" t="s">
        <v>576</v>
      </c>
      <c r="V4972" t="s">
        <v>6623</v>
      </c>
      <c r="X4972" t="str">
        <f>VLOOKUP(pbp!V2205, games!$B$2:$R$40, 3, FALSE)</f>
        <v>2019-12-08T18:00Z</v>
      </c>
      <c r="Y4972">
        <f>VLOOKUP(1*V4972,NFLGames!$H$11:$H$555,1,FALSE)</f>
        <v>401220265</v>
      </c>
      <c r="Z4972">
        <f>VLOOKUP($Y4972, NFLGames!$H$11:$K$555,2,FALSE)</f>
        <v>2020</v>
      </c>
      <c r="AA4972">
        <f>VLOOKUP($Y4972, NFLGames!$H$11:$K$555,3,FALSE)</f>
        <v>14</v>
      </c>
      <c r="AB4972" s="6">
        <f>IF(A4973=0, 0, AH4973-tbl_pbp[[#This Row],[Saints Win %]])</f>
        <v>3.0000000000000027E-3</v>
      </c>
      <c r="AE4972">
        <f>ABS(tbl_pbp[[#This Row],[play.homeScore]]-tbl_pbp[[#This Row],[play.awayScore]])</f>
        <v>10</v>
      </c>
      <c r="AF4972">
        <f>IF(tbl_pbp[[#This Row],[Play Saints Win % Increase]]&gt;=$AF$4,1,0)</f>
        <v>0</v>
      </c>
      <c r="AG4972" t="str">
        <f>VLOOKUP(tbl_pbp[[#This Row],[gameId]], games!$B$2:$T$40, 9, FALSE)</f>
        <v>new-orleans-saints</v>
      </c>
      <c r="AH4972" s="5">
        <f>IF(tbl_pbp[[#This Row],[AwayTeam]] &lt;&gt; "new-orleans-saints", tbl_pbp[[#This Row],[homeWinPercentage]], 1-tbl_pbp[[#This Row],[homeWinPercentage]])</f>
        <v>3.3000000000000029E-2</v>
      </c>
      <c r="AI4972" s="13">
        <f>tbl_pbp[[#This Row],[Kamara]]*tbl_pbp[[#This Row],[Impactful Play]]</f>
        <v>0</v>
      </c>
      <c r="AJ4972" s="13">
        <f>tbl_pbp[[#This Row],[Thomas]]*tbl_pbp[[#This Row],[Impactful Play]]</f>
        <v>0</v>
      </c>
      <c r="AK4972" s="13" t="str">
        <f>VLOOKUP(tbl_pbp[[#This Row],[Play Saints Win % Increase]], tbl_impact[],3,TRUE)</f>
        <v>Scented (0 to +5%)</v>
      </c>
    </row>
    <row r="4973" spans="1:37">
      <c r="A4973" s="1">
        <v>148</v>
      </c>
      <c r="B4973" s="5">
        <v>0.96399999999999997</v>
      </c>
      <c r="C4973" t="s">
        <v>7032</v>
      </c>
      <c r="D4973">
        <v>0</v>
      </c>
      <c r="E4973">
        <v>0</v>
      </c>
      <c r="F4973">
        <v>4</v>
      </c>
      <c r="G4973">
        <v>24</v>
      </c>
      <c r="H4973">
        <v>14</v>
      </c>
      <c r="I4973">
        <v>0</v>
      </c>
      <c r="J4973">
        <v>35</v>
      </c>
      <c r="K4973" t="s">
        <v>124</v>
      </c>
      <c r="L4973">
        <v>0</v>
      </c>
      <c r="M4973">
        <v>65</v>
      </c>
      <c r="N4973" t="s">
        <v>6829</v>
      </c>
      <c r="O4973" t="s">
        <v>203</v>
      </c>
      <c r="P4973" t="s">
        <v>25</v>
      </c>
      <c r="Q4973" t="s">
        <v>26</v>
      </c>
      <c r="R4973" t="s">
        <v>27</v>
      </c>
      <c r="V4973" t="s">
        <v>6623</v>
      </c>
      <c r="X4973" t="str">
        <f>VLOOKUP(pbp!V2206, games!$B$2:$R$40, 3, FALSE)</f>
        <v>2019-12-08T18:00Z</v>
      </c>
      <c r="Y4973">
        <f>VLOOKUP(1*V4973,NFLGames!$H$11:$H$555,1,FALSE)</f>
        <v>401220265</v>
      </c>
      <c r="Z4973">
        <f>VLOOKUP($Y4973, NFLGames!$H$11:$K$555,2,FALSE)</f>
        <v>2020</v>
      </c>
      <c r="AA4973">
        <f>VLOOKUP($Y4973, NFLGames!$H$11:$K$555,3,FALSE)</f>
        <v>14</v>
      </c>
      <c r="AB4973" s="6">
        <f>IF(A4974=0, 0, AH4974-tbl_pbp[[#This Row],[Saints Win %]])</f>
        <v>-8.0000000000000071E-3</v>
      </c>
      <c r="AE4973">
        <f>ABS(tbl_pbp[[#This Row],[play.homeScore]]-tbl_pbp[[#This Row],[play.awayScore]])</f>
        <v>10</v>
      </c>
      <c r="AF4973">
        <f>IF(tbl_pbp[[#This Row],[Play Saints Win % Increase]]&gt;=$AF$4,1,0)</f>
        <v>0</v>
      </c>
      <c r="AG4973" t="str">
        <f>VLOOKUP(tbl_pbp[[#This Row],[gameId]], games!$B$2:$T$40, 9, FALSE)</f>
        <v>new-orleans-saints</v>
      </c>
      <c r="AH4973" s="5">
        <f>IF(tbl_pbp[[#This Row],[AwayTeam]] &lt;&gt; "new-orleans-saints", tbl_pbp[[#This Row],[homeWinPercentage]], 1-tbl_pbp[[#This Row],[homeWinPercentage]])</f>
        <v>3.6000000000000032E-2</v>
      </c>
      <c r="AI4973" s="13">
        <f>tbl_pbp[[#This Row],[Kamara]]*tbl_pbp[[#This Row],[Impactful Play]]</f>
        <v>0</v>
      </c>
      <c r="AJ4973" s="13">
        <f>tbl_pbp[[#This Row],[Thomas]]*tbl_pbp[[#This Row],[Impactful Play]]</f>
        <v>0</v>
      </c>
      <c r="AK4973" s="13" t="str">
        <f>VLOOKUP(tbl_pbp[[#This Row],[Play Saints Win % Increase]], tbl_impact[],3,TRUE)</f>
        <v>Bad (0 to -5%)</v>
      </c>
    </row>
    <row r="4974" spans="1:37">
      <c r="A4974" s="1">
        <v>149</v>
      </c>
      <c r="B4974" s="5">
        <v>0.97199999999999998</v>
      </c>
      <c r="C4974" t="s">
        <v>7033</v>
      </c>
      <c r="D4974">
        <v>0</v>
      </c>
      <c r="E4974">
        <v>0</v>
      </c>
      <c r="F4974">
        <v>4</v>
      </c>
      <c r="G4974">
        <v>24</v>
      </c>
      <c r="H4974">
        <v>14</v>
      </c>
      <c r="I4974">
        <v>10</v>
      </c>
      <c r="J4974">
        <v>75</v>
      </c>
      <c r="K4974" t="s">
        <v>29</v>
      </c>
      <c r="L4974">
        <v>1</v>
      </c>
      <c r="M4974">
        <v>65</v>
      </c>
      <c r="N4974" t="s">
        <v>7034</v>
      </c>
      <c r="O4974" t="s">
        <v>2665</v>
      </c>
      <c r="P4974" t="s">
        <v>22</v>
      </c>
      <c r="Q4974" t="s">
        <v>37</v>
      </c>
      <c r="S4974" t="s">
        <v>33</v>
      </c>
      <c r="T4974" t="s">
        <v>34</v>
      </c>
      <c r="U4974" t="s">
        <v>35</v>
      </c>
      <c r="V4974" t="s">
        <v>6623</v>
      </c>
      <c r="X4974" t="str">
        <f>VLOOKUP(pbp!V2207, games!$B$2:$R$40, 3, FALSE)</f>
        <v>2019-12-08T18:00Z</v>
      </c>
      <c r="Y4974">
        <f>VLOOKUP(1*V4974,NFLGames!$H$11:$H$555,1,FALSE)</f>
        <v>401220265</v>
      </c>
      <c r="Z4974">
        <f>VLOOKUP($Y4974, NFLGames!$H$11:$K$555,2,FALSE)</f>
        <v>2020</v>
      </c>
      <c r="AA4974">
        <f>VLOOKUP($Y4974, NFLGames!$H$11:$K$555,3,FALSE)</f>
        <v>14</v>
      </c>
      <c r="AB4974" s="6">
        <f>IF(A4975=0, 0, AH4975-tbl_pbp[[#This Row],[Saints Win %]])</f>
        <v>2.1000000000000019E-2</v>
      </c>
      <c r="AC4974">
        <v>1</v>
      </c>
      <c r="AE4974">
        <f>ABS(tbl_pbp[[#This Row],[play.homeScore]]-tbl_pbp[[#This Row],[play.awayScore]])</f>
        <v>10</v>
      </c>
      <c r="AF4974">
        <f>IF(tbl_pbp[[#This Row],[Play Saints Win % Increase]]&gt;=$AF$4,1,0)</f>
        <v>0</v>
      </c>
      <c r="AG4974" t="str">
        <f>VLOOKUP(tbl_pbp[[#This Row],[gameId]], games!$B$2:$T$40, 9, FALSE)</f>
        <v>new-orleans-saints</v>
      </c>
      <c r="AH4974" s="5">
        <f>IF(tbl_pbp[[#This Row],[AwayTeam]] &lt;&gt; "new-orleans-saints", tbl_pbp[[#This Row],[homeWinPercentage]], 1-tbl_pbp[[#This Row],[homeWinPercentage]])</f>
        <v>2.8000000000000025E-2</v>
      </c>
      <c r="AI4974" s="13">
        <f>tbl_pbp[[#This Row],[Kamara]]*tbl_pbp[[#This Row],[Impactful Play]]</f>
        <v>0</v>
      </c>
      <c r="AJ4974" s="13">
        <f>tbl_pbp[[#This Row],[Thomas]]*tbl_pbp[[#This Row],[Impactful Play]]</f>
        <v>0</v>
      </c>
      <c r="AK4974" s="13" t="str">
        <f>VLOOKUP(tbl_pbp[[#This Row],[Play Saints Win % Increase]], tbl_impact[],3,TRUE)</f>
        <v>Scented (0 to +5%)</v>
      </c>
    </row>
    <row r="4975" spans="1:37">
      <c r="A4975" s="1">
        <v>150</v>
      </c>
      <c r="B4975" s="5">
        <v>0.95099999999999996</v>
      </c>
      <c r="C4975" t="s">
        <v>7035</v>
      </c>
      <c r="D4975">
        <v>0</v>
      </c>
      <c r="E4975">
        <v>0</v>
      </c>
      <c r="F4975">
        <v>4</v>
      </c>
      <c r="G4975">
        <v>24</v>
      </c>
      <c r="H4975">
        <v>14</v>
      </c>
      <c r="I4975">
        <v>10</v>
      </c>
      <c r="J4975">
        <v>75</v>
      </c>
      <c r="K4975" t="s">
        <v>29</v>
      </c>
      <c r="L4975">
        <v>2</v>
      </c>
      <c r="M4975">
        <v>75</v>
      </c>
      <c r="N4975" t="s">
        <v>7036</v>
      </c>
      <c r="O4975" t="s">
        <v>527</v>
      </c>
      <c r="P4975" t="s">
        <v>30</v>
      </c>
      <c r="Q4975" t="s">
        <v>31</v>
      </c>
      <c r="R4975" t="s">
        <v>32</v>
      </c>
      <c r="S4975" t="s">
        <v>120</v>
      </c>
      <c r="T4975" t="s">
        <v>34</v>
      </c>
      <c r="U4975" t="s">
        <v>458</v>
      </c>
      <c r="V4975" t="s">
        <v>6623</v>
      </c>
      <c r="X4975" t="str">
        <f>VLOOKUP(pbp!V2208, games!$B$2:$R$40, 3, FALSE)</f>
        <v>2019-12-08T18:00Z</v>
      </c>
      <c r="Y4975">
        <f>VLOOKUP(1*V4975,NFLGames!$H$11:$H$555,1,FALSE)</f>
        <v>401220265</v>
      </c>
      <c r="Z4975">
        <f>VLOOKUP($Y4975, NFLGames!$H$11:$K$555,2,FALSE)</f>
        <v>2020</v>
      </c>
      <c r="AA4975">
        <f>VLOOKUP($Y4975, NFLGames!$H$11:$K$555,3,FALSE)</f>
        <v>14</v>
      </c>
      <c r="AB4975" s="6">
        <f>IF(A4976=0, 0, AH4976-tbl_pbp[[#This Row],[Saints Win %]])</f>
        <v>-1.8000000000000016E-2</v>
      </c>
      <c r="AE4975">
        <f>ABS(tbl_pbp[[#This Row],[play.homeScore]]-tbl_pbp[[#This Row],[play.awayScore]])</f>
        <v>10</v>
      </c>
      <c r="AF4975">
        <f>IF(tbl_pbp[[#This Row],[Play Saints Win % Increase]]&gt;=$AF$4,1,0)</f>
        <v>0</v>
      </c>
      <c r="AG4975" t="str">
        <f>VLOOKUP(tbl_pbp[[#This Row],[gameId]], games!$B$2:$T$40, 9, FALSE)</f>
        <v>new-orleans-saints</v>
      </c>
      <c r="AH4975" s="5">
        <f>IF(tbl_pbp[[#This Row],[AwayTeam]] &lt;&gt; "new-orleans-saints", tbl_pbp[[#This Row],[homeWinPercentage]], 1-tbl_pbp[[#This Row],[homeWinPercentage]])</f>
        <v>4.9000000000000044E-2</v>
      </c>
      <c r="AI4975" s="13">
        <f>tbl_pbp[[#This Row],[Kamara]]*tbl_pbp[[#This Row],[Impactful Play]]</f>
        <v>0</v>
      </c>
      <c r="AJ4975" s="13">
        <f>tbl_pbp[[#This Row],[Thomas]]*tbl_pbp[[#This Row],[Impactful Play]]</f>
        <v>0</v>
      </c>
      <c r="AK4975" s="13" t="str">
        <f>VLOOKUP(tbl_pbp[[#This Row],[Play Saints Win % Increase]], tbl_impact[],3,TRUE)</f>
        <v>Bad (0 to -5%)</v>
      </c>
    </row>
    <row r="4976" spans="1:37">
      <c r="A4976" s="1">
        <v>151</v>
      </c>
      <c r="B4976" s="5">
        <v>0.96899999999999997</v>
      </c>
      <c r="C4976" t="s">
        <v>7037</v>
      </c>
      <c r="D4976">
        <v>0</v>
      </c>
      <c r="E4976">
        <v>0</v>
      </c>
      <c r="F4976">
        <v>4</v>
      </c>
      <c r="G4976">
        <v>24</v>
      </c>
      <c r="H4976">
        <v>14</v>
      </c>
      <c r="I4976">
        <v>10</v>
      </c>
      <c r="J4976">
        <v>65</v>
      </c>
      <c r="K4976" t="s">
        <v>29</v>
      </c>
      <c r="L4976">
        <v>1</v>
      </c>
      <c r="M4976">
        <v>65</v>
      </c>
      <c r="N4976" t="s">
        <v>7038</v>
      </c>
      <c r="O4976" t="s">
        <v>7039</v>
      </c>
      <c r="P4976" t="s">
        <v>22</v>
      </c>
      <c r="Q4976" t="s">
        <v>37</v>
      </c>
      <c r="S4976" t="s">
        <v>33</v>
      </c>
      <c r="T4976" t="s">
        <v>202</v>
      </c>
      <c r="U4976" t="s">
        <v>255</v>
      </c>
      <c r="V4976" t="s">
        <v>6623</v>
      </c>
      <c r="X4976" t="str">
        <f>VLOOKUP(pbp!V2209, games!$B$2:$R$40, 3, FALSE)</f>
        <v>2019-12-08T18:00Z</v>
      </c>
      <c r="Y4976">
        <f>VLOOKUP(1*V4976,NFLGames!$H$11:$H$555,1,FALSE)</f>
        <v>401220265</v>
      </c>
      <c r="Z4976">
        <f>VLOOKUP($Y4976, NFLGames!$H$11:$K$555,2,FALSE)</f>
        <v>2020</v>
      </c>
      <c r="AA4976">
        <f>VLOOKUP($Y4976, NFLGames!$H$11:$K$555,3,FALSE)</f>
        <v>14</v>
      </c>
      <c r="AB4976" s="6">
        <f>IF(A4977=0, 0, AH4977-tbl_pbp[[#This Row],[Saints Win %]])</f>
        <v>3.1000000000000028E-2</v>
      </c>
      <c r="AE4976">
        <f>ABS(tbl_pbp[[#This Row],[play.homeScore]]-tbl_pbp[[#This Row],[play.awayScore]])</f>
        <v>10</v>
      </c>
      <c r="AF4976">
        <f>IF(tbl_pbp[[#This Row],[Play Saints Win % Increase]]&gt;=$AF$4,1,0)</f>
        <v>0</v>
      </c>
      <c r="AG4976" t="str">
        <f>VLOOKUP(tbl_pbp[[#This Row],[gameId]], games!$B$2:$T$40, 9, FALSE)</f>
        <v>new-orleans-saints</v>
      </c>
      <c r="AH4976" s="5">
        <f>IF(tbl_pbp[[#This Row],[AwayTeam]] &lt;&gt; "new-orleans-saints", tbl_pbp[[#This Row],[homeWinPercentage]], 1-tbl_pbp[[#This Row],[homeWinPercentage]])</f>
        <v>3.1000000000000028E-2</v>
      </c>
      <c r="AI4976" s="13">
        <f>tbl_pbp[[#This Row],[Kamara]]*tbl_pbp[[#This Row],[Impactful Play]]</f>
        <v>0</v>
      </c>
      <c r="AJ4976" s="13">
        <f>tbl_pbp[[#This Row],[Thomas]]*tbl_pbp[[#This Row],[Impactful Play]]</f>
        <v>0</v>
      </c>
      <c r="AK4976" s="13" t="str">
        <f>VLOOKUP(tbl_pbp[[#This Row],[Play Saints Win % Increase]], tbl_impact[],3,TRUE)</f>
        <v>Scented (0 to +5%)</v>
      </c>
    </row>
    <row r="4977" spans="1:37">
      <c r="A4977" s="1">
        <v>152</v>
      </c>
      <c r="B4977" s="5">
        <v>0.93799999999999994</v>
      </c>
      <c r="C4977" t="s">
        <v>7040</v>
      </c>
      <c r="D4977">
        <v>0</v>
      </c>
      <c r="E4977">
        <v>0</v>
      </c>
      <c r="F4977">
        <v>4</v>
      </c>
      <c r="G4977">
        <v>24</v>
      </c>
      <c r="H4977">
        <v>14</v>
      </c>
      <c r="I4977">
        <v>10</v>
      </c>
      <c r="J4977">
        <v>65</v>
      </c>
      <c r="K4977" t="s">
        <v>29</v>
      </c>
      <c r="L4977">
        <v>2</v>
      </c>
      <c r="M4977">
        <v>65</v>
      </c>
      <c r="N4977" t="s">
        <v>7041</v>
      </c>
      <c r="O4977" t="s">
        <v>336</v>
      </c>
      <c r="P4977" t="s">
        <v>30</v>
      </c>
      <c r="Q4977" t="s">
        <v>31</v>
      </c>
      <c r="R4977" t="s">
        <v>32</v>
      </c>
      <c r="S4977" t="s">
        <v>120</v>
      </c>
      <c r="T4977" t="s">
        <v>202</v>
      </c>
      <c r="U4977" t="s">
        <v>6234</v>
      </c>
      <c r="V4977" t="s">
        <v>6623</v>
      </c>
      <c r="X4977" t="str">
        <f>VLOOKUP(pbp!V2210, games!$B$2:$R$40, 3, FALSE)</f>
        <v>2019-12-08T18:00Z</v>
      </c>
      <c r="Y4977">
        <f>VLOOKUP(1*V4977,NFLGames!$H$11:$H$555,1,FALSE)</f>
        <v>401220265</v>
      </c>
      <c r="Z4977">
        <f>VLOOKUP($Y4977, NFLGames!$H$11:$K$555,2,FALSE)</f>
        <v>2020</v>
      </c>
      <c r="AA4977">
        <f>VLOOKUP($Y4977, NFLGames!$H$11:$K$555,3,FALSE)</f>
        <v>14</v>
      </c>
      <c r="AB4977" s="6">
        <f>IF(A4978=0, 0, AH4978-tbl_pbp[[#This Row],[Saints Win %]])</f>
        <v>-3.1000000000000028E-2</v>
      </c>
      <c r="AC4977">
        <v>1</v>
      </c>
      <c r="AE4977">
        <f>ABS(tbl_pbp[[#This Row],[play.homeScore]]-tbl_pbp[[#This Row],[play.awayScore]])</f>
        <v>10</v>
      </c>
      <c r="AF4977">
        <f>IF(tbl_pbp[[#This Row],[Play Saints Win % Increase]]&gt;=$AF$4,1,0)</f>
        <v>0</v>
      </c>
      <c r="AG4977" t="str">
        <f>VLOOKUP(tbl_pbp[[#This Row],[gameId]], games!$B$2:$T$40, 9, FALSE)</f>
        <v>new-orleans-saints</v>
      </c>
      <c r="AH4977" s="5">
        <f>IF(tbl_pbp[[#This Row],[AwayTeam]] &lt;&gt; "new-orleans-saints", tbl_pbp[[#This Row],[homeWinPercentage]], 1-tbl_pbp[[#This Row],[homeWinPercentage]])</f>
        <v>6.2000000000000055E-2</v>
      </c>
      <c r="AI4977" s="13">
        <f>tbl_pbp[[#This Row],[Kamara]]*tbl_pbp[[#This Row],[Impactful Play]]</f>
        <v>0</v>
      </c>
      <c r="AJ4977" s="13">
        <f>tbl_pbp[[#This Row],[Thomas]]*tbl_pbp[[#This Row],[Impactful Play]]</f>
        <v>0</v>
      </c>
      <c r="AK4977" s="13" t="str">
        <f>VLOOKUP(tbl_pbp[[#This Row],[Play Saints Win % Increase]], tbl_impact[],3,TRUE)</f>
        <v>Bad (0 to -5%)</v>
      </c>
    </row>
    <row r="4978" spans="1:37">
      <c r="A4978" s="1">
        <v>153</v>
      </c>
      <c r="B4978" s="5">
        <v>0.96899999999999997</v>
      </c>
      <c r="C4978" t="s">
        <v>7042</v>
      </c>
      <c r="D4978">
        <v>0</v>
      </c>
      <c r="E4978">
        <v>0</v>
      </c>
      <c r="F4978">
        <v>4</v>
      </c>
      <c r="G4978">
        <v>24</v>
      </c>
      <c r="H4978">
        <v>14</v>
      </c>
      <c r="I4978">
        <v>1</v>
      </c>
      <c r="J4978">
        <v>56</v>
      </c>
      <c r="K4978" t="s">
        <v>29</v>
      </c>
      <c r="L4978">
        <v>3</v>
      </c>
      <c r="M4978">
        <v>56</v>
      </c>
      <c r="N4978" t="s">
        <v>7043</v>
      </c>
      <c r="O4978" t="s">
        <v>108</v>
      </c>
      <c r="P4978" t="s">
        <v>45</v>
      </c>
      <c r="Q4978" t="s">
        <v>46</v>
      </c>
      <c r="R4978" t="s">
        <v>47</v>
      </c>
      <c r="S4978" t="s">
        <v>54</v>
      </c>
      <c r="T4978" t="s">
        <v>467</v>
      </c>
      <c r="U4978" t="s">
        <v>1600</v>
      </c>
      <c r="V4978" t="s">
        <v>6623</v>
      </c>
      <c r="X4978" t="str">
        <f>VLOOKUP(pbp!V2211, games!$B$2:$R$40, 3, FALSE)</f>
        <v>2019-12-08T18:00Z</v>
      </c>
      <c r="Y4978">
        <f>VLOOKUP(1*V4978,NFLGames!$H$11:$H$555,1,FALSE)</f>
        <v>401220265</v>
      </c>
      <c r="Z4978">
        <f>VLOOKUP($Y4978, NFLGames!$H$11:$K$555,2,FALSE)</f>
        <v>2020</v>
      </c>
      <c r="AA4978">
        <f>VLOOKUP($Y4978, NFLGames!$H$11:$K$555,3,FALSE)</f>
        <v>14</v>
      </c>
      <c r="AB4978" s="6">
        <f>IF(A4979=0, 0, AH4979-tbl_pbp[[#This Row],[Saints Win %]])</f>
        <v>1.2000000000000011E-2</v>
      </c>
      <c r="AE4978">
        <f>ABS(tbl_pbp[[#This Row],[play.homeScore]]-tbl_pbp[[#This Row],[play.awayScore]])</f>
        <v>10</v>
      </c>
      <c r="AF4978">
        <f>IF(tbl_pbp[[#This Row],[Play Saints Win % Increase]]&gt;=$AF$4,1,0)</f>
        <v>0</v>
      </c>
      <c r="AG4978" t="str">
        <f>VLOOKUP(tbl_pbp[[#This Row],[gameId]], games!$B$2:$T$40, 9, FALSE)</f>
        <v>new-orleans-saints</v>
      </c>
      <c r="AH4978" s="5">
        <f>IF(tbl_pbp[[#This Row],[AwayTeam]] &lt;&gt; "new-orleans-saints", tbl_pbp[[#This Row],[homeWinPercentage]], 1-tbl_pbp[[#This Row],[homeWinPercentage]])</f>
        <v>3.1000000000000028E-2</v>
      </c>
      <c r="AI4978" s="13">
        <f>tbl_pbp[[#This Row],[Kamara]]*tbl_pbp[[#This Row],[Impactful Play]]</f>
        <v>0</v>
      </c>
      <c r="AJ4978" s="13">
        <f>tbl_pbp[[#This Row],[Thomas]]*tbl_pbp[[#This Row],[Impactful Play]]</f>
        <v>0</v>
      </c>
      <c r="AK4978" s="13" t="str">
        <f>VLOOKUP(tbl_pbp[[#This Row],[Play Saints Win % Increase]], tbl_impact[],3,TRUE)</f>
        <v>Scented (0 to +5%)</v>
      </c>
    </row>
    <row r="4979" spans="1:37">
      <c r="A4979" s="1">
        <v>154</v>
      </c>
      <c r="B4979" s="5">
        <v>0.95699999999999996</v>
      </c>
      <c r="C4979" t="s">
        <v>7044</v>
      </c>
      <c r="D4979">
        <v>0</v>
      </c>
      <c r="E4979">
        <v>0</v>
      </c>
      <c r="F4979">
        <v>4</v>
      </c>
      <c r="G4979">
        <v>24</v>
      </c>
      <c r="H4979">
        <v>14</v>
      </c>
      <c r="I4979">
        <v>10</v>
      </c>
      <c r="J4979">
        <v>45</v>
      </c>
      <c r="K4979" t="s">
        <v>29</v>
      </c>
      <c r="L4979">
        <v>1</v>
      </c>
      <c r="M4979">
        <v>45</v>
      </c>
      <c r="N4979" t="s">
        <v>7045</v>
      </c>
      <c r="O4979" t="s">
        <v>786</v>
      </c>
      <c r="P4979" t="s">
        <v>30</v>
      </c>
      <c r="Q4979" t="s">
        <v>31</v>
      </c>
      <c r="R4979" t="s">
        <v>32</v>
      </c>
      <c r="S4979" t="s">
        <v>33</v>
      </c>
      <c r="T4979" t="s">
        <v>6690</v>
      </c>
      <c r="U4979" t="s">
        <v>6691</v>
      </c>
      <c r="V4979" t="s">
        <v>6623</v>
      </c>
      <c r="X4979" t="str">
        <f>VLOOKUP(pbp!V2212, games!$B$2:$R$40, 3, FALSE)</f>
        <v>2019-12-08T18:00Z</v>
      </c>
      <c r="Y4979">
        <f>VLOOKUP(1*V4979,NFLGames!$H$11:$H$555,1,FALSE)</f>
        <v>401220265</v>
      </c>
      <c r="Z4979">
        <f>VLOOKUP($Y4979, NFLGames!$H$11:$K$555,2,FALSE)</f>
        <v>2020</v>
      </c>
      <c r="AA4979">
        <f>VLOOKUP($Y4979, NFLGames!$H$11:$K$555,3,FALSE)</f>
        <v>14</v>
      </c>
      <c r="AB4979" s="6">
        <f>IF(A4980=0, 0, AH4980-tbl_pbp[[#This Row],[Saints Win %]])</f>
        <v>3.0999999999999917E-2</v>
      </c>
      <c r="AC4979">
        <v>1</v>
      </c>
      <c r="AE4979">
        <f>ABS(tbl_pbp[[#This Row],[play.homeScore]]-tbl_pbp[[#This Row],[play.awayScore]])</f>
        <v>10</v>
      </c>
      <c r="AF4979">
        <f>IF(tbl_pbp[[#This Row],[Play Saints Win % Increase]]&gt;=$AF$4,1,0)</f>
        <v>0</v>
      </c>
      <c r="AG4979" t="str">
        <f>VLOOKUP(tbl_pbp[[#This Row],[gameId]], games!$B$2:$T$40, 9, FALSE)</f>
        <v>new-orleans-saints</v>
      </c>
      <c r="AH4979" s="5">
        <f>IF(tbl_pbp[[#This Row],[AwayTeam]] &lt;&gt; "new-orleans-saints", tbl_pbp[[#This Row],[homeWinPercentage]], 1-tbl_pbp[[#This Row],[homeWinPercentage]])</f>
        <v>4.3000000000000038E-2</v>
      </c>
      <c r="AI4979" s="13">
        <f>tbl_pbp[[#This Row],[Kamara]]*tbl_pbp[[#This Row],[Impactful Play]]</f>
        <v>0</v>
      </c>
      <c r="AJ4979" s="13">
        <f>tbl_pbp[[#This Row],[Thomas]]*tbl_pbp[[#This Row],[Impactful Play]]</f>
        <v>0</v>
      </c>
      <c r="AK4979" s="13" t="str">
        <f>VLOOKUP(tbl_pbp[[#This Row],[Play Saints Win % Increase]], tbl_impact[],3,TRUE)</f>
        <v>Scented (0 to +5%)</v>
      </c>
    </row>
    <row r="4980" spans="1:37">
      <c r="A4980" s="1">
        <v>155</v>
      </c>
      <c r="B4980" s="5">
        <v>0.92600000000000005</v>
      </c>
      <c r="C4980" t="s">
        <v>7046</v>
      </c>
      <c r="D4980">
        <v>0</v>
      </c>
      <c r="E4980">
        <v>0</v>
      </c>
      <c r="F4980">
        <v>4</v>
      </c>
      <c r="G4980">
        <v>24</v>
      </c>
      <c r="H4980">
        <v>14</v>
      </c>
      <c r="I4980">
        <v>8</v>
      </c>
      <c r="J4980">
        <v>43</v>
      </c>
      <c r="K4980" t="s">
        <v>29</v>
      </c>
      <c r="L4980">
        <v>2</v>
      </c>
      <c r="M4980">
        <v>43</v>
      </c>
      <c r="N4980" t="s">
        <v>7047</v>
      </c>
      <c r="O4980" t="s">
        <v>580</v>
      </c>
      <c r="P4980" t="s">
        <v>45</v>
      </c>
      <c r="Q4980" t="s">
        <v>46</v>
      </c>
      <c r="R4980" t="s">
        <v>47</v>
      </c>
      <c r="S4980" t="s">
        <v>73</v>
      </c>
      <c r="T4980" t="s">
        <v>6694</v>
      </c>
      <c r="U4980" t="s">
        <v>6695</v>
      </c>
      <c r="V4980" t="s">
        <v>6623</v>
      </c>
      <c r="X4980" t="str">
        <f>VLOOKUP(pbp!V2213, games!$B$2:$R$40, 3, FALSE)</f>
        <v>2019-12-08T18:00Z</v>
      </c>
      <c r="Y4980">
        <f>VLOOKUP(1*V4980,NFLGames!$H$11:$H$555,1,FALSE)</f>
        <v>401220265</v>
      </c>
      <c r="Z4980">
        <f>VLOOKUP($Y4980, NFLGames!$H$11:$K$555,2,FALSE)</f>
        <v>2020</v>
      </c>
      <c r="AA4980">
        <f>VLOOKUP($Y4980, NFLGames!$H$11:$K$555,3,FALSE)</f>
        <v>14</v>
      </c>
      <c r="AB4980" s="6">
        <f>IF(A4981=0, 0, AH4981-tbl_pbp[[#This Row],[Saints Win %]])</f>
        <v>-5.699999999999994E-2</v>
      </c>
      <c r="AE4980">
        <f>ABS(tbl_pbp[[#This Row],[play.homeScore]]-tbl_pbp[[#This Row],[play.awayScore]])</f>
        <v>10</v>
      </c>
      <c r="AF4980">
        <f>IF(tbl_pbp[[#This Row],[Play Saints Win % Increase]]&gt;=$AF$4,1,0)</f>
        <v>0</v>
      </c>
      <c r="AG4980" t="str">
        <f>VLOOKUP(tbl_pbp[[#This Row],[gameId]], games!$B$2:$T$40, 9, FALSE)</f>
        <v>new-orleans-saints</v>
      </c>
      <c r="AH4980" s="5">
        <f>IF(tbl_pbp[[#This Row],[AwayTeam]] &lt;&gt; "new-orleans-saints", tbl_pbp[[#This Row],[homeWinPercentage]], 1-tbl_pbp[[#This Row],[homeWinPercentage]])</f>
        <v>7.3999999999999955E-2</v>
      </c>
      <c r="AI4980" s="13">
        <f>tbl_pbp[[#This Row],[Kamara]]*tbl_pbp[[#This Row],[Impactful Play]]</f>
        <v>0</v>
      </c>
      <c r="AJ4980" s="13">
        <f>tbl_pbp[[#This Row],[Thomas]]*tbl_pbp[[#This Row],[Impactful Play]]</f>
        <v>0</v>
      </c>
      <c r="AK4980" s="13" t="str">
        <f>VLOOKUP(tbl_pbp[[#This Row],[Play Saints Win % Increase]], tbl_impact[],3,TRUE)</f>
        <v>Smelly (worse than-5% -&gt; -10%)</v>
      </c>
    </row>
    <row r="4981" spans="1:37">
      <c r="A4981" s="1">
        <v>156</v>
      </c>
      <c r="B4981" s="5">
        <v>0.98299999999999998</v>
      </c>
      <c r="C4981" t="s">
        <v>7048</v>
      </c>
      <c r="D4981">
        <v>0</v>
      </c>
      <c r="E4981">
        <v>0</v>
      </c>
      <c r="F4981">
        <v>4</v>
      </c>
      <c r="G4981">
        <v>24</v>
      </c>
      <c r="H4981">
        <v>14</v>
      </c>
      <c r="I4981">
        <v>10</v>
      </c>
      <c r="J4981">
        <v>33</v>
      </c>
      <c r="K4981" t="s">
        <v>29</v>
      </c>
      <c r="L4981">
        <v>1</v>
      </c>
      <c r="M4981">
        <v>33</v>
      </c>
      <c r="N4981" t="s">
        <v>7049</v>
      </c>
      <c r="O4981" t="s">
        <v>2695</v>
      </c>
      <c r="P4981" t="s">
        <v>167</v>
      </c>
      <c r="Q4981" t="s">
        <v>168</v>
      </c>
      <c r="S4981" t="s">
        <v>33</v>
      </c>
      <c r="T4981" t="s">
        <v>6709</v>
      </c>
      <c r="U4981" t="s">
        <v>7050</v>
      </c>
      <c r="V4981" t="s">
        <v>6623</v>
      </c>
      <c r="X4981" t="str">
        <f>VLOOKUP(pbp!V2214, games!$B$2:$R$40, 3, FALSE)</f>
        <v>2019-12-08T18:00Z</v>
      </c>
      <c r="Y4981">
        <f>VLOOKUP(1*V4981,NFLGames!$H$11:$H$555,1,FALSE)</f>
        <v>401220265</v>
      </c>
      <c r="Z4981">
        <f>VLOOKUP($Y4981, NFLGames!$H$11:$K$555,2,FALSE)</f>
        <v>2020</v>
      </c>
      <c r="AA4981">
        <f>VLOOKUP($Y4981, NFLGames!$H$11:$K$555,3,FALSE)</f>
        <v>14</v>
      </c>
      <c r="AB4981" s="6">
        <f>IF(A4982=0, 0, AH4982-tbl_pbp[[#This Row],[Saints Win %]])</f>
        <v>3.9000000000000035E-2</v>
      </c>
      <c r="AE4981">
        <f>ABS(tbl_pbp[[#This Row],[play.homeScore]]-tbl_pbp[[#This Row],[play.awayScore]])</f>
        <v>10</v>
      </c>
      <c r="AF4981">
        <f>IF(tbl_pbp[[#This Row],[Play Saints Win % Increase]]&gt;=$AF$4,1,0)</f>
        <v>0</v>
      </c>
      <c r="AG4981" t="str">
        <f>VLOOKUP(tbl_pbp[[#This Row],[gameId]], games!$B$2:$T$40, 9, FALSE)</f>
        <v>new-orleans-saints</v>
      </c>
      <c r="AH4981" s="5">
        <f>IF(tbl_pbp[[#This Row],[AwayTeam]] &lt;&gt; "new-orleans-saints", tbl_pbp[[#This Row],[homeWinPercentage]], 1-tbl_pbp[[#This Row],[homeWinPercentage]])</f>
        <v>1.7000000000000015E-2</v>
      </c>
      <c r="AI4981" s="13">
        <f>tbl_pbp[[#This Row],[Kamara]]*tbl_pbp[[#This Row],[Impactful Play]]</f>
        <v>0</v>
      </c>
      <c r="AJ4981" s="13">
        <f>tbl_pbp[[#This Row],[Thomas]]*tbl_pbp[[#This Row],[Impactful Play]]</f>
        <v>0</v>
      </c>
      <c r="AK4981" s="13" t="str">
        <f>VLOOKUP(tbl_pbp[[#This Row],[Play Saints Win % Increase]], tbl_impact[],3,TRUE)</f>
        <v>Scented (0 to +5%)</v>
      </c>
    </row>
    <row r="4982" spans="1:37">
      <c r="A4982" s="1">
        <v>157</v>
      </c>
      <c r="B4982" s="5">
        <v>0.94399999999999995</v>
      </c>
      <c r="C4982" t="s">
        <v>7051</v>
      </c>
      <c r="D4982">
        <v>0</v>
      </c>
      <c r="E4982">
        <v>0</v>
      </c>
      <c r="F4982">
        <v>4</v>
      </c>
      <c r="G4982">
        <v>24</v>
      </c>
      <c r="H4982">
        <v>14</v>
      </c>
      <c r="I4982">
        <v>17</v>
      </c>
      <c r="J4982">
        <v>40</v>
      </c>
      <c r="K4982" t="s">
        <v>29</v>
      </c>
      <c r="L4982">
        <v>2</v>
      </c>
      <c r="M4982">
        <v>40</v>
      </c>
      <c r="N4982" t="s">
        <v>7052</v>
      </c>
      <c r="O4982" t="s">
        <v>2339</v>
      </c>
      <c r="P4982" t="s">
        <v>30</v>
      </c>
      <c r="Q4982" t="s">
        <v>31</v>
      </c>
      <c r="R4982" t="s">
        <v>32</v>
      </c>
      <c r="S4982" t="s">
        <v>1970</v>
      </c>
      <c r="T4982" t="s">
        <v>6698</v>
      </c>
      <c r="U4982" t="s">
        <v>7053</v>
      </c>
      <c r="V4982" t="s">
        <v>6623</v>
      </c>
      <c r="X4982" t="str">
        <f>VLOOKUP(pbp!V2215, games!$B$2:$R$40, 3, FALSE)</f>
        <v>2019-12-08T18:00Z</v>
      </c>
      <c r="Y4982">
        <f>VLOOKUP(1*V4982,NFLGames!$H$11:$H$555,1,FALSE)</f>
        <v>401220265</v>
      </c>
      <c r="Z4982">
        <f>VLOOKUP($Y4982, NFLGames!$H$11:$K$555,2,FALSE)</f>
        <v>2020</v>
      </c>
      <c r="AA4982">
        <f>VLOOKUP($Y4982, NFLGames!$H$11:$K$555,3,FALSE)</f>
        <v>14</v>
      </c>
      <c r="AB4982" s="6">
        <f>IF(A4983=0, 0, AH4983-tbl_pbp[[#This Row],[Saints Win %]])</f>
        <v>-4.9000000000000044E-2</v>
      </c>
      <c r="AE4982">
        <f>ABS(tbl_pbp[[#This Row],[play.homeScore]]-tbl_pbp[[#This Row],[play.awayScore]])</f>
        <v>10</v>
      </c>
      <c r="AF4982">
        <f>IF(tbl_pbp[[#This Row],[Play Saints Win % Increase]]&gt;=$AF$4,1,0)</f>
        <v>0</v>
      </c>
      <c r="AG4982" t="str">
        <f>VLOOKUP(tbl_pbp[[#This Row],[gameId]], games!$B$2:$T$40, 9, FALSE)</f>
        <v>new-orleans-saints</v>
      </c>
      <c r="AH4982" s="5">
        <f>IF(tbl_pbp[[#This Row],[AwayTeam]] &lt;&gt; "new-orleans-saints", tbl_pbp[[#This Row],[homeWinPercentage]], 1-tbl_pbp[[#This Row],[homeWinPercentage]])</f>
        <v>5.600000000000005E-2</v>
      </c>
      <c r="AI4982" s="13">
        <f>tbl_pbp[[#This Row],[Kamara]]*tbl_pbp[[#This Row],[Impactful Play]]</f>
        <v>0</v>
      </c>
      <c r="AJ4982" s="13">
        <f>tbl_pbp[[#This Row],[Thomas]]*tbl_pbp[[#This Row],[Impactful Play]]</f>
        <v>0</v>
      </c>
      <c r="AK4982" s="13" t="str">
        <f>VLOOKUP(tbl_pbp[[#This Row],[Play Saints Win % Increase]], tbl_impact[],3,TRUE)</f>
        <v>Bad (0 to -5%)</v>
      </c>
    </row>
    <row r="4983" spans="1:37">
      <c r="A4983" s="1">
        <v>158</v>
      </c>
      <c r="B4983" s="5">
        <v>0.99299999999999999</v>
      </c>
      <c r="C4983" t="s">
        <v>7054</v>
      </c>
      <c r="D4983">
        <v>0</v>
      </c>
      <c r="E4983">
        <v>0</v>
      </c>
      <c r="F4983">
        <v>4</v>
      </c>
      <c r="G4983">
        <v>24</v>
      </c>
      <c r="H4983">
        <v>14</v>
      </c>
      <c r="I4983">
        <v>8</v>
      </c>
      <c r="J4983">
        <v>31</v>
      </c>
      <c r="K4983" t="s">
        <v>29</v>
      </c>
      <c r="L4983">
        <v>3</v>
      </c>
      <c r="M4983">
        <v>31</v>
      </c>
      <c r="N4983" t="s">
        <v>7055</v>
      </c>
      <c r="O4983" t="s">
        <v>483</v>
      </c>
      <c r="P4983" t="s">
        <v>167</v>
      </c>
      <c r="Q4983" t="s">
        <v>168</v>
      </c>
      <c r="S4983" t="s">
        <v>92</v>
      </c>
      <c r="T4983" t="s">
        <v>6882</v>
      </c>
      <c r="U4983" t="s">
        <v>7056</v>
      </c>
      <c r="V4983" t="s">
        <v>6623</v>
      </c>
      <c r="X4983" t="str">
        <f>VLOOKUP(pbp!V2216, games!$B$2:$R$40, 3, FALSE)</f>
        <v>2019-12-08T18:00Z</v>
      </c>
      <c r="Y4983">
        <f>VLOOKUP(1*V4983,NFLGames!$H$11:$H$555,1,FALSE)</f>
        <v>401220265</v>
      </c>
      <c r="Z4983">
        <f>VLOOKUP($Y4983, NFLGames!$H$11:$K$555,2,FALSE)</f>
        <v>2020</v>
      </c>
      <c r="AA4983">
        <f>VLOOKUP($Y4983, NFLGames!$H$11:$K$555,3,FALSE)</f>
        <v>14</v>
      </c>
      <c r="AB4983" s="6">
        <f>IF(A4984=0, 0, AH4984-tbl_pbp[[#This Row],[Saints Win %]])</f>
        <v>-3.0000000000000027E-3</v>
      </c>
      <c r="AE4983">
        <f>ABS(tbl_pbp[[#This Row],[play.homeScore]]-tbl_pbp[[#This Row],[play.awayScore]])</f>
        <v>10</v>
      </c>
      <c r="AF4983">
        <f>IF(tbl_pbp[[#This Row],[Play Saints Win % Increase]]&gt;=$AF$4,1,0)</f>
        <v>0</v>
      </c>
      <c r="AG4983" t="str">
        <f>VLOOKUP(tbl_pbp[[#This Row],[gameId]], games!$B$2:$T$40, 9, FALSE)</f>
        <v>new-orleans-saints</v>
      </c>
      <c r="AH4983" s="5">
        <f>IF(tbl_pbp[[#This Row],[AwayTeam]] &lt;&gt; "new-orleans-saints", tbl_pbp[[#This Row],[homeWinPercentage]], 1-tbl_pbp[[#This Row],[homeWinPercentage]])</f>
        <v>7.0000000000000062E-3</v>
      </c>
      <c r="AI4983" s="13">
        <f>tbl_pbp[[#This Row],[Kamara]]*tbl_pbp[[#This Row],[Impactful Play]]</f>
        <v>0</v>
      </c>
      <c r="AJ4983" s="13">
        <f>tbl_pbp[[#This Row],[Thomas]]*tbl_pbp[[#This Row],[Impactful Play]]</f>
        <v>0</v>
      </c>
      <c r="AK4983" s="13" t="str">
        <f>VLOOKUP(tbl_pbp[[#This Row],[Play Saints Win % Increase]], tbl_impact[],3,TRUE)</f>
        <v>Bad (0 to -5%)</v>
      </c>
    </row>
    <row r="4984" spans="1:37">
      <c r="A4984" s="1">
        <v>159</v>
      </c>
      <c r="B4984" s="5">
        <v>0.996</v>
      </c>
      <c r="C4984" t="s">
        <v>7057</v>
      </c>
      <c r="D4984">
        <v>0</v>
      </c>
      <c r="E4984">
        <v>0</v>
      </c>
      <c r="F4984">
        <v>4</v>
      </c>
      <c r="G4984">
        <v>24</v>
      </c>
      <c r="H4984">
        <v>14</v>
      </c>
      <c r="I4984">
        <v>16</v>
      </c>
      <c r="J4984">
        <v>39</v>
      </c>
      <c r="K4984" t="s">
        <v>29</v>
      </c>
      <c r="L4984">
        <v>4</v>
      </c>
      <c r="M4984">
        <v>39</v>
      </c>
      <c r="N4984" t="s">
        <v>229</v>
      </c>
      <c r="O4984" t="s">
        <v>230</v>
      </c>
      <c r="P4984" t="s">
        <v>231</v>
      </c>
      <c r="Q4984" t="s">
        <v>232</v>
      </c>
      <c r="R4984" t="s">
        <v>233</v>
      </c>
      <c r="V4984" t="s">
        <v>6623</v>
      </c>
      <c r="X4984" t="str">
        <f>VLOOKUP(pbp!V2217, games!$B$2:$R$40, 3, FALSE)</f>
        <v>2019-12-08T18:00Z</v>
      </c>
      <c r="Y4984">
        <f>VLOOKUP(1*V4984,NFLGames!$H$11:$H$555,1,FALSE)</f>
        <v>401220265</v>
      </c>
      <c r="Z4984">
        <f>VLOOKUP($Y4984, NFLGames!$H$11:$K$555,2,FALSE)</f>
        <v>2020</v>
      </c>
      <c r="AA4984">
        <f>VLOOKUP($Y4984, NFLGames!$H$11:$K$555,3,FALSE)</f>
        <v>14</v>
      </c>
      <c r="AB4984" s="6">
        <f>IF(A4985=0, 0, AH4985-tbl_pbp[[#This Row],[Saints Win %]])</f>
        <v>-3.0000000000000027E-3</v>
      </c>
      <c r="AE4984">
        <f>ABS(tbl_pbp[[#This Row],[play.homeScore]]-tbl_pbp[[#This Row],[play.awayScore]])</f>
        <v>10</v>
      </c>
      <c r="AF4984">
        <f>IF(tbl_pbp[[#This Row],[Play Saints Win % Increase]]&gt;=$AF$4,1,0)</f>
        <v>0</v>
      </c>
      <c r="AG4984" t="str">
        <f>VLOOKUP(tbl_pbp[[#This Row],[gameId]], games!$B$2:$T$40, 9, FALSE)</f>
        <v>new-orleans-saints</v>
      </c>
      <c r="AH4984" s="5">
        <f>IF(tbl_pbp[[#This Row],[AwayTeam]] &lt;&gt; "new-orleans-saints", tbl_pbp[[#This Row],[homeWinPercentage]], 1-tbl_pbp[[#This Row],[homeWinPercentage]])</f>
        <v>4.0000000000000036E-3</v>
      </c>
      <c r="AI4984" s="13">
        <f>tbl_pbp[[#This Row],[Kamara]]*tbl_pbp[[#This Row],[Impactful Play]]</f>
        <v>0</v>
      </c>
      <c r="AJ4984" s="13">
        <f>tbl_pbp[[#This Row],[Thomas]]*tbl_pbp[[#This Row],[Impactful Play]]</f>
        <v>0</v>
      </c>
      <c r="AK4984" s="13" t="str">
        <f>VLOOKUP(tbl_pbp[[#This Row],[Play Saints Win % Increase]], tbl_impact[],3,TRUE)</f>
        <v>Bad (0 to -5%)</v>
      </c>
    </row>
    <row r="4985" spans="1:37">
      <c r="A4985" s="1">
        <v>160</v>
      </c>
      <c r="B4985" s="5">
        <v>0.999</v>
      </c>
      <c r="C4985" t="s">
        <v>7058</v>
      </c>
      <c r="D4985">
        <v>0</v>
      </c>
      <c r="E4985">
        <v>0</v>
      </c>
      <c r="F4985">
        <v>4</v>
      </c>
      <c r="G4985">
        <v>24</v>
      </c>
      <c r="H4985">
        <v>14</v>
      </c>
      <c r="I4985">
        <v>16</v>
      </c>
      <c r="J4985">
        <v>39</v>
      </c>
      <c r="K4985" t="s">
        <v>29</v>
      </c>
      <c r="L4985">
        <v>4</v>
      </c>
      <c r="M4985">
        <v>39</v>
      </c>
      <c r="N4985" t="s">
        <v>7059</v>
      </c>
      <c r="O4985" t="s">
        <v>230</v>
      </c>
      <c r="P4985" t="s">
        <v>151</v>
      </c>
      <c r="Q4985" t="s">
        <v>152</v>
      </c>
      <c r="R4985" t="s">
        <v>153</v>
      </c>
      <c r="S4985" t="s">
        <v>395</v>
      </c>
      <c r="T4985" t="s">
        <v>6757</v>
      </c>
      <c r="U4985" t="s">
        <v>7060</v>
      </c>
      <c r="V4985" t="s">
        <v>6623</v>
      </c>
      <c r="X4985" t="str">
        <f>VLOOKUP(pbp!V2218, games!$B$2:$R$40, 3, FALSE)</f>
        <v>2019-12-08T18:00Z</v>
      </c>
      <c r="Y4985">
        <f>VLOOKUP(1*V4985,NFLGames!$H$11:$H$555,1,FALSE)</f>
        <v>401220265</v>
      </c>
      <c r="Z4985">
        <f>VLOOKUP($Y4985, NFLGames!$H$11:$K$555,2,FALSE)</f>
        <v>2020</v>
      </c>
      <c r="AA4985">
        <f>VLOOKUP($Y4985, NFLGames!$H$11:$K$555,3,FALSE)</f>
        <v>14</v>
      </c>
      <c r="AB4985" s="6">
        <f>IF(A4986=0, 0, AH4986-tbl_pbp[[#This Row],[Saints Win %]])</f>
        <v>7.0000000000000062E-3</v>
      </c>
      <c r="AE4985">
        <f>ABS(tbl_pbp[[#This Row],[play.homeScore]]-tbl_pbp[[#This Row],[play.awayScore]])</f>
        <v>10</v>
      </c>
      <c r="AF4985">
        <f>IF(tbl_pbp[[#This Row],[Play Saints Win % Increase]]&gt;=$AF$4,1,0)</f>
        <v>0</v>
      </c>
      <c r="AG4985" t="str">
        <f>VLOOKUP(tbl_pbp[[#This Row],[gameId]], games!$B$2:$T$40, 9, FALSE)</f>
        <v>new-orleans-saints</v>
      </c>
      <c r="AH4985" s="5">
        <f>IF(tbl_pbp[[#This Row],[AwayTeam]] &lt;&gt; "new-orleans-saints", tbl_pbp[[#This Row],[homeWinPercentage]], 1-tbl_pbp[[#This Row],[homeWinPercentage]])</f>
        <v>1.0000000000000009E-3</v>
      </c>
      <c r="AI4985" s="13">
        <f>tbl_pbp[[#This Row],[Kamara]]*tbl_pbp[[#This Row],[Impactful Play]]</f>
        <v>0</v>
      </c>
      <c r="AJ4985" s="13">
        <f>tbl_pbp[[#This Row],[Thomas]]*tbl_pbp[[#This Row],[Impactful Play]]</f>
        <v>0</v>
      </c>
      <c r="AK4985" s="13" t="str">
        <f>VLOOKUP(tbl_pbp[[#This Row],[Play Saints Win % Increase]], tbl_impact[],3,TRUE)</f>
        <v>Scented (0 to +5%)</v>
      </c>
    </row>
    <row r="4986" spans="1:37">
      <c r="A4986" s="1">
        <v>161</v>
      </c>
      <c r="B4986" s="5">
        <v>0.99199999999999999</v>
      </c>
      <c r="C4986" t="s">
        <v>7061</v>
      </c>
      <c r="D4986">
        <v>0</v>
      </c>
      <c r="E4986">
        <v>0</v>
      </c>
      <c r="F4986">
        <v>4</v>
      </c>
      <c r="G4986">
        <v>24</v>
      </c>
      <c r="H4986">
        <v>14</v>
      </c>
      <c r="I4986">
        <v>10</v>
      </c>
      <c r="J4986">
        <v>47</v>
      </c>
      <c r="K4986" t="s">
        <v>124</v>
      </c>
      <c r="L4986">
        <v>1</v>
      </c>
      <c r="M4986">
        <v>53</v>
      </c>
      <c r="N4986" t="s">
        <v>7062</v>
      </c>
      <c r="O4986" t="s">
        <v>3412</v>
      </c>
      <c r="P4986" t="s">
        <v>45</v>
      </c>
      <c r="Q4986" t="s">
        <v>46</v>
      </c>
      <c r="R4986" t="s">
        <v>47</v>
      </c>
      <c r="S4986" t="s">
        <v>33</v>
      </c>
      <c r="T4986" t="s">
        <v>6860</v>
      </c>
      <c r="U4986" t="s">
        <v>6861</v>
      </c>
      <c r="V4986" t="s">
        <v>6623</v>
      </c>
      <c r="X4986" t="str">
        <f>VLOOKUP(pbp!V2219, games!$B$2:$R$40, 3, FALSE)</f>
        <v>2019-12-08T18:00Z</v>
      </c>
      <c r="Y4986">
        <f>VLOOKUP(1*V4986,NFLGames!$H$11:$H$555,1,FALSE)</f>
        <v>401220265</v>
      </c>
      <c r="Z4986">
        <f>VLOOKUP($Y4986, NFLGames!$H$11:$K$555,2,FALSE)</f>
        <v>2020</v>
      </c>
      <c r="AA4986">
        <f>VLOOKUP($Y4986, NFLGames!$H$11:$K$555,3,FALSE)</f>
        <v>14</v>
      </c>
      <c r="AB4986" s="6">
        <f>IF(A4987=0, 0, AH4987-tbl_pbp[[#This Row],[Saints Win %]])</f>
        <v>-7.0000000000000062E-3</v>
      </c>
      <c r="AE4986">
        <f>ABS(tbl_pbp[[#This Row],[play.homeScore]]-tbl_pbp[[#This Row],[play.awayScore]])</f>
        <v>10</v>
      </c>
      <c r="AF4986">
        <f>IF(tbl_pbp[[#This Row],[Play Saints Win % Increase]]&gt;=$AF$4,1,0)</f>
        <v>0</v>
      </c>
      <c r="AG4986" t="str">
        <f>VLOOKUP(tbl_pbp[[#This Row],[gameId]], games!$B$2:$T$40, 9, FALSE)</f>
        <v>new-orleans-saints</v>
      </c>
      <c r="AH4986" s="5">
        <f>IF(tbl_pbp[[#This Row],[AwayTeam]] &lt;&gt; "new-orleans-saints", tbl_pbp[[#This Row],[homeWinPercentage]], 1-tbl_pbp[[#This Row],[homeWinPercentage]])</f>
        <v>8.0000000000000071E-3</v>
      </c>
      <c r="AI4986" s="13">
        <f>tbl_pbp[[#This Row],[Kamara]]*tbl_pbp[[#This Row],[Impactful Play]]</f>
        <v>0</v>
      </c>
      <c r="AJ4986" s="13">
        <f>tbl_pbp[[#This Row],[Thomas]]*tbl_pbp[[#This Row],[Impactful Play]]</f>
        <v>0</v>
      </c>
      <c r="AK4986" s="13" t="str">
        <f>VLOOKUP(tbl_pbp[[#This Row],[Play Saints Win % Increase]], tbl_impact[],3,TRUE)</f>
        <v>Bad (0 to -5%)</v>
      </c>
    </row>
    <row r="4987" spans="1:37">
      <c r="A4987" s="1">
        <v>162</v>
      </c>
      <c r="B4987" s="5">
        <v>0.999</v>
      </c>
      <c r="C4987" t="s">
        <v>7063</v>
      </c>
      <c r="D4987">
        <v>0</v>
      </c>
      <c r="E4987">
        <v>0</v>
      </c>
      <c r="F4987">
        <v>4</v>
      </c>
      <c r="G4987">
        <v>24</v>
      </c>
      <c r="H4987">
        <v>14</v>
      </c>
      <c r="I4987">
        <v>9</v>
      </c>
      <c r="J4987">
        <v>48</v>
      </c>
      <c r="K4987" t="s">
        <v>124</v>
      </c>
      <c r="L4987">
        <v>2</v>
      </c>
      <c r="M4987">
        <v>52</v>
      </c>
      <c r="N4987" t="s">
        <v>7064</v>
      </c>
      <c r="O4987" t="s">
        <v>3412</v>
      </c>
      <c r="P4987" t="s">
        <v>124</v>
      </c>
      <c r="Q4987" t="s">
        <v>125</v>
      </c>
      <c r="R4987" t="s">
        <v>126</v>
      </c>
      <c r="V4987" t="s">
        <v>6623</v>
      </c>
      <c r="X4987" t="str">
        <f>VLOOKUP(pbp!V2220, games!$B$2:$R$40, 3, FALSE)</f>
        <v>2019-12-08T18:00Z</v>
      </c>
      <c r="Y4987">
        <f>VLOOKUP(1*V4987,NFLGames!$H$11:$H$555,1,FALSE)</f>
        <v>401220265</v>
      </c>
      <c r="Z4987">
        <f>VLOOKUP($Y4987, NFLGames!$H$11:$K$555,2,FALSE)</f>
        <v>2020</v>
      </c>
      <c r="AA4987">
        <f>VLOOKUP($Y4987, NFLGames!$H$11:$K$555,3,FALSE)</f>
        <v>14</v>
      </c>
      <c r="AB4987" s="6">
        <f>IF(A4988=0, 0, AH4988-tbl_pbp[[#This Row],[Saints Win %]])</f>
        <v>3.0000000000000027E-3</v>
      </c>
      <c r="AE4987">
        <f>ABS(tbl_pbp[[#This Row],[play.homeScore]]-tbl_pbp[[#This Row],[play.awayScore]])</f>
        <v>10</v>
      </c>
      <c r="AF4987">
        <f>IF(tbl_pbp[[#This Row],[Play Saints Win % Increase]]&gt;=$AF$4,1,0)</f>
        <v>0</v>
      </c>
      <c r="AG4987" t="str">
        <f>VLOOKUP(tbl_pbp[[#This Row],[gameId]], games!$B$2:$T$40, 9, FALSE)</f>
        <v>new-orleans-saints</v>
      </c>
      <c r="AH4987" s="5">
        <f>IF(tbl_pbp[[#This Row],[AwayTeam]] &lt;&gt; "new-orleans-saints", tbl_pbp[[#This Row],[homeWinPercentage]], 1-tbl_pbp[[#This Row],[homeWinPercentage]])</f>
        <v>1.0000000000000009E-3</v>
      </c>
      <c r="AI4987" s="13">
        <f>tbl_pbp[[#This Row],[Kamara]]*tbl_pbp[[#This Row],[Impactful Play]]</f>
        <v>0</v>
      </c>
      <c r="AJ4987" s="13">
        <f>tbl_pbp[[#This Row],[Thomas]]*tbl_pbp[[#This Row],[Impactful Play]]</f>
        <v>0</v>
      </c>
      <c r="AK4987" s="13" t="str">
        <f>VLOOKUP(tbl_pbp[[#This Row],[Play Saints Win % Increase]], tbl_impact[],3,TRUE)</f>
        <v>Scented (0 to +5%)</v>
      </c>
    </row>
    <row r="4988" spans="1:37">
      <c r="A4988" s="1">
        <v>163</v>
      </c>
      <c r="B4988" s="5">
        <v>0.996</v>
      </c>
      <c r="C4988" t="s">
        <v>7065</v>
      </c>
      <c r="D4988">
        <v>0</v>
      </c>
      <c r="E4988">
        <v>0</v>
      </c>
      <c r="F4988">
        <v>4</v>
      </c>
      <c r="G4988">
        <v>24</v>
      </c>
      <c r="H4988">
        <v>14</v>
      </c>
      <c r="I4988">
        <v>9</v>
      </c>
      <c r="J4988">
        <v>48</v>
      </c>
      <c r="K4988" t="s">
        <v>124</v>
      </c>
      <c r="L4988">
        <v>2</v>
      </c>
      <c r="M4988">
        <v>52</v>
      </c>
      <c r="N4988" t="s">
        <v>7066</v>
      </c>
      <c r="O4988" t="s">
        <v>588</v>
      </c>
      <c r="P4988" t="s">
        <v>533</v>
      </c>
      <c r="Q4988" t="s">
        <v>534</v>
      </c>
      <c r="S4988" t="s">
        <v>210</v>
      </c>
      <c r="T4988" t="s">
        <v>6665</v>
      </c>
      <c r="U4988" t="s">
        <v>7067</v>
      </c>
      <c r="V4988" t="s">
        <v>6623</v>
      </c>
      <c r="X4988" t="str">
        <f>VLOOKUP(pbp!V2221, games!$B$2:$R$40, 3, FALSE)</f>
        <v>2019-12-08T18:00Z</v>
      </c>
      <c r="Y4988">
        <f>VLOOKUP(1*V4988,NFLGames!$H$11:$H$555,1,FALSE)</f>
        <v>401220265</v>
      </c>
      <c r="Z4988">
        <f>VLOOKUP($Y4988, NFLGames!$H$11:$K$555,2,FALSE)</f>
        <v>2020</v>
      </c>
      <c r="AA4988">
        <f>VLOOKUP($Y4988, NFLGames!$H$11:$K$555,3,FALSE)</f>
        <v>14</v>
      </c>
      <c r="AB4988" s="6">
        <f>IF(A4989=0, 0, AH4989-tbl_pbp[[#This Row],[Saints Win %]])</f>
        <v>1.3000000000000012E-2</v>
      </c>
      <c r="AE4988">
        <f>ABS(tbl_pbp[[#This Row],[play.homeScore]]-tbl_pbp[[#This Row],[play.awayScore]])</f>
        <v>10</v>
      </c>
      <c r="AF4988">
        <f>IF(tbl_pbp[[#This Row],[Play Saints Win % Increase]]&gt;=$AF$4,1,0)</f>
        <v>0</v>
      </c>
      <c r="AG4988" t="str">
        <f>VLOOKUP(tbl_pbp[[#This Row],[gameId]], games!$B$2:$T$40, 9, FALSE)</f>
        <v>new-orleans-saints</v>
      </c>
      <c r="AH4988" s="5">
        <f>IF(tbl_pbp[[#This Row],[AwayTeam]] &lt;&gt; "new-orleans-saints", tbl_pbp[[#This Row],[homeWinPercentage]], 1-tbl_pbp[[#This Row],[homeWinPercentage]])</f>
        <v>4.0000000000000036E-3</v>
      </c>
      <c r="AI4988" s="13">
        <f>tbl_pbp[[#This Row],[Kamara]]*tbl_pbp[[#This Row],[Impactful Play]]</f>
        <v>0</v>
      </c>
      <c r="AJ4988" s="13">
        <f>tbl_pbp[[#This Row],[Thomas]]*tbl_pbp[[#This Row],[Impactful Play]]</f>
        <v>0</v>
      </c>
      <c r="AK4988" s="13" t="str">
        <f>VLOOKUP(tbl_pbp[[#This Row],[Play Saints Win % Increase]], tbl_impact[],3,TRUE)</f>
        <v>Scented (0 to +5%)</v>
      </c>
    </row>
    <row r="4989" spans="1:37">
      <c r="A4989" s="1">
        <v>164</v>
      </c>
      <c r="B4989" s="5">
        <v>0.98299999999999998</v>
      </c>
      <c r="C4989" t="s">
        <v>7068</v>
      </c>
      <c r="D4989">
        <v>0</v>
      </c>
      <c r="E4989">
        <v>0</v>
      </c>
      <c r="F4989">
        <v>4</v>
      </c>
      <c r="G4989">
        <v>24</v>
      </c>
      <c r="H4989">
        <v>14</v>
      </c>
      <c r="I4989">
        <v>10</v>
      </c>
      <c r="J4989">
        <v>51</v>
      </c>
      <c r="K4989" t="s">
        <v>29</v>
      </c>
      <c r="L4989">
        <v>1</v>
      </c>
      <c r="M4989">
        <v>51</v>
      </c>
      <c r="N4989" t="s">
        <v>7069</v>
      </c>
      <c r="O4989" t="s">
        <v>131</v>
      </c>
      <c r="P4989" t="s">
        <v>30</v>
      </c>
      <c r="Q4989" t="s">
        <v>31</v>
      </c>
      <c r="R4989" t="s">
        <v>32</v>
      </c>
      <c r="S4989" t="s">
        <v>33</v>
      </c>
      <c r="T4989" t="s">
        <v>493</v>
      </c>
      <c r="U4989" t="s">
        <v>494</v>
      </c>
      <c r="V4989" t="s">
        <v>6623</v>
      </c>
      <c r="X4989" t="str">
        <f>VLOOKUP(pbp!V2222, games!$B$2:$R$40, 3, FALSE)</f>
        <v>2019-12-08T18:00Z</v>
      </c>
      <c r="Y4989">
        <f>VLOOKUP(1*V4989,NFLGames!$H$11:$H$555,1,FALSE)</f>
        <v>401220265</v>
      </c>
      <c r="Z4989">
        <f>VLOOKUP($Y4989, NFLGames!$H$11:$K$555,2,FALSE)</f>
        <v>2020</v>
      </c>
      <c r="AA4989">
        <f>VLOOKUP($Y4989, NFLGames!$H$11:$K$555,3,FALSE)</f>
        <v>14</v>
      </c>
      <c r="AB4989" s="6">
        <f>IF(A4990=0, 0, AH4990-tbl_pbp[[#This Row],[Saints Win %]])</f>
        <v>-1.6000000000000014E-2</v>
      </c>
      <c r="AE4989">
        <f>ABS(tbl_pbp[[#This Row],[play.homeScore]]-tbl_pbp[[#This Row],[play.awayScore]])</f>
        <v>10</v>
      </c>
      <c r="AF4989">
        <f>IF(tbl_pbp[[#This Row],[Play Saints Win % Increase]]&gt;=$AF$4,1,0)</f>
        <v>0</v>
      </c>
      <c r="AG4989" t="str">
        <f>VLOOKUP(tbl_pbp[[#This Row],[gameId]], games!$B$2:$T$40, 9, FALSE)</f>
        <v>new-orleans-saints</v>
      </c>
      <c r="AH4989" s="5">
        <f>IF(tbl_pbp[[#This Row],[AwayTeam]] &lt;&gt; "new-orleans-saints", tbl_pbp[[#This Row],[homeWinPercentage]], 1-tbl_pbp[[#This Row],[homeWinPercentage]])</f>
        <v>1.7000000000000015E-2</v>
      </c>
      <c r="AI4989" s="13">
        <f>tbl_pbp[[#This Row],[Kamara]]*tbl_pbp[[#This Row],[Impactful Play]]</f>
        <v>0</v>
      </c>
      <c r="AJ4989" s="13">
        <f>tbl_pbp[[#This Row],[Thomas]]*tbl_pbp[[#This Row],[Impactful Play]]</f>
        <v>0</v>
      </c>
      <c r="AK4989" s="13" t="str">
        <f>VLOOKUP(tbl_pbp[[#This Row],[Play Saints Win % Increase]], tbl_impact[],3,TRUE)</f>
        <v>Bad (0 to -5%)</v>
      </c>
    </row>
    <row r="4990" spans="1:37">
      <c r="A4990" s="1">
        <v>165</v>
      </c>
      <c r="B4990" s="5">
        <v>0.999</v>
      </c>
      <c r="C4990" t="s">
        <v>7070</v>
      </c>
      <c r="D4990">
        <v>0</v>
      </c>
      <c r="E4990">
        <v>0</v>
      </c>
      <c r="F4990">
        <v>4</v>
      </c>
      <c r="G4990">
        <v>24</v>
      </c>
      <c r="H4990">
        <v>14</v>
      </c>
      <c r="I4990">
        <v>10</v>
      </c>
      <c r="J4990">
        <v>20</v>
      </c>
      <c r="K4990" t="s">
        <v>29</v>
      </c>
      <c r="L4990">
        <v>1</v>
      </c>
      <c r="M4990">
        <v>28</v>
      </c>
      <c r="N4990" t="s">
        <v>7071</v>
      </c>
      <c r="O4990" t="s">
        <v>430</v>
      </c>
      <c r="P4990" t="s">
        <v>22</v>
      </c>
      <c r="Q4990" t="s">
        <v>37</v>
      </c>
      <c r="S4990" t="s">
        <v>33</v>
      </c>
      <c r="T4990" t="s">
        <v>6753</v>
      </c>
      <c r="U4990" t="s">
        <v>6754</v>
      </c>
      <c r="V4990" t="s">
        <v>6623</v>
      </c>
      <c r="X4990" t="str">
        <f>VLOOKUP(pbp!V2223, games!$B$2:$R$40, 3, FALSE)</f>
        <v>2019-12-08T18:00Z</v>
      </c>
      <c r="Y4990">
        <f>VLOOKUP(1*V4990,NFLGames!$H$11:$H$555,1,FALSE)</f>
        <v>401220265</v>
      </c>
      <c r="Z4990">
        <f>VLOOKUP($Y4990, NFLGames!$H$11:$K$555,2,FALSE)</f>
        <v>2020</v>
      </c>
      <c r="AA4990">
        <f>VLOOKUP($Y4990, NFLGames!$H$11:$K$555,3,FALSE)</f>
        <v>14</v>
      </c>
      <c r="AB4990" s="6">
        <f>IF(A4991=0, 0, AH4991-tbl_pbp[[#This Row],[Saints Win %]])</f>
        <v>4.2000000000000037E-2</v>
      </c>
      <c r="AE4990">
        <f>ABS(tbl_pbp[[#This Row],[play.homeScore]]-tbl_pbp[[#This Row],[play.awayScore]])</f>
        <v>10</v>
      </c>
      <c r="AF4990">
        <f>IF(tbl_pbp[[#This Row],[Play Saints Win % Increase]]&gt;=$AF$4,1,0)</f>
        <v>0</v>
      </c>
      <c r="AG4990" t="str">
        <f>VLOOKUP(tbl_pbp[[#This Row],[gameId]], games!$B$2:$T$40, 9, FALSE)</f>
        <v>new-orleans-saints</v>
      </c>
      <c r="AH4990" s="5">
        <f>IF(tbl_pbp[[#This Row],[AwayTeam]] &lt;&gt; "new-orleans-saints", tbl_pbp[[#This Row],[homeWinPercentage]], 1-tbl_pbp[[#This Row],[homeWinPercentage]])</f>
        <v>1.0000000000000009E-3</v>
      </c>
      <c r="AI4990" s="13">
        <f>tbl_pbp[[#This Row],[Kamara]]*tbl_pbp[[#This Row],[Impactful Play]]</f>
        <v>0</v>
      </c>
      <c r="AJ4990" s="13">
        <f>tbl_pbp[[#This Row],[Thomas]]*tbl_pbp[[#This Row],[Impactful Play]]</f>
        <v>0</v>
      </c>
      <c r="AK4990" s="13" t="str">
        <f>VLOOKUP(tbl_pbp[[#This Row],[Play Saints Win % Increase]], tbl_impact[],3,TRUE)</f>
        <v>Scented (0 to +5%)</v>
      </c>
    </row>
    <row r="4991" spans="1:37">
      <c r="A4991" s="1">
        <v>166</v>
      </c>
      <c r="B4991" s="5">
        <v>0.95699999999999996</v>
      </c>
      <c r="C4991" t="s">
        <v>7072</v>
      </c>
      <c r="D4991">
        <v>0</v>
      </c>
      <c r="E4991">
        <v>0</v>
      </c>
      <c r="F4991">
        <v>4</v>
      </c>
      <c r="G4991">
        <v>24</v>
      </c>
      <c r="H4991">
        <v>21</v>
      </c>
      <c r="I4991">
        <v>10</v>
      </c>
      <c r="J4991">
        <v>20</v>
      </c>
      <c r="K4991" t="s">
        <v>29</v>
      </c>
      <c r="L4991">
        <v>2</v>
      </c>
      <c r="M4991">
        <v>20</v>
      </c>
      <c r="N4991" t="s">
        <v>7073</v>
      </c>
      <c r="O4991" t="s">
        <v>1856</v>
      </c>
      <c r="P4991" t="s">
        <v>103</v>
      </c>
      <c r="Q4991" t="s">
        <v>104</v>
      </c>
      <c r="R4991" t="s">
        <v>105</v>
      </c>
      <c r="S4991" t="s">
        <v>120</v>
      </c>
      <c r="T4991" t="s">
        <v>6753</v>
      </c>
      <c r="U4991" t="s">
        <v>7074</v>
      </c>
      <c r="V4991" t="s">
        <v>6623</v>
      </c>
      <c r="X4991" t="str">
        <f>VLOOKUP(pbp!V2224, games!$B$2:$R$40, 3, FALSE)</f>
        <v>2019-12-08T18:00Z</v>
      </c>
      <c r="Y4991">
        <f>VLOOKUP(1*V4991,NFLGames!$H$11:$H$555,1,FALSE)</f>
        <v>401220265</v>
      </c>
      <c r="Z4991">
        <f>VLOOKUP($Y4991, NFLGames!$H$11:$K$555,2,FALSE)</f>
        <v>2020</v>
      </c>
      <c r="AA4991">
        <f>VLOOKUP($Y4991, NFLGames!$H$11:$K$555,3,FALSE)</f>
        <v>14</v>
      </c>
      <c r="AB4991" s="6">
        <f>IF(A4992=0, 0, AH4992-tbl_pbp[[#This Row],[Saints Win %]])</f>
        <v>1.6000000000000014E-2</v>
      </c>
      <c r="AE4991">
        <f>ABS(tbl_pbp[[#This Row],[play.homeScore]]-tbl_pbp[[#This Row],[play.awayScore]])</f>
        <v>3</v>
      </c>
      <c r="AF4991">
        <f>IF(tbl_pbp[[#This Row],[Play Saints Win % Increase]]&gt;=$AF$4,1,0)</f>
        <v>0</v>
      </c>
      <c r="AG4991" t="str">
        <f>VLOOKUP(tbl_pbp[[#This Row],[gameId]], games!$B$2:$T$40, 9, FALSE)</f>
        <v>new-orleans-saints</v>
      </c>
      <c r="AH4991" s="5">
        <f>IF(tbl_pbp[[#This Row],[AwayTeam]] &lt;&gt; "new-orleans-saints", tbl_pbp[[#This Row],[homeWinPercentage]], 1-tbl_pbp[[#This Row],[homeWinPercentage]])</f>
        <v>4.3000000000000038E-2</v>
      </c>
      <c r="AI4991" s="13">
        <f>tbl_pbp[[#This Row],[Kamara]]*tbl_pbp[[#This Row],[Impactful Play]]</f>
        <v>0</v>
      </c>
      <c r="AJ4991" s="13">
        <f>tbl_pbp[[#This Row],[Thomas]]*tbl_pbp[[#This Row],[Impactful Play]]</f>
        <v>0</v>
      </c>
      <c r="AK4991" s="13" t="str">
        <f>VLOOKUP(tbl_pbp[[#This Row],[Play Saints Win % Increase]], tbl_impact[],3,TRUE)</f>
        <v>Scented (0 to +5%)</v>
      </c>
    </row>
    <row r="4992" spans="1:37">
      <c r="A4992" s="1">
        <v>167</v>
      </c>
      <c r="B4992" s="5">
        <v>0.94099999999999995</v>
      </c>
      <c r="C4992" t="s">
        <v>7075</v>
      </c>
      <c r="D4992">
        <v>0</v>
      </c>
      <c r="E4992">
        <v>0</v>
      </c>
      <c r="F4992">
        <v>4</v>
      </c>
      <c r="G4992">
        <v>24</v>
      </c>
      <c r="H4992">
        <v>21</v>
      </c>
      <c r="I4992">
        <v>0</v>
      </c>
      <c r="J4992">
        <v>65</v>
      </c>
      <c r="K4992" t="s">
        <v>29</v>
      </c>
      <c r="L4992">
        <v>0</v>
      </c>
      <c r="M4992">
        <v>65</v>
      </c>
      <c r="N4992" t="s">
        <v>7076</v>
      </c>
      <c r="O4992" t="s">
        <v>1856</v>
      </c>
      <c r="P4992" t="s">
        <v>25</v>
      </c>
      <c r="Q4992" t="s">
        <v>26</v>
      </c>
      <c r="R4992" t="s">
        <v>27</v>
      </c>
      <c r="V4992" t="s">
        <v>6623</v>
      </c>
      <c r="X4992" t="str">
        <f>VLOOKUP(pbp!V2225, games!$B$2:$R$40, 3, FALSE)</f>
        <v>2019-12-08T18:00Z</v>
      </c>
      <c r="Y4992">
        <f>VLOOKUP(1*V4992,NFLGames!$H$11:$H$555,1,FALSE)</f>
        <v>401220265</v>
      </c>
      <c r="Z4992">
        <f>VLOOKUP($Y4992, NFLGames!$H$11:$K$555,2,FALSE)</f>
        <v>2020</v>
      </c>
      <c r="AA4992">
        <f>VLOOKUP($Y4992, NFLGames!$H$11:$K$555,3,FALSE)</f>
        <v>14</v>
      </c>
      <c r="AB4992" s="6">
        <f>IF(A4993=0, 0, AH4993-tbl_pbp[[#This Row],[Saints Win %]])</f>
        <v>1.0000000000000009E-3</v>
      </c>
      <c r="AE4992">
        <f>ABS(tbl_pbp[[#This Row],[play.homeScore]]-tbl_pbp[[#This Row],[play.awayScore]])</f>
        <v>3</v>
      </c>
      <c r="AF4992">
        <f>IF(tbl_pbp[[#This Row],[Play Saints Win % Increase]]&gt;=$AF$4,1,0)</f>
        <v>0</v>
      </c>
      <c r="AG4992" t="str">
        <f>VLOOKUP(tbl_pbp[[#This Row],[gameId]], games!$B$2:$T$40, 9, FALSE)</f>
        <v>new-orleans-saints</v>
      </c>
      <c r="AH4992" s="5">
        <f>IF(tbl_pbp[[#This Row],[AwayTeam]] &lt;&gt; "new-orleans-saints", tbl_pbp[[#This Row],[homeWinPercentage]], 1-tbl_pbp[[#This Row],[homeWinPercentage]])</f>
        <v>5.9000000000000052E-2</v>
      </c>
      <c r="AI4992" s="13">
        <f>tbl_pbp[[#This Row],[Kamara]]*tbl_pbp[[#This Row],[Impactful Play]]</f>
        <v>0</v>
      </c>
      <c r="AJ4992" s="13">
        <f>tbl_pbp[[#This Row],[Thomas]]*tbl_pbp[[#This Row],[Impactful Play]]</f>
        <v>0</v>
      </c>
      <c r="AK4992" s="13" t="str">
        <f>VLOOKUP(tbl_pbp[[#This Row],[Play Saints Win % Increase]], tbl_impact[],3,TRUE)</f>
        <v>Scented (0 to +5%)</v>
      </c>
    </row>
    <row r="4993" spans="1:37">
      <c r="A4993" s="1">
        <v>168</v>
      </c>
      <c r="B4993" s="5">
        <v>0.94</v>
      </c>
      <c r="C4993" t="s">
        <v>7077</v>
      </c>
      <c r="D4993">
        <v>0</v>
      </c>
      <c r="E4993">
        <v>0</v>
      </c>
      <c r="F4993">
        <v>4</v>
      </c>
      <c r="G4993">
        <v>24</v>
      </c>
      <c r="H4993">
        <v>21</v>
      </c>
      <c r="I4993">
        <v>10</v>
      </c>
      <c r="J4993">
        <v>72</v>
      </c>
      <c r="K4993" t="s">
        <v>124</v>
      </c>
      <c r="L4993">
        <v>1</v>
      </c>
      <c r="M4993">
        <v>28</v>
      </c>
      <c r="N4993" t="s">
        <v>7078</v>
      </c>
      <c r="O4993" t="s">
        <v>3131</v>
      </c>
      <c r="P4993" t="s">
        <v>45</v>
      </c>
      <c r="Q4993" t="s">
        <v>46</v>
      </c>
      <c r="R4993" t="s">
        <v>47</v>
      </c>
      <c r="S4993" t="s">
        <v>33</v>
      </c>
      <c r="T4993" t="s">
        <v>1005</v>
      </c>
      <c r="U4993" t="s">
        <v>5784</v>
      </c>
      <c r="V4993" t="s">
        <v>6623</v>
      </c>
      <c r="X4993" t="str">
        <f>VLOOKUP(pbp!V2226, games!$B$2:$R$40, 3, FALSE)</f>
        <v>2019-12-08T18:00Z</v>
      </c>
      <c r="Y4993">
        <f>VLOOKUP(1*V4993,NFLGames!$H$11:$H$555,1,FALSE)</f>
        <v>401220265</v>
      </c>
      <c r="Z4993">
        <f>VLOOKUP($Y4993, NFLGames!$H$11:$K$555,2,FALSE)</f>
        <v>2020</v>
      </c>
      <c r="AA4993">
        <f>VLOOKUP($Y4993, NFLGames!$H$11:$K$555,3,FALSE)</f>
        <v>14</v>
      </c>
      <c r="AB4993" s="6">
        <f>IF(A4994=0, 0, AH4994-tbl_pbp[[#This Row],[Saints Win %]])</f>
        <v>-5.9000000000000052E-2</v>
      </c>
      <c r="AE4993">
        <f>ABS(tbl_pbp[[#This Row],[play.homeScore]]-tbl_pbp[[#This Row],[play.awayScore]])</f>
        <v>3</v>
      </c>
      <c r="AF4993">
        <f>IF(tbl_pbp[[#This Row],[Play Saints Win % Increase]]&gt;=$AF$4,1,0)</f>
        <v>0</v>
      </c>
      <c r="AG4993" t="str">
        <f>VLOOKUP(tbl_pbp[[#This Row],[gameId]], games!$B$2:$T$40, 9, FALSE)</f>
        <v>new-orleans-saints</v>
      </c>
      <c r="AH4993" s="5">
        <f>IF(tbl_pbp[[#This Row],[AwayTeam]] &lt;&gt; "new-orleans-saints", tbl_pbp[[#This Row],[homeWinPercentage]], 1-tbl_pbp[[#This Row],[homeWinPercentage]])</f>
        <v>6.0000000000000053E-2</v>
      </c>
      <c r="AI4993" s="13">
        <f>tbl_pbp[[#This Row],[Kamara]]*tbl_pbp[[#This Row],[Impactful Play]]</f>
        <v>0</v>
      </c>
      <c r="AJ4993" s="13">
        <f>tbl_pbp[[#This Row],[Thomas]]*tbl_pbp[[#This Row],[Impactful Play]]</f>
        <v>0</v>
      </c>
      <c r="AK4993" s="13" t="str">
        <f>VLOOKUP(tbl_pbp[[#This Row],[Play Saints Win % Increase]], tbl_impact[],3,TRUE)</f>
        <v>Smelly (worse than-5% -&gt; -10%)</v>
      </c>
    </row>
    <row r="4994" spans="1:37">
      <c r="A4994" s="1">
        <v>169</v>
      </c>
      <c r="B4994" s="5">
        <v>0.999</v>
      </c>
      <c r="C4994" t="s">
        <v>7079</v>
      </c>
      <c r="D4994">
        <v>0</v>
      </c>
      <c r="E4994">
        <v>0</v>
      </c>
      <c r="F4994">
        <v>4</v>
      </c>
      <c r="G4994">
        <v>24</v>
      </c>
      <c r="H4994">
        <v>21</v>
      </c>
      <c r="I4994">
        <v>11</v>
      </c>
      <c r="J4994">
        <v>71</v>
      </c>
      <c r="K4994" t="s">
        <v>124</v>
      </c>
      <c r="L4994">
        <v>2</v>
      </c>
      <c r="M4994">
        <v>29</v>
      </c>
      <c r="N4994" t="s">
        <v>7080</v>
      </c>
      <c r="O4994" t="s">
        <v>3131</v>
      </c>
      <c r="P4994" t="s">
        <v>124</v>
      </c>
      <c r="Q4994" t="s">
        <v>125</v>
      </c>
      <c r="R4994" t="s">
        <v>126</v>
      </c>
      <c r="V4994" t="s">
        <v>6623</v>
      </c>
      <c r="X4994" t="str">
        <f>VLOOKUP(pbp!V2227, games!$B$2:$R$40, 3, FALSE)</f>
        <v>2019-12-08T18:00Z</v>
      </c>
      <c r="Y4994">
        <f>VLOOKUP(1*V4994,NFLGames!$H$11:$H$555,1,FALSE)</f>
        <v>401220265</v>
      </c>
      <c r="Z4994">
        <f>VLOOKUP($Y4994, NFLGames!$H$11:$K$555,2,FALSE)</f>
        <v>2020</v>
      </c>
      <c r="AA4994">
        <f>VLOOKUP($Y4994, NFLGames!$H$11:$K$555,3,FALSE)</f>
        <v>14</v>
      </c>
      <c r="AB4994" s="6">
        <f>IF(A4995=0, 0, AH4995-tbl_pbp[[#This Row],[Saints Win %]])</f>
        <v>6.7999999999999949E-2</v>
      </c>
      <c r="AE4994">
        <f>ABS(tbl_pbp[[#This Row],[play.homeScore]]-tbl_pbp[[#This Row],[play.awayScore]])</f>
        <v>3</v>
      </c>
      <c r="AF4994">
        <f>IF(tbl_pbp[[#This Row],[Play Saints Win % Increase]]&gt;=$AF$4,1,0)</f>
        <v>0</v>
      </c>
      <c r="AG4994" t="str">
        <f>VLOOKUP(tbl_pbp[[#This Row],[gameId]], games!$B$2:$T$40, 9, FALSE)</f>
        <v>new-orleans-saints</v>
      </c>
      <c r="AH4994" s="5">
        <f>IF(tbl_pbp[[#This Row],[AwayTeam]] &lt;&gt; "new-orleans-saints", tbl_pbp[[#This Row],[homeWinPercentage]], 1-tbl_pbp[[#This Row],[homeWinPercentage]])</f>
        <v>1.0000000000000009E-3</v>
      </c>
      <c r="AI4994" s="13">
        <f>tbl_pbp[[#This Row],[Kamara]]*tbl_pbp[[#This Row],[Impactful Play]]</f>
        <v>0</v>
      </c>
      <c r="AJ4994" s="13">
        <f>tbl_pbp[[#This Row],[Thomas]]*tbl_pbp[[#This Row],[Impactful Play]]</f>
        <v>0</v>
      </c>
      <c r="AK4994" s="13" t="str">
        <f>VLOOKUP(tbl_pbp[[#This Row],[Play Saints Win % Increase]], tbl_impact[],3,TRUE)</f>
        <v>Perfumed (5 to + 10%)</v>
      </c>
    </row>
    <row r="4995" spans="1:37">
      <c r="A4995" s="1">
        <v>170</v>
      </c>
      <c r="B4995" s="5">
        <v>0.93100000000000005</v>
      </c>
      <c r="C4995" t="s">
        <v>7081</v>
      </c>
      <c r="D4995">
        <v>0</v>
      </c>
      <c r="E4995">
        <v>0</v>
      </c>
      <c r="F4995">
        <v>4</v>
      </c>
      <c r="G4995">
        <v>24</v>
      </c>
      <c r="H4995">
        <v>21</v>
      </c>
      <c r="I4995">
        <v>11</v>
      </c>
      <c r="J4995">
        <v>71</v>
      </c>
      <c r="K4995" t="s">
        <v>124</v>
      </c>
      <c r="L4995">
        <v>2</v>
      </c>
      <c r="M4995">
        <v>29</v>
      </c>
      <c r="N4995" t="s">
        <v>7082</v>
      </c>
      <c r="O4995" t="s">
        <v>7083</v>
      </c>
      <c r="P4995" t="s">
        <v>45</v>
      </c>
      <c r="Q4995" t="s">
        <v>46</v>
      </c>
      <c r="R4995" t="s">
        <v>47</v>
      </c>
      <c r="S4995" t="s">
        <v>147</v>
      </c>
      <c r="T4995" t="s">
        <v>401</v>
      </c>
      <c r="U4995" t="s">
        <v>5203</v>
      </c>
      <c r="V4995" t="s">
        <v>6623</v>
      </c>
      <c r="X4995" t="str">
        <f>VLOOKUP(pbp!V2228, games!$B$2:$R$40, 3, FALSE)</f>
        <v>2019-12-08T18:00Z</v>
      </c>
      <c r="Y4995">
        <f>VLOOKUP(1*V4995,NFLGames!$H$11:$H$555,1,FALSE)</f>
        <v>401220265</v>
      </c>
      <c r="Z4995">
        <f>VLOOKUP($Y4995, NFLGames!$H$11:$K$555,2,FALSE)</f>
        <v>2020</v>
      </c>
      <c r="AA4995">
        <f>VLOOKUP($Y4995, NFLGames!$H$11:$K$555,3,FALSE)</f>
        <v>14</v>
      </c>
      <c r="AB4995" s="6">
        <f>IF(A4996=0, 0, AH4996-tbl_pbp[[#This Row],[Saints Win %]])</f>
        <v>-6.7999999999999949E-2</v>
      </c>
      <c r="AE4995">
        <f>ABS(tbl_pbp[[#This Row],[play.homeScore]]-tbl_pbp[[#This Row],[play.awayScore]])</f>
        <v>3</v>
      </c>
      <c r="AF4995">
        <f>IF(tbl_pbp[[#This Row],[Play Saints Win % Increase]]&gt;=$AF$4,1,0)</f>
        <v>0</v>
      </c>
      <c r="AG4995" t="str">
        <f>VLOOKUP(tbl_pbp[[#This Row],[gameId]], games!$B$2:$T$40, 9, FALSE)</f>
        <v>new-orleans-saints</v>
      </c>
      <c r="AH4995" s="5">
        <f>IF(tbl_pbp[[#This Row],[AwayTeam]] &lt;&gt; "new-orleans-saints", tbl_pbp[[#This Row],[homeWinPercentage]], 1-tbl_pbp[[#This Row],[homeWinPercentage]])</f>
        <v>6.899999999999995E-2</v>
      </c>
      <c r="AI4995" s="13">
        <f>tbl_pbp[[#This Row],[Kamara]]*tbl_pbp[[#This Row],[Impactful Play]]</f>
        <v>0</v>
      </c>
      <c r="AJ4995" s="13">
        <f>tbl_pbp[[#This Row],[Thomas]]*tbl_pbp[[#This Row],[Impactful Play]]</f>
        <v>0</v>
      </c>
      <c r="AK4995" s="13" t="str">
        <f>VLOOKUP(tbl_pbp[[#This Row],[Play Saints Win % Increase]], tbl_impact[],3,TRUE)</f>
        <v>Smelly (worse than-5% -&gt; -10%)</v>
      </c>
    </row>
    <row r="4996" spans="1:37">
      <c r="A4996" s="1">
        <v>171</v>
      </c>
      <c r="B4996" s="5">
        <v>0.999</v>
      </c>
      <c r="C4996" t="s">
        <v>7084</v>
      </c>
      <c r="D4996">
        <v>0</v>
      </c>
      <c r="E4996">
        <v>0</v>
      </c>
      <c r="F4996">
        <v>4</v>
      </c>
      <c r="G4996">
        <v>24</v>
      </c>
      <c r="H4996">
        <v>21</v>
      </c>
      <c r="I4996">
        <v>13</v>
      </c>
      <c r="J4996">
        <v>69</v>
      </c>
      <c r="K4996" t="s">
        <v>124</v>
      </c>
      <c r="L4996">
        <v>3</v>
      </c>
      <c r="M4996">
        <v>31</v>
      </c>
      <c r="N4996" t="s">
        <v>7085</v>
      </c>
      <c r="O4996" t="s">
        <v>4701</v>
      </c>
      <c r="P4996" t="s">
        <v>124</v>
      </c>
      <c r="Q4996" t="s">
        <v>125</v>
      </c>
      <c r="R4996" t="s">
        <v>126</v>
      </c>
      <c r="V4996" t="s">
        <v>6623</v>
      </c>
      <c r="X4996" t="str">
        <f>VLOOKUP(pbp!V2229, games!$B$2:$R$40, 3, FALSE)</f>
        <v>2019-12-08T18:00Z</v>
      </c>
      <c r="Y4996">
        <f>VLOOKUP(1*V4996,NFLGames!$H$11:$H$555,1,FALSE)</f>
        <v>401220265</v>
      </c>
      <c r="Z4996">
        <f>VLOOKUP($Y4996, NFLGames!$H$11:$K$555,2,FALSE)</f>
        <v>2020</v>
      </c>
      <c r="AA4996">
        <f>VLOOKUP($Y4996, NFLGames!$H$11:$K$555,3,FALSE)</f>
        <v>14</v>
      </c>
      <c r="AB4996" s="6">
        <f>IF(A4997=0, 0, AH4997-tbl_pbp[[#This Row],[Saints Win %]])</f>
        <v>6.9999999999999951E-2</v>
      </c>
      <c r="AE4996">
        <f>ABS(tbl_pbp[[#This Row],[play.homeScore]]-tbl_pbp[[#This Row],[play.awayScore]])</f>
        <v>3</v>
      </c>
      <c r="AF4996">
        <f>IF(tbl_pbp[[#This Row],[Play Saints Win % Increase]]&gt;=$AF$4,1,0)</f>
        <v>0</v>
      </c>
      <c r="AG4996" t="str">
        <f>VLOOKUP(tbl_pbp[[#This Row],[gameId]], games!$B$2:$T$40, 9, FALSE)</f>
        <v>new-orleans-saints</v>
      </c>
      <c r="AH4996" s="5">
        <f>IF(tbl_pbp[[#This Row],[AwayTeam]] &lt;&gt; "new-orleans-saints", tbl_pbp[[#This Row],[homeWinPercentage]], 1-tbl_pbp[[#This Row],[homeWinPercentage]])</f>
        <v>1.0000000000000009E-3</v>
      </c>
      <c r="AI4996" s="13">
        <f>tbl_pbp[[#This Row],[Kamara]]*tbl_pbp[[#This Row],[Impactful Play]]</f>
        <v>0</v>
      </c>
      <c r="AJ4996" s="13">
        <f>tbl_pbp[[#This Row],[Thomas]]*tbl_pbp[[#This Row],[Impactful Play]]</f>
        <v>0</v>
      </c>
      <c r="AK4996" s="13" t="str">
        <f>VLOOKUP(tbl_pbp[[#This Row],[Play Saints Win % Increase]], tbl_impact[],3,TRUE)</f>
        <v>Perfumed (5 to + 10%)</v>
      </c>
    </row>
    <row r="4997" spans="1:37">
      <c r="A4997" s="1">
        <v>172</v>
      </c>
      <c r="B4997" s="5">
        <v>0.92900000000000005</v>
      </c>
      <c r="C4997" t="s">
        <v>7086</v>
      </c>
      <c r="D4997">
        <v>0</v>
      </c>
      <c r="E4997">
        <v>0</v>
      </c>
      <c r="F4997">
        <v>4</v>
      </c>
      <c r="G4997">
        <v>24</v>
      </c>
      <c r="H4997">
        <v>21</v>
      </c>
      <c r="I4997">
        <v>13</v>
      </c>
      <c r="J4997">
        <v>69</v>
      </c>
      <c r="K4997" t="s">
        <v>124</v>
      </c>
      <c r="L4997">
        <v>3</v>
      </c>
      <c r="M4997">
        <v>31</v>
      </c>
      <c r="N4997" t="s">
        <v>7087</v>
      </c>
      <c r="O4997" t="s">
        <v>4701</v>
      </c>
      <c r="P4997" t="s">
        <v>45</v>
      </c>
      <c r="Q4997" t="s">
        <v>46</v>
      </c>
      <c r="R4997" t="s">
        <v>47</v>
      </c>
      <c r="S4997" t="s">
        <v>943</v>
      </c>
      <c r="T4997" t="s">
        <v>361</v>
      </c>
      <c r="U4997" t="s">
        <v>7088</v>
      </c>
      <c r="V4997" t="s">
        <v>6623</v>
      </c>
      <c r="X4997" t="str">
        <f>VLOOKUP(pbp!V2230, games!$B$2:$R$40, 3, FALSE)</f>
        <v>2019-12-08T18:00Z</v>
      </c>
      <c r="Y4997">
        <f>VLOOKUP(1*V4997,NFLGames!$H$11:$H$555,1,FALSE)</f>
        <v>401220265</v>
      </c>
      <c r="Z4997">
        <f>VLOOKUP($Y4997, NFLGames!$H$11:$K$555,2,FALSE)</f>
        <v>2020</v>
      </c>
      <c r="AA4997">
        <f>VLOOKUP($Y4997, NFLGames!$H$11:$K$555,3,FALSE)</f>
        <v>14</v>
      </c>
      <c r="AB4997" s="6">
        <f>IF(A4998=0, 0, AH4998-tbl_pbp[[#This Row],[Saints Win %]])</f>
        <v>-7.0999999999999952E-2</v>
      </c>
      <c r="AE4997">
        <f>ABS(tbl_pbp[[#This Row],[play.homeScore]]-tbl_pbp[[#This Row],[play.awayScore]])</f>
        <v>3</v>
      </c>
      <c r="AF4997">
        <f>IF(tbl_pbp[[#This Row],[Play Saints Win % Increase]]&gt;=$AF$4,1,0)</f>
        <v>0</v>
      </c>
      <c r="AG4997" t="str">
        <f>VLOOKUP(tbl_pbp[[#This Row],[gameId]], games!$B$2:$T$40, 9, FALSE)</f>
        <v>new-orleans-saints</v>
      </c>
      <c r="AH4997" s="5">
        <f>IF(tbl_pbp[[#This Row],[AwayTeam]] &lt;&gt; "new-orleans-saints", tbl_pbp[[#This Row],[homeWinPercentage]], 1-tbl_pbp[[#This Row],[homeWinPercentage]])</f>
        <v>7.0999999999999952E-2</v>
      </c>
      <c r="AI4997" s="13">
        <f>tbl_pbp[[#This Row],[Kamara]]*tbl_pbp[[#This Row],[Impactful Play]]</f>
        <v>0</v>
      </c>
      <c r="AJ4997" s="13">
        <f>tbl_pbp[[#This Row],[Thomas]]*tbl_pbp[[#This Row],[Impactful Play]]</f>
        <v>0</v>
      </c>
      <c r="AK4997" s="13" t="str">
        <f>VLOOKUP(tbl_pbp[[#This Row],[Play Saints Win % Increase]], tbl_impact[],3,TRUE)</f>
        <v>Smelly (worse than-5% -&gt; -10%)</v>
      </c>
    </row>
    <row r="4998" spans="1:37">
      <c r="A4998" s="1">
        <v>173</v>
      </c>
      <c r="B4998" s="5">
        <v>1</v>
      </c>
      <c r="C4998" t="s">
        <v>7089</v>
      </c>
      <c r="D4998">
        <v>0</v>
      </c>
      <c r="E4998">
        <v>0</v>
      </c>
      <c r="F4998">
        <v>4</v>
      </c>
      <c r="G4998">
        <v>24</v>
      </c>
      <c r="H4998">
        <v>21</v>
      </c>
      <c r="I4998">
        <v>0</v>
      </c>
      <c r="J4998">
        <v>68</v>
      </c>
      <c r="L4998">
        <v>0</v>
      </c>
      <c r="M4998">
        <v>0</v>
      </c>
      <c r="N4998" t="s">
        <v>364</v>
      </c>
      <c r="O4998" t="s">
        <v>143</v>
      </c>
      <c r="P4998" t="s">
        <v>365</v>
      </c>
      <c r="Q4998" t="s">
        <v>366</v>
      </c>
      <c r="R4998" t="s">
        <v>367</v>
      </c>
      <c r="V4998" t="s">
        <v>6623</v>
      </c>
      <c r="X4998" t="str">
        <f>VLOOKUP(pbp!V2231, games!$B$2:$R$40, 3, FALSE)</f>
        <v>2019-12-08T18:00Z</v>
      </c>
      <c r="Y4998">
        <f>VLOOKUP(1*V4998,NFLGames!$H$11:$H$555,1,FALSE)</f>
        <v>401220265</v>
      </c>
      <c r="Z4998">
        <f>VLOOKUP($Y4998, NFLGames!$H$11:$K$555,2,FALSE)</f>
        <v>2020</v>
      </c>
      <c r="AA4998">
        <f>VLOOKUP($Y4998, NFLGames!$H$11:$K$555,3,FALSE)</f>
        <v>14</v>
      </c>
      <c r="AB4998" s="6">
        <f>IF(A4999=0, 0, AH4999-tbl_pbp[[#This Row],[Saints Win %]])</f>
        <v>0</v>
      </c>
      <c r="AE4998">
        <f>ABS(tbl_pbp[[#This Row],[play.homeScore]]-tbl_pbp[[#This Row],[play.awayScore]])</f>
        <v>3</v>
      </c>
      <c r="AF4998">
        <f>IF(tbl_pbp[[#This Row],[Play Saints Win % Increase]]&gt;=$AF$4,1,0)</f>
        <v>0</v>
      </c>
      <c r="AG4998" t="str">
        <f>VLOOKUP(tbl_pbp[[#This Row],[gameId]], games!$B$2:$T$40, 9, FALSE)</f>
        <v>new-orleans-saints</v>
      </c>
      <c r="AH4998" s="5">
        <f>IF(tbl_pbp[[#This Row],[AwayTeam]] &lt;&gt; "new-orleans-saints", tbl_pbp[[#This Row],[homeWinPercentage]], 1-tbl_pbp[[#This Row],[homeWinPercentage]])</f>
        <v>0</v>
      </c>
      <c r="AI4998" s="13">
        <f>tbl_pbp[[#This Row],[Kamara]]*tbl_pbp[[#This Row],[Impactful Play]]</f>
        <v>0</v>
      </c>
      <c r="AJ4998" s="13">
        <f>tbl_pbp[[#This Row],[Thomas]]*tbl_pbp[[#This Row],[Impactful Play]]</f>
        <v>0</v>
      </c>
      <c r="AK4998" s="13" t="str">
        <f>VLOOKUP(tbl_pbp[[#This Row],[Play Saints Win % Increase]], tbl_impact[],3,TRUE)</f>
        <v>Scented (0 to +5%)</v>
      </c>
    </row>
    <row r="4999" spans="1:37">
      <c r="A4999" s="1">
        <v>0</v>
      </c>
      <c r="B4999" s="5">
        <v>0.45400000000000001</v>
      </c>
      <c r="C4999" t="s">
        <v>7090</v>
      </c>
      <c r="D4999">
        <v>0</v>
      </c>
      <c r="E4999">
        <v>0</v>
      </c>
      <c r="F4999">
        <v>1</v>
      </c>
      <c r="G4999">
        <v>0</v>
      </c>
      <c r="H4999">
        <v>0</v>
      </c>
      <c r="I4999">
        <v>0</v>
      </c>
      <c r="J4999">
        <v>35</v>
      </c>
      <c r="K4999" t="s">
        <v>29</v>
      </c>
      <c r="L4999">
        <v>0</v>
      </c>
      <c r="M4999">
        <v>65</v>
      </c>
      <c r="N4999" t="s">
        <v>288</v>
      </c>
      <c r="O4999" t="s">
        <v>24</v>
      </c>
      <c r="P4999" t="s">
        <v>25</v>
      </c>
      <c r="Q4999" t="s">
        <v>26</v>
      </c>
      <c r="R4999" t="s">
        <v>27</v>
      </c>
      <c r="V4999" t="s">
        <v>7091</v>
      </c>
      <c r="X4999" t="str">
        <f>VLOOKUP(pbp!V2232, games!$B$2:$R$40, 3, FALSE)</f>
        <v>2019-12-08T18:00Z</v>
      </c>
      <c r="Y4999">
        <f>VLOOKUP(1*V4999,NFLGames!$H$11:$H$555,1,FALSE)</f>
        <v>401220325</v>
      </c>
      <c r="Z4999">
        <f>VLOOKUP($Y4999, NFLGames!$H$11:$K$555,2,FALSE)</f>
        <v>2020</v>
      </c>
      <c r="AA4999">
        <f>VLOOKUP($Y4999, NFLGames!$H$11:$K$555,3,FALSE)</f>
        <v>15</v>
      </c>
      <c r="AB4999" s="6">
        <f>IF(A5000=0, 0, AH5000-tbl_pbp[[#This Row],[Saints Win %]])</f>
        <v>-1.3000000000000012E-2</v>
      </c>
      <c r="AE4999">
        <f>ABS(tbl_pbp[[#This Row],[play.homeScore]]-tbl_pbp[[#This Row],[play.awayScore]])</f>
        <v>0</v>
      </c>
      <c r="AF4999">
        <f>IF(tbl_pbp[[#This Row],[Play Saints Win % Increase]]&gt;=$AF$4,1,0)</f>
        <v>0</v>
      </c>
      <c r="AG4999" t="str">
        <f>VLOOKUP(tbl_pbp[[#This Row],[gameId]], games!$B$2:$T$40, 9, FALSE)</f>
        <v>kansas-city-chiefs</v>
      </c>
      <c r="AH4999" s="5">
        <f>IF(tbl_pbp[[#This Row],[AwayTeam]] &lt;&gt; "new-orleans-saints", tbl_pbp[[#This Row],[homeWinPercentage]], 1-tbl_pbp[[#This Row],[homeWinPercentage]])</f>
        <v>0.45400000000000001</v>
      </c>
      <c r="AI4999" s="13">
        <f>tbl_pbp[[#This Row],[Kamara]]*tbl_pbp[[#This Row],[Impactful Play]]</f>
        <v>0</v>
      </c>
      <c r="AJ4999" s="13">
        <f>tbl_pbp[[#This Row],[Thomas]]*tbl_pbp[[#This Row],[Impactful Play]]</f>
        <v>0</v>
      </c>
      <c r="AK4999" s="13" t="str">
        <f>VLOOKUP(tbl_pbp[[#This Row],[Play Saints Win % Increase]], tbl_impact[],3,TRUE)</f>
        <v>Bad (0 to -5%)</v>
      </c>
    </row>
    <row r="5000" spans="1:37">
      <c r="A5000" s="1">
        <v>1</v>
      </c>
      <c r="B5000" s="5">
        <v>0.441</v>
      </c>
      <c r="C5000" t="s">
        <v>7092</v>
      </c>
      <c r="D5000">
        <v>0</v>
      </c>
      <c r="E5000">
        <v>0</v>
      </c>
      <c r="F5000">
        <v>1</v>
      </c>
      <c r="G5000">
        <v>0</v>
      </c>
      <c r="H5000">
        <v>0</v>
      </c>
      <c r="I5000">
        <v>10</v>
      </c>
      <c r="J5000">
        <v>75</v>
      </c>
      <c r="K5000" t="s">
        <v>3416</v>
      </c>
      <c r="L5000">
        <v>1</v>
      </c>
      <c r="M5000">
        <v>75</v>
      </c>
      <c r="N5000" t="s">
        <v>7093</v>
      </c>
      <c r="O5000" t="s">
        <v>24</v>
      </c>
      <c r="P5000" t="s">
        <v>30</v>
      </c>
      <c r="Q5000" t="s">
        <v>31</v>
      </c>
      <c r="R5000" t="s">
        <v>32</v>
      </c>
      <c r="S5000" t="s">
        <v>33</v>
      </c>
      <c r="T5000" t="s">
        <v>7094</v>
      </c>
      <c r="U5000" t="s">
        <v>7095</v>
      </c>
      <c r="V5000" t="s">
        <v>7091</v>
      </c>
      <c r="X5000" t="str">
        <f>VLOOKUP(pbp!V2233, games!$B$2:$R$40, 3, FALSE)</f>
        <v>2019-12-08T18:00Z</v>
      </c>
      <c r="Y5000">
        <f>VLOOKUP(1*V5000,NFLGames!$H$11:$H$555,1,FALSE)</f>
        <v>401220325</v>
      </c>
      <c r="Z5000">
        <f>VLOOKUP($Y5000, NFLGames!$H$11:$K$555,2,FALSE)</f>
        <v>2020</v>
      </c>
      <c r="AA5000">
        <f>VLOOKUP($Y5000, NFLGames!$H$11:$K$555,3,FALSE)</f>
        <v>15</v>
      </c>
      <c r="AB5000" s="6">
        <f>IF(A5001=0, 0, AH5001-tbl_pbp[[#This Row],[Saints Win %]])</f>
        <v>6.9000000000000006E-2</v>
      </c>
      <c r="AE5000">
        <f>ABS(tbl_pbp[[#This Row],[play.homeScore]]-tbl_pbp[[#This Row],[play.awayScore]])</f>
        <v>0</v>
      </c>
      <c r="AF5000">
        <f>IF(tbl_pbp[[#This Row],[Play Saints Win % Increase]]&gt;=$AF$4,1,0)</f>
        <v>0</v>
      </c>
      <c r="AG5000" t="str">
        <f>VLOOKUP(tbl_pbp[[#This Row],[gameId]], games!$B$2:$T$40, 9, FALSE)</f>
        <v>kansas-city-chiefs</v>
      </c>
      <c r="AH5000" s="5">
        <f>IF(tbl_pbp[[#This Row],[AwayTeam]] &lt;&gt; "new-orleans-saints", tbl_pbp[[#This Row],[homeWinPercentage]], 1-tbl_pbp[[#This Row],[homeWinPercentage]])</f>
        <v>0.441</v>
      </c>
      <c r="AI5000" s="13">
        <f>tbl_pbp[[#This Row],[Kamara]]*tbl_pbp[[#This Row],[Impactful Play]]</f>
        <v>0</v>
      </c>
      <c r="AJ5000" s="13">
        <f>tbl_pbp[[#This Row],[Thomas]]*tbl_pbp[[#This Row],[Impactful Play]]</f>
        <v>0</v>
      </c>
      <c r="AK5000" s="13" t="str">
        <f>VLOOKUP(tbl_pbp[[#This Row],[Play Saints Win % Increase]], tbl_impact[],3,TRUE)</f>
        <v>Perfumed (5 to + 10%)</v>
      </c>
    </row>
    <row r="5001" spans="1:37">
      <c r="A5001" s="1">
        <v>2</v>
      </c>
      <c r="B5001" s="5">
        <v>0.51</v>
      </c>
      <c r="C5001" t="s">
        <v>7096</v>
      </c>
      <c r="D5001">
        <v>0</v>
      </c>
      <c r="E5001">
        <v>0</v>
      </c>
      <c r="F5001">
        <v>1</v>
      </c>
      <c r="G5001">
        <v>0</v>
      </c>
      <c r="H5001">
        <v>0</v>
      </c>
      <c r="I5001">
        <v>2</v>
      </c>
      <c r="J5001">
        <v>67</v>
      </c>
      <c r="K5001" t="s">
        <v>3416</v>
      </c>
      <c r="L5001">
        <v>2</v>
      </c>
      <c r="M5001">
        <v>67</v>
      </c>
      <c r="N5001" t="s">
        <v>7097</v>
      </c>
      <c r="O5001" t="s">
        <v>508</v>
      </c>
      <c r="P5001" t="s">
        <v>45</v>
      </c>
      <c r="Q5001" t="s">
        <v>46</v>
      </c>
      <c r="R5001" t="s">
        <v>47</v>
      </c>
      <c r="S5001" t="s">
        <v>51</v>
      </c>
      <c r="T5001" t="s">
        <v>7098</v>
      </c>
      <c r="U5001" t="s">
        <v>7099</v>
      </c>
      <c r="V5001" t="s">
        <v>7091</v>
      </c>
      <c r="X5001" t="str">
        <f>VLOOKUP(pbp!V2234, games!$B$2:$R$40, 3, FALSE)</f>
        <v>2019-12-08T18:00Z</v>
      </c>
      <c r="Y5001">
        <f>VLOOKUP(1*V5001,NFLGames!$H$11:$H$555,1,FALSE)</f>
        <v>401220325</v>
      </c>
      <c r="Z5001">
        <f>VLOOKUP($Y5001, NFLGames!$H$11:$K$555,2,FALSE)</f>
        <v>2020</v>
      </c>
      <c r="AA5001">
        <f>VLOOKUP($Y5001, NFLGames!$H$11:$K$555,3,FALSE)</f>
        <v>15</v>
      </c>
      <c r="AB5001" s="6">
        <f>IF(A5002=0, 0, AH5002-tbl_pbp[[#This Row],[Saints Win %]])</f>
        <v>-1.0000000000000009E-3</v>
      </c>
      <c r="AE5001">
        <f>ABS(tbl_pbp[[#This Row],[play.homeScore]]-tbl_pbp[[#This Row],[play.awayScore]])</f>
        <v>0</v>
      </c>
      <c r="AF5001">
        <f>IF(tbl_pbp[[#This Row],[Play Saints Win % Increase]]&gt;=$AF$4,1,0)</f>
        <v>0</v>
      </c>
      <c r="AG5001" t="str">
        <f>VLOOKUP(tbl_pbp[[#This Row],[gameId]], games!$B$2:$T$40, 9, FALSE)</f>
        <v>kansas-city-chiefs</v>
      </c>
      <c r="AH5001" s="5">
        <f>IF(tbl_pbp[[#This Row],[AwayTeam]] &lt;&gt; "new-orleans-saints", tbl_pbp[[#This Row],[homeWinPercentage]], 1-tbl_pbp[[#This Row],[homeWinPercentage]])</f>
        <v>0.51</v>
      </c>
      <c r="AI5001" s="13">
        <f>tbl_pbp[[#This Row],[Kamara]]*tbl_pbp[[#This Row],[Impactful Play]]</f>
        <v>0</v>
      </c>
      <c r="AJ5001" s="13">
        <f>tbl_pbp[[#This Row],[Thomas]]*tbl_pbp[[#This Row],[Impactful Play]]</f>
        <v>0</v>
      </c>
      <c r="AK5001" s="13" t="str">
        <f>VLOOKUP(tbl_pbp[[#This Row],[Play Saints Win % Increase]], tbl_impact[],3,TRUE)</f>
        <v>Bad (0 to -5%)</v>
      </c>
    </row>
    <row r="5002" spans="1:37">
      <c r="A5002" s="1">
        <v>3</v>
      </c>
      <c r="B5002" s="5">
        <v>0.50900000000000001</v>
      </c>
      <c r="C5002" t="s">
        <v>7100</v>
      </c>
      <c r="D5002">
        <v>0</v>
      </c>
      <c r="E5002">
        <v>0</v>
      </c>
      <c r="F5002">
        <v>1</v>
      </c>
      <c r="G5002">
        <v>0</v>
      </c>
      <c r="H5002">
        <v>0</v>
      </c>
      <c r="I5002">
        <v>10</v>
      </c>
      <c r="J5002">
        <v>62</v>
      </c>
      <c r="K5002" t="s">
        <v>3416</v>
      </c>
      <c r="L5002">
        <v>1</v>
      </c>
      <c r="M5002">
        <v>62</v>
      </c>
      <c r="N5002" t="s">
        <v>7101</v>
      </c>
      <c r="O5002" t="s">
        <v>7102</v>
      </c>
      <c r="P5002" t="s">
        <v>45</v>
      </c>
      <c r="Q5002" t="s">
        <v>46</v>
      </c>
      <c r="R5002" t="s">
        <v>47</v>
      </c>
      <c r="S5002" t="s">
        <v>33</v>
      </c>
      <c r="T5002" t="s">
        <v>7103</v>
      </c>
      <c r="U5002" t="s">
        <v>7104</v>
      </c>
      <c r="V5002" t="s">
        <v>7091</v>
      </c>
      <c r="X5002" t="str">
        <f>VLOOKUP(pbp!V2235, games!$B$2:$R$40, 3, FALSE)</f>
        <v>2019-12-08T18:00Z</v>
      </c>
      <c r="Y5002">
        <f>VLOOKUP(1*V5002,NFLGames!$H$11:$H$555,1,FALSE)</f>
        <v>401220325</v>
      </c>
      <c r="Z5002">
        <f>VLOOKUP($Y5002, NFLGames!$H$11:$K$555,2,FALSE)</f>
        <v>2020</v>
      </c>
      <c r="AA5002">
        <f>VLOOKUP($Y5002, NFLGames!$H$11:$K$555,3,FALSE)</f>
        <v>15</v>
      </c>
      <c r="AB5002" s="6">
        <f>IF(A5003=0, 0, AH5003-tbl_pbp[[#This Row],[Saints Win %]])</f>
        <v>-1.9000000000000017E-2</v>
      </c>
      <c r="AE5002">
        <f>ABS(tbl_pbp[[#This Row],[play.homeScore]]-tbl_pbp[[#This Row],[play.awayScore]])</f>
        <v>0</v>
      </c>
      <c r="AF5002">
        <f>IF(tbl_pbp[[#This Row],[Play Saints Win % Increase]]&gt;=$AF$4,1,0)</f>
        <v>0</v>
      </c>
      <c r="AG5002" t="str">
        <f>VLOOKUP(tbl_pbp[[#This Row],[gameId]], games!$B$2:$T$40, 9, FALSE)</f>
        <v>kansas-city-chiefs</v>
      </c>
      <c r="AH5002" s="5">
        <f>IF(tbl_pbp[[#This Row],[AwayTeam]] &lt;&gt; "new-orleans-saints", tbl_pbp[[#This Row],[homeWinPercentage]], 1-tbl_pbp[[#This Row],[homeWinPercentage]])</f>
        <v>0.50900000000000001</v>
      </c>
      <c r="AI5002" s="13">
        <f>tbl_pbp[[#This Row],[Kamara]]*tbl_pbp[[#This Row],[Impactful Play]]</f>
        <v>0</v>
      </c>
      <c r="AJ5002" s="13">
        <f>tbl_pbp[[#This Row],[Thomas]]*tbl_pbp[[#This Row],[Impactful Play]]</f>
        <v>0</v>
      </c>
      <c r="AK5002" s="13" t="str">
        <f>VLOOKUP(tbl_pbp[[#This Row],[Play Saints Win % Increase]], tbl_impact[],3,TRUE)</f>
        <v>Bad (0 to -5%)</v>
      </c>
    </row>
    <row r="5003" spans="1:37">
      <c r="A5003" s="1">
        <v>4</v>
      </c>
      <c r="B5003" s="5">
        <v>0.49</v>
      </c>
      <c r="C5003" t="s">
        <v>7105</v>
      </c>
      <c r="D5003">
        <v>0</v>
      </c>
      <c r="E5003">
        <v>0</v>
      </c>
      <c r="F5003">
        <v>1</v>
      </c>
      <c r="G5003">
        <v>0</v>
      </c>
      <c r="H5003">
        <v>0</v>
      </c>
      <c r="I5003">
        <v>9</v>
      </c>
      <c r="J5003">
        <v>61</v>
      </c>
      <c r="K5003" t="s">
        <v>3416</v>
      </c>
      <c r="L5003">
        <v>2</v>
      </c>
      <c r="M5003">
        <v>61</v>
      </c>
      <c r="N5003" t="s">
        <v>7106</v>
      </c>
      <c r="O5003" t="s">
        <v>4430</v>
      </c>
      <c r="P5003" t="s">
        <v>30</v>
      </c>
      <c r="Q5003" t="s">
        <v>31</v>
      </c>
      <c r="R5003" t="s">
        <v>32</v>
      </c>
      <c r="S5003" t="s">
        <v>210</v>
      </c>
      <c r="T5003" t="s">
        <v>7107</v>
      </c>
      <c r="U5003" t="s">
        <v>7108</v>
      </c>
      <c r="V5003" t="s">
        <v>7091</v>
      </c>
      <c r="X5003" t="str">
        <f>VLOOKUP(pbp!V2236, games!$B$2:$R$40, 3, FALSE)</f>
        <v>2019-12-08T18:00Z</v>
      </c>
      <c r="Y5003">
        <f>VLOOKUP(1*V5003,NFLGames!$H$11:$H$555,1,FALSE)</f>
        <v>401220325</v>
      </c>
      <c r="Z5003">
        <f>VLOOKUP($Y5003, NFLGames!$H$11:$K$555,2,FALSE)</f>
        <v>2020</v>
      </c>
      <c r="AA5003">
        <f>VLOOKUP($Y5003, NFLGames!$H$11:$K$555,3,FALSE)</f>
        <v>15</v>
      </c>
      <c r="AB5003" s="6">
        <f>IF(A5004=0, 0, AH5004-tbl_pbp[[#This Row],[Saints Win %]])</f>
        <v>-6.0999999999999999E-2</v>
      </c>
      <c r="AE5003">
        <f>ABS(tbl_pbp[[#This Row],[play.homeScore]]-tbl_pbp[[#This Row],[play.awayScore]])</f>
        <v>0</v>
      </c>
      <c r="AF5003">
        <f>IF(tbl_pbp[[#This Row],[Play Saints Win % Increase]]&gt;=$AF$4,1,0)</f>
        <v>0</v>
      </c>
      <c r="AG5003" t="str">
        <f>VLOOKUP(tbl_pbp[[#This Row],[gameId]], games!$B$2:$T$40, 9, FALSE)</f>
        <v>kansas-city-chiefs</v>
      </c>
      <c r="AH5003" s="5">
        <f>IF(tbl_pbp[[#This Row],[AwayTeam]] &lt;&gt; "new-orleans-saints", tbl_pbp[[#This Row],[homeWinPercentage]], 1-tbl_pbp[[#This Row],[homeWinPercentage]])</f>
        <v>0.49</v>
      </c>
      <c r="AI5003" s="13">
        <f>tbl_pbp[[#This Row],[Kamara]]*tbl_pbp[[#This Row],[Impactful Play]]</f>
        <v>0</v>
      </c>
      <c r="AJ5003" s="13">
        <f>tbl_pbp[[#This Row],[Thomas]]*tbl_pbp[[#This Row],[Impactful Play]]</f>
        <v>0</v>
      </c>
      <c r="AK5003" s="13" t="str">
        <f>VLOOKUP(tbl_pbp[[#This Row],[Play Saints Win % Increase]], tbl_impact[],3,TRUE)</f>
        <v>Smelly (worse than-5% -&gt; -10%)</v>
      </c>
    </row>
    <row r="5004" spans="1:37">
      <c r="A5004" s="1">
        <v>5</v>
      </c>
      <c r="B5004" s="5">
        <v>0.42899999999999999</v>
      </c>
      <c r="C5004" t="s">
        <v>7109</v>
      </c>
      <c r="D5004">
        <v>0</v>
      </c>
      <c r="E5004">
        <v>0</v>
      </c>
      <c r="F5004">
        <v>1</v>
      </c>
      <c r="G5004">
        <v>0</v>
      </c>
      <c r="H5004">
        <v>0</v>
      </c>
      <c r="I5004">
        <v>5</v>
      </c>
      <c r="J5004">
        <v>57</v>
      </c>
      <c r="K5004" t="s">
        <v>3416</v>
      </c>
      <c r="L5004">
        <v>3</v>
      </c>
      <c r="M5004">
        <v>66</v>
      </c>
      <c r="N5004" t="s">
        <v>7110</v>
      </c>
      <c r="O5004" t="s">
        <v>1504</v>
      </c>
      <c r="P5004" t="s">
        <v>22</v>
      </c>
      <c r="Q5004" t="s">
        <v>37</v>
      </c>
      <c r="S5004" t="s">
        <v>42</v>
      </c>
      <c r="T5004" t="s">
        <v>7111</v>
      </c>
      <c r="U5004" t="s">
        <v>7112</v>
      </c>
      <c r="V5004" t="s">
        <v>7091</v>
      </c>
      <c r="X5004" t="str">
        <f>VLOOKUP(pbp!V2237, games!$B$2:$R$40, 3, FALSE)</f>
        <v>2019-12-08T18:00Z</v>
      </c>
      <c r="Y5004">
        <f>VLOOKUP(1*V5004,NFLGames!$H$11:$H$555,1,FALSE)</f>
        <v>401220325</v>
      </c>
      <c r="Z5004">
        <f>VLOOKUP($Y5004, NFLGames!$H$11:$K$555,2,FALSE)</f>
        <v>2020</v>
      </c>
      <c r="AA5004">
        <f>VLOOKUP($Y5004, NFLGames!$H$11:$K$555,3,FALSE)</f>
        <v>15</v>
      </c>
      <c r="AB5004" s="6">
        <f>IF(A5005=0, 0, AH5005-tbl_pbp[[#This Row],[Saints Win %]])</f>
        <v>8.0000000000000016E-2</v>
      </c>
      <c r="AE5004">
        <f>ABS(tbl_pbp[[#This Row],[play.homeScore]]-tbl_pbp[[#This Row],[play.awayScore]])</f>
        <v>0</v>
      </c>
      <c r="AF5004">
        <f>IF(tbl_pbp[[#This Row],[Play Saints Win % Increase]]&gt;=$AF$4,1,0)</f>
        <v>0</v>
      </c>
      <c r="AG5004" t="str">
        <f>VLOOKUP(tbl_pbp[[#This Row],[gameId]], games!$B$2:$T$40, 9, FALSE)</f>
        <v>kansas-city-chiefs</v>
      </c>
      <c r="AH5004" s="5">
        <f>IF(tbl_pbp[[#This Row],[AwayTeam]] &lt;&gt; "new-orleans-saints", tbl_pbp[[#This Row],[homeWinPercentage]], 1-tbl_pbp[[#This Row],[homeWinPercentage]])</f>
        <v>0.42899999999999999</v>
      </c>
      <c r="AI5004" s="13">
        <f>tbl_pbp[[#This Row],[Kamara]]*tbl_pbp[[#This Row],[Impactful Play]]</f>
        <v>0</v>
      </c>
      <c r="AJ5004" s="13">
        <f>tbl_pbp[[#This Row],[Thomas]]*tbl_pbp[[#This Row],[Impactful Play]]</f>
        <v>0</v>
      </c>
      <c r="AK5004" s="13" t="str">
        <f>VLOOKUP(tbl_pbp[[#This Row],[Play Saints Win % Increase]], tbl_impact[],3,TRUE)</f>
        <v>Perfumed (5 to + 10%)</v>
      </c>
    </row>
    <row r="5005" spans="1:37">
      <c r="A5005" s="1">
        <v>6</v>
      </c>
      <c r="B5005" s="5">
        <v>0.50900000000000001</v>
      </c>
      <c r="C5005" t="s">
        <v>7113</v>
      </c>
      <c r="D5005">
        <v>0</v>
      </c>
      <c r="E5005">
        <v>0</v>
      </c>
      <c r="F5005">
        <v>1</v>
      </c>
      <c r="G5005">
        <v>0</v>
      </c>
      <c r="H5005">
        <v>0</v>
      </c>
      <c r="I5005">
        <v>5</v>
      </c>
      <c r="J5005">
        <v>57</v>
      </c>
      <c r="K5005" t="s">
        <v>3416</v>
      </c>
      <c r="L5005">
        <v>4</v>
      </c>
      <c r="M5005">
        <v>57</v>
      </c>
      <c r="N5005" t="s">
        <v>7114</v>
      </c>
      <c r="O5005" t="s">
        <v>7115</v>
      </c>
      <c r="P5005" t="s">
        <v>66</v>
      </c>
      <c r="Q5005" t="s">
        <v>67</v>
      </c>
      <c r="R5005" t="s">
        <v>68</v>
      </c>
      <c r="S5005" t="s">
        <v>78</v>
      </c>
      <c r="T5005" t="s">
        <v>7111</v>
      </c>
      <c r="U5005" t="s">
        <v>7116</v>
      </c>
      <c r="V5005" t="s">
        <v>7091</v>
      </c>
      <c r="X5005" t="str">
        <f>VLOOKUP(pbp!V2238, games!$B$2:$R$40, 3, FALSE)</f>
        <v>2019-12-08T18:00Z</v>
      </c>
      <c r="Y5005">
        <f>VLOOKUP(1*V5005,NFLGames!$H$11:$H$555,1,FALSE)</f>
        <v>401220325</v>
      </c>
      <c r="Z5005">
        <f>VLOOKUP($Y5005, NFLGames!$H$11:$K$555,2,FALSE)</f>
        <v>2020</v>
      </c>
      <c r="AA5005">
        <f>VLOOKUP($Y5005, NFLGames!$H$11:$K$555,3,FALSE)</f>
        <v>15</v>
      </c>
      <c r="AB5005" s="6">
        <f>IF(A5006=0, 0, AH5006-tbl_pbp[[#This Row],[Saints Win %]])</f>
        <v>-7.0000000000000062E-3</v>
      </c>
      <c r="AE5005">
        <f>ABS(tbl_pbp[[#This Row],[play.homeScore]]-tbl_pbp[[#This Row],[play.awayScore]])</f>
        <v>0</v>
      </c>
      <c r="AF5005">
        <f>IF(tbl_pbp[[#This Row],[Play Saints Win % Increase]]&gt;=$AF$4,1,0)</f>
        <v>0</v>
      </c>
      <c r="AG5005" t="str">
        <f>VLOOKUP(tbl_pbp[[#This Row],[gameId]], games!$B$2:$T$40, 9, FALSE)</f>
        <v>kansas-city-chiefs</v>
      </c>
      <c r="AH5005" s="5">
        <f>IF(tbl_pbp[[#This Row],[AwayTeam]] &lt;&gt; "new-orleans-saints", tbl_pbp[[#This Row],[homeWinPercentage]], 1-tbl_pbp[[#This Row],[homeWinPercentage]])</f>
        <v>0.50900000000000001</v>
      </c>
      <c r="AI5005" s="13">
        <f>tbl_pbp[[#This Row],[Kamara]]*tbl_pbp[[#This Row],[Impactful Play]]</f>
        <v>0</v>
      </c>
      <c r="AJ5005" s="13">
        <f>tbl_pbp[[#This Row],[Thomas]]*tbl_pbp[[#This Row],[Impactful Play]]</f>
        <v>0</v>
      </c>
      <c r="AK5005" s="13" t="str">
        <f>VLOOKUP(tbl_pbp[[#This Row],[Play Saints Win % Increase]], tbl_impact[],3,TRUE)</f>
        <v>Bad (0 to -5%)</v>
      </c>
    </row>
    <row r="5006" spans="1:37">
      <c r="A5006" s="1">
        <v>7</v>
      </c>
      <c r="B5006" s="5">
        <v>0.502</v>
      </c>
      <c r="C5006" t="s">
        <v>7117</v>
      </c>
      <c r="D5006">
        <v>0</v>
      </c>
      <c r="E5006">
        <v>0</v>
      </c>
      <c r="F5006">
        <v>1</v>
      </c>
      <c r="G5006">
        <v>0</v>
      </c>
      <c r="H5006">
        <v>0</v>
      </c>
      <c r="I5006">
        <v>10</v>
      </c>
      <c r="J5006">
        <v>23</v>
      </c>
      <c r="K5006" t="s">
        <v>29</v>
      </c>
      <c r="L5006">
        <v>1</v>
      </c>
      <c r="M5006">
        <v>77</v>
      </c>
      <c r="N5006" t="s">
        <v>7118</v>
      </c>
      <c r="O5006" t="s">
        <v>553</v>
      </c>
      <c r="P5006" t="s">
        <v>45</v>
      </c>
      <c r="Q5006" t="s">
        <v>46</v>
      </c>
      <c r="R5006" t="s">
        <v>47</v>
      </c>
      <c r="S5006" t="s">
        <v>33</v>
      </c>
      <c r="T5006" t="s">
        <v>217</v>
      </c>
      <c r="U5006" t="s">
        <v>218</v>
      </c>
      <c r="V5006" t="s">
        <v>7091</v>
      </c>
      <c r="X5006" t="str">
        <f>VLOOKUP(pbp!V2239, games!$B$2:$R$40, 3, FALSE)</f>
        <v>2019-12-08T18:00Z</v>
      </c>
      <c r="Y5006">
        <f>VLOOKUP(1*V5006,NFLGames!$H$11:$H$555,1,FALSE)</f>
        <v>401220325</v>
      </c>
      <c r="Z5006">
        <f>VLOOKUP($Y5006, NFLGames!$H$11:$K$555,2,FALSE)</f>
        <v>2020</v>
      </c>
      <c r="AA5006">
        <f>VLOOKUP($Y5006, NFLGames!$H$11:$K$555,3,FALSE)</f>
        <v>15</v>
      </c>
      <c r="AB5006" s="6">
        <f>IF(A5007=0, 0, AH5007-tbl_pbp[[#This Row],[Saints Win %]])</f>
        <v>-9.0000000000000024E-2</v>
      </c>
      <c r="AC5006">
        <v>1</v>
      </c>
      <c r="AE5006">
        <f>ABS(tbl_pbp[[#This Row],[play.homeScore]]-tbl_pbp[[#This Row],[play.awayScore]])</f>
        <v>0</v>
      </c>
      <c r="AF5006">
        <f>IF(tbl_pbp[[#This Row],[Play Saints Win % Increase]]&gt;=$AF$4,1,0)</f>
        <v>0</v>
      </c>
      <c r="AG5006" t="str">
        <f>VLOOKUP(tbl_pbp[[#This Row],[gameId]], games!$B$2:$T$40, 9, FALSE)</f>
        <v>kansas-city-chiefs</v>
      </c>
      <c r="AH5006" s="5">
        <f>IF(tbl_pbp[[#This Row],[AwayTeam]] &lt;&gt; "new-orleans-saints", tbl_pbp[[#This Row],[homeWinPercentage]], 1-tbl_pbp[[#This Row],[homeWinPercentage]])</f>
        <v>0.502</v>
      </c>
      <c r="AI5006" s="13">
        <f>tbl_pbp[[#This Row],[Kamara]]*tbl_pbp[[#This Row],[Impactful Play]]</f>
        <v>0</v>
      </c>
      <c r="AJ5006" s="13">
        <f>tbl_pbp[[#This Row],[Thomas]]*tbl_pbp[[#This Row],[Impactful Play]]</f>
        <v>0</v>
      </c>
      <c r="AK5006" s="13" t="str">
        <f>VLOOKUP(tbl_pbp[[#This Row],[Play Saints Win % Increase]], tbl_impact[],3,TRUE)</f>
        <v>Smelly (worse than-5% -&gt; -10%)</v>
      </c>
    </row>
    <row r="5007" spans="1:37">
      <c r="A5007" s="1">
        <v>8</v>
      </c>
      <c r="B5007" s="5">
        <v>0.41199999999999998</v>
      </c>
      <c r="C5007" t="s">
        <v>7119</v>
      </c>
      <c r="D5007">
        <v>0</v>
      </c>
      <c r="E5007">
        <v>0</v>
      </c>
      <c r="F5007">
        <v>1</v>
      </c>
      <c r="G5007">
        <v>0</v>
      </c>
      <c r="H5007">
        <v>0</v>
      </c>
      <c r="I5007">
        <v>5</v>
      </c>
      <c r="J5007">
        <v>28</v>
      </c>
      <c r="K5007" t="s">
        <v>29</v>
      </c>
      <c r="L5007">
        <v>2</v>
      </c>
      <c r="M5007">
        <v>66</v>
      </c>
      <c r="N5007" t="s">
        <v>7120</v>
      </c>
      <c r="O5007" t="s">
        <v>3764</v>
      </c>
      <c r="P5007" t="s">
        <v>22</v>
      </c>
      <c r="Q5007" t="s">
        <v>37</v>
      </c>
      <c r="S5007" t="s">
        <v>38</v>
      </c>
      <c r="T5007" t="s">
        <v>1005</v>
      </c>
      <c r="U5007" t="s">
        <v>7121</v>
      </c>
      <c r="V5007" t="s">
        <v>7091</v>
      </c>
      <c r="X5007" t="str">
        <f>VLOOKUP(pbp!V2240, games!$B$2:$R$40, 3, FALSE)</f>
        <v>2019-12-08T18:00Z</v>
      </c>
      <c r="Y5007">
        <f>VLOOKUP(1*V5007,NFLGames!$H$11:$H$555,1,FALSE)</f>
        <v>401220325</v>
      </c>
      <c r="Z5007">
        <f>VLOOKUP($Y5007, NFLGames!$H$11:$K$555,2,FALSE)</f>
        <v>2020</v>
      </c>
      <c r="AA5007">
        <f>VLOOKUP($Y5007, NFLGames!$H$11:$K$555,3,FALSE)</f>
        <v>15</v>
      </c>
      <c r="AB5007" s="6">
        <f>IF(A5008=0, 0, AH5008-tbl_pbp[[#This Row],[Saints Win %]])</f>
        <v>3.1000000000000028E-2</v>
      </c>
      <c r="AE5007">
        <f>ABS(tbl_pbp[[#This Row],[play.homeScore]]-tbl_pbp[[#This Row],[play.awayScore]])</f>
        <v>0</v>
      </c>
      <c r="AF5007">
        <f>IF(tbl_pbp[[#This Row],[Play Saints Win % Increase]]&gt;=$AF$4,1,0)</f>
        <v>0</v>
      </c>
      <c r="AG5007" t="str">
        <f>VLOOKUP(tbl_pbp[[#This Row],[gameId]], games!$B$2:$T$40, 9, FALSE)</f>
        <v>kansas-city-chiefs</v>
      </c>
      <c r="AH5007" s="5">
        <f>IF(tbl_pbp[[#This Row],[AwayTeam]] &lt;&gt; "new-orleans-saints", tbl_pbp[[#This Row],[homeWinPercentage]], 1-tbl_pbp[[#This Row],[homeWinPercentage]])</f>
        <v>0.41199999999999998</v>
      </c>
      <c r="AI5007" s="13">
        <f>tbl_pbp[[#This Row],[Kamara]]*tbl_pbp[[#This Row],[Impactful Play]]</f>
        <v>0</v>
      </c>
      <c r="AJ5007" s="13">
        <f>tbl_pbp[[#This Row],[Thomas]]*tbl_pbp[[#This Row],[Impactful Play]]</f>
        <v>0</v>
      </c>
      <c r="AK5007" s="13" t="str">
        <f>VLOOKUP(tbl_pbp[[#This Row],[Play Saints Win % Increase]], tbl_impact[],3,TRUE)</f>
        <v>Scented (0 to +5%)</v>
      </c>
    </row>
    <row r="5008" spans="1:37">
      <c r="A5008" s="1">
        <v>9</v>
      </c>
      <c r="B5008" s="5">
        <v>0.443</v>
      </c>
      <c r="C5008" t="s">
        <v>7122</v>
      </c>
      <c r="D5008">
        <v>0</v>
      </c>
      <c r="E5008">
        <v>0</v>
      </c>
      <c r="F5008">
        <v>1</v>
      </c>
      <c r="G5008">
        <v>0</v>
      </c>
      <c r="H5008">
        <v>0</v>
      </c>
      <c r="I5008">
        <v>5</v>
      </c>
      <c r="J5008">
        <v>28</v>
      </c>
      <c r="K5008" t="s">
        <v>29</v>
      </c>
      <c r="L5008">
        <v>3</v>
      </c>
      <c r="M5008">
        <v>72</v>
      </c>
      <c r="N5008" t="s">
        <v>7123</v>
      </c>
      <c r="O5008" t="s">
        <v>554</v>
      </c>
      <c r="P5008" t="s">
        <v>22</v>
      </c>
      <c r="Q5008" t="s">
        <v>37</v>
      </c>
      <c r="S5008" t="s">
        <v>42</v>
      </c>
      <c r="T5008" t="s">
        <v>1005</v>
      </c>
      <c r="U5008" t="s">
        <v>7124</v>
      </c>
      <c r="V5008" t="s">
        <v>7091</v>
      </c>
      <c r="X5008" t="str">
        <f>VLOOKUP(pbp!V2241, games!$B$2:$R$40, 3, FALSE)</f>
        <v>2019-12-08T18:00Z</v>
      </c>
      <c r="Y5008">
        <f>VLOOKUP(1*V5008,NFLGames!$H$11:$H$555,1,FALSE)</f>
        <v>401220325</v>
      </c>
      <c r="Z5008">
        <f>VLOOKUP($Y5008, NFLGames!$H$11:$K$555,2,FALSE)</f>
        <v>2020</v>
      </c>
      <c r="AA5008">
        <f>VLOOKUP($Y5008, NFLGames!$H$11:$K$555,3,FALSE)</f>
        <v>15</v>
      </c>
      <c r="AB5008" s="6">
        <f>IF(A5009=0, 0, AH5009-tbl_pbp[[#This Row],[Saints Win %]])</f>
        <v>-1.0000000000000009E-3</v>
      </c>
      <c r="AE5008">
        <f>ABS(tbl_pbp[[#This Row],[play.homeScore]]-tbl_pbp[[#This Row],[play.awayScore]])</f>
        <v>0</v>
      </c>
      <c r="AF5008">
        <f>IF(tbl_pbp[[#This Row],[Play Saints Win % Increase]]&gt;=$AF$4,1,0)</f>
        <v>0</v>
      </c>
      <c r="AG5008" t="str">
        <f>VLOOKUP(tbl_pbp[[#This Row],[gameId]], games!$B$2:$T$40, 9, FALSE)</f>
        <v>kansas-city-chiefs</v>
      </c>
      <c r="AH5008" s="5">
        <f>IF(tbl_pbp[[#This Row],[AwayTeam]] &lt;&gt; "new-orleans-saints", tbl_pbp[[#This Row],[homeWinPercentage]], 1-tbl_pbp[[#This Row],[homeWinPercentage]])</f>
        <v>0.443</v>
      </c>
      <c r="AI5008" s="13">
        <f>tbl_pbp[[#This Row],[Kamara]]*tbl_pbp[[#This Row],[Impactful Play]]</f>
        <v>0</v>
      </c>
      <c r="AJ5008" s="13">
        <f>tbl_pbp[[#This Row],[Thomas]]*tbl_pbp[[#This Row],[Impactful Play]]</f>
        <v>0</v>
      </c>
      <c r="AK5008" s="13" t="str">
        <f>VLOOKUP(tbl_pbp[[#This Row],[Play Saints Win % Increase]], tbl_impact[],3,TRUE)</f>
        <v>Bad (0 to -5%)</v>
      </c>
    </row>
    <row r="5009" spans="1:37">
      <c r="A5009" s="1">
        <v>10</v>
      </c>
      <c r="B5009" s="5">
        <v>0.442</v>
      </c>
      <c r="C5009" t="s">
        <v>7125</v>
      </c>
      <c r="D5009">
        <v>0</v>
      </c>
      <c r="E5009">
        <v>0</v>
      </c>
      <c r="F5009">
        <v>1</v>
      </c>
      <c r="G5009">
        <v>0</v>
      </c>
      <c r="H5009">
        <v>0</v>
      </c>
      <c r="I5009">
        <v>5</v>
      </c>
      <c r="J5009">
        <v>28</v>
      </c>
      <c r="K5009" t="s">
        <v>29</v>
      </c>
      <c r="L5009">
        <v>4</v>
      </c>
      <c r="M5009">
        <v>72</v>
      </c>
      <c r="N5009" t="s">
        <v>7126</v>
      </c>
      <c r="O5009" t="s">
        <v>2902</v>
      </c>
      <c r="P5009" t="s">
        <v>66</v>
      </c>
      <c r="Q5009" t="s">
        <v>67</v>
      </c>
      <c r="R5009" t="s">
        <v>68</v>
      </c>
      <c r="S5009" t="s">
        <v>78</v>
      </c>
      <c r="T5009" t="s">
        <v>1005</v>
      </c>
      <c r="U5009" t="s">
        <v>3205</v>
      </c>
      <c r="V5009" t="s">
        <v>7091</v>
      </c>
      <c r="X5009" t="str">
        <f>VLOOKUP(pbp!V2242, games!$B$2:$R$40, 3, FALSE)</f>
        <v>2019-12-08T18:00Z</v>
      </c>
      <c r="Y5009">
        <f>VLOOKUP(1*V5009,NFLGames!$H$11:$H$555,1,FALSE)</f>
        <v>401220325</v>
      </c>
      <c r="Z5009">
        <f>VLOOKUP($Y5009, NFLGames!$H$11:$K$555,2,FALSE)</f>
        <v>2020</v>
      </c>
      <c r="AA5009">
        <f>VLOOKUP($Y5009, NFLGames!$H$11:$K$555,3,FALSE)</f>
        <v>15</v>
      </c>
      <c r="AB5009" s="6">
        <f>IF(A5010=0, 0, AH5010-tbl_pbp[[#This Row],[Saints Win %]])</f>
        <v>3.1999999999999973E-2</v>
      </c>
      <c r="AE5009">
        <f>ABS(tbl_pbp[[#This Row],[play.homeScore]]-tbl_pbp[[#This Row],[play.awayScore]])</f>
        <v>0</v>
      </c>
      <c r="AF5009">
        <f>IF(tbl_pbp[[#This Row],[Play Saints Win % Increase]]&gt;=$AF$4,1,0)</f>
        <v>0</v>
      </c>
      <c r="AG5009" t="str">
        <f>VLOOKUP(tbl_pbp[[#This Row],[gameId]], games!$B$2:$T$40, 9, FALSE)</f>
        <v>kansas-city-chiefs</v>
      </c>
      <c r="AH5009" s="5">
        <f>IF(tbl_pbp[[#This Row],[AwayTeam]] &lt;&gt; "new-orleans-saints", tbl_pbp[[#This Row],[homeWinPercentage]], 1-tbl_pbp[[#This Row],[homeWinPercentage]])</f>
        <v>0.442</v>
      </c>
      <c r="AI5009" s="13">
        <f>tbl_pbp[[#This Row],[Kamara]]*tbl_pbp[[#This Row],[Impactful Play]]</f>
        <v>0</v>
      </c>
      <c r="AJ5009" s="13">
        <f>tbl_pbp[[#This Row],[Thomas]]*tbl_pbp[[#This Row],[Impactful Play]]</f>
        <v>0</v>
      </c>
      <c r="AK5009" s="13" t="str">
        <f>VLOOKUP(tbl_pbp[[#This Row],[Play Saints Win % Increase]], tbl_impact[],3,TRUE)</f>
        <v>Scented (0 to +5%)</v>
      </c>
    </row>
    <row r="5010" spans="1:37">
      <c r="A5010" s="1">
        <v>11</v>
      </c>
      <c r="B5010" s="5">
        <v>0.47399999999999998</v>
      </c>
      <c r="C5010" t="s">
        <v>7127</v>
      </c>
      <c r="D5010">
        <v>0</v>
      </c>
      <c r="E5010">
        <v>0</v>
      </c>
      <c r="F5010">
        <v>1</v>
      </c>
      <c r="G5010">
        <v>0</v>
      </c>
      <c r="H5010">
        <v>0</v>
      </c>
      <c r="I5010">
        <v>10</v>
      </c>
      <c r="J5010">
        <v>66</v>
      </c>
      <c r="K5010" t="s">
        <v>3416</v>
      </c>
      <c r="L5010">
        <v>1</v>
      </c>
      <c r="M5010">
        <v>66</v>
      </c>
      <c r="N5010" t="s">
        <v>7128</v>
      </c>
      <c r="O5010" t="s">
        <v>2043</v>
      </c>
      <c r="P5010" t="s">
        <v>22</v>
      </c>
      <c r="Q5010" t="s">
        <v>37</v>
      </c>
      <c r="S5010" t="s">
        <v>33</v>
      </c>
      <c r="T5010" t="s">
        <v>7129</v>
      </c>
      <c r="U5010" t="s">
        <v>7130</v>
      </c>
      <c r="V5010" t="s">
        <v>7091</v>
      </c>
      <c r="X5010" t="str">
        <f>VLOOKUP(pbp!V2243, games!$B$2:$R$40, 3, FALSE)</f>
        <v>2019-12-08T18:00Z</v>
      </c>
      <c r="Y5010">
        <f>VLOOKUP(1*V5010,NFLGames!$H$11:$H$555,1,FALSE)</f>
        <v>401220325</v>
      </c>
      <c r="Z5010">
        <f>VLOOKUP($Y5010, NFLGames!$H$11:$K$555,2,FALSE)</f>
        <v>2020</v>
      </c>
      <c r="AA5010">
        <f>VLOOKUP($Y5010, NFLGames!$H$11:$K$555,3,FALSE)</f>
        <v>15</v>
      </c>
      <c r="AB5010" s="6">
        <f>IF(A5011=0, 0, AH5011-tbl_pbp[[#This Row],[Saints Win %]])</f>
        <v>9.1999999999999971E-2</v>
      </c>
      <c r="AE5010">
        <f>ABS(tbl_pbp[[#This Row],[play.homeScore]]-tbl_pbp[[#This Row],[play.awayScore]])</f>
        <v>0</v>
      </c>
      <c r="AF5010">
        <f>IF(tbl_pbp[[#This Row],[Play Saints Win % Increase]]&gt;=$AF$4,1,0)</f>
        <v>0</v>
      </c>
      <c r="AG5010" t="str">
        <f>VLOOKUP(tbl_pbp[[#This Row],[gameId]], games!$B$2:$T$40, 9, FALSE)</f>
        <v>kansas-city-chiefs</v>
      </c>
      <c r="AH5010" s="5">
        <f>IF(tbl_pbp[[#This Row],[AwayTeam]] &lt;&gt; "new-orleans-saints", tbl_pbp[[#This Row],[homeWinPercentage]], 1-tbl_pbp[[#This Row],[homeWinPercentage]])</f>
        <v>0.47399999999999998</v>
      </c>
      <c r="AI5010" s="13">
        <f>tbl_pbp[[#This Row],[Kamara]]*tbl_pbp[[#This Row],[Impactful Play]]</f>
        <v>0</v>
      </c>
      <c r="AJ5010" s="13">
        <f>tbl_pbp[[#This Row],[Thomas]]*tbl_pbp[[#This Row],[Impactful Play]]</f>
        <v>0</v>
      </c>
      <c r="AK5010" s="13" t="str">
        <f>VLOOKUP(tbl_pbp[[#This Row],[Play Saints Win % Increase]], tbl_impact[],3,TRUE)</f>
        <v>Perfumed (5 to + 10%)</v>
      </c>
    </row>
    <row r="5011" spans="1:37">
      <c r="A5011" s="1">
        <v>12</v>
      </c>
      <c r="B5011" s="5">
        <v>0.56599999999999995</v>
      </c>
      <c r="C5011" t="s">
        <v>7131</v>
      </c>
      <c r="D5011">
        <v>0</v>
      </c>
      <c r="E5011">
        <v>0</v>
      </c>
      <c r="F5011">
        <v>1</v>
      </c>
      <c r="G5011">
        <v>0</v>
      </c>
      <c r="H5011">
        <v>0</v>
      </c>
      <c r="I5011">
        <v>10</v>
      </c>
      <c r="J5011">
        <v>66</v>
      </c>
      <c r="K5011" t="s">
        <v>3416</v>
      </c>
      <c r="L5011">
        <v>2</v>
      </c>
      <c r="M5011">
        <v>66</v>
      </c>
      <c r="N5011" t="s">
        <v>7132</v>
      </c>
      <c r="O5011" t="s">
        <v>388</v>
      </c>
      <c r="P5011" t="s">
        <v>94</v>
      </c>
      <c r="Q5011" t="s">
        <v>95</v>
      </c>
      <c r="R5011" t="s">
        <v>96</v>
      </c>
      <c r="S5011" t="s">
        <v>120</v>
      </c>
      <c r="T5011" t="s">
        <v>7129</v>
      </c>
      <c r="U5011" t="s">
        <v>7133</v>
      </c>
      <c r="V5011" t="s">
        <v>7091</v>
      </c>
      <c r="X5011" t="str">
        <f>VLOOKUP(pbp!V2244, games!$B$2:$R$40, 3, FALSE)</f>
        <v>2019-12-08T18:00Z</v>
      </c>
      <c r="Y5011">
        <f>VLOOKUP(1*V5011,NFLGames!$H$11:$H$555,1,FALSE)</f>
        <v>401220325</v>
      </c>
      <c r="Z5011">
        <f>VLOOKUP($Y5011, NFLGames!$H$11:$K$555,2,FALSE)</f>
        <v>2020</v>
      </c>
      <c r="AA5011">
        <f>VLOOKUP($Y5011, NFLGames!$H$11:$K$555,3,FALSE)</f>
        <v>15</v>
      </c>
      <c r="AB5011" s="6">
        <f>IF(A5012=0, 0, AH5012-tbl_pbp[[#This Row],[Saints Win %]])</f>
        <v>-6.3999999999999946E-2</v>
      </c>
      <c r="AE5011">
        <f>ABS(tbl_pbp[[#This Row],[play.homeScore]]-tbl_pbp[[#This Row],[play.awayScore]])</f>
        <v>0</v>
      </c>
      <c r="AF5011">
        <f>IF(tbl_pbp[[#This Row],[Play Saints Win % Increase]]&gt;=$AF$4,1,0)</f>
        <v>0</v>
      </c>
      <c r="AG5011" t="str">
        <f>VLOOKUP(tbl_pbp[[#This Row],[gameId]], games!$B$2:$T$40, 9, FALSE)</f>
        <v>kansas-city-chiefs</v>
      </c>
      <c r="AH5011" s="5">
        <f>IF(tbl_pbp[[#This Row],[AwayTeam]] &lt;&gt; "new-orleans-saints", tbl_pbp[[#This Row],[homeWinPercentage]], 1-tbl_pbp[[#This Row],[homeWinPercentage]])</f>
        <v>0.56599999999999995</v>
      </c>
      <c r="AI5011" s="13">
        <f>tbl_pbp[[#This Row],[Kamara]]*tbl_pbp[[#This Row],[Impactful Play]]</f>
        <v>0</v>
      </c>
      <c r="AJ5011" s="13">
        <f>tbl_pbp[[#This Row],[Thomas]]*tbl_pbp[[#This Row],[Impactful Play]]</f>
        <v>0</v>
      </c>
      <c r="AK5011" s="13" t="str">
        <f>VLOOKUP(tbl_pbp[[#This Row],[Play Saints Win % Increase]], tbl_impact[],3,TRUE)</f>
        <v>Smelly (worse than-5% -&gt; -10%)</v>
      </c>
    </row>
    <row r="5012" spans="1:37">
      <c r="A5012" s="1">
        <v>13</v>
      </c>
      <c r="B5012" s="5">
        <v>0.502</v>
      </c>
      <c r="C5012" t="s">
        <v>7134</v>
      </c>
      <c r="D5012">
        <v>0</v>
      </c>
      <c r="E5012">
        <v>0</v>
      </c>
      <c r="F5012">
        <v>1</v>
      </c>
      <c r="G5012">
        <v>0</v>
      </c>
      <c r="H5012">
        <v>0</v>
      </c>
      <c r="I5012">
        <v>10</v>
      </c>
      <c r="J5012">
        <v>61</v>
      </c>
      <c r="K5012" t="s">
        <v>3416</v>
      </c>
      <c r="L5012">
        <v>1</v>
      </c>
      <c r="M5012">
        <v>61</v>
      </c>
      <c r="N5012" t="s">
        <v>7135</v>
      </c>
      <c r="O5012" t="s">
        <v>3671</v>
      </c>
      <c r="P5012" t="s">
        <v>30</v>
      </c>
      <c r="Q5012" t="s">
        <v>31</v>
      </c>
      <c r="R5012" t="s">
        <v>32</v>
      </c>
      <c r="S5012" t="s">
        <v>33</v>
      </c>
      <c r="T5012" t="s">
        <v>7107</v>
      </c>
      <c r="U5012" t="s">
        <v>7136</v>
      </c>
      <c r="V5012" t="s">
        <v>7091</v>
      </c>
      <c r="X5012" t="str">
        <f>VLOOKUP(pbp!V2245, games!$B$2:$R$40, 3, FALSE)</f>
        <v>2019-12-08T18:00Z</v>
      </c>
      <c r="Y5012">
        <f>VLOOKUP(1*V5012,NFLGames!$H$11:$H$555,1,FALSE)</f>
        <v>401220325</v>
      </c>
      <c r="Z5012">
        <f>VLOOKUP($Y5012, NFLGames!$H$11:$K$555,2,FALSE)</f>
        <v>2020</v>
      </c>
      <c r="AA5012">
        <f>VLOOKUP($Y5012, NFLGames!$H$11:$K$555,3,FALSE)</f>
        <v>15</v>
      </c>
      <c r="AB5012" s="6">
        <f>IF(A5013=0, 0, AH5013-tbl_pbp[[#This Row],[Saints Win %]])</f>
        <v>1.0000000000000009E-3</v>
      </c>
      <c r="AE5012">
        <f>ABS(tbl_pbp[[#This Row],[play.homeScore]]-tbl_pbp[[#This Row],[play.awayScore]])</f>
        <v>0</v>
      </c>
      <c r="AF5012">
        <f>IF(tbl_pbp[[#This Row],[Play Saints Win % Increase]]&gt;=$AF$4,1,0)</f>
        <v>0</v>
      </c>
      <c r="AG5012" t="str">
        <f>VLOOKUP(tbl_pbp[[#This Row],[gameId]], games!$B$2:$T$40, 9, FALSE)</f>
        <v>kansas-city-chiefs</v>
      </c>
      <c r="AH5012" s="5">
        <f>IF(tbl_pbp[[#This Row],[AwayTeam]] &lt;&gt; "new-orleans-saints", tbl_pbp[[#This Row],[homeWinPercentage]], 1-tbl_pbp[[#This Row],[homeWinPercentage]])</f>
        <v>0.502</v>
      </c>
      <c r="AI5012" s="13">
        <f>tbl_pbp[[#This Row],[Kamara]]*tbl_pbp[[#This Row],[Impactful Play]]</f>
        <v>0</v>
      </c>
      <c r="AJ5012" s="13">
        <f>tbl_pbp[[#This Row],[Thomas]]*tbl_pbp[[#This Row],[Impactful Play]]</f>
        <v>0</v>
      </c>
      <c r="AK5012" s="13" t="str">
        <f>VLOOKUP(tbl_pbp[[#This Row],[Play Saints Win % Increase]], tbl_impact[],3,TRUE)</f>
        <v>Scented (0 to +5%)</v>
      </c>
    </row>
    <row r="5013" spans="1:37">
      <c r="A5013" s="1">
        <v>14</v>
      </c>
      <c r="B5013" s="5">
        <v>0.503</v>
      </c>
      <c r="C5013" t="s">
        <v>7137</v>
      </c>
      <c r="D5013">
        <v>0</v>
      </c>
      <c r="E5013">
        <v>0</v>
      </c>
      <c r="F5013">
        <v>1</v>
      </c>
      <c r="G5013">
        <v>0</v>
      </c>
      <c r="H5013">
        <v>0</v>
      </c>
      <c r="I5013">
        <v>15</v>
      </c>
      <c r="J5013">
        <v>66</v>
      </c>
      <c r="K5013" t="s">
        <v>3416</v>
      </c>
      <c r="L5013">
        <v>2</v>
      </c>
      <c r="M5013">
        <v>66</v>
      </c>
      <c r="N5013" t="s">
        <v>7138</v>
      </c>
      <c r="O5013" t="s">
        <v>319</v>
      </c>
      <c r="P5013" t="s">
        <v>22</v>
      </c>
      <c r="Q5013" t="s">
        <v>37</v>
      </c>
      <c r="S5013" t="s">
        <v>252</v>
      </c>
      <c r="T5013" t="s">
        <v>7129</v>
      </c>
      <c r="U5013" t="s">
        <v>7139</v>
      </c>
      <c r="V5013" t="s">
        <v>7091</v>
      </c>
      <c r="X5013" t="str">
        <f>VLOOKUP(pbp!V2246, games!$B$2:$R$40, 3, FALSE)</f>
        <v>2019-12-08T18:00Z</v>
      </c>
      <c r="Y5013">
        <f>VLOOKUP(1*V5013,NFLGames!$H$11:$H$555,1,FALSE)</f>
        <v>401220325</v>
      </c>
      <c r="Z5013">
        <f>VLOOKUP($Y5013, NFLGames!$H$11:$K$555,2,FALSE)</f>
        <v>2020</v>
      </c>
      <c r="AA5013">
        <f>VLOOKUP($Y5013, NFLGames!$H$11:$K$555,3,FALSE)</f>
        <v>15</v>
      </c>
      <c r="AB5013" s="6">
        <f>IF(A5014=0, 0, AH5014-tbl_pbp[[#This Row],[Saints Win %]])</f>
        <v>1.5000000000000013E-2</v>
      </c>
      <c r="AE5013">
        <f>ABS(tbl_pbp[[#This Row],[play.homeScore]]-tbl_pbp[[#This Row],[play.awayScore]])</f>
        <v>0</v>
      </c>
      <c r="AF5013">
        <f>IF(tbl_pbp[[#This Row],[Play Saints Win % Increase]]&gt;=$AF$4,1,0)</f>
        <v>0</v>
      </c>
      <c r="AG5013" t="str">
        <f>VLOOKUP(tbl_pbp[[#This Row],[gameId]], games!$B$2:$T$40, 9, FALSE)</f>
        <v>kansas-city-chiefs</v>
      </c>
      <c r="AH5013" s="5">
        <f>IF(tbl_pbp[[#This Row],[AwayTeam]] &lt;&gt; "new-orleans-saints", tbl_pbp[[#This Row],[homeWinPercentage]], 1-tbl_pbp[[#This Row],[homeWinPercentage]])</f>
        <v>0.503</v>
      </c>
      <c r="AI5013" s="13">
        <f>tbl_pbp[[#This Row],[Kamara]]*tbl_pbp[[#This Row],[Impactful Play]]</f>
        <v>0</v>
      </c>
      <c r="AJ5013" s="13">
        <f>tbl_pbp[[#This Row],[Thomas]]*tbl_pbp[[#This Row],[Impactful Play]]</f>
        <v>0</v>
      </c>
      <c r="AK5013" s="13" t="str">
        <f>VLOOKUP(tbl_pbp[[#This Row],[Play Saints Win % Increase]], tbl_impact[],3,TRUE)</f>
        <v>Scented (0 to +5%)</v>
      </c>
    </row>
    <row r="5014" spans="1:37">
      <c r="A5014" s="1">
        <v>15</v>
      </c>
      <c r="B5014" s="5">
        <v>0.51800000000000002</v>
      </c>
      <c r="C5014" t="s">
        <v>7140</v>
      </c>
      <c r="D5014">
        <v>0</v>
      </c>
      <c r="E5014">
        <v>0</v>
      </c>
      <c r="F5014">
        <v>1</v>
      </c>
      <c r="G5014">
        <v>0</v>
      </c>
      <c r="H5014">
        <v>0</v>
      </c>
      <c r="I5014">
        <v>15</v>
      </c>
      <c r="J5014">
        <v>66</v>
      </c>
      <c r="K5014" t="s">
        <v>3416</v>
      </c>
      <c r="L5014">
        <v>3</v>
      </c>
      <c r="M5014">
        <v>66</v>
      </c>
      <c r="N5014" t="s">
        <v>7141</v>
      </c>
      <c r="O5014" t="s">
        <v>3055</v>
      </c>
      <c r="P5014" t="s">
        <v>22</v>
      </c>
      <c r="Q5014" t="s">
        <v>37</v>
      </c>
      <c r="S5014" t="s">
        <v>259</v>
      </c>
      <c r="T5014" t="s">
        <v>7129</v>
      </c>
      <c r="U5014" t="s">
        <v>7142</v>
      </c>
      <c r="V5014" t="s">
        <v>7091</v>
      </c>
      <c r="X5014" t="str">
        <f>VLOOKUP(pbp!V2247, games!$B$2:$R$40, 3, FALSE)</f>
        <v>2019-12-08T18:00Z</v>
      </c>
      <c r="Y5014">
        <f>VLOOKUP(1*V5014,NFLGames!$H$11:$H$555,1,FALSE)</f>
        <v>401220325</v>
      </c>
      <c r="Z5014">
        <f>VLOOKUP($Y5014, NFLGames!$H$11:$K$555,2,FALSE)</f>
        <v>2020</v>
      </c>
      <c r="AA5014">
        <f>VLOOKUP($Y5014, NFLGames!$H$11:$K$555,3,FALSE)</f>
        <v>15</v>
      </c>
      <c r="AB5014" s="6">
        <f>IF(A5015=0, 0, AH5015-tbl_pbp[[#This Row],[Saints Win %]])</f>
        <v>-0.14500000000000002</v>
      </c>
      <c r="AE5014">
        <f>ABS(tbl_pbp[[#This Row],[play.homeScore]]-tbl_pbp[[#This Row],[play.awayScore]])</f>
        <v>0</v>
      </c>
      <c r="AF5014">
        <f>IF(tbl_pbp[[#This Row],[Play Saints Win % Increase]]&gt;=$AF$4,1,0)</f>
        <v>0</v>
      </c>
      <c r="AG5014" t="str">
        <f>VLOOKUP(tbl_pbp[[#This Row],[gameId]], games!$B$2:$T$40, 9, FALSE)</f>
        <v>kansas-city-chiefs</v>
      </c>
      <c r="AH5014" s="5">
        <f>IF(tbl_pbp[[#This Row],[AwayTeam]] &lt;&gt; "new-orleans-saints", tbl_pbp[[#This Row],[homeWinPercentage]], 1-tbl_pbp[[#This Row],[homeWinPercentage]])</f>
        <v>0.51800000000000002</v>
      </c>
      <c r="AI5014" s="13">
        <f>tbl_pbp[[#This Row],[Kamara]]*tbl_pbp[[#This Row],[Impactful Play]]</f>
        <v>0</v>
      </c>
      <c r="AJ5014" s="13">
        <f>tbl_pbp[[#This Row],[Thomas]]*tbl_pbp[[#This Row],[Impactful Play]]</f>
        <v>0</v>
      </c>
      <c r="AK5014" s="13" t="str">
        <f>VLOOKUP(tbl_pbp[[#This Row],[Play Saints Win % Increase]], tbl_impact[],3,TRUE)</f>
        <v>Stinky (worse than -10% to -20%)</v>
      </c>
    </row>
    <row r="5015" spans="1:37">
      <c r="A5015" s="1">
        <v>16</v>
      </c>
      <c r="B5015" s="5">
        <v>0.373</v>
      </c>
      <c r="C5015" t="s">
        <v>7143</v>
      </c>
      <c r="D5015">
        <v>0</v>
      </c>
      <c r="E5015">
        <v>0</v>
      </c>
      <c r="F5015">
        <v>1</v>
      </c>
      <c r="G5015">
        <v>0</v>
      </c>
      <c r="H5015">
        <v>0</v>
      </c>
      <c r="I5015">
        <v>15</v>
      </c>
      <c r="J5015">
        <v>66</v>
      </c>
      <c r="K5015" t="s">
        <v>3416</v>
      </c>
      <c r="L5015">
        <v>4</v>
      </c>
      <c r="M5015">
        <v>66</v>
      </c>
      <c r="N5015" t="s">
        <v>7144</v>
      </c>
      <c r="O5015" t="s">
        <v>5857</v>
      </c>
      <c r="P5015" t="s">
        <v>66</v>
      </c>
      <c r="Q5015" t="s">
        <v>67</v>
      </c>
      <c r="R5015" t="s">
        <v>68</v>
      </c>
      <c r="S5015" t="s">
        <v>261</v>
      </c>
      <c r="T5015" t="s">
        <v>7129</v>
      </c>
      <c r="U5015" t="s">
        <v>7145</v>
      </c>
      <c r="V5015" t="s">
        <v>7091</v>
      </c>
      <c r="X5015" t="str">
        <f>VLOOKUP(pbp!V2248, games!$B$2:$R$40, 3, FALSE)</f>
        <v>2019-12-08T18:00Z</v>
      </c>
      <c r="Y5015">
        <f>VLOOKUP(1*V5015,NFLGames!$H$11:$H$555,1,FALSE)</f>
        <v>401220325</v>
      </c>
      <c r="Z5015">
        <f>VLOOKUP($Y5015, NFLGames!$H$11:$K$555,2,FALSE)</f>
        <v>2020</v>
      </c>
      <c r="AA5015">
        <f>VLOOKUP($Y5015, NFLGames!$H$11:$K$555,3,FALSE)</f>
        <v>15</v>
      </c>
      <c r="AB5015" s="6">
        <f>IF(A5016=0, 0, AH5016-tbl_pbp[[#This Row],[Saints Win %]])</f>
        <v>0.10399999999999998</v>
      </c>
      <c r="AE5015">
        <f>ABS(tbl_pbp[[#This Row],[play.homeScore]]-tbl_pbp[[#This Row],[play.awayScore]])</f>
        <v>0</v>
      </c>
      <c r="AF5015">
        <f>IF(tbl_pbp[[#This Row],[Play Saints Win % Increase]]&gt;=$AF$4,1,0)</f>
        <v>1</v>
      </c>
      <c r="AG5015" t="str">
        <f>VLOOKUP(tbl_pbp[[#This Row],[gameId]], games!$B$2:$T$40, 9, FALSE)</f>
        <v>kansas-city-chiefs</v>
      </c>
      <c r="AH5015" s="5">
        <f>IF(tbl_pbp[[#This Row],[AwayTeam]] &lt;&gt; "new-orleans-saints", tbl_pbp[[#This Row],[homeWinPercentage]], 1-tbl_pbp[[#This Row],[homeWinPercentage]])</f>
        <v>0.373</v>
      </c>
      <c r="AI5015" s="13">
        <f>tbl_pbp[[#This Row],[Kamara]]*tbl_pbp[[#This Row],[Impactful Play]]</f>
        <v>0</v>
      </c>
      <c r="AJ5015" s="13">
        <f>tbl_pbp[[#This Row],[Thomas]]*tbl_pbp[[#This Row],[Impactful Play]]</f>
        <v>0</v>
      </c>
      <c r="AK5015" s="13" t="str">
        <f>VLOOKUP(tbl_pbp[[#This Row],[Play Saints Win % Increase]], tbl_impact[],3,TRUE)</f>
        <v>Fragrant (10% to 20%)</v>
      </c>
    </row>
    <row r="5016" spans="1:37">
      <c r="A5016" s="1">
        <v>17</v>
      </c>
      <c r="B5016" s="5">
        <v>0.47699999999999998</v>
      </c>
      <c r="C5016" t="s">
        <v>7146</v>
      </c>
      <c r="D5016">
        <v>0</v>
      </c>
      <c r="E5016">
        <v>0</v>
      </c>
      <c r="F5016">
        <v>1</v>
      </c>
      <c r="G5016">
        <v>0</v>
      </c>
      <c r="H5016">
        <v>0</v>
      </c>
      <c r="I5016">
        <v>10</v>
      </c>
      <c r="J5016">
        <v>22</v>
      </c>
      <c r="K5016" t="s">
        <v>29</v>
      </c>
      <c r="L5016">
        <v>1</v>
      </c>
      <c r="M5016">
        <v>78</v>
      </c>
      <c r="N5016" t="s">
        <v>7147</v>
      </c>
      <c r="O5016" t="s">
        <v>5857</v>
      </c>
      <c r="P5016" t="s">
        <v>22</v>
      </c>
      <c r="Q5016" t="s">
        <v>37</v>
      </c>
      <c r="S5016" t="s">
        <v>33</v>
      </c>
      <c r="T5016" t="s">
        <v>1257</v>
      </c>
      <c r="U5016" t="s">
        <v>1258</v>
      </c>
      <c r="V5016" t="s">
        <v>7091</v>
      </c>
      <c r="X5016" t="str">
        <f>VLOOKUP(pbp!V2249, games!$B$2:$R$40, 3, FALSE)</f>
        <v>2019-12-08T18:00Z</v>
      </c>
      <c r="Y5016">
        <f>VLOOKUP(1*V5016,NFLGames!$H$11:$H$555,1,FALSE)</f>
        <v>401220325</v>
      </c>
      <c r="Z5016">
        <f>VLOOKUP($Y5016, NFLGames!$H$11:$K$555,2,FALSE)</f>
        <v>2020</v>
      </c>
      <c r="AA5016">
        <f>VLOOKUP($Y5016, NFLGames!$H$11:$K$555,3,FALSE)</f>
        <v>15</v>
      </c>
      <c r="AB5016" s="6">
        <f>IF(A5017=0, 0, AH5017-tbl_pbp[[#This Row],[Saints Win %]])</f>
        <v>7.0000000000000062E-3</v>
      </c>
      <c r="AC5016">
        <v>1</v>
      </c>
      <c r="AE5016">
        <f>ABS(tbl_pbp[[#This Row],[play.homeScore]]-tbl_pbp[[#This Row],[play.awayScore]])</f>
        <v>0</v>
      </c>
      <c r="AF5016">
        <f>IF(tbl_pbp[[#This Row],[Play Saints Win % Increase]]&gt;=$AF$4,1,0)</f>
        <v>0</v>
      </c>
      <c r="AG5016" t="str">
        <f>VLOOKUP(tbl_pbp[[#This Row],[gameId]], games!$B$2:$T$40, 9, FALSE)</f>
        <v>kansas-city-chiefs</v>
      </c>
      <c r="AH5016" s="5">
        <f>IF(tbl_pbp[[#This Row],[AwayTeam]] &lt;&gt; "new-orleans-saints", tbl_pbp[[#This Row],[homeWinPercentage]], 1-tbl_pbp[[#This Row],[homeWinPercentage]])</f>
        <v>0.47699999999999998</v>
      </c>
      <c r="AI5016" s="13">
        <f>tbl_pbp[[#This Row],[Kamara]]*tbl_pbp[[#This Row],[Impactful Play]]</f>
        <v>0</v>
      </c>
      <c r="AJ5016" s="13">
        <f>tbl_pbp[[#This Row],[Thomas]]*tbl_pbp[[#This Row],[Impactful Play]]</f>
        <v>0</v>
      </c>
      <c r="AK5016" s="13" t="str">
        <f>VLOOKUP(tbl_pbp[[#This Row],[Play Saints Win % Increase]], tbl_impact[],3,TRUE)</f>
        <v>Scented (0 to +5%)</v>
      </c>
    </row>
    <row r="5017" spans="1:37">
      <c r="A5017" s="1">
        <v>18</v>
      </c>
      <c r="B5017" s="5">
        <v>0.48399999999999999</v>
      </c>
      <c r="C5017" t="s">
        <v>7148</v>
      </c>
      <c r="D5017">
        <v>0</v>
      </c>
      <c r="E5017">
        <v>0</v>
      </c>
      <c r="F5017">
        <v>1</v>
      </c>
      <c r="G5017">
        <v>0</v>
      </c>
      <c r="H5017">
        <v>0</v>
      </c>
      <c r="I5017">
        <v>10</v>
      </c>
      <c r="J5017">
        <v>22</v>
      </c>
      <c r="K5017" t="s">
        <v>29</v>
      </c>
      <c r="L5017">
        <v>2</v>
      </c>
      <c r="M5017">
        <v>78</v>
      </c>
      <c r="N5017" t="s">
        <v>7149</v>
      </c>
      <c r="O5017" t="s">
        <v>72</v>
      </c>
      <c r="P5017" t="s">
        <v>45</v>
      </c>
      <c r="Q5017" t="s">
        <v>46</v>
      </c>
      <c r="R5017" t="s">
        <v>47</v>
      </c>
      <c r="S5017" t="s">
        <v>120</v>
      </c>
      <c r="T5017" t="s">
        <v>1257</v>
      </c>
      <c r="U5017" t="s">
        <v>3886</v>
      </c>
      <c r="V5017" t="s">
        <v>7091</v>
      </c>
      <c r="X5017" t="str">
        <f>VLOOKUP(pbp!V2250, games!$B$2:$R$40, 3, FALSE)</f>
        <v>2019-12-08T18:00Z</v>
      </c>
      <c r="Y5017">
        <f>VLOOKUP(1*V5017,NFLGames!$H$11:$H$555,1,FALSE)</f>
        <v>401220325</v>
      </c>
      <c r="Z5017">
        <f>VLOOKUP($Y5017, NFLGames!$H$11:$K$555,2,FALSE)</f>
        <v>2020</v>
      </c>
      <c r="AA5017">
        <f>VLOOKUP($Y5017, NFLGames!$H$11:$K$555,3,FALSE)</f>
        <v>15</v>
      </c>
      <c r="AB5017" s="6">
        <f>IF(A5018=0, 0, AH5018-tbl_pbp[[#This Row],[Saints Win %]])</f>
        <v>-8.5999999999999965E-2</v>
      </c>
      <c r="AC5017">
        <v>1</v>
      </c>
      <c r="AE5017">
        <f>ABS(tbl_pbp[[#This Row],[play.homeScore]]-tbl_pbp[[#This Row],[play.awayScore]])</f>
        <v>0</v>
      </c>
      <c r="AF5017">
        <f>IF(tbl_pbp[[#This Row],[Play Saints Win % Increase]]&gt;=$AF$4,1,0)</f>
        <v>0</v>
      </c>
      <c r="AG5017" t="str">
        <f>VLOOKUP(tbl_pbp[[#This Row],[gameId]], games!$B$2:$T$40, 9, FALSE)</f>
        <v>kansas-city-chiefs</v>
      </c>
      <c r="AH5017" s="5">
        <f>IF(tbl_pbp[[#This Row],[AwayTeam]] &lt;&gt; "new-orleans-saints", tbl_pbp[[#This Row],[homeWinPercentage]], 1-tbl_pbp[[#This Row],[homeWinPercentage]])</f>
        <v>0.48399999999999999</v>
      </c>
      <c r="AI5017" s="13">
        <f>tbl_pbp[[#This Row],[Kamara]]*tbl_pbp[[#This Row],[Impactful Play]]</f>
        <v>0</v>
      </c>
      <c r="AJ5017" s="13">
        <f>tbl_pbp[[#This Row],[Thomas]]*tbl_pbp[[#This Row],[Impactful Play]]</f>
        <v>0</v>
      </c>
      <c r="AK5017" s="13" t="str">
        <f>VLOOKUP(tbl_pbp[[#This Row],[Play Saints Win % Increase]], tbl_impact[],3,TRUE)</f>
        <v>Smelly (worse than-5% -&gt; -10%)</v>
      </c>
    </row>
    <row r="5018" spans="1:37">
      <c r="A5018" s="1">
        <v>19</v>
      </c>
      <c r="B5018" s="5">
        <v>0.39800000000000002</v>
      </c>
      <c r="C5018" t="s">
        <v>7150</v>
      </c>
      <c r="D5018">
        <v>0</v>
      </c>
      <c r="E5018">
        <v>0</v>
      </c>
      <c r="F5018">
        <v>1</v>
      </c>
      <c r="G5018">
        <v>0</v>
      </c>
      <c r="H5018">
        <v>0</v>
      </c>
      <c r="I5018">
        <v>5</v>
      </c>
      <c r="J5018">
        <v>27</v>
      </c>
      <c r="K5018" t="s">
        <v>29</v>
      </c>
      <c r="L5018">
        <v>3</v>
      </c>
      <c r="M5018">
        <v>73</v>
      </c>
      <c r="N5018" t="s">
        <v>7151</v>
      </c>
      <c r="O5018" t="s">
        <v>322</v>
      </c>
      <c r="P5018" t="s">
        <v>450</v>
      </c>
      <c r="Q5018" t="s">
        <v>451</v>
      </c>
      <c r="R5018" t="s">
        <v>452</v>
      </c>
      <c r="S5018" t="s">
        <v>42</v>
      </c>
      <c r="T5018" t="s">
        <v>169</v>
      </c>
      <c r="U5018" t="s">
        <v>2712</v>
      </c>
      <c r="V5018" t="s">
        <v>7091</v>
      </c>
      <c r="X5018" t="str">
        <f>VLOOKUP(pbp!V2251, games!$B$2:$R$40, 3, FALSE)</f>
        <v>2019-12-08T18:00Z</v>
      </c>
      <c r="Y5018">
        <f>VLOOKUP(1*V5018,NFLGames!$H$11:$H$555,1,FALSE)</f>
        <v>401220325</v>
      </c>
      <c r="Z5018">
        <f>VLOOKUP($Y5018, NFLGames!$H$11:$K$555,2,FALSE)</f>
        <v>2020</v>
      </c>
      <c r="AA5018">
        <f>VLOOKUP($Y5018, NFLGames!$H$11:$K$555,3,FALSE)</f>
        <v>15</v>
      </c>
      <c r="AB5018" s="6">
        <f>IF(A5019=0, 0, AH5019-tbl_pbp[[#This Row],[Saints Win %]])</f>
        <v>2.4999999999999967E-2</v>
      </c>
      <c r="AE5018">
        <f>ABS(tbl_pbp[[#This Row],[play.homeScore]]-tbl_pbp[[#This Row],[play.awayScore]])</f>
        <v>0</v>
      </c>
      <c r="AF5018">
        <f>IF(tbl_pbp[[#This Row],[Play Saints Win % Increase]]&gt;=$AF$4,1,0)</f>
        <v>0</v>
      </c>
      <c r="AG5018" t="str">
        <f>VLOOKUP(tbl_pbp[[#This Row],[gameId]], games!$B$2:$T$40, 9, FALSE)</f>
        <v>kansas-city-chiefs</v>
      </c>
      <c r="AH5018" s="5">
        <f>IF(tbl_pbp[[#This Row],[AwayTeam]] &lt;&gt; "new-orleans-saints", tbl_pbp[[#This Row],[homeWinPercentage]], 1-tbl_pbp[[#This Row],[homeWinPercentage]])</f>
        <v>0.39800000000000002</v>
      </c>
      <c r="AI5018" s="13">
        <f>tbl_pbp[[#This Row],[Kamara]]*tbl_pbp[[#This Row],[Impactful Play]]</f>
        <v>0</v>
      </c>
      <c r="AJ5018" s="13">
        <f>tbl_pbp[[#This Row],[Thomas]]*tbl_pbp[[#This Row],[Impactful Play]]</f>
        <v>0</v>
      </c>
      <c r="AK5018" s="13" t="str">
        <f>VLOOKUP(tbl_pbp[[#This Row],[Play Saints Win % Increase]], tbl_impact[],3,TRUE)</f>
        <v>Scented (0 to +5%)</v>
      </c>
    </row>
    <row r="5019" spans="1:37">
      <c r="A5019" s="1">
        <v>20</v>
      </c>
      <c r="B5019" s="5">
        <v>0.42299999999999999</v>
      </c>
      <c r="C5019" t="s">
        <v>7152</v>
      </c>
      <c r="D5019">
        <v>0</v>
      </c>
      <c r="E5019">
        <v>0</v>
      </c>
      <c r="F5019">
        <v>1</v>
      </c>
      <c r="G5019">
        <v>0</v>
      </c>
      <c r="H5019">
        <v>0</v>
      </c>
      <c r="I5019">
        <v>10</v>
      </c>
      <c r="J5019">
        <v>36</v>
      </c>
      <c r="K5019" t="s">
        <v>3416</v>
      </c>
      <c r="L5019">
        <v>1</v>
      </c>
      <c r="M5019">
        <v>36</v>
      </c>
      <c r="N5019" t="s">
        <v>7153</v>
      </c>
      <c r="O5019" t="s">
        <v>2156</v>
      </c>
      <c r="P5019" t="s">
        <v>45</v>
      </c>
      <c r="Q5019" t="s">
        <v>46</v>
      </c>
      <c r="R5019" t="s">
        <v>47</v>
      </c>
      <c r="S5019" t="s">
        <v>33</v>
      </c>
      <c r="T5019" t="s">
        <v>296</v>
      </c>
      <c r="U5019" t="s">
        <v>297</v>
      </c>
      <c r="V5019" t="s">
        <v>7091</v>
      </c>
      <c r="X5019" t="str">
        <f>VLOOKUP(pbp!V2252, games!$B$2:$R$40, 3, FALSE)</f>
        <v>2019-12-08T18:00Z</v>
      </c>
      <c r="Y5019">
        <f>VLOOKUP(1*V5019,NFLGames!$H$11:$H$555,1,FALSE)</f>
        <v>401220325</v>
      </c>
      <c r="Z5019">
        <f>VLOOKUP($Y5019, NFLGames!$H$11:$K$555,2,FALSE)</f>
        <v>2020</v>
      </c>
      <c r="AA5019">
        <f>VLOOKUP($Y5019, NFLGames!$H$11:$K$555,3,FALSE)</f>
        <v>15</v>
      </c>
      <c r="AB5019" s="6">
        <f>IF(A5020=0, 0, AH5020-tbl_pbp[[#This Row],[Saints Win %]])</f>
        <v>-3.1999999999999973E-2</v>
      </c>
      <c r="AE5019">
        <f>ABS(tbl_pbp[[#This Row],[play.homeScore]]-tbl_pbp[[#This Row],[play.awayScore]])</f>
        <v>0</v>
      </c>
      <c r="AF5019">
        <f>IF(tbl_pbp[[#This Row],[Play Saints Win % Increase]]&gt;=$AF$4,1,0)</f>
        <v>0</v>
      </c>
      <c r="AG5019" t="str">
        <f>VLOOKUP(tbl_pbp[[#This Row],[gameId]], games!$B$2:$T$40, 9, FALSE)</f>
        <v>kansas-city-chiefs</v>
      </c>
      <c r="AH5019" s="5">
        <f>IF(tbl_pbp[[#This Row],[AwayTeam]] &lt;&gt; "new-orleans-saints", tbl_pbp[[#This Row],[homeWinPercentage]], 1-tbl_pbp[[#This Row],[homeWinPercentage]])</f>
        <v>0.42299999999999999</v>
      </c>
      <c r="AI5019" s="13">
        <f>tbl_pbp[[#This Row],[Kamara]]*tbl_pbp[[#This Row],[Impactful Play]]</f>
        <v>0</v>
      </c>
      <c r="AJ5019" s="13">
        <f>tbl_pbp[[#This Row],[Thomas]]*tbl_pbp[[#This Row],[Impactful Play]]</f>
        <v>0</v>
      </c>
      <c r="AK5019" s="13" t="str">
        <f>VLOOKUP(tbl_pbp[[#This Row],[Play Saints Win % Increase]], tbl_impact[],3,TRUE)</f>
        <v>Bad (0 to -5%)</v>
      </c>
    </row>
    <row r="5020" spans="1:37">
      <c r="A5020" s="1">
        <v>21</v>
      </c>
      <c r="B5020" s="5">
        <v>0.39100000000000001</v>
      </c>
      <c r="C5020" t="s">
        <v>7154</v>
      </c>
      <c r="D5020">
        <v>0</v>
      </c>
      <c r="E5020">
        <v>0</v>
      </c>
      <c r="F5020">
        <v>1</v>
      </c>
      <c r="G5020">
        <v>0</v>
      </c>
      <c r="H5020">
        <v>0</v>
      </c>
      <c r="I5020">
        <v>9</v>
      </c>
      <c r="J5020">
        <v>35</v>
      </c>
      <c r="K5020" t="s">
        <v>3416</v>
      </c>
      <c r="L5020">
        <v>2</v>
      </c>
      <c r="M5020">
        <v>35</v>
      </c>
      <c r="N5020" t="s">
        <v>7155</v>
      </c>
      <c r="O5020" t="s">
        <v>4745</v>
      </c>
      <c r="P5020" t="s">
        <v>94</v>
      </c>
      <c r="Q5020" t="s">
        <v>95</v>
      </c>
      <c r="R5020" t="s">
        <v>96</v>
      </c>
      <c r="S5020" t="s">
        <v>210</v>
      </c>
      <c r="T5020" t="s">
        <v>202</v>
      </c>
      <c r="U5020" t="s">
        <v>7156</v>
      </c>
      <c r="V5020" t="s">
        <v>7091</v>
      </c>
      <c r="X5020" t="str">
        <f>VLOOKUP(pbp!V2253, games!$B$2:$R$40, 3, FALSE)</f>
        <v>2019-12-08T18:00Z</v>
      </c>
      <c r="Y5020">
        <f>VLOOKUP(1*V5020,NFLGames!$H$11:$H$555,1,FALSE)</f>
        <v>401220325</v>
      </c>
      <c r="Z5020">
        <f>VLOOKUP($Y5020, NFLGames!$H$11:$K$555,2,FALSE)</f>
        <v>2020</v>
      </c>
      <c r="AA5020">
        <f>VLOOKUP($Y5020, NFLGames!$H$11:$K$555,3,FALSE)</f>
        <v>15</v>
      </c>
      <c r="AB5020" s="6">
        <f>IF(A5021=0, 0, AH5021-tbl_pbp[[#This Row],[Saints Win %]])</f>
        <v>3.1999999999999973E-2</v>
      </c>
      <c r="AE5020">
        <f>ABS(tbl_pbp[[#This Row],[play.homeScore]]-tbl_pbp[[#This Row],[play.awayScore]])</f>
        <v>0</v>
      </c>
      <c r="AF5020">
        <f>IF(tbl_pbp[[#This Row],[Play Saints Win % Increase]]&gt;=$AF$4,1,0)</f>
        <v>0</v>
      </c>
      <c r="AG5020" t="str">
        <f>VLOOKUP(tbl_pbp[[#This Row],[gameId]], games!$B$2:$T$40, 9, FALSE)</f>
        <v>kansas-city-chiefs</v>
      </c>
      <c r="AH5020" s="5">
        <f>IF(tbl_pbp[[#This Row],[AwayTeam]] &lt;&gt; "new-orleans-saints", tbl_pbp[[#This Row],[homeWinPercentage]], 1-tbl_pbp[[#This Row],[homeWinPercentage]])</f>
        <v>0.39100000000000001</v>
      </c>
      <c r="AI5020" s="13">
        <f>tbl_pbp[[#This Row],[Kamara]]*tbl_pbp[[#This Row],[Impactful Play]]</f>
        <v>0</v>
      </c>
      <c r="AJ5020" s="13">
        <f>tbl_pbp[[#This Row],[Thomas]]*tbl_pbp[[#This Row],[Impactful Play]]</f>
        <v>0</v>
      </c>
      <c r="AK5020" s="13" t="str">
        <f>VLOOKUP(tbl_pbp[[#This Row],[Play Saints Win % Increase]], tbl_impact[],3,TRUE)</f>
        <v>Scented (0 to +5%)</v>
      </c>
    </row>
    <row r="5021" spans="1:37">
      <c r="A5021" s="1">
        <v>22</v>
      </c>
      <c r="B5021" s="5">
        <v>0.42299999999999999</v>
      </c>
      <c r="C5021" t="s">
        <v>7157</v>
      </c>
      <c r="D5021">
        <v>0</v>
      </c>
      <c r="E5021">
        <v>0</v>
      </c>
      <c r="F5021">
        <v>1</v>
      </c>
      <c r="G5021">
        <v>0</v>
      </c>
      <c r="H5021">
        <v>0</v>
      </c>
      <c r="I5021">
        <v>4</v>
      </c>
      <c r="J5021">
        <v>30</v>
      </c>
      <c r="K5021" t="s">
        <v>3416</v>
      </c>
      <c r="L5021">
        <v>2</v>
      </c>
      <c r="M5021">
        <v>30</v>
      </c>
      <c r="N5021" t="s">
        <v>7158</v>
      </c>
      <c r="O5021" t="s">
        <v>2646</v>
      </c>
      <c r="P5021" t="s">
        <v>94</v>
      </c>
      <c r="Q5021" t="s">
        <v>95</v>
      </c>
      <c r="R5021" t="s">
        <v>96</v>
      </c>
      <c r="S5021" t="s">
        <v>135</v>
      </c>
      <c r="T5021" t="s">
        <v>39</v>
      </c>
      <c r="U5021" t="s">
        <v>7159</v>
      </c>
      <c r="V5021" t="s">
        <v>7091</v>
      </c>
      <c r="X5021" t="str">
        <f>VLOOKUP(pbp!V2254, games!$B$2:$R$40, 3, FALSE)</f>
        <v>2019-12-08T18:00Z</v>
      </c>
      <c r="Y5021">
        <f>VLOOKUP(1*V5021,NFLGames!$H$11:$H$555,1,FALSE)</f>
        <v>401220325</v>
      </c>
      <c r="Z5021">
        <f>VLOOKUP($Y5021, NFLGames!$H$11:$K$555,2,FALSE)</f>
        <v>2020</v>
      </c>
      <c r="AA5021">
        <f>VLOOKUP($Y5021, NFLGames!$H$11:$K$555,3,FALSE)</f>
        <v>15</v>
      </c>
      <c r="AB5021" s="6">
        <f>IF(A5022=0, 0, AH5022-tbl_pbp[[#This Row],[Saints Win %]])</f>
        <v>1.6000000000000014E-2</v>
      </c>
      <c r="AE5021">
        <f>ABS(tbl_pbp[[#This Row],[play.homeScore]]-tbl_pbp[[#This Row],[play.awayScore]])</f>
        <v>0</v>
      </c>
      <c r="AF5021">
        <f>IF(tbl_pbp[[#This Row],[Play Saints Win % Increase]]&gt;=$AF$4,1,0)</f>
        <v>0</v>
      </c>
      <c r="AG5021" t="str">
        <f>VLOOKUP(tbl_pbp[[#This Row],[gameId]], games!$B$2:$T$40, 9, FALSE)</f>
        <v>kansas-city-chiefs</v>
      </c>
      <c r="AH5021" s="5">
        <f>IF(tbl_pbp[[#This Row],[AwayTeam]] &lt;&gt; "new-orleans-saints", tbl_pbp[[#This Row],[homeWinPercentage]], 1-tbl_pbp[[#This Row],[homeWinPercentage]])</f>
        <v>0.42299999999999999</v>
      </c>
      <c r="AI5021" s="13">
        <f>tbl_pbp[[#This Row],[Kamara]]*tbl_pbp[[#This Row],[Impactful Play]]</f>
        <v>0</v>
      </c>
      <c r="AJ5021" s="13">
        <f>tbl_pbp[[#This Row],[Thomas]]*tbl_pbp[[#This Row],[Impactful Play]]</f>
        <v>0</v>
      </c>
      <c r="AK5021" s="13" t="str">
        <f>VLOOKUP(tbl_pbp[[#This Row],[Play Saints Win % Increase]], tbl_impact[],3,TRUE)</f>
        <v>Scented (0 to +5%)</v>
      </c>
    </row>
    <row r="5022" spans="1:37">
      <c r="A5022" s="1">
        <v>23</v>
      </c>
      <c r="B5022" s="5">
        <v>0.439</v>
      </c>
      <c r="C5022" t="s">
        <v>7160</v>
      </c>
      <c r="D5022">
        <v>0</v>
      </c>
      <c r="E5022">
        <v>0</v>
      </c>
      <c r="F5022">
        <v>1</v>
      </c>
      <c r="G5022">
        <v>0</v>
      </c>
      <c r="H5022">
        <v>0</v>
      </c>
      <c r="I5022">
        <v>9</v>
      </c>
      <c r="J5022">
        <v>35</v>
      </c>
      <c r="K5022" t="s">
        <v>3416</v>
      </c>
      <c r="L5022">
        <v>2</v>
      </c>
      <c r="M5022">
        <v>35</v>
      </c>
      <c r="N5022" t="s">
        <v>7161</v>
      </c>
      <c r="O5022" t="s">
        <v>566</v>
      </c>
      <c r="P5022" t="s">
        <v>22</v>
      </c>
      <c r="Q5022" t="s">
        <v>37</v>
      </c>
      <c r="S5022" t="s">
        <v>210</v>
      </c>
      <c r="T5022" t="s">
        <v>202</v>
      </c>
      <c r="U5022" t="s">
        <v>7156</v>
      </c>
      <c r="V5022" t="s">
        <v>7091</v>
      </c>
      <c r="X5022" t="str">
        <f>VLOOKUP(pbp!V2255, games!$B$2:$R$40, 3, FALSE)</f>
        <v>2019-12-08T18:00Z</v>
      </c>
      <c r="Y5022">
        <f>VLOOKUP(1*V5022,NFLGames!$H$11:$H$555,1,FALSE)</f>
        <v>401220325</v>
      </c>
      <c r="Z5022">
        <f>VLOOKUP($Y5022, NFLGames!$H$11:$K$555,2,FALSE)</f>
        <v>2020</v>
      </c>
      <c r="AA5022">
        <f>VLOOKUP($Y5022, NFLGames!$H$11:$K$555,3,FALSE)</f>
        <v>15</v>
      </c>
      <c r="AB5022" s="6">
        <f>IF(A5023=0, 0, AH5023-tbl_pbp[[#This Row],[Saints Win %]])</f>
        <v>-6.3E-2</v>
      </c>
      <c r="AE5022">
        <f>ABS(tbl_pbp[[#This Row],[play.homeScore]]-tbl_pbp[[#This Row],[play.awayScore]])</f>
        <v>0</v>
      </c>
      <c r="AF5022">
        <f>IF(tbl_pbp[[#This Row],[Play Saints Win % Increase]]&gt;=$AF$4,1,0)</f>
        <v>0</v>
      </c>
      <c r="AG5022" t="str">
        <f>VLOOKUP(tbl_pbp[[#This Row],[gameId]], games!$B$2:$T$40, 9, FALSE)</f>
        <v>kansas-city-chiefs</v>
      </c>
      <c r="AH5022" s="5">
        <f>IF(tbl_pbp[[#This Row],[AwayTeam]] &lt;&gt; "new-orleans-saints", tbl_pbp[[#This Row],[homeWinPercentage]], 1-tbl_pbp[[#This Row],[homeWinPercentage]])</f>
        <v>0.439</v>
      </c>
      <c r="AI5022" s="13">
        <f>tbl_pbp[[#This Row],[Kamara]]*tbl_pbp[[#This Row],[Impactful Play]]</f>
        <v>0</v>
      </c>
      <c r="AJ5022" s="13">
        <f>tbl_pbp[[#This Row],[Thomas]]*tbl_pbp[[#This Row],[Impactful Play]]</f>
        <v>0</v>
      </c>
      <c r="AK5022" s="13" t="str">
        <f>VLOOKUP(tbl_pbp[[#This Row],[Play Saints Win % Increase]], tbl_impact[],3,TRUE)</f>
        <v>Smelly (worse than-5% -&gt; -10%)</v>
      </c>
    </row>
    <row r="5023" spans="1:37">
      <c r="A5023" s="1">
        <v>24</v>
      </c>
      <c r="B5023" s="5">
        <v>0.376</v>
      </c>
      <c r="C5023" t="s">
        <v>7162</v>
      </c>
      <c r="D5023">
        <v>0</v>
      </c>
      <c r="E5023">
        <v>0</v>
      </c>
      <c r="F5023">
        <v>1</v>
      </c>
      <c r="G5023">
        <v>0</v>
      </c>
      <c r="H5023">
        <v>0</v>
      </c>
      <c r="I5023">
        <v>9</v>
      </c>
      <c r="J5023">
        <v>35</v>
      </c>
      <c r="K5023" t="s">
        <v>3416</v>
      </c>
      <c r="L5023">
        <v>3</v>
      </c>
      <c r="M5023">
        <v>35</v>
      </c>
      <c r="N5023" t="s">
        <v>7163</v>
      </c>
      <c r="O5023" t="s">
        <v>4239</v>
      </c>
      <c r="P5023" t="s">
        <v>30</v>
      </c>
      <c r="Q5023" t="s">
        <v>31</v>
      </c>
      <c r="R5023" t="s">
        <v>32</v>
      </c>
      <c r="S5023" t="s">
        <v>139</v>
      </c>
      <c r="T5023" t="s">
        <v>202</v>
      </c>
      <c r="U5023" t="s">
        <v>7164</v>
      </c>
      <c r="V5023" t="s">
        <v>7091</v>
      </c>
      <c r="X5023" t="str">
        <f>VLOOKUP(pbp!V2256, games!$B$2:$R$40, 3, FALSE)</f>
        <v>2019-12-08T18:00Z</v>
      </c>
      <c r="Y5023">
        <f>VLOOKUP(1*V5023,NFLGames!$H$11:$H$555,1,FALSE)</f>
        <v>401220325</v>
      </c>
      <c r="Z5023">
        <f>VLOOKUP($Y5023, NFLGames!$H$11:$K$555,2,FALSE)</f>
        <v>2020</v>
      </c>
      <c r="AA5023">
        <f>VLOOKUP($Y5023, NFLGames!$H$11:$K$555,3,FALSE)</f>
        <v>15</v>
      </c>
      <c r="AB5023" s="6">
        <f>IF(A5024=0, 0, AH5024-tbl_pbp[[#This Row],[Saints Win %]])</f>
        <v>-3.2999999999999974E-2</v>
      </c>
      <c r="AE5023">
        <f>ABS(tbl_pbp[[#This Row],[play.homeScore]]-tbl_pbp[[#This Row],[play.awayScore]])</f>
        <v>0</v>
      </c>
      <c r="AF5023">
        <f>IF(tbl_pbp[[#This Row],[Play Saints Win % Increase]]&gt;=$AF$4,1,0)</f>
        <v>0</v>
      </c>
      <c r="AG5023" t="str">
        <f>VLOOKUP(tbl_pbp[[#This Row],[gameId]], games!$B$2:$T$40, 9, FALSE)</f>
        <v>kansas-city-chiefs</v>
      </c>
      <c r="AH5023" s="5">
        <f>IF(tbl_pbp[[#This Row],[AwayTeam]] &lt;&gt; "new-orleans-saints", tbl_pbp[[#This Row],[homeWinPercentage]], 1-tbl_pbp[[#This Row],[homeWinPercentage]])</f>
        <v>0.376</v>
      </c>
      <c r="AI5023" s="13">
        <f>tbl_pbp[[#This Row],[Kamara]]*tbl_pbp[[#This Row],[Impactful Play]]</f>
        <v>0</v>
      </c>
      <c r="AJ5023" s="13">
        <f>tbl_pbp[[#This Row],[Thomas]]*tbl_pbp[[#This Row],[Impactful Play]]</f>
        <v>0</v>
      </c>
      <c r="AK5023" s="13" t="str">
        <f>VLOOKUP(tbl_pbp[[#This Row],[Play Saints Win % Increase]], tbl_impact[],3,TRUE)</f>
        <v>Bad (0 to -5%)</v>
      </c>
    </row>
    <row r="5024" spans="1:37">
      <c r="A5024" s="1">
        <v>25</v>
      </c>
      <c r="B5024" s="5">
        <v>0.34300000000000003</v>
      </c>
      <c r="C5024" t="s">
        <v>7165</v>
      </c>
      <c r="D5024">
        <v>0</v>
      </c>
      <c r="E5024">
        <v>0</v>
      </c>
      <c r="F5024">
        <v>1</v>
      </c>
      <c r="G5024">
        <v>0</v>
      </c>
      <c r="H5024">
        <v>0</v>
      </c>
      <c r="I5024">
        <v>10</v>
      </c>
      <c r="J5024">
        <v>24</v>
      </c>
      <c r="K5024" t="s">
        <v>3416</v>
      </c>
      <c r="L5024">
        <v>1</v>
      </c>
      <c r="M5024">
        <v>24</v>
      </c>
      <c r="N5024" t="s">
        <v>7166</v>
      </c>
      <c r="O5024" t="s">
        <v>6015</v>
      </c>
      <c r="P5024" t="s">
        <v>45</v>
      </c>
      <c r="Q5024" t="s">
        <v>46</v>
      </c>
      <c r="R5024" t="s">
        <v>47</v>
      </c>
      <c r="S5024" t="s">
        <v>33</v>
      </c>
      <c r="T5024" t="s">
        <v>172</v>
      </c>
      <c r="U5024" t="s">
        <v>173</v>
      </c>
      <c r="V5024" t="s">
        <v>7091</v>
      </c>
      <c r="X5024" t="str">
        <f>VLOOKUP(pbp!V2257, games!$B$2:$R$40, 3, FALSE)</f>
        <v>2019-12-08T18:00Z</v>
      </c>
      <c r="Y5024">
        <f>VLOOKUP(1*V5024,NFLGames!$H$11:$H$555,1,FALSE)</f>
        <v>401220325</v>
      </c>
      <c r="Z5024">
        <f>VLOOKUP($Y5024, NFLGames!$H$11:$K$555,2,FALSE)</f>
        <v>2020</v>
      </c>
      <c r="AA5024">
        <f>VLOOKUP($Y5024, NFLGames!$H$11:$K$555,3,FALSE)</f>
        <v>15</v>
      </c>
      <c r="AB5024" s="6">
        <f>IF(A5025=0, 0, AH5025-tbl_pbp[[#This Row],[Saints Win %]])</f>
        <v>4.5999999999999985E-2</v>
      </c>
      <c r="AE5024">
        <f>ABS(tbl_pbp[[#This Row],[play.homeScore]]-tbl_pbp[[#This Row],[play.awayScore]])</f>
        <v>0</v>
      </c>
      <c r="AF5024">
        <f>IF(tbl_pbp[[#This Row],[Play Saints Win % Increase]]&gt;=$AF$4,1,0)</f>
        <v>0</v>
      </c>
      <c r="AG5024" t="str">
        <f>VLOOKUP(tbl_pbp[[#This Row],[gameId]], games!$B$2:$T$40, 9, FALSE)</f>
        <v>kansas-city-chiefs</v>
      </c>
      <c r="AH5024" s="5">
        <f>IF(tbl_pbp[[#This Row],[AwayTeam]] &lt;&gt; "new-orleans-saints", tbl_pbp[[#This Row],[homeWinPercentage]], 1-tbl_pbp[[#This Row],[homeWinPercentage]])</f>
        <v>0.34300000000000003</v>
      </c>
      <c r="AI5024" s="13">
        <f>tbl_pbp[[#This Row],[Kamara]]*tbl_pbp[[#This Row],[Impactful Play]]</f>
        <v>0</v>
      </c>
      <c r="AJ5024" s="13">
        <f>tbl_pbp[[#This Row],[Thomas]]*tbl_pbp[[#This Row],[Impactful Play]]</f>
        <v>0</v>
      </c>
      <c r="AK5024" s="13" t="str">
        <f>VLOOKUP(tbl_pbp[[#This Row],[Play Saints Win % Increase]], tbl_impact[],3,TRUE)</f>
        <v>Scented (0 to +5%)</v>
      </c>
    </row>
    <row r="5025" spans="1:37">
      <c r="A5025" s="1">
        <v>26</v>
      </c>
      <c r="B5025" s="5">
        <v>0.38900000000000001</v>
      </c>
      <c r="C5025" t="s">
        <v>7167</v>
      </c>
      <c r="D5025">
        <v>0</v>
      </c>
      <c r="E5025">
        <v>0</v>
      </c>
      <c r="F5025">
        <v>1</v>
      </c>
      <c r="G5025">
        <v>0</v>
      </c>
      <c r="H5025">
        <v>0</v>
      </c>
      <c r="I5025">
        <v>10</v>
      </c>
      <c r="J5025">
        <v>11</v>
      </c>
      <c r="K5025" t="s">
        <v>3416</v>
      </c>
      <c r="L5025">
        <v>1</v>
      </c>
      <c r="M5025">
        <v>11</v>
      </c>
      <c r="N5025" t="s">
        <v>7168</v>
      </c>
      <c r="O5025" t="s">
        <v>333</v>
      </c>
      <c r="P5025" t="s">
        <v>22</v>
      </c>
      <c r="Q5025" t="s">
        <v>37</v>
      </c>
      <c r="S5025" t="s">
        <v>33</v>
      </c>
      <c r="T5025" t="s">
        <v>442</v>
      </c>
      <c r="U5025" t="s">
        <v>540</v>
      </c>
      <c r="V5025" t="s">
        <v>7091</v>
      </c>
      <c r="X5025" t="str">
        <f>VLOOKUP(pbp!V2258, games!$B$2:$R$40, 3, FALSE)</f>
        <v>2019-12-08T18:00Z</v>
      </c>
      <c r="Y5025">
        <f>VLOOKUP(1*V5025,NFLGames!$H$11:$H$555,1,FALSE)</f>
        <v>401220325</v>
      </c>
      <c r="Z5025">
        <f>VLOOKUP($Y5025, NFLGames!$H$11:$K$555,2,FALSE)</f>
        <v>2020</v>
      </c>
      <c r="AA5025">
        <f>VLOOKUP($Y5025, NFLGames!$H$11:$K$555,3,FALSE)</f>
        <v>15</v>
      </c>
      <c r="AB5025" s="6">
        <f>IF(A5026=0, 0, AH5026-tbl_pbp[[#This Row],[Saints Win %]])</f>
        <v>-1.2000000000000011E-2</v>
      </c>
      <c r="AE5025">
        <f>ABS(tbl_pbp[[#This Row],[play.homeScore]]-tbl_pbp[[#This Row],[play.awayScore]])</f>
        <v>0</v>
      </c>
      <c r="AF5025">
        <f>IF(tbl_pbp[[#This Row],[Play Saints Win % Increase]]&gt;=$AF$4,1,0)</f>
        <v>0</v>
      </c>
      <c r="AG5025" t="str">
        <f>VLOOKUP(tbl_pbp[[#This Row],[gameId]], games!$B$2:$T$40, 9, FALSE)</f>
        <v>kansas-city-chiefs</v>
      </c>
      <c r="AH5025" s="5">
        <f>IF(tbl_pbp[[#This Row],[AwayTeam]] &lt;&gt; "new-orleans-saints", tbl_pbp[[#This Row],[homeWinPercentage]], 1-tbl_pbp[[#This Row],[homeWinPercentage]])</f>
        <v>0.38900000000000001</v>
      </c>
      <c r="AI5025" s="13">
        <f>tbl_pbp[[#This Row],[Kamara]]*tbl_pbp[[#This Row],[Impactful Play]]</f>
        <v>0</v>
      </c>
      <c r="AJ5025" s="13">
        <f>tbl_pbp[[#This Row],[Thomas]]*tbl_pbp[[#This Row],[Impactful Play]]</f>
        <v>0</v>
      </c>
      <c r="AK5025" s="13" t="str">
        <f>VLOOKUP(tbl_pbp[[#This Row],[Play Saints Win % Increase]], tbl_impact[],3,TRUE)</f>
        <v>Bad (0 to -5%)</v>
      </c>
    </row>
    <row r="5026" spans="1:37">
      <c r="A5026" s="1">
        <v>27</v>
      </c>
      <c r="B5026" s="5">
        <v>0.377</v>
      </c>
      <c r="C5026" t="s">
        <v>7169</v>
      </c>
      <c r="D5026">
        <v>0</v>
      </c>
      <c r="E5026">
        <v>0</v>
      </c>
      <c r="F5026">
        <v>1</v>
      </c>
      <c r="G5026">
        <v>0</v>
      </c>
      <c r="H5026">
        <v>0</v>
      </c>
      <c r="I5026">
        <v>10</v>
      </c>
      <c r="J5026">
        <v>11</v>
      </c>
      <c r="K5026" t="s">
        <v>3416</v>
      </c>
      <c r="L5026">
        <v>2</v>
      </c>
      <c r="M5026">
        <v>11</v>
      </c>
      <c r="N5026" t="s">
        <v>7170</v>
      </c>
      <c r="O5026" t="s">
        <v>6206</v>
      </c>
      <c r="P5026" t="s">
        <v>30</v>
      </c>
      <c r="Q5026" t="s">
        <v>31</v>
      </c>
      <c r="R5026" t="s">
        <v>32</v>
      </c>
      <c r="S5026" t="s">
        <v>120</v>
      </c>
      <c r="T5026" t="s">
        <v>442</v>
      </c>
      <c r="U5026" t="s">
        <v>7171</v>
      </c>
      <c r="V5026" t="s">
        <v>7091</v>
      </c>
      <c r="X5026" t="str">
        <f>VLOOKUP(pbp!V2259, games!$B$2:$R$40, 3, FALSE)</f>
        <v>2019-12-08T18:00Z</v>
      </c>
      <c r="Y5026">
        <f>VLOOKUP(1*V5026,NFLGames!$H$11:$H$555,1,FALSE)</f>
        <v>401220325</v>
      </c>
      <c r="Z5026">
        <f>VLOOKUP($Y5026, NFLGames!$H$11:$K$555,2,FALSE)</f>
        <v>2020</v>
      </c>
      <c r="AA5026">
        <f>VLOOKUP($Y5026, NFLGames!$H$11:$K$555,3,FALSE)</f>
        <v>15</v>
      </c>
      <c r="AB5026" s="6">
        <f>IF(A5027=0, 0, AH5027-tbl_pbp[[#This Row],[Saints Win %]])</f>
        <v>-5.8999999999999997E-2</v>
      </c>
      <c r="AE5026">
        <f>ABS(tbl_pbp[[#This Row],[play.homeScore]]-tbl_pbp[[#This Row],[play.awayScore]])</f>
        <v>0</v>
      </c>
      <c r="AF5026">
        <f>IF(tbl_pbp[[#This Row],[Play Saints Win % Increase]]&gt;=$AF$4,1,0)</f>
        <v>0</v>
      </c>
      <c r="AG5026" t="str">
        <f>VLOOKUP(tbl_pbp[[#This Row],[gameId]], games!$B$2:$T$40, 9, FALSE)</f>
        <v>kansas-city-chiefs</v>
      </c>
      <c r="AH5026" s="5">
        <f>IF(tbl_pbp[[#This Row],[AwayTeam]] &lt;&gt; "new-orleans-saints", tbl_pbp[[#This Row],[homeWinPercentage]], 1-tbl_pbp[[#This Row],[homeWinPercentage]])</f>
        <v>0.377</v>
      </c>
      <c r="AI5026" s="13">
        <f>tbl_pbp[[#This Row],[Kamara]]*tbl_pbp[[#This Row],[Impactful Play]]</f>
        <v>0</v>
      </c>
      <c r="AJ5026" s="13">
        <f>tbl_pbp[[#This Row],[Thomas]]*tbl_pbp[[#This Row],[Impactful Play]]</f>
        <v>0</v>
      </c>
      <c r="AK5026" s="13" t="str">
        <f>VLOOKUP(tbl_pbp[[#This Row],[Play Saints Win % Increase]], tbl_impact[],3,TRUE)</f>
        <v>Smelly (worse than-5% -&gt; -10%)</v>
      </c>
    </row>
    <row r="5027" spans="1:37">
      <c r="A5027" s="1">
        <v>28</v>
      </c>
      <c r="B5027" s="5">
        <v>0.318</v>
      </c>
      <c r="C5027" t="s">
        <v>7172</v>
      </c>
      <c r="D5027">
        <v>0</v>
      </c>
      <c r="E5027">
        <v>0</v>
      </c>
      <c r="F5027">
        <v>1</v>
      </c>
      <c r="G5027">
        <v>0</v>
      </c>
      <c r="H5027">
        <v>7</v>
      </c>
      <c r="I5027">
        <v>4</v>
      </c>
      <c r="J5027">
        <v>5</v>
      </c>
      <c r="K5027" t="s">
        <v>3416</v>
      </c>
      <c r="L5027">
        <v>3</v>
      </c>
      <c r="M5027">
        <v>5</v>
      </c>
      <c r="N5027" t="s">
        <v>7173</v>
      </c>
      <c r="O5027" t="s">
        <v>527</v>
      </c>
      <c r="P5027" t="s">
        <v>103</v>
      </c>
      <c r="Q5027" t="s">
        <v>104</v>
      </c>
      <c r="R5027" t="s">
        <v>105</v>
      </c>
      <c r="S5027" t="s">
        <v>63</v>
      </c>
      <c r="T5027" t="s">
        <v>645</v>
      </c>
      <c r="U5027" t="s">
        <v>7174</v>
      </c>
      <c r="V5027" t="s">
        <v>7091</v>
      </c>
      <c r="X5027" t="str">
        <f>VLOOKUP(pbp!V2260, games!$B$2:$R$40, 3, FALSE)</f>
        <v>2019-12-08T18:00Z</v>
      </c>
      <c r="Y5027">
        <f>VLOOKUP(1*V5027,NFLGames!$H$11:$H$555,1,FALSE)</f>
        <v>401220325</v>
      </c>
      <c r="Z5027">
        <f>VLOOKUP($Y5027, NFLGames!$H$11:$K$555,2,FALSE)</f>
        <v>2020</v>
      </c>
      <c r="AA5027">
        <f>VLOOKUP($Y5027, NFLGames!$H$11:$K$555,3,FALSE)</f>
        <v>15</v>
      </c>
      <c r="AB5027" s="6">
        <f>IF(A5028=0, 0, AH5028-tbl_pbp[[#This Row],[Saints Win %]])</f>
        <v>4.0000000000000036E-3</v>
      </c>
      <c r="AE5027">
        <f>ABS(tbl_pbp[[#This Row],[play.homeScore]]-tbl_pbp[[#This Row],[play.awayScore]])</f>
        <v>7</v>
      </c>
      <c r="AF5027">
        <f>IF(tbl_pbp[[#This Row],[Play Saints Win % Increase]]&gt;=$AF$4,1,0)</f>
        <v>0</v>
      </c>
      <c r="AG5027" t="str">
        <f>VLOOKUP(tbl_pbp[[#This Row],[gameId]], games!$B$2:$T$40, 9, FALSE)</f>
        <v>kansas-city-chiefs</v>
      </c>
      <c r="AH5027" s="5">
        <f>IF(tbl_pbp[[#This Row],[AwayTeam]] &lt;&gt; "new-orleans-saints", tbl_pbp[[#This Row],[homeWinPercentage]], 1-tbl_pbp[[#This Row],[homeWinPercentage]])</f>
        <v>0.318</v>
      </c>
      <c r="AI5027" s="13">
        <f>tbl_pbp[[#This Row],[Kamara]]*tbl_pbp[[#This Row],[Impactful Play]]</f>
        <v>0</v>
      </c>
      <c r="AJ5027" s="13">
        <f>tbl_pbp[[#This Row],[Thomas]]*tbl_pbp[[#This Row],[Impactful Play]]</f>
        <v>0</v>
      </c>
      <c r="AK5027" s="13" t="str">
        <f>VLOOKUP(tbl_pbp[[#This Row],[Play Saints Win % Increase]], tbl_impact[],3,TRUE)</f>
        <v>Scented (0 to +5%)</v>
      </c>
    </row>
    <row r="5028" spans="1:37">
      <c r="A5028" s="1">
        <v>29</v>
      </c>
      <c r="B5028" s="5">
        <v>0.32200000000000001</v>
      </c>
      <c r="C5028" t="s">
        <v>7175</v>
      </c>
      <c r="D5028">
        <v>0</v>
      </c>
      <c r="E5028">
        <v>0</v>
      </c>
      <c r="F5028">
        <v>1</v>
      </c>
      <c r="G5028">
        <v>0</v>
      </c>
      <c r="H5028">
        <v>7</v>
      </c>
      <c r="I5028">
        <v>0</v>
      </c>
      <c r="J5028">
        <v>65</v>
      </c>
      <c r="K5028" t="s">
        <v>3416</v>
      </c>
      <c r="L5028">
        <v>0</v>
      </c>
      <c r="M5028">
        <v>65</v>
      </c>
      <c r="N5028" t="s">
        <v>7176</v>
      </c>
      <c r="O5028" t="s">
        <v>527</v>
      </c>
      <c r="P5028" t="s">
        <v>25</v>
      </c>
      <c r="Q5028" t="s">
        <v>26</v>
      </c>
      <c r="R5028" t="s">
        <v>27</v>
      </c>
      <c r="V5028" t="s">
        <v>7091</v>
      </c>
      <c r="X5028" t="str">
        <f>VLOOKUP(pbp!V2261, games!$B$2:$R$40, 3, FALSE)</f>
        <v>2019-12-08T18:00Z</v>
      </c>
      <c r="Y5028">
        <f>VLOOKUP(1*V5028,NFLGames!$H$11:$H$555,1,FALSE)</f>
        <v>401220325</v>
      </c>
      <c r="Z5028">
        <f>VLOOKUP($Y5028, NFLGames!$H$11:$K$555,2,FALSE)</f>
        <v>2020</v>
      </c>
      <c r="AA5028">
        <f>VLOOKUP($Y5028, NFLGames!$H$11:$K$555,3,FALSE)</f>
        <v>15</v>
      </c>
      <c r="AB5028" s="6">
        <f>IF(A5029=0, 0, AH5029-tbl_pbp[[#This Row],[Saints Win %]])</f>
        <v>-1.2000000000000011E-2</v>
      </c>
      <c r="AE5028">
        <f>ABS(tbl_pbp[[#This Row],[play.homeScore]]-tbl_pbp[[#This Row],[play.awayScore]])</f>
        <v>7</v>
      </c>
      <c r="AF5028">
        <f>IF(tbl_pbp[[#This Row],[Play Saints Win % Increase]]&gt;=$AF$4,1,0)</f>
        <v>0</v>
      </c>
      <c r="AG5028" t="str">
        <f>VLOOKUP(tbl_pbp[[#This Row],[gameId]], games!$B$2:$T$40, 9, FALSE)</f>
        <v>kansas-city-chiefs</v>
      </c>
      <c r="AH5028" s="5">
        <f>IF(tbl_pbp[[#This Row],[AwayTeam]] &lt;&gt; "new-orleans-saints", tbl_pbp[[#This Row],[homeWinPercentage]], 1-tbl_pbp[[#This Row],[homeWinPercentage]])</f>
        <v>0.32200000000000001</v>
      </c>
      <c r="AI5028" s="13">
        <f>tbl_pbp[[#This Row],[Kamara]]*tbl_pbp[[#This Row],[Impactful Play]]</f>
        <v>0</v>
      </c>
      <c r="AJ5028" s="13">
        <f>tbl_pbp[[#This Row],[Thomas]]*tbl_pbp[[#This Row],[Impactful Play]]</f>
        <v>0</v>
      </c>
      <c r="AK5028" s="13" t="str">
        <f>VLOOKUP(tbl_pbp[[#This Row],[Play Saints Win % Increase]], tbl_impact[],3,TRUE)</f>
        <v>Bad (0 to -5%)</v>
      </c>
    </row>
    <row r="5029" spans="1:37">
      <c r="A5029" s="1">
        <v>30</v>
      </c>
      <c r="B5029" s="5">
        <v>0.31</v>
      </c>
      <c r="C5029" t="s">
        <v>7177</v>
      </c>
      <c r="D5029">
        <v>0</v>
      </c>
      <c r="E5029">
        <v>0</v>
      </c>
      <c r="F5029">
        <v>1</v>
      </c>
      <c r="G5029">
        <v>0</v>
      </c>
      <c r="H5029">
        <v>7</v>
      </c>
      <c r="I5029">
        <v>10</v>
      </c>
      <c r="J5029">
        <v>25</v>
      </c>
      <c r="K5029" t="s">
        <v>29</v>
      </c>
      <c r="L5029">
        <v>1</v>
      </c>
      <c r="M5029">
        <v>75</v>
      </c>
      <c r="N5029" t="s">
        <v>7178</v>
      </c>
      <c r="O5029" t="s">
        <v>527</v>
      </c>
      <c r="P5029" t="s">
        <v>45</v>
      </c>
      <c r="Q5029" t="s">
        <v>46</v>
      </c>
      <c r="R5029" t="s">
        <v>47</v>
      </c>
      <c r="S5029" t="s">
        <v>33</v>
      </c>
      <c r="T5029" t="s">
        <v>34</v>
      </c>
      <c r="U5029" t="s">
        <v>35</v>
      </c>
      <c r="V5029" t="s">
        <v>7091</v>
      </c>
      <c r="X5029" t="str">
        <f>VLOOKUP(pbp!V2262, games!$B$2:$R$40, 3, FALSE)</f>
        <v>2019-12-08T18:00Z</v>
      </c>
      <c r="Y5029">
        <f>VLOOKUP(1*V5029,NFLGames!$H$11:$H$555,1,FALSE)</f>
        <v>401220325</v>
      </c>
      <c r="Z5029">
        <f>VLOOKUP($Y5029, NFLGames!$H$11:$K$555,2,FALSE)</f>
        <v>2020</v>
      </c>
      <c r="AA5029">
        <f>VLOOKUP($Y5029, NFLGames!$H$11:$K$555,3,FALSE)</f>
        <v>15</v>
      </c>
      <c r="AB5029" s="6">
        <f>IF(A5030=0, 0, AH5030-tbl_pbp[[#This Row],[Saints Win %]])</f>
        <v>-8.0000000000000071E-3</v>
      </c>
      <c r="AC5029">
        <v>1</v>
      </c>
      <c r="AE5029">
        <f>ABS(tbl_pbp[[#This Row],[play.homeScore]]-tbl_pbp[[#This Row],[play.awayScore]])</f>
        <v>7</v>
      </c>
      <c r="AF5029">
        <f>IF(tbl_pbp[[#This Row],[Play Saints Win % Increase]]&gt;=$AF$4,1,0)</f>
        <v>0</v>
      </c>
      <c r="AG5029" t="str">
        <f>VLOOKUP(tbl_pbp[[#This Row],[gameId]], games!$B$2:$T$40, 9, FALSE)</f>
        <v>kansas-city-chiefs</v>
      </c>
      <c r="AH5029" s="5">
        <f>IF(tbl_pbp[[#This Row],[AwayTeam]] &lt;&gt; "new-orleans-saints", tbl_pbp[[#This Row],[homeWinPercentage]], 1-tbl_pbp[[#This Row],[homeWinPercentage]])</f>
        <v>0.31</v>
      </c>
      <c r="AI5029" s="13">
        <f>tbl_pbp[[#This Row],[Kamara]]*tbl_pbp[[#This Row],[Impactful Play]]</f>
        <v>0</v>
      </c>
      <c r="AJ5029" s="13">
        <f>tbl_pbp[[#This Row],[Thomas]]*tbl_pbp[[#This Row],[Impactful Play]]</f>
        <v>0</v>
      </c>
      <c r="AK5029" s="13" t="str">
        <f>VLOOKUP(tbl_pbp[[#This Row],[Play Saints Win % Increase]], tbl_impact[],3,TRUE)</f>
        <v>Bad (0 to -5%)</v>
      </c>
    </row>
    <row r="5030" spans="1:37">
      <c r="A5030" s="1">
        <v>31</v>
      </c>
      <c r="B5030" s="5">
        <v>0.30199999999999999</v>
      </c>
      <c r="C5030" t="s">
        <v>7179</v>
      </c>
      <c r="D5030">
        <v>0</v>
      </c>
      <c r="E5030">
        <v>0</v>
      </c>
      <c r="F5030">
        <v>1</v>
      </c>
      <c r="G5030">
        <v>0</v>
      </c>
      <c r="H5030">
        <v>7</v>
      </c>
      <c r="I5030">
        <v>6</v>
      </c>
      <c r="J5030">
        <v>29</v>
      </c>
      <c r="K5030" t="s">
        <v>29</v>
      </c>
      <c r="L5030">
        <v>2</v>
      </c>
      <c r="M5030">
        <v>71</v>
      </c>
      <c r="N5030" t="s">
        <v>7180</v>
      </c>
      <c r="O5030" t="s">
        <v>661</v>
      </c>
      <c r="P5030" t="s">
        <v>45</v>
      </c>
      <c r="Q5030" t="s">
        <v>46</v>
      </c>
      <c r="R5030" t="s">
        <v>47</v>
      </c>
      <c r="S5030" t="s">
        <v>60</v>
      </c>
      <c r="T5030" t="s">
        <v>401</v>
      </c>
      <c r="U5030" t="s">
        <v>1761</v>
      </c>
      <c r="V5030" t="s">
        <v>7091</v>
      </c>
      <c r="X5030" t="str">
        <f>VLOOKUP(pbp!V2263, games!$B$2:$R$40, 3, FALSE)</f>
        <v>2019-12-08T18:00Z</v>
      </c>
      <c r="Y5030">
        <f>VLOOKUP(1*V5030,NFLGames!$H$11:$H$555,1,FALSE)</f>
        <v>401220325</v>
      </c>
      <c r="Z5030">
        <f>VLOOKUP($Y5030, NFLGames!$H$11:$K$555,2,FALSE)</f>
        <v>2020</v>
      </c>
      <c r="AA5030">
        <f>VLOOKUP($Y5030, NFLGames!$H$11:$K$555,3,FALSE)</f>
        <v>15</v>
      </c>
      <c r="AB5030" s="6">
        <f>IF(A5031=0, 0, AH5031-tbl_pbp[[#This Row],[Saints Win %]])</f>
        <v>-4.1999999999999982E-2</v>
      </c>
      <c r="AC5030">
        <v>1</v>
      </c>
      <c r="AE5030">
        <f>ABS(tbl_pbp[[#This Row],[play.homeScore]]-tbl_pbp[[#This Row],[play.awayScore]])</f>
        <v>7</v>
      </c>
      <c r="AF5030">
        <f>IF(tbl_pbp[[#This Row],[Play Saints Win % Increase]]&gt;=$AF$4,1,0)</f>
        <v>0</v>
      </c>
      <c r="AG5030" t="str">
        <f>VLOOKUP(tbl_pbp[[#This Row],[gameId]], games!$B$2:$T$40, 9, FALSE)</f>
        <v>kansas-city-chiefs</v>
      </c>
      <c r="AH5030" s="5">
        <f>IF(tbl_pbp[[#This Row],[AwayTeam]] &lt;&gt; "new-orleans-saints", tbl_pbp[[#This Row],[homeWinPercentage]], 1-tbl_pbp[[#This Row],[homeWinPercentage]])</f>
        <v>0.30199999999999999</v>
      </c>
      <c r="AI5030" s="13">
        <f>tbl_pbp[[#This Row],[Kamara]]*tbl_pbp[[#This Row],[Impactful Play]]</f>
        <v>0</v>
      </c>
      <c r="AJ5030" s="13">
        <f>tbl_pbp[[#This Row],[Thomas]]*tbl_pbp[[#This Row],[Impactful Play]]</f>
        <v>0</v>
      </c>
      <c r="AK5030" s="13" t="str">
        <f>VLOOKUP(tbl_pbp[[#This Row],[Play Saints Win % Increase]], tbl_impact[],3,TRUE)</f>
        <v>Bad (0 to -5%)</v>
      </c>
    </row>
    <row r="5031" spans="1:37">
      <c r="A5031" s="1">
        <v>32</v>
      </c>
      <c r="B5031" s="5">
        <v>0.26</v>
      </c>
      <c r="C5031" t="s">
        <v>7181</v>
      </c>
      <c r="D5031">
        <v>0</v>
      </c>
      <c r="E5031">
        <v>0</v>
      </c>
      <c r="F5031">
        <v>1</v>
      </c>
      <c r="G5031">
        <v>0</v>
      </c>
      <c r="H5031">
        <v>7</v>
      </c>
      <c r="I5031">
        <v>4</v>
      </c>
      <c r="J5031">
        <v>31</v>
      </c>
      <c r="K5031" t="s">
        <v>29</v>
      </c>
      <c r="L5031">
        <v>3</v>
      </c>
      <c r="M5031">
        <v>69</v>
      </c>
      <c r="N5031" t="s">
        <v>7182</v>
      </c>
      <c r="O5031" t="s">
        <v>2187</v>
      </c>
      <c r="P5031" t="s">
        <v>22</v>
      </c>
      <c r="Q5031" t="s">
        <v>37</v>
      </c>
      <c r="S5031" t="s">
        <v>63</v>
      </c>
      <c r="T5031" t="s">
        <v>361</v>
      </c>
      <c r="U5031" t="s">
        <v>545</v>
      </c>
      <c r="V5031" t="s">
        <v>7091</v>
      </c>
      <c r="X5031" t="str">
        <f>VLOOKUP(pbp!V2264, games!$B$2:$R$40, 3, FALSE)</f>
        <v>2019-12-08T18:00Z</v>
      </c>
      <c r="Y5031">
        <f>VLOOKUP(1*V5031,NFLGames!$H$11:$H$555,1,FALSE)</f>
        <v>401220325</v>
      </c>
      <c r="Z5031">
        <f>VLOOKUP($Y5031, NFLGames!$H$11:$K$555,2,FALSE)</f>
        <v>2020</v>
      </c>
      <c r="AA5031">
        <f>VLOOKUP($Y5031, NFLGames!$H$11:$K$555,3,FALSE)</f>
        <v>15</v>
      </c>
      <c r="AB5031" s="6">
        <f>IF(A5032=0, 0, AH5032-tbl_pbp[[#This Row],[Saints Win %]])</f>
        <v>1.4000000000000012E-2</v>
      </c>
      <c r="AE5031">
        <f>ABS(tbl_pbp[[#This Row],[play.homeScore]]-tbl_pbp[[#This Row],[play.awayScore]])</f>
        <v>7</v>
      </c>
      <c r="AF5031">
        <f>IF(tbl_pbp[[#This Row],[Play Saints Win % Increase]]&gt;=$AF$4,1,0)</f>
        <v>0</v>
      </c>
      <c r="AG5031" t="str">
        <f>VLOOKUP(tbl_pbp[[#This Row],[gameId]], games!$B$2:$T$40, 9, FALSE)</f>
        <v>kansas-city-chiefs</v>
      </c>
      <c r="AH5031" s="5">
        <f>IF(tbl_pbp[[#This Row],[AwayTeam]] &lt;&gt; "new-orleans-saints", tbl_pbp[[#This Row],[homeWinPercentage]], 1-tbl_pbp[[#This Row],[homeWinPercentage]])</f>
        <v>0.26</v>
      </c>
      <c r="AI5031" s="13">
        <f>tbl_pbp[[#This Row],[Kamara]]*tbl_pbp[[#This Row],[Impactful Play]]</f>
        <v>0</v>
      </c>
      <c r="AJ5031" s="13">
        <f>tbl_pbp[[#This Row],[Thomas]]*tbl_pbp[[#This Row],[Impactful Play]]</f>
        <v>0</v>
      </c>
      <c r="AK5031" s="13" t="str">
        <f>VLOOKUP(tbl_pbp[[#This Row],[Play Saints Win % Increase]], tbl_impact[],3,TRUE)</f>
        <v>Scented (0 to +5%)</v>
      </c>
    </row>
    <row r="5032" spans="1:37">
      <c r="A5032" s="1">
        <v>33</v>
      </c>
      <c r="B5032" s="5">
        <v>0.27400000000000002</v>
      </c>
      <c r="C5032" t="s">
        <v>7183</v>
      </c>
      <c r="D5032">
        <v>0</v>
      </c>
      <c r="E5032">
        <v>0</v>
      </c>
      <c r="F5032">
        <v>1</v>
      </c>
      <c r="G5032">
        <v>0</v>
      </c>
      <c r="H5032">
        <v>7</v>
      </c>
      <c r="I5032">
        <v>4</v>
      </c>
      <c r="J5032">
        <v>31</v>
      </c>
      <c r="K5032" t="s">
        <v>29</v>
      </c>
      <c r="L5032">
        <v>4</v>
      </c>
      <c r="M5032">
        <v>69</v>
      </c>
      <c r="N5032" t="s">
        <v>7184</v>
      </c>
      <c r="O5032" t="s">
        <v>2950</v>
      </c>
      <c r="P5032" t="s">
        <v>66</v>
      </c>
      <c r="Q5032" t="s">
        <v>67</v>
      </c>
      <c r="R5032" t="s">
        <v>68</v>
      </c>
      <c r="S5032" t="s">
        <v>69</v>
      </c>
      <c r="T5032" t="s">
        <v>361</v>
      </c>
      <c r="U5032" t="s">
        <v>7185</v>
      </c>
      <c r="V5032" t="s">
        <v>7091</v>
      </c>
      <c r="X5032" t="str">
        <f>VLOOKUP(pbp!V2265, games!$B$2:$R$40, 3, FALSE)</f>
        <v>2019-12-17T01:15Z</v>
      </c>
      <c r="Y5032">
        <f>VLOOKUP(1*V5032,NFLGames!$H$11:$H$555,1,FALSE)</f>
        <v>401220325</v>
      </c>
      <c r="Z5032">
        <f>VLOOKUP($Y5032, NFLGames!$H$11:$K$555,2,FALSE)</f>
        <v>2020</v>
      </c>
      <c r="AA5032">
        <f>VLOOKUP($Y5032, NFLGames!$H$11:$K$555,3,FALSE)</f>
        <v>15</v>
      </c>
      <c r="AB5032" s="6">
        <f>IF(A5033=0, 0, AH5033-tbl_pbp[[#This Row],[Saints Win %]])</f>
        <v>2.7999999999999969E-2</v>
      </c>
      <c r="AE5032">
        <f>ABS(tbl_pbp[[#This Row],[play.homeScore]]-tbl_pbp[[#This Row],[play.awayScore]])</f>
        <v>7</v>
      </c>
      <c r="AF5032">
        <f>IF(tbl_pbp[[#This Row],[Play Saints Win % Increase]]&gt;=$AF$4,1,0)</f>
        <v>0</v>
      </c>
      <c r="AG5032" t="str">
        <f>VLOOKUP(tbl_pbp[[#This Row],[gameId]], games!$B$2:$T$40, 9, FALSE)</f>
        <v>kansas-city-chiefs</v>
      </c>
      <c r="AH5032" s="5">
        <f>IF(tbl_pbp[[#This Row],[AwayTeam]] &lt;&gt; "new-orleans-saints", tbl_pbp[[#This Row],[homeWinPercentage]], 1-tbl_pbp[[#This Row],[homeWinPercentage]])</f>
        <v>0.27400000000000002</v>
      </c>
      <c r="AI5032" s="13">
        <f>tbl_pbp[[#This Row],[Kamara]]*tbl_pbp[[#This Row],[Impactful Play]]</f>
        <v>0</v>
      </c>
      <c r="AJ5032" s="13">
        <f>tbl_pbp[[#This Row],[Thomas]]*tbl_pbp[[#This Row],[Impactful Play]]</f>
        <v>0</v>
      </c>
      <c r="AK5032" s="13" t="str">
        <f>VLOOKUP(tbl_pbp[[#This Row],[Play Saints Win % Increase]], tbl_impact[],3,TRUE)</f>
        <v>Scented (0 to +5%)</v>
      </c>
    </row>
    <row r="5033" spans="1:37">
      <c r="A5033" s="1">
        <v>34</v>
      </c>
      <c r="B5033" s="5">
        <v>0.30199999999999999</v>
      </c>
      <c r="C5033" t="s">
        <v>7186</v>
      </c>
      <c r="D5033">
        <v>0</v>
      </c>
      <c r="E5033">
        <v>0</v>
      </c>
      <c r="F5033">
        <v>1</v>
      </c>
      <c r="G5033">
        <v>0</v>
      </c>
      <c r="H5033">
        <v>7</v>
      </c>
      <c r="I5033">
        <v>10</v>
      </c>
      <c r="J5033">
        <v>80</v>
      </c>
      <c r="K5033" t="s">
        <v>3416</v>
      </c>
      <c r="L5033">
        <v>1</v>
      </c>
      <c r="M5033">
        <v>80</v>
      </c>
      <c r="N5033" t="s">
        <v>7187</v>
      </c>
      <c r="O5033" t="s">
        <v>4064</v>
      </c>
      <c r="P5033" t="s">
        <v>30</v>
      </c>
      <c r="Q5033" t="s">
        <v>31</v>
      </c>
      <c r="R5033" t="s">
        <v>32</v>
      </c>
      <c r="S5033" t="s">
        <v>33</v>
      </c>
      <c r="T5033" t="s">
        <v>7188</v>
      </c>
      <c r="U5033" t="s">
        <v>7189</v>
      </c>
      <c r="V5033" t="s">
        <v>7091</v>
      </c>
      <c r="X5033" t="str">
        <f>VLOOKUP(pbp!V2266, games!$B$2:$R$40, 3, FALSE)</f>
        <v>2019-12-17T01:15Z</v>
      </c>
      <c r="Y5033">
        <f>VLOOKUP(1*V5033,NFLGames!$H$11:$H$555,1,FALSE)</f>
        <v>401220325</v>
      </c>
      <c r="Z5033">
        <f>VLOOKUP($Y5033, NFLGames!$H$11:$K$555,2,FALSE)</f>
        <v>2020</v>
      </c>
      <c r="AA5033">
        <f>VLOOKUP($Y5033, NFLGames!$H$11:$K$555,3,FALSE)</f>
        <v>15</v>
      </c>
      <c r="AB5033" s="6">
        <f>IF(A5034=0, 0, AH5034-tbl_pbp[[#This Row],[Saints Win %]])</f>
        <v>1.0000000000000009E-2</v>
      </c>
      <c r="AE5033">
        <f>ABS(tbl_pbp[[#This Row],[play.homeScore]]-tbl_pbp[[#This Row],[play.awayScore]])</f>
        <v>7</v>
      </c>
      <c r="AF5033">
        <f>IF(tbl_pbp[[#This Row],[Play Saints Win % Increase]]&gt;=$AF$4,1,0)</f>
        <v>0</v>
      </c>
      <c r="AG5033" t="str">
        <f>VLOOKUP(tbl_pbp[[#This Row],[gameId]], games!$B$2:$T$40, 9, FALSE)</f>
        <v>kansas-city-chiefs</v>
      </c>
      <c r="AH5033" s="5">
        <f>IF(tbl_pbp[[#This Row],[AwayTeam]] &lt;&gt; "new-orleans-saints", tbl_pbp[[#This Row],[homeWinPercentage]], 1-tbl_pbp[[#This Row],[homeWinPercentage]])</f>
        <v>0.30199999999999999</v>
      </c>
      <c r="AI5033" s="13">
        <f>tbl_pbp[[#This Row],[Kamara]]*tbl_pbp[[#This Row],[Impactful Play]]</f>
        <v>0</v>
      </c>
      <c r="AJ5033" s="13">
        <f>tbl_pbp[[#This Row],[Thomas]]*tbl_pbp[[#This Row],[Impactful Play]]</f>
        <v>0</v>
      </c>
      <c r="AK5033" s="13" t="str">
        <f>VLOOKUP(tbl_pbp[[#This Row],[Play Saints Win % Increase]], tbl_impact[],3,TRUE)</f>
        <v>Scented (0 to +5%)</v>
      </c>
    </row>
    <row r="5034" spans="1:37">
      <c r="A5034" s="1">
        <v>35</v>
      </c>
      <c r="B5034" s="5">
        <v>0.312</v>
      </c>
      <c r="C5034" t="s">
        <v>7190</v>
      </c>
      <c r="D5034">
        <v>0</v>
      </c>
      <c r="E5034">
        <v>0</v>
      </c>
      <c r="F5034">
        <v>1</v>
      </c>
      <c r="G5034">
        <v>0</v>
      </c>
      <c r="H5034">
        <v>7</v>
      </c>
      <c r="I5034">
        <v>10</v>
      </c>
      <c r="J5034">
        <v>66</v>
      </c>
      <c r="K5034" t="s">
        <v>3416</v>
      </c>
      <c r="L5034">
        <v>1</v>
      </c>
      <c r="M5034">
        <v>66</v>
      </c>
      <c r="N5034" t="s">
        <v>7191</v>
      </c>
      <c r="O5034" t="s">
        <v>786</v>
      </c>
      <c r="P5034" t="s">
        <v>167</v>
      </c>
      <c r="Q5034" t="s">
        <v>168</v>
      </c>
      <c r="S5034" t="s">
        <v>33</v>
      </c>
      <c r="T5034" t="s">
        <v>7129</v>
      </c>
      <c r="U5034" t="s">
        <v>7130</v>
      </c>
      <c r="V5034" t="s">
        <v>7091</v>
      </c>
      <c r="X5034" t="str">
        <f>VLOOKUP(pbp!V2267, games!$B$2:$R$40, 3, FALSE)</f>
        <v>2019-12-17T01:15Z</v>
      </c>
      <c r="Y5034">
        <f>VLOOKUP(1*V5034,NFLGames!$H$11:$H$555,1,FALSE)</f>
        <v>401220325</v>
      </c>
      <c r="Z5034">
        <f>VLOOKUP($Y5034, NFLGames!$H$11:$K$555,2,FALSE)</f>
        <v>2020</v>
      </c>
      <c r="AA5034">
        <f>VLOOKUP($Y5034, NFLGames!$H$11:$K$555,3,FALSE)</f>
        <v>15</v>
      </c>
      <c r="AB5034" s="6">
        <f>IF(A5035=0, 0, AH5035-tbl_pbp[[#This Row],[Saints Win %]])</f>
        <v>-2.1000000000000019E-2</v>
      </c>
      <c r="AE5034">
        <f>ABS(tbl_pbp[[#This Row],[play.homeScore]]-tbl_pbp[[#This Row],[play.awayScore]])</f>
        <v>7</v>
      </c>
      <c r="AF5034">
        <f>IF(tbl_pbp[[#This Row],[Play Saints Win % Increase]]&gt;=$AF$4,1,0)</f>
        <v>0</v>
      </c>
      <c r="AG5034" t="str">
        <f>VLOOKUP(tbl_pbp[[#This Row],[gameId]], games!$B$2:$T$40, 9, FALSE)</f>
        <v>kansas-city-chiefs</v>
      </c>
      <c r="AH5034" s="5">
        <f>IF(tbl_pbp[[#This Row],[AwayTeam]] &lt;&gt; "new-orleans-saints", tbl_pbp[[#This Row],[homeWinPercentage]], 1-tbl_pbp[[#This Row],[homeWinPercentage]])</f>
        <v>0.312</v>
      </c>
      <c r="AI5034" s="13">
        <f>tbl_pbp[[#This Row],[Kamara]]*tbl_pbp[[#This Row],[Impactful Play]]</f>
        <v>0</v>
      </c>
      <c r="AJ5034" s="13">
        <f>tbl_pbp[[#This Row],[Thomas]]*tbl_pbp[[#This Row],[Impactful Play]]</f>
        <v>0</v>
      </c>
      <c r="AK5034" s="13" t="str">
        <f>VLOOKUP(tbl_pbp[[#This Row],[Play Saints Win % Increase]], tbl_impact[],3,TRUE)</f>
        <v>Bad (0 to -5%)</v>
      </c>
    </row>
    <row r="5035" spans="1:37">
      <c r="A5035" s="1">
        <v>36</v>
      </c>
      <c r="B5035" s="5">
        <v>0.29099999999999998</v>
      </c>
      <c r="C5035" t="s">
        <v>7192</v>
      </c>
      <c r="D5035">
        <v>0</v>
      </c>
      <c r="E5035">
        <v>0</v>
      </c>
      <c r="F5035">
        <v>1</v>
      </c>
      <c r="G5035">
        <v>0</v>
      </c>
      <c r="H5035">
        <v>7</v>
      </c>
      <c r="I5035">
        <v>18</v>
      </c>
      <c r="J5035">
        <v>74</v>
      </c>
      <c r="K5035" t="s">
        <v>3416</v>
      </c>
      <c r="L5035">
        <v>2</v>
      </c>
      <c r="M5035">
        <v>74</v>
      </c>
      <c r="N5035" t="s">
        <v>7193</v>
      </c>
      <c r="O5035" t="s">
        <v>7194</v>
      </c>
      <c r="P5035" t="s">
        <v>30</v>
      </c>
      <c r="Q5035" t="s">
        <v>31</v>
      </c>
      <c r="R5035" t="s">
        <v>32</v>
      </c>
      <c r="S5035" t="s">
        <v>1906</v>
      </c>
      <c r="T5035" t="s">
        <v>7195</v>
      </c>
      <c r="U5035" t="s">
        <v>7196</v>
      </c>
      <c r="V5035" t="s">
        <v>7091</v>
      </c>
      <c r="X5035" t="str">
        <f>VLOOKUP(pbp!V2268, games!$B$2:$R$40, 3, FALSE)</f>
        <v>2019-12-17T01:15Z</v>
      </c>
      <c r="Y5035">
        <f>VLOOKUP(1*V5035,NFLGames!$H$11:$H$555,1,FALSE)</f>
        <v>401220325</v>
      </c>
      <c r="Z5035">
        <f>VLOOKUP($Y5035, NFLGames!$H$11:$K$555,2,FALSE)</f>
        <v>2020</v>
      </c>
      <c r="AA5035">
        <f>VLOOKUP($Y5035, NFLGames!$H$11:$K$555,3,FALSE)</f>
        <v>15</v>
      </c>
      <c r="AB5035" s="6">
        <f>IF(A5036=0, 0, AH5036-tbl_pbp[[#This Row],[Saints Win %]])</f>
        <v>-3.5999999999999976E-2</v>
      </c>
      <c r="AE5035">
        <f>ABS(tbl_pbp[[#This Row],[play.homeScore]]-tbl_pbp[[#This Row],[play.awayScore]])</f>
        <v>7</v>
      </c>
      <c r="AF5035">
        <f>IF(tbl_pbp[[#This Row],[Play Saints Win % Increase]]&gt;=$AF$4,1,0)</f>
        <v>0</v>
      </c>
      <c r="AG5035" t="str">
        <f>VLOOKUP(tbl_pbp[[#This Row],[gameId]], games!$B$2:$T$40, 9, FALSE)</f>
        <v>kansas-city-chiefs</v>
      </c>
      <c r="AH5035" s="5">
        <f>IF(tbl_pbp[[#This Row],[AwayTeam]] &lt;&gt; "new-orleans-saints", tbl_pbp[[#This Row],[homeWinPercentage]], 1-tbl_pbp[[#This Row],[homeWinPercentage]])</f>
        <v>0.29099999999999998</v>
      </c>
      <c r="AI5035" s="13">
        <f>tbl_pbp[[#This Row],[Kamara]]*tbl_pbp[[#This Row],[Impactful Play]]</f>
        <v>0</v>
      </c>
      <c r="AJ5035" s="13">
        <f>tbl_pbp[[#This Row],[Thomas]]*tbl_pbp[[#This Row],[Impactful Play]]</f>
        <v>0</v>
      </c>
      <c r="AK5035" s="13" t="str">
        <f>VLOOKUP(tbl_pbp[[#This Row],[Play Saints Win % Increase]], tbl_impact[],3,TRUE)</f>
        <v>Bad (0 to -5%)</v>
      </c>
    </row>
    <row r="5036" spans="1:37">
      <c r="A5036" s="1">
        <v>37</v>
      </c>
      <c r="B5036" s="5">
        <v>0.255</v>
      </c>
      <c r="C5036" t="s">
        <v>7197</v>
      </c>
      <c r="D5036">
        <v>0</v>
      </c>
      <c r="E5036">
        <v>0</v>
      </c>
      <c r="F5036">
        <v>1</v>
      </c>
      <c r="G5036">
        <v>0</v>
      </c>
      <c r="H5036">
        <v>7</v>
      </c>
      <c r="I5036">
        <v>8</v>
      </c>
      <c r="J5036">
        <v>64</v>
      </c>
      <c r="K5036" t="s">
        <v>3416</v>
      </c>
      <c r="L5036">
        <v>3</v>
      </c>
      <c r="M5036">
        <v>64</v>
      </c>
      <c r="N5036" t="s">
        <v>7198</v>
      </c>
      <c r="O5036" t="s">
        <v>1711</v>
      </c>
      <c r="P5036" t="s">
        <v>30</v>
      </c>
      <c r="Q5036" t="s">
        <v>31</v>
      </c>
      <c r="R5036" t="s">
        <v>32</v>
      </c>
      <c r="S5036" t="s">
        <v>92</v>
      </c>
      <c r="T5036" t="s">
        <v>7199</v>
      </c>
      <c r="U5036" t="s">
        <v>7200</v>
      </c>
      <c r="V5036" t="s">
        <v>7091</v>
      </c>
      <c r="X5036" t="str">
        <f>VLOOKUP(pbp!V2269, games!$B$2:$R$40, 3, FALSE)</f>
        <v>2019-12-17T01:15Z</v>
      </c>
      <c r="Y5036">
        <f>VLOOKUP(1*V5036,NFLGames!$H$11:$H$555,1,FALSE)</f>
        <v>401220325</v>
      </c>
      <c r="Z5036">
        <f>VLOOKUP($Y5036, NFLGames!$H$11:$K$555,2,FALSE)</f>
        <v>2020</v>
      </c>
      <c r="AA5036">
        <f>VLOOKUP($Y5036, NFLGames!$H$11:$K$555,3,FALSE)</f>
        <v>15</v>
      </c>
      <c r="AB5036" s="6">
        <f>IF(A5037=0, 0, AH5037-tbl_pbp[[#This Row],[Saints Win %]])</f>
        <v>-1.0000000000000009E-3</v>
      </c>
      <c r="AE5036">
        <f>ABS(tbl_pbp[[#This Row],[play.homeScore]]-tbl_pbp[[#This Row],[play.awayScore]])</f>
        <v>7</v>
      </c>
      <c r="AF5036">
        <f>IF(tbl_pbp[[#This Row],[Play Saints Win % Increase]]&gt;=$AF$4,1,0)</f>
        <v>0</v>
      </c>
      <c r="AG5036" t="str">
        <f>VLOOKUP(tbl_pbp[[#This Row],[gameId]], games!$B$2:$T$40, 9, FALSE)</f>
        <v>kansas-city-chiefs</v>
      </c>
      <c r="AH5036" s="5">
        <f>IF(tbl_pbp[[#This Row],[AwayTeam]] &lt;&gt; "new-orleans-saints", tbl_pbp[[#This Row],[homeWinPercentage]], 1-tbl_pbp[[#This Row],[homeWinPercentage]])</f>
        <v>0.255</v>
      </c>
      <c r="AI5036" s="13">
        <f>tbl_pbp[[#This Row],[Kamara]]*tbl_pbp[[#This Row],[Impactful Play]]</f>
        <v>0</v>
      </c>
      <c r="AJ5036" s="13">
        <f>tbl_pbp[[#This Row],[Thomas]]*tbl_pbp[[#This Row],[Impactful Play]]</f>
        <v>0</v>
      </c>
      <c r="AK5036" s="13" t="str">
        <f>VLOOKUP(tbl_pbp[[#This Row],[Play Saints Win % Increase]], tbl_impact[],3,TRUE)</f>
        <v>Bad (0 to -5%)</v>
      </c>
    </row>
    <row r="5037" spans="1:37">
      <c r="A5037" s="1">
        <v>38</v>
      </c>
      <c r="B5037" s="5">
        <v>0.254</v>
      </c>
      <c r="C5037" t="s">
        <v>7201</v>
      </c>
      <c r="D5037">
        <v>0</v>
      </c>
      <c r="E5037">
        <v>0</v>
      </c>
      <c r="F5037">
        <v>1</v>
      </c>
      <c r="G5037">
        <v>0</v>
      </c>
      <c r="H5037">
        <v>7</v>
      </c>
      <c r="I5037">
        <v>10</v>
      </c>
      <c r="J5037">
        <v>41</v>
      </c>
      <c r="K5037" t="s">
        <v>3416</v>
      </c>
      <c r="L5037">
        <v>1</v>
      </c>
      <c r="M5037">
        <v>41</v>
      </c>
      <c r="N5037" t="s">
        <v>7202</v>
      </c>
      <c r="O5037" t="s">
        <v>4084</v>
      </c>
      <c r="P5037" t="s">
        <v>22</v>
      </c>
      <c r="Q5037" t="s">
        <v>37</v>
      </c>
      <c r="S5037" t="s">
        <v>33</v>
      </c>
      <c r="T5037" t="s">
        <v>299</v>
      </c>
      <c r="U5037" t="s">
        <v>1913</v>
      </c>
      <c r="V5037" t="s">
        <v>7091</v>
      </c>
      <c r="X5037" t="str">
        <f>VLOOKUP(pbp!V2270, games!$B$2:$R$40, 3, FALSE)</f>
        <v>2019-12-17T01:15Z</v>
      </c>
      <c r="Y5037">
        <f>VLOOKUP(1*V5037,NFLGames!$H$11:$H$555,1,FALSE)</f>
        <v>401220325</v>
      </c>
      <c r="Z5037">
        <f>VLOOKUP($Y5037, NFLGames!$H$11:$K$555,2,FALSE)</f>
        <v>2020</v>
      </c>
      <c r="AA5037">
        <f>VLOOKUP($Y5037, NFLGames!$H$11:$K$555,3,FALSE)</f>
        <v>15</v>
      </c>
      <c r="AB5037" s="6">
        <f>IF(A5038=0, 0, AH5038-tbl_pbp[[#This Row],[Saints Win %]])</f>
        <v>-6.2E-2</v>
      </c>
      <c r="AE5037">
        <f>ABS(tbl_pbp[[#This Row],[play.homeScore]]-tbl_pbp[[#This Row],[play.awayScore]])</f>
        <v>7</v>
      </c>
      <c r="AF5037">
        <f>IF(tbl_pbp[[#This Row],[Play Saints Win % Increase]]&gt;=$AF$4,1,0)</f>
        <v>0</v>
      </c>
      <c r="AG5037" t="str">
        <f>VLOOKUP(tbl_pbp[[#This Row],[gameId]], games!$B$2:$T$40, 9, FALSE)</f>
        <v>kansas-city-chiefs</v>
      </c>
      <c r="AH5037" s="5">
        <f>IF(tbl_pbp[[#This Row],[AwayTeam]] &lt;&gt; "new-orleans-saints", tbl_pbp[[#This Row],[homeWinPercentage]], 1-tbl_pbp[[#This Row],[homeWinPercentage]])</f>
        <v>0.254</v>
      </c>
      <c r="AI5037" s="13">
        <f>tbl_pbp[[#This Row],[Kamara]]*tbl_pbp[[#This Row],[Impactful Play]]</f>
        <v>0</v>
      </c>
      <c r="AJ5037" s="13">
        <f>tbl_pbp[[#This Row],[Thomas]]*tbl_pbp[[#This Row],[Impactful Play]]</f>
        <v>0</v>
      </c>
      <c r="AK5037" s="13" t="str">
        <f>VLOOKUP(tbl_pbp[[#This Row],[Play Saints Win % Increase]], tbl_impact[],3,TRUE)</f>
        <v>Smelly (worse than-5% -&gt; -10%)</v>
      </c>
    </row>
    <row r="5038" spans="1:37">
      <c r="A5038" s="1">
        <v>39</v>
      </c>
      <c r="B5038" s="5">
        <v>0.192</v>
      </c>
      <c r="C5038" t="s">
        <v>7203</v>
      </c>
      <c r="D5038">
        <v>0</v>
      </c>
      <c r="E5038">
        <v>0</v>
      </c>
      <c r="F5038">
        <v>1</v>
      </c>
      <c r="G5038">
        <v>0</v>
      </c>
      <c r="H5038">
        <v>7</v>
      </c>
      <c r="I5038">
        <v>10</v>
      </c>
      <c r="J5038">
        <v>41</v>
      </c>
      <c r="K5038" t="s">
        <v>3416</v>
      </c>
      <c r="L5038">
        <v>2</v>
      </c>
      <c r="M5038">
        <v>41</v>
      </c>
      <c r="N5038" t="s">
        <v>7204</v>
      </c>
      <c r="O5038" t="s">
        <v>298</v>
      </c>
      <c r="P5038" t="s">
        <v>30</v>
      </c>
      <c r="Q5038" t="s">
        <v>31</v>
      </c>
      <c r="R5038" t="s">
        <v>32</v>
      </c>
      <c r="S5038" t="s">
        <v>120</v>
      </c>
      <c r="T5038" t="s">
        <v>299</v>
      </c>
      <c r="U5038" t="s">
        <v>7205</v>
      </c>
      <c r="V5038" t="s">
        <v>7091</v>
      </c>
      <c r="X5038" t="str">
        <f>VLOOKUP(pbp!V2271, games!$B$2:$R$40, 3, FALSE)</f>
        <v>2019-12-17T01:15Z</v>
      </c>
      <c r="Y5038">
        <f>VLOOKUP(1*V5038,NFLGames!$H$11:$H$555,1,FALSE)</f>
        <v>401220325</v>
      </c>
      <c r="Z5038">
        <f>VLOOKUP($Y5038, NFLGames!$H$11:$K$555,2,FALSE)</f>
        <v>2020</v>
      </c>
      <c r="AA5038">
        <f>VLOOKUP($Y5038, NFLGames!$H$11:$K$555,3,FALSE)</f>
        <v>15</v>
      </c>
      <c r="AB5038" s="6">
        <f>IF(A5039=0, 0, AH5039-tbl_pbp[[#This Row],[Saints Win %]])</f>
        <v>4.1000000000000009E-2</v>
      </c>
      <c r="AE5038">
        <f>ABS(tbl_pbp[[#This Row],[play.homeScore]]-tbl_pbp[[#This Row],[play.awayScore]])</f>
        <v>7</v>
      </c>
      <c r="AF5038">
        <f>IF(tbl_pbp[[#This Row],[Play Saints Win % Increase]]&gt;=$AF$4,1,0)</f>
        <v>0</v>
      </c>
      <c r="AG5038" t="str">
        <f>VLOOKUP(tbl_pbp[[#This Row],[gameId]], games!$B$2:$T$40, 9, FALSE)</f>
        <v>kansas-city-chiefs</v>
      </c>
      <c r="AH5038" s="5">
        <f>IF(tbl_pbp[[#This Row],[AwayTeam]] &lt;&gt; "new-orleans-saints", tbl_pbp[[#This Row],[homeWinPercentage]], 1-tbl_pbp[[#This Row],[homeWinPercentage]])</f>
        <v>0.192</v>
      </c>
      <c r="AI5038" s="13">
        <f>tbl_pbp[[#This Row],[Kamara]]*tbl_pbp[[#This Row],[Impactful Play]]</f>
        <v>0</v>
      </c>
      <c r="AJ5038" s="13">
        <f>tbl_pbp[[#This Row],[Thomas]]*tbl_pbp[[#This Row],[Impactful Play]]</f>
        <v>0</v>
      </c>
      <c r="AK5038" s="13" t="str">
        <f>VLOOKUP(tbl_pbp[[#This Row],[Play Saints Win % Increase]], tbl_impact[],3,TRUE)</f>
        <v>Scented (0 to +5%)</v>
      </c>
    </row>
    <row r="5039" spans="1:37">
      <c r="A5039" s="1">
        <v>40</v>
      </c>
      <c r="B5039" s="5">
        <v>0.23300000000000001</v>
      </c>
      <c r="C5039" t="s">
        <v>7206</v>
      </c>
      <c r="D5039">
        <v>0</v>
      </c>
      <c r="E5039">
        <v>0</v>
      </c>
      <c r="F5039">
        <v>1</v>
      </c>
      <c r="G5039">
        <v>0</v>
      </c>
      <c r="H5039">
        <v>7</v>
      </c>
      <c r="I5039">
        <v>10</v>
      </c>
      <c r="J5039">
        <v>18</v>
      </c>
      <c r="K5039" t="s">
        <v>3416</v>
      </c>
      <c r="L5039">
        <v>1</v>
      </c>
      <c r="M5039">
        <v>18</v>
      </c>
      <c r="N5039" t="s">
        <v>7207</v>
      </c>
      <c r="O5039" t="s">
        <v>4306</v>
      </c>
      <c r="P5039" t="s">
        <v>45</v>
      </c>
      <c r="Q5039" t="s">
        <v>46</v>
      </c>
      <c r="R5039" t="s">
        <v>47</v>
      </c>
      <c r="S5039" t="s">
        <v>33</v>
      </c>
      <c r="T5039" t="s">
        <v>191</v>
      </c>
      <c r="U5039" t="s">
        <v>2280</v>
      </c>
      <c r="V5039" t="s">
        <v>7091</v>
      </c>
      <c r="X5039" t="str">
        <f>VLOOKUP(pbp!V2272, games!$B$2:$R$40, 3, FALSE)</f>
        <v>2019-12-17T01:15Z</v>
      </c>
      <c r="Y5039">
        <f>VLOOKUP(1*V5039,NFLGames!$H$11:$H$555,1,FALSE)</f>
        <v>401220325</v>
      </c>
      <c r="Z5039">
        <f>VLOOKUP($Y5039, NFLGames!$H$11:$K$555,2,FALSE)</f>
        <v>2020</v>
      </c>
      <c r="AA5039">
        <f>VLOOKUP($Y5039, NFLGames!$H$11:$K$555,3,FALSE)</f>
        <v>15</v>
      </c>
      <c r="AB5039" s="6">
        <f>IF(A5040=0, 0, AH5040-tbl_pbp[[#This Row],[Saints Win %]])</f>
        <v>6.9999999999999785E-3</v>
      </c>
      <c r="AE5039">
        <f>ABS(tbl_pbp[[#This Row],[play.homeScore]]-tbl_pbp[[#This Row],[play.awayScore]])</f>
        <v>7</v>
      </c>
      <c r="AF5039">
        <f>IF(tbl_pbp[[#This Row],[Play Saints Win % Increase]]&gt;=$AF$4,1,0)</f>
        <v>0</v>
      </c>
      <c r="AG5039" t="str">
        <f>VLOOKUP(tbl_pbp[[#This Row],[gameId]], games!$B$2:$T$40, 9, FALSE)</f>
        <v>kansas-city-chiefs</v>
      </c>
      <c r="AH5039" s="5">
        <f>IF(tbl_pbp[[#This Row],[AwayTeam]] &lt;&gt; "new-orleans-saints", tbl_pbp[[#This Row],[homeWinPercentage]], 1-tbl_pbp[[#This Row],[homeWinPercentage]])</f>
        <v>0.23300000000000001</v>
      </c>
      <c r="AI5039" s="13">
        <f>tbl_pbp[[#This Row],[Kamara]]*tbl_pbp[[#This Row],[Impactful Play]]</f>
        <v>0</v>
      </c>
      <c r="AJ5039" s="13">
        <f>tbl_pbp[[#This Row],[Thomas]]*tbl_pbp[[#This Row],[Impactful Play]]</f>
        <v>0</v>
      </c>
      <c r="AK5039" s="13" t="str">
        <f>VLOOKUP(tbl_pbp[[#This Row],[Play Saints Win % Increase]], tbl_impact[],3,TRUE)</f>
        <v>Scented (0 to +5%)</v>
      </c>
    </row>
    <row r="5040" spans="1:37">
      <c r="A5040" s="1">
        <v>41</v>
      </c>
      <c r="B5040" s="5">
        <v>0.24</v>
      </c>
      <c r="C5040" t="s">
        <v>7208</v>
      </c>
      <c r="D5040">
        <v>0</v>
      </c>
      <c r="E5040">
        <v>0</v>
      </c>
      <c r="F5040">
        <v>1</v>
      </c>
      <c r="G5040">
        <v>0</v>
      </c>
      <c r="H5040">
        <v>7</v>
      </c>
      <c r="I5040">
        <v>15</v>
      </c>
      <c r="J5040">
        <v>23</v>
      </c>
      <c r="K5040" t="s">
        <v>3416</v>
      </c>
      <c r="L5040">
        <v>2</v>
      </c>
      <c r="M5040">
        <v>23</v>
      </c>
      <c r="N5040" t="s">
        <v>7209</v>
      </c>
      <c r="O5040" t="s">
        <v>356</v>
      </c>
      <c r="P5040" t="s">
        <v>22</v>
      </c>
      <c r="Q5040" t="s">
        <v>37</v>
      </c>
      <c r="S5040" t="s">
        <v>252</v>
      </c>
      <c r="T5040" t="s">
        <v>217</v>
      </c>
      <c r="U5040" t="s">
        <v>7210</v>
      </c>
      <c r="V5040" t="s">
        <v>7091</v>
      </c>
      <c r="X5040" t="str">
        <f>VLOOKUP(pbp!V2273, games!$B$2:$R$40, 3, FALSE)</f>
        <v>2019-12-17T01:15Z</v>
      </c>
      <c r="Y5040">
        <f>VLOOKUP(1*V5040,NFLGames!$H$11:$H$555,1,FALSE)</f>
        <v>401220325</v>
      </c>
      <c r="Z5040">
        <f>VLOOKUP($Y5040, NFLGames!$H$11:$K$555,2,FALSE)</f>
        <v>2020</v>
      </c>
      <c r="AA5040">
        <f>VLOOKUP($Y5040, NFLGames!$H$11:$K$555,3,FALSE)</f>
        <v>15</v>
      </c>
      <c r="AB5040" s="6">
        <f>IF(A5041=0, 0, AH5041-tbl_pbp[[#This Row],[Saints Win %]])</f>
        <v>1.100000000000001E-2</v>
      </c>
      <c r="AE5040">
        <f>ABS(tbl_pbp[[#This Row],[play.homeScore]]-tbl_pbp[[#This Row],[play.awayScore]])</f>
        <v>7</v>
      </c>
      <c r="AF5040">
        <f>IF(tbl_pbp[[#This Row],[Play Saints Win % Increase]]&gt;=$AF$4,1,0)</f>
        <v>0</v>
      </c>
      <c r="AG5040" t="str">
        <f>VLOOKUP(tbl_pbp[[#This Row],[gameId]], games!$B$2:$T$40, 9, FALSE)</f>
        <v>kansas-city-chiefs</v>
      </c>
      <c r="AH5040" s="5">
        <f>IF(tbl_pbp[[#This Row],[AwayTeam]] &lt;&gt; "new-orleans-saints", tbl_pbp[[#This Row],[homeWinPercentage]], 1-tbl_pbp[[#This Row],[homeWinPercentage]])</f>
        <v>0.24</v>
      </c>
      <c r="AI5040" s="13">
        <f>tbl_pbp[[#This Row],[Kamara]]*tbl_pbp[[#This Row],[Impactful Play]]</f>
        <v>0</v>
      </c>
      <c r="AJ5040" s="13">
        <f>tbl_pbp[[#This Row],[Thomas]]*tbl_pbp[[#This Row],[Impactful Play]]</f>
        <v>0</v>
      </c>
      <c r="AK5040" s="13" t="str">
        <f>VLOOKUP(tbl_pbp[[#This Row],[Play Saints Win % Increase]], tbl_impact[],3,TRUE)</f>
        <v>Scented (0 to +5%)</v>
      </c>
    </row>
    <row r="5041" spans="1:37">
      <c r="A5041" s="1">
        <v>42</v>
      </c>
      <c r="B5041" s="5">
        <v>0.251</v>
      </c>
      <c r="C5041" t="s">
        <v>7211</v>
      </c>
      <c r="D5041">
        <v>0</v>
      </c>
      <c r="E5041">
        <v>0</v>
      </c>
      <c r="F5041">
        <v>1</v>
      </c>
      <c r="G5041">
        <v>0</v>
      </c>
      <c r="H5041">
        <v>7</v>
      </c>
      <c r="I5041">
        <v>15</v>
      </c>
      <c r="J5041">
        <v>23</v>
      </c>
      <c r="K5041" t="s">
        <v>3416</v>
      </c>
      <c r="L5041">
        <v>3</v>
      </c>
      <c r="M5041">
        <v>23</v>
      </c>
      <c r="N5041" t="s">
        <v>7212</v>
      </c>
      <c r="O5041" t="s">
        <v>6718</v>
      </c>
      <c r="P5041" t="s">
        <v>30</v>
      </c>
      <c r="Q5041" t="s">
        <v>31</v>
      </c>
      <c r="R5041" t="s">
        <v>32</v>
      </c>
      <c r="S5041" t="s">
        <v>259</v>
      </c>
      <c r="T5041" t="s">
        <v>217</v>
      </c>
      <c r="U5041" t="s">
        <v>7213</v>
      </c>
      <c r="V5041" t="s">
        <v>7091</v>
      </c>
      <c r="X5041" t="str">
        <f>VLOOKUP(pbp!V2274, games!$B$2:$R$40, 3, FALSE)</f>
        <v>2019-12-17T01:15Z</v>
      </c>
      <c r="Y5041">
        <f>VLOOKUP(1*V5041,NFLGames!$H$11:$H$555,1,FALSE)</f>
        <v>401220325</v>
      </c>
      <c r="Z5041">
        <f>VLOOKUP($Y5041, NFLGames!$H$11:$K$555,2,FALSE)</f>
        <v>2020</v>
      </c>
      <c r="AA5041">
        <f>VLOOKUP($Y5041, NFLGames!$H$11:$K$555,3,FALSE)</f>
        <v>15</v>
      </c>
      <c r="AB5041" s="6">
        <f>IF(A5042=0, 0, AH5042-tbl_pbp[[#This Row],[Saints Win %]])</f>
        <v>-0.10300000000000001</v>
      </c>
      <c r="AE5041">
        <f>ABS(tbl_pbp[[#This Row],[play.homeScore]]-tbl_pbp[[#This Row],[play.awayScore]])</f>
        <v>7</v>
      </c>
      <c r="AF5041">
        <f>IF(tbl_pbp[[#This Row],[Play Saints Win % Increase]]&gt;=$AF$4,1,0)</f>
        <v>0</v>
      </c>
      <c r="AG5041" t="str">
        <f>VLOOKUP(tbl_pbp[[#This Row],[gameId]], games!$B$2:$T$40, 9, FALSE)</f>
        <v>kansas-city-chiefs</v>
      </c>
      <c r="AH5041" s="5">
        <f>IF(tbl_pbp[[#This Row],[AwayTeam]] &lt;&gt; "new-orleans-saints", tbl_pbp[[#This Row],[homeWinPercentage]], 1-tbl_pbp[[#This Row],[homeWinPercentage]])</f>
        <v>0.251</v>
      </c>
      <c r="AI5041" s="13">
        <f>tbl_pbp[[#This Row],[Kamara]]*tbl_pbp[[#This Row],[Impactful Play]]</f>
        <v>0</v>
      </c>
      <c r="AJ5041" s="13">
        <f>tbl_pbp[[#This Row],[Thomas]]*tbl_pbp[[#This Row],[Impactful Play]]</f>
        <v>0</v>
      </c>
      <c r="AK5041" s="13" t="str">
        <f>VLOOKUP(tbl_pbp[[#This Row],[Play Saints Win % Increase]], tbl_impact[],3,TRUE)</f>
        <v>Stinky (worse than -10% to -20%)</v>
      </c>
    </row>
    <row r="5042" spans="1:37">
      <c r="A5042" s="1">
        <v>43</v>
      </c>
      <c r="B5042" s="5">
        <v>0.14799999999999999</v>
      </c>
      <c r="C5042" t="s">
        <v>7214</v>
      </c>
      <c r="D5042">
        <v>0</v>
      </c>
      <c r="E5042">
        <v>0</v>
      </c>
      <c r="F5042">
        <v>1</v>
      </c>
      <c r="G5042">
        <v>0</v>
      </c>
      <c r="H5042">
        <v>7</v>
      </c>
      <c r="I5042">
        <v>4</v>
      </c>
      <c r="J5042">
        <v>4</v>
      </c>
      <c r="K5042" t="s">
        <v>3416</v>
      </c>
      <c r="L5042">
        <v>1</v>
      </c>
      <c r="M5042">
        <v>4</v>
      </c>
      <c r="N5042" t="s">
        <v>7215</v>
      </c>
      <c r="O5042" t="s">
        <v>3015</v>
      </c>
      <c r="P5042" t="s">
        <v>45</v>
      </c>
      <c r="Q5042" t="s">
        <v>46</v>
      </c>
      <c r="R5042" t="s">
        <v>47</v>
      </c>
      <c r="S5042" t="s">
        <v>283</v>
      </c>
      <c r="T5042" t="s">
        <v>573</v>
      </c>
      <c r="U5042" t="s">
        <v>574</v>
      </c>
      <c r="V5042" t="s">
        <v>7091</v>
      </c>
      <c r="X5042" t="str">
        <f>VLOOKUP(pbp!V2275, games!$B$2:$R$40, 3, FALSE)</f>
        <v>2019-12-17T01:15Z</v>
      </c>
      <c r="Y5042">
        <f>VLOOKUP(1*V5042,NFLGames!$H$11:$H$555,1,FALSE)</f>
        <v>401220325</v>
      </c>
      <c r="Z5042">
        <f>VLOOKUP($Y5042, NFLGames!$H$11:$K$555,2,FALSE)</f>
        <v>2020</v>
      </c>
      <c r="AA5042">
        <f>VLOOKUP($Y5042, NFLGames!$H$11:$K$555,3,FALSE)</f>
        <v>15</v>
      </c>
      <c r="AB5042" s="6">
        <f>IF(A5043=0, 0, AH5043-tbl_pbp[[#This Row],[Saints Win %]])</f>
        <v>1.6000000000000014E-2</v>
      </c>
      <c r="AE5042">
        <f>ABS(tbl_pbp[[#This Row],[play.homeScore]]-tbl_pbp[[#This Row],[play.awayScore]])</f>
        <v>7</v>
      </c>
      <c r="AF5042">
        <f>IF(tbl_pbp[[#This Row],[Play Saints Win % Increase]]&gt;=$AF$4,1,0)</f>
        <v>0</v>
      </c>
      <c r="AG5042" t="str">
        <f>VLOOKUP(tbl_pbp[[#This Row],[gameId]], games!$B$2:$T$40, 9, FALSE)</f>
        <v>kansas-city-chiefs</v>
      </c>
      <c r="AH5042" s="5">
        <f>IF(tbl_pbp[[#This Row],[AwayTeam]] &lt;&gt; "new-orleans-saints", tbl_pbp[[#This Row],[homeWinPercentage]], 1-tbl_pbp[[#This Row],[homeWinPercentage]])</f>
        <v>0.14799999999999999</v>
      </c>
      <c r="AI5042" s="13">
        <f>tbl_pbp[[#This Row],[Kamara]]*tbl_pbp[[#This Row],[Impactful Play]]</f>
        <v>0</v>
      </c>
      <c r="AJ5042" s="13">
        <f>tbl_pbp[[#This Row],[Thomas]]*tbl_pbp[[#This Row],[Impactful Play]]</f>
        <v>0</v>
      </c>
      <c r="AK5042" s="13" t="str">
        <f>VLOOKUP(tbl_pbp[[#This Row],[Play Saints Win % Increase]], tbl_impact[],3,TRUE)</f>
        <v>Scented (0 to +5%)</v>
      </c>
    </row>
    <row r="5043" spans="1:37">
      <c r="A5043" s="1">
        <v>44</v>
      </c>
      <c r="B5043" s="5">
        <v>0.16400000000000001</v>
      </c>
      <c r="C5043" t="s">
        <v>7216</v>
      </c>
      <c r="D5043">
        <v>0</v>
      </c>
      <c r="E5043">
        <v>0</v>
      </c>
      <c r="F5043">
        <v>1</v>
      </c>
      <c r="G5043">
        <v>0</v>
      </c>
      <c r="H5043">
        <v>7</v>
      </c>
      <c r="I5043">
        <v>0</v>
      </c>
      <c r="J5043">
        <v>1</v>
      </c>
      <c r="L5043">
        <v>2</v>
      </c>
      <c r="M5043">
        <v>1</v>
      </c>
      <c r="N5043" t="s">
        <v>142</v>
      </c>
      <c r="O5043" t="s">
        <v>143</v>
      </c>
      <c r="P5043" t="s">
        <v>144</v>
      </c>
      <c r="Q5043" t="s">
        <v>145</v>
      </c>
      <c r="R5043" t="s">
        <v>146</v>
      </c>
      <c r="V5043" t="s">
        <v>7091</v>
      </c>
      <c r="X5043" t="str">
        <f>VLOOKUP(pbp!V2276, games!$B$2:$R$40, 3, FALSE)</f>
        <v>2019-12-17T01:15Z</v>
      </c>
      <c r="Y5043">
        <f>VLOOKUP(1*V5043,NFLGames!$H$11:$H$555,1,FALSE)</f>
        <v>401220325</v>
      </c>
      <c r="Z5043">
        <f>VLOOKUP($Y5043, NFLGames!$H$11:$K$555,2,FALSE)</f>
        <v>2020</v>
      </c>
      <c r="AA5043">
        <f>VLOOKUP($Y5043, NFLGames!$H$11:$K$555,3,FALSE)</f>
        <v>15</v>
      </c>
      <c r="AB5043" s="6">
        <f>IF(A5044=0, 0, AH5044-tbl_pbp[[#This Row],[Saints Win %]])</f>
        <v>-1.7000000000000015E-2</v>
      </c>
      <c r="AE5043">
        <f>ABS(tbl_pbp[[#This Row],[play.homeScore]]-tbl_pbp[[#This Row],[play.awayScore]])</f>
        <v>7</v>
      </c>
      <c r="AF5043">
        <f>IF(tbl_pbp[[#This Row],[Play Saints Win % Increase]]&gt;=$AF$4,1,0)</f>
        <v>0</v>
      </c>
      <c r="AG5043" t="str">
        <f>VLOOKUP(tbl_pbp[[#This Row],[gameId]], games!$B$2:$T$40, 9, FALSE)</f>
        <v>kansas-city-chiefs</v>
      </c>
      <c r="AH5043" s="5">
        <f>IF(tbl_pbp[[#This Row],[AwayTeam]] &lt;&gt; "new-orleans-saints", tbl_pbp[[#This Row],[homeWinPercentage]], 1-tbl_pbp[[#This Row],[homeWinPercentage]])</f>
        <v>0.16400000000000001</v>
      </c>
      <c r="AI5043" s="13">
        <f>tbl_pbp[[#This Row],[Kamara]]*tbl_pbp[[#This Row],[Impactful Play]]</f>
        <v>0</v>
      </c>
      <c r="AJ5043" s="13">
        <f>tbl_pbp[[#This Row],[Thomas]]*tbl_pbp[[#This Row],[Impactful Play]]</f>
        <v>0</v>
      </c>
      <c r="AK5043" s="13" t="str">
        <f>VLOOKUP(tbl_pbp[[#This Row],[Play Saints Win % Increase]], tbl_impact[],3,TRUE)</f>
        <v>Bad (0 to -5%)</v>
      </c>
    </row>
    <row r="5044" spans="1:37">
      <c r="A5044" s="1">
        <v>45</v>
      </c>
      <c r="B5044" s="5">
        <v>0.14699999999999999</v>
      </c>
      <c r="C5044" t="s">
        <v>7217</v>
      </c>
      <c r="D5044">
        <v>0</v>
      </c>
      <c r="E5044">
        <v>0</v>
      </c>
      <c r="F5044">
        <v>2</v>
      </c>
      <c r="G5044">
        <v>0</v>
      </c>
      <c r="H5044">
        <v>14</v>
      </c>
      <c r="I5044">
        <v>1</v>
      </c>
      <c r="J5044">
        <v>1</v>
      </c>
      <c r="K5044" t="s">
        <v>3416</v>
      </c>
      <c r="L5044">
        <v>2</v>
      </c>
      <c r="M5044">
        <v>1</v>
      </c>
      <c r="N5044" t="s">
        <v>7218</v>
      </c>
      <c r="O5044" t="s">
        <v>867</v>
      </c>
      <c r="P5044" t="s">
        <v>103</v>
      </c>
      <c r="Q5044" t="s">
        <v>104</v>
      </c>
      <c r="R5044" t="s">
        <v>105</v>
      </c>
      <c r="S5044" t="s">
        <v>286</v>
      </c>
      <c r="T5044" t="s">
        <v>575</v>
      </c>
      <c r="U5044" t="s">
        <v>576</v>
      </c>
      <c r="V5044" t="s">
        <v>7091</v>
      </c>
      <c r="X5044" t="str">
        <f>VLOOKUP(pbp!V2277, games!$B$2:$R$40, 3, FALSE)</f>
        <v>2019-12-17T01:15Z</v>
      </c>
      <c r="Y5044">
        <f>VLOOKUP(1*V5044,NFLGames!$H$11:$H$555,1,FALSE)</f>
        <v>401220325</v>
      </c>
      <c r="Z5044">
        <f>VLOOKUP($Y5044, NFLGames!$H$11:$K$555,2,FALSE)</f>
        <v>2020</v>
      </c>
      <c r="AA5044">
        <f>VLOOKUP($Y5044, NFLGames!$H$11:$K$555,3,FALSE)</f>
        <v>15</v>
      </c>
      <c r="AB5044" s="6">
        <f>IF(A5045=0, 0, AH5045-tbl_pbp[[#This Row],[Saints Win %]])</f>
        <v>4.0000000000000036E-3</v>
      </c>
      <c r="AE5044">
        <f>ABS(tbl_pbp[[#This Row],[play.homeScore]]-tbl_pbp[[#This Row],[play.awayScore]])</f>
        <v>14</v>
      </c>
      <c r="AF5044">
        <f>IF(tbl_pbp[[#This Row],[Play Saints Win % Increase]]&gt;=$AF$4,1,0)</f>
        <v>0</v>
      </c>
      <c r="AG5044" t="str">
        <f>VLOOKUP(tbl_pbp[[#This Row],[gameId]], games!$B$2:$T$40, 9, FALSE)</f>
        <v>kansas-city-chiefs</v>
      </c>
      <c r="AH5044" s="5">
        <f>IF(tbl_pbp[[#This Row],[AwayTeam]] &lt;&gt; "new-orleans-saints", tbl_pbp[[#This Row],[homeWinPercentage]], 1-tbl_pbp[[#This Row],[homeWinPercentage]])</f>
        <v>0.14699999999999999</v>
      </c>
      <c r="AI5044" s="13">
        <f>tbl_pbp[[#This Row],[Kamara]]*tbl_pbp[[#This Row],[Impactful Play]]</f>
        <v>0</v>
      </c>
      <c r="AJ5044" s="13">
        <f>tbl_pbp[[#This Row],[Thomas]]*tbl_pbp[[#This Row],[Impactful Play]]</f>
        <v>0</v>
      </c>
      <c r="AK5044" s="13" t="str">
        <f>VLOOKUP(tbl_pbp[[#This Row],[Play Saints Win % Increase]], tbl_impact[],3,TRUE)</f>
        <v>Scented (0 to +5%)</v>
      </c>
    </row>
    <row r="5045" spans="1:37">
      <c r="A5045" s="1">
        <v>46</v>
      </c>
      <c r="B5045" s="5">
        <v>0.151</v>
      </c>
      <c r="C5045" t="s">
        <v>7219</v>
      </c>
      <c r="D5045">
        <v>0</v>
      </c>
      <c r="E5045">
        <v>0</v>
      </c>
      <c r="F5045">
        <v>2</v>
      </c>
      <c r="G5045">
        <v>0</v>
      </c>
      <c r="H5045">
        <v>14</v>
      </c>
      <c r="I5045">
        <v>0</v>
      </c>
      <c r="J5045">
        <v>65</v>
      </c>
      <c r="K5045" t="s">
        <v>3416</v>
      </c>
      <c r="L5045">
        <v>0</v>
      </c>
      <c r="M5045">
        <v>65</v>
      </c>
      <c r="N5045" t="s">
        <v>7176</v>
      </c>
      <c r="O5045" t="s">
        <v>867</v>
      </c>
      <c r="P5045" t="s">
        <v>25</v>
      </c>
      <c r="Q5045" t="s">
        <v>26</v>
      </c>
      <c r="R5045" t="s">
        <v>27</v>
      </c>
      <c r="V5045" t="s">
        <v>7091</v>
      </c>
      <c r="X5045" t="str">
        <f>VLOOKUP(pbp!V2278, games!$B$2:$R$40, 3, FALSE)</f>
        <v>2019-12-17T01:15Z</v>
      </c>
      <c r="Y5045">
        <f>VLOOKUP(1*V5045,NFLGames!$H$11:$H$555,1,FALSE)</f>
        <v>401220325</v>
      </c>
      <c r="Z5045">
        <f>VLOOKUP($Y5045, NFLGames!$H$11:$K$555,2,FALSE)</f>
        <v>2020</v>
      </c>
      <c r="AA5045">
        <f>VLOOKUP($Y5045, NFLGames!$H$11:$K$555,3,FALSE)</f>
        <v>15</v>
      </c>
      <c r="AB5045" s="6">
        <f>IF(A5046=0, 0, AH5046-tbl_pbp[[#This Row],[Saints Win %]])</f>
        <v>-3.7999999999999992E-2</v>
      </c>
      <c r="AE5045">
        <f>ABS(tbl_pbp[[#This Row],[play.homeScore]]-tbl_pbp[[#This Row],[play.awayScore]])</f>
        <v>14</v>
      </c>
      <c r="AF5045">
        <f>IF(tbl_pbp[[#This Row],[Play Saints Win % Increase]]&gt;=$AF$4,1,0)</f>
        <v>0</v>
      </c>
      <c r="AG5045" t="str">
        <f>VLOOKUP(tbl_pbp[[#This Row],[gameId]], games!$B$2:$T$40, 9, FALSE)</f>
        <v>kansas-city-chiefs</v>
      </c>
      <c r="AH5045" s="5">
        <f>IF(tbl_pbp[[#This Row],[AwayTeam]] &lt;&gt; "new-orleans-saints", tbl_pbp[[#This Row],[homeWinPercentage]], 1-tbl_pbp[[#This Row],[homeWinPercentage]])</f>
        <v>0.151</v>
      </c>
      <c r="AI5045" s="13">
        <f>tbl_pbp[[#This Row],[Kamara]]*tbl_pbp[[#This Row],[Impactful Play]]</f>
        <v>0</v>
      </c>
      <c r="AJ5045" s="13">
        <f>tbl_pbp[[#This Row],[Thomas]]*tbl_pbp[[#This Row],[Impactful Play]]</f>
        <v>0</v>
      </c>
      <c r="AK5045" s="13" t="str">
        <f>VLOOKUP(tbl_pbp[[#This Row],[Play Saints Win % Increase]], tbl_impact[],3,TRUE)</f>
        <v>Bad (0 to -5%)</v>
      </c>
    </row>
    <row r="5046" spans="1:37">
      <c r="A5046" s="1">
        <v>47</v>
      </c>
      <c r="B5046" s="5">
        <v>0.113</v>
      </c>
      <c r="C5046" t="s">
        <v>7220</v>
      </c>
      <c r="D5046">
        <v>0</v>
      </c>
      <c r="E5046">
        <v>0</v>
      </c>
      <c r="F5046">
        <v>2</v>
      </c>
      <c r="G5046">
        <v>0</v>
      </c>
      <c r="H5046">
        <v>14</v>
      </c>
      <c r="I5046">
        <v>10</v>
      </c>
      <c r="J5046">
        <v>25</v>
      </c>
      <c r="K5046" t="s">
        <v>29</v>
      </c>
      <c r="L5046">
        <v>1</v>
      </c>
      <c r="M5046">
        <v>81</v>
      </c>
      <c r="N5046" t="s">
        <v>7221</v>
      </c>
      <c r="O5046" t="s">
        <v>867</v>
      </c>
      <c r="P5046" t="s">
        <v>22</v>
      </c>
      <c r="Q5046" t="s">
        <v>37</v>
      </c>
      <c r="S5046" t="s">
        <v>33</v>
      </c>
      <c r="T5046" t="s">
        <v>34</v>
      </c>
      <c r="U5046" t="s">
        <v>35</v>
      </c>
      <c r="V5046" t="s">
        <v>7091</v>
      </c>
      <c r="X5046" t="str">
        <f>VLOOKUP(pbp!V2279, games!$B$2:$R$40, 3, FALSE)</f>
        <v>2019-12-17T01:15Z</v>
      </c>
      <c r="Y5046">
        <f>VLOOKUP(1*V5046,NFLGames!$H$11:$H$555,1,FALSE)</f>
        <v>401220325</v>
      </c>
      <c r="Z5046">
        <f>VLOOKUP($Y5046, NFLGames!$H$11:$K$555,2,FALSE)</f>
        <v>2020</v>
      </c>
      <c r="AA5046">
        <f>VLOOKUP($Y5046, NFLGames!$H$11:$K$555,3,FALSE)</f>
        <v>15</v>
      </c>
      <c r="AB5046" s="6">
        <f>IF(A5047=0, 0, AH5047-tbl_pbp[[#This Row],[Saints Win %]])</f>
        <v>2.0000000000000004E-2</v>
      </c>
      <c r="AE5046">
        <f>ABS(tbl_pbp[[#This Row],[play.homeScore]]-tbl_pbp[[#This Row],[play.awayScore]])</f>
        <v>14</v>
      </c>
      <c r="AF5046">
        <f>IF(tbl_pbp[[#This Row],[Play Saints Win % Increase]]&gt;=$AF$4,1,0)</f>
        <v>0</v>
      </c>
      <c r="AG5046" t="str">
        <f>VLOOKUP(tbl_pbp[[#This Row],[gameId]], games!$B$2:$T$40, 9, FALSE)</f>
        <v>kansas-city-chiefs</v>
      </c>
      <c r="AH5046" s="5">
        <f>IF(tbl_pbp[[#This Row],[AwayTeam]] &lt;&gt; "new-orleans-saints", tbl_pbp[[#This Row],[homeWinPercentage]], 1-tbl_pbp[[#This Row],[homeWinPercentage]])</f>
        <v>0.113</v>
      </c>
      <c r="AI5046" s="13">
        <f>tbl_pbp[[#This Row],[Kamara]]*tbl_pbp[[#This Row],[Impactful Play]]</f>
        <v>0</v>
      </c>
      <c r="AJ5046" s="13">
        <f>tbl_pbp[[#This Row],[Thomas]]*tbl_pbp[[#This Row],[Impactful Play]]</f>
        <v>0</v>
      </c>
      <c r="AK5046" s="13" t="str">
        <f>VLOOKUP(tbl_pbp[[#This Row],[Play Saints Win % Increase]], tbl_impact[],3,TRUE)</f>
        <v>Scented (0 to +5%)</v>
      </c>
    </row>
    <row r="5047" spans="1:37">
      <c r="A5047" s="1">
        <v>48</v>
      </c>
      <c r="B5047" s="5">
        <v>0.13300000000000001</v>
      </c>
      <c r="C5047" t="s">
        <v>7222</v>
      </c>
      <c r="D5047">
        <v>0</v>
      </c>
      <c r="E5047">
        <v>0</v>
      </c>
      <c r="F5047">
        <v>2</v>
      </c>
      <c r="G5047">
        <v>0</v>
      </c>
      <c r="H5047">
        <v>14</v>
      </c>
      <c r="I5047">
        <v>10</v>
      </c>
      <c r="J5047">
        <v>25</v>
      </c>
      <c r="K5047" t="s">
        <v>29</v>
      </c>
      <c r="L5047">
        <v>2</v>
      </c>
      <c r="M5047">
        <v>75</v>
      </c>
      <c r="N5047" t="s">
        <v>7223</v>
      </c>
      <c r="O5047" t="s">
        <v>249</v>
      </c>
      <c r="P5047" t="s">
        <v>45</v>
      </c>
      <c r="Q5047" t="s">
        <v>46</v>
      </c>
      <c r="R5047" t="s">
        <v>47</v>
      </c>
      <c r="S5047" t="s">
        <v>120</v>
      </c>
      <c r="T5047" t="s">
        <v>34</v>
      </c>
      <c r="U5047" t="s">
        <v>458</v>
      </c>
      <c r="V5047" t="s">
        <v>7091</v>
      </c>
      <c r="X5047" t="str">
        <f>VLOOKUP(pbp!V2280, games!$B$2:$R$40, 3, FALSE)</f>
        <v>2019-12-17T01:15Z</v>
      </c>
      <c r="Y5047">
        <f>VLOOKUP(1*V5047,NFLGames!$H$11:$H$555,1,FALSE)</f>
        <v>401220325</v>
      </c>
      <c r="Z5047">
        <f>VLOOKUP($Y5047, NFLGames!$H$11:$K$555,2,FALSE)</f>
        <v>2020</v>
      </c>
      <c r="AA5047">
        <f>VLOOKUP($Y5047, NFLGames!$H$11:$K$555,3,FALSE)</f>
        <v>15</v>
      </c>
      <c r="AB5047" s="6">
        <f>IF(A5048=0, 0, AH5048-tbl_pbp[[#This Row],[Saints Win %]])</f>
        <v>-2.5000000000000008E-2</v>
      </c>
      <c r="AE5047">
        <f>ABS(tbl_pbp[[#This Row],[play.homeScore]]-tbl_pbp[[#This Row],[play.awayScore]])</f>
        <v>14</v>
      </c>
      <c r="AF5047">
        <f>IF(tbl_pbp[[#This Row],[Play Saints Win % Increase]]&gt;=$AF$4,1,0)</f>
        <v>0</v>
      </c>
      <c r="AG5047" t="str">
        <f>VLOOKUP(tbl_pbp[[#This Row],[gameId]], games!$B$2:$T$40, 9, FALSE)</f>
        <v>kansas-city-chiefs</v>
      </c>
      <c r="AH5047" s="5">
        <f>IF(tbl_pbp[[#This Row],[AwayTeam]] &lt;&gt; "new-orleans-saints", tbl_pbp[[#This Row],[homeWinPercentage]], 1-tbl_pbp[[#This Row],[homeWinPercentage]])</f>
        <v>0.13300000000000001</v>
      </c>
      <c r="AI5047" s="13">
        <f>tbl_pbp[[#This Row],[Kamara]]*tbl_pbp[[#This Row],[Impactful Play]]</f>
        <v>0</v>
      </c>
      <c r="AJ5047" s="13">
        <f>tbl_pbp[[#This Row],[Thomas]]*tbl_pbp[[#This Row],[Impactful Play]]</f>
        <v>0</v>
      </c>
      <c r="AK5047" s="13" t="str">
        <f>VLOOKUP(tbl_pbp[[#This Row],[Play Saints Win % Increase]], tbl_impact[],3,TRUE)</f>
        <v>Bad (0 to -5%)</v>
      </c>
    </row>
    <row r="5048" spans="1:37">
      <c r="A5048" s="1">
        <v>49</v>
      </c>
      <c r="B5048" s="5">
        <v>0.108</v>
      </c>
      <c r="C5048" t="s">
        <v>7224</v>
      </c>
      <c r="D5048">
        <v>0</v>
      </c>
      <c r="E5048">
        <v>0</v>
      </c>
      <c r="F5048">
        <v>2</v>
      </c>
      <c r="G5048">
        <v>0</v>
      </c>
      <c r="H5048">
        <v>14</v>
      </c>
      <c r="I5048">
        <v>7</v>
      </c>
      <c r="J5048">
        <v>28</v>
      </c>
      <c r="K5048" t="s">
        <v>29</v>
      </c>
      <c r="L5048">
        <v>3</v>
      </c>
      <c r="M5048">
        <v>72</v>
      </c>
      <c r="N5048" t="s">
        <v>7225</v>
      </c>
      <c r="O5048" t="s">
        <v>2753</v>
      </c>
      <c r="P5048" t="s">
        <v>167</v>
      </c>
      <c r="Q5048" t="s">
        <v>168</v>
      </c>
      <c r="S5048" t="s">
        <v>212</v>
      </c>
      <c r="T5048" t="s">
        <v>1005</v>
      </c>
      <c r="U5048" t="s">
        <v>7226</v>
      </c>
      <c r="V5048" t="s">
        <v>7091</v>
      </c>
      <c r="X5048" t="str">
        <f>VLOOKUP(pbp!V2281, games!$B$2:$R$40, 3, FALSE)</f>
        <v>2019-12-17T01:15Z</v>
      </c>
      <c r="Y5048">
        <f>VLOOKUP(1*V5048,NFLGames!$H$11:$H$555,1,FALSE)</f>
        <v>401220325</v>
      </c>
      <c r="Z5048">
        <f>VLOOKUP($Y5048, NFLGames!$H$11:$K$555,2,FALSE)</f>
        <v>2020</v>
      </c>
      <c r="AA5048">
        <f>VLOOKUP($Y5048, NFLGames!$H$11:$K$555,3,FALSE)</f>
        <v>15</v>
      </c>
      <c r="AB5048" s="6">
        <f>IF(A5049=0, 0, AH5049-tbl_pbp[[#This Row],[Saints Win %]])</f>
        <v>6.0000000000000053E-3</v>
      </c>
      <c r="AE5048">
        <f>ABS(tbl_pbp[[#This Row],[play.homeScore]]-tbl_pbp[[#This Row],[play.awayScore]])</f>
        <v>14</v>
      </c>
      <c r="AF5048">
        <f>IF(tbl_pbp[[#This Row],[Play Saints Win % Increase]]&gt;=$AF$4,1,0)</f>
        <v>0</v>
      </c>
      <c r="AG5048" t="str">
        <f>VLOOKUP(tbl_pbp[[#This Row],[gameId]], games!$B$2:$T$40, 9, FALSE)</f>
        <v>kansas-city-chiefs</v>
      </c>
      <c r="AH5048" s="5">
        <f>IF(tbl_pbp[[#This Row],[AwayTeam]] &lt;&gt; "new-orleans-saints", tbl_pbp[[#This Row],[homeWinPercentage]], 1-tbl_pbp[[#This Row],[homeWinPercentage]])</f>
        <v>0.108</v>
      </c>
      <c r="AI5048" s="13">
        <f>tbl_pbp[[#This Row],[Kamara]]*tbl_pbp[[#This Row],[Impactful Play]]</f>
        <v>0</v>
      </c>
      <c r="AJ5048" s="13">
        <f>tbl_pbp[[#This Row],[Thomas]]*tbl_pbp[[#This Row],[Impactful Play]]</f>
        <v>0</v>
      </c>
      <c r="AK5048" s="13" t="str">
        <f>VLOOKUP(tbl_pbp[[#This Row],[Play Saints Win % Increase]], tbl_impact[],3,TRUE)</f>
        <v>Scented (0 to +5%)</v>
      </c>
    </row>
    <row r="5049" spans="1:37">
      <c r="A5049" s="1">
        <v>50</v>
      </c>
      <c r="B5049" s="5">
        <v>0.114</v>
      </c>
      <c r="C5049" t="s">
        <v>7227</v>
      </c>
      <c r="D5049">
        <v>0</v>
      </c>
      <c r="E5049">
        <v>0</v>
      </c>
      <c r="F5049">
        <v>2</v>
      </c>
      <c r="G5049">
        <v>0</v>
      </c>
      <c r="H5049">
        <v>14</v>
      </c>
      <c r="I5049">
        <v>16</v>
      </c>
      <c r="J5049">
        <v>19</v>
      </c>
      <c r="K5049" t="s">
        <v>29</v>
      </c>
      <c r="L5049">
        <v>4</v>
      </c>
      <c r="M5049">
        <v>81</v>
      </c>
      <c r="N5049" t="s">
        <v>7228</v>
      </c>
      <c r="O5049" t="s">
        <v>3655</v>
      </c>
      <c r="P5049" t="s">
        <v>66</v>
      </c>
      <c r="Q5049" t="s">
        <v>67</v>
      </c>
      <c r="R5049" t="s">
        <v>68</v>
      </c>
      <c r="S5049" t="s">
        <v>395</v>
      </c>
      <c r="T5049" t="s">
        <v>363</v>
      </c>
      <c r="U5049" t="s">
        <v>1888</v>
      </c>
      <c r="V5049" t="s">
        <v>7091</v>
      </c>
      <c r="X5049" t="str">
        <f>VLOOKUP(pbp!V2282, games!$B$2:$R$40, 3, FALSE)</f>
        <v>2019-12-17T01:15Z</v>
      </c>
      <c r="Y5049">
        <f>VLOOKUP(1*V5049,NFLGames!$H$11:$H$555,1,FALSE)</f>
        <v>401220325</v>
      </c>
      <c r="Z5049">
        <f>VLOOKUP($Y5049, NFLGames!$H$11:$K$555,2,FALSE)</f>
        <v>2020</v>
      </c>
      <c r="AA5049">
        <f>VLOOKUP($Y5049, NFLGames!$H$11:$K$555,3,FALSE)</f>
        <v>15</v>
      </c>
      <c r="AB5049" s="6">
        <f>IF(A5050=0, 0, AH5050-tbl_pbp[[#This Row],[Saints Win %]])</f>
        <v>8.4000000000000005E-2</v>
      </c>
      <c r="AE5049">
        <f>ABS(tbl_pbp[[#This Row],[play.homeScore]]-tbl_pbp[[#This Row],[play.awayScore]])</f>
        <v>14</v>
      </c>
      <c r="AF5049">
        <f>IF(tbl_pbp[[#This Row],[Play Saints Win % Increase]]&gt;=$AF$4,1,0)</f>
        <v>0</v>
      </c>
      <c r="AG5049" t="str">
        <f>VLOOKUP(tbl_pbp[[#This Row],[gameId]], games!$B$2:$T$40, 9, FALSE)</f>
        <v>kansas-city-chiefs</v>
      </c>
      <c r="AH5049" s="5">
        <f>IF(tbl_pbp[[#This Row],[AwayTeam]] &lt;&gt; "new-orleans-saints", tbl_pbp[[#This Row],[homeWinPercentage]], 1-tbl_pbp[[#This Row],[homeWinPercentage]])</f>
        <v>0.114</v>
      </c>
      <c r="AI5049" s="13">
        <f>tbl_pbp[[#This Row],[Kamara]]*tbl_pbp[[#This Row],[Impactful Play]]</f>
        <v>0</v>
      </c>
      <c r="AJ5049" s="13">
        <f>tbl_pbp[[#This Row],[Thomas]]*tbl_pbp[[#This Row],[Impactful Play]]</f>
        <v>0</v>
      </c>
      <c r="AK5049" s="13" t="str">
        <f>VLOOKUP(tbl_pbp[[#This Row],[Play Saints Win % Increase]], tbl_impact[],3,TRUE)</f>
        <v>Perfumed (5 to + 10%)</v>
      </c>
    </row>
    <row r="5050" spans="1:37">
      <c r="A5050" s="1">
        <v>51</v>
      </c>
      <c r="B5050" s="5">
        <v>0.19800000000000001</v>
      </c>
      <c r="C5050" t="s">
        <v>7229</v>
      </c>
      <c r="D5050">
        <v>0</v>
      </c>
      <c r="E5050">
        <v>0</v>
      </c>
      <c r="F5050">
        <v>2</v>
      </c>
      <c r="G5050">
        <v>0</v>
      </c>
      <c r="H5050">
        <v>14</v>
      </c>
      <c r="I5050">
        <v>10</v>
      </c>
      <c r="J5050">
        <v>70</v>
      </c>
      <c r="K5050" t="s">
        <v>3416</v>
      </c>
      <c r="L5050">
        <v>1</v>
      </c>
      <c r="M5050">
        <v>66</v>
      </c>
      <c r="N5050" t="s">
        <v>7230</v>
      </c>
      <c r="O5050" t="s">
        <v>7231</v>
      </c>
      <c r="P5050" t="s">
        <v>22</v>
      </c>
      <c r="Q5050" t="s">
        <v>37</v>
      </c>
      <c r="S5050" t="s">
        <v>33</v>
      </c>
      <c r="T5050" t="s">
        <v>7232</v>
      </c>
      <c r="U5050" t="s">
        <v>7233</v>
      </c>
      <c r="V5050" t="s">
        <v>7091</v>
      </c>
      <c r="X5050" t="str">
        <f>VLOOKUP(pbp!V2283, games!$B$2:$R$40, 3, FALSE)</f>
        <v>2019-12-17T01:15Z</v>
      </c>
      <c r="Y5050">
        <f>VLOOKUP(1*V5050,NFLGames!$H$11:$H$555,1,FALSE)</f>
        <v>401220325</v>
      </c>
      <c r="Z5050">
        <f>VLOOKUP($Y5050, NFLGames!$H$11:$K$555,2,FALSE)</f>
        <v>2020</v>
      </c>
      <c r="AA5050">
        <f>VLOOKUP($Y5050, NFLGames!$H$11:$K$555,3,FALSE)</f>
        <v>15</v>
      </c>
      <c r="AB5050" s="6">
        <f>IF(A5051=0, 0, AH5051-tbl_pbp[[#This Row],[Saints Win %]])</f>
        <v>0</v>
      </c>
      <c r="AE5050">
        <f>ABS(tbl_pbp[[#This Row],[play.homeScore]]-tbl_pbp[[#This Row],[play.awayScore]])</f>
        <v>14</v>
      </c>
      <c r="AF5050">
        <f>IF(tbl_pbp[[#This Row],[Play Saints Win % Increase]]&gt;=$AF$4,1,0)</f>
        <v>0</v>
      </c>
      <c r="AG5050" t="str">
        <f>VLOOKUP(tbl_pbp[[#This Row],[gameId]], games!$B$2:$T$40, 9, FALSE)</f>
        <v>kansas-city-chiefs</v>
      </c>
      <c r="AH5050" s="5">
        <f>IF(tbl_pbp[[#This Row],[AwayTeam]] &lt;&gt; "new-orleans-saints", tbl_pbp[[#This Row],[homeWinPercentage]], 1-tbl_pbp[[#This Row],[homeWinPercentage]])</f>
        <v>0.19800000000000001</v>
      </c>
      <c r="AI5050" s="13">
        <f>tbl_pbp[[#This Row],[Kamara]]*tbl_pbp[[#This Row],[Impactful Play]]</f>
        <v>0</v>
      </c>
      <c r="AJ5050" s="13">
        <f>tbl_pbp[[#This Row],[Thomas]]*tbl_pbp[[#This Row],[Impactful Play]]</f>
        <v>0</v>
      </c>
      <c r="AK5050" s="13" t="str">
        <f>VLOOKUP(tbl_pbp[[#This Row],[Play Saints Win % Increase]], tbl_impact[],3,TRUE)</f>
        <v>Scented (0 to +5%)</v>
      </c>
    </row>
    <row r="5051" spans="1:37">
      <c r="A5051" s="1">
        <v>52</v>
      </c>
      <c r="B5051" s="5">
        <v>0.19800000000000001</v>
      </c>
      <c r="C5051" t="s">
        <v>7234</v>
      </c>
      <c r="D5051">
        <v>0</v>
      </c>
      <c r="E5051">
        <v>0</v>
      </c>
      <c r="F5051">
        <v>2</v>
      </c>
      <c r="G5051">
        <v>0</v>
      </c>
      <c r="H5051">
        <v>14</v>
      </c>
      <c r="I5051">
        <v>10</v>
      </c>
      <c r="J5051">
        <v>70</v>
      </c>
      <c r="K5051" t="s">
        <v>3416</v>
      </c>
      <c r="L5051">
        <v>2</v>
      </c>
      <c r="M5051">
        <v>66</v>
      </c>
      <c r="N5051" t="s">
        <v>7235</v>
      </c>
      <c r="O5051" t="s">
        <v>379</v>
      </c>
      <c r="P5051" t="s">
        <v>22</v>
      </c>
      <c r="Q5051" t="s">
        <v>37</v>
      </c>
      <c r="S5051" t="s">
        <v>120</v>
      </c>
      <c r="T5051" t="s">
        <v>7232</v>
      </c>
      <c r="U5051" t="s">
        <v>7236</v>
      </c>
      <c r="V5051" t="s">
        <v>7091</v>
      </c>
      <c r="X5051" t="str">
        <f>VLOOKUP(pbp!V2284, games!$B$2:$R$40, 3, FALSE)</f>
        <v>2019-12-17T01:15Z</v>
      </c>
      <c r="Y5051">
        <f>VLOOKUP(1*V5051,NFLGames!$H$11:$H$555,1,FALSE)</f>
        <v>401220325</v>
      </c>
      <c r="Z5051">
        <f>VLOOKUP($Y5051, NFLGames!$H$11:$K$555,2,FALSE)</f>
        <v>2020</v>
      </c>
      <c r="AA5051">
        <f>VLOOKUP($Y5051, NFLGames!$H$11:$K$555,3,FALSE)</f>
        <v>15</v>
      </c>
      <c r="AB5051" s="6">
        <f>IF(A5052=0, 0, AH5052-tbl_pbp[[#This Row],[Saints Win %]])</f>
        <v>-1.0000000000000009E-3</v>
      </c>
      <c r="AE5051">
        <f>ABS(tbl_pbp[[#This Row],[play.homeScore]]-tbl_pbp[[#This Row],[play.awayScore]])</f>
        <v>14</v>
      </c>
      <c r="AF5051">
        <f>IF(tbl_pbp[[#This Row],[Play Saints Win % Increase]]&gt;=$AF$4,1,0)</f>
        <v>0</v>
      </c>
      <c r="AG5051" t="str">
        <f>VLOOKUP(tbl_pbp[[#This Row],[gameId]], games!$B$2:$T$40, 9, FALSE)</f>
        <v>kansas-city-chiefs</v>
      </c>
      <c r="AH5051" s="5">
        <f>IF(tbl_pbp[[#This Row],[AwayTeam]] &lt;&gt; "new-orleans-saints", tbl_pbp[[#This Row],[homeWinPercentage]], 1-tbl_pbp[[#This Row],[homeWinPercentage]])</f>
        <v>0.19800000000000001</v>
      </c>
      <c r="AI5051" s="13">
        <f>tbl_pbp[[#This Row],[Kamara]]*tbl_pbp[[#This Row],[Impactful Play]]</f>
        <v>0</v>
      </c>
      <c r="AJ5051" s="13">
        <f>tbl_pbp[[#This Row],[Thomas]]*tbl_pbp[[#This Row],[Impactful Play]]</f>
        <v>0</v>
      </c>
      <c r="AK5051" s="13" t="str">
        <f>VLOOKUP(tbl_pbp[[#This Row],[Play Saints Win % Increase]], tbl_impact[],3,TRUE)</f>
        <v>Bad (0 to -5%)</v>
      </c>
    </row>
    <row r="5052" spans="1:37">
      <c r="A5052" s="1">
        <v>53</v>
      </c>
      <c r="B5052" s="5">
        <v>0.19700000000000001</v>
      </c>
      <c r="C5052" t="s">
        <v>7237</v>
      </c>
      <c r="D5052">
        <v>0</v>
      </c>
      <c r="E5052">
        <v>0</v>
      </c>
      <c r="F5052">
        <v>2</v>
      </c>
      <c r="G5052">
        <v>0</v>
      </c>
      <c r="H5052">
        <v>14</v>
      </c>
      <c r="I5052">
        <v>10</v>
      </c>
      <c r="J5052">
        <v>70</v>
      </c>
      <c r="K5052" t="s">
        <v>3416</v>
      </c>
      <c r="L5052">
        <v>3</v>
      </c>
      <c r="M5052">
        <v>54</v>
      </c>
      <c r="N5052" t="s">
        <v>7238</v>
      </c>
      <c r="O5052" t="s">
        <v>603</v>
      </c>
      <c r="P5052" t="s">
        <v>22</v>
      </c>
      <c r="Q5052" t="s">
        <v>37</v>
      </c>
      <c r="S5052" t="s">
        <v>123</v>
      </c>
      <c r="T5052" t="s">
        <v>7232</v>
      </c>
      <c r="U5052" t="s">
        <v>7239</v>
      </c>
      <c r="V5052" t="s">
        <v>7091</v>
      </c>
      <c r="X5052" t="str">
        <f>VLOOKUP(pbp!V2285, games!$B$2:$R$40, 3, FALSE)</f>
        <v>2019-12-17T01:15Z</v>
      </c>
      <c r="Y5052">
        <f>VLOOKUP(1*V5052,NFLGames!$H$11:$H$555,1,FALSE)</f>
        <v>401220325</v>
      </c>
      <c r="Z5052">
        <f>VLOOKUP($Y5052, NFLGames!$H$11:$K$555,2,FALSE)</f>
        <v>2020</v>
      </c>
      <c r="AA5052">
        <f>VLOOKUP($Y5052, NFLGames!$H$11:$K$555,3,FALSE)</f>
        <v>15</v>
      </c>
      <c r="AB5052" s="6">
        <f>IF(A5053=0, 0, AH5053-tbl_pbp[[#This Row],[Saints Win %]])</f>
        <v>-4.1000000000000009E-2</v>
      </c>
      <c r="AE5052">
        <f>ABS(tbl_pbp[[#This Row],[play.homeScore]]-tbl_pbp[[#This Row],[play.awayScore]])</f>
        <v>14</v>
      </c>
      <c r="AF5052">
        <f>IF(tbl_pbp[[#This Row],[Play Saints Win % Increase]]&gt;=$AF$4,1,0)</f>
        <v>0</v>
      </c>
      <c r="AG5052" t="str">
        <f>VLOOKUP(tbl_pbp[[#This Row],[gameId]], games!$B$2:$T$40, 9, FALSE)</f>
        <v>kansas-city-chiefs</v>
      </c>
      <c r="AH5052" s="5">
        <f>IF(tbl_pbp[[#This Row],[AwayTeam]] &lt;&gt; "new-orleans-saints", tbl_pbp[[#This Row],[homeWinPercentage]], 1-tbl_pbp[[#This Row],[homeWinPercentage]])</f>
        <v>0.19700000000000001</v>
      </c>
      <c r="AI5052" s="13">
        <f>tbl_pbp[[#This Row],[Kamara]]*tbl_pbp[[#This Row],[Impactful Play]]</f>
        <v>0</v>
      </c>
      <c r="AJ5052" s="13">
        <f>tbl_pbp[[#This Row],[Thomas]]*tbl_pbp[[#This Row],[Impactful Play]]</f>
        <v>0</v>
      </c>
      <c r="AK5052" s="13" t="str">
        <f>VLOOKUP(tbl_pbp[[#This Row],[Play Saints Win % Increase]], tbl_impact[],3,TRUE)</f>
        <v>Bad (0 to -5%)</v>
      </c>
    </row>
    <row r="5053" spans="1:37">
      <c r="A5053" s="1">
        <v>54</v>
      </c>
      <c r="B5053" s="5">
        <v>0.156</v>
      </c>
      <c r="C5053" t="s">
        <v>7240</v>
      </c>
      <c r="D5053">
        <v>0</v>
      </c>
      <c r="E5053">
        <v>0</v>
      </c>
      <c r="F5053">
        <v>2</v>
      </c>
      <c r="G5053">
        <v>0</v>
      </c>
      <c r="H5053">
        <v>14</v>
      </c>
      <c r="I5053">
        <v>10</v>
      </c>
      <c r="J5053">
        <v>70</v>
      </c>
      <c r="K5053" t="s">
        <v>3416</v>
      </c>
      <c r="L5053">
        <v>4</v>
      </c>
      <c r="M5053">
        <v>70</v>
      </c>
      <c r="N5053" t="s">
        <v>7241</v>
      </c>
      <c r="O5053" t="s">
        <v>6892</v>
      </c>
      <c r="P5053" t="s">
        <v>66</v>
      </c>
      <c r="Q5053" t="s">
        <v>67</v>
      </c>
      <c r="R5053" t="s">
        <v>68</v>
      </c>
      <c r="S5053" t="s">
        <v>1081</v>
      </c>
      <c r="T5053" t="s">
        <v>7232</v>
      </c>
      <c r="U5053" t="s">
        <v>7242</v>
      </c>
      <c r="V5053" t="s">
        <v>7091</v>
      </c>
      <c r="X5053" t="str">
        <f>VLOOKUP(pbp!V2286, games!$B$2:$R$40, 3, FALSE)</f>
        <v>2019-12-17T01:15Z</v>
      </c>
      <c r="Y5053">
        <f>VLOOKUP(1*V5053,NFLGames!$H$11:$H$555,1,FALSE)</f>
        <v>401220325</v>
      </c>
      <c r="Z5053">
        <f>VLOOKUP($Y5053, NFLGames!$H$11:$K$555,2,FALSE)</f>
        <v>2020</v>
      </c>
      <c r="AA5053">
        <f>VLOOKUP($Y5053, NFLGames!$H$11:$K$555,3,FALSE)</f>
        <v>15</v>
      </c>
      <c r="AB5053" s="6">
        <f>IF(A5054=0, 0, AH5054-tbl_pbp[[#This Row],[Saints Win %]])</f>
        <v>7.0000000000000062E-3</v>
      </c>
      <c r="AE5053">
        <f>ABS(tbl_pbp[[#This Row],[play.homeScore]]-tbl_pbp[[#This Row],[play.awayScore]])</f>
        <v>14</v>
      </c>
      <c r="AF5053">
        <f>IF(tbl_pbp[[#This Row],[Play Saints Win % Increase]]&gt;=$AF$4,1,0)</f>
        <v>0</v>
      </c>
      <c r="AG5053" t="str">
        <f>VLOOKUP(tbl_pbp[[#This Row],[gameId]], games!$B$2:$T$40, 9, FALSE)</f>
        <v>kansas-city-chiefs</v>
      </c>
      <c r="AH5053" s="5">
        <f>IF(tbl_pbp[[#This Row],[AwayTeam]] &lt;&gt; "new-orleans-saints", tbl_pbp[[#This Row],[homeWinPercentage]], 1-tbl_pbp[[#This Row],[homeWinPercentage]])</f>
        <v>0.156</v>
      </c>
      <c r="AI5053" s="13">
        <f>tbl_pbp[[#This Row],[Kamara]]*tbl_pbp[[#This Row],[Impactful Play]]</f>
        <v>0</v>
      </c>
      <c r="AJ5053" s="13">
        <f>tbl_pbp[[#This Row],[Thomas]]*tbl_pbp[[#This Row],[Impactful Play]]</f>
        <v>0</v>
      </c>
      <c r="AK5053" s="13" t="str">
        <f>VLOOKUP(tbl_pbp[[#This Row],[Play Saints Win % Increase]], tbl_impact[],3,TRUE)</f>
        <v>Scented (0 to +5%)</v>
      </c>
    </row>
    <row r="5054" spans="1:37">
      <c r="A5054" s="1">
        <v>55</v>
      </c>
      <c r="B5054" s="5">
        <v>0.16300000000000001</v>
      </c>
      <c r="C5054" t="s">
        <v>7243</v>
      </c>
      <c r="D5054">
        <v>0</v>
      </c>
      <c r="E5054">
        <v>0</v>
      </c>
      <c r="F5054">
        <v>2</v>
      </c>
      <c r="G5054">
        <v>0</v>
      </c>
      <c r="H5054">
        <v>14</v>
      </c>
      <c r="I5054">
        <v>10</v>
      </c>
      <c r="J5054">
        <v>34</v>
      </c>
      <c r="K5054" t="s">
        <v>29</v>
      </c>
      <c r="L5054">
        <v>1</v>
      </c>
      <c r="M5054">
        <v>66</v>
      </c>
      <c r="N5054" t="s">
        <v>7244</v>
      </c>
      <c r="O5054" t="s">
        <v>6637</v>
      </c>
      <c r="P5054" t="s">
        <v>45</v>
      </c>
      <c r="Q5054" t="s">
        <v>46</v>
      </c>
      <c r="R5054" t="s">
        <v>47</v>
      </c>
      <c r="S5054" t="s">
        <v>33</v>
      </c>
      <c r="T5054" t="s">
        <v>127</v>
      </c>
      <c r="U5054" t="s">
        <v>462</v>
      </c>
      <c r="V5054" t="s">
        <v>7091</v>
      </c>
      <c r="X5054" t="str">
        <f>VLOOKUP(pbp!V2287, games!$B$2:$R$40, 3, FALSE)</f>
        <v>2019-12-17T01:15Z</v>
      </c>
      <c r="Y5054">
        <f>VLOOKUP(1*V5054,NFLGames!$H$11:$H$555,1,FALSE)</f>
        <v>401220325</v>
      </c>
      <c r="Z5054">
        <f>VLOOKUP($Y5054, NFLGames!$H$11:$K$555,2,FALSE)</f>
        <v>2020</v>
      </c>
      <c r="AA5054">
        <f>VLOOKUP($Y5054, NFLGames!$H$11:$K$555,3,FALSE)</f>
        <v>15</v>
      </c>
      <c r="AB5054" s="6">
        <f>IF(A5055=0, 0, AH5055-tbl_pbp[[#This Row],[Saints Win %]])</f>
        <v>5.0000000000000044E-3</v>
      </c>
      <c r="AC5054">
        <v>1</v>
      </c>
      <c r="AE5054">
        <f>ABS(tbl_pbp[[#This Row],[play.homeScore]]-tbl_pbp[[#This Row],[play.awayScore]])</f>
        <v>14</v>
      </c>
      <c r="AF5054">
        <f>IF(tbl_pbp[[#This Row],[Play Saints Win % Increase]]&gt;=$AF$4,1,0)</f>
        <v>0</v>
      </c>
      <c r="AG5054" t="str">
        <f>VLOOKUP(tbl_pbp[[#This Row],[gameId]], games!$B$2:$T$40, 9, FALSE)</f>
        <v>kansas-city-chiefs</v>
      </c>
      <c r="AH5054" s="5">
        <f>IF(tbl_pbp[[#This Row],[AwayTeam]] &lt;&gt; "new-orleans-saints", tbl_pbp[[#This Row],[homeWinPercentage]], 1-tbl_pbp[[#This Row],[homeWinPercentage]])</f>
        <v>0.16300000000000001</v>
      </c>
      <c r="AI5054" s="13">
        <f>tbl_pbp[[#This Row],[Kamara]]*tbl_pbp[[#This Row],[Impactful Play]]</f>
        <v>0</v>
      </c>
      <c r="AJ5054" s="13">
        <f>tbl_pbp[[#This Row],[Thomas]]*tbl_pbp[[#This Row],[Impactful Play]]</f>
        <v>0</v>
      </c>
      <c r="AK5054" s="13" t="str">
        <f>VLOOKUP(tbl_pbp[[#This Row],[Play Saints Win % Increase]], tbl_impact[],3,TRUE)</f>
        <v>Scented (0 to +5%)</v>
      </c>
    </row>
    <row r="5055" spans="1:37">
      <c r="A5055" s="1">
        <v>56</v>
      </c>
      <c r="B5055" s="5">
        <v>0.16800000000000001</v>
      </c>
      <c r="C5055" t="s">
        <v>7245</v>
      </c>
      <c r="D5055">
        <v>0</v>
      </c>
      <c r="E5055">
        <v>0</v>
      </c>
      <c r="F5055">
        <v>2</v>
      </c>
      <c r="G5055">
        <v>0</v>
      </c>
      <c r="H5055">
        <v>14</v>
      </c>
      <c r="I5055">
        <v>3</v>
      </c>
      <c r="J5055">
        <v>41</v>
      </c>
      <c r="K5055" t="s">
        <v>29</v>
      </c>
      <c r="L5055">
        <v>2</v>
      </c>
      <c r="M5055">
        <v>59</v>
      </c>
      <c r="N5055" t="s">
        <v>7246</v>
      </c>
      <c r="O5055" t="s">
        <v>256</v>
      </c>
      <c r="P5055" t="s">
        <v>30</v>
      </c>
      <c r="Q5055" t="s">
        <v>31</v>
      </c>
      <c r="R5055" t="s">
        <v>32</v>
      </c>
      <c r="S5055" t="s">
        <v>193</v>
      </c>
      <c r="T5055" t="s">
        <v>299</v>
      </c>
      <c r="U5055" t="s">
        <v>7247</v>
      </c>
      <c r="V5055" t="s">
        <v>7091</v>
      </c>
      <c r="X5055" t="str">
        <f>VLOOKUP(pbp!V2288, games!$B$2:$R$40, 3, FALSE)</f>
        <v>2019-12-17T01:15Z</v>
      </c>
      <c r="Y5055">
        <f>VLOOKUP(1*V5055,NFLGames!$H$11:$H$555,1,FALSE)</f>
        <v>401220325</v>
      </c>
      <c r="Z5055">
        <f>VLOOKUP($Y5055, NFLGames!$H$11:$K$555,2,FALSE)</f>
        <v>2020</v>
      </c>
      <c r="AA5055">
        <f>VLOOKUP($Y5055, NFLGames!$H$11:$K$555,3,FALSE)</f>
        <v>15</v>
      </c>
      <c r="AB5055" s="6">
        <f>IF(A5056=0, 0, AH5056-tbl_pbp[[#This Row],[Saints Win %]])</f>
        <v>4.9999999999999767E-3</v>
      </c>
      <c r="AC5055">
        <v>1</v>
      </c>
      <c r="AE5055">
        <f>ABS(tbl_pbp[[#This Row],[play.homeScore]]-tbl_pbp[[#This Row],[play.awayScore]])</f>
        <v>14</v>
      </c>
      <c r="AF5055">
        <f>IF(tbl_pbp[[#This Row],[Play Saints Win % Increase]]&gt;=$AF$4,1,0)</f>
        <v>0</v>
      </c>
      <c r="AG5055" t="str">
        <f>VLOOKUP(tbl_pbp[[#This Row],[gameId]], games!$B$2:$T$40, 9, FALSE)</f>
        <v>kansas-city-chiefs</v>
      </c>
      <c r="AH5055" s="5">
        <f>IF(tbl_pbp[[#This Row],[AwayTeam]] &lt;&gt; "new-orleans-saints", tbl_pbp[[#This Row],[homeWinPercentage]], 1-tbl_pbp[[#This Row],[homeWinPercentage]])</f>
        <v>0.16800000000000001</v>
      </c>
      <c r="AI5055" s="13">
        <f>tbl_pbp[[#This Row],[Kamara]]*tbl_pbp[[#This Row],[Impactful Play]]</f>
        <v>0</v>
      </c>
      <c r="AJ5055" s="13">
        <f>tbl_pbp[[#This Row],[Thomas]]*tbl_pbp[[#This Row],[Impactful Play]]</f>
        <v>0</v>
      </c>
      <c r="AK5055" s="13" t="str">
        <f>VLOOKUP(tbl_pbp[[#This Row],[Play Saints Win % Increase]], tbl_impact[],3,TRUE)</f>
        <v>Scented (0 to +5%)</v>
      </c>
    </row>
    <row r="5056" spans="1:37">
      <c r="A5056" s="1">
        <v>57</v>
      </c>
      <c r="B5056" s="5">
        <v>0.17299999999999999</v>
      </c>
      <c r="C5056" t="s">
        <v>7248</v>
      </c>
      <c r="D5056">
        <v>0</v>
      </c>
      <c r="E5056">
        <v>0</v>
      </c>
      <c r="F5056">
        <v>2</v>
      </c>
      <c r="G5056">
        <v>0</v>
      </c>
      <c r="H5056">
        <v>14</v>
      </c>
      <c r="I5056">
        <v>10</v>
      </c>
      <c r="J5056">
        <v>46</v>
      </c>
      <c r="K5056" t="s">
        <v>29</v>
      </c>
      <c r="L5056">
        <v>1</v>
      </c>
      <c r="M5056">
        <v>1</v>
      </c>
      <c r="N5056" t="s">
        <v>7249</v>
      </c>
      <c r="O5056" t="s">
        <v>7250</v>
      </c>
      <c r="P5056" t="s">
        <v>22</v>
      </c>
      <c r="Q5056" t="s">
        <v>37</v>
      </c>
      <c r="S5056" t="s">
        <v>33</v>
      </c>
      <c r="T5056" t="s">
        <v>435</v>
      </c>
      <c r="U5056" t="s">
        <v>623</v>
      </c>
      <c r="V5056" t="s">
        <v>7091</v>
      </c>
      <c r="X5056" t="str">
        <f>VLOOKUP(pbp!V2289, games!$B$2:$R$40, 3, FALSE)</f>
        <v>2019-12-17T01:15Z</v>
      </c>
      <c r="Y5056">
        <f>VLOOKUP(1*V5056,NFLGames!$H$11:$H$555,1,FALSE)</f>
        <v>401220325</v>
      </c>
      <c r="Z5056">
        <f>VLOOKUP($Y5056, NFLGames!$H$11:$K$555,2,FALSE)</f>
        <v>2020</v>
      </c>
      <c r="AA5056">
        <f>VLOOKUP($Y5056, NFLGames!$H$11:$K$555,3,FALSE)</f>
        <v>15</v>
      </c>
      <c r="AB5056" s="6">
        <f>IF(A5057=0, 0, AH5057-tbl_pbp[[#This Row],[Saints Win %]])</f>
        <v>-3.4999999999999976E-2</v>
      </c>
      <c r="AE5056">
        <f>ABS(tbl_pbp[[#This Row],[play.homeScore]]-tbl_pbp[[#This Row],[play.awayScore]])</f>
        <v>14</v>
      </c>
      <c r="AF5056">
        <f>IF(tbl_pbp[[#This Row],[Play Saints Win % Increase]]&gt;=$AF$4,1,0)</f>
        <v>0</v>
      </c>
      <c r="AG5056" t="str">
        <f>VLOOKUP(tbl_pbp[[#This Row],[gameId]], games!$B$2:$T$40, 9, FALSE)</f>
        <v>kansas-city-chiefs</v>
      </c>
      <c r="AH5056" s="5">
        <f>IF(tbl_pbp[[#This Row],[AwayTeam]] &lt;&gt; "new-orleans-saints", tbl_pbp[[#This Row],[homeWinPercentage]], 1-tbl_pbp[[#This Row],[homeWinPercentage]])</f>
        <v>0.17299999999999999</v>
      </c>
      <c r="AI5056" s="13">
        <f>tbl_pbp[[#This Row],[Kamara]]*tbl_pbp[[#This Row],[Impactful Play]]</f>
        <v>0</v>
      </c>
      <c r="AJ5056" s="13">
        <f>tbl_pbp[[#This Row],[Thomas]]*tbl_pbp[[#This Row],[Impactful Play]]</f>
        <v>0</v>
      </c>
      <c r="AK5056" s="13" t="str">
        <f>VLOOKUP(tbl_pbp[[#This Row],[Play Saints Win % Increase]], tbl_impact[],3,TRUE)</f>
        <v>Bad (0 to -5%)</v>
      </c>
    </row>
    <row r="5057" spans="1:37">
      <c r="A5057" s="1">
        <v>58</v>
      </c>
      <c r="B5057" s="5">
        <v>0.13800000000000001</v>
      </c>
      <c r="C5057" t="s">
        <v>7251</v>
      </c>
      <c r="D5057">
        <v>0</v>
      </c>
      <c r="E5057">
        <v>0</v>
      </c>
      <c r="F5057">
        <v>2</v>
      </c>
      <c r="G5057">
        <v>0</v>
      </c>
      <c r="H5057">
        <v>14</v>
      </c>
      <c r="I5057">
        <v>10</v>
      </c>
      <c r="J5057">
        <v>46</v>
      </c>
      <c r="K5057" t="s">
        <v>29</v>
      </c>
      <c r="L5057">
        <v>2</v>
      </c>
      <c r="M5057">
        <v>54</v>
      </c>
      <c r="N5057" t="s">
        <v>7252</v>
      </c>
      <c r="O5057" t="s">
        <v>2043</v>
      </c>
      <c r="P5057" t="s">
        <v>22</v>
      </c>
      <c r="Q5057" t="s">
        <v>37</v>
      </c>
      <c r="S5057" t="s">
        <v>120</v>
      </c>
      <c r="T5057" t="s">
        <v>435</v>
      </c>
      <c r="U5057" t="s">
        <v>626</v>
      </c>
      <c r="V5057" t="s">
        <v>7091</v>
      </c>
      <c r="X5057" t="str">
        <f>VLOOKUP(pbp!V2290, games!$B$2:$R$40, 3, FALSE)</f>
        <v>2019-12-17T01:15Z</v>
      </c>
      <c r="Y5057">
        <f>VLOOKUP(1*V5057,NFLGames!$H$11:$H$555,1,FALSE)</f>
        <v>401220325</v>
      </c>
      <c r="Z5057">
        <f>VLOOKUP($Y5057, NFLGames!$H$11:$K$555,2,FALSE)</f>
        <v>2020</v>
      </c>
      <c r="AA5057">
        <f>VLOOKUP($Y5057, NFLGames!$H$11:$K$555,3,FALSE)</f>
        <v>15</v>
      </c>
      <c r="AB5057" s="6">
        <f>IF(A5058=0, 0, AH5058-tbl_pbp[[#This Row],[Saints Win %]])</f>
        <v>0.10599999999999998</v>
      </c>
      <c r="AE5057">
        <f>ABS(tbl_pbp[[#This Row],[play.homeScore]]-tbl_pbp[[#This Row],[play.awayScore]])</f>
        <v>14</v>
      </c>
      <c r="AF5057">
        <f>IF(tbl_pbp[[#This Row],[Play Saints Win % Increase]]&gt;=$AF$4,1,0)</f>
        <v>1</v>
      </c>
      <c r="AG5057" t="str">
        <f>VLOOKUP(tbl_pbp[[#This Row],[gameId]], games!$B$2:$T$40, 9, FALSE)</f>
        <v>kansas-city-chiefs</v>
      </c>
      <c r="AH5057" s="5">
        <f>IF(tbl_pbp[[#This Row],[AwayTeam]] &lt;&gt; "new-orleans-saints", tbl_pbp[[#This Row],[homeWinPercentage]], 1-tbl_pbp[[#This Row],[homeWinPercentage]])</f>
        <v>0.13800000000000001</v>
      </c>
      <c r="AI5057" s="13">
        <f>tbl_pbp[[#This Row],[Kamara]]*tbl_pbp[[#This Row],[Impactful Play]]</f>
        <v>0</v>
      </c>
      <c r="AJ5057" s="13">
        <f>tbl_pbp[[#This Row],[Thomas]]*tbl_pbp[[#This Row],[Impactful Play]]</f>
        <v>0</v>
      </c>
      <c r="AK5057" s="13" t="str">
        <f>VLOOKUP(tbl_pbp[[#This Row],[Play Saints Win % Increase]], tbl_impact[],3,TRUE)</f>
        <v>Fragrant (10% to 20%)</v>
      </c>
    </row>
    <row r="5058" spans="1:37">
      <c r="A5058" s="1">
        <v>59</v>
      </c>
      <c r="B5058" s="5">
        <v>0.24399999999999999</v>
      </c>
      <c r="C5058" t="s">
        <v>7253</v>
      </c>
      <c r="D5058">
        <v>0</v>
      </c>
      <c r="E5058">
        <v>0</v>
      </c>
      <c r="F5058">
        <v>2</v>
      </c>
      <c r="G5058">
        <v>0</v>
      </c>
      <c r="H5058">
        <v>14</v>
      </c>
      <c r="I5058">
        <v>10</v>
      </c>
      <c r="J5058">
        <v>46</v>
      </c>
      <c r="K5058" t="s">
        <v>29</v>
      </c>
      <c r="L5058">
        <v>3</v>
      </c>
      <c r="M5058">
        <v>54</v>
      </c>
      <c r="N5058" t="s">
        <v>7254</v>
      </c>
      <c r="O5058" t="s">
        <v>166</v>
      </c>
      <c r="P5058" t="s">
        <v>30</v>
      </c>
      <c r="Q5058" t="s">
        <v>31</v>
      </c>
      <c r="R5058" t="s">
        <v>32</v>
      </c>
      <c r="S5058" t="s">
        <v>123</v>
      </c>
      <c r="T5058" t="s">
        <v>435</v>
      </c>
      <c r="U5058" t="s">
        <v>7255</v>
      </c>
      <c r="V5058" t="s">
        <v>7091</v>
      </c>
      <c r="X5058" t="str">
        <f>VLOOKUP(pbp!V2291, games!$B$2:$R$40, 3, FALSE)</f>
        <v>2019-12-17T01:15Z</v>
      </c>
      <c r="Y5058">
        <f>VLOOKUP(1*V5058,NFLGames!$H$11:$H$555,1,FALSE)</f>
        <v>401220325</v>
      </c>
      <c r="Z5058">
        <f>VLOOKUP($Y5058, NFLGames!$H$11:$K$555,2,FALSE)</f>
        <v>2020</v>
      </c>
      <c r="AA5058">
        <f>VLOOKUP($Y5058, NFLGames!$H$11:$K$555,3,FALSE)</f>
        <v>15</v>
      </c>
      <c r="AB5058" s="6">
        <f>IF(A5059=0, 0, AH5059-tbl_pbp[[#This Row],[Saints Win %]])</f>
        <v>-7.0000000000000062E-3</v>
      </c>
      <c r="AE5058">
        <f>ABS(tbl_pbp[[#This Row],[play.homeScore]]-tbl_pbp[[#This Row],[play.awayScore]])</f>
        <v>14</v>
      </c>
      <c r="AF5058">
        <f>IF(tbl_pbp[[#This Row],[Play Saints Win % Increase]]&gt;=$AF$4,1,0)</f>
        <v>0</v>
      </c>
      <c r="AG5058" t="str">
        <f>VLOOKUP(tbl_pbp[[#This Row],[gameId]], games!$B$2:$T$40, 9, FALSE)</f>
        <v>kansas-city-chiefs</v>
      </c>
      <c r="AH5058" s="5">
        <f>IF(tbl_pbp[[#This Row],[AwayTeam]] &lt;&gt; "new-orleans-saints", tbl_pbp[[#This Row],[homeWinPercentage]], 1-tbl_pbp[[#This Row],[homeWinPercentage]])</f>
        <v>0.24399999999999999</v>
      </c>
      <c r="AI5058" s="13">
        <f>tbl_pbp[[#This Row],[Kamara]]*tbl_pbp[[#This Row],[Impactful Play]]</f>
        <v>0</v>
      </c>
      <c r="AJ5058" s="13">
        <f>tbl_pbp[[#This Row],[Thomas]]*tbl_pbp[[#This Row],[Impactful Play]]</f>
        <v>0</v>
      </c>
      <c r="AK5058" s="13" t="str">
        <f>VLOOKUP(tbl_pbp[[#This Row],[Play Saints Win % Increase]], tbl_impact[],3,TRUE)</f>
        <v>Bad (0 to -5%)</v>
      </c>
    </row>
    <row r="5059" spans="1:37">
      <c r="A5059" s="1">
        <v>60</v>
      </c>
      <c r="B5059" s="5">
        <v>0.23699999999999999</v>
      </c>
      <c r="C5059" t="s">
        <v>7256</v>
      </c>
      <c r="D5059">
        <v>0</v>
      </c>
      <c r="E5059">
        <v>0</v>
      </c>
      <c r="F5059">
        <v>2</v>
      </c>
      <c r="G5059">
        <v>0</v>
      </c>
      <c r="H5059">
        <v>14</v>
      </c>
      <c r="I5059">
        <v>3</v>
      </c>
      <c r="J5059">
        <v>97</v>
      </c>
      <c r="K5059" t="s">
        <v>29</v>
      </c>
      <c r="L5059">
        <v>1</v>
      </c>
      <c r="M5059">
        <v>3</v>
      </c>
      <c r="N5059" t="s">
        <v>7257</v>
      </c>
      <c r="O5059" t="s">
        <v>2913</v>
      </c>
      <c r="P5059" t="s">
        <v>45</v>
      </c>
      <c r="Q5059" t="s">
        <v>46</v>
      </c>
      <c r="R5059" t="s">
        <v>47</v>
      </c>
      <c r="S5059" t="s">
        <v>283</v>
      </c>
      <c r="T5059" t="s">
        <v>7258</v>
      </c>
      <c r="U5059" t="s">
        <v>7259</v>
      </c>
      <c r="V5059" t="s">
        <v>7091</v>
      </c>
      <c r="X5059" t="str">
        <f>VLOOKUP(pbp!V2292, games!$B$2:$R$40, 3, FALSE)</f>
        <v>2019-12-17T01:15Z</v>
      </c>
      <c r="Y5059">
        <f>VLOOKUP(1*V5059,NFLGames!$H$11:$H$555,1,FALSE)</f>
        <v>401220325</v>
      </c>
      <c r="Z5059">
        <f>VLOOKUP($Y5059, NFLGames!$H$11:$K$555,2,FALSE)</f>
        <v>2020</v>
      </c>
      <c r="AA5059">
        <f>VLOOKUP($Y5059, NFLGames!$H$11:$K$555,3,FALSE)</f>
        <v>15</v>
      </c>
      <c r="AB5059" s="6">
        <f>IF(A5060=0, 0, AH5060-tbl_pbp[[#This Row],[Saints Win %]])</f>
        <v>1.7000000000000015E-2</v>
      </c>
      <c r="AE5059">
        <f>ABS(tbl_pbp[[#This Row],[play.homeScore]]-tbl_pbp[[#This Row],[play.awayScore]])</f>
        <v>14</v>
      </c>
      <c r="AF5059">
        <f>IF(tbl_pbp[[#This Row],[Play Saints Win % Increase]]&gt;=$AF$4,1,0)</f>
        <v>0</v>
      </c>
      <c r="AG5059" t="str">
        <f>VLOOKUP(tbl_pbp[[#This Row],[gameId]], games!$B$2:$T$40, 9, FALSE)</f>
        <v>kansas-city-chiefs</v>
      </c>
      <c r="AH5059" s="5">
        <f>IF(tbl_pbp[[#This Row],[AwayTeam]] &lt;&gt; "new-orleans-saints", tbl_pbp[[#This Row],[homeWinPercentage]], 1-tbl_pbp[[#This Row],[homeWinPercentage]])</f>
        <v>0.23699999999999999</v>
      </c>
      <c r="AI5059" s="13">
        <f>tbl_pbp[[#This Row],[Kamara]]*tbl_pbp[[#This Row],[Impactful Play]]</f>
        <v>0</v>
      </c>
      <c r="AJ5059" s="13">
        <f>tbl_pbp[[#This Row],[Thomas]]*tbl_pbp[[#This Row],[Impactful Play]]</f>
        <v>0</v>
      </c>
      <c r="AK5059" s="13" t="str">
        <f>VLOOKUP(tbl_pbp[[#This Row],[Play Saints Win % Increase]], tbl_impact[],3,TRUE)</f>
        <v>Scented (0 to +5%)</v>
      </c>
    </row>
    <row r="5060" spans="1:37">
      <c r="A5060" s="1">
        <v>61</v>
      </c>
      <c r="B5060" s="5">
        <v>0.254</v>
      </c>
      <c r="C5060" t="s">
        <v>7260</v>
      </c>
      <c r="D5060">
        <v>0</v>
      </c>
      <c r="E5060">
        <v>0</v>
      </c>
      <c r="F5060">
        <v>2</v>
      </c>
      <c r="G5060">
        <v>7</v>
      </c>
      <c r="H5060">
        <v>14</v>
      </c>
      <c r="I5060">
        <v>1</v>
      </c>
      <c r="J5060">
        <v>99</v>
      </c>
      <c r="K5060" t="s">
        <v>29</v>
      </c>
      <c r="L5060">
        <v>2</v>
      </c>
      <c r="M5060">
        <v>1</v>
      </c>
      <c r="N5060" t="s">
        <v>5856</v>
      </c>
      <c r="O5060" t="s">
        <v>740</v>
      </c>
      <c r="P5060" t="s">
        <v>326</v>
      </c>
      <c r="Q5060" t="s">
        <v>327</v>
      </c>
      <c r="R5060" t="s">
        <v>105</v>
      </c>
      <c r="S5060" t="s">
        <v>286</v>
      </c>
      <c r="T5060" t="s">
        <v>7261</v>
      </c>
      <c r="U5060" t="s">
        <v>7262</v>
      </c>
      <c r="V5060" t="s">
        <v>7091</v>
      </c>
      <c r="X5060" t="str">
        <f>VLOOKUP(pbp!V2293, games!$B$2:$R$40, 3, FALSE)</f>
        <v>2019-12-17T01:15Z</v>
      </c>
      <c r="Y5060">
        <f>VLOOKUP(1*V5060,NFLGames!$H$11:$H$555,1,FALSE)</f>
        <v>401220325</v>
      </c>
      <c r="Z5060">
        <f>VLOOKUP($Y5060, NFLGames!$H$11:$K$555,2,FALSE)</f>
        <v>2020</v>
      </c>
      <c r="AA5060">
        <f>VLOOKUP($Y5060, NFLGames!$H$11:$K$555,3,FALSE)</f>
        <v>15</v>
      </c>
      <c r="AB5060" s="6">
        <f>IF(A5061=0, 0, AH5061-tbl_pbp[[#This Row],[Saints Win %]])</f>
        <v>-5.0000000000000044E-3</v>
      </c>
      <c r="AE5060">
        <f>ABS(tbl_pbp[[#This Row],[play.homeScore]]-tbl_pbp[[#This Row],[play.awayScore]])</f>
        <v>7</v>
      </c>
      <c r="AF5060">
        <f>IF(tbl_pbp[[#This Row],[Play Saints Win % Increase]]&gt;=$AF$4,1,0)</f>
        <v>0</v>
      </c>
      <c r="AG5060" t="str">
        <f>VLOOKUP(tbl_pbp[[#This Row],[gameId]], games!$B$2:$T$40, 9, FALSE)</f>
        <v>kansas-city-chiefs</v>
      </c>
      <c r="AH5060" s="5">
        <f>IF(tbl_pbp[[#This Row],[AwayTeam]] &lt;&gt; "new-orleans-saints", tbl_pbp[[#This Row],[homeWinPercentage]], 1-tbl_pbp[[#This Row],[homeWinPercentage]])</f>
        <v>0.254</v>
      </c>
      <c r="AI5060" s="13">
        <f>tbl_pbp[[#This Row],[Kamara]]*tbl_pbp[[#This Row],[Impactful Play]]</f>
        <v>0</v>
      </c>
      <c r="AJ5060" s="13">
        <f>tbl_pbp[[#This Row],[Thomas]]*tbl_pbp[[#This Row],[Impactful Play]]</f>
        <v>0</v>
      </c>
      <c r="AK5060" s="13" t="str">
        <f>VLOOKUP(tbl_pbp[[#This Row],[Play Saints Win % Increase]], tbl_impact[],3,TRUE)</f>
        <v>Bad (0 to -5%)</v>
      </c>
    </row>
    <row r="5061" spans="1:37">
      <c r="A5061" s="1">
        <v>62</v>
      </c>
      <c r="B5061" s="5">
        <v>0.249</v>
      </c>
      <c r="C5061" t="s">
        <v>7263</v>
      </c>
      <c r="D5061">
        <v>0</v>
      </c>
      <c r="E5061">
        <v>0</v>
      </c>
      <c r="F5061">
        <v>2</v>
      </c>
      <c r="G5061">
        <v>7</v>
      </c>
      <c r="H5061">
        <v>14</v>
      </c>
      <c r="I5061">
        <v>0</v>
      </c>
      <c r="J5061">
        <v>35</v>
      </c>
      <c r="K5061" t="s">
        <v>29</v>
      </c>
      <c r="L5061">
        <v>0</v>
      </c>
      <c r="M5061">
        <v>65</v>
      </c>
      <c r="N5061" t="s">
        <v>288</v>
      </c>
      <c r="O5061" t="s">
        <v>740</v>
      </c>
      <c r="P5061" t="s">
        <v>25</v>
      </c>
      <c r="Q5061" t="s">
        <v>26</v>
      </c>
      <c r="R5061" t="s">
        <v>27</v>
      </c>
      <c r="V5061" t="s">
        <v>7091</v>
      </c>
      <c r="X5061" t="str">
        <f>VLOOKUP(pbp!V2294, games!$B$2:$R$40, 3, FALSE)</f>
        <v>2019-12-17T01:15Z</v>
      </c>
      <c r="Y5061">
        <f>VLOOKUP(1*V5061,NFLGames!$H$11:$H$555,1,FALSE)</f>
        <v>401220325</v>
      </c>
      <c r="Z5061">
        <f>VLOOKUP($Y5061, NFLGames!$H$11:$K$555,2,FALSE)</f>
        <v>2020</v>
      </c>
      <c r="AA5061">
        <f>VLOOKUP($Y5061, NFLGames!$H$11:$K$555,3,FALSE)</f>
        <v>15</v>
      </c>
      <c r="AB5061" s="6">
        <f>IF(A5062=0, 0, AH5062-tbl_pbp[[#This Row],[Saints Win %]])</f>
        <v>-1.0000000000000009E-2</v>
      </c>
      <c r="AE5061">
        <f>ABS(tbl_pbp[[#This Row],[play.homeScore]]-tbl_pbp[[#This Row],[play.awayScore]])</f>
        <v>7</v>
      </c>
      <c r="AF5061">
        <f>IF(tbl_pbp[[#This Row],[Play Saints Win % Increase]]&gt;=$AF$4,1,0)</f>
        <v>0</v>
      </c>
      <c r="AG5061" t="str">
        <f>VLOOKUP(tbl_pbp[[#This Row],[gameId]], games!$B$2:$T$40, 9, FALSE)</f>
        <v>kansas-city-chiefs</v>
      </c>
      <c r="AH5061" s="5">
        <f>IF(tbl_pbp[[#This Row],[AwayTeam]] &lt;&gt; "new-orleans-saints", tbl_pbp[[#This Row],[homeWinPercentage]], 1-tbl_pbp[[#This Row],[homeWinPercentage]])</f>
        <v>0.249</v>
      </c>
      <c r="AI5061" s="13">
        <f>tbl_pbp[[#This Row],[Kamara]]*tbl_pbp[[#This Row],[Impactful Play]]</f>
        <v>0</v>
      </c>
      <c r="AJ5061" s="13">
        <f>tbl_pbp[[#This Row],[Thomas]]*tbl_pbp[[#This Row],[Impactful Play]]</f>
        <v>0</v>
      </c>
      <c r="AK5061" s="13" t="str">
        <f>VLOOKUP(tbl_pbp[[#This Row],[Play Saints Win % Increase]], tbl_impact[],3,TRUE)</f>
        <v>Bad (0 to -5%)</v>
      </c>
    </row>
    <row r="5062" spans="1:37">
      <c r="A5062" s="1">
        <v>63</v>
      </c>
      <c r="B5062" s="5">
        <v>0.23899999999999999</v>
      </c>
      <c r="C5062" t="s">
        <v>7264</v>
      </c>
      <c r="D5062">
        <v>0</v>
      </c>
      <c r="E5062">
        <v>0</v>
      </c>
      <c r="F5062">
        <v>2</v>
      </c>
      <c r="G5062">
        <v>7</v>
      </c>
      <c r="H5062">
        <v>14</v>
      </c>
      <c r="I5062">
        <v>10</v>
      </c>
      <c r="J5062">
        <v>75</v>
      </c>
      <c r="K5062" t="s">
        <v>3416</v>
      </c>
      <c r="L5062">
        <v>1</v>
      </c>
      <c r="M5062">
        <v>75</v>
      </c>
      <c r="N5062" t="s">
        <v>7265</v>
      </c>
      <c r="O5062" t="s">
        <v>740</v>
      </c>
      <c r="P5062" t="s">
        <v>45</v>
      </c>
      <c r="Q5062" t="s">
        <v>46</v>
      </c>
      <c r="R5062" t="s">
        <v>47</v>
      </c>
      <c r="S5062" t="s">
        <v>33</v>
      </c>
      <c r="T5062" t="s">
        <v>7094</v>
      </c>
      <c r="U5062" t="s">
        <v>7095</v>
      </c>
      <c r="V5062" t="s">
        <v>7091</v>
      </c>
      <c r="X5062" t="str">
        <f>VLOOKUP(pbp!V2295, games!$B$2:$R$40, 3, FALSE)</f>
        <v>2019-12-17T01:15Z</v>
      </c>
      <c r="Y5062">
        <f>VLOOKUP(1*V5062,NFLGames!$H$11:$H$555,1,FALSE)</f>
        <v>401220325</v>
      </c>
      <c r="Z5062">
        <f>VLOOKUP($Y5062, NFLGames!$H$11:$K$555,2,FALSE)</f>
        <v>2020</v>
      </c>
      <c r="AA5062">
        <f>VLOOKUP($Y5062, NFLGames!$H$11:$K$555,3,FALSE)</f>
        <v>15</v>
      </c>
      <c r="AB5062" s="6">
        <f>IF(A5063=0, 0, AH5063-tbl_pbp[[#This Row],[Saints Win %]])</f>
        <v>-5.9999999999999776E-3</v>
      </c>
      <c r="AE5062">
        <f>ABS(tbl_pbp[[#This Row],[play.homeScore]]-tbl_pbp[[#This Row],[play.awayScore]])</f>
        <v>7</v>
      </c>
      <c r="AF5062">
        <f>IF(tbl_pbp[[#This Row],[Play Saints Win % Increase]]&gt;=$AF$4,1,0)</f>
        <v>0</v>
      </c>
      <c r="AG5062" t="str">
        <f>VLOOKUP(tbl_pbp[[#This Row],[gameId]], games!$B$2:$T$40, 9, FALSE)</f>
        <v>kansas-city-chiefs</v>
      </c>
      <c r="AH5062" s="5">
        <f>IF(tbl_pbp[[#This Row],[AwayTeam]] &lt;&gt; "new-orleans-saints", tbl_pbp[[#This Row],[homeWinPercentage]], 1-tbl_pbp[[#This Row],[homeWinPercentage]])</f>
        <v>0.23899999999999999</v>
      </c>
      <c r="AI5062" s="13">
        <f>tbl_pbp[[#This Row],[Kamara]]*tbl_pbp[[#This Row],[Impactful Play]]</f>
        <v>0</v>
      </c>
      <c r="AJ5062" s="13">
        <f>tbl_pbp[[#This Row],[Thomas]]*tbl_pbp[[#This Row],[Impactful Play]]</f>
        <v>0</v>
      </c>
      <c r="AK5062" s="13" t="str">
        <f>VLOOKUP(tbl_pbp[[#This Row],[Play Saints Win % Increase]], tbl_impact[],3,TRUE)</f>
        <v>Bad (0 to -5%)</v>
      </c>
    </row>
    <row r="5063" spans="1:37">
      <c r="A5063" s="1">
        <v>64</v>
      </c>
      <c r="B5063" s="5">
        <v>0.23300000000000001</v>
      </c>
      <c r="C5063" t="s">
        <v>7266</v>
      </c>
      <c r="D5063">
        <v>0</v>
      </c>
      <c r="E5063">
        <v>0</v>
      </c>
      <c r="F5063">
        <v>2</v>
      </c>
      <c r="G5063">
        <v>7</v>
      </c>
      <c r="H5063">
        <v>14</v>
      </c>
      <c r="I5063">
        <v>2</v>
      </c>
      <c r="J5063">
        <v>67</v>
      </c>
      <c r="K5063" t="s">
        <v>3416</v>
      </c>
      <c r="L5063">
        <v>2</v>
      </c>
      <c r="M5063">
        <v>67</v>
      </c>
      <c r="N5063" t="s">
        <v>7267</v>
      </c>
      <c r="O5063" t="s">
        <v>6296</v>
      </c>
      <c r="P5063" t="s">
        <v>45</v>
      </c>
      <c r="Q5063" t="s">
        <v>46</v>
      </c>
      <c r="R5063" t="s">
        <v>47</v>
      </c>
      <c r="S5063" t="s">
        <v>51</v>
      </c>
      <c r="T5063" t="s">
        <v>7098</v>
      </c>
      <c r="U5063" t="s">
        <v>7099</v>
      </c>
      <c r="V5063" t="s">
        <v>7091</v>
      </c>
      <c r="X5063" t="str">
        <f>VLOOKUP(pbp!V2296, games!$B$2:$R$40, 3, FALSE)</f>
        <v>2019-12-17T01:15Z</v>
      </c>
      <c r="Y5063">
        <f>VLOOKUP(1*V5063,NFLGames!$H$11:$H$555,1,FALSE)</f>
        <v>401220325</v>
      </c>
      <c r="Z5063">
        <f>VLOOKUP($Y5063, NFLGames!$H$11:$K$555,2,FALSE)</f>
        <v>2020</v>
      </c>
      <c r="AA5063">
        <f>VLOOKUP($Y5063, NFLGames!$H$11:$K$555,3,FALSE)</f>
        <v>15</v>
      </c>
      <c r="AB5063" s="6">
        <f>IF(A5064=0, 0, AH5064-tbl_pbp[[#This Row],[Saints Win %]])</f>
        <v>5.8999999999999969E-2</v>
      </c>
      <c r="AE5063">
        <f>ABS(tbl_pbp[[#This Row],[play.homeScore]]-tbl_pbp[[#This Row],[play.awayScore]])</f>
        <v>7</v>
      </c>
      <c r="AF5063">
        <f>IF(tbl_pbp[[#This Row],[Play Saints Win % Increase]]&gt;=$AF$4,1,0)</f>
        <v>0</v>
      </c>
      <c r="AG5063" t="str">
        <f>VLOOKUP(tbl_pbp[[#This Row],[gameId]], games!$B$2:$T$40, 9, FALSE)</f>
        <v>kansas-city-chiefs</v>
      </c>
      <c r="AH5063" s="5">
        <f>IF(tbl_pbp[[#This Row],[AwayTeam]] &lt;&gt; "new-orleans-saints", tbl_pbp[[#This Row],[homeWinPercentage]], 1-tbl_pbp[[#This Row],[homeWinPercentage]])</f>
        <v>0.23300000000000001</v>
      </c>
      <c r="AI5063" s="13">
        <f>tbl_pbp[[#This Row],[Kamara]]*tbl_pbp[[#This Row],[Impactful Play]]</f>
        <v>0</v>
      </c>
      <c r="AJ5063" s="13">
        <f>tbl_pbp[[#This Row],[Thomas]]*tbl_pbp[[#This Row],[Impactful Play]]</f>
        <v>0</v>
      </c>
      <c r="AK5063" s="13" t="str">
        <f>VLOOKUP(tbl_pbp[[#This Row],[Play Saints Win % Increase]], tbl_impact[],3,TRUE)</f>
        <v>Perfumed (5 to + 10%)</v>
      </c>
    </row>
    <row r="5064" spans="1:37">
      <c r="A5064" s="1">
        <v>65</v>
      </c>
      <c r="B5064" s="5">
        <v>0.29199999999999998</v>
      </c>
      <c r="C5064" t="s">
        <v>7268</v>
      </c>
      <c r="D5064">
        <v>0</v>
      </c>
      <c r="E5064">
        <v>0</v>
      </c>
      <c r="F5064">
        <v>2</v>
      </c>
      <c r="G5064">
        <v>7</v>
      </c>
      <c r="H5064">
        <v>14</v>
      </c>
      <c r="I5064">
        <v>10</v>
      </c>
      <c r="J5064">
        <v>66</v>
      </c>
      <c r="K5064" t="s">
        <v>3416</v>
      </c>
      <c r="L5064">
        <v>1</v>
      </c>
      <c r="M5064">
        <v>63</v>
      </c>
      <c r="N5064" t="s">
        <v>7269</v>
      </c>
      <c r="O5064" t="s">
        <v>3471</v>
      </c>
      <c r="P5064" t="s">
        <v>167</v>
      </c>
      <c r="Q5064" t="s">
        <v>168</v>
      </c>
      <c r="S5064" t="s">
        <v>33</v>
      </c>
      <c r="T5064" t="s">
        <v>7129</v>
      </c>
      <c r="U5064" t="s">
        <v>7130</v>
      </c>
      <c r="V5064" t="s">
        <v>7091</v>
      </c>
      <c r="X5064" t="str">
        <f>VLOOKUP(pbp!V2297, games!$B$2:$R$40, 3, FALSE)</f>
        <v>2019-12-17T01:15Z</v>
      </c>
      <c r="Y5064">
        <f>VLOOKUP(1*V5064,NFLGames!$H$11:$H$555,1,FALSE)</f>
        <v>401220325</v>
      </c>
      <c r="Z5064">
        <f>VLOOKUP($Y5064, NFLGames!$H$11:$K$555,2,FALSE)</f>
        <v>2020</v>
      </c>
      <c r="AA5064">
        <f>VLOOKUP($Y5064, NFLGames!$H$11:$K$555,3,FALSE)</f>
        <v>15</v>
      </c>
      <c r="AB5064" s="6">
        <f>IF(A5065=0, 0, AH5065-tbl_pbp[[#This Row],[Saints Win %]])</f>
        <v>-5.4999999999999993E-2</v>
      </c>
      <c r="AE5064">
        <f>ABS(tbl_pbp[[#This Row],[play.homeScore]]-tbl_pbp[[#This Row],[play.awayScore]])</f>
        <v>7</v>
      </c>
      <c r="AF5064">
        <f>IF(tbl_pbp[[#This Row],[Play Saints Win % Increase]]&gt;=$AF$4,1,0)</f>
        <v>0</v>
      </c>
      <c r="AG5064" t="str">
        <f>VLOOKUP(tbl_pbp[[#This Row],[gameId]], games!$B$2:$T$40, 9, FALSE)</f>
        <v>kansas-city-chiefs</v>
      </c>
      <c r="AH5064" s="5">
        <f>IF(tbl_pbp[[#This Row],[AwayTeam]] &lt;&gt; "new-orleans-saints", tbl_pbp[[#This Row],[homeWinPercentage]], 1-tbl_pbp[[#This Row],[homeWinPercentage]])</f>
        <v>0.29199999999999998</v>
      </c>
      <c r="AI5064" s="13">
        <f>tbl_pbp[[#This Row],[Kamara]]*tbl_pbp[[#This Row],[Impactful Play]]</f>
        <v>0</v>
      </c>
      <c r="AJ5064" s="13">
        <f>tbl_pbp[[#This Row],[Thomas]]*tbl_pbp[[#This Row],[Impactful Play]]</f>
        <v>0</v>
      </c>
      <c r="AK5064" s="13" t="str">
        <f>VLOOKUP(tbl_pbp[[#This Row],[Play Saints Win % Increase]], tbl_impact[],3,TRUE)</f>
        <v>Smelly (worse than-5% -&gt; -10%)</v>
      </c>
    </row>
    <row r="5065" spans="1:37">
      <c r="A5065" s="1">
        <v>66</v>
      </c>
      <c r="B5065" s="5">
        <v>0.23699999999999999</v>
      </c>
      <c r="C5065" t="s">
        <v>7270</v>
      </c>
      <c r="D5065">
        <v>0</v>
      </c>
      <c r="E5065">
        <v>0</v>
      </c>
      <c r="F5065">
        <v>2</v>
      </c>
      <c r="G5065">
        <v>7</v>
      </c>
      <c r="H5065">
        <v>14</v>
      </c>
      <c r="I5065">
        <v>13</v>
      </c>
      <c r="J5065">
        <v>66</v>
      </c>
      <c r="K5065" t="s">
        <v>3416</v>
      </c>
      <c r="L5065">
        <v>2</v>
      </c>
      <c r="M5065">
        <v>66</v>
      </c>
      <c r="N5065" t="s">
        <v>7271</v>
      </c>
      <c r="O5065" t="s">
        <v>7272</v>
      </c>
      <c r="P5065" t="s">
        <v>45</v>
      </c>
      <c r="Q5065" t="s">
        <v>46</v>
      </c>
      <c r="R5065" t="s">
        <v>47</v>
      </c>
      <c r="S5065" t="s">
        <v>939</v>
      </c>
      <c r="T5065" t="s">
        <v>7129</v>
      </c>
      <c r="U5065" t="s">
        <v>7273</v>
      </c>
      <c r="V5065" t="s">
        <v>7091</v>
      </c>
      <c r="X5065" t="str">
        <f>VLOOKUP(pbp!V2298, games!$B$2:$R$40, 3, FALSE)</f>
        <v>2019-12-17T01:15Z</v>
      </c>
      <c r="Y5065">
        <f>VLOOKUP(1*V5065,NFLGames!$H$11:$H$555,1,FALSE)</f>
        <v>401220325</v>
      </c>
      <c r="Z5065">
        <f>VLOOKUP($Y5065, NFLGames!$H$11:$K$555,2,FALSE)</f>
        <v>2020</v>
      </c>
      <c r="AA5065">
        <f>VLOOKUP($Y5065, NFLGames!$H$11:$K$555,3,FALSE)</f>
        <v>15</v>
      </c>
      <c r="AB5065" s="6">
        <f>IF(A5066=0, 0, AH5066-tbl_pbp[[#This Row],[Saints Win %]])</f>
        <v>-2.5999999999999995E-2</v>
      </c>
      <c r="AE5065">
        <f>ABS(tbl_pbp[[#This Row],[play.homeScore]]-tbl_pbp[[#This Row],[play.awayScore]])</f>
        <v>7</v>
      </c>
      <c r="AF5065">
        <f>IF(tbl_pbp[[#This Row],[Play Saints Win % Increase]]&gt;=$AF$4,1,0)</f>
        <v>0</v>
      </c>
      <c r="AG5065" t="str">
        <f>VLOOKUP(tbl_pbp[[#This Row],[gameId]], games!$B$2:$T$40, 9, FALSE)</f>
        <v>kansas-city-chiefs</v>
      </c>
      <c r="AH5065" s="5">
        <f>IF(tbl_pbp[[#This Row],[AwayTeam]] &lt;&gt; "new-orleans-saints", tbl_pbp[[#This Row],[homeWinPercentage]], 1-tbl_pbp[[#This Row],[homeWinPercentage]])</f>
        <v>0.23699999999999999</v>
      </c>
      <c r="AI5065" s="13">
        <f>tbl_pbp[[#This Row],[Kamara]]*tbl_pbp[[#This Row],[Impactful Play]]</f>
        <v>0</v>
      </c>
      <c r="AJ5065" s="13">
        <f>tbl_pbp[[#This Row],[Thomas]]*tbl_pbp[[#This Row],[Impactful Play]]</f>
        <v>0</v>
      </c>
      <c r="AK5065" s="13" t="str">
        <f>VLOOKUP(tbl_pbp[[#This Row],[Play Saints Win % Increase]], tbl_impact[],3,TRUE)</f>
        <v>Bad (0 to -5%)</v>
      </c>
    </row>
    <row r="5066" spans="1:37">
      <c r="A5066" s="1">
        <v>67</v>
      </c>
      <c r="B5066" s="5">
        <v>0.21099999999999999</v>
      </c>
      <c r="C5066" t="s">
        <v>7274</v>
      </c>
      <c r="D5066">
        <v>0</v>
      </c>
      <c r="E5066">
        <v>0</v>
      </c>
      <c r="F5066">
        <v>2</v>
      </c>
      <c r="G5066">
        <v>7</v>
      </c>
      <c r="H5066">
        <v>14</v>
      </c>
      <c r="I5066">
        <v>2</v>
      </c>
      <c r="J5066">
        <v>55</v>
      </c>
      <c r="K5066" t="s">
        <v>3416</v>
      </c>
      <c r="L5066">
        <v>3</v>
      </c>
      <c r="M5066">
        <v>55</v>
      </c>
      <c r="N5066" t="s">
        <v>7275</v>
      </c>
      <c r="O5066" t="s">
        <v>1080</v>
      </c>
      <c r="P5066" t="s">
        <v>45</v>
      </c>
      <c r="Q5066" t="s">
        <v>46</v>
      </c>
      <c r="R5066" t="s">
        <v>47</v>
      </c>
      <c r="S5066" t="s">
        <v>241</v>
      </c>
      <c r="T5066" t="s">
        <v>7276</v>
      </c>
      <c r="U5066" t="s">
        <v>7277</v>
      </c>
      <c r="V5066" t="s">
        <v>7091</v>
      </c>
      <c r="X5066" t="str">
        <f>VLOOKUP(pbp!V2299, games!$B$2:$R$40, 3, FALSE)</f>
        <v>2019-12-17T01:15Z</v>
      </c>
      <c r="Y5066">
        <f>VLOOKUP(1*V5066,NFLGames!$H$11:$H$555,1,FALSE)</f>
        <v>401220325</v>
      </c>
      <c r="Z5066">
        <f>VLOOKUP($Y5066, NFLGames!$H$11:$K$555,2,FALSE)</f>
        <v>2020</v>
      </c>
      <c r="AA5066">
        <f>VLOOKUP($Y5066, NFLGames!$H$11:$K$555,3,FALSE)</f>
        <v>15</v>
      </c>
      <c r="AB5066" s="6">
        <f>IF(A5067=0, 0, AH5067-tbl_pbp[[#This Row],[Saints Win %]])</f>
        <v>-6.0000000000000053E-3</v>
      </c>
      <c r="AE5066">
        <f>ABS(tbl_pbp[[#This Row],[play.homeScore]]-tbl_pbp[[#This Row],[play.awayScore]])</f>
        <v>7</v>
      </c>
      <c r="AF5066">
        <f>IF(tbl_pbp[[#This Row],[Play Saints Win % Increase]]&gt;=$AF$4,1,0)</f>
        <v>0</v>
      </c>
      <c r="AG5066" t="str">
        <f>VLOOKUP(tbl_pbp[[#This Row],[gameId]], games!$B$2:$T$40, 9, FALSE)</f>
        <v>kansas-city-chiefs</v>
      </c>
      <c r="AH5066" s="5">
        <f>IF(tbl_pbp[[#This Row],[AwayTeam]] &lt;&gt; "new-orleans-saints", tbl_pbp[[#This Row],[homeWinPercentage]], 1-tbl_pbp[[#This Row],[homeWinPercentage]])</f>
        <v>0.21099999999999999</v>
      </c>
      <c r="AI5066" s="13">
        <f>tbl_pbp[[#This Row],[Kamara]]*tbl_pbp[[#This Row],[Impactful Play]]</f>
        <v>0</v>
      </c>
      <c r="AJ5066" s="13">
        <f>tbl_pbp[[#This Row],[Thomas]]*tbl_pbp[[#This Row],[Impactful Play]]</f>
        <v>0</v>
      </c>
      <c r="AK5066" s="13" t="str">
        <f>VLOOKUP(tbl_pbp[[#This Row],[Play Saints Win % Increase]], tbl_impact[],3,TRUE)</f>
        <v>Bad (0 to -5%)</v>
      </c>
    </row>
    <row r="5067" spans="1:37">
      <c r="A5067" s="1">
        <v>68</v>
      </c>
      <c r="B5067" s="5">
        <v>0.20499999999999999</v>
      </c>
      <c r="C5067" t="s">
        <v>7278</v>
      </c>
      <c r="D5067">
        <v>0</v>
      </c>
      <c r="E5067">
        <v>0</v>
      </c>
      <c r="F5067">
        <v>2</v>
      </c>
      <c r="G5067">
        <v>7</v>
      </c>
      <c r="H5067">
        <v>14</v>
      </c>
      <c r="I5067">
        <v>10</v>
      </c>
      <c r="J5067">
        <v>49</v>
      </c>
      <c r="K5067" t="s">
        <v>3416</v>
      </c>
      <c r="L5067">
        <v>1</v>
      </c>
      <c r="M5067">
        <v>49</v>
      </c>
      <c r="N5067" t="s">
        <v>7279</v>
      </c>
      <c r="O5067" t="s">
        <v>7280</v>
      </c>
      <c r="P5067" t="s">
        <v>45</v>
      </c>
      <c r="Q5067" t="s">
        <v>46</v>
      </c>
      <c r="R5067" t="s">
        <v>47</v>
      </c>
      <c r="S5067" t="s">
        <v>33</v>
      </c>
      <c r="T5067" t="s">
        <v>493</v>
      </c>
      <c r="U5067" t="s">
        <v>494</v>
      </c>
      <c r="V5067" t="s">
        <v>7091</v>
      </c>
      <c r="X5067" t="str">
        <f>VLOOKUP(pbp!V2300, games!$B$2:$R$40, 3, FALSE)</f>
        <v>2019-12-17T01:15Z</v>
      </c>
      <c r="Y5067">
        <f>VLOOKUP(1*V5067,NFLGames!$H$11:$H$555,1,FALSE)</f>
        <v>401220325</v>
      </c>
      <c r="Z5067">
        <f>VLOOKUP($Y5067, NFLGames!$H$11:$K$555,2,FALSE)</f>
        <v>2020</v>
      </c>
      <c r="AA5067">
        <f>VLOOKUP($Y5067, NFLGames!$H$11:$K$555,3,FALSE)</f>
        <v>15</v>
      </c>
      <c r="AB5067" s="6">
        <f>IF(A5068=0, 0, AH5068-tbl_pbp[[#This Row],[Saints Win %]])</f>
        <v>7.2000000000000036E-2</v>
      </c>
      <c r="AE5067">
        <f>ABS(tbl_pbp[[#This Row],[play.homeScore]]-tbl_pbp[[#This Row],[play.awayScore]])</f>
        <v>7</v>
      </c>
      <c r="AF5067">
        <f>IF(tbl_pbp[[#This Row],[Play Saints Win % Increase]]&gt;=$AF$4,1,0)</f>
        <v>0</v>
      </c>
      <c r="AG5067" t="str">
        <f>VLOOKUP(tbl_pbp[[#This Row],[gameId]], games!$B$2:$T$40, 9, FALSE)</f>
        <v>kansas-city-chiefs</v>
      </c>
      <c r="AH5067" s="5">
        <f>IF(tbl_pbp[[#This Row],[AwayTeam]] &lt;&gt; "new-orleans-saints", tbl_pbp[[#This Row],[homeWinPercentage]], 1-tbl_pbp[[#This Row],[homeWinPercentage]])</f>
        <v>0.20499999999999999</v>
      </c>
      <c r="AI5067" s="13">
        <f>tbl_pbp[[#This Row],[Kamara]]*tbl_pbp[[#This Row],[Impactful Play]]</f>
        <v>0</v>
      </c>
      <c r="AJ5067" s="13">
        <f>tbl_pbp[[#This Row],[Thomas]]*tbl_pbp[[#This Row],[Impactful Play]]</f>
        <v>0</v>
      </c>
      <c r="AK5067" s="13" t="str">
        <f>VLOOKUP(tbl_pbp[[#This Row],[Play Saints Win % Increase]], tbl_impact[],3,TRUE)</f>
        <v>Perfumed (5 to + 10%)</v>
      </c>
    </row>
    <row r="5068" spans="1:37">
      <c r="A5068" s="1">
        <v>69</v>
      </c>
      <c r="B5068" s="5">
        <v>0.27700000000000002</v>
      </c>
      <c r="C5068" t="s">
        <v>7281</v>
      </c>
      <c r="D5068">
        <v>0</v>
      </c>
      <c r="E5068">
        <v>0</v>
      </c>
      <c r="F5068">
        <v>2</v>
      </c>
      <c r="G5068">
        <v>7</v>
      </c>
      <c r="H5068">
        <v>14</v>
      </c>
      <c r="I5068">
        <v>3</v>
      </c>
      <c r="J5068">
        <v>42</v>
      </c>
      <c r="K5068" t="s">
        <v>3416</v>
      </c>
      <c r="L5068">
        <v>2</v>
      </c>
      <c r="M5068">
        <v>42</v>
      </c>
      <c r="N5068" t="s">
        <v>7282</v>
      </c>
      <c r="O5068" t="s">
        <v>1678</v>
      </c>
      <c r="P5068" t="s">
        <v>45</v>
      </c>
      <c r="Q5068" t="s">
        <v>46</v>
      </c>
      <c r="R5068" t="s">
        <v>47</v>
      </c>
      <c r="S5068" t="s">
        <v>193</v>
      </c>
      <c r="T5068" t="s">
        <v>132</v>
      </c>
      <c r="U5068" t="s">
        <v>7283</v>
      </c>
      <c r="V5068" t="s">
        <v>7091</v>
      </c>
      <c r="X5068" t="str">
        <f>VLOOKUP(pbp!V2301, games!$B$2:$R$40, 3, FALSE)</f>
        <v>2019-12-17T01:15Z</v>
      </c>
      <c r="Y5068">
        <f>VLOOKUP(1*V5068,NFLGames!$H$11:$H$555,1,FALSE)</f>
        <v>401220325</v>
      </c>
      <c r="Z5068">
        <f>VLOOKUP($Y5068, NFLGames!$H$11:$K$555,2,FALSE)</f>
        <v>2020</v>
      </c>
      <c r="AA5068">
        <f>VLOOKUP($Y5068, NFLGames!$H$11:$K$555,3,FALSE)</f>
        <v>15</v>
      </c>
      <c r="AB5068" s="6">
        <f>IF(A5069=0, 0, AH5069-tbl_pbp[[#This Row],[Saints Win %]])</f>
        <v>-1.0000000000000009E-3</v>
      </c>
      <c r="AE5068">
        <f>ABS(tbl_pbp[[#This Row],[play.homeScore]]-tbl_pbp[[#This Row],[play.awayScore]])</f>
        <v>7</v>
      </c>
      <c r="AF5068">
        <f>IF(tbl_pbp[[#This Row],[Play Saints Win % Increase]]&gt;=$AF$4,1,0)</f>
        <v>0</v>
      </c>
      <c r="AG5068" t="str">
        <f>VLOOKUP(tbl_pbp[[#This Row],[gameId]], games!$B$2:$T$40, 9, FALSE)</f>
        <v>kansas-city-chiefs</v>
      </c>
      <c r="AH5068" s="5">
        <f>IF(tbl_pbp[[#This Row],[AwayTeam]] &lt;&gt; "new-orleans-saints", tbl_pbp[[#This Row],[homeWinPercentage]], 1-tbl_pbp[[#This Row],[homeWinPercentage]])</f>
        <v>0.27700000000000002</v>
      </c>
      <c r="AI5068" s="13">
        <f>tbl_pbp[[#This Row],[Kamara]]*tbl_pbp[[#This Row],[Impactful Play]]</f>
        <v>0</v>
      </c>
      <c r="AJ5068" s="13">
        <f>tbl_pbp[[#This Row],[Thomas]]*tbl_pbp[[#This Row],[Impactful Play]]</f>
        <v>0</v>
      </c>
      <c r="AK5068" s="13" t="str">
        <f>VLOOKUP(tbl_pbp[[#This Row],[Play Saints Win % Increase]], tbl_impact[],3,TRUE)</f>
        <v>Bad (0 to -5%)</v>
      </c>
    </row>
    <row r="5069" spans="1:37">
      <c r="A5069" s="1">
        <v>70</v>
      </c>
      <c r="B5069" s="5">
        <v>0.27600000000000002</v>
      </c>
      <c r="C5069" t="s">
        <v>7284</v>
      </c>
      <c r="D5069">
        <v>0</v>
      </c>
      <c r="E5069">
        <v>0</v>
      </c>
      <c r="F5069">
        <v>2</v>
      </c>
      <c r="G5069">
        <v>7</v>
      </c>
      <c r="H5069">
        <v>14</v>
      </c>
      <c r="I5069">
        <v>2</v>
      </c>
      <c r="J5069">
        <v>41</v>
      </c>
      <c r="K5069" t="s">
        <v>3416</v>
      </c>
      <c r="L5069">
        <v>3</v>
      </c>
      <c r="M5069">
        <v>41</v>
      </c>
      <c r="N5069" t="s">
        <v>7285</v>
      </c>
      <c r="O5069" t="s">
        <v>1096</v>
      </c>
      <c r="P5069" t="s">
        <v>22</v>
      </c>
      <c r="Q5069" t="s">
        <v>37</v>
      </c>
      <c r="S5069" t="s">
        <v>241</v>
      </c>
      <c r="T5069" t="s">
        <v>299</v>
      </c>
      <c r="U5069" t="s">
        <v>498</v>
      </c>
      <c r="V5069" t="s">
        <v>7091</v>
      </c>
      <c r="X5069" t="str">
        <f>VLOOKUP(pbp!V2302, games!$B$2:$R$40, 3, FALSE)</f>
        <v>2019-12-17T01:15Z</v>
      </c>
      <c r="Y5069">
        <f>VLOOKUP(1*V5069,NFLGames!$H$11:$H$555,1,FALSE)</f>
        <v>401220325</v>
      </c>
      <c r="Z5069">
        <f>VLOOKUP($Y5069, NFLGames!$H$11:$K$555,2,FALSE)</f>
        <v>2020</v>
      </c>
      <c r="AA5069">
        <f>VLOOKUP($Y5069, NFLGames!$H$11:$K$555,3,FALSE)</f>
        <v>15</v>
      </c>
      <c r="AB5069" s="6">
        <f>IF(A5070=0, 0, AH5070-tbl_pbp[[#This Row],[Saints Win %]])</f>
        <v>5.9999999999999498E-3</v>
      </c>
      <c r="AE5069">
        <f>ABS(tbl_pbp[[#This Row],[play.homeScore]]-tbl_pbp[[#This Row],[play.awayScore]])</f>
        <v>7</v>
      </c>
      <c r="AF5069">
        <f>IF(tbl_pbp[[#This Row],[Play Saints Win % Increase]]&gt;=$AF$4,1,0)</f>
        <v>0</v>
      </c>
      <c r="AG5069" t="str">
        <f>VLOOKUP(tbl_pbp[[#This Row],[gameId]], games!$B$2:$T$40, 9, FALSE)</f>
        <v>kansas-city-chiefs</v>
      </c>
      <c r="AH5069" s="5">
        <f>IF(tbl_pbp[[#This Row],[AwayTeam]] &lt;&gt; "new-orleans-saints", tbl_pbp[[#This Row],[homeWinPercentage]], 1-tbl_pbp[[#This Row],[homeWinPercentage]])</f>
        <v>0.27600000000000002</v>
      </c>
      <c r="AI5069" s="13">
        <f>tbl_pbp[[#This Row],[Kamara]]*tbl_pbp[[#This Row],[Impactful Play]]</f>
        <v>0</v>
      </c>
      <c r="AJ5069" s="13">
        <f>tbl_pbp[[#This Row],[Thomas]]*tbl_pbp[[#This Row],[Impactful Play]]</f>
        <v>0</v>
      </c>
      <c r="AK5069" s="13" t="str">
        <f>VLOOKUP(tbl_pbp[[#This Row],[Play Saints Win % Increase]], tbl_impact[],3,TRUE)</f>
        <v>Scented (0 to +5%)</v>
      </c>
    </row>
    <row r="5070" spans="1:37">
      <c r="A5070" s="1">
        <v>71</v>
      </c>
      <c r="B5070" s="5">
        <v>0.28199999999999997</v>
      </c>
      <c r="C5070" t="s">
        <v>7286</v>
      </c>
      <c r="D5070">
        <v>0</v>
      </c>
      <c r="E5070">
        <v>0</v>
      </c>
      <c r="F5070">
        <v>2</v>
      </c>
      <c r="G5070">
        <v>7</v>
      </c>
      <c r="H5070">
        <v>14</v>
      </c>
      <c r="I5070">
        <v>2</v>
      </c>
      <c r="J5070">
        <v>41</v>
      </c>
      <c r="K5070" t="s">
        <v>3416</v>
      </c>
      <c r="L5070">
        <v>4</v>
      </c>
      <c r="M5070">
        <v>41</v>
      </c>
      <c r="N5070" t="s">
        <v>7287</v>
      </c>
      <c r="O5070" t="s">
        <v>2184</v>
      </c>
      <c r="P5070" t="s">
        <v>124</v>
      </c>
      <c r="Q5070" t="s">
        <v>125</v>
      </c>
      <c r="R5070" t="s">
        <v>126</v>
      </c>
      <c r="V5070" t="s">
        <v>7091</v>
      </c>
      <c r="X5070" t="str">
        <f>VLOOKUP(pbp!V2303, games!$B$2:$R$40, 3, FALSE)</f>
        <v>2019-12-17T01:15Z</v>
      </c>
      <c r="Y5070">
        <f>VLOOKUP(1*V5070,NFLGames!$H$11:$H$555,1,FALSE)</f>
        <v>401220325</v>
      </c>
      <c r="Z5070">
        <f>VLOOKUP($Y5070, NFLGames!$H$11:$K$555,2,FALSE)</f>
        <v>2020</v>
      </c>
      <c r="AA5070">
        <f>VLOOKUP($Y5070, NFLGames!$H$11:$K$555,3,FALSE)</f>
        <v>15</v>
      </c>
      <c r="AB5070" s="6">
        <f>IF(A5071=0, 0, AH5071-tbl_pbp[[#This Row],[Saints Win %]])</f>
        <v>-7.3999999999999982E-2</v>
      </c>
      <c r="AE5070">
        <f>ABS(tbl_pbp[[#This Row],[play.homeScore]]-tbl_pbp[[#This Row],[play.awayScore]])</f>
        <v>7</v>
      </c>
      <c r="AF5070">
        <f>IF(tbl_pbp[[#This Row],[Play Saints Win % Increase]]&gt;=$AF$4,1,0)</f>
        <v>0</v>
      </c>
      <c r="AG5070" t="str">
        <f>VLOOKUP(tbl_pbp[[#This Row],[gameId]], games!$B$2:$T$40, 9, FALSE)</f>
        <v>kansas-city-chiefs</v>
      </c>
      <c r="AH5070" s="5">
        <f>IF(tbl_pbp[[#This Row],[AwayTeam]] &lt;&gt; "new-orleans-saints", tbl_pbp[[#This Row],[homeWinPercentage]], 1-tbl_pbp[[#This Row],[homeWinPercentage]])</f>
        <v>0.28199999999999997</v>
      </c>
      <c r="AI5070" s="13">
        <f>tbl_pbp[[#This Row],[Kamara]]*tbl_pbp[[#This Row],[Impactful Play]]</f>
        <v>0</v>
      </c>
      <c r="AJ5070" s="13">
        <f>tbl_pbp[[#This Row],[Thomas]]*tbl_pbp[[#This Row],[Impactful Play]]</f>
        <v>0</v>
      </c>
      <c r="AK5070" s="13" t="str">
        <f>VLOOKUP(tbl_pbp[[#This Row],[Play Saints Win % Increase]], tbl_impact[],3,TRUE)</f>
        <v>Smelly (worse than-5% -&gt; -10%)</v>
      </c>
    </row>
    <row r="5071" spans="1:37">
      <c r="A5071" s="1">
        <v>72</v>
      </c>
      <c r="B5071" s="5">
        <v>0.20799999999999999</v>
      </c>
      <c r="C5071" t="s">
        <v>7288</v>
      </c>
      <c r="D5071">
        <v>0</v>
      </c>
      <c r="E5071">
        <v>0</v>
      </c>
      <c r="F5071">
        <v>2</v>
      </c>
      <c r="G5071">
        <v>7</v>
      </c>
      <c r="H5071">
        <v>14</v>
      </c>
      <c r="I5071">
        <v>2</v>
      </c>
      <c r="J5071">
        <v>41</v>
      </c>
      <c r="K5071" t="s">
        <v>3416</v>
      </c>
      <c r="L5071">
        <v>4</v>
      </c>
      <c r="M5071">
        <v>41</v>
      </c>
      <c r="N5071" t="s">
        <v>7289</v>
      </c>
      <c r="O5071" t="s">
        <v>2184</v>
      </c>
      <c r="P5071" t="s">
        <v>94</v>
      </c>
      <c r="Q5071" t="s">
        <v>95</v>
      </c>
      <c r="R5071" t="s">
        <v>96</v>
      </c>
      <c r="S5071" t="s">
        <v>154</v>
      </c>
      <c r="T5071" t="s">
        <v>299</v>
      </c>
      <c r="U5071" t="s">
        <v>7290</v>
      </c>
      <c r="V5071" t="s">
        <v>7091</v>
      </c>
      <c r="X5071" t="str">
        <f>VLOOKUP(pbp!V2304, games!$B$2:$R$40, 3, FALSE)</f>
        <v>2019-12-17T01:15Z</v>
      </c>
      <c r="Y5071">
        <f>VLOOKUP(1*V5071,NFLGames!$H$11:$H$555,1,FALSE)</f>
        <v>401220325</v>
      </c>
      <c r="Z5071">
        <f>VLOOKUP($Y5071, NFLGames!$H$11:$K$555,2,FALSE)</f>
        <v>2020</v>
      </c>
      <c r="AA5071">
        <f>VLOOKUP($Y5071, NFLGames!$H$11:$K$555,3,FALSE)</f>
        <v>15</v>
      </c>
      <c r="AB5071" s="6">
        <f>IF(A5072=0, 0, AH5072-tbl_pbp[[#This Row],[Saints Win %]])</f>
        <v>6.9000000000000034E-2</v>
      </c>
      <c r="AE5071">
        <f>ABS(tbl_pbp[[#This Row],[play.homeScore]]-tbl_pbp[[#This Row],[play.awayScore]])</f>
        <v>7</v>
      </c>
      <c r="AF5071">
        <f>IF(tbl_pbp[[#This Row],[Play Saints Win % Increase]]&gt;=$AF$4,1,0)</f>
        <v>0</v>
      </c>
      <c r="AG5071" t="str">
        <f>VLOOKUP(tbl_pbp[[#This Row],[gameId]], games!$B$2:$T$40, 9, FALSE)</f>
        <v>kansas-city-chiefs</v>
      </c>
      <c r="AH5071" s="5">
        <f>IF(tbl_pbp[[#This Row],[AwayTeam]] &lt;&gt; "new-orleans-saints", tbl_pbp[[#This Row],[homeWinPercentage]], 1-tbl_pbp[[#This Row],[homeWinPercentage]])</f>
        <v>0.20799999999999999</v>
      </c>
      <c r="AI5071" s="13">
        <f>tbl_pbp[[#This Row],[Kamara]]*tbl_pbp[[#This Row],[Impactful Play]]</f>
        <v>0</v>
      </c>
      <c r="AJ5071" s="13">
        <f>tbl_pbp[[#This Row],[Thomas]]*tbl_pbp[[#This Row],[Impactful Play]]</f>
        <v>0</v>
      </c>
      <c r="AK5071" s="13" t="str">
        <f>VLOOKUP(tbl_pbp[[#This Row],[Play Saints Win % Increase]], tbl_impact[],3,TRUE)</f>
        <v>Perfumed (5 to + 10%)</v>
      </c>
    </row>
    <row r="5072" spans="1:37">
      <c r="A5072" s="1">
        <v>73</v>
      </c>
      <c r="B5072" s="5">
        <v>0.27700000000000002</v>
      </c>
      <c r="C5072" t="s">
        <v>7291</v>
      </c>
      <c r="D5072">
        <v>0</v>
      </c>
      <c r="E5072">
        <v>0</v>
      </c>
      <c r="F5072">
        <v>2</v>
      </c>
      <c r="G5072">
        <v>7</v>
      </c>
      <c r="H5072">
        <v>14</v>
      </c>
      <c r="I5072">
        <v>7</v>
      </c>
      <c r="J5072">
        <v>46</v>
      </c>
      <c r="K5072" t="s">
        <v>3416</v>
      </c>
      <c r="L5072">
        <v>4</v>
      </c>
      <c r="M5072">
        <v>46</v>
      </c>
      <c r="N5072" t="s">
        <v>7292</v>
      </c>
      <c r="O5072" t="s">
        <v>661</v>
      </c>
      <c r="P5072" t="s">
        <v>124</v>
      </c>
      <c r="Q5072" t="s">
        <v>125</v>
      </c>
      <c r="R5072" t="s">
        <v>126</v>
      </c>
      <c r="V5072" t="s">
        <v>7091</v>
      </c>
      <c r="X5072" t="str">
        <f>VLOOKUP(pbp!V2305, games!$B$2:$R$40, 3, FALSE)</f>
        <v>2019-12-17T01:15Z</v>
      </c>
      <c r="Y5072">
        <f>VLOOKUP(1*V5072,NFLGames!$H$11:$H$555,1,FALSE)</f>
        <v>401220325</v>
      </c>
      <c r="Z5072">
        <f>VLOOKUP($Y5072, NFLGames!$H$11:$K$555,2,FALSE)</f>
        <v>2020</v>
      </c>
      <c r="AA5072">
        <f>VLOOKUP($Y5072, NFLGames!$H$11:$K$555,3,FALSE)</f>
        <v>15</v>
      </c>
      <c r="AB5072" s="6">
        <f>IF(A5073=0, 0, AH5073-tbl_pbp[[#This Row],[Saints Win %]])</f>
        <v>-1.7000000000000015E-2</v>
      </c>
      <c r="AE5072">
        <f>ABS(tbl_pbp[[#This Row],[play.homeScore]]-tbl_pbp[[#This Row],[play.awayScore]])</f>
        <v>7</v>
      </c>
      <c r="AF5072">
        <f>IF(tbl_pbp[[#This Row],[Play Saints Win % Increase]]&gt;=$AF$4,1,0)</f>
        <v>0</v>
      </c>
      <c r="AG5072" t="str">
        <f>VLOOKUP(tbl_pbp[[#This Row],[gameId]], games!$B$2:$T$40, 9, FALSE)</f>
        <v>kansas-city-chiefs</v>
      </c>
      <c r="AH5072" s="5">
        <f>IF(tbl_pbp[[#This Row],[AwayTeam]] &lt;&gt; "new-orleans-saints", tbl_pbp[[#This Row],[homeWinPercentage]], 1-tbl_pbp[[#This Row],[homeWinPercentage]])</f>
        <v>0.27700000000000002</v>
      </c>
      <c r="AI5072" s="13">
        <f>tbl_pbp[[#This Row],[Kamara]]*tbl_pbp[[#This Row],[Impactful Play]]</f>
        <v>0</v>
      </c>
      <c r="AJ5072" s="13">
        <f>tbl_pbp[[#This Row],[Thomas]]*tbl_pbp[[#This Row],[Impactful Play]]</f>
        <v>0</v>
      </c>
      <c r="AK5072" s="13" t="str">
        <f>VLOOKUP(tbl_pbp[[#This Row],[Play Saints Win % Increase]], tbl_impact[],3,TRUE)</f>
        <v>Bad (0 to -5%)</v>
      </c>
    </row>
    <row r="5073" spans="1:37">
      <c r="A5073" s="1">
        <v>74</v>
      </c>
      <c r="B5073" s="5">
        <v>0.26</v>
      </c>
      <c r="C5073" t="s">
        <v>7293</v>
      </c>
      <c r="D5073">
        <v>0</v>
      </c>
      <c r="E5073">
        <v>0</v>
      </c>
      <c r="F5073">
        <v>2</v>
      </c>
      <c r="G5073">
        <v>7</v>
      </c>
      <c r="H5073">
        <v>14</v>
      </c>
      <c r="I5073">
        <v>7</v>
      </c>
      <c r="J5073">
        <v>46</v>
      </c>
      <c r="K5073" t="s">
        <v>3416</v>
      </c>
      <c r="L5073">
        <v>4</v>
      </c>
      <c r="M5073">
        <v>46</v>
      </c>
      <c r="N5073" t="s">
        <v>7294</v>
      </c>
      <c r="O5073" t="s">
        <v>5793</v>
      </c>
      <c r="P5073" t="s">
        <v>66</v>
      </c>
      <c r="Q5073" t="s">
        <v>67</v>
      </c>
      <c r="R5073" t="s">
        <v>68</v>
      </c>
      <c r="S5073" t="s">
        <v>215</v>
      </c>
      <c r="T5073" t="s">
        <v>435</v>
      </c>
      <c r="U5073" t="s">
        <v>7295</v>
      </c>
      <c r="V5073" t="s">
        <v>7091</v>
      </c>
      <c r="X5073" t="str">
        <f>VLOOKUP(pbp!V2306, games!$B$2:$R$40, 3, FALSE)</f>
        <v>2019-12-17T01:15Z</v>
      </c>
      <c r="Y5073">
        <f>VLOOKUP(1*V5073,NFLGames!$H$11:$H$555,1,FALSE)</f>
        <v>401220325</v>
      </c>
      <c r="Z5073">
        <f>VLOOKUP($Y5073, NFLGames!$H$11:$K$555,2,FALSE)</f>
        <v>2020</v>
      </c>
      <c r="AA5073">
        <f>VLOOKUP($Y5073, NFLGames!$H$11:$K$555,3,FALSE)</f>
        <v>15</v>
      </c>
      <c r="AB5073" s="6">
        <f>IF(A5074=0, 0, AH5074-tbl_pbp[[#This Row],[Saints Win %]])</f>
        <v>1.5000000000000013E-2</v>
      </c>
      <c r="AE5073">
        <f>ABS(tbl_pbp[[#This Row],[play.homeScore]]-tbl_pbp[[#This Row],[play.awayScore]])</f>
        <v>7</v>
      </c>
      <c r="AF5073">
        <f>IF(tbl_pbp[[#This Row],[Play Saints Win % Increase]]&gt;=$AF$4,1,0)</f>
        <v>0</v>
      </c>
      <c r="AG5073" t="str">
        <f>VLOOKUP(tbl_pbp[[#This Row],[gameId]], games!$B$2:$T$40, 9, FALSE)</f>
        <v>kansas-city-chiefs</v>
      </c>
      <c r="AH5073" s="5">
        <f>IF(tbl_pbp[[#This Row],[AwayTeam]] &lt;&gt; "new-orleans-saints", tbl_pbp[[#This Row],[homeWinPercentage]], 1-tbl_pbp[[#This Row],[homeWinPercentage]])</f>
        <v>0.26</v>
      </c>
      <c r="AI5073" s="13">
        <f>tbl_pbp[[#This Row],[Kamara]]*tbl_pbp[[#This Row],[Impactful Play]]</f>
        <v>0</v>
      </c>
      <c r="AJ5073" s="13">
        <f>tbl_pbp[[#This Row],[Thomas]]*tbl_pbp[[#This Row],[Impactful Play]]</f>
        <v>0</v>
      </c>
      <c r="AK5073" s="13" t="str">
        <f>VLOOKUP(tbl_pbp[[#This Row],[Play Saints Win % Increase]], tbl_impact[],3,TRUE)</f>
        <v>Scented (0 to +5%)</v>
      </c>
    </row>
    <row r="5074" spans="1:37">
      <c r="A5074" s="1">
        <v>75</v>
      </c>
      <c r="B5074" s="5">
        <v>0.27500000000000002</v>
      </c>
      <c r="C5074" t="s">
        <v>7296</v>
      </c>
      <c r="D5074">
        <v>0</v>
      </c>
      <c r="E5074">
        <v>0</v>
      </c>
      <c r="F5074">
        <v>2</v>
      </c>
      <c r="G5074">
        <v>7</v>
      </c>
      <c r="H5074">
        <v>14</v>
      </c>
      <c r="I5074">
        <v>10</v>
      </c>
      <c r="J5074">
        <v>9</v>
      </c>
      <c r="K5074" t="s">
        <v>29</v>
      </c>
      <c r="L5074">
        <v>1</v>
      </c>
      <c r="M5074">
        <v>91</v>
      </c>
      <c r="N5074" t="s">
        <v>7297</v>
      </c>
      <c r="O5074" t="s">
        <v>206</v>
      </c>
      <c r="P5074" t="s">
        <v>45</v>
      </c>
      <c r="Q5074" t="s">
        <v>46</v>
      </c>
      <c r="R5074" t="s">
        <v>47</v>
      </c>
      <c r="S5074" t="s">
        <v>33</v>
      </c>
      <c r="T5074" t="s">
        <v>473</v>
      </c>
      <c r="U5074" t="s">
        <v>474</v>
      </c>
      <c r="V5074" t="s">
        <v>7091</v>
      </c>
      <c r="X5074" t="str">
        <f>VLOOKUP(pbp!V2307, games!$B$2:$R$40, 3, FALSE)</f>
        <v>2019-12-17T01:15Z</v>
      </c>
      <c r="Y5074">
        <f>VLOOKUP(1*V5074,NFLGames!$H$11:$H$555,1,FALSE)</f>
        <v>401220325</v>
      </c>
      <c r="Z5074">
        <f>VLOOKUP($Y5074, NFLGames!$H$11:$K$555,2,FALSE)</f>
        <v>2020</v>
      </c>
      <c r="AA5074">
        <f>VLOOKUP($Y5074, NFLGames!$H$11:$K$555,3,FALSE)</f>
        <v>15</v>
      </c>
      <c r="AB5074" s="6">
        <f>IF(A5075=0, 0, AH5075-tbl_pbp[[#This Row],[Saints Win %]])</f>
        <v>-2.200000000000002E-2</v>
      </c>
      <c r="AC5074">
        <v>1</v>
      </c>
      <c r="AE5074">
        <f>ABS(tbl_pbp[[#This Row],[play.homeScore]]-tbl_pbp[[#This Row],[play.awayScore]])</f>
        <v>7</v>
      </c>
      <c r="AF5074">
        <f>IF(tbl_pbp[[#This Row],[Play Saints Win % Increase]]&gt;=$AF$4,1,0)</f>
        <v>0</v>
      </c>
      <c r="AG5074" t="str">
        <f>VLOOKUP(tbl_pbp[[#This Row],[gameId]], games!$B$2:$T$40, 9, FALSE)</f>
        <v>kansas-city-chiefs</v>
      </c>
      <c r="AH5074" s="5">
        <f>IF(tbl_pbp[[#This Row],[AwayTeam]] &lt;&gt; "new-orleans-saints", tbl_pbp[[#This Row],[homeWinPercentage]], 1-tbl_pbp[[#This Row],[homeWinPercentage]])</f>
        <v>0.27500000000000002</v>
      </c>
      <c r="AI5074" s="13">
        <f>tbl_pbp[[#This Row],[Kamara]]*tbl_pbp[[#This Row],[Impactful Play]]</f>
        <v>0</v>
      </c>
      <c r="AJ5074" s="13">
        <f>tbl_pbp[[#This Row],[Thomas]]*tbl_pbp[[#This Row],[Impactful Play]]</f>
        <v>0</v>
      </c>
      <c r="AK5074" s="13" t="str">
        <f>VLOOKUP(tbl_pbp[[#This Row],[Play Saints Win % Increase]], tbl_impact[],3,TRUE)</f>
        <v>Bad (0 to -5%)</v>
      </c>
    </row>
    <row r="5075" spans="1:37">
      <c r="A5075" s="1">
        <v>76</v>
      </c>
      <c r="B5075" s="5">
        <v>0.253</v>
      </c>
      <c r="C5075" t="s">
        <v>7298</v>
      </c>
      <c r="D5075">
        <v>0</v>
      </c>
      <c r="E5075">
        <v>0</v>
      </c>
      <c r="F5075">
        <v>2</v>
      </c>
      <c r="G5075">
        <v>7</v>
      </c>
      <c r="H5075">
        <v>14</v>
      </c>
      <c r="I5075">
        <v>10</v>
      </c>
      <c r="J5075">
        <v>20</v>
      </c>
      <c r="K5075" t="s">
        <v>29</v>
      </c>
      <c r="L5075">
        <v>1</v>
      </c>
      <c r="M5075">
        <v>80</v>
      </c>
      <c r="N5075" t="s">
        <v>7299</v>
      </c>
      <c r="O5075" t="s">
        <v>337</v>
      </c>
      <c r="P5075" t="s">
        <v>45</v>
      </c>
      <c r="Q5075" t="s">
        <v>46</v>
      </c>
      <c r="R5075" t="s">
        <v>47</v>
      </c>
      <c r="S5075" t="s">
        <v>33</v>
      </c>
      <c r="T5075" t="s">
        <v>165</v>
      </c>
      <c r="U5075" t="s">
        <v>571</v>
      </c>
      <c r="V5075" t="s">
        <v>7091</v>
      </c>
      <c r="X5075" t="str">
        <f>VLOOKUP(pbp!V2308, games!$B$2:$R$40, 3, FALSE)</f>
        <v>2019-12-17T01:15Z</v>
      </c>
      <c r="Y5075">
        <f>VLOOKUP(1*V5075,NFLGames!$H$11:$H$555,1,FALSE)</f>
        <v>401220325</v>
      </c>
      <c r="Z5075">
        <f>VLOOKUP($Y5075, NFLGames!$H$11:$K$555,2,FALSE)</f>
        <v>2020</v>
      </c>
      <c r="AA5075">
        <f>VLOOKUP($Y5075, NFLGames!$H$11:$K$555,3,FALSE)</f>
        <v>15</v>
      </c>
      <c r="AB5075" s="6">
        <f>IF(A5076=0, 0, AH5076-tbl_pbp[[#This Row],[Saints Win %]])</f>
        <v>-3.8000000000000006E-2</v>
      </c>
      <c r="AE5075">
        <f>ABS(tbl_pbp[[#This Row],[play.homeScore]]-tbl_pbp[[#This Row],[play.awayScore]])</f>
        <v>7</v>
      </c>
      <c r="AF5075">
        <f>IF(tbl_pbp[[#This Row],[Play Saints Win % Increase]]&gt;=$AF$4,1,0)</f>
        <v>0</v>
      </c>
      <c r="AG5075" t="str">
        <f>VLOOKUP(tbl_pbp[[#This Row],[gameId]], games!$B$2:$T$40, 9, FALSE)</f>
        <v>kansas-city-chiefs</v>
      </c>
      <c r="AH5075" s="5">
        <f>IF(tbl_pbp[[#This Row],[AwayTeam]] &lt;&gt; "new-orleans-saints", tbl_pbp[[#This Row],[homeWinPercentage]], 1-tbl_pbp[[#This Row],[homeWinPercentage]])</f>
        <v>0.253</v>
      </c>
      <c r="AI5075" s="13">
        <f>tbl_pbp[[#This Row],[Kamara]]*tbl_pbp[[#This Row],[Impactful Play]]</f>
        <v>0</v>
      </c>
      <c r="AJ5075" s="13">
        <f>tbl_pbp[[#This Row],[Thomas]]*tbl_pbp[[#This Row],[Impactful Play]]</f>
        <v>0</v>
      </c>
      <c r="AK5075" s="13" t="str">
        <f>VLOOKUP(tbl_pbp[[#This Row],[Play Saints Win % Increase]], tbl_impact[],3,TRUE)</f>
        <v>Bad (0 to -5%)</v>
      </c>
    </row>
    <row r="5076" spans="1:37">
      <c r="A5076" s="1">
        <v>77</v>
      </c>
      <c r="B5076" s="5">
        <v>0.215</v>
      </c>
      <c r="C5076" t="s">
        <v>7300</v>
      </c>
      <c r="D5076">
        <v>0</v>
      </c>
      <c r="E5076">
        <v>0</v>
      </c>
      <c r="F5076">
        <v>2</v>
      </c>
      <c r="G5076">
        <v>7</v>
      </c>
      <c r="H5076">
        <v>14</v>
      </c>
      <c r="I5076">
        <v>8</v>
      </c>
      <c r="J5076">
        <v>22</v>
      </c>
      <c r="K5076" t="s">
        <v>29</v>
      </c>
      <c r="L5076">
        <v>2</v>
      </c>
      <c r="M5076">
        <v>78</v>
      </c>
      <c r="N5076" t="s">
        <v>7301</v>
      </c>
      <c r="O5076" t="s">
        <v>214</v>
      </c>
      <c r="P5076" t="s">
        <v>30</v>
      </c>
      <c r="Q5076" t="s">
        <v>31</v>
      </c>
      <c r="R5076" t="s">
        <v>32</v>
      </c>
      <c r="S5076" t="s">
        <v>73</v>
      </c>
      <c r="T5076" t="s">
        <v>1257</v>
      </c>
      <c r="U5076" t="s">
        <v>5388</v>
      </c>
      <c r="V5076" t="s">
        <v>7091</v>
      </c>
      <c r="X5076" t="str">
        <f>VLOOKUP(pbp!V2309, games!$B$2:$R$40, 3, FALSE)</f>
        <v>2019-12-17T01:15Z</v>
      </c>
      <c r="Y5076">
        <f>VLOOKUP(1*V5076,NFLGames!$H$11:$H$555,1,FALSE)</f>
        <v>401220325</v>
      </c>
      <c r="Z5076">
        <f>VLOOKUP($Y5076, NFLGames!$H$11:$K$555,2,FALSE)</f>
        <v>2020</v>
      </c>
      <c r="AA5076">
        <f>VLOOKUP($Y5076, NFLGames!$H$11:$K$555,3,FALSE)</f>
        <v>15</v>
      </c>
      <c r="AB5076" s="6">
        <f>IF(A5077=0, 0, AH5077-tbl_pbp[[#This Row],[Saints Win %]])</f>
        <v>-5.8999999999999997E-2</v>
      </c>
      <c r="AE5076">
        <f>ABS(tbl_pbp[[#This Row],[play.homeScore]]-tbl_pbp[[#This Row],[play.awayScore]])</f>
        <v>7</v>
      </c>
      <c r="AF5076">
        <f>IF(tbl_pbp[[#This Row],[Play Saints Win % Increase]]&gt;=$AF$4,1,0)</f>
        <v>0</v>
      </c>
      <c r="AG5076" t="str">
        <f>VLOOKUP(tbl_pbp[[#This Row],[gameId]], games!$B$2:$T$40, 9, FALSE)</f>
        <v>kansas-city-chiefs</v>
      </c>
      <c r="AH5076" s="5">
        <f>IF(tbl_pbp[[#This Row],[AwayTeam]] &lt;&gt; "new-orleans-saints", tbl_pbp[[#This Row],[homeWinPercentage]], 1-tbl_pbp[[#This Row],[homeWinPercentage]])</f>
        <v>0.215</v>
      </c>
      <c r="AI5076" s="13">
        <f>tbl_pbp[[#This Row],[Kamara]]*tbl_pbp[[#This Row],[Impactful Play]]</f>
        <v>0</v>
      </c>
      <c r="AJ5076" s="13">
        <f>tbl_pbp[[#This Row],[Thomas]]*tbl_pbp[[#This Row],[Impactful Play]]</f>
        <v>0</v>
      </c>
      <c r="AK5076" s="13" t="str">
        <f>VLOOKUP(tbl_pbp[[#This Row],[Play Saints Win % Increase]], tbl_impact[],3,TRUE)</f>
        <v>Smelly (worse than-5% -&gt; -10%)</v>
      </c>
    </row>
    <row r="5077" spans="1:37">
      <c r="A5077" s="1">
        <v>78</v>
      </c>
      <c r="B5077" s="5">
        <v>0.156</v>
      </c>
      <c r="C5077" t="s">
        <v>7302</v>
      </c>
      <c r="D5077">
        <v>0</v>
      </c>
      <c r="E5077">
        <v>0</v>
      </c>
      <c r="F5077">
        <v>2</v>
      </c>
      <c r="G5077">
        <v>7</v>
      </c>
      <c r="H5077">
        <v>14</v>
      </c>
      <c r="I5077">
        <v>16</v>
      </c>
      <c r="J5077">
        <v>14</v>
      </c>
      <c r="K5077" t="s">
        <v>29</v>
      </c>
      <c r="L5077">
        <v>2</v>
      </c>
      <c r="M5077">
        <v>86</v>
      </c>
      <c r="N5077" t="s">
        <v>7303</v>
      </c>
      <c r="O5077" t="s">
        <v>537</v>
      </c>
      <c r="P5077" t="s">
        <v>45</v>
      </c>
      <c r="Q5077" t="s">
        <v>46</v>
      </c>
      <c r="R5077" t="s">
        <v>47</v>
      </c>
      <c r="S5077" t="s">
        <v>1538</v>
      </c>
      <c r="T5077" t="s">
        <v>176</v>
      </c>
      <c r="U5077" t="s">
        <v>7304</v>
      </c>
      <c r="V5077" t="s">
        <v>7091</v>
      </c>
      <c r="X5077" t="str">
        <f>VLOOKUP(pbp!V2310, games!$B$2:$R$40, 3, FALSE)</f>
        <v>2019-12-17T01:15Z</v>
      </c>
      <c r="Y5077">
        <f>VLOOKUP(1*V5077,NFLGames!$H$11:$H$555,1,FALSE)</f>
        <v>401220325</v>
      </c>
      <c r="Z5077">
        <f>VLOOKUP($Y5077, NFLGames!$H$11:$K$555,2,FALSE)</f>
        <v>2020</v>
      </c>
      <c r="AA5077">
        <f>VLOOKUP($Y5077, NFLGames!$H$11:$K$555,3,FALSE)</f>
        <v>15</v>
      </c>
      <c r="AB5077" s="6">
        <f>IF(A5078=0, 0, AH5078-tbl_pbp[[#This Row],[Saints Win %]])</f>
        <v>5.099999999999999E-2</v>
      </c>
      <c r="AC5077">
        <v>1</v>
      </c>
      <c r="AE5077">
        <f>ABS(tbl_pbp[[#This Row],[play.homeScore]]-tbl_pbp[[#This Row],[play.awayScore]])</f>
        <v>7</v>
      </c>
      <c r="AF5077">
        <f>IF(tbl_pbp[[#This Row],[Play Saints Win % Increase]]&gt;=$AF$4,1,0)</f>
        <v>0</v>
      </c>
      <c r="AG5077" t="str">
        <f>VLOOKUP(tbl_pbp[[#This Row],[gameId]], games!$B$2:$T$40, 9, FALSE)</f>
        <v>kansas-city-chiefs</v>
      </c>
      <c r="AH5077" s="5">
        <f>IF(tbl_pbp[[#This Row],[AwayTeam]] &lt;&gt; "new-orleans-saints", tbl_pbp[[#This Row],[homeWinPercentage]], 1-tbl_pbp[[#This Row],[homeWinPercentage]])</f>
        <v>0.156</v>
      </c>
      <c r="AI5077" s="13">
        <f>tbl_pbp[[#This Row],[Kamara]]*tbl_pbp[[#This Row],[Impactful Play]]</f>
        <v>0</v>
      </c>
      <c r="AJ5077" s="13">
        <f>tbl_pbp[[#This Row],[Thomas]]*tbl_pbp[[#This Row],[Impactful Play]]</f>
        <v>0</v>
      </c>
      <c r="AK5077" s="13" t="str">
        <f>VLOOKUP(tbl_pbp[[#This Row],[Play Saints Win % Increase]], tbl_impact[],3,TRUE)</f>
        <v>Perfumed (5 to + 10%)</v>
      </c>
    </row>
    <row r="5078" spans="1:37">
      <c r="A5078" s="1">
        <v>79</v>
      </c>
      <c r="B5078" s="5">
        <v>0.20699999999999999</v>
      </c>
      <c r="C5078" t="s">
        <v>7305</v>
      </c>
      <c r="D5078">
        <v>0</v>
      </c>
      <c r="E5078">
        <v>0</v>
      </c>
      <c r="F5078">
        <v>2</v>
      </c>
      <c r="G5078">
        <v>7</v>
      </c>
      <c r="H5078">
        <v>14</v>
      </c>
      <c r="I5078">
        <v>13</v>
      </c>
      <c r="J5078">
        <v>17</v>
      </c>
      <c r="K5078" t="s">
        <v>29</v>
      </c>
      <c r="L5078">
        <v>3</v>
      </c>
      <c r="M5078">
        <v>83</v>
      </c>
      <c r="N5078" t="s">
        <v>7306</v>
      </c>
      <c r="O5078" t="s">
        <v>341</v>
      </c>
      <c r="P5078" t="s">
        <v>22</v>
      </c>
      <c r="Q5078" t="s">
        <v>37</v>
      </c>
      <c r="S5078" t="s">
        <v>943</v>
      </c>
      <c r="T5078" t="s">
        <v>440</v>
      </c>
      <c r="U5078" t="s">
        <v>7307</v>
      </c>
      <c r="V5078" t="s">
        <v>7091</v>
      </c>
      <c r="X5078" t="str">
        <f>VLOOKUP(pbp!V2311, games!$B$2:$R$40, 3, FALSE)</f>
        <v>2019-12-17T01:15Z</v>
      </c>
      <c r="Y5078">
        <f>VLOOKUP(1*V5078,NFLGames!$H$11:$H$555,1,FALSE)</f>
        <v>401220325</v>
      </c>
      <c r="Z5078">
        <f>VLOOKUP($Y5078, NFLGames!$H$11:$K$555,2,FALSE)</f>
        <v>2020</v>
      </c>
      <c r="AA5078">
        <f>VLOOKUP($Y5078, NFLGames!$H$11:$K$555,3,FALSE)</f>
        <v>15</v>
      </c>
      <c r="AB5078" s="6">
        <f>IF(A5079=0, 0, AH5079-tbl_pbp[[#This Row],[Saints Win %]])</f>
        <v>0</v>
      </c>
      <c r="AC5078">
        <v>1</v>
      </c>
      <c r="AE5078">
        <f>ABS(tbl_pbp[[#This Row],[play.homeScore]]-tbl_pbp[[#This Row],[play.awayScore]])</f>
        <v>7</v>
      </c>
      <c r="AF5078">
        <f>IF(tbl_pbp[[#This Row],[Play Saints Win % Increase]]&gt;=$AF$4,1,0)</f>
        <v>0</v>
      </c>
      <c r="AG5078" t="str">
        <f>VLOOKUP(tbl_pbp[[#This Row],[gameId]], games!$B$2:$T$40, 9, FALSE)</f>
        <v>kansas-city-chiefs</v>
      </c>
      <c r="AH5078" s="5">
        <f>IF(tbl_pbp[[#This Row],[AwayTeam]] &lt;&gt; "new-orleans-saints", tbl_pbp[[#This Row],[homeWinPercentage]], 1-tbl_pbp[[#This Row],[homeWinPercentage]])</f>
        <v>0.20699999999999999</v>
      </c>
      <c r="AI5078" s="13">
        <f>tbl_pbp[[#This Row],[Kamara]]*tbl_pbp[[#This Row],[Impactful Play]]</f>
        <v>0</v>
      </c>
      <c r="AJ5078" s="13">
        <f>tbl_pbp[[#This Row],[Thomas]]*tbl_pbp[[#This Row],[Impactful Play]]</f>
        <v>0</v>
      </c>
      <c r="AK5078" s="13" t="str">
        <f>VLOOKUP(tbl_pbp[[#This Row],[Play Saints Win % Increase]], tbl_impact[],3,TRUE)</f>
        <v>Scented (0 to +5%)</v>
      </c>
    </row>
    <row r="5079" spans="1:37">
      <c r="A5079" s="1">
        <v>80</v>
      </c>
      <c r="B5079" s="5">
        <v>0.20699999999999999</v>
      </c>
      <c r="C5079" t="s">
        <v>7308</v>
      </c>
      <c r="D5079">
        <v>0</v>
      </c>
      <c r="E5079">
        <v>0</v>
      </c>
      <c r="F5079">
        <v>2</v>
      </c>
      <c r="G5079">
        <v>7</v>
      </c>
      <c r="H5079">
        <v>14</v>
      </c>
      <c r="I5079">
        <v>13</v>
      </c>
      <c r="J5079">
        <v>17</v>
      </c>
      <c r="K5079" t="s">
        <v>29</v>
      </c>
      <c r="L5079">
        <v>4</v>
      </c>
      <c r="M5079">
        <v>83</v>
      </c>
      <c r="N5079" t="s">
        <v>7309</v>
      </c>
      <c r="O5079" t="s">
        <v>5561</v>
      </c>
      <c r="P5079" t="s">
        <v>94</v>
      </c>
      <c r="Q5079" t="s">
        <v>95</v>
      </c>
      <c r="R5079" t="s">
        <v>96</v>
      </c>
      <c r="S5079" t="s">
        <v>948</v>
      </c>
      <c r="T5079" t="s">
        <v>440</v>
      </c>
      <c r="U5079" t="s">
        <v>7310</v>
      </c>
      <c r="V5079" t="s">
        <v>7091</v>
      </c>
      <c r="X5079" t="str">
        <f>VLOOKUP(pbp!V2312, games!$B$2:$R$40, 3, FALSE)</f>
        <v>2019-12-17T01:15Z</v>
      </c>
      <c r="Y5079">
        <f>VLOOKUP(1*V5079,NFLGames!$H$11:$H$555,1,FALSE)</f>
        <v>401220325</v>
      </c>
      <c r="Z5079">
        <f>VLOOKUP($Y5079, NFLGames!$H$11:$K$555,2,FALSE)</f>
        <v>2020</v>
      </c>
      <c r="AA5079">
        <f>VLOOKUP($Y5079, NFLGames!$H$11:$K$555,3,FALSE)</f>
        <v>15</v>
      </c>
      <c r="AB5079" s="6">
        <f>IF(A5080=0, 0, AH5080-tbl_pbp[[#This Row],[Saints Win %]])</f>
        <v>9.000000000000008E-3</v>
      </c>
      <c r="AE5079">
        <f>ABS(tbl_pbp[[#This Row],[play.homeScore]]-tbl_pbp[[#This Row],[play.awayScore]])</f>
        <v>7</v>
      </c>
      <c r="AF5079">
        <f>IF(tbl_pbp[[#This Row],[Play Saints Win % Increase]]&gt;=$AF$4,1,0)</f>
        <v>0</v>
      </c>
      <c r="AG5079" t="str">
        <f>VLOOKUP(tbl_pbp[[#This Row],[gameId]], games!$B$2:$T$40, 9, FALSE)</f>
        <v>kansas-city-chiefs</v>
      </c>
      <c r="AH5079" s="5">
        <f>IF(tbl_pbp[[#This Row],[AwayTeam]] &lt;&gt; "new-orleans-saints", tbl_pbp[[#This Row],[homeWinPercentage]], 1-tbl_pbp[[#This Row],[homeWinPercentage]])</f>
        <v>0.20699999999999999</v>
      </c>
      <c r="AI5079" s="13">
        <f>tbl_pbp[[#This Row],[Kamara]]*tbl_pbp[[#This Row],[Impactful Play]]</f>
        <v>0</v>
      </c>
      <c r="AJ5079" s="13">
        <f>tbl_pbp[[#This Row],[Thomas]]*tbl_pbp[[#This Row],[Impactful Play]]</f>
        <v>0</v>
      </c>
      <c r="AK5079" s="13" t="str">
        <f>VLOOKUP(tbl_pbp[[#This Row],[Play Saints Win % Increase]], tbl_impact[],3,TRUE)</f>
        <v>Scented (0 to +5%)</v>
      </c>
    </row>
    <row r="5080" spans="1:37">
      <c r="A5080" s="1">
        <v>81</v>
      </c>
      <c r="B5080" s="5">
        <v>0.216</v>
      </c>
      <c r="C5080" t="s">
        <v>7311</v>
      </c>
      <c r="D5080">
        <v>0</v>
      </c>
      <c r="E5080">
        <v>0</v>
      </c>
      <c r="F5080">
        <v>2</v>
      </c>
      <c r="G5080">
        <v>7</v>
      </c>
      <c r="H5080">
        <v>14</v>
      </c>
      <c r="I5080">
        <v>13</v>
      </c>
      <c r="J5080">
        <v>17</v>
      </c>
      <c r="K5080" t="s">
        <v>29</v>
      </c>
      <c r="L5080">
        <v>4</v>
      </c>
      <c r="M5080">
        <v>83</v>
      </c>
      <c r="N5080" t="s">
        <v>7312</v>
      </c>
      <c r="O5080" t="s">
        <v>2965</v>
      </c>
      <c r="P5080" t="s">
        <v>66</v>
      </c>
      <c r="Q5080" t="s">
        <v>67</v>
      </c>
      <c r="R5080" t="s">
        <v>68</v>
      </c>
      <c r="S5080" t="s">
        <v>948</v>
      </c>
      <c r="T5080" t="s">
        <v>440</v>
      </c>
      <c r="U5080" t="s">
        <v>7310</v>
      </c>
      <c r="V5080" t="s">
        <v>7091</v>
      </c>
      <c r="X5080" t="str">
        <f>VLOOKUP(pbp!V2313, games!$B$2:$R$40, 3, FALSE)</f>
        <v>2019-12-17T01:15Z</v>
      </c>
      <c r="Y5080">
        <f>VLOOKUP(1*V5080,NFLGames!$H$11:$H$555,1,FALSE)</f>
        <v>401220325</v>
      </c>
      <c r="Z5080">
        <f>VLOOKUP($Y5080, NFLGames!$H$11:$K$555,2,FALSE)</f>
        <v>2020</v>
      </c>
      <c r="AA5080">
        <f>VLOOKUP($Y5080, NFLGames!$H$11:$K$555,3,FALSE)</f>
        <v>15</v>
      </c>
      <c r="AB5080" s="6">
        <f>IF(A5081=0, 0, AH5081-tbl_pbp[[#This Row],[Saints Win %]])</f>
        <v>-3.0000000000000027E-3</v>
      </c>
      <c r="AE5080">
        <f>ABS(tbl_pbp[[#This Row],[play.homeScore]]-tbl_pbp[[#This Row],[play.awayScore]])</f>
        <v>7</v>
      </c>
      <c r="AF5080">
        <f>IF(tbl_pbp[[#This Row],[Play Saints Win % Increase]]&gt;=$AF$4,1,0)</f>
        <v>0</v>
      </c>
      <c r="AG5080" t="str">
        <f>VLOOKUP(tbl_pbp[[#This Row],[gameId]], games!$B$2:$T$40, 9, FALSE)</f>
        <v>kansas-city-chiefs</v>
      </c>
      <c r="AH5080" s="5">
        <f>IF(tbl_pbp[[#This Row],[AwayTeam]] &lt;&gt; "new-orleans-saints", tbl_pbp[[#This Row],[homeWinPercentage]], 1-tbl_pbp[[#This Row],[homeWinPercentage]])</f>
        <v>0.216</v>
      </c>
      <c r="AI5080" s="13">
        <f>tbl_pbp[[#This Row],[Kamara]]*tbl_pbp[[#This Row],[Impactful Play]]</f>
        <v>0</v>
      </c>
      <c r="AJ5080" s="13">
        <f>tbl_pbp[[#This Row],[Thomas]]*tbl_pbp[[#This Row],[Impactful Play]]</f>
        <v>0</v>
      </c>
      <c r="AK5080" s="13" t="str">
        <f>VLOOKUP(tbl_pbp[[#This Row],[Play Saints Win % Increase]], tbl_impact[],3,TRUE)</f>
        <v>Bad (0 to -5%)</v>
      </c>
    </row>
    <row r="5081" spans="1:37">
      <c r="A5081" s="1">
        <v>82</v>
      </c>
      <c r="B5081" s="5">
        <v>0.21299999999999999</v>
      </c>
      <c r="C5081" t="s">
        <v>7313</v>
      </c>
      <c r="D5081">
        <v>0</v>
      </c>
      <c r="E5081">
        <v>0</v>
      </c>
      <c r="F5081">
        <v>2</v>
      </c>
      <c r="G5081">
        <v>7</v>
      </c>
      <c r="H5081">
        <v>14</v>
      </c>
      <c r="I5081">
        <v>10</v>
      </c>
      <c r="J5081">
        <v>64</v>
      </c>
      <c r="K5081" t="s">
        <v>3416</v>
      </c>
      <c r="L5081">
        <v>1</v>
      </c>
      <c r="M5081">
        <v>64</v>
      </c>
      <c r="N5081" t="s">
        <v>7314</v>
      </c>
      <c r="O5081" t="s">
        <v>7315</v>
      </c>
      <c r="P5081" t="s">
        <v>45</v>
      </c>
      <c r="Q5081" t="s">
        <v>46</v>
      </c>
      <c r="R5081" t="s">
        <v>47</v>
      </c>
      <c r="S5081" t="s">
        <v>33</v>
      </c>
      <c r="T5081" t="s">
        <v>7199</v>
      </c>
      <c r="U5081" t="s">
        <v>7316</v>
      </c>
      <c r="V5081" t="s">
        <v>7091</v>
      </c>
      <c r="X5081" t="str">
        <f>VLOOKUP(pbp!V2314, games!$B$2:$R$40, 3, FALSE)</f>
        <v>2019-12-17T01:15Z</v>
      </c>
      <c r="Y5081">
        <f>VLOOKUP(1*V5081,NFLGames!$H$11:$H$555,1,FALSE)</f>
        <v>401220325</v>
      </c>
      <c r="Z5081">
        <f>VLOOKUP($Y5081, NFLGames!$H$11:$K$555,2,FALSE)</f>
        <v>2020</v>
      </c>
      <c r="AA5081">
        <f>VLOOKUP($Y5081, NFLGames!$H$11:$K$555,3,FALSE)</f>
        <v>15</v>
      </c>
      <c r="AB5081" s="6">
        <f>IF(A5082=0, 0, AH5082-tbl_pbp[[#This Row],[Saints Win %]])</f>
        <v>1.0000000000000009E-3</v>
      </c>
      <c r="AE5081">
        <f>ABS(tbl_pbp[[#This Row],[play.homeScore]]-tbl_pbp[[#This Row],[play.awayScore]])</f>
        <v>7</v>
      </c>
      <c r="AF5081">
        <f>IF(tbl_pbp[[#This Row],[Play Saints Win % Increase]]&gt;=$AF$4,1,0)</f>
        <v>0</v>
      </c>
      <c r="AG5081" t="str">
        <f>VLOOKUP(tbl_pbp[[#This Row],[gameId]], games!$B$2:$T$40, 9, FALSE)</f>
        <v>kansas-city-chiefs</v>
      </c>
      <c r="AH5081" s="5">
        <f>IF(tbl_pbp[[#This Row],[AwayTeam]] &lt;&gt; "new-orleans-saints", tbl_pbp[[#This Row],[homeWinPercentage]], 1-tbl_pbp[[#This Row],[homeWinPercentage]])</f>
        <v>0.21299999999999999</v>
      </c>
      <c r="AI5081" s="13">
        <f>tbl_pbp[[#This Row],[Kamara]]*tbl_pbp[[#This Row],[Impactful Play]]</f>
        <v>0</v>
      </c>
      <c r="AJ5081" s="13">
        <f>tbl_pbp[[#This Row],[Thomas]]*tbl_pbp[[#This Row],[Impactful Play]]</f>
        <v>0</v>
      </c>
      <c r="AK5081" s="13" t="str">
        <f>VLOOKUP(tbl_pbp[[#This Row],[Play Saints Win % Increase]], tbl_impact[],3,TRUE)</f>
        <v>Scented (0 to +5%)</v>
      </c>
    </row>
    <row r="5082" spans="1:37">
      <c r="A5082" s="1">
        <v>83</v>
      </c>
      <c r="B5082" s="5">
        <v>0.214</v>
      </c>
      <c r="C5082" t="s">
        <v>7317</v>
      </c>
      <c r="D5082">
        <v>0</v>
      </c>
      <c r="E5082">
        <v>0</v>
      </c>
      <c r="F5082">
        <v>2</v>
      </c>
      <c r="G5082">
        <v>7</v>
      </c>
      <c r="H5082">
        <v>14</v>
      </c>
      <c r="I5082">
        <v>4</v>
      </c>
      <c r="J5082">
        <v>58</v>
      </c>
      <c r="K5082" t="s">
        <v>3416</v>
      </c>
      <c r="L5082">
        <v>2</v>
      </c>
      <c r="M5082">
        <v>58</v>
      </c>
      <c r="N5082" t="s">
        <v>7318</v>
      </c>
      <c r="O5082" t="s">
        <v>989</v>
      </c>
      <c r="P5082" t="s">
        <v>30</v>
      </c>
      <c r="Q5082" t="s">
        <v>31</v>
      </c>
      <c r="R5082" t="s">
        <v>32</v>
      </c>
      <c r="S5082" t="s">
        <v>135</v>
      </c>
      <c r="T5082" t="s">
        <v>7319</v>
      </c>
      <c r="U5082" t="s">
        <v>7320</v>
      </c>
      <c r="V5082" t="s">
        <v>7091</v>
      </c>
      <c r="X5082" t="str">
        <f>VLOOKUP(pbp!V2315, games!$B$2:$R$40, 3, FALSE)</f>
        <v>2019-12-17T01:15Z</v>
      </c>
      <c r="Y5082">
        <f>VLOOKUP(1*V5082,NFLGames!$H$11:$H$555,1,FALSE)</f>
        <v>401220325</v>
      </c>
      <c r="Z5082">
        <f>VLOOKUP($Y5082, NFLGames!$H$11:$K$555,2,FALSE)</f>
        <v>2020</v>
      </c>
      <c r="AA5082">
        <f>VLOOKUP($Y5082, NFLGames!$H$11:$K$555,3,FALSE)</f>
        <v>15</v>
      </c>
      <c r="AB5082" s="6">
        <f>IF(A5083=0, 0, AH5083-tbl_pbp[[#This Row],[Saints Win %]])</f>
        <v>-4.0000000000000036E-3</v>
      </c>
      <c r="AE5082">
        <f>ABS(tbl_pbp[[#This Row],[play.homeScore]]-tbl_pbp[[#This Row],[play.awayScore]])</f>
        <v>7</v>
      </c>
      <c r="AF5082">
        <f>IF(tbl_pbp[[#This Row],[Play Saints Win % Increase]]&gt;=$AF$4,1,0)</f>
        <v>0</v>
      </c>
      <c r="AG5082" t="str">
        <f>VLOOKUP(tbl_pbp[[#This Row],[gameId]], games!$B$2:$T$40, 9, FALSE)</f>
        <v>kansas-city-chiefs</v>
      </c>
      <c r="AH5082" s="5">
        <f>IF(tbl_pbp[[#This Row],[AwayTeam]] &lt;&gt; "new-orleans-saints", tbl_pbp[[#This Row],[homeWinPercentage]], 1-tbl_pbp[[#This Row],[homeWinPercentage]])</f>
        <v>0.214</v>
      </c>
      <c r="AI5082" s="13">
        <f>tbl_pbp[[#This Row],[Kamara]]*tbl_pbp[[#This Row],[Impactful Play]]</f>
        <v>0</v>
      </c>
      <c r="AJ5082" s="13">
        <f>tbl_pbp[[#This Row],[Thomas]]*tbl_pbp[[#This Row],[Impactful Play]]</f>
        <v>0</v>
      </c>
      <c r="AK5082" s="13" t="str">
        <f>VLOOKUP(tbl_pbp[[#This Row],[Play Saints Win % Increase]], tbl_impact[],3,TRUE)</f>
        <v>Bad (0 to -5%)</v>
      </c>
    </row>
    <row r="5083" spans="1:37">
      <c r="A5083" s="1">
        <v>84</v>
      </c>
      <c r="B5083" s="5">
        <v>0.21</v>
      </c>
      <c r="C5083" t="s">
        <v>7321</v>
      </c>
      <c r="D5083">
        <v>0</v>
      </c>
      <c r="E5083">
        <v>0</v>
      </c>
      <c r="F5083">
        <v>2</v>
      </c>
      <c r="G5083">
        <v>7</v>
      </c>
      <c r="H5083">
        <v>14</v>
      </c>
      <c r="I5083">
        <v>2</v>
      </c>
      <c r="J5083">
        <v>56</v>
      </c>
      <c r="K5083" t="s">
        <v>3416</v>
      </c>
      <c r="L5083">
        <v>3</v>
      </c>
      <c r="M5083">
        <v>56</v>
      </c>
      <c r="N5083" t="s">
        <v>229</v>
      </c>
      <c r="O5083" t="s">
        <v>230</v>
      </c>
      <c r="P5083" t="s">
        <v>231</v>
      </c>
      <c r="Q5083" t="s">
        <v>232</v>
      </c>
      <c r="R5083" t="s">
        <v>233</v>
      </c>
      <c r="V5083" t="s">
        <v>7091</v>
      </c>
      <c r="X5083" t="str">
        <f>VLOOKUP(pbp!V2316, games!$B$2:$R$40, 3, FALSE)</f>
        <v>2019-12-17T01:15Z</v>
      </c>
      <c r="Y5083">
        <f>VLOOKUP(1*V5083,NFLGames!$H$11:$H$555,1,FALSE)</f>
        <v>401220325</v>
      </c>
      <c r="Z5083">
        <f>VLOOKUP($Y5083, NFLGames!$H$11:$K$555,2,FALSE)</f>
        <v>2020</v>
      </c>
      <c r="AA5083">
        <f>VLOOKUP($Y5083, NFLGames!$H$11:$K$555,3,FALSE)</f>
        <v>15</v>
      </c>
      <c r="AB5083" s="6">
        <f>IF(A5084=0, 0, AH5084-tbl_pbp[[#This Row],[Saints Win %]])</f>
        <v>-2.0999999999999991E-2</v>
      </c>
      <c r="AE5083">
        <f>ABS(tbl_pbp[[#This Row],[play.homeScore]]-tbl_pbp[[#This Row],[play.awayScore]])</f>
        <v>7</v>
      </c>
      <c r="AF5083">
        <f>IF(tbl_pbp[[#This Row],[Play Saints Win % Increase]]&gt;=$AF$4,1,0)</f>
        <v>0</v>
      </c>
      <c r="AG5083" t="str">
        <f>VLOOKUP(tbl_pbp[[#This Row],[gameId]], games!$B$2:$T$40, 9, FALSE)</f>
        <v>kansas-city-chiefs</v>
      </c>
      <c r="AH5083" s="5">
        <f>IF(tbl_pbp[[#This Row],[AwayTeam]] &lt;&gt; "new-orleans-saints", tbl_pbp[[#This Row],[homeWinPercentage]], 1-tbl_pbp[[#This Row],[homeWinPercentage]])</f>
        <v>0.21</v>
      </c>
      <c r="AI5083" s="13">
        <f>tbl_pbp[[#This Row],[Kamara]]*tbl_pbp[[#This Row],[Impactful Play]]</f>
        <v>0</v>
      </c>
      <c r="AJ5083" s="13">
        <f>tbl_pbp[[#This Row],[Thomas]]*tbl_pbp[[#This Row],[Impactful Play]]</f>
        <v>0</v>
      </c>
      <c r="AK5083" s="13" t="str">
        <f>VLOOKUP(tbl_pbp[[#This Row],[Play Saints Win % Increase]], tbl_impact[],3,TRUE)</f>
        <v>Bad (0 to -5%)</v>
      </c>
    </row>
    <row r="5084" spans="1:37">
      <c r="A5084" s="1">
        <v>85</v>
      </c>
      <c r="B5084" s="5">
        <v>0.189</v>
      </c>
      <c r="C5084" t="s">
        <v>7322</v>
      </c>
      <c r="D5084">
        <v>0</v>
      </c>
      <c r="E5084">
        <v>0</v>
      </c>
      <c r="F5084">
        <v>2</v>
      </c>
      <c r="G5084">
        <v>7</v>
      </c>
      <c r="H5084">
        <v>14</v>
      </c>
      <c r="I5084">
        <v>2</v>
      </c>
      <c r="J5084">
        <v>56</v>
      </c>
      <c r="K5084" t="s">
        <v>3416</v>
      </c>
      <c r="L5084">
        <v>3</v>
      </c>
      <c r="M5084">
        <v>56</v>
      </c>
      <c r="N5084" t="s">
        <v>7323</v>
      </c>
      <c r="O5084" t="s">
        <v>230</v>
      </c>
      <c r="P5084" t="s">
        <v>45</v>
      </c>
      <c r="Q5084" t="s">
        <v>46</v>
      </c>
      <c r="R5084" t="s">
        <v>47</v>
      </c>
      <c r="S5084" t="s">
        <v>241</v>
      </c>
      <c r="T5084" t="s">
        <v>7324</v>
      </c>
      <c r="U5084" t="s">
        <v>7325</v>
      </c>
      <c r="V5084" t="s">
        <v>7091</v>
      </c>
      <c r="X5084" t="str">
        <f>VLOOKUP(pbp!V2317, games!$B$2:$R$40, 3, FALSE)</f>
        <v>2019-12-17T01:15Z</v>
      </c>
      <c r="Y5084">
        <f>VLOOKUP(1*V5084,NFLGames!$H$11:$H$555,1,FALSE)</f>
        <v>401220325</v>
      </c>
      <c r="Z5084">
        <f>VLOOKUP($Y5084, NFLGames!$H$11:$K$555,2,FALSE)</f>
        <v>2020</v>
      </c>
      <c r="AA5084">
        <f>VLOOKUP($Y5084, NFLGames!$H$11:$K$555,3,FALSE)</f>
        <v>15</v>
      </c>
      <c r="AB5084" s="6">
        <f>IF(A5085=0, 0, AH5085-tbl_pbp[[#This Row],[Saints Win %]])</f>
        <v>4.9999999999999989E-2</v>
      </c>
      <c r="AE5084">
        <f>ABS(tbl_pbp[[#This Row],[play.homeScore]]-tbl_pbp[[#This Row],[play.awayScore]])</f>
        <v>7</v>
      </c>
      <c r="AF5084">
        <f>IF(tbl_pbp[[#This Row],[Play Saints Win % Increase]]&gt;=$AF$4,1,0)</f>
        <v>0</v>
      </c>
      <c r="AG5084" t="str">
        <f>VLOOKUP(tbl_pbp[[#This Row],[gameId]], games!$B$2:$T$40, 9, FALSE)</f>
        <v>kansas-city-chiefs</v>
      </c>
      <c r="AH5084" s="5">
        <f>IF(tbl_pbp[[#This Row],[AwayTeam]] &lt;&gt; "new-orleans-saints", tbl_pbp[[#This Row],[homeWinPercentage]], 1-tbl_pbp[[#This Row],[homeWinPercentage]])</f>
        <v>0.189</v>
      </c>
      <c r="AI5084" s="13">
        <f>tbl_pbp[[#This Row],[Kamara]]*tbl_pbp[[#This Row],[Impactful Play]]</f>
        <v>0</v>
      </c>
      <c r="AJ5084" s="13">
        <f>tbl_pbp[[#This Row],[Thomas]]*tbl_pbp[[#This Row],[Impactful Play]]</f>
        <v>0</v>
      </c>
      <c r="AK5084" s="13" t="str">
        <f>VLOOKUP(tbl_pbp[[#This Row],[Play Saints Win % Increase]], tbl_impact[],3,TRUE)</f>
        <v>Scented (0 to +5%)</v>
      </c>
    </row>
    <row r="5085" spans="1:37">
      <c r="A5085" s="1">
        <v>86</v>
      </c>
      <c r="B5085" s="5">
        <v>0.23899999999999999</v>
      </c>
      <c r="C5085" t="s">
        <v>7326</v>
      </c>
      <c r="D5085">
        <v>0</v>
      </c>
      <c r="E5085">
        <v>0</v>
      </c>
      <c r="F5085">
        <v>2</v>
      </c>
      <c r="G5085">
        <v>7</v>
      </c>
      <c r="H5085">
        <v>14</v>
      </c>
      <c r="I5085">
        <v>10</v>
      </c>
      <c r="J5085">
        <v>53</v>
      </c>
      <c r="K5085" t="s">
        <v>3416</v>
      </c>
      <c r="L5085">
        <v>1</v>
      </c>
      <c r="M5085">
        <v>53</v>
      </c>
      <c r="N5085" t="s">
        <v>7327</v>
      </c>
      <c r="O5085" t="s">
        <v>230</v>
      </c>
      <c r="P5085" t="s">
        <v>167</v>
      </c>
      <c r="Q5085" t="s">
        <v>168</v>
      </c>
      <c r="S5085" t="s">
        <v>33</v>
      </c>
      <c r="T5085" t="s">
        <v>7328</v>
      </c>
      <c r="U5085" t="s">
        <v>7329</v>
      </c>
      <c r="V5085" t="s">
        <v>7091</v>
      </c>
      <c r="X5085" t="str">
        <f>VLOOKUP(pbp!V2318, games!$B$2:$R$40, 3, FALSE)</f>
        <v>2019-12-17T01:15Z</v>
      </c>
      <c r="Y5085">
        <f>VLOOKUP(1*V5085,NFLGames!$H$11:$H$555,1,FALSE)</f>
        <v>401220325</v>
      </c>
      <c r="Z5085">
        <f>VLOOKUP($Y5085, NFLGames!$H$11:$K$555,2,FALSE)</f>
        <v>2020</v>
      </c>
      <c r="AA5085">
        <f>VLOOKUP($Y5085, NFLGames!$H$11:$K$555,3,FALSE)</f>
        <v>15</v>
      </c>
      <c r="AB5085" s="6">
        <f>IF(A5086=0, 0, AH5086-tbl_pbp[[#This Row],[Saints Win %]])</f>
        <v>-1.4999999999999986E-2</v>
      </c>
      <c r="AE5085">
        <f>ABS(tbl_pbp[[#This Row],[play.homeScore]]-tbl_pbp[[#This Row],[play.awayScore]])</f>
        <v>7</v>
      </c>
      <c r="AF5085">
        <f>IF(tbl_pbp[[#This Row],[Play Saints Win % Increase]]&gt;=$AF$4,1,0)</f>
        <v>0</v>
      </c>
      <c r="AG5085" t="str">
        <f>VLOOKUP(tbl_pbp[[#This Row],[gameId]], games!$B$2:$T$40, 9, FALSE)</f>
        <v>kansas-city-chiefs</v>
      </c>
      <c r="AH5085" s="5">
        <f>IF(tbl_pbp[[#This Row],[AwayTeam]] &lt;&gt; "new-orleans-saints", tbl_pbp[[#This Row],[homeWinPercentage]], 1-tbl_pbp[[#This Row],[homeWinPercentage]])</f>
        <v>0.23899999999999999</v>
      </c>
      <c r="AI5085" s="13">
        <f>tbl_pbp[[#This Row],[Kamara]]*tbl_pbp[[#This Row],[Impactful Play]]</f>
        <v>0</v>
      </c>
      <c r="AJ5085" s="13">
        <f>tbl_pbp[[#This Row],[Thomas]]*tbl_pbp[[#This Row],[Impactful Play]]</f>
        <v>0</v>
      </c>
      <c r="AK5085" s="13" t="str">
        <f>VLOOKUP(tbl_pbp[[#This Row],[Play Saints Win % Increase]], tbl_impact[],3,TRUE)</f>
        <v>Bad (0 to -5%)</v>
      </c>
    </row>
    <row r="5086" spans="1:37">
      <c r="A5086" s="1">
        <v>87</v>
      </c>
      <c r="B5086" s="5">
        <v>0.224</v>
      </c>
      <c r="C5086" t="s">
        <v>7330</v>
      </c>
      <c r="D5086">
        <v>0</v>
      </c>
      <c r="E5086">
        <v>0</v>
      </c>
      <c r="F5086">
        <v>2</v>
      </c>
      <c r="G5086">
        <v>7</v>
      </c>
      <c r="H5086">
        <v>14</v>
      </c>
      <c r="I5086">
        <v>12</v>
      </c>
      <c r="J5086">
        <v>55</v>
      </c>
      <c r="K5086" t="s">
        <v>3416</v>
      </c>
      <c r="L5086">
        <v>2</v>
      </c>
      <c r="M5086">
        <v>55</v>
      </c>
      <c r="N5086" t="s">
        <v>7331</v>
      </c>
      <c r="O5086" t="s">
        <v>2211</v>
      </c>
      <c r="P5086" t="s">
        <v>124</v>
      </c>
      <c r="Q5086" t="s">
        <v>125</v>
      </c>
      <c r="R5086" t="s">
        <v>126</v>
      </c>
      <c r="V5086" t="s">
        <v>7091</v>
      </c>
      <c r="X5086" t="str">
        <f>VLOOKUP(pbp!V2319, games!$B$2:$R$40, 3, FALSE)</f>
        <v>2019-12-17T01:15Z</v>
      </c>
      <c r="Y5086">
        <f>VLOOKUP(1*V5086,NFLGames!$H$11:$H$555,1,FALSE)</f>
        <v>401220325</v>
      </c>
      <c r="Z5086">
        <f>VLOOKUP($Y5086, NFLGames!$H$11:$K$555,2,FALSE)</f>
        <v>2020</v>
      </c>
      <c r="AA5086">
        <f>VLOOKUP($Y5086, NFLGames!$H$11:$K$555,3,FALSE)</f>
        <v>15</v>
      </c>
      <c r="AB5086" s="6">
        <f>IF(A5087=0, 0, AH5087-tbl_pbp[[#This Row],[Saints Win %]])</f>
        <v>2.7999999999999997E-2</v>
      </c>
      <c r="AE5086">
        <f>ABS(tbl_pbp[[#This Row],[play.homeScore]]-tbl_pbp[[#This Row],[play.awayScore]])</f>
        <v>7</v>
      </c>
      <c r="AF5086">
        <f>IF(tbl_pbp[[#This Row],[Play Saints Win % Increase]]&gt;=$AF$4,1,0)</f>
        <v>0</v>
      </c>
      <c r="AG5086" t="str">
        <f>VLOOKUP(tbl_pbp[[#This Row],[gameId]], games!$B$2:$T$40, 9, FALSE)</f>
        <v>kansas-city-chiefs</v>
      </c>
      <c r="AH5086" s="5">
        <f>IF(tbl_pbp[[#This Row],[AwayTeam]] &lt;&gt; "new-orleans-saints", tbl_pbp[[#This Row],[homeWinPercentage]], 1-tbl_pbp[[#This Row],[homeWinPercentage]])</f>
        <v>0.224</v>
      </c>
      <c r="AI5086" s="13">
        <f>tbl_pbp[[#This Row],[Kamara]]*tbl_pbp[[#This Row],[Impactful Play]]</f>
        <v>0</v>
      </c>
      <c r="AJ5086" s="13">
        <f>tbl_pbp[[#This Row],[Thomas]]*tbl_pbp[[#This Row],[Impactful Play]]</f>
        <v>0</v>
      </c>
      <c r="AK5086" s="13" t="str">
        <f>VLOOKUP(tbl_pbp[[#This Row],[Play Saints Win % Increase]], tbl_impact[],3,TRUE)</f>
        <v>Scented (0 to +5%)</v>
      </c>
    </row>
    <row r="5087" spans="1:37">
      <c r="A5087" s="1">
        <v>88</v>
      </c>
      <c r="B5087" s="5">
        <v>0.252</v>
      </c>
      <c r="C5087" t="s">
        <v>7332</v>
      </c>
      <c r="D5087">
        <v>0</v>
      </c>
      <c r="E5087">
        <v>0</v>
      </c>
      <c r="F5087">
        <v>2</v>
      </c>
      <c r="G5087">
        <v>7</v>
      </c>
      <c r="H5087">
        <v>14</v>
      </c>
      <c r="I5087">
        <v>12</v>
      </c>
      <c r="J5087">
        <v>55</v>
      </c>
      <c r="K5087" t="s">
        <v>3416</v>
      </c>
      <c r="L5087">
        <v>2</v>
      </c>
      <c r="M5087">
        <v>55</v>
      </c>
      <c r="N5087" t="s">
        <v>7333</v>
      </c>
      <c r="O5087" t="s">
        <v>2211</v>
      </c>
      <c r="P5087" t="s">
        <v>22</v>
      </c>
      <c r="Q5087" t="s">
        <v>37</v>
      </c>
      <c r="S5087" t="s">
        <v>871</v>
      </c>
      <c r="T5087" t="s">
        <v>7276</v>
      </c>
      <c r="U5087" t="s">
        <v>7334</v>
      </c>
      <c r="V5087" t="s">
        <v>7091</v>
      </c>
      <c r="X5087" t="str">
        <f>VLOOKUP(pbp!V2320, games!$B$2:$R$40, 3, FALSE)</f>
        <v>2019-12-17T01:15Z</v>
      </c>
      <c r="Y5087">
        <f>VLOOKUP(1*V5087,NFLGames!$H$11:$H$555,1,FALSE)</f>
        <v>401220325</v>
      </c>
      <c r="Z5087">
        <f>VLOOKUP($Y5087, NFLGames!$H$11:$K$555,2,FALSE)</f>
        <v>2020</v>
      </c>
      <c r="AA5087">
        <f>VLOOKUP($Y5087, NFLGames!$H$11:$K$555,3,FALSE)</f>
        <v>15</v>
      </c>
      <c r="AB5087" s="6">
        <f>IF(A5088=0, 0, AH5088-tbl_pbp[[#This Row],[Saints Win %]])</f>
        <v>-3.0000000000000027E-3</v>
      </c>
      <c r="AE5087">
        <f>ABS(tbl_pbp[[#This Row],[play.homeScore]]-tbl_pbp[[#This Row],[play.awayScore]])</f>
        <v>7</v>
      </c>
      <c r="AF5087">
        <f>IF(tbl_pbp[[#This Row],[Play Saints Win % Increase]]&gt;=$AF$4,1,0)</f>
        <v>0</v>
      </c>
      <c r="AG5087" t="str">
        <f>VLOOKUP(tbl_pbp[[#This Row],[gameId]], games!$B$2:$T$40, 9, FALSE)</f>
        <v>kansas-city-chiefs</v>
      </c>
      <c r="AH5087" s="5">
        <f>IF(tbl_pbp[[#This Row],[AwayTeam]] &lt;&gt; "new-orleans-saints", tbl_pbp[[#This Row],[homeWinPercentage]], 1-tbl_pbp[[#This Row],[homeWinPercentage]])</f>
        <v>0.252</v>
      </c>
      <c r="AI5087" s="13">
        <f>tbl_pbp[[#This Row],[Kamara]]*tbl_pbp[[#This Row],[Impactful Play]]</f>
        <v>0</v>
      </c>
      <c r="AJ5087" s="13">
        <f>tbl_pbp[[#This Row],[Thomas]]*tbl_pbp[[#This Row],[Impactful Play]]</f>
        <v>0</v>
      </c>
      <c r="AK5087" s="13" t="str">
        <f>VLOOKUP(tbl_pbp[[#This Row],[Play Saints Win % Increase]], tbl_impact[],3,TRUE)</f>
        <v>Bad (0 to -5%)</v>
      </c>
    </row>
    <row r="5088" spans="1:37">
      <c r="A5088" s="1">
        <v>89</v>
      </c>
      <c r="B5088" s="5">
        <v>0.249</v>
      </c>
      <c r="C5088" t="s">
        <v>7335</v>
      </c>
      <c r="D5088">
        <v>0</v>
      </c>
      <c r="E5088">
        <v>0</v>
      </c>
      <c r="F5088">
        <v>2</v>
      </c>
      <c r="G5088">
        <v>7</v>
      </c>
      <c r="H5088">
        <v>14</v>
      </c>
      <c r="I5088">
        <v>12</v>
      </c>
      <c r="J5088">
        <v>55</v>
      </c>
      <c r="K5088" t="s">
        <v>3416</v>
      </c>
      <c r="L5088">
        <v>3</v>
      </c>
      <c r="M5088">
        <v>55</v>
      </c>
      <c r="N5088" t="s">
        <v>7336</v>
      </c>
      <c r="O5088" t="s">
        <v>3127</v>
      </c>
      <c r="P5088" t="s">
        <v>22</v>
      </c>
      <c r="Q5088" t="s">
        <v>37</v>
      </c>
      <c r="S5088" t="s">
        <v>201</v>
      </c>
      <c r="T5088" t="s">
        <v>7276</v>
      </c>
      <c r="U5088" t="s">
        <v>7337</v>
      </c>
      <c r="V5088" t="s">
        <v>7091</v>
      </c>
      <c r="X5088" t="str">
        <f>VLOOKUP(pbp!V2321, games!$B$2:$R$40, 3, FALSE)</f>
        <v>2019-12-17T01:15Z</v>
      </c>
      <c r="Y5088">
        <f>VLOOKUP(1*V5088,NFLGames!$H$11:$H$555,1,FALSE)</f>
        <v>401220325</v>
      </c>
      <c r="Z5088">
        <f>VLOOKUP($Y5088, NFLGames!$H$11:$K$555,2,FALSE)</f>
        <v>2020</v>
      </c>
      <c r="AA5088">
        <f>VLOOKUP($Y5088, NFLGames!$H$11:$K$555,3,FALSE)</f>
        <v>15</v>
      </c>
      <c r="AB5088" s="6">
        <f>IF(A5089=0, 0, AH5089-tbl_pbp[[#This Row],[Saints Win %]])</f>
        <v>-3.0000000000000027E-3</v>
      </c>
      <c r="AE5088">
        <f>ABS(tbl_pbp[[#This Row],[play.homeScore]]-tbl_pbp[[#This Row],[play.awayScore]])</f>
        <v>7</v>
      </c>
      <c r="AF5088">
        <f>IF(tbl_pbp[[#This Row],[Play Saints Win % Increase]]&gt;=$AF$4,1,0)</f>
        <v>0</v>
      </c>
      <c r="AG5088" t="str">
        <f>VLOOKUP(tbl_pbp[[#This Row],[gameId]], games!$B$2:$T$40, 9, FALSE)</f>
        <v>kansas-city-chiefs</v>
      </c>
      <c r="AH5088" s="5">
        <f>IF(tbl_pbp[[#This Row],[AwayTeam]] &lt;&gt; "new-orleans-saints", tbl_pbp[[#This Row],[homeWinPercentage]], 1-tbl_pbp[[#This Row],[homeWinPercentage]])</f>
        <v>0.249</v>
      </c>
      <c r="AI5088" s="13">
        <f>tbl_pbp[[#This Row],[Kamara]]*tbl_pbp[[#This Row],[Impactful Play]]</f>
        <v>0</v>
      </c>
      <c r="AJ5088" s="13">
        <f>tbl_pbp[[#This Row],[Thomas]]*tbl_pbp[[#This Row],[Impactful Play]]</f>
        <v>0</v>
      </c>
      <c r="AK5088" s="13" t="str">
        <f>VLOOKUP(tbl_pbp[[#This Row],[Play Saints Win % Increase]], tbl_impact[],3,TRUE)</f>
        <v>Bad (0 to -5%)</v>
      </c>
    </row>
    <row r="5089" spans="1:37">
      <c r="A5089" s="1">
        <v>90</v>
      </c>
      <c r="B5089" s="5">
        <v>0.246</v>
      </c>
      <c r="C5089" t="s">
        <v>7338</v>
      </c>
      <c r="D5089">
        <v>0</v>
      </c>
      <c r="E5089">
        <v>0</v>
      </c>
      <c r="F5089">
        <v>2</v>
      </c>
      <c r="G5089">
        <v>7</v>
      </c>
      <c r="H5089">
        <v>14</v>
      </c>
      <c r="I5089">
        <v>12</v>
      </c>
      <c r="J5089">
        <v>55</v>
      </c>
      <c r="K5089" t="s">
        <v>3416</v>
      </c>
      <c r="L5089">
        <v>4</v>
      </c>
      <c r="M5089">
        <v>55</v>
      </c>
      <c r="N5089" t="s">
        <v>7339</v>
      </c>
      <c r="O5089" t="s">
        <v>3131</v>
      </c>
      <c r="P5089" t="s">
        <v>66</v>
      </c>
      <c r="Q5089" t="s">
        <v>67</v>
      </c>
      <c r="R5089" t="s">
        <v>68</v>
      </c>
      <c r="S5089" t="s">
        <v>204</v>
      </c>
      <c r="T5089" t="s">
        <v>7276</v>
      </c>
      <c r="U5089" t="s">
        <v>7340</v>
      </c>
      <c r="V5089" t="s">
        <v>7091</v>
      </c>
      <c r="X5089" t="str">
        <f>VLOOKUP(pbp!V2322, games!$B$2:$R$40, 3, FALSE)</f>
        <v>2019-12-17T01:15Z</v>
      </c>
      <c r="Y5089">
        <f>VLOOKUP(1*V5089,NFLGames!$H$11:$H$555,1,FALSE)</f>
        <v>401220325</v>
      </c>
      <c r="Z5089">
        <f>VLOOKUP($Y5089, NFLGames!$H$11:$K$555,2,FALSE)</f>
        <v>2020</v>
      </c>
      <c r="AA5089">
        <f>VLOOKUP($Y5089, NFLGames!$H$11:$K$555,3,FALSE)</f>
        <v>15</v>
      </c>
      <c r="AB5089" s="6">
        <f>IF(A5090=0, 0, AH5090-tbl_pbp[[#This Row],[Saints Win %]])</f>
        <v>-9.4E-2</v>
      </c>
      <c r="AE5089">
        <f>ABS(tbl_pbp[[#This Row],[play.homeScore]]-tbl_pbp[[#This Row],[play.awayScore]])</f>
        <v>7</v>
      </c>
      <c r="AF5089">
        <f>IF(tbl_pbp[[#This Row],[Play Saints Win % Increase]]&gt;=$AF$4,1,0)</f>
        <v>0</v>
      </c>
      <c r="AG5089" t="str">
        <f>VLOOKUP(tbl_pbp[[#This Row],[gameId]], games!$B$2:$T$40, 9, FALSE)</f>
        <v>kansas-city-chiefs</v>
      </c>
      <c r="AH5089" s="5">
        <f>IF(tbl_pbp[[#This Row],[AwayTeam]] &lt;&gt; "new-orleans-saints", tbl_pbp[[#This Row],[homeWinPercentage]], 1-tbl_pbp[[#This Row],[homeWinPercentage]])</f>
        <v>0.246</v>
      </c>
      <c r="AI5089" s="13">
        <f>tbl_pbp[[#This Row],[Kamara]]*tbl_pbp[[#This Row],[Impactful Play]]</f>
        <v>0</v>
      </c>
      <c r="AJ5089" s="13">
        <f>tbl_pbp[[#This Row],[Thomas]]*tbl_pbp[[#This Row],[Impactful Play]]</f>
        <v>0</v>
      </c>
      <c r="AK5089" s="13" t="str">
        <f>VLOOKUP(tbl_pbp[[#This Row],[Play Saints Win % Increase]], tbl_impact[],3,TRUE)</f>
        <v>Smelly (worse than-5% -&gt; -10%)</v>
      </c>
    </row>
    <row r="5090" spans="1:37">
      <c r="A5090" s="1">
        <v>91</v>
      </c>
      <c r="B5090" s="5">
        <v>0.152</v>
      </c>
      <c r="C5090" t="s">
        <v>7341</v>
      </c>
      <c r="D5090">
        <v>0</v>
      </c>
      <c r="E5090">
        <v>0</v>
      </c>
      <c r="F5090">
        <v>2</v>
      </c>
      <c r="G5090">
        <v>7</v>
      </c>
      <c r="H5090">
        <v>14</v>
      </c>
      <c r="I5090">
        <v>10</v>
      </c>
      <c r="J5090">
        <v>7</v>
      </c>
      <c r="K5090" t="s">
        <v>29</v>
      </c>
      <c r="L5090">
        <v>1</v>
      </c>
      <c r="M5090">
        <v>93</v>
      </c>
      <c r="N5090" t="s">
        <v>7342</v>
      </c>
      <c r="O5090" t="s">
        <v>1164</v>
      </c>
      <c r="P5090" t="s">
        <v>30</v>
      </c>
      <c r="Q5090" t="s">
        <v>31</v>
      </c>
      <c r="R5090" t="s">
        <v>32</v>
      </c>
      <c r="S5090" t="s">
        <v>33</v>
      </c>
      <c r="T5090" t="s">
        <v>641</v>
      </c>
      <c r="U5090" t="s">
        <v>6157</v>
      </c>
      <c r="V5090" t="s">
        <v>7091</v>
      </c>
      <c r="X5090" t="str">
        <f>VLOOKUP(pbp!V2323, games!$B$2:$R$40, 3, FALSE)</f>
        <v>2019-12-17T01:15Z</v>
      </c>
      <c r="Y5090">
        <f>VLOOKUP(1*V5090,NFLGames!$H$11:$H$555,1,FALSE)</f>
        <v>401220325</v>
      </c>
      <c r="Z5090">
        <f>VLOOKUP($Y5090, NFLGames!$H$11:$K$555,2,FALSE)</f>
        <v>2020</v>
      </c>
      <c r="AA5090">
        <f>VLOOKUP($Y5090, NFLGames!$H$11:$K$555,3,FALSE)</f>
        <v>15</v>
      </c>
      <c r="AB5090" s="6">
        <f>IF(A5091=0, 0, AH5091-tbl_pbp[[#This Row],[Saints Win %]])</f>
        <v>1.8000000000000016E-2</v>
      </c>
      <c r="AC5090">
        <v>1</v>
      </c>
      <c r="AE5090">
        <f>ABS(tbl_pbp[[#This Row],[play.homeScore]]-tbl_pbp[[#This Row],[play.awayScore]])</f>
        <v>7</v>
      </c>
      <c r="AF5090">
        <f>IF(tbl_pbp[[#This Row],[Play Saints Win % Increase]]&gt;=$AF$4,1,0)</f>
        <v>0</v>
      </c>
      <c r="AG5090" t="str">
        <f>VLOOKUP(tbl_pbp[[#This Row],[gameId]], games!$B$2:$T$40, 9, FALSE)</f>
        <v>kansas-city-chiefs</v>
      </c>
      <c r="AH5090" s="5">
        <f>IF(tbl_pbp[[#This Row],[AwayTeam]] &lt;&gt; "new-orleans-saints", tbl_pbp[[#This Row],[homeWinPercentage]], 1-tbl_pbp[[#This Row],[homeWinPercentage]])</f>
        <v>0.152</v>
      </c>
      <c r="AI5090" s="13">
        <f>tbl_pbp[[#This Row],[Kamara]]*tbl_pbp[[#This Row],[Impactful Play]]</f>
        <v>0</v>
      </c>
      <c r="AJ5090" s="13">
        <f>tbl_pbp[[#This Row],[Thomas]]*tbl_pbp[[#This Row],[Impactful Play]]</f>
        <v>0</v>
      </c>
      <c r="AK5090" s="13" t="str">
        <f>VLOOKUP(tbl_pbp[[#This Row],[Play Saints Win % Increase]], tbl_impact[],3,TRUE)</f>
        <v>Scented (0 to +5%)</v>
      </c>
    </row>
    <row r="5091" spans="1:37">
      <c r="A5091" s="1">
        <v>92</v>
      </c>
      <c r="B5091" s="5">
        <v>0.17</v>
      </c>
      <c r="C5091" t="s">
        <v>7343</v>
      </c>
      <c r="D5091">
        <v>0</v>
      </c>
      <c r="E5091">
        <v>0</v>
      </c>
      <c r="F5091">
        <v>2</v>
      </c>
      <c r="G5091">
        <v>7</v>
      </c>
      <c r="H5091">
        <v>14</v>
      </c>
      <c r="I5091">
        <v>10</v>
      </c>
      <c r="J5091">
        <v>28</v>
      </c>
      <c r="K5091" t="s">
        <v>29</v>
      </c>
      <c r="L5091">
        <v>1</v>
      </c>
      <c r="M5091">
        <v>72</v>
      </c>
      <c r="N5091" t="s">
        <v>7344</v>
      </c>
      <c r="O5091" t="s">
        <v>3524</v>
      </c>
      <c r="P5091" t="s">
        <v>30</v>
      </c>
      <c r="Q5091" t="s">
        <v>31</v>
      </c>
      <c r="R5091" t="s">
        <v>32</v>
      </c>
      <c r="S5091" t="s">
        <v>33</v>
      </c>
      <c r="T5091" t="s">
        <v>1005</v>
      </c>
      <c r="U5091" t="s">
        <v>5784</v>
      </c>
      <c r="V5091" t="s">
        <v>7091</v>
      </c>
      <c r="X5091" t="str">
        <f>VLOOKUP(pbp!V2324, games!$B$2:$R$40, 3, FALSE)</f>
        <v>2019-12-17T01:15Z</v>
      </c>
      <c r="Y5091">
        <f>VLOOKUP(1*V5091,NFLGames!$H$11:$H$555,1,FALSE)</f>
        <v>401220325</v>
      </c>
      <c r="Z5091">
        <f>VLOOKUP($Y5091, NFLGames!$H$11:$K$555,2,FALSE)</f>
        <v>2020</v>
      </c>
      <c r="AA5091">
        <f>VLOOKUP($Y5091, NFLGames!$H$11:$K$555,3,FALSE)</f>
        <v>15</v>
      </c>
      <c r="AB5091" s="6">
        <f>IF(A5092=0, 0, AH5092-tbl_pbp[[#This Row],[Saints Win %]])</f>
        <v>2.0999999999999991E-2</v>
      </c>
      <c r="AE5091">
        <f>ABS(tbl_pbp[[#This Row],[play.homeScore]]-tbl_pbp[[#This Row],[play.awayScore]])</f>
        <v>7</v>
      </c>
      <c r="AF5091">
        <f>IF(tbl_pbp[[#This Row],[Play Saints Win % Increase]]&gt;=$AF$4,1,0)</f>
        <v>0</v>
      </c>
      <c r="AG5091" t="str">
        <f>VLOOKUP(tbl_pbp[[#This Row],[gameId]], games!$B$2:$T$40, 9, FALSE)</f>
        <v>kansas-city-chiefs</v>
      </c>
      <c r="AH5091" s="5">
        <f>IF(tbl_pbp[[#This Row],[AwayTeam]] &lt;&gt; "new-orleans-saints", tbl_pbp[[#This Row],[homeWinPercentage]], 1-tbl_pbp[[#This Row],[homeWinPercentage]])</f>
        <v>0.17</v>
      </c>
      <c r="AI5091" s="13">
        <f>tbl_pbp[[#This Row],[Kamara]]*tbl_pbp[[#This Row],[Impactful Play]]</f>
        <v>0</v>
      </c>
      <c r="AJ5091" s="13">
        <f>tbl_pbp[[#This Row],[Thomas]]*tbl_pbp[[#This Row],[Impactful Play]]</f>
        <v>0</v>
      </c>
      <c r="AK5091" s="13" t="str">
        <f>VLOOKUP(tbl_pbp[[#This Row],[Play Saints Win % Increase]], tbl_impact[],3,TRUE)</f>
        <v>Scented (0 to +5%)</v>
      </c>
    </row>
    <row r="5092" spans="1:37">
      <c r="A5092" s="1">
        <v>93</v>
      </c>
      <c r="B5092" s="5">
        <v>0.191</v>
      </c>
      <c r="C5092" t="s">
        <v>7345</v>
      </c>
      <c r="D5092">
        <v>0</v>
      </c>
      <c r="E5092">
        <v>0</v>
      </c>
      <c r="F5092">
        <v>2</v>
      </c>
      <c r="G5092">
        <v>7</v>
      </c>
      <c r="H5092">
        <v>14</v>
      </c>
      <c r="I5092">
        <v>2</v>
      </c>
      <c r="J5092">
        <v>36</v>
      </c>
      <c r="K5092" t="s">
        <v>29</v>
      </c>
      <c r="L5092">
        <v>2</v>
      </c>
      <c r="M5092">
        <v>65</v>
      </c>
      <c r="N5092" t="s">
        <v>7346</v>
      </c>
      <c r="O5092" t="s">
        <v>360</v>
      </c>
      <c r="P5092" t="s">
        <v>22</v>
      </c>
      <c r="Q5092" t="s">
        <v>37</v>
      </c>
      <c r="S5092" t="s">
        <v>51</v>
      </c>
      <c r="T5092" t="s">
        <v>296</v>
      </c>
      <c r="U5092" t="s">
        <v>7347</v>
      </c>
      <c r="V5092" t="s">
        <v>7091</v>
      </c>
      <c r="X5092" t="str">
        <f>VLOOKUP(pbp!V2325, games!$B$2:$R$40, 3, FALSE)</f>
        <v>2019-12-17T01:15Z</v>
      </c>
      <c r="Y5092">
        <f>VLOOKUP(1*V5092,NFLGames!$H$11:$H$555,1,FALSE)</f>
        <v>401220325</v>
      </c>
      <c r="Z5092">
        <f>VLOOKUP($Y5092, NFLGames!$H$11:$K$555,2,FALSE)</f>
        <v>2020</v>
      </c>
      <c r="AA5092">
        <f>VLOOKUP($Y5092, NFLGames!$H$11:$K$555,3,FALSE)</f>
        <v>15</v>
      </c>
      <c r="AB5092" s="6">
        <f>IF(A5093=0, 0, AH5093-tbl_pbp[[#This Row],[Saints Win %]])</f>
        <v>1.0000000000000009E-3</v>
      </c>
      <c r="AE5092">
        <f>ABS(tbl_pbp[[#This Row],[play.homeScore]]-tbl_pbp[[#This Row],[play.awayScore]])</f>
        <v>7</v>
      </c>
      <c r="AF5092">
        <f>IF(tbl_pbp[[#This Row],[Play Saints Win % Increase]]&gt;=$AF$4,1,0)</f>
        <v>0</v>
      </c>
      <c r="AG5092" t="str">
        <f>VLOOKUP(tbl_pbp[[#This Row],[gameId]], games!$B$2:$T$40, 9, FALSE)</f>
        <v>kansas-city-chiefs</v>
      </c>
      <c r="AH5092" s="5">
        <f>IF(tbl_pbp[[#This Row],[AwayTeam]] &lt;&gt; "new-orleans-saints", tbl_pbp[[#This Row],[homeWinPercentage]], 1-tbl_pbp[[#This Row],[homeWinPercentage]])</f>
        <v>0.191</v>
      </c>
      <c r="AI5092" s="13">
        <f>tbl_pbp[[#This Row],[Kamara]]*tbl_pbp[[#This Row],[Impactful Play]]</f>
        <v>0</v>
      </c>
      <c r="AJ5092" s="13">
        <f>tbl_pbp[[#This Row],[Thomas]]*tbl_pbp[[#This Row],[Impactful Play]]</f>
        <v>0</v>
      </c>
      <c r="AK5092" s="13" t="str">
        <f>VLOOKUP(tbl_pbp[[#This Row],[Play Saints Win % Increase]], tbl_impact[],3,TRUE)</f>
        <v>Scented (0 to +5%)</v>
      </c>
    </row>
    <row r="5093" spans="1:37">
      <c r="A5093" s="1">
        <v>94</v>
      </c>
      <c r="B5093" s="5">
        <v>0.192</v>
      </c>
      <c r="C5093" t="s">
        <v>7348</v>
      </c>
      <c r="D5093">
        <v>0</v>
      </c>
      <c r="E5093">
        <v>0</v>
      </c>
      <c r="F5093">
        <v>2</v>
      </c>
      <c r="G5093">
        <v>7</v>
      </c>
      <c r="H5093">
        <v>14</v>
      </c>
      <c r="I5093">
        <v>2</v>
      </c>
      <c r="J5093">
        <v>36</v>
      </c>
      <c r="K5093" t="s">
        <v>29</v>
      </c>
      <c r="L5093">
        <v>3</v>
      </c>
      <c r="M5093">
        <v>65</v>
      </c>
      <c r="N5093" t="s">
        <v>7349</v>
      </c>
      <c r="O5093" t="s">
        <v>503</v>
      </c>
      <c r="P5093" t="s">
        <v>22</v>
      </c>
      <c r="Q5093" t="s">
        <v>37</v>
      </c>
      <c r="S5093" t="s">
        <v>241</v>
      </c>
      <c r="T5093" t="s">
        <v>296</v>
      </c>
      <c r="U5093" t="s">
        <v>2567</v>
      </c>
      <c r="V5093" t="s">
        <v>7091</v>
      </c>
      <c r="X5093" t="str">
        <f>VLOOKUP(pbp!V2326, games!$B$2:$R$40, 3, FALSE)</f>
        <v>2019-12-17T01:15Z</v>
      </c>
      <c r="Y5093">
        <f>VLOOKUP(1*V5093,NFLGames!$H$11:$H$555,1,FALSE)</f>
        <v>401220325</v>
      </c>
      <c r="Z5093">
        <f>VLOOKUP($Y5093, NFLGames!$H$11:$K$555,2,FALSE)</f>
        <v>2020</v>
      </c>
      <c r="AA5093">
        <f>VLOOKUP($Y5093, NFLGames!$H$11:$K$555,3,FALSE)</f>
        <v>15</v>
      </c>
      <c r="AB5093" s="6">
        <f>IF(A5094=0, 0, AH5094-tbl_pbp[[#This Row],[Saints Win %]])</f>
        <v>7.5000000000000011E-2</v>
      </c>
      <c r="AE5093">
        <f>ABS(tbl_pbp[[#This Row],[play.homeScore]]-tbl_pbp[[#This Row],[play.awayScore]])</f>
        <v>7</v>
      </c>
      <c r="AF5093">
        <f>IF(tbl_pbp[[#This Row],[Play Saints Win % Increase]]&gt;=$AF$4,1,0)</f>
        <v>0</v>
      </c>
      <c r="AG5093" t="str">
        <f>VLOOKUP(tbl_pbp[[#This Row],[gameId]], games!$B$2:$T$40, 9, FALSE)</f>
        <v>kansas-city-chiefs</v>
      </c>
      <c r="AH5093" s="5">
        <f>IF(tbl_pbp[[#This Row],[AwayTeam]] &lt;&gt; "new-orleans-saints", tbl_pbp[[#This Row],[homeWinPercentage]], 1-tbl_pbp[[#This Row],[homeWinPercentage]])</f>
        <v>0.192</v>
      </c>
      <c r="AI5093" s="13">
        <f>tbl_pbp[[#This Row],[Kamara]]*tbl_pbp[[#This Row],[Impactful Play]]</f>
        <v>0</v>
      </c>
      <c r="AJ5093" s="13">
        <f>tbl_pbp[[#This Row],[Thomas]]*tbl_pbp[[#This Row],[Impactful Play]]</f>
        <v>0</v>
      </c>
      <c r="AK5093" s="13" t="str">
        <f>VLOOKUP(tbl_pbp[[#This Row],[Play Saints Win % Increase]], tbl_impact[],3,TRUE)</f>
        <v>Perfumed (5 to + 10%)</v>
      </c>
    </row>
    <row r="5094" spans="1:37">
      <c r="A5094" s="1">
        <v>95</v>
      </c>
      <c r="B5094" s="5">
        <v>0.26700000000000002</v>
      </c>
      <c r="C5094" t="s">
        <v>7350</v>
      </c>
      <c r="D5094">
        <v>0</v>
      </c>
      <c r="E5094">
        <v>0</v>
      </c>
      <c r="F5094">
        <v>2</v>
      </c>
      <c r="G5094">
        <v>9</v>
      </c>
      <c r="H5094">
        <v>14</v>
      </c>
      <c r="I5094">
        <v>2</v>
      </c>
      <c r="J5094">
        <v>36</v>
      </c>
      <c r="K5094" t="s">
        <v>29</v>
      </c>
      <c r="L5094">
        <v>4</v>
      </c>
      <c r="M5094">
        <v>64</v>
      </c>
      <c r="N5094" t="s">
        <v>7351</v>
      </c>
      <c r="O5094" t="s">
        <v>507</v>
      </c>
      <c r="P5094" t="s">
        <v>7352</v>
      </c>
      <c r="Q5094" t="s">
        <v>7353</v>
      </c>
      <c r="R5094" t="s">
        <v>7354</v>
      </c>
      <c r="S5094" t="s">
        <v>154</v>
      </c>
      <c r="T5094" t="s">
        <v>296</v>
      </c>
      <c r="U5094" t="s">
        <v>7355</v>
      </c>
      <c r="V5094" t="s">
        <v>7091</v>
      </c>
      <c r="X5094" t="str">
        <f>VLOOKUP(pbp!V2327, games!$B$2:$R$40, 3, FALSE)</f>
        <v>2019-12-17T01:15Z</v>
      </c>
      <c r="Y5094">
        <f>VLOOKUP(1*V5094,NFLGames!$H$11:$H$555,1,FALSE)</f>
        <v>401220325</v>
      </c>
      <c r="Z5094">
        <f>VLOOKUP($Y5094, NFLGames!$H$11:$K$555,2,FALSE)</f>
        <v>2020</v>
      </c>
      <c r="AA5094">
        <f>VLOOKUP($Y5094, NFLGames!$H$11:$K$555,3,FALSE)</f>
        <v>15</v>
      </c>
      <c r="AB5094" s="6">
        <f>IF(A5095=0, 0, AH5095-tbl_pbp[[#This Row],[Saints Win %]])</f>
        <v>4.8999999999999988E-2</v>
      </c>
      <c r="AE5094">
        <f>ABS(tbl_pbp[[#This Row],[play.homeScore]]-tbl_pbp[[#This Row],[play.awayScore]])</f>
        <v>5</v>
      </c>
      <c r="AF5094">
        <f>IF(tbl_pbp[[#This Row],[Play Saints Win % Increase]]&gt;=$AF$4,1,0)</f>
        <v>0</v>
      </c>
      <c r="AG5094" t="str">
        <f>VLOOKUP(tbl_pbp[[#This Row],[gameId]], games!$B$2:$T$40, 9, FALSE)</f>
        <v>kansas-city-chiefs</v>
      </c>
      <c r="AH5094" s="5">
        <f>IF(tbl_pbp[[#This Row],[AwayTeam]] &lt;&gt; "new-orleans-saints", tbl_pbp[[#This Row],[homeWinPercentage]], 1-tbl_pbp[[#This Row],[homeWinPercentage]])</f>
        <v>0.26700000000000002</v>
      </c>
      <c r="AI5094" s="13">
        <f>tbl_pbp[[#This Row],[Kamara]]*tbl_pbp[[#This Row],[Impactful Play]]</f>
        <v>0</v>
      </c>
      <c r="AJ5094" s="13">
        <f>tbl_pbp[[#This Row],[Thomas]]*tbl_pbp[[#This Row],[Impactful Play]]</f>
        <v>0</v>
      </c>
      <c r="AK5094" s="13" t="str">
        <f>VLOOKUP(tbl_pbp[[#This Row],[Play Saints Win % Increase]], tbl_impact[],3,TRUE)</f>
        <v>Scented (0 to +5%)</v>
      </c>
    </row>
    <row r="5095" spans="1:37">
      <c r="A5095" s="1">
        <v>96</v>
      </c>
      <c r="B5095" s="5">
        <v>0.316</v>
      </c>
      <c r="C5095" t="s">
        <v>7356</v>
      </c>
      <c r="D5095">
        <v>0</v>
      </c>
      <c r="E5095">
        <v>0</v>
      </c>
      <c r="F5095">
        <v>2</v>
      </c>
      <c r="G5095">
        <v>9</v>
      </c>
      <c r="H5095">
        <v>14</v>
      </c>
      <c r="I5095">
        <v>0</v>
      </c>
      <c r="J5095">
        <v>80</v>
      </c>
      <c r="K5095" t="s">
        <v>3416</v>
      </c>
      <c r="L5095">
        <v>0</v>
      </c>
      <c r="M5095">
        <v>80</v>
      </c>
      <c r="N5095" t="s">
        <v>7357</v>
      </c>
      <c r="O5095" t="s">
        <v>507</v>
      </c>
      <c r="P5095" t="s">
        <v>25</v>
      </c>
      <c r="Q5095" t="s">
        <v>26</v>
      </c>
      <c r="R5095" t="s">
        <v>27</v>
      </c>
      <c r="V5095" t="s">
        <v>7091</v>
      </c>
      <c r="X5095" t="str">
        <f>VLOOKUP(pbp!V2328, games!$B$2:$R$40, 3, FALSE)</f>
        <v>2019-12-17T01:15Z</v>
      </c>
      <c r="Y5095">
        <f>VLOOKUP(1*V5095,NFLGames!$H$11:$H$555,1,FALSE)</f>
        <v>401220325</v>
      </c>
      <c r="Z5095">
        <f>VLOOKUP($Y5095, NFLGames!$H$11:$K$555,2,FALSE)</f>
        <v>2020</v>
      </c>
      <c r="AA5095">
        <f>VLOOKUP($Y5095, NFLGames!$H$11:$K$555,3,FALSE)</f>
        <v>15</v>
      </c>
      <c r="AB5095" s="6">
        <f>IF(A5096=0, 0, AH5096-tbl_pbp[[#This Row],[Saints Win %]])</f>
        <v>3.5999999999999976E-2</v>
      </c>
      <c r="AE5095">
        <f>ABS(tbl_pbp[[#This Row],[play.homeScore]]-tbl_pbp[[#This Row],[play.awayScore]])</f>
        <v>5</v>
      </c>
      <c r="AF5095">
        <f>IF(tbl_pbp[[#This Row],[Play Saints Win % Increase]]&gt;=$AF$4,1,0)</f>
        <v>0</v>
      </c>
      <c r="AG5095" t="str">
        <f>VLOOKUP(tbl_pbp[[#This Row],[gameId]], games!$B$2:$T$40, 9, FALSE)</f>
        <v>kansas-city-chiefs</v>
      </c>
      <c r="AH5095" s="5">
        <f>IF(tbl_pbp[[#This Row],[AwayTeam]] &lt;&gt; "new-orleans-saints", tbl_pbp[[#This Row],[homeWinPercentage]], 1-tbl_pbp[[#This Row],[homeWinPercentage]])</f>
        <v>0.316</v>
      </c>
      <c r="AI5095" s="13">
        <f>tbl_pbp[[#This Row],[Kamara]]*tbl_pbp[[#This Row],[Impactful Play]]</f>
        <v>0</v>
      </c>
      <c r="AJ5095" s="13">
        <f>tbl_pbp[[#This Row],[Thomas]]*tbl_pbp[[#This Row],[Impactful Play]]</f>
        <v>0</v>
      </c>
      <c r="AK5095" s="13" t="str">
        <f>VLOOKUP(tbl_pbp[[#This Row],[Play Saints Win % Increase]], tbl_impact[],3,TRUE)</f>
        <v>Scented (0 to +5%)</v>
      </c>
    </row>
    <row r="5096" spans="1:37">
      <c r="A5096" s="1">
        <v>97</v>
      </c>
      <c r="B5096" s="5">
        <v>0.35199999999999998</v>
      </c>
      <c r="C5096" t="s">
        <v>7358</v>
      </c>
      <c r="D5096">
        <v>0</v>
      </c>
      <c r="E5096">
        <v>0</v>
      </c>
      <c r="F5096">
        <v>2</v>
      </c>
      <c r="G5096">
        <v>9</v>
      </c>
      <c r="H5096">
        <v>14</v>
      </c>
      <c r="I5096">
        <v>0</v>
      </c>
      <c r="J5096">
        <v>65</v>
      </c>
      <c r="L5096">
        <v>0</v>
      </c>
      <c r="M5096">
        <v>0</v>
      </c>
      <c r="N5096" t="s">
        <v>245</v>
      </c>
      <c r="O5096" t="s">
        <v>143</v>
      </c>
      <c r="P5096" t="s">
        <v>246</v>
      </c>
      <c r="Q5096" t="s">
        <v>247</v>
      </c>
      <c r="R5096" t="s">
        <v>248</v>
      </c>
      <c r="V5096" t="s">
        <v>7091</v>
      </c>
      <c r="X5096" t="str">
        <f>VLOOKUP(pbp!V2329, games!$B$2:$R$40, 3, FALSE)</f>
        <v>2019-12-17T01:15Z</v>
      </c>
      <c r="Y5096">
        <f>VLOOKUP(1*V5096,NFLGames!$H$11:$H$555,1,FALSE)</f>
        <v>401220325</v>
      </c>
      <c r="Z5096">
        <f>VLOOKUP($Y5096, NFLGames!$H$11:$K$555,2,FALSE)</f>
        <v>2020</v>
      </c>
      <c r="AA5096">
        <f>VLOOKUP($Y5096, NFLGames!$H$11:$K$555,3,FALSE)</f>
        <v>15</v>
      </c>
      <c r="AB5096" s="6">
        <f>IF(A5097=0, 0, AH5097-tbl_pbp[[#This Row],[Saints Win %]])</f>
        <v>6.0000000000000053E-3</v>
      </c>
      <c r="AE5096">
        <f>ABS(tbl_pbp[[#This Row],[play.homeScore]]-tbl_pbp[[#This Row],[play.awayScore]])</f>
        <v>5</v>
      </c>
      <c r="AF5096">
        <f>IF(tbl_pbp[[#This Row],[Play Saints Win % Increase]]&gt;=$AF$4,1,0)</f>
        <v>0</v>
      </c>
      <c r="AG5096" t="str">
        <f>VLOOKUP(tbl_pbp[[#This Row],[gameId]], games!$B$2:$T$40, 9, FALSE)</f>
        <v>kansas-city-chiefs</v>
      </c>
      <c r="AH5096" s="5">
        <f>IF(tbl_pbp[[#This Row],[AwayTeam]] &lt;&gt; "new-orleans-saints", tbl_pbp[[#This Row],[homeWinPercentage]], 1-tbl_pbp[[#This Row],[homeWinPercentage]])</f>
        <v>0.35199999999999998</v>
      </c>
      <c r="AI5096" s="13">
        <f>tbl_pbp[[#This Row],[Kamara]]*tbl_pbp[[#This Row],[Impactful Play]]</f>
        <v>0</v>
      </c>
      <c r="AJ5096" s="13">
        <f>tbl_pbp[[#This Row],[Thomas]]*tbl_pbp[[#This Row],[Impactful Play]]</f>
        <v>0</v>
      </c>
      <c r="AK5096" s="13" t="str">
        <f>VLOOKUP(tbl_pbp[[#This Row],[Play Saints Win % Increase]], tbl_impact[],3,TRUE)</f>
        <v>Scented (0 to +5%)</v>
      </c>
    </row>
    <row r="5097" spans="1:37">
      <c r="A5097" s="1">
        <v>98</v>
      </c>
      <c r="B5097" s="5">
        <v>0.35799999999999998</v>
      </c>
      <c r="C5097" t="s">
        <v>7359</v>
      </c>
      <c r="D5097">
        <v>0</v>
      </c>
      <c r="E5097">
        <v>0</v>
      </c>
      <c r="F5097">
        <v>3</v>
      </c>
      <c r="G5097">
        <v>9</v>
      </c>
      <c r="H5097">
        <v>14</v>
      </c>
      <c r="I5097">
        <v>0</v>
      </c>
      <c r="J5097">
        <v>65</v>
      </c>
      <c r="K5097" t="s">
        <v>3416</v>
      </c>
      <c r="L5097">
        <v>0</v>
      </c>
      <c r="M5097">
        <v>65</v>
      </c>
      <c r="N5097" t="s">
        <v>7176</v>
      </c>
      <c r="O5097" t="s">
        <v>24</v>
      </c>
      <c r="P5097" t="s">
        <v>25</v>
      </c>
      <c r="Q5097" t="s">
        <v>26</v>
      </c>
      <c r="R5097" t="s">
        <v>27</v>
      </c>
      <c r="V5097" t="s">
        <v>7091</v>
      </c>
      <c r="X5097" t="str">
        <f>VLOOKUP(pbp!V2330, games!$B$2:$R$40, 3, FALSE)</f>
        <v>2019-12-17T01:15Z</v>
      </c>
      <c r="Y5097">
        <f>VLOOKUP(1*V5097,NFLGames!$H$11:$H$555,1,FALSE)</f>
        <v>401220325</v>
      </c>
      <c r="Z5097">
        <f>VLOOKUP($Y5097, NFLGames!$H$11:$K$555,2,FALSE)</f>
        <v>2020</v>
      </c>
      <c r="AA5097">
        <f>VLOOKUP($Y5097, NFLGames!$H$11:$K$555,3,FALSE)</f>
        <v>15</v>
      </c>
      <c r="AB5097" s="6">
        <f>IF(A5098=0, 0, AH5098-tbl_pbp[[#This Row],[Saints Win %]])</f>
        <v>2.200000000000002E-2</v>
      </c>
      <c r="AE5097">
        <f>ABS(tbl_pbp[[#This Row],[play.homeScore]]-tbl_pbp[[#This Row],[play.awayScore]])</f>
        <v>5</v>
      </c>
      <c r="AF5097">
        <f>IF(tbl_pbp[[#This Row],[Play Saints Win % Increase]]&gt;=$AF$4,1,0)</f>
        <v>0</v>
      </c>
      <c r="AG5097" t="str">
        <f>VLOOKUP(tbl_pbp[[#This Row],[gameId]], games!$B$2:$T$40, 9, FALSE)</f>
        <v>kansas-city-chiefs</v>
      </c>
      <c r="AH5097" s="5">
        <f>IF(tbl_pbp[[#This Row],[AwayTeam]] &lt;&gt; "new-orleans-saints", tbl_pbp[[#This Row],[homeWinPercentage]], 1-tbl_pbp[[#This Row],[homeWinPercentage]])</f>
        <v>0.35799999999999998</v>
      </c>
      <c r="AI5097" s="13">
        <f>tbl_pbp[[#This Row],[Kamara]]*tbl_pbp[[#This Row],[Impactful Play]]</f>
        <v>0</v>
      </c>
      <c r="AJ5097" s="13">
        <f>tbl_pbp[[#This Row],[Thomas]]*tbl_pbp[[#This Row],[Impactful Play]]</f>
        <v>0</v>
      </c>
      <c r="AK5097" s="13" t="str">
        <f>VLOOKUP(tbl_pbp[[#This Row],[Play Saints Win % Increase]], tbl_impact[],3,TRUE)</f>
        <v>Scented (0 to +5%)</v>
      </c>
    </row>
    <row r="5098" spans="1:37">
      <c r="A5098" s="1">
        <v>99</v>
      </c>
      <c r="B5098" s="5">
        <v>0.38</v>
      </c>
      <c r="C5098" t="s">
        <v>7360</v>
      </c>
      <c r="D5098">
        <v>0</v>
      </c>
      <c r="E5098">
        <v>0</v>
      </c>
      <c r="F5098">
        <v>3</v>
      </c>
      <c r="G5098">
        <v>9</v>
      </c>
      <c r="H5098">
        <v>14</v>
      </c>
      <c r="I5098">
        <v>10</v>
      </c>
      <c r="J5098">
        <v>25</v>
      </c>
      <c r="K5098" t="s">
        <v>29</v>
      </c>
      <c r="L5098">
        <v>1</v>
      </c>
      <c r="M5098">
        <v>75</v>
      </c>
      <c r="N5098" t="s">
        <v>7361</v>
      </c>
      <c r="O5098" t="s">
        <v>24</v>
      </c>
      <c r="P5098" t="s">
        <v>30</v>
      </c>
      <c r="Q5098" t="s">
        <v>31</v>
      </c>
      <c r="R5098" t="s">
        <v>32</v>
      </c>
      <c r="S5098" t="s">
        <v>33</v>
      </c>
      <c r="T5098" t="s">
        <v>34</v>
      </c>
      <c r="U5098" t="s">
        <v>35</v>
      </c>
      <c r="V5098" t="s">
        <v>7091</v>
      </c>
      <c r="X5098" t="str">
        <f>VLOOKUP(pbp!V2331, games!$B$2:$R$40, 3, FALSE)</f>
        <v>2019-12-17T01:15Z</v>
      </c>
      <c r="Y5098">
        <f>VLOOKUP(1*V5098,NFLGames!$H$11:$H$555,1,FALSE)</f>
        <v>401220325</v>
      </c>
      <c r="Z5098">
        <f>VLOOKUP($Y5098, NFLGames!$H$11:$K$555,2,FALSE)</f>
        <v>2020</v>
      </c>
      <c r="AA5098">
        <f>VLOOKUP($Y5098, NFLGames!$H$11:$K$555,3,FALSE)</f>
        <v>15</v>
      </c>
      <c r="AB5098" s="6">
        <f>IF(A5099=0, 0, AH5099-tbl_pbp[[#This Row],[Saints Win %]])</f>
        <v>-4.0999999999999981E-2</v>
      </c>
      <c r="AE5098">
        <f>ABS(tbl_pbp[[#This Row],[play.homeScore]]-tbl_pbp[[#This Row],[play.awayScore]])</f>
        <v>5</v>
      </c>
      <c r="AF5098">
        <f>IF(tbl_pbp[[#This Row],[Play Saints Win % Increase]]&gt;=$AF$4,1,0)</f>
        <v>0</v>
      </c>
      <c r="AG5098" t="str">
        <f>VLOOKUP(tbl_pbp[[#This Row],[gameId]], games!$B$2:$T$40, 9, FALSE)</f>
        <v>kansas-city-chiefs</v>
      </c>
      <c r="AH5098" s="5">
        <f>IF(tbl_pbp[[#This Row],[AwayTeam]] &lt;&gt; "new-orleans-saints", tbl_pbp[[#This Row],[homeWinPercentage]], 1-tbl_pbp[[#This Row],[homeWinPercentage]])</f>
        <v>0.38</v>
      </c>
      <c r="AI5098" s="13">
        <f>tbl_pbp[[#This Row],[Kamara]]*tbl_pbp[[#This Row],[Impactful Play]]</f>
        <v>0</v>
      </c>
      <c r="AJ5098" s="13">
        <f>tbl_pbp[[#This Row],[Thomas]]*tbl_pbp[[#This Row],[Impactful Play]]</f>
        <v>0</v>
      </c>
      <c r="AK5098" s="13" t="str">
        <f>VLOOKUP(tbl_pbp[[#This Row],[Play Saints Win % Increase]], tbl_impact[],3,TRUE)</f>
        <v>Bad (0 to -5%)</v>
      </c>
    </row>
    <row r="5099" spans="1:37">
      <c r="A5099" s="1">
        <v>100</v>
      </c>
      <c r="B5099" s="5">
        <v>0.33900000000000002</v>
      </c>
      <c r="C5099" t="s">
        <v>7362</v>
      </c>
      <c r="D5099">
        <v>0</v>
      </c>
      <c r="E5099">
        <v>0</v>
      </c>
      <c r="F5099">
        <v>3</v>
      </c>
      <c r="G5099">
        <v>9</v>
      </c>
      <c r="H5099">
        <v>14</v>
      </c>
      <c r="I5099">
        <v>10</v>
      </c>
      <c r="J5099">
        <v>65</v>
      </c>
      <c r="K5099" t="s">
        <v>29</v>
      </c>
      <c r="L5099">
        <v>1</v>
      </c>
      <c r="M5099">
        <v>35</v>
      </c>
      <c r="N5099" t="s">
        <v>7363</v>
      </c>
      <c r="O5099" t="s">
        <v>7364</v>
      </c>
      <c r="P5099" t="s">
        <v>45</v>
      </c>
      <c r="Q5099" t="s">
        <v>46</v>
      </c>
      <c r="R5099" t="s">
        <v>47</v>
      </c>
      <c r="S5099" t="s">
        <v>33</v>
      </c>
      <c r="T5099" t="s">
        <v>7365</v>
      </c>
      <c r="U5099" t="s">
        <v>7366</v>
      </c>
      <c r="V5099" t="s">
        <v>7091</v>
      </c>
      <c r="X5099" t="str">
        <f>VLOOKUP(pbp!V2332, games!$B$2:$R$40, 3, FALSE)</f>
        <v>2019-12-17T01:15Z</v>
      </c>
      <c r="Y5099">
        <f>VLOOKUP(1*V5099,NFLGames!$H$11:$H$555,1,FALSE)</f>
        <v>401220325</v>
      </c>
      <c r="Z5099">
        <f>VLOOKUP($Y5099, NFLGames!$H$11:$K$555,2,FALSE)</f>
        <v>2020</v>
      </c>
      <c r="AA5099">
        <f>VLOOKUP($Y5099, NFLGames!$H$11:$K$555,3,FALSE)</f>
        <v>15</v>
      </c>
      <c r="AB5099" s="6">
        <f>IF(A5100=0, 0, AH5100-tbl_pbp[[#This Row],[Saints Win %]])</f>
        <v>9.6999999999999975E-2</v>
      </c>
      <c r="AE5099">
        <f>ABS(tbl_pbp[[#This Row],[play.homeScore]]-tbl_pbp[[#This Row],[play.awayScore]])</f>
        <v>5</v>
      </c>
      <c r="AF5099">
        <f>IF(tbl_pbp[[#This Row],[Play Saints Win % Increase]]&gt;=$AF$4,1,0)</f>
        <v>0</v>
      </c>
      <c r="AG5099" t="str">
        <f>VLOOKUP(tbl_pbp[[#This Row],[gameId]], games!$B$2:$T$40, 9, FALSE)</f>
        <v>kansas-city-chiefs</v>
      </c>
      <c r="AH5099" s="5">
        <f>IF(tbl_pbp[[#This Row],[AwayTeam]] &lt;&gt; "new-orleans-saints", tbl_pbp[[#This Row],[homeWinPercentage]], 1-tbl_pbp[[#This Row],[homeWinPercentage]])</f>
        <v>0.33900000000000002</v>
      </c>
      <c r="AI5099" s="13">
        <f>tbl_pbp[[#This Row],[Kamara]]*tbl_pbp[[#This Row],[Impactful Play]]</f>
        <v>0</v>
      </c>
      <c r="AJ5099" s="13">
        <f>tbl_pbp[[#This Row],[Thomas]]*tbl_pbp[[#This Row],[Impactful Play]]</f>
        <v>0</v>
      </c>
      <c r="AK5099" s="13" t="str">
        <f>VLOOKUP(tbl_pbp[[#This Row],[Play Saints Win % Increase]], tbl_impact[],3,TRUE)</f>
        <v>Perfumed (5 to + 10%)</v>
      </c>
    </row>
    <row r="5100" spans="1:37">
      <c r="A5100" s="1">
        <v>101</v>
      </c>
      <c r="B5100" s="5">
        <v>0.436</v>
      </c>
      <c r="C5100" t="s">
        <v>7367</v>
      </c>
      <c r="D5100">
        <v>0</v>
      </c>
      <c r="E5100">
        <v>0</v>
      </c>
      <c r="F5100">
        <v>3</v>
      </c>
      <c r="G5100">
        <v>9</v>
      </c>
      <c r="H5100">
        <v>14</v>
      </c>
      <c r="I5100">
        <v>14</v>
      </c>
      <c r="J5100">
        <v>61</v>
      </c>
      <c r="K5100" t="s">
        <v>29</v>
      </c>
      <c r="L5100">
        <v>2</v>
      </c>
      <c r="M5100">
        <v>39</v>
      </c>
      <c r="N5100" t="s">
        <v>7368</v>
      </c>
      <c r="O5100" t="s">
        <v>2508</v>
      </c>
      <c r="P5100" t="s">
        <v>94</v>
      </c>
      <c r="Q5100" t="s">
        <v>95</v>
      </c>
      <c r="R5100" t="s">
        <v>96</v>
      </c>
      <c r="S5100" t="s">
        <v>741</v>
      </c>
      <c r="T5100" t="s">
        <v>7107</v>
      </c>
      <c r="U5100" t="s">
        <v>7369</v>
      </c>
      <c r="V5100" t="s">
        <v>7091</v>
      </c>
      <c r="X5100" t="str">
        <f>VLOOKUP(pbp!V2333, games!$B$2:$R$40, 3, FALSE)</f>
        <v>2019-12-17T01:15Z</v>
      </c>
      <c r="Y5100">
        <f>VLOOKUP(1*V5100,NFLGames!$H$11:$H$555,1,FALSE)</f>
        <v>401220325</v>
      </c>
      <c r="Z5100">
        <f>VLOOKUP($Y5100, NFLGames!$H$11:$K$555,2,FALSE)</f>
        <v>2020</v>
      </c>
      <c r="AA5100">
        <f>VLOOKUP($Y5100, NFLGames!$H$11:$K$555,3,FALSE)</f>
        <v>15</v>
      </c>
      <c r="AB5100" s="6">
        <f>IF(A5101=0, 0, AH5101-tbl_pbp[[#This Row],[Saints Win %]])</f>
        <v>-2.7000000000000024E-2</v>
      </c>
      <c r="AE5100">
        <f>ABS(tbl_pbp[[#This Row],[play.homeScore]]-tbl_pbp[[#This Row],[play.awayScore]])</f>
        <v>5</v>
      </c>
      <c r="AF5100">
        <f>IF(tbl_pbp[[#This Row],[Play Saints Win % Increase]]&gt;=$AF$4,1,0)</f>
        <v>0</v>
      </c>
      <c r="AG5100" t="str">
        <f>VLOOKUP(tbl_pbp[[#This Row],[gameId]], games!$B$2:$T$40, 9, FALSE)</f>
        <v>kansas-city-chiefs</v>
      </c>
      <c r="AH5100" s="5">
        <f>IF(tbl_pbp[[#This Row],[AwayTeam]] &lt;&gt; "new-orleans-saints", tbl_pbp[[#This Row],[homeWinPercentage]], 1-tbl_pbp[[#This Row],[homeWinPercentage]])</f>
        <v>0.436</v>
      </c>
      <c r="AI5100" s="13">
        <f>tbl_pbp[[#This Row],[Kamara]]*tbl_pbp[[#This Row],[Impactful Play]]</f>
        <v>0</v>
      </c>
      <c r="AJ5100" s="13">
        <f>tbl_pbp[[#This Row],[Thomas]]*tbl_pbp[[#This Row],[Impactful Play]]</f>
        <v>0</v>
      </c>
      <c r="AK5100" s="13" t="str">
        <f>VLOOKUP(tbl_pbp[[#This Row],[Play Saints Win % Increase]], tbl_impact[],3,TRUE)</f>
        <v>Bad (0 to -5%)</v>
      </c>
    </row>
    <row r="5101" spans="1:37">
      <c r="A5101" s="1">
        <v>102</v>
      </c>
      <c r="B5101" s="5">
        <v>0.40899999999999997</v>
      </c>
      <c r="C5101" t="s">
        <v>7370</v>
      </c>
      <c r="D5101">
        <v>0</v>
      </c>
      <c r="E5101">
        <v>0</v>
      </c>
      <c r="F5101">
        <v>3</v>
      </c>
      <c r="G5101">
        <v>9</v>
      </c>
      <c r="H5101">
        <v>14</v>
      </c>
      <c r="I5101">
        <v>10</v>
      </c>
      <c r="J5101">
        <v>80</v>
      </c>
      <c r="K5101" t="s">
        <v>29</v>
      </c>
      <c r="L5101">
        <v>1</v>
      </c>
      <c r="M5101">
        <v>20</v>
      </c>
      <c r="N5101" t="s">
        <v>7371</v>
      </c>
      <c r="O5101" t="s">
        <v>876</v>
      </c>
      <c r="P5101" t="s">
        <v>94</v>
      </c>
      <c r="Q5101" t="s">
        <v>95</v>
      </c>
      <c r="R5101" t="s">
        <v>96</v>
      </c>
      <c r="S5101" t="s">
        <v>33</v>
      </c>
      <c r="T5101" t="s">
        <v>7188</v>
      </c>
      <c r="U5101" t="s">
        <v>7189</v>
      </c>
      <c r="V5101" t="s">
        <v>7091</v>
      </c>
      <c r="X5101" t="str">
        <f>VLOOKUP(pbp!V2334, games!$B$2:$R$40, 3, FALSE)</f>
        <v>2019-12-17T01:15Z</v>
      </c>
      <c r="Y5101">
        <f>VLOOKUP(1*V5101,NFLGames!$H$11:$H$555,1,FALSE)</f>
        <v>401220325</v>
      </c>
      <c r="Z5101">
        <f>VLOOKUP($Y5101, NFLGames!$H$11:$K$555,2,FALSE)</f>
        <v>2020</v>
      </c>
      <c r="AA5101">
        <f>VLOOKUP($Y5101, NFLGames!$H$11:$K$555,3,FALSE)</f>
        <v>15</v>
      </c>
      <c r="AB5101" s="6">
        <f>IF(A5102=0, 0, AH5102-tbl_pbp[[#This Row],[Saints Win %]])</f>
        <v>-2.1999999999999964E-2</v>
      </c>
      <c r="AE5101">
        <f>ABS(tbl_pbp[[#This Row],[play.homeScore]]-tbl_pbp[[#This Row],[play.awayScore]])</f>
        <v>5</v>
      </c>
      <c r="AF5101">
        <f>IF(tbl_pbp[[#This Row],[Play Saints Win % Increase]]&gt;=$AF$4,1,0)</f>
        <v>0</v>
      </c>
      <c r="AG5101" t="str">
        <f>VLOOKUP(tbl_pbp[[#This Row],[gameId]], games!$B$2:$T$40, 9, FALSE)</f>
        <v>kansas-city-chiefs</v>
      </c>
      <c r="AH5101" s="5">
        <f>IF(tbl_pbp[[#This Row],[AwayTeam]] &lt;&gt; "new-orleans-saints", tbl_pbp[[#This Row],[homeWinPercentage]], 1-tbl_pbp[[#This Row],[homeWinPercentage]])</f>
        <v>0.40899999999999997</v>
      </c>
      <c r="AI5101" s="13">
        <f>tbl_pbp[[#This Row],[Kamara]]*tbl_pbp[[#This Row],[Impactful Play]]</f>
        <v>0</v>
      </c>
      <c r="AJ5101" s="13">
        <f>tbl_pbp[[#This Row],[Thomas]]*tbl_pbp[[#This Row],[Impactful Play]]</f>
        <v>0</v>
      </c>
      <c r="AK5101" s="13" t="str">
        <f>VLOOKUP(tbl_pbp[[#This Row],[Play Saints Win % Increase]], tbl_impact[],3,TRUE)</f>
        <v>Bad (0 to -5%)</v>
      </c>
    </row>
    <row r="5102" spans="1:37">
      <c r="A5102" s="1">
        <v>103</v>
      </c>
      <c r="B5102" s="5">
        <v>0.38700000000000001</v>
      </c>
      <c r="C5102" t="s">
        <v>7372</v>
      </c>
      <c r="D5102">
        <v>0</v>
      </c>
      <c r="E5102">
        <v>0</v>
      </c>
      <c r="F5102">
        <v>3</v>
      </c>
      <c r="G5102">
        <v>9</v>
      </c>
      <c r="H5102">
        <v>14</v>
      </c>
      <c r="I5102">
        <v>20</v>
      </c>
      <c r="J5102">
        <v>70</v>
      </c>
      <c r="K5102" t="s">
        <v>29</v>
      </c>
      <c r="L5102">
        <v>1</v>
      </c>
      <c r="M5102">
        <v>30</v>
      </c>
      <c r="N5102" t="s">
        <v>7373</v>
      </c>
      <c r="O5102" t="s">
        <v>7374</v>
      </c>
      <c r="P5102" t="s">
        <v>45</v>
      </c>
      <c r="Q5102" t="s">
        <v>46</v>
      </c>
      <c r="R5102" t="s">
        <v>47</v>
      </c>
      <c r="S5102" t="s">
        <v>1533</v>
      </c>
      <c r="T5102" t="s">
        <v>7232</v>
      </c>
      <c r="U5102" t="s">
        <v>7375</v>
      </c>
      <c r="V5102" t="s">
        <v>7091</v>
      </c>
      <c r="X5102" t="str">
        <f>VLOOKUP(pbp!V2335, games!$B$2:$R$40, 3, FALSE)</f>
        <v>2019-12-17T01:15Z</v>
      </c>
      <c r="Y5102">
        <f>VLOOKUP(1*V5102,NFLGames!$H$11:$H$555,1,FALSE)</f>
        <v>401220325</v>
      </c>
      <c r="Z5102">
        <f>VLOOKUP($Y5102, NFLGames!$H$11:$K$555,2,FALSE)</f>
        <v>2020</v>
      </c>
      <c r="AA5102">
        <f>VLOOKUP($Y5102, NFLGames!$H$11:$K$555,3,FALSE)</f>
        <v>15</v>
      </c>
      <c r="AB5102" s="6">
        <f>IF(A5103=0, 0, AH5103-tbl_pbp[[#This Row],[Saints Win %]])</f>
        <v>0.11799999999999999</v>
      </c>
      <c r="AC5102">
        <v>1</v>
      </c>
      <c r="AE5102">
        <f>ABS(tbl_pbp[[#This Row],[play.homeScore]]-tbl_pbp[[#This Row],[play.awayScore]])</f>
        <v>5</v>
      </c>
      <c r="AF5102">
        <f>IF(tbl_pbp[[#This Row],[Play Saints Win % Increase]]&gt;=$AF$4,1,0)</f>
        <v>1</v>
      </c>
      <c r="AG5102" t="str">
        <f>VLOOKUP(tbl_pbp[[#This Row],[gameId]], games!$B$2:$T$40, 9, FALSE)</f>
        <v>kansas-city-chiefs</v>
      </c>
      <c r="AH5102" s="5">
        <f>IF(tbl_pbp[[#This Row],[AwayTeam]] &lt;&gt; "new-orleans-saints", tbl_pbp[[#This Row],[homeWinPercentage]], 1-tbl_pbp[[#This Row],[homeWinPercentage]])</f>
        <v>0.38700000000000001</v>
      </c>
      <c r="AI5102" s="13">
        <f>tbl_pbp[[#This Row],[Kamara]]*tbl_pbp[[#This Row],[Impactful Play]]</f>
        <v>1</v>
      </c>
      <c r="AJ5102" s="13">
        <f>tbl_pbp[[#This Row],[Thomas]]*tbl_pbp[[#This Row],[Impactful Play]]</f>
        <v>0</v>
      </c>
      <c r="AK5102" s="13" t="str">
        <f>VLOOKUP(tbl_pbp[[#This Row],[Play Saints Win % Increase]], tbl_impact[],3,TRUE)</f>
        <v>Fragrant (10% to 20%)</v>
      </c>
    </row>
    <row r="5103" spans="1:37">
      <c r="A5103" s="1">
        <v>104</v>
      </c>
      <c r="B5103" s="5">
        <v>0.505</v>
      </c>
      <c r="C5103" t="s">
        <v>7376</v>
      </c>
      <c r="D5103">
        <v>0</v>
      </c>
      <c r="E5103">
        <v>0</v>
      </c>
      <c r="F5103">
        <v>3</v>
      </c>
      <c r="G5103">
        <v>15</v>
      </c>
      <c r="H5103">
        <v>14</v>
      </c>
      <c r="I5103">
        <v>14</v>
      </c>
      <c r="J5103">
        <v>76</v>
      </c>
      <c r="K5103" t="s">
        <v>29</v>
      </c>
      <c r="L5103">
        <v>2</v>
      </c>
      <c r="M5103">
        <v>24</v>
      </c>
      <c r="N5103" t="s">
        <v>7377</v>
      </c>
      <c r="O5103" t="s">
        <v>157</v>
      </c>
      <c r="P5103" t="s">
        <v>103</v>
      </c>
      <c r="Q5103" t="s">
        <v>104</v>
      </c>
      <c r="R5103" t="s">
        <v>105</v>
      </c>
      <c r="S5103" t="s">
        <v>741</v>
      </c>
      <c r="T5103" t="s">
        <v>7378</v>
      </c>
      <c r="U5103" t="s">
        <v>7379</v>
      </c>
      <c r="V5103" t="s">
        <v>7091</v>
      </c>
      <c r="X5103" t="str">
        <f>VLOOKUP(pbp!V2336, games!$B$2:$R$40, 3, FALSE)</f>
        <v>2019-12-17T01:15Z</v>
      </c>
      <c r="Y5103">
        <f>VLOOKUP(1*V5103,NFLGames!$H$11:$H$555,1,FALSE)</f>
        <v>401220325</v>
      </c>
      <c r="Z5103">
        <f>VLOOKUP($Y5103, NFLGames!$H$11:$K$555,2,FALSE)</f>
        <v>2020</v>
      </c>
      <c r="AA5103">
        <f>VLOOKUP($Y5103, NFLGames!$H$11:$K$555,3,FALSE)</f>
        <v>15</v>
      </c>
      <c r="AB5103" s="6">
        <f>IF(A5104=0, 0, AH5104-tbl_pbp[[#This Row],[Saints Win %]])</f>
        <v>-5.0000000000000044E-3</v>
      </c>
      <c r="AE5103">
        <f>ABS(tbl_pbp[[#This Row],[play.homeScore]]-tbl_pbp[[#This Row],[play.awayScore]])</f>
        <v>1</v>
      </c>
      <c r="AF5103">
        <f>IF(tbl_pbp[[#This Row],[Play Saints Win % Increase]]&gt;=$AF$4,1,0)</f>
        <v>0</v>
      </c>
      <c r="AG5103" t="str">
        <f>VLOOKUP(tbl_pbp[[#This Row],[gameId]], games!$B$2:$T$40, 9, FALSE)</f>
        <v>kansas-city-chiefs</v>
      </c>
      <c r="AH5103" s="5">
        <f>IF(tbl_pbp[[#This Row],[AwayTeam]] &lt;&gt; "new-orleans-saints", tbl_pbp[[#This Row],[homeWinPercentage]], 1-tbl_pbp[[#This Row],[homeWinPercentage]])</f>
        <v>0.505</v>
      </c>
      <c r="AI5103" s="13">
        <f>tbl_pbp[[#This Row],[Kamara]]*tbl_pbp[[#This Row],[Impactful Play]]</f>
        <v>0</v>
      </c>
      <c r="AJ5103" s="13">
        <f>tbl_pbp[[#This Row],[Thomas]]*tbl_pbp[[#This Row],[Impactful Play]]</f>
        <v>0</v>
      </c>
      <c r="AK5103" s="13" t="str">
        <f>VLOOKUP(tbl_pbp[[#This Row],[Play Saints Win % Increase]], tbl_impact[],3,TRUE)</f>
        <v>Bad (0 to -5%)</v>
      </c>
    </row>
    <row r="5104" spans="1:37">
      <c r="A5104" s="1">
        <v>105</v>
      </c>
      <c r="B5104" s="5">
        <v>0.5</v>
      </c>
      <c r="C5104" t="s">
        <v>7380</v>
      </c>
      <c r="D5104">
        <v>0</v>
      </c>
      <c r="E5104">
        <v>0</v>
      </c>
      <c r="F5104">
        <v>3</v>
      </c>
      <c r="G5104">
        <v>15</v>
      </c>
      <c r="H5104">
        <v>14</v>
      </c>
      <c r="I5104">
        <v>0</v>
      </c>
      <c r="J5104">
        <v>35</v>
      </c>
      <c r="K5104" t="s">
        <v>29</v>
      </c>
      <c r="L5104">
        <v>0</v>
      </c>
      <c r="M5104">
        <v>65</v>
      </c>
      <c r="N5104" t="s">
        <v>288</v>
      </c>
      <c r="O5104" t="s">
        <v>157</v>
      </c>
      <c r="P5104" t="s">
        <v>25</v>
      </c>
      <c r="Q5104" t="s">
        <v>26</v>
      </c>
      <c r="R5104" t="s">
        <v>27</v>
      </c>
      <c r="V5104" t="s">
        <v>7091</v>
      </c>
      <c r="X5104" t="str">
        <f>VLOOKUP(pbp!V2337, games!$B$2:$R$40, 3, FALSE)</f>
        <v>2019-12-17T01:15Z</v>
      </c>
      <c r="Y5104">
        <f>VLOOKUP(1*V5104,NFLGames!$H$11:$H$555,1,FALSE)</f>
        <v>401220325</v>
      </c>
      <c r="Z5104">
        <f>VLOOKUP($Y5104, NFLGames!$H$11:$K$555,2,FALSE)</f>
        <v>2020</v>
      </c>
      <c r="AA5104">
        <f>VLOOKUP($Y5104, NFLGames!$H$11:$K$555,3,FALSE)</f>
        <v>15</v>
      </c>
      <c r="AB5104" s="6">
        <f>IF(A5105=0, 0, AH5105-tbl_pbp[[#This Row],[Saints Win %]])</f>
        <v>-3.1000000000000028E-2</v>
      </c>
      <c r="AE5104">
        <f>ABS(tbl_pbp[[#This Row],[play.homeScore]]-tbl_pbp[[#This Row],[play.awayScore]])</f>
        <v>1</v>
      </c>
      <c r="AF5104">
        <f>IF(tbl_pbp[[#This Row],[Play Saints Win % Increase]]&gt;=$AF$4,1,0)</f>
        <v>0</v>
      </c>
      <c r="AG5104" t="str">
        <f>VLOOKUP(tbl_pbp[[#This Row],[gameId]], games!$B$2:$T$40, 9, FALSE)</f>
        <v>kansas-city-chiefs</v>
      </c>
      <c r="AH5104" s="5">
        <f>IF(tbl_pbp[[#This Row],[AwayTeam]] &lt;&gt; "new-orleans-saints", tbl_pbp[[#This Row],[homeWinPercentage]], 1-tbl_pbp[[#This Row],[homeWinPercentage]])</f>
        <v>0.5</v>
      </c>
      <c r="AI5104" s="13">
        <f>tbl_pbp[[#This Row],[Kamara]]*tbl_pbp[[#This Row],[Impactful Play]]</f>
        <v>0</v>
      </c>
      <c r="AJ5104" s="13">
        <f>tbl_pbp[[#This Row],[Thomas]]*tbl_pbp[[#This Row],[Impactful Play]]</f>
        <v>0</v>
      </c>
      <c r="AK5104" s="13" t="str">
        <f>VLOOKUP(tbl_pbp[[#This Row],[Play Saints Win % Increase]], tbl_impact[],3,TRUE)</f>
        <v>Bad (0 to -5%)</v>
      </c>
    </row>
    <row r="5105" spans="1:37">
      <c r="A5105" s="1">
        <v>106</v>
      </c>
      <c r="B5105" s="5">
        <v>0.46899999999999997</v>
      </c>
      <c r="C5105" t="s">
        <v>7381</v>
      </c>
      <c r="D5105">
        <v>0</v>
      </c>
      <c r="E5105">
        <v>0</v>
      </c>
      <c r="F5105">
        <v>3</v>
      </c>
      <c r="G5105">
        <v>15</v>
      </c>
      <c r="H5105">
        <v>14</v>
      </c>
      <c r="I5105">
        <v>10</v>
      </c>
      <c r="J5105">
        <v>75</v>
      </c>
      <c r="K5105" t="s">
        <v>3416</v>
      </c>
      <c r="L5105">
        <v>1</v>
      </c>
      <c r="M5105">
        <v>75</v>
      </c>
      <c r="N5105" t="s">
        <v>7382</v>
      </c>
      <c r="O5105" t="s">
        <v>157</v>
      </c>
      <c r="P5105" t="s">
        <v>45</v>
      </c>
      <c r="Q5105" t="s">
        <v>46</v>
      </c>
      <c r="R5105" t="s">
        <v>47</v>
      </c>
      <c r="S5105" t="s">
        <v>33</v>
      </c>
      <c r="T5105" t="s">
        <v>7094</v>
      </c>
      <c r="U5105" t="s">
        <v>7095</v>
      </c>
      <c r="V5105" t="s">
        <v>7091</v>
      </c>
      <c r="X5105" t="str">
        <f>VLOOKUP(pbp!V2338, games!$B$2:$R$40, 3, FALSE)</f>
        <v>2019-12-17T01:15Z</v>
      </c>
      <c r="Y5105">
        <f>VLOOKUP(1*V5105,NFLGames!$H$11:$H$555,1,FALSE)</f>
        <v>401220325</v>
      </c>
      <c r="Z5105">
        <f>VLOOKUP($Y5105, NFLGames!$H$11:$K$555,2,FALSE)</f>
        <v>2020</v>
      </c>
      <c r="AA5105">
        <f>VLOOKUP($Y5105, NFLGames!$H$11:$K$555,3,FALSE)</f>
        <v>15</v>
      </c>
      <c r="AB5105" s="6">
        <f>IF(A5106=0, 0, AH5106-tbl_pbp[[#This Row],[Saints Win %]])</f>
        <v>-2.7999999999999969E-2</v>
      </c>
      <c r="AE5105">
        <f>ABS(tbl_pbp[[#This Row],[play.homeScore]]-tbl_pbp[[#This Row],[play.awayScore]])</f>
        <v>1</v>
      </c>
      <c r="AF5105">
        <f>IF(tbl_pbp[[#This Row],[Play Saints Win % Increase]]&gt;=$AF$4,1,0)</f>
        <v>0</v>
      </c>
      <c r="AG5105" t="str">
        <f>VLOOKUP(tbl_pbp[[#This Row],[gameId]], games!$B$2:$T$40, 9, FALSE)</f>
        <v>kansas-city-chiefs</v>
      </c>
      <c r="AH5105" s="5">
        <f>IF(tbl_pbp[[#This Row],[AwayTeam]] &lt;&gt; "new-orleans-saints", tbl_pbp[[#This Row],[homeWinPercentage]], 1-tbl_pbp[[#This Row],[homeWinPercentage]])</f>
        <v>0.46899999999999997</v>
      </c>
      <c r="AI5105" s="13">
        <f>tbl_pbp[[#This Row],[Kamara]]*tbl_pbp[[#This Row],[Impactful Play]]</f>
        <v>0</v>
      </c>
      <c r="AJ5105" s="13">
        <f>tbl_pbp[[#This Row],[Thomas]]*tbl_pbp[[#This Row],[Impactful Play]]</f>
        <v>0</v>
      </c>
      <c r="AK5105" s="13" t="str">
        <f>VLOOKUP(tbl_pbp[[#This Row],[Play Saints Win % Increase]], tbl_impact[],3,TRUE)</f>
        <v>Bad (0 to -5%)</v>
      </c>
    </row>
    <row r="5106" spans="1:37">
      <c r="A5106" s="1">
        <v>107</v>
      </c>
      <c r="B5106" s="5">
        <v>0.441</v>
      </c>
      <c r="C5106" t="s">
        <v>7383</v>
      </c>
      <c r="D5106">
        <v>0</v>
      </c>
      <c r="E5106">
        <v>0</v>
      </c>
      <c r="F5106">
        <v>3</v>
      </c>
      <c r="G5106">
        <v>15</v>
      </c>
      <c r="H5106">
        <v>14</v>
      </c>
      <c r="I5106">
        <v>10</v>
      </c>
      <c r="J5106">
        <v>59</v>
      </c>
      <c r="K5106" t="s">
        <v>3416</v>
      </c>
      <c r="L5106">
        <v>1</v>
      </c>
      <c r="M5106">
        <v>59</v>
      </c>
      <c r="N5106" t="s">
        <v>7384</v>
      </c>
      <c r="O5106" t="s">
        <v>5980</v>
      </c>
      <c r="P5106" t="s">
        <v>30</v>
      </c>
      <c r="Q5106" t="s">
        <v>31</v>
      </c>
      <c r="R5106" t="s">
        <v>32</v>
      </c>
      <c r="S5106" t="s">
        <v>33</v>
      </c>
      <c r="T5106" t="s">
        <v>7385</v>
      </c>
      <c r="U5106" t="s">
        <v>7386</v>
      </c>
      <c r="V5106" t="s">
        <v>7091</v>
      </c>
      <c r="X5106" t="str">
        <f>VLOOKUP(pbp!V2339, games!$B$2:$R$40, 3, FALSE)</f>
        <v>2019-12-17T01:15Z</v>
      </c>
      <c r="Y5106">
        <f>VLOOKUP(1*V5106,NFLGames!$H$11:$H$555,1,FALSE)</f>
        <v>401220325</v>
      </c>
      <c r="Z5106">
        <f>VLOOKUP($Y5106, NFLGames!$H$11:$K$555,2,FALSE)</f>
        <v>2020</v>
      </c>
      <c r="AA5106">
        <f>VLOOKUP($Y5106, NFLGames!$H$11:$K$555,3,FALSE)</f>
        <v>15</v>
      </c>
      <c r="AB5106" s="6">
        <f>IF(A5107=0, 0, AH5107-tbl_pbp[[#This Row],[Saints Win %]])</f>
        <v>2.9999999999999971E-2</v>
      </c>
      <c r="AE5106">
        <f>ABS(tbl_pbp[[#This Row],[play.homeScore]]-tbl_pbp[[#This Row],[play.awayScore]])</f>
        <v>1</v>
      </c>
      <c r="AF5106">
        <f>IF(tbl_pbp[[#This Row],[Play Saints Win % Increase]]&gt;=$AF$4,1,0)</f>
        <v>0</v>
      </c>
      <c r="AG5106" t="str">
        <f>VLOOKUP(tbl_pbp[[#This Row],[gameId]], games!$B$2:$T$40, 9, FALSE)</f>
        <v>kansas-city-chiefs</v>
      </c>
      <c r="AH5106" s="5">
        <f>IF(tbl_pbp[[#This Row],[AwayTeam]] &lt;&gt; "new-orleans-saints", tbl_pbp[[#This Row],[homeWinPercentage]], 1-tbl_pbp[[#This Row],[homeWinPercentage]])</f>
        <v>0.441</v>
      </c>
      <c r="AI5106" s="13">
        <f>tbl_pbp[[#This Row],[Kamara]]*tbl_pbp[[#This Row],[Impactful Play]]</f>
        <v>0</v>
      </c>
      <c r="AJ5106" s="13">
        <f>tbl_pbp[[#This Row],[Thomas]]*tbl_pbp[[#This Row],[Impactful Play]]</f>
        <v>0</v>
      </c>
      <c r="AK5106" s="13" t="str">
        <f>VLOOKUP(tbl_pbp[[#This Row],[Play Saints Win % Increase]], tbl_impact[],3,TRUE)</f>
        <v>Scented (0 to +5%)</v>
      </c>
    </row>
    <row r="5107" spans="1:37">
      <c r="A5107" s="1">
        <v>108</v>
      </c>
      <c r="B5107" s="5">
        <v>0.47099999999999997</v>
      </c>
      <c r="C5107" t="s">
        <v>7387</v>
      </c>
      <c r="D5107">
        <v>0</v>
      </c>
      <c r="E5107">
        <v>0</v>
      </c>
      <c r="F5107">
        <v>3</v>
      </c>
      <c r="G5107">
        <v>15</v>
      </c>
      <c r="H5107">
        <v>14</v>
      </c>
      <c r="I5107">
        <v>10</v>
      </c>
      <c r="J5107">
        <v>46</v>
      </c>
      <c r="K5107" t="s">
        <v>3416</v>
      </c>
      <c r="L5107">
        <v>1</v>
      </c>
      <c r="M5107">
        <v>46</v>
      </c>
      <c r="N5107" t="s">
        <v>7388</v>
      </c>
      <c r="O5107" t="s">
        <v>5083</v>
      </c>
      <c r="P5107" t="s">
        <v>45</v>
      </c>
      <c r="Q5107" t="s">
        <v>46</v>
      </c>
      <c r="R5107" t="s">
        <v>47</v>
      </c>
      <c r="S5107" t="s">
        <v>33</v>
      </c>
      <c r="T5107" t="s">
        <v>435</v>
      </c>
      <c r="U5107" t="s">
        <v>623</v>
      </c>
      <c r="V5107" t="s">
        <v>7091</v>
      </c>
      <c r="X5107" t="str">
        <f>VLOOKUP(pbp!V2340, games!$B$2:$R$40, 3, FALSE)</f>
        <v>2019-12-17T01:15Z</v>
      </c>
      <c r="Y5107">
        <f>VLOOKUP(1*V5107,NFLGames!$H$11:$H$555,1,FALSE)</f>
        <v>401220325</v>
      </c>
      <c r="Z5107">
        <f>VLOOKUP($Y5107, NFLGames!$H$11:$K$555,2,FALSE)</f>
        <v>2020</v>
      </c>
      <c r="AA5107">
        <f>VLOOKUP($Y5107, NFLGames!$H$11:$K$555,3,FALSE)</f>
        <v>15</v>
      </c>
      <c r="AB5107" s="6">
        <f>IF(A5108=0, 0, AH5108-tbl_pbp[[#This Row],[Saints Win %]])</f>
        <v>-4.0999999999999981E-2</v>
      </c>
      <c r="AE5107">
        <f>ABS(tbl_pbp[[#This Row],[play.homeScore]]-tbl_pbp[[#This Row],[play.awayScore]])</f>
        <v>1</v>
      </c>
      <c r="AF5107">
        <f>IF(tbl_pbp[[#This Row],[Play Saints Win % Increase]]&gt;=$AF$4,1,0)</f>
        <v>0</v>
      </c>
      <c r="AG5107" t="str">
        <f>VLOOKUP(tbl_pbp[[#This Row],[gameId]], games!$B$2:$T$40, 9, FALSE)</f>
        <v>kansas-city-chiefs</v>
      </c>
      <c r="AH5107" s="5">
        <f>IF(tbl_pbp[[#This Row],[AwayTeam]] &lt;&gt; "new-orleans-saints", tbl_pbp[[#This Row],[homeWinPercentage]], 1-tbl_pbp[[#This Row],[homeWinPercentage]])</f>
        <v>0.47099999999999997</v>
      </c>
      <c r="AI5107" s="13">
        <f>tbl_pbp[[#This Row],[Kamara]]*tbl_pbp[[#This Row],[Impactful Play]]</f>
        <v>0</v>
      </c>
      <c r="AJ5107" s="13">
        <f>tbl_pbp[[#This Row],[Thomas]]*tbl_pbp[[#This Row],[Impactful Play]]</f>
        <v>0</v>
      </c>
      <c r="AK5107" s="13" t="str">
        <f>VLOOKUP(tbl_pbp[[#This Row],[Play Saints Win % Increase]], tbl_impact[],3,TRUE)</f>
        <v>Bad (0 to -5%)</v>
      </c>
    </row>
    <row r="5108" spans="1:37">
      <c r="A5108" s="1">
        <v>109</v>
      </c>
      <c r="B5108" s="5">
        <v>0.43</v>
      </c>
      <c r="C5108" t="s">
        <v>7389</v>
      </c>
      <c r="D5108">
        <v>0</v>
      </c>
      <c r="E5108">
        <v>0</v>
      </c>
      <c r="F5108">
        <v>3</v>
      </c>
      <c r="G5108">
        <v>15</v>
      </c>
      <c r="H5108">
        <v>14</v>
      </c>
      <c r="I5108">
        <v>9</v>
      </c>
      <c r="J5108">
        <v>45</v>
      </c>
      <c r="K5108" t="s">
        <v>3416</v>
      </c>
      <c r="L5108">
        <v>2</v>
      </c>
      <c r="M5108">
        <v>45</v>
      </c>
      <c r="N5108" t="s">
        <v>7390</v>
      </c>
      <c r="O5108" t="s">
        <v>2146</v>
      </c>
      <c r="P5108" t="s">
        <v>30</v>
      </c>
      <c r="Q5108" t="s">
        <v>31</v>
      </c>
      <c r="R5108" t="s">
        <v>32</v>
      </c>
      <c r="S5108" t="s">
        <v>210</v>
      </c>
      <c r="T5108" t="s">
        <v>80</v>
      </c>
      <c r="U5108" t="s">
        <v>7391</v>
      </c>
      <c r="V5108" t="s">
        <v>7091</v>
      </c>
      <c r="X5108" t="str">
        <f>VLOOKUP(pbp!V2341, games!$B$2:$R$40, 3, FALSE)</f>
        <v>2019-12-17T01:15Z</v>
      </c>
      <c r="Y5108">
        <f>VLOOKUP(1*V5108,NFLGames!$H$11:$H$555,1,FALSE)</f>
        <v>401220325</v>
      </c>
      <c r="Z5108">
        <f>VLOOKUP($Y5108, NFLGames!$H$11:$K$555,2,FALSE)</f>
        <v>2020</v>
      </c>
      <c r="AA5108">
        <f>VLOOKUP($Y5108, NFLGames!$H$11:$K$555,3,FALSE)</f>
        <v>15</v>
      </c>
      <c r="AB5108" s="6">
        <f>IF(A5109=0, 0, AH5109-tbl_pbp[[#This Row],[Saints Win %]])</f>
        <v>-5.099999999999999E-2</v>
      </c>
      <c r="AE5108">
        <f>ABS(tbl_pbp[[#This Row],[play.homeScore]]-tbl_pbp[[#This Row],[play.awayScore]])</f>
        <v>1</v>
      </c>
      <c r="AF5108">
        <f>IF(tbl_pbp[[#This Row],[Play Saints Win % Increase]]&gt;=$AF$4,1,0)</f>
        <v>0</v>
      </c>
      <c r="AG5108" t="str">
        <f>VLOOKUP(tbl_pbp[[#This Row],[gameId]], games!$B$2:$T$40, 9, FALSE)</f>
        <v>kansas-city-chiefs</v>
      </c>
      <c r="AH5108" s="5">
        <f>IF(tbl_pbp[[#This Row],[AwayTeam]] &lt;&gt; "new-orleans-saints", tbl_pbp[[#This Row],[homeWinPercentage]], 1-tbl_pbp[[#This Row],[homeWinPercentage]])</f>
        <v>0.43</v>
      </c>
      <c r="AI5108" s="13">
        <f>tbl_pbp[[#This Row],[Kamara]]*tbl_pbp[[#This Row],[Impactful Play]]</f>
        <v>0</v>
      </c>
      <c r="AJ5108" s="13">
        <f>tbl_pbp[[#This Row],[Thomas]]*tbl_pbp[[#This Row],[Impactful Play]]</f>
        <v>0</v>
      </c>
      <c r="AK5108" s="13" t="str">
        <f>VLOOKUP(tbl_pbp[[#This Row],[Play Saints Win % Increase]], tbl_impact[],3,TRUE)</f>
        <v>Smelly (worse than-5% -&gt; -10%)</v>
      </c>
    </row>
    <row r="5109" spans="1:37">
      <c r="A5109" s="1">
        <v>110</v>
      </c>
      <c r="B5109" s="5">
        <v>0.379</v>
      </c>
      <c r="C5109" t="s">
        <v>7392</v>
      </c>
      <c r="D5109">
        <v>0</v>
      </c>
      <c r="E5109">
        <v>0</v>
      </c>
      <c r="F5109">
        <v>3</v>
      </c>
      <c r="G5109">
        <v>15</v>
      </c>
      <c r="H5109">
        <v>14</v>
      </c>
      <c r="I5109">
        <v>5</v>
      </c>
      <c r="J5109">
        <v>41</v>
      </c>
      <c r="K5109" t="s">
        <v>3416</v>
      </c>
      <c r="L5109">
        <v>3</v>
      </c>
      <c r="M5109">
        <v>41</v>
      </c>
      <c r="N5109" t="s">
        <v>7393</v>
      </c>
      <c r="O5109" t="s">
        <v>6078</v>
      </c>
      <c r="P5109" t="s">
        <v>30</v>
      </c>
      <c r="Q5109" t="s">
        <v>31</v>
      </c>
      <c r="R5109" t="s">
        <v>32</v>
      </c>
      <c r="S5109" t="s">
        <v>42</v>
      </c>
      <c r="T5109" t="s">
        <v>299</v>
      </c>
      <c r="U5109" t="s">
        <v>7394</v>
      </c>
      <c r="V5109" t="s">
        <v>7091</v>
      </c>
      <c r="X5109" t="str">
        <f>VLOOKUP(pbp!V2342, games!$B$2:$R$40, 3, FALSE)</f>
        <v>2019-12-17T01:15Z</v>
      </c>
      <c r="Y5109">
        <f>VLOOKUP(1*V5109,NFLGames!$H$11:$H$555,1,FALSE)</f>
        <v>401220325</v>
      </c>
      <c r="Z5109">
        <f>VLOOKUP($Y5109, NFLGames!$H$11:$K$555,2,FALSE)</f>
        <v>2020</v>
      </c>
      <c r="AA5109">
        <f>VLOOKUP($Y5109, NFLGames!$H$11:$K$555,3,FALSE)</f>
        <v>15</v>
      </c>
      <c r="AB5109" s="6">
        <f>IF(A5110=0, 0, AH5110-tbl_pbp[[#This Row],[Saints Win %]])</f>
        <v>-6.4000000000000001E-2</v>
      </c>
      <c r="AE5109">
        <f>ABS(tbl_pbp[[#This Row],[play.homeScore]]-tbl_pbp[[#This Row],[play.awayScore]])</f>
        <v>1</v>
      </c>
      <c r="AF5109">
        <f>IF(tbl_pbp[[#This Row],[Play Saints Win % Increase]]&gt;=$AF$4,1,0)</f>
        <v>0</v>
      </c>
      <c r="AG5109" t="str">
        <f>VLOOKUP(tbl_pbp[[#This Row],[gameId]], games!$B$2:$T$40, 9, FALSE)</f>
        <v>kansas-city-chiefs</v>
      </c>
      <c r="AH5109" s="5">
        <f>IF(tbl_pbp[[#This Row],[AwayTeam]] &lt;&gt; "new-orleans-saints", tbl_pbp[[#This Row],[homeWinPercentage]], 1-tbl_pbp[[#This Row],[homeWinPercentage]])</f>
        <v>0.379</v>
      </c>
      <c r="AI5109" s="13">
        <f>tbl_pbp[[#This Row],[Kamara]]*tbl_pbp[[#This Row],[Impactful Play]]</f>
        <v>0</v>
      </c>
      <c r="AJ5109" s="13">
        <f>tbl_pbp[[#This Row],[Thomas]]*tbl_pbp[[#This Row],[Impactful Play]]</f>
        <v>0</v>
      </c>
      <c r="AK5109" s="13" t="str">
        <f>VLOOKUP(tbl_pbp[[#This Row],[Play Saints Win % Increase]], tbl_impact[],3,TRUE)</f>
        <v>Smelly (worse than-5% -&gt; -10%)</v>
      </c>
    </row>
    <row r="5110" spans="1:37">
      <c r="A5110" s="1">
        <v>111</v>
      </c>
      <c r="B5110" s="5">
        <v>0.315</v>
      </c>
      <c r="C5110" t="s">
        <v>7395</v>
      </c>
      <c r="D5110">
        <v>0</v>
      </c>
      <c r="E5110">
        <v>0</v>
      </c>
      <c r="F5110">
        <v>3</v>
      </c>
      <c r="G5110">
        <v>15</v>
      </c>
      <c r="H5110">
        <v>14</v>
      </c>
      <c r="I5110">
        <v>10</v>
      </c>
      <c r="J5110">
        <v>21</v>
      </c>
      <c r="K5110" t="s">
        <v>3416</v>
      </c>
      <c r="L5110">
        <v>1</v>
      </c>
      <c r="M5110">
        <v>21</v>
      </c>
      <c r="N5110" t="s">
        <v>7396</v>
      </c>
      <c r="O5110" t="s">
        <v>7397</v>
      </c>
      <c r="P5110" t="s">
        <v>30</v>
      </c>
      <c r="Q5110" t="s">
        <v>31</v>
      </c>
      <c r="R5110" t="s">
        <v>32</v>
      </c>
      <c r="S5110" t="s">
        <v>33</v>
      </c>
      <c r="T5110" t="s">
        <v>268</v>
      </c>
      <c r="U5110" t="s">
        <v>538</v>
      </c>
      <c r="V5110" t="s">
        <v>7091</v>
      </c>
      <c r="X5110" t="str">
        <f>VLOOKUP(pbp!V2343, games!$B$2:$R$40, 3, FALSE)</f>
        <v>2019-12-17T01:15Z</v>
      </c>
      <c r="Y5110">
        <f>VLOOKUP(1*V5110,NFLGames!$H$11:$H$555,1,FALSE)</f>
        <v>401220325</v>
      </c>
      <c r="Z5110">
        <f>VLOOKUP($Y5110, NFLGames!$H$11:$K$555,2,FALSE)</f>
        <v>2020</v>
      </c>
      <c r="AA5110">
        <f>VLOOKUP($Y5110, NFLGames!$H$11:$K$555,3,FALSE)</f>
        <v>15</v>
      </c>
      <c r="AB5110" s="6">
        <f>IF(A5111=0, 0, AH5111-tbl_pbp[[#This Row],[Saints Win %]])</f>
        <v>4.9999999999999989E-2</v>
      </c>
      <c r="AE5110">
        <f>ABS(tbl_pbp[[#This Row],[play.homeScore]]-tbl_pbp[[#This Row],[play.awayScore]])</f>
        <v>1</v>
      </c>
      <c r="AF5110">
        <f>IF(tbl_pbp[[#This Row],[Play Saints Win % Increase]]&gt;=$AF$4,1,0)</f>
        <v>0</v>
      </c>
      <c r="AG5110" t="str">
        <f>VLOOKUP(tbl_pbp[[#This Row],[gameId]], games!$B$2:$T$40, 9, FALSE)</f>
        <v>kansas-city-chiefs</v>
      </c>
      <c r="AH5110" s="5">
        <f>IF(tbl_pbp[[#This Row],[AwayTeam]] &lt;&gt; "new-orleans-saints", tbl_pbp[[#This Row],[homeWinPercentage]], 1-tbl_pbp[[#This Row],[homeWinPercentage]])</f>
        <v>0.315</v>
      </c>
      <c r="AI5110" s="13">
        <f>tbl_pbp[[#This Row],[Kamara]]*tbl_pbp[[#This Row],[Impactful Play]]</f>
        <v>0</v>
      </c>
      <c r="AJ5110" s="13">
        <f>tbl_pbp[[#This Row],[Thomas]]*tbl_pbp[[#This Row],[Impactful Play]]</f>
        <v>0</v>
      </c>
      <c r="AK5110" s="13" t="str">
        <f>VLOOKUP(tbl_pbp[[#This Row],[Play Saints Win % Increase]], tbl_impact[],3,TRUE)</f>
        <v>Scented (0 to +5%)</v>
      </c>
    </row>
    <row r="5111" spans="1:37">
      <c r="A5111" s="1">
        <v>112</v>
      </c>
      <c r="B5111" s="5">
        <v>0.36499999999999999</v>
      </c>
      <c r="C5111" t="s">
        <v>7398</v>
      </c>
      <c r="D5111">
        <v>0</v>
      </c>
      <c r="E5111">
        <v>0</v>
      </c>
      <c r="F5111">
        <v>3</v>
      </c>
      <c r="G5111">
        <v>15</v>
      </c>
      <c r="H5111">
        <v>14</v>
      </c>
      <c r="I5111">
        <v>1</v>
      </c>
      <c r="J5111">
        <v>12</v>
      </c>
      <c r="K5111" t="s">
        <v>3416</v>
      </c>
      <c r="L5111">
        <v>2</v>
      </c>
      <c r="M5111">
        <v>12</v>
      </c>
      <c r="N5111" t="s">
        <v>7399</v>
      </c>
      <c r="O5111" t="s">
        <v>7400</v>
      </c>
      <c r="P5111" t="s">
        <v>45</v>
      </c>
      <c r="Q5111" t="s">
        <v>46</v>
      </c>
      <c r="R5111" t="s">
        <v>47</v>
      </c>
      <c r="S5111" t="s">
        <v>83</v>
      </c>
      <c r="T5111" t="s">
        <v>3840</v>
      </c>
      <c r="U5111" t="s">
        <v>7401</v>
      </c>
      <c r="V5111" t="s">
        <v>7091</v>
      </c>
      <c r="X5111" t="str">
        <f>VLOOKUP(pbp!V2344, games!$B$2:$R$40, 3, FALSE)</f>
        <v>2019-12-17T01:15Z</v>
      </c>
      <c r="Y5111">
        <f>VLOOKUP(1*V5111,NFLGames!$H$11:$H$555,1,FALSE)</f>
        <v>401220325</v>
      </c>
      <c r="Z5111">
        <f>VLOOKUP($Y5111, NFLGames!$H$11:$K$555,2,FALSE)</f>
        <v>2020</v>
      </c>
      <c r="AA5111">
        <f>VLOOKUP($Y5111, NFLGames!$H$11:$K$555,3,FALSE)</f>
        <v>15</v>
      </c>
      <c r="AB5111" s="6">
        <f>IF(A5112=0, 0, AH5112-tbl_pbp[[#This Row],[Saints Win %]])</f>
        <v>-1.8000000000000016E-2</v>
      </c>
      <c r="AE5111">
        <f>ABS(tbl_pbp[[#This Row],[play.homeScore]]-tbl_pbp[[#This Row],[play.awayScore]])</f>
        <v>1</v>
      </c>
      <c r="AF5111">
        <f>IF(tbl_pbp[[#This Row],[Play Saints Win % Increase]]&gt;=$AF$4,1,0)</f>
        <v>0</v>
      </c>
      <c r="AG5111" t="str">
        <f>VLOOKUP(tbl_pbp[[#This Row],[gameId]], games!$B$2:$T$40, 9, FALSE)</f>
        <v>kansas-city-chiefs</v>
      </c>
      <c r="AH5111" s="5">
        <f>IF(tbl_pbp[[#This Row],[AwayTeam]] &lt;&gt; "new-orleans-saints", tbl_pbp[[#This Row],[homeWinPercentage]], 1-tbl_pbp[[#This Row],[homeWinPercentage]])</f>
        <v>0.36499999999999999</v>
      </c>
      <c r="AI5111" s="13">
        <f>tbl_pbp[[#This Row],[Kamara]]*tbl_pbp[[#This Row],[Impactful Play]]</f>
        <v>0</v>
      </c>
      <c r="AJ5111" s="13">
        <f>tbl_pbp[[#This Row],[Thomas]]*tbl_pbp[[#This Row],[Impactful Play]]</f>
        <v>0</v>
      </c>
      <c r="AK5111" s="13" t="str">
        <f>VLOOKUP(tbl_pbp[[#This Row],[Play Saints Win % Increase]], tbl_impact[],3,TRUE)</f>
        <v>Bad (0 to -5%)</v>
      </c>
    </row>
    <row r="5112" spans="1:37">
      <c r="A5112" s="1">
        <v>113</v>
      </c>
      <c r="B5112" s="5">
        <v>0.34699999999999998</v>
      </c>
      <c r="C5112" t="s">
        <v>7402</v>
      </c>
      <c r="D5112">
        <v>0</v>
      </c>
      <c r="E5112">
        <v>0</v>
      </c>
      <c r="F5112">
        <v>3</v>
      </c>
      <c r="G5112">
        <v>15</v>
      </c>
      <c r="H5112">
        <v>14</v>
      </c>
      <c r="I5112">
        <v>9</v>
      </c>
      <c r="J5112">
        <v>9</v>
      </c>
      <c r="K5112" t="s">
        <v>3416</v>
      </c>
      <c r="L5112">
        <v>1</v>
      </c>
      <c r="M5112">
        <v>9</v>
      </c>
      <c r="N5112" t="s">
        <v>7403</v>
      </c>
      <c r="O5112" t="s">
        <v>564</v>
      </c>
      <c r="P5112" t="s">
        <v>45</v>
      </c>
      <c r="Q5112" t="s">
        <v>46</v>
      </c>
      <c r="R5112" t="s">
        <v>47</v>
      </c>
      <c r="S5112" t="s">
        <v>283</v>
      </c>
      <c r="T5112" t="s">
        <v>473</v>
      </c>
      <c r="U5112" t="s">
        <v>896</v>
      </c>
      <c r="V5112" t="s">
        <v>7091</v>
      </c>
      <c r="X5112" t="str">
        <f>VLOOKUP(pbp!V2345, games!$B$2:$R$40, 3, FALSE)</f>
        <v>2019-12-17T01:15Z</v>
      </c>
      <c r="Y5112">
        <f>VLOOKUP(1*V5112,NFLGames!$H$11:$H$555,1,FALSE)</f>
        <v>401220325</v>
      </c>
      <c r="Z5112">
        <f>VLOOKUP($Y5112, NFLGames!$H$11:$K$555,2,FALSE)</f>
        <v>2020</v>
      </c>
      <c r="AA5112">
        <f>VLOOKUP($Y5112, NFLGames!$H$11:$K$555,3,FALSE)</f>
        <v>15</v>
      </c>
      <c r="AB5112" s="6">
        <f>IF(A5113=0, 0, AH5113-tbl_pbp[[#This Row],[Saints Win %]])</f>
        <v>-7.1999999999999953E-2</v>
      </c>
      <c r="AE5112">
        <f>ABS(tbl_pbp[[#This Row],[play.homeScore]]-tbl_pbp[[#This Row],[play.awayScore]])</f>
        <v>1</v>
      </c>
      <c r="AF5112">
        <f>IF(tbl_pbp[[#This Row],[Play Saints Win % Increase]]&gt;=$AF$4,1,0)</f>
        <v>0</v>
      </c>
      <c r="AG5112" t="str">
        <f>VLOOKUP(tbl_pbp[[#This Row],[gameId]], games!$B$2:$T$40, 9, FALSE)</f>
        <v>kansas-city-chiefs</v>
      </c>
      <c r="AH5112" s="5">
        <f>IF(tbl_pbp[[#This Row],[AwayTeam]] &lt;&gt; "new-orleans-saints", tbl_pbp[[#This Row],[homeWinPercentage]], 1-tbl_pbp[[#This Row],[homeWinPercentage]])</f>
        <v>0.34699999999999998</v>
      </c>
      <c r="AI5112" s="13">
        <f>tbl_pbp[[#This Row],[Kamara]]*tbl_pbp[[#This Row],[Impactful Play]]</f>
        <v>0</v>
      </c>
      <c r="AJ5112" s="13">
        <f>tbl_pbp[[#This Row],[Thomas]]*tbl_pbp[[#This Row],[Impactful Play]]</f>
        <v>0</v>
      </c>
      <c r="AK5112" s="13" t="str">
        <f>VLOOKUP(tbl_pbp[[#This Row],[Play Saints Win % Increase]], tbl_impact[],3,TRUE)</f>
        <v>Smelly (worse than-5% -&gt; -10%)</v>
      </c>
    </row>
    <row r="5113" spans="1:37">
      <c r="A5113" s="1">
        <v>114</v>
      </c>
      <c r="B5113" s="5">
        <v>0.27500000000000002</v>
      </c>
      <c r="C5113" t="s">
        <v>7404</v>
      </c>
      <c r="D5113">
        <v>0</v>
      </c>
      <c r="E5113">
        <v>0</v>
      </c>
      <c r="F5113">
        <v>3</v>
      </c>
      <c r="G5113">
        <v>15</v>
      </c>
      <c r="H5113">
        <v>21</v>
      </c>
      <c r="I5113">
        <v>5</v>
      </c>
      <c r="J5113">
        <v>5</v>
      </c>
      <c r="K5113" t="s">
        <v>3416</v>
      </c>
      <c r="L5113">
        <v>2</v>
      </c>
      <c r="M5113">
        <v>5</v>
      </c>
      <c r="N5113" t="s">
        <v>7405</v>
      </c>
      <c r="O5113" t="s">
        <v>5260</v>
      </c>
      <c r="P5113" t="s">
        <v>103</v>
      </c>
      <c r="Q5113" t="s">
        <v>104</v>
      </c>
      <c r="R5113" t="s">
        <v>105</v>
      </c>
      <c r="S5113" t="s">
        <v>286</v>
      </c>
      <c r="T5113" t="s">
        <v>645</v>
      </c>
      <c r="U5113" t="s">
        <v>1897</v>
      </c>
      <c r="V5113" t="s">
        <v>7091</v>
      </c>
      <c r="X5113" t="str">
        <f>VLOOKUP(pbp!V2346, games!$B$2:$R$40, 3, FALSE)</f>
        <v>2019-12-17T01:15Z</v>
      </c>
      <c r="Y5113">
        <f>VLOOKUP(1*V5113,NFLGames!$H$11:$H$555,1,FALSE)</f>
        <v>401220325</v>
      </c>
      <c r="Z5113">
        <f>VLOOKUP($Y5113, NFLGames!$H$11:$K$555,2,FALSE)</f>
        <v>2020</v>
      </c>
      <c r="AA5113">
        <f>VLOOKUP($Y5113, NFLGames!$H$11:$K$555,3,FALSE)</f>
        <v>15</v>
      </c>
      <c r="AB5113" s="6">
        <f>IF(A5114=0, 0, AH5114-tbl_pbp[[#This Row],[Saints Win %]])</f>
        <v>5.0000000000000044E-3</v>
      </c>
      <c r="AE5113">
        <f>ABS(tbl_pbp[[#This Row],[play.homeScore]]-tbl_pbp[[#This Row],[play.awayScore]])</f>
        <v>6</v>
      </c>
      <c r="AF5113">
        <f>IF(tbl_pbp[[#This Row],[Play Saints Win % Increase]]&gt;=$AF$4,1,0)</f>
        <v>0</v>
      </c>
      <c r="AG5113" t="str">
        <f>VLOOKUP(tbl_pbp[[#This Row],[gameId]], games!$B$2:$T$40, 9, FALSE)</f>
        <v>kansas-city-chiefs</v>
      </c>
      <c r="AH5113" s="5">
        <f>IF(tbl_pbp[[#This Row],[AwayTeam]] &lt;&gt; "new-orleans-saints", tbl_pbp[[#This Row],[homeWinPercentage]], 1-tbl_pbp[[#This Row],[homeWinPercentage]])</f>
        <v>0.27500000000000002</v>
      </c>
      <c r="AI5113" s="13">
        <f>tbl_pbp[[#This Row],[Kamara]]*tbl_pbp[[#This Row],[Impactful Play]]</f>
        <v>0</v>
      </c>
      <c r="AJ5113" s="13">
        <f>tbl_pbp[[#This Row],[Thomas]]*tbl_pbp[[#This Row],[Impactful Play]]</f>
        <v>0</v>
      </c>
      <c r="AK5113" s="13" t="str">
        <f>VLOOKUP(tbl_pbp[[#This Row],[Play Saints Win % Increase]], tbl_impact[],3,TRUE)</f>
        <v>Scented (0 to +5%)</v>
      </c>
    </row>
    <row r="5114" spans="1:37">
      <c r="A5114" s="1">
        <v>115</v>
      </c>
      <c r="B5114" s="5">
        <v>0.28000000000000003</v>
      </c>
      <c r="C5114" t="s">
        <v>7406</v>
      </c>
      <c r="D5114">
        <v>0</v>
      </c>
      <c r="E5114">
        <v>0</v>
      </c>
      <c r="F5114">
        <v>3</v>
      </c>
      <c r="G5114">
        <v>15</v>
      </c>
      <c r="H5114">
        <v>21</v>
      </c>
      <c r="I5114">
        <v>0</v>
      </c>
      <c r="J5114">
        <v>65</v>
      </c>
      <c r="K5114" t="s">
        <v>3416</v>
      </c>
      <c r="L5114">
        <v>0</v>
      </c>
      <c r="M5114">
        <v>65</v>
      </c>
      <c r="N5114" t="s">
        <v>7176</v>
      </c>
      <c r="O5114" t="s">
        <v>5260</v>
      </c>
      <c r="P5114" t="s">
        <v>25</v>
      </c>
      <c r="Q5114" t="s">
        <v>26</v>
      </c>
      <c r="R5114" t="s">
        <v>27</v>
      </c>
      <c r="V5114" t="s">
        <v>7091</v>
      </c>
      <c r="X5114" t="str">
        <f>VLOOKUP(pbp!V2347, games!$B$2:$R$40, 3, FALSE)</f>
        <v>2019-12-17T01:15Z</v>
      </c>
      <c r="Y5114">
        <f>VLOOKUP(1*V5114,NFLGames!$H$11:$H$555,1,FALSE)</f>
        <v>401220325</v>
      </c>
      <c r="Z5114">
        <f>VLOOKUP($Y5114, NFLGames!$H$11:$K$555,2,FALSE)</f>
        <v>2020</v>
      </c>
      <c r="AA5114">
        <f>VLOOKUP($Y5114, NFLGames!$H$11:$K$555,3,FALSE)</f>
        <v>15</v>
      </c>
      <c r="AB5114" s="6">
        <f>IF(A5115=0, 0, AH5115-tbl_pbp[[#This Row],[Saints Win %]])</f>
        <v>-1.7000000000000015E-2</v>
      </c>
      <c r="AE5114">
        <f>ABS(tbl_pbp[[#This Row],[play.homeScore]]-tbl_pbp[[#This Row],[play.awayScore]])</f>
        <v>6</v>
      </c>
      <c r="AF5114">
        <f>IF(tbl_pbp[[#This Row],[Play Saints Win % Increase]]&gt;=$AF$4,1,0)</f>
        <v>0</v>
      </c>
      <c r="AG5114" t="str">
        <f>VLOOKUP(tbl_pbp[[#This Row],[gameId]], games!$B$2:$T$40, 9, FALSE)</f>
        <v>kansas-city-chiefs</v>
      </c>
      <c r="AH5114" s="5">
        <f>IF(tbl_pbp[[#This Row],[AwayTeam]] &lt;&gt; "new-orleans-saints", tbl_pbp[[#This Row],[homeWinPercentage]], 1-tbl_pbp[[#This Row],[homeWinPercentage]])</f>
        <v>0.28000000000000003</v>
      </c>
      <c r="AI5114" s="13">
        <f>tbl_pbp[[#This Row],[Kamara]]*tbl_pbp[[#This Row],[Impactful Play]]</f>
        <v>0</v>
      </c>
      <c r="AJ5114" s="13">
        <f>tbl_pbp[[#This Row],[Thomas]]*tbl_pbp[[#This Row],[Impactful Play]]</f>
        <v>0</v>
      </c>
      <c r="AK5114" s="13" t="str">
        <f>VLOOKUP(tbl_pbp[[#This Row],[Play Saints Win % Increase]], tbl_impact[],3,TRUE)</f>
        <v>Bad (0 to -5%)</v>
      </c>
    </row>
    <row r="5115" spans="1:37">
      <c r="A5115" s="1">
        <v>116</v>
      </c>
      <c r="B5115" s="5">
        <v>0.26300000000000001</v>
      </c>
      <c r="C5115" t="s">
        <v>7407</v>
      </c>
      <c r="D5115">
        <v>0</v>
      </c>
      <c r="E5115">
        <v>0</v>
      </c>
      <c r="F5115">
        <v>3</v>
      </c>
      <c r="G5115">
        <v>15</v>
      </c>
      <c r="H5115">
        <v>21</v>
      </c>
      <c r="I5115">
        <v>10</v>
      </c>
      <c r="J5115">
        <v>25</v>
      </c>
      <c r="K5115" t="s">
        <v>29</v>
      </c>
      <c r="L5115">
        <v>1</v>
      </c>
      <c r="M5115">
        <v>75</v>
      </c>
      <c r="N5115" t="s">
        <v>7408</v>
      </c>
      <c r="O5115" t="s">
        <v>5260</v>
      </c>
      <c r="P5115" t="s">
        <v>45</v>
      </c>
      <c r="Q5115" t="s">
        <v>46</v>
      </c>
      <c r="R5115" t="s">
        <v>47</v>
      </c>
      <c r="S5115" t="s">
        <v>33</v>
      </c>
      <c r="T5115" t="s">
        <v>34</v>
      </c>
      <c r="U5115" t="s">
        <v>35</v>
      </c>
      <c r="V5115" t="s">
        <v>7091</v>
      </c>
      <c r="X5115" t="str">
        <f>VLOOKUP(pbp!V2348, games!$B$2:$R$40, 3, FALSE)</f>
        <v>2019-12-17T01:15Z</v>
      </c>
      <c r="Y5115">
        <f>VLOOKUP(1*V5115,NFLGames!$H$11:$H$555,1,FALSE)</f>
        <v>401220325</v>
      </c>
      <c r="Z5115">
        <f>VLOOKUP($Y5115, NFLGames!$H$11:$K$555,2,FALSE)</f>
        <v>2020</v>
      </c>
      <c r="AA5115">
        <f>VLOOKUP($Y5115, NFLGames!$H$11:$K$555,3,FALSE)</f>
        <v>15</v>
      </c>
      <c r="AB5115" s="6">
        <f>IF(A5116=0, 0, AH5116-tbl_pbp[[#This Row],[Saints Win %]])</f>
        <v>-1.5000000000000013E-2</v>
      </c>
      <c r="AE5115">
        <f>ABS(tbl_pbp[[#This Row],[play.homeScore]]-tbl_pbp[[#This Row],[play.awayScore]])</f>
        <v>6</v>
      </c>
      <c r="AF5115">
        <f>IF(tbl_pbp[[#This Row],[Play Saints Win % Increase]]&gt;=$AF$4,1,0)</f>
        <v>0</v>
      </c>
      <c r="AG5115" t="str">
        <f>VLOOKUP(tbl_pbp[[#This Row],[gameId]], games!$B$2:$T$40, 9, FALSE)</f>
        <v>kansas-city-chiefs</v>
      </c>
      <c r="AH5115" s="5">
        <f>IF(tbl_pbp[[#This Row],[AwayTeam]] &lt;&gt; "new-orleans-saints", tbl_pbp[[#This Row],[homeWinPercentage]], 1-tbl_pbp[[#This Row],[homeWinPercentage]])</f>
        <v>0.26300000000000001</v>
      </c>
      <c r="AI5115" s="13">
        <f>tbl_pbp[[#This Row],[Kamara]]*tbl_pbp[[#This Row],[Impactful Play]]</f>
        <v>0</v>
      </c>
      <c r="AJ5115" s="13">
        <f>tbl_pbp[[#This Row],[Thomas]]*tbl_pbp[[#This Row],[Impactful Play]]</f>
        <v>0</v>
      </c>
      <c r="AK5115" s="13" t="str">
        <f>VLOOKUP(tbl_pbp[[#This Row],[Play Saints Win % Increase]], tbl_impact[],3,TRUE)</f>
        <v>Bad (0 to -5%)</v>
      </c>
    </row>
    <row r="5116" spans="1:37">
      <c r="A5116" s="1">
        <v>117</v>
      </c>
      <c r="B5116" s="5">
        <v>0.248</v>
      </c>
      <c r="C5116" t="s">
        <v>7409</v>
      </c>
      <c r="D5116">
        <v>0</v>
      </c>
      <c r="E5116">
        <v>0</v>
      </c>
      <c r="F5116">
        <v>3</v>
      </c>
      <c r="G5116">
        <v>15</v>
      </c>
      <c r="H5116">
        <v>21</v>
      </c>
      <c r="I5116">
        <v>8</v>
      </c>
      <c r="J5116">
        <v>27</v>
      </c>
      <c r="K5116" t="s">
        <v>29</v>
      </c>
      <c r="L5116">
        <v>2</v>
      </c>
      <c r="M5116">
        <v>73</v>
      </c>
      <c r="N5116" t="s">
        <v>7410</v>
      </c>
      <c r="O5116" t="s">
        <v>1666</v>
      </c>
      <c r="P5116" t="s">
        <v>22</v>
      </c>
      <c r="Q5116" t="s">
        <v>37</v>
      </c>
      <c r="S5116" t="s">
        <v>73</v>
      </c>
      <c r="T5116" t="s">
        <v>169</v>
      </c>
      <c r="U5116" t="s">
        <v>565</v>
      </c>
      <c r="V5116" t="s">
        <v>7091</v>
      </c>
      <c r="X5116" t="str">
        <f>VLOOKUP(pbp!V2349, games!$B$2:$R$40, 3, FALSE)</f>
        <v>2019-12-17T01:15Z</v>
      </c>
      <c r="Y5116">
        <f>VLOOKUP(1*V5116,NFLGames!$H$11:$H$555,1,FALSE)</f>
        <v>401220325</v>
      </c>
      <c r="Z5116">
        <f>VLOOKUP($Y5116, NFLGames!$H$11:$K$555,2,FALSE)</f>
        <v>2020</v>
      </c>
      <c r="AA5116">
        <f>VLOOKUP($Y5116, NFLGames!$H$11:$K$555,3,FALSE)</f>
        <v>15</v>
      </c>
      <c r="AB5116" s="6">
        <f>IF(A5117=0, 0, AH5117-tbl_pbp[[#This Row],[Saints Win %]])</f>
        <v>-2.6999999999999996E-2</v>
      </c>
      <c r="AE5116">
        <f>ABS(tbl_pbp[[#This Row],[play.homeScore]]-tbl_pbp[[#This Row],[play.awayScore]])</f>
        <v>6</v>
      </c>
      <c r="AF5116">
        <f>IF(tbl_pbp[[#This Row],[Play Saints Win % Increase]]&gt;=$AF$4,1,0)</f>
        <v>0</v>
      </c>
      <c r="AG5116" t="str">
        <f>VLOOKUP(tbl_pbp[[#This Row],[gameId]], games!$B$2:$T$40, 9, FALSE)</f>
        <v>kansas-city-chiefs</v>
      </c>
      <c r="AH5116" s="5">
        <f>IF(tbl_pbp[[#This Row],[AwayTeam]] &lt;&gt; "new-orleans-saints", tbl_pbp[[#This Row],[homeWinPercentage]], 1-tbl_pbp[[#This Row],[homeWinPercentage]])</f>
        <v>0.248</v>
      </c>
      <c r="AI5116" s="13">
        <f>tbl_pbp[[#This Row],[Kamara]]*tbl_pbp[[#This Row],[Impactful Play]]</f>
        <v>0</v>
      </c>
      <c r="AJ5116" s="13">
        <f>tbl_pbp[[#This Row],[Thomas]]*tbl_pbp[[#This Row],[Impactful Play]]</f>
        <v>0</v>
      </c>
      <c r="AK5116" s="13" t="str">
        <f>VLOOKUP(tbl_pbp[[#This Row],[Play Saints Win % Increase]], tbl_impact[],3,TRUE)</f>
        <v>Bad (0 to -5%)</v>
      </c>
    </row>
    <row r="5117" spans="1:37">
      <c r="A5117" s="1">
        <v>118</v>
      </c>
      <c r="B5117" s="5">
        <v>0.221</v>
      </c>
      <c r="C5117" t="s">
        <v>7411</v>
      </c>
      <c r="D5117">
        <v>0</v>
      </c>
      <c r="E5117">
        <v>0</v>
      </c>
      <c r="F5117">
        <v>3</v>
      </c>
      <c r="G5117">
        <v>15</v>
      </c>
      <c r="H5117">
        <v>21</v>
      </c>
      <c r="I5117">
        <v>8</v>
      </c>
      <c r="J5117">
        <v>27</v>
      </c>
      <c r="K5117" t="s">
        <v>29</v>
      </c>
      <c r="L5117">
        <v>3</v>
      </c>
      <c r="M5117">
        <v>73</v>
      </c>
      <c r="N5117" t="s">
        <v>7412</v>
      </c>
      <c r="O5117" t="s">
        <v>4873</v>
      </c>
      <c r="P5117" t="s">
        <v>22</v>
      </c>
      <c r="Q5117" t="s">
        <v>37</v>
      </c>
      <c r="S5117" t="s">
        <v>92</v>
      </c>
      <c r="T5117" t="s">
        <v>169</v>
      </c>
      <c r="U5117" t="s">
        <v>7413</v>
      </c>
      <c r="V5117" t="s">
        <v>7091</v>
      </c>
      <c r="X5117" t="str">
        <f>VLOOKUP(pbp!V2350, games!$B$2:$R$40, 3, FALSE)</f>
        <v>2019-12-17T01:15Z</v>
      </c>
      <c r="Y5117">
        <f>VLOOKUP(1*V5117,NFLGames!$H$11:$H$555,1,FALSE)</f>
        <v>401220325</v>
      </c>
      <c r="Z5117">
        <f>VLOOKUP($Y5117, NFLGames!$H$11:$K$555,2,FALSE)</f>
        <v>2020</v>
      </c>
      <c r="AA5117">
        <f>VLOOKUP($Y5117, NFLGames!$H$11:$K$555,3,FALSE)</f>
        <v>15</v>
      </c>
      <c r="AB5117" s="6">
        <f>IF(A5118=0, 0, AH5118-tbl_pbp[[#This Row],[Saints Win %]])</f>
        <v>1.3000000000000012E-2</v>
      </c>
      <c r="AE5117">
        <f>ABS(tbl_pbp[[#This Row],[play.homeScore]]-tbl_pbp[[#This Row],[play.awayScore]])</f>
        <v>6</v>
      </c>
      <c r="AF5117">
        <f>IF(tbl_pbp[[#This Row],[Play Saints Win % Increase]]&gt;=$AF$4,1,0)</f>
        <v>0</v>
      </c>
      <c r="AG5117" t="str">
        <f>VLOOKUP(tbl_pbp[[#This Row],[gameId]], games!$B$2:$T$40, 9, FALSE)</f>
        <v>kansas-city-chiefs</v>
      </c>
      <c r="AH5117" s="5">
        <f>IF(tbl_pbp[[#This Row],[AwayTeam]] &lt;&gt; "new-orleans-saints", tbl_pbp[[#This Row],[homeWinPercentage]], 1-tbl_pbp[[#This Row],[homeWinPercentage]])</f>
        <v>0.221</v>
      </c>
      <c r="AI5117" s="13">
        <f>tbl_pbp[[#This Row],[Kamara]]*tbl_pbp[[#This Row],[Impactful Play]]</f>
        <v>0</v>
      </c>
      <c r="AJ5117" s="13">
        <f>tbl_pbp[[#This Row],[Thomas]]*tbl_pbp[[#This Row],[Impactful Play]]</f>
        <v>0</v>
      </c>
      <c r="AK5117" s="13" t="str">
        <f>VLOOKUP(tbl_pbp[[#This Row],[Play Saints Win % Increase]], tbl_impact[],3,TRUE)</f>
        <v>Scented (0 to +5%)</v>
      </c>
    </row>
    <row r="5118" spans="1:37">
      <c r="A5118" s="1">
        <v>119</v>
      </c>
      <c r="B5118" s="5">
        <v>0.23400000000000001</v>
      </c>
      <c r="C5118" t="s">
        <v>7414</v>
      </c>
      <c r="D5118">
        <v>0</v>
      </c>
      <c r="E5118">
        <v>0</v>
      </c>
      <c r="F5118">
        <v>3</v>
      </c>
      <c r="G5118">
        <v>15</v>
      </c>
      <c r="H5118">
        <v>21</v>
      </c>
      <c r="I5118">
        <v>8</v>
      </c>
      <c r="J5118">
        <v>27</v>
      </c>
      <c r="K5118" t="s">
        <v>29</v>
      </c>
      <c r="L5118">
        <v>4</v>
      </c>
      <c r="M5118">
        <v>73</v>
      </c>
      <c r="N5118" t="s">
        <v>7415</v>
      </c>
      <c r="O5118" t="s">
        <v>6312</v>
      </c>
      <c r="P5118" t="s">
        <v>66</v>
      </c>
      <c r="Q5118" t="s">
        <v>67</v>
      </c>
      <c r="R5118" t="s">
        <v>68</v>
      </c>
      <c r="S5118" t="s">
        <v>160</v>
      </c>
      <c r="T5118" t="s">
        <v>169</v>
      </c>
      <c r="U5118" t="s">
        <v>7416</v>
      </c>
      <c r="V5118" t="s">
        <v>7091</v>
      </c>
      <c r="X5118" t="str">
        <f>VLOOKUP(pbp!V2351, games!$B$2:$R$40, 3, FALSE)</f>
        <v>2019-12-17T01:15Z</v>
      </c>
      <c r="Y5118">
        <f>VLOOKUP(1*V5118,NFLGames!$H$11:$H$555,1,FALSE)</f>
        <v>401220325</v>
      </c>
      <c r="Z5118">
        <f>VLOOKUP($Y5118, NFLGames!$H$11:$K$555,2,FALSE)</f>
        <v>2020</v>
      </c>
      <c r="AA5118">
        <f>VLOOKUP($Y5118, NFLGames!$H$11:$K$555,3,FALSE)</f>
        <v>15</v>
      </c>
      <c r="AB5118" s="6">
        <f>IF(A5119=0, 0, AH5119-tbl_pbp[[#This Row],[Saints Win %]])</f>
        <v>1.999999999999974E-3</v>
      </c>
      <c r="AE5118">
        <f>ABS(tbl_pbp[[#This Row],[play.homeScore]]-tbl_pbp[[#This Row],[play.awayScore]])</f>
        <v>6</v>
      </c>
      <c r="AF5118">
        <f>IF(tbl_pbp[[#This Row],[Play Saints Win % Increase]]&gt;=$AF$4,1,0)</f>
        <v>0</v>
      </c>
      <c r="AG5118" t="str">
        <f>VLOOKUP(tbl_pbp[[#This Row],[gameId]], games!$B$2:$T$40, 9, FALSE)</f>
        <v>kansas-city-chiefs</v>
      </c>
      <c r="AH5118" s="5">
        <f>IF(tbl_pbp[[#This Row],[AwayTeam]] &lt;&gt; "new-orleans-saints", tbl_pbp[[#This Row],[homeWinPercentage]], 1-tbl_pbp[[#This Row],[homeWinPercentage]])</f>
        <v>0.23400000000000001</v>
      </c>
      <c r="AI5118" s="13">
        <f>tbl_pbp[[#This Row],[Kamara]]*tbl_pbp[[#This Row],[Impactful Play]]</f>
        <v>0</v>
      </c>
      <c r="AJ5118" s="13">
        <f>tbl_pbp[[#This Row],[Thomas]]*tbl_pbp[[#This Row],[Impactful Play]]</f>
        <v>0</v>
      </c>
      <c r="AK5118" s="13" t="str">
        <f>VLOOKUP(tbl_pbp[[#This Row],[Play Saints Win % Increase]], tbl_impact[],3,TRUE)</f>
        <v>Scented (0 to +5%)</v>
      </c>
    </row>
    <row r="5119" spans="1:37">
      <c r="A5119" s="1">
        <v>120</v>
      </c>
      <c r="B5119" s="5">
        <v>0.23599999999999999</v>
      </c>
      <c r="C5119" t="s">
        <v>7417</v>
      </c>
      <c r="D5119">
        <v>0</v>
      </c>
      <c r="E5119">
        <v>0</v>
      </c>
      <c r="F5119">
        <v>3</v>
      </c>
      <c r="G5119">
        <v>15</v>
      </c>
      <c r="H5119">
        <v>21</v>
      </c>
      <c r="I5119">
        <v>10</v>
      </c>
      <c r="J5119">
        <v>75</v>
      </c>
      <c r="K5119" t="s">
        <v>3416</v>
      </c>
      <c r="L5119">
        <v>1</v>
      </c>
      <c r="M5119">
        <v>75</v>
      </c>
      <c r="N5119" t="s">
        <v>7418</v>
      </c>
      <c r="O5119" t="s">
        <v>1816</v>
      </c>
      <c r="P5119" t="s">
        <v>45</v>
      </c>
      <c r="Q5119" t="s">
        <v>46</v>
      </c>
      <c r="R5119" t="s">
        <v>47</v>
      </c>
      <c r="S5119" t="s">
        <v>33</v>
      </c>
      <c r="T5119" t="s">
        <v>7094</v>
      </c>
      <c r="U5119" t="s">
        <v>7095</v>
      </c>
      <c r="V5119" t="s">
        <v>7091</v>
      </c>
      <c r="X5119" t="str">
        <f>VLOOKUP(pbp!V2352, games!$B$2:$R$40, 3, FALSE)</f>
        <v>2019-12-17T01:15Z</v>
      </c>
      <c r="Y5119">
        <f>VLOOKUP(1*V5119,NFLGames!$H$11:$H$555,1,FALSE)</f>
        <v>401220325</v>
      </c>
      <c r="Z5119">
        <f>VLOOKUP($Y5119, NFLGames!$H$11:$K$555,2,FALSE)</f>
        <v>2020</v>
      </c>
      <c r="AA5119">
        <f>VLOOKUP($Y5119, NFLGames!$H$11:$K$555,3,FALSE)</f>
        <v>15</v>
      </c>
      <c r="AB5119" s="6">
        <f>IF(A5120=0, 0, AH5120-tbl_pbp[[#This Row],[Saints Win %]])</f>
        <v>-3.2000000000000001E-2</v>
      </c>
      <c r="AE5119">
        <f>ABS(tbl_pbp[[#This Row],[play.homeScore]]-tbl_pbp[[#This Row],[play.awayScore]])</f>
        <v>6</v>
      </c>
      <c r="AF5119">
        <f>IF(tbl_pbp[[#This Row],[Play Saints Win % Increase]]&gt;=$AF$4,1,0)</f>
        <v>0</v>
      </c>
      <c r="AG5119" t="str">
        <f>VLOOKUP(tbl_pbp[[#This Row],[gameId]], games!$B$2:$T$40, 9, FALSE)</f>
        <v>kansas-city-chiefs</v>
      </c>
      <c r="AH5119" s="5">
        <f>IF(tbl_pbp[[#This Row],[AwayTeam]] &lt;&gt; "new-orleans-saints", tbl_pbp[[#This Row],[homeWinPercentage]], 1-tbl_pbp[[#This Row],[homeWinPercentage]])</f>
        <v>0.23599999999999999</v>
      </c>
      <c r="AI5119" s="13">
        <f>tbl_pbp[[#This Row],[Kamara]]*tbl_pbp[[#This Row],[Impactful Play]]</f>
        <v>0</v>
      </c>
      <c r="AJ5119" s="13">
        <f>tbl_pbp[[#This Row],[Thomas]]*tbl_pbp[[#This Row],[Impactful Play]]</f>
        <v>0</v>
      </c>
      <c r="AK5119" s="13" t="str">
        <f>VLOOKUP(tbl_pbp[[#This Row],[Play Saints Win % Increase]], tbl_impact[],3,TRUE)</f>
        <v>Bad (0 to -5%)</v>
      </c>
    </row>
    <row r="5120" spans="1:37">
      <c r="A5120" s="1">
        <v>121</v>
      </c>
      <c r="B5120" s="5">
        <v>0.20399999999999999</v>
      </c>
      <c r="C5120" t="s">
        <v>7419</v>
      </c>
      <c r="D5120">
        <v>0</v>
      </c>
      <c r="E5120">
        <v>0</v>
      </c>
      <c r="F5120">
        <v>3</v>
      </c>
      <c r="G5120">
        <v>15</v>
      </c>
      <c r="H5120">
        <v>21</v>
      </c>
      <c r="I5120">
        <v>5</v>
      </c>
      <c r="J5120">
        <v>70</v>
      </c>
      <c r="K5120" t="s">
        <v>3416</v>
      </c>
      <c r="L5120">
        <v>2</v>
      </c>
      <c r="M5120">
        <v>70</v>
      </c>
      <c r="N5120" t="s">
        <v>7420</v>
      </c>
      <c r="O5120" t="s">
        <v>6025</v>
      </c>
      <c r="P5120" t="s">
        <v>94</v>
      </c>
      <c r="Q5120" t="s">
        <v>95</v>
      </c>
      <c r="R5120" t="s">
        <v>96</v>
      </c>
      <c r="S5120" t="s">
        <v>38</v>
      </c>
      <c r="T5120" t="s">
        <v>7232</v>
      </c>
      <c r="U5120" t="s">
        <v>7421</v>
      </c>
      <c r="V5120" t="s">
        <v>7091</v>
      </c>
      <c r="X5120" t="str">
        <f>VLOOKUP(pbp!V2353, games!$B$2:$R$40, 3, FALSE)</f>
        <v>2019-12-17T01:15Z</v>
      </c>
      <c r="Y5120">
        <f>VLOOKUP(1*V5120,NFLGames!$H$11:$H$555,1,FALSE)</f>
        <v>401220325</v>
      </c>
      <c r="Z5120">
        <f>VLOOKUP($Y5120, NFLGames!$H$11:$K$555,2,FALSE)</f>
        <v>2020</v>
      </c>
      <c r="AA5120">
        <f>VLOOKUP($Y5120, NFLGames!$H$11:$K$555,3,FALSE)</f>
        <v>15</v>
      </c>
      <c r="AB5120" s="6">
        <f>IF(A5121=0, 0, AH5121-tbl_pbp[[#This Row],[Saints Win %]])</f>
        <v>3.6000000000000004E-2</v>
      </c>
      <c r="AE5120">
        <f>ABS(tbl_pbp[[#This Row],[play.homeScore]]-tbl_pbp[[#This Row],[play.awayScore]])</f>
        <v>6</v>
      </c>
      <c r="AF5120">
        <f>IF(tbl_pbp[[#This Row],[Play Saints Win % Increase]]&gt;=$AF$4,1,0)</f>
        <v>0</v>
      </c>
      <c r="AG5120" t="str">
        <f>VLOOKUP(tbl_pbp[[#This Row],[gameId]], games!$B$2:$T$40, 9, FALSE)</f>
        <v>kansas-city-chiefs</v>
      </c>
      <c r="AH5120" s="5">
        <f>IF(tbl_pbp[[#This Row],[AwayTeam]] &lt;&gt; "new-orleans-saints", tbl_pbp[[#This Row],[homeWinPercentage]], 1-tbl_pbp[[#This Row],[homeWinPercentage]])</f>
        <v>0.20399999999999999</v>
      </c>
      <c r="AI5120" s="13">
        <f>tbl_pbp[[#This Row],[Kamara]]*tbl_pbp[[#This Row],[Impactful Play]]</f>
        <v>0</v>
      </c>
      <c r="AJ5120" s="13">
        <f>tbl_pbp[[#This Row],[Thomas]]*tbl_pbp[[#This Row],[Impactful Play]]</f>
        <v>0</v>
      </c>
      <c r="AK5120" s="13" t="str">
        <f>VLOOKUP(tbl_pbp[[#This Row],[Play Saints Win % Increase]], tbl_impact[],3,TRUE)</f>
        <v>Scented (0 to +5%)</v>
      </c>
    </row>
    <row r="5121" spans="1:37">
      <c r="A5121" s="1">
        <v>122</v>
      </c>
      <c r="B5121" s="5">
        <v>0.24</v>
      </c>
      <c r="C5121" t="s">
        <v>7422</v>
      </c>
      <c r="D5121">
        <v>0</v>
      </c>
      <c r="E5121">
        <v>0</v>
      </c>
      <c r="F5121">
        <v>3</v>
      </c>
      <c r="G5121">
        <v>15</v>
      </c>
      <c r="H5121">
        <v>21</v>
      </c>
      <c r="I5121">
        <v>10</v>
      </c>
      <c r="J5121">
        <v>57</v>
      </c>
      <c r="K5121" t="s">
        <v>3416</v>
      </c>
      <c r="L5121">
        <v>1</v>
      </c>
      <c r="M5121">
        <v>57</v>
      </c>
      <c r="N5121" t="s">
        <v>7423</v>
      </c>
      <c r="O5121" t="s">
        <v>5271</v>
      </c>
      <c r="P5121" t="s">
        <v>45</v>
      </c>
      <c r="Q5121" t="s">
        <v>46</v>
      </c>
      <c r="R5121" t="s">
        <v>47</v>
      </c>
      <c r="S5121" t="s">
        <v>33</v>
      </c>
      <c r="T5121" t="s">
        <v>7111</v>
      </c>
      <c r="U5121" t="s">
        <v>7424</v>
      </c>
      <c r="V5121" t="s">
        <v>7091</v>
      </c>
      <c r="X5121" t="str">
        <f>VLOOKUP(pbp!V2354, games!$B$2:$R$40, 3, FALSE)</f>
        <v>2019-12-17T01:15Z</v>
      </c>
      <c r="Y5121">
        <f>VLOOKUP(1*V5121,NFLGames!$H$11:$H$555,1,FALSE)</f>
        <v>401220325</v>
      </c>
      <c r="Z5121">
        <f>VLOOKUP($Y5121, NFLGames!$H$11:$K$555,2,FALSE)</f>
        <v>2020</v>
      </c>
      <c r="AA5121">
        <f>VLOOKUP($Y5121, NFLGames!$H$11:$K$555,3,FALSE)</f>
        <v>15</v>
      </c>
      <c r="AB5121" s="6">
        <f>IF(A5122=0, 0, AH5122-tbl_pbp[[#This Row],[Saints Win %]])</f>
        <v>-3.5000000000000003E-2</v>
      </c>
      <c r="AE5121">
        <f>ABS(tbl_pbp[[#This Row],[play.homeScore]]-tbl_pbp[[#This Row],[play.awayScore]])</f>
        <v>6</v>
      </c>
      <c r="AF5121">
        <f>IF(tbl_pbp[[#This Row],[Play Saints Win % Increase]]&gt;=$AF$4,1,0)</f>
        <v>0</v>
      </c>
      <c r="AG5121" t="str">
        <f>VLOOKUP(tbl_pbp[[#This Row],[gameId]], games!$B$2:$T$40, 9, FALSE)</f>
        <v>kansas-city-chiefs</v>
      </c>
      <c r="AH5121" s="5">
        <f>IF(tbl_pbp[[#This Row],[AwayTeam]] &lt;&gt; "new-orleans-saints", tbl_pbp[[#This Row],[homeWinPercentage]], 1-tbl_pbp[[#This Row],[homeWinPercentage]])</f>
        <v>0.24</v>
      </c>
      <c r="AI5121" s="13">
        <f>tbl_pbp[[#This Row],[Kamara]]*tbl_pbp[[#This Row],[Impactful Play]]</f>
        <v>0</v>
      </c>
      <c r="AJ5121" s="13">
        <f>tbl_pbp[[#This Row],[Thomas]]*tbl_pbp[[#This Row],[Impactful Play]]</f>
        <v>0</v>
      </c>
      <c r="AK5121" s="13" t="str">
        <f>VLOOKUP(tbl_pbp[[#This Row],[Play Saints Win % Increase]], tbl_impact[],3,TRUE)</f>
        <v>Bad (0 to -5%)</v>
      </c>
    </row>
    <row r="5122" spans="1:37">
      <c r="A5122" s="1">
        <v>123</v>
      </c>
      <c r="B5122" s="5">
        <v>0.20499999999999999</v>
      </c>
      <c r="C5122" t="s">
        <v>7425</v>
      </c>
      <c r="D5122">
        <v>0</v>
      </c>
      <c r="E5122">
        <v>0</v>
      </c>
      <c r="F5122">
        <v>3</v>
      </c>
      <c r="G5122">
        <v>15</v>
      </c>
      <c r="H5122">
        <v>21</v>
      </c>
      <c r="I5122">
        <v>17</v>
      </c>
      <c r="J5122">
        <v>64</v>
      </c>
      <c r="K5122" t="s">
        <v>3416</v>
      </c>
      <c r="L5122">
        <v>1</v>
      </c>
      <c r="M5122">
        <v>64</v>
      </c>
      <c r="N5122" t="s">
        <v>7426</v>
      </c>
      <c r="O5122" t="s">
        <v>1266</v>
      </c>
      <c r="P5122" t="s">
        <v>94</v>
      </c>
      <c r="Q5122" t="s">
        <v>95</v>
      </c>
      <c r="R5122" t="s">
        <v>96</v>
      </c>
      <c r="S5122" t="s">
        <v>7427</v>
      </c>
      <c r="T5122" t="s">
        <v>7199</v>
      </c>
      <c r="U5122" t="s">
        <v>7428</v>
      </c>
      <c r="V5122" t="s">
        <v>7091</v>
      </c>
      <c r="X5122" t="str">
        <f>VLOOKUP(pbp!V2355, games!$B$2:$R$40, 3, FALSE)</f>
        <v>2019-12-17T01:15Z</v>
      </c>
      <c r="Y5122">
        <f>VLOOKUP(1*V5122,NFLGames!$H$11:$H$555,1,FALSE)</f>
        <v>401220325</v>
      </c>
      <c r="Z5122">
        <f>VLOOKUP($Y5122, NFLGames!$H$11:$K$555,2,FALSE)</f>
        <v>2020</v>
      </c>
      <c r="AA5122">
        <f>VLOOKUP($Y5122, NFLGames!$H$11:$K$555,3,FALSE)</f>
        <v>15</v>
      </c>
      <c r="AB5122" s="6">
        <f>IF(A5123=0, 0, AH5123-tbl_pbp[[#This Row],[Saints Win %]])</f>
        <v>3.7000000000000005E-2</v>
      </c>
      <c r="AE5122">
        <f>ABS(tbl_pbp[[#This Row],[play.homeScore]]-tbl_pbp[[#This Row],[play.awayScore]])</f>
        <v>6</v>
      </c>
      <c r="AF5122">
        <f>IF(tbl_pbp[[#This Row],[Play Saints Win % Increase]]&gt;=$AF$4,1,0)</f>
        <v>0</v>
      </c>
      <c r="AG5122" t="str">
        <f>VLOOKUP(tbl_pbp[[#This Row],[gameId]], games!$B$2:$T$40, 9, FALSE)</f>
        <v>kansas-city-chiefs</v>
      </c>
      <c r="AH5122" s="5">
        <f>IF(tbl_pbp[[#This Row],[AwayTeam]] &lt;&gt; "new-orleans-saints", tbl_pbp[[#This Row],[homeWinPercentage]], 1-tbl_pbp[[#This Row],[homeWinPercentage]])</f>
        <v>0.20499999999999999</v>
      </c>
      <c r="AI5122" s="13">
        <f>tbl_pbp[[#This Row],[Kamara]]*tbl_pbp[[#This Row],[Impactful Play]]</f>
        <v>0</v>
      </c>
      <c r="AJ5122" s="13">
        <f>tbl_pbp[[#This Row],[Thomas]]*tbl_pbp[[#This Row],[Impactful Play]]</f>
        <v>0</v>
      </c>
      <c r="AK5122" s="13" t="str">
        <f>VLOOKUP(tbl_pbp[[#This Row],[Play Saints Win % Increase]], tbl_impact[],3,TRUE)</f>
        <v>Scented (0 to +5%)</v>
      </c>
    </row>
    <row r="5123" spans="1:37">
      <c r="A5123" s="1">
        <v>124</v>
      </c>
      <c r="B5123" s="5">
        <v>0.24199999999999999</v>
      </c>
      <c r="C5123" t="s">
        <v>7429</v>
      </c>
      <c r="D5123">
        <v>0</v>
      </c>
      <c r="E5123">
        <v>0</v>
      </c>
      <c r="F5123">
        <v>3</v>
      </c>
      <c r="G5123">
        <v>15</v>
      </c>
      <c r="H5123">
        <v>21</v>
      </c>
      <c r="I5123">
        <v>10</v>
      </c>
      <c r="J5123">
        <v>59</v>
      </c>
      <c r="K5123" t="s">
        <v>3416</v>
      </c>
      <c r="L5123">
        <v>1</v>
      </c>
      <c r="M5123">
        <v>42</v>
      </c>
      <c r="N5123" t="s">
        <v>7430</v>
      </c>
      <c r="O5123" t="s">
        <v>1092</v>
      </c>
      <c r="P5123" t="s">
        <v>22</v>
      </c>
      <c r="Q5123" t="s">
        <v>37</v>
      </c>
      <c r="S5123" t="s">
        <v>33</v>
      </c>
      <c r="T5123" t="s">
        <v>7385</v>
      </c>
      <c r="U5123" t="s">
        <v>7386</v>
      </c>
      <c r="V5123" t="s">
        <v>7091</v>
      </c>
      <c r="X5123" t="str">
        <f>VLOOKUP(pbp!V2356, games!$B$2:$R$40, 3, FALSE)</f>
        <v>2019-12-17T01:15Z</v>
      </c>
      <c r="Y5123">
        <f>VLOOKUP(1*V5123,NFLGames!$H$11:$H$555,1,FALSE)</f>
        <v>401220325</v>
      </c>
      <c r="Z5123">
        <f>VLOOKUP($Y5123, NFLGames!$H$11:$K$555,2,FALSE)</f>
        <v>2020</v>
      </c>
      <c r="AA5123">
        <f>VLOOKUP($Y5123, NFLGames!$H$11:$K$555,3,FALSE)</f>
        <v>15</v>
      </c>
      <c r="AB5123" s="6">
        <f>IF(A5124=0, 0, AH5124-tbl_pbp[[#This Row],[Saints Win %]])</f>
        <v>2.5000000000000022E-2</v>
      </c>
      <c r="AE5123">
        <f>ABS(tbl_pbp[[#This Row],[play.homeScore]]-tbl_pbp[[#This Row],[play.awayScore]])</f>
        <v>6</v>
      </c>
      <c r="AF5123">
        <f>IF(tbl_pbp[[#This Row],[Play Saints Win % Increase]]&gt;=$AF$4,1,0)</f>
        <v>0</v>
      </c>
      <c r="AG5123" t="str">
        <f>VLOOKUP(tbl_pbp[[#This Row],[gameId]], games!$B$2:$T$40, 9, FALSE)</f>
        <v>kansas-city-chiefs</v>
      </c>
      <c r="AH5123" s="5">
        <f>IF(tbl_pbp[[#This Row],[AwayTeam]] &lt;&gt; "new-orleans-saints", tbl_pbp[[#This Row],[homeWinPercentage]], 1-tbl_pbp[[#This Row],[homeWinPercentage]])</f>
        <v>0.24199999999999999</v>
      </c>
      <c r="AI5123" s="13">
        <f>tbl_pbp[[#This Row],[Kamara]]*tbl_pbp[[#This Row],[Impactful Play]]</f>
        <v>0</v>
      </c>
      <c r="AJ5123" s="13">
        <f>tbl_pbp[[#This Row],[Thomas]]*tbl_pbp[[#This Row],[Impactful Play]]</f>
        <v>0</v>
      </c>
      <c r="AK5123" s="13" t="str">
        <f>VLOOKUP(tbl_pbp[[#This Row],[Play Saints Win % Increase]], tbl_impact[],3,TRUE)</f>
        <v>Scented (0 to +5%)</v>
      </c>
    </row>
    <row r="5124" spans="1:37">
      <c r="A5124" s="1">
        <v>125</v>
      </c>
      <c r="B5124" s="5">
        <v>0.26700000000000002</v>
      </c>
      <c r="C5124" t="s">
        <v>7431</v>
      </c>
      <c r="D5124">
        <v>0</v>
      </c>
      <c r="E5124">
        <v>0</v>
      </c>
      <c r="F5124">
        <v>3</v>
      </c>
      <c r="G5124">
        <v>15</v>
      </c>
      <c r="H5124">
        <v>21</v>
      </c>
      <c r="I5124">
        <v>10</v>
      </c>
      <c r="J5124">
        <v>59</v>
      </c>
      <c r="K5124" t="s">
        <v>3416</v>
      </c>
      <c r="L5124">
        <v>2</v>
      </c>
      <c r="M5124">
        <v>42</v>
      </c>
      <c r="N5124" t="s">
        <v>7432</v>
      </c>
      <c r="O5124" t="s">
        <v>3905</v>
      </c>
      <c r="P5124" t="s">
        <v>22</v>
      </c>
      <c r="Q5124" t="s">
        <v>37</v>
      </c>
      <c r="S5124" t="s">
        <v>120</v>
      </c>
      <c r="T5124" t="s">
        <v>7385</v>
      </c>
      <c r="U5124" t="s">
        <v>7433</v>
      </c>
      <c r="V5124" t="s">
        <v>7091</v>
      </c>
      <c r="X5124" t="str">
        <f>VLOOKUP(pbp!V2357, games!$B$2:$R$40, 3, FALSE)</f>
        <v>2019-12-17T01:15Z</v>
      </c>
      <c r="Y5124">
        <f>VLOOKUP(1*V5124,NFLGames!$H$11:$H$555,1,FALSE)</f>
        <v>401220325</v>
      </c>
      <c r="Z5124">
        <f>VLOOKUP($Y5124, NFLGames!$H$11:$K$555,2,FALSE)</f>
        <v>2020</v>
      </c>
      <c r="AA5124">
        <f>VLOOKUP($Y5124, NFLGames!$H$11:$K$555,3,FALSE)</f>
        <v>15</v>
      </c>
      <c r="AB5124" s="6">
        <f>IF(A5125=0, 0, AH5125-tbl_pbp[[#This Row],[Saints Win %]])</f>
        <v>4.2999999999999983E-2</v>
      </c>
      <c r="AE5124">
        <f>ABS(tbl_pbp[[#This Row],[play.homeScore]]-tbl_pbp[[#This Row],[play.awayScore]])</f>
        <v>6</v>
      </c>
      <c r="AF5124">
        <f>IF(tbl_pbp[[#This Row],[Play Saints Win % Increase]]&gt;=$AF$4,1,0)</f>
        <v>0</v>
      </c>
      <c r="AG5124" t="str">
        <f>VLOOKUP(tbl_pbp[[#This Row],[gameId]], games!$B$2:$T$40, 9, FALSE)</f>
        <v>kansas-city-chiefs</v>
      </c>
      <c r="AH5124" s="5">
        <f>IF(tbl_pbp[[#This Row],[AwayTeam]] &lt;&gt; "new-orleans-saints", tbl_pbp[[#This Row],[homeWinPercentage]], 1-tbl_pbp[[#This Row],[homeWinPercentage]])</f>
        <v>0.26700000000000002</v>
      </c>
      <c r="AI5124" s="13">
        <f>tbl_pbp[[#This Row],[Kamara]]*tbl_pbp[[#This Row],[Impactful Play]]</f>
        <v>0</v>
      </c>
      <c r="AJ5124" s="13">
        <f>tbl_pbp[[#This Row],[Thomas]]*tbl_pbp[[#This Row],[Impactful Play]]</f>
        <v>0</v>
      </c>
      <c r="AK5124" s="13" t="str">
        <f>VLOOKUP(tbl_pbp[[#This Row],[Play Saints Win % Increase]], tbl_impact[],3,TRUE)</f>
        <v>Scented (0 to +5%)</v>
      </c>
    </row>
    <row r="5125" spans="1:37">
      <c r="A5125" s="1">
        <v>126</v>
      </c>
      <c r="B5125" s="5">
        <v>0.31</v>
      </c>
      <c r="C5125" t="s">
        <v>7434</v>
      </c>
      <c r="D5125">
        <v>0</v>
      </c>
      <c r="E5125">
        <v>0</v>
      </c>
      <c r="F5125">
        <v>3</v>
      </c>
      <c r="G5125">
        <v>15</v>
      </c>
      <c r="H5125">
        <v>21</v>
      </c>
      <c r="I5125">
        <v>10</v>
      </c>
      <c r="J5125">
        <v>59</v>
      </c>
      <c r="K5125" t="s">
        <v>3416</v>
      </c>
      <c r="L5125">
        <v>3</v>
      </c>
      <c r="M5125">
        <v>59</v>
      </c>
      <c r="N5125" t="s">
        <v>7435</v>
      </c>
      <c r="O5125" t="s">
        <v>1822</v>
      </c>
      <c r="P5125" t="s">
        <v>30</v>
      </c>
      <c r="Q5125" t="s">
        <v>31</v>
      </c>
      <c r="R5125" t="s">
        <v>32</v>
      </c>
      <c r="S5125" t="s">
        <v>123</v>
      </c>
      <c r="T5125" t="s">
        <v>7385</v>
      </c>
      <c r="U5125" t="s">
        <v>7436</v>
      </c>
      <c r="V5125" t="s">
        <v>7091</v>
      </c>
      <c r="X5125" t="str">
        <f>VLOOKUP(pbp!V2358, games!$B$2:$R$40, 3, FALSE)</f>
        <v>2019-12-17T01:15Z</v>
      </c>
      <c r="Y5125">
        <f>VLOOKUP(1*V5125,NFLGames!$H$11:$H$555,1,FALSE)</f>
        <v>401220325</v>
      </c>
      <c r="Z5125">
        <f>VLOOKUP($Y5125, NFLGames!$H$11:$K$555,2,FALSE)</f>
        <v>2020</v>
      </c>
      <c r="AA5125">
        <f>VLOOKUP($Y5125, NFLGames!$H$11:$K$555,3,FALSE)</f>
        <v>15</v>
      </c>
      <c r="AB5125" s="6">
        <f>IF(A5126=0, 0, AH5126-tbl_pbp[[#This Row],[Saints Win %]])</f>
        <v>-0.10799999999999998</v>
      </c>
      <c r="AE5125">
        <f>ABS(tbl_pbp[[#This Row],[play.homeScore]]-tbl_pbp[[#This Row],[play.awayScore]])</f>
        <v>6</v>
      </c>
      <c r="AF5125">
        <f>IF(tbl_pbp[[#This Row],[Play Saints Win % Increase]]&gt;=$AF$4,1,0)</f>
        <v>0</v>
      </c>
      <c r="AG5125" t="str">
        <f>VLOOKUP(tbl_pbp[[#This Row],[gameId]], games!$B$2:$T$40, 9, FALSE)</f>
        <v>kansas-city-chiefs</v>
      </c>
      <c r="AH5125" s="5">
        <f>IF(tbl_pbp[[#This Row],[AwayTeam]] &lt;&gt; "new-orleans-saints", tbl_pbp[[#This Row],[homeWinPercentage]], 1-tbl_pbp[[#This Row],[homeWinPercentage]])</f>
        <v>0.31</v>
      </c>
      <c r="AI5125" s="13">
        <f>tbl_pbp[[#This Row],[Kamara]]*tbl_pbp[[#This Row],[Impactful Play]]</f>
        <v>0</v>
      </c>
      <c r="AJ5125" s="13">
        <f>tbl_pbp[[#This Row],[Thomas]]*tbl_pbp[[#This Row],[Impactful Play]]</f>
        <v>0</v>
      </c>
      <c r="AK5125" s="13" t="str">
        <f>VLOOKUP(tbl_pbp[[#This Row],[Play Saints Win % Increase]], tbl_impact[],3,TRUE)</f>
        <v>Stinky (worse than -10% to -20%)</v>
      </c>
    </row>
    <row r="5126" spans="1:37">
      <c r="A5126" s="1">
        <v>127</v>
      </c>
      <c r="B5126" s="5">
        <v>0.20200000000000001</v>
      </c>
      <c r="C5126" t="s">
        <v>7437</v>
      </c>
      <c r="D5126">
        <v>0</v>
      </c>
      <c r="E5126">
        <v>0</v>
      </c>
      <c r="F5126">
        <v>3</v>
      </c>
      <c r="G5126">
        <v>15</v>
      </c>
      <c r="H5126">
        <v>21</v>
      </c>
      <c r="I5126">
        <v>10</v>
      </c>
      <c r="J5126">
        <v>43</v>
      </c>
      <c r="K5126" t="s">
        <v>3416</v>
      </c>
      <c r="L5126">
        <v>1</v>
      </c>
      <c r="M5126">
        <v>43</v>
      </c>
      <c r="N5126" t="s">
        <v>7438</v>
      </c>
      <c r="O5126" t="s">
        <v>1107</v>
      </c>
      <c r="P5126" t="s">
        <v>45</v>
      </c>
      <c r="Q5126" t="s">
        <v>46</v>
      </c>
      <c r="R5126" t="s">
        <v>47</v>
      </c>
      <c r="S5126" t="s">
        <v>33</v>
      </c>
      <c r="T5126" t="s">
        <v>48</v>
      </c>
      <c r="U5126" t="s">
        <v>49</v>
      </c>
      <c r="V5126" t="s">
        <v>7091</v>
      </c>
      <c r="X5126" t="str">
        <f>VLOOKUP(pbp!V2359, games!$B$2:$R$40, 3, FALSE)</f>
        <v>2019-12-17T01:15Z</v>
      </c>
      <c r="Y5126">
        <f>VLOOKUP(1*V5126,NFLGames!$H$11:$H$555,1,FALSE)</f>
        <v>401220325</v>
      </c>
      <c r="Z5126">
        <f>VLOOKUP($Y5126, NFLGames!$H$11:$K$555,2,FALSE)</f>
        <v>2020</v>
      </c>
      <c r="AA5126">
        <f>VLOOKUP($Y5126, NFLGames!$H$11:$K$555,3,FALSE)</f>
        <v>15</v>
      </c>
      <c r="AB5126" s="6">
        <f>IF(A5127=0, 0, AH5127-tbl_pbp[[#This Row],[Saints Win %]])</f>
        <v>7.2000000000000008E-2</v>
      </c>
      <c r="AE5126">
        <f>ABS(tbl_pbp[[#This Row],[play.homeScore]]-tbl_pbp[[#This Row],[play.awayScore]])</f>
        <v>6</v>
      </c>
      <c r="AF5126">
        <f>IF(tbl_pbp[[#This Row],[Play Saints Win % Increase]]&gt;=$AF$4,1,0)</f>
        <v>0</v>
      </c>
      <c r="AG5126" t="str">
        <f>VLOOKUP(tbl_pbp[[#This Row],[gameId]], games!$B$2:$T$40, 9, FALSE)</f>
        <v>kansas-city-chiefs</v>
      </c>
      <c r="AH5126" s="5">
        <f>IF(tbl_pbp[[#This Row],[AwayTeam]] &lt;&gt; "new-orleans-saints", tbl_pbp[[#This Row],[homeWinPercentage]], 1-tbl_pbp[[#This Row],[homeWinPercentage]])</f>
        <v>0.20200000000000001</v>
      </c>
      <c r="AI5126" s="13">
        <f>tbl_pbp[[#This Row],[Kamara]]*tbl_pbp[[#This Row],[Impactful Play]]</f>
        <v>0</v>
      </c>
      <c r="AJ5126" s="13">
        <f>tbl_pbp[[#This Row],[Thomas]]*tbl_pbp[[#This Row],[Impactful Play]]</f>
        <v>0</v>
      </c>
      <c r="AK5126" s="13" t="str">
        <f>VLOOKUP(tbl_pbp[[#This Row],[Play Saints Win % Increase]], tbl_impact[],3,TRUE)</f>
        <v>Perfumed (5 to + 10%)</v>
      </c>
    </row>
    <row r="5127" spans="1:37">
      <c r="A5127" s="1">
        <v>128</v>
      </c>
      <c r="B5127" s="5">
        <v>0.27400000000000002</v>
      </c>
      <c r="C5127" t="s">
        <v>7439</v>
      </c>
      <c r="D5127">
        <v>0</v>
      </c>
      <c r="E5127">
        <v>0</v>
      </c>
      <c r="F5127">
        <v>3</v>
      </c>
      <c r="G5127">
        <v>15</v>
      </c>
      <c r="H5127">
        <v>21</v>
      </c>
      <c r="I5127">
        <v>9</v>
      </c>
      <c r="J5127">
        <v>42</v>
      </c>
      <c r="K5127" t="s">
        <v>3416</v>
      </c>
      <c r="L5127">
        <v>2</v>
      </c>
      <c r="M5127">
        <v>83</v>
      </c>
      <c r="N5127" t="s">
        <v>7440</v>
      </c>
      <c r="O5127" t="s">
        <v>2570</v>
      </c>
      <c r="P5127" t="s">
        <v>22</v>
      </c>
      <c r="Q5127" t="s">
        <v>37</v>
      </c>
      <c r="S5127" t="s">
        <v>210</v>
      </c>
      <c r="T5127" t="s">
        <v>132</v>
      </c>
      <c r="U5127" t="s">
        <v>7441</v>
      </c>
      <c r="V5127" t="s">
        <v>7091</v>
      </c>
      <c r="X5127" t="str">
        <f>VLOOKUP(pbp!V2360, games!$B$2:$R$40, 3, FALSE)</f>
        <v>2019-12-17T01:15Z</v>
      </c>
      <c r="Y5127">
        <f>VLOOKUP(1*V5127,NFLGames!$H$11:$H$555,1,FALSE)</f>
        <v>401220325</v>
      </c>
      <c r="Z5127">
        <f>VLOOKUP($Y5127, NFLGames!$H$11:$K$555,2,FALSE)</f>
        <v>2020</v>
      </c>
      <c r="AA5127">
        <f>VLOOKUP($Y5127, NFLGames!$H$11:$K$555,3,FALSE)</f>
        <v>15</v>
      </c>
      <c r="AB5127" s="6">
        <f>IF(A5128=0, 0, AH5128-tbl_pbp[[#This Row],[Saints Win %]])</f>
        <v>-3.0000000000000027E-3</v>
      </c>
      <c r="AE5127">
        <f>ABS(tbl_pbp[[#This Row],[play.homeScore]]-tbl_pbp[[#This Row],[play.awayScore]])</f>
        <v>6</v>
      </c>
      <c r="AF5127">
        <f>IF(tbl_pbp[[#This Row],[Play Saints Win % Increase]]&gt;=$AF$4,1,0)</f>
        <v>0</v>
      </c>
      <c r="AG5127" t="str">
        <f>VLOOKUP(tbl_pbp[[#This Row],[gameId]], games!$B$2:$T$40, 9, FALSE)</f>
        <v>kansas-city-chiefs</v>
      </c>
      <c r="AH5127" s="5">
        <f>IF(tbl_pbp[[#This Row],[AwayTeam]] &lt;&gt; "new-orleans-saints", tbl_pbp[[#This Row],[homeWinPercentage]], 1-tbl_pbp[[#This Row],[homeWinPercentage]])</f>
        <v>0.27400000000000002</v>
      </c>
      <c r="AI5127" s="13">
        <f>tbl_pbp[[#This Row],[Kamara]]*tbl_pbp[[#This Row],[Impactful Play]]</f>
        <v>0</v>
      </c>
      <c r="AJ5127" s="13">
        <f>tbl_pbp[[#This Row],[Thomas]]*tbl_pbp[[#This Row],[Impactful Play]]</f>
        <v>0</v>
      </c>
      <c r="AK5127" s="13" t="str">
        <f>VLOOKUP(tbl_pbp[[#This Row],[Play Saints Win % Increase]], tbl_impact[],3,TRUE)</f>
        <v>Bad (0 to -5%)</v>
      </c>
    </row>
    <row r="5128" spans="1:37">
      <c r="A5128" s="1">
        <v>129</v>
      </c>
      <c r="B5128" s="5">
        <v>0.27100000000000002</v>
      </c>
      <c r="C5128" t="s">
        <v>7442</v>
      </c>
      <c r="D5128">
        <v>0</v>
      </c>
      <c r="E5128">
        <v>0</v>
      </c>
      <c r="F5128">
        <v>3</v>
      </c>
      <c r="G5128">
        <v>15</v>
      </c>
      <c r="H5128">
        <v>21</v>
      </c>
      <c r="I5128">
        <v>9</v>
      </c>
      <c r="J5128">
        <v>42</v>
      </c>
      <c r="K5128" t="s">
        <v>3416</v>
      </c>
      <c r="L5128">
        <v>3</v>
      </c>
      <c r="M5128">
        <v>79</v>
      </c>
      <c r="N5128" t="s">
        <v>7443</v>
      </c>
      <c r="O5128" t="s">
        <v>2091</v>
      </c>
      <c r="P5128" t="s">
        <v>22</v>
      </c>
      <c r="Q5128" t="s">
        <v>37</v>
      </c>
      <c r="S5128" t="s">
        <v>139</v>
      </c>
      <c r="T5128" t="s">
        <v>132</v>
      </c>
      <c r="U5128" t="s">
        <v>7444</v>
      </c>
      <c r="V5128" t="s">
        <v>7091</v>
      </c>
      <c r="X5128" t="str">
        <f>VLOOKUP(pbp!V2361, games!$B$2:$R$40, 3, FALSE)</f>
        <v>2019-12-17T01:15Z</v>
      </c>
      <c r="Y5128">
        <f>VLOOKUP(1*V5128,NFLGames!$H$11:$H$555,1,FALSE)</f>
        <v>401220325</v>
      </c>
      <c r="Z5128">
        <f>VLOOKUP($Y5128, NFLGames!$H$11:$K$555,2,FALSE)</f>
        <v>2020</v>
      </c>
      <c r="AA5128">
        <f>VLOOKUP($Y5128, NFLGames!$H$11:$K$555,3,FALSE)</f>
        <v>15</v>
      </c>
      <c r="AB5128" s="6">
        <f>IF(A5129=0, 0, AH5129-tbl_pbp[[#This Row],[Saints Win %]])</f>
        <v>-2.200000000000002E-2</v>
      </c>
      <c r="AE5128">
        <f>ABS(tbl_pbp[[#This Row],[play.homeScore]]-tbl_pbp[[#This Row],[play.awayScore]])</f>
        <v>6</v>
      </c>
      <c r="AF5128">
        <f>IF(tbl_pbp[[#This Row],[Play Saints Win % Increase]]&gt;=$AF$4,1,0)</f>
        <v>0</v>
      </c>
      <c r="AG5128" t="str">
        <f>VLOOKUP(tbl_pbp[[#This Row],[gameId]], games!$B$2:$T$40, 9, FALSE)</f>
        <v>kansas-city-chiefs</v>
      </c>
      <c r="AH5128" s="5">
        <f>IF(tbl_pbp[[#This Row],[AwayTeam]] &lt;&gt; "new-orleans-saints", tbl_pbp[[#This Row],[homeWinPercentage]], 1-tbl_pbp[[#This Row],[homeWinPercentage]])</f>
        <v>0.27100000000000002</v>
      </c>
      <c r="AI5128" s="13">
        <f>tbl_pbp[[#This Row],[Kamara]]*tbl_pbp[[#This Row],[Impactful Play]]</f>
        <v>0</v>
      </c>
      <c r="AJ5128" s="13">
        <f>tbl_pbp[[#This Row],[Thomas]]*tbl_pbp[[#This Row],[Impactful Play]]</f>
        <v>0</v>
      </c>
      <c r="AK5128" s="13" t="str">
        <f>VLOOKUP(tbl_pbp[[#This Row],[Play Saints Win % Increase]], tbl_impact[],3,TRUE)</f>
        <v>Bad (0 to -5%)</v>
      </c>
    </row>
    <row r="5129" spans="1:37">
      <c r="A5129" s="1">
        <v>130</v>
      </c>
      <c r="B5129" s="5">
        <v>0.249</v>
      </c>
      <c r="C5129" t="s">
        <v>7445</v>
      </c>
      <c r="D5129">
        <v>0</v>
      </c>
      <c r="E5129">
        <v>0</v>
      </c>
      <c r="F5129">
        <v>3</v>
      </c>
      <c r="G5129">
        <v>15</v>
      </c>
      <c r="H5129">
        <v>21</v>
      </c>
      <c r="I5129">
        <v>9</v>
      </c>
      <c r="J5129">
        <v>42</v>
      </c>
      <c r="K5129" t="s">
        <v>3416</v>
      </c>
      <c r="L5129">
        <v>4</v>
      </c>
      <c r="M5129">
        <v>42</v>
      </c>
      <c r="N5129" t="s">
        <v>7446</v>
      </c>
      <c r="O5129" t="s">
        <v>111</v>
      </c>
      <c r="P5129" t="s">
        <v>66</v>
      </c>
      <c r="Q5129" t="s">
        <v>67</v>
      </c>
      <c r="R5129" t="s">
        <v>68</v>
      </c>
      <c r="S5129" t="s">
        <v>183</v>
      </c>
      <c r="T5129" t="s">
        <v>132</v>
      </c>
      <c r="U5129" t="s">
        <v>7447</v>
      </c>
      <c r="V5129" t="s">
        <v>7091</v>
      </c>
      <c r="X5129" t="str">
        <f>VLOOKUP(pbp!V2362, games!$B$2:$R$40, 3, FALSE)</f>
        <v>2019-12-17T01:15Z</v>
      </c>
      <c r="Y5129">
        <f>VLOOKUP(1*V5129,NFLGames!$H$11:$H$555,1,FALSE)</f>
        <v>401220325</v>
      </c>
      <c r="Z5129">
        <f>VLOOKUP($Y5129, NFLGames!$H$11:$K$555,2,FALSE)</f>
        <v>2020</v>
      </c>
      <c r="AA5129">
        <f>VLOOKUP($Y5129, NFLGames!$H$11:$K$555,3,FALSE)</f>
        <v>15</v>
      </c>
      <c r="AB5129" s="6">
        <f>IF(A5130=0, 0, AH5130-tbl_pbp[[#This Row],[Saints Win %]])</f>
        <v>-0.11899999999999999</v>
      </c>
      <c r="AE5129">
        <f>ABS(tbl_pbp[[#This Row],[play.homeScore]]-tbl_pbp[[#This Row],[play.awayScore]])</f>
        <v>6</v>
      </c>
      <c r="AF5129">
        <f>IF(tbl_pbp[[#This Row],[Play Saints Win % Increase]]&gt;=$AF$4,1,0)</f>
        <v>0</v>
      </c>
      <c r="AG5129" t="str">
        <f>VLOOKUP(tbl_pbp[[#This Row],[gameId]], games!$B$2:$T$40, 9, FALSE)</f>
        <v>kansas-city-chiefs</v>
      </c>
      <c r="AH5129" s="5">
        <f>IF(tbl_pbp[[#This Row],[AwayTeam]] &lt;&gt; "new-orleans-saints", tbl_pbp[[#This Row],[homeWinPercentage]], 1-tbl_pbp[[#This Row],[homeWinPercentage]])</f>
        <v>0.249</v>
      </c>
      <c r="AI5129" s="13">
        <f>tbl_pbp[[#This Row],[Kamara]]*tbl_pbp[[#This Row],[Impactful Play]]</f>
        <v>0</v>
      </c>
      <c r="AJ5129" s="13">
        <f>tbl_pbp[[#This Row],[Thomas]]*tbl_pbp[[#This Row],[Impactful Play]]</f>
        <v>0</v>
      </c>
      <c r="AK5129" s="13" t="str">
        <f>VLOOKUP(tbl_pbp[[#This Row],[Play Saints Win % Increase]], tbl_impact[],3,TRUE)</f>
        <v>Stinky (worse than -10% to -20%)</v>
      </c>
    </row>
    <row r="5130" spans="1:37">
      <c r="A5130" s="1">
        <v>131</v>
      </c>
      <c r="B5130" s="5">
        <v>0.13</v>
      </c>
      <c r="C5130" t="s">
        <v>7448</v>
      </c>
      <c r="D5130">
        <v>0</v>
      </c>
      <c r="E5130">
        <v>0</v>
      </c>
      <c r="F5130">
        <v>3</v>
      </c>
      <c r="G5130">
        <v>15</v>
      </c>
      <c r="H5130">
        <v>21</v>
      </c>
      <c r="I5130">
        <v>10</v>
      </c>
      <c r="J5130">
        <v>17</v>
      </c>
      <c r="K5130" t="s">
        <v>29</v>
      </c>
      <c r="L5130">
        <v>1</v>
      </c>
      <c r="M5130">
        <v>48</v>
      </c>
      <c r="N5130" t="s">
        <v>7449</v>
      </c>
      <c r="O5130" t="s">
        <v>782</v>
      </c>
      <c r="P5130" t="s">
        <v>22</v>
      </c>
      <c r="Q5130" t="s">
        <v>37</v>
      </c>
      <c r="S5130" t="s">
        <v>33</v>
      </c>
      <c r="T5130" t="s">
        <v>440</v>
      </c>
      <c r="U5130" t="s">
        <v>441</v>
      </c>
      <c r="V5130" t="s">
        <v>7091</v>
      </c>
      <c r="X5130" t="str">
        <f>VLOOKUP(pbp!V2363, games!$B$2:$R$40, 3, FALSE)</f>
        <v>2019-12-17T01:15Z</v>
      </c>
      <c r="Y5130">
        <f>VLOOKUP(1*V5130,NFLGames!$H$11:$H$555,1,FALSE)</f>
        <v>401220325</v>
      </c>
      <c r="Z5130">
        <f>VLOOKUP($Y5130, NFLGames!$H$11:$K$555,2,FALSE)</f>
        <v>2020</v>
      </c>
      <c r="AA5130">
        <f>VLOOKUP($Y5130, NFLGames!$H$11:$K$555,3,FALSE)</f>
        <v>15</v>
      </c>
      <c r="AB5130" s="6">
        <f>IF(A5131=0, 0, AH5131-tbl_pbp[[#This Row],[Saints Win %]])</f>
        <v>7.2000000000000008E-2</v>
      </c>
      <c r="AE5130">
        <f>ABS(tbl_pbp[[#This Row],[play.homeScore]]-tbl_pbp[[#This Row],[play.awayScore]])</f>
        <v>6</v>
      </c>
      <c r="AF5130">
        <f>IF(tbl_pbp[[#This Row],[Play Saints Win % Increase]]&gt;=$AF$4,1,0)</f>
        <v>0</v>
      </c>
      <c r="AG5130" t="str">
        <f>VLOOKUP(tbl_pbp[[#This Row],[gameId]], games!$B$2:$T$40, 9, FALSE)</f>
        <v>kansas-city-chiefs</v>
      </c>
      <c r="AH5130" s="5">
        <f>IF(tbl_pbp[[#This Row],[AwayTeam]] &lt;&gt; "new-orleans-saints", tbl_pbp[[#This Row],[homeWinPercentage]], 1-tbl_pbp[[#This Row],[homeWinPercentage]])</f>
        <v>0.13</v>
      </c>
      <c r="AI5130" s="13">
        <f>tbl_pbp[[#This Row],[Kamara]]*tbl_pbp[[#This Row],[Impactful Play]]</f>
        <v>0</v>
      </c>
      <c r="AJ5130" s="13">
        <f>tbl_pbp[[#This Row],[Thomas]]*tbl_pbp[[#This Row],[Impactful Play]]</f>
        <v>0</v>
      </c>
      <c r="AK5130" s="13" t="str">
        <f>VLOOKUP(tbl_pbp[[#This Row],[Play Saints Win % Increase]], tbl_impact[],3,TRUE)</f>
        <v>Perfumed (5 to + 10%)</v>
      </c>
    </row>
    <row r="5131" spans="1:37">
      <c r="A5131" s="1">
        <v>132</v>
      </c>
      <c r="B5131" s="5">
        <v>0.20200000000000001</v>
      </c>
      <c r="C5131" t="s">
        <v>7450</v>
      </c>
      <c r="D5131">
        <v>0</v>
      </c>
      <c r="E5131">
        <v>0</v>
      </c>
      <c r="F5131">
        <v>3</v>
      </c>
      <c r="G5131">
        <v>15</v>
      </c>
      <c r="H5131">
        <v>21</v>
      </c>
      <c r="I5131">
        <v>10</v>
      </c>
      <c r="J5131">
        <v>17</v>
      </c>
      <c r="K5131" t="s">
        <v>29</v>
      </c>
      <c r="L5131">
        <v>2</v>
      </c>
      <c r="M5131">
        <v>83</v>
      </c>
      <c r="N5131" t="s">
        <v>7451</v>
      </c>
      <c r="O5131" t="s">
        <v>4679</v>
      </c>
      <c r="P5131" t="s">
        <v>45</v>
      </c>
      <c r="Q5131" t="s">
        <v>46</v>
      </c>
      <c r="R5131" t="s">
        <v>47</v>
      </c>
      <c r="S5131" t="s">
        <v>120</v>
      </c>
      <c r="T5131" t="s">
        <v>440</v>
      </c>
      <c r="U5131" t="s">
        <v>7452</v>
      </c>
      <c r="V5131" t="s">
        <v>7091</v>
      </c>
      <c r="X5131" t="str">
        <f>VLOOKUP(pbp!V2364, games!$B$2:$R$40, 3, FALSE)</f>
        <v>2019-12-17T01:15Z</v>
      </c>
      <c r="Y5131">
        <f>VLOOKUP(1*V5131,NFLGames!$H$11:$H$555,1,FALSE)</f>
        <v>401220325</v>
      </c>
      <c r="Z5131">
        <f>VLOOKUP($Y5131, NFLGames!$H$11:$K$555,2,FALSE)</f>
        <v>2020</v>
      </c>
      <c r="AA5131">
        <f>VLOOKUP($Y5131, NFLGames!$H$11:$K$555,3,FALSE)</f>
        <v>15</v>
      </c>
      <c r="AB5131" s="6">
        <f>IF(A5132=0, 0, AH5132-tbl_pbp[[#This Row],[Saints Win %]])</f>
        <v>-0.10500000000000001</v>
      </c>
      <c r="AC5131">
        <v>1</v>
      </c>
      <c r="AE5131">
        <f>ABS(tbl_pbp[[#This Row],[play.homeScore]]-tbl_pbp[[#This Row],[play.awayScore]])</f>
        <v>6</v>
      </c>
      <c r="AF5131">
        <f>IF(tbl_pbp[[#This Row],[Play Saints Win % Increase]]&gt;=$AF$4,1,0)</f>
        <v>0</v>
      </c>
      <c r="AG5131" t="str">
        <f>VLOOKUP(tbl_pbp[[#This Row],[gameId]], games!$B$2:$T$40, 9, FALSE)</f>
        <v>kansas-city-chiefs</v>
      </c>
      <c r="AH5131" s="5">
        <f>IF(tbl_pbp[[#This Row],[AwayTeam]] &lt;&gt; "new-orleans-saints", tbl_pbp[[#This Row],[homeWinPercentage]], 1-tbl_pbp[[#This Row],[homeWinPercentage]])</f>
        <v>0.20200000000000001</v>
      </c>
      <c r="AI5131" s="13">
        <f>tbl_pbp[[#This Row],[Kamara]]*tbl_pbp[[#This Row],[Impactful Play]]</f>
        <v>0</v>
      </c>
      <c r="AJ5131" s="13">
        <f>tbl_pbp[[#This Row],[Thomas]]*tbl_pbp[[#This Row],[Impactful Play]]</f>
        <v>0</v>
      </c>
      <c r="AK5131" s="13" t="str">
        <f>VLOOKUP(tbl_pbp[[#This Row],[Play Saints Win % Increase]], tbl_impact[],3,TRUE)</f>
        <v>Stinky (worse than -10% to -20%)</v>
      </c>
    </row>
    <row r="5132" spans="1:37">
      <c r="A5132" s="1">
        <v>133</v>
      </c>
      <c r="B5132" s="5">
        <v>9.7000000000000003E-2</v>
      </c>
      <c r="C5132" t="s">
        <v>7453</v>
      </c>
      <c r="D5132">
        <v>0</v>
      </c>
      <c r="E5132">
        <v>0</v>
      </c>
      <c r="F5132">
        <v>3</v>
      </c>
      <c r="G5132">
        <v>15</v>
      </c>
      <c r="H5132">
        <v>21</v>
      </c>
      <c r="I5132">
        <v>6</v>
      </c>
      <c r="J5132">
        <v>21</v>
      </c>
      <c r="K5132" t="s">
        <v>29</v>
      </c>
      <c r="L5132">
        <v>3</v>
      </c>
      <c r="M5132">
        <v>79</v>
      </c>
      <c r="N5132" t="s">
        <v>7454</v>
      </c>
      <c r="O5132" t="s">
        <v>1132</v>
      </c>
      <c r="P5132" t="s">
        <v>22</v>
      </c>
      <c r="Q5132" t="s">
        <v>37</v>
      </c>
      <c r="S5132" t="s">
        <v>302</v>
      </c>
      <c r="T5132" t="s">
        <v>268</v>
      </c>
      <c r="U5132" t="s">
        <v>7455</v>
      </c>
      <c r="V5132" t="s">
        <v>7091</v>
      </c>
      <c r="X5132" t="str">
        <f>VLOOKUP(pbp!V2365, games!$B$2:$R$40, 3, FALSE)</f>
        <v>2019-12-17T01:15Z</v>
      </c>
      <c r="Y5132">
        <f>VLOOKUP(1*V5132,NFLGames!$H$11:$H$555,1,FALSE)</f>
        <v>401220325</v>
      </c>
      <c r="Z5132">
        <f>VLOOKUP($Y5132, NFLGames!$H$11:$K$555,2,FALSE)</f>
        <v>2020</v>
      </c>
      <c r="AA5132">
        <f>VLOOKUP($Y5132, NFLGames!$H$11:$K$555,3,FALSE)</f>
        <v>15</v>
      </c>
      <c r="AB5132" s="6">
        <f>IF(A5133=0, 0, AH5133-tbl_pbp[[#This Row],[Saints Win %]])</f>
        <v>9.8000000000000004E-2</v>
      </c>
      <c r="AE5132">
        <f>ABS(tbl_pbp[[#This Row],[play.homeScore]]-tbl_pbp[[#This Row],[play.awayScore]])</f>
        <v>6</v>
      </c>
      <c r="AF5132">
        <f>IF(tbl_pbp[[#This Row],[Play Saints Win % Increase]]&gt;=$AF$4,1,0)</f>
        <v>0</v>
      </c>
      <c r="AG5132" t="str">
        <f>VLOOKUP(tbl_pbp[[#This Row],[gameId]], games!$B$2:$T$40, 9, FALSE)</f>
        <v>kansas-city-chiefs</v>
      </c>
      <c r="AH5132" s="5">
        <f>IF(tbl_pbp[[#This Row],[AwayTeam]] &lt;&gt; "new-orleans-saints", tbl_pbp[[#This Row],[homeWinPercentage]], 1-tbl_pbp[[#This Row],[homeWinPercentage]])</f>
        <v>9.7000000000000003E-2</v>
      </c>
      <c r="AI5132" s="13">
        <f>tbl_pbp[[#This Row],[Kamara]]*tbl_pbp[[#This Row],[Impactful Play]]</f>
        <v>0</v>
      </c>
      <c r="AJ5132" s="13">
        <f>tbl_pbp[[#This Row],[Thomas]]*tbl_pbp[[#This Row],[Impactful Play]]</f>
        <v>0</v>
      </c>
      <c r="AK5132" s="13" t="str">
        <f>VLOOKUP(tbl_pbp[[#This Row],[Play Saints Win % Increase]], tbl_impact[],3,TRUE)</f>
        <v>Perfumed (5 to + 10%)</v>
      </c>
    </row>
    <row r="5133" spans="1:37">
      <c r="A5133" s="1">
        <v>134</v>
      </c>
      <c r="B5133" s="5">
        <v>0.19500000000000001</v>
      </c>
      <c r="C5133" t="s">
        <v>7456</v>
      </c>
      <c r="D5133">
        <v>0</v>
      </c>
      <c r="E5133">
        <v>0</v>
      </c>
      <c r="F5133">
        <v>3</v>
      </c>
      <c r="G5133">
        <v>15</v>
      </c>
      <c r="H5133">
        <v>21</v>
      </c>
      <c r="I5133">
        <v>16</v>
      </c>
      <c r="J5133">
        <v>11</v>
      </c>
      <c r="K5133" t="s">
        <v>29</v>
      </c>
      <c r="L5133">
        <v>4</v>
      </c>
      <c r="M5133">
        <v>89</v>
      </c>
      <c r="N5133" t="s">
        <v>7457</v>
      </c>
      <c r="O5133" t="s">
        <v>4493</v>
      </c>
      <c r="P5133" t="s">
        <v>66</v>
      </c>
      <c r="Q5133" t="s">
        <v>67</v>
      </c>
      <c r="R5133" t="s">
        <v>68</v>
      </c>
      <c r="S5133" t="s">
        <v>395</v>
      </c>
      <c r="T5133" t="s">
        <v>442</v>
      </c>
      <c r="U5133" t="s">
        <v>7458</v>
      </c>
      <c r="V5133" t="s">
        <v>7091</v>
      </c>
      <c r="X5133" t="str">
        <f>VLOOKUP(pbp!V2366, games!$B$2:$R$40, 3, FALSE)</f>
        <v>2019-12-17T01:15Z</v>
      </c>
      <c r="Y5133">
        <f>VLOOKUP(1*V5133,NFLGames!$H$11:$H$555,1,FALSE)</f>
        <v>401220325</v>
      </c>
      <c r="Z5133">
        <f>VLOOKUP($Y5133, NFLGames!$H$11:$K$555,2,FALSE)</f>
        <v>2020</v>
      </c>
      <c r="AA5133">
        <f>VLOOKUP($Y5133, NFLGames!$H$11:$K$555,3,FALSE)</f>
        <v>15</v>
      </c>
      <c r="AB5133" s="6">
        <f>IF(A5134=0, 0, AH5134-tbl_pbp[[#This Row],[Saints Win %]])</f>
        <v>-2.5999999999999995E-2</v>
      </c>
      <c r="AE5133">
        <f>ABS(tbl_pbp[[#This Row],[play.homeScore]]-tbl_pbp[[#This Row],[play.awayScore]])</f>
        <v>6</v>
      </c>
      <c r="AF5133">
        <f>IF(tbl_pbp[[#This Row],[Play Saints Win % Increase]]&gt;=$AF$4,1,0)</f>
        <v>0</v>
      </c>
      <c r="AG5133" t="str">
        <f>VLOOKUP(tbl_pbp[[#This Row],[gameId]], games!$B$2:$T$40, 9, FALSE)</f>
        <v>kansas-city-chiefs</v>
      </c>
      <c r="AH5133" s="5">
        <f>IF(tbl_pbp[[#This Row],[AwayTeam]] &lt;&gt; "new-orleans-saints", tbl_pbp[[#This Row],[homeWinPercentage]], 1-tbl_pbp[[#This Row],[homeWinPercentage]])</f>
        <v>0.19500000000000001</v>
      </c>
      <c r="AI5133" s="13">
        <f>tbl_pbp[[#This Row],[Kamara]]*tbl_pbp[[#This Row],[Impactful Play]]</f>
        <v>0</v>
      </c>
      <c r="AJ5133" s="13">
        <f>tbl_pbp[[#This Row],[Thomas]]*tbl_pbp[[#This Row],[Impactful Play]]</f>
        <v>0</v>
      </c>
      <c r="AK5133" s="13" t="str">
        <f>VLOOKUP(tbl_pbp[[#This Row],[Play Saints Win % Increase]], tbl_impact[],3,TRUE)</f>
        <v>Bad (0 to -5%)</v>
      </c>
    </row>
    <row r="5134" spans="1:37">
      <c r="A5134" s="1">
        <v>135</v>
      </c>
      <c r="B5134" s="5">
        <v>0.16900000000000001</v>
      </c>
      <c r="C5134" t="s">
        <v>7459</v>
      </c>
      <c r="D5134">
        <v>0</v>
      </c>
      <c r="E5134">
        <v>0</v>
      </c>
      <c r="F5134">
        <v>3</v>
      </c>
      <c r="G5134">
        <v>15</v>
      </c>
      <c r="H5134">
        <v>21</v>
      </c>
      <c r="I5134">
        <v>10</v>
      </c>
      <c r="J5134">
        <v>59</v>
      </c>
      <c r="K5134" t="s">
        <v>3416</v>
      </c>
      <c r="L5134">
        <v>1</v>
      </c>
      <c r="M5134">
        <v>59</v>
      </c>
      <c r="N5134" t="s">
        <v>7460</v>
      </c>
      <c r="O5134" t="s">
        <v>223</v>
      </c>
      <c r="P5134" t="s">
        <v>30</v>
      </c>
      <c r="Q5134" t="s">
        <v>31</v>
      </c>
      <c r="R5134" t="s">
        <v>32</v>
      </c>
      <c r="S5134" t="s">
        <v>33</v>
      </c>
      <c r="T5134" t="s">
        <v>7385</v>
      </c>
      <c r="U5134" t="s">
        <v>7386</v>
      </c>
      <c r="V5134" t="s">
        <v>7091</v>
      </c>
      <c r="X5134" t="str">
        <f>VLOOKUP(pbp!V2367, games!$B$2:$R$40, 3, FALSE)</f>
        <v>2019-12-17T01:15Z</v>
      </c>
      <c r="Y5134">
        <f>VLOOKUP(1*V5134,NFLGames!$H$11:$H$555,1,FALSE)</f>
        <v>401220325</v>
      </c>
      <c r="Z5134">
        <f>VLOOKUP($Y5134, NFLGames!$H$11:$K$555,2,FALSE)</f>
        <v>2020</v>
      </c>
      <c r="AA5134">
        <f>VLOOKUP($Y5134, NFLGames!$H$11:$K$555,3,FALSE)</f>
        <v>15</v>
      </c>
      <c r="AB5134" s="6">
        <f>IF(A5135=0, 0, AH5135-tbl_pbp[[#This Row],[Saints Win %]])</f>
        <v>2.7999999999999997E-2</v>
      </c>
      <c r="AE5134">
        <f>ABS(tbl_pbp[[#This Row],[play.homeScore]]-tbl_pbp[[#This Row],[play.awayScore]])</f>
        <v>6</v>
      </c>
      <c r="AF5134">
        <f>IF(tbl_pbp[[#This Row],[Play Saints Win % Increase]]&gt;=$AF$4,1,0)</f>
        <v>0</v>
      </c>
      <c r="AG5134" t="str">
        <f>VLOOKUP(tbl_pbp[[#This Row],[gameId]], games!$B$2:$T$40, 9, FALSE)</f>
        <v>kansas-city-chiefs</v>
      </c>
      <c r="AH5134" s="5">
        <f>IF(tbl_pbp[[#This Row],[AwayTeam]] &lt;&gt; "new-orleans-saints", tbl_pbp[[#This Row],[homeWinPercentage]], 1-tbl_pbp[[#This Row],[homeWinPercentage]])</f>
        <v>0.16900000000000001</v>
      </c>
      <c r="AI5134" s="13">
        <f>tbl_pbp[[#This Row],[Kamara]]*tbl_pbp[[#This Row],[Impactful Play]]</f>
        <v>0</v>
      </c>
      <c r="AJ5134" s="13">
        <f>tbl_pbp[[#This Row],[Thomas]]*tbl_pbp[[#This Row],[Impactful Play]]</f>
        <v>0</v>
      </c>
      <c r="AK5134" s="13" t="str">
        <f>VLOOKUP(tbl_pbp[[#This Row],[Play Saints Win % Increase]], tbl_impact[],3,TRUE)</f>
        <v>Scented (0 to +5%)</v>
      </c>
    </row>
    <row r="5135" spans="1:37">
      <c r="A5135" s="1">
        <v>136</v>
      </c>
      <c r="B5135" s="5">
        <v>0.19700000000000001</v>
      </c>
      <c r="C5135" t="s">
        <v>7461</v>
      </c>
      <c r="D5135">
        <v>0</v>
      </c>
      <c r="E5135">
        <v>0</v>
      </c>
      <c r="F5135">
        <v>3</v>
      </c>
      <c r="G5135">
        <v>15</v>
      </c>
      <c r="H5135">
        <v>21</v>
      </c>
      <c r="I5135">
        <v>1</v>
      </c>
      <c r="J5135">
        <v>50</v>
      </c>
      <c r="K5135" t="s">
        <v>3416</v>
      </c>
      <c r="L5135">
        <v>2</v>
      </c>
      <c r="M5135">
        <v>50</v>
      </c>
      <c r="N5135" t="s">
        <v>7462</v>
      </c>
      <c r="O5135" t="s">
        <v>1587</v>
      </c>
      <c r="P5135" t="s">
        <v>45</v>
      </c>
      <c r="Q5135" t="s">
        <v>46</v>
      </c>
      <c r="R5135" t="s">
        <v>47</v>
      </c>
      <c r="S5135" t="s">
        <v>83</v>
      </c>
      <c r="T5135" t="s">
        <v>226</v>
      </c>
      <c r="U5135" t="s">
        <v>1917</v>
      </c>
      <c r="V5135" t="s">
        <v>7091</v>
      </c>
      <c r="X5135" t="str">
        <f>VLOOKUP(pbp!V2368, games!$B$2:$R$40, 3, FALSE)</f>
        <v>2019-12-17T01:15Z</v>
      </c>
      <c r="Y5135">
        <f>VLOOKUP(1*V5135,NFLGames!$H$11:$H$555,1,FALSE)</f>
        <v>401220325</v>
      </c>
      <c r="Z5135">
        <f>VLOOKUP($Y5135, NFLGames!$H$11:$K$555,2,FALSE)</f>
        <v>2020</v>
      </c>
      <c r="AA5135">
        <f>VLOOKUP($Y5135, NFLGames!$H$11:$K$555,3,FALSE)</f>
        <v>15</v>
      </c>
      <c r="AB5135" s="6">
        <f>IF(A5136=0, 0, AH5136-tbl_pbp[[#This Row],[Saints Win %]])</f>
        <v>-3.6000000000000004E-2</v>
      </c>
      <c r="AE5135">
        <f>ABS(tbl_pbp[[#This Row],[play.homeScore]]-tbl_pbp[[#This Row],[play.awayScore]])</f>
        <v>6</v>
      </c>
      <c r="AF5135">
        <f>IF(tbl_pbp[[#This Row],[Play Saints Win % Increase]]&gt;=$AF$4,1,0)</f>
        <v>0</v>
      </c>
      <c r="AG5135" t="str">
        <f>VLOOKUP(tbl_pbp[[#This Row],[gameId]], games!$B$2:$T$40, 9, FALSE)</f>
        <v>kansas-city-chiefs</v>
      </c>
      <c r="AH5135" s="5">
        <f>IF(tbl_pbp[[#This Row],[AwayTeam]] &lt;&gt; "new-orleans-saints", tbl_pbp[[#This Row],[homeWinPercentage]], 1-tbl_pbp[[#This Row],[homeWinPercentage]])</f>
        <v>0.19700000000000001</v>
      </c>
      <c r="AI5135" s="13">
        <f>tbl_pbp[[#This Row],[Kamara]]*tbl_pbp[[#This Row],[Impactful Play]]</f>
        <v>0</v>
      </c>
      <c r="AJ5135" s="13">
        <f>tbl_pbp[[#This Row],[Thomas]]*tbl_pbp[[#This Row],[Impactful Play]]</f>
        <v>0</v>
      </c>
      <c r="AK5135" s="13" t="str">
        <f>VLOOKUP(tbl_pbp[[#This Row],[Play Saints Win % Increase]], tbl_impact[],3,TRUE)</f>
        <v>Bad (0 to -5%)</v>
      </c>
    </row>
    <row r="5136" spans="1:37">
      <c r="A5136" s="1">
        <v>137</v>
      </c>
      <c r="B5136" s="5">
        <v>0.161</v>
      </c>
      <c r="C5136" t="s">
        <v>7463</v>
      </c>
      <c r="D5136">
        <v>0</v>
      </c>
      <c r="E5136">
        <v>0</v>
      </c>
      <c r="F5136">
        <v>3</v>
      </c>
      <c r="G5136">
        <v>15</v>
      </c>
      <c r="H5136">
        <v>21</v>
      </c>
      <c r="I5136">
        <v>10</v>
      </c>
      <c r="J5136">
        <v>48</v>
      </c>
      <c r="K5136" t="s">
        <v>3416</v>
      </c>
      <c r="L5136">
        <v>1</v>
      </c>
      <c r="M5136">
        <v>48</v>
      </c>
      <c r="N5136" t="s">
        <v>7464</v>
      </c>
      <c r="O5136" t="s">
        <v>1719</v>
      </c>
      <c r="P5136" t="s">
        <v>30</v>
      </c>
      <c r="Q5136" t="s">
        <v>31</v>
      </c>
      <c r="R5136" t="s">
        <v>32</v>
      </c>
      <c r="S5136" t="s">
        <v>33</v>
      </c>
      <c r="T5136" t="s">
        <v>136</v>
      </c>
      <c r="U5136" t="s">
        <v>514</v>
      </c>
      <c r="V5136" t="s">
        <v>7091</v>
      </c>
      <c r="X5136" t="str">
        <f>VLOOKUP(pbp!V2369, games!$B$2:$R$40, 3, FALSE)</f>
        <v>2019-12-17T01:15Z</v>
      </c>
      <c r="Y5136">
        <f>VLOOKUP(1*V5136,NFLGames!$H$11:$H$555,1,FALSE)</f>
        <v>401220325</v>
      </c>
      <c r="Z5136">
        <f>VLOOKUP($Y5136, NFLGames!$H$11:$K$555,2,FALSE)</f>
        <v>2020</v>
      </c>
      <c r="AA5136">
        <f>VLOOKUP($Y5136, NFLGames!$H$11:$K$555,3,FALSE)</f>
        <v>15</v>
      </c>
      <c r="AB5136" s="6">
        <f>IF(A5137=0, 0, AH5137-tbl_pbp[[#This Row],[Saints Win %]])</f>
        <v>1.8999999999999989E-2</v>
      </c>
      <c r="AE5136">
        <f>ABS(tbl_pbp[[#This Row],[play.homeScore]]-tbl_pbp[[#This Row],[play.awayScore]])</f>
        <v>6</v>
      </c>
      <c r="AF5136">
        <f>IF(tbl_pbp[[#This Row],[Play Saints Win % Increase]]&gt;=$AF$4,1,0)</f>
        <v>0</v>
      </c>
      <c r="AG5136" t="str">
        <f>VLOOKUP(tbl_pbp[[#This Row],[gameId]], games!$B$2:$T$40, 9, FALSE)</f>
        <v>kansas-city-chiefs</v>
      </c>
      <c r="AH5136" s="5">
        <f>IF(tbl_pbp[[#This Row],[AwayTeam]] &lt;&gt; "new-orleans-saints", tbl_pbp[[#This Row],[homeWinPercentage]], 1-tbl_pbp[[#This Row],[homeWinPercentage]])</f>
        <v>0.161</v>
      </c>
      <c r="AI5136" s="13">
        <f>tbl_pbp[[#This Row],[Kamara]]*tbl_pbp[[#This Row],[Impactful Play]]</f>
        <v>0</v>
      </c>
      <c r="AJ5136" s="13">
        <f>tbl_pbp[[#This Row],[Thomas]]*tbl_pbp[[#This Row],[Impactful Play]]</f>
        <v>0</v>
      </c>
      <c r="AK5136" s="13" t="str">
        <f>VLOOKUP(tbl_pbp[[#This Row],[Play Saints Win % Increase]], tbl_impact[],3,TRUE)</f>
        <v>Scented (0 to +5%)</v>
      </c>
    </row>
    <row r="5137" spans="1:37">
      <c r="A5137" s="1">
        <v>138</v>
      </c>
      <c r="B5137" s="5">
        <v>0.18</v>
      </c>
      <c r="C5137" t="s">
        <v>7465</v>
      </c>
      <c r="D5137">
        <v>0</v>
      </c>
      <c r="E5137">
        <v>0</v>
      </c>
      <c r="F5137">
        <v>3</v>
      </c>
      <c r="G5137">
        <v>15</v>
      </c>
      <c r="H5137">
        <v>21</v>
      </c>
      <c r="I5137">
        <v>1</v>
      </c>
      <c r="J5137">
        <v>39</v>
      </c>
      <c r="K5137" t="s">
        <v>3416</v>
      </c>
      <c r="L5137">
        <v>2</v>
      </c>
      <c r="M5137">
        <v>39</v>
      </c>
      <c r="N5137" t="s">
        <v>7466</v>
      </c>
      <c r="O5137" t="s">
        <v>4934</v>
      </c>
      <c r="P5137" t="s">
        <v>45</v>
      </c>
      <c r="Q5137" t="s">
        <v>46</v>
      </c>
      <c r="R5137" t="s">
        <v>47</v>
      </c>
      <c r="S5137" t="s">
        <v>83</v>
      </c>
      <c r="T5137" t="s">
        <v>463</v>
      </c>
      <c r="U5137" t="s">
        <v>7467</v>
      </c>
      <c r="V5137" t="s">
        <v>7091</v>
      </c>
      <c r="X5137" t="str">
        <f>VLOOKUP(pbp!V2370, games!$B$2:$R$40, 3, FALSE)</f>
        <v>2019-12-17T01:15Z</v>
      </c>
      <c r="Y5137">
        <f>VLOOKUP(1*V5137,NFLGames!$H$11:$H$555,1,FALSE)</f>
        <v>401220325</v>
      </c>
      <c r="Z5137">
        <f>VLOOKUP($Y5137, NFLGames!$H$11:$K$555,2,FALSE)</f>
        <v>2020</v>
      </c>
      <c r="AA5137">
        <f>VLOOKUP($Y5137, NFLGames!$H$11:$K$555,3,FALSE)</f>
        <v>15</v>
      </c>
      <c r="AB5137" s="6">
        <f>IF(A5138=0, 0, AH5138-tbl_pbp[[#This Row],[Saints Win %]])</f>
        <v>-3.999999999999998E-2</v>
      </c>
      <c r="AE5137">
        <f>ABS(tbl_pbp[[#This Row],[play.homeScore]]-tbl_pbp[[#This Row],[play.awayScore]])</f>
        <v>6</v>
      </c>
      <c r="AF5137">
        <f>IF(tbl_pbp[[#This Row],[Play Saints Win % Increase]]&gt;=$AF$4,1,0)</f>
        <v>0</v>
      </c>
      <c r="AG5137" t="str">
        <f>VLOOKUP(tbl_pbp[[#This Row],[gameId]], games!$B$2:$T$40, 9, FALSE)</f>
        <v>kansas-city-chiefs</v>
      </c>
      <c r="AH5137" s="5">
        <f>IF(tbl_pbp[[#This Row],[AwayTeam]] &lt;&gt; "new-orleans-saints", tbl_pbp[[#This Row],[homeWinPercentage]], 1-tbl_pbp[[#This Row],[homeWinPercentage]])</f>
        <v>0.18</v>
      </c>
      <c r="AI5137" s="13">
        <f>tbl_pbp[[#This Row],[Kamara]]*tbl_pbp[[#This Row],[Impactful Play]]</f>
        <v>0</v>
      </c>
      <c r="AJ5137" s="13">
        <f>tbl_pbp[[#This Row],[Thomas]]*tbl_pbp[[#This Row],[Impactful Play]]</f>
        <v>0</v>
      </c>
      <c r="AK5137" s="13" t="str">
        <f>VLOOKUP(tbl_pbp[[#This Row],[Play Saints Win % Increase]], tbl_impact[],3,TRUE)</f>
        <v>Bad (0 to -5%)</v>
      </c>
    </row>
    <row r="5138" spans="1:37">
      <c r="A5138" s="1">
        <v>139</v>
      </c>
      <c r="B5138" s="5">
        <v>0.14000000000000001</v>
      </c>
      <c r="C5138" t="s">
        <v>7468</v>
      </c>
      <c r="D5138">
        <v>0</v>
      </c>
      <c r="E5138">
        <v>0</v>
      </c>
      <c r="F5138">
        <v>3</v>
      </c>
      <c r="G5138">
        <v>15</v>
      </c>
      <c r="H5138">
        <v>21</v>
      </c>
      <c r="I5138">
        <v>10</v>
      </c>
      <c r="J5138">
        <v>38</v>
      </c>
      <c r="K5138" t="s">
        <v>3416</v>
      </c>
      <c r="L5138">
        <v>1</v>
      </c>
      <c r="M5138">
        <v>38</v>
      </c>
      <c r="N5138" t="s">
        <v>7469</v>
      </c>
      <c r="O5138" t="s">
        <v>134</v>
      </c>
      <c r="P5138" t="s">
        <v>45</v>
      </c>
      <c r="Q5138" t="s">
        <v>46</v>
      </c>
      <c r="R5138" t="s">
        <v>47</v>
      </c>
      <c r="S5138" t="s">
        <v>33</v>
      </c>
      <c r="T5138" t="s">
        <v>358</v>
      </c>
      <c r="U5138" t="s">
        <v>359</v>
      </c>
      <c r="V5138" t="s">
        <v>7091</v>
      </c>
      <c r="X5138" t="str">
        <f>VLOOKUP(pbp!V2371, games!$B$2:$R$40, 3, FALSE)</f>
        <v>2019-12-17T01:15Z</v>
      </c>
      <c r="Y5138">
        <f>VLOOKUP(1*V5138,NFLGames!$H$11:$H$555,1,FALSE)</f>
        <v>401220325</v>
      </c>
      <c r="Z5138">
        <f>VLOOKUP($Y5138, NFLGames!$H$11:$K$555,2,FALSE)</f>
        <v>2020</v>
      </c>
      <c r="AA5138">
        <f>VLOOKUP($Y5138, NFLGames!$H$11:$K$555,3,FALSE)</f>
        <v>15</v>
      </c>
      <c r="AB5138" s="6">
        <f>IF(A5139=0, 0, AH5139-tbl_pbp[[#This Row],[Saints Win %]])</f>
        <v>-1.6000000000000014E-2</v>
      </c>
      <c r="AE5138">
        <f>ABS(tbl_pbp[[#This Row],[play.homeScore]]-tbl_pbp[[#This Row],[play.awayScore]])</f>
        <v>6</v>
      </c>
      <c r="AF5138">
        <f>IF(tbl_pbp[[#This Row],[Play Saints Win % Increase]]&gt;=$AF$4,1,0)</f>
        <v>0</v>
      </c>
      <c r="AG5138" t="str">
        <f>VLOOKUP(tbl_pbp[[#This Row],[gameId]], games!$B$2:$T$40, 9, FALSE)</f>
        <v>kansas-city-chiefs</v>
      </c>
      <c r="AH5138" s="5">
        <f>IF(tbl_pbp[[#This Row],[AwayTeam]] &lt;&gt; "new-orleans-saints", tbl_pbp[[#This Row],[homeWinPercentage]], 1-tbl_pbp[[#This Row],[homeWinPercentage]])</f>
        <v>0.14000000000000001</v>
      </c>
      <c r="AI5138" s="13">
        <f>tbl_pbp[[#This Row],[Kamara]]*tbl_pbp[[#This Row],[Impactful Play]]</f>
        <v>0</v>
      </c>
      <c r="AJ5138" s="13">
        <f>tbl_pbp[[#This Row],[Thomas]]*tbl_pbp[[#This Row],[Impactful Play]]</f>
        <v>0</v>
      </c>
      <c r="AK5138" s="13" t="str">
        <f>VLOOKUP(tbl_pbp[[#This Row],[Play Saints Win % Increase]], tbl_impact[],3,TRUE)</f>
        <v>Bad (0 to -5%)</v>
      </c>
    </row>
    <row r="5139" spans="1:37">
      <c r="A5139" s="1">
        <v>140</v>
      </c>
      <c r="B5139" s="5">
        <v>0.124</v>
      </c>
      <c r="C5139" t="s">
        <v>7470</v>
      </c>
      <c r="D5139">
        <v>0</v>
      </c>
      <c r="E5139">
        <v>0</v>
      </c>
      <c r="F5139">
        <v>3</v>
      </c>
      <c r="G5139">
        <v>15</v>
      </c>
      <c r="H5139">
        <v>21</v>
      </c>
      <c r="I5139">
        <v>4</v>
      </c>
      <c r="J5139">
        <v>32</v>
      </c>
      <c r="K5139" t="s">
        <v>3416</v>
      </c>
      <c r="L5139">
        <v>2</v>
      </c>
      <c r="M5139">
        <v>32</v>
      </c>
      <c r="N5139" t="s">
        <v>7471</v>
      </c>
      <c r="O5139" t="s">
        <v>6388</v>
      </c>
      <c r="P5139" t="s">
        <v>45</v>
      </c>
      <c r="Q5139" t="s">
        <v>46</v>
      </c>
      <c r="R5139" t="s">
        <v>47</v>
      </c>
      <c r="S5139" t="s">
        <v>135</v>
      </c>
      <c r="T5139" t="s">
        <v>129</v>
      </c>
      <c r="U5139" t="s">
        <v>7472</v>
      </c>
      <c r="V5139" t="s">
        <v>7091</v>
      </c>
      <c r="X5139" t="str">
        <f>VLOOKUP(pbp!V2372, games!$B$2:$R$40, 3, FALSE)</f>
        <v>2019-12-17T01:15Z</v>
      </c>
      <c r="Y5139">
        <f>VLOOKUP(1*V5139,NFLGames!$H$11:$H$555,1,FALSE)</f>
        <v>401220325</v>
      </c>
      <c r="Z5139">
        <f>VLOOKUP($Y5139, NFLGames!$H$11:$K$555,2,FALSE)</f>
        <v>2020</v>
      </c>
      <c r="AA5139">
        <f>VLOOKUP($Y5139, NFLGames!$H$11:$K$555,3,FALSE)</f>
        <v>15</v>
      </c>
      <c r="AB5139" s="6">
        <f>IF(A5140=0, 0, AH5140-tbl_pbp[[#This Row],[Saints Win %]])</f>
        <v>-1.0000000000000009E-3</v>
      </c>
      <c r="AE5139">
        <f>ABS(tbl_pbp[[#This Row],[play.homeScore]]-tbl_pbp[[#This Row],[play.awayScore]])</f>
        <v>6</v>
      </c>
      <c r="AF5139">
        <f>IF(tbl_pbp[[#This Row],[Play Saints Win % Increase]]&gt;=$AF$4,1,0)</f>
        <v>0</v>
      </c>
      <c r="AG5139" t="str">
        <f>VLOOKUP(tbl_pbp[[#This Row],[gameId]], games!$B$2:$T$40, 9, FALSE)</f>
        <v>kansas-city-chiefs</v>
      </c>
      <c r="AH5139" s="5">
        <f>IF(tbl_pbp[[#This Row],[AwayTeam]] &lt;&gt; "new-orleans-saints", tbl_pbp[[#This Row],[homeWinPercentage]], 1-tbl_pbp[[#This Row],[homeWinPercentage]])</f>
        <v>0.124</v>
      </c>
      <c r="AI5139" s="13">
        <f>tbl_pbp[[#This Row],[Kamara]]*tbl_pbp[[#This Row],[Impactful Play]]</f>
        <v>0</v>
      </c>
      <c r="AJ5139" s="13">
        <f>tbl_pbp[[#This Row],[Thomas]]*tbl_pbp[[#This Row],[Impactful Play]]</f>
        <v>0</v>
      </c>
      <c r="AK5139" s="13" t="str">
        <f>VLOOKUP(tbl_pbp[[#This Row],[Play Saints Win % Increase]], tbl_impact[],3,TRUE)</f>
        <v>Bad (0 to -5%)</v>
      </c>
    </row>
    <row r="5140" spans="1:37">
      <c r="A5140" s="1">
        <v>141</v>
      </c>
      <c r="B5140" s="5">
        <v>0.123</v>
      </c>
      <c r="C5140" t="s">
        <v>7473</v>
      </c>
      <c r="D5140">
        <v>0</v>
      </c>
      <c r="E5140">
        <v>0</v>
      </c>
      <c r="F5140">
        <v>3</v>
      </c>
      <c r="G5140">
        <v>15</v>
      </c>
      <c r="H5140">
        <v>21</v>
      </c>
      <c r="I5140">
        <v>0</v>
      </c>
      <c r="J5140">
        <v>29</v>
      </c>
      <c r="L5140">
        <v>3</v>
      </c>
      <c r="M5140">
        <v>29</v>
      </c>
      <c r="N5140" t="s">
        <v>306</v>
      </c>
      <c r="O5140" t="s">
        <v>143</v>
      </c>
      <c r="P5140" t="s">
        <v>144</v>
      </c>
      <c r="Q5140" t="s">
        <v>145</v>
      </c>
      <c r="R5140" t="s">
        <v>146</v>
      </c>
      <c r="V5140" t="s">
        <v>7091</v>
      </c>
      <c r="X5140" t="str">
        <f>VLOOKUP(pbp!V2373, games!$B$2:$R$40, 3, FALSE)</f>
        <v>2019-12-17T01:15Z</v>
      </c>
      <c r="Y5140">
        <f>VLOOKUP(1*V5140,NFLGames!$H$11:$H$555,1,FALSE)</f>
        <v>401220325</v>
      </c>
      <c r="Z5140">
        <f>VLOOKUP($Y5140, NFLGames!$H$11:$K$555,2,FALSE)</f>
        <v>2020</v>
      </c>
      <c r="AA5140">
        <f>VLOOKUP($Y5140, NFLGames!$H$11:$K$555,3,FALSE)</f>
        <v>15</v>
      </c>
      <c r="AB5140" s="6">
        <f>IF(A5141=0, 0, AH5141-tbl_pbp[[#This Row],[Saints Win %]])</f>
        <v>3.0000000000000027E-3</v>
      </c>
      <c r="AE5140">
        <f>ABS(tbl_pbp[[#This Row],[play.homeScore]]-tbl_pbp[[#This Row],[play.awayScore]])</f>
        <v>6</v>
      </c>
      <c r="AF5140">
        <f>IF(tbl_pbp[[#This Row],[Play Saints Win % Increase]]&gt;=$AF$4,1,0)</f>
        <v>0</v>
      </c>
      <c r="AG5140" t="str">
        <f>VLOOKUP(tbl_pbp[[#This Row],[gameId]], games!$B$2:$T$40, 9, FALSE)</f>
        <v>kansas-city-chiefs</v>
      </c>
      <c r="AH5140" s="5">
        <f>IF(tbl_pbp[[#This Row],[AwayTeam]] &lt;&gt; "new-orleans-saints", tbl_pbp[[#This Row],[homeWinPercentage]], 1-tbl_pbp[[#This Row],[homeWinPercentage]])</f>
        <v>0.123</v>
      </c>
      <c r="AI5140" s="13">
        <f>tbl_pbp[[#This Row],[Kamara]]*tbl_pbp[[#This Row],[Impactful Play]]</f>
        <v>0</v>
      </c>
      <c r="AJ5140" s="13">
        <f>tbl_pbp[[#This Row],[Thomas]]*tbl_pbp[[#This Row],[Impactful Play]]</f>
        <v>0</v>
      </c>
      <c r="AK5140" s="13" t="str">
        <f>VLOOKUP(tbl_pbp[[#This Row],[Play Saints Win % Increase]], tbl_impact[],3,TRUE)</f>
        <v>Scented (0 to +5%)</v>
      </c>
    </row>
    <row r="5141" spans="1:37">
      <c r="A5141" s="1">
        <v>142</v>
      </c>
      <c r="B5141" s="5">
        <v>0.126</v>
      </c>
      <c r="C5141" t="s">
        <v>7474</v>
      </c>
      <c r="D5141">
        <v>0</v>
      </c>
      <c r="E5141">
        <v>0</v>
      </c>
      <c r="F5141">
        <v>4</v>
      </c>
      <c r="G5141">
        <v>15</v>
      </c>
      <c r="H5141">
        <v>21</v>
      </c>
      <c r="I5141">
        <v>1</v>
      </c>
      <c r="J5141">
        <v>29</v>
      </c>
      <c r="K5141" t="s">
        <v>3416</v>
      </c>
      <c r="L5141">
        <v>3</v>
      </c>
      <c r="M5141">
        <v>29</v>
      </c>
      <c r="N5141" t="s">
        <v>7475</v>
      </c>
      <c r="O5141" t="s">
        <v>24</v>
      </c>
      <c r="P5141" t="s">
        <v>45</v>
      </c>
      <c r="Q5141" t="s">
        <v>46</v>
      </c>
      <c r="R5141" t="s">
        <v>47</v>
      </c>
      <c r="S5141" t="s">
        <v>54</v>
      </c>
      <c r="T5141" t="s">
        <v>401</v>
      </c>
      <c r="U5141" t="s">
        <v>2426</v>
      </c>
      <c r="V5141" t="s">
        <v>7091</v>
      </c>
      <c r="X5141" t="str">
        <f>VLOOKUP(pbp!V2374, games!$B$2:$R$40, 3, FALSE)</f>
        <v>2019-12-17T01:15Z</v>
      </c>
      <c r="Y5141">
        <f>VLOOKUP(1*V5141,NFLGames!$H$11:$H$555,1,FALSE)</f>
        <v>401220325</v>
      </c>
      <c r="Z5141">
        <f>VLOOKUP($Y5141, NFLGames!$H$11:$K$555,2,FALSE)</f>
        <v>2020</v>
      </c>
      <c r="AA5141">
        <f>VLOOKUP($Y5141, NFLGames!$H$11:$K$555,3,FALSE)</f>
        <v>15</v>
      </c>
      <c r="AB5141" s="6">
        <f>IF(A5142=0, 0, AH5142-tbl_pbp[[#This Row],[Saints Win %]])</f>
        <v>1.100000000000001E-2</v>
      </c>
      <c r="AE5141">
        <f>ABS(tbl_pbp[[#This Row],[play.homeScore]]-tbl_pbp[[#This Row],[play.awayScore]])</f>
        <v>6</v>
      </c>
      <c r="AF5141">
        <f>IF(tbl_pbp[[#This Row],[Play Saints Win % Increase]]&gt;=$AF$4,1,0)</f>
        <v>0</v>
      </c>
      <c r="AG5141" t="str">
        <f>VLOOKUP(tbl_pbp[[#This Row],[gameId]], games!$B$2:$T$40, 9, FALSE)</f>
        <v>kansas-city-chiefs</v>
      </c>
      <c r="AH5141" s="5">
        <f>IF(tbl_pbp[[#This Row],[AwayTeam]] &lt;&gt; "new-orleans-saints", tbl_pbp[[#This Row],[homeWinPercentage]], 1-tbl_pbp[[#This Row],[homeWinPercentage]])</f>
        <v>0.126</v>
      </c>
      <c r="AI5141" s="13">
        <f>tbl_pbp[[#This Row],[Kamara]]*tbl_pbp[[#This Row],[Impactful Play]]</f>
        <v>0</v>
      </c>
      <c r="AJ5141" s="13">
        <f>tbl_pbp[[#This Row],[Thomas]]*tbl_pbp[[#This Row],[Impactful Play]]</f>
        <v>0</v>
      </c>
      <c r="AK5141" s="13" t="str">
        <f>VLOOKUP(tbl_pbp[[#This Row],[Play Saints Win % Increase]], tbl_impact[],3,TRUE)</f>
        <v>Scented (0 to +5%)</v>
      </c>
    </row>
    <row r="5142" spans="1:37">
      <c r="A5142" s="1">
        <v>143</v>
      </c>
      <c r="B5142" s="5">
        <v>0.13700000000000001</v>
      </c>
      <c r="C5142" t="s">
        <v>7476</v>
      </c>
      <c r="D5142">
        <v>0</v>
      </c>
      <c r="E5142">
        <v>0</v>
      </c>
      <c r="F5142">
        <v>4</v>
      </c>
      <c r="G5142">
        <v>15</v>
      </c>
      <c r="H5142">
        <v>21</v>
      </c>
      <c r="I5142">
        <v>10</v>
      </c>
      <c r="J5142">
        <v>27</v>
      </c>
      <c r="K5142" t="s">
        <v>3416</v>
      </c>
      <c r="L5142">
        <v>1</v>
      </c>
      <c r="M5142">
        <v>27</v>
      </c>
      <c r="N5142" t="s">
        <v>7477</v>
      </c>
      <c r="O5142" t="s">
        <v>7478</v>
      </c>
      <c r="P5142" t="s">
        <v>45</v>
      </c>
      <c r="Q5142" t="s">
        <v>46</v>
      </c>
      <c r="R5142" t="s">
        <v>47</v>
      </c>
      <c r="S5142" t="s">
        <v>33</v>
      </c>
      <c r="T5142" t="s">
        <v>169</v>
      </c>
      <c r="U5142" t="s">
        <v>170</v>
      </c>
      <c r="V5142" t="s">
        <v>7091</v>
      </c>
      <c r="X5142" t="str">
        <f>VLOOKUP(pbp!V2375, games!$B$2:$R$40, 3, FALSE)</f>
        <v>2019-12-17T01:15Z</v>
      </c>
      <c r="Y5142">
        <f>VLOOKUP(1*V5142,NFLGames!$H$11:$H$555,1,FALSE)</f>
        <v>401220325</v>
      </c>
      <c r="Z5142">
        <f>VLOOKUP($Y5142, NFLGames!$H$11:$K$555,2,FALSE)</f>
        <v>2020</v>
      </c>
      <c r="AA5142">
        <f>VLOOKUP($Y5142, NFLGames!$H$11:$K$555,3,FALSE)</f>
        <v>15</v>
      </c>
      <c r="AB5142" s="6">
        <f>IF(A5143=0, 0, AH5143-tbl_pbp[[#This Row],[Saints Win %]])</f>
        <v>-4.5000000000000012E-2</v>
      </c>
      <c r="AE5142">
        <f>ABS(tbl_pbp[[#This Row],[play.homeScore]]-tbl_pbp[[#This Row],[play.awayScore]])</f>
        <v>6</v>
      </c>
      <c r="AF5142">
        <f>IF(tbl_pbp[[#This Row],[Play Saints Win % Increase]]&gt;=$AF$4,1,0)</f>
        <v>0</v>
      </c>
      <c r="AG5142" t="str">
        <f>VLOOKUP(tbl_pbp[[#This Row],[gameId]], games!$B$2:$T$40, 9, FALSE)</f>
        <v>kansas-city-chiefs</v>
      </c>
      <c r="AH5142" s="5">
        <f>IF(tbl_pbp[[#This Row],[AwayTeam]] &lt;&gt; "new-orleans-saints", tbl_pbp[[#This Row],[homeWinPercentage]], 1-tbl_pbp[[#This Row],[homeWinPercentage]])</f>
        <v>0.13700000000000001</v>
      </c>
      <c r="AI5142" s="13">
        <f>tbl_pbp[[#This Row],[Kamara]]*tbl_pbp[[#This Row],[Impactful Play]]</f>
        <v>0</v>
      </c>
      <c r="AJ5142" s="13">
        <f>tbl_pbp[[#This Row],[Thomas]]*tbl_pbp[[#This Row],[Impactful Play]]</f>
        <v>0</v>
      </c>
      <c r="AK5142" s="13" t="str">
        <f>VLOOKUP(tbl_pbp[[#This Row],[Play Saints Win % Increase]], tbl_impact[],3,TRUE)</f>
        <v>Bad (0 to -5%)</v>
      </c>
    </row>
    <row r="5143" spans="1:37">
      <c r="A5143" s="1">
        <v>144</v>
      </c>
      <c r="B5143" s="5">
        <v>9.1999999999999998E-2</v>
      </c>
      <c r="C5143" t="s">
        <v>7479</v>
      </c>
      <c r="D5143">
        <v>0</v>
      </c>
      <c r="E5143">
        <v>0</v>
      </c>
      <c r="F5143">
        <v>4</v>
      </c>
      <c r="G5143">
        <v>15</v>
      </c>
      <c r="H5143">
        <v>21</v>
      </c>
      <c r="I5143">
        <v>9</v>
      </c>
      <c r="J5143">
        <v>26</v>
      </c>
      <c r="K5143" t="s">
        <v>3416</v>
      </c>
      <c r="L5143">
        <v>2</v>
      </c>
      <c r="M5143">
        <v>26</v>
      </c>
      <c r="N5143" t="s">
        <v>7480</v>
      </c>
      <c r="O5143" t="s">
        <v>7481</v>
      </c>
      <c r="P5143" t="s">
        <v>22</v>
      </c>
      <c r="Q5143" t="s">
        <v>37</v>
      </c>
      <c r="S5143" t="s">
        <v>210</v>
      </c>
      <c r="T5143" t="s">
        <v>221</v>
      </c>
      <c r="U5143" t="s">
        <v>2581</v>
      </c>
      <c r="V5143" t="s">
        <v>7091</v>
      </c>
      <c r="X5143" t="str">
        <f>VLOOKUP(pbp!V2376, games!$B$2:$R$40, 3, FALSE)</f>
        <v>2019-12-17T01:15Z</v>
      </c>
      <c r="Y5143">
        <f>VLOOKUP(1*V5143,NFLGames!$H$11:$H$555,1,FALSE)</f>
        <v>401220325</v>
      </c>
      <c r="Z5143">
        <f>VLOOKUP($Y5143, NFLGames!$H$11:$K$555,2,FALSE)</f>
        <v>2020</v>
      </c>
      <c r="AA5143">
        <f>VLOOKUP($Y5143, NFLGames!$H$11:$K$555,3,FALSE)</f>
        <v>15</v>
      </c>
      <c r="AB5143" s="6">
        <f>IF(A5144=0, 0, AH5144-tbl_pbp[[#This Row],[Saints Win %]])</f>
        <v>-6.2E-2</v>
      </c>
      <c r="AE5143">
        <f>ABS(tbl_pbp[[#This Row],[play.homeScore]]-tbl_pbp[[#This Row],[play.awayScore]])</f>
        <v>6</v>
      </c>
      <c r="AF5143">
        <f>IF(tbl_pbp[[#This Row],[Play Saints Win % Increase]]&gt;=$AF$4,1,0)</f>
        <v>0</v>
      </c>
      <c r="AG5143" t="str">
        <f>VLOOKUP(tbl_pbp[[#This Row],[gameId]], games!$B$2:$T$40, 9, FALSE)</f>
        <v>kansas-city-chiefs</v>
      </c>
      <c r="AH5143" s="5">
        <f>IF(tbl_pbp[[#This Row],[AwayTeam]] &lt;&gt; "new-orleans-saints", tbl_pbp[[#This Row],[homeWinPercentage]], 1-tbl_pbp[[#This Row],[homeWinPercentage]])</f>
        <v>9.1999999999999998E-2</v>
      </c>
      <c r="AI5143" s="13">
        <f>tbl_pbp[[#This Row],[Kamara]]*tbl_pbp[[#This Row],[Impactful Play]]</f>
        <v>0</v>
      </c>
      <c r="AJ5143" s="13">
        <f>tbl_pbp[[#This Row],[Thomas]]*tbl_pbp[[#This Row],[Impactful Play]]</f>
        <v>0</v>
      </c>
      <c r="AK5143" s="13" t="str">
        <f>VLOOKUP(tbl_pbp[[#This Row],[Play Saints Win % Increase]], tbl_impact[],3,TRUE)</f>
        <v>Smelly (worse than-5% -&gt; -10%)</v>
      </c>
    </row>
    <row r="5144" spans="1:37">
      <c r="A5144" s="1">
        <v>145</v>
      </c>
      <c r="B5144" s="5">
        <v>0.03</v>
      </c>
      <c r="C5144" t="s">
        <v>7482</v>
      </c>
      <c r="D5144">
        <v>0</v>
      </c>
      <c r="E5144">
        <v>0</v>
      </c>
      <c r="F5144">
        <v>4</v>
      </c>
      <c r="G5144">
        <v>15</v>
      </c>
      <c r="H5144">
        <v>29</v>
      </c>
      <c r="I5144">
        <v>10</v>
      </c>
      <c r="J5144">
        <v>13</v>
      </c>
      <c r="K5144" t="s">
        <v>3416</v>
      </c>
      <c r="L5144">
        <v>1</v>
      </c>
      <c r="M5144">
        <v>13</v>
      </c>
      <c r="N5144" t="s">
        <v>7483</v>
      </c>
      <c r="O5144" t="s">
        <v>3148</v>
      </c>
      <c r="P5144" t="s">
        <v>326</v>
      </c>
      <c r="Q5144" t="s">
        <v>327</v>
      </c>
      <c r="R5144" t="s">
        <v>105</v>
      </c>
      <c r="S5144" t="s">
        <v>33</v>
      </c>
      <c r="T5144" t="s">
        <v>184</v>
      </c>
      <c r="U5144" t="s">
        <v>6180</v>
      </c>
      <c r="V5144" t="s">
        <v>7091</v>
      </c>
      <c r="X5144" t="str">
        <f>VLOOKUP(pbp!V2377, games!$B$2:$R$40, 3, FALSE)</f>
        <v>2019-12-17T01:15Z</v>
      </c>
      <c r="Y5144">
        <f>VLOOKUP(1*V5144,NFLGames!$H$11:$H$555,1,FALSE)</f>
        <v>401220325</v>
      </c>
      <c r="Z5144">
        <f>VLOOKUP($Y5144, NFLGames!$H$11:$K$555,2,FALSE)</f>
        <v>2020</v>
      </c>
      <c r="AA5144">
        <f>VLOOKUP($Y5144, NFLGames!$H$11:$K$555,3,FALSE)</f>
        <v>15</v>
      </c>
      <c r="AB5144" s="6">
        <f>IF(A5145=0, 0, AH5145-tbl_pbp[[#This Row],[Saints Win %]])</f>
        <v>1.0000000000000002E-2</v>
      </c>
      <c r="AE5144">
        <f>ABS(tbl_pbp[[#This Row],[play.homeScore]]-tbl_pbp[[#This Row],[play.awayScore]])</f>
        <v>14</v>
      </c>
      <c r="AF5144">
        <f>IF(tbl_pbp[[#This Row],[Play Saints Win % Increase]]&gt;=$AF$4,1,0)</f>
        <v>0</v>
      </c>
      <c r="AG5144" t="str">
        <f>VLOOKUP(tbl_pbp[[#This Row],[gameId]], games!$B$2:$T$40, 9, FALSE)</f>
        <v>kansas-city-chiefs</v>
      </c>
      <c r="AH5144" s="5">
        <f>IF(tbl_pbp[[#This Row],[AwayTeam]] &lt;&gt; "new-orleans-saints", tbl_pbp[[#This Row],[homeWinPercentage]], 1-tbl_pbp[[#This Row],[homeWinPercentage]])</f>
        <v>0.03</v>
      </c>
      <c r="AI5144" s="13">
        <f>tbl_pbp[[#This Row],[Kamara]]*tbl_pbp[[#This Row],[Impactful Play]]</f>
        <v>0</v>
      </c>
      <c r="AJ5144" s="13">
        <f>tbl_pbp[[#This Row],[Thomas]]*tbl_pbp[[#This Row],[Impactful Play]]</f>
        <v>0</v>
      </c>
      <c r="AK5144" s="13" t="str">
        <f>VLOOKUP(tbl_pbp[[#This Row],[Play Saints Win % Increase]], tbl_impact[],3,TRUE)</f>
        <v>Scented (0 to +5%)</v>
      </c>
    </row>
    <row r="5145" spans="1:37">
      <c r="A5145" s="1">
        <v>146</v>
      </c>
      <c r="B5145" s="5">
        <v>0.04</v>
      </c>
      <c r="C5145" t="s">
        <v>7484</v>
      </c>
      <c r="D5145">
        <v>0</v>
      </c>
      <c r="E5145">
        <v>0</v>
      </c>
      <c r="F5145">
        <v>4</v>
      </c>
      <c r="G5145">
        <v>15</v>
      </c>
      <c r="H5145">
        <v>29</v>
      </c>
      <c r="I5145">
        <v>0</v>
      </c>
      <c r="J5145">
        <v>65</v>
      </c>
      <c r="K5145" t="s">
        <v>3416</v>
      </c>
      <c r="L5145">
        <v>0</v>
      </c>
      <c r="M5145">
        <v>65</v>
      </c>
      <c r="N5145" t="s">
        <v>7176</v>
      </c>
      <c r="O5145" t="s">
        <v>3148</v>
      </c>
      <c r="P5145" t="s">
        <v>25</v>
      </c>
      <c r="Q5145" t="s">
        <v>26</v>
      </c>
      <c r="R5145" t="s">
        <v>27</v>
      </c>
      <c r="V5145" t="s">
        <v>7091</v>
      </c>
      <c r="X5145" t="str">
        <f>VLOOKUP(pbp!V2378, games!$B$2:$R$40, 3, FALSE)</f>
        <v>2019-12-17T01:15Z</v>
      </c>
      <c r="Y5145">
        <f>VLOOKUP(1*V5145,NFLGames!$H$11:$H$555,1,FALSE)</f>
        <v>401220325</v>
      </c>
      <c r="Z5145">
        <f>VLOOKUP($Y5145, NFLGames!$H$11:$K$555,2,FALSE)</f>
        <v>2020</v>
      </c>
      <c r="AA5145">
        <f>VLOOKUP($Y5145, NFLGames!$H$11:$K$555,3,FALSE)</f>
        <v>15</v>
      </c>
      <c r="AB5145" s="6">
        <f>IF(A5146=0, 0, AH5146-tbl_pbp[[#This Row],[Saints Win %]])</f>
        <v>-4.9999999999999975E-3</v>
      </c>
      <c r="AE5145">
        <f>ABS(tbl_pbp[[#This Row],[play.homeScore]]-tbl_pbp[[#This Row],[play.awayScore]])</f>
        <v>14</v>
      </c>
      <c r="AF5145">
        <f>IF(tbl_pbp[[#This Row],[Play Saints Win % Increase]]&gt;=$AF$4,1,0)</f>
        <v>0</v>
      </c>
      <c r="AG5145" t="str">
        <f>VLOOKUP(tbl_pbp[[#This Row],[gameId]], games!$B$2:$T$40, 9, FALSE)</f>
        <v>kansas-city-chiefs</v>
      </c>
      <c r="AH5145" s="5">
        <f>IF(tbl_pbp[[#This Row],[AwayTeam]] &lt;&gt; "new-orleans-saints", tbl_pbp[[#This Row],[homeWinPercentage]], 1-tbl_pbp[[#This Row],[homeWinPercentage]])</f>
        <v>0.04</v>
      </c>
      <c r="AI5145" s="13">
        <f>tbl_pbp[[#This Row],[Kamara]]*tbl_pbp[[#This Row],[Impactful Play]]</f>
        <v>0</v>
      </c>
      <c r="AJ5145" s="13">
        <f>tbl_pbp[[#This Row],[Thomas]]*tbl_pbp[[#This Row],[Impactful Play]]</f>
        <v>0</v>
      </c>
      <c r="AK5145" s="13" t="str">
        <f>VLOOKUP(tbl_pbp[[#This Row],[Play Saints Win % Increase]], tbl_impact[],3,TRUE)</f>
        <v>Bad (0 to -5%)</v>
      </c>
    </row>
    <row r="5146" spans="1:37">
      <c r="A5146" s="1">
        <v>147</v>
      </c>
      <c r="B5146" s="5">
        <v>3.5000000000000003E-2</v>
      </c>
      <c r="C5146" t="s">
        <v>7485</v>
      </c>
      <c r="D5146">
        <v>0</v>
      </c>
      <c r="E5146">
        <v>0</v>
      </c>
      <c r="F5146">
        <v>4</v>
      </c>
      <c r="G5146">
        <v>15</v>
      </c>
      <c r="H5146">
        <v>29</v>
      </c>
      <c r="I5146">
        <v>10</v>
      </c>
      <c r="J5146">
        <v>25</v>
      </c>
      <c r="K5146" t="s">
        <v>29</v>
      </c>
      <c r="L5146">
        <v>1</v>
      </c>
      <c r="M5146">
        <v>75</v>
      </c>
      <c r="N5146" t="s">
        <v>7486</v>
      </c>
      <c r="O5146" t="s">
        <v>3148</v>
      </c>
      <c r="P5146" t="s">
        <v>22</v>
      </c>
      <c r="Q5146" t="s">
        <v>37</v>
      </c>
      <c r="S5146" t="s">
        <v>33</v>
      </c>
      <c r="T5146" t="s">
        <v>34</v>
      </c>
      <c r="U5146" t="s">
        <v>35</v>
      </c>
      <c r="V5146" t="s">
        <v>7091</v>
      </c>
      <c r="X5146" t="str">
        <f>VLOOKUP(pbp!V2379, games!$B$2:$R$40, 3, FALSE)</f>
        <v>2019-12-17T01:15Z</v>
      </c>
      <c r="Y5146">
        <f>VLOOKUP(1*V5146,NFLGames!$H$11:$H$555,1,FALSE)</f>
        <v>401220325</v>
      </c>
      <c r="Z5146">
        <f>VLOOKUP($Y5146, NFLGames!$H$11:$K$555,2,FALSE)</f>
        <v>2020</v>
      </c>
      <c r="AA5146">
        <f>VLOOKUP($Y5146, NFLGames!$H$11:$K$555,3,FALSE)</f>
        <v>15</v>
      </c>
      <c r="AB5146" s="6">
        <f>IF(A5147=0, 0, AH5147-tbl_pbp[[#This Row],[Saints Win %]])</f>
        <v>1.9999999999999948E-3</v>
      </c>
      <c r="AE5146">
        <f>ABS(tbl_pbp[[#This Row],[play.homeScore]]-tbl_pbp[[#This Row],[play.awayScore]])</f>
        <v>14</v>
      </c>
      <c r="AF5146">
        <f>IF(tbl_pbp[[#This Row],[Play Saints Win % Increase]]&gt;=$AF$4,1,0)</f>
        <v>0</v>
      </c>
      <c r="AG5146" t="str">
        <f>VLOOKUP(tbl_pbp[[#This Row],[gameId]], games!$B$2:$T$40, 9, FALSE)</f>
        <v>kansas-city-chiefs</v>
      </c>
      <c r="AH5146" s="5">
        <f>IF(tbl_pbp[[#This Row],[AwayTeam]] &lt;&gt; "new-orleans-saints", tbl_pbp[[#This Row],[homeWinPercentage]], 1-tbl_pbp[[#This Row],[homeWinPercentage]])</f>
        <v>3.5000000000000003E-2</v>
      </c>
      <c r="AI5146" s="13">
        <f>tbl_pbp[[#This Row],[Kamara]]*tbl_pbp[[#This Row],[Impactful Play]]</f>
        <v>0</v>
      </c>
      <c r="AJ5146" s="13">
        <f>tbl_pbp[[#This Row],[Thomas]]*tbl_pbp[[#This Row],[Impactful Play]]</f>
        <v>0</v>
      </c>
      <c r="AK5146" s="13" t="str">
        <f>VLOOKUP(tbl_pbp[[#This Row],[Play Saints Win % Increase]], tbl_impact[],3,TRUE)</f>
        <v>Scented (0 to +5%)</v>
      </c>
    </row>
    <row r="5147" spans="1:37">
      <c r="A5147" s="1">
        <v>148</v>
      </c>
      <c r="B5147" s="5">
        <v>3.6999999999999998E-2</v>
      </c>
      <c r="C5147" t="s">
        <v>7487</v>
      </c>
      <c r="D5147">
        <v>0</v>
      </c>
      <c r="E5147">
        <v>0</v>
      </c>
      <c r="F5147">
        <v>4</v>
      </c>
      <c r="G5147">
        <v>15</v>
      </c>
      <c r="H5147">
        <v>29</v>
      </c>
      <c r="I5147">
        <v>10</v>
      </c>
      <c r="J5147">
        <v>25</v>
      </c>
      <c r="K5147" t="s">
        <v>29</v>
      </c>
      <c r="L5147">
        <v>2</v>
      </c>
      <c r="M5147">
        <v>75</v>
      </c>
      <c r="N5147" t="s">
        <v>7488</v>
      </c>
      <c r="O5147" t="s">
        <v>1192</v>
      </c>
      <c r="P5147" t="s">
        <v>45</v>
      </c>
      <c r="Q5147" t="s">
        <v>46</v>
      </c>
      <c r="R5147" t="s">
        <v>47</v>
      </c>
      <c r="S5147" t="s">
        <v>120</v>
      </c>
      <c r="T5147" t="s">
        <v>34</v>
      </c>
      <c r="U5147" t="s">
        <v>458</v>
      </c>
      <c r="V5147" t="s">
        <v>7091</v>
      </c>
      <c r="X5147" t="str">
        <f>VLOOKUP(pbp!V2380, games!$B$2:$R$40, 3, FALSE)</f>
        <v>2019-12-17T01:15Z</v>
      </c>
      <c r="Y5147">
        <f>VLOOKUP(1*V5147,NFLGames!$H$11:$H$555,1,FALSE)</f>
        <v>401220325</v>
      </c>
      <c r="Z5147">
        <f>VLOOKUP($Y5147, NFLGames!$H$11:$K$555,2,FALSE)</f>
        <v>2020</v>
      </c>
      <c r="AA5147">
        <f>VLOOKUP($Y5147, NFLGames!$H$11:$K$555,3,FALSE)</f>
        <v>15</v>
      </c>
      <c r="AB5147" s="6">
        <f>IF(A5148=0, 0, AH5148-tbl_pbp[[#This Row],[Saints Win %]])</f>
        <v>-1.9999999999999997E-2</v>
      </c>
      <c r="AC5147">
        <v>1</v>
      </c>
      <c r="AE5147">
        <f>ABS(tbl_pbp[[#This Row],[play.homeScore]]-tbl_pbp[[#This Row],[play.awayScore]])</f>
        <v>14</v>
      </c>
      <c r="AF5147">
        <f>IF(tbl_pbp[[#This Row],[Play Saints Win % Increase]]&gt;=$AF$4,1,0)</f>
        <v>0</v>
      </c>
      <c r="AG5147" t="str">
        <f>VLOOKUP(tbl_pbp[[#This Row],[gameId]], games!$B$2:$T$40, 9, FALSE)</f>
        <v>kansas-city-chiefs</v>
      </c>
      <c r="AH5147" s="5">
        <f>IF(tbl_pbp[[#This Row],[AwayTeam]] &lt;&gt; "new-orleans-saints", tbl_pbp[[#This Row],[homeWinPercentage]], 1-tbl_pbp[[#This Row],[homeWinPercentage]])</f>
        <v>3.6999999999999998E-2</v>
      </c>
      <c r="AI5147" s="13">
        <f>tbl_pbp[[#This Row],[Kamara]]*tbl_pbp[[#This Row],[Impactful Play]]</f>
        <v>0</v>
      </c>
      <c r="AJ5147" s="13">
        <f>tbl_pbp[[#This Row],[Thomas]]*tbl_pbp[[#This Row],[Impactful Play]]</f>
        <v>0</v>
      </c>
      <c r="AK5147" s="13" t="str">
        <f>VLOOKUP(tbl_pbp[[#This Row],[Play Saints Win % Increase]], tbl_impact[],3,TRUE)</f>
        <v>Bad (0 to -5%)</v>
      </c>
    </row>
    <row r="5148" spans="1:37">
      <c r="A5148" s="1">
        <v>149</v>
      </c>
      <c r="B5148" s="5">
        <v>1.7000000000000001E-2</v>
      </c>
      <c r="C5148" t="s">
        <v>7489</v>
      </c>
      <c r="D5148">
        <v>0</v>
      </c>
      <c r="E5148">
        <v>0</v>
      </c>
      <c r="F5148">
        <v>4</v>
      </c>
      <c r="G5148">
        <v>15</v>
      </c>
      <c r="H5148">
        <v>29</v>
      </c>
      <c r="I5148">
        <v>5</v>
      </c>
      <c r="J5148">
        <v>30</v>
      </c>
      <c r="K5148" t="s">
        <v>29</v>
      </c>
      <c r="L5148">
        <v>3</v>
      </c>
      <c r="M5148">
        <v>66</v>
      </c>
      <c r="N5148" t="s">
        <v>7490</v>
      </c>
      <c r="O5148" t="s">
        <v>883</v>
      </c>
      <c r="P5148" t="s">
        <v>22</v>
      </c>
      <c r="Q5148" t="s">
        <v>37</v>
      </c>
      <c r="S5148" t="s">
        <v>42</v>
      </c>
      <c r="T5148" t="s">
        <v>39</v>
      </c>
      <c r="U5148" t="s">
        <v>43</v>
      </c>
      <c r="V5148" t="s">
        <v>7091</v>
      </c>
      <c r="X5148" t="str">
        <f>VLOOKUP(pbp!V2381, games!$B$2:$R$40, 3, FALSE)</f>
        <v>2019-12-17T01:15Z</v>
      </c>
      <c r="Y5148">
        <f>VLOOKUP(1*V5148,NFLGames!$H$11:$H$555,1,FALSE)</f>
        <v>401220325</v>
      </c>
      <c r="Z5148">
        <f>VLOOKUP($Y5148, NFLGames!$H$11:$K$555,2,FALSE)</f>
        <v>2020</v>
      </c>
      <c r="AA5148">
        <f>VLOOKUP($Y5148, NFLGames!$H$11:$K$555,3,FALSE)</f>
        <v>15</v>
      </c>
      <c r="AB5148" s="6">
        <f>IF(A5149=0, 0, AH5149-tbl_pbp[[#This Row],[Saints Win %]])</f>
        <v>9.9999999999999985E-3</v>
      </c>
      <c r="AE5148">
        <f>ABS(tbl_pbp[[#This Row],[play.homeScore]]-tbl_pbp[[#This Row],[play.awayScore]])</f>
        <v>14</v>
      </c>
      <c r="AF5148">
        <f>IF(tbl_pbp[[#This Row],[Play Saints Win % Increase]]&gt;=$AF$4,1,0)</f>
        <v>0</v>
      </c>
      <c r="AG5148" t="str">
        <f>VLOOKUP(tbl_pbp[[#This Row],[gameId]], games!$B$2:$T$40, 9, FALSE)</f>
        <v>kansas-city-chiefs</v>
      </c>
      <c r="AH5148" s="5">
        <f>IF(tbl_pbp[[#This Row],[AwayTeam]] &lt;&gt; "new-orleans-saints", tbl_pbp[[#This Row],[homeWinPercentage]], 1-tbl_pbp[[#This Row],[homeWinPercentage]])</f>
        <v>1.7000000000000001E-2</v>
      </c>
      <c r="AI5148" s="13">
        <f>tbl_pbp[[#This Row],[Kamara]]*tbl_pbp[[#This Row],[Impactful Play]]</f>
        <v>0</v>
      </c>
      <c r="AJ5148" s="13">
        <f>tbl_pbp[[#This Row],[Thomas]]*tbl_pbp[[#This Row],[Impactful Play]]</f>
        <v>0</v>
      </c>
      <c r="AK5148" s="13" t="str">
        <f>VLOOKUP(tbl_pbp[[#This Row],[Play Saints Win % Increase]], tbl_impact[],3,TRUE)</f>
        <v>Scented (0 to +5%)</v>
      </c>
    </row>
    <row r="5149" spans="1:37">
      <c r="A5149" s="1">
        <v>150</v>
      </c>
      <c r="B5149" s="5">
        <v>2.7E-2</v>
      </c>
      <c r="C5149" t="s">
        <v>7491</v>
      </c>
      <c r="D5149">
        <v>0</v>
      </c>
      <c r="E5149">
        <v>0</v>
      </c>
      <c r="F5149">
        <v>4</v>
      </c>
      <c r="G5149">
        <v>15</v>
      </c>
      <c r="H5149">
        <v>29</v>
      </c>
      <c r="I5149">
        <v>5</v>
      </c>
      <c r="J5149">
        <v>30</v>
      </c>
      <c r="K5149" t="s">
        <v>29</v>
      </c>
      <c r="L5149">
        <v>4</v>
      </c>
      <c r="M5149">
        <v>70</v>
      </c>
      <c r="N5149" t="s">
        <v>7492</v>
      </c>
      <c r="O5149" t="s">
        <v>6892</v>
      </c>
      <c r="P5149" t="s">
        <v>66</v>
      </c>
      <c r="Q5149" t="s">
        <v>67</v>
      </c>
      <c r="R5149" t="s">
        <v>68</v>
      </c>
      <c r="S5149" t="s">
        <v>78</v>
      </c>
      <c r="T5149" t="s">
        <v>39</v>
      </c>
      <c r="U5149" t="s">
        <v>2176</v>
      </c>
      <c r="V5149" t="s">
        <v>7091</v>
      </c>
      <c r="X5149" t="str">
        <f>VLOOKUP(pbp!V2382, games!$B$2:$R$40, 3, FALSE)</f>
        <v>2019-12-17T01:15Z</v>
      </c>
      <c r="Y5149">
        <f>VLOOKUP(1*V5149,NFLGames!$H$11:$H$555,1,FALSE)</f>
        <v>401220325</v>
      </c>
      <c r="Z5149">
        <f>VLOOKUP($Y5149, NFLGames!$H$11:$K$555,2,FALSE)</f>
        <v>2020</v>
      </c>
      <c r="AA5149">
        <f>VLOOKUP($Y5149, NFLGames!$H$11:$K$555,3,FALSE)</f>
        <v>15</v>
      </c>
      <c r="AB5149" s="6">
        <f>IF(A5150=0, 0, AH5150-tbl_pbp[[#This Row],[Saints Win %]])</f>
        <v>9.9999999999999985E-3</v>
      </c>
      <c r="AE5149">
        <f>ABS(tbl_pbp[[#This Row],[play.homeScore]]-tbl_pbp[[#This Row],[play.awayScore]])</f>
        <v>14</v>
      </c>
      <c r="AF5149">
        <f>IF(tbl_pbp[[#This Row],[Play Saints Win % Increase]]&gt;=$AF$4,1,0)</f>
        <v>0</v>
      </c>
      <c r="AG5149" t="str">
        <f>VLOOKUP(tbl_pbp[[#This Row],[gameId]], games!$B$2:$T$40, 9, FALSE)</f>
        <v>kansas-city-chiefs</v>
      </c>
      <c r="AH5149" s="5">
        <f>IF(tbl_pbp[[#This Row],[AwayTeam]] &lt;&gt; "new-orleans-saints", tbl_pbp[[#This Row],[homeWinPercentage]], 1-tbl_pbp[[#This Row],[homeWinPercentage]])</f>
        <v>2.7E-2</v>
      </c>
      <c r="AI5149" s="13">
        <f>tbl_pbp[[#This Row],[Kamara]]*tbl_pbp[[#This Row],[Impactful Play]]</f>
        <v>0</v>
      </c>
      <c r="AJ5149" s="13">
        <f>tbl_pbp[[#This Row],[Thomas]]*tbl_pbp[[#This Row],[Impactful Play]]</f>
        <v>0</v>
      </c>
      <c r="AK5149" s="13" t="str">
        <f>VLOOKUP(tbl_pbp[[#This Row],[Play Saints Win % Increase]], tbl_impact[],3,TRUE)</f>
        <v>Scented (0 to +5%)</v>
      </c>
    </row>
    <row r="5150" spans="1:37">
      <c r="A5150" s="1">
        <v>151</v>
      </c>
      <c r="B5150" s="5">
        <v>3.6999999999999998E-2</v>
      </c>
      <c r="C5150" t="s">
        <v>7493</v>
      </c>
      <c r="D5150">
        <v>0</v>
      </c>
      <c r="E5150">
        <v>0</v>
      </c>
      <c r="F5150">
        <v>4</v>
      </c>
      <c r="G5150">
        <v>15</v>
      </c>
      <c r="H5150">
        <v>29</v>
      </c>
      <c r="I5150">
        <v>10</v>
      </c>
      <c r="J5150">
        <v>78</v>
      </c>
      <c r="K5150" t="s">
        <v>3416</v>
      </c>
      <c r="L5150">
        <v>1</v>
      </c>
      <c r="M5150">
        <v>78</v>
      </c>
      <c r="N5150" t="s">
        <v>7494</v>
      </c>
      <c r="O5150" t="s">
        <v>4831</v>
      </c>
      <c r="P5150" t="s">
        <v>45</v>
      </c>
      <c r="Q5150" t="s">
        <v>46</v>
      </c>
      <c r="R5150" t="s">
        <v>47</v>
      </c>
      <c r="S5150" t="s">
        <v>33</v>
      </c>
      <c r="T5150" t="s">
        <v>7495</v>
      </c>
      <c r="U5150" t="s">
        <v>7496</v>
      </c>
      <c r="V5150" t="s">
        <v>7091</v>
      </c>
      <c r="X5150" t="str">
        <f>VLOOKUP(pbp!V2383, games!$B$2:$R$40, 3, FALSE)</f>
        <v>2019-12-17T01:15Z</v>
      </c>
      <c r="Y5150">
        <f>VLOOKUP(1*V5150,NFLGames!$H$11:$H$555,1,FALSE)</f>
        <v>401220325</v>
      </c>
      <c r="Z5150">
        <f>VLOOKUP($Y5150, NFLGames!$H$11:$K$555,2,FALSE)</f>
        <v>2020</v>
      </c>
      <c r="AA5150">
        <f>VLOOKUP($Y5150, NFLGames!$H$11:$K$555,3,FALSE)</f>
        <v>15</v>
      </c>
      <c r="AB5150" s="6">
        <f>IF(A5151=0, 0, AH5151-tbl_pbp[[#This Row],[Saints Win %]])</f>
        <v>-1.4999999999999999E-2</v>
      </c>
      <c r="AE5150">
        <f>ABS(tbl_pbp[[#This Row],[play.homeScore]]-tbl_pbp[[#This Row],[play.awayScore]])</f>
        <v>14</v>
      </c>
      <c r="AF5150">
        <f>IF(tbl_pbp[[#This Row],[Play Saints Win % Increase]]&gt;=$AF$4,1,0)</f>
        <v>0</v>
      </c>
      <c r="AG5150" t="str">
        <f>VLOOKUP(tbl_pbp[[#This Row],[gameId]], games!$B$2:$T$40, 9, FALSE)</f>
        <v>kansas-city-chiefs</v>
      </c>
      <c r="AH5150" s="5">
        <f>IF(tbl_pbp[[#This Row],[AwayTeam]] &lt;&gt; "new-orleans-saints", tbl_pbp[[#This Row],[homeWinPercentage]], 1-tbl_pbp[[#This Row],[homeWinPercentage]])</f>
        <v>3.6999999999999998E-2</v>
      </c>
      <c r="AI5150" s="13">
        <f>tbl_pbp[[#This Row],[Kamara]]*tbl_pbp[[#This Row],[Impactful Play]]</f>
        <v>0</v>
      </c>
      <c r="AJ5150" s="13">
        <f>tbl_pbp[[#This Row],[Thomas]]*tbl_pbp[[#This Row],[Impactful Play]]</f>
        <v>0</v>
      </c>
      <c r="AK5150" s="13" t="str">
        <f>VLOOKUP(tbl_pbp[[#This Row],[Play Saints Win % Increase]], tbl_impact[],3,TRUE)</f>
        <v>Bad (0 to -5%)</v>
      </c>
    </row>
    <row r="5151" spans="1:37">
      <c r="A5151" s="1">
        <v>152</v>
      </c>
      <c r="B5151" s="5">
        <v>2.1999999999999999E-2</v>
      </c>
      <c r="C5151" t="s">
        <v>7497</v>
      </c>
      <c r="D5151">
        <v>0</v>
      </c>
      <c r="E5151">
        <v>0</v>
      </c>
      <c r="F5151">
        <v>4</v>
      </c>
      <c r="G5151">
        <v>15</v>
      </c>
      <c r="H5151">
        <v>29</v>
      </c>
      <c r="I5151">
        <v>6</v>
      </c>
      <c r="J5151">
        <v>74</v>
      </c>
      <c r="K5151" t="s">
        <v>3416</v>
      </c>
      <c r="L5151">
        <v>2</v>
      </c>
      <c r="M5151">
        <v>74</v>
      </c>
      <c r="N5151" t="s">
        <v>7498</v>
      </c>
      <c r="O5151" t="s">
        <v>5739</v>
      </c>
      <c r="P5151" t="s">
        <v>30</v>
      </c>
      <c r="Q5151" t="s">
        <v>31</v>
      </c>
      <c r="R5151" t="s">
        <v>32</v>
      </c>
      <c r="S5151" t="s">
        <v>60</v>
      </c>
      <c r="T5151" t="s">
        <v>7195</v>
      </c>
      <c r="U5151" t="s">
        <v>7499</v>
      </c>
      <c r="V5151" t="s">
        <v>7091</v>
      </c>
      <c r="X5151" t="str">
        <f>VLOOKUP(pbp!V2384, games!$B$2:$R$40, 3, FALSE)</f>
        <v>2019-12-17T01:15Z</v>
      </c>
      <c r="Y5151">
        <f>VLOOKUP(1*V5151,NFLGames!$H$11:$H$555,1,FALSE)</f>
        <v>401220325</v>
      </c>
      <c r="Z5151">
        <f>VLOOKUP($Y5151, NFLGames!$H$11:$K$555,2,FALSE)</f>
        <v>2020</v>
      </c>
      <c r="AA5151">
        <f>VLOOKUP($Y5151, NFLGames!$H$11:$K$555,3,FALSE)</f>
        <v>15</v>
      </c>
      <c r="AB5151" s="6">
        <f>IF(A5152=0, 0, AH5152-tbl_pbp[[#This Row],[Saints Win %]])</f>
        <v>5.000000000000001E-3</v>
      </c>
      <c r="AE5151">
        <f>ABS(tbl_pbp[[#This Row],[play.homeScore]]-tbl_pbp[[#This Row],[play.awayScore]])</f>
        <v>14</v>
      </c>
      <c r="AF5151">
        <f>IF(tbl_pbp[[#This Row],[Play Saints Win % Increase]]&gt;=$AF$4,1,0)</f>
        <v>0</v>
      </c>
      <c r="AG5151" t="str">
        <f>VLOOKUP(tbl_pbp[[#This Row],[gameId]], games!$B$2:$T$40, 9, FALSE)</f>
        <v>kansas-city-chiefs</v>
      </c>
      <c r="AH5151" s="5">
        <f>IF(tbl_pbp[[#This Row],[AwayTeam]] &lt;&gt; "new-orleans-saints", tbl_pbp[[#This Row],[homeWinPercentage]], 1-tbl_pbp[[#This Row],[homeWinPercentage]])</f>
        <v>2.1999999999999999E-2</v>
      </c>
      <c r="AI5151" s="13">
        <f>tbl_pbp[[#This Row],[Kamara]]*tbl_pbp[[#This Row],[Impactful Play]]</f>
        <v>0</v>
      </c>
      <c r="AJ5151" s="13">
        <f>tbl_pbp[[#This Row],[Thomas]]*tbl_pbp[[#This Row],[Impactful Play]]</f>
        <v>0</v>
      </c>
      <c r="AK5151" s="13" t="str">
        <f>VLOOKUP(tbl_pbp[[#This Row],[Play Saints Win % Increase]], tbl_impact[],3,TRUE)</f>
        <v>Scented (0 to +5%)</v>
      </c>
    </row>
    <row r="5152" spans="1:37">
      <c r="A5152" s="1">
        <v>153</v>
      </c>
      <c r="B5152" s="5">
        <v>2.7E-2</v>
      </c>
      <c r="C5152" t="s">
        <v>7500</v>
      </c>
      <c r="D5152">
        <v>0</v>
      </c>
      <c r="E5152">
        <v>0</v>
      </c>
      <c r="F5152">
        <v>4</v>
      </c>
      <c r="G5152">
        <v>15</v>
      </c>
      <c r="H5152">
        <v>29</v>
      </c>
      <c r="I5152">
        <v>10</v>
      </c>
      <c r="J5152">
        <v>66</v>
      </c>
      <c r="K5152" t="s">
        <v>3416</v>
      </c>
      <c r="L5152">
        <v>1</v>
      </c>
      <c r="M5152">
        <v>66</v>
      </c>
      <c r="N5152" t="s">
        <v>7501</v>
      </c>
      <c r="O5152" t="s">
        <v>7250</v>
      </c>
      <c r="P5152" t="s">
        <v>45</v>
      </c>
      <c r="Q5152" t="s">
        <v>46</v>
      </c>
      <c r="R5152" t="s">
        <v>47</v>
      </c>
      <c r="S5152" t="s">
        <v>33</v>
      </c>
      <c r="T5152" t="s">
        <v>7129</v>
      </c>
      <c r="U5152" t="s">
        <v>7130</v>
      </c>
      <c r="V5152" t="s">
        <v>7091</v>
      </c>
      <c r="X5152" t="str">
        <f>VLOOKUP(pbp!V2385, games!$B$2:$R$40, 3, FALSE)</f>
        <v>2019-12-17T01:15Z</v>
      </c>
      <c r="Y5152">
        <f>VLOOKUP(1*V5152,NFLGames!$H$11:$H$555,1,FALSE)</f>
        <v>401220325</v>
      </c>
      <c r="Z5152">
        <f>VLOOKUP($Y5152, NFLGames!$H$11:$K$555,2,FALSE)</f>
        <v>2020</v>
      </c>
      <c r="AA5152">
        <f>VLOOKUP($Y5152, NFLGames!$H$11:$K$555,3,FALSE)</f>
        <v>15</v>
      </c>
      <c r="AB5152" s="6">
        <f>IF(A5153=0, 0, AH5153-tbl_pbp[[#This Row],[Saints Win %]])</f>
        <v>1.0000000000000009E-3</v>
      </c>
      <c r="AE5152">
        <f>ABS(tbl_pbp[[#This Row],[play.homeScore]]-tbl_pbp[[#This Row],[play.awayScore]])</f>
        <v>14</v>
      </c>
      <c r="AF5152">
        <f>IF(tbl_pbp[[#This Row],[Play Saints Win % Increase]]&gt;=$AF$4,1,0)</f>
        <v>0</v>
      </c>
      <c r="AG5152" t="str">
        <f>VLOOKUP(tbl_pbp[[#This Row],[gameId]], games!$B$2:$T$40, 9, FALSE)</f>
        <v>kansas-city-chiefs</v>
      </c>
      <c r="AH5152" s="5">
        <f>IF(tbl_pbp[[#This Row],[AwayTeam]] &lt;&gt; "new-orleans-saints", tbl_pbp[[#This Row],[homeWinPercentage]], 1-tbl_pbp[[#This Row],[homeWinPercentage]])</f>
        <v>2.7E-2</v>
      </c>
      <c r="AI5152" s="13">
        <f>tbl_pbp[[#This Row],[Kamara]]*tbl_pbp[[#This Row],[Impactful Play]]</f>
        <v>0</v>
      </c>
      <c r="AJ5152" s="13">
        <f>tbl_pbp[[#This Row],[Thomas]]*tbl_pbp[[#This Row],[Impactful Play]]</f>
        <v>0</v>
      </c>
      <c r="AK5152" s="13" t="str">
        <f>VLOOKUP(tbl_pbp[[#This Row],[Play Saints Win % Increase]], tbl_impact[],3,TRUE)</f>
        <v>Scented (0 to +5%)</v>
      </c>
    </row>
    <row r="5153" spans="1:37">
      <c r="A5153" s="1">
        <v>154</v>
      </c>
      <c r="B5153" s="5">
        <v>2.8000000000000001E-2</v>
      </c>
      <c r="C5153" t="s">
        <v>7502</v>
      </c>
      <c r="D5153">
        <v>0</v>
      </c>
      <c r="E5153">
        <v>0</v>
      </c>
      <c r="F5153">
        <v>4</v>
      </c>
      <c r="G5153">
        <v>15</v>
      </c>
      <c r="H5153">
        <v>29</v>
      </c>
      <c r="I5153">
        <v>10</v>
      </c>
      <c r="J5153">
        <v>66</v>
      </c>
      <c r="K5153" t="s">
        <v>3416</v>
      </c>
      <c r="L5153">
        <v>2</v>
      </c>
      <c r="M5153">
        <v>66</v>
      </c>
      <c r="N5153" t="s">
        <v>7503</v>
      </c>
      <c r="O5153" t="s">
        <v>2046</v>
      </c>
      <c r="P5153" t="s">
        <v>22</v>
      </c>
      <c r="Q5153" t="s">
        <v>37</v>
      </c>
      <c r="S5153" t="s">
        <v>120</v>
      </c>
      <c r="T5153" t="s">
        <v>7129</v>
      </c>
      <c r="U5153" t="s">
        <v>7133</v>
      </c>
      <c r="V5153" t="s">
        <v>7091</v>
      </c>
      <c r="X5153" t="str">
        <f>VLOOKUP(pbp!V2386, games!$B$2:$R$40, 3, FALSE)</f>
        <v>2019-12-17T01:15Z</v>
      </c>
      <c r="Y5153">
        <f>VLOOKUP(1*V5153,NFLGames!$H$11:$H$555,1,FALSE)</f>
        <v>401220325</v>
      </c>
      <c r="Z5153">
        <f>VLOOKUP($Y5153, NFLGames!$H$11:$K$555,2,FALSE)</f>
        <v>2020</v>
      </c>
      <c r="AA5153">
        <f>VLOOKUP($Y5153, NFLGames!$H$11:$K$555,3,FALSE)</f>
        <v>15</v>
      </c>
      <c r="AB5153" s="6">
        <f>IF(A5154=0, 0, AH5154-tbl_pbp[[#This Row],[Saints Win %]])</f>
        <v>4.2999999999999997E-2</v>
      </c>
      <c r="AE5153">
        <f>ABS(tbl_pbp[[#This Row],[play.homeScore]]-tbl_pbp[[#This Row],[play.awayScore]])</f>
        <v>14</v>
      </c>
      <c r="AF5153">
        <f>IF(tbl_pbp[[#This Row],[Play Saints Win % Increase]]&gt;=$AF$4,1,0)</f>
        <v>0</v>
      </c>
      <c r="AG5153" t="str">
        <f>VLOOKUP(tbl_pbp[[#This Row],[gameId]], games!$B$2:$T$40, 9, FALSE)</f>
        <v>kansas-city-chiefs</v>
      </c>
      <c r="AH5153" s="5">
        <f>IF(tbl_pbp[[#This Row],[AwayTeam]] &lt;&gt; "new-orleans-saints", tbl_pbp[[#This Row],[homeWinPercentage]], 1-tbl_pbp[[#This Row],[homeWinPercentage]])</f>
        <v>2.8000000000000001E-2</v>
      </c>
      <c r="AI5153" s="13">
        <f>tbl_pbp[[#This Row],[Kamara]]*tbl_pbp[[#This Row],[Impactful Play]]</f>
        <v>0</v>
      </c>
      <c r="AJ5153" s="13">
        <f>tbl_pbp[[#This Row],[Thomas]]*tbl_pbp[[#This Row],[Impactful Play]]</f>
        <v>0</v>
      </c>
      <c r="AK5153" s="13" t="str">
        <f>VLOOKUP(tbl_pbp[[#This Row],[Play Saints Win % Increase]], tbl_impact[],3,TRUE)</f>
        <v>Scented (0 to +5%)</v>
      </c>
    </row>
    <row r="5154" spans="1:37">
      <c r="A5154" s="1">
        <v>155</v>
      </c>
      <c r="B5154" s="5">
        <v>7.0999999999999994E-2</v>
      </c>
      <c r="C5154" t="s">
        <v>7504</v>
      </c>
      <c r="D5154">
        <v>0</v>
      </c>
      <c r="E5154">
        <v>0</v>
      </c>
      <c r="F5154">
        <v>4</v>
      </c>
      <c r="G5154">
        <v>15</v>
      </c>
      <c r="H5154">
        <v>29</v>
      </c>
      <c r="I5154">
        <v>10</v>
      </c>
      <c r="J5154">
        <v>66</v>
      </c>
      <c r="K5154" t="s">
        <v>3416</v>
      </c>
      <c r="L5154">
        <v>3</v>
      </c>
      <c r="M5154">
        <v>66</v>
      </c>
      <c r="N5154" t="s">
        <v>7505</v>
      </c>
      <c r="O5154" t="s">
        <v>2630</v>
      </c>
      <c r="P5154" t="s">
        <v>167</v>
      </c>
      <c r="Q5154" t="s">
        <v>168</v>
      </c>
      <c r="S5154" t="s">
        <v>123</v>
      </c>
      <c r="T5154" t="s">
        <v>7129</v>
      </c>
      <c r="U5154" t="s">
        <v>7506</v>
      </c>
      <c r="V5154" t="s">
        <v>7091</v>
      </c>
      <c r="X5154" t="str">
        <f>VLOOKUP(pbp!V2387, games!$B$2:$R$40, 3, FALSE)</f>
        <v>2019-12-17T01:15Z</v>
      </c>
      <c r="Y5154">
        <f>VLOOKUP(1*V5154,NFLGames!$H$11:$H$555,1,FALSE)</f>
        <v>401220325</v>
      </c>
      <c r="Z5154">
        <f>VLOOKUP($Y5154, NFLGames!$H$11:$K$555,2,FALSE)</f>
        <v>2020</v>
      </c>
      <c r="AA5154">
        <f>VLOOKUP($Y5154, NFLGames!$H$11:$K$555,3,FALSE)</f>
        <v>15</v>
      </c>
      <c r="AB5154" s="6">
        <f>IF(A5155=0, 0, AH5155-tbl_pbp[[#This Row],[Saints Win %]])</f>
        <v>-4.7999999999999994E-2</v>
      </c>
      <c r="AE5154">
        <f>ABS(tbl_pbp[[#This Row],[play.homeScore]]-tbl_pbp[[#This Row],[play.awayScore]])</f>
        <v>14</v>
      </c>
      <c r="AF5154">
        <f>IF(tbl_pbp[[#This Row],[Play Saints Win % Increase]]&gt;=$AF$4,1,0)</f>
        <v>0</v>
      </c>
      <c r="AG5154" t="str">
        <f>VLOOKUP(tbl_pbp[[#This Row],[gameId]], games!$B$2:$T$40, 9, FALSE)</f>
        <v>kansas-city-chiefs</v>
      </c>
      <c r="AH5154" s="5">
        <f>IF(tbl_pbp[[#This Row],[AwayTeam]] &lt;&gt; "new-orleans-saints", tbl_pbp[[#This Row],[homeWinPercentage]], 1-tbl_pbp[[#This Row],[homeWinPercentage]])</f>
        <v>7.0999999999999994E-2</v>
      </c>
      <c r="AI5154" s="13">
        <f>tbl_pbp[[#This Row],[Kamara]]*tbl_pbp[[#This Row],[Impactful Play]]</f>
        <v>0</v>
      </c>
      <c r="AJ5154" s="13">
        <f>tbl_pbp[[#This Row],[Thomas]]*tbl_pbp[[#This Row],[Impactful Play]]</f>
        <v>0</v>
      </c>
      <c r="AK5154" s="13" t="str">
        <f>VLOOKUP(tbl_pbp[[#This Row],[Play Saints Win % Increase]], tbl_impact[],3,TRUE)</f>
        <v>Bad (0 to -5%)</v>
      </c>
    </row>
    <row r="5155" spans="1:37">
      <c r="A5155" s="1">
        <v>156</v>
      </c>
      <c r="B5155" s="5">
        <v>2.3E-2</v>
      </c>
      <c r="C5155" t="s">
        <v>7507</v>
      </c>
      <c r="D5155">
        <v>0</v>
      </c>
      <c r="E5155">
        <v>0</v>
      </c>
      <c r="F5155">
        <v>4</v>
      </c>
      <c r="G5155">
        <v>15</v>
      </c>
      <c r="H5155">
        <v>29</v>
      </c>
      <c r="I5155">
        <v>10</v>
      </c>
      <c r="J5155">
        <v>75</v>
      </c>
      <c r="K5155" t="s">
        <v>29</v>
      </c>
      <c r="L5155">
        <v>1</v>
      </c>
      <c r="M5155">
        <v>25</v>
      </c>
      <c r="N5155" t="s">
        <v>7508</v>
      </c>
      <c r="O5155" t="s">
        <v>737</v>
      </c>
      <c r="P5155" t="s">
        <v>30</v>
      </c>
      <c r="Q5155" t="s">
        <v>31</v>
      </c>
      <c r="R5155" t="s">
        <v>32</v>
      </c>
      <c r="S5155" t="s">
        <v>33</v>
      </c>
      <c r="T5155" t="s">
        <v>7094</v>
      </c>
      <c r="U5155" t="s">
        <v>7095</v>
      </c>
      <c r="V5155" t="s">
        <v>7091</v>
      </c>
      <c r="X5155" t="str">
        <f>VLOOKUP(pbp!V2388, games!$B$2:$R$40, 3, FALSE)</f>
        <v>2019-12-17T01:15Z</v>
      </c>
      <c r="Y5155">
        <f>VLOOKUP(1*V5155,NFLGames!$H$11:$H$555,1,FALSE)</f>
        <v>401220325</v>
      </c>
      <c r="Z5155">
        <f>VLOOKUP($Y5155, NFLGames!$H$11:$K$555,2,FALSE)</f>
        <v>2020</v>
      </c>
      <c r="AA5155">
        <f>VLOOKUP($Y5155, NFLGames!$H$11:$K$555,3,FALSE)</f>
        <v>15</v>
      </c>
      <c r="AB5155" s="6">
        <f>IF(A5156=0, 0, AH5156-tbl_pbp[[#This Row],[Saints Win %]])</f>
        <v>-1.0000000000000009E-3</v>
      </c>
      <c r="AE5155">
        <f>ABS(tbl_pbp[[#This Row],[play.homeScore]]-tbl_pbp[[#This Row],[play.awayScore]])</f>
        <v>14</v>
      </c>
      <c r="AF5155">
        <f>IF(tbl_pbp[[#This Row],[Play Saints Win % Increase]]&gt;=$AF$4,1,0)</f>
        <v>0</v>
      </c>
      <c r="AG5155" t="str">
        <f>VLOOKUP(tbl_pbp[[#This Row],[gameId]], games!$B$2:$T$40, 9, FALSE)</f>
        <v>kansas-city-chiefs</v>
      </c>
      <c r="AH5155" s="5">
        <f>IF(tbl_pbp[[#This Row],[AwayTeam]] &lt;&gt; "new-orleans-saints", tbl_pbp[[#This Row],[homeWinPercentage]], 1-tbl_pbp[[#This Row],[homeWinPercentage]])</f>
        <v>2.3E-2</v>
      </c>
      <c r="AI5155" s="13">
        <f>tbl_pbp[[#This Row],[Kamara]]*tbl_pbp[[#This Row],[Impactful Play]]</f>
        <v>0</v>
      </c>
      <c r="AJ5155" s="13">
        <f>tbl_pbp[[#This Row],[Thomas]]*tbl_pbp[[#This Row],[Impactful Play]]</f>
        <v>0</v>
      </c>
      <c r="AK5155" s="13" t="str">
        <f>VLOOKUP(tbl_pbp[[#This Row],[Play Saints Win % Increase]], tbl_impact[],3,TRUE)</f>
        <v>Bad (0 to -5%)</v>
      </c>
    </row>
    <row r="5156" spans="1:37">
      <c r="A5156" s="1">
        <v>157</v>
      </c>
      <c r="B5156" s="5">
        <v>2.1999999999999999E-2</v>
      </c>
      <c r="C5156" t="s">
        <v>7509</v>
      </c>
      <c r="D5156">
        <v>0</v>
      </c>
      <c r="E5156">
        <v>0</v>
      </c>
      <c r="F5156">
        <v>4</v>
      </c>
      <c r="G5156">
        <v>15</v>
      </c>
      <c r="H5156">
        <v>29</v>
      </c>
      <c r="I5156">
        <v>1</v>
      </c>
      <c r="J5156">
        <v>84</v>
      </c>
      <c r="K5156" t="s">
        <v>29</v>
      </c>
      <c r="L5156">
        <v>2</v>
      </c>
      <c r="M5156">
        <v>16</v>
      </c>
      <c r="N5156" t="s">
        <v>7510</v>
      </c>
      <c r="O5156" t="s">
        <v>6183</v>
      </c>
      <c r="P5156" t="s">
        <v>45</v>
      </c>
      <c r="Q5156" t="s">
        <v>46</v>
      </c>
      <c r="R5156" t="s">
        <v>47</v>
      </c>
      <c r="S5156" t="s">
        <v>83</v>
      </c>
      <c r="T5156" t="s">
        <v>7511</v>
      </c>
      <c r="U5156" t="s">
        <v>7512</v>
      </c>
      <c r="V5156" t="s">
        <v>7091</v>
      </c>
      <c r="X5156" t="str">
        <f>VLOOKUP(pbp!V2389, games!$B$2:$R$40, 3, FALSE)</f>
        <v>2019-12-17T01:15Z</v>
      </c>
      <c r="Y5156">
        <f>VLOOKUP(1*V5156,NFLGames!$H$11:$H$555,1,FALSE)</f>
        <v>401220325</v>
      </c>
      <c r="Z5156">
        <f>VLOOKUP($Y5156, NFLGames!$H$11:$K$555,2,FALSE)</f>
        <v>2020</v>
      </c>
      <c r="AA5156">
        <f>VLOOKUP($Y5156, NFLGames!$H$11:$K$555,3,FALSE)</f>
        <v>15</v>
      </c>
      <c r="AB5156" s="6">
        <f>IF(A5157=0, 0, AH5157-tbl_pbp[[#This Row],[Saints Win %]])</f>
        <v>0.14600000000000002</v>
      </c>
      <c r="AC5156">
        <v>1</v>
      </c>
      <c r="AE5156">
        <f>ABS(tbl_pbp[[#This Row],[play.homeScore]]-tbl_pbp[[#This Row],[play.awayScore]])</f>
        <v>14</v>
      </c>
      <c r="AF5156">
        <f>IF(tbl_pbp[[#This Row],[Play Saints Win % Increase]]&gt;=$AF$4,1,0)</f>
        <v>1</v>
      </c>
      <c r="AG5156" t="str">
        <f>VLOOKUP(tbl_pbp[[#This Row],[gameId]], games!$B$2:$T$40, 9, FALSE)</f>
        <v>kansas-city-chiefs</v>
      </c>
      <c r="AH5156" s="5">
        <f>IF(tbl_pbp[[#This Row],[AwayTeam]] &lt;&gt; "new-orleans-saints", tbl_pbp[[#This Row],[homeWinPercentage]], 1-tbl_pbp[[#This Row],[homeWinPercentage]])</f>
        <v>2.1999999999999999E-2</v>
      </c>
      <c r="AI5156" s="13">
        <f>tbl_pbp[[#This Row],[Kamara]]*tbl_pbp[[#This Row],[Impactful Play]]</f>
        <v>1</v>
      </c>
      <c r="AJ5156" s="13">
        <f>tbl_pbp[[#This Row],[Thomas]]*tbl_pbp[[#This Row],[Impactful Play]]</f>
        <v>0</v>
      </c>
      <c r="AK5156" s="13" t="str">
        <f>VLOOKUP(tbl_pbp[[#This Row],[Play Saints Win % Increase]], tbl_impact[],3,TRUE)</f>
        <v>Fragrant (10% to 20%)</v>
      </c>
    </row>
    <row r="5157" spans="1:37">
      <c r="A5157" s="1">
        <v>158</v>
      </c>
      <c r="B5157" s="5">
        <v>0.16800000000000001</v>
      </c>
      <c r="C5157" t="s">
        <v>7513</v>
      </c>
      <c r="D5157">
        <v>0</v>
      </c>
      <c r="E5157">
        <v>0</v>
      </c>
      <c r="F5157">
        <v>4</v>
      </c>
      <c r="G5157">
        <v>22</v>
      </c>
      <c r="H5157">
        <v>29</v>
      </c>
      <c r="I5157">
        <v>10</v>
      </c>
      <c r="J5157">
        <v>86</v>
      </c>
      <c r="K5157" t="s">
        <v>29</v>
      </c>
      <c r="L5157">
        <v>1</v>
      </c>
      <c r="M5157">
        <v>14</v>
      </c>
      <c r="N5157" t="s">
        <v>7514</v>
      </c>
      <c r="O5157" t="s">
        <v>321</v>
      </c>
      <c r="P5157" t="s">
        <v>103</v>
      </c>
      <c r="Q5157" t="s">
        <v>104</v>
      </c>
      <c r="R5157" t="s">
        <v>105</v>
      </c>
      <c r="S5157" t="s">
        <v>33</v>
      </c>
      <c r="T5157" t="s">
        <v>7515</v>
      </c>
      <c r="U5157" t="s">
        <v>7516</v>
      </c>
      <c r="V5157" t="s">
        <v>7091</v>
      </c>
      <c r="X5157" t="str">
        <f>VLOOKUP(pbp!V2390, games!$B$2:$R$40, 3, FALSE)</f>
        <v>2019-12-17T01:15Z</v>
      </c>
      <c r="Y5157">
        <f>VLOOKUP(1*V5157,NFLGames!$H$11:$H$555,1,FALSE)</f>
        <v>401220325</v>
      </c>
      <c r="Z5157">
        <f>VLOOKUP($Y5157, NFLGames!$H$11:$K$555,2,FALSE)</f>
        <v>2020</v>
      </c>
      <c r="AA5157">
        <f>VLOOKUP($Y5157, NFLGames!$H$11:$K$555,3,FALSE)</f>
        <v>15</v>
      </c>
      <c r="AB5157" s="6">
        <f>IF(A5158=0, 0, AH5158-tbl_pbp[[#This Row],[Saints Win %]])</f>
        <v>-3.7000000000000005E-2</v>
      </c>
      <c r="AE5157">
        <f>ABS(tbl_pbp[[#This Row],[play.homeScore]]-tbl_pbp[[#This Row],[play.awayScore]])</f>
        <v>7</v>
      </c>
      <c r="AF5157">
        <f>IF(tbl_pbp[[#This Row],[Play Saints Win % Increase]]&gt;=$AF$4,1,0)</f>
        <v>0</v>
      </c>
      <c r="AG5157" t="str">
        <f>VLOOKUP(tbl_pbp[[#This Row],[gameId]], games!$B$2:$T$40, 9, FALSE)</f>
        <v>kansas-city-chiefs</v>
      </c>
      <c r="AH5157" s="5">
        <f>IF(tbl_pbp[[#This Row],[AwayTeam]] &lt;&gt; "new-orleans-saints", tbl_pbp[[#This Row],[homeWinPercentage]], 1-tbl_pbp[[#This Row],[homeWinPercentage]])</f>
        <v>0.16800000000000001</v>
      </c>
      <c r="AI5157" s="13">
        <f>tbl_pbp[[#This Row],[Kamara]]*tbl_pbp[[#This Row],[Impactful Play]]</f>
        <v>0</v>
      </c>
      <c r="AJ5157" s="13">
        <f>tbl_pbp[[#This Row],[Thomas]]*tbl_pbp[[#This Row],[Impactful Play]]</f>
        <v>0</v>
      </c>
      <c r="AK5157" s="13" t="str">
        <f>VLOOKUP(tbl_pbp[[#This Row],[Play Saints Win % Increase]], tbl_impact[],3,TRUE)</f>
        <v>Bad (0 to -5%)</v>
      </c>
    </row>
    <row r="5158" spans="1:37">
      <c r="A5158" s="1">
        <v>159</v>
      </c>
      <c r="B5158" s="5">
        <v>0.13100000000000001</v>
      </c>
      <c r="C5158" t="s">
        <v>7517</v>
      </c>
      <c r="D5158">
        <v>0</v>
      </c>
      <c r="E5158">
        <v>0</v>
      </c>
      <c r="F5158">
        <v>4</v>
      </c>
      <c r="G5158">
        <v>22</v>
      </c>
      <c r="H5158">
        <v>29</v>
      </c>
      <c r="I5158">
        <v>0</v>
      </c>
      <c r="J5158">
        <v>35</v>
      </c>
      <c r="K5158" t="s">
        <v>29</v>
      </c>
      <c r="L5158">
        <v>0</v>
      </c>
      <c r="M5158">
        <v>65</v>
      </c>
      <c r="N5158" t="s">
        <v>288</v>
      </c>
      <c r="O5158" t="s">
        <v>321</v>
      </c>
      <c r="P5158" t="s">
        <v>25</v>
      </c>
      <c r="Q5158" t="s">
        <v>26</v>
      </c>
      <c r="R5158" t="s">
        <v>27</v>
      </c>
      <c r="V5158" t="s">
        <v>7091</v>
      </c>
      <c r="X5158" t="str">
        <f>VLOOKUP(pbp!V2391, games!$B$2:$R$40, 3, FALSE)</f>
        <v>2019-12-17T01:15Z</v>
      </c>
      <c r="Y5158">
        <f>VLOOKUP(1*V5158,NFLGames!$H$11:$H$555,1,FALSE)</f>
        <v>401220325</v>
      </c>
      <c r="Z5158">
        <f>VLOOKUP($Y5158, NFLGames!$H$11:$K$555,2,FALSE)</f>
        <v>2020</v>
      </c>
      <c r="AA5158">
        <f>VLOOKUP($Y5158, NFLGames!$H$11:$K$555,3,FALSE)</f>
        <v>15</v>
      </c>
      <c r="AB5158" s="6">
        <f>IF(A5159=0, 0, AH5159-tbl_pbp[[#This Row],[Saints Win %]])</f>
        <v>-2.1000000000000005E-2</v>
      </c>
      <c r="AE5158">
        <f>ABS(tbl_pbp[[#This Row],[play.homeScore]]-tbl_pbp[[#This Row],[play.awayScore]])</f>
        <v>7</v>
      </c>
      <c r="AF5158">
        <f>IF(tbl_pbp[[#This Row],[Play Saints Win % Increase]]&gt;=$AF$4,1,0)</f>
        <v>0</v>
      </c>
      <c r="AG5158" t="str">
        <f>VLOOKUP(tbl_pbp[[#This Row],[gameId]], games!$B$2:$T$40, 9, FALSE)</f>
        <v>kansas-city-chiefs</v>
      </c>
      <c r="AH5158" s="5">
        <f>IF(tbl_pbp[[#This Row],[AwayTeam]] &lt;&gt; "new-orleans-saints", tbl_pbp[[#This Row],[homeWinPercentage]], 1-tbl_pbp[[#This Row],[homeWinPercentage]])</f>
        <v>0.13100000000000001</v>
      </c>
      <c r="AI5158" s="13">
        <f>tbl_pbp[[#This Row],[Kamara]]*tbl_pbp[[#This Row],[Impactful Play]]</f>
        <v>0</v>
      </c>
      <c r="AJ5158" s="13">
        <f>tbl_pbp[[#This Row],[Thomas]]*tbl_pbp[[#This Row],[Impactful Play]]</f>
        <v>0</v>
      </c>
      <c r="AK5158" s="13" t="str">
        <f>VLOOKUP(tbl_pbp[[#This Row],[Play Saints Win % Increase]], tbl_impact[],3,TRUE)</f>
        <v>Bad (0 to -5%)</v>
      </c>
    </row>
    <row r="5159" spans="1:37">
      <c r="A5159" s="1">
        <v>160</v>
      </c>
      <c r="B5159" s="5">
        <v>0.11</v>
      </c>
      <c r="C5159" t="s">
        <v>7518</v>
      </c>
      <c r="D5159">
        <v>0</v>
      </c>
      <c r="E5159">
        <v>0</v>
      </c>
      <c r="F5159">
        <v>4</v>
      </c>
      <c r="G5159">
        <v>22</v>
      </c>
      <c r="H5159">
        <v>29</v>
      </c>
      <c r="I5159">
        <v>10</v>
      </c>
      <c r="J5159">
        <v>75</v>
      </c>
      <c r="K5159" t="s">
        <v>3416</v>
      </c>
      <c r="L5159">
        <v>1</v>
      </c>
      <c r="M5159">
        <v>75</v>
      </c>
      <c r="N5159" t="s">
        <v>7519</v>
      </c>
      <c r="O5159" t="s">
        <v>321</v>
      </c>
      <c r="P5159" t="s">
        <v>30</v>
      </c>
      <c r="Q5159" t="s">
        <v>31</v>
      </c>
      <c r="R5159" t="s">
        <v>32</v>
      </c>
      <c r="S5159" t="s">
        <v>33</v>
      </c>
      <c r="T5159" t="s">
        <v>7094</v>
      </c>
      <c r="U5159" t="s">
        <v>7095</v>
      </c>
      <c r="V5159" t="s">
        <v>7091</v>
      </c>
      <c r="X5159" t="str">
        <f>VLOOKUP(pbp!V2392, games!$B$2:$R$40, 3, FALSE)</f>
        <v>2019-12-17T01:15Z</v>
      </c>
      <c r="Y5159">
        <f>VLOOKUP(1*V5159,NFLGames!$H$11:$H$555,1,FALSE)</f>
        <v>401220325</v>
      </c>
      <c r="Z5159">
        <f>VLOOKUP($Y5159, NFLGames!$H$11:$K$555,2,FALSE)</f>
        <v>2020</v>
      </c>
      <c r="AA5159">
        <f>VLOOKUP($Y5159, NFLGames!$H$11:$K$555,3,FALSE)</f>
        <v>15</v>
      </c>
      <c r="AB5159" s="6">
        <f>IF(A5160=0, 0, AH5160-tbl_pbp[[#This Row],[Saints Win %]])</f>
        <v>-2.0000000000000004E-2</v>
      </c>
      <c r="AE5159">
        <f>ABS(tbl_pbp[[#This Row],[play.homeScore]]-tbl_pbp[[#This Row],[play.awayScore]])</f>
        <v>7</v>
      </c>
      <c r="AF5159">
        <f>IF(tbl_pbp[[#This Row],[Play Saints Win % Increase]]&gt;=$AF$4,1,0)</f>
        <v>0</v>
      </c>
      <c r="AG5159" t="str">
        <f>VLOOKUP(tbl_pbp[[#This Row],[gameId]], games!$B$2:$T$40, 9, FALSE)</f>
        <v>kansas-city-chiefs</v>
      </c>
      <c r="AH5159" s="5">
        <f>IF(tbl_pbp[[#This Row],[AwayTeam]] &lt;&gt; "new-orleans-saints", tbl_pbp[[#This Row],[homeWinPercentage]], 1-tbl_pbp[[#This Row],[homeWinPercentage]])</f>
        <v>0.11</v>
      </c>
      <c r="AI5159" s="13">
        <f>tbl_pbp[[#This Row],[Kamara]]*tbl_pbp[[#This Row],[Impactful Play]]</f>
        <v>0</v>
      </c>
      <c r="AJ5159" s="13">
        <f>tbl_pbp[[#This Row],[Thomas]]*tbl_pbp[[#This Row],[Impactful Play]]</f>
        <v>0</v>
      </c>
      <c r="AK5159" s="13" t="str">
        <f>VLOOKUP(tbl_pbp[[#This Row],[Play Saints Win % Increase]], tbl_impact[],3,TRUE)</f>
        <v>Bad (0 to -5%)</v>
      </c>
    </row>
    <row r="5160" spans="1:37">
      <c r="A5160" s="1">
        <v>161</v>
      </c>
      <c r="B5160" s="5">
        <v>0.09</v>
      </c>
      <c r="C5160" t="s">
        <v>7520</v>
      </c>
      <c r="D5160">
        <v>0</v>
      </c>
      <c r="E5160">
        <v>0</v>
      </c>
      <c r="F5160">
        <v>4</v>
      </c>
      <c r="G5160">
        <v>22</v>
      </c>
      <c r="H5160">
        <v>29</v>
      </c>
      <c r="I5160">
        <v>10</v>
      </c>
      <c r="J5160">
        <v>59</v>
      </c>
      <c r="K5160" t="s">
        <v>3416</v>
      </c>
      <c r="L5160">
        <v>1</v>
      </c>
      <c r="M5160">
        <v>59</v>
      </c>
      <c r="N5160" t="s">
        <v>7521</v>
      </c>
      <c r="O5160" t="s">
        <v>7017</v>
      </c>
      <c r="P5160" t="s">
        <v>45</v>
      </c>
      <c r="Q5160" t="s">
        <v>46</v>
      </c>
      <c r="R5160" t="s">
        <v>47</v>
      </c>
      <c r="S5160" t="s">
        <v>33</v>
      </c>
      <c r="T5160" t="s">
        <v>7385</v>
      </c>
      <c r="U5160" t="s">
        <v>7386</v>
      </c>
      <c r="V5160" t="s">
        <v>7091</v>
      </c>
      <c r="X5160" t="str">
        <f>VLOOKUP(pbp!V2393, games!$B$2:$R$40, 3, FALSE)</f>
        <v>2019-12-17T01:15Z</v>
      </c>
      <c r="Y5160">
        <f>VLOOKUP(1*V5160,NFLGames!$H$11:$H$555,1,FALSE)</f>
        <v>401220325</v>
      </c>
      <c r="Z5160">
        <f>VLOOKUP($Y5160, NFLGames!$H$11:$K$555,2,FALSE)</f>
        <v>2020</v>
      </c>
      <c r="AA5160">
        <f>VLOOKUP($Y5160, NFLGames!$H$11:$K$555,3,FALSE)</f>
        <v>15</v>
      </c>
      <c r="AB5160" s="6">
        <f>IF(A5161=0, 0, AH5161-tbl_pbp[[#This Row],[Saints Win %]])</f>
        <v>-9.999999999999995E-3</v>
      </c>
      <c r="AE5160">
        <f>ABS(tbl_pbp[[#This Row],[play.homeScore]]-tbl_pbp[[#This Row],[play.awayScore]])</f>
        <v>7</v>
      </c>
      <c r="AF5160">
        <f>IF(tbl_pbp[[#This Row],[Play Saints Win % Increase]]&gt;=$AF$4,1,0)</f>
        <v>0</v>
      </c>
      <c r="AG5160" t="str">
        <f>VLOOKUP(tbl_pbp[[#This Row],[gameId]], games!$B$2:$T$40, 9, FALSE)</f>
        <v>kansas-city-chiefs</v>
      </c>
      <c r="AH5160" s="5">
        <f>IF(tbl_pbp[[#This Row],[AwayTeam]] &lt;&gt; "new-orleans-saints", tbl_pbp[[#This Row],[homeWinPercentage]], 1-tbl_pbp[[#This Row],[homeWinPercentage]])</f>
        <v>0.09</v>
      </c>
      <c r="AI5160" s="13">
        <f>tbl_pbp[[#This Row],[Kamara]]*tbl_pbp[[#This Row],[Impactful Play]]</f>
        <v>0</v>
      </c>
      <c r="AJ5160" s="13">
        <f>tbl_pbp[[#This Row],[Thomas]]*tbl_pbp[[#This Row],[Impactful Play]]</f>
        <v>0</v>
      </c>
      <c r="AK5160" s="13" t="str">
        <f>VLOOKUP(tbl_pbp[[#This Row],[Play Saints Win % Increase]], tbl_impact[],3,TRUE)</f>
        <v>Bad (0 to -5%)</v>
      </c>
    </row>
    <row r="5161" spans="1:37">
      <c r="A5161" s="1">
        <v>162</v>
      </c>
      <c r="B5161" s="5">
        <v>0.08</v>
      </c>
      <c r="C5161" t="s">
        <v>7522</v>
      </c>
      <c r="D5161">
        <v>0</v>
      </c>
      <c r="E5161">
        <v>0</v>
      </c>
      <c r="F5161">
        <v>4</v>
      </c>
      <c r="G5161">
        <v>22</v>
      </c>
      <c r="H5161">
        <v>29</v>
      </c>
      <c r="I5161">
        <v>2</v>
      </c>
      <c r="J5161">
        <v>51</v>
      </c>
      <c r="K5161" t="s">
        <v>3416</v>
      </c>
      <c r="L5161">
        <v>2</v>
      </c>
      <c r="M5161">
        <v>51</v>
      </c>
      <c r="N5161" t="s">
        <v>7523</v>
      </c>
      <c r="O5161" t="s">
        <v>3071</v>
      </c>
      <c r="P5161" t="s">
        <v>30</v>
      </c>
      <c r="Q5161" t="s">
        <v>31</v>
      </c>
      <c r="R5161" t="s">
        <v>32</v>
      </c>
      <c r="S5161" t="s">
        <v>51</v>
      </c>
      <c r="T5161" t="s">
        <v>7524</v>
      </c>
      <c r="U5161" t="s">
        <v>7525</v>
      </c>
      <c r="V5161" t="s">
        <v>7091</v>
      </c>
      <c r="X5161" t="str">
        <f>VLOOKUP(pbp!V2394, games!$B$2:$R$40, 3, FALSE)</f>
        <v>2019-12-17T01:15Z</v>
      </c>
      <c r="Y5161">
        <f>VLOOKUP(1*V5161,NFLGames!$H$11:$H$555,1,FALSE)</f>
        <v>401220325</v>
      </c>
      <c r="Z5161">
        <f>VLOOKUP($Y5161, NFLGames!$H$11:$K$555,2,FALSE)</f>
        <v>2020</v>
      </c>
      <c r="AA5161">
        <f>VLOOKUP($Y5161, NFLGames!$H$11:$K$555,3,FALSE)</f>
        <v>15</v>
      </c>
      <c r="AB5161" s="6">
        <f>IF(A5162=0, 0, AH5162-tbl_pbp[[#This Row],[Saints Win %]])</f>
        <v>-3.6000000000000004E-2</v>
      </c>
      <c r="AE5161">
        <f>ABS(tbl_pbp[[#This Row],[play.homeScore]]-tbl_pbp[[#This Row],[play.awayScore]])</f>
        <v>7</v>
      </c>
      <c r="AF5161">
        <f>IF(tbl_pbp[[#This Row],[Play Saints Win % Increase]]&gt;=$AF$4,1,0)</f>
        <v>0</v>
      </c>
      <c r="AG5161" t="str">
        <f>VLOOKUP(tbl_pbp[[#This Row],[gameId]], games!$B$2:$T$40, 9, FALSE)</f>
        <v>kansas-city-chiefs</v>
      </c>
      <c r="AH5161" s="5">
        <f>IF(tbl_pbp[[#This Row],[AwayTeam]] &lt;&gt; "new-orleans-saints", tbl_pbp[[#This Row],[homeWinPercentage]], 1-tbl_pbp[[#This Row],[homeWinPercentage]])</f>
        <v>0.08</v>
      </c>
      <c r="AI5161" s="13">
        <f>tbl_pbp[[#This Row],[Kamara]]*tbl_pbp[[#This Row],[Impactful Play]]</f>
        <v>0</v>
      </c>
      <c r="AJ5161" s="13">
        <f>tbl_pbp[[#This Row],[Thomas]]*tbl_pbp[[#This Row],[Impactful Play]]</f>
        <v>0</v>
      </c>
      <c r="AK5161" s="13" t="str">
        <f>VLOOKUP(tbl_pbp[[#This Row],[Play Saints Win % Increase]], tbl_impact[],3,TRUE)</f>
        <v>Bad (0 to -5%)</v>
      </c>
    </row>
    <row r="5162" spans="1:37">
      <c r="A5162" s="1">
        <v>163</v>
      </c>
      <c r="B5162" s="5">
        <v>4.3999999999999997E-2</v>
      </c>
      <c r="C5162" t="s">
        <v>7526</v>
      </c>
      <c r="D5162">
        <v>0</v>
      </c>
      <c r="E5162">
        <v>0</v>
      </c>
      <c r="F5162">
        <v>4</v>
      </c>
      <c r="G5162">
        <v>22</v>
      </c>
      <c r="H5162">
        <v>29</v>
      </c>
      <c r="I5162">
        <v>10</v>
      </c>
      <c r="J5162">
        <v>44</v>
      </c>
      <c r="K5162" t="s">
        <v>3416</v>
      </c>
      <c r="L5162">
        <v>1</v>
      </c>
      <c r="M5162">
        <v>44</v>
      </c>
      <c r="N5162" t="s">
        <v>7527</v>
      </c>
      <c r="O5162" t="s">
        <v>7528</v>
      </c>
      <c r="P5162" t="s">
        <v>45</v>
      </c>
      <c r="Q5162" t="s">
        <v>46</v>
      </c>
      <c r="R5162" t="s">
        <v>47</v>
      </c>
      <c r="S5162" t="s">
        <v>33</v>
      </c>
      <c r="T5162" t="s">
        <v>467</v>
      </c>
      <c r="U5162" t="s">
        <v>468</v>
      </c>
      <c r="V5162" t="s">
        <v>7091</v>
      </c>
      <c r="X5162" t="str">
        <f>VLOOKUP(pbp!V2395, games!$B$2:$R$40, 3, FALSE)</f>
        <v>2019-12-17T01:15Z</v>
      </c>
      <c r="Y5162">
        <f>VLOOKUP(1*V5162,NFLGames!$H$11:$H$555,1,FALSE)</f>
        <v>401220325</v>
      </c>
      <c r="Z5162">
        <f>VLOOKUP($Y5162, NFLGames!$H$11:$K$555,2,FALSE)</f>
        <v>2020</v>
      </c>
      <c r="AA5162">
        <f>VLOOKUP($Y5162, NFLGames!$H$11:$K$555,3,FALSE)</f>
        <v>15</v>
      </c>
      <c r="AB5162" s="6">
        <f>IF(A5163=0, 0, AH5163-tbl_pbp[[#This Row],[Saints Win %]])</f>
        <v>-3.9999999999999966E-3</v>
      </c>
      <c r="AE5162">
        <f>ABS(tbl_pbp[[#This Row],[play.homeScore]]-tbl_pbp[[#This Row],[play.awayScore]])</f>
        <v>7</v>
      </c>
      <c r="AF5162">
        <f>IF(tbl_pbp[[#This Row],[Play Saints Win % Increase]]&gt;=$AF$4,1,0)</f>
        <v>0</v>
      </c>
      <c r="AG5162" t="str">
        <f>VLOOKUP(tbl_pbp[[#This Row],[gameId]], games!$B$2:$T$40, 9, FALSE)</f>
        <v>kansas-city-chiefs</v>
      </c>
      <c r="AH5162" s="5">
        <f>IF(tbl_pbp[[#This Row],[AwayTeam]] &lt;&gt; "new-orleans-saints", tbl_pbp[[#This Row],[homeWinPercentage]], 1-tbl_pbp[[#This Row],[homeWinPercentage]])</f>
        <v>4.3999999999999997E-2</v>
      </c>
      <c r="AI5162" s="13">
        <f>tbl_pbp[[#This Row],[Kamara]]*tbl_pbp[[#This Row],[Impactful Play]]</f>
        <v>0</v>
      </c>
      <c r="AJ5162" s="13">
        <f>tbl_pbp[[#This Row],[Thomas]]*tbl_pbp[[#This Row],[Impactful Play]]</f>
        <v>0</v>
      </c>
      <c r="AK5162" s="13" t="str">
        <f>VLOOKUP(tbl_pbp[[#This Row],[Play Saints Win % Increase]], tbl_impact[],3,TRUE)</f>
        <v>Bad (0 to -5%)</v>
      </c>
    </row>
    <row r="5163" spans="1:37">
      <c r="A5163" s="1">
        <v>164</v>
      </c>
      <c r="B5163" s="5">
        <v>0.04</v>
      </c>
      <c r="C5163" t="s">
        <v>7529</v>
      </c>
      <c r="D5163">
        <v>0</v>
      </c>
      <c r="E5163">
        <v>0</v>
      </c>
      <c r="F5163">
        <v>4</v>
      </c>
      <c r="G5163">
        <v>22</v>
      </c>
      <c r="H5163">
        <v>29</v>
      </c>
      <c r="I5163">
        <v>10</v>
      </c>
      <c r="J5163">
        <v>20</v>
      </c>
      <c r="K5163" t="s">
        <v>3416</v>
      </c>
      <c r="L5163">
        <v>1</v>
      </c>
      <c r="M5163">
        <v>20</v>
      </c>
      <c r="N5163" t="s">
        <v>7530</v>
      </c>
      <c r="O5163" t="s">
        <v>469</v>
      </c>
      <c r="P5163" t="s">
        <v>45</v>
      </c>
      <c r="Q5163" t="s">
        <v>46</v>
      </c>
      <c r="R5163" t="s">
        <v>47</v>
      </c>
      <c r="S5163" t="s">
        <v>33</v>
      </c>
      <c r="T5163" t="s">
        <v>165</v>
      </c>
      <c r="U5163" t="s">
        <v>571</v>
      </c>
      <c r="V5163" t="s">
        <v>7091</v>
      </c>
      <c r="X5163" t="str">
        <f>VLOOKUP(pbp!V2396, games!$B$2:$R$40, 3, FALSE)</f>
        <v>2019-12-17T01:15Z</v>
      </c>
      <c r="Y5163">
        <f>VLOOKUP(1*V5163,NFLGames!$H$11:$H$555,1,FALSE)</f>
        <v>401220325</v>
      </c>
      <c r="Z5163">
        <f>VLOOKUP($Y5163, NFLGames!$H$11:$K$555,2,FALSE)</f>
        <v>2020</v>
      </c>
      <c r="AA5163">
        <f>VLOOKUP($Y5163, NFLGames!$H$11:$K$555,3,FALSE)</f>
        <v>15</v>
      </c>
      <c r="AB5163" s="6">
        <f>IF(A5164=0, 0, AH5164-tbl_pbp[[#This Row],[Saints Win %]])</f>
        <v>-9.0000000000000011E-3</v>
      </c>
      <c r="AE5163">
        <f>ABS(tbl_pbp[[#This Row],[play.homeScore]]-tbl_pbp[[#This Row],[play.awayScore]])</f>
        <v>7</v>
      </c>
      <c r="AF5163">
        <f>IF(tbl_pbp[[#This Row],[Play Saints Win % Increase]]&gt;=$AF$4,1,0)</f>
        <v>0</v>
      </c>
      <c r="AG5163" t="str">
        <f>VLOOKUP(tbl_pbp[[#This Row],[gameId]], games!$B$2:$T$40, 9, FALSE)</f>
        <v>kansas-city-chiefs</v>
      </c>
      <c r="AH5163" s="5">
        <f>IF(tbl_pbp[[#This Row],[AwayTeam]] &lt;&gt; "new-orleans-saints", tbl_pbp[[#This Row],[homeWinPercentage]], 1-tbl_pbp[[#This Row],[homeWinPercentage]])</f>
        <v>0.04</v>
      </c>
      <c r="AI5163" s="13">
        <f>tbl_pbp[[#This Row],[Kamara]]*tbl_pbp[[#This Row],[Impactful Play]]</f>
        <v>0</v>
      </c>
      <c r="AJ5163" s="13">
        <f>tbl_pbp[[#This Row],[Thomas]]*tbl_pbp[[#This Row],[Impactful Play]]</f>
        <v>0</v>
      </c>
      <c r="AK5163" s="13" t="str">
        <f>VLOOKUP(tbl_pbp[[#This Row],[Play Saints Win % Increase]], tbl_impact[],3,TRUE)</f>
        <v>Bad (0 to -5%)</v>
      </c>
    </row>
    <row r="5164" spans="1:37">
      <c r="A5164" s="1">
        <v>165</v>
      </c>
      <c r="B5164" s="5">
        <v>3.1E-2</v>
      </c>
      <c r="C5164" t="s">
        <v>7531</v>
      </c>
      <c r="D5164">
        <v>0</v>
      </c>
      <c r="E5164">
        <v>0</v>
      </c>
      <c r="F5164">
        <v>4</v>
      </c>
      <c r="G5164">
        <v>22</v>
      </c>
      <c r="H5164">
        <v>29</v>
      </c>
      <c r="I5164">
        <v>6</v>
      </c>
      <c r="J5164">
        <v>16</v>
      </c>
      <c r="K5164" t="s">
        <v>3416</v>
      </c>
      <c r="L5164">
        <v>2</v>
      </c>
      <c r="M5164">
        <v>16</v>
      </c>
      <c r="N5164" t="s">
        <v>7532</v>
      </c>
      <c r="O5164" t="s">
        <v>1678</v>
      </c>
      <c r="P5164" t="s">
        <v>30</v>
      </c>
      <c r="Q5164" t="s">
        <v>31</v>
      </c>
      <c r="R5164" t="s">
        <v>32</v>
      </c>
      <c r="S5164" t="s">
        <v>60</v>
      </c>
      <c r="T5164" t="s">
        <v>162</v>
      </c>
      <c r="U5164" t="s">
        <v>7533</v>
      </c>
      <c r="V5164" t="s">
        <v>7091</v>
      </c>
      <c r="X5164" t="str">
        <f>VLOOKUP(pbp!V2397, games!$B$2:$R$40, 3, FALSE)</f>
        <v>2019-12-17T01:15Z</v>
      </c>
      <c r="Y5164">
        <f>VLOOKUP(1*V5164,NFLGames!$H$11:$H$555,1,FALSE)</f>
        <v>401220325</v>
      </c>
      <c r="Z5164">
        <f>VLOOKUP($Y5164, NFLGames!$H$11:$K$555,2,FALSE)</f>
        <v>2020</v>
      </c>
      <c r="AA5164">
        <f>VLOOKUP($Y5164, NFLGames!$H$11:$K$555,3,FALSE)</f>
        <v>15</v>
      </c>
      <c r="AB5164" s="6">
        <f>IF(A5165=0, 0, AH5165-tbl_pbp[[#This Row],[Saints Win %]])</f>
        <v>-9.0000000000000011E-3</v>
      </c>
      <c r="AE5164">
        <f>ABS(tbl_pbp[[#This Row],[play.homeScore]]-tbl_pbp[[#This Row],[play.awayScore]])</f>
        <v>7</v>
      </c>
      <c r="AF5164">
        <f>IF(tbl_pbp[[#This Row],[Play Saints Win % Increase]]&gt;=$AF$4,1,0)</f>
        <v>0</v>
      </c>
      <c r="AG5164" t="str">
        <f>VLOOKUP(tbl_pbp[[#This Row],[gameId]], games!$B$2:$T$40, 9, FALSE)</f>
        <v>kansas-city-chiefs</v>
      </c>
      <c r="AH5164" s="5">
        <f>IF(tbl_pbp[[#This Row],[AwayTeam]] &lt;&gt; "new-orleans-saints", tbl_pbp[[#This Row],[homeWinPercentage]], 1-tbl_pbp[[#This Row],[homeWinPercentage]])</f>
        <v>3.1E-2</v>
      </c>
      <c r="AI5164" s="13">
        <f>tbl_pbp[[#This Row],[Kamara]]*tbl_pbp[[#This Row],[Impactful Play]]</f>
        <v>0</v>
      </c>
      <c r="AJ5164" s="13">
        <f>tbl_pbp[[#This Row],[Thomas]]*tbl_pbp[[#This Row],[Impactful Play]]</f>
        <v>0</v>
      </c>
      <c r="AK5164" s="13" t="str">
        <f>VLOOKUP(tbl_pbp[[#This Row],[Play Saints Win % Increase]], tbl_impact[],3,TRUE)</f>
        <v>Bad (0 to -5%)</v>
      </c>
    </row>
    <row r="5165" spans="1:37">
      <c r="A5165" s="1">
        <v>166</v>
      </c>
      <c r="B5165" s="5">
        <v>2.1999999999999999E-2</v>
      </c>
      <c r="C5165" t="s">
        <v>7534</v>
      </c>
      <c r="D5165">
        <v>0</v>
      </c>
      <c r="E5165">
        <v>0</v>
      </c>
      <c r="F5165">
        <v>4</v>
      </c>
      <c r="G5165">
        <v>22</v>
      </c>
      <c r="H5165">
        <v>29</v>
      </c>
      <c r="I5165">
        <v>9</v>
      </c>
      <c r="J5165">
        <v>9</v>
      </c>
      <c r="K5165" t="s">
        <v>3416</v>
      </c>
      <c r="L5165">
        <v>1</v>
      </c>
      <c r="M5165">
        <v>9</v>
      </c>
      <c r="N5165" t="s">
        <v>7535</v>
      </c>
      <c r="O5165" t="s">
        <v>277</v>
      </c>
      <c r="P5165" t="s">
        <v>45</v>
      </c>
      <c r="Q5165" t="s">
        <v>46</v>
      </c>
      <c r="R5165" t="s">
        <v>47</v>
      </c>
      <c r="S5165" t="s">
        <v>283</v>
      </c>
      <c r="T5165" t="s">
        <v>473</v>
      </c>
      <c r="U5165" t="s">
        <v>896</v>
      </c>
      <c r="V5165" t="s">
        <v>7091</v>
      </c>
      <c r="X5165" t="str">
        <f>VLOOKUP(pbp!V2398, games!$B$2:$R$40, 3, FALSE)</f>
        <v>2019-12-17T01:15Z</v>
      </c>
      <c r="Y5165">
        <f>VLOOKUP(1*V5165,NFLGames!$H$11:$H$555,1,FALSE)</f>
        <v>401220325</v>
      </c>
      <c r="Z5165">
        <f>VLOOKUP($Y5165, NFLGames!$H$11:$K$555,2,FALSE)</f>
        <v>2020</v>
      </c>
      <c r="AA5165">
        <f>VLOOKUP($Y5165, NFLGames!$H$11:$K$555,3,FALSE)</f>
        <v>15</v>
      </c>
      <c r="AB5165" s="6">
        <f>IF(A5166=0, 0, AH5166-tbl_pbp[[#This Row],[Saints Win %]])</f>
        <v>-1.9999999999999983E-3</v>
      </c>
      <c r="AE5165">
        <f>ABS(tbl_pbp[[#This Row],[play.homeScore]]-tbl_pbp[[#This Row],[play.awayScore]])</f>
        <v>7</v>
      </c>
      <c r="AF5165">
        <f>IF(tbl_pbp[[#This Row],[Play Saints Win % Increase]]&gt;=$AF$4,1,0)</f>
        <v>0</v>
      </c>
      <c r="AG5165" t="str">
        <f>VLOOKUP(tbl_pbp[[#This Row],[gameId]], games!$B$2:$T$40, 9, FALSE)</f>
        <v>kansas-city-chiefs</v>
      </c>
      <c r="AH5165" s="5">
        <f>IF(tbl_pbp[[#This Row],[AwayTeam]] &lt;&gt; "new-orleans-saints", tbl_pbp[[#This Row],[homeWinPercentage]], 1-tbl_pbp[[#This Row],[homeWinPercentage]])</f>
        <v>2.1999999999999999E-2</v>
      </c>
      <c r="AI5165" s="13">
        <f>tbl_pbp[[#This Row],[Kamara]]*tbl_pbp[[#This Row],[Impactful Play]]</f>
        <v>0</v>
      </c>
      <c r="AJ5165" s="13">
        <f>tbl_pbp[[#This Row],[Thomas]]*tbl_pbp[[#This Row],[Impactful Play]]</f>
        <v>0</v>
      </c>
      <c r="AK5165" s="13" t="str">
        <f>VLOOKUP(tbl_pbp[[#This Row],[Play Saints Win % Increase]], tbl_impact[],3,TRUE)</f>
        <v>Bad (0 to -5%)</v>
      </c>
    </row>
    <row r="5166" spans="1:37">
      <c r="A5166" s="1">
        <v>167</v>
      </c>
      <c r="B5166" s="5">
        <v>0.02</v>
      </c>
      <c r="C5166" t="s">
        <v>7536</v>
      </c>
      <c r="D5166">
        <v>0</v>
      </c>
      <c r="E5166">
        <v>0</v>
      </c>
      <c r="F5166">
        <v>4</v>
      </c>
      <c r="G5166">
        <v>22</v>
      </c>
      <c r="H5166">
        <v>29</v>
      </c>
      <c r="I5166">
        <v>5</v>
      </c>
      <c r="J5166">
        <v>5</v>
      </c>
      <c r="K5166" t="s">
        <v>3416</v>
      </c>
      <c r="L5166">
        <v>2</v>
      </c>
      <c r="M5166">
        <v>5</v>
      </c>
      <c r="N5166" t="s">
        <v>7537</v>
      </c>
      <c r="O5166" t="s">
        <v>2086</v>
      </c>
      <c r="P5166" t="s">
        <v>45</v>
      </c>
      <c r="Q5166" t="s">
        <v>46</v>
      </c>
      <c r="R5166" t="s">
        <v>47</v>
      </c>
      <c r="S5166" t="s">
        <v>286</v>
      </c>
      <c r="T5166" t="s">
        <v>645</v>
      </c>
      <c r="U5166" t="s">
        <v>1897</v>
      </c>
      <c r="V5166" t="s">
        <v>7091</v>
      </c>
      <c r="X5166" t="str">
        <f>VLOOKUP(pbp!V2399, games!$B$2:$R$40, 3, FALSE)</f>
        <v>2019-12-17T01:15Z</v>
      </c>
      <c r="Y5166">
        <f>VLOOKUP(1*V5166,NFLGames!$H$11:$H$555,1,FALSE)</f>
        <v>401220325</v>
      </c>
      <c r="Z5166">
        <f>VLOOKUP($Y5166, NFLGames!$H$11:$K$555,2,FALSE)</f>
        <v>2020</v>
      </c>
      <c r="AA5166">
        <f>VLOOKUP($Y5166, NFLGames!$H$11:$K$555,3,FALSE)</f>
        <v>15</v>
      </c>
      <c r="AB5166" s="6">
        <f>IF(A5167=0, 0, AH5167-tbl_pbp[[#This Row],[Saints Win %]])</f>
        <v>5.7999999999999996E-2</v>
      </c>
      <c r="AE5166">
        <f>ABS(tbl_pbp[[#This Row],[play.homeScore]]-tbl_pbp[[#This Row],[play.awayScore]])</f>
        <v>7</v>
      </c>
      <c r="AF5166">
        <f>IF(tbl_pbp[[#This Row],[Play Saints Win % Increase]]&gt;=$AF$4,1,0)</f>
        <v>0</v>
      </c>
      <c r="AG5166" t="str">
        <f>VLOOKUP(tbl_pbp[[#This Row],[gameId]], games!$B$2:$T$40, 9, FALSE)</f>
        <v>kansas-city-chiefs</v>
      </c>
      <c r="AH5166" s="5">
        <f>IF(tbl_pbp[[#This Row],[AwayTeam]] &lt;&gt; "new-orleans-saints", tbl_pbp[[#This Row],[homeWinPercentage]], 1-tbl_pbp[[#This Row],[homeWinPercentage]])</f>
        <v>0.02</v>
      </c>
      <c r="AI5166" s="13">
        <f>tbl_pbp[[#This Row],[Kamara]]*tbl_pbp[[#This Row],[Impactful Play]]</f>
        <v>0</v>
      </c>
      <c r="AJ5166" s="13">
        <f>tbl_pbp[[#This Row],[Thomas]]*tbl_pbp[[#This Row],[Impactful Play]]</f>
        <v>0</v>
      </c>
      <c r="AK5166" s="13" t="str">
        <f>VLOOKUP(tbl_pbp[[#This Row],[Play Saints Win % Increase]], tbl_impact[],3,TRUE)</f>
        <v>Perfumed (5 to + 10%)</v>
      </c>
    </row>
    <row r="5167" spans="1:37">
      <c r="A5167" s="1">
        <v>168</v>
      </c>
      <c r="B5167" s="5">
        <v>7.8E-2</v>
      </c>
      <c r="C5167" t="s">
        <v>7538</v>
      </c>
      <c r="D5167">
        <v>0</v>
      </c>
      <c r="E5167">
        <v>0</v>
      </c>
      <c r="F5167">
        <v>4</v>
      </c>
      <c r="G5167">
        <v>22</v>
      </c>
      <c r="H5167">
        <v>29</v>
      </c>
      <c r="I5167">
        <v>4</v>
      </c>
      <c r="J5167">
        <v>4</v>
      </c>
      <c r="K5167" t="s">
        <v>3416</v>
      </c>
      <c r="L5167">
        <v>3</v>
      </c>
      <c r="M5167">
        <v>75</v>
      </c>
      <c r="N5167" t="s">
        <v>7539</v>
      </c>
      <c r="O5167" t="s">
        <v>782</v>
      </c>
      <c r="P5167" t="s">
        <v>22</v>
      </c>
      <c r="Q5167" t="s">
        <v>37</v>
      </c>
      <c r="S5167" t="s">
        <v>63</v>
      </c>
      <c r="T5167" t="s">
        <v>573</v>
      </c>
      <c r="U5167" t="s">
        <v>7540</v>
      </c>
      <c r="V5167" t="s">
        <v>7091</v>
      </c>
      <c r="X5167" t="str">
        <f>VLOOKUP(pbp!V2400, games!$B$2:$R$40, 3, FALSE)</f>
        <v>2019-12-17T01:15Z</v>
      </c>
      <c r="Y5167">
        <f>VLOOKUP(1*V5167,NFLGames!$H$11:$H$555,1,FALSE)</f>
        <v>401220325</v>
      </c>
      <c r="Z5167">
        <f>VLOOKUP($Y5167, NFLGames!$H$11:$K$555,2,FALSE)</f>
        <v>2020</v>
      </c>
      <c r="AA5167">
        <f>VLOOKUP($Y5167, NFLGames!$H$11:$K$555,3,FALSE)</f>
        <v>15</v>
      </c>
      <c r="AB5167" s="6">
        <f>IF(A5168=0, 0, AH5168-tbl_pbp[[#This Row],[Saints Win %]])</f>
        <v>-0.06</v>
      </c>
      <c r="AE5167">
        <f>ABS(tbl_pbp[[#This Row],[play.homeScore]]-tbl_pbp[[#This Row],[play.awayScore]])</f>
        <v>7</v>
      </c>
      <c r="AF5167">
        <f>IF(tbl_pbp[[#This Row],[Play Saints Win % Increase]]&gt;=$AF$4,1,0)</f>
        <v>0</v>
      </c>
      <c r="AG5167" t="str">
        <f>VLOOKUP(tbl_pbp[[#This Row],[gameId]], games!$B$2:$T$40, 9, FALSE)</f>
        <v>kansas-city-chiefs</v>
      </c>
      <c r="AH5167" s="5">
        <f>IF(tbl_pbp[[#This Row],[AwayTeam]] &lt;&gt; "new-orleans-saints", tbl_pbp[[#This Row],[homeWinPercentage]], 1-tbl_pbp[[#This Row],[homeWinPercentage]])</f>
        <v>7.8E-2</v>
      </c>
      <c r="AI5167" s="13">
        <f>tbl_pbp[[#This Row],[Kamara]]*tbl_pbp[[#This Row],[Impactful Play]]</f>
        <v>0</v>
      </c>
      <c r="AJ5167" s="13">
        <f>tbl_pbp[[#This Row],[Thomas]]*tbl_pbp[[#This Row],[Impactful Play]]</f>
        <v>0</v>
      </c>
      <c r="AK5167" s="13" t="str">
        <f>VLOOKUP(tbl_pbp[[#This Row],[Play Saints Win % Increase]], tbl_impact[],3,TRUE)</f>
        <v>Smelly (worse than-5% -&gt; -10%)</v>
      </c>
    </row>
    <row r="5168" spans="1:37">
      <c r="A5168" s="1">
        <v>169</v>
      </c>
      <c r="B5168" s="5">
        <v>1.7999999999999999E-2</v>
      </c>
      <c r="C5168" t="s">
        <v>7541</v>
      </c>
      <c r="D5168">
        <v>0</v>
      </c>
      <c r="E5168">
        <v>0</v>
      </c>
      <c r="F5168">
        <v>4</v>
      </c>
      <c r="G5168">
        <v>22</v>
      </c>
      <c r="H5168">
        <v>32</v>
      </c>
      <c r="I5168">
        <v>4</v>
      </c>
      <c r="J5168">
        <v>4</v>
      </c>
      <c r="K5168" t="s">
        <v>3416</v>
      </c>
      <c r="L5168">
        <v>4</v>
      </c>
      <c r="M5168">
        <v>4</v>
      </c>
      <c r="N5168" t="s">
        <v>7542</v>
      </c>
      <c r="O5168" t="s">
        <v>3500</v>
      </c>
      <c r="P5168" t="s">
        <v>187</v>
      </c>
      <c r="Q5168" t="s">
        <v>188</v>
      </c>
      <c r="R5168" t="s">
        <v>189</v>
      </c>
      <c r="S5168" t="s">
        <v>349</v>
      </c>
      <c r="T5168" t="s">
        <v>573</v>
      </c>
      <c r="U5168" t="s">
        <v>7543</v>
      </c>
      <c r="V5168" t="s">
        <v>7091</v>
      </c>
      <c r="X5168" t="str">
        <f>VLOOKUP(pbp!V2401, games!$B$2:$R$40, 3, FALSE)</f>
        <v>2019-12-17T01:15Z</v>
      </c>
      <c r="Y5168">
        <f>VLOOKUP(1*V5168,NFLGames!$H$11:$H$555,1,FALSE)</f>
        <v>401220325</v>
      </c>
      <c r="Z5168">
        <f>VLOOKUP($Y5168, NFLGames!$H$11:$K$555,2,FALSE)</f>
        <v>2020</v>
      </c>
      <c r="AA5168">
        <f>VLOOKUP($Y5168, NFLGames!$H$11:$K$555,3,FALSE)</f>
        <v>15</v>
      </c>
      <c r="AB5168" s="6">
        <f>IF(A5169=0, 0, AH5169-tbl_pbp[[#This Row],[Saints Win %]])</f>
        <v>2.0000000000000018E-3</v>
      </c>
      <c r="AE5168">
        <f>ABS(tbl_pbp[[#This Row],[play.homeScore]]-tbl_pbp[[#This Row],[play.awayScore]])</f>
        <v>10</v>
      </c>
      <c r="AF5168">
        <f>IF(tbl_pbp[[#This Row],[Play Saints Win % Increase]]&gt;=$AF$4,1,0)</f>
        <v>0</v>
      </c>
      <c r="AG5168" t="str">
        <f>VLOOKUP(tbl_pbp[[#This Row],[gameId]], games!$B$2:$T$40, 9, FALSE)</f>
        <v>kansas-city-chiefs</v>
      </c>
      <c r="AH5168" s="5">
        <f>IF(tbl_pbp[[#This Row],[AwayTeam]] &lt;&gt; "new-orleans-saints", tbl_pbp[[#This Row],[homeWinPercentage]], 1-tbl_pbp[[#This Row],[homeWinPercentage]])</f>
        <v>1.7999999999999999E-2</v>
      </c>
      <c r="AI5168" s="13">
        <f>tbl_pbp[[#This Row],[Kamara]]*tbl_pbp[[#This Row],[Impactful Play]]</f>
        <v>0</v>
      </c>
      <c r="AJ5168" s="13">
        <f>tbl_pbp[[#This Row],[Thomas]]*tbl_pbp[[#This Row],[Impactful Play]]</f>
        <v>0</v>
      </c>
      <c r="AK5168" s="13" t="str">
        <f>VLOOKUP(tbl_pbp[[#This Row],[Play Saints Win % Increase]], tbl_impact[],3,TRUE)</f>
        <v>Scented (0 to +5%)</v>
      </c>
    </row>
    <row r="5169" spans="1:37">
      <c r="A5169" s="1">
        <v>170</v>
      </c>
      <c r="B5169" s="5">
        <v>0.02</v>
      </c>
      <c r="C5169" t="s">
        <v>7544</v>
      </c>
      <c r="D5169">
        <v>0</v>
      </c>
      <c r="E5169">
        <v>0</v>
      </c>
      <c r="F5169">
        <v>4</v>
      </c>
      <c r="G5169">
        <v>22</v>
      </c>
      <c r="H5169">
        <v>32</v>
      </c>
      <c r="I5169">
        <v>0</v>
      </c>
      <c r="J5169">
        <v>65</v>
      </c>
      <c r="K5169" t="s">
        <v>3416</v>
      </c>
      <c r="L5169">
        <v>0</v>
      </c>
      <c r="M5169">
        <v>65</v>
      </c>
      <c r="N5169" t="s">
        <v>7176</v>
      </c>
      <c r="O5169" t="s">
        <v>3500</v>
      </c>
      <c r="P5169" t="s">
        <v>25</v>
      </c>
      <c r="Q5169" t="s">
        <v>26</v>
      </c>
      <c r="R5169" t="s">
        <v>27</v>
      </c>
      <c r="V5169" t="s">
        <v>7091</v>
      </c>
      <c r="X5169" t="str">
        <f>VLOOKUP(pbp!V2402, games!$B$2:$R$40, 3, FALSE)</f>
        <v>2019-12-17T01:15Z</v>
      </c>
      <c r="Y5169">
        <f>VLOOKUP(1*V5169,NFLGames!$H$11:$H$555,1,FALSE)</f>
        <v>401220325</v>
      </c>
      <c r="Z5169">
        <f>VLOOKUP($Y5169, NFLGames!$H$11:$K$555,2,FALSE)</f>
        <v>2020</v>
      </c>
      <c r="AA5169">
        <f>VLOOKUP($Y5169, NFLGames!$H$11:$K$555,3,FALSE)</f>
        <v>15</v>
      </c>
      <c r="AB5169" s="6">
        <f>IF(A5170=0, 0, AH5170-tbl_pbp[[#This Row],[Saints Win %]])</f>
        <v>-1.2E-2</v>
      </c>
      <c r="AE5169">
        <f>ABS(tbl_pbp[[#This Row],[play.homeScore]]-tbl_pbp[[#This Row],[play.awayScore]])</f>
        <v>10</v>
      </c>
      <c r="AF5169">
        <f>IF(tbl_pbp[[#This Row],[Play Saints Win % Increase]]&gt;=$AF$4,1,0)</f>
        <v>0</v>
      </c>
      <c r="AG5169" t="str">
        <f>VLOOKUP(tbl_pbp[[#This Row],[gameId]], games!$B$2:$T$40, 9, FALSE)</f>
        <v>kansas-city-chiefs</v>
      </c>
      <c r="AH5169" s="5">
        <f>IF(tbl_pbp[[#This Row],[AwayTeam]] &lt;&gt; "new-orleans-saints", tbl_pbp[[#This Row],[homeWinPercentage]], 1-tbl_pbp[[#This Row],[homeWinPercentage]])</f>
        <v>0.02</v>
      </c>
      <c r="AI5169" s="13">
        <f>tbl_pbp[[#This Row],[Kamara]]*tbl_pbp[[#This Row],[Impactful Play]]</f>
        <v>0</v>
      </c>
      <c r="AJ5169" s="13">
        <f>tbl_pbp[[#This Row],[Thomas]]*tbl_pbp[[#This Row],[Impactful Play]]</f>
        <v>0</v>
      </c>
      <c r="AK5169" s="13" t="str">
        <f>VLOOKUP(tbl_pbp[[#This Row],[Play Saints Win % Increase]], tbl_impact[],3,TRUE)</f>
        <v>Bad (0 to -5%)</v>
      </c>
    </row>
    <row r="5170" spans="1:37">
      <c r="A5170" s="1">
        <v>171</v>
      </c>
      <c r="B5170" s="5">
        <v>8.0000000000000002E-3</v>
      </c>
      <c r="C5170" t="s">
        <v>7545</v>
      </c>
      <c r="D5170">
        <v>0</v>
      </c>
      <c r="E5170">
        <v>0</v>
      </c>
      <c r="F5170">
        <v>4</v>
      </c>
      <c r="G5170">
        <v>22</v>
      </c>
      <c r="H5170">
        <v>32</v>
      </c>
      <c r="I5170">
        <v>10</v>
      </c>
      <c r="J5170">
        <v>25</v>
      </c>
      <c r="K5170" t="s">
        <v>29</v>
      </c>
      <c r="L5170">
        <v>1</v>
      </c>
      <c r="M5170">
        <v>67</v>
      </c>
      <c r="N5170" t="s">
        <v>7546</v>
      </c>
      <c r="O5170" t="s">
        <v>3500</v>
      </c>
      <c r="P5170" t="s">
        <v>22</v>
      </c>
      <c r="Q5170" t="s">
        <v>37</v>
      </c>
      <c r="S5170" t="s">
        <v>33</v>
      </c>
      <c r="T5170" t="s">
        <v>34</v>
      </c>
      <c r="U5170" t="s">
        <v>35</v>
      </c>
      <c r="V5170" t="s">
        <v>7091</v>
      </c>
      <c r="X5170" t="str">
        <f>VLOOKUP(pbp!V2403, games!$B$2:$R$40, 3, FALSE)</f>
        <v>2019-12-17T01:15Z</v>
      </c>
      <c r="Y5170">
        <f>VLOOKUP(1*V5170,NFLGames!$H$11:$H$555,1,FALSE)</f>
        <v>401220325</v>
      </c>
      <c r="Z5170">
        <f>VLOOKUP($Y5170, NFLGames!$H$11:$K$555,2,FALSE)</f>
        <v>2020</v>
      </c>
      <c r="AA5170">
        <f>VLOOKUP($Y5170, NFLGames!$H$11:$K$555,3,FALSE)</f>
        <v>15</v>
      </c>
      <c r="AB5170" s="6">
        <f>IF(A5171=0, 0, AH5171-tbl_pbp[[#This Row],[Saints Win %]])</f>
        <v>1.7000000000000001E-2</v>
      </c>
      <c r="AC5170">
        <v>1</v>
      </c>
      <c r="AE5170">
        <f>ABS(tbl_pbp[[#This Row],[play.homeScore]]-tbl_pbp[[#This Row],[play.awayScore]])</f>
        <v>10</v>
      </c>
      <c r="AF5170">
        <f>IF(tbl_pbp[[#This Row],[Play Saints Win % Increase]]&gt;=$AF$4,1,0)</f>
        <v>0</v>
      </c>
      <c r="AG5170" t="str">
        <f>VLOOKUP(tbl_pbp[[#This Row],[gameId]], games!$B$2:$T$40, 9, FALSE)</f>
        <v>kansas-city-chiefs</v>
      </c>
      <c r="AH5170" s="5">
        <f>IF(tbl_pbp[[#This Row],[AwayTeam]] &lt;&gt; "new-orleans-saints", tbl_pbp[[#This Row],[homeWinPercentage]], 1-tbl_pbp[[#This Row],[homeWinPercentage]])</f>
        <v>8.0000000000000002E-3</v>
      </c>
      <c r="AI5170" s="13">
        <f>tbl_pbp[[#This Row],[Kamara]]*tbl_pbp[[#This Row],[Impactful Play]]</f>
        <v>0</v>
      </c>
      <c r="AJ5170" s="13">
        <f>tbl_pbp[[#This Row],[Thomas]]*tbl_pbp[[#This Row],[Impactful Play]]</f>
        <v>0</v>
      </c>
      <c r="AK5170" s="13" t="str">
        <f>VLOOKUP(tbl_pbp[[#This Row],[Play Saints Win % Increase]], tbl_impact[],3,TRUE)</f>
        <v>Scented (0 to +5%)</v>
      </c>
    </row>
    <row r="5171" spans="1:37">
      <c r="A5171" s="1">
        <v>172</v>
      </c>
      <c r="B5171" s="5">
        <v>2.5000000000000001E-2</v>
      </c>
      <c r="C5171" t="s">
        <v>7547</v>
      </c>
      <c r="D5171">
        <v>0</v>
      </c>
      <c r="E5171">
        <v>0</v>
      </c>
      <c r="F5171">
        <v>4</v>
      </c>
      <c r="G5171">
        <v>22</v>
      </c>
      <c r="H5171">
        <v>32</v>
      </c>
      <c r="I5171">
        <v>10</v>
      </c>
      <c r="J5171">
        <v>25</v>
      </c>
      <c r="K5171" t="s">
        <v>29</v>
      </c>
      <c r="L5171">
        <v>2</v>
      </c>
      <c r="M5171">
        <v>75</v>
      </c>
      <c r="N5171" t="s">
        <v>7548</v>
      </c>
      <c r="O5171" t="s">
        <v>583</v>
      </c>
      <c r="P5171" t="s">
        <v>30</v>
      </c>
      <c r="Q5171" t="s">
        <v>31</v>
      </c>
      <c r="R5171" t="s">
        <v>32</v>
      </c>
      <c r="S5171" t="s">
        <v>120</v>
      </c>
      <c r="T5171" t="s">
        <v>34</v>
      </c>
      <c r="U5171" t="s">
        <v>458</v>
      </c>
      <c r="V5171" t="s">
        <v>7091</v>
      </c>
      <c r="X5171" t="str">
        <f>VLOOKUP(pbp!V2404, games!$B$2:$R$40, 3, FALSE)</f>
        <v>2019-12-17T01:15Z</v>
      </c>
      <c r="Y5171">
        <f>VLOOKUP(1*V5171,NFLGames!$H$11:$H$555,1,FALSE)</f>
        <v>401220325</v>
      </c>
      <c r="Z5171">
        <f>VLOOKUP($Y5171, NFLGames!$H$11:$K$555,2,FALSE)</f>
        <v>2020</v>
      </c>
      <c r="AA5171">
        <f>VLOOKUP($Y5171, NFLGames!$H$11:$K$555,3,FALSE)</f>
        <v>15</v>
      </c>
      <c r="AB5171" s="6">
        <f>IF(A5172=0, 0, AH5172-tbl_pbp[[#This Row],[Saints Win %]])</f>
        <v>-3.0000000000000027E-3</v>
      </c>
      <c r="AE5171">
        <f>ABS(tbl_pbp[[#This Row],[play.homeScore]]-tbl_pbp[[#This Row],[play.awayScore]])</f>
        <v>10</v>
      </c>
      <c r="AF5171">
        <f>IF(tbl_pbp[[#This Row],[Play Saints Win % Increase]]&gt;=$AF$4,1,0)</f>
        <v>0</v>
      </c>
      <c r="AG5171" t="str">
        <f>VLOOKUP(tbl_pbp[[#This Row],[gameId]], games!$B$2:$T$40, 9, FALSE)</f>
        <v>kansas-city-chiefs</v>
      </c>
      <c r="AH5171" s="5">
        <f>IF(tbl_pbp[[#This Row],[AwayTeam]] &lt;&gt; "new-orleans-saints", tbl_pbp[[#This Row],[homeWinPercentage]], 1-tbl_pbp[[#This Row],[homeWinPercentage]])</f>
        <v>2.5000000000000001E-2</v>
      </c>
      <c r="AI5171" s="13">
        <f>tbl_pbp[[#This Row],[Kamara]]*tbl_pbp[[#This Row],[Impactful Play]]</f>
        <v>0</v>
      </c>
      <c r="AJ5171" s="13">
        <f>tbl_pbp[[#This Row],[Thomas]]*tbl_pbp[[#This Row],[Impactful Play]]</f>
        <v>0</v>
      </c>
      <c r="AK5171" s="13" t="str">
        <f>VLOOKUP(tbl_pbp[[#This Row],[Play Saints Win % Increase]], tbl_impact[],3,TRUE)</f>
        <v>Bad (0 to -5%)</v>
      </c>
    </row>
    <row r="5172" spans="1:37">
      <c r="A5172" s="1">
        <v>173</v>
      </c>
      <c r="B5172" s="5">
        <v>2.1999999999999999E-2</v>
      </c>
      <c r="C5172" t="s">
        <v>7549</v>
      </c>
      <c r="D5172">
        <v>0</v>
      </c>
      <c r="E5172">
        <v>0</v>
      </c>
      <c r="F5172">
        <v>4</v>
      </c>
      <c r="G5172">
        <v>22</v>
      </c>
      <c r="H5172">
        <v>32</v>
      </c>
      <c r="I5172">
        <v>2</v>
      </c>
      <c r="J5172">
        <v>33</v>
      </c>
      <c r="K5172" t="s">
        <v>29</v>
      </c>
      <c r="L5172">
        <v>3</v>
      </c>
      <c r="M5172">
        <v>29</v>
      </c>
      <c r="N5172" t="s">
        <v>7550</v>
      </c>
      <c r="O5172" t="s">
        <v>1290</v>
      </c>
      <c r="P5172" t="s">
        <v>22</v>
      </c>
      <c r="Q5172" t="s">
        <v>37</v>
      </c>
      <c r="S5172" t="s">
        <v>241</v>
      </c>
      <c r="T5172" t="s">
        <v>438</v>
      </c>
      <c r="U5172" t="s">
        <v>1002</v>
      </c>
      <c r="V5172" t="s">
        <v>7091</v>
      </c>
      <c r="X5172" t="str">
        <f>VLOOKUP(pbp!V2405, games!$B$2:$R$40, 3, FALSE)</f>
        <v>2019-12-17T01:15Z</v>
      </c>
      <c r="Y5172">
        <f>VLOOKUP(1*V5172,NFLGames!$H$11:$H$555,1,FALSE)</f>
        <v>401220325</v>
      </c>
      <c r="Z5172">
        <f>VLOOKUP($Y5172, NFLGames!$H$11:$K$555,2,FALSE)</f>
        <v>2020</v>
      </c>
      <c r="AA5172">
        <f>VLOOKUP($Y5172, NFLGames!$H$11:$K$555,3,FALSE)</f>
        <v>15</v>
      </c>
      <c r="AB5172" s="6">
        <f>IF(A5173=0, 0, AH5173-tbl_pbp[[#This Row],[Saints Win %]])</f>
        <v>1.9000000000000003E-2</v>
      </c>
      <c r="AE5172">
        <f>ABS(tbl_pbp[[#This Row],[play.homeScore]]-tbl_pbp[[#This Row],[play.awayScore]])</f>
        <v>10</v>
      </c>
      <c r="AF5172">
        <f>IF(tbl_pbp[[#This Row],[Play Saints Win % Increase]]&gt;=$AF$4,1,0)</f>
        <v>0</v>
      </c>
      <c r="AG5172" t="str">
        <f>VLOOKUP(tbl_pbp[[#This Row],[gameId]], games!$B$2:$T$40, 9, FALSE)</f>
        <v>kansas-city-chiefs</v>
      </c>
      <c r="AH5172" s="5">
        <f>IF(tbl_pbp[[#This Row],[AwayTeam]] &lt;&gt; "new-orleans-saints", tbl_pbp[[#This Row],[homeWinPercentage]], 1-tbl_pbp[[#This Row],[homeWinPercentage]])</f>
        <v>2.1999999999999999E-2</v>
      </c>
      <c r="AI5172" s="13">
        <f>tbl_pbp[[#This Row],[Kamara]]*tbl_pbp[[#This Row],[Impactful Play]]</f>
        <v>0</v>
      </c>
      <c r="AJ5172" s="13">
        <f>tbl_pbp[[#This Row],[Thomas]]*tbl_pbp[[#This Row],[Impactful Play]]</f>
        <v>0</v>
      </c>
      <c r="AK5172" s="13" t="str">
        <f>VLOOKUP(tbl_pbp[[#This Row],[Play Saints Win % Increase]], tbl_impact[],3,TRUE)</f>
        <v>Scented (0 to +5%)</v>
      </c>
    </row>
    <row r="5173" spans="1:37">
      <c r="A5173" s="1">
        <v>174</v>
      </c>
      <c r="B5173" s="5">
        <v>4.1000000000000002E-2</v>
      </c>
      <c r="C5173" t="s">
        <v>7551</v>
      </c>
      <c r="D5173">
        <v>0</v>
      </c>
      <c r="E5173">
        <v>0</v>
      </c>
      <c r="F5173">
        <v>4</v>
      </c>
      <c r="G5173">
        <v>22</v>
      </c>
      <c r="H5173">
        <v>32</v>
      </c>
      <c r="I5173">
        <v>2</v>
      </c>
      <c r="J5173">
        <v>33</v>
      </c>
      <c r="K5173" t="s">
        <v>29</v>
      </c>
      <c r="L5173">
        <v>4</v>
      </c>
      <c r="M5173">
        <v>67</v>
      </c>
      <c r="N5173" t="s">
        <v>7552</v>
      </c>
      <c r="O5173" t="s">
        <v>1296</v>
      </c>
      <c r="P5173" t="s">
        <v>30</v>
      </c>
      <c r="Q5173" t="s">
        <v>31</v>
      </c>
      <c r="R5173" t="s">
        <v>32</v>
      </c>
      <c r="S5173" t="s">
        <v>154</v>
      </c>
      <c r="T5173" t="s">
        <v>438</v>
      </c>
      <c r="U5173" t="s">
        <v>7553</v>
      </c>
      <c r="V5173" t="s">
        <v>7091</v>
      </c>
      <c r="X5173" t="str">
        <f>VLOOKUP(pbp!V2406, games!$B$2:$R$40, 3, FALSE)</f>
        <v>2019-12-17T01:15Z</v>
      </c>
      <c r="Y5173">
        <f>VLOOKUP(1*V5173,NFLGames!$H$11:$H$555,1,FALSE)</f>
        <v>401220325</v>
      </c>
      <c r="Z5173">
        <f>VLOOKUP($Y5173, NFLGames!$H$11:$K$555,2,FALSE)</f>
        <v>2020</v>
      </c>
      <c r="AA5173">
        <f>VLOOKUP($Y5173, NFLGames!$H$11:$K$555,3,FALSE)</f>
        <v>15</v>
      </c>
      <c r="AB5173" s="6">
        <f>IF(A5174=0, 0, AH5174-tbl_pbp[[#This Row],[Saints Win %]])</f>
        <v>9.999999999999995E-3</v>
      </c>
      <c r="AE5173">
        <f>ABS(tbl_pbp[[#This Row],[play.homeScore]]-tbl_pbp[[#This Row],[play.awayScore]])</f>
        <v>10</v>
      </c>
      <c r="AF5173">
        <f>IF(tbl_pbp[[#This Row],[Play Saints Win % Increase]]&gt;=$AF$4,1,0)</f>
        <v>0</v>
      </c>
      <c r="AG5173" t="str">
        <f>VLOOKUP(tbl_pbp[[#This Row],[gameId]], games!$B$2:$T$40, 9, FALSE)</f>
        <v>kansas-city-chiefs</v>
      </c>
      <c r="AH5173" s="5">
        <f>IF(tbl_pbp[[#This Row],[AwayTeam]] &lt;&gt; "new-orleans-saints", tbl_pbp[[#This Row],[homeWinPercentage]], 1-tbl_pbp[[#This Row],[homeWinPercentage]])</f>
        <v>4.1000000000000002E-2</v>
      </c>
      <c r="AI5173" s="13">
        <f>tbl_pbp[[#This Row],[Kamara]]*tbl_pbp[[#This Row],[Impactful Play]]</f>
        <v>0</v>
      </c>
      <c r="AJ5173" s="13">
        <f>tbl_pbp[[#This Row],[Thomas]]*tbl_pbp[[#This Row],[Impactful Play]]</f>
        <v>0</v>
      </c>
      <c r="AK5173" s="13" t="str">
        <f>VLOOKUP(tbl_pbp[[#This Row],[Play Saints Win % Increase]], tbl_impact[],3,TRUE)</f>
        <v>Scented (0 to +5%)</v>
      </c>
    </row>
    <row r="5174" spans="1:37">
      <c r="A5174" s="1">
        <v>175</v>
      </c>
      <c r="B5174" s="5">
        <v>5.0999999999999997E-2</v>
      </c>
      <c r="C5174" t="s">
        <v>7554</v>
      </c>
      <c r="D5174">
        <v>0</v>
      </c>
      <c r="E5174">
        <v>0</v>
      </c>
      <c r="F5174">
        <v>4</v>
      </c>
      <c r="G5174">
        <v>22</v>
      </c>
      <c r="H5174">
        <v>32</v>
      </c>
      <c r="I5174">
        <v>10</v>
      </c>
      <c r="J5174">
        <v>54</v>
      </c>
      <c r="K5174" t="s">
        <v>29</v>
      </c>
      <c r="L5174">
        <v>1</v>
      </c>
      <c r="M5174">
        <v>46</v>
      </c>
      <c r="N5174" t="s">
        <v>7555</v>
      </c>
      <c r="O5174" t="s">
        <v>3717</v>
      </c>
      <c r="P5174" t="s">
        <v>30</v>
      </c>
      <c r="Q5174" t="s">
        <v>31</v>
      </c>
      <c r="R5174" t="s">
        <v>32</v>
      </c>
      <c r="S5174" t="s">
        <v>33</v>
      </c>
      <c r="T5174" t="s">
        <v>7556</v>
      </c>
      <c r="U5174" t="s">
        <v>7557</v>
      </c>
      <c r="V5174" t="s">
        <v>7091</v>
      </c>
      <c r="X5174" t="str">
        <f>VLOOKUP(pbp!V2407, games!$B$2:$R$40, 3, FALSE)</f>
        <v>2019-12-17T01:15Z</v>
      </c>
      <c r="Y5174">
        <f>VLOOKUP(1*V5174,NFLGames!$H$11:$H$555,1,FALSE)</f>
        <v>401220325</v>
      </c>
      <c r="Z5174">
        <f>VLOOKUP($Y5174, NFLGames!$H$11:$K$555,2,FALSE)</f>
        <v>2020</v>
      </c>
      <c r="AA5174">
        <f>VLOOKUP($Y5174, NFLGames!$H$11:$K$555,3,FALSE)</f>
        <v>15</v>
      </c>
      <c r="AB5174" s="6">
        <f>IF(A5175=0, 0, AH5175-tbl_pbp[[#This Row],[Saints Win %]])</f>
        <v>-8.0000000000000002E-3</v>
      </c>
      <c r="AE5174">
        <f>ABS(tbl_pbp[[#This Row],[play.homeScore]]-tbl_pbp[[#This Row],[play.awayScore]])</f>
        <v>10</v>
      </c>
      <c r="AF5174">
        <f>IF(tbl_pbp[[#This Row],[Play Saints Win % Increase]]&gt;=$AF$4,1,0)</f>
        <v>0</v>
      </c>
      <c r="AG5174" t="str">
        <f>VLOOKUP(tbl_pbp[[#This Row],[gameId]], games!$B$2:$T$40, 9, FALSE)</f>
        <v>kansas-city-chiefs</v>
      </c>
      <c r="AH5174" s="5">
        <f>IF(tbl_pbp[[#This Row],[AwayTeam]] &lt;&gt; "new-orleans-saints", tbl_pbp[[#This Row],[homeWinPercentage]], 1-tbl_pbp[[#This Row],[homeWinPercentage]])</f>
        <v>5.0999999999999997E-2</v>
      </c>
      <c r="AI5174" s="13">
        <f>tbl_pbp[[#This Row],[Kamara]]*tbl_pbp[[#This Row],[Impactful Play]]</f>
        <v>0</v>
      </c>
      <c r="AJ5174" s="13">
        <f>tbl_pbp[[#This Row],[Thomas]]*tbl_pbp[[#This Row],[Impactful Play]]</f>
        <v>0</v>
      </c>
      <c r="AK5174" s="13" t="str">
        <f>VLOOKUP(tbl_pbp[[#This Row],[Play Saints Win % Increase]], tbl_impact[],3,TRUE)</f>
        <v>Bad (0 to -5%)</v>
      </c>
    </row>
    <row r="5175" spans="1:37">
      <c r="A5175" s="1">
        <v>176</v>
      </c>
      <c r="B5175" s="5">
        <v>4.2999999999999997E-2</v>
      </c>
      <c r="C5175" t="s">
        <v>7558</v>
      </c>
      <c r="D5175">
        <v>0</v>
      </c>
      <c r="E5175">
        <v>0</v>
      </c>
      <c r="F5175">
        <v>4</v>
      </c>
      <c r="G5175">
        <v>22</v>
      </c>
      <c r="H5175">
        <v>32</v>
      </c>
      <c r="I5175">
        <v>10</v>
      </c>
      <c r="J5175">
        <v>66</v>
      </c>
      <c r="K5175" t="s">
        <v>29</v>
      </c>
      <c r="L5175">
        <v>1</v>
      </c>
      <c r="M5175">
        <v>34</v>
      </c>
      <c r="N5175" t="s">
        <v>7559</v>
      </c>
      <c r="O5175" t="s">
        <v>1591</v>
      </c>
      <c r="P5175" t="s">
        <v>30</v>
      </c>
      <c r="Q5175" t="s">
        <v>31</v>
      </c>
      <c r="R5175" t="s">
        <v>32</v>
      </c>
      <c r="S5175" t="s">
        <v>33</v>
      </c>
      <c r="T5175" t="s">
        <v>7129</v>
      </c>
      <c r="U5175" t="s">
        <v>7130</v>
      </c>
      <c r="V5175" t="s">
        <v>7091</v>
      </c>
      <c r="X5175" t="str">
        <f>VLOOKUP(pbp!V2408, games!$B$2:$R$40, 3, FALSE)</f>
        <v>2019-12-17T01:15Z</v>
      </c>
      <c r="Y5175">
        <f>VLOOKUP(1*V5175,NFLGames!$H$11:$H$555,1,FALSE)</f>
        <v>401220325</v>
      </c>
      <c r="Z5175">
        <f>VLOOKUP($Y5175, NFLGames!$H$11:$K$555,2,FALSE)</f>
        <v>2020</v>
      </c>
      <c r="AA5175">
        <f>VLOOKUP($Y5175, NFLGames!$H$11:$K$555,3,FALSE)</f>
        <v>15</v>
      </c>
      <c r="AB5175" s="6">
        <f>IF(A5176=0, 0, AH5176-tbl_pbp[[#This Row],[Saints Win %]])</f>
        <v>0</v>
      </c>
      <c r="AE5175">
        <f>ABS(tbl_pbp[[#This Row],[play.homeScore]]-tbl_pbp[[#This Row],[play.awayScore]])</f>
        <v>10</v>
      </c>
      <c r="AF5175">
        <f>IF(tbl_pbp[[#This Row],[Play Saints Win % Increase]]&gt;=$AF$4,1,0)</f>
        <v>0</v>
      </c>
      <c r="AG5175" t="str">
        <f>VLOOKUP(tbl_pbp[[#This Row],[gameId]], games!$B$2:$T$40, 9, FALSE)</f>
        <v>kansas-city-chiefs</v>
      </c>
      <c r="AH5175" s="5">
        <f>IF(tbl_pbp[[#This Row],[AwayTeam]] &lt;&gt; "new-orleans-saints", tbl_pbp[[#This Row],[homeWinPercentage]], 1-tbl_pbp[[#This Row],[homeWinPercentage]])</f>
        <v>4.2999999999999997E-2</v>
      </c>
      <c r="AI5175" s="13">
        <f>tbl_pbp[[#This Row],[Kamara]]*tbl_pbp[[#This Row],[Impactful Play]]</f>
        <v>0</v>
      </c>
      <c r="AJ5175" s="13">
        <f>tbl_pbp[[#This Row],[Thomas]]*tbl_pbp[[#This Row],[Impactful Play]]</f>
        <v>0</v>
      </c>
      <c r="AK5175" s="13" t="str">
        <f>VLOOKUP(tbl_pbp[[#This Row],[Play Saints Win % Increase]], tbl_impact[],3,TRUE)</f>
        <v>Scented (0 to +5%)</v>
      </c>
    </row>
    <row r="5176" spans="1:37">
      <c r="A5176" s="1">
        <v>177</v>
      </c>
      <c r="B5176" s="5">
        <v>4.2999999999999997E-2</v>
      </c>
      <c r="C5176" t="s">
        <v>7560</v>
      </c>
      <c r="D5176">
        <v>0</v>
      </c>
      <c r="E5176">
        <v>0</v>
      </c>
      <c r="F5176">
        <v>4</v>
      </c>
      <c r="G5176">
        <v>22</v>
      </c>
      <c r="H5176">
        <v>32</v>
      </c>
      <c r="I5176">
        <v>5</v>
      </c>
      <c r="J5176">
        <v>71</v>
      </c>
      <c r="K5176" t="s">
        <v>29</v>
      </c>
      <c r="L5176">
        <v>2</v>
      </c>
      <c r="M5176">
        <v>29</v>
      </c>
      <c r="N5176" t="s">
        <v>7561</v>
      </c>
      <c r="O5176" t="s">
        <v>1849</v>
      </c>
      <c r="P5176" t="s">
        <v>124</v>
      </c>
      <c r="Q5176" t="s">
        <v>125</v>
      </c>
      <c r="R5176" t="s">
        <v>126</v>
      </c>
      <c r="V5176" t="s">
        <v>7091</v>
      </c>
      <c r="X5176" t="str">
        <f>VLOOKUP(pbp!V2409, games!$B$2:$R$40, 3, FALSE)</f>
        <v>2019-12-17T01:15Z</v>
      </c>
      <c r="Y5176">
        <f>VLOOKUP(1*V5176,NFLGames!$H$11:$H$555,1,FALSE)</f>
        <v>401220325</v>
      </c>
      <c r="Z5176">
        <f>VLOOKUP($Y5176, NFLGames!$H$11:$K$555,2,FALSE)</f>
        <v>2020</v>
      </c>
      <c r="AA5176">
        <f>VLOOKUP($Y5176, NFLGames!$H$11:$K$555,3,FALSE)</f>
        <v>15</v>
      </c>
      <c r="AB5176" s="6">
        <f>IF(A5177=0, 0, AH5177-tbl_pbp[[#This Row],[Saints Win %]])</f>
        <v>2.0000000000000004E-2</v>
      </c>
      <c r="AE5176">
        <f>ABS(tbl_pbp[[#This Row],[play.homeScore]]-tbl_pbp[[#This Row],[play.awayScore]])</f>
        <v>10</v>
      </c>
      <c r="AF5176">
        <f>IF(tbl_pbp[[#This Row],[Play Saints Win % Increase]]&gt;=$AF$4,1,0)</f>
        <v>0</v>
      </c>
      <c r="AG5176" t="str">
        <f>VLOOKUP(tbl_pbp[[#This Row],[gameId]], games!$B$2:$T$40, 9, FALSE)</f>
        <v>kansas-city-chiefs</v>
      </c>
      <c r="AH5176" s="5">
        <f>IF(tbl_pbp[[#This Row],[AwayTeam]] &lt;&gt; "new-orleans-saints", tbl_pbp[[#This Row],[homeWinPercentage]], 1-tbl_pbp[[#This Row],[homeWinPercentage]])</f>
        <v>4.2999999999999997E-2</v>
      </c>
      <c r="AI5176" s="13">
        <f>tbl_pbp[[#This Row],[Kamara]]*tbl_pbp[[#This Row],[Impactful Play]]</f>
        <v>0</v>
      </c>
      <c r="AJ5176" s="13">
        <f>tbl_pbp[[#This Row],[Thomas]]*tbl_pbp[[#This Row],[Impactful Play]]</f>
        <v>0</v>
      </c>
      <c r="AK5176" s="13" t="str">
        <f>VLOOKUP(tbl_pbp[[#This Row],[Play Saints Win % Increase]], tbl_impact[],3,TRUE)</f>
        <v>Scented (0 to +5%)</v>
      </c>
    </row>
    <row r="5177" spans="1:37">
      <c r="A5177" s="1">
        <v>178</v>
      </c>
      <c r="B5177" s="5">
        <v>6.3E-2</v>
      </c>
      <c r="C5177" t="s">
        <v>7562</v>
      </c>
      <c r="D5177">
        <v>0</v>
      </c>
      <c r="E5177">
        <v>0</v>
      </c>
      <c r="F5177">
        <v>4</v>
      </c>
      <c r="G5177">
        <v>22</v>
      </c>
      <c r="H5177">
        <v>32</v>
      </c>
      <c r="I5177">
        <v>5</v>
      </c>
      <c r="J5177">
        <v>71</v>
      </c>
      <c r="K5177" t="s">
        <v>29</v>
      </c>
      <c r="L5177">
        <v>2</v>
      </c>
      <c r="M5177">
        <v>29</v>
      </c>
      <c r="N5177" t="s">
        <v>7563</v>
      </c>
      <c r="O5177" t="s">
        <v>1849</v>
      </c>
      <c r="P5177" t="s">
        <v>30</v>
      </c>
      <c r="Q5177" t="s">
        <v>31</v>
      </c>
      <c r="R5177" t="s">
        <v>32</v>
      </c>
      <c r="S5177" t="s">
        <v>38</v>
      </c>
      <c r="T5177" t="s">
        <v>7564</v>
      </c>
      <c r="U5177" t="s">
        <v>7565</v>
      </c>
      <c r="V5177" t="s">
        <v>7091</v>
      </c>
      <c r="X5177" t="str">
        <f>VLOOKUP(pbp!V2410, games!$B$2:$R$40, 3, FALSE)</f>
        <v>2019-12-17T01:15Z</v>
      </c>
      <c r="Y5177">
        <f>VLOOKUP(1*V5177,NFLGames!$H$11:$H$555,1,FALSE)</f>
        <v>401220325</v>
      </c>
      <c r="Z5177">
        <f>VLOOKUP($Y5177, NFLGames!$H$11:$K$555,2,FALSE)</f>
        <v>2020</v>
      </c>
      <c r="AA5177">
        <f>VLOOKUP($Y5177, NFLGames!$H$11:$K$555,3,FALSE)</f>
        <v>15</v>
      </c>
      <c r="AB5177" s="6">
        <f>IF(A5178=0, 0, AH5178-tbl_pbp[[#This Row],[Saints Win %]])</f>
        <v>5.5999999999999994E-2</v>
      </c>
      <c r="AE5177">
        <f>ABS(tbl_pbp[[#This Row],[play.homeScore]]-tbl_pbp[[#This Row],[play.awayScore]])</f>
        <v>10</v>
      </c>
      <c r="AF5177">
        <f>IF(tbl_pbp[[#This Row],[Play Saints Win % Increase]]&gt;=$AF$4,1,0)</f>
        <v>0</v>
      </c>
      <c r="AG5177" t="str">
        <f>VLOOKUP(tbl_pbp[[#This Row],[gameId]], games!$B$2:$T$40, 9, FALSE)</f>
        <v>kansas-city-chiefs</v>
      </c>
      <c r="AH5177" s="5">
        <f>IF(tbl_pbp[[#This Row],[AwayTeam]] &lt;&gt; "new-orleans-saints", tbl_pbp[[#This Row],[homeWinPercentage]], 1-tbl_pbp[[#This Row],[homeWinPercentage]])</f>
        <v>6.3E-2</v>
      </c>
      <c r="AI5177" s="13">
        <f>tbl_pbp[[#This Row],[Kamara]]*tbl_pbp[[#This Row],[Impactful Play]]</f>
        <v>0</v>
      </c>
      <c r="AJ5177" s="13">
        <f>tbl_pbp[[#This Row],[Thomas]]*tbl_pbp[[#This Row],[Impactful Play]]</f>
        <v>0</v>
      </c>
      <c r="AK5177" s="13" t="str">
        <f>VLOOKUP(tbl_pbp[[#This Row],[Play Saints Win % Increase]], tbl_impact[],3,TRUE)</f>
        <v>Perfumed (5 to + 10%)</v>
      </c>
    </row>
    <row r="5178" spans="1:37">
      <c r="A5178" s="1">
        <v>179</v>
      </c>
      <c r="B5178" s="5">
        <v>0.11899999999999999</v>
      </c>
      <c r="C5178" t="s">
        <v>7566</v>
      </c>
      <c r="D5178">
        <v>0</v>
      </c>
      <c r="E5178">
        <v>0</v>
      </c>
      <c r="F5178">
        <v>4</v>
      </c>
      <c r="G5178">
        <v>29</v>
      </c>
      <c r="H5178">
        <v>32</v>
      </c>
      <c r="I5178">
        <v>10</v>
      </c>
      <c r="J5178">
        <v>83</v>
      </c>
      <c r="K5178" t="s">
        <v>29</v>
      </c>
      <c r="L5178">
        <v>1</v>
      </c>
      <c r="M5178">
        <v>17</v>
      </c>
      <c r="N5178" t="s">
        <v>7567</v>
      </c>
      <c r="O5178" t="s">
        <v>7568</v>
      </c>
      <c r="P5178" t="s">
        <v>103</v>
      </c>
      <c r="Q5178" t="s">
        <v>104</v>
      </c>
      <c r="R5178" t="s">
        <v>105</v>
      </c>
      <c r="S5178" t="s">
        <v>33</v>
      </c>
      <c r="T5178" t="s">
        <v>7569</v>
      </c>
      <c r="U5178" t="s">
        <v>7570</v>
      </c>
      <c r="V5178" t="s">
        <v>7091</v>
      </c>
      <c r="X5178" t="str">
        <f>VLOOKUP(pbp!V2411, games!$B$2:$R$40, 3, FALSE)</f>
        <v>2019-12-17T01:15Z</v>
      </c>
      <c r="Y5178">
        <f>VLOOKUP(1*V5178,NFLGames!$H$11:$H$555,1,FALSE)</f>
        <v>401220325</v>
      </c>
      <c r="Z5178">
        <f>VLOOKUP($Y5178, NFLGames!$H$11:$K$555,2,FALSE)</f>
        <v>2020</v>
      </c>
      <c r="AA5178">
        <f>VLOOKUP($Y5178, NFLGames!$H$11:$K$555,3,FALSE)</f>
        <v>15</v>
      </c>
      <c r="AB5178" s="6">
        <f>IF(A5179=0, 0, AH5179-tbl_pbp[[#This Row],[Saints Win %]])</f>
        <v>-8.9999999999999941E-3</v>
      </c>
      <c r="AE5178">
        <f>ABS(tbl_pbp[[#This Row],[play.homeScore]]-tbl_pbp[[#This Row],[play.awayScore]])</f>
        <v>3</v>
      </c>
      <c r="AF5178">
        <f>IF(tbl_pbp[[#This Row],[Play Saints Win % Increase]]&gt;=$AF$4,1,0)</f>
        <v>0</v>
      </c>
      <c r="AG5178" t="str">
        <f>VLOOKUP(tbl_pbp[[#This Row],[gameId]], games!$B$2:$T$40, 9, FALSE)</f>
        <v>kansas-city-chiefs</v>
      </c>
      <c r="AH5178" s="5">
        <f>IF(tbl_pbp[[#This Row],[AwayTeam]] &lt;&gt; "new-orleans-saints", tbl_pbp[[#This Row],[homeWinPercentage]], 1-tbl_pbp[[#This Row],[homeWinPercentage]])</f>
        <v>0.11899999999999999</v>
      </c>
      <c r="AI5178" s="13">
        <f>tbl_pbp[[#This Row],[Kamara]]*tbl_pbp[[#This Row],[Impactful Play]]</f>
        <v>0</v>
      </c>
      <c r="AJ5178" s="13">
        <f>tbl_pbp[[#This Row],[Thomas]]*tbl_pbp[[#This Row],[Impactful Play]]</f>
        <v>0</v>
      </c>
      <c r="AK5178" s="13" t="str">
        <f>VLOOKUP(tbl_pbp[[#This Row],[Play Saints Win % Increase]], tbl_impact[],3,TRUE)</f>
        <v>Bad (0 to -5%)</v>
      </c>
    </row>
    <row r="5179" spans="1:37">
      <c r="A5179" s="1">
        <v>180</v>
      </c>
      <c r="B5179" s="5">
        <v>0.11</v>
      </c>
      <c r="C5179" t="s">
        <v>7571</v>
      </c>
      <c r="D5179">
        <v>0</v>
      </c>
      <c r="E5179">
        <v>0</v>
      </c>
      <c r="F5179">
        <v>4</v>
      </c>
      <c r="G5179">
        <v>29</v>
      </c>
      <c r="H5179">
        <v>32</v>
      </c>
      <c r="I5179">
        <v>0</v>
      </c>
      <c r="J5179">
        <v>35</v>
      </c>
      <c r="K5179" t="s">
        <v>29</v>
      </c>
      <c r="L5179">
        <v>0</v>
      </c>
      <c r="M5179">
        <v>65</v>
      </c>
      <c r="N5179" t="s">
        <v>288</v>
      </c>
      <c r="O5179" t="s">
        <v>7568</v>
      </c>
      <c r="P5179" t="s">
        <v>25</v>
      </c>
      <c r="Q5179" t="s">
        <v>26</v>
      </c>
      <c r="R5179" t="s">
        <v>27</v>
      </c>
      <c r="V5179" t="s">
        <v>7091</v>
      </c>
      <c r="X5179" t="str">
        <f>VLOOKUP(pbp!V2412, games!$B$2:$R$40, 3, FALSE)</f>
        <v>2019-12-17T01:15Z</v>
      </c>
      <c r="Y5179">
        <f>VLOOKUP(1*V5179,NFLGames!$H$11:$H$555,1,FALSE)</f>
        <v>401220325</v>
      </c>
      <c r="Z5179">
        <f>VLOOKUP($Y5179, NFLGames!$H$11:$K$555,2,FALSE)</f>
        <v>2020</v>
      </c>
      <c r="AA5179">
        <f>VLOOKUP($Y5179, NFLGames!$H$11:$K$555,3,FALSE)</f>
        <v>15</v>
      </c>
      <c r="AB5179" s="6">
        <f>IF(A5180=0, 0, AH5180-tbl_pbp[[#This Row],[Saints Win %]])</f>
        <v>5.9000000000000011E-2</v>
      </c>
      <c r="AE5179">
        <f>ABS(tbl_pbp[[#This Row],[play.homeScore]]-tbl_pbp[[#This Row],[play.awayScore]])</f>
        <v>3</v>
      </c>
      <c r="AF5179">
        <f>IF(tbl_pbp[[#This Row],[Play Saints Win % Increase]]&gt;=$AF$4,1,0)</f>
        <v>0</v>
      </c>
      <c r="AG5179" t="str">
        <f>VLOOKUP(tbl_pbp[[#This Row],[gameId]], games!$B$2:$T$40, 9, FALSE)</f>
        <v>kansas-city-chiefs</v>
      </c>
      <c r="AH5179" s="5">
        <f>IF(tbl_pbp[[#This Row],[AwayTeam]] &lt;&gt; "new-orleans-saints", tbl_pbp[[#This Row],[homeWinPercentage]], 1-tbl_pbp[[#This Row],[homeWinPercentage]])</f>
        <v>0.11</v>
      </c>
      <c r="AI5179" s="13">
        <f>tbl_pbp[[#This Row],[Kamara]]*tbl_pbp[[#This Row],[Impactful Play]]</f>
        <v>0</v>
      </c>
      <c r="AJ5179" s="13">
        <f>tbl_pbp[[#This Row],[Thomas]]*tbl_pbp[[#This Row],[Impactful Play]]</f>
        <v>0</v>
      </c>
      <c r="AK5179" s="13" t="str">
        <f>VLOOKUP(tbl_pbp[[#This Row],[Play Saints Win % Increase]], tbl_impact[],3,TRUE)</f>
        <v>Perfumed (5 to + 10%)</v>
      </c>
    </row>
    <row r="5180" spans="1:37">
      <c r="A5180" s="1">
        <v>181</v>
      </c>
      <c r="B5180" s="5">
        <v>0.16900000000000001</v>
      </c>
      <c r="C5180" t="s">
        <v>7572</v>
      </c>
      <c r="D5180">
        <v>0</v>
      </c>
      <c r="E5180">
        <v>0</v>
      </c>
      <c r="F5180">
        <v>4</v>
      </c>
      <c r="G5180">
        <v>29</v>
      </c>
      <c r="H5180">
        <v>32</v>
      </c>
      <c r="I5180">
        <v>10</v>
      </c>
      <c r="J5180">
        <v>75</v>
      </c>
      <c r="K5180" t="s">
        <v>3416</v>
      </c>
      <c r="L5180">
        <v>1</v>
      </c>
      <c r="M5180">
        <v>75</v>
      </c>
      <c r="N5180" t="s">
        <v>7573</v>
      </c>
      <c r="O5180" t="s">
        <v>7568</v>
      </c>
      <c r="P5180" t="s">
        <v>45</v>
      </c>
      <c r="Q5180" t="s">
        <v>46</v>
      </c>
      <c r="R5180" t="s">
        <v>47</v>
      </c>
      <c r="S5180" t="s">
        <v>33</v>
      </c>
      <c r="T5180" t="s">
        <v>7094</v>
      </c>
      <c r="U5180" t="s">
        <v>7095</v>
      </c>
      <c r="V5180" t="s">
        <v>7091</v>
      </c>
      <c r="X5180" t="str">
        <f>VLOOKUP(pbp!V2413, games!$B$2:$R$40, 3, FALSE)</f>
        <v>2019-12-17T01:15Z</v>
      </c>
      <c r="Y5180">
        <f>VLOOKUP(1*V5180,NFLGames!$H$11:$H$555,1,FALSE)</f>
        <v>401220325</v>
      </c>
      <c r="Z5180">
        <f>VLOOKUP($Y5180, NFLGames!$H$11:$K$555,2,FALSE)</f>
        <v>2020</v>
      </c>
      <c r="AA5180">
        <f>VLOOKUP($Y5180, NFLGames!$H$11:$K$555,3,FALSE)</f>
        <v>15</v>
      </c>
      <c r="AB5180" s="6">
        <f>IF(A5181=0, 0, AH5181-tbl_pbp[[#This Row],[Saints Win %]])</f>
        <v>-6.0000000000000053E-3</v>
      </c>
      <c r="AE5180">
        <f>ABS(tbl_pbp[[#This Row],[play.homeScore]]-tbl_pbp[[#This Row],[play.awayScore]])</f>
        <v>3</v>
      </c>
      <c r="AF5180">
        <f>IF(tbl_pbp[[#This Row],[Play Saints Win % Increase]]&gt;=$AF$4,1,0)</f>
        <v>0</v>
      </c>
      <c r="AG5180" t="str">
        <f>VLOOKUP(tbl_pbp[[#This Row],[gameId]], games!$B$2:$T$40, 9, FALSE)</f>
        <v>kansas-city-chiefs</v>
      </c>
      <c r="AH5180" s="5">
        <f>IF(tbl_pbp[[#This Row],[AwayTeam]] &lt;&gt; "new-orleans-saints", tbl_pbp[[#This Row],[homeWinPercentage]], 1-tbl_pbp[[#This Row],[homeWinPercentage]])</f>
        <v>0.16900000000000001</v>
      </c>
      <c r="AI5180" s="13">
        <f>tbl_pbp[[#This Row],[Kamara]]*tbl_pbp[[#This Row],[Impactful Play]]</f>
        <v>0</v>
      </c>
      <c r="AJ5180" s="13">
        <f>tbl_pbp[[#This Row],[Thomas]]*tbl_pbp[[#This Row],[Impactful Play]]</f>
        <v>0</v>
      </c>
      <c r="AK5180" s="13" t="str">
        <f>VLOOKUP(tbl_pbp[[#This Row],[Play Saints Win % Increase]], tbl_impact[],3,TRUE)</f>
        <v>Bad (0 to -5%)</v>
      </c>
    </row>
    <row r="5181" spans="1:37">
      <c r="A5181" s="1">
        <v>182</v>
      </c>
      <c r="B5181" s="5">
        <v>0.16300000000000001</v>
      </c>
      <c r="C5181" t="s">
        <v>7574</v>
      </c>
      <c r="D5181">
        <v>0</v>
      </c>
      <c r="E5181">
        <v>0</v>
      </c>
      <c r="F5181">
        <v>4</v>
      </c>
      <c r="G5181">
        <v>29</v>
      </c>
      <c r="H5181">
        <v>32</v>
      </c>
      <c r="I5181">
        <v>8</v>
      </c>
      <c r="J5181">
        <v>73</v>
      </c>
      <c r="K5181" t="s">
        <v>3416</v>
      </c>
      <c r="L5181">
        <v>2</v>
      </c>
      <c r="M5181">
        <v>73</v>
      </c>
      <c r="N5181" t="s">
        <v>229</v>
      </c>
      <c r="O5181" t="s">
        <v>230</v>
      </c>
      <c r="P5181" t="s">
        <v>231</v>
      </c>
      <c r="Q5181" t="s">
        <v>232</v>
      </c>
      <c r="R5181" t="s">
        <v>233</v>
      </c>
      <c r="V5181" t="s">
        <v>7091</v>
      </c>
      <c r="X5181" t="str">
        <f>VLOOKUP(pbp!V2414, games!$B$2:$R$40, 3, FALSE)</f>
        <v>2019-12-17T01:15Z</v>
      </c>
      <c r="Y5181">
        <f>VLOOKUP(1*V5181,NFLGames!$H$11:$H$555,1,FALSE)</f>
        <v>401220325</v>
      </c>
      <c r="Z5181">
        <f>VLOOKUP($Y5181, NFLGames!$H$11:$K$555,2,FALSE)</f>
        <v>2020</v>
      </c>
      <c r="AA5181">
        <f>VLOOKUP($Y5181, NFLGames!$H$11:$K$555,3,FALSE)</f>
        <v>15</v>
      </c>
      <c r="AB5181" s="6">
        <f>IF(A5182=0, 0, AH5182-tbl_pbp[[#This Row],[Saints Win %]])</f>
        <v>-8.2000000000000003E-2</v>
      </c>
      <c r="AE5181">
        <f>ABS(tbl_pbp[[#This Row],[play.homeScore]]-tbl_pbp[[#This Row],[play.awayScore]])</f>
        <v>3</v>
      </c>
      <c r="AF5181">
        <f>IF(tbl_pbp[[#This Row],[Play Saints Win % Increase]]&gt;=$AF$4,1,0)</f>
        <v>0</v>
      </c>
      <c r="AG5181" t="str">
        <f>VLOOKUP(tbl_pbp[[#This Row],[gameId]], games!$B$2:$T$40, 9, FALSE)</f>
        <v>kansas-city-chiefs</v>
      </c>
      <c r="AH5181" s="5">
        <f>IF(tbl_pbp[[#This Row],[AwayTeam]] &lt;&gt; "new-orleans-saints", tbl_pbp[[#This Row],[homeWinPercentage]], 1-tbl_pbp[[#This Row],[homeWinPercentage]])</f>
        <v>0.16300000000000001</v>
      </c>
      <c r="AI5181" s="13">
        <f>tbl_pbp[[#This Row],[Kamara]]*tbl_pbp[[#This Row],[Impactful Play]]</f>
        <v>0</v>
      </c>
      <c r="AJ5181" s="13">
        <f>tbl_pbp[[#This Row],[Thomas]]*tbl_pbp[[#This Row],[Impactful Play]]</f>
        <v>0</v>
      </c>
      <c r="AK5181" s="13" t="str">
        <f>VLOOKUP(tbl_pbp[[#This Row],[Play Saints Win % Increase]], tbl_impact[],3,TRUE)</f>
        <v>Smelly (worse than-5% -&gt; -10%)</v>
      </c>
    </row>
    <row r="5182" spans="1:37">
      <c r="A5182" s="1">
        <v>183</v>
      </c>
      <c r="B5182" s="5">
        <v>8.1000000000000003E-2</v>
      </c>
      <c r="C5182" t="s">
        <v>7575</v>
      </c>
      <c r="D5182">
        <v>0</v>
      </c>
      <c r="E5182">
        <v>0</v>
      </c>
      <c r="F5182">
        <v>4</v>
      </c>
      <c r="G5182">
        <v>29</v>
      </c>
      <c r="H5182">
        <v>32</v>
      </c>
      <c r="I5182">
        <v>8</v>
      </c>
      <c r="J5182">
        <v>73</v>
      </c>
      <c r="K5182" t="s">
        <v>3416</v>
      </c>
      <c r="L5182">
        <v>2</v>
      </c>
      <c r="M5182">
        <v>73</v>
      </c>
      <c r="N5182" t="s">
        <v>7576</v>
      </c>
      <c r="O5182" t="s">
        <v>230</v>
      </c>
      <c r="P5182" t="s">
        <v>30</v>
      </c>
      <c r="Q5182" t="s">
        <v>31</v>
      </c>
      <c r="R5182" t="s">
        <v>32</v>
      </c>
      <c r="S5182" t="s">
        <v>73</v>
      </c>
      <c r="T5182" t="s">
        <v>7577</v>
      </c>
      <c r="U5182" t="s">
        <v>7578</v>
      </c>
      <c r="V5182" t="s">
        <v>7091</v>
      </c>
      <c r="X5182" t="str">
        <f>VLOOKUP(pbp!V2415, games!$B$2:$R$40, 3, FALSE)</f>
        <v>2019-12-17T01:15Z</v>
      </c>
      <c r="Y5182">
        <f>VLOOKUP(1*V5182,NFLGames!$H$11:$H$555,1,FALSE)</f>
        <v>401220325</v>
      </c>
      <c r="Z5182">
        <f>VLOOKUP($Y5182, NFLGames!$H$11:$K$555,2,FALSE)</f>
        <v>2020</v>
      </c>
      <c r="AA5182">
        <f>VLOOKUP($Y5182, NFLGames!$H$11:$K$555,3,FALSE)</f>
        <v>15</v>
      </c>
      <c r="AB5182" s="6">
        <f>IF(A5183=0, 0, AH5183-tbl_pbp[[#This Row],[Saints Win %]])</f>
        <v>-3.2000000000000001E-2</v>
      </c>
      <c r="AE5182">
        <f>ABS(tbl_pbp[[#This Row],[play.homeScore]]-tbl_pbp[[#This Row],[play.awayScore]])</f>
        <v>3</v>
      </c>
      <c r="AF5182">
        <f>IF(tbl_pbp[[#This Row],[Play Saints Win % Increase]]&gt;=$AF$4,1,0)</f>
        <v>0</v>
      </c>
      <c r="AG5182" t="str">
        <f>VLOOKUP(tbl_pbp[[#This Row],[gameId]], games!$B$2:$T$40, 9, FALSE)</f>
        <v>kansas-city-chiefs</v>
      </c>
      <c r="AH5182" s="5">
        <f>IF(tbl_pbp[[#This Row],[AwayTeam]] &lt;&gt; "new-orleans-saints", tbl_pbp[[#This Row],[homeWinPercentage]], 1-tbl_pbp[[#This Row],[homeWinPercentage]])</f>
        <v>8.1000000000000003E-2</v>
      </c>
      <c r="AI5182" s="13">
        <f>tbl_pbp[[#This Row],[Kamara]]*tbl_pbp[[#This Row],[Impactful Play]]</f>
        <v>0</v>
      </c>
      <c r="AJ5182" s="13">
        <f>tbl_pbp[[#This Row],[Thomas]]*tbl_pbp[[#This Row],[Impactful Play]]</f>
        <v>0</v>
      </c>
      <c r="AK5182" s="13" t="str">
        <f>VLOOKUP(tbl_pbp[[#This Row],[Play Saints Win % Increase]], tbl_impact[],3,TRUE)</f>
        <v>Bad (0 to -5%)</v>
      </c>
    </row>
    <row r="5183" spans="1:37">
      <c r="A5183" s="1">
        <v>184</v>
      </c>
      <c r="B5183" s="5">
        <v>4.9000000000000002E-2</v>
      </c>
      <c r="C5183" t="s">
        <v>7579</v>
      </c>
      <c r="D5183">
        <v>0</v>
      </c>
      <c r="E5183">
        <v>0</v>
      </c>
      <c r="F5183">
        <v>4</v>
      </c>
      <c r="G5183">
        <v>29</v>
      </c>
      <c r="H5183">
        <v>32</v>
      </c>
      <c r="I5183">
        <v>10</v>
      </c>
      <c r="J5183">
        <v>63</v>
      </c>
      <c r="K5183" t="s">
        <v>3416</v>
      </c>
      <c r="L5183">
        <v>1</v>
      </c>
      <c r="M5183">
        <v>63</v>
      </c>
      <c r="N5183" t="s">
        <v>7580</v>
      </c>
      <c r="O5183" t="s">
        <v>489</v>
      </c>
      <c r="P5183" t="s">
        <v>124</v>
      </c>
      <c r="Q5183" t="s">
        <v>125</v>
      </c>
      <c r="R5183" t="s">
        <v>126</v>
      </c>
      <c r="V5183" t="s">
        <v>7091</v>
      </c>
      <c r="X5183" t="str">
        <f>VLOOKUP(pbp!V2416, games!$B$2:$R$40, 3, FALSE)</f>
        <v>2019-12-17T01:15Z</v>
      </c>
      <c r="Y5183">
        <f>VLOOKUP(1*V5183,NFLGames!$H$11:$H$555,1,FALSE)</f>
        <v>401220325</v>
      </c>
      <c r="Z5183">
        <f>VLOOKUP($Y5183, NFLGames!$H$11:$K$555,2,FALSE)</f>
        <v>2020</v>
      </c>
      <c r="AA5183">
        <f>VLOOKUP($Y5183, NFLGames!$H$11:$K$555,3,FALSE)</f>
        <v>15</v>
      </c>
      <c r="AB5183" s="6">
        <f>IF(A5184=0, 0, AH5184-tbl_pbp[[#This Row],[Saints Win %]])</f>
        <v>2.4999999999999994E-2</v>
      </c>
      <c r="AE5183">
        <f>ABS(tbl_pbp[[#This Row],[play.homeScore]]-tbl_pbp[[#This Row],[play.awayScore]])</f>
        <v>3</v>
      </c>
      <c r="AF5183">
        <f>IF(tbl_pbp[[#This Row],[Play Saints Win % Increase]]&gt;=$AF$4,1,0)</f>
        <v>0</v>
      </c>
      <c r="AG5183" t="str">
        <f>VLOOKUP(tbl_pbp[[#This Row],[gameId]], games!$B$2:$T$40, 9, FALSE)</f>
        <v>kansas-city-chiefs</v>
      </c>
      <c r="AH5183" s="5">
        <f>IF(tbl_pbp[[#This Row],[AwayTeam]] &lt;&gt; "new-orleans-saints", tbl_pbp[[#This Row],[homeWinPercentage]], 1-tbl_pbp[[#This Row],[homeWinPercentage]])</f>
        <v>4.9000000000000002E-2</v>
      </c>
      <c r="AI5183" s="13">
        <f>tbl_pbp[[#This Row],[Kamara]]*tbl_pbp[[#This Row],[Impactful Play]]</f>
        <v>0</v>
      </c>
      <c r="AJ5183" s="13">
        <f>tbl_pbp[[#This Row],[Thomas]]*tbl_pbp[[#This Row],[Impactful Play]]</f>
        <v>0</v>
      </c>
      <c r="AK5183" s="13" t="str">
        <f>VLOOKUP(tbl_pbp[[#This Row],[Play Saints Win % Increase]], tbl_impact[],3,TRUE)</f>
        <v>Scented (0 to +5%)</v>
      </c>
    </row>
    <row r="5184" spans="1:37">
      <c r="A5184" s="1">
        <v>185</v>
      </c>
      <c r="B5184" s="5">
        <v>7.3999999999999996E-2</v>
      </c>
      <c r="C5184" t="s">
        <v>7581</v>
      </c>
      <c r="D5184">
        <v>0</v>
      </c>
      <c r="E5184">
        <v>0</v>
      </c>
      <c r="F5184">
        <v>4</v>
      </c>
      <c r="G5184">
        <v>29</v>
      </c>
      <c r="H5184">
        <v>32</v>
      </c>
      <c r="I5184">
        <v>10</v>
      </c>
      <c r="J5184">
        <v>63</v>
      </c>
      <c r="K5184" t="s">
        <v>3416</v>
      </c>
      <c r="L5184">
        <v>1</v>
      </c>
      <c r="M5184">
        <v>63</v>
      </c>
      <c r="N5184" t="s">
        <v>7582</v>
      </c>
      <c r="O5184" t="s">
        <v>489</v>
      </c>
      <c r="P5184" t="s">
        <v>45</v>
      </c>
      <c r="Q5184" t="s">
        <v>46</v>
      </c>
      <c r="R5184" t="s">
        <v>47</v>
      </c>
      <c r="S5184" t="s">
        <v>33</v>
      </c>
      <c r="T5184" t="s">
        <v>7583</v>
      </c>
      <c r="U5184" t="s">
        <v>7584</v>
      </c>
      <c r="V5184" t="s">
        <v>7091</v>
      </c>
      <c r="X5184" t="str">
        <f>VLOOKUP(pbp!V2417, games!$B$2:$R$40, 3, FALSE)</f>
        <v>2019-12-17T01:15Z</v>
      </c>
      <c r="Y5184">
        <f>VLOOKUP(1*V5184,NFLGames!$H$11:$H$555,1,FALSE)</f>
        <v>401220325</v>
      </c>
      <c r="Z5184">
        <f>VLOOKUP($Y5184, NFLGames!$H$11:$K$555,2,FALSE)</f>
        <v>2020</v>
      </c>
      <c r="AA5184">
        <f>VLOOKUP($Y5184, NFLGames!$H$11:$K$555,3,FALSE)</f>
        <v>15</v>
      </c>
      <c r="AB5184" s="6">
        <f>IF(A5185=0, 0, AH5185-tbl_pbp[[#This Row],[Saints Win %]])</f>
        <v>-0.03</v>
      </c>
      <c r="AE5184">
        <f>ABS(tbl_pbp[[#This Row],[play.homeScore]]-tbl_pbp[[#This Row],[play.awayScore]])</f>
        <v>3</v>
      </c>
      <c r="AF5184">
        <f>IF(tbl_pbp[[#This Row],[Play Saints Win % Increase]]&gt;=$AF$4,1,0)</f>
        <v>0</v>
      </c>
      <c r="AG5184" t="str">
        <f>VLOOKUP(tbl_pbp[[#This Row],[gameId]], games!$B$2:$T$40, 9, FALSE)</f>
        <v>kansas-city-chiefs</v>
      </c>
      <c r="AH5184" s="5">
        <f>IF(tbl_pbp[[#This Row],[AwayTeam]] &lt;&gt; "new-orleans-saints", tbl_pbp[[#This Row],[homeWinPercentage]], 1-tbl_pbp[[#This Row],[homeWinPercentage]])</f>
        <v>7.3999999999999996E-2</v>
      </c>
      <c r="AI5184" s="13">
        <f>tbl_pbp[[#This Row],[Kamara]]*tbl_pbp[[#This Row],[Impactful Play]]</f>
        <v>0</v>
      </c>
      <c r="AJ5184" s="13">
        <f>tbl_pbp[[#This Row],[Thomas]]*tbl_pbp[[#This Row],[Impactful Play]]</f>
        <v>0</v>
      </c>
      <c r="AK5184" s="13" t="str">
        <f>VLOOKUP(tbl_pbp[[#This Row],[Play Saints Win % Increase]], tbl_impact[],3,TRUE)</f>
        <v>Bad (0 to -5%)</v>
      </c>
    </row>
    <row r="5185" spans="1:37">
      <c r="A5185" s="1">
        <v>186</v>
      </c>
      <c r="B5185" s="5">
        <v>4.3999999999999997E-2</v>
      </c>
      <c r="C5185" t="s">
        <v>7585</v>
      </c>
      <c r="D5185">
        <v>0</v>
      </c>
      <c r="E5185">
        <v>0</v>
      </c>
      <c r="F5185">
        <v>4</v>
      </c>
      <c r="G5185">
        <v>29</v>
      </c>
      <c r="H5185">
        <v>32</v>
      </c>
      <c r="I5185">
        <v>5</v>
      </c>
      <c r="J5185">
        <v>58</v>
      </c>
      <c r="K5185" t="s">
        <v>3416</v>
      </c>
      <c r="L5185">
        <v>2</v>
      </c>
      <c r="M5185">
        <v>58</v>
      </c>
      <c r="N5185" t="s">
        <v>7586</v>
      </c>
      <c r="O5185" t="s">
        <v>4925</v>
      </c>
      <c r="P5185" t="s">
        <v>124</v>
      </c>
      <c r="Q5185" t="s">
        <v>125</v>
      </c>
      <c r="R5185" t="s">
        <v>126</v>
      </c>
      <c r="V5185" t="s">
        <v>7091</v>
      </c>
      <c r="X5185" t="str">
        <f>VLOOKUP(pbp!V2418, games!$B$2:$R$40, 3, FALSE)</f>
        <v>2019-12-17T01:15Z</v>
      </c>
      <c r="Y5185">
        <f>VLOOKUP(1*V5185,NFLGames!$H$11:$H$555,1,FALSE)</f>
        <v>401220325</v>
      </c>
      <c r="Z5185">
        <f>VLOOKUP($Y5185, NFLGames!$H$11:$K$555,2,FALSE)</f>
        <v>2020</v>
      </c>
      <c r="AA5185">
        <f>VLOOKUP($Y5185, NFLGames!$H$11:$K$555,3,FALSE)</f>
        <v>15</v>
      </c>
      <c r="AB5185" s="6">
        <f>IF(A5186=0, 0, AH5186-tbl_pbp[[#This Row],[Saints Win %]])</f>
        <v>-4.2999999999999997E-2</v>
      </c>
      <c r="AE5185">
        <f>ABS(tbl_pbp[[#This Row],[play.homeScore]]-tbl_pbp[[#This Row],[play.awayScore]])</f>
        <v>3</v>
      </c>
      <c r="AF5185">
        <f>IF(tbl_pbp[[#This Row],[Play Saints Win % Increase]]&gt;=$AF$4,1,0)</f>
        <v>0</v>
      </c>
      <c r="AG5185" t="str">
        <f>VLOOKUP(tbl_pbp[[#This Row],[gameId]], games!$B$2:$T$40, 9, FALSE)</f>
        <v>kansas-city-chiefs</v>
      </c>
      <c r="AH5185" s="5">
        <f>IF(tbl_pbp[[#This Row],[AwayTeam]] &lt;&gt; "new-orleans-saints", tbl_pbp[[#This Row],[homeWinPercentage]], 1-tbl_pbp[[#This Row],[homeWinPercentage]])</f>
        <v>4.3999999999999997E-2</v>
      </c>
      <c r="AI5185" s="13">
        <f>tbl_pbp[[#This Row],[Kamara]]*tbl_pbp[[#This Row],[Impactful Play]]</f>
        <v>0</v>
      </c>
      <c r="AJ5185" s="13">
        <f>tbl_pbp[[#This Row],[Thomas]]*tbl_pbp[[#This Row],[Impactful Play]]</f>
        <v>0</v>
      </c>
      <c r="AK5185" s="13" t="str">
        <f>VLOOKUP(tbl_pbp[[#This Row],[Play Saints Win % Increase]], tbl_impact[],3,TRUE)</f>
        <v>Bad (0 to -5%)</v>
      </c>
    </row>
    <row r="5186" spans="1:37">
      <c r="A5186" s="1">
        <v>187</v>
      </c>
      <c r="B5186" s="5">
        <v>1E-3</v>
      </c>
      <c r="C5186" t="s">
        <v>7587</v>
      </c>
      <c r="D5186">
        <v>0</v>
      </c>
      <c r="E5186">
        <v>0</v>
      </c>
      <c r="F5186">
        <v>4</v>
      </c>
      <c r="G5186">
        <v>29</v>
      </c>
      <c r="H5186">
        <v>32</v>
      </c>
      <c r="I5186">
        <v>5</v>
      </c>
      <c r="J5186">
        <v>58</v>
      </c>
      <c r="K5186" t="s">
        <v>3416</v>
      </c>
      <c r="L5186">
        <v>2</v>
      </c>
      <c r="M5186">
        <v>58</v>
      </c>
      <c r="N5186" t="s">
        <v>7588</v>
      </c>
      <c r="O5186" t="s">
        <v>4925</v>
      </c>
      <c r="P5186" t="s">
        <v>45</v>
      </c>
      <c r="Q5186" t="s">
        <v>46</v>
      </c>
      <c r="R5186" t="s">
        <v>47</v>
      </c>
      <c r="S5186" t="s">
        <v>38</v>
      </c>
      <c r="T5186" t="s">
        <v>7319</v>
      </c>
      <c r="U5186" t="s">
        <v>7589</v>
      </c>
      <c r="V5186" t="s">
        <v>7091</v>
      </c>
      <c r="X5186" t="str">
        <f>VLOOKUP(pbp!V2419, games!$B$2:$R$40, 3, FALSE)</f>
        <v>2019-12-17T01:15Z</v>
      </c>
      <c r="Y5186">
        <f>VLOOKUP(1*V5186,NFLGames!$H$11:$H$555,1,FALSE)</f>
        <v>401220325</v>
      </c>
      <c r="Z5186">
        <f>VLOOKUP($Y5186, NFLGames!$H$11:$K$555,2,FALSE)</f>
        <v>2020</v>
      </c>
      <c r="AA5186">
        <f>VLOOKUP($Y5186, NFLGames!$H$11:$K$555,3,FALSE)</f>
        <v>15</v>
      </c>
      <c r="AB5186" s="6">
        <f>IF(A5187=0, 0, AH5187-tbl_pbp[[#This Row],[Saints Win %]])</f>
        <v>4.4999999999999998E-2</v>
      </c>
      <c r="AE5186">
        <f>ABS(tbl_pbp[[#This Row],[play.homeScore]]-tbl_pbp[[#This Row],[play.awayScore]])</f>
        <v>3</v>
      </c>
      <c r="AF5186">
        <f>IF(tbl_pbp[[#This Row],[Play Saints Win % Increase]]&gt;=$AF$4,1,0)</f>
        <v>0</v>
      </c>
      <c r="AG5186" t="str">
        <f>VLOOKUP(tbl_pbp[[#This Row],[gameId]], games!$B$2:$T$40, 9, FALSE)</f>
        <v>kansas-city-chiefs</v>
      </c>
      <c r="AH5186" s="5">
        <f>IF(tbl_pbp[[#This Row],[AwayTeam]] &lt;&gt; "new-orleans-saints", tbl_pbp[[#This Row],[homeWinPercentage]], 1-tbl_pbp[[#This Row],[homeWinPercentage]])</f>
        <v>1E-3</v>
      </c>
      <c r="AI5186" s="13">
        <f>tbl_pbp[[#This Row],[Kamara]]*tbl_pbp[[#This Row],[Impactful Play]]</f>
        <v>0</v>
      </c>
      <c r="AJ5186" s="13">
        <f>tbl_pbp[[#This Row],[Thomas]]*tbl_pbp[[#This Row],[Impactful Play]]</f>
        <v>0</v>
      </c>
      <c r="AK5186" s="13" t="str">
        <f>VLOOKUP(tbl_pbp[[#This Row],[Play Saints Win % Increase]], tbl_impact[],3,TRUE)</f>
        <v>Scented (0 to +5%)</v>
      </c>
    </row>
    <row r="5187" spans="1:37">
      <c r="A5187" s="1">
        <v>188</v>
      </c>
      <c r="B5187" s="5">
        <v>4.5999999999999999E-2</v>
      </c>
      <c r="C5187" t="s">
        <v>7590</v>
      </c>
      <c r="D5187">
        <v>0</v>
      </c>
      <c r="E5187">
        <v>0</v>
      </c>
      <c r="F5187">
        <v>4</v>
      </c>
      <c r="G5187">
        <v>29</v>
      </c>
      <c r="H5187">
        <v>32</v>
      </c>
      <c r="I5187">
        <v>10</v>
      </c>
      <c r="J5187">
        <v>38</v>
      </c>
      <c r="K5187" t="s">
        <v>3416</v>
      </c>
      <c r="L5187">
        <v>1</v>
      </c>
      <c r="M5187">
        <v>38</v>
      </c>
      <c r="N5187" t="s">
        <v>7591</v>
      </c>
      <c r="O5187" t="s">
        <v>546</v>
      </c>
      <c r="P5187" t="s">
        <v>45</v>
      </c>
      <c r="Q5187" t="s">
        <v>46</v>
      </c>
      <c r="R5187" t="s">
        <v>47</v>
      </c>
      <c r="S5187" t="s">
        <v>33</v>
      </c>
      <c r="T5187" t="s">
        <v>358</v>
      </c>
      <c r="U5187" t="s">
        <v>359</v>
      </c>
      <c r="V5187" t="s">
        <v>7091</v>
      </c>
      <c r="X5187" t="str">
        <f>VLOOKUP(pbp!V2420, games!$B$2:$R$40, 3, FALSE)</f>
        <v>2019-12-17T01:15Z</v>
      </c>
      <c r="Y5187">
        <f>VLOOKUP(1*V5187,NFLGames!$H$11:$H$555,1,FALSE)</f>
        <v>401220325</v>
      </c>
      <c r="Z5187">
        <f>VLOOKUP($Y5187, NFLGames!$H$11:$K$555,2,FALSE)</f>
        <v>2020</v>
      </c>
      <c r="AA5187">
        <f>VLOOKUP($Y5187, NFLGames!$H$11:$K$555,3,FALSE)</f>
        <v>15</v>
      </c>
      <c r="AB5187" s="6">
        <f>IF(A5188=0, 0, AH5188-tbl_pbp[[#This Row],[Saints Win %]])</f>
        <v>-2.0000000000000018E-3</v>
      </c>
      <c r="AE5187">
        <f>ABS(tbl_pbp[[#This Row],[play.homeScore]]-tbl_pbp[[#This Row],[play.awayScore]])</f>
        <v>3</v>
      </c>
      <c r="AF5187">
        <f>IF(tbl_pbp[[#This Row],[Play Saints Win % Increase]]&gt;=$AF$4,1,0)</f>
        <v>0</v>
      </c>
      <c r="AG5187" t="str">
        <f>VLOOKUP(tbl_pbp[[#This Row],[gameId]], games!$B$2:$T$40, 9, FALSE)</f>
        <v>kansas-city-chiefs</v>
      </c>
      <c r="AH5187" s="5">
        <f>IF(tbl_pbp[[#This Row],[AwayTeam]] &lt;&gt; "new-orleans-saints", tbl_pbp[[#This Row],[homeWinPercentage]], 1-tbl_pbp[[#This Row],[homeWinPercentage]])</f>
        <v>4.5999999999999999E-2</v>
      </c>
      <c r="AI5187" s="13">
        <f>tbl_pbp[[#This Row],[Kamara]]*tbl_pbp[[#This Row],[Impactful Play]]</f>
        <v>0</v>
      </c>
      <c r="AJ5187" s="13">
        <f>tbl_pbp[[#This Row],[Thomas]]*tbl_pbp[[#This Row],[Impactful Play]]</f>
        <v>0</v>
      </c>
      <c r="AK5187" s="13" t="str">
        <f>VLOOKUP(tbl_pbp[[#This Row],[Play Saints Win % Increase]], tbl_impact[],3,TRUE)</f>
        <v>Bad (0 to -5%)</v>
      </c>
    </row>
    <row r="5188" spans="1:37">
      <c r="A5188" s="1">
        <v>189</v>
      </c>
      <c r="B5188" s="5">
        <v>4.3999999999999997E-2</v>
      </c>
      <c r="C5188" t="s">
        <v>7592</v>
      </c>
      <c r="D5188">
        <v>0</v>
      </c>
      <c r="E5188">
        <v>0</v>
      </c>
      <c r="F5188">
        <v>4</v>
      </c>
      <c r="G5188">
        <v>29</v>
      </c>
      <c r="H5188">
        <v>32</v>
      </c>
      <c r="I5188">
        <v>11</v>
      </c>
      <c r="J5188">
        <v>39</v>
      </c>
      <c r="K5188" t="s">
        <v>3416</v>
      </c>
      <c r="L5188">
        <v>2</v>
      </c>
      <c r="M5188">
        <v>39</v>
      </c>
      <c r="N5188" t="s">
        <v>7593</v>
      </c>
      <c r="O5188" t="s">
        <v>134</v>
      </c>
      <c r="P5188" t="s">
        <v>45</v>
      </c>
      <c r="Q5188" t="s">
        <v>46</v>
      </c>
      <c r="R5188" t="s">
        <v>47</v>
      </c>
      <c r="S5188" t="s">
        <v>147</v>
      </c>
      <c r="T5188" t="s">
        <v>463</v>
      </c>
      <c r="U5188" t="s">
        <v>4673</v>
      </c>
      <c r="V5188" t="s">
        <v>7091</v>
      </c>
      <c r="X5188" t="str">
        <f>VLOOKUP(pbp!V2421, games!$B$2:$R$40, 3, FALSE)</f>
        <v>2019-12-17T01:15Z</v>
      </c>
      <c r="Y5188">
        <f>VLOOKUP(1*V5188,NFLGames!$H$11:$H$555,1,FALSE)</f>
        <v>401220325</v>
      </c>
      <c r="Z5188">
        <f>VLOOKUP($Y5188, NFLGames!$H$11:$K$555,2,FALSE)</f>
        <v>2020</v>
      </c>
      <c r="AA5188">
        <f>VLOOKUP($Y5188, NFLGames!$H$11:$K$555,3,FALSE)</f>
        <v>15</v>
      </c>
      <c r="AB5188" s="6">
        <f>IF(A5189=0, 0, AH5189-tbl_pbp[[#This Row],[Saints Win %]])</f>
        <v>-1.3999999999999999E-2</v>
      </c>
      <c r="AE5188">
        <f>ABS(tbl_pbp[[#This Row],[play.homeScore]]-tbl_pbp[[#This Row],[play.awayScore]])</f>
        <v>3</v>
      </c>
      <c r="AF5188">
        <f>IF(tbl_pbp[[#This Row],[Play Saints Win % Increase]]&gt;=$AF$4,1,0)</f>
        <v>0</v>
      </c>
      <c r="AG5188" t="str">
        <f>VLOOKUP(tbl_pbp[[#This Row],[gameId]], games!$B$2:$T$40, 9, FALSE)</f>
        <v>kansas-city-chiefs</v>
      </c>
      <c r="AH5188" s="5">
        <f>IF(tbl_pbp[[#This Row],[AwayTeam]] &lt;&gt; "new-orleans-saints", tbl_pbp[[#This Row],[homeWinPercentage]], 1-tbl_pbp[[#This Row],[homeWinPercentage]])</f>
        <v>4.3999999999999997E-2</v>
      </c>
      <c r="AI5188" s="13">
        <f>tbl_pbp[[#This Row],[Kamara]]*tbl_pbp[[#This Row],[Impactful Play]]</f>
        <v>0</v>
      </c>
      <c r="AJ5188" s="13">
        <f>tbl_pbp[[#This Row],[Thomas]]*tbl_pbp[[#This Row],[Impactful Play]]</f>
        <v>0</v>
      </c>
      <c r="AK5188" s="13" t="str">
        <f>VLOOKUP(tbl_pbp[[#This Row],[Play Saints Win % Increase]], tbl_impact[],3,TRUE)</f>
        <v>Bad (0 to -5%)</v>
      </c>
    </row>
    <row r="5189" spans="1:37">
      <c r="A5189" s="1">
        <v>190</v>
      </c>
      <c r="B5189" s="5">
        <v>0.03</v>
      </c>
      <c r="C5189" t="s">
        <v>7594</v>
      </c>
      <c r="D5189">
        <v>0</v>
      </c>
      <c r="E5189">
        <v>0</v>
      </c>
      <c r="F5189">
        <v>4</v>
      </c>
      <c r="G5189">
        <v>29</v>
      </c>
      <c r="H5189">
        <v>32</v>
      </c>
      <c r="I5189">
        <v>12</v>
      </c>
      <c r="J5189">
        <v>40</v>
      </c>
      <c r="K5189" t="s">
        <v>3416</v>
      </c>
      <c r="L5189">
        <v>3</v>
      </c>
      <c r="M5189">
        <v>40</v>
      </c>
      <c r="N5189" t="s">
        <v>7595</v>
      </c>
      <c r="O5189" t="s">
        <v>304</v>
      </c>
      <c r="P5189" t="s">
        <v>45</v>
      </c>
      <c r="Q5189" t="s">
        <v>46</v>
      </c>
      <c r="R5189" t="s">
        <v>47</v>
      </c>
      <c r="S5189" t="s">
        <v>201</v>
      </c>
      <c r="T5189" t="s">
        <v>117</v>
      </c>
      <c r="U5189" t="s">
        <v>7596</v>
      </c>
      <c r="V5189" t="s">
        <v>7091</v>
      </c>
      <c r="X5189" t="str">
        <f>VLOOKUP(pbp!V2422, games!$B$2:$R$40, 3, FALSE)</f>
        <v>2019-12-17T01:15Z</v>
      </c>
      <c r="Y5189">
        <f>VLOOKUP(1*V5189,NFLGames!$H$11:$H$555,1,FALSE)</f>
        <v>401220325</v>
      </c>
      <c r="Z5189">
        <f>VLOOKUP($Y5189, NFLGames!$H$11:$K$555,2,FALSE)</f>
        <v>2020</v>
      </c>
      <c r="AA5189">
        <f>VLOOKUP($Y5189, NFLGames!$H$11:$K$555,3,FALSE)</f>
        <v>15</v>
      </c>
      <c r="AB5189" s="6">
        <f>IF(A5190=0, 0, AH5190-tbl_pbp[[#This Row],[Saints Win %]])</f>
        <v>-0.03</v>
      </c>
      <c r="AE5189">
        <f>ABS(tbl_pbp[[#This Row],[play.homeScore]]-tbl_pbp[[#This Row],[play.awayScore]])</f>
        <v>3</v>
      </c>
      <c r="AF5189">
        <f>IF(tbl_pbp[[#This Row],[Play Saints Win % Increase]]&gt;=$AF$4,1,0)</f>
        <v>0</v>
      </c>
      <c r="AG5189" t="str">
        <f>VLOOKUP(tbl_pbp[[#This Row],[gameId]], games!$B$2:$T$40, 9, FALSE)</f>
        <v>kansas-city-chiefs</v>
      </c>
      <c r="AH5189" s="5">
        <f>IF(tbl_pbp[[#This Row],[AwayTeam]] &lt;&gt; "new-orleans-saints", tbl_pbp[[#This Row],[homeWinPercentage]], 1-tbl_pbp[[#This Row],[homeWinPercentage]])</f>
        <v>0.03</v>
      </c>
      <c r="AI5189" s="13">
        <f>tbl_pbp[[#This Row],[Kamara]]*tbl_pbp[[#This Row],[Impactful Play]]</f>
        <v>0</v>
      </c>
      <c r="AJ5189" s="13">
        <f>tbl_pbp[[#This Row],[Thomas]]*tbl_pbp[[#This Row],[Impactful Play]]</f>
        <v>0</v>
      </c>
      <c r="AK5189" s="13" t="str">
        <f>VLOOKUP(tbl_pbp[[#This Row],[Play Saints Win % Increase]], tbl_impact[],3,TRUE)</f>
        <v>Bad (0 to -5%)</v>
      </c>
    </row>
    <row r="5190" spans="1:37">
      <c r="A5190" s="1">
        <v>191</v>
      </c>
      <c r="B5190" s="5">
        <v>0</v>
      </c>
      <c r="C5190" t="s">
        <v>7597</v>
      </c>
      <c r="D5190">
        <v>0</v>
      </c>
      <c r="E5190">
        <v>0</v>
      </c>
      <c r="F5190">
        <v>4</v>
      </c>
      <c r="G5190">
        <v>29</v>
      </c>
      <c r="H5190">
        <v>32</v>
      </c>
      <c r="I5190">
        <v>0</v>
      </c>
      <c r="J5190">
        <v>41</v>
      </c>
      <c r="L5190">
        <v>0</v>
      </c>
      <c r="M5190">
        <v>0</v>
      </c>
      <c r="N5190" t="s">
        <v>364</v>
      </c>
      <c r="O5190" t="s">
        <v>143</v>
      </c>
      <c r="P5190" t="s">
        <v>365</v>
      </c>
      <c r="Q5190" t="s">
        <v>366</v>
      </c>
      <c r="R5190" t="s">
        <v>367</v>
      </c>
      <c r="V5190" t="s">
        <v>7091</v>
      </c>
      <c r="X5190" t="str">
        <f>VLOOKUP(pbp!V2423, games!$B$2:$R$40, 3, FALSE)</f>
        <v>2019-12-22T18:00Z</v>
      </c>
      <c r="Y5190">
        <f>VLOOKUP(1*V5190,NFLGames!$H$11:$H$555,1,FALSE)</f>
        <v>401220325</v>
      </c>
      <c r="Z5190">
        <f>VLOOKUP($Y5190, NFLGames!$H$11:$K$555,2,FALSE)</f>
        <v>2020</v>
      </c>
      <c r="AA5190">
        <f>VLOOKUP($Y5190, NFLGames!$H$11:$K$555,3,FALSE)</f>
        <v>15</v>
      </c>
      <c r="AB5190" s="6">
        <f>IF(A5191=0, 0, AH5191-tbl_pbp[[#This Row],[Saints Win %]])</f>
        <v>0</v>
      </c>
      <c r="AE5190">
        <f>ABS(tbl_pbp[[#This Row],[play.homeScore]]-tbl_pbp[[#This Row],[play.awayScore]])</f>
        <v>3</v>
      </c>
      <c r="AF5190">
        <f>IF(tbl_pbp[[#This Row],[Play Saints Win % Increase]]&gt;=$AF$4,1,0)</f>
        <v>0</v>
      </c>
      <c r="AG5190" t="str">
        <f>VLOOKUP(tbl_pbp[[#This Row],[gameId]], games!$B$2:$T$40, 9, FALSE)</f>
        <v>kansas-city-chiefs</v>
      </c>
      <c r="AH5190" s="5">
        <f>IF(tbl_pbp[[#This Row],[AwayTeam]] &lt;&gt; "new-orleans-saints", tbl_pbp[[#This Row],[homeWinPercentage]], 1-tbl_pbp[[#This Row],[homeWinPercentage]])</f>
        <v>0</v>
      </c>
      <c r="AI5190" s="13">
        <f>tbl_pbp[[#This Row],[Kamara]]*tbl_pbp[[#This Row],[Impactful Play]]</f>
        <v>0</v>
      </c>
      <c r="AJ5190" s="13">
        <f>tbl_pbp[[#This Row],[Thomas]]*tbl_pbp[[#This Row],[Impactful Play]]</f>
        <v>0</v>
      </c>
      <c r="AK5190" s="13" t="str">
        <f>VLOOKUP(tbl_pbp[[#This Row],[Play Saints Win % Increase]], tbl_impact[],3,TRUE)</f>
        <v>Scented (0 to +5%)</v>
      </c>
    </row>
    <row r="5191" spans="1:37">
      <c r="A5191" s="1">
        <v>0</v>
      </c>
      <c r="B5191" s="5">
        <v>0.73199999999999998</v>
      </c>
      <c r="C5191" t="s">
        <v>7598</v>
      </c>
      <c r="D5191">
        <v>0</v>
      </c>
      <c r="E5191">
        <v>0</v>
      </c>
      <c r="F5191">
        <v>1</v>
      </c>
      <c r="G5191">
        <v>0</v>
      </c>
      <c r="H5191">
        <v>0</v>
      </c>
      <c r="I5191">
        <v>0</v>
      </c>
      <c r="J5191">
        <v>65</v>
      </c>
      <c r="K5191" t="s">
        <v>7599</v>
      </c>
      <c r="L5191">
        <v>0</v>
      </c>
      <c r="M5191">
        <v>65</v>
      </c>
      <c r="N5191" t="s">
        <v>7600</v>
      </c>
      <c r="O5191" t="s">
        <v>24</v>
      </c>
      <c r="P5191" t="s">
        <v>25</v>
      </c>
      <c r="Q5191" t="s">
        <v>26</v>
      </c>
      <c r="R5191" t="s">
        <v>27</v>
      </c>
      <c r="V5191" t="s">
        <v>7601</v>
      </c>
      <c r="X5191" t="str">
        <f>VLOOKUP(pbp!V2424, games!$B$2:$R$40, 3, FALSE)</f>
        <v>2019-12-22T18:00Z</v>
      </c>
      <c r="Y5191">
        <f>VLOOKUP(1*V5191,NFLGames!$H$11:$H$555,1,FALSE)</f>
        <v>401220324</v>
      </c>
      <c r="Z5191">
        <f>VLOOKUP($Y5191, NFLGames!$H$11:$K$555,2,FALSE)</f>
        <v>2020</v>
      </c>
      <c r="AA5191">
        <f>VLOOKUP($Y5191, NFLGames!$H$11:$K$555,3,FALSE)</f>
        <v>16</v>
      </c>
      <c r="AB5191" s="6">
        <f>IF(A5192=0, 0, AH5192-tbl_pbp[[#This Row],[Saints Win %]])</f>
        <v>1.2000000000000011E-2</v>
      </c>
      <c r="AE5191">
        <f>ABS(tbl_pbp[[#This Row],[play.homeScore]]-tbl_pbp[[#This Row],[play.awayScore]])</f>
        <v>0</v>
      </c>
      <c r="AF5191">
        <f>IF(tbl_pbp[[#This Row],[Play Saints Win % Increase]]&gt;=$AF$4,1,0)</f>
        <v>0</v>
      </c>
      <c r="AG5191" t="str">
        <f>VLOOKUP(tbl_pbp[[#This Row],[gameId]], games!$B$2:$T$40, 9, FALSE)</f>
        <v>minnesota-vikings</v>
      </c>
      <c r="AH5191" s="5">
        <f>IF(tbl_pbp[[#This Row],[AwayTeam]] &lt;&gt; "new-orleans-saints", tbl_pbp[[#This Row],[homeWinPercentage]], 1-tbl_pbp[[#This Row],[homeWinPercentage]])</f>
        <v>0.73199999999999998</v>
      </c>
      <c r="AI5191" s="13">
        <f>tbl_pbp[[#This Row],[Kamara]]*tbl_pbp[[#This Row],[Impactful Play]]</f>
        <v>0</v>
      </c>
      <c r="AJ5191" s="13">
        <f>tbl_pbp[[#This Row],[Thomas]]*tbl_pbp[[#This Row],[Impactful Play]]</f>
        <v>0</v>
      </c>
      <c r="AK5191" s="13" t="str">
        <f>VLOOKUP(tbl_pbp[[#This Row],[Play Saints Win % Increase]], tbl_impact[],3,TRUE)</f>
        <v>Scented (0 to +5%)</v>
      </c>
    </row>
    <row r="5192" spans="1:37">
      <c r="A5192" s="1">
        <v>1</v>
      </c>
      <c r="B5192" s="5">
        <v>0.74399999999999999</v>
      </c>
      <c r="C5192" t="s">
        <v>7602</v>
      </c>
      <c r="D5192">
        <v>0</v>
      </c>
      <c r="E5192">
        <v>0</v>
      </c>
      <c r="F5192">
        <v>1</v>
      </c>
      <c r="G5192">
        <v>0</v>
      </c>
      <c r="H5192">
        <v>0</v>
      </c>
      <c r="I5192">
        <v>10</v>
      </c>
      <c r="J5192">
        <v>25</v>
      </c>
      <c r="K5192" t="s">
        <v>29</v>
      </c>
      <c r="L5192">
        <v>1</v>
      </c>
      <c r="M5192">
        <v>75</v>
      </c>
      <c r="N5192" t="s">
        <v>7603</v>
      </c>
      <c r="O5192" t="s">
        <v>24</v>
      </c>
      <c r="P5192" t="s">
        <v>45</v>
      </c>
      <c r="Q5192" t="s">
        <v>46</v>
      </c>
      <c r="R5192" t="s">
        <v>47</v>
      </c>
      <c r="S5192" t="s">
        <v>33</v>
      </c>
      <c r="T5192" t="s">
        <v>34</v>
      </c>
      <c r="U5192" t="s">
        <v>35</v>
      </c>
      <c r="V5192" t="s">
        <v>7601</v>
      </c>
      <c r="X5192" t="str">
        <f>VLOOKUP(pbp!V2425, games!$B$2:$R$40, 3, FALSE)</f>
        <v>2019-12-22T18:00Z</v>
      </c>
      <c r="Y5192">
        <f>VLOOKUP(1*V5192,NFLGames!$H$11:$H$555,1,FALSE)</f>
        <v>401220324</v>
      </c>
      <c r="Z5192">
        <f>VLOOKUP($Y5192, NFLGames!$H$11:$K$555,2,FALSE)</f>
        <v>2020</v>
      </c>
      <c r="AA5192">
        <f>VLOOKUP($Y5192, NFLGames!$H$11:$K$555,3,FALSE)</f>
        <v>16</v>
      </c>
      <c r="AB5192" s="6">
        <f>IF(A5193=0, 0, AH5193-tbl_pbp[[#This Row],[Saints Win %]])</f>
        <v>9.000000000000008E-3</v>
      </c>
      <c r="AC5192">
        <v>1</v>
      </c>
      <c r="AE5192">
        <f>ABS(tbl_pbp[[#This Row],[play.homeScore]]-tbl_pbp[[#This Row],[play.awayScore]])</f>
        <v>0</v>
      </c>
      <c r="AF5192">
        <f>IF(tbl_pbp[[#This Row],[Play Saints Win % Increase]]&gt;=$AF$4,1,0)</f>
        <v>0</v>
      </c>
      <c r="AG5192" t="str">
        <f>VLOOKUP(tbl_pbp[[#This Row],[gameId]], games!$B$2:$T$40, 9, FALSE)</f>
        <v>minnesota-vikings</v>
      </c>
      <c r="AH5192" s="5">
        <f>IF(tbl_pbp[[#This Row],[AwayTeam]] &lt;&gt; "new-orleans-saints", tbl_pbp[[#This Row],[homeWinPercentage]], 1-tbl_pbp[[#This Row],[homeWinPercentage]])</f>
        <v>0.74399999999999999</v>
      </c>
      <c r="AI5192" s="13">
        <f>tbl_pbp[[#This Row],[Kamara]]*tbl_pbp[[#This Row],[Impactful Play]]</f>
        <v>0</v>
      </c>
      <c r="AJ5192" s="13">
        <f>tbl_pbp[[#This Row],[Thomas]]*tbl_pbp[[#This Row],[Impactful Play]]</f>
        <v>0</v>
      </c>
      <c r="AK5192" s="13" t="str">
        <f>VLOOKUP(tbl_pbp[[#This Row],[Play Saints Win % Increase]], tbl_impact[],3,TRUE)</f>
        <v>Scented (0 to +5%)</v>
      </c>
    </row>
    <row r="5193" spans="1:37">
      <c r="A5193" s="1">
        <v>2</v>
      </c>
      <c r="B5193" s="5">
        <v>0.753</v>
      </c>
      <c r="C5193" t="s">
        <v>7604</v>
      </c>
      <c r="D5193">
        <v>0</v>
      </c>
      <c r="E5193">
        <v>0</v>
      </c>
      <c r="F5193">
        <v>1</v>
      </c>
      <c r="G5193">
        <v>0</v>
      </c>
      <c r="H5193">
        <v>0</v>
      </c>
      <c r="I5193">
        <v>10</v>
      </c>
      <c r="J5193">
        <v>36</v>
      </c>
      <c r="K5193" t="s">
        <v>29</v>
      </c>
      <c r="L5193">
        <v>1</v>
      </c>
      <c r="M5193">
        <v>64</v>
      </c>
      <c r="N5193" t="s">
        <v>7605</v>
      </c>
      <c r="O5193" t="s">
        <v>307</v>
      </c>
      <c r="P5193" t="s">
        <v>30</v>
      </c>
      <c r="Q5193" t="s">
        <v>31</v>
      </c>
      <c r="R5193" t="s">
        <v>32</v>
      </c>
      <c r="S5193" t="s">
        <v>33</v>
      </c>
      <c r="T5193" t="s">
        <v>296</v>
      </c>
      <c r="U5193" t="s">
        <v>297</v>
      </c>
      <c r="V5193" t="s">
        <v>7601</v>
      </c>
      <c r="X5193" t="str">
        <f>VLOOKUP(pbp!V2426, games!$B$2:$R$40, 3, FALSE)</f>
        <v>2019-12-22T18:00Z</v>
      </c>
      <c r="Y5193">
        <f>VLOOKUP(1*V5193,NFLGames!$H$11:$H$555,1,FALSE)</f>
        <v>401220324</v>
      </c>
      <c r="Z5193">
        <f>VLOOKUP($Y5193, NFLGames!$H$11:$K$555,2,FALSE)</f>
        <v>2020</v>
      </c>
      <c r="AA5193">
        <f>VLOOKUP($Y5193, NFLGames!$H$11:$K$555,3,FALSE)</f>
        <v>16</v>
      </c>
      <c r="AB5193" s="6">
        <f>IF(A5194=0, 0, AH5194-tbl_pbp[[#This Row],[Saints Win %]])</f>
        <v>1.0000000000000009E-3</v>
      </c>
      <c r="AE5193">
        <f>ABS(tbl_pbp[[#This Row],[play.homeScore]]-tbl_pbp[[#This Row],[play.awayScore]])</f>
        <v>0</v>
      </c>
      <c r="AF5193">
        <f>IF(tbl_pbp[[#This Row],[Play Saints Win % Increase]]&gt;=$AF$4,1,0)</f>
        <v>0</v>
      </c>
      <c r="AG5193" t="str">
        <f>VLOOKUP(tbl_pbp[[#This Row],[gameId]], games!$B$2:$T$40, 9, FALSE)</f>
        <v>minnesota-vikings</v>
      </c>
      <c r="AH5193" s="5">
        <f>IF(tbl_pbp[[#This Row],[AwayTeam]] &lt;&gt; "new-orleans-saints", tbl_pbp[[#This Row],[homeWinPercentage]], 1-tbl_pbp[[#This Row],[homeWinPercentage]])</f>
        <v>0.753</v>
      </c>
      <c r="AI5193" s="13">
        <f>tbl_pbp[[#This Row],[Kamara]]*tbl_pbp[[#This Row],[Impactful Play]]</f>
        <v>0</v>
      </c>
      <c r="AJ5193" s="13">
        <f>tbl_pbp[[#This Row],[Thomas]]*tbl_pbp[[#This Row],[Impactful Play]]</f>
        <v>0</v>
      </c>
      <c r="AK5193" s="13" t="str">
        <f>VLOOKUP(tbl_pbp[[#This Row],[Play Saints Win % Increase]], tbl_impact[],3,TRUE)</f>
        <v>Scented (0 to +5%)</v>
      </c>
    </row>
    <row r="5194" spans="1:37">
      <c r="A5194" s="1">
        <v>3</v>
      </c>
      <c r="B5194" s="5">
        <v>0.754</v>
      </c>
      <c r="C5194" t="s">
        <v>7606</v>
      </c>
      <c r="D5194">
        <v>0</v>
      </c>
      <c r="E5194">
        <v>0</v>
      </c>
      <c r="F5194">
        <v>1</v>
      </c>
      <c r="G5194">
        <v>0</v>
      </c>
      <c r="H5194">
        <v>0</v>
      </c>
      <c r="I5194">
        <v>1</v>
      </c>
      <c r="J5194">
        <v>45</v>
      </c>
      <c r="K5194" t="s">
        <v>29</v>
      </c>
      <c r="L5194">
        <v>2</v>
      </c>
      <c r="M5194">
        <v>55</v>
      </c>
      <c r="N5194" t="s">
        <v>7607</v>
      </c>
      <c r="O5194" t="s">
        <v>4824</v>
      </c>
      <c r="P5194" t="s">
        <v>45</v>
      </c>
      <c r="Q5194" t="s">
        <v>46</v>
      </c>
      <c r="R5194" t="s">
        <v>47</v>
      </c>
      <c r="S5194" t="s">
        <v>83</v>
      </c>
      <c r="T5194" t="s">
        <v>80</v>
      </c>
      <c r="U5194" t="s">
        <v>7608</v>
      </c>
      <c r="V5194" t="s">
        <v>7601</v>
      </c>
      <c r="X5194" t="str">
        <f>VLOOKUP(pbp!V2427, games!$B$2:$R$40, 3, FALSE)</f>
        <v>2019-12-22T18:00Z</v>
      </c>
      <c r="Y5194">
        <f>VLOOKUP(1*V5194,NFLGames!$H$11:$H$555,1,FALSE)</f>
        <v>401220324</v>
      </c>
      <c r="Z5194">
        <f>VLOOKUP($Y5194, NFLGames!$H$11:$K$555,2,FALSE)</f>
        <v>2020</v>
      </c>
      <c r="AA5194">
        <f>VLOOKUP($Y5194, NFLGames!$H$11:$K$555,3,FALSE)</f>
        <v>16</v>
      </c>
      <c r="AB5194" s="6">
        <f>IF(A5195=0, 0, AH5195-tbl_pbp[[#This Row],[Saints Win %]])</f>
        <v>-2.8000000000000025E-2</v>
      </c>
      <c r="AE5194">
        <f>ABS(tbl_pbp[[#This Row],[play.homeScore]]-tbl_pbp[[#This Row],[play.awayScore]])</f>
        <v>0</v>
      </c>
      <c r="AF5194">
        <f>IF(tbl_pbp[[#This Row],[Play Saints Win % Increase]]&gt;=$AF$4,1,0)</f>
        <v>0</v>
      </c>
      <c r="AG5194" t="str">
        <f>VLOOKUP(tbl_pbp[[#This Row],[gameId]], games!$B$2:$T$40, 9, FALSE)</f>
        <v>minnesota-vikings</v>
      </c>
      <c r="AH5194" s="5">
        <f>IF(tbl_pbp[[#This Row],[AwayTeam]] &lt;&gt; "new-orleans-saints", tbl_pbp[[#This Row],[homeWinPercentage]], 1-tbl_pbp[[#This Row],[homeWinPercentage]])</f>
        <v>0.754</v>
      </c>
      <c r="AI5194" s="13">
        <f>tbl_pbp[[#This Row],[Kamara]]*tbl_pbp[[#This Row],[Impactful Play]]</f>
        <v>0</v>
      </c>
      <c r="AJ5194" s="13">
        <f>tbl_pbp[[#This Row],[Thomas]]*tbl_pbp[[#This Row],[Impactful Play]]</f>
        <v>0</v>
      </c>
      <c r="AK5194" s="13" t="str">
        <f>VLOOKUP(tbl_pbp[[#This Row],[Play Saints Win % Increase]], tbl_impact[],3,TRUE)</f>
        <v>Bad (0 to -5%)</v>
      </c>
    </row>
    <row r="5195" spans="1:37">
      <c r="A5195" s="1">
        <v>4</v>
      </c>
      <c r="B5195" s="5">
        <v>0.72599999999999998</v>
      </c>
      <c r="C5195" t="s">
        <v>7609</v>
      </c>
      <c r="D5195">
        <v>0</v>
      </c>
      <c r="E5195">
        <v>0</v>
      </c>
      <c r="F5195">
        <v>1</v>
      </c>
      <c r="G5195">
        <v>0</v>
      </c>
      <c r="H5195">
        <v>0</v>
      </c>
      <c r="I5195">
        <v>10</v>
      </c>
      <c r="J5195">
        <v>48</v>
      </c>
      <c r="K5195" t="s">
        <v>29</v>
      </c>
      <c r="L5195">
        <v>1</v>
      </c>
      <c r="M5195">
        <v>52</v>
      </c>
      <c r="N5195" t="s">
        <v>7610</v>
      </c>
      <c r="O5195" t="s">
        <v>5070</v>
      </c>
      <c r="P5195" t="s">
        <v>22</v>
      </c>
      <c r="Q5195" t="s">
        <v>37</v>
      </c>
      <c r="S5195" t="s">
        <v>33</v>
      </c>
      <c r="T5195" t="s">
        <v>136</v>
      </c>
      <c r="U5195" t="s">
        <v>514</v>
      </c>
      <c r="V5195" t="s">
        <v>7601</v>
      </c>
      <c r="X5195" t="str">
        <f>VLOOKUP(pbp!V2428, games!$B$2:$R$40, 3, FALSE)</f>
        <v>2019-12-22T18:00Z</v>
      </c>
      <c r="Y5195">
        <f>VLOOKUP(1*V5195,NFLGames!$H$11:$H$555,1,FALSE)</f>
        <v>401220324</v>
      </c>
      <c r="Z5195">
        <f>VLOOKUP($Y5195, NFLGames!$H$11:$K$555,2,FALSE)</f>
        <v>2020</v>
      </c>
      <c r="AA5195">
        <f>VLOOKUP($Y5195, NFLGames!$H$11:$K$555,3,FALSE)</f>
        <v>16</v>
      </c>
      <c r="AB5195" s="6">
        <f>IF(A5196=0, 0, AH5196-tbl_pbp[[#This Row],[Saints Win %]])</f>
        <v>4.0000000000000036E-2</v>
      </c>
      <c r="AC5195">
        <v>1</v>
      </c>
      <c r="AE5195">
        <f>ABS(tbl_pbp[[#This Row],[play.homeScore]]-tbl_pbp[[#This Row],[play.awayScore]])</f>
        <v>0</v>
      </c>
      <c r="AF5195">
        <f>IF(tbl_pbp[[#This Row],[Play Saints Win % Increase]]&gt;=$AF$4,1,0)</f>
        <v>0</v>
      </c>
      <c r="AG5195" t="str">
        <f>VLOOKUP(tbl_pbp[[#This Row],[gameId]], games!$B$2:$T$40, 9, FALSE)</f>
        <v>minnesota-vikings</v>
      </c>
      <c r="AH5195" s="5">
        <f>IF(tbl_pbp[[#This Row],[AwayTeam]] &lt;&gt; "new-orleans-saints", tbl_pbp[[#This Row],[homeWinPercentage]], 1-tbl_pbp[[#This Row],[homeWinPercentage]])</f>
        <v>0.72599999999999998</v>
      </c>
      <c r="AI5195" s="13">
        <f>tbl_pbp[[#This Row],[Kamara]]*tbl_pbp[[#This Row],[Impactful Play]]</f>
        <v>0</v>
      </c>
      <c r="AJ5195" s="13">
        <f>tbl_pbp[[#This Row],[Thomas]]*tbl_pbp[[#This Row],[Impactful Play]]</f>
        <v>0</v>
      </c>
      <c r="AK5195" s="13" t="str">
        <f>VLOOKUP(tbl_pbp[[#This Row],[Play Saints Win % Increase]], tbl_impact[],3,TRUE)</f>
        <v>Scented (0 to +5%)</v>
      </c>
    </row>
    <row r="5196" spans="1:37">
      <c r="A5196" s="1">
        <v>5</v>
      </c>
      <c r="B5196" s="5">
        <v>0.76600000000000001</v>
      </c>
      <c r="C5196" t="s">
        <v>7611</v>
      </c>
      <c r="D5196">
        <v>0</v>
      </c>
      <c r="E5196">
        <v>0</v>
      </c>
      <c r="F5196">
        <v>1</v>
      </c>
      <c r="G5196">
        <v>0</v>
      </c>
      <c r="H5196">
        <v>0</v>
      </c>
      <c r="I5196">
        <v>10</v>
      </c>
      <c r="J5196">
        <v>48</v>
      </c>
      <c r="K5196" t="s">
        <v>29</v>
      </c>
      <c r="L5196">
        <v>2</v>
      </c>
      <c r="M5196">
        <v>52</v>
      </c>
      <c r="N5196" t="s">
        <v>7612</v>
      </c>
      <c r="O5196" t="s">
        <v>2618</v>
      </c>
      <c r="P5196" t="s">
        <v>45</v>
      </c>
      <c r="Q5196" t="s">
        <v>46</v>
      </c>
      <c r="R5196" t="s">
        <v>47</v>
      </c>
      <c r="S5196" t="s">
        <v>120</v>
      </c>
      <c r="T5196" t="s">
        <v>136</v>
      </c>
      <c r="U5196" t="s">
        <v>4287</v>
      </c>
      <c r="V5196" t="s">
        <v>7601</v>
      </c>
      <c r="X5196" t="str">
        <f>VLOOKUP(pbp!V2429, games!$B$2:$R$40, 3, FALSE)</f>
        <v>2019-12-22T18:00Z</v>
      </c>
      <c r="Y5196">
        <f>VLOOKUP(1*V5196,NFLGames!$H$11:$H$555,1,FALSE)</f>
        <v>401220324</v>
      </c>
      <c r="Z5196">
        <f>VLOOKUP($Y5196, NFLGames!$H$11:$K$555,2,FALSE)</f>
        <v>2020</v>
      </c>
      <c r="AA5196">
        <f>VLOOKUP($Y5196, NFLGames!$H$11:$K$555,3,FALSE)</f>
        <v>16</v>
      </c>
      <c r="AB5196" s="6">
        <f>IF(A5197=0, 0, AH5197-tbl_pbp[[#This Row],[Saints Win %]])</f>
        <v>5.799999999999994E-2</v>
      </c>
      <c r="AE5196">
        <f>ABS(tbl_pbp[[#This Row],[play.homeScore]]-tbl_pbp[[#This Row],[play.awayScore]])</f>
        <v>0</v>
      </c>
      <c r="AF5196">
        <f>IF(tbl_pbp[[#This Row],[Play Saints Win % Increase]]&gt;=$AF$4,1,0)</f>
        <v>0</v>
      </c>
      <c r="AG5196" t="str">
        <f>VLOOKUP(tbl_pbp[[#This Row],[gameId]], games!$B$2:$T$40, 9, FALSE)</f>
        <v>minnesota-vikings</v>
      </c>
      <c r="AH5196" s="5">
        <f>IF(tbl_pbp[[#This Row],[AwayTeam]] &lt;&gt; "new-orleans-saints", tbl_pbp[[#This Row],[homeWinPercentage]], 1-tbl_pbp[[#This Row],[homeWinPercentage]])</f>
        <v>0.76600000000000001</v>
      </c>
      <c r="AI5196" s="13">
        <f>tbl_pbp[[#This Row],[Kamara]]*tbl_pbp[[#This Row],[Impactful Play]]</f>
        <v>0</v>
      </c>
      <c r="AJ5196" s="13">
        <f>tbl_pbp[[#This Row],[Thomas]]*tbl_pbp[[#This Row],[Impactful Play]]</f>
        <v>0</v>
      </c>
      <c r="AK5196" s="13" t="str">
        <f>VLOOKUP(tbl_pbp[[#This Row],[Play Saints Win % Increase]], tbl_impact[],3,TRUE)</f>
        <v>Perfumed (5 to + 10%)</v>
      </c>
    </row>
    <row r="5197" spans="1:37">
      <c r="A5197" s="1">
        <v>6</v>
      </c>
      <c r="B5197" s="5">
        <v>0.82399999999999995</v>
      </c>
      <c r="C5197" t="s">
        <v>7613</v>
      </c>
      <c r="D5197">
        <v>0</v>
      </c>
      <c r="E5197">
        <v>0</v>
      </c>
      <c r="F5197">
        <v>1</v>
      </c>
      <c r="G5197">
        <v>7</v>
      </c>
      <c r="H5197">
        <v>0</v>
      </c>
      <c r="I5197">
        <v>10</v>
      </c>
      <c r="J5197">
        <v>60</v>
      </c>
      <c r="K5197" t="s">
        <v>29</v>
      </c>
      <c r="L5197">
        <v>1</v>
      </c>
      <c r="M5197">
        <v>40</v>
      </c>
      <c r="N5197" t="s">
        <v>7614</v>
      </c>
      <c r="O5197" t="s">
        <v>3666</v>
      </c>
      <c r="P5197" t="s">
        <v>326</v>
      </c>
      <c r="Q5197" t="s">
        <v>327</v>
      </c>
      <c r="R5197" t="s">
        <v>105</v>
      </c>
      <c r="S5197" t="s">
        <v>33</v>
      </c>
      <c r="T5197" t="s">
        <v>7615</v>
      </c>
      <c r="U5197" t="s">
        <v>7616</v>
      </c>
      <c r="V5197" t="s">
        <v>7601</v>
      </c>
      <c r="X5197" t="str">
        <f>VLOOKUP(pbp!V2430, games!$B$2:$R$40, 3, FALSE)</f>
        <v>2019-12-22T18:00Z</v>
      </c>
      <c r="Y5197">
        <f>VLOOKUP(1*V5197,NFLGames!$H$11:$H$555,1,FALSE)</f>
        <v>401220324</v>
      </c>
      <c r="Z5197">
        <f>VLOOKUP($Y5197, NFLGames!$H$11:$K$555,2,FALSE)</f>
        <v>2020</v>
      </c>
      <c r="AA5197">
        <f>VLOOKUP($Y5197, NFLGames!$H$11:$K$555,3,FALSE)</f>
        <v>16</v>
      </c>
      <c r="AB5197" s="6">
        <f>IF(A5198=0, 0, AH5198-tbl_pbp[[#This Row],[Saints Win %]])</f>
        <v>-3.0000000000000027E-3</v>
      </c>
      <c r="AE5197">
        <f>ABS(tbl_pbp[[#This Row],[play.homeScore]]-tbl_pbp[[#This Row],[play.awayScore]])</f>
        <v>7</v>
      </c>
      <c r="AF5197">
        <f>IF(tbl_pbp[[#This Row],[Play Saints Win % Increase]]&gt;=$AF$4,1,0)</f>
        <v>0</v>
      </c>
      <c r="AG5197" t="str">
        <f>VLOOKUP(tbl_pbp[[#This Row],[gameId]], games!$B$2:$T$40, 9, FALSE)</f>
        <v>minnesota-vikings</v>
      </c>
      <c r="AH5197" s="5">
        <f>IF(tbl_pbp[[#This Row],[AwayTeam]] &lt;&gt; "new-orleans-saints", tbl_pbp[[#This Row],[homeWinPercentage]], 1-tbl_pbp[[#This Row],[homeWinPercentage]])</f>
        <v>0.82399999999999995</v>
      </c>
      <c r="AI5197" s="13">
        <f>tbl_pbp[[#This Row],[Kamara]]*tbl_pbp[[#This Row],[Impactful Play]]</f>
        <v>0</v>
      </c>
      <c r="AJ5197" s="13">
        <f>tbl_pbp[[#This Row],[Thomas]]*tbl_pbp[[#This Row],[Impactful Play]]</f>
        <v>0</v>
      </c>
      <c r="AK5197" s="13" t="str">
        <f>VLOOKUP(tbl_pbp[[#This Row],[Play Saints Win % Increase]], tbl_impact[],3,TRUE)</f>
        <v>Bad (0 to -5%)</v>
      </c>
    </row>
    <row r="5198" spans="1:37">
      <c r="A5198" s="1">
        <v>7</v>
      </c>
      <c r="B5198" s="5">
        <v>0.82099999999999995</v>
      </c>
      <c r="C5198" t="s">
        <v>7617</v>
      </c>
      <c r="D5198">
        <v>0</v>
      </c>
      <c r="E5198">
        <v>0</v>
      </c>
      <c r="F5198">
        <v>1</v>
      </c>
      <c r="G5198">
        <v>7</v>
      </c>
      <c r="H5198">
        <v>0</v>
      </c>
      <c r="I5198">
        <v>0</v>
      </c>
      <c r="J5198">
        <v>35</v>
      </c>
      <c r="K5198" t="s">
        <v>29</v>
      </c>
      <c r="L5198">
        <v>0</v>
      </c>
      <c r="M5198">
        <v>65</v>
      </c>
      <c r="N5198" t="s">
        <v>288</v>
      </c>
      <c r="O5198" t="s">
        <v>3666</v>
      </c>
      <c r="P5198" t="s">
        <v>25</v>
      </c>
      <c r="Q5198" t="s">
        <v>26</v>
      </c>
      <c r="R5198" t="s">
        <v>27</v>
      </c>
      <c r="V5198" t="s">
        <v>7601</v>
      </c>
      <c r="X5198" t="str">
        <f>VLOOKUP(pbp!V2431, games!$B$2:$R$40, 3, FALSE)</f>
        <v>2019-12-22T18:00Z</v>
      </c>
      <c r="Y5198">
        <f>VLOOKUP(1*V5198,NFLGames!$H$11:$H$555,1,FALSE)</f>
        <v>401220324</v>
      </c>
      <c r="Z5198">
        <f>VLOOKUP($Y5198, NFLGames!$H$11:$K$555,2,FALSE)</f>
        <v>2020</v>
      </c>
      <c r="AA5198">
        <f>VLOOKUP($Y5198, NFLGames!$H$11:$K$555,3,FALSE)</f>
        <v>16</v>
      </c>
      <c r="AB5198" s="6">
        <f>IF(A5199=0, 0, AH5199-tbl_pbp[[#This Row],[Saints Win %]])</f>
        <v>-1.6999999999999904E-2</v>
      </c>
      <c r="AE5198">
        <f>ABS(tbl_pbp[[#This Row],[play.homeScore]]-tbl_pbp[[#This Row],[play.awayScore]])</f>
        <v>7</v>
      </c>
      <c r="AF5198">
        <f>IF(tbl_pbp[[#This Row],[Play Saints Win % Increase]]&gt;=$AF$4,1,0)</f>
        <v>0</v>
      </c>
      <c r="AG5198" t="str">
        <f>VLOOKUP(tbl_pbp[[#This Row],[gameId]], games!$B$2:$T$40, 9, FALSE)</f>
        <v>minnesota-vikings</v>
      </c>
      <c r="AH5198" s="5">
        <f>IF(tbl_pbp[[#This Row],[AwayTeam]] &lt;&gt; "new-orleans-saints", tbl_pbp[[#This Row],[homeWinPercentage]], 1-tbl_pbp[[#This Row],[homeWinPercentage]])</f>
        <v>0.82099999999999995</v>
      </c>
      <c r="AI5198" s="13">
        <f>tbl_pbp[[#This Row],[Kamara]]*tbl_pbp[[#This Row],[Impactful Play]]</f>
        <v>0</v>
      </c>
      <c r="AJ5198" s="13">
        <f>tbl_pbp[[#This Row],[Thomas]]*tbl_pbp[[#This Row],[Impactful Play]]</f>
        <v>0</v>
      </c>
      <c r="AK5198" s="13" t="str">
        <f>VLOOKUP(tbl_pbp[[#This Row],[Play Saints Win % Increase]], tbl_impact[],3,TRUE)</f>
        <v>Bad (0 to -5%)</v>
      </c>
    </row>
    <row r="5199" spans="1:37">
      <c r="A5199" s="1">
        <v>8</v>
      </c>
      <c r="B5199" s="5">
        <v>0.80400000000000005</v>
      </c>
      <c r="C5199" t="s">
        <v>7618</v>
      </c>
      <c r="D5199">
        <v>0</v>
      </c>
      <c r="E5199">
        <v>0</v>
      </c>
      <c r="F5199">
        <v>1</v>
      </c>
      <c r="G5199">
        <v>7</v>
      </c>
      <c r="H5199">
        <v>0</v>
      </c>
      <c r="I5199">
        <v>10</v>
      </c>
      <c r="J5199">
        <v>75</v>
      </c>
      <c r="K5199" t="s">
        <v>7599</v>
      </c>
      <c r="L5199">
        <v>1</v>
      </c>
      <c r="M5199">
        <v>75</v>
      </c>
      <c r="N5199" t="s">
        <v>7619</v>
      </c>
      <c r="O5199" t="s">
        <v>3666</v>
      </c>
      <c r="P5199" t="s">
        <v>30</v>
      </c>
      <c r="Q5199" t="s">
        <v>31</v>
      </c>
      <c r="R5199" t="s">
        <v>32</v>
      </c>
      <c r="S5199" t="s">
        <v>33</v>
      </c>
      <c r="T5199" t="s">
        <v>7620</v>
      </c>
      <c r="U5199" t="s">
        <v>7621</v>
      </c>
      <c r="V5199" t="s">
        <v>7601</v>
      </c>
      <c r="X5199" t="str">
        <f>VLOOKUP(pbp!V2432, games!$B$2:$R$40, 3, FALSE)</f>
        <v>2019-12-22T18:00Z</v>
      </c>
      <c r="Y5199">
        <f>VLOOKUP(1*V5199,NFLGames!$H$11:$H$555,1,FALSE)</f>
        <v>401220324</v>
      </c>
      <c r="Z5199">
        <f>VLOOKUP($Y5199, NFLGames!$H$11:$K$555,2,FALSE)</f>
        <v>2020</v>
      </c>
      <c r="AA5199">
        <f>VLOOKUP($Y5199, NFLGames!$H$11:$K$555,3,FALSE)</f>
        <v>16</v>
      </c>
      <c r="AB5199" s="6">
        <f>IF(A5200=0, 0, AH5200-tbl_pbp[[#This Row],[Saints Win %]])</f>
        <v>-1.3000000000000012E-2</v>
      </c>
      <c r="AE5199">
        <f>ABS(tbl_pbp[[#This Row],[play.homeScore]]-tbl_pbp[[#This Row],[play.awayScore]])</f>
        <v>7</v>
      </c>
      <c r="AF5199">
        <f>IF(tbl_pbp[[#This Row],[Play Saints Win % Increase]]&gt;=$AF$4,1,0)</f>
        <v>0</v>
      </c>
      <c r="AG5199" t="str">
        <f>VLOOKUP(tbl_pbp[[#This Row],[gameId]], games!$B$2:$T$40, 9, FALSE)</f>
        <v>minnesota-vikings</v>
      </c>
      <c r="AH5199" s="5">
        <f>IF(tbl_pbp[[#This Row],[AwayTeam]] &lt;&gt; "new-orleans-saints", tbl_pbp[[#This Row],[homeWinPercentage]], 1-tbl_pbp[[#This Row],[homeWinPercentage]])</f>
        <v>0.80400000000000005</v>
      </c>
      <c r="AI5199" s="13">
        <f>tbl_pbp[[#This Row],[Kamara]]*tbl_pbp[[#This Row],[Impactful Play]]</f>
        <v>0</v>
      </c>
      <c r="AJ5199" s="13">
        <f>tbl_pbp[[#This Row],[Thomas]]*tbl_pbp[[#This Row],[Impactful Play]]</f>
        <v>0</v>
      </c>
      <c r="AK5199" s="13" t="str">
        <f>VLOOKUP(tbl_pbp[[#This Row],[Play Saints Win % Increase]], tbl_impact[],3,TRUE)</f>
        <v>Bad (0 to -5%)</v>
      </c>
    </row>
    <row r="5200" spans="1:37">
      <c r="A5200" s="1">
        <v>9</v>
      </c>
      <c r="B5200" s="5">
        <v>0.79100000000000004</v>
      </c>
      <c r="C5200" t="s">
        <v>7622</v>
      </c>
      <c r="D5200">
        <v>0</v>
      </c>
      <c r="E5200">
        <v>0</v>
      </c>
      <c r="F5200">
        <v>1</v>
      </c>
      <c r="G5200">
        <v>7</v>
      </c>
      <c r="H5200">
        <v>0</v>
      </c>
      <c r="I5200">
        <v>10</v>
      </c>
      <c r="J5200">
        <v>59</v>
      </c>
      <c r="K5200" t="s">
        <v>7599</v>
      </c>
      <c r="L5200">
        <v>1</v>
      </c>
      <c r="M5200">
        <v>59</v>
      </c>
      <c r="N5200" t="s">
        <v>7623</v>
      </c>
      <c r="O5200" t="s">
        <v>2043</v>
      </c>
      <c r="P5200" t="s">
        <v>30</v>
      </c>
      <c r="Q5200" t="s">
        <v>31</v>
      </c>
      <c r="R5200" t="s">
        <v>32</v>
      </c>
      <c r="S5200" t="s">
        <v>33</v>
      </c>
      <c r="T5200" t="s">
        <v>7624</v>
      </c>
      <c r="U5200" t="s">
        <v>7625</v>
      </c>
      <c r="V5200" t="s">
        <v>7601</v>
      </c>
      <c r="X5200" t="str">
        <f>VLOOKUP(pbp!V2433, games!$B$2:$R$40, 3, FALSE)</f>
        <v>2019-12-22T18:00Z</v>
      </c>
      <c r="Y5200">
        <f>VLOOKUP(1*V5200,NFLGames!$H$11:$H$555,1,FALSE)</f>
        <v>401220324</v>
      </c>
      <c r="Z5200">
        <f>VLOOKUP($Y5200, NFLGames!$H$11:$K$555,2,FALSE)</f>
        <v>2020</v>
      </c>
      <c r="AA5200">
        <f>VLOOKUP($Y5200, NFLGames!$H$11:$K$555,3,FALSE)</f>
        <v>16</v>
      </c>
      <c r="AB5200" s="6">
        <f>IF(A5201=0, 0, AH5201-tbl_pbp[[#This Row],[Saints Win %]])</f>
        <v>-1.8000000000000016E-2</v>
      </c>
      <c r="AE5200">
        <f>ABS(tbl_pbp[[#This Row],[play.homeScore]]-tbl_pbp[[#This Row],[play.awayScore]])</f>
        <v>7</v>
      </c>
      <c r="AF5200">
        <f>IF(tbl_pbp[[#This Row],[Play Saints Win % Increase]]&gt;=$AF$4,1,0)</f>
        <v>0</v>
      </c>
      <c r="AG5200" t="str">
        <f>VLOOKUP(tbl_pbp[[#This Row],[gameId]], games!$B$2:$T$40, 9, FALSE)</f>
        <v>minnesota-vikings</v>
      </c>
      <c r="AH5200" s="5">
        <f>IF(tbl_pbp[[#This Row],[AwayTeam]] &lt;&gt; "new-orleans-saints", tbl_pbp[[#This Row],[homeWinPercentage]], 1-tbl_pbp[[#This Row],[homeWinPercentage]])</f>
        <v>0.79100000000000004</v>
      </c>
      <c r="AI5200" s="13">
        <f>tbl_pbp[[#This Row],[Kamara]]*tbl_pbp[[#This Row],[Impactful Play]]</f>
        <v>0</v>
      </c>
      <c r="AJ5200" s="13">
        <f>tbl_pbp[[#This Row],[Thomas]]*tbl_pbp[[#This Row],[Impactful Play]]</f>
        <v>0</v>
      </c>
      <c r="AK5200" s="13" t="str">
        <f>VLOOKUP(tbl_pbp[[#This Row],[Play Saints Win % Increase]], tbl_impact[],3,TRUE)</f>
        <v>Bad (0 to -5%)</v>
      </c>
    </row>
    <row r="5201" spans="1:37">
      <c r="A5201" s="1">
        <v>10</v>
      </c>
      <c r="B5201" s="5">
        <v>0.77300000000000002</v>
      </c>
      <c r="C5201" t="s">
        <v>7626</v>
      </c>
      <c r="D5201">
        <v>0</v>
      </c>
      <c r="E5201">
        <v>0</v>
      </c>
      <c r="F5201">
        <v>1</v>
      </c>
      <c r="G5201">
        <v>7</v>
      </c>
      <c r="H5201">
        <v>0</v>
      </c>
      <c r="I5201">
        <v>10</v>
      </c>
      <c r="J5201">
        <v>48</v>
      </c>
      <c r="K5201" t="s">
        <v>7599</v>
      </c>
      <c r="L5201">
        <v>1</v>
      </c>
      <c r="M5201">
        <v>48</v>
      </c>
      <c r="N5201" t="s">
        <v>7627</v>
      </c>
      <c r="O5201" t="s">
        <v>4003</v>
      </c>
      <c r="P5201" t="s">
        <v>45</v>
      </c>
      <c r="Q5201" t="s">
        <v>46</v>
      </c>
      <c r="R5201" t="s">
        <v>47</v>
      </c>
      <c r="S5201" t="s">
        <v>33</v>
      </c>
      <c r="T5201" t="s">
        <v>136</v>
      </c>
      <c r="U5201" t="s">
        <v>514</v>
      </c>
      <c r="V5201" t="s">
        <v>7601</v>
      </c>
      <c r="X5201" t="str">
        <f>VLOOKUP(pbp!V2434, games!$B$2:$R$40, 3, FALSE)</f>
        <v>2019-12-22T18:00Z</v>
      </c>
      <c r="Y5201">
        <f>VLOOKUP(1*V5201,NFLGames!$H$11:$H$555,1,FALSE)</f>
        <v>401220324</v>
      </c>
      <c r="Z5201">
        <f>VLOOKUP($Y5201, NFLGames!$H$11:$K$555,2,FALSE)</f>
        <v>2020</v>
      </c>
      <c r="AA5201">
        <f>VLOOKUP($Y5201, NFLGames!$H$11:$K$555,3,FALSE)</f>
        <v>16</v>
      </c>
      <c r="AB5201" s="6">
        <f>IF(A5202=0, 0, AH5202-tbl_pbp[[#This Row],[Saints Win %]])</f>
        <v>1.3000000000000012E-2</v>
      </c>
      <c r="AE5201">
        <f>ABS(tbl_pbp[[#This Row],[play.homeScore]]-tbl_pbp[[#This Row],[play.awayScore]])</f>
        <v>7</v>
      </c>
      <c r="AF5201">
        <f>IF(tbl_pbp[[#This Row],[Play Saints Win % Increase]]&gt;=$AF$4,1,0)</f>
        <v>0</v>
      </c>
      <c r="AG5201" t="str">
        <f>VLOOKUP(tbl_pbp[[#This Row],[gameId]], games!$B$2:$T$40, 9, FALSE)</f>
        <v>minnesota-vikings</v>
      </c>
      <c r="AH5201" s="5">
        <f>IF(tbl_pbp[[#This Row],[AwayTeam]] &lt;&gt; "new-orleans-saints", tbl_pbp[[#This Row],[homeWinPercentage]], 1-tbl_pbp[[#This Row],[homeWinPercentage]])</f>
        <v>0.77300000000000002</v>
      </c>
      <c r="AI5201" s="13">
        <f>tbl_pbp[[#This Row],[Kamara]]*tbl_pbp[[#This Row],[Impactful Play]]</f>
        <v>0</v>
      </c>
      <c r="AJ5201" s="13">
        <f>tbl_pbp[[#This Row],[Thomas]]*tbl_pbp[[#This Row],[Impactful Play]]</f>
        <v>0</v>
      </c>
      <c r="AK5201" s="13" t="str">
        <f>VLOOKUP(tbl_pbp[[#This Row],[Play Saints Win % Increase]], tbl_impact[],3,TRUE)</f>
        <v>Scented (0 to +5%)</v>
      </c>
    </row>
    <row r="5202" spans="1:37">
      <c r="A5202" s="1">
        <v>11</v>
      </c>
      <c r="B5202" s="5">
        <v>0.78600000000000003</v>
      </c>
      <c r="C5202" t="s">
        <v>7628</v>
      </c>
      <c r="D5202">
        <v>0</v>
      </c>
      <c r="E5202">
        <v>0</v>
      </c>
      <c r="F5202">
        <v>1</v>
      </c>
      <c r="G5202">
        <v>7</v>
      </c>
      <c r="H5202">
        <v>0</v>
      </c>
      <c r="I5202">
        <v>10</v>
      </c>
      <c r="J5202">
        <v>33</v>
      </c>
      <c r="K5202" t="s">
        <v>7599</v>
      </c>
      <c r="L5202">
        <v>1</v>
      </c>
      <c r="M5202">
        <v>33</v>
      </c>
      <c r="N5202" t="s">
        <v>7629</v>
      </c>
      <c r="O5202" t="s">
        <v>4008</v>
      </c>
      <c r="P5202" t="s">
        <v>45</v>
      </c>
      <c r="Q5202" t="s">
        <v>46</v>
      </c>
      <c r="R5202" t="s">
        <v>47</v>
      </c>
      <c r="S5202" t="s">
        <v>33</v>
      </c>
      <c r="T5202" t="s">
        <v>438</v>
      </c>
      <c r="U5202" t="s">
        <v>1358</v>
      </c>
      <c r="V5202" t="s">
        <v>7601</v>
      </c>
      <c r="X5202" t="str">
        <f>VLOOKUP(pbp!V2435, games!$B$2:$R$40, 3, FALSE)</f>
        <v>2019-12-22T18:00Z</v>
      </c>
      <c r="Y5202">
        <f>VLOOKUP(1*V5202,NFLGames!$H$11:$H$555,1,FALSE)</f>
        <v>401220324</v>
      </c>
      <c r="Z5202">
        <f>VLOOKUP($Y5202, NFLGames!$H$11:$K$555,2,FALSE)</f>
        <v>2020</v>
      </c>
      <c r="AA5202">
        <f>VLOOKUP($Y5202, NFLGames!$H$11:$K$555,3,FALSE)</f>
        <v>16</v>
      </c>
      <c r="AB5202" s="6">
        <f>IF(A5203=0, 0, AH5203-tbl_pbp[[#This Row],[Saints Win %]])</f>
        <v>9.000000000000008E-3</v>
      </c>
      <c r="AE5202">
        <f>ABS(tbl_pbp[[#This Row],[play.homeScore]]-tbl_pbp[[#This Row],[play.awayScore]])</f>
        <v>7</v>
      </c>
      <c r="AF5202">
        <f>IF(tbl_pbp[[#This Row],[Play Saints Win % Increase]]&gt;=$AF$4,1,0)</f>
        <v>0</v>
      </c>
      <c r="AG5202" t="str">
        <f>VLOOKUP(tbl_pbp[[#This Row],[gameId]], games!$B$2:$T$40, 9, FALSE)</f>
        <v>minnesota-vikings</v>
      </c>
      <c r="AH5202" s="5">
        <f>IF(tbl_pbp[[#This Row],[AwayTeam]] &lt;&gt; "new-orleans-saints", tbl_pbp[[#This Row],[homeWinPercentage]], 1-tbl_pbp[[#This Row],[homeWinPercentage]])</f>
        <v>0.78600000000000003</v>
      </c>
      <c r="AI5202" s="13">
        <f>tbl_pbp[[#This Row],[Kamara]]*tbl_pbp[[#This Row],[Impactful Play]]</f>
        <v>0</v>
      </c>
      <c r="AJ5202" s="13">
        <f>tbl_pbp[[#This Row],[Thomas]]*tbl_pbp[[#This Row],[Impactful Play]]</f>
        <v>0</v>
      </c>
      <c r="AK5202" s="13" t="str">
        <f>VLOOKUP(tbl_pbp[[#This Row],[Play Saints Win % Increase]], tbl_impact[],3,TRUE)</f>
        <v>Scented (0 to +5%)</v>
      </c>
    </row>
    <row r="5203" spans="1:37">
      <c r="A5203" s="1">
        <v>12</v>
      </c>
      <c r="B5203" s="5">
        <v>0.79500000000000004</v>
      </c>
      <c r="C5203" t="s">
        <v>7630</v>
      </c>
      <c r="D5203">
        <v>0</v>
      </c>
      <c r="E5203">
        <v>0</v>
      </c>
      <c r="F5203">
        <v>1</v>
      </c>
      <c r="G5203">
        <v>7</v>
      </c>
      <c r="H5203">
        <v>0</v>
      </c>
      <c r="I5203">
        <v>8</v>
      </c>
      <c r="J5203">
        <v>31</v>
      </c>
      <c r="K5203" t="s">
        <v>7599</v>
      </c>
      <c r="L5203">
        <v>2</v>
      </c>
      <c r="M5203">
        <v>31</v>
      </c>
      <c r="N5203" t="s">
        <v>7631</v>
      </c>
      <c r="O5203" t="s">
        <v>5760</v>
      </c>
      <c r="P5203" t="s">
        <v>22</v>
      </c>
      <c r="Q5203" t="s">
        <v>37</v>
      </c>
      <c r="S5203" t="s">
        <v>73</v>
      </c>
      <c r="T5203" t="s">
        <v>361</v>
      </c>
      <c r="U5203" t="s">
        <v>5117</v>
      </c>
      <c r="V5203" t="s">
        <v>7601</v>
      </c>
      <c r="X5203" t="str">
        <f>VLOOKUP(pbp!V2436, games!$B$2:$R$40, 3, FALSE)</f>
        <v>2019-12-22T18:00Z</v>
      </c>
      <c r="Y5203">
        <f>VLOOKUP(1*V5203,NFLGames!$H$11:$H$555,1,FALSE)</f>
        <v>401220324</v>
      </c>
      <c r="Z5203">
        <f>VLOOKUP($Y5203, NFLGames!$H$11:$K$555,2,FALSE)</f>
        <v>2020</v>
      </c>
      <c r="AA5203">
        <f>VLOOKUP($Y5203, NFLGames!$H$11:$K$555,3,FALSE)</f>
        <v>16</v>
      </c>
      <c r="AB5203" s="6">
        <f>IF(A5204=0, 0, AH5204-tbl_pbp[[#This Row],[Saints Win %]])</f>
        <v>-4.0000000000000036E-2</v>
      </c>
      <c r="AE5203">
        <f>ABS(tbl_pbp[[#This Row],[play.homeScore]]-tbl_pbp[[#This Row],[play.awayScore]])</f>
        <v>7</v>
      </c>
      <c r="AF5203">
        <f>IF(tbl_pbp[[#This Row],[Play Saints Win % Increase]]&gt;=$AF$4,1,0)</f>
        <v>0</v>
      </c>
      <c r="AG5203" t="str">
        <f>VLOOKUP(tbl_pbp[[#This Row],[gameId]], games!$B$2:$T$40, 9, FALSE)</f>
        <v>minnesota-vikings</v>
      </c>
      <c r="AH5203" s="5">
        <f>IF(tbl_pbp[[#This Row],[AwayTeam]] &lt;&gt; "new-orleans-saints", tbl_pbp[[#This Row],[homeWinPercentage]], 1-tbl_pbp[[#This Row],[homeWinPercentage]])</f>
        <v>0.79500000000000004</v>
      </c>
      <c r="AI5203" s="13">
        <f>tbl_pbp[[#This Row],[Kamara]]*tbl_pbp[[#This Row],[Impactful Play]]</f>
        <v>0</v>
      </c>
      <c r="AJ5203" s="13">
        <f>tbl_pbp[[#This Row],[Thomas]]*tbl_pbp[[#This Row],[Impactful Play]]</f>
        <v>0</v>
      </c>
      <c r="AK5203" s="13" t="str">
        <f>VLOOKUP(tbl_pbp[[#This Row],[Play Saints Win % Increase]], tbl_impact[],3,TRUE)</f>
        <v>Bad (0 to -5%)</v>
      </c>
    </row>
    <row r="5204" spans="1:37">
      <c r="A5204" s="1">
        <v>13</v>
      </c>
      <c r="B5204" s="5">
        <v>0.755</v>
      </c>
      <c r="C5204" t="s">
        <v>7632</v>
      </c>
      <c r="D5204">
        <v>0</v>
      </c>
      <c r="E5204">
        <v>0</v>
      </c>
      <c r="F5204">
        <v>1</v>
      </c>
      <c r="G5204">
        <v>7</v>
      </c>
      <c r="H5204">
        <v>0</v>
      </c>
      <c r="I5204">
        <v>8</v>
      </c>
      <c r="J5204">
        <v>31</v>
      </c>
      <c r="K5204" t="s">
        <v>7599</v>
      </c>
      <c r="L5204">
        <v>3</v>
      </c>
      <c r="M5204">
        <v>31</v>
      </c>
      <c r="N5204" t="s">
        <v>7633</v>
      </c>
      <c r="O5204" t="s">
        <v>394</v>
      </c>
      <c r="P5204" t="s">
        <v>30</v>
      </c>
      <c r="Q5204" t="s">
        <v>31</v>
      </c>
      <c r="R5204" t="s">
        <v>32</v>
      </c>
      <c r="S5204" t="s">
        <v>92</v>
      </c>
      <c r="T5204" t="s">
        <v>361</v>
      </c>
      <c r="U5204" t="s">
        <v>5120</v>
      </c>
      <c r="V5204" t="s">
        <v>7601</v>
      </c>
      <c r="X5204" t="str">
        <f>VLOOKUP(pbp!V2437, games!$B$2:$R$40, 3, FALSE)</f>
        <v>2019-12-22T18:00Z</v>
      </c>
      <c r="Y5204">
        <f>VLOOKUP(1*V5204,NFLGames!$H$11:$H$555,1,FALSE)</f>
        <v>401220324</v>
      </c>
      <c r="Z5204">
        <f>VLOOKUP($Y5204, NFLGames!$H$11:$K$555,2,FALSE)</f>
        <v>2020</v>
      </c>
      <c r="AA5204">
        <f>VLOOKUP($Y5204, NFLGames!$H$11:$K$555,3,FALSE)</f>
        <v>16</v>
      </c>
      <c r="AB5204" s="6">
        <f>IF(A5205=0, 0, AH5205-tbl_pbp[[#This Row],[Saints Win %]])</f>
        <v>-1.5000000000000013E-2</v>
      </c>
      <c r="AE5204">
        <f>ABS(tbl_pbp[[#This Row],[play.homeScore]]-tbl_pbp[[#This Row],[play.awayScore]])</f>
        <v>7</v>
      </c>
      <c r="AF5204">
        <f>IF(tbl_pbp[[#This Row],[Play Saints Win % Increase]]&gt;=$AF$4,1,0)</f>
        <v>0</v>
      </c>
      <c r="AG5204" t="str">
        <f>VLOOKUP(tbl_pbp[[#This Row],[gameId]], games!$B$2:$T$40, 9, FALSE)</f>
        <v>minnesota-vikings</v>
      </c>
      <c r="AH5204" s="5">
        <f>IF(tbl_pbp[[#This Row],[AwayTeam]] &lt;&gt; "new-orleans-saints", tbl_pbp[[#This Row],[homeWinPercentage]], 1-tbl_pbp[[#This Row],[homeWinPercentage]])</f>
        <v>0.755</v>
      </c>
      <c r="AI5204" s="13">
        <f>tbl_pbp[[#This Row],[Kamara]]*tbl_pbp[[#This Row],[Impactful Play]]</f>
        <v>0</v>
      </c>
      <c r="AJ5204" s="13">
        <f>tbl_pbp[[#This Row],[Thomas]]*tbl_pbp[[#This Row],[Impactful Play]]</f>
        <v>0</v>
      </c>
      <c r="AK5204" s="13" t="str">
        <f>VLOOKUP(tbl_pbp[[#This Row],[Play Saints Win % Increase]], tbl_impact[],3,TRUE)</f>
        <v>Bad (0 to -5%)</v>
      </c>
    </row>
    <row r="5205" spans="1:37">
      <c r="A5205" s="1">
        <v>14</v>
      </c>
      <c r="B5205" s="5">
        <v>0.74</v>
      </c>
      <c r="C5205" t="s">
        <v>7634</v>
      </c>
      <c r="D5205">
        <v>0</v>
      </c>
      <c r="E5205">
        <v>0</v>
      </c>
      <c r="F5205">
        <v>1</v>
      </c>
      <c r="G5205">
        <v>7</v>
      </c>
      <c r="H5205">
        <v>0</v>
      </c>
      <c r="I5205">
        <v>10</v>
      </c>
      <c r="J5205">
        <v>22</v>
      </c>
      <c r="K5205" t="s">
        <v>7599</v>
      </c>
      <c r="L5205">
        <v>1</v>
      </c>
      <c r="M5205">
        <v>22</v>
      </c>
      <c r="N5205" t="s">
        <v>7635</v>
      </c>
      <c r="O5205" t="s">
        <v>2159</v>
      </c>
      <c r="P5205" t="s">
        <v>30</v>
      </c>
      <c r="Q5205" t="s">
        <v>31</v>
      </c>
      <c r="R5205" t="s">
        <v>32</v>
      </c>
      <c r="S5205" t="s">
        <v>33</v>
      </c>
      <c r="T5205" t="s">
        <v>1257</v>
      </c>
      <c r="U5205" t="s">
        <v>1258</v>
      </c>
      <c r="V5205" t="s">
        <v>7601</v>
      </c>
      <c r="X5205" t="str">
        <f>VLOOKUP(pbp!V2438, games!$B$2:$R$40, 3, FALSE)</f>
        <v>2019-12-22T18:00Z</v>
      </c>
      <c r="Y5205">
        <f>VLOOKUP(1*V5205,NFLGames!$H$11:$H$555,1,FALSE)</f>
        <v>401220324</v>
      </c>
      <c r="Z5205">
        <f>VLOOKUP($Y5205, NFLGames!$H$11:$K$555,2,FALSE)</f>
        <v>2020</v>
      </c>
      <c r="AA5205">
        <f>VLOOKUP($Y5205, NFLGames!$H$11:$K$555,3,FALSE)</f>
        <v>16</v>
      </c>
      <c r="AB5205" s="6">
        <f>IF(A5206=0, 0, AH5206-tbl_pbp[[#This Row],[Saints Win %]])</f>
        <v>-3.1000000000000028E-2</v>
      </c>
      <c r="AE5205">
        <f>ABS(tbl_pbp[[#This Row],[play.homeScore]]-tbl_pbp[[#This Row],[play.awayScore]])</f>
        <v>7</v>
      </c>
      <c r="AF5205">
        <f>IF(tbl_pbp[[#This Row],[Play Saints Win % Increase]]&gt;=$AF$4,1,0)</f>
        <v>0</v>
      </c>
      <c r="AG5205" t="str">
        <f>VLOOKUP(tbl_pbp[[#This Row],[gameId]], games!$B$2:$T$40, 9, FALSE)</f>
        <v>minnesota-vikings</v>
      </c>
      <c r="AH5205" s="5">
        <f>IF(tbl_pbp[[#This Row],[AwayTeam]] &lt;&gt; "new-orleans-saints", tbl_pbp[[#This Row],[homeWinPercentage]], 1-tbl_pbp[[#This Row],[homeWinPercentage]])</f>
        <v>0.74</v>
      </c>
      <c r="AI5205" s="13">
        <f>tbl_pbp[[#This Row],[Kamara]]*tbl_pbp[[#This Row],[Impactful Play]]</f>
        <v>0</v>
      </c>
      <c r="AJ5205" s="13">
        <f>tbl_pbp[[#This Row],[Thomas]]*tbl_pbp[[#This Row],[Impactful Play]]</f>
        <v>0</v>
      </c>
      <c r="AK5205" s="13" t="str">
        <f>VLOOKUP(tbl_pbp[[#This Row],[Play Saints Win % Increase]], tbl_impact[],3,TRUE)</f>
        <v>Bad (0 to -5%)</v>
      </c>
    </row>
    <row r="5206" spans="1:37">
      <c r="A5206" s="1">
        <v>15</v>
      </c>
      <c r="B5206" s="5">
        <v>0.70899999999999996</v>
      </c>
      <c r="C5206" t="s">
        <v>7636</v>
      </c>
      <c r="D5206">
        <v>0</v>
      </c>
      <c r="E5206">
        <v>0</v>
      </c>
      <c r="F5206">
        <v>1</v>
      </c>
      <c r="G5206">
        <v>7</v>
      </c>
      <c r="H5206">
        <v>7</v>
      </c>
      <c r="I5206">
        <v>3</v>
      </c>
      <c r="J5206">
        <v>15</v>
      </c>
      <c r="K5206" t="s">
        <v>7599</v>
      </c>
      <c r="L5206">
        <v>2</v>
      </c>
      <c r="M5206">
        <v>15</v>
      </c>
      <c r="N5206" t="s">
        <v>7637</v>
      </c>
      <c r="O5206" t="s">
        <v>3067</v>
      </c>
      <c r="P5206" t="s">
        <v>326</v>
      </c>
      <c r="Q5206" t="s">
        <v>327</v>
      </c>
      <c r="R5206" t="s">
        <v>105</v>
      </c>
      <c r="S5206" t="s">
        <v>193</v>
      </c>
      <c r="T5206" t="s">
        <v>263</v>
      </c>
      <c r="U5206" t="s">
        <v>7638</v>
      </c>
      <c r="V5206" t="s">
        <v>7601</v>
      </c>
      <c r="X5206" t="str">
        <f>VLOOKUP(pbp!V2439, games!$B$2:$R$40, 3, FALSE)</f>
        <v>2019-12-22T18:00Z</v>
      </c>
      <c r="Y5206">
        <f>VLOOKUP(1*V5206,NFLGames!$H$11:$H$555,1,FALSE)</f>
        <v>401220324</v>
      </c>
      <c r="Z5206">
        <f>VLOOKUP($Y5206, NFLGames!$H$11:$K$555,2,FALSE)</f>
        <v>2020</v>
      </c>
      <c r="AA5206">
        <f>VLOOKUP($Y5206, NFLGames!$H$11:$K$555,3,FALSE)</f>
        <v>16</v>
      </c>
      <c r="AB5206" s="6">
        <f>IF(A5207=0, 0, AH5207-tbl_pbp[[#This Row],[Saints Win %]])</f>
        <v>1.4000000000000012E-2</v>
      </c>
      <c r="AE5206">
        <f>ABS(tbl_pbp[[#This Row],[play.homeScore]]-tbl_pbp[[#This Row],[play.awayScore]])</f>
        <v>0</v>
      </c>
      <c r="AF5206">
        <f>IF(tbl_pbp[[#This Row],[Play Saints Win % Increase]]&gt;=$AF$4,1,0)</f>
        <v>0</v>
      </c>
      <c r="AG5206" t="str">
        <f>VLOOKUP(tbl_pbp[[#This Row],[gameId]], games!$B$2:$T$40, 9, FALSE)</f>
        <v>minnesota-vikings</v>
      </c>
      <c r="AH5206" s="5">
        <f>IF(tbl_pbp[[#This Row],[AwayTeam]] &lt;&gt; "new-orleans-saints", tbl_pbp[[#This Row],[homeWinPercentage]], 1-tbl_pbp[[#This Row],[homeWinPercentage]])</f>
        <v>0.70899999999999996</v>
      </c>
      <c r="AI5206" s="13">
        <f>tbl_pbp[[#This Row],[Kamara]]*tbl_pbp[[#This Row],[Impactful Play]]</f>
        <v>0</v>
      </c>
      <c r="AJ5206" s="13">
        <f>tbl_pbp[[#This Row],[Thomas]]*tbl_pbp[[#This Row],[Impactful Play]]</f>
        <v>0</v>
      </c>
      <c r="AK5206" s="13" t="str">
        <f>VLOOKUP(tbl_pbp[[#This Row],[Play Saints Win % Increase]], tbl_impact[],3,TRUE)</f>
        <v>Scented (0 to +5%)</v>
      </c>
    </row>
    <row r="5207" spans="1:37">
      <c r="A5207" s="1">
        <v>16</v>
      </c>
      <c r="B5207" s="5">
        <v>0.72299999999999998</v>
      </c>
      <c r="C5207" t="s">
        <v>7639</v>
      </c>
      <c r="D5207">
        <v>0</v>
      </c>
      <c r="E5207">
        <v>0</v>
      </c>
      <c r="F5207">
        <v>1</v>
      </c>
      <c r="G5207">
        <v>7</v>
      </c>
      <c r="H5207">
        <v>7</v>
      </c>
      <c r="I5207">
        <v>0</v>
      </c>
      <c r="J5207">
        <v>65</v>
      </c>
      <c r="K5207" t="s">
        <v>7599</v>
      </c>
      <c r="L5207">
        <v>0</v>
      </c>
      <c r="M5207">
        <v>65</v>
      </c>
      <c r="N5207" t="s">
        <v>7640</v>
      </c>
      <c r="O5207" t="s">
        <v>3067</v>
      </c>
      <c r="P5207" t="s">
        <v>25</v>
      </c>
      <c r="Q5207" t="s">
        <v>26</v>
      </c>
      <c r="R5207" t="s">
        <v>27</v>
      </c>
      <c r="V5207" t="s">
        <v>7601</v>
      </c>
      <c r="X5207" t="str">
        <f>VLOOKUP(pbp!V2440, games!$B$2:$R$40, 3, FALSE)</f>
        <v>2019-12-22T18:00Z</v>
      </c>
      <c r="Y5207">
        <f>VLOOKUP(1*V5207,NFLGames!$H$11:$H$555,1,FALSE)</f>
        <v>401220324</v>
      </c>
      <c r="Z5207">
        <f>VLOOKUP($Y5207, NFLGames!$H$11:$K$555,2,FALSE)</f>
        <v>2020</v>
      </c>
      <c r="AA5207">
        <f>VLOOKUP($Y5207, NFLGames!$H$11:$K$555,3,FALSE)</f>
        <v>16</v>
      </c>
      <c r="AB5207" s="6">
        <f>IF(A5208=0, 0, AH5208-tbl_pbp[[#This Row],[Saints Win %]])</f>
        <v>1.3000000000000012E-2</v>
      </c>
      <c r="AE5207">
        <f>ABS(tbl_pbp[[#This Row],[play.homeScore]]-tbl_pbp[[#This Row],[play.awayScore]])</f>
        <v>0</v>
      </c>
      <c r="AF5207">
        <f>IF(tbl_pbp[[#This Row],[Play Saints Win % Increase]]&gt;=$AF$4,1,0)</f>
        <v>0</v>
      </c>
      <c r="AG5207" t="str">
        <f>VLOOKUP(tbl_pbp[[#This Row],[gameId]], games!$B$2:$T$40, 9, FALSE)</f>
        <v>minnesota-vikings</v>
      </c>
      <c r="AH5207" s="5">
        <f>IF(tbl_pbp[[#This Row],[AwayTeam]] &lt;&gt; "new-orleans-saints", tbl_pbp[[#This Row],[homeWinPercentage]], 1-tbl_pbp[[#This Row],[homeWinPercentage]])</f>
        <v>0.72299999999999998</v>
      </c>
      <c r="AI5207" s="13">
        <f>tbl_pbp[[#This Row],[Kamara]]*tbl_pbp[[#This Row],[Impactful Play]]</f>
        <v>0</v>
      </c>
      <c r="AJ5207" s="13">
        <f>tbl_pbp[[#This Row],[Thomas]]*tbl_pbp[[#This Row],[Impactful Play]]</f>
        <v>0</v>
      </c>
      <c r="AK5207" s="13" t="str">
        <f>VLOOKUP(tbl_pbp[[#This Row],[Play Saints Win % Increase]], tbl_impact[],3,TRUE)</f>
        <v>Scented (0 to +5%)</v>
      </c>
    </row>
    <row r="5208" spans="1:37">
      <c r="A5208" s="1">
        <v>17</v>
      </c>
      <c r="B5208" s="5">
        <v>0.73599999999999999</v>
      </c>
      <c r="C5208" t="s">
        <v>7641</v>
      </c>
      <c r="D5208">
        <v>0</v>
      </c>
      <c r="E5208">
        <v>0</v>
      </c>
      <c r="F5208">
        <v>1</v>
      </c>
      <c r="G5208">
        <v>7</v>
      </c>
      <c r="H5208">
        <v>7</v>
      </c>
      <c r="I5208">
        <v>10</v>
      </c>
      <c r="J5208">
        <v>34</v>
      </c>
      <c r="K5208" t="s">
        <v>29</v>
      </c>
      <c r="L5208">
        <v>1</v>
      </c>
      <c r="M5208">
        <v>66</v>
      </c>
      <c r="N5208" t="s">
        <v>7642</v>
      </c>
      <c r="O5208" t="s">
        <v>1532</v>
      </c>
      <c r="P5208" t="s">
        <v>45</v>
      </c>
      <c r="Q5208" t="s">
        <v>46</v>
      </c>
      <c r="R5208" t="s">
        <v>47</v>
      </c>
      <c r="S5208" t="s">
        <v>33</v>
      </c>
      <c r="T5208" t="s">
        <v>127</v>
      </c>
      <c r="U5208" t="s">
        <v>462</v>
      </c>
      <c r="V5208" t="s">
        <v>7601</v>
      </c>
      <c r="X5208" t="str">
        <f>VLOOKUP(pbp!V2441, games!$B$2:$R$40, 3, FALSE)</f>
        <v>2019-12-22T18:00Z</v>
      </c>
      <c r="Y5208">
        <f>VLOOKUP(1*V5208,NFLGames!$H$11:$H$555,1,FALSE)</f>
        <v>401220324</v>
      </c>
      <c r="Z5208">
        <f>VLOOKUP($Y5208, NFLGames!$H$11:$K$555,2,FALSE)</f>
        <v>2020</v>
      </c>
      <c r="AA5208">
        <f>VLOOKUP($Y5208, NFLGames!$H$11:$K$555,3,FALSE)</f>
        <v>16</v>
      </c>
      <c r="AB5208" s="6">
        <f>IF(A5209=0, 0, AH5209-tbl_pbp[[#This Row],[Saints Win %]])</f>
        <v>1.6000000000000014E-2</v>
      </c>
      <c r="AC5208">
        <v>1</v>
      </c>
      <c r="AE5208">
        <f>ABS(tbl_pbp[[#This Row],[play.homeScore]]-tbl_pbp[[#This Row],[play.awayScore]])</f>
        <v>0</v>
      </c>
      <c r="AF5208">
        <f>IF(tbl_pbp[[#This Row],[Play Saints Win % Increase]]&gt;=$AF$4,1,0)</f>
        <v>0</v>
      </c>
      <c r="AG5208" t="str">
        <f>VLOOKUP(tbl_pbp[[#This Row],[gameId]], games!$B$2:$T$40, 9, FALSE)</f>
        <v>minnesota-vikings</v>
      </c>
      <c r="AH5208" s="5">
        <f>IF(tbl_pbp[[#This Row],[AwayTeam]] &lt;&gt; "new-orleans-saints", tbl_pbp[[#This Row],[homeWinPercentage]], 1-tbl_pbp[[#This Row],[homeWinPercentage]])</f>
        <v>0.73599999999999999</v>
      </c>
      <c r="AI5208" s="13">
        <f>tbl_pbp[[#This Row],[Kamara]]*tbl_pbp[[#This Row],[Impactful Play]]</f>
        <v>0</v>
      </c>
      <c r="AJ5208" s="13">
        <f>tbl_pbp[[#This Row],[Thomas]]*tbl_pbp[[#This Row],[Impactful Play]]</f>
        <v>0</v>
      </c>
      <c r="AK5208" s="13" t="str">
        <f>VLOOKUP(tbl_pbp[[#This Row],[Play Saints Win % Increase]], tbl_impact[],3,TRUE)</f>
        <v>Scented (0 to +5%)</v>
      </c>
    </row>
    <row r="5209" spans="1:37">
      <c r="A5209" s="1">
        <v>18</v>
      </c>
      <c r="B5209" s="5">
        <v>0.752</v>
      </c>
      <c r="C5209" t="s">
        <v>7643</v>
      </c>
      <c r="D5209">
        <v>0</v>
      </c>
      <c r="E5209">
        <v>0</v>
      </c>
      <c r="F5209">
        <v>1</v>
      </c>
      <c r="G5209">
        <v>7</v>
      </c>
      <c r="H5209">
        <v>7</v>
      </c>
      <c r="I5209">
        <v>10</v>
      </c>
      <c r="J5209">
        <v>45</v>
      </c>
      <c r="K5209" t="s">
        <v>29</v>
      </c>
      <c r="L5209">
        <v>1</v>
      </c>
      <c r="M5209">
        <v>55</v>
      </c>
      <c r="N5209" t="s">
        <v>7644</v>
      </c>
      <c r="O5209" t="s">
        <v>6547</v>
      </c>
      <c r="P5209" t="s">
        <v>30</v>
      </c>
      <c r="Q5209" t="s">
        <v>31</v>
      </c>
      <c r="R5209" t="s">
        <v>32</v>
      </c>
      <c r="S5209" t="s">
        <v>33</v>
      </c>
      <c r="T5209" t="s">
        <v>80</v>
      </c>
      <c r="U5209" t="s">
        <v>81</v>
      </c>
      <c r="V5209" t="s">
        <v>7601</v>
      </c>
      <c r="X5209" t="str">
        <f>VLOOKUP(pbp!V2442, games!$B$2:$R$40, 3, FALSE)</f>
        <v>2019-12-22T18:00Z</v>
      </c>
      <c r="Y5209">
        <f>VLOOKUP(1*V5209,NFLGames!$H$11:$H$555,1,FALSE)</f>
        <v>401220324</v>
      </c>
      <c r="Z5209">
        <f>VLOOKUP($Y5209, NFLGames!$H$11:$K$555,2,FALSE)</f>
        <v>2020</v>
      </c>
      <c r="AA5209">
        <f>VLOOKUP($Y5209, NFLGames!$H$11:$K$555,3,FALSE)</f>
        <v>16</v>
      </c>
      <c r="AB5209" s="6">
        <f>IF(A5210=0, 0, AH5210-tbl_pbp[[#This Row],[Saints Win %]])</f>
        <v>1.0000000000000009E-3</v>
      </c>
      <c r="AC5209">
        <v>1</v>
      </c>
      <c r="AE5209">
        <f>ABS(tbl_pbp[[#This Row],[play.homeScore]]-tbl_pbp[[#This Row],[play.awayScore]])</f>
        <v>0</v>
      </c>
      <c r="AF5209">
        <f>IF(tbl_pbp[[#This Row],[Play Saints Win % Increase]]&gt;=$AF$4,1,0)</f>
        <v>0</v>
      </c>
      <c r="AG5209" t="str">
        <f>VLOOKUP(tbl_pbp[[#This Row],[gameId]], games!$B$2:$T$40, 9, FALSE)</f>
        <v>minnesota-vikings</v>
      </c>
      <c r="AH5209" s="5">
        <f>IF(tbl_pbp[[#This Row],[AwayTeam]] &lt;&gt; "new-orleans-saints", tbl_pbp[[#This Row],[homeWinPercentage]], 1-tbl_pbp[[#This Row],[homeWinPercentage]])</f>
        <v>0.752</v>
      </c>
      <c r="AI5209" s="13">
        <f>tbl_pbp[[#This Row],[Kamara]]*tbl_pbp[[#This Row],[Impactful Play]]</f>
        <v>0</v>
      </c>
      <c r="AJ5209" s="13">
        <f>tbl_pbp[[#This Row],[Thomas]]*tbl_pbp[[#This Row],[Impactful Play]]</f>
        <v>0</v>
      </c>
      <c r="AK5209" s="13" t="str">
        <f>VLOOKUP(tbl_pbp[[#This Row],[Play Saints Win % Increase]], tbl_impact[],3,TRUE)</f>
        <v>Scented (0 to +5%)</v>
      </c>
    </row>
    <row r="5210" spans="1:37">
      <c r="A5210" s="1">
        <v>19</v>
      </c>
      <c r="B5210" s="5">
        <v>0.753</v>
      </c>
      <c r="C5210" t="s">
        <v>7645</v>
      </c>
      <c r="D5210">
        <v>0</v>
      </c>
      <c r="E5210">
        <v>0</v>
      </c>
      <c r="F5210">
        <v>1</v>
      </c>
      <c r="G5210">
        <v>7</v>
      </c>
      <c r="H5210">
        <v>7</v>
      </c>
      <c r="I5210">
        <v>1</v>
      </c>
      <c r="J5210">
        <v>54</v>
      </c>
      <c r="K5210" t="s">
        <v>29</v>
      </c>
      <c r="L5210">
        <v>2</v>
      </c>
      <c r="M5210">
        <v>46</v>
      </c>
      <c r="N5210" t="s">
        <v>7646</v>
      </c>
      <c r="O5210" t="s">
        <v>2422</v>
      </c>
      <c r="P5210" t="s">
        <v>45</v>
      </c>
      <c r="Q5210" t="s">
        <v>46</v>
      </c>
      <c r="R5210" t="s">
        <v>47</v>
      </c>
      <c r="S5210" t="s">
        <v>83</v>
      </c>
      <c r="T5210" t="s">
        <v>7647</v>
      </c>
      <c r="U5210" t="s">
        <v>7648</v>
      </c>
      <c r="V5210" t="s">
        <v>7601</v>
      </c>
      <c r="X5210" t="str">
        <f>VLOOKUP(pbp!V2443, games!$B$2:$R$40, 3, FALSE)</f>
        <v>2019-12-22T18:00Z</v>
      </c>
      <c r="Y5210">
        <f>VLOOKUP(1*V5210,NFLGames!$H$11:$H$555,1,FALSE)</f>
        <v>401220324</v>
      </c>
      <c r="Z5210">
        <f>VLOOKUP($Y5210, NFLGames!$H$11:$K$555,2,FALSE)</f>
        <v>2020</v>
      </c>
      <c r="AA5210">
        <f>VLOOKUP($Y5210, NFLGames!$H$11:$K$555,3,FALSE)</f>
        <v>16</v>
      </c>
      <c r="AB5210" s="6">
        <f>IF(A5211=0, 0, AH5211-tbl_pbp[[#This Row],[Saints Win %]])</f>
        <v>2.6000000000000023E-2</v>
      </c>
      <c r="AE5210">
        <f>ABS(tbl_pbp[[#This Row],[play.homeScore]]-tbl_pbp[[#This Row],[play.awayScore]])</f>
        <v>0</v>
      </c>
      <c r="AF5210">
        <f>IF(tbl_pbp[[#This Row],[Play Saints Win % Increase]]&gt;=$AF$4,1,0)</f>
        <v>0</v>
      </c>
      <c r="AG5210" t="str">
        <f>VLOOKUP(tbl_pbp[[#This Row],[gameId]], games!$B$2:$T$40, 9, FALSE)</f>
        <v>minnesota-vikings</v>
      </c>
      <c r="AH5210" s="5">
        <f>IF(tbl_pbp[[#This Row],[AwayTeam]] &lt;&gt; "new-orleans-saints", tbl_pbp[[#This Row],[homeWinPercentage]], 1-tbl_pbp[[#This Row],[homeWinPercentage]])</f>
        <v>0.753</v>
      </c>
      <c r="AI5210" s="13">
        <f>tbl_pbp[[#This Row],[Kamara]]*tbl_pbp[[#This Row],[Impactful Play]]</f>
        <v>0</v>
      </c>
      <c r="AJ5210" s="13">
        <f>tbl_pbp[[#This Row],[Thomas]]*tbl_pbp[[#This Row],[Impactful Play]]</f>
        <v>0</v>
      </c>
      <c r="AK5210" s="13" t="str">
        <f>VLOOKUP(tbl_pbp[[#This Row],[Play Saints Win % Increase]], tbl_impact[],3,TRUE)</f>
        <v>Scented (0 to +5%)</v>
      </c>
    </row>
    <row r="5211" spans="1:37">
      <c r="A5211" s="1">
        <v>20</v>
      </c>
      <c r="B5211" s="5">
        <v>0.77900000000000003</v>
      </c>
      <c r="C5211" t="s">
        <v>7649</v>
      </c>
      <c r="D5211">
        <v>0</v>
      </c>
      <c r="E5211">
        <v>0</v>
      </c>
      <c r="F5211">
        <v>1</v>
      </c>
      <c r="G5211">
        <v>7</v>
      </c>
      <c r="H5211">
        <v>7</v>
      </c>
      <c r="I5211">
        <v>10</v>
      </c>
      <c r="J5211">
        <v>61</v>
      </c>
      <c r="K5211" t="s">
        <v>29</v>
      </c>
      <c r="L5211">
        <v>1</v>
      </c>
      <c r="M5211">
        <v>39</v>
      </c>
      <c r="N5211" t="s">
        <v>7650</v>
      </c>
      <c r="O5211" t="s">
        <v>195</v>
      </c>
      <c r="P5211" t="s">
        <v>30</v>
      </c>
      <c r="Q5211" t="s">
        <v>31</v>
      </c>
      <c r="R5211" t="s">
        <v>32</v>
      </c>
      <c r="S5211" t="s">
        <v>33</v>
      </c>
      <c r="T5211" t="s">
        <v>7651</v>
      </c>
      <c r="U5211" t="s">
        <v>7652</v>
      </c>
      <c r="V5211" t="s">
        <v>7601</v>
      </c>
      <c r="X5211" t="str">
        <f>VLOOKUP(pbp!V2444, games!$B$2:$R$40, 3, FALSE)</f>
        <v>2019-12-22T18:00Z</v>
      </c>
      <c r="Y5211">
        <f>VLOOKUP(1*V5211,NFLGames!$H$11:$H$555,1,FALSE)</f>
        <v>401220324</v>
      </c>
      <c r="Z5211">
        <f>VLOOKUP($Y5211, NFLGames!$H$11:$K$555,2,FALSE)</f>
        <v>2020</v>
      </c>
      <c r="AA5211">
        <f>VLOOKUP($Y5211, NFLGames!$H$11:$K$555,3,FALSE)</f>
        <v>16</v>
      </c>
      <c r="AB5211" s="6">
        <f>IF(A5212=0, 0, AH5212-tbl_pbp[[#This Row],[Saints Win %]])</f>
        <v>6.0000000000000053E-3</v>
      </c>
      <c r="AE5211">
        <f>ABS(tbl_pbp[[#This Row],[play.homeScore]]-tbl_pbp[[#This Row],[play.awayScore]])</f>
        <v>0</v>
      </c>
      <c r="AF5211">
        <f>IF(tbl_pbp[[#This Row],[Play Saints Win % Increase]]&gt;=$AF$4,1,0)</f>
        <v>0</v>
      </c>
      <c r="AG5211" t="str">
        <f>VLOOKUP(tbl_pbp[[#This Row],[gameId]], games!$B$2:$T$40, 9, FALSE)</f>
        <v>minnesota-vikings</v>
      </c>
      <c r="AH5211" s="5">
        <f>IF(tbl_pbp[[#This Row],[AwayTeam]] &lt;&gt; "new-orleans-saints", tbl_pbp[[#This Row],[homeWinPercentage]], 1-tbl_pbp[[#This Row],[homeWinPercentage]])</f>
        <v>0.77900000000000003</v>
      </c>
      <c r="AI5211" s="13">
        <f>tbl_pbp[[#This Row],[Kamara]]*tbl_pbp[[#This Row],[Impactful Play]]</f>
        <v>0</v>
      </c>
      <c r="AJ5211" s="13">
        <f>tbl_pbp[[#This Row],[Thomas]]*tbl_pbp[[#This Row],[Impactful Play]]</f>
        <v>0</v>
      </c>
      <c r="AK5211" s="13" t="str">
        <f>VLOOKUP(tbl_pbp[[#This Row],[Play Saints Win % Increase]], tbl_impact[],3,TRUE)</f>
        <v>Scented (0 to +5%)</v>
      </c>
    </row>
    <row r="5212" spans="1:37">
      <c r="A5212" s="1">
        <v>21</v>
      </c>
      <c r="B5212" s="5">
        <v>0.78500000000000003</v>
      </c>
      <c r="C5212" t="s">
        <v>7653</v>
      </c>
      <c r="D5212">
        <v>0</v>
      </c>
      <c r="E5212">
        <v>0</v>
      </c>
      <c r="F5212">
        <v>1</v>
      </c>
      <c r="G5212">
        <v>7</v>
      </c>
      <c r="H5212">
        <v>7</v>
      </c>
      <c r="I5212">
        <v>10</v>
      </c>
      <c r="J5212">
        <v>80</v>
      </c>
      <c r="K5212" t="s">
        <v>29</v>
      </c>
      <c r="L5212">
        <v>1</v>
      </c>
      <c r="M5212">
        <v>20</v>
      </c>
      <c r="N5212" t="s">
        <v>7654</v>
      </c>
      <c r="O5212" t="s">
        <v>7655</v>
      </c>
      <c r="P5212" t="s">
        <v>45</v>
      </c>
      <c r="Q5212" t="s">
        <v>46</v>
      </c>
      <c r="R5212" t="s">
        <v>47</v>
      </c>
      <c r="S5212" t="s">
        <v>33</v>
      </c>
      <c r="T5212" t="s">
        <v>7656</v>
      </c>
      <c r="U5212" t="s">
        <v>7657</v>
      </c>
      <c r="V5212" t="s">
        <v>7601</v>
      </c>
      <c r="X5212" t="str">
        <f>VLOOKUP(pbp!V2445, games!$B$2:$R$40, 3, FALSE)</f>
        <v>2019-12-22T18:00Z</v>
      </c>
      <c r="Y5212">
        <f>VLOOKUP(1*V5212,NFLGames!$H$11:$H$555,1,FALSE)</f>
        <v>401220324</v>
      </c>
      <c r="Z5212">
        <f>VLOOKUP($Y5212, NFLGames!$H$11:$K$555,2,FALSE)</f>
        <v>2020</v>
      </c>
      <c r="AA5212">
        <f>VLOOKUP($Y5212, NFLGames!$H$11:$K$555,3,FALSE)</f>
        <v>16</v>
      </c>
      <c r="AB5212" s="6">
        <f>IF(A5213=0, 0, AH5213-tbl_pbp[[#This Row],[Saints Win %]])</f>
        <v>6.0000000000000053E-3</v>
      </c>
      <c r="AC5212">
        <v>1</v>
      </c>
      <c r="AE5212">
        <f>ABS(tbl_pbp[[#This Row],[play.homeScore]]-tbl_pbp[[#This Row],[play.awayScore]])</f>
        <v>0</v>
      </c>
      <c r="AF5212">
        <f>IF(tbl_pbp[[#This Row],[Play Saints Win % Increase]]&gt;=$AF$4,1,0)</f>
        <v>0</v>
      </c>
      <c r="AG5212" t="str">
        <f>VLOOKUP(tbl_pbp[[#This Row],[gameId]], games!$B$2:$T$40, 9, FALSE)</f>
        <v>minnesota-vikings</v>
      </c>
      <c r="AH5212" s="5">
        <f>IF(tbl_pbp[[#This Row],[AwayTeam]] &lt;&gt; "new-orleans-saints", tbl_pbp[[#This Row],[homeWinPercentage]], 1-tbl_pbp[[#This Row],[homeWinPercentage]])</f>
        <v>0.78500000000000003</v>
      </c>
      <c r="AI5212" s="13">
        <f>tbl_pbp[[#This Row],[Kamara]]*tbl_pbp[[#This Row],[Impactful Play]]</f>
        <v>0</v>
      </c>
      <c r="AJ5212" s="13">
        <f>tbl_pbp[[#This Row],[Thomas]]*tbl_pbp[[#This Row],[Impactful Play]]</f>
        <v>0</v>
      </c>
      <c r="AK5212" s="13" t="str">
        <f>VLOOKUP(tbl_pbp[[#This Row],[Play Saints Win % Increase]], tbl_impact[],3,TRUE)</f>
        <v>Scented (0 to +5%)</v>
      </c>
    </row>
    <row r="5213" spans="1:37">
      <c r="A5213" s="1">
        <v>22</v>
      </c>
      <c r="B5213" s="5">
        <v>0.79100000000000004</v>
      </c>
      <c r="C5213" t="s">
        <v>7658</v>
      </c>
      <c r="D5213">
        <v>0</v>
      </c>
      <c r="E5213">
        <v>0</v>
      </c>
      <c r="F5213">
        <v>1</v>
      </c>
      <c r="G5213">
        <v>7</v>
      </c>
      <c r="H5213">
        <v>7</v>
      </c>
      <c r="I5213">
        <v>4</v>
      </c>
      <c r="J5213">
        <v>86</v>
      </c>
      <c r="K5213" t="s">
        <v>29</v>
      </c>
      <c r="L5213">
        <v>2</v>
      </c>
      <c r="M5213">
        <v>14</v>
      </c>
      <c r="N5213" t="s">
        <v>7659</v>
      </c>
      <c r="O5213" t="s">
        <v>572</v>
      </c>
      <c r="P5213" t="s">
        <v>30</v>
      </c>
      <c r="Q5213" t="s">
        <v>31</v>
      </c>
      <c r="R5213" t="s">
        <v>32</v>
      </c>
      <c r="S5213" t="s">
        <v>135</v>
      </c>
      <c r="T5213" t="s">
        <v>7660</v>
      </c>
      <c r="U5213" t="s">
        <v>7661</v>
      </c>
      <c r="V5213" t="s">
        <v>7601</v>
      </c>
      <c r="X5213" t="str">
        <f>VLOOKUP(pbp!V2446, games!$B$2:$R$40, 3, FALSE)</f>
        <v>2019-12-22T18:00Z</v>
      </c>
      <c r="Y5213">
        <f>VLOOKUP(1*V5213,NFLGames!$H$11:$H$555,1,FALSE)</f>
        <v>401220324</v>
      </c>
      <c r="Z5213">
        <f>VLOOKUP($Y5213, NFLGames!$H$11:$K$555,2,FALSE)</f>
        <v>2020</v>
      </c>
      <c r="AA5213">
        <f>VLOOKUP($Y5213, NFLGames!$H$11:$K$555,3,FALSE)</f>
        <v>16</v>
      </c>
      <c r="AB5213" s="6">
        <f>IF(A5214=0, 0, AH5214-tbl_pbp[[#This Row],[Saints Win %]])</f>
        <v>-7.0000000000000062E-3</v>
      </c>
      <c r="AE5213">
        <f>ABS(tbl_pbp[[#This Row],[play.homeScore]]-tbl_pbp[[#This Row],[play.awayScore]])</f>
        <v>0</v>
      </c>
      <c r="AF5213">
        <f>IF(tbl_pbp[[#This Row],[Play Saints Win % Increase]]&gt;=$AF$4,1,0)</f>
        <v>0</v>
      </c>
      <c r="AG5213" t="str">
        <f>VLOOKUP(tbl_pbp[[#This Row],[gameId]], games!$B$2:$T$40, 9, FALSE)</f>
        <v>minnesota-vikings</v>
      </c>
      <c r="AH5213" s="5">
        <f>IF(tbl_pbp[[#This Row],[AwayTeam]] &lt;&gt; "new-orleans-saints", tbl_pbp[[#This Row],[homeWinPercentage]], 1-tbl_pbp[[#This Row],[homeWinPercentage]])</f>
        <v>0.79100000000000004</v>
      </c>
      <c r="AI5213" s="13">
        <f>tbl_pbp[[#This Row],[Kamara]]*tbl_pbp[[#This Row],[Impactful Play]]</f>
        <v>0</v>
      </c>
      <c r="AJ5213" s="13">
        <f>tbl_pbp[[#This Row],[Thomas]]*tbl_pbp[[#This Row],[Impactful Play]]</f>
        <v>0</v>
      </c>
      <c r="AK5213" s="13" t="str">
        <f>VLOOKUP(tbl_pbp[[#This Row],[Play Saints Win % Increase]], tbl_impact[],3,TRUE)</f>
        <v>Bad (0 to -5%)</v>
      </c>
    </row>
    <row r="5214" spans="1:37">
      <c r="A5214" s="1">
        <v>23</v>
      </c>
      <c r="B5214" s="5">
        <v>0.78400000000000003</v>
      </c>
      <c r="C5214" t="s">
        <v>7662</v>
      </c>
      <c r="D5214">
        <v>0</v>
      </c>
      <c r="E5214">
        <v>0</v>
      </c>
      <c r="F5214">
        <v>1</v>
      </c>
      <c r="G5214">
        <v>7</v>
      </c>
      <c r="H5214">
        <v>7</v>
      </c>
      <c r="I5214">
        <v>6</v>
      </c>
      <c r="J5214">
        <v>94</v>
      </c>
      <c r="K5214" t="s">
        <v>29</v>
      </c>
      <c r="L5214">
        <v>1</v>
      </c>
      <c r="M5214">
        <v>6</v>
      </c>
      <c r="N5214" t="s">
        <v>7663</v>
      </c>
      <c r="O5214" t="s">
        <v>1111</v>
      </c>
      <c r="P5214" t="s">
        <v>124</v>
      </c>
      <c r="Q5214" t="s">
        <v>125</v>
      </c>
      <c r="R5214" t="s">
        <v>126</v>
      </c>
      <c r="V5214" t="s">
        <v>7601</v>
      </c>
      <c r="X5214" t="str">
        <f>VLOOKUP(pbp!V2447, games!$B$2:$R$40, 3, FALSE)</f>
        <v>2019-12-22T18:00Z</v>
      </c>
      <c r="Y5214">
        <f>VLOOKUP(1*V5214,NFLGames!$H$11:$H$555,1,FALSE)</f>
        <v>401220324</v>
      </c>
      <c r="Z5214">
        <f>VLOOKUP($Y5214, NFLGames!$H$11:$K$555,2,FALSE)</f>
        <v>2020</v>
      </c>
      <c r="AA5214">
        <f>VLOOKUP($Y5214, NFLGames!$H$11:$K$555,3,FALSE)</f>
        <v>16</v>
      </c>
      <c r="AB5214" s="6">
        <f>IF(A5215=0, 0, AH5215-tbl_pbp[[#This Row],[Saints Win %]])</f>
        <v>1.5000000000000013E-2</v>
      </c>
      <c r="AE5214">
        <f>ABS(tbl_pbp[[#This Row],[play.homeScore]]-tbl_pbp[[#This Row],[play.awayScore]])</f>
        <v>0</v>
      </c>
      <c r="AF5214">
        <f>IF(tbl_pbp[[#This Row],[Play Saints Win % Increase]]&gt;=$AF$4,1,0)</f>
        <v>0</v>
      </c>
      <c r="AG5214" t="str">
        <f>VLOOKUP(tbl_pbp[[#This Row],[gameId]], games!$B$2:$T$40, 9, FALSE)</f>
        <v>minnesota-vikings</v>
      </c>
      <c r="AH5214" s="5">
        <f>IF(tbl_pbp[[#This Row],[AwayTeam]] &lt;&gt; "new-orleans-saints", tbl_pbp[[#This Row],[homeWinPercentage]], 1-tbl_pbp[[#This Row],[homeWinPercentage]])</f>
        <v>0.78400000000000003</v>
      </c>
      <c r="AI5214" s="13">
        <f>tbl_pbp[[#This Row],[Kamara]]*tbl_pbp[[#This Row],[Impactful Play]]</f>
        <v>0</v>
      </c>
      <c r="AJ5214" s="13">
        <f>tbl_pbp[[#This Row],[Thomas]]*tbl_pbp[[#This Row],[Impactful Play]]</f>
        <v>0</v>
      </c>
      <c r="AK5214" s="13" t="str">
        <f>VLOOKUP(tbl_pbp[[#This Row],[Play Saints Win % Increase]], tbl_impact[],3,TRUE)</f>
        <v>Scented (0 to +5%)</v>
      </c>
    </row>
    <row r="5215" spans="1:37">
      <c r="A5215" s="1">
        <v>24</v>
      </c>
      <c r="B5215" s="5">
        <v>0.79900000000000004</v>
      </c>
      <c r="C5215" t="s">
        <v>7664</v>
      </c>
      <c r="D5215">
        <v>0</v>
      </c>
      <c r="E5215">
        <v>0</v>
      </c>
      <c r="F5215">
        <v>1</v>
      </c>
      <c r="G5215">
        <v>7</v>
      </c>
      <c r="H5215">
        <v>7</v>
      </c>
      <c r="I5215">
        <v>6</v>
      </c>
      <c r="J5215">
        <v>94</v>
      </c>
      <c r="K5215" t="s">
        <v>29</v>
      </c>
      <c r="L5215">
        <v>1</v>
      </c>
      <c r="M5215">
        <v>6</v>
      </c>
      <c r="N5215" t="s">
        <v>7665</v>
      </c>
      <c r="O5215" t="s">
        <v>1111</v>
      </c>
      <c r="P5215" t="s">
        <v>94</v>
      </c>
      <c r="Q5215" t="s">
        <v>95</v>
      </c>
      <c r="R5215" t="s">
        <v>96</v>
      </c>
      <c r="S5215" t="s">
        <v>283</v>
      </c>
      <c r="T5215" t="s">
        <v>7666</v>
      </c>
      <c r="U5215" t="s">
        <v>7667</v>
      </c>
      <c r="V5215" t="s">
        <v>7601</v>
      </c>
      <c r="X5215" t="str">
        <f>VLOOKUP(pbp!V2448, games!$B$2:$R$40, 3, FALSE)</f>
        <v>2019-12-22T18:00Z</v>
      </c>
      <c r="Y5215">
        <f>VLOOKUP(1*V5215,NFLGames!$H$11:$H$555,1,FALSE)</f>
        <v>401220324</v>
      </c>
      <c r="Z5215">
        <f>VLOOKUP($Y5215, NFLGames!$H$11:$K$555,2,FALSE)</f>
        <v>2020</v>
      </c>
      <c r="AA5215">
        <f>VLOOKUP($Y5215, NFLGames!$H$11:$K$555,3,FALSE)</f>
        <v>16</v>
      </c>
      <c r="AB5215" s="6">
        <f>IF(A5216=0, 0, AH5216-tbl_pbp[[#This Row],[Saints Win %]])</f>
        <v>6.0000000000000053E-3</v>
      </c>
      <c r="AE5215">
        <f>ABS(tbl_pbp[[#This Row],[play.homeScore]]-tbl_pbp[[#This Row],[play.awayScore]])</f>
        <v>0</v>
      </c>
      <c r="AF5215">
        <f>IF(tbl_pbp[[#This Row],[Play Saints Win % Increase]]&gt;=$AF$4,1,0)</f>
        <v>0</v>
      </c>
      <c r="AG5215" t="str">
        <f>VLOOKUP(tbl_pbp[[#This Row],[gameId]], games!$B$2:$T$40, 9, FALSE)</f>
        <v>minnesota-vikings</v>
      </c>
      <c r="AH5215" s="5">
        <f>IF(tbl_pbp[[#This Row],[AwayTeam]] &lt;&gt; "new-orleans-saints", tbl_pbp[[#This Row],[homeWinPercentage]], 1-tbl_pbp[[#This Row],[homeWinPercentage]])</f>
        <v>0.79900000000000004</v>
      </c>
      <c r="AI5215" s="13">
        <f>tbl_pbp[[#This Row],[Kamara]]*tbl_pbp[[#This Row],[Impactful Play]]</f>
        <v>0</v>
      </c>
      <c r="AJ5215" s="13">
        <f>tbl_pbp[[#This Row],[Thomas]]*tbl_pbp[[#This Row],[Impactful Play]]</f>
        <v>0</v>
      </c>
      <c r="AK5215" s="13" t="str">
        <f>VLOOKUP(tbl_pbp[[#This Row],[Play Saints Win % Increase]], tbl_impact[],3,TRUE)</f>
        <v>Scented (0 to +5%)</v>
      </c>
    </row>
    <row r="5216" spans="1:37">
      <c r="A5216" s="1">
        <v>25</v>
      </c>
      <c r="B5216" s="5">
        <v>0.80500000000000005</v>
      </c>
      <c r="C5216" t="s">
        <v>7668</v>
      </c>
      <c r="D5216">
        <v>0</v>
      </c>
      <c r="E5216">
        <v>0</v>
      </c>
      <c r="F5216">
        <v>1</v>
      </c>
      <c r="G5216">
        <v>14</v>
      </c>
      <c r="H5216">
        <v>7</v>
      </c>
      <c r="I5216">
        <v>1</v>
      </c>
      <c r="J5216">
        <v>99</v>
      </c>
      <c r="K5216" t="s">
        <v>29</v>
      </c>
      <c r="L5216">
        <v>1</v>
      </c>
      <c r="M5216">
        <v>1</v>
      </c>
      <c r="N5216" t="s">
        <v>1289</v>
      </c>
      <c r="O5216" t="s">
        <v>2324</v>
      </c>
      <c r="P5216" t="s">
        <v>326</v>
      </c>
      <c r="Q5216" t="s">
        <v>327</v>
      </c>
      <c r="R5216" t="s">
        <v>105</v>
      </c>
      <c r="S5216" t="s">
        <v>283</v>
      </c>
      <c r="T5216" t="s">
        <v>7669</v>
      </c>
      <c r="U5216" t="s">
        <v>7670</v>
      </c>
      <c r="V5216" t="s">
        <v>7601</v>
      </c>
      <c r="X5216" t="str">
        <f>VLOOKUP(pbp!V2449, games!$B$2:$R$40, 3, FALSE)</f>
        <v>2019-12-22T18:00Z</v>
      </c>
      <c r="Y5216">
        <f>VLOOKUP(1*V5216,NFLGames!$H$11:$H$555,1,FALSE)</f>
        <v>401220324</v>
      </c>
      <c r="Z5216">
        <f>VLOOKUP($Y5216, NFLGames!$H$11:$K$555,2,FALSE)</f>
        <v>2020</v>
      </c>
      <c r="AA5216">
        <f>VLOOKUP($Y5216, NFLGames!$H$11:$K$555,3,FALSE)</f>
        <v>16</v>
      </c>
      <c r="AB5216" s="6">
        <f>IF(A5217=0, 0, AH5217-tbl_pbp[[#This Row],[Saints Win %]])</f>
        <v>-4.0000000000000036E-3</v>
      </c>
      <c r="AE5216">
        <f>ABS(tbl_pbp[[#This Row],[play.homeScore]]-tbl_pbp[[#This Row],[play.awayScore]])</f>
        <v>7</v>
      </c>
      <c r="AF5216">
        <f>IF(tbl_pbp[[#This Row],[Play Saints Win % Increase]]&gt;=$AF$4,1,0)</f>
        <v>0</v>
      </c>
      <c r="AG5216" t="str">
        <f>VLOOKUP(tbl_pbp[[#This Row],[gameId]], games!$B$2:$T$40, 9, FALSE)</f>
        <v>minnesota-vikings</v>
      </c>
      <c r="AH5216" s="5">
        <f>IF(tbl_pbp[[#This Row],[AwayTeam]] &lt;&gt; "new-orleans-saints", tbl_pbp[[#This Row],[homeWinPercentage]], 1-tbl_pbp[[#This Row],[homeWinPercentage]])</f>
        <v>0.80500000000000005</v>
      </c>
      <c r="AI5216" s="13">
        <f>tbl_pbp[[#This Row],[Kamara]]*tbl_pbp[[#This Row],[Impactful Play]]</f>
        <v>0</v>
      </c>
      <c r="AJ5216" s="13">
        <f>tbl_pbp[[#This Row],[Thomas]]*tbl_pbp[[#This Row],[Impactful Play]]</f>
        <v>0</v>
      </c>
      <c r="AK5216" s="13" t="str">
        <f>VLOOKUP(tbl_pbp[[#This Row],[Play Saints Win % Increase]], tbl_impact[],3,TRUE)</f>
        <v>Bad (0 to -5%)</v>
      </c>
    </row>
    <row r="5217" spans="1:37">
      <c r="A5217" s="1">
        <v>26</v>
      </c>
      <c r="B5217" s="5">
        <v>0.80100000000000005</v>
      </c>
      <c r="C5217" t="s">
        <v>7671</v>
      </c>
      <c r="D5217">
        <v>0</v>
      </c>
      <c r="E5217">
        <v>0</v>
      </c>
      <c r="F5217">
        <v>1</v>
      </c>
      <c r="G5217">
        <v>14</v>
      </c>
      <c r="H5217">
        <v>7</v>
      </c>
      <c r="I5217">
        <v>0</v>
      </c>
      <c r="J5217">
        <v>35</v>
      </c>
      <c r="K5217" t="s">
        <v>29</v>
      </c>
      <c r="L5217">
        <v>0</v>
      </c>
      <c r="M5217">
        <v>65</v>
      </c>
      <c r="N5217" t="s">
        <v>288</v>
      </c>
      <c r="O5217" t="s">
        <v>2324</v>
      </c>
      <c r="P5217" t="s">
        <v>25</v>
      </c>
      <c r="Q5217" t="s">
        <v>26</v>
      </c>
      <c r="R5217" t="s">
        <v>27</v>
      </c>
      <c r="V5217" t="s">
        <v>7601</v>
      </c>
      <c r="X5217" t="str">
        <f>VLOOKUP(pbp!V2450, games!$B$2:$R$40, 3, FALSE)</f>
        <v>2019-12-22T18:00Z</v>
      </c>
      <c r="Y5217">
        <f>VLOOKUP(1*V5217,NFLGames!$H$11:$H$555,1,FALSE)</f>
        <v>401220324</v>
      </c>
      <c r="Z5217">
        <f>VLOOKUP($Y5217, NFLGames!$H$11:$K$555,2,FALSE)</f>
        <v>2020</v>
      </c>
      <c r="AA5217">
        <f>VLOOKUP($Y5217, NFLGames!$H$11:$K$555,3,FALSE)</f>
        <v>16</v>
      </c>
      <c r="AB5217" s="6">
        <f>IF(A5218=0, 0, AH5218-tbl_pbp[[#This Row],[Saints Win %]])</f>
        <v>2.2999999999999909E-2</v>
      </c>
      <c r="AE5217">
        <f>ABS(tbl_pbp[[#This Row],[play.homeScore]]-tbl_pbp[[#This Row],[play.awayScore]])</f>
        <v>7</v>
      </c>
      <c r="AF5217">
        <f>IF(tbl_pbp[[#This Row],[Play Saints Win % Increase]]&gt;=$AF$4,1,0)</f>
        <v>0</v>
      </c>
      <c r="AG5217" t="str">
        <f>VLOOKUP(tbl_pbp[[#This Row],[gameId]], games!$B$2:$T$40, 9, FALSE)</f>
        <v>minnesota-vikings</v>
      </c>
      <c r="AH5217" s="5">
        <f>IF(tbl_pbp[[#This Row],[AwayTeam]] &lt;&gt; "new-orleans-saints", tbl_pbp[[#This Row],[homeWinPercentage]], 1-tbl_pbp[[#This Row],[homeWinPercentage]])</f>
        <v>0.80100000000000005</v>
      </c>
      <c r="AI5217" s="13">
        <f>tbl_pbp[[#This Row],[Kamara]]*tbl_pbp[[#This Row],[Impactful Play]]</f>
        <v>0</v>
      </c>
      <c r="AJ5217" s="13">
        <f>tbl_pbp[[#This Row],[Thomas]]*tbl_pbp[[#This Row],[Impactful Play]]</f>
        <v>0</v>
      </c>
      <c r="AK5217" s="13" t="str">
        <f>VLOOKUP(tbl_pbp[[#This Row],[Play Saints Win % Increase]], tbl_impact[],3,TRUE)</f>
        <v>Scented (0 to +5%)</v>
      </c>
    </row>
    <row r="5218" spans="1:37">
      <c r="A5218" s="1">
        <v>27</v>
      </c>
      <c r="B5218" s="5">
        <v>0.82399999999999995</v>
      </c>
      <c r="C5218" t="s">
        <v>7672</v>
      </c>
      <c r="D5218">
        <v>0</v>
      </c>
      <c r="E5218">
        <v>0</v>
      </c>
      <c r="F5218">
        <v>1</v>
      </c>
      <c r="G5218">
        <v>14</v>
      </c>
      <c r="H5218">
        <v>7</v>
      </c>
      <c r="I5218">
        <v>10</v>
      </c>
      <c r="J5218">
        <v>75</v>
      </c>
      <c r="K5218" t="s">
        <v>7599</v>
      </c>
      <c r="L5218">
        <v>1</v>
      </c>
      <c r="M5218">
        <v>75</v>
      </c>
      <c r="N5218" t="s">
        <v>7673</v>
      </c>
      <c r="O5218" t="s">
        <v>2324</v>
      </c>
      <c r="P5218" t="s">
        <v>22</v>
      </c>
      <c r="Q5218" t="s">
        <v>37</v>
      </c>
      <c r="S5218" t="s">
        <v>33</v>
      </c>
      <c r="T5218" t="s">
        <v>7620</v>
      </c>
      <c r="U5218" t="s">
        <v>7621</v>
      </c>
      <c r="V5218" t="s">
        <v>7601</v>
      </c>
      <c r="X5218" t="str">
        <f>VLOOKUP(pbp!V2451, games!$B$2:$R$40, 3, FALSE)</f>
        <v>2019-12-22T18:00Z</v>
      </c>
      <c r="Y5218">
        <f>VLOOKUP(1*V5218,NFLGames!$H$11:$H$555,1,FALSE)</f>
        <v>401220324</v>
      </c>
      <c r="Z5218">
        <f>VLOOKUP($Y5218, NFLGames!$H$11:$K$555,2,FALSE)</f>
        <v>2020</v>
      </c>
      <c r="AA5218">
        <f>VLOOKUP($Y5218, NFLGames!$H$11:$K$555,3,FALSE)</f>
        <v>16</v>
      </c>
      <c r="AB5218" s="6">
        <f>IF(A5219=0, 0, AH5219-tbl_pbp[[#This Row],[Saints Win %]])</f>
        <v>-3.499999999999992E-2</v>
      </c>
      <c r="AE5218">
        <f>ABS(tbl_pbp[[#This Row],[play.homeScore]]-tbl_pbp[[#This Row],[play.awayScore]])</f>
        <v>7</v>
      </c>
      <c r="AF5218">
        <f>IF(tbl_pbp[[#This Row],[Play Saints Win % Increase]]&gt;=$AF$4,1,0)</f>
        <v>0</v>
      </c>
      <c r="AG5218" t="str">
        <f>VLOOKUP(tbl_pbp[[#This Row],[gameId]], games!$B$2:$T$40, 9, FALSE)</f>
        <v>minnesota-vikings</v>
      </c>
      <c r="AH5218" s="5">
        <f>IF(tbl_pbp[[#This Row],[AwayTeam]] &lt;&gt; "new-orleans-saints", tbl_pbp[[#This Row],[homeWinPercentage]], 1-tbl_pbp[[#This Row],[homeWinPercentage]])</f>
        <v>0.82399999999999995</v>
      </c>
      <c r="AI5218" s="13">
        <f>tbl_pbp[[#This Row],[Kamara]]*tbl_pbp[[#This Row],[Impactful Play]]</f>
        <v>0</v>
      </c>
      <c r="AJ5218" s="13">
        <f>tbl_pbp[[#This Row],[Thomas]]*tbl_pbp[[#This Row],[Impactful Play]]</f>
        <v>0</v>
      </c>
      <c r="AK5218" s="13" t="str">
        <f>VLOOKUP(tbl_pbp[[#This Row],[Play Saints Win % Increase]], tbl_impact[],3,TRUE)</f>
        <v>Bad (0 to -5%)</v>
      </c>
    </row>
    <row r="5219" spans="1:37">
      <c r="A5219" s="1">
        <v>28</v>
      </c>
      <c r="B5219" s="5">
        <v>0.78900000000000003</v>
      </c>
      <c r="C5219" t="s">
        <v>7674</v>
      </c>
      <c r="D5219">
        <v>0</v>
      </c>
      <c r="E5219">
        <v>0</v>
      </c>
      <c r="F5219">
        <v>1</v>
      </c>
      <c r="G5219">
        <v>14</v>
      </c>
      <c r="H5219">
        <v>7</v>
      </c>
      <c r="I5219">
        <v>10</v>
      </c>
      <c r="J5219">
        <v>75</v>
      </c>
      <c r="K5219" t="s">
        <v>7599</v>
      </c>
      <c r="L5219">
        <v>2</v>
      </c>
      <c r="M5219">
        <v>75</v>
      </c>
      <c r="N5219" t="s">
        <v>7675</v>
      </c>
      <c r="O5219" t="s">
        <v>2435</v>
      </c>
      <c r="P5219" t="s">
        <v>45</v>
      </c>
      <c r="Q5219" t="s">
        <v>46</v>
      </c>
      <c r="R5219" t="s">
        <v>47</v>
      </c>
      <c r="S5219" t="s">
        <v>120</v>
      </c>
      <c r="T5219" t="s">
        <v>7620</v>
      </c>
      <c r="U5219" t="s">
        <v>7676</v>
      </c>
      <c r="V5219" t="s">
        <v>7601</v>
      </c>
      <c r="X5219" t="str">
        <f>VLOOKUP(pbp!V2452, games!$B$2:$R$40, 3, FALSE)</f>
        <v>2019-12-22T18:00Z</v>
      </c>
      <c r="Y5219">
        <f>VLOOKUP(1*V5219,NFLGames!$H$11:$H$555,1,FALSE)</f>
        <v>401220324</v>
      </c>
      <c r="Z5219">
        <f>VLOOKUP($Y5219, NFLGames!$H$11:$K$555,2,FALSE)</f>
        <v>2020</v>
      </c>
      <c r="AA5219">
        <f>VLOOKUP($Y5219, NFLGames!$H$11:$K$555,3,FALSE)</f>
        <v>16</v>
      </c>
      <c r="AB5219" s="6">
        <f>IF(A5220=0, 0, AH5220-tbl_pbp[[#This Row],[Saints Win %]])</f>
        <v>2.200000000000002E-2</v>
      </c>
      <c r="AE5219">
        <f>ABS(tbl_pbp[[#This Row],[play.homeScore]]-tbl_pbp[[#This Row],[play.awayScore]])</f>
        <v>7</v>
      </c>
      <c r="AF5219">
        <f>IF(tbl_pbp[[#This Row],[Play Saints Win % Increase]]&gt;=$AF$4,1,0)</f>
        <v>0</v>
      </c>
      <c r="AG5219" t="str">
        <f>VLOOKUP(tbl_pbp[[#This Row],[gameId]], games!$B$2:$T$40, 9, FALSE)</f>
        <v>minnesota-vikings</v>
      </c>
      <c r="AH5219" s="5">
        <f>IF(tbl_pbp[[#This Row],[AwayTeam]] &lt;&gt; "new-orleans-saints", tbl_pbp[[#This Row],[homeWinPercentage]], 1-tbl_pbp[[#This Row],[homeWinPercentage]])</f>
        <v>0.78900000000000003</v>
      </c>
      <c r="AI5219" s="13">
        <f>tbl_pbp[[#This Row],[Kamara]]*tbl_pbp[[#This Row],[Impactful Play]]</f>
        <v>0</v>
      </c>
      <c r="AJ5219" s="13">
        <f>tbl_pbp[[#This Row],[Thomas]]*tbl_pbp[[#This Row],[Impactful Play]]</f>
        <v>0</v>
      </c>
      <c r="AK5219" s="13" t="str">
        <f>VLOOKUP(tbl_pbp[[#This Row],[Play Saints Win % Increase]], tbl_impact[],3,TRUE)</f>
        <v>Scented (0 to +5%)</v>
      </c>
    </row>
    <row r="5220" spans="1:37">
      <c r="A5220" s="1">
        <v>29</v>
      </c>
      <c r="B5220" s="5">
        <v>0.81100000000000005</v>
      </c>
      <c r="C5220" t="s">
        <v>7677</v>
      </c>
      <c r="D5220">
        <v>0</v>
      </c>
      <c r="E5220">
        <v>0</v>
      </c>
      <c r="F5220">
        <v>1</v>
      </c>
      <c r="G5220">
        <v>14</v>
      </c>
      <c r="H5220">
        <v>7</v>
      </c>
      <c r="I5220">
        <v>10</v>
      </c>
      <c r="J5220">
        <v>62</v>
      </c>
      <c r="K5220" t="s">
        <v>7599</v>
      </c>
      <c r="L5220">
        <v>1</v>
      </c>
      <c r="M5220">
        <v>62</v>
      </c>
      <c r="N5220" t="s">
        <v>7678</v>
      </c>
      <c r="O5220" t="s">
        <v>418</v>
      </c>
      <c r="P5220" t="s">
        <v>22</v>
      </c>
      <c r="Q5220" t="s">
        <v>37</v>
      </c>
      <c r="S5220" t="s">
        <v>33</v>
      </c>
      <c r="T5220" t="s">
        <v>7679</v>
      </c>
      <c r="U5220" t="s">
        <v>7680</v>
      </c>
      <c r="V5220" t="s">
        <v>7601</v>
      </c>
      <c r="X5220" t="str">
        <f>VLOOKUP(pbp!V2453, games!$B$2:$R$40, 3, FALSE)</f>
        <v>2019-12-22T18:00Z</v>
      </c>
      <c r="Y5220">
        <f>VLOOKUP(1*V5220,NFLGames!$H$11:$H$555,1,FALSE)</f>
        <v>401220324</v>
      </c>
      <c r="Z5220">
        <f>VLOOKUP($Y5220, NFLGames!$H$11:$K$555,2,FALSE)</f>
        <v>2020</v>
      </c>
      <c r="AA5220">
        <f>VLOOKUP($Y5220, NFLGames!$H$11:$K$555,3,FALSE)</f>
        <v>16</v>
      </c>
      <c r="AB5220" s="6">
        <f>IF(A5221=0, 0, AH5221-tbl_pbp[[#This Row],[Saints Win %]])</f>
        <v>-1.2000000000000011E-2</v>
      </c>
      <c r="AE5220">
        <f>ABS(tbl_pbp[[#This Row],[play.homeScore]]-tbl_pbp[[#This Row],[play.awayScore]])</f>
        <v>7</v>
      </c>
      <c r="AF5220">
        <f>IF(tbl_pbp[[#This Row],[Play Saints Win % Increase]]&gt;=$AF$4,1,0)</f>
        <v>0</v>
      </c>
      <c r="AG5220" t="str">
        <f>VLOOKUP(tbl_pbp[[#This Row],[gameId]], games!$B$2:$T$40, 9, FALSE)</f>
        <v>minnesota-vikings</v>
      </c>
      <c r="AH5220" s="5">
        <f>IF(tbl_pbp[[#This Row],[AwayTeam]] &lt;&gt; "new-orleans-saints", tbl_pbp[[#This Row],[homeWinPercentage]], 1-tbl_pbp[[#This Row],[homeWinPercentage]])</f>
        <v>0.81100000000000005</v>
      </c>
      <c r="AI5220" s="13">
        <f>tbl_pbp[[#This Row],[Kamara]]*tbl_pbp[[#This Row],[Impactful Play]]</f>
        <v>0</v>
      </c>
      <c r="AJ5220" s="13">
        <f>tbl_pbp[[#This Row],[Thomas]]*tbl_pbp[[#This Row],[Impactful Play]]</f>
        <v>0</v>
      </c>
      <c r="AK5220" s="13" t="str">
        <f>VLOOKUP(tbl_pbp[[#This Row],[Play Saints Win % Increase]], tbl_impact[],3,TRUE)</f>
        <v>Bad (0 to -5%)</v>
      </c>
    </row>
    <row r="5221" spans="1:37">
      <c r="A5221" s="1">
        <v>30</v>
      </c>
      <c r="B5221" s="5">
        <v>0.79900000000000004</v>
      </c>
      <c r="C5221" t="s">
        <v>7681</v>
      </c>
      <c r="D5221">
        <v>0</v>
      </c>
      <c r="E5221">
        <v>0</v>
      </c>
      <c r="F5221">
        <v>1</v>
      </c>
      <c r="G5221">
        <v>14</v>
      </c>
      <c r="H5221">
        <v>7</v>
      </c>
      <c r="I5221">
        <v>10</v>
      </c>
      <c r="J5221">
        <v>62</v>
      </c>
      <c r="K5221" t="s">
        <v>7599</v>
      </c>
      <c r="L5221">
        <v>2</v>
      </c>
      <c r="M5221">
        <v>62</v>
      </c>
      <c r="N5221" t="s">
        <v>7682</v>
      </c>
      <c r="O5221" t="s">
        <v>5421</v>
      </c>
      <c r="P5221" t="s">
        <v>45</v>
      </c>
      <c r="Q5221" t="s">
        <v>46</v>
      </c>
      <c r="R5221" t="s">
        <v>47</v>
      </c>
      <c r="S5221" t="s">
        <v>120</v>
      </c>
      <c r="T5221" t="s">
        <v>7679</v>
      </c>
      <c r="U5221" t="s">
        <v>7683</v>
      </c>
      <c r="V5221" t="s">
        <v>7601</v>
      </c>
      <c r="X5221" t="str">
        <f>VLOOKUP(pbp!V2454, games!$B$2:$R$40, 3, FALSE)</f>
        <v>2019-12-22T18:00Z</v>
      </c>
      <c r="Y5221">
        <f>VLOOKUP(1*V5221,NFLGames!$H$11:$H$555,1,FALSE)</f>
        <v>401220324</v>
      </c>
      <c r="Z5221">
        <f>VLOOKUP($Y5221, NFLGames!$H$11:$K$555,2,FALSE)</f>
        <v>2020</v>
      </c>
      <c r="AA5221">
        <f>VLOOKUP($Y5221, NFLGames!$H$11:$K$555,3,FALSE)</f>
        <v>16</v>
      </c>
      <c r="AB5221" s="6">
        <f>IF(A5222=0, 0, AH5222-tbl_pbp[[#This Row],[Saints Win %]])</f>
        <v>3.499999999999992E-2</v>
      </c>
      <c r="AE5221">
        <f>ABS(tbl_pbp[[#This Row],[play.homeScore]]-tbl_pbp[[#This Row],[play.awayScore]])</f>
        <v>7</v>
      </c>
      <c r="AF5221">
        <f>IF(tbl_pbp[[#This Row],[Play Saints Win % Increase]]&gt;=$AF$4,1,0)</f>
        <v>0</v>
      </c>
      <c r="AG5221" t="str">
        <f>VLOOKUP(tbl_pbp[[#This Row],[gameId]], games!$B$2:$T$40, 9, FALSE)</f>
        <v>minnesota-vikings</v>
      </c>
      <c r="AH5221" s="5">
        <f>IF(tbl_pbp[[#This Row],[AwayTeam]] &lt;&gt; "new-orleans-saints", tbl_pbp[[#This Row],[homeWinPercentage]], 1-tbl_pbp[[#This Row],[homeWinPercentage]])</f>
        <v>0.79900000000000004</v>
      </c>
      <c r="AI5221" s="13">
        <f>tbl_pbp[[#This Row],[Kamara]]*tbl_pbp[[#This Row],[Impactful Play]]</f>
        <v>0</v>
      </c>
      <c r="AJ5221" s="13">
        <f>tbl_pbp[[#This Row],[Thomas]]*tbl_pbp[[#This Row],[Impactful Play]]</f>
        <v>0</v>
      </c>
      <c r="AK5221" s="13" t="str">
        <f>VLOOKUP(tbl_pbp[[#This Row],[Play Saints Win % Increase]], tbl_impact[],3,TRUE)</f>
        <v>Scented (0 to +5%)</v>
      </c>
    </row>
    <row r="5222" spans="1:37">
      <c r="A5222" s="1">
        <v>31</v>
      </c>
      <c r="B5222" s="5">
        <v>0.83399999999999996</v>
      </c>
      <c r="C5222" t="s">
        <v>7684</v>
      </c>
      <c r="D5222">
        <v>0</v>
      </c>
      <c r="E5222">
        <v>0</v>
      </c>
      <c r="F5222">
        <v>1</v>
      </c>
      <c r="G5222">
        <v>14</v>
      </c>
      <c r="H5222">
        <v>7</v>
      </c>
      <c r="I5222">
        <v>3</v>
      </c>
      <c r="J5222">
        <v>55</v>
      </c>
      <c r="K5222" t="s">
        <v>7599</v>
      </c>
      <c r="L5222">
        <v>3</v>
      </c>
      <c r="M5222">
        <v>55</v>
      </c>
      <c r="N5222" t="s">
        <v>7685</v>
      </c>
      <c r="O5222" t="s">
        <v>584</v>
      </c>
      <c r="P5222" t="s">
        <v>22</v>
      </c>
      <c r="Q5222" t="s">
        <v>37</v>
      </c>
      <c r="S5222" t="s">
        <v>375</v>
      </c>
      <c r="T5222" t="s">
        <v>7686</v>
      </c>
      <c r="U5222" t="s">
        <v>7687</v>
      </c>
      <c r="V5222" t="s">
        <v>7601</v>
      </c>
      <c r="X5222" t="str">
        <f>VLOOKUP(pbp!V2455, games!$B$2:$R$40, 3, FALSE)</f>
        <v>2019-12-22T18:00Z</v>
      </c>
      <c r="Y5222">
        <f>VLOOKUP(1*V5222,NFLGames!$H$11:$H$555,1,FALSE)</f>
        <v>401220324</v>
      </c>
      <c r="Z5222">
        <f>VLOOKUP($Y5222, NFLGames!$H$11:$K$555,2,FALSE)</f>
        <v>2020</v>
      </c>
      <c r="AA5222">
        <f>VLOOKUP($Y5222, NFLGames!$H$11:$K$555,3,FALSE)</f>
        <v>16</v>
      </c>
      <c r="AB5222" s="6">
        <f>IF(A5223=0, 0, AH5223-tbl_pbp[[#This Row],[Saints Win %]])</f>
        <v>-1.6000000000000014E-2</v>
      </c>
      <c r="AE5222">
        <f>ABS(tbl_pbp[[#This Row],[play.homeScore]]-tbl_pbp[[#This Row],[play.awayScore]])</f>
        <v>7</v>
      </c>
      <c r="AF5222">
        <f>IF(tbl_pbp[[#This Row],[Play Saints Win % Increase]]&gt;=$AF$4,1,0)</f>
        <v>0</v>
      </c>
      <c r="AG5222" t="str">
        <f>VLOOKUP(tbl_pbp[[#This Row],[gameId]], games!$B$2:$T$40, 9, FALSE)</f>
        <v>minnesota-vikings</v>
      </c>
      <c r="AH5222" s="5">
        <f>IF(tbl_pbp[[#This Row],[AwayTeam]] &lt;&gt; "new-orleans-saints", tbl_pbp[[#This Row],[homeWinPercentage]], 1-tbl_pbp[[#This Row],[homeWinPercentage]])</f>
        <v>0.83399999999999996</v>
      </c>
      <c r="AI5222" s="13">
        <f>tbl_pbp[[#This Row],[Kamara]]*tbl_pbp[[#This Row],[Impactful Play]]</f>
        <v>0</v>
      </c>
      <c r="AJ5222" s="13">
        <f>tbl_pbp[[#This Row],[Thomas]]*tbl_pbp[[#This Row],[Impactful Play]]</f>
        <v>0</v>
      </c>
      <c r="AK5222" s="13" t="str">
        <f>VLOOKUP(tbl_pbp[[#This Row],[Play Saints Win % Increase]], tbl_impact[],3,TRUE)</f>
        <v>Bad (0 to -5%)</v>
      </c>
    </row>
    <row r="5223" spans="1:37">
      <c r="A5223" s="1">
        <v>32</v>
      </c>
      <c r="B5223" s="5">
        <v>0.81799999999999995</v>
      </c>
      <c r="C5223" t="s">
        <v>7688</v>
      </c>
      <c r="D5223">
        <v>0</v>
      </c>
      <c r="E5223">
        <v>0</v>
      </c>
      <c r="F5223">
        <v>1</v>
      </c>
      <c r="G5223">
        <v>14</v>
      </c>
      <c r="H5223">
        <v>7</v>
      </c>
      <c r="I5223">
        <v>3</v>
      </c>
      <c r="J5223">
        <v>55</v>
      </c>
      <c r="K5223" t="s">
        <v>7599</v>
      </c>
      <c r="L5223">
        <v>4</v>
      </c>
      <c r="M5223">
        <v>55</v>
      </c>
      <c r="N5223" t="s">
        <v>7689</v>
      </c>
      <c r="O5223" t="s">
        <v>676</v>
      </c>
      <c r="P5223" t="s">
        <v>66</v>
      </c>
      <c r="Q5223" t="s">
        <v>67</v>
      </c>
      <c r="R5223" t="s">
        <v>68</v>
      </c>
      <c r="S5223" t="s">
        <v>281</v>
      </c>
      <c r="T5223" t="s">
        <v>7686</v>
      </c>
      <c r="U5223" t="s">
        <v>7690</v>
      </c>
      <c r="V5223" t="s">
        <v>7601</v>
      </c>
      <c r="X5223" t="str">
        <f>VLOOKUP(pbp!V2456, games!$B$2:$R$40, 3, FALSE)</f>
        <v>2019-12-22T18:00Z</v>
      </c>
      <c r="Y5223">
        <f>VLOOKUP(1*V5223,NFLGames!$H$11:$H$555,1,FALSE)</f>
        <v>401220324</v>
      </c>
      <c r="Z5223">
        <f>VLOOKUP($Y5223, NFLGames!$H$11:$K$555,2,FALSE)</f>
        <v>2020</v>
      </c>
      <c r="AA5223">
        <f>VLOOKUP($Y5223, NFLGames!$H$11:$K$555,3,FALSE)</f>
        <v>16</v>
      </c>
      <c r="AB5223" s="6">
        <f>IF(A5224=0, 0, AH5224-tbl_pbp[[#This Row],[Saints Win %]])</f>
        <v>2.0000000000000018E-2</v>
      </c>
      <c r="AE5223">
        <f>ABS(tbl_pbp[[#This Row],[play.homeScore]]-tbl_pbp[[#This Row],[play.awayScore]])</f>
        <v>7</v>
      </c>
      <c r="AF5223">
        <f>IF(tbl_pbp[[#This Row],[Play Saints Win % Increase]]&gt;=$AF$4,1,0)</f>
        <v>0</v>
      </c>
      <c r="AG5223" t="str">
        <f>VLOOKUP(tbl_pbp[[#This Row],[gameId]], games!$B$2:$T$40, 9, FALSE)</f>
        <v>minnesota-vikings</v>
      </c>
      <c r="AH5223" s="5">
        <f>IF(tbl_pbp[[#This Row],[AwayTeam]] &lt;&gt; "new-orleans-saints", tbl_pbp[[#This Row],[homeWinPercentage]], 1-tbl_pbp[[#This Row],[homeWinPercentage]])</f>
        <v>0.81799999999999995</v>
      </c>
      <c r="AI5223" s="13">
        <f>tbl_pbp[[#This Row],[Kamara]]*tbl_pbp[[#This Row],[Impactful Play]]</f>
        <v>0</v>
      </c>
      <c r="AJ5223" s="13">
        <f>tbl_pbp[[#This Row],[Thomas]]*tbl_pbp[[#This Row],[Impactful Play]]</f>
        <v>0</v>
      </c>
      <c r="AK5223" s="13" t="str">
        <f>VLOOKUP(tbl_pbp[[#This Row],[Play Saints Win % Increase]], tbl_impact[],3,TRUE)</f>
        <v>Scented (0 to +5%)</v>
      </c>
    </row>
    <row r="5224" spans="1:37">
      <c r="A5224" s="1">
        <v>33</v>
      </c>
      <c r="B5224" s="5">
        <v>0.83799999999999997</v>
      </c>
      <c r="C5224" t="s">
        <v>7691</v>
      </c>
      <c r="D5224">
        <v>0</v>
      </c>
      <c r="E5224">
        <v>0</v>
      </c>
      <c r="F5224">
        <v>1</v>
      </c>
      <c r="G5224">
        <v>14</v>
      </c>
      <c r="H5224">
        <v>7</v>
      </c>
      <c r="I5224">
        <v>10</v>
      </c>
      <c r="J5224">
        <v>4</v>
      </c>
      <c r="K5224" t="s">
        <v>29</v>
      </c>
      <c r="L5224">
        <v>1</v>
      </c>
      <c r="M5224">
        <v>96</v>
      </c>
      <c r="N5224" t="s">
        <v>7692</v>
      </c>
      <c r="O5224" t="s">
        <v>4276</v>
      </c>
      <c r="P5224" t="s">
        <v>30</v>
      </c>
      <c r="Q5224" t="s">
        <v>31</v>
      </c>
      <c r="R5224" t="s">
        <v>32</v>
      </c>
      <c r="S5224" t="s">
        <v>33</v>
      </c>
      <c r="T5224" t="s">
        <v>573</v>
      </c>
      <c r="U5224" t="s">
        <v>7693</v>
      </c>
      <c r="V5224" t="s">
        <v>7601</v>
      </c>
      <c r="X5224" t="str">
        <f>VLOOKUP(pbp!V2457, games!$B$2:$R$40, 3, FALSE)</f>
        <v>2019-12-22T18:00Z</v>
      </c>
      <c r="Y5224">
        <f>VLOOKUP(1*V5224,NFLGames!$H$11:$H$555,1,FALSE)</f>
        <v>401220324</v>
      </c>
      <c r="Z5224">
        <f>VLOOKUP($Y5224, NFLGames!$H$11:$K$555,2,FALSE)</f>
        <v>2020</v>
      </c>
      <c r="AA5224">
        <f>VLOOKUP($Y5224, NFLGames!$H$11:$K$555,3,FALSE)</f>
        <v>16</v>
      </c>
      <c r="AB5224" s="6">
        <f>IF(A5225=0, 0, AH5225-tbl_pbp[[#This Row],[Saints Win %]])</f>
        <v>-2.0000000000000018E-2</v>
      </c>
      <c r="AE5224">
        <f>ABS(tbl_pbp[[#This Row],[play.homeScore]]-tbl_pbp[[#This Row],[play.awayScore]])</f>
        <v>7</v>
      </c>
      <c r="AF5224">
        <f>IF(tbl_pbp[[#This Row],[Play Saints Win % Increase]]&gt;=$AF$4,1,0)</f>
        <v>0</v>
      </c>
      <c r="AG5224" t="str">
        <f>VLOOKUP(tbl_pbp[[#This Row],[gameId]], games!$B$2:$T$40, 9, FALSE)</f>
        <v>minnesota-vikings</v>
      </c>
      <c r="AH5224" s="5">
        <f>IF(tbl_pbp[[#This Row],[AwayTeam]] &lt;&gt; "new-orleans-saints", tbl_pbp[[#This Row],[homeWinPercentage]], 1-tbl_pbp[[#This Row],[homeWinPercentage]])</f>
        <v>0.83799999999999997</v>
      </c>
      <c r="AI5224" s="13">
        <f>tbl_pbp[[#This Row],[Kamara]]*tbl_pbp[[#This Row],[Impactful Play]]</f>
        <v>0</v>
      </c>
      <c r="AJ5224" s="13">
        <f>tbl_pbp[[#This Row],[Thomas]]*tbl_pbp[[#This Row],[Impactful Play]]</f>
        <v>0</v>
      </c>
      <c r="AK5224" s="13" t="str">
        <f>VLOOKUP(tbl_pbp[[#This Row],[Play Saints Win % Increase]], tbl_impact[],3,TRUE)</f>
        <v>Bad (0 to -5%)</v>
      </c>
    </row>
    <row r="5225" spans="1:37">
      <c r="A5225" s="1">
        <v>34</v>
      </c>
      <c r="B5225" s="5">
        <v>0.81799999999999995</v>
      </c>
      <c r="C5225" t="s">
        <v>7694</v>
      </c>
      <c r="D5225">
        <v>0</v>
      </c>
      <c r="E5225">
        <v>0</v>
      </c>
      <c r="F5225">
        <v>1</v>
      </c>
      <c r="G5225">
        <v>14</v>
      </c>
      <c r="H5225">
        <v>7</v>
      </c>
      <c r="I5225">
        <v>10</v>
      </c>
      <c r="J5225">
        <v>23</v>
      </c>
      <c r="K5225" t="s">
        <v>29</v>
      </c>
      <c r="L5225">
        <v>1</v>
      </c>
      <c r="M5225">
        <v>77</v>
      </c>
      <c r="N5225" t="s">
        <v>7695</v>
      </c>
      <c r="O5225" t="s">
        <v>1301</v>
      </c>
      <c r="P5225" t="s">
        <v>45</v>
      </c>
      <c r="Q5225" t="s">
        <v>46</v>
      </c>
      <c r="R5225" t="s">
        <v>47</v>
      </c>
      <c r="S5225" t="s">
        <v>33</v>
      </c>
      <c r="T5225" t="s">
        <v>217</v>
      </c>
      <c r="U5225" t="s">
        <v>218</v>
      </c>
      <c r="V5225" t="s">
        <v>7601</v>
      </c>
      <c r="X5225" t="str">
        <f>VLOOKUP(pbp!V2458, games!$B$2:$R$40, 3, FALSE)</f>
        <v>2019-12-22T18:00Z</v>
      </c>
      <c r="Y5225">
        <f>VLOOKUP(1*V5225,NFLGames!$H$11:$H$555,1,FALSE)</f>
        <v>401220324</v>
      </c>
      <c r="Z5225">
        <f>VLOOKUP($Y5225, NFLGames!$H$11:$K$555,2,FALSE)</f>
        <v>2020</v>
      </c>
      <c r="AA5225">
        <f>VLOOKUP($Y5225, NFLGames!$H$11:$K$555,3,FALSE)</f>
        <v>16</v>
      </c>
      <c r="AB5225" s="6">
        <f>IF(A5226=0, 0, AH5226-tbl_pbp[[#This Row],[Saints Win %]])</f>
        <v>3.7000000000000033E-2</v>
      </c>
      <c r="AC5225">
        <v>1</v>
      </c>
      <c r="AE5225">
        <f>ABS(tbl_pbp[[#This Row],[play.homeScore]]-tbl_pbp[[#This Row],[play.awayScore]])</f>
        <v>7</v>
      </c>
      <c r="AF5225">
        <f>IF(tbl_pbp[[#This Row],[Play Saints Win % Increase]]&gt;=$AF$4,1,0)</f>
        <v>0</v>
      </c>
      <c r="AG5225" t="str">
        <f>VLOOKUP(tbl_pbp[[#This Row],[gameId]], games!$B$2:$T$40, 9, FALSE)</f>
        <v>minnesota-vikings</v>
      </c>
      <c r="AH5225" s="5">
        <f>IF(tbl_pbp[[#This Row],[AwayTeam]] &lt;&gt; "new-orleans-saints", tbl_pbp[[#This Row],[homeWinPercentage]], 1-tbl_pbp[[#This Row],[homeWinPercentage]])</f>
        <v>0.81799999999999995</v>
      </c>
      <c r="AI5225" s="13">
        <f>tbl_pbp[[#This Row],[Kamara]]*tbl_pbp[[#This Row],[Impactful Play]]</f>
        <v>0</v>
      </c>
      <c r="AJ5225" s="13">
        <f>tbl_pbp[[#This Row],[Thomas]]*tbl_pbp[[#This Row],[Impactful Play]]</f>
        <v>0</v>
      </c>
      <c r="AK5225" s="13" t="str">
        <f>VLOOKUP(tbl_pbp[[#This Row],[Play Saints Win % Increase]], tbl_impact[],3,TRUE)</f>
        <v>Scented (0 to +5%)</v>
      </c>
    </row>
    <row r="5226" spans="1:37">
      <c r="A5226" s="1">
        <v>35</v>
      </c>
      <c r="B5226" s="5">
        <v>0.85499999999999998</v>
      </c>
      <c r="C5226" t="s">
        <v>7696</v>
      </c>
      <c r="D5226">
        <v>0</v>
      </c>
      <c r="E5226">
        <v>0</v>
      </c>
      <c r="F5226">
        <v>1</v>
      </c>
      <c r="G5226">
        <v>14</v>
      </c>
      <c r="H5226">
        <v>7</v>
      </c>
      <c r="I5226">
        <v>9</v>
      </c>
      <c r="J5226">
        <v>24</v>
      </c>
      <c r="K5226" t="s">
        <v>29</v>
      </c>
      <c r="L5226">
        <v>2</v>
      </c>
      <c r="M5226">
        <v>76</v>
      </c>
      <c r="N5226" t="s">
        <v>7697</v>
      </c>
      <c r="O5226" t="s">
        <v>989</v>
      </c>
      <c r="P5226" t="s">
        <v>45</v>
      </c>
      <c r="Q5226" t="s">
        <v>46</v>
      </c>
      <c r="R5226" t="s">
        <v>47</v>
      </c>
      <c r="S5226" t="s">
        <v>210</v>
      </c>
      <c r="T5226" t="s">
        <v>172</v>
      </c>
      <c r="U5226" t="s">
        <v>3879</v>
      </c>
      <c r="V5226" t="s">
        <v>7601</v>
      </c>
      <c r="X5226" t="str">
        <f>VLOOKUP(pbp!V2459, games!$B$2:$R$40, 3, FALSE)</f>
        <v>2019-12-22T18:00Z</v>
      </c>
      <c r="Y5226">
        <f>VLOOKUP(1*V5226,NFLGames!$H$11:$H$555,1,FALSE)</f>
        <v>401220324</v>
      </c>
      <c r="Z5226">
        <f>VLOOKUP($Y5226, NFLGames!$H$11:$K$555,2,FALSE)</f>
        <v>2020</v>
      </c>
      <c r="AA5226">
        <f>VLOOKUP($Y5226, NFLGames!$H$11:$K$555,3,FALSE)</f>
        <v>16</v>
      </c>
      <c r="AB5226" s="6">
        <f>IF(A5227=0, 0, AH5227-tbl_pbp[[#This Row],[Saints Win %]])</f>
        <v>1.5000000000000013E-2</v>
      </c>
      <c r="AE5226">
        <f>ABS(tbl_pbp[[#This Row],[play.homeScore]]-tbl_pbp[[#This Row],[play.awayScore]])</f>
        <v>7</v>
      </c>
      <c r="AF5226">
        <f>IF(tbl_pbp[[#This Row],[Play Saints Win % Increase]]&gt;=$AF$4,1,0)</f>
        <v>0</v>
      </c>
      <c r="AG5226" t="str">
        <f>VLOOKUP(tbl_pbp[[#This Row],[gameId]], games!$B$2:$T$40, 9, FALSE)</f>
        <v>minnesota-vikings</v>
      </c>
      <c r="AH5226" s="5">
        <f>IF(tbl_pbp[[#This Row],[AwayTeam]] &lt;&gt; "new-orleans-saints", tbl_pbp[[#This Row],[homeWinPercentage]], 1-tbl_pbp[[#This Row],[homeWinPercentage]])</f>
        <v>0.85499999999999998</v>
      </c>
      <c r="AI5226" s="13">
        <f>tbl_pbp[[#This Row],[Kamara]]*tbl_pbp[[#This Row],[Impactful Play]]</f>
        <v>0</v>
      </c>
      <c r="AJ5226" s="13">
        <f>tbl_pbp[[#This Row],[Thomas]]*tbl_pbp[[#This Row],[Impactful Play]]</f>
        <v>0</v>
      </c>
      <c r="AK5226" s="13" t="str">
        <f>VLOOKUP(tbl_pbp[[#This Row],[Play Saints Win % Increase]], tbl_impact[],3,TRUE)</f>
        <v>Scented (0 to +5%)</v>
      </c>
    </row>
    <row r="5227" spans="1:37">
      <c r="A5227" s="1">
        <v>36</v>
      </c>
      <c r="B5227" s="5">
        <v>0.87</v>
      </c>
      <c r="C5227" t="s">
        <v>7698</v>
      </c>
      <c r="D5227">
        <v>0</v>
      </c>
      <c r="E5227">
        <v>0</v>
      </c>
      <c r="F5227">
        <v>1</v>
      </c>
      <c r="G5227">
        <v>14</v>
      </c>
      <c r="H5227">
        <v>7</v>
      </c>
      <c r="I5227">
        <v>10</v>
      </c>
      <c r="J5227">
        <v>45</v>
      </c>
      <c r="K5227" t="s">
        <v>29</v>
      </c>
      <c r="L5227">
        <v>1</v>
      </c>
      <c r="M5227">
        <v>55</v>
      </c>
      <c r="N5227" t="s">
        <v>7699</v>
      </c>
      <c r="O5227" t="s">
        <v>352</v>
      </c>
      <c r="P5227" t="s">
        <v>30</v>
      </c>
      <c r="Q5227" t="s">
        <v>31</v>
      </c>
      <c r="R5227" t="s">
        <v>32</v>
      </c>
      <c r="S5227" t="s">
        <v>33</v>
      </c>
      <c r="T5227" t="s">
        <v>80</v>
      </c>
      <c r="U5227" t="s">
        <v>81</v>
      </c>
      <c r="V5227" t="s">
        <v>7601</v>
      </c>
      <c r="X5227" t="str">
        <f>VLOOKUP(pbp!V2460, games!$B$2:$R$40, 3, FALSE)</f>
        <v>2019-12-22T18:00Z</v>
      </c>
      <c r="Y5227">
        <f>VLOOKUP(1*V5227,NFLGames!$H$11:$H$555,1,FALSE)</f>
        <v>401220324</v>
      </c>
      <c r="Z5227">
        <f>VLOOKUP($Y5227, NFLGames!$H$11:$K$555,2,FALSE)</f>
        <v>2020</v>
      </c>
      <c r="AA5227">
        <f>VLOOKUP($Y5227, NFLGames!$H$11:$K$555,3,FALSE)</f>
        <v>16</v>
      </c>
      <c r="AB5227" s="6">
        <f>IF(A5228=0, 0, AH5228-tbl_pbp[[#This Row],[Saints Win %]])</f>
        <v>-8.0000000000000071E-3</v>
      </c>
      <c r="AE5227">
        <f>ABS(tbl_pbp[[#This Row],[play.homeScore]]-tbl_pbp[[#This Row],[play.awayScore]])</f>
        <v>7</v>
      </c>
      <c r="AF5227">
        <f>IF(tbl_pbp[[#This Row],[Play Saints Win % Increase]]&gt;=$AF$4,1,0)</f>
        <v>0</v>
      </c>
      <c r="AG5227" t="str">
        <f>VLOOKUP(tbl_pbp[[#This Row],[gameId]], games!$B$2:$T$40, 9, FALSE)</f>
        <v>minnesota-vikings</v>
      </c>
      <c r="AH5227" s="5">
        <f>IF(tbl_pbp[[#This Row],[AwayTeam]] &lt;&gt; "new-orleans-saints", tbl_pbp[[#This Row],[homeWinPercentage]], 1-tbl_pbp[[#This Row],[homeWinPercentage]])</f>
        <v>0.87</v>
      </c>
      <c r="AI5227" s="13">
        <f>tbl_pbp[[#This Row],[Kamara]]*tbl_pbp[[#This Row],[Impactful Play]]</f>
        <v>0</v>
      </c>
      <c r="AJ5227" s="13">
        <f>tbl_pbp[[#This Row],[Thomas]]*tbl_pbp[[#This Row],[Impactful Play]]</f>
        <v>0</v>
      </c>
      <c r="AK5227" s="13" t="str">
        <f>VLOOKUP(tbl_pbp[[#This Row],[Play Saints Win % Increase]], tbl_impact[],3,TRUE)</f>
        <v>Bad (0 to -5%)</v>
      </c>
    </row>
    <row r="5228" spans="1:37">
      <c r="A5228" s="1">
        <v>37</v>
      </c>
      <c r="B5228" s="5">
        <v>0.86199999999999999</v>
      </c>
      <c r="C5228" t="s">
        <v>7700</v>
      </c>
      <c r="D5228">
        <v>0</v>
      </c>
      <c r="E5228">
        <v>0</v>
      </c>
      <c r="F5228">
        <v>1</v>
      </c>
      <c r="G5228">
        <v>14</v>
      </c>
      <c r="H5228">
        <v>7</v>
      </c>
      <c r="I5228">
        <v>10</v>
      </c>
      <c r="J5228">
        <v>64</v>
      </c>
      <c r="K5228" t="s">
        <v>29</v>
      </c>
      <c r="L5228">
        <v>1</v>
      </c>
      <c r="M5228">
        <v>36</v>
      </c>
      <c r="N5228" t="s">
        <v>7701</v>
      </c>
      <c r="O5228" t="s">
        <v>3131</v>
      </c>
      <c r="P5228" t="s">
        <v>45</v>
      </c>
      <c r="Q5228" t="s">
        <v>46</v>
      </c>
      <c r="R5228" t="s">
        <v>47</v>
      </c>
      <c r="S5228" t="s">
        <v>33</v>
      </c>
      <c r="T5228" t="s">
        <v>7702</v>
      </c>
      <c r="U5228" t="s">
        <v>7703</v>
      </c>
      <c r="V5228" t="s">
        <v>7601</v>
      </c>
      <c r="X5228" t="str">
        <f>VLOOKUP(pbp!V2461, games!$B$2:$R$40, 3, FALSE)</f>
        <v>2019-12-22T18:00Z</v>
      </c>
      <c r="Y5228">
        <f>VLOOKUP(1*V5228,NFLGames!$H$11:$H$555,1,FALSE)</f>
        <v>401220324</v>
      </c>
      <c r="Z5228">
        <f>VLOOKUP($Y5228, NFLGames!$H$11:$K$555,2,FALSE)</f>
        <v>2020</v>
      </c>
      <c r="AA5228">
        <f>VLOOKUP($Y5228, NFLGames!$H$11:$K$555,3,FALSE)</f>
        <v>16</v>
      </c>
      <c r="AB5228" s="6">
        <f>IF(A5229=0, 0, AH5229-tbl_pbp[[#This Row],[Saints Win %]])</f>
        <v>2.5000000000000022E-2</v>
      </c>
      <c r="AC5228">
        <v>1</v>
      </c>
      <c r="AE5228">
        <f>ABS(tbl_pbp[[#This Row],[play.homeScore]]-tbl_pbp[[#This Row],[play.awayScore]])</f>
        <v>7</v>
      </c>
      <c r="AF5228">
        <f>IF(tbl_pbp[[#This Row],[Play Saints Win % Increase]]&gt;=$AF$4,1,0)</f>
        <v>0</v>
      </c>
      <c r="AG5228" t="str">
        <f>VLOOKUP(tbl_pbp[[#This Row],[gameId]], games!$B$2:$T$40, 9, FALSE)</f>
        <v>minnesota-vikings</v>
      </c>
      <c r="AH5228" s="5">
        <f>IF(tbl_pbp[[#This Row],[AwayTeam]] &lt;&gt; "new-orleans-saints", tbl_pbp[[#This Row],[homeWinPercentage]], 1-tbl_pbp[[#This Row],[homeWinPercentage]])</f>
        <v>0.86199999999999999</v>
      </c>
      <c r="AI5228" s="13">
        <f>tbl_pbp[[#This Row],[Kamara]]*tbl_pbp[[#This Row],[Impactful Play]]</f>
        <v>0</v>
      </c>
      <c r="AJ5228" s="13">
        <f>tbl_pbp[[#This Row],[Thomas]]*tbl_pbp[[#This Row],[Impactful Play]]</f>
        <v>0</v>
      </c>
      <c r="AK5228" s="13" t="str">
        <f>VLOOKUP(tbl_pbp[[#This Row],[Play Saints Win % Increase]], tbl_impact[],3,TRUE)</f>
        <v>Scented (0 to +5%)</v>
      </c>
    </row>
    <row r="5229" spans="1:37">
      <c r="A5229" s="1">
        <v>38</v>
      </c>
      <c r="B5229" s="5">
        <v>0.88700000000000001</v>
      </c>
      <c r="C5229" t="s">
        <v>7704</v>
      </c>
      <c r="D5229">
        <v>0</v>
      </c>
      <c r="E5229">
        <v>0</v>
      </c>
      <c r="F5229">
        <v>1</v>
      </c>
      <c r="G5229">
        <v>14</v>
      </c>
      <c r="H5229">
        <v>7</v>
      </c>
      <c r="I5229">
        <v>1</v>
      </c>
      <c r="J5229">
        <v>73</v>
      </c>
      <c r="K5229" t="s">
        <v>29</v>
      </c>
      <c r="L5229">
        <v>2</v>
      </c>
      <c r="M5229">
        <v>27</v>
      </c>
      <c r="N5229" t="s">
        <v>7705</v>
      </c>
      <c r="O5229" t="s">
        <v>549</v>
      </c>
      <c r="P5229" t="s">
        <v>45</v>
      </c>
      <c r="Q5229" t="s">
        <v>46</v>
      </c>
      <c r="R5229" t="s">
        <v>47</v>
      </c>
      <c r="S5229" t="s">
        <v>83</v>
      </c>
      <c r="T5229" t="s">
        <v>7706</v>
      </c>
      <c r="U5229" t="s">
        <v>7707</v>
      </c>
      <c r="V5229" t="s">
        <v>7601</v>
      </c>
      <c r="X5229" t="str">
        <f>VLOOKUP(pbp!V2462, games!$B$2:$R$40, 3, FALSE)</f>
        <v>2019-12-22T18:00Z</v>
      </c>
      <c r="Y5229">
        <f>VLOOKUP(1*V5229,NFLGames!$H$11:$H$555,1,FALSE)</f>
        <v>401220324</v>
      </c>
      <c r="Z5229">
        <f>VLOOKUP($Y5229, NFLGames!$H$11:$K$555,2,FALSE)</f>
        <v>2020</v>
      </c>
      <c r="AA5229">
        <f>VLOOKUP($Y5229, NFLGames!$H$11:$K$555,3,FALSE)</f>
        <v>16</v>
      </c>
      <c r="AB5229" s="6">
        <f>IF(A5230=0, 0, AH5230-tbl_pbp[[#This Row],[Saints Win %]])</f>
        <v>0</v>
      </c>
      <c r="AE5229">
        <f>ABS(tbl_pbp[[#This Row],[play.homeScore]]-tbl_pbp[[#This Row],[play.awayScore]])</f>
        <v>7</v>
      </c>
      <c r="AF5229">
        <f>IF(tbl_pbp[[#This Row],[Play Saints Win % Increase]]&gt;=$AF$4,1,0)</f>
        <v>0</v>
      </c>
      <c r="AG5229" t="str">
        <f>VLOOKUP(tbl_pbp[[#This Row],[gameId]], games!$B$2:$T$40, 9, FALSE)</f>
        <v>minnesota-vikings</v>
      </c>
      <c r="AH5229" s="5">
        <f>IF(tbl_pbp[[#This Row],[AwayTeam]] &lt;&gt; "new-orleans-saints", tbl_pbp[[#This Row],[homeWinPercentage]], 1-tbl_pbp[[#This Row],[homeWinPercentage]])</f>
        <v>0.88700000000000001</v>
      </c>
      <c r="AI5229" s="13">
        <f>tbl_pbp[[#This Row],[Kamara]]*tbl_pbp[[#This Row],[Impactful Play]]</f>
        <v>0</v>
      </c>
      <c r="AJ5229" s="13">
        <f>tbl_pbp[[#This Row],[Thomas]]*tbl_pbp[[#This Row],[Impactful Play]]</f>
        <v>0</v>
      </c>
      <c r="AK5229" s="13" t="str">
        <f>VLOOKUP(tbl_pbp[[#This Row],[Play Saints Win % Increase]], tbl_impact[],3,TRUE)</f>
        <v>Scented (0 to +5%)</v>
      </c>
    </row>
    <row r="5230" spans="1:37">
      <c r="A5230" s="1">
        <v>39</v>
      </c>
      <c r="B5230" s="5">
        <v>0.88700000000000001</v>
      </c>
      <c r="C5230" t="s">
        <v>7708</v>
      </c>
      <c r="D5230">
        <v>0</v>
      </c>
      <c r="E5230">
        <v>0</v>
      </c>
      <c r="F5230">
        <v>1</v>
      </c>
      <c r="G5230">
        <v>14</v>
      </c>
      <c r="H5230">
        <v>7</v>
      </c>
      <c r="I5230">
        <v>0</v>
      </c>
      <c r="J5230">
        <v>84</v>
      </c>
      <c r="L5230">
        <v>1</v>
      </c>
      <c r="M5230">
        <v>16</v>
      </c>
      <c r="N5230" t="s">
        <v>142</v>
      </c>
      <c r="O5230" t="s">
        <v>143</v>
      </c>
      <c r="P5230" t="s">
        <v>144</v>
      </c>
      <c r="Q5230" t="s">
        <v>145</v>
      </c>
      <c r="R5230" t="s">
        <v>146</v>
      </c>
      <c r="V5230" t="s">
        <v>7601</v>
      </c>
      <c r="X5230" t="str">
        <f>VLOOKUP(pbp!V2463, games!$B$2:$R$40, 3, FALSE)</f>
        <v>2019-12-22T18:00Z</v>
      </c>
      <c r="Y5230">
        <f>VLOOKUP(1*V5230,NFLGames!$H$11:$H$555,1,FALSE)</f>
        <v>401220324</v>
      </c>
      <c r="Z5230">
        <f>VLOOKUP($Y5230, NFLGames!$H$11:$K$555,2,FALSE)</f>
        <v>2020</v>
      </c>
      <c r="AA5230">
        <f>VLOOKUP($Y5230, NFLGames!$H$11:$K$555,3,FALSE)</f>
        <v>16</v>
      </c>
      <c r="AB5230" s="6">
        <f>IF(A5231=0, 0, AH5231-tbl_pbp[[#This Row],[Saints Win %]])</f>
        <v>-1.7000000000000015E-2</v>
      </c>
      <c r="AE5230">
        <f>ABS(tbl_pbp[[#This Row],[play.homeScore]]-tbl_pbp[[#This Row],[play.awayScore]])</f>
        <v>7</v>
      </c>
      <c r="AF5230">
        <f>IF(tbl_pbp[[#This Row],[Play Saints Win % Increase]]&gt;=$AF$4,1,0)</f>
        <v>0</v>
      </c>
      <c r="AG5230" t="str">
        <f>VLOOKUP(tbl_pbp[[#This Row],[gameId]], games!$B$2:$T$40, 9, FALSE)</f>
        <v>minnesota-vikings</v>
      </c>
      <c r="AH5230" s="5">
        <f>IF(tbl_pbp[[#This Row],[AwayTeam]] &lt;&gt; "new-orleans-saints", tbl_pbp[[#This Row],[homeWinPercentage]], 1-tbl_pbp[[#This Row],[homeWinPercentage]])</f>
        <v>0.88700000000000001</v>
      </c>
      <c r="AI5230" s="13">
        <f>tbl_pbp[[#This Row],[Kamara]]*tbl_pbp[[#This Row],[Impactful Play]]</f>
        <v>0</v>
      </c>
      <c r="AJ5230" s="13">
        <f>tbl_pbp[[#This Row],[Thomas]]*tbl_pbp[[#This Row],[Impactful Play]]</f>
        <v>0</v>
      </c>
      <c r="AK5230" s="13" t="str">
        <f>VLOOKUP(tbl_pbp[[#This Row],[Play Saints Win % Increase]], tbl_impact[],3,TRUE)</f>
        <v>Bad (0 to -5%)</v>
      </c>
    </row>
    <row r="5231" spans="1:37">
      <c r="A5231" s="1">
        <v>40</v>
      </c>
      <c r="B5231" s="5">
        <v>0.87</v>
      </c>
      <c r="C5231" t="s">
        <v>7709</v>
      </c>
      <c r="D5231">
        <v>0</v>
      </c>
      <c r="E5231">
        <v>0</v>
      </c>
      <c r="F5231">
        <v>2</v>
      </c>
      <c r="G5231">
        <v>14</v>
      </c>
      <c r="H5231">
        <v>7</v>
      </c>
      <c r="I5231">
        <v>10</v>
      </c>
      <c r="J5231">
        <v>84</v>
      </c>
      <c r="K5231" t="s">
        <v>29</v>
      </c>
      <c r="L5231">
        <v>1</v>
      </c>
      <c r="M5231">
        <v>16</v>
      </c>
      <c r="N5231" t="s">
        <v>7710</v>
      </c>
      <c r="O5231" t="s">
        <v>24</v>
      </c>
      <c r="P5231" t="s">
        <v>22</v>
      </c>
      <c r="Q5231" t="s">
        <v>37</v>
      </c>
      <c r="S5231" t="s">
        <v>33</v>
      </c>
      <c r="T5231" t="s">
        <v>7711</v>
      </c>
      <c r="U5231" t="s">
        <v>7712</v>
      </c>
      <c r="V5231" t="s">
        <v>7601</v>
      </c>
      <c r="X5231" t="str">
        <f>VLOOKUP(pbp!V2464, games!$B$2:$R$40, 3, FALSE)</f>
        <v>2019-12-22T18:00Z</v>
      </c>
      <c r="Y5231">
        <f>VLOOKUP(1*V5231,NFLGames!$H$11:$H$555,1,FALSE)</f>
        <v>401220324</v>
      </c>
      <c r="Z5231">
        <f>VLOOKUP($Y5231, NFLGames!$H$11:$K$555,2,FALSE)</f>
        <v>2020</v>
      </c>
      <c r="AA5231">
        <f>VLOOKUP($Y5231, NFLGames!$H$11:$K$555,3,FALSE)</f>
        <v>16</v>
      </c>
      <c r="AB5231" s="6">
        <f>IF(A5232=0, 0, AH5232-tbl_pbp[[#This Row],[Saints Win %]])</f>
        <v>3.0000000000000027E-3</v>
      </c>
      <c r="AE5231">
        <f>ABS(tbl_pbp[[#This Row],[play.homeScore]]-tbl_pbp[[#This Row],[play.awayScore]])</f>
        <v>7</v>
      </c>
      <c r="AF5231">
        <f>IF(tbl_pbp[[#This Row],[Play Saints Win % Increase]]&gt;=$AF$4,1,0)</f>
        <v>0</v>
      </c>
      <c r="AG5231" t="str">
        <f>VLOOKUP(tbl_pbp[[#This Row],[gameId]], games!$B$2:$T$40, 9, FALSE)</f>
        <v>minnesota-vikings</v>
      </c>
      <c r="AH5231" s="5">
        <f>IF(tbl_pbp[[#This Row],[AwayTeam]] &lt;&gt; "new-orleans-saints", tbl_pbp[[#This Row],[homeWinPercentage]], 1-tbl_pbp[[#This Row],[homeWinPercentage]])</f>
        <v>0.87</v>
      </c>
      <c r="AI5231" s="13">
        <f>tbl_pbp[[#This Row],[Kamara]]*tbl_pbp[[#This Row],[Impactful Play]]</f>
        <v>0</v>
      </c>
      <c r="AJ5231" s="13">
        <f>tbl_pbp[[#This Row],[Thomas]]*tbl_pbp[[#This Row],[Impactful Play]]</f>
        <v>0</v>
      </c>
      <c r="AK5231" s="13" t="str">
        <f>VLOOKUP(tbl_pbp[[#This Row],[Play Saints Win % Increase]], tbl_impact[],3,TRUE)</f>
        <v>Scented (0 to +5%)</v>
      </c>
    </row>
    <row r="5232" spans="1:37">
      <c r="A5232" s="1">
        <v>41</v>
      </c>
      <c r="B5232" s="5">
        <v>0.873</v>
      </c>
      <c r="C5232" t="s">
        <v>7713</v>
      </c>
      <c r="D5232">
        <v>0</v>
      </c>
      <c r="E5232">
        <v>0</v>
      </c>
      <c r="F5232">
        <v>2</v>
      </c>
      <c r="G5232">
        <v>14</v>
      </c>
      <c r="H5232">
        <v>7</v>
      </c>
      <c r="I5232">
        <v>10</v>
      </c>
      <c r="J5232">
        <v>84</v>
      </c>
      <c r="K5232" t="s">
        <v>29</v>
      </c>
      <c r="L5232">
        <v>2</v>
      </c>
      <c r="M5232">
        <v>16</v>
      </c>
      <c r="N5232" t="s">
        <v>7714</v>
      </c>
      <c r="O5232" t="s">
        <v>249</v>
      </c>
      <c r="P5232" t="s">
        <v>45</v>
      </c>
      <c r="Q5232" t="s">
        <v>46</v>
      </c>
      <c r="R5232" t="s">
        <v>47</v>
      </c>
      <c r="S5232" t="s">
        <v>120</v>
      </c>
      <c r="T5232" t="s">
        <v>7711</v>
      </c>
      <c r="U5232" t="s">
        <v>7715</v>
      </c>
      <c r="V5232" t="s">
        <v>7601</v>
      </c>
      <c r="X5232" t="str">
        <f>VLOOKUP(pbp!V2465, games!$B$2:$R$40, 3, FALSE)</f>
        <v>2019-12-22T18:00Z</v>
      </c>
      <c r="Y5232">
        <f>VLOOKUP(1*V5232,NFLGames!$H$11:$H$555,1,FALSE)</f>
        <v>401220324</v>
      </c>
      <c r="Z5232">
        <f>VLOOKUP($Y5232, NFLGames!$H$11:$K$555,2,FALSE)</f>
        <v>2020</v>
      </c>
      <c r="AA5232">
        <f>VLOOKUP($Y5232, NFLGames!$H$11:$K$555,3,FALSE)</f>
        <v>16</v>
      </c>
      <c r="AB5232" s="6">
        <f>IF(A5233=0, 0, AH5233-tbl_pbp[[#This Row],[Saints Win %]])</f>
        <v>-2.1000000000000019E-2</v>
      </c>
      <c r="AC5232">
        <v>1</v>
      </c>
      <c r="AE5232">
        <f>ABS(tbl_pbp[[#This Row],[play.homeScore]]-tbl_pbp[[#This Row],[play.awayScore]])</f>
        <v>7</v>
      </c>
      <c r="AF5232">
        <f>IF(tbl_pbp[[#This Row],[Play Saints Win % Increase]]&gt;=$AF$4,1,0)</f>
        <v>0</v>
      </c>
      <c r="AG5232" t="str">
        <f>VLOOKUP(tbl_pbp[[#This Row],[gameId]], games!$B$2:$T$40, 9, FALSE)</f>
        <v>minnesota-vikings</v>
      </c>
      <c r="AH5232" s="5">
        <f>IF(tbl_pbp[[#This Row],[AwayTeam]] &lt;&gt; "new-orleans-saints", tbl_pbp[[#This Row],[homeWinPercentage]], 1-tbl_pbp[[#This Row],[homeWinPercentage]])</f>
        <v>0.873</v>
      </c>
      <c r="AI5232" s="13">
        <f>tbl_pbp[[#This Row],[Kamara]]*tbl_pbp[[#This Row],[Impactful Play]]</f>
        <v>0</v>
      </c>
      <c r="AJ5232" s="13">
        <f>tbl_pbp[[#This Row],[Thomas]]*tbl_pbp[[#This Row],[Impactful Play]]</f>
        <v>0</v>
      </c>
      <c r="AK5232" s="13" t="str">
        <f>VLOOKUP(tbl_pbp[[#This Row],[Play Saints Win % Increase]], tbl_impact[],3,TRUE)</f>
        <v>Bad (0 to -5%)</v>
      </c>
    </row>
    <row r="5233" spans="1:37">
      <c r="A5233" s="1">
        <v>42</v>
      </c>
      <c r="B5233" s="5">
        <v>0.85199999999999998</v>
      </c>
      <c r="C5233" t="s">
        <v>7716</v>
      </c>
      <c r="D5233">
        <v>0</v>
      </c>
      <c r="E5233">
        <v>0</v>
      </c>
      <c r="F5233">
        <v>2</v>
      </c>
      <c r="G5233">
        <v>14</v>
      </c>
      <c r="H5233">
        <v>7</v>
      </c>
      <c r="I5233">
        <v>6</v>
      </c>
      <c r="J5233">
        <v>88</v>
      </c>
      <c r="K5233" t="s">
        <v>29</v>
      </c>
      <c r="L5233">
        <v>3</v>
      </c>
      <c r="M5233">
        <v>12</v>
      </c>
      <c r="N5233" t="s">
        <v>7717</v>
      </c>
      <c r="O5233" t="s">
        <v>1869</v>
      </c>
      <c r="P5233" t="s">
        <v>22</v>
      </c>
      <c r="Q5233" t="s">
        <v>37</v>
      </c>
      <c r="S5233" t="s">
        <v>302</v>
      </c>
      <c r="T5233" t="s">
        <v>7718</v>
      </c>
      <c r="U5233" t="s">
        <v>7719</v>
      </c>
      <c r="V5233" t="s">
        <v>7601</v>
      </c>
      <c r="X5233" t="str">
        <f>VLOOKUP(pbp!V2466, games!$B$2:$R$40, 3, FALSE)</f>
        <v>2019-12-22T18:00Z</v>
      </c>
      <c r="Y5233">
        <f>VLOOKUP(1*V5233,NFLGames!$H$11:$H$555,1,FALSE)</f>
        <v>401220324</v>
      </c>
      <c r="Z5233">
        <f>VLOOKUP($Y5233, NFLGames!$H$11:$K$555,2,FALSE)</f>
        <v>2020</v>
      </c>
      <c r="AA5233">
        <f>VLOOKUP($Y5233, NFLGames!$H$11:$K$555,3,FALSE)</f>
        <v>16</v>
      </c>
      <c r="AB5233" s="6">
        <f>IF(A5234=0, 0, AH5234-tbl_pbp[[#This Row],[Saints Win %]])</f>
        <v>2.0000000000000018E-3</v>
      </c>
      <c r="AC5233">
        <v>1</v>
      </c>
      <c r="AE5233">
        <f>ABS(tbl_pbp[[#This Row],[play.homeScore]]-tbl_pbp[[#This Row],[play.awayScore]])</f>
        <v>7</v>
      </c>
      <c r="AF5233">
        <f>IF(tbl_pbp[[#This Row],[Play Saints Win % Increase]]&gt;=$AF$4,1,0)</f>
        <v>0</v>
      </c>
      <c r="AG5233" t="str">
        <f>VLOOKUP(tbl_pbp[[#This Row],[gameId]], games!$B$2:$T$40, 9, FALSE)</f>
        <v>minnesota-vikings</v>
      </c>
      <c r="AH5233" s="5">
        <f>IF(tbl_pbp[[#This Row],[AwayTeam]] &lt;&gt; "new-orleans-saints", tbl_pbp[[#This Row],[homeWinPercentage]], 1-tbl_pbp[[#This Row],[homeWinPercentage]])</f>
        <v>0.85199999999999998</v>
      </c>
      <c r="AI5233" s="13">
        <f>tbl_pbp[[#This Row],[Kamara]]*tbl_pbp[[#This Row],[Impactful Play]]</f>
        <v>0</v>
      </c>
      <c r="AJ5233" s="13">
        <f>tbl_pbp[[#This Row],[Thomas]]*tbl_pbp[[#This Row],[Impactful Play]]</f>
        <v>0</v>
      </c>
      <c r="AK5233" s="13" t="str">
        <f>VLOOKUP(tbl_pbp[[#This Row],[Play Saints Win % Increase]], tbl_impact[],3,TRUE)</f>
        <v>Scented (0 to +5%)</v>
      </c>
    </row>
    <row r="5234" spans="1:37">
      <c r="A5234" s="1">
        <v>43</v>
      </c>
      <c r="B5234" s="5">
        <v>0.85399999999999998</v>
      </c>
      <c r="C5234" t="s">
        <v>7720</v>
      </c>
      <c r="D5234">
        <v>0</v>
      </c>
      <c r="E5234">
        <v>0</v>
      </c>
      <c r="F5234">
        <v>2</v>
      </c>
      <c r="G5234">
        <v>17</v>
      </c>
      <c r="H5234">
        <v>7</v>
      </c>
      <c r="I5234">
        <v>6</v>
      </c>
      <c r="J5234">
        <v>88</v>
      </c>
      <c r="K5234" t="s">
        <v>29</v>
      </c>
      <c r="L5234">
        <v>4</v>
      </c>
      <c r="M5234">
        <v>12</v>
      </c>
      <c r="N5234" t="s">
        <v>7721</v>
      </c>
      <c r="O5234" t="s">
        <v>1873</v>
      </c>
      <c r="P5234" t="s">
        <v>187</v>
      </c>
      <c r="Q5234" t="s">
        <v>188</v>
      </c>
      <c r="R5234" t="s">
        <v>189</v>
      </c>
      <c r="S5234" t="s">
        <v>2164</v>
      </c>
      <c r="T5234" t="s">
        <v>7718</v>
      </c>
      <c r="U5234" t="s">
        <v>7722</v>
      </c>
      <c r="V5234" t="s">
        <v>7601</v>
      </c>
      <c r="X5234" t="str">
        <f>VLOOKUP(pbp!V2467, games!$B$2:$R$40, 3, FALSE)</f>
        <v>2019-12-22T18:00Z</v>
      </c>
      <c r="Y5234">
        <f>VLOOKUP(1*V5234,NFLGames!$H$11:$H$555,1,FALSE)</f>
        <v>401220324</v>
      </c>
      <c r="Z5234">
        <f>VLOOKUP($Y5234, NFLGames!$H$11:$K$555,2,FALSE)</f>
        <v>2020</v>
      </c>
      <c r="AA5234">
        <f>VLOOKUP($Y5234, NFLGames!$H$11:$K$555,3,FALSE)</f>
        <v>16</v>
      </c>
      <c r="AB5234" s="6">
        <f>IF(A5235=0, 0, AH5235-tbl_pbp[[#This Row],[Saints Win %]])</f>
        <v>-2.0000000000000018E-3</v>
      </c>
      <c r="AE5234">
        <f>ABS(tbl_pbp[[#This Row],[play.homeScore]]-tbl_pbp[[#This Row],[play.awayScore]])</f>
        <v>10</v>
      </c>
      <c r="AF5234">
        <f>IF(tbl_pbp[[#This Row],[Play Saints Win % Increase]]&gt;=$AF$4,1,0)</f>
        <v>0</v>
      </c>
      <c r="AG5234" t="str">
        <f>VLOOKUP(tbl_pbp[[#This Row],[gameId]], games!$B$2:$T$40, 9, FALSE)</f>
        <v>minnesota-vikings</v>
      </c>
      <c r="AH5234" s="5">
        <f>IF(tbl_pbp[[#This Row],[AwayTeam]] &lt;&gt; "new-orleans-saints", tbl_pbp[[#This Row],[homeWinPercentage]], 1-tbl_pbp[[#This Row],[homeWinPercentage]])</f>
        <v>0.85399999999999998</v>
      </c>
      <c r="AI5234" s="13">
        <f>tbl_pbp[[#This Row],[Kamara]]*tbl_pbp[[#This Row],[Impactful Play]]</f>
        <v>0</v>
      </c>
      <c r="AJ5234" s="13">
        <f>tbl_pbp[[#This Row],[Thomas]]*tbl_pbp[[#This Row],[Impactful Play]]</f>
        <v>0</v>
      </c>
      <c r="AK5234" s="13" t="str">
        <f>VLOOKUP(tbl_pbp[[#This Row],[Play Saints Win % Increase]], tbl_impact[],3,TRUE)</f>
        <v>Bad (0 to -5%)</v>
      </c>
    </row>
    <row r="5235" spans="1:37">
      <c r="A5235" s="1">
        <v>44</v>
      </c>
      <c r="B5235" s="5">
        <v>0.85199999999999998</v>
      </c>
      <c r="C5235" t="s">
        <v>7723</v>
      </c>
      <c r="D5235">
        <v>0</v>
      </c>
      <c r="E5235">
        <v>0</v>
      </c>
      <c r="F5235">
        <v>2</v>
      </c>
      <c r="G5235">
        <v>17</v>
      </c>
      <c r="H5235">
        <v>7</v>
      </c>
      <c r="I5235">
        <v>0</v>
      </c>
      <c r="J5235">
        <v>35</v>
      </c>
      <c r="K5235" t="s">
        <v>29</v>
      </c>
      <c r="L5235">
        <v>0</v>
      </c>
      <c r="M5235">
        <v>65</v>
      </c>
      <c r="N5235" t="s">
        <v>288</v>
      </c>
      <c r="O5235" t="s">
        <v>1873</v>
      </c>
      <c r="P5235" t="s">
        <v>25</v>
      </c>
      <c r="Q5235" t="s">
        <v>26</v>
      </c>
      <c r="R5235" t="s">
        <v>27</v>
      </c>
      <c r="V5235" t="s">
        <v>7601</v>
      </c>
      <c r="X5235" t="str">
        <f>VLOOKUP(pbp!V2468, games!$B$2:$R$40, 3, FALSE)</f>
        <v>2019-12-22T18:00Z</v>
      </c>
      <c r="Y5235">
        <f>VLOOKUP(1*V5235,NFLGames!$H$11:$H$555,1,FALSE)</f>
        <v>401220324</v>
      </c>
      <c r="Z5235">
        <f>VLOOKUP($Y5235, NFLGames!$H$11:$K$555,2,FALSE)</f>
        <v>2020</v>
      </c>
      <c r="AA5235">
        <f>VLOOKUP($Y5235, NFLGames!$H$11:$K$555,3,FALSE)</f>
        <v>16</v>
      </c>
      <c r="AB5235" s="6">
        <f>IF(A5236=0, 0, AH5236-tbl_pbp[[#This Row],[Saints Win %]])</f>
        <v>1.0000000000000009E-2</v>
      </c>
      <c r="AE5235">
        <f>ABS(tbl_pbp[[#This Row],[play.homeScore]]-tbl_pbp[[#This Row],[play.awayScore]])</f>
        <v>10</v>
      </c>
      <c r="AF5235">
        <f>IF(tbl_pbp[[#This Row],[Play Saints Win % Increase]]&gt;=$AF$4,1,0)</f>
        <v>0</v>
      </c>
      <c r="AG5235" t="str">
        <f>VLOOKUP(tbl_pbp[[#This Row],[gameId]], games!$B$2:$T$40, 9, FALSE)</f>
        <v>minnesota-vikings</v>
      </c>
      <c r="AH5235" s="5">
        <f>IF(tbl_pbp[[#This Row],[AwayTeam]] &lt;&gt; "new-orleans-saints", tbl_pbp[[#This Row],[homeWinPercentage]], 1-tbl_pbp[[#This Row],[homeWinPercentage]])</f>
        <v>0.85199999999999998</v>
      </c>
      <c r="AI5235" s="13">
        <f>tbl_pbp[[#This Row],[Kamara]]*tbl_pbp[[#This Row],[Impactful Play]]</f>
        <v>0</v>
      </c>
      <c r="AJ5235" s="13">
        <f>tbl_pbp[[#This Row],[Thomas]]*tbl_pbp[[#This Row],[Impactful Play]]</f>
        <v>0</v>
      </c>
      <c r="AK5235" s="13" t="str">
        <f>VLOOKUP(tbl_pbp[[#This Row],[Play Saints Win % Increase]], tbl_impact[],3,TRUE)</f>
        <v>Scented (0 to +5%)</v>
      </c>
    </row>
    <row r="5236" spans="1:37">
      <c r="A5236" s="1">
        <v>45</v>
      </c>
      <c r="B5236" s="5">
        <v>0.86199999999999999</v>
      </c>
      <c r="C5236" t="s">
        <v>7724</v>
      </c>
      <c r="D5236">
        <v>0</v>
      </c>
      <c r="E5236">
        <v>0</v>
      </c>
      <c r="F5236">
        <v>2</v>
      </c>
      <c r="G5236">
        <v>17</v>
      </c>
      <c r="H5236">
        <v>7</v>
      </c>
      <c r="I5236">
        <v>10</v>
      </c>
      <c r="J5236">
        <v>75</v>
      </c>
      <c r="K5236" t="s">
        <v>7599</v>
      </c>
      <c r="L5236">
        <v>1</v>
      </c>
      <c r="M5236">
        <v>75</v>
      </c>
      <c r="N5236" t="s">
        <v>7725</v>
      </c>
      <c r="O5236" t="s">
        <v>1873</v>
      </c>
      <c r="P5236" t="s">
        <v>45</v>
      </c>
      <c r="Q5236" t="s">
        <v>46</v>
      </c>
      <c r="R5236" t="s">
        <v>47</v>
      </c>
      <c r="S5236" t="s">
        <v>33</v>
      </c>
      <c r="T5236" t="s">
        <v>7620</v>
      </c>
      <c r="U5236" t="s">
        <v>7621</v>
      </c>
      <c r="V5236" t="s">
        <v>7601</v>
      </c>
      <c r="X5236" t="str">
        <f>VLOOKUP(pbp!V2469, games!$B$2:$R$40, 3, FALSE)</f>
        <v>2019-12-22T18:00Z</v>
      </c>
      <c r="Y5236">
        <f>VLOOKUP(1*V5236,NFLGames!$H$11:$H$555,1,FALSE)</f>
        <v>401220324</v>
      </c>
      <c r="Z5236">
        <f>VLOOKUP($Y5236, NFLGames!$H$11:$K$555,2,FALSE)</f>
        <v>2020</v>
      </c>
      <c r="AA5236">
        <f>VLOOKUP($Y5236, NFLGames!$H$11:$K$555,3,FALSE)</f>
        <v>16</v>
      </c>
      <c r="AB5236" s="6">
        <f>IF(A5237=0, 0, AH5237-tbl_pbp[[#This Row],[Saints Win %]])</f>
        <v>-3.1000000000000028E-2</v>
      </c>
      <c r="AE5236">
        <f>ABS(tbl_pbp[[#This Row],[play.homeScore]]-tbl_pbp[[#This Row],[play.awayScore]])</f>
        <v>10</v>
      </c>
      <c r="AF5236">
        <f>IF(tbl_pbp[[#This Row],[Play Saints Win % Increase]]&gt;=$AF$4,1,0)</f>
        <v>0</v>
      </c>
      <c r="AG5236" t="str">
        <f>VLOOKUP(tbl_pbp[[#This Row],[gameId]], games!$B$2:$T$40, 9, FALSE)</f>
        <v>minnesota-vikings</v>
      </c>
      <c r="AH5236" s="5">
        <f>IF(tbl_pbp[[#This Row],[AwayTeam]] &lt;&gt; "new-orleans-saints", tbl_pbp[[#This Row],[homeWinPercentage]], 1-tbl_pbp[[#This Row],[homeWinPercentage]])</f>
        <v>0.86199999999999999</v>
      </c>
      <c r="AI5236" s="13">
        <f>tbl_pbp[[#This Row],[Kamara]]*tbl_pbp[[#This Row],[Impactful Play]]</f>
        <v>0</v>
      </c>
      <c r="AJ5236" s="13">
        <f>tbl_pbp[[#This Row],[Thomas]]*tbl_pbp[[#This Row],[Impactful Play]]</f>
        <v>0</v>
      </c>
      <c r="AK5236" s="13" t="str">
        <f>VLOOKUP(tbl_pbp[[#This Row],[Play Saints Win % Increase]], tbl_impact[],3,TRUE)</f>
        <v>Bad (0 to -5%)</v>
      </c>
    </row>
    <row r="5237" spans="1:37">
      <c r="A5237" s="1">
        <v>46</v>
      </c>
      <c r="B5237" s="5">
        <v>0.83099999999999996</v>
      </c>
      <c r="C5237" t="s">
        <v>7726</v>
      </c>
      <c r="D5237">
        <v>0</v>
      </c>
      <c r="E5237">
        <v>0</v>
      </c>
      <c r="F5237">
        <v>2</v>
      </c>
      <c r="G5237">
        <v>17</v>
      </c>
      <c r="H5237">
        <v>7</v>
      </c>
      <c r="I5237">
        <v>8</v>
      </c>
      <c r="J5237">
        <v>73</v>
      </c>
      <c r="K5237" t="s">
        <v>7599</v>
      </c>
      <c r="L5237">
        <v>2</v>
      </c>
      <c r="M5237">
        <v>73</v>
      </c>
      <c r="N5237" t="s">
        <v>7727</v>
      </c>
      <c r="O5237" t="s">
        <v>1192</v>
      </c>
      <c r="P5237" t="s">
        <v>30</v>
      </c>
      <c r="Q5237" t="s">
        <v>31</v>
      </c>
      <c r="R5237" t="s">
        <v>32</v>
      </c>
      <c r="S5237" t="s">
        <v>73</v>
      </c>
      <c r="T5237" t="s">
        <v>7706</v>
      </c>
      <c r="U5237" t="s">
        <v>7728</v>
      </c>
      <c r="V5237" t="s">
        <v>7601</v>
      </c>
      <c r="X5237" t="str">
        <f>VLOOKUP(pbp!V2470, games!$B$2:$R$40, 3, FALSE)</f>
        <v>2019-12-22T18:00Z</v>
      </c>
      <c r="Y5237">
        <f>VLOOKUP(1*V5237,NFLGames!$H$11:$H$555,1,FALSE)</f>
        <v>401220324</v>
      </c>
      <c r="Z5237">
        <f>VLOOKUP($Y5237, NFLGames!$H$11:$K$555,2,FALSE)</f>
        <v>2020</v>
      </c>
      <c r="AA5237">
        <f>VLOOKUP($Y5237, NFLGames!$H$11:$K$555,3,FALSE)</f>
        <v>16</v>
      </c>
      <c r="AB5237" s="6">
        <f>IF(A5238=0, 0, AH5238-tbl_pbp[[#This Row],[Saints Win %]])</f>
        <v>-1.100000000000001E-2</v>
      </c>
      <c r="AE5237">
        <f>ABS(tbl_pbp[[#This Row],[play.homeScore]]-tbl_pbp[[#This Row],[play.awayScore]])</f>
        <v>10</v>
      </c>
      <c r="AF5237">
        <f>IF(tbl_pbp[[#This Row],[Play Saints Win % Increase]]&gt;=$AF$4,1,0)</f>
        <v>0</v>
      </c>
      <c r="AG5237" t="str">
        <f>VLOOKUP(tbl_pbp[[#This Row],[gameId]], games!$B$2:$T$40, 9, FALSE)</f>
        <v>minnesota-vikings</v>
      </c>
      <c r="AH5237" s="5">
        <f>IF(tbl_pbp[[#This Row],[AwayTeam]] &lt;&gt; "new-orleans-saints", tbl_pbp[[#This Row],[homeWinPercentage]], 1-tbl_pbp[[#This Row],[homeWinPercentage]])</f>
        <v>0.83099999999999996</v>
      </c>
      <c r="AI5237" s="13">
        <f>tbl_pbp[[#This Row],[Kamara]]*tbl_pbp[[#This Row],[Impactful Play]]</f>
        <v>0</v>
      </c>
      <c r="AJ5237" s="13">
        <f>tbl_pbp[[#This Row],[Thomas]]*tbl_pbp[[#This Row],[Impactful Play]]</f>
        <v>0</v>
      </c>
      <c r="AK5237" s="13" t="str">
        <f>VLOOKUP(tbl_pbp[[#This Row],[Play Saints Win % Increase]], tbl_impact[],3,TRUE)</f>
        <v>Bad (0 to -5%)</v>
      </c>
    </row>
    <row r="5238" spans="1:37">
      <c r="A5238" s="1">
        <v>47</v>
      </c>
      <c r="B5238" s="5">
        <v>0.82</v>
      </c>
      <c r="C5238" t="s">
        <v>7729</v>
      </c>
      <c r="D5238">
        <v>0</v>
      </c>
      <c r="E5238">
        <v>0</v>
      </c>
      <c r="F5238">
        <v>2</v>
      </c>
      <c r="G5238">
        <v>17</v>
      </c>
      <c r="H5238">
        <v>7</v>
      </c>
      <c r="I5238">
        <v>10</v>
      </c>
      <c r="J5238">
        <v>54</v>
      </c>
      <c r="K5238" t="s">
        <v>7599</v>
      </c>
      <c r="L5238">
        <v>1</v>
      </c>
      <c r="M5238">
        <v>54</v>
      </c>
      <c r="N5238" t="s">
        <v>7730</v>
      </c>
      <c r="O5238" t="s">
        <v>4326</v>
      </c>
      <c r="P5238" t="s">
        <v>30</v>
      </c>
      <c r="Q5238" t="s">
        <v>31</v>
      </c>
      <c r="R5238" t="s">
        <v>32</v>
      </c>
      <c r="S5238" t="s">
        <v>33</v>
      </c>
      <c r="T5238" t="s">
        <v>7647</v>
      </c>
      <c r="U5238" t="s">
        <v>7731</v>
      </c>
      <c r="V5238" t="s">
        <v>7601</v>
      </c>
      <c r="X5238" t="str">
        <f>VLOOKUP(pbp!V2471, games!$B$2:$R$40, 3, FALSE)</f>
        <v>2019-12-22T18:00Z</v>
      </c>
      <c r="Y5238">
        <f>VLOOKUP(1*V5238,NFLGames!$H$11:$H$555,1,FALSE)</f>
        <v>401220324</v>
      </c>
      <c r="Z5238">
        <f>VLOOKUP($Y5238, NFLGames!$H$11:$K$555,2,FALSE)</f>
        <v>2020</v>
      </c>
      <c r="AA5238">
        <f>VLOOKUP($Y5238, NFLGames!$H$11:$K$555,3,FALSE)</f>
        <v>16</v>
      </c>
      <c r="AB5238" s="6">
        <f>IF(A5239=0, 0, AH5239-tbl_pbp[[#This Row],[Saints Win %]])</f>
        <v>-1.3999999999999901E-2</v>
      </c>
      <c r="AE5238">
        <f>ABS(tbl_pbp[[#This Row],[play.homeScore]]-tbl_pbp[[#This Row],[play.awayScore]])</f>
        <v>10</v>
      </c>
      <c r="AF5238">
        <f>IF(tbl_pbp[[#This Row],[Play Saints Win % Increase]]&gt;=$AF$4,1,0)</f>
        <v>0</v>
      </c>
      <c r="AG5238" t="str">
        <f>VLOOKUP(tbl_pbp[[#This Row],[gameId]], games!$B$2:$T$40, 9, FALSE)</f>
        <v>minnesota-vikings</v>
      </c>
      <c r="AH5238" s="5">
        <f>IF(tbl_pbp[[#This Row],[AwayTeam]] &lt;&gt; "new-orleans-saints", tbl_pbp[[#This Row],[homeWinPercentage]], 1-tbl_pbp[[#This Row],[homeWinPercentage]])</f>
        <v>0.82</v>
      </c>
      <c r="AI5238" s="13">
        <f>tbl_pbp[[#This Row],[Kamara]]*tbl_pbp[[#This Row],[Impactful Play]]</f>
        <v>0</v>
      </c>
      <c r="AJ5238" s="13">
        <f>tbl_pbp[[#This Row],[Thomas]]*tbl_pbp[[#This Row],[Impactful Play]]</f>
        <v>0</v>
      </c>
      <c r="AK5238" s="13" t="str">
        <f>VLOOKUP(tbl_pbp[[#This Row],[Play Saints Win % Increase]], tbl_impact[],3,TRUE)</f>
        <v>Bad (0 to -5%)</v>
      </c>
    </row>
    <row r="5239" spans="1:37">
      <c r="A5239" s="1">
        <v>48</v>
      </c>
      <c r="B5239" s="5">
        <v>0.80600000000000005</v>
      </c>
      <c r="C5239" t="s">
        <v>7732</v>
      </c>
      <c r="D5239">
        <v>0</v>
      </c>
      <c r="E5239">
        <v>0</v>
      </c>
      <c r="F5239">
        <v>2</v>
      </c>
      <c r="G5239">
        <v>17</v>
      </c>
      <c r="H5239">
        <v>7</v>
      </c>
      <c r="I5239">
        <v>10</v>
      </c>
      <c r="J5239">
        <v>33</v>
      </c>
      <c r="K5239" t="s">
        <v>7599</v>
      </c>
      <c r="L5239">
        <v>1</v>
      </c>
      <c r="M5239">
        <v>41</v>
      </c>
      <c r="N5239" t="s">
        <v>7733</v>
      </c>
      <c r="O5239" t="s">
        <v>5739</v>
      </c>
      <c r="P5239" t="s">
        <v>45</v>
      </c>
      <c r="Q5239" t="s">
        <v>46</v>
      </c>
      <c r="R5239" t="s">
        <v>47</v>
      </c>
      <c r="S5239" t="s">
        <v>33</v>
      </c>
      <c r="T5239" t="s">
        <v>438</v>
      </c>
      <c r="U5239" t="s">
        <v>1358</v>
      </c>
      <c r="V5239" t="s">
        <v>7601</v>
      </c>
      <c r="X5239" t="str">
        <f>VLOOKUP(pbp!V2472, games!$B$2:$R$40, 3, FALSE)</f>
        <v>2019-12-22T18:00Z</v>
      </c>
      <c r="Y5239">
        <f>VLOOKUP(1*V5239,NFLGames!$H$11:$H$555,1,FALSE)</f>
        <v>401220324</v>
      </c>
      <c r="Z5239">
        <f>VLOOKUP($Y5239, NFLGames!$H$11:$K$555,2,FALSE)</f>
        <v>2020</v>
      </c>
      <c r="AA5239">
        <f>VLOOKUP($Y5239, NFLGames!$H$11:$K$555,3,FALSE)</f>
        <v>16</v>
      </c>
      <c r="AB5239" s="6">
        <f>IF(A5240=0, 0, AH5240-tbl_pbp[[#This Row],[Saints Win %]])</f>
        <v>-5.0000000000000044E-3</v>
      </c>
      <c r="AE5239">
        <f>ABS(tbl_pbp[[#This Row],[play.homeScore]]-tbl_pbp[[#This Row],[play.awayScore]])</f>
        <v>10</v>
      </c>
      <c r="AF5239">
        <f>IF(tbl_pbp[[#This Row],[Play Saints Win % Increase]]&gt;=$AF$4,1,0)</f>
        <v>0</v>
      </c>
      <c r="AG5239" t="str">
        <f>VLOOKUP(tbl_pbp[[#This Row],[gameId]], games!$B$2:$T$40, 9, FALSE)</f>
        <v>minnesota-vikings</v>
      </c>
      <c r="AH5239" s="5">
        <f>IF(tbl_pbp[[#This Row],[AwayTeam]] &lt;&gt; "new-orleans-saints", tbl_pbp[[#This Row],[homeWinPercentage]], 1-tbl_pbp[[#This Row],[homeWinPercentage]])</f>
        <v>0.80600000000000005</v>
      </c>
      <c r="AI5239" s="13">
        <f>tbl_pbp[[#This Row],[Kamara]]*tbl_pbp[[#This Row],[Impactful Play]]</f>
        <v>0</v>
      </c>
      <c r="AJ5239" s="13">
        <f>tbl_pbp[[#This Row],[Thomas]]*tbl_pbp[[#This Row],[Impactful Play]]</f>
        <v>0</v>
      </c>
      <c r="AK5239" s="13" t="str">
        <f>VLOOKUP(tbl_pbp[[#This Row],[Play Saints Win % Increase]], tbl_impact[],3,TRUE)</f>
        <v>Bad (0 to -5%)</v>
      </c>
    </row>
    <row r="5240" spans="1:37">
      <c r="A5240" s="1">
        <v>49</v>
      </c>
      <c r="B5240" s="5">
        <v>0.80100000000000005</v>
      </c>
      <c r="C5240" t="s">
        <v>7734</v>
      </c>
      <c r="D5240">
        <v>0</v>
      </c>
      <c r="E5240">
        <v>0</v>
      </c>
      <c r="F5240">
        <v>2</v>
      </c>
      <c r="G5240">
        <v>17</v>
      </c>
      <c r="H5240">
        <v>7</v>
      </c>
      <c r="I5240">
        <v>2</v>
      </c>
      <c r="J5240">
        <v>33</v>
      </c>
      <c r="K5240" t="s">
        <v>7599</v>
      </c>
      <c r="L5240">
        <v>2</v>
      </c>
      <c r="M5240">
        <v>33</v>
      </c>
      <c r="N5240" t="s">
        <v>7735</v>
      </c>
      <c r="O5240" t="s">
        <v>2902</v>
      </c>
      <c r="P5240" t="s">
        <v>45</v>
      </c>
      <c r="Q5240" t="s">
        <v>46</v>
      </c>
      <c r="R5240" t="s">
        <v>47</v>
      </c>
      <c r="S5240" t="s">
        <v>51</v>
      </c>
      <c r="T5240" t="s">
        <v>438</v>
      </c>
      <c r="U5240" t="s">
        <v>903</v>
      </c>
      <c r="V5240" t="s">
        <v>7601</v>
      </c>
      <c r="X5240" t="str">
        <f>VLOOKUP(pbp!V2473, games!$B$2:$R$40, 3, FALSE)</f>
        <v>2019-12-22T18:00Z</v>
      </c>
      <c r="Y5240">
        <f>VLOOKUP(1*V5240,NFLGames!$H$11:$H$555,1,FALSE)</f>
        <v>401220324</v>
      </c>
      <c r="Z5240">
        <f>VLOOKUP($Y5240, NFLGames!$H$11:$K$555,2,FALSE)</f>
        <v>2020</v>
      </c>
      <c r="AA5240">
        <f>VLOOKUP($Y5240, NFLGames!$H$11:$K$555,3,FALSE)</f>
        <v>16</v>
      </c>
      <c r="AB5240" s="6">
        <f>IF(A5241=0, 0, AH5241-tbl_pbp[[#This Row],[Saints Win %]])</f>
        <v>6.0000000000000053E-3</v>
      </c>
      <c r="AE5240">
        <f>ABS(tbl_pbp[[#This Row],[play.homeScore]]-tbl_pbp[[#This Row],[play.awayScore]])</f>
        <v>10</v>
      </c>
      <c r="AF5240">
        <f>IF(tbl_pbp[[#This Row],[Play Saints Win % Increase]]&gt;=$AF$4,1,0)</f>
        <v>0</v>
      </c>
      <c r="AG5240" t="str">
        <f>VLOOKUP(tbl_pbp[[#This Row],[gameId]], games!$B$2:$T$40, 9, FALSE)</f>
        <v>minnesota-vikings</v>
      </c>
      <c r="AH5240" s="5">
        <f>IF(tbl_pbp[[#This Row],[AwayTeam]] &lt;&gt; "new-orleans-saints", tbl_pbp[[#This Row],[homeWinPercentage]], 1-tbl_pbp[[#This Row],[homeWinPercentage]])</f>
        <v>0.80100000000000005</v>
      </c>
      <c r="AI5240" s="13">
        <f>tbl_pbp[[#This Row],[Kamara]]*tbl_pbp[[#This Row],[Impactful Play]]</f>
        <v>0</v>
      </c>
      <c r="AJ5240" s="13">
        <f>tbl_pbp[[#This Row],[Thomas]]*tbl_pbp[[#This Row],[Impactful Play]]</f>
        <v>0</v>
      </c>
      <c r="AK5240" s="13" t="str">
        <f>VLOOKUP(tbl_pbp[[#This Row],[Play Saints Win % Increase]], tbl_impact[],3,TRUE)</f>
        <v>Scented (0 to +5%)</v>
      </c>
    </row>
    <row r="5241" spans="1:37">
      <c r="A5241" s="1">
        <v>50</v>
      </c>
      <c r="B5241" s="5">
        <v>0.80700000000000005</v>
      </c>
      <c r="C5241" t="s">
        <v>7736</v>
      </c>
      <c r="D5241">
        <v>0</v>
      </c>
      <c r="E5241">
        <v>0</v>
      </c>
      <c r="F5241">
        <v>2</v>
      </c>
      <c r="G5241">
        <v>17</v>
      </c>
      <c r="H5241">
        <v>7</v>
      </c>
      <c r="I5241">
        <v>1</v>
      </c>
      <c r="J5241">
        <v>32</v>
      </c>
      <c r="K5241" t="s">
        <v>7599</v>
      </c>
      <c r="L5241">
        <v>3</v>
      </c>
      <c r="M5241">
        <v>32</v>
      </c>
      <c r="N5241" t="s">
        <v>7737</v>
      </c>
      <c r="O5241" t="s">
        <v>454</v>
      </c>
      <c r="P5241" t="s">
        <v>124</v>
      </c>
      <c r="Q5241" t="s">
        <v>125</v>
      </c>
      <c r="R5241" t="s">
        <v>126</v>
      </c>
      <c r="V5241" t="s">
        <v>7601</v>
      </c>
      <c r="X5241" t="str">
        <f>VLOOKUP(pbp!V2474, games!$B$2:$R$40, 3, FALSE)</f>
        <v>2019-12-22T18:00Z</v>
      </c>
      <c r="Y5241">
        <f>VLOOKUP(1*V5241,NFLGames!$H$11:$H$555,1,FALSE)</f>
        <v>401220324</v>
      </c>
      <c r="Z5241">
        <f>VLOOKUP($Y5241, NFLGames!$H$11:$K$555,2,FALSE)</f>
        <v>2020</v>
      </c>
      <c r="AA5241">
        <f>VLOOKUP($Y5241, NFLGames!$H$11:$K$555,3,FALSE)</f>
        <v>16</v>
      </c>
      <c r="AB5241" s="6">
        <f>IF(A5242=0, 0, AH5242-tbl_pbp[[#This Row],[Saints Win %]])</f>
        <v>0</v>
      </c>
      <c r="AE5241">
        <f>ABS(tbl_pbp[[#This Row],[play.homeScore]]-tbl_pbp[[#This Row],[play.awayScore]])</f>
        <v>10</v>
      </c>
      <c r="AF5241">
        <f>IF(tbl_pbp[[#This Row],[Play Saints Win % Increase]]&gt;=$AF$4,1,0)</f>
        <v>0</v>
      </c>
      <c r="AG5241" t="str">
        <f>VLOOKUP(tbl_pbp[[#This Row],[gameId]], games!$B$2:$T$40, 9, FALSE)</f>
        <v>minnesota-vikings</v>
      </c>
      <c r="AH5241" s="5">
        <f>IF(tbl_pbp[[#This Row],[AwayTeam]] &lt;&gt; "new-orleans-saints", tbl_pbp[[#This Row],[homeWinPercentage]], 1-tbl_pbp[[#This Row],[homeWinPercentage]])</f>
        <v>0.80700000000000005</v>
      </c>
      <c r="AI5241" s="13">
        <f>tbl_pbp[[#This Row],[Kamara]]*tbl_pbp[[#This Row],[Impactful Play]]</f>
        <v>0</v>
      </c>
      <c r="AJ5241" s="13">
        <f>tbl_pbp[[#This Row],[Thomas]]*tbl_pbp[[#This Row],[Impactful Play]]</f>
        <v>0</v>
      </c>
      <c r="AK5241" s="13" t="str">
        <f>VLOOKUP(tbl_pbp[[#This Row],[Play Saints Win % Increase]], tbl_impact[],3,TRUE)</f>
        <v>Scented (0 to +5%)</v>
      </c>
    </row>
    <row r="5242" spans="1:37">
      <c r="A5242" s="1">
        <v>51</v>
      </c>
      <c r="B5242" s="5">
        <v>0.80700000000000005</v>
      </c>
      <c r="C5242" t="s">
        <v>7738</v>
      </c>
      <c r="D5242">
        <v>0</v>
      </c>
      <c r="E5242">
        <v>0</v>
      </c>
      <c r="F5242">
        <v>2</v>
      </c>
      <c r="G5242">
        <v>17</v>
      </c>
      <c r="H5242">
        <v>7</v>
      </c>
      <c r="I5242">
        <v>1</v>
      </c>
      <c r="J5242">
        <v>32</v>
      </c>
      <c r="K5242" t="s">
        <v>7599</v>
      </c>
      <c r="L5242">
        <v>3</v>
      </c>
      <c r="M5242">
        <v>32</v>
      </c>
      <c r="N5242" t="s">
        <v>7739</v>
      </c>
      <c r="O5242" t="s">
        <v>454</v>
      </c>
      <c r="P5242" t="s">
        <v>45</v>
      </c>
      <c r="Q5242" t="s">
        <v>46</v>
      </c>
      <c r="R5242" t="s">
        <v>47</v>
      </c>
      <c r="S5242" t="s">
        <v>54</v>
      </c>
      <c r="T5242" t="s">
        <v>129</v>
      </c>
      <c r="U5242" t="s">
        <v>6542</v>
      </c>
      <c r="V5242" t="s">
        <v>7601</v>
      </c>
      <c r="X5242" t="str">
        <f>VLOOKUP(pbp!V2475, games!$B$2:$R$40, 3, FALSE)</f>
        <v>2019-12-22T18:00Z</v>
      </c>
      <c r="Y5242">
        <f>VLOOKUP(1*V5242,NFLGames!$H$11:$H$555,1,FALSE)</f>
        <v>401220324</v>
      </c>
      <c r="Z5242">
        <f>VLOOKUP($Y5242, NFLGames!$H$11:$K$555,2,FALSE)</f>
        <v>2020</v>
      </c>
      <c r="AA5242">
        <f>VLOOKUP($Y5242, NFLGames!$H$11:$K$555,3,FALSE)</f>
        <v>16</v>
      </c>
      <c r="AB5242" s="6">
        <f>IF(A5243=0, 0, AH5243-tbl_pbp[[#This Row],[Saints Win %]])</f>
        <v>-4.1000000000000036E-2</v>
      </c>
      <c r="AE5242">
        <f>ABS(tbl_pbp[[#This Row],[play.homeScore]]-tbl_pbp[[#This Row],[play.awayScore]])</f>
        <v>10</v>
      </c>
      <c r="AF5242">
        <f>IF(tbl_pbp[[#This Row],[Play Saints Win % Increase]]&gt;=$AF$4,1,0)</f>
        <v>0</v>
      </c>
      <c r="AG5242" t="str">
        <f>VLOOKUP(tbl_pbp[[#This Row],[gameId]], games!$B$2:$T$40, 9, FALSE)</f>
        <v>minnesota-vikings</v>
      </c>
      <c r="AH5242" s="5">
        <f>IF(tbl_pbp[[#This Row],[AwayTeam]] &lt;&gt; "new-orleans-saints", tbl_pbp[[#This Row],[homeWinPercentage]], 1-tbl_pbp[[#This Row],[homeWinPercentage]])</f>
        <v>0.80700000000000005</v>
      </c>
      <c r="AI5242" s="13">
        <f>tbl_pbp[[#This Row],[Kamara]]*tbl_pbp[[#This Row],[Impactful Play]]</f>
        <v>0</v>
      </c>
      <c r="AJ5242" s="13">
        <f>tbl_pbp[[#This Row],[Thomas]]*tbl_pbp[[#This Row],[Impactful Play]]</f>
        <v>0</v>
      </c>
      <c r="AK5242" s="13" t="str">
        <f>VLOOKUP(tbl_pbp[[#This Row],[Play Saints Win % Increase]], tbl_impact[],3,TRUE)</f>
        <v>Bad (0 to -5%)</v>
      </c>
    </row>
    <row r="5243" spans="1:37">
      <c r="A5243" s="1">
        <v>52</v>
      </c>
      <c r="B5243" s="5">
        <v>0.76600000000000001</v>
      </c>
      <c r="C5243" t="s">
        <v>7740</v>
      </c>
      <c r="D5243">
        <v>0</v>
      </c>
      <c r="E5243">
        <v>0</v>
      </c>
      <c r="F5243">
        <v>2</v>
      </c>
      <c r="G5243">
        <v>17</v>
      </c>
      <c r="H5243">
        <v>7</v>
      </c>
      <c r="I5243">
        <v>10</v>
      </c>
      <c r="J5243">
        <v>29</v>
      </c>
      <c r="K5243" t="s">
        <v>7599</v>
      </c>
      <c r="L5243">
        <v>1</v>
      </c>
      <c r="M5243">
        <v>29</v>
      </c>
      <c r="N5243" t="s">
        <v>7741</v>
      </c>
      <c r="O5243" t="s">
        <v>6752</v>
      </c>
      <c r="P5243" t="s">
        <v>30</v>
      </c>
      <c r="Q5243" t="s">
        <v>31</v>
      </c>
      <c r="R5243" t="s">
        <v>32</v>
      </c>
      <c r="S5243" t="s">
        <v>33</v>
      </c>
      <c r="T5243" t="s">
        <v>401</v>
      </c>
      <c r="U5243" t="s">
        <v>1467</v>
      </c>
      <c r="V5243" t="s">
        <v>7601</v>
      </c>
      <c r="X5243" t="str">
        <f>VLOOKUP(pbp!V2476, games!$B$2:$R$40, 3, FALSE)</f>
        <v>2019-12-22T18:00Z</v>
      </c>
      <c r="Y5243">
        <f>VLOOKUP(1*V5243,NFLGames!$H$11:$H$555,1,FALSE)</f>
        <v>401220324</v>
      </c>
      <c r="Z5243">
        <f>VLOOKUP($Y5243, NFLGames!$H$11:$K$555,2,FALSE)</f>
        <v>2020</v>
      </c>
      <c r="AA5243">
        <f>VLOOKUP($Y5243, NFLGames!$H$11:$K$555,3,FALSE)</f>
        <v>16</v>
      </c>
      <c r="AB5243" s="6">
        <f>IF(A5244=0, 0, AH5244-tbl_pbp[[#This Row],[Saints Win %]])</f>
        <v>-5.9000000000000052E-2</v>
      </c>
      <c r="AE5243">
        <f>ABS(tbl_pbp[[#This Row],[play.homeScore]]-tbl_pbp[[#This Row],[play.awayScore]])</f>
        <v>10</v>
      </c>
      <c r="AF5243">
        <f>IF(tbl_pbp[[#This Row],[Play Saints Win % Increase]]&gt;=$AF$4,1,0)</f>
        <v>0</v>
      </c>
      <c r="AG5243" t="str">
        <f>VLOOKUP(tbl_pbp[[#This Row],[gameId]], games!$B$2:$T$40, 9, FALSE)</f>
        <v>minnesota-vikings</v>
      </c>
      <c r="AH5243" s="5">
        <f>IF(tbl_pbp[[#This Row],[AwayTeam]] &lt;&gt; "new-orleans-saints", tbl_pbp[[#This Row],[homeWinPercentage]], 1-tbl_pbp[[#This Row],[homeWinPercentage]])</f>
        <v>0.76600000000000001</v>
      </c>
      <c r="AI5243" s="13">
        <f>tbl_pbp[[#This Row],[Kamara]]*tbl_pbp[[#This Row],[Impactful Play]]</f>
        <v>0</v>
      </c>
      <c r="AJ5243" s="13">
        <f>tbl_pbp[[#This Row],[Thomas]]*tbl_pbp[[#This Row],[Impactful Play]]</f>
        <v>0</v>
      </c>
      <c r="AK5243" s="13" t="str">
        <f>VLOOKUP(tbl_pbp[[#This Row],[Play Saints Win % Increase]], tbl_impact[],3,TRUE)</f>
        <v>Smelly (worse than-5% -&gt; -10%)</v>
      </c>
    </row>
    <row r="5244" spans="1:37">
      <c r="A5244" s="1">
        <v>53</v>
      </c>
      <c r="B5244" s="5">
        <v>0.70699999999999996</v>
      </c>
      <c r="C5244" t="s">
        <v>7742</v>
      </c>
      <c r="D5244">
        <v>0</v>
      </c>
      <c r="E5244">
        <v>0</v>
      </c>
      <c r="F5244">
        <v>2</v>
      </c>
      <c r="G5244">
        <v>17</v>
      </c>
      <c r="H5244">
        <v>14</v>
      </c>
      <c r="I5244">
        <v>4</v>
      </c>
      <c r="J5244">
        <v>4</v>
      </c>
      <c r="K5244" t="s">
        <v>7599</v>
      </c>
      <c r="L5244">
        <v>1</v>
      </c>
      <c r="M5244">
        <v>4</v>
      </c>
      <c r="N5244" t="s">
        <v>7743</v>
      </c>
      <c r="O5244" t="s">
        <v>7744</v>
      </c>
      <c r="P5244" t="s">
        <v>326</v>
      </c>
      <c r="Q5244" t="s">
        <v>327</v>
      </c>
      <c r="R5244" t="s">
        <v>105</v>
      </c>
      <c r="S5244" t="s">
        <v>283</v>
      </c>
      <c r="T5244" t="s">
        <v>573</v>
      </c>
      <c r="U5244" t="s">
        <v>574</v>
      </c>
      <c r="V5244" t="s">
        <v>7601</v>
      </c>
      <c r="X5244" t="str">
        <f>VLOOKUP(pbp!V2477, games!$B$2:$R$40, 3, FALSE)</f>
        <v>2019-12-22T18:00Z</v>
      </c>
      <c r="Y5244">
        <f>VLOOKUP(1*V5244,NFLGames!$H$11:$H$555,1,FALSE)</f>
        <v>401220324</v>
      </c>
      <c r="Z5244">
        <f>VLOOKUP($Y5244, NFLGames!$H$11:$K$555,2,FALSE)</f>
        <v>2020</v>
      </c>
      <c r="AA5244">
        <f>VLOOKUP($Y5244, NFLGames!$H$11:$K$555,3,FALSE)</f>
        <v>16</v>
      </c>
      <c r="AB5244" s="6">
        <f>IF(A5245=0, 0, AH5245-tbl_pbp[[#This Row],[Saints Win %]])</f>
        <v>3.9000000000000035E-2</v>
      </c>
      <c r="AE5244">
        <f>ABS(tbl_pbp[[#This Row],[play.homeScore]]-tbl_pbp[[#This Row],[play.awayScore]])</f>
        <v>3</v>
      </c>
      <c r="AF5244">
        <f>IF(tbl_pbp[[#This Row],[Play Saints Win % Increase]]&gt;=$AF$4,1,0)</f>
        <v>0</v>
      </c>
      <c r="AG5244" t="str">
        <f>VLOOKUP(tbl_pbp[[#This Row],[gameId]], games!$B$2:$T$40, 9, FALSE)</f>
        <v>minnesota-vikings</v>
      </c>
      <c r="AH5244" s="5">
        <f>IF(tbl_pbp[[#This Row],[AwayTeam]] &lt;&gt; "new-orleans-saints", tbl_pbp[[#This Row],[homeWinPercentage]], 1-tbl_pbp[[#This Row],[homeWinPercentage]])</f>
        <v>0.70699999999999996</v>
      </c>
      <c r="AI5244" s="13">
        <f>tbl_pbp[[#This Row],[Kamara]]*tbl_pbp[[#This Row],[Impactful Play]]</f>
        <v>0</v>
      </c>
      <c r="AJ5244" s="13">
        <f>tbl_pbp[[#This Row],[Thomas]]*tbl_pbp[[#This Row],[Impactful Play]]</f>
        <v>0</v>
      </c>
      <c r="AK5244" s="13" t="str">
        <f>VLOOKUP(tbl_pbp[[#This Row],[Play Saints Win % Increase]], tbl_impact[],3,TRUE)</f>
        <v>Scented (0 to +5%)</v>
      </c>
    </row>
    <row r="5245" spans="1:37">
      <c r="A5245" s="1">
        <v>54</v>
      </c>
      <c r="B5245" s="5">
        <v>0.746</v>
      </c>
      <c r="C5245" t="s">
        <v>7745</v>
      </c>
      <c r="D5245">
        <v>0</v>
      </c>
      <c r="E5245">
        <v>0</v>
      </c>
      <c r="F5245">
        <v>2</v>
      </c>
      <c r="G5245">
        <v>17</v>
      </c>
      <c r="H5245">
        <v>14</v>
      </c>
      <c r="I5245">
        <v>0</v>
      </c>
      <c r="J5245">
        <v>65</v>
      </c>
      <c r="K5245" t="s">
        <v>7599</v>
      </c>
      <c r="L5245">
        <v>0</v>
      </c>
      <c r="M5245">
        <v>65</v>
      </c>
      <c r="N5245" t="s">
        <v>7600</v>
      </c>
      <c r="O5245" t="s">
        <v>7744</v>
      </c>
      <c r="P5245" t="s">
        <v>25</v>
      </c>
      <c r="Q5245" t="s">
        <v>26</v>
      </c>
      <c r="R5245" t="s">
        <v>27</v>
      </c>
      <c r="V5245" t="s">
        <v>7601</v>
      </c>
      <c r="X5245" t="str">
        <f>VLOOKUP(pbp!V2478, games!$B$2:$R$40, 3, FALSE)</f>
        <v>2019-12-22T18:00Z</v>
      </c>
      <c r="Y5245">
        <f>VLOOKUP(1*V5245,NFLGames!$H$11:$H$555,1,FALSE)</f>
        <v>401220324</v>
      </c>
      <c r="Z5245">
        <f>VLOOKUP($Y5245, NFLGames!$H$11:$K$555,2,FALSE)</f>
        <v>2020</v>
      </c>
      <c r="AA5245">
        <f>VLOOKUP($Y5245, NFLGames!$H$11:$K$555,3,FALSE)</f>
        <v>16</v>
      </c>
      <c r="AB5245" s="6">
        <f>IF(A5246=0, 0, AH5246-tbl_pbp[[#This Row],[Saints Win %]])</f>
        <v>9.000000000000008E-3</v>
      </c>
      <c r="AE5245">
        <f>ABS(tbl_pbp[[#This Row],[play.homeScore]]-tbl_pbp[[#This Row],[play.awayScore]])</f>
        <v>3</v>
      </c>
      <c r="AF5245">
        <f>IF(tbl_pbp[[#This Row],[Play Saints Win % Increase]]&gt;=$AF$4,1,0)</f>
        <v>0</v>
      </c>
      <c r="AG5245" t="str">
        <f>VLOOKUP(tbl_pbp[[#This Row],[gameId]], games!$B$2:$T$40, 9, FALSE)</f>
        <v>minnesota-vikings</v>
      </c>
      <c r="AH5245" s="5">
        <f>IF(tbl_pbp[[#This Row],[AwayTeam]] &lt;&gt; "new-orleans-saints", tbl_pbp[[#This Row],[homeWinPercentage]], 1-tbl_pbp[[#This Row],[homeWinPercentage]])</f>
        <v>0.746</v>
      </c>
      <c r="AI5245" s="13">
        <f>tbl_pbp[[#This Row],[Kamara]]*tbl_pbp[[#This Row],[Impactful Play]]</f>
        <v>0</v>
      </c>
      <c r="AJ5245" s="13">
        <f>tbl_pbp[[#This Row],[Thomas]]*tbl_pbp[[#This Row],[Impactful Play]]</f>
        <v>0</v>
      </c>
      <c r="AK5245" s="13" t="str">
        <f>VLOOKUP(tbl_pbp[[#This Row],[Play Saints Win % Increase]], tbl_impact[],3,TRUE)</f>
        <v>Scented (0 to +5%)</v>
      </c>
    </row>
    <row r="5246" spans="1:37">
      <c r="A5246" s="1">
        <v>55</v>
      </c>
      <c r="B5246" s="5">
        <v>0.755</v>
      </c>
      <c r="C5246" t="s">
        <v>7746</v>
      </c>
      <c r="D5246">
        <v>0</v>
      </c>
      <c r="E5246">
        <v>0</v>
      </c>
      <c r="F5246">
        <v>2</v>
      </c>
      <c r="G5246">
        <v>17</v>
      </c>
      <c r="H5246">
        <v>14</v>
      </c>
      <c r="I5246">
        <v>10</v>
      </c>
      <c r="J5246">
        <v>25</v>
      </c>
      <c r="K5246" t="s">
        <v>29</v>
      </c>
      <c r="L5246">
        <v>1</v>
      </c>
      <c r="M5246">
        <v>75</v>
      </c>
      <c r="N5246" t="s">
        <v>7747</v>
      </c>
      <c r="O5246" t="s">
        <v>7744</v>
      </c>
      <c r="P5246" t="s">
        <v>45</v>
      </c>
      <c r="Q5246" t="s">
        <v>46</v>
      </c>
      <c r="R5246" t="s">
        <v>47</v>
      </c>
      <c r="S5246" t="s">
        <v>33</v>
      </c>
      <c r="T5246" t="s">
        <v>34</v>
      </c>
      <c r="U5246" t="s">
        <v>35</v>
      </c>
      <c r="V5246" t="s">
        <v>7601</v>
      </c>
      <c r="X5246" t="str">
        <f>VLOOKUP(pbp!V2479, games!$B$2:$R$40, 3, FALSE)</f>
        <v>2019-12-22T18:00Z</v>
      </c>
      <c r="Y5246">
        <f>VLOOKUP(1*V5246,NFLGames!$H$11:$H$555,1,FALSE)</f>
        <v>401220324</v>
      </c>
      <c r="Z5246">
        <f>VLOOKUP($Y5246, NFLGames!$H$11:$K$555,2,FALSE)</f>
        <v>2020</v>
      </c>
      <c r="AA5246">
        <f>VLOOKUP($Y5246, NFLGames!$H$11:$K$555,3,FALSE)</f>
        <v>16</v>
      </c>
      <c r="AB5246" s="6">
        <f>IF(A5247=0, 0, AH5247-tbl_pbp[[#This Row],[Saints Win %]])</f>
        <v>4.0000000000000036E-3</v>
      </c>
      <c r="AE5246">
        <f>ABS(tbl_pbp[[#This Row],[play.homeScore]]-tbl_pbp[[#This Row],[play.awayScore]])</f>
        <v>3</v>
      </c>
      <c r="AF5246">
        <f>IF(tbl_pbp[[#This Row],[Play Saints Win % Increase]]&gt;=$AF$4,1,0)</f>
        <v>0</v>
      </c>
      <c r="AG5246" t="str">
        <f>VLOOKUP(tbl_pbp[[#This Row],[gameId]], games!$B$2:$T$40, 9, FALSE)</f>
        <v>minnesota-vikings</v>
      </c>
      <c r="AH5246" s="5">
        <f>IF(tbl_pbp[[#This Row],[AwayTeam]] &lt;&gt; "new-orleans-saints", tbl_pbp[[#This Row],[homeWinPercentage]], 1-tbl_pbp[[#This Row],[homeWinPercentage]])</f>
        <v>0.755</v>
      </c>
      <c r="AI5246" s="13">
        <f>tbl_pbp[[#This Row],[Kamara]]*tbl_pbp[[#This Row],[Impactful Play]]</f>
        <v>0</v>
      </c>
      <c r="AJ5246" s="13">
        <f>tbl_pbp[[#This Row],[Thomas]]*tbl_pbp[[#This Row],[Impactful Play]]</f>
        <v>0</v>
      </c>
      <c r="AK5246" s="13" t="str">
        <f>VLOOKUP(tbl_pbp[[#This Row],[Play Saints Win % Increase]], tbl_impact[],3,TRUE)</f>
        <v>Scented (0 to +5%)</v>
      </c>
    </row>
    <row r="5247" spans="1:37">
      <c r="A5247" s="1">
        <v>56</v>
      </c>
      <c r="B5247" s="5">
        <v>0.75900000000000001</v>
      </c>
      <c r="C5247" t="s">
        <v>7748</v>
      </c>
      <c r="D5247">
        <v>0</v>
      </c>
      <c r="E5247">
        <v>0</v>
      </c>
      <c r="F5247">
        <v>2</v>
      </c>
      <c r="G5247">
        <v>17</v>
      </c>
      <c r="H5247">
        <v>14</v>
      </c>
      <c r="I5247">
        <v>3</v>
      </c>
      <c r="J5247">
        <v>32</v>
      </c>
      <c r="K5247" t="s">
        <v>29</v>
      </c>
      <c r="L5247">
        <v>2</v>
      </c>
      <c r="M5247">
        <v>68</v>
      </c>
      <c r="N5247" t="s">
        <v>7749</v>
      </c>
      <c r="O5247" t="s">
        <v>77</v>
      </c>
      <c r="P5247" t="s">
        <v>45</v>
      </c>
      <c r="Q5247" t="s">
        <v>46</v>
      </c>
      <c r="R5247" t="s">
        <v>47</v>
      </c>
      <c r="S5247" t="s">
        <v>193</v>
      </c>
      <c r="T5247" t="s">
        <v>129</v>
      </c>
      <c r="U5247" t="s">
        <v>194</v>
      </c>
      <c r="V5247" t="s">
        <v>7601</v>
      </c>
      <c r="X5247" t="str">
        <f>VLOOKUP(pbp!V2480, games!$B$2:$R$40, 3, FALSE)</f>
        <v>2019-12-22T18:00Z</v>
      </c>
      <c r="Y5247">
        <f>VLOOKUP(1*V5247,NFLGames!$H$11:$H$555,1,FALSE)</f>
        <v>401220324</v>
      </c>
      <c r="Z5247">
        <f>VLOOKUP($Y5247, NFLGames!$H$11:$K$555,2,FALSE)</f>
        <v>2020</v>
      </c>
      <c r="AA5247">
        <f>VLOOKUP($Y5247, NFLGames!$H$11:$K$555,3,FALSE)</f>
        <v>16</v>
      </c>
      <c r="AB5247" s="6">
        <f>IF(A5248=0, 0, AH5248-tbl_pbp[[#This Row],[Saints Win %]])</f>
        <v>-1.100000000000001E-2</v>
      </c>
      <c r="AE5247">
        <f>ABS(tbl_pbp[[#This Row],[play.homeScore]]-tbl_pbp[[#This Row],[play.awayScore]])</f>
        <v>3</v>
      </c>
      <c r="AF5247">
        <f>IF(tbl_pbp[[#This Row],[Play Saints Win % Increase]]&gt;=$AF$4,1,0)</f>
        <v>0</v>
      </c>
      <c r="AG5247" t="str">
        <f>VLOOKUP(tbl_pbp[[#This Row],[gameId]], games!$B$2:$T$40, 9, FALSE)</f>
        <v>minnesota-vikings</v>
      </c>
      <c r="AH5247" s="5">
        <f>IF(tbl_pbp[[#This Row],[AwayTeam]] &lt;&gt; "new-orleans-saints", tbl_pbp[[#This Row],[homeWinPercentage]], 1-tbl_pbp[[#This Row],[homeWinPercentage]])</f>
        <v>0.75900000000000001</v>
      </c>
      <c r="AI5247" s="13">
        <f>tbl_pbp[[#This Row],[Kamara]]*tbl_pbp[[#This Row],[Impactful Play]]</f>
        <v>0</v>
      </c>
      <c r="AJ5247" s="13">
        <f>tbl_pbp[[#This Row],[Thomas]]*tbl_pbp[[#This Row],[Impactful Play]]</f>
        <v>0</v>
      </c>
      <c r="AK5247" s="13" t="str">
        <f>VLOOKUP(tbl_pbp[[#This Row],[Play Saints Win % Increase]], tbl_impact[],3,TRUE)</f>
        <v>Bad (0 to -5%)</v>
      </c>
    </row>
    <row r="5248" spans="1:37">
      <c r="A5248" s="1">
        <v>57</v>
      </c>
      <c r="B5248" s="5">
        <v>0.748</v>
      </c>
      <c r="C5248" t="s">
        <v>7750</v>
      </c>
      <c r="D5248">
        <v>0</v>
      </c>
      <c r="E5248">
        <v>0</v>
      </c>
      <c r="F5248">
        <v>2</v>
      </c>
      <c r="G5248">
        <v>17</v>
      </c>
      <c r="H5248">
        <v>14</v>
      </c>
      <c r="I5248">
        <v>10</v>
      </c>
      <c r="J5248">
        <v>37</v>
      </c>
      <c r="K5248" t="s">
        <v>29</v>
      </c>
      <c r="L5248">
        <v>1</v>
      </c>
      <c r="M5248">
        <v>63</v>
      </c>
      <c r="N5248" t="s">
        <v>7751</v>
      </c>
      <c r="O5248" t="s">
        <v>465</v>
      </c>
      <c r="P5248" t="s">
        <v>45</v>
      </c>
      <c r="Q5248" t="s">
        <v>46</v>
      </c>
      <c r="R5248" t="s">
        <v>47</v>
      </c>
      <c r="S5248" t="s">
        <v>33</v>
      </c>
      <c r="T5248" t="s">
        <v>196</v>
      </c>
      <c r="U5248" t="s">
        <v>197</v>
      </c>
      <c r="V5248" t="s">
        <v>7601</v>
      </c>
      <c r="X5248" t="str">
        <f>VLOOKUP(pbp!V2481, games!$B$2:$R$40, 3, FALSE)</f>
        <v>2019-12-22T18:00Z</v>
      </c>
      <c r="Y5248">
        <f>VLOOKUP(1*V5248,NFLGames!$H$11:$H$555,1,FALSE)</f>
        <v>401220324</v>
      </c>
      <c r="Z5248">
        <f>VLOOKUP($Y5248, NFLGames!$H$11:$K$555,2,FALSE)</f>
        <v>2020</v>
      </c>
      <c r="AA5248">
        <f>VLOOKUP($Y5248, NFLGames!$H$11:$K$555,3,FALSE)</f>
        <v>16</v>
      </c>
      <c r="AB5248" s="6">
        <f>IF(A5249=0, 0, AH5249-tbl_pbp[[#This Row],[Saints Win %]])</f>
        <v>-6.0000000000000053E-3</v>
      </c>
      <c r="AC5248">
        <v>1</v>
      </c>
      <c r="AE5248">
        <f>ABS(tbl_pbp[[#This Row],[play.homeScore]]-tbl_pbp[[#This Row],[play.awayScore]])</f>
        <v>3</v>
      </c>
      <c r="AF5248">
        <f>IF(tbl_pbp[[#This Row],[Play Saints Win % Increase]]&gt;=$AF$4,1,0)</f>
        <v>0</v>
      </c>
      <c r="AG5248" t="str">
        <f>VLOOKUP(tbl_pbp[[#This Row],[gameId]], games!$B$2:$T$40, 9, FALSE)</f>
        <v>minnesota-vikings</v>
      </c>
      <c r="AH5248" s="5">
        <f>IF(tbl_pbp[[#This Row],[AwayTeam]] &lt;&gt; "new-orleans-saints", tbl_pbp[[#This Row],[homeWinPercentage]], 1-tbl_pbp[[#This Row],[homeWinPercentage]])</f>
        <v>0.748</v>
      </c>
      <c r="AI5248" s="13">
        <f>tbl_pbp[[#This Row],[Kamara]]*tbl_pbp[[#This Row],[Impactful Play]]</f>
        <v>0</v>
      </c>
      <c r="AJ5248" s="13">
        <f>tbl_pbp[[#This Row],[Thomas]]*tbl_pbp[[#This Row],[Impactful Play]]</f>
        <v>0</v>
      </c>
      <c r="AK5248" s="13" t="str">
        <f>VLOOKUP(tbl_pbp[[#This Row],[Play Saints Win % Increase]], tbl_impact[],3,TRUE)</f>
        <v>Bad (0 to -5%)</v>
      </c>
    </row>
    <row r="5249" spans="1:37">
      <c r="A5249" s="1">
        <v>58</v>
      </c>
      <c r="B5249" s="5">
        <v>0.74199999999999999</v>
      </c>
      <c r="C5249" t="s">
        <v>7752</v>
      </c>
      <c r="D5249">
        <v>0</v>
      </c>
      <c r="E5249">
        <v>0</v>
      </c>
      <c r="F5249">
        <v>2</v>
      </c>
      <c r="G5249">
        <v>17</v>
      </c>
      <c r="H5249">
        <v>14</v>
      </c>
      <c r="I5249">
        <v>6</v>
      </c>
      <c r="J5249">
        <v>41</v>
      </c>
      <c r="K5249" t="s">
        <v>29</v>
      </c>
      <c r="L5249">
        <v>2</v>
      </c>
      <c r="M5249">
        <v>59</v>
      </c>
      <c r="N5249" t="s">
        <v>7753</v>
      </c>
      <c r="O5249" t="s">
        <v>3477</v>
      </c>
      <c r="P5249" t="s">
        <v>45</v>
      </c>
      <c r="Q5249" t="s">
        <v>46</v>
      </c>
      <c r="R5249" t="s">
        <v>47</v>
      </c>
      <c r="S5249" t="s">
        <v>60</v>
      </c>
      <c r="T5249" t="s">
        <v>299</v>
      </c>
      <c r="U5249" t="s">
        <v>5327</v>
      </c>
      <c r="V5249" t="s">
        <v>7601</v>
      </c>
      <c r="X5249" t="str">
        <f>VLOOKUP(pbp!V2482, games!$B$2:$R$40, 3, FALSE)</f>
        <v>2019-12-22T18:00Z</v>
      </c>
      <c r="Y5249">
        <f>VLOOKUP(1*V5249,NFLGames!$H$11:$H$555,1,FALSE)</f>
        <v>401220324</v>
      </c>
      <c r="Z5249">
        <f>VLOOKUP($Y5249, NFLGames!$H$11:$K$555,2,FALSE)</f>
        <v>2020</v>
      </c>
      <c r="AA5249">
        <f>VLOOKUP($Y5249, NFLGames!$H$11:$K$555,3,FALSE)</f>
        <v>16</v>
      </c>
      <c r="AB5249" s="6">
        <f>IF(A5250=0, 0, AH5250-tbl_pbp[[#This Row],[Saints Win %]])</f>
        <v>0</v>
      </c>
      <c r="AE5249">
        <f>ABS(tbl_pbp[[#This Row],[play.homeScore]]-tbl_pbp[[#This Row],[play.awayScore]])</f>
        <v>3</v>
      </c>
      <c r="AF5249">
        <f>IF(tbl_pbp[[#This Row],[Play Saints Win % Increase]]&gt;=$AF$4,1,0)</f>
        <v>0</v>
      </c>
      <c r="AG5249" t="str">
        <f>VLOOKUP(tbl_pbp[[#This Row],[gameId]], games!$B$2:$T$40, 9, FALSE)</f>
        <v>minnesota-vikings</v>
      </c>
      <c r="AH5249" s="5">
        <f>IF(tbl_pbp[[#This Row],[AwayTeam]] &lt;&gt; "new-orleans-saints", tbl_pbp[[#This Row],[homeWinPercentage]], 1-tbl_pbp[[#This Row],[homeWinPercentage]])</f>
        <v>0.74199999999999999</v>
      </c>
      <c r="AI5249" s="13">
        <f>tbl_pbp[[#This Row],[Kamara]]*tbl_pbp[[#This Row],[Impactful Play]]</f>
        <v>0</v>
      </c>
      <c r="AJ5249" s="13">
        <f>tbl_pbp[[#This Row],[Thomas]]*tbl_pbp[[#This Row],[Impactful Play]]</f>
        <v>0</v>
      </c>
      <c r="AK5249" s="13" t="str">
        <f>VLOOKUP(tbl_pbp[[#This Row],[Play Saints Win % Increase]], tbl_impact[],3,TRUE)</f>
        <v>Scented (0 to +5%)</v>
      </c>
    </row>
    <row r="5250" spans="1:37">
      <c r="A5250" s="1">
        <v>59</v>
      </c>
      <c r="B5250" s="5">
        <v>0.74199999999999999</v>
      </c>
      <c r="C5250" t="s">
        <v>7754</v>
      </c>
      <c r="D5250">
        <v>0</v>
      </c>
      <c r="E5250">
        <v>0</v>
      </c>
      <c r="F5250">
        <v>2</v>
      </c>
      <c r="G5250">
        <v>17</v>
      </c>
      <c r="H5250">
        <v>14</v>
      </c>
      <c r="I5250">
        <v>10</v>
      </c>
      <c r="J5250">
        <v>50</v>
      </c>
      <c r="K5250" t="s">
        <v>29</v>
      </c>
      <c r="L5250">
        <v>1</v>
      </c>
      <c r="M5250">
        <v>50</v>
      </c>
      <c r="N5250" t="s">
        <v>7755</v>
      </c>
      <c r="O5250" t="s">
        <v>1543</v>
      </c>
      <c r="P5250" t="s">
        <v>94</v>
      </c>
      <c r="Q5250" t="s">
        <v>95</v>
      </c>
      <c r="R5250" t="s">
        <v>96</v>
      </c>
      <c r="S5250" t="s">
        <v>33</v>
      </c>
      <c r="T5250" t="s">
        <v>226</v>
      </c>
      <c r="U5250" t="s">
        <v>227</v>
      </c>
      <c r="V5250" t="s">
        <v>7601</v>
      </c>
      <c r="X5250" t="str">
        <f>VLOOKUP(pbp!V2483, games!$B$2:$R$40, 3, FALSE)</f>
        <v>2019-12-22T18:00Z</v>
      </c>
      <c r="Y5250">
        <f>VLOOKUP(1*V5250,NFLGames!$H$11:$H$555,1,FALSE)</f>
        <v>401220324</v>
      </c>
      <c r="Z5250">
        <f>VLOOKUP($Y5250, NFLGames!$H$11:$K$555,2,FALSE)</f>
        <v>2020</v>
      </c>
      <c r="AA5250">
        <f>VLOOKUP($Y5250, NFLGames!$H$11:$K$555,3,FALSE)</f>
        <v>16</v>
      </c>
      <c r="AB5250" s="6">
        <f>IF(A5251=0, 0, AH5251-tbl_pbp[[#This Row],[Saints Win %]])</f>
        <v>1.7000000000000015E-2</v>
      </c>
      <c r="AC5250">
        <v>1</v>
      </c>
      <c r="AE5250">
        <f>ABS(tbl_pbp[[#This Row],[play.homeScore]]-tbl_pbp[[#This Row],[play.awayScore]])</f>
        <v>3</v>
      </c>
      <c r="AF5250">
        <f>IF(tbl_pbp[[#This Row],[Play Saints Win % Increase]]&gt;=$AF$4,1,0)</f>
        <v>0</v>
      </c>
      <c r="AG5250" t="str">
        <f>VLOOKUP(tbl_pbp[[#This Row],[gameId]], games!$B$2:$T$40, 9, FALSE)</f>
        <v>minnesota-vikings</v>
      </c>
      <c r="AH5250" s="5">
        <f>IF(tbl_pbp[[#This Row],[AwayTeam]] &lt;&gt; "new-orleans-saints", tbl_pbp[[#This Row],[homeWinPercentage]], 1-tbl_pbp[[#This Row],[homeWinPercentage]])</f>
        <v>0.74199999999999999</v>
      </c>
      <c r="AI5250" s="13">
        <f>tbl_pbp[[#This Row],[Kamara]]*tbl_pbp[[#This Row],[Impactful Play]]</f>
        <v>0</v>
      </c>
      <c r="AJ5250" s="13">
        <f>tbl_pbp[[#This Row],[Thomas]]*tbl_pbp[[#This Row],[Impactful Play]]</f>
        <v>0</v>
      </c>
      <c r="AK5250" s="13" t="str">
        <f>VLOOKUP(tbl_pbp[[#This Row],[Play Saints Win % Increase]], tbl_impact[],3,TRUE)</f>
        <v>Scented (0 to +5%)</v>
      </c>
    </row>
    <row r="5251" spans="1:37">
      <c r="A5251" s="1">
        <v>60</v>
      </c>
      <c r="B5251" s="5">
        <v>0.75900000000000001</v>
      </c>
      <c r="C5251" t="s">
        <v>7756</v>
      </c>
      <c r="D5251">
        <v>0</v>
      </c>
      <c r="E5251">
        <v>0</v>
      </c>
      <c r="F5251">
        <v>2</v>
      </c>
      <c r="G5251">
        <v>17</v>
      </c>
      <c r="H5251">
        <v>14</v>
      </c>
      <c r="I5251">
        <v>15</v>
      </c>
      <c r="J5251">
        <v>45</v>
      </c>
      <c r="K5251" t="s">
        <v>29</v>
      </c>
      <c r="L5251">
        <v>1</v>
      </c>
      <c r="M5251">
        <v>55</v>
      </c>
      <c r="N5251" t="s">
        <v>7757</v>
      </c>
      <c r="O5251" t="s">
        <v>275</v>
      </c>
      <c r="P5251" t="s">
        <v>30</v>
      </c>
      <c r="Q5251" t="s">
        <v>31</v>
      </c>
      <c r="R5251" t="s">
        <v>32</v>
      </c>
      <c r="S5251" t="s">
        <v>250</v>
      </c>
      <c r="T5251" t="s">
        <v>80</v>
      </c>
      <c r="U5251" t="s">
        <v>5172</v>
      </c>
      <c r="V5251" t="s">
        <v>7601</v>
      </c>
      <c r="X5251" t="str">
        <f>VLOOKUP(pbp!V2484, games!$B$2:$R$40, 3, FALSE)</f>
        <v>2019-12-22T18:00Z</v>
      </c>
      <c r="Y5251">
        <f>VLOOKUP(1*V5251,NFLGames!$H$11:$H$555,1,FALSE)</f>
        <v>401220324</v>
      </c>
      <c r="Z5251">
        <f>VLOOKUP($Y5251, NFLGames!$H$11:$K$555,2,FALSE)</f>
        <v>2020</v>
      </c>
      <c r="AA5251">
        <f>VLOOKUP($Y5251, NFLGames!$H$11:$K$555,3,FALSE)</f>
        <v>16</v>
      </c>
      <c r="AB5251" s="6">
        <f>IF(A5252=0, 0, AH5252-tbl_pbp[[#This Row],[Saints Win %]])</f>
        <v>2.9000000000000026E-2</v>
      </c>
      <c r="AE5251">
        <f>ABS(tbl_pbp[[#This Row],[play.homeScore]]-tbl_pbp[[#This Row],[play.awayScore]])</f>
        <v>3</v>
      </c>
      <c r="AF5251">
        <f>IF(tbl_pbp[[#This Row],[Play Saints Win % Increase]]&gt;=$AF$4,1,0)</f>
        <v>0</v>
      </c>
      <c r="AG5251" t="str">
        <f>VLOOKUP(tbl_pbp[[#This Row],[gameId]], games!$B$2:$T$40, 9, FALSE)</f>
        <v>minnesota-vikings</v>
      </c>
      <c r="AH5251" s="5">
        <f>IF(tbl_pbp[[#This Row],[AwayTeam]] &lt;&gt; "new-orleans-saints", tbl_pbp[[#This Row],[homeWinPercentage]], 1-tbl_pbp[[#This Row],[homeWinPercentage]])</f>
        <v>0.75900000000000001</v>
      </c>
      <c r="AI5251" s="13">
        <f>tbl_pbp[[#This Row],[Kamara]]*tbl_pbp[[#This Row],[Impactful Play]]</f>
        <v>0</v>
      </c>
      <c r="AJ5251" s="13">
        <f>tbl_pbp[[#This Row],[Thomas]]*tbl_pbp[[#This Row],[Impactful Play]]</f>
        <v>0</v>
      </c>
      <c r="AK5251" s="13" t="str">
        <f>VLOOKUP(tbl_pbp[[#This Row],[Play Saints Win % Increase]], tbl_impact[],3,TRUE)</f>
        <v>Scented (0 to +5%)</v>
      </c>
    </row>
    <row r="5252" spans="1:37">
      <c r="A5252" s="1">
        <v>61</v>
      </c>
      <c r="B5252" s="5">
        <v>0.78800000000000003</v>
      </c>
      <c r="C5252" t="s">
        <v>7758</v>
      </c>
      <c r="D5252">
        <v>0</v>
      </c>
      <c r="E5252">
        <v>0</v>
      </c>
      <c r="F5252">
        <v>2</v>
      </c>
      <c r="G5252">
        <v>17</v>
      </c>
      <c r="H5252">
        <v>14</v>
      </c>
      <c r="I5252">
        <v>10</v>
      </c>
      <c r="J5252">
        <v>76</v>
      </c>
      <c r="K5252" t="s">
        <v>29</v>
      </c>
      <c r="L5252">
        <v>1</v>
      </c>
      <c r="M5252">
        <v>24</v>
      </c>
      <c r="N5252" t="s">
        <v>7759</v>
      </c>
      <c r="O5252" t="s">
        <v>3297</v>
      </c>
      <c r="P5252" t="s">
        <v>45</v>
      </c>
      <c r="Q5252" t="s">
        <v>46</v>
      </c>
      <c r="R5252" t="s">
        <v>47</v>
      </c>
      <c r="S5252" t="s">
        <v>33</v>
      </c>
      <c r="T5252" t="s">
        <v>7760</v>
      </c>
      <c r="U5252" t="s">
        <v>7761</v>
      </c>
      <c r="V5252" t="s">
        <v>7601</v>
      </c>
      <c r="X5252" t="str">
        <f>VLOOKUP(pbp!V2485, games!$B$2:$R$40, 3, FALSE)</f>
        <v>2019-12-22T18:00Z</v>
      </c>
      <c r="Y5252">
        <f>VLOOKUP(1*V5252,NFLGames!$H$11:$H$555,1,FALSE)</f>
        <v>401220324</v>
      </c>
      <c r="Z5252">
        <f>VLOOKUP($Y5252, NFLGames!$H$11:$K$555,2,FALSE)</f>
        <v>2020</v>
      </c>
      <c r="AA5252">
        <f>VLOOKUP($Y5252, NFLGames!$H$11:$K$555,3,FALSE)</f>
        <v>16</v>
      </c>
      <c r="AB5252" s="6">
        <f>IF(A5253=0, 0, AH5253-tbl_pbp[[#This Row],[Saints Win %]])</f>
        <v>0</v>
      </c>
      <c r="AC5252">
        <v>1</v>
      </c>
      <c r="AE5252">
        <f>ABS(tbl_pbp[[#This Row],[play.homeScore]]-tbl_pbp[[#This Row],[play.awayScore]])</f>
        <v>3</v>
      </c>
      <c r="AF5252">
        <f>IF(tbl_pbp[[#This Row],[Play Saints Win % Increase]]&gt;=$AF$4,1,0)</f>
        <v>0</v>
      </c>
      <c r="AG5252" t="str">
        <f>VLOOKUP(tbl_pbp[[#This Row],[gameId]], games!$B$2:$T$40, 9, FALSE)</f>
        <v>minnesota-vikings</v>
      </c>
      <c r="AH5252" s="5">
        <f>IF(tbl_pbp[[#This Row],[AwayTeam]] &lt;&gt; "new-orleans-saints", tbl_pbp[[#This Row],[homeWinPercentage]], 1-tbl_pbp[[#This Row],[homeWinPercentage]])</f>
        <v>0.78800000000000003</v>
      </c>
      <c r="AI5252" s="13">
        <f>tbl_pbp[[#This Row],[Kamara]]*tbl_pbp[[#This Row],[Impactful Play]]</f>
        <v>0</v>
      </c>
      <c r="AJ5252" s="13">
        <f>tbl_pbp[[#This Row],[Thomas]]*tbl_pbp[[#This Row],[Impactful Play]]</f>
        <v>0</v>
      </c>
      <c r="AK5252" s="13" t="str">
        <f>VLOOKUP(tbl_pbp[[#This Row],[Play Saints Win % Increase]], tbl_impact[],3,TRUE)</f>
        <v>Scented (0 to +5%)</v>
      </c>
    </row>
    <row r="5253" spans="1:37">
      <c r="A5253" s="1">
        <v>62</v>
      </c>
      <c r="B5253" s="5">
        <v>0.78800000000000003</v>
      </c>
      <c r="C5253" t="s">
        <v>7762</v>
      </c>
      <c r="D5253">
        <v>0</v>
      </c>
      <c r="E5253">
        <v>0</v>
      </c>
      <c r="F5253">
        <v>2</v>
      </c>
      <c r="G5253">
        <v>17</v>
      </c>
      <c r="H5253">
        <v>14</v>
      </c>
      <c r="I5253">
        <v>9</v>
      </c>
      <c r="J5253">
        <v>77</v>
      </c>
      <c r="K5253" t="s">
        <v>29</v>
      </c>
      <c r="L5253">
        <v>2</v>
      </c>
      <c r="M5253">
        <v>23</v>
      </c>
      <c r="N5253" t="s">
        <v>7763</v>
      </c>
      <c r="O5253" t="s">
        <v>101</v>
      </c>
      <c r="P5253" t="s">
        <v>45</v>
      </c>
      <c r="Q5253" t="s">
        <v>46</v>
      </c>
      <c r="R5253" t="s">
        <v>47</v>
      </c>
      <c r="S5253" t="s">
        <v>210</v>
      </c>
      <c r="T5253" t="s">
        <v>7764</v>
      </c>
      <c r="U5253" t="s">
        <v>7765</v>
      </c>
      <c r="V5253" t="s">
        <v>7601</v>
      </c>
      <c r="X5253" t="str">
        <f>VLOOKUP(pbp!V2486, games!$B$2:$R$40, 3, FALSE)</f>
        <v>2019-12-22T18:00Z</v>
      </c>
      <c r="Y5253">
        <f>VLOOKUP(1*V5253,NFLGames!$H$11:$H$555,1,FALSE)</f>
        <v>401220324</v>
      </c>
      <c r="Z5253">
        <f>VLOOKUP($Y5253, NFLGames!$H$11:$K$555,2,FALSE)</f>
        <v>2020</v>
      </c>
      <c r="AA5253">
        <f>VLOOKUP($Y5253, NFLGames!$H$11:$K$555,3,FALSE)</f>
        <v>16</v>
      </c>
      <c r="AB5253" s="6">
        <f>IF(A5254=0, 0, AH5254-tbl_pbp[[#This Row],[Saints Win %]])</f>
        <v>-7.6000000000000068E-2</v>
      </c>
      <c r="AC5253">
        <v>1</v>
      </c>
      <c r="AE5253">
        <f>ABS(tbl_pbp[[#This Row],[play.homeScore]]-tbl_pbp[[#This Row],[play.awayScore]])</f>
        <v>3</v>
      </c>
      <c r="AF5253">
        <f>IF(tbl_pbp[[#This Row],[Play Saints Win % Increase]]&gt;=$AF$4,1,0)</f>
        <v>0</v>
      </c>
      <c r="AG5253" t="str">
        <f>VLOOKUP(tbl_pbp[[#This Row],[gameId]], games!$B$2:$T$40, 9, FALSE)</f>
        <v>minnesota-vikings</v>
      </c>
      <c r="AH5253" s="5">
        <f>IF(tbl_pbp[[#This Row],[AwayTeam]] &lt;&gt; "new-orleans-saints", tbl_pbp[[#This Row],[homeWinPercentage]], 1-tbl_pbp[[#This Row],[homeWinPercentage]])</f>
        <v>0.78800000000000003</v>
      </c>
      <c r="AI5253" s="13">
        <f>tbl_pbp[[#This Row],[Kamara]]*tbl_pbp[[#This Row],[Impactful Play]]</f>
        <v>0</v>
      </c>
      <c r="AJ5253" s="13">
        <f>tbl_pbp[[#This Row],[Thomas]]*tbl_pbp[[#This Row],[Impactful Play]]</f>
        <v>0</v>
      </c>
      <c r="AK5253" s="13" t="str">
        <f>VLOOKUP(tbl_pbp[[#This Row],[Play Saints Win % Increase]], tbl_impact[],3,TRUE)</f>
        <v>Smelly (worse than-5% -&gt; -10%)</v>
      </c>
    </row>
    <row r="5254" spans="1:37">
      <c r="A5254" s="1">
        <v>63</v>
      </c>
      <c r="B5254" s="5">
        <v>0.71199999999999997</v>
      </c>
      <c r="C5254" t="s">
        <v>7766</v>
      </c>
      <c r="D5254">
        <v>0</v>
      </c>
      <c r="E5254">
        <v>0</v>
      </c>
      <c r="F5254">
        <v>2</v>
      </c>
      <c r="G5254">
        <v>17</v>
      </c>
      <c r="H5254">
        <v>14</v>
      </c>
      <c r="I5254">
        <v>6</v>
      </c>
      <c r="J5254">
        <v>80</v>
      </c>
      <c r="K5254" t="s">
        <v>29</v>
      </c>
      <c r="L5254">
        <v>3</v>
      </c>
      <c r="M5254">
        <v>20</v>
      </c>
      <c r="N5254" t="s">
        <v>7767</v>
      </c>
      <c r="O5254" t="s">
        <v>2324</v>
      </c>
      <c r="P5254" t="s">
        <v>450</v>
      </c>
      <c r="Q5254" t="s">
        <v>451</v>
      </c>
      <c r="R5254" t="s">
        <v>452</v>
      </c>
      <c r="S5254" t="s">
        <v>302</v>
      </c>
      <c r="T5254" t="s">
        <v>7656</v>
      </c>
      <c r="U5254" t="s">
        <v>7768</v>
      </c>
      <c r="V5254" t="s">
        <v>7601</v>
      </c>
      <c r="X5254" t="str">
        <f>VLOOKUP(pbp!V2487, games!$B$2:$R$40, 3, FALSE)</f>
        <v>2019-12-22T18:00Z</v>
      </c>
      <c r="Y5254">
        <f>VLOOKUP(1*V5254,NFLGames!$H$11:$H$555,1,FALSE)</f>
        <v>401220324</v>
      </c>
      <c r="Z5254">
        <f>VLOOKUP($Y5254, NFLGames!$H$11:$K$555,2,FALSE)</f>
        <v>2020</v>
      </c>
      <c r="AA5254">
        <f>VLOOKUP($Y5254, NFLGames!$H$11:$K$555,3,FALSE)</f>
        <v>16</v>
      </c>
      <c r="AB5254" s="6">
        <f>IF(A5255=0, 0, AH5255-tbl_pbp[[#This Row],[Saints Win %]])</f>
        <v>-1.9000000000000017E-2</v>
      </c>
      <c r="AE5254">
        <f>ABS(tbl_pbp[[#This Row],[play.homeScore]]-tbl_pbp[[#This Row],[play.awayScore]])</f>
        <v>3</v>
      </c>
      <c r="AF5254">
        <f>IF(tbl_pbp[[#This Row],[Play Saints Win % Increase]]&gt;=$AF$4,1,0)</f>
        <v>0</v>
      </c>
      <c r="AG5254" t="str">
        <f>VLOOKUP(tbl_pbp[[#This Row],[gameId]], games!$B$2:$T$40, 9, FALSE)</f>
        <v>minnesota-vikings</v>
      </c>
      <c r="AH5254" s="5">
        <f>IF(tbl_pbp[[#This Row],[AwayTeam]] &lt;&gt; "new-orleans-saints", tbl_pbp[[#This Row],[homeWinPercentage]], 1-tbl_pbp[[#This Row],[homeWinPercentage]])</f>
        <v>0.71199999999999997</v>
      </c>
      <c r="AI5254" s="13">
        <f>tbl_pbp[[#This Row],[Kamara]]*tbl_pbp[[#This Row],[Impactful Play]]</f>
        <v>0</v>
      </c>
      <c r="AJ5254" s="13">
        <f>tbl_pbp[[#This Row],[Thomas]]*tbl_pbp[[#This Row],[Impactful Play]]</f>
        <v>0</v>
      </c>
      <c r="AK5254" s="13" t="str">
        <f>VLOOKUP(tbl_pbp[[#This Row],[Play Saints Win % Increase]], tbl_impact[],3,TRUE)</f>
        <v>Bad (0 to -5%)</v>
      </c>
    </row>
    <row r="5255" spans="1:37">
      <c r="A5255" s="1">
        <v>64</v>
      </c>
      <c r="B5255" s="5">
        <v>0.69299999999999995</v>
      </c>
      <c r="C5255" t="s">
        <v>7769</v>
      </c>
      <c r="D5255">
        <v>0</v>
      </c>
      <c r="E5255">
        <v>0</v>
      </c>
      <c r="F5255">
        <v>2</v>
      </c>
      <c r="G5255">
        <v>17</v>
      </c>
      <c r="H5255">
        <v>14</v>
      </c>
      <c r="I5255">
        <v>10</v>
      </c>
      <c r="J5255">
        <v>88</v>
      </c>
      <c r="K5255" t="s">
        <v>7599</v>
      </c>
      <c r="L5255">
        <v>1</v>
      </c>
      <c r="M5255">
        <v>88</v>
      </c>
      <c r="N5255" t="s">
        <v>7770</v>
      </c>
      <c r="O5255" t="s">
        <v>3314</v>
      </c>
      <c r="P5255" t="s">
        <v>30</v>
      </c>
      <c r="Q5255" t="s">
        <v>31</v>
      </c>
      <c r="R5255" t="s">
        <v>32</v>
      </c>
      <c r="S5255" t="s">
        <v>33</v>
      </c>
      <c r="T5255" t="s">
        <v>7718</v>
      </c>
      <c r="U5255" t="s">
        <v>7771</v>
      </c>
      <c r="V5255" t="s">
        <v>7601</v>
      </c>
      <c r="X5255" t="str">
        <f>VLOOKUP(pbp!V2488, games!$B$2:$R$40, 3, FALSE)</f>
        <v>2019-12-22T18:00Z</v>
      </c>
      <c r="Y5255">
        <f>VLOOKUP(1*V5255,NFLGames!$H$11:$H$555,1,FALSE)</f>
        <v>401220324</v>
      </c>
      <c r="Z5255">
        <f>VLOOKUP($Y5255, NFLGames!$H$11:$K$555,2,FALSE)</f>
        <v>2020</v>
      </c>
      <c r="AA5255">
        <f>VLOOKUP($Y5255, NFLGames!$H$11:$K$555,3,FALSE)</f>
        <v>16</v>
      </c>
      <c r="AB5255" s="6">
        <f>IF(A5256=0, 0, AH5256-tbl_pbp[[#This Row],[Saints Win %]])</f>
        <v>0.126</v>
      </c>
      <c r="AE5255">
        <f>ABS(tbl_pbp[[#This Row],[play.homeScore]]-tbl_pbp[[#This Row],[play.awayScore]])</f>
        <v>3</v>
      </c>
      <c r="AF5255">
        <f>IF(tbl_pbp[[#This Row],[Play Saints Win % Increase]]&gt;=$AF$4,1,0)</f>
        <v>1</v>
      </c>
      <c r="AG5255" t="str">
        <f>VLOOKUP(tbl_pbp[[#This Row],[gameId]], games!$B$2:$T$40, 9, FALSE)</f>
        <v>minnesota-vikings</v>
      </c>
      <c r="AH5255" s="5">
        <f>IF(tbl_pbp[[#This Row],[AwayTeam]] &lt;&gt; "new-orleans-saints", tbl_pbp[[#This Row],[homeWinPercentage]], 1-tbl_pbp[[#This Row],[homeWinPercentage]])</f>
        <v>0.69299999999999995</v>
      </c>
      <c r="AI5255" s="13">
        <f>tbl_pbp[[#This Row],[Kamara]]*tbl_pbp[[#This Row],[Impactful Play]]</f>
        <v>0</v>
      </c>
      <c r="AJ5255" s="13">
        <f>tbl_pbp[[#This Row],[Thomas]]*tbl_pbp[[#This Row],[Impactful Play]]</f>
        <v>0</v>
      </c>
      <c r="AK5255" s="13" t="str">
        <f>VLOOKUP(tbl_pbp[[#This Row],[Play Saints Win % Increase]], tbl_impact[],3,TRUE)</f>
        <v>Fragrant (10% to 20%)</v>
      </c>
    </row>
    <row r="5256" spans="1:37">
      <c r="A5256" s="1">
        <v>65</v>
      </c>
      <c r="B5256" s="5">
        <v>0.81899999999999995</v>
      </c>
      <c r="C5256" t="s">
        <v>7772</v>
      </c>
      <c r="D5256">
        <v>0</v>
      </c>
      <c r="E5256">
        <v>0</v>
      </c>
      <c r="F5256">
        <v>2</v>
      </c>
      <c r="G5256">
        <v>17</v>
      </c>
      <c r="H5256">
        <v>14</v>
      </c>
      <c r="I5256">
        <v>2</v>
      </c>
      <c r="J5256">
        <v>80</v>
      </c>
      <c r="K5256" t="s">
        <v>7599</v>
      </c>
      <c r="L5256">
        <v>2</v>
      </c>
      <c r="M5256">
        <v>80</v>
      </c>
      <c r="N5256" t="s">
        <v>7773</v>
      </c>
      <c r="O5256" t="s">
        <v>2573</v>
      </c>
      <c r="P5256" t="s">
        <v>45</v>
      </c>
      <c r="Q5256" t="s">
        <v>46</v>
      </c>
      <c r="R5256" t="s">
        <v>47</v>
      </c>
      <c r="S5256" t="s">
        <v>51</v>
      </c>
      <c r="T5256" t="s">
        <v>7656</v>
      </c>
      <c r="U5256" t="s">
        <v>7774</v>
      </c>
      <c r="V5256" t="s">
        <v>7601</v>
      </c>
      <c r="X5256" t="str">
        <f>VLOOKUP(pbp!V2489, games!$B$2:$R$40, 3, FALSE)</f>
        <v>2019-12-22T18:00Z</v>
      </c>
      <c r="Y5256">
        <f>VLOOKUP(1*V5256,NFLGames!$H$11:$H$555,1,FALSE)</f>
        <v>401220324</v>
      </c>
      <c r="Z5256">
        <f>VLOOKUP($Y5256, NFLGames!$H$11:$K$555,2,FALSE)</f>
        <v>2020</v>
      </c>
      <c r="AA5256">
        <f>VLOOKUP($Y5256, NFLGames!$H$11:$K$555,3,FALSE)</f>
        <v>16</v>
      </c>
      <c r="AB5256" s="6">
        <f>IF(A5257=0, 0, AH5257-tbl_pbp[[#This Row],[Saints Win %]])</f>
        <v>-4.6999999999999931E-2</v>
      </c>
      <c r="AE5256">
        <f>ABS(tbl_pbp[[#This Row],[play.homeScore]]-tbl_pbp[[#This Row],[play.awayScore]])</f>
        <v>3</v>
      </c>
      <c r="AF5256">
        <f>IF(tbl_pbp[[#This Row],[Play Saints Win % Increase]]&gt;=$AF$4,1,0)</f>
        <v>0</v>
      </c>
      <c r="AG5256" t="str">
        <f>VLOOKUP(tbl_pbp[[#This Row],[gameId]], games!$B$2:$T$40, 9, FALSE)</f>
        <v>minnesota-vikings</v>
      </c>
      <c r="AH5256" s="5">
        <f>IF(tbl_pbp[[#This Row],[AwayTeam]] &lt;&gt; "new-orleans-saints", tbl_pbp[[#This Row],[homeWinPercentage]], 1-tbl_pbp[[#This Row],[homeWinPercentage]])</f>
        <v>0.81899999999999995</v>
      </c>
      <c r="AI5256" s="13">
        <f>tbl_pbp[[#This Row],[Kamara]]*tbl_pbp[[#This Row],[Impactful Play]]</f>
        <v>0</v>
      </c>
      <c r="AJ5256" s="13">
        <f>tbl_pbp[[#This Row],[Thomas]]*tbl_pbp[[#This Row],[Impactful Play]]</f>
        <v>0</v>
      </c>
      <c r="AK5256" s="13" t="str">
        <f>VLOOKUP(tbl_pbp[[#This Row],[Play Saints Win % Increase]], tbl_impact[],3,TRUE)</f>
        <v>Bad (0 to -5%)</v>
      </c>
    </row>
    <row r="5257" spans="1:37">
      <c r="A5257" s="1">
        <v>66</v>
      </c>
      <c r="B5257" s="5">
        <v>0.77200000000000002</v>
      </c>
      <c r="C5257" t="s">
        <v>7775</v>
      </c>
      <c r="D5257">
        <v>0</v>
      </c>
      <c r="E5257">
        <v>0</v>
      </c>
      <c r="F5257">
        <v>2</v>
      </c>
      <c r="G5257">
        <v>17</v>
      </c>
      <c r="H5257">
        <v>14</v>
      </c>
      <c r="I5257">
        <v>4</v>
      </c>
      <c r="J5257">
        <v>82</v>
      </c>
      <c r="K5257" t="s">
        <v>7599</v>
      </c>
      <c r="L5257">
        <v>3</v>
      </c>
      <c r="M5257">
        <v>82</v>
      </c>
      <c r="N5257" t="s">
        <v>7776</v>
      </c>
      <c r="O5257" t="s">
        <v>6112</v>
      </c>
      <c r="P5257" t="s">
        <v>167</v>
      </c>
      <c r="Q5257" t="s">
        <v>168</v>
      </c>
      <c r="S5257" t="s">
        <v>63</v>
      </c>
      <c r="T5257" t="s">
        <v>7777</v>
      </c>
      <c r="U5257" t="s">
        <v>7778</v>
      </c>
      <c r="V5257" t="s">
        <v>7601</v>
      </c>
      <c r="X5257" t="str">
        <f>VLOOKUP(pbp!V2490, games!$B$2:$R$40, 3, FALSE)</f>
        <v>2019-12-22T18:00Z</v>
      </c>
      <c r="Y5257">
        <f>VLOOKUP(1*V5257,NFLGames!$H$11:$H$555,1,FALSE)</f>
        <v>401220324</v>
      </c>
      <c r="Z5257">
        <f>VLOOKUP($Y5257, NFLGames!$H$11:$K$555,2,FALSE)</f>
        <v>2020</v>
      </c>
      <c r="AA5257">
        <f>VLOOKUP($Y5257, NFLGames!$H$11:$K$555,3,FALSE)</f>
        <v>16</v>
      </c>
      <c r="AB5257" s="6">
        <f>IF(A5258=0, 0, AH5258-tbl_pbp[[#This Row],[Saints Win %]])</f>
        <v>-9.000000000000008E-3</v>
      </c>
      <c r="AE5257">
        <f>ABS(tbl_pbp[[#This Row],[play.homeScore]]-tbl_pbp[[#This Row],[play.awayScore]])</f>
        <v>3</v>
      </c>
      <c r="AF5257">
        <f>IF(tbl_pbp[[#This Row],[Play Saints Win % Increase]]&gt;=$AF$4,1,0)</f>
        <v>0</v>
      </c>
      <c r="AG5257" t="str">
        <f>VLOOKUP(tbl_pbp[[#This Row],[gameId]], games!$B$2:$T$40, 9, FALSE)</f>
        <v>minnesota-vikings</v>
      </c>
      <c r="AH5257" s="5">
        <f>IF(tbl_pbp[[#This Row],[AwayTeam]] &lt;&gt; "new-orleans-saints", tbl_pbp[[#This Row],[homeWinPercentage]], 1-tbl_pbp[[#This Row],[homeWinPercentage]])</f>
        <v>0.77200000000000002</v>
      </c>
      <c r="AI5257" s="13">
        <f>tbl_pbp[[#This Row],[Kamara]]*tbl_pbp[[#This Row],[Impactful Play]]</f>
        <v>0</v>
      </c>
      <c r="AJ5257" s="13">
        <f>tbl_pbp[[#This Row],[Thomas]]*tbl_pbp[[#This Row],[Impactful Play]]</f>
        <v>0</v>
      </c>
      <c r="AK5257" s="13" t="str">
        <f>VLOOKUP(tbl_pbp[[#This Row],[Play Saints Win % Increase]], tbl_impact[],3,TRUE)</f>
        <v>Bad (0 to -5%)</v>
      </c>
    </row>
    <row r="5258" spans="1:37">
      <c r="A5258" s="1">
        <v>67</v>
      </c>
      <c r="B5258" s="5">
        <v>0.76300000000000001</v>
      </c>
      <c r="C5258" t="s">
        <v>7779</v>
      </c>
      <c r="D5258">
        <v>0</v>
      </c>
      <c r="E5258">
        <v>0</v>
      </c>
      <c r="F5258">
        <v>2</v>
      </c>
      <c r="G5258">
        <v>17</v>
      </c>
      <c r="H5258">
        <v>14</v>
      </c>
      <c r="I5258">
        <v>10</v>
      </c>
      <c r="J5258">
        <v>88</v>
      </c>
      <c r="K5258" t="s">
        <v>7599</v>
      </c>
      <c r="L5258">
        <v>4</v>
      </c>
      <c r="M5258">
        <v>88</v>
      </c>
      <c r="N5258" t="s">
        <v>7780</v>
      </c>
      <c r="O5258" t="s">
        <v>5561</v>
      </c>
      <c r="P5258" t="s">
        <v>66</v>
      </c>
      <c r="Q5258" t="s">
        <v>67</v>
      </c>
      <c r="R5258" t="s">
        <v>68</v>
      </c>
      <c r="S5258" t="s">
        <v>1081</v>
      </c>
      <c r="T5258" t="s">
        <v>7718</v>
      </c>
      <c r="U5258" t="s">
        <v>7781</v>
      </c>
      <c r="V5258" t="s">
        <v>7601</v>
      </c>
      <c r="X5258" t="str">
        <f>VLOOKUP(pbp!V2491, games!$B$2:$R$40, 3, FALSE)</f>
        <v>2019-12-22T18:00Z</v>
      </c>
      <c r="Y5258">
        <f>VLOOKUP(1*V5258,NFLGames!$H$11:$H$555,1,FALSE)</f>
        <v>401220324</v>
      </c>
      <c r="Z5258">
        <f>VLOOKUP($Y5258, NFLGames!$H$11:$K$555,2,FALSE)</f>
        <v>2020</v>
      </c>
      <c r="AA5258">
        <f>VLOOKUP($Y5258, NFLGames!$H$11:$K$555,3,FALSE)</f>
        <v>16</v>
      </c>
      <c r="AB5258" s="6">
        <f>IF(A5259=0, 0, AH5259-tbl_pbp[[#This Row],[Saints Win %]])</f>
        <v>6.0000000000000053E-3</v>
      </c>
      <c r="AE5258">
        <f>ABS(tbl_pbp[[#This Row],[play.homeScore]]-tbl_pbp[[#This Row],[play.awayScore]])</f>
        <v>3</v>
      </c>
      <c r="AF5258">
        <f>IF(tbl_pbp[[#This Row],[Play Saints Win % Increase]]&gt;=$AF$4,1,0)</f>
        <v>0</v>
      </c>
      <c r="AG5258" t="str">
        <f>VLOOKUP(tbl_pbp[[#This Row],[gameId]], games!$B$2:$T$40, 9, FALSE)</f>
        <v>minnesota-vikings</v>
      </c>
      <c r="AH5258" s="5">
        <f>IF(tbl_pbp[[#This Row],[AwayTeam]] &lt;&gt; "new-orleans-saints", tbl_pbp[[#This Row],[homeWinPercentage]], 1-tbl_pbp[[#This Row],[homeWinPercentage]])</f>
        <v>0.76300000000000001</v>
      </c>
      <c r="AI5258" s="13">
        <f>tbl_pbp[[#This Row],[Kamara]]*tbl_pbp[[#This Row],[Impactful Play]]</f>
        <v>0</v>
      </c>
      <c r="AJ5258" s="13">
        <f>tbl_pbp[[#This Row],[Thomas]]*tbl_pbp[[#This Row],[Impactful Play]]</f>
        <v>0</v>
      </c>
      <c r="AK5258" s="13" t="str">
        <f>VLOOKUP(tbl_pbp[[#This Row],[Play Saints Win % Increase]], tbl_impact[],3,TRUE)</f>
        <v>Scented (0 to +5%)</v>
      </c>
    </row>
    <row r="5259" spans="1:37">
      <c r="A5259" s="1">
        <v>68</v>
      </c>
      <c r="B5259" s="5">
        <v>0.76900000000000002</v>
      </c>
      <c r="C5259" t="s">
        <v>7782</v>
      </c>
      <c r="D5259">
        <v>0</v>
      </c>
      <c r="E5259">
        <v>0</v>
      </c>
      <c r="F5259">
        <v>2</v>
      </c>
      <c r="G5259">
        <v>17</v>
      </c>
      <c r="H5259">
        <v>14</v>
      </c>
      <c r="I5259">
        <v>10</v>
      </c>
      <c r="J5259">
        <v>54</v>
      </c>
      <c r="K5259" t="s">
        <v>29</v>
      </c>
      <c r="L5259">
        <v>1</v>
      </c>
      <c r="M5259">
        <v>46</v>
      </c>
      <c r="N5259" t="s">
        <v>7783</v>
      </c>
      <c r="O5259" t="s">
        <v>585</v>
      </c>
      <c r="P5259" t="s">
        <v>124</v>
      </c>
      <c r="Q5259" t="s">
        <v>125</v>
      </c>
      <c r="R5259" t="s">
        <v>126</v>
      </c>
      <c r="V5259" t="s">
        <v>7601</v>
      </c>
      <c r="X5259" t="str">
        <f>VLOOKUP(pbp!V2492, games!$B$2:$R$40, 3, FALSE)</f>
        <v>2019-12-22T18:00Z</v>
      </c>
      <c r="Y5259">
        <f>VLOOKUP(1*V5259,NFLGames!$H$11:$H$555,1,FALSE)</f>
        <v>401220324</v>
      </c>
      <c r="Z5259">
        <f>VLOOKUP($Y5259, NFLGames!$H$11:$K$555,2,FALSE)</f>
        <v>2020</v>
      </c>
      <c r="AA5259">
        <f>VLOOKUP($Y5259, NFLGames!$H$11:$K$555,3,FALSE)</f>
        <v>16</v>
      </c>
      <c r="AB5259" s="6">
        <f>IF(A5260=0, 0, AH5260-tbl_pbp[[#This Row],[Saints Win %]])</f>
        <v>5.0000000000000044E-3</v>
      </c>
      <c r="AE5259">
        <f>ABS(tbl_pbp[[#This Row],[play.homeScore]]-tbl_pbp[[#This Row],[play.awayScore]])</f>
        <v>3</v>
      </c>
      <c r="AF5259">
        <f>IF(tbl_pbp[[#This Row],[Play Saints Win % Increase]]&gt;=$AF$4,1,0)</f>
        <v>0</v>
      </c>
      <c r="AG5259" t="str">
        <f>VLOOKUP(tbl_pbp[[#This Row],[gameId]], games!$B$2:$T$40, 9, FALSE)</f>
        <v>minnesota-vikings</v>
      </c>
      <c r="AH5259" s="5">
        <f>IF(tbl_pbp[[#This Row],[AwayTeam]] &lt;&gt; "new-orleans-saints", tbl_pbp[[#This Row],[homeWinPercentage]], 1-tbl_pbp[[#This Row],[homeWinPercentage]])</f>
        <v>0.76900000000000002</v>
      </c>
      <c r="AI5259" s="13">
        <f>tbl_pbp[[#This Row],[Kamara]]*tbl_pbp[[#This Row],[Impactful Play]]</f>
        <v>0</v>
      </c>
      <c r="AJ5259" s="13">
        <f>tbl_pbp[[#This Row],[Thomas]]*tbl_pbp[[#This Row],[Impactful Play]]</f>
        <v>0</v>
      </c>
      <c r="AK5259" s="13" t="str">
        <f>VLOOKUP(tbl_pbp[[#This Row],[Play Saints Win % Increase]], tbl_impact[],3,TRUE)</f>
        <v>Scented (0 to +5%)</v>
      </c>
    </row>
    <row r="5260" spans="1:37">
      <c r="A5260" s="1">
        <v>69</v>
      </c>
      <c r="B5260" s="5">
        <v>0.77400000000000002</v>
      </c>
      <c r="C5260" t="s">
        <v>7784</v>
      </c>
      <c r="D5260">
        <v>0</v>
      </c>
      <c r="E5260">
        <v>0</v>
      </c>
      <c r="F5260">
        <v>2</v>
      </c>
      <c r="G5260">
        <v>17</v>
      </c>
      <c r="H5260">
        <v>14</v>
      </c>
      <c r="I5260">
        <v>10</v>
      </c>
      <c r="J5260">
        <v>54</v>
      </c>
      <c r="K5260" t="s">
        <v>29</v>
      </c>
      <c r="L5260">
        <v>1</v>
      </c>
      <c r="M5260">
        <v>46</v>
      </c>
      <c r="N5260" t="s">
        <v>7785</v>
      </c>
      <c r="O5260" t="s">
        <v>585</v>
      </c>
      <c r="P5260" t="s">
        <v>30</v>
      </c>
      <c r="Q5260" t="s">
        <v>31</v>
      </c>
      <c r="R5260" t="s">
        <v>32</v>
      </c>
      <c r="S5260" t="s">
        <v>33</v>
      </c>
      <c r="T5260" t="s">
        <v>7647</v>
      </c>
      <c r="U5260" t="s">
        <v>7731</v>
      </c>
      <c r="V5260" t="s">
        <v>7601</v>
      </c>
      <c r="X5260" t="str">
        <f>VLOOKUP(pbp!V2493, games!$B$2:$R$40, 3, FALSE)</f>
        <v>2019-12-22T18:00Z</v>
      </c>
      <c r="Y5260">
        <f>VLOOKUP(1*V5260,NFLGames!$H$11:$H$555,1,FALSE)</f>
        <v>401220324</v>
      </c>
      <c r="Z5260">
        <f>VLOOKUP($Y5260, NFLGames!$H$11:$K$555,2,FALSE)</f>
        <v>2020</v>
      </c>
      <c r="AA5260">
        <f>VLOOKUP($Y5260, NFLGames!$H$11:$K$555,3,FALSE)</f>
        <v>16</v>
      </c>
      <c r="AB5260" s="6">
        <f>IF(A5261=0, 0, AH5261-tbl_pbp[[#This Row],[Saints Win %]])</f>
        <v>8.0000000000000071E-3</v>
      </c>
      <c r="AE5260">
        <f>ABS(tbl_pbp[[#This Row],[play.homeScore]]-tbl_pbp[[#This Row],[play.awayScore]])</f>
        <v>3</v>
      </c>
      <c r="AF5260">
        <f>IF(tbl_pbp[[#This Row],[Play Saints Win % Increase]]&gt;=$AF$4,1,0)</f>
        <v>0</v>
      </c>
      <c r="AG5260" t="str">
        <f>VLOOKUP(tbl_pbp[[#This Row],[gameId]], games!$B$2:$T$40, 9, FALSE)</f>
        <v>minnesota-vikings</v>
      </c>
      <c r="AH5260" s="5">
        <f>IF(tbl_pbp[[#This Row],[AwayTeam]] &lt;&gt; "new-orleans-saints", tbl_pbp[[#This Row],[homeWinPercentage]], 1-tbl_pbp[[#This Row],[homeWinPercentage]])</f>
        <v>0.77400000000000002</v>
      </c>
      <c r="AI5260" s="13">
        <f>tbl_pbp[[#This Row],[Kamara]]*tbl_pbp[[#This Row],[Impactful Play]]</f>
        <v>0</v>
      </c>
      <c r="AJ5260" s="13">
        <f>tbl_pbp[[#This Row],[Thomas]]*tbl_pbp[[#This Row],[Impactful Play]]</f>
        <v>0</v>
      </c>
      <c r="AK5260" s="13" t="str">
        <f>VLOOKUP(tbl_pbp[[#This Row],[Play Saints Win % Increase]], tbl_impact[],3,TRUE)</f>
        <v>Scented (0 to +5%)</v>
      </c>
    </row>
    <row r="5261" spans="1:37">
      <c r="A5261" s="1">
        <v>70</v>
      </c>
      <c r="B5261" s="5">
        <v>0.78200000000000003</v>
      </c>
      <c r="C5261" t="s">
        <v>7786</v>
      </c>
      <c r="D5261">
        <v>0</v>
      </c>
      <c r="E5261">
        <v>0</v>
      </c>
      <c r="F5261">
        <v>2</v>
      </c>
      <c r="G5261">
        <v>17</v>
      </c>
      <c r="H5261">
        <v>14</v>
      </c>
      <c r="I5261">
        <v>3</v>
      </c>
      <c r="J5261">
        <v>61</v>
      </c>
      <c r="K5261" t="s">
        <v>29</v>
      </c>
      <c r="L5261">
        <v>2</v>
      </c>
      <c r="M5261">
        <v>39</v>
      </c>
      <c r="N5261" t="s">
        <v>7787</v>
      </c>
      <c r="O5261" t="s">
        <v>295</v>
      </c>
      <c r="P5261" t="s">
        <v>45</v>
      </c>
      <c r="Q5261" t="s">
        <v>46</v>
      </c>
      <c r="R5261" t="s">
        <v>47</v>
      </c>
      <c r="S5261" t="s">
        <v>193</v>
      </c>
      <c r="T5261" t="s">
        <v>7651</v>
      </c>
      <c r="U5261" t="s">
        <v>7788</v>
      </c>
      <c r="V5261" t="s">
        <v>7601</v>
      </c>
      <c r="X5261" t="str">
        <f>VLOOKUP(pbp!V2494, games!$B$2:$R$40, 3, FALSE)</f>
        <v>2019-12-22T18:00Z</v>
      </c>
      <c r="Y5261">
        <f>VLOOKUP(1*V5261,NFLGames!$H$11:$H$555,1,FALSE)</f>
        <v>401220324</v>
      </c>
      <c r="Z5261">
        <f>VLOOKUP($Y5261, NFLGames!$H$11:$K$555,2,FALSE)</f>
        <v>2020</v>
      </c>
      <c r="AA5261">
        <f>VLOOKUP($Y5261, NFLGames!$H$11:$K$555,3,FALSE)</f>
        <v>16</v>
      </c>
      <c r="AB5261" s="6">
        <f>IF(A5262=0, 0, AH5262-tbl_pbp[[#This Row],[Saints Win %]])</f>
        <v>-4.0000000000000036E-2</v>
      </c>
      <c r="AE5261">
        <f>ABS(tbl_pbp[[#This Row],[play.homeScore]]-tbl_pbp[[#This Row],[play.awayScore]])</f>
        <v>3</v>
      </c>
      <c r="AF5261">
        <f>IF(tbl_pbp[[#This Row],[Play Saints Win % Increase]]&gt;=$AF$4,1,0)</f>
        <v>0</v>
      </c>
      <c r="AG5261" t="str">
        <f>VLOOKUP(tbl_pbp[[#This Row],[gameId]], games!$B$2:$T$40, 9, FALSE)</f>
        <v>minnesota-vikings</v>
      </c>
      <c r="AH5261" s="5">
        <f>IF(tbl_pbp[[#This Row],[AwayTeam]] &lt;&gt; "new-orleans-saints", tbl_pbp[[#This Row],[homeWinPercentage]], 1-tbl_pbp[[#This Row],[homeWinPercentage]])</f>
        <v>0.78200000000000003</v>
      </c>
      <c r="AI5261" s="13">
        <f>tbl_pbp[[#This Row],[Kamara]]*tbl_pbp[[#This Row],[Impactful Play]]</f>
        <v>0</v>
      </c>
      <c r="AJ5261" s="13">
        <f>tbl_pbp[[#This Row],[Thomas]]*tbl_pbp[[#This Row],[Impactful Play]]</f>
        <v>0</v>
      </c>
      <c r="AK5261" s="13" t="str">
        <f>VLOOKUP(tbl_pbp[[#This Row],[Play Saints Win % Increase]], tbl_impact[],3,TRUE)</f>
        <v>Bad (0 to -5%)</v>
      </c>
    </row>
    <row r="5262" spans="1:37">
      <c r="A5262" s="1">
        <v>71</v>
      </c>
      <c r="B5262" s="5">
        <v>0.74199999999999999</v>
      </c>
      <c r="C5262" t="s">
        <v>7789</v>
      </c>
      <c r="D5262">
        <v>0</v>
      </c>
      <c r="E5262">
        <v>0</v>
      </c>
      <c r="F5262">
        <v>2</v>
      </c>
      <c r="G5262">
        <v>17</v>
      </c>
      <c r="H5262">
        <v>14</v>
      </c>
      <c r="I5262">
        <v>10</v>
      </c>
      <c r="J5262">
        <v>64</v>
      </c>
      <c r="K5262" t="s">
        <v>29</v>
      </c>
      <c r="L5262">
        <v>1</v>
      </c>
      <c r="M5262">
        <v>36</v>
      </c>
      <c r="N5262" t="s">
        <v>7790</v>
      </c>
      <c r="O5262" t="s">
        <v>486</v>
      </c>
      <c r="P5262" t="s">
        <v>22</v>
      </c>
      <c r="Q5262" t="s">
        <v>37</v>
      </c>
      <c r="S5262" t="s">
        <v>33</v>
      </c>
      <c r="T5262" t="s">
        <v>7702</v>
      </c>
      <c r="U5262" t="s">
        <v>7703</v>
      </c>
      <c r="V5262" t="s">
        <v>7601</v>
      </c>
      <c r="X5262" t="str">
        <f>VLOOKUP(pbp!V2495, games!$B$2:$R$40, 3, FALSE)</f>
        <v>2019-12-22T18:00Z</v>
      </c>
      <c r="Y5262">
        <f>VLOOKUP(1*V5262,NFLGames!$H$11:$H$555,1,FALSE)</f>
        <v>401220324</v>
      </c>
      <c r="Z5262">
        <f>VLOOKUP($Y5262, NFLGames!$H$11:$K$555,2,FALSE)</f>
        <v>2020</v>
      </c>
      <c r="AA5262">
        <f>VLOOKUP($Y5262, NFLGames!$H$11:$K$555,3,FALSE)</f>
        <v>16</v>
      </c>
      <c r="AB5262" s="6">
        <f>IF(A5263=0, 0, AH5263-tbl_pbp[[#This Row],[Saints Win %]])</f>
        <v>0</v>
      </c>
      <c r="AE5262">
        <f>ABS(tbl_pbp[[#This Row],[play.homeScore]]-tbl_pbp[[#This Row],[play.awayScore]])</f>
        <v>3</v>
      </c>
      <c r="AF5262">
        <f>IF(tbl_pbp[[#This Row],[Play Saints Win % Increase]]&gt;=$AF$4,1,0)</f>
        <v>0</v>
      </c>
      <c r="AG5262" t="str">
        <f>VLOOKUP(tbl_pbp[[#This Row],[gameId]], games!$B$2:$T$40, 9, FALSE)</f>
        <v>minnesota-vikings</v>
      </c>
      <c r="AH5262" s="5">
        <f>IF(tbl_pbp[[#This Row],[AwayTeam]] &lt;&gt; "new-orleans-saints", tbl_pbp[[#This Row],[homeWinPercentage]], 1-tbl_pbp[[#This Row],[homeWinPercentage]])</f>
        <v>0.74199999999999999</v>
      </c>
      <c r="AI5262" s="13">
        <f>tbl_pbp[[#This Row],[Kamara]]*tbl_pbp[[#This Row],[Impactful Play]]</f>
        <v>0</v>
      </c>
      <c r="AJ5262" s="13">
        <f>tbl_pbp[[#This Row],[Thomas]]*tbl_pbp[[#This Row],[Impactful Play]]</f>
        <v>0</v>
      </c>
      <c r="AK5262" s="13" t="str">
        <f>VLOOKUP(tbl_pbp[[#This Row],[Play Saints Win % Increase]], tbl_impact[],3,TRUE)</f>
        <v>Scented (0 to +5%)</v>
      </c>
    </row>
    <row r="5263" spans="1:37">
      <c r="A5263" s="1">
        <v>72</v>
      </c>
      <c r="B5263" s="5">
        <v>0.74199999999999999</v>
      </c>
      <c r="C5263" t="s">
        <v>7791</v>
      </c>
      <c r="D5263">
        <v>0</v>
      </c>
      <c r="E5263">
        <v>0</v>
      </c>
      <c r="F5263">
        <v>2</v>
      </c>
      <c r="G5263">
        <v>17</v>
      </c>
      <c r="H5263">
        <v>14</v>
      </c>
      <c r="I5263">
        <v>10</v>
      </c>
      <c r="J5263">
        <v>64</v>
      </c>
      <c r="K5263" t="s">
        <v>29</v>
      </c>
      <c r="L5263">
        <v>2</v>
      </c>
      <c r="M5263">
        <v>36</v>
      </c>
      <c r="N5263" t="s">
        <v>229</v>
      </c>
      <c r="O5263" t="s">
        <v>3412</v>
      </c>
      <c r="P5263" t="s">
        <v>231</v>
      </c>
      <c r="Q5263" t="s">
        <v>232</v>
      </c>
      <c r="R5263" t="s">
        <v>233</v>
      </c>
      <c r="V5263" t="s">
        <v>7601</v>
      </c>
      <c r="X5263" t="str">
        <f>VLOOKUP(pbp!V2496, games!$B$2:$R$40, 3, FALSE)</f>
        <v>2019-12-22T18:00Z</v>
      </c>
      <c r="Y5263">
        <f>VLOOKUP(1*V5263,NFLGames!$H$11:$H$555,1,FALSE)</f>
        <v>401220324</v>
      </c>
      <c r="Z5263">
        <f>VLOOKUP($Y5263, NFLGames!$H$11:$K$555,2,FALSE)</f>
        <v>2020</v>
      </c>
      <c r="AA5263">
        <f>VLOOKUP($Y5263, NFLGames!$H$11:$K$555,3,FALSE)</f>
        <v>16</v>
      </c>
      <c r="AB5263" s="6">
        <f>IF(A5264=0, 0, AH5264-tbl_pbp[[#This Row],[Saints Win %]])</f>
        <v>-6.6999999999999948E-2</v>
      </c>
      <c r="AE5263">
        <f>ABS(tbl_pbp[[#This Row],[play.homeScore]]-tbl_pbp[[#This Row],[play.awayScore]])</f>
        <v>3</v>
      </c>
      <c r="AF5263">
        <f>IF(tbl_pbp[[#This Row],[Play Saints Win % Increase]]&gt;=$AF$4,1,0)</f>
        <v>0</v>
      </c>
      <c r="AG5263" t="str">
        <f>VLOOKUP(tbl_pbp[[#This Row],[gameId]], games!$B$2:$T$40, 9, FALSE)</f>
        <v>minnesota-vikings</v>
      </c>
      <c r="AH5263" s="5">
        <f>IF(tbl_pbp[[#This Row],[AwayTeam]] &lt;&gt; "new-orleans-saints", tbl_pbp[[#This Row],[homeWinPercentage]], 1-tbl_pbp[[#This Row],[homeWinPercentage]])</f>
        <v>0.74199999999999999</v>
      </c>
      <c r="AI5263" s="13">
        <f>tbl_pbp[[#This Row],[Kamara]]*tbl_pbp[[#This Row],[Impactful Play]]</f>
        <v>0</v>
      </c>
      <c r="AJ5263" s="13">
        <f>tbl_pbp[[#This Row],[Thomas]]*tbl_pbp[[#This Row],[Impactful Play]]</f>
        <v>0</v>
      </c>
      <c r="AK5263" s="13" t="str">
        <f>VLOOKUP(tbl_pbp[[#This Row],[Play Saints Win % Increase]], tbl_impact[],3,TRUE)</f>
        <v>Smelly (worse than-5% -&gt; -10%)</v>
      </c>
    </row>
    <row r="5264" spans="1:37">
      <c r="A5264" s="1">
        <v>73</v>
      </c>
      <c r="B5264" s="5">
        <v>0.67500000000000004</v>
      </c>
      <c r="C5264" t="s">
        <v>7792</v>
      </c>
      <c r="D5264">
        <v>0</v>
      </c>
      <c r="E5264">
        <v>0</v>
      </c>
      <c r="F5264">
        <v>2</v>
      </c>
      <c r="G5264">
        <v>17</v>
      </c>
      <c r="H5264">
        <v>14</v>
      </c>
      <c r="I5264">
        <v>10</v>
      </c>
      <c r="J5264">
        <v>64</v>
      </c>
      <c r="K5264" t="s">
        <v>29</v>
      </c>
      <c r="L5264">
        <v>2</v>
      </c>
      <c r="M5264">
        <v>36</v>
      </c>
      <c r="N5264" t="s">
        <v>7793</v>
      </c>
      <c r="O5264" t="s">
        <v>3412</v>
      </c>
      <c r="P5264" t="s">
        <v>30</v>
      </c>
      <c r="Q5264" t="s">
        <v>31</v>
      </c>
      <c r="R5264" t="s">
        <v>32</v>
      </c>
      <c r="S5264" t="s">
        <v>120</v>
      </c>
      <c r="T5264" t="s">
        <v>7702</v>
      </c>
      <c r="U5264" t="s">
        <v>7794</v>
      </c>
      <c r="V5264" t="s">
        <v>7601</v>
      </c>
      <c r="X5264" t="str">
        <f>VLOOKUP(pbp!V2497, games!$B$2:$R$40, 3, FALSE)</f>
        <v>2019-12-22T18:00Z</v>
      </c>
      <c r="Y5264">
        <f>VLOOKUP(1*V5264,NFLGames!$H$11:$H$555,1,FALSE)</f>
        <v>401220324</v>
      </c>
      <c r="Z5264">
        <f>VLOOKUP($Y5264, NFLGames!$H$11:$K$555,2,FALSE)</f>
        <v>2020</v>
      </c>
      <c r="AA5264">
        <f>VLOOKUP($Y5264, NFLGames!$H$11:$K$555,3,FALSE)</f>
        <v>16</v>
      </c>
      <c r="AB5264" s="6">
        <f>IF(A5265=0, 0, AH5265-tbl_pbp[[#This Row],[Saints Win %]])</f>
        <v>0.14699999999999991</v>
      </c>
      <c r="AE5264">
        <f>ABS(tbl_pbp[[#This Row],[play.homeScore]]-tbl_pbp[[#This Row],[play.awayScore]])</f>
        <v>3</v>
      </c>
      <c r="AF5264">
        <f>IF(tbl_pbp[[#This Row],[Play Saints Win % Increase]]&gt;=$AF$4,1,0)</f>
        <v>1</v>
      </c>
      <c r="AG5264" t="str">
        <f>VLOOKUP(tbl_pbp[[#This Row],[gameId]], games!$B$2:$T$40, 9, FALSE)</f>
        <v>minnesota-vikings</v>
      </c>
      <c r="AH5264" s="5">
        <f>IF(tbl_pbp[[#This Row],[AwayTeam]] &lt;&gt; "new-orleans-saints", tbl_pbp[[#This Row],[homeWinPercentage]], 1-tbl_pbp[[#This Row],[homeWinPercentage]])</f>
        <v>0.67500000000000004</v>
      </c>
      <c r="AI5264" s="13">
        <f>tbl_pbp[[#This Row],[Kamara]]*tbl_pbp[[#This Row],[Impactful Play]]</f>
        <v>0</v>
      </c>
      <c r="AJ5264" s="13">
        <f>tbl_pbp[[#This Row],[Thomas]]*tbl_pbp[[#This Row],[Impactful Play]]</f>
        <v>0</v>
      </c>
      <c r="AK5264" s="13" t="str">
        <f>VLOOKUP(tbl_pbp[[#This Row],[Play Saints Win % Increase]], tbl_impact[],3,TRUE)</f>
        <v>Fragrant (10% to 20%)</v>
      </c>
    </row>
    <row r="5265" spans="1:37">
      <c r="A5265" s="1">
        <v>74</v>
      </c>
      <c r="B5265" s="5">
        <v>0.82199999999999995</v>
      </c>
      <c r="C5265" t="s">
        <v>7795</v>
      </c>
      <c r="D5265">
        <v>0</v>
      </c>
      <c r="E5265">
        <v>0</v>
      </c>
      <c r="F5265">
        <v>2</v>
      </c>
      <c r="G5265">
        <v>17</v>
      </c>
      <c r="H5265">
        <v>14</v>
      </c>
      <c r="I5265">
        <v>10</v>
      </c>
      <c r="J5265">
        <v>75</v>
      </c>
      <c r="K5265" t="s">
        <v>29</v>
      </c>
      <c r="L5265">
        <v>1</v>
      </c>
      <c r="M5265">
        <v>25</v>
      </c>
      <c r="N5265" t="s">
        <v>7796</v>
      </c>
      <c r="O5265" t="s">
        <v>354</v>
      </c>
      <c r="P5265" t="s">
        <v>30</v>
      </c>
      <c r="Q5265" t="s">
        <v>31</v>
      </c>
      <c r="R5265" t="s">
        <v>32</v>
      </c>
      <c r="S5265" t="s">
        <v>33</v>
      </c>
      <c r="T5265" t="s">
        <v>7620</v>
      </c>
      <c r="U5265" t="s">
        <v>7621</v>
      </c>
      <c r="V5265" t="s">
        <v>7601</v>
      </c>
      <c r="X5265" t="str">
        <f>VLOOKUP(pbp!V2498, games!$B$2:$R$40, 3, FALSE)</f>
        <v>2019-12-22T18:00Z</v>
      </c>
      <c r="Y5265">
        <f>VLOOKUP(1*V5265,NFLGames!$H$11:$H$555,1,FALSE)</f>
        <v>401220324</v>
      </c>
      <c r="Z5265">
        <f>VLOOKUP($Y5265, NFLGames!$H$11:$K$555,2,FALSE)</f>
        <v>2020</v>
      </c>
      <c r="AA5265">
        <f>VLOOKUP($Y5265, NFLGames!$H$11:$K$555,3,FALSE)</f>
        <v>16</v>
      </c>
      <c r="AB5265" s="6">
        <f>IF(A5266=0, 0, AH5266-tbl_pbp[[#This Row],[Saints Win %]])</f>
        <v>-6.0000000000000053E-3</v>
      </c>
      <c r="AE5265">
        <f>ABS(tbl_pbp[[#This Row],[play.homeScore]]-tbl_pbp[[#This Row],[play.awayScore]])</f>
        <v>3</v>
      </c>
      <c r="AF5265">
        <f>IF(tbl_pbp[[#This Row],[Play Saints Win % Increase]]&gt;=$AF$4,1,0)</f>
        <v>0</v>
      </c>
      <c r="AG5265" t="str">
        <f>VLOOKUP(tbl_pbp[[#This Row],[gameId]], games!$B$2:$T$40, 9, FALSE)</f>
        <v>minnesota-vikings</v>
      </c>
      <c r="AH5265" s="5">
        <f>IF(tbl_pbp[[#This Row],[AwayTeam]] &lt;&gt; "new-orleans-saints", tbl_pbp[[#This Row],[homeWinPercentage]], 1-tbl_pbp[[#This Row],[homeWinPercentage]])</f>
        <v>0.82199999999999995</v>
      </c>
      <c r="AI5265" s="13">
        <f>tbl_pbp[[#This Row],[Kamara]]*tbl_pbp[[#This Row],[Impactful Play]]</f>
        <v>0</v>
      </c>
      <c r="AJ5265" s="13">
        <f>tbl_pbp[[#This Row],[Thomas]]*tbl_pbp[[#This Row],[Impactful Play]]</f>
        <v>0</v>
      </c>
      <c r="AK5265" s="13" t="str">
        <f>VLOOKUP(tbl_pbp[[#This Row],[Play Saints Win % Increase]], tbl_impact[],3,TRUE)</f>
        <v>Bad (0 to -5%)</v>
      </c>
    </row>
    <row r="5266" spans="1:37">
      <c r="A5266" s="1">
        <v>75</v>
      </c>
      <c r="B5266" s="5">
        <v>0.81599999999999995</v>
      </c>
      <c r="C5266" t="s">
        <v>7797</v>
      </c>
      <c r="D5266">
        <v>0</v>
      </c>
      <c r="E5266">
        <v>0</v>
      </c>
      <c r="F5266">
        <v>2</v>
      </c>
      <c r="G5266">
        <v>17</v>
      </c>
      <c r="H5266">
        <v>14</v>
      </c>
      <c r="I5266">
        <v>6</v>
      </c>
      <c r="J5266">
        <v>94</v>
      </c>
      <c r="K5266" t="s">
        <v>29</v>
      </c>
      <c r="L5266">
        <v>1</v>
      </c>
      <c r="M5266">
        <v>6</v>
      </c>
      <c r="N5266" t="s">
        <v>7798</v>
      </c>
      <c r="O5266" t="s">
        <v>1451</v>
      </c>
      <c r="P5266" t="s">
        <v>30</v>
      </c>
      <c r="Q5266" t="s">
        <v>31</v>
      </c>
      <c r="R5266" t="s">
        <v>32</v>
      </c>
      <c r="S5266" t="s">
        <v>283</v>
      </c>
      <c r="T5266" t="s">
        <v>7666</v>
      </c>
      <c r="U5266" t="s">
        <v>7667</v>
      </c>
      <c r="V5266" t="s">
        <v>7601</v>
      </c>
      <c r="X5266" t="str">
        <f>VLOOKUP(pbp!V2499, games!$B$2:$R$40, 3, FALSE)</f>
        <v>2019-12-22T18:00Z</v>
      </c>
      <c r="Y5266">
        <f>VLOOKUP(1*V5266,NFLGames!$H$11:$H$555,1,FALSE)</f>
        <v>401220324</v>
      </c>
      <c r="Z5266">
        <f>VLOOKUP($Y5266, NFLGames!$H$11:$K$555,2,FALSE)</f>
        <v>2020</v>
      </c>
      <c r="AA5266">
        <f>VLOOKUP($Y5266, NFLGames!$H$11:$K$555,3,FALSE)</f>
        <v>16</v>
      </c>
      <c r="AB5266" s="6">
        <f>IF(A5267=0, 0, AH5267-tbl_pbp[[#This Row],[Saints Win %]])</f>
        <v>2.0000000000000018E-3</v>
      </c>
      <c r="AC5266">
        <v>1</v>
      </c>
      <c r="AE5266">
        <f>ABS(tbl_pbp[[#This Row],[play.homeScore]]-tbl_pbp[[#This Row],[play.awayScore]])</f>
        <v>3</v>
      </c>
      <c r="AF5266">
        <f>IF(tbl_pbp[[#This Row],[Play Saints Win % Increase]]&gt;=$AF$4,1,0)</f>
        <v>0</v>
      </c>
      <c r="AG5266" t="str">
        <f>VLOOKUP(tbl_pbp[[#This Row],[gameId]], games!$B$2:$T$40, 9, FALSE)</f>
        <v>minnesota-vikings</v>
      </c>
      <c r="AH5266" s="5">
        <f>IF(tbl_pbp[[#This Row],[AwayTeam]] &lt;&gt; "new-orleans-saints", tbl_pbp[[#This Row],[homeWinPercentage]], 1-tbl_pbp[[#This Row],[homeWinPercentage]])</f>
        <v>0.81599999999999995</v>
      </c>
      <c r="AI5266" s="13">
        <f>tbl_pbp[[#This Row],[Kamara]]*tbl_pbp[[#This Row],[Impactful Play]]</f>
        <v>0</v>
      </c>
      <c r="AJ5266" s="13">
        <f>tbl_pbp[[#This Row],[Thomas]]*tbl_pbp[[#This Row],[Impactful Play]]</f>
        <v>0</v>
      </c>
      <c r="AK5266" s="13" t="str">
        <f>VLOOKUP(tbl_pbp[[#This Row],[Play Saints Win % Increase]], tbl_impact[],3,TRUE)</f>
        <v>Scented (0 to +5%)</v>
      </c>
    </row>
    <row r="5267" spans="1:37">
      <c r="A5267" s="1">
        <v>76</v>
      </c>
      <c r="B5267" s="5">
        <v>0.81799999999999995</v>
      </c>
      <c r="C5267" t="s">
        <v>7799</v>
      </c>
      <c r="D5267">
        <v>0</v>
      </c>
      <c r="E5267">
        <v>0</v>
      </c>
      <c r="F5267">
        <v>2</v>
      </c>
      <c r="G5267">
        <v>17</v>
      </c>
      <c r="H5267">
        <v>14</v>
      </c>
      <c r="I5267">
        <v>5</v>
      </c>
      <c r="J5267">
        <v>95</v>
      </c>
      <c r="K5267" t="s">
        <v>29</v>
      </c>
      <c r="L5267">
        <v>2</v>
      </c>
      <c r="M5267">
        <v>5</v>
      </c>
      <c r="N5267" t="s">
        <v>7800</v>
      </c>
      <c r="O5267" t="s">
        <v>1743</v>
      </c>
      <c r="P5267" t="s">
        <v>124</v>
      </c>
      <c r="Q5267" t="s">
        <v>125</v>
      </c>
      <c r="R5267" t="s">
        <v>126</v>
      </c>
      <c r="V5267" t="s">
        <v>7601</v>
      </c>
      <c r="X5267" t="str">
        <f>VLOOKUP(pbp!V2500, games!$B$2:$R$40, 3, FALSE)</f>
        <v>2019-12-22T18:00Z</v>
      </c>
      <c r="Y5267">
        <f>VLOOKUP(1*V5267,NFLGames!$H$11:$H$555,1,FALSE)</f>
        <v>401220324</v>
      </c>
      <c r="Z5267">
        <f>VLOOKUP($Y5267, NFLGames!$H$11:$K$555,2,FALSE)</f>
        <v>2020</v>
      </c>
      <c r="AA5267">
        <f>VLOOKUP($Y5267, NFLGames!$H$11:$K$555,3,FALSE)</f>
        <v>16</v>
      </c>
      <c r="AB5267" s="6">
        <f>IF(A5268=0, 0, AH5268-tbl_pbp[[#This Row],[Saints Win %]])</f>
        <v>6.0000000000000053E-2</v>
      </c>
      <c r="AE5267">
        <f>ABS(tbl_pbp[[#This Row],[play.homeScore]]-tbl_pbp[[#This Row],[play.awayScore]])</f>
        <v>3</v>
      </c>
      <c r="AF5267">
        <f>IF(tbl_pbp[[#This Row],[Play Saints Win % Increase]]&gt;=$AF$4,1,0)</f>
        <v>0</v>
      </c>
      <c r="AG5267" t="str">
        <f>VLOOKUP(tbl_pbp[[#This Row],[gameId]], games!$B$2:$T$40, 9, FALSE)</f>
        <v>minnesota-vikings</v>
      </c>
      <c r="AH5267" s="5">
        <f>IF(tbl_pbp[[#This Row],[AwayTeam]] &lt;&gt; "new-orleans-saints", tbl_pbp[[#This Row],[homeWinPercentage]], 1-tbl_pbp[[#This Row],[homeWinPercentage]])</f>
        <v>0.81799999999999995</v>
      </c>
      <c r="AI5267" s="13">
        <f>tbl_pbp[[#This Row],[Kamara]]*tbl_pbp[[#This Row],[Impactful Play]]</f>
        <v>0</v>
      </c>
      <c r="AJ5267" s="13">
        <f>tbl_pbp[[#This Row],[Thomas]]*tbl_pbp[[#This Row],[Impactful Play]]</f>
        <v>0</v>
      </c>
      <c r="AK5267" s="13" t="str">
        <f>VLOOKUP(tbl_pbp[[#This Row],[Play Saints Win % Increase]], tbl_impact[],3,TRUE)</f>
        <v>Perfumed (5 to + 10%)</v>
      </c>
    </row>
    <row r="5268" spans="1:37">
      <c r="A5268" s="1">
        <v>77</v>
      </c>
      <c r="B5268" s="5">
        <v>0.878</v>
      </c>
      <c r="C5268" t="s">
        <v>7801</v>
      </c>
      <c r="D5268">
        <v>0</v>
      </c>
      <c r="E5268">
        <v>0</v>
      </c>
      <c r="F5268">
        <v>2</v>
      </c>
      <c r="G5268">
        <v>24</v>
      </c>
      <c r="H5268">
        <v>14</v>
      </c>
      <c r="I5268">
        <v>5</v>
      </c>
      <c r="J5268">
        <v>95</v>
      </c>
      <c r="K5268" t="s">
        <v>29</v>
      </c>
      <c r="L5268">
        <v>2</v>
      </c>
      <c r="M5268">
        <v>5</v>
      </c>
      <c r="N5268" t="s">
        <v>7802</v>
      </c>
      <c r="O5268" t="s">
        <v>437</v>
      </c>
      <c r="P5268" t="s">
        <v>326</v>
      </c>
      <c r="Q5268" t="s">
        <v>327</v>
      </c>
      <c r="R5268" t="s">
        <v>105</v>
      </c>
      <c r="S5268" t="s">
        <v>286</v>
      </c>
      <c r="T5268" t="s">
        <v>7803</v>
      </c>
      <c r="U5268" t="s">
        <v>7804</v>
      </c>
      <c r="V5268" t="s">
        <v>7601</v>
      </c>
      <c r="X5268" t="str">
        <f>VLOOKUP(pbp!V2501, games!$B$2:$R$40, 3, FALSE)</f>
        <v>2019-12-22T18:00Z</v>
      </c>
      <c r="Y5268">
        <f>VLOOKUP(1*V5268,NFLGames!$H$11:$H$555,1,FALSE)</f>
        <v>401220324</v>
      </c>
      <c r="Z5268">
        <f>VLOOKUP($Y5268, NFLGames!$H$11:$K$555,2,FALSE)</f>
        <v>2020</v>
      </c>
      <c r="AA5268">
        <f>VLOOKUP($Y5268, NFLGames!$H$11:$K$555,3,FALSE)</f>
        <v>16</v>
      </c>
      <c r="AB5268" s="6">
        <f>IF(A5269=0, 0, AH5269-tbl_pbp[[#This Row],[Saints Win %]])</f>
        <v>-1.0000000000000009E-3</v>
      </c>
      <c r="AE5268">
        <f>ABS(tbl_pbp[[#This Row],[play.homeScore]]-tbl_pbp[[#This Row],[play.awayScore]])</f>
        <v>10</v>
      </c>
      <c r="AF5268">
        <f>IF(tbl_pbp[[#This Row],[Play Saints Win % Increase]]&gt;=$AF$4,1,0)</f>
        <v>0</v>
      </c>
      <c r="AG5268" t="str">
        <f>VLOOKUP(tbl_pbp[[#This Row],[gameId]], games!$B$2:$T$40, 9, FALSE)</f>
        <v>minnesota-vikings</v>
      </c>
      <c r="AH5268" s="5">
        <f>IF(tbl_pbp[[#This Row],[AwayTeam]] &lt;&gt; "new-orleans-saints", tbl_pbp[[#This Row],[homeWinPercentage]], 1-tbl_pbp[[#This Row],[homeWinPercentage]])</f>
        <v>0.878</v>
      </c>
      <c r="AI5268" s="13">
        <f>tbl_pbp[[#This Row],[Kamara]]*tbl_pbp[[#This Row],[Impactful Play]]</f>
        <v>0</v>
      </c>
      <c r="AJ5268" s="13">
        <f>tbl_pbp[[#This Row],[Thomas]]*tbl_pbp[[#This Row],[Impactful Play]]</f>
        <v>0</v>
      </c>
      <c r="AK5268" s="13" t="str">
        <f>VLOOKUP(tbl_pbp[[#This Row],[Play Saints Win % Increase]], tbl_impact[],3,TRUE)</f>
        <v>Bad (0 to -5%)</v>
      </c>
    </row>
    <row r="5269" spans="1:37">
      <c r="A5269" s="1">
        <v>78</v>
      </c>
      <c r="B5269" s="5">
        <v>0.877</v>
      </c>
      <c r="C5269" t="s">
        <v>7805</v>
      </c>
      <c r="D5269">
        <v>0</v>
      </c>
      <c r="E5269">
        <v>0</v>
      </c>
      <c r="F5269">
        <v>2</v>
      </c>
      <c r="G5269">
        <v>24</v>
      </c>
      <c r="H5269">
        <v>14</v>
      </c>
      <c r="I5269">
        <v>0</v>
      </c>
      <c r="J5269">
        <v>35</v>
      </c>
      <c r="K5269" t="s">
        <v>29</v>
      </c>
      <c r="L5269">
        <v>0</v>
      </c>
      <c r="M5269">
        <v>65</v>
      </c>
      <c r="N5269" t="s">
        <v>288</v>
      </c>
      <c r="O5269" t="s">
        <v>437</v>
      </c>
      <c r="P5269" t="s">
        <v>25</v>
      </c>
      <c r="Q5269" t="s">
        <v>26</v>
      </c>
      <c r="R5269" t="s">
        <v>27</v>
      </c>
      <c r="V5269" t="s">
        <v>7601</v>
      </c>
      <c r="X5269" t="str">
        <f>VLOOKUP(pbp!V2502, games!$B$2:$R$40, 3, FALSE)</f>
        <v>2019-12-22T18:00Z</v>
      </c>
      <c r="Y5269">
        <f>VLOOKUP(1*V5269,NFLGames!$H$11:$H$555,1,FALSE)</f>
        <v>401220324</v>
      </c>
      <c r="Z5269">
        <f>VLOOKUP($Y5269, NFLGames!$H$11:$K$555,2,FALSE)</f>
        <v>2020</v>
      </c>
      <c r="AA5269">
        <f>VLOOKUP($Y5269, NFLGames!$H$11:$K$555,3,FALSE)</f>
        <v>16</v>
      </c>
      <c r="AB5269" s="6">
        <f>IF(A5270=0, 0, AH5270-tbl_pbp[[#This Row],[Saints Win %]])</f>
        <v>5.0000000000000044E-3</v>
      </c>
      <c r="AE5269">
        <f>ABS(tbl_pbp[[#This Row],[play.homeScore]]-tbl_pbp[[#This Row],[play.awayScore]])</f>
        <v>10</v>
      </c>
      <c r="AF5269">
        <f>IF(tbl_pbp[[#This Row],[Play Saints Win % Increase]]&gt;=$AF$4,1,0)</f>
        <v>0</v>
      </c>
      <c r="AG5269" t="str">
        <f>VLOOKUP(tbl_pbp[[#This Row],[gameId]], games!$B$2:$T$40, 9, FALSE)</f>
        <v>minnesota-vikings</v>
      </c>
      <c r="AH5269" s="5">
        <f>IF(tbl_pbp[[#This Row],[AwayTeam]] &lt;&gt; "new-orleans-saints", tbl_pbp[[#This Row],[homeWinPercentage]], 1-tbl_pbp[[#This Row],[homeWinPercentage]])</f>
        <v>0.877</v>
      </c>
      <c r="AI5269" s="13">
        <f>tbl_pbp[[#This Row],[Kamara]]*tbl_pbp[[#This Row],[Impactful Play]]</f>
        <v>0</v>
      </c>
      <c r="AJ5269" s="13">
        <f>tbl_pbp[[#This Row],[Thomas]]*tbl_pbp[[#This Row],[Impactful Play]]</f>
        <v>0</v>
      </c>
      <c r="AK5269" s="13" t="str">
        <f>VLOOKUP(tbl_pbp[[#This Row],[Play Saints Win % Increase]], tbl_impact[],3,TRUE)</f>
        <v>Scented (0 to +5%)</v>
      </c>
    </row>
    <row r="5270" spans="1:37">
      <c r="A5270" s="1">
        <v>79</v>
      </c>
      <c r="B5270" s="5">
        <v>0.88200000000000001</v>
      </c>
      <c r="C5270" t="s">
        <v>7806</v>
      </c>
      <c r="D5270">
        <v>0</v>
      </c>
      <c r="E5270">
        <v>0</v>
      </c>
      <c r="F5270">
        <v>2</v>
      </c>
      <c r="G5270">
        <v>24</v>
      </c>
      <c r="H5270">
        <v>14</v>
      </c>
      <c r="I5270">
        <v>10</v>
      </c>
      <c r="J5270">
        <v>75</v>
      </c>
      <c r="K5270" t="s">
        <v>7599</v>
      </c>
      <c r="L5270">
        <v>1</v>
      </c>
      <c r="M5270">
        <v>75</v>
      </c>
      <c r="N5270" t="s">
        <v>7807</v>
      </c>
      <c r="O5270" t="s">
        <v>437</v>
      </c>
      <c r="P5270" t="s">
        <v>22</v>
      </c>
      <c r="Q5270" t="s">
        <v>37</v>
      </c>
      <c r="S5270" t="s">
        <v>33</v>
      </c>
      <c r="T5270" t="s">
        <v>7620</v>
      </c>
      <c r="U5270" t="s">
        <v>7621</v>
      </c>
      <c r="V5270" t="s">
        <v>7601</v>
      </c>
      <c r="X5270" t="str">
        <f>VLOOKUP(pbp!V2503, games!$B$2:$R$40, 3, FALSE)</f>
        <v>2019-12-22T18:00Z</v>
      </c>
      <c r="Y5270">
        <f>VLOOKUP(1*V5270,NFLGames!$H$11:$H$555,1,FALSE)</f>
        <v>401220324</v>
      </c>
      <c r="Z5270">
        <f>VLOOKUP($Y5270, NFLGames!$H$11:$K$555,2,FALSE)</f>
        <v>2020</v>
      </c>
      <c r="AA5270">
        <f>VLOOKUP($Y5270, NFLGames!$H$11:$K$555,3,FALSE)</f>
        <v>16</v>
      </c>
      <c r="AB5270" s="6">
        <f>IF(A5271=0, 0, AH5271-tbl_pbp[[#This Row],[Saints Win %]])</f>
        <v>-1.6000000000000014E-2</v>
      </c>
      <c r="AE5270">
        <f>ABS(tbl_pbp[[#This Row],[play.homeScore]]-tbl_pbp[[#This Row],[play.awayScore]])</f>
        <v>10</v>
      </c>
      <c r="AF5270">
        <f>IF(tbl_pbp[[#This Row],[Play Saints Win % Increase]]&gt;=$AF$4,1,0)</f>
        <v>0</v>
      </c>
      <c r="AG5270" t="str">
        <f>VLOOKUP(tbl_pbp[[#This Row],[gameId]], games!$B$2:$T$40, 9, FALSE)</f>
        <v>minnesota-vikings</v>
      </c>
      <c r="AH5270" s="5">
        <f>IF(tbl_pbp[[#This Row],[AwayTeam]] &lt;&gt; "new-orleans-saints", tbl_pbp[[#This Row],[homeWinPercentage]], 1-tbl_pbp[[#This Row],[homeWinPercentage]])</f>
        <v>0.88200000000000001</v>
      </c>
      <c r="AI5270" s="13">
        <f>tbl_pbp[[#This Row],[Kamara]]*tbl_pbp[[#This Row],[Impactful Play]]</f>
        <v>0</v>
      </c>
      <c r="AJ5270" s="13">
        <f>tbl_pbp[[#This Row],[Thomas]]*tbl_pbp[[#This Row],[Impactful Play]]</f>
        <v>0</v>
      </c>
      <c r="AK5270" s="13" t="str">
        <f>VLOOKUP(tbl_pbp[[#This Row],[Play Saints Win % Increase]], tbl_impact[],3,TRUE)</f>
        <v>Bad (0 to -5%)</v>
      </c>
    </row>
    <row r="5271" spans="1:37">
      <c r="A5271" s="1">
        <v>80</v>
      </c>
      <c r="B5271" s="5">
        <v>0.86599999999999999</v>
      </c>
      <c r="C5271" t="s">
        <v>7808</v>
      </c>
      <c r="D5271">
        <v>0</v>
      </c>
      <c r="E5271">
        <v>0</v>
      </c>
      <c r="F5271">
        <v>2</v>
      </c>
      <c r="G5271">
        <v>24</v>
      </c>
      <c r="H5271">
        <v>14</v>
      </c>
      <c r="I5271">
        <v>10</v>
      </c>
      <c r="J5271">
        <v>75</v>
      </c>
      <c r="K5271" t="s">
        <v>7599</v>
      </c>
      <c r="L5271">
        <v>2</v>
      </c>
      <c r="M5271">
        <v>75</v>
      </c>
      <c r="N5271" t="s">
        <v>7809</v>
      </c>
      <c r="O5271" t="s">
        <v>357</v>
      </c>
      <c r="P5271" t="s">
        <v>30</v>
      </c>
      <c r="Q5271" t="s">
        <v>31</v>
      </c>
      <c r="R5271" t="s">
        <v>32</v>
      </c>
      <c r="S5271" t="s">
        <v>120</v>
      </c>
      <c r="T5271" t="s">
        <v>7620</v>
      </c>
      <c r="U5271" t="s">
        <v>7676</v>
      </c>
      <c r="V5271" t="s">
        <v>7601</v>
      </c>
      <c r="X5271" t="str">
        <f>VLOOKUP(pbp!V2504, games!$B$2:$R$40, 3, FALSE)</f>
        <v>2019-12-22T18:00Z</v>
      </c>
      <c r="Y5271">
        <f>VLOOKUP(1*V5271,NFLGames!$H$11:$H$555,1,FALSE)</f>
        <v>401220324</v>
      </c>
      <c r="Z5271">
        <f>VLOOKUP($Y5271, NFLGames!$H$11:$K$555,2,FALSE)</f>
        <v>2020</v>
      </c>
      <c r="AA5271">
        <f>VLOOKUP($Y5271, NFLGames!$H$11:$K$555,3,FALSE)</f>
        <v>16</v>
      </c>
      <c r="AB5271" s="6">
        <f>IF(A5272=0, 0, AH5272-tbl_pbp[[#This Row],[Saints Win %]])</f>
        <v>1.3000000000000012E-2</v>
      </c>
      <c r="AE5271">
        <f>ABS(tbl_pbp[[#This Row],[play.homeScore]]-tbl_pbp[[#This Row],[play.awayScore]])</f>
        <v>10</v>
      </c>
      <c r="AF5271">
        <f>IF(tbl_pbp[[#This Row],[Play Saints Win % Increase]]&gt;=$AF$4,1,0)</f>
        <v>0</v>
      </c>
      <c r="AG5271" t="str">
        <f>VLOOKUP(tbl_pbp[[#This Row],[gameId]], games!$B$2:$T$40, 9, FALSE)</f>
        <v>minnesota-vikings</v>
      </c>
      <c r="AH5271" s="5">
        <f>IF(tbl_pbp[[#This Row],[AwayTeam]] &lt;&gt; "new-orleans-saints", tbl_pbp[[#This Row],[homeWinPercentage]], 1-tbl_pbp[[#This Row],[homeWinPercentage]])</f>
        <v>0.86599999999999999</v>
      </c>
      <c r="AI5271" s="13">
        <f>tbl_pbp[[#This Row],[Kamara]]*tbl_pbp[[#This Row],[Impactful Play]]</f>
        <v>0</v>
      </c>
      <c r="AJ5271" s="13">
        <f>tbl_pbp[[#This Row],[Thomas]]*tbl_pbp[[#This Row],[Impactful Play]]</f>
        <v>0</v>
      </c>
      <c r="AK5271" s="13" t="str">
        <f>VLOOKUP(tbl_pbp[[#This Row],[Play Saints Win % Increase]], tbl_impact[],3,TRUE)</f>
        <v>Scented (0 to +5%)</v>
      </c>
    </row>
    <row r="5272" spans="1:37">
      <c r="A5272" s="1">
        <v>81</v>
      </c>
      <c r="B5272" s="5">
        <v>0.879</v>
      </c>
      <c r="C5272" t="s">
        <v>7810</v>
      </c>
      <c r="D5272">
        <v>0</v>
      </c>
      <c r="E5272">
        <v>0</v>
      </c>
      <c r="F5272">
        <v>2</v>
      </c>
      <c r="G5272">
        <v>24</v>
      </c>
      <c r="H5272">
        <v>14</v>
      </c>
      <c r="I5272">
        <v>10</v>
      </c>
      <c r="J5272">
        <v>62</v>
      </c>
      <c r="K5272" t="s">
        <v>7599</v>
      </c>
      <c r="L5272">
        <v>1</v>
      </c>
      <c r="M5272">
        <v>62</v>
      </c>
      <c r="N5272" t="s">
        <v>7811</v>
      </c>
      <c r="O5272" t="s">
        <v>2002</v>
      </c>
      <c r="P5272" t="s">
        <v>124</v>
      </c>
      <c r="Q5272" t="s">
        <v>125</v>
      </c>
      <c r="R5272" t="s">
        <v>126</v>
      </c>
      <c r="V5272" t="s">
        <v>7601</v>
      </c>
      <c r="X5272" t="str">
        <f>VLOOKUP(pbp!V2505, games!$B$2:$R$40, 3, FALSE)</f>
        <v>2019-12-22T18:00Z</v>
      </c>
      <c r="Y5272">
        <f>VLOOKUP(1*V5272,NFLGames!$H$11:$H$555,1,FALSE)</f>
        <v>401220324</v>
      </c>
      <c r="Z5272">
        <f>VLOOKUP($Y5272, NFLGames!$H$11:$K$555,2,FALSE)</f>
        <v>2020</v>
      </c>
      <c r="AA5272">
        <f>VLOOKUP($Y5272, NFLGames!$H$11:$K$555,3,FALSE)</f>
        <v>16</v>
      </c>
      <c r="AB5272" s="6">
        <f>IF(A5273=0, 0, AH5273-tbl_pbp[[#This Row],[Saints Win %]])</f>
        <v>8.0000000000000071E-3</v>
      </c>
      <c r="AE5272">
        <f>ABS(tbl_pbp[[#This Row],[play.homeScore]]-tbl_pbp[[#This Row],[play.awayScore]])</f>
        <v>10</v>
      </c>
      <c r="AF5272">
        <f>IF(tbl_pbp[[#This Row],[Play Saints Win % Increase]]&gt;=$AF$4,1,0)</f>
        <v>0</v>
      </c>
      <c r="AG5272" t="str">
        <f>VLOOKUP(tbl_pbp[[#This Row],[gameId]], games!$B$2:$T$40, 9, FALSE)</f>
        <v>minnesota-vikings</v>
      </c>
      <c r="AH5272" s="5">
        <f>IF(tbl_pbp[[#This Row],[AwayTeam]] &lt;&gt; "new-orleans-saints", tbl_pbp[[#This Row],[homeWinPercentage]], 1-tbl_pbp[[#This Row],[homeWinPercentage]])</f>
        <v>0.879</v>
      </c>
      <c r="AI5272" s="13">
        <f>tbl_pbp[[#This Row],[Kamara]]*tbl_pbp[[#This Row],[Impactful Play]]</f>
        <v>0</v>
      </c>
      <c r="AJ5272" s="13">
        <f>tbl_pbp[[#This Row],[Thomas]]*tbl_pbp[[#This Row],[Impactful Play]]</f>
        <v>0</v>
      </c>
      <c r="AK5272" s="13" t="str">
        <f>VLOOKUP(tbl_pbp[[#This Row],[Play Saints Win % Increase]], tbl_impact[],3,TRUE)</f>
        <v>Scented (0 to +5%)</v>
      </c>
    </row>
    <row r="5273" spans="1:37">
      <c r="A5273" s="1">
        <v>82</v>
      </c>
      <c r="B5273" s="5">
        <v>0.88700000000000001</v>
      </c>
      <c r="C5273" t="s">
        <v>7812</v>
      </c>
      <c r="D5273">
        <v>0</v>
      </c>
      <c r="E5273">
        <v>0</v>
      </c>
      <c r="F5273">
        <v>2</v>
      </c>
      <c r="G5273">
        <v>24</v>
      </c>
      <c r="H5273">
        <v>14</v>
      </c>
      <c r="I5273">
        <v>10</v>
      </c>
      <c r="J5273">
        <v>62</v>
      </c>
      <c r="K5273" t="s">
        <v>7599</v>
      </c>
      <c r="L5273">
        <v>1</v>
      </c>
      <c r="M5273">
        <v>62</v>
      </c>
      <c r="N5273" t="s">
        <v>7813</v>
      </c>
      <c r="O5273" t="s">
        <v>2002</v>
      </c>
      <c r="P5273" t="s">
        <v>30</v>
      </c>
      <c r="Q5273" t="s">
        <v>31</v>
      </c>
      <c r="R5273" t="s">
        <v>32</v>
      </c>
      <c r="S5273" t="s">
        <v>33</v>
      </c>
      <c r="T5273" t="s">
        <v>7679</v>
      </c>
      <c r="U5273" t="s">
        <v>7680</v>
      </c>
      <c r="V5273" t="s">
        <v>7601</v>
      </c>
      <c r="X5273" t="str">
        <f>VLOOKUP(pbp!V2506, games!$B$2:$R$40, 3, FALSE)</f>
        <v>2019-12-22T18:00Z</v>
      </c>
      <c r="Y5273">
        <f>VLOOKUP(1*V5273,NFLGames!$H$11:$H$555,1,FALSE)</f>
        <v>401220324</v>
      </c>
      <c r="Z5273">
        <f>VLOOKUP($Y5273, NFLGames!$H$11:$K$555,2,FALSE)</f>
        <v>2020</v>
      </c>
      <c r="AA5273">
        <f>VLOOKUP($Y5273, NFLGames!$H$11:$K$555,3,FALSE)</f>
        <v>16</v>
      </c>
      <c r="AB5273" s="6">
        <f>IF(A5274=0, 0, AH5274-tbl_pbp[[#This Row],[Saints Win %]])</f>
        <v>-7.0000000000000062E-3</v>
      </c>
      <c r="AE5273">
        <f>ABS(tbl_pbp[[#This Row],[play.homeScore]]-tbl_pbp[[#This Row],[play.awayScore]])</f>
        <v>10</v>
      </c>
      <c r="AF5273">
        <f>IF(tbl_pbp[[#This Row],[Play Saints Win % Increase]]&gt;=$AF$4,1,0)</f>
        <v>0</v>
      </c>
      <c r="AG5273" t="str">
        <f>VLOOKUP(tbl_pbp[[#This Row],[gameId]], games!$B$2:$T$40, 9, FALSE)</f>
        <v>minnesota-vikings</v>
      </c>
      <c r="AH5273" s="5">
        <f>IF(tbl_pbp[[#This Row],[AwayTeam]] &lt;&gt; "new-orleans-saints", tbl_pbp[[#This Row],[homeWinPercentage]], 1-tbl_pbp[[#This Row],[homeWinPercentage]])</f>
        <v>0.88700000000000001</v>
      </c>
      <c r="AI5273" s="13">
        <f>tbl_pbp[[#This Row],[Kamara]]*tbl_pbp[[#This Row],[Impactful Play]]</f>
        <v>0</v>
      </c>
      <c r="AJ5273" s="13">
        <f>tbl_pbp[[#This Row],[Thomas]]*tbl_pbp[[#This Row],[Impactful Play]]</f>
        <v>0</v>
      </c>
      <c r="AK5273" s="13" t="str">
        <f>VLOOKUP(tbl_pbp[[#This Row],[Play Saints Win % Increase]], tbl_impact[],3,TRUE)</f>
        <v>Bad (0 to -5%)</v>
      </c>
    </row>
    <row r="5274" spans="1:37">
      <c r="A5274" s="1">
        <v>83</v>
      </c>
      <c r="B5274" s="5">
        <v>0.88</v>
      </c>
      <c r="C5274" t="s">
        <v>7814</v>
      </c>
      <c r="D5274">
        <v>0</v>
      </c>
      <c r="E5274">
        <v>0</v>
      </c>
      <c r="F5274">
        <v>2</v>
      </c>
      <c r="G5274">
        <v>24</v>
      </c>
      <c r="H5274">
        <v>14</v>
      </c>
      <c r="I5274">
        <v>0</v>
      </c>
      <c r="J5274">
        <v>35</v>
      </c>
      <c r="L5274">
        <v>0</v>
      </c>
      <c r="M5274">
        <v>0</v>
      </c>
      <c r="N5274" t="s">
        <v>245</v>
      </c>
      <c r="O5274" t="s">
        <v>143</v>
      </c>
      <c r="P5274" t="s">
        <v>246</v>
      </c>
      <c r="Q5274" t="s">
        <v>247</v>
      </c>
      <c r="R5274" t="s">
        <v>248</v>
      </c>
      <c r="V5274" t="s">
        <v>7601</v>
      </c>
      <c r="X5274" t="str">
        <f>VLOOKUP(pbp!V2507, games!$B$2:$R$40, 3, FALSE)</f>
        <v>2019-12-22T18:00Z</v>
      </c>
      <c r="Y5274">
        <f>VLOOKUP(1*V5274,NFLGames!$H$11:$H$555,1,FALSE)</f>
        <v>401220324</v>
      </c>
      <c r="Z5274">
        <f>VLOOKUP($Y5274, NFLGames!$H$11:$K$555,2,FALSE)</f>
        <v>2020</v>
      </c>
      <c r="AA5274">
        <f>VLOOKUP($Y5274, NFLGames!$H$11:$K$555,3,FALSE)</f>
        <v>16</v>
      </c>
      <c r="AB5274" s="6">
        <f>IF(A5275=0, 0, AH5275-tbl_pbp[[#This Row],[Saints Win %]])</f>
        <v>-2.200000000000002E-2</v>
      </c>
      <c r="AE5274">
        <f>ABS(tbl_pbp[[#This Row],[play.homeScore]]-tbl_pbp[[#This Row],[play.awayScore]])</f>
        <v>10</v>
      </c>
      <c r="AF5274">
        <f>IF(tbl_pbp[[#This Row],[Play Saints Win % Increase]]&gt;=$AF$4,1,0)</f>
        <v>0</v>
      </c>
      <c r="AG5274" t="str">
        <f>VLOOKUP(tbl_pbp[[#This Row],[gameId]], games!$B$2:$T$40, 9, FALSE)</f>
        <v>minnesota-vikings</v>
      </c>
      <c r="AH5274" s="5">
        <f>IF(tbl_pbp[[#This Row],[AwayTeam]] &lt;&gt; "new-orleans-saints", tbl_pbp[[#This Row],[homeWinPercentage]], 1-tbl_pbp[[#This Row],[homeWinPercentage]])</f>
        <v>0.88</v>
      </c>
      <c r="AI5274" s="13">
        <f>tbl_pbp[[#This Row],[Kamara]]*tbl_pbp[[#This Row],[Impactful Play]]</f>
        <v>0</v>
      </c>
      <c r="AJ5274" s="13">
        <f>tbl_pbp[[#This Row],[Thomas]]*tbl_pbp[[#This Row],[Impactful Play]]</f>
        <v>0</v>
      </c>
      <c r="AK5274" s="13" t="str">
        <f>VLOOKUP(tbl_pbp[[#This Row],[Play Saints Win % Increase]], tbl_impact[],3,TRUE)</f>
        <v>Bad (0 to -5%)</v>
      </c>
    </row>
    <row r="5275" spans="1:37">
      <c r="A5275" s="1">
        <v>84</v>
      </c>
      <c r="B5275" s="5">
        <v>0.85799999999999998</v>
      </c>
      <c r="C5275" t="s">
        <v>7815</v>
      </c>
      <c r="D5275">
        <v>0</v>
      </c>
      <c r="E5275">
        <v>0</v>
      </c>
      <c r="F5275">
        <v>3</v>
      </c>
      <c r="G5275">
        <v>24</v>
      </c>
      <c r="H5275">
        <v>14</v>
      </c>
      <c r="I5275">
        <v>0</v>
      </c>
      <c r="J5275">
        <v>35</v>
      </c>
      <c r="K5275" t="s">
        <v>29</v>
      </c>
      <c r="L5275">
        <v>0</v>
      </c>
      <c r="M5275">
        <v>65</v>
      </c>
      <c r="N5275" t="s">
        <v>288</v>
      </c>
      <c r="O5275" t="s">
        <v>24</v>
      </c>
      <c r="P5275" t="s">
        <v>25</v>
      </c>
      <c r="Q5275" t="s">
        <v>26</v>
      </c>
      <c r="R5275" t="s">
        <v>27</v>
      </c>
      <c r="V5275" t="s">
        <v>7601</v>
      </c>
      <c r="X5275" t="str">
        <f>VLOOKUP(pbp!V2508, games!$B$2:$R$40, 3, FALSE)</f>
        <v>2019-12-22T18:00Z</v>
      </c>
      <c r="Y5275">
        <f>VLOOKUP(1*V5275,NFLGames!$H$11:$H$555,1,FALSE)</f>
        <v>401220324</v>
      </c>
      <c r="Z5275">
        <f>VLOOKUP($Y5275, NFLGames!$H$11:$K$555,2,FALSE)</f>
        <v>2020</v>
      </c>
      <c r="AA5275">
        <f>VLOOKUP($Y5275, NFLGames!$H$11:$K$555,3,FALSE)</f>
        <v>16</v>
      </c>
      <c r="AB5275" s="6">
        <f>IF(A5276=0, 0, AH5276-tbl_pbp[[#This Row],[Saints Win %]])</f>
        <v>2.300000000000002E-2</v>
      </c>
      <c r="AE5275">
        <f>ABS(tbl_pbp[[#This Row],[play.homeScore]]-tbl_pbp[[#This Row],[play.awayScore]])</f>
        <v>10</v>
      </c>
      <c r="AF5275">
        <f>IF(tbl_pbp[[#This Row],[Play Saints Win % Increase]]&gt;=$AF$4,1,0)</f>
        <v>0</v>
      </c>
      <c r="AG5275" t="str">
        <f>VLOOKUP(tbl_pbp[[#This Row],[gameId]], games!$B$2:$T$40, 9, FALSE)</f>
        <v>minnesota-vikings</v>
      </c>
      <c r="AH5275" s="5">
        <f>IF(tbl_pbp[[#This Row],[AwayTeam]] &lt;&gt; "new-orleans-saints", tbl_pbp[[#This Row],[homeWinPercentage]], 1-tbl_pbp[[#This Row],[homeWinPercentage]])</f>
        <v>0.85799999999999998</v>
      </c>
      <c r="AI5275" s="13">
        <f>tbl_pbp[[#This Row],[Kamara]]*tbl_pbp[[#This Row],[Impactful Play]]</f>
        <v>0</v>
      </c>
      <c r="AJ5275" s="13">
        <f>tbl_pbp[[#This Row],[Thomas]]*tbl_pbp[[#This Row],[Impactful Play]]</f>
        <v>0</v>
      </c>
      <c r="AK5275" s="13" t="str">
        <f>VLOOKUP(tbl_pbp[[#This Row],[Play Saints Win % Increase]], tbl_impact[],3,TRUE)</f>
        <v>Scented (0 to +5%)</v>
      </c>
    </row>
    <row r="5276" spans="1:37">
      <c r="A5276" s="1">
        <v>85</v>
      </c>
      <c r="B5276" s="5">
        <v>0.88100000000000001</v>
      </c>
      <c r="C5276" t="s">
        <v>7816</v>
      </c>
      <c r="D5276">
        <v>0</v>
      </c>
      <c r="E5276">
        <v>0</v>
      </c>
      <c r="F5276">
        <v>3</v>
      </c>
      <c r="G5276">
        <v>24</v>
      </c>
      <c r="H5276">
        <v>14</v>
      </c>
      <c r="I5276">
        <v>10</v>
      </c>
      <c r="J5276">
        <v>75</v>
      </c>
      <c r="K5276" t="s">
        <v>7599</v>
      </c>
      <c r="L5276">
        <v>1</v>
      </c>
      <c r="M5276">
        <v>75</v>
      </c>
      <c r="N5276" t="s">
        <v>7817</v>
      </c>
      <c r="O5276" t="s">
        <v>24</v>
      </c>
      <c r="P5276" t="s">
        <v>45</v>
      </c>
      <c r="Q5276" t="s">
        <v>46</v>
      </c>
      <c r="R5276" t="s">
        <v>47</v>
      </c>
      <c r="S5276" t="s">
        <v>33</v>
      </c>
      <c r="T5276" t="s">
        <v>7620</v>
      </c>
      <c r="U5276" t="s">
        <v>7621</v>
      </c>
      <c r="V5276" t="s">
        <v>7601</v>
      </c>
      <c r="X5276" t="str">
        <f>VLOOKUP(pbp!V2509, games!$B$2:$R$40, 3, FALSE)</f>
        <v>2019-12-22T18:00Z</v>
      </c>
      <c r="Y5276">
        <f>VLOOKUP(1*V5276,NFLGames!$H$11:$H$555,1,FALSE)</f>
        <v>401220324</v>
      </c>
      <c r="Z5276">
        <f>VLOOKUP($Y5276, NFLGames!$H$11:$K$555,2,FALSE)</f>
        <v>2020</v>
      </c>
      <c r="AA5276">
        <f>VLOOKUP($Y5276, NFLGames!$H$11:$K$555,3,FALSE)</f>
        <v>16</v>
      </c>
      <c r="AB5276" s="6">
        <f>IF(A5277=0, 0, AH5277-tbl_pbp[[#This Row],[Saints Win %]])</f>
        <v>-1.7000000000000015E-2</v>
      </c>
      <c r="AE5276">
        <f>ABS(tbl_pbp[[#This Row],[play.homeScore]]-tbl_pbp[[#This Row],[play.awayScore]])</f>
        <v>10</v>
      </c>
      <c r="AF5276">
        <f>IF(tbl_pbp[[#This Row],[Play Saints Win % Increase]]&gt;=$AF$4,1,0)</f>
        <v>0</v>
      </c>
      <c r="AG5276" t="str">
        <f>VLOOKUP(tbl_pbp[[#This Row],[gameId]], games!$B$2:$T$40, 9, FALSE)</f>
        <v>minnesota-vikings</v>
      </c>
      <c r="AH5276" s="5">
        <f>IF(tbl_pbp[[#This Row],[AwayTeam]] &lt;&gt; "new-orleans-saints", tbl_pbp[[#This Row],[homeWinPercentage]], 1-tbl_pbp[[#This Row],[homeWinPercentage]])</f>
        <v>0.88100000000000001</v>
      </c>
      <c r="AI5276" s="13">
        <f>tbl_pbp[[#This Row],[Kamara]]*tbl_pbp[[#This Row],[Impactful Play]]</f>
        <v>0</v>
      </c>
      <c r="AJ5276" s="13">
        <f>tbl_pbp[[#This Row],[Thomas]]*tbl_pbp[[#This Row],[Impactful Play]]</f>
        <v>0</v>
      </c>
      <c r="AK5276" s="13" t="str">
        <f>VLOOKUP(tbl_pbp[[#This Row],[Play Saints Win % Increase]], tbl_impact[],3,TRUE)</f>
        <v>Bad (0 to -5%)</v>
      </c>
    </row>
    <row r="5277" spans="1:37">
      <c r="A5277" s="1">
        <v>86</v>
      </c>
      <c r="B5277" s="5">
        <v>0.86399999999999999</v>
      </c>
      <c r="C5277" t="s">
        <v>7818</v>
      </c>
      <c r="D5277">
        <v>0</v>
      </c>
      <c r="E5277">
        <v>0</v>
      </c>
      <c r="F5277">
        <v>3</v>
      </c>
      <c r="G5277">
        <v>24</v>
      </c>
      <c r="H5277">
        <v>14</v>
      </c>
      <c r="I5277">
        <v>10</v>
      </c>
      <c r="J5277">
        <v>75</v>
      </c>
      <c r="K5277" t="s">
        <v>7599</v>
      </c>
      <c r="L5277">
        <v>2</v>
      </c>
      <c r="M5277">
        <v>75</v>
      </c>
      <c r="N5277" t="s">
        <v>7819</v>
      </c>
      <c r="O5277" t="s">
        <v>508</v>
      </c>
      <c r="P5277" t="s">
        <v>30</v>
      </c>
      <c r="Q5277" t="s">
        <v>31</v>
      </c>
      <c r="R5277" t="s">
        <v>32</v>
      </c>
      <c r="S5277" t="s">
        <v>120</v>
      </c>
      <c r="T5277" t="s">
        <v>7620</v>
      </c>
      <c r="U5277" t="s">
        <v>7676</v>
      </c>
      <c r="V5277" t="s">
        <v>7601</v>
      </c>
      <c r="X5277" t="str">
        <f>VLOOKUP(pbp!V2510, games!$B$2:$R$40, 3, FALSE)</f>
        <v>2019-12-22T18:00Z</v>
      </c>
      <c r="Y5277">
        <f>VLOOKUP(1*V5277,NFLGames!$H$11:$H$555,1,FALSE)</f>
        <v>401220324</v>
      </c>
      <c r="Z5277">
        <f>VLOOKUP($Y5277, NFLGames!$H$11:$K$555,2,FALSE)</f>
        <v>2020</v>
      </c>
      <c r="AA5277">
        <f>VLOOKUP($Y5277, NFLGames!$H$11:$K$555,3,FALSE)</f>
        <v>16</v>
      </c>
      <c r="AB5277" s="6">
        <f>IF(A5278=0, 0, AH5278-tbl_pbp[[#This Row],[Saints Win %]])</f>
        <v>-2.0000000000000018E-3</v>
      </c>
      <c r="AE5277">
        <f>ABS(tbl_pbp[[#This Row],[play.homeScore]]-tbl_pbp[[#This Row],[play.awayScore]])</f>
        <v>10</v>
      </c>
      <c r="AF5277">
        <f>IF(tbl_pbp[[#This Row],[Play Saints Win % Increase]]&gt;=$AF$4,1,0)</f>
        <v>0</v>
      </c>
      <c r="AG5277" t="str">
        <f>VLOOKUP(tbl_pbp[[#This Row],[gameId]], games!$B$2:$T$40, 9, FALSE)</f>
        <v>minnesota-vikings</v>
      </c>
      <c r="AH5277" s="5">
        <f>IF(tbl_pbp[[#This Row],[AwayTeam]] &lt;&gt; "new-orleans-saints", tbl_pbp[[#This Row],[homeWinPercentage]], 1-tbl_pbp[[#This Row],[homeWinPercentage]])</f>
        <v>0.86399999999999999</v>
      </c>
      <c r="AI5277" s="13">
        <f>tbl_pbp[[#This Row],[Kamara]]*tbl_pbp[[#This Row],[Impactful Play]]</f>
        <v>0</v>
      </c>
      <c r="AJ5277" s="13">
        <f>tbl_pbp[[#This Row],[Thomas]]*tbl_pbp[[#This Row],[Impactful Play]]</f>
        <v>0</v>
      </c>
      <c r="AK5277" s="13" t="str">
        <f>VLOOKUP(tbl_pbp[[#This Row],[Play Saints Win % Increase]], tbl_impact[],3,TRUE)</f>
        <v>Bad (0 to -5%)</v>
      </c>
    </row>
    <row r="5278" spans="1:37">
      <c r="A5278" s="1">
        <v>87</v>
      </c>
      <c r="B5278" s="5">
        <v>0.86199999999999999</v>
      </c>
      <c r="C5278" t="s">
        <v>7820</v>
      </c>
      <c r="D5278">
        <v>0</v>
      </c>
      <c r="E5278">
        <v>0</v>
      </c>
      <c r="F5278">
        <v>3</v>
      </c>
      <c r="G5278">
        <v>24</v>
      </c>
      <c r="H5278">
        <v>14</v>
      </c>
      <c r="I5278">
        <v>10</v>
      </c>
      <c r="J5278">
        <v>61</v>
      </c>
      <c r="K5278" t="s">
        <v>7599</v>
      </c>
      <c r="L5278">
        <v>1</v>
      </c>
      <c r="M5278">
        <v>61</v>
      </c>
      <c r="N5278" t="s">
        <v>7821</v>
      </c>
      <c r="O5278" t="s">
        <v>4824</v>
      </c>
      <c r="P5278" t="s">
        <v>30</v>
      </c>
      <c r="Q5278" t="s">
        <v>31</v>
      </c>
      <c r="R5278" t="s">
        <v>32</v>
      </c>
      <c r="S5278" t="s">
        <v>33</v>
      </c>
      <c r="T5278" t="s">
        <v>7651</v>
      </c>
      <c r="U5278" t="s">
        <v>7652</v>
      </c>
      <c r="V5278" t="s">
        <v>7601</v>
      </c>
      <c r="X5278" t="str">
        <f>VLOOKUP(pbp!V2511, games!$B$2:$R$40, 3, FALSE)</f>
        <v>2019-12-22T18:00Z</v>
      </c>
      <c r="Y5278">
        <f>VLOOKUP(1*V5278,NFLGames!$H$11:$H$555,1,FALSE)</f>
        <v>401220324</v>
      </c>
      <c r="Z5278">
        <f>VLOOKUP($Y5278, NFLGames!$H$11:$K$555,2,FALSE)</f>
        <v>2020</v>
      </c>
      <c r="AA5278">
        <f>VLOOKUP($Y5278, NFLGames!$H$11:$K$555,3,FALSE)</f>
        <v>16</v>
      </c>
      <c r="AB5278" s="6">
        <f>IF(A5279=0, 0, AH5279-tbl_pbp[[#This Row],[Saints Win %]])</f>
        <v>7.0000000000000062E-3</v>
      </c>
      <c r="AE5278">
        <f>ABS(tbl_pbp[[#This Row],[play.homeScore]]-tbl_pbp[[#This Row],[play.awayScore]])</f>
        <v>10</v>
      </c>
      <c r="AF5278">
        <f>IF(tbl_pbp[[#This Row],[Play Saints Win % Increase]]&gt;=$AF$4,1,0)</f>
        <v>0</v>
      </c>
      <c r="AG5278" t="str">
        <f>VLOOKUP(tbl_pbp[[#This Row],[gameId]], games!$B$2:$T$40, 9, FALSE)</f>
        <v>minnesota-vikings</v>
      </c>
      <c r="AH5278" s="5">
        <f>IF(tbl_pbp[[#This Row],[AwayTeam]] &lt;&gt; "new-orleans-saints", tbl_pbp[[#This Row],[homeWinPercentage]], 1-tbl_pbp[[#This Row],[homeWinPercentage]])</f>
        <v>0.86199999999999999</v>
      </c>
      <c r="AI5278" s="13">
        <f>tbl_pbp[[#This Row],[Kamara]]*tbl_pbp[[#This Row],[Impactful Play]]</f>
        <v>0</v>
      </c>
      <c r="AJ5278" s="13">
        <f>tbl_pbp[[#This Row],[Thomas]]*tbl_pbp[[#This Row],[Impactful Play]]</f>
        <v>0</v>
      </c>
      <c r="AK5278" s="13" t="str">
        <f>VLOOKUP(tbl_pbp[[#This Row],[Play Saints Win % Increase]], tbl_impact[],3,TRUE)</f>
        <v>Scented (0 to +5%)</v>
      </c>
    </row>
    <row r="5279" spans="1:37">
      <c r="A5279" s="1">
        <v>88</v>
      </c>
      <c r="B5279" s="5">
        <v>0.86899999999999999</v>
      </c>
      <c r="C5279" t="s">
        <v>7822</v>
      </c>
      <c r="D5279">
        <v>0</v>
      </c>
      <c r="E5279">
        <v>0</v>
      </c>
      <c r="F5279">
        <v>3</v>
      </c>
      <c r="G5279">
        <v>24</v>
      </c>
      <c r="H5279">
        <v>14</v>
      </c>
      <c r="I5279">
        <v>5</v>
      </c>
      <c r="J5279">
        <v>56</v>
      </c>
      <c r="K5279" t="s">
        <v>7599</v>
      </c>
      <c r="L5279">
        <v>2</v>
      </c>
      <c r="M5279">
        <v>56</v>
      </c>
      <c r="N5279" t="s">
        <v>7823</v>
      </c>
      <c r="O5279" t="s">
        <v>603</v>
      </c>
      <c r="P5279" t="s">
        <v>30</v>
      </c>
      <c r="Q5279" t="s">
        <v>31</v>
      </c>
      <c r="R5279" t="s">
        <v>32</v>
      </c>
      <c r="S5279" t="s">
        <v>38</v>
      </c>
      <c r="T5279" t="s">
        <v>7824</v>
      </c>
      <c r="U5279" t="s">
        <v>7825</v>
      </c>
      <c r="V5279" t="s">
        <v>7601</v>
      </c>
      <c r="X5279" t="str">
        <f>VLOOKUP(pbp!V2512, games!$B$2:$R$40, 3, FALSE)</f>
        <v>2019-12-22T18:00Z</v>
      </c>
      <c r="Y5279">
        <f>VLOOKUP(1*V5279,NFLGames!$H$11:$H$555,1,FALSE)</f>
        <v>401220324</v>
      </c>
      <c r="Z5279">
        <f>VLOOKUP($Y5279, NFLGames!$H$11:$K$555,2,FALSE)</f>
        <v>2020</v>
      </c>
      <c r="AA5279">
        <f>VLOOKUP($Y5279, NFLGames!$H$11:$K$555,3,FALSE)</f>
        <v>16</v>
      </c>
      <c r="AB5279" s="6">
        <f>IF(A5280=0, 0, AH5280-tbl_pbp[[#This Row],[Saints Win %]])</f>
        <v>2.7000000000000024E-2</v>
      </c>
      <c r="AE5279">
        <f>ABS(tbl_pbp[[#This Row],[play.homeScore]]-tbl_pbp[[#This Row],[play.awayScore]])</f>
        <v>10</v>
      </c>
      <c r="AF5279">
        <f>IF(tbl_pbp[[#This Row],[Play Saints Win % Increase]]&gt;=$AF$4,1,0)</f>
        <v>0</v>
      </c>
      <c r="AG5279" t="str">
        <f>VLOOKUP(tbl_pbp[[#This Row],[gameId]], games!$B$2:$T$40, 9, FALSE)</f>
        <v>minnesota-vikings</v>
      </c>
      <c r="AH5279" s="5">
        <f>IF(tbl_pbp[[#This Row],[AwayTeam]] &lt;&gt; "new-orleans-saints", tbl_pbp[[#This Row],[homeWinPercentage]], 1-tbl_pbp[[#This Row],[homeWinPercentage]])</f>
        <v>0.86899999999999999</v>
      </c>
      <c r="AI5279" s="13">
        <f>tbl_pbp[[#This Row],[Kamara]]*tbl_pbp[[#This Row],[Impactful Play]]</f>
        <v>0</v>
      </c>
      <c r="AJ5279" s="13">
        <f>tbl_pbp[[#This Row],[Thomas]]*tbl_pbp[[#This Row],[Impactful Play]]</f>
        <v>0</v>
      </c>
      <c r="AK5279" s="13" t="str">
        <f>VLOOKUP(tbl_pbp[[#This Row],[Play Saints Win % Increase]], tbl_impact[],3,TRUE)</f>
        <v>Scented (0 to +5%)</v>
      </c>
    </row>
    <row r="5280" spans="1:37">
      <c r="A5280" s="1">
        <v>89</v>
      </c>
      <c r="B5280" s="5">
        <v>0.89600000000000002</v>
      </c>
      <c r="C5280" t="s">
        <v>7826</v>
      </c>
      <c r="D5280">
        <v>0</v>
      </c>
      <c r="E5280">
        <v>0</v>
      </c>
      <c r="F5280">
        <v>3</v>
      </c>
      <c r="G5280">
        <v>24</v>
      </c>
      <c r="H5280">
        <v>14</v>
      </c>
      <c r="I5280">
        <v>4</v>
      </c>
      <c r="J5280">
        <v>55</v>
      </c>
      <c r="K5280" t="s">
        <v>7599</v>
      </c>
      <c r="L5280">
        <v>3</v>
      </c>
      <c r="M5280">
        <v>55</v>
      </c>
      <c r="N5280" t="s">
        <v>7827</v>
      </c>
      <c r="O5280" t="s">
        <v>7828</v>
      </c>
      <c r="P5280" t="s">
        <v>22</v>
      </c>
      <c r="Q5280" t="s">
        <v>37</v>
      </c>
      <c r="S5280" t="s">
        <v>63</v>
      </c>
      <c r="T5280" t="s">
        <v>7686</v>
      </c>
      <c r="U5280" t="s">
        <v>7829</v>
      </c>
      <c r="V5280" t="s">
        <v>7601</v>
      </c>
      <c r="X5280" t="str">
        <f>VLOOKUP(pbp!V2513, games!$B$2:$R$40, 3, FALSE)</f>
        <v>2019-12-22T18:00Z</v>
      </c>
      <c r="Y5280">
        <f>VLOOKUP(1*V5280,NFLGames!$H$11:$H$555,1,FALSE)</f>
        <v>401220324</v>
      </c>
      <c r="Z5280">
        <f>VLOOKUP($Y5280, NFLGames!$H$11:$K$555,2,FALSE)</f>
        <v>2020</v>
      </c>
      <c r="AA5280">
        <f>VLOOKUP($Y5280, NFLGames!$H$11:$K$555,3,FALSE)</f>
        <v>16</v>
      </c>
      <c r="AB5280" s="6">
        <f>IF(A5281=0, 0, AH5281-tbl_pbp[[#This Row],[Saints Win %]])</f>
        <v>-1.100000000000001E-2</v>
      </c>
      <c r="AE5280">
        <f>ABS(tbl_pbp[[#This Row],[play.homeScore]]-tbl_pbp[[#This Row],[play.awayScore]])</f>
        <v>10</v>
      </c>
      <c r="AF5280">
        <f>IF(tbl_pbp[[#This Row],[Play Saints Win % Increase]]&gt;=$AF$4,1,0)</f>
        <v>0</v>
      </c>
      <c r="AG5280" t="str">
        <f>VLOOKUP(tbl_pbp[[#This Row],[gameId]], games!$B$2:$T$40, 9, FALSE)</f>
        <v>minnesota-vikings</v>
      </c>
      <c r="AH5280" s="5">
        <f>IF(tbl_pbp[[#This Row],[AwayTeam]] &lt;&gt; "new-orleans-saints", tbl_pbp[[#This Row],[homeWinPercentage]], 1-tbl_pbp[[#This Row],[homeWinPercentage]])</f>
        <v>0.89600000000000002</v>
      </c>
      <c r="AI5280" s="13">
        <f>tbl_pbp[[#This Row],[Kamara]]*tbl_pbp[[#This Row],[Impactful Play]]</f>
        <v>0</v>
      </c>
      <c r="AJ5280" s="13">
        <f>tbl_pbp[[#This Row],[Thomas]]*tbl_pbp[[#This Row],[Impactful Play]]</f>
        <v>0</v>
      </c>
      <c r="AK5280" s="13" t="str">
        <f>VLOOKUP(tbl_pbp[[#This Row],[Play Saints Win % Increase]], tbl_impact[],3,TRUE)</f>
        <v>Bad (0 to -5%)</v>
      </c>
    </row>
    <row r="5281" spans="1:37">
      <c r="A5281" s="1">
        <v>90</v>
      </c>
      <c r="B5281" s="5">
        <v>0.88500000000000001</v>
      </c>
      <c r="C5281" t="s">
        <v>7830</v>
      </c>
      <c r="D5281">
        <v>0</v>
      </c>
      <c r="E5281">
        <v>0</v>
      </c>
      <c r="F5281">
        <v>3</v>
      </c>
      <c r="G5281">
        <v>24</v>
      </c>
      <c r="H5281">
        <v>14</v>
      </c>
      <c r="I5281">
        <v>4</v>
      </c>
      <c r="J5281">
        <v>55</v>
      </c>
      <c r="K5281" t="s">
        <v>7599</v>
      </c>
      <c r="L5281">
        <v>4</v>
      </c>
      <c r="M5281">
        <v>55</v>
      </c>
      <c r="N5281" t="s">
        <v>7831</v>
      </c>
      <c r="O5281" t="s">
        <v>6267</v>
      </c>
      <c r="P5281" t="s">
        <v>66</v>
      </c>
      <c r="Q5281" t="s">
        <v>67</v>
      </c>
      <c r="R5281" t="s">
        <v>68</v>
      </c>
      <c r="S5281" t="s">
        <v>69</v>
      </c>
      <c r="T5281" t="s">
        <v>7686</v>
      </c>
      <c r="U5281" t="s">
        <v>7832</v>
      </c>
      <c r="V5281" t="s">
        <v>7601</v>
      </c>
      <c r="X5281" t="str">
        <f>VLOOKUP(pbp!V2514, games!$B$2:$R$40, 3, FALSE)</f>
        <v>2019-12-22T18:00Z</v>
      </c>
      <c r="Y5281">
        <f>VLOOKUP(1*V5281,NFLGames!$H$11:$H$555,1,FALSE)</f>
        <v>401220324</v>
      </c>
      <c r="Z5281">
        <f>VLOOKUP($Y5281, NFLGames!$H$11:$K$555,2,FALSE)</f>
        <v>2020</v>
      </c>
      <c r="AA5281">
        <f>VLOOKUP($Y5281, NFLGames!$H$11:$K$555,3,FALSE)</f>
        <v>16</v>
      </c>
      <c r="AB5281" s="6">
        <f>IF(A5282=0, 0, AH5282-tbl_pbp[[#This Row],[Saints Win %]])</f>
        <v>1.5000000000000013E-2</v>
      </c>
      <c r="AE5281">
        <f>ABS(tbl_pbp[[#This Row],[play.homeScore]]-tbl_pbp[[#This Row],[play.awayScore]])</f>
        <v>10</v>
      </c>
      <c r="AF5281">
        <f>IF(tbl_pbp[[#This Row],[Play Saints Win % Increase]]&gt;=$AF$4,1,0)</f>
        <v>0</v>
      </c>
      <c r="AG5281" t="str">
        <f>VLOOKUP(tbl_pbp[[#This Row],[gameId]], games!$B$2:$T$40, 9, FALSE)</f>
        <v>minnesota-vikings</v>
      </c>
      <c r="AH5281" s="5">
        <f>IF(tbl_pbp[[#This Row],[AwayTeam]] &lt;&gt; "new-orleans-saints", tbl_pbp[[#This Row],[homeWinPercentage]], 1-tbl_pbp[[#This Row],[homeWinPercentage]])</f>
        <v>0.88500000000000001</v>
      </c>
      <c r="AI5281" s="13">
        <f>tbl_pbp[[#This Row],[Kamara]]*tbl_pbp[[#This Row],[Impactful Play]]</f>
        <v>0</v>
      </c>
      <c r="AJ5281" s="13">
        <f>tbl_pbp[[#This Row],[Thomas]]*tbl_pbp[[#This Row],[Impactful Play]]</f>
        <v>0</v>
      </c>
      <c r="AK5281" s="13" t="str">
        <f>VLOOKUP(tbl_pbp[[#This Row],[Play Saints Win % Increase]], tbl_impact[],3,TRUE)</f>
        <v>Scented (0 to +5%)</v>
      </c>
    </row>
    <row r="5282" spans="1:37">
      <c r="A5282" s="1">
        <v>91</v>
      </c>
      <c r="B5282" s="5">
        <v>0.9</v>
      </c>
      <c r="C5282" t="s">
        <v>7833</v>
      </c>
      <c r="D5282">
        <v>0</v>
      </c>
      <c r="E5282">
        <v>0</v>
      </c>
      <c r="F5282">
        <v>3</v>
      </c>
      <c r="G5282">
        <v>24</v>
      </c>
      <c r="H5282">
        <v>14</v>
      </c>
      <c r="I5282">
        <v>10</v>
      </c>
      <c r="J5282">
        <v>10</v>
      </c>
      <c r="K5282" t="s">
        <v>29</v>
      </c>
      <c r="L5282">
        <v>1</v>
      </c>
      <c r="M5282">
        <v>90</v>
      </c>
      <c r="N5282" t="s">
        <v>7834</v>
      </c>
      <c r="O5282" t="s">
        <v>384</v>
      </c>
      <c r="P5282" t="s">
        <v>45</v>
      </c>
      <c r="Q5282" t="s">
        <v>46</v>
      </c>
      <c r="R5282" t="s">
        <v>47</v>
      </c>
      <c r="S5282" t="s">
        <v>33</v>
      </c>
      <c r="T5282" t="s">
        <v>179</v>
      </c>
      <c r="U5282" t="s">
        <v>6452</v>
      </c>
      <c r="V5282" t="s">
        <v>7601</v>
      </c>
      <c r="X5282" t="str">
        <f>VLOOKUP(pbp!V2515, games!$B$2:$R$40, 3, FALSE)</f>
        <v>2019-12-22T18:00Z</v>
      </c>
      <c r="Y5282">
        <f>VLOOKUP(1*V5282,NFLGames!$H$11:$H$555,1,FALSE)</f>
        <v>401220324</v>
      </c>
      <c r="Z5282">
        <f>VLOOKUP($Y5282, NFLGames!$H$11:$K$555,2,FALSE)</f>
        <v>2020</v>
      </c>
      <c r="AA5282">
        <f>VLOOKUP($Y5282, NFLGames!$H$11:$K$555,3,FALSE)</f>
        <v>16</v>
      </c>
      <c r="AB5282" s="6">
        <f>IF(A5283=0, 0, AH5283-tbl_pbp[[#This Row],[Saints Win %]])</f>
        <v>1.0000000000000009E-3</v>
      </c>
      <c r="AC5282">
        <v>1</v>
      </c>
      <c r="AE5282">
        <f>ABS(tbl_pbp[[#This Row],[play.homeScore]]-tbl_pbp[[#This Row],[play.awayScore]])</f>
        <v>10</v>
      </c>
      <c r="AF5282">
        <f>IF(tbl_pbp[[#This Row],[Play Saints Win % Increase]]&gt;=$AF$4,1,0)</f>
        <v>0</v>
      </c>
      <c r="AG5282" t="str">
        <f>VLOOKUP(tbl_pbp[[#This Row],[gameId]], games!$B$2:$T$40, 9, FALSE)</f>
        <v>minnesota-vikings</v>
      </c>
      <c r="AH5282" s="5">
        <f>IF(tbl_pbp[[#This Row],[AwayTeam]] &lt;&gt; "new-orleans-saints", tbl_pbp[[#This Row],[homeWinPercentage]], 1-tbl_pbp[[#This Row],[homeWinPercentage]])</f>
        <v>0.9</v>
      </c>
      <c r="AI5282" s="13">
        <f>tbl_pbp[[#This Row],[Kamara]]*tbl_pbp[[#This Row],[Impactful Play]]</f>
        <v>0</v>
      </c>
      <c r="AJ5282" s="13">
        <f>tbl_pbp[[#This Row],[Thomas]]*tbl_pbp[[#This Row],[Impactful Play]]</f>
        <v>0</v>
      </c>
      <c r="AK5282" s="13" t="str">
        <f>VLOOKUP(tbl_pbp[[#This Row],[Play Saints Win % Increase]], tbl_impact[],3,TRUE)</f>
        <v>Scented (0 to +5%)</v>
      </c>
    </row>
    <row r="5283" spans="1:37">
      <c r="A5283" s="1">
        <v>92</v>
      </c>
      <c r="B5283" s="5">
        <v>0.90100000000000002</v>
      </c>
      <c r="C5283" t="s">
        <v>7835</v>
      </c>
      <c r="D5283">
        <v>0</v>
      </c>
      <c r="E5283">
        <v>0</v>
      </c>
      <c r="F5283">
        <v>3</v>
      </c>
      <c r="G5283">
        <v>24</v>
      </c>
      <c r="H5283">
        <v>14</v>
      </c>
      <c r="I5283">
        <v>1</v>
      </c>
      <c r="J5283">
        <v>19</v>
      </c>
      <c r="K5283" t="s">
        <v>29</v>
      </c>
      <c r="L5283">
        <v>2</v>
      </c>
      <c r="M5283">
        <v>81</v>
      </c>
      <c r="N5283" t="s">
        <v>7836</v>
      </c>
      <c r="O5283" t="s">
        <v>2146</v>
      </c>
      <c r="P5283" t="s">
        <v>45</v>
      </c>
      <c r="Q5283" t="s">
        <v>46</v>
      </c>
      <c r="R5283" t="s">
        <v>47</v>
      </c>
      <c r="S5283" t="s">
        <v>83</v>
      </c>
      <c r="T5283" t="s">
        <v>363</v>
      </c>
      <c r="U5283" t="s">
        <v>7837</v>
      </c>
      <c r="V5283" t="s">
        <v>7601</v>
      </c>
      <c r="X5283" t="str">
        <f>VLOOKUP(pbp!V2516, games!$B$2:$R$40, 3, FALSE)</f>
        <v>2019-12-22T18:00Z</v>
      </c>
      <c r="Y5283">
        <f>VLOOKUP(1*V5283,NFLGames!$H$11:$H$555,1,FALSE)</f>
        <v>401220324</v>
      </c>
      <c r="Z5283">
        <f>VLOOKUP($Y5283, NFLGames!$H$11:$K$555,2,FALSE)</f>
        <v>2020</v>
      </c>
      <c r="AA5283">
        <f>VLOOKUP($Y5283, NFLGames!$H$11:$K$555,3,FALSE)</f>
        <v>16</v>
      </c>
      <c r="AB5283" s="6">
        <f>IF(A5284=0, 0, AH5284-tbl_pbp[[#This Row],[Saints Win %]])</f>
        <v>-9.9999999999999978E-2</v>
      </c>
      <c r="AE5283">
        <f>ABS(tbl_pbp[[#This Row],[play.homeScore]]-tbl_pbp[[#This Row],[play.awayScore]])</f>
        <v>10</v>
      </c>
      <c r="AF5283">
        <f>IF(tbl_pbp[[#This Row],[Play Saints Win % Increase]]&gt;=$AF$4,1,0)</f>
        <v>0</v>
      </c>
      <c r="AG5283" t="str">
        <f>VLOOKUP(tbl_pbp[[#This Row],[gameId]], games!$B$2:$T$40, 9, FALSE)</f>
        <v>minnesota-vikings</v>
      </c>
      <c r="AH5283" s="5">
        <f>IF(tbl_pbp[[#This Row],[AwayTeam]] &lt;&gt; "new-orleans-saints", tbl_pbp[[#This Row],[homeWinPercentage]], 1-tbl_pbp[[#This Row],[homeWinPercentage]])</f>
        <v>0.90100000000000002</v>
      </c>
      <c r="AI5283" s="13">
        <f>tbl_pbp[[#This Row],[Kamara]]*tbl_pbp[[#This Row],[Impactful Play]]</f>
        <v>0</v>
      </c>
      <c r="AJ5283" s="13">
        <f>tbl_pbp[[#This Row],[Thomas]]*tbl_pbp[[#This Row],[Impactful Play]]</f>
        <v>0</v>
      </c>
      <c r="AK5283" s="13" t="str">
        <f>VLOOKUP(tbl_pbp[[#This Row],[Play Saints Win % Increase]], tbl_impact[],3,TRUE)</f>
        <v>Smelly (worse than-5% -&gt; -10%)</v>
      </c>
    </row>
    <row r="5284" spans="1:37">
      <c r="A5284" s="1">
        <v>93</v>
      </c>
      <c r="B5284" s="5">
        <v>0.80100000000000005</v>
      </c>
      <c r="C5284" t="s">
        <v>7838</v>
      </c>
      <c r="D5284">
        <v>0</v>
      </c>
      <c r="E5284">
        <v>0</v>
      </c>
      <c r="F5284">
        <v>3</v>
      </c>
      <c r="G5284">
        <v>24</v>
      </c>
      <c r="H5284">
        <v>14</v>
      </c>
      <c r="I5284">
        <v>10</v>
      </c>
      <c r="J5284">
        <v>23</v>
      </c>
      <c r="K5284" t="s">
        <v>29</v>
      </c>
      <c r="L5284">
        <v>1</v>
      </c>
      <c r="M5284">
        <v>77</v>
      </c>
      <c r="N5284" t="s">
        <v>7839</v>
      </c>
      <c r="O5284" t="s">
        <v>6078</v>
      </c>
      <c r="P5284" t="s">
        <v>450</v>
      </c>
      <c r="Q5284" t="s">
        <v>451</v>
      </c>
      <c r="R5284" t="s">
        <v>452</v>
      </c>
      <c r="S5284" t="s">
        <v>33</v>
      </c>
      <c r="T5284" t="s">
        <v>217</v>
      </c>
      <c r="U5284" t="s">
        <v>218</v>
      </c>
      <c r="V5284" t="s">
        <v>7601</v>
      </c>
      <c r="X5284" t="str">
        <f>VLOOKUP(pbp!V2517, games!$B$2:$R$40, 3, FALSE)</f>
        <v>2019-12-22T18:00Z</v>
      </c>
      <c r="Y5284">
        <f>VLOOKUP(1*V5284,NFLGames!$H$11:$H$555,1,FALSE)</f>
        <v>401220324</v>
      </c>
      <c r="Z5284">
        <f>VLOOKUP($Y5284, NFLGames!$H$11:$K$555,2,FALSE)</f>
        <v>2020</v>
      </c>
      <c r="AA5284">
        <f>VLOOKUP($Y5284, NFLGames!$H$11:$K$555,3,FALSE)</f>
        <v>16</v>
      </c>
      <c r="AB5284" s="6">
        <f>IF(A5285=0, 0, AH5285-tbl_pbp[[#This Row],[Saints Win %]])</f>
        <v>8.2999999999999963E-2</v>
      </c>
      <c r="AE5284">
        <f>ABS(tbl_pbp[[#This Row],[play.homeScore]]-tbl_pbp[[#This Row],[play.awayScore]])</f>
        <v>10</v>
      </c>
      <c r="AF5284">
        <f>IF(tbl_pbp[[#This Row],[Play Saints Win % Increase]]&gt;=$AF$4,1,0)</f>
        <v>0</v>
      </c>
      <c r="AG5284" t="str">
        <f>VLOOKUP(tbl_pbp[[#This Row],[gameId]], games!$B$2:$T$40, 9, FALSE)</f>
        <v>minnesota-vikings</v>
      </c>
      <c r="AH5284" s="5">
        <f>IF(tbl_pbp[[#This Row],[AwayTeam]] &lt;&gt; "new-orleans-saints", tbl_pbp[[#This Row],[homeWinPercentage]], 1-tbl_pbp[[#This Row],[homeWinPercentage]])</f>
        <v>0.80100000000000005</v>
      </c>
      <c r="AI5284" s="13">
        <f>tbl_pbp[[#This Row],[Kamara]]*tbl_pbp[[#This Row],[Impactful Play]]</f>
        <v>0</v>
      </c>
      <c r="AJ5284" s="13">
        <f>tbl_pbp[[#This Row],[Thomas]]*tbl_pbp[[#This Row],[Impactful Play]]</f>
        <v>0</v>
      </c>
      <c r="AK5284" s="13" t="str">
        <f>VLOOKUP(tbl_pbp[[#This Row],[Play Saints Win % Increase]], tbl_impact[],3,TRUE)</f>
        <v>Perfumed (5 to + 10%)</v>
      </c>
    </row>
    <row r="5285" spans="1:37">
      <c r="A5285" s="1">
        <v>94</v>
      </c>
      <c r="B5285" s="5">
        <v>0.88400000000000001</v>
      </c>
      <c r="C5285" t="s">
        <v>7840</v>
      </c>
      <c r="D5285">
        <v>0</v>
      </c>
      <c r="E5285">
        <v>0</v>
      </c>
      <c r="F5285">
        <v>3</v>
      </c>
      <c r="G5285">
        <v>24</v>
      </c>
      <c r="H5285">
        <v>14</v>
      </c>
      <c r="I5285">
        <v>10</v>
      </c>
      <c r="J5285">
        <v>18</v>
      </c>
      <c r="K5285" t="s">
        <v>7599</v>
      </c>
      <c r="L5285">
        <v>1</v>
      </c>
      <c r="M5285">
        <v>18</v>
      </c>
      <c r="N5285" t="s">
        <v>7841</v>
      </c>
      <c r="O5285" t="s">
        <v>4451</v>
      </c>
      <c r="P5285" t="s">
        <v>45</v>
      </c>
      <c r="Q5285" t="s">
        <v>46</v>
      </c>
      <c r="R5285" t="s">
        <v>47</v>
      </c>
      <c r="S5285" t="s">
        <v>33</v>
      </c>
      <c r="T5285" t="s">
        <v>191</v>
      </c>
      <c r="U5285" t="s">
        <v>2280</v>
      </c>
      <c r="V5285" t="s">
        <v>7601</v>
      </c>
      <c r="X5285" t="str">
        <f>VLOOKUP(pbp!V2518, games!$B$2:$R$40, 3, FALSE)</f>
        <v>2019-12-22T18:00Z</v>
      </c>
      <c r="Y5285">
        <f>VLOOKUP(1*V5285,NFLGames!$H$11:$H$555,1,FALSE)</f>
        <v>401220324</v>
      </c>
      <c r="Z5285">
        <f>VLOOKUP($Y5285, NFLGames!$H$11:$K$555,2,FALSE)</f>
        <v>2020</v>
      </c>
      <c r="AA5285">
        <f>VLOOKUP($Y5285, NFLGames!$H$11:$K$555,3,FALSE)</f>
        <v>16</v>
      </c>
      <c r="AB5285" s="6">
        <f>IF(A5286=0, 0, AH5286-tbl_pbp[[#This Row],[Saints Win %]])</f>
        <v>-0.126</v>
      </c>
      <c r="AE5285">
        <f>ABS(tbl_pbp[[#This Row],[play.homeScore]]-tbl_pbp[[#This Row],[play.awayScore]])</f>
        <v>10</v>
      </c>
      <c r="AF5285">
        <f>IF(tbl_pbp[[#This Row],[Play Saints Win % Increase]]&gt;=$AF$4,1,0)</f>
        <v>0</v>
      </c>
      <c r="AG5285" t="str">
        <f>VLOOKUP(tbl_pbp[[#This Row],[gameId]], games!$B$2:$T$40, 9, FALSE)</f>
        <v>minnesota-vikings</v>
      </c>
      <c r="AH5285" s="5">
        <f>IF(tbl_pbp[[#This Row],[AwayTeam]] &lt;&gt; "new-orleans-saints", tbl_pbp[[#This Row],[homeWinPercentage]], 1-tbl_pbp[[#This Row],[homeWinPercentage]])</f>
        <v>0.88400000000000001</v>
      </c>
      <c r="AI5285" s="13">
        <f>tbl_pbp[[#This Row],[Kamara]]*tbl_pbp[[#This Row],[Impactful Play]]</f>
        <v>0</v>
      </c>
      <c r="AJ5285" s="13">
        <f>tbl_pbp[[#This Row],[Thomas]]*tbl_pbp[[#This Row],[Impactful Play]]</f>
        <v>0</v>
      </c>
      <c r="AK5285" s="13" t="str">
        <f>VLOOKUP(tbl_pbp[[#This Row],[Play Saints Win % Increase]], tbl_impact[],3,TRUE)</f>
        <v>Stinky (worse than -10% to -20%)</v>
      </c>
    </row>
    <row r="5286" spans="1:37">
      <c r="A5286" s="1">
        <v>95</v>
      </c>
      <c r="B5286" s="5">
        <v>0.75800000000000001</v>
      </c>
      <c r="C5286" t="s">
        <v>7842</v>
      </c>
      <c r="D5286">
        <v>0</v>
      </c>
      <c r="E5286">
        <v>0</v>
      </c>
      <c r="F5286">
        <v>3</v>
      </c>
      <c r="G5286">
        <v>24</v>
      </c>
      <c r="H5286">
        <v>14</v>
      </c>
      <c r="I5286">
        <v>5</v>
      </c>
      <c r="J5286">
        <v>13</v>
      </c>
      <c r="K5286" t="s">
        <v>7599</v>
      </c>
      <c r="L5286">
        <v>2</v>
      </c>
      <c r="M5286">
        <v>13</v>
      </c>
      <c r="N5286" t="s">
        <v>7843</v>
      </c>
      <c r="O5286" t="s">
        <v>745</v>
      </c>
      <c r="P5286" t="s">
        <v>45</v>
      </c>
      <c r="Q5286" t="s">
        <v>46</v>
      </c>
      <c r="R5286" t="s">
        <v>47</v>
      </c>
      <c r="S5286" t="s">
        <v>38</v>
      </c>
      <c r="T5286" t="s">
        <v>184</v>
      </c>
      <c r="U5286" t="s">
        <v>7844</v>
      </c>
      <c r="V5286" t="s">
        <v>7601</v>
      </c>
      <c r="X5286" t="str">
        <f>VLOOKUP(pbp!V2519, games!$B$2:$R$40, 3, FALSE)</f>
        <v>2019-12-22T18:00Z</v>
      </c>
      <c r="Y5286">
        <f>VLOOKUP(1*V5286,NFLGames!$H$11:$H$555,1,FALSE)</f>
        <v>401220324</v>
      </c>
      <c r="Z5286">
        <f>VLOOKUP($Y5286, NFLGames!$H$11:$K$555,2,FALSE)</f>
        <v>2020</v>
      </c>
      <c r="AA5286">
        <f>VLOOKUP($Y5286, NFLGames!$H$11:$K$555,3,FALSE)</f>
        <v>16</v>
      </c>
      <c r="AB5286" s="6">
        <f>IF(A5287=0, 0, AH5287-tbl_pbp[[#This Row],[Saints Win %]])</f>
        <v>3.0000000000000027E-3</v>
      </c>
      <c r="AE5286">
        <f>ABS(tbl_pbp[[#This Row],[play.homeScore]]-tbl_pbp[[#This Row],[play.awayScore]])</f>
        <v>10</v>
      </c>
      <c r="AF5286">
        <f>IF(tbl_pbp[[#This Row],[Play Saints Win % Increase]]&gt;=$AF$4,1,0)</f>
        <v>0</v>
      </c>
      <c r="AG5286" t="str">
        <f>VLOOKUP(tbl_pbp[[#This Row],[gameId]], games!$B$2:$T$40, 9, FALSE)</f>
        <v>minnesota-vikings</v>
      </c>
      <c r="AH5286" s="5">
        <f>IF(tbl_pbp[[#This Row],[AwayTeam]] &lt;&gt; "new-orleans-saints", tbl_pbp[[#This Row],[homeWinPercentage]], 1-tbl_pbp[[#This Row],[homeWinPercentage]])</f>
        <v>0.75800000000000001</v>
      </c>
      <c r="AI5286" s="13">
        <f>tbl_pbp[[#This Row],[Kamara]]*tbl_pbp[[#This Row],[Impactful Play]]</f>
        <v>0</v>
      </c>
      <c r="AJ5286" s="13">
        <f>tbl_pbp[[#This Row],[Thomas]]*tbl_pbp[[#This Row],[Impactful Play]]</f>
        <v>0</v>
      </c>
      <c r="AK5286" s="13" t="str">
        <f>VLOOKUP(tbl_pbp[[#This Row],[Play Saints Win % Increase]], tbl_impact[],3,TRUE)</f>
        <v>Scented (0 to +5%)</v>
      </c>
    </row>
    <row r="5287" spans="1:37">
      <c r="A5287" s="1">
        <v>96</v>
      </c>
      <c r="B5287" s="5">
        <v>0.76100000000000001</v>
      </c>
      <c r="C5287" t="s">
        <v>7845</v>
      </c>
      <c r="D5287">
        <v>0</v>
      </c>
      <c r="E5287">
        <v>0</v>
      </c>
      <c r="F5287">
        <v>3</v>
      </c>
      <c r="G5287">
        <v>24</v>
      </c>
      <c r="H5287">
        <v>20</v>
      </c>
      <c r="I5287">
        <v>2</v>
      </c>
      <c r="J5287">
        <v>2</v>
      </c>
      <c r="K5287" t="s">
        <v>7599</v>
      </c>
      <c r="L5287">
        <v>1</v>
      </c>
      <c r="M5287">
        <v>2</v>
      </c>
      <c r="N5287" t="s">
        <v>7846</v>
      </c>
      <c r="O5287" t="s">
        <v>6083</v>
      </c>
      <c r="P5287" t="s">
        <v>103</v>
      </c>
      <c r="Q5287" t="s">
        <v>104</v>
      </c>
      <c r="R5287" t="s">
        <v>105</v>
      </c>
      <c r="S5287" t="s">
        <v>283</v>
      </c>
      <c r="T5287" t="s">
        <v>649</v>
      </c>
      <c r="U5287" t="s">
        <v>1142</v>
      </c>
      <c r="V5287" t="s">
        <v>7601</v>
      </c>
      <c r="X5287" t="str">
        <f>VLOOKUP(pbp!V2520, games!$B$2:$R$40, 3, FALSE)</f>
        <v>2019-12-22T18:00Z</v>
      </c>
      <c r="Y5287">
        <f>VLOOKUP(1*V5287,NFLGames!$H$11:$H$555,1,FALSE)</f>
        <v>401220324</v>
      </c>
      <c r="Z5287">
        <f>VLOOKUP($Y5287, NFLGames!$H$11:$K$555,2,FALSE)</f>
        <v>2020</v>
      </c>
      <c r="AA5287">
        <f>VLOOKUP($Y5287, NFLGames!$H$11:$K$555,3,FALSE)</f>
        <v>16</v>
      </c>
      <c r="AB5287" s="6">
        <f>IF(A5288=0, 0, AH5288-tbl_pbp[[#This Row],[Saints Win %]])</f>
        <v>7.0000000000000062E-3</v>
      </c>
      <c r="AE5287">
        <f>ABS(tbl_pbp[[#This Row],[play.homeScore]]-tbl_pbp[[#This Row],[play.awayScore]])</f>
        <v>4</v>
      </c>
      <c r="AF5287">
        <f>IF(tbl_pbp[[#This Row],[Play Saints Win % Increase]]&gt;=$AF$4,1,0)</f>
        <v>0</v>
      </c>
      <c r="AG5287" t="str">
        <f>VLOOKUP(tbl_pbp[[#This Row],[gameId]], games!$B$2:$T$40, 9, FALSE)</f>
        <v>minnesota-vikings</v>
      </c>
      <c r="AH5287" s="5">
        <f>IF(tbl_pbp[[#This Row],[AwayTeam]] &lt;&gt; "new-orleans-saints", tbl_pbp[[#This Row],[homeWinPercentage]], 1-tbl_pbp[[#This Row],[homeWinPercentage]])</f>
        <v>0.76100000000000001</v>
      </c>
      <c r="AI5287" s="13">
        <f>tbl_pbp[[#This Row],[Kamara]]*tbl_pbp[[#This Row],[Impactful Play]]</f>
        <v>0</v>
      </c>
      <c r="AJ5287" s="13">
        <f>tbl_pbp[[#This Row],[Thomas]]*tbl_pbp[[#This Row],[Impactful Play]]</f>
        <v>0</v>
      </c>
      <c r="AK5287" s="13" t="str">
        <f>VLOOKUP(tbl_pbp[[#This Row],[Play Saints Win % Increase]], tbl_impact[],3,TRUE)</f>
        <v>Scented (0 to +5%)</v>
      </c>
    </row>
    <row r="5288" spans="1:37">
      <c r="A5288" s="1">
        <v>97</v>
      </c>
      <c r="B5288" s="5">
        <v>0.76800000000000002</v>
      </c>
      <c r="C5288" t="s">
        <v>7847</v>
      </c>
      <c r="D5288">
        <v>0</v>
      </c>
      <c r="E5288">
        <v>0</v>
      </c>
      <c r="F5288">
        <v>3</v>
      </c>
      <c r="G5288">
        <v>24</v>
      </c>
      <c r="H5288">
        <v>20</v>
      </c>
      <c r="I5288">
        <v>0</v>
      </c>
      <c r="J5288">
        <v>65</v>
      </c>
      <c r="K5288" t="s">
        <v>7599</v>
      </c>
      <c r="L5288">
        <v>0</v>
      </c>
      <c r="M5288">
        <v>65</v>
      </c>
      <c r="N5288" t="s">
        <v>7848</v>
      </c>
      <c r="O5288" t="s">
        <v>6083</v>
      </c>
      <c r="P5288" t="s">
        <v>25</v>
      </c>
      <c r="Q5288" t="s">
        <v>26</v>
      </c>
      <c r="R5288" t="s">
        <v>27</v>
      </c>
      <c r="V5288" t="s">
        <v>7601</v>
      </c>
      <c r="X5288" t="str">
        <f>VLOOKUP(pbp!V2521, games!$B$2:$R$40, 3, FALSE)</f>
        <v>2019-12-22T18:00Z</v>
      </c>
      <c r="Y5288">
        <f>VLOOKUP(1*V5288,NFLGames!$H$11:$H$555,1,FALSE)</f>
        <v>401220324</v>
      </c>
      <c r="Z5288">
        <f>VLOOKUP($Y5288, NFLGames!$H$11:$K$555,2,FALSE)</f>
        <v>2020</v>
      </c>
      <c r="AA5288">
        <f>VLOOKUP($Y5288, NFLGames!$H$11:$K$555,3,FALSE)</f>
        <v>16</v>
      </c>
      <c r="AB5288" s="6">
        <f>IF(A5289=0, 0, AH5289-tbl_pbp[[#This Row],[Saints Win %]])</f>
        <v>-1.7000000000000015E-2</v>
      </c>
      <c r="AE5288">
        <f>ABS(tbl_pbp[[#This Row],[play.homeScore]]-tbl_pbp[[#This Row],[play.awayScore]])</f>
        <v>4</v>
      </c>
      <c r="AF5288">
        <f>IF(tbl_pbp[[#This Row],[Play Saints Win % Increase]]&gt;=$AF$4,1,0)</f>
        <v>0</v>
      </c>
      <c r="AG5288" t="str">
        <f>VLOOKUP(tbl_pbp[[#This Row],[gameId]], games!$B$2:$T$40, 9, FALSE)</f>
        <v>minnesota-vikings</v>
      </c>
      <c r="AH5288" s="5">
        <f>IF(tbl_pbp[[#This Row],[AwayTeam]] &lt;&gt; "new-orleans-saints", tbl_pbp[[#This Row],[homeWinPercentage]], 1-tbl_pbp[[#This Row],[homeWinPercentage]])</f>
        <v>0.76800000000000002</v>
      </c>
      <c r="AI5288" s="13">
        <f>tbl_pbp[[#This Row],[Kamara]]*tbl_pbp[[#This Row],[Impactful Play]]</f>
        <v>0</v>
      </c>
      <c r="AJ5288" s="13">
        <f>tbl_pbp[[#This Row],[Thomas]]*tbl_pbp[[#This Row],[Impactful Play]]</f>
        <v>0</v>
      </c>
      <c r="AK5288" s="13" t="str">
        <f>VLOOKUP(tbl_pbp[[#This Row],[Play Saints Win % Increase]], tbl_impact[],3,TRUE)</f>
        <v>Bad (0 to -5%)</v>
      </c>
    </row>
    <row r="5289" spans="1:37">
      <c r="A5289" s="1">
        <v>98</v>
      </c>
      <c r="B5289" s="5">
        <v>0.751</v>
      </c>
      <c r="C5289" t="s">
        <v>7849</v>
      </c>
      <c r="D5289">
        <v>0</v>
      </c>
      <c r="E5289">
        <v>0</v>
      </c>
      <c r="F5289">
        <v>3</v>
      </c>
      <c r="G5289">
        <v>24</v>
      </c>
      <c r="H5289">
        <v>20</v>
      </c>
      <c r="I5289">
        <v>10</v>
      </c>
      <c r="J5289">
        <v>26</v>
      </c>
      <c r="K5289" t="s">
        <v>29</v>
      </c>
      <c r="L5289">
        <v>1</v>
      </c>
      <c r="M5289">
        <v>74</v>
      </c>
      <c r="N5289" t="s">
        <v>7850</v>
      </c>
      <c r="O5289" t="s">
        <v>77</v>
      </c>
      <c r="P5289" t="s">
        <v>45</v>
      </c>
      <c r="Q5289" t="s">
        <v>46</v>
      </c>
      <c r="R5289" t="s">
        <v>47</v>
      </c>
      <c r="S5289" t="s">
        <v>33</v>
      </c>
      <c r="T5289" t="s">
        <v>221</v>
      </c>
      <c r="U5289" t="s">
        <v>2097</v>
      </c>
      <c r="V5289" t="s">
        <v>7601</v>
      </c>
      <c r="X5289" t="str">
        <f>VLOOKUP(pbp!V2522, games!$B$2:$R$40, 3, FALSE)</f>
        <v>2019-12-22T18:00Z</v>
      </c>
      <c r="Y5289">
        <f>VLOOKUP(1*V5289,NFLGames!$H$11:$H$555,1,FALSE)</f>
        <v>401220324</v>
      </c>
      <c r="Z5289">
        <f>VLOOKUP($Y5289, NFLGames!$H$11:$K$555,2,FALSE)</f>
        <v>2020</v>
      </c>
      <c r="AA5289">
        <f>VLOOKUP($Y5289, NFLGames!$H$11:$K$555,3,FALSE)</f>
        <v>16</v>
      </c>
      <c r="AB5289" s="6">
        <f>IF(A5290=0, 0, AH5290-tbl_pbp[[#This Row],[Saints Win %]])</f>
        <v>0</v>
      </c>
      <c r="AC5289">
        <v>1</v>
      </c>
      <c r="AE5289">
        <f>ABS(tbl_pbp[[#This Row],[play.homeScore]]-tbl_pbp[[#This Row],[play.awayScore]])</f>
        <v>4</v>
      </c>
      <c r="AF5289">
        <f>IF(tbl_pbp[[#This Row],[Play Saints Win % Increase]]&gt;=$AF$4,1,0)</f>
        <v>0</v>
      </c>
      <c r="AG5289" t="str">
        <f>VLOOKUP(tbl_pbp[[#This Row],[gameId]], games!$B$2:$T$40, 9, FALSE)</f>
        <v>minnesota-vikings</v>
      </c>
      <c r="AH5289" s="5">
        <f>IF(tbl_pbp[[#This Row],[AwayTeam]] &lt;&gt; "new-orleans-saints", tbl_pbp[[#This Row],[homeWinPercentage]], 1-tbl_pbp[[#This Row],[homeWinPercentage]])</f>
        <v>0.751</v>
      </c>
      <c r="AI5289" s="13">
        <f>tbl_pbp[[#This Row],[Kamara]]*tbl_pbp[[#This Row],[Impactful Play]]</f>
        <v>0</v>
      </c>
      <c r="AJ5289" s="13">
        <f>tbl_pbp[[#This Row],[Thomas]]*tbl_pbp[[#This Row],[Impactful Play]]</f>
        <v>0</v>
      </c>
      <c r="AK5289" s="13" t="str">
        <f>VLOOKUP(tbl_pbp[[#This Row],[Play Saints Win % Increase]], tbl_impact[],3,TRUE)</f>
        <v>Scented (0 to +5%)</v>
      </c>
    </row>
    <row r="5290" spans="1:37">
      <c r="A5290" s="1">
        <v>99</v>
      </c>
      <c r="B5290" s="5">
        <v>0.751</v>
      </c>
      <c r="C5290" t="s">
        <v>7851</v>
      </c>
      <c r="D5290">
        <v>0</v>
      </c>
      <c r="E5290">
        <v>0</v>
      </c>
      <c r="F5290">
        <v>3</v>
      </c>
      <c r="G5290">
        <v>24</v>
      </c>
      <c r="H5290">
        <v>20</v>
      </c>
      <c r="I5290">
        <v>8</v>
      </c>
      <c r="J5290">
        <v>28</v>
      </c>
      <c r="K5290" t="s">
        <v>29</v>
      </c>
      <c r="L5290">
        <v>2</v>
      </c>
      <c r="M5290">
        <v>72</v>
      </c>
      <c r="N5290" t="s">
        <v>7852</v>
      </c>
      <c r="O5290" t="s">
        <v>1799</v>
      </c>
      <c r="P5290" t="s">
        <v>45</v>
      </c>
      <c r="Q5290" t="s">
        <v>46</v>
      </c>
      <c r="R5290" t="s">
        <v>47</v>
      </c>
      <c r="S5290" t="s">
        <v>73</v>
      </c>
      <c r="T5290" t="s">
        <v>1005</v>
      </c>
      <c r="U5290" t="s">
        <v>5814</v>
      </c>
      <c r="V5290" t="s">
        <v>7601</v>
      </c>
      <c r="X5290" t="str">
        <f>VLOOKUP(pbp!V2523, games!$B$2:$R$40, 3, FALSE)</f>
        <v>2019-12-22T18:00Z</v>
      </c>
      <c r="Y5290">
        <f>VLOOKUP(1*V5290,NFLGames!$H$11:$H$555,1,FALSE)</f>
        <v>401220324</v>
      </c>
      <c r="Z5290">
        <f>VLOOKUP($Y5290, NFLGames!$H$11:$K$555,2,FALSE)</f>
        <v>2020</v>
      </c>
      <c r="AA5290">
        <f>VLOOKUP($Y5290, NFLGames!$H$11:$K$555,3,FALSE)</f>
        <v>16</v>
      </c>
      <c r="AB5290" s="6">
        <f>IF(A5291=0, 0, AH5291-tbl_pbp[[#This Row],[Saints Win %]])</f>
        <v>3.9000000000000035E-2</v>
      </c>
      <c r="AE5290">
        <f>ABS(tbl_pbp[[#This Row],[play.homeScore]]-tbl_pbp[[#This Row],[play.awayScore]])</f>
        <v>4</v>
      </c>
      <c r="AF5290">
        <f>IF(tbl_pbp[[#This Row],[Play Saints Win % Increase]]&gt;=$AF$4,1,0)</f>
        <v>0</v>
      </c>
      <c r="AG5290" t="str">
        <f>VLOOKUP(tbl_pbp[[#This Row],[gameId]], games!$B$2:$T$40, 9, FALSE)</f>
        <v>minnesota-vikings</v>
      </c>
      <c r="AH5290" s="5">
        <f>IF(tbl_pbp[[#This Row],[AwayTeam]] &lt;&gt; "new-orleans-saints", tbl_pbp[[#This Row],[homeWinPercentage]], 1-tbl_pbp[[#This Row],[homeWinPercentage]])</f>
        <v>0.751</v>
      </c>
      <c r="AI5290" s="13">
        <f>tbl_pbp[[#This Row],[Kamara]]*tbl_pbp[[#This Row],[Impactful Play]]</f>
        <v>0</v>
      </c>
      <c r="AJ5290" s="13">
        <f>tbl_pbp[[#This Row],[Thomas]]*tbl_pbp[[#This Row],[Impactful Play]]</f>
        <v>0</v>
      </c>
      <c r="AK5290" s="13" t="str">
        <f>VLOOKUP(tbl_pbp[[#This Row],[Play Saints Win % Increase]], tbl_impact[],3,TRUE)</f>
        <v>Scented (0 to +5%)</v>
      </c>
    </row>
    <row r="5291" spans="1:37">
      <c r="A5291" s="1">
        <v>100</v>
      </c>
      <c r="B5291" s="5">
        <v>0.79</v>
      </c>
      <c r="C5291" t="s">
        <v>7853</v>
      </c>
      <c r="D5291">
        <v>0</v>
      </c>
      <c r="E5291">
        <v>0</v>
      </c>
      <c r="F5291">
        <v>3</v>
      </c>
      <c r="G5291">
        <v>24</v>
      </c>
      <c r="H5291">
        <v>20</v>
      </c>
      <c r="I5291">
        <v>5</v>
      </c>
      <c r="J5291">
        <v>31</v>
      </c>
      <c r="K5291" t="s">
        <v>29</v>
      </c>
      <c r="L5291">
        <v>3</v>
      </c>
      <c r="M5291">
        <v>69</v>
      </c>
      <c r="N5291" t="s">
        <v>7854</v>
      </c>
      <c r="O5291" t="s">
        <v>272</v>
      </c>
      <c r="P5291" t="s">
        <v>30</v>
      </c>
      <c r="Q5291" t="s">
        <v>31</v>
      </c>
      <c r="R5291" t="s">
        <v>32</v>
      </c>
      <c r="S5291" t="s">
        <v>42</v>
      </c>
      <c r="T5291" t="s">
        <v>361</v>
      </c>
      <c r="U5291" t="s">
        <v>7855</v>
      </c>
      <c r="V5291" t="s">
        <v>7601</v>
      </c>
      <c r="X5291" t="str">
        <f>VLOOKUP(pbp!V2524, games!$B$2:$R$40, 3, FALSE)</f>
        <v>2019-12-22T18:00Z</v>
      </c>
      <c r="Y5291">
        <f>VLOOKUP(1*V5291,NFLGames!$H$11:$H$555,1,FALSE)</f>
        <v>401220324</v>
      </c>
      <c r="Z5291">
        <f>VLOOKUP($Y5291, NFLGames!$H$11:$K$555,2,FALSE)</f>
        <v>2020</v>
      </c>
      <c r="AA5291">
        <f>VLOOKUP($Y5291, NFLGames!$H$11:$K$555,3,FALSE)</f>
        <v>16</v>
      </c>
      <c r="AB5291" s="6">
        <f>IF(A5292=0, 0, AH5292-tbl_pbp[[#This Row],[Saints Win %]])</f>
        <v>3.499999999999992E-2</v>
      </c>
      <c r="AE5291">
        <f>ABS(tbl_pbp[[#This Row],[play.homeScore]]-tbl_pbp[[#This Row],[play.awayScore]])</f>
        <v>4</v>
      </c>
      <c r="AF5291">
        <f>IF(tbl_pbp[[#This Row],[Play Saints Win % Increase]]&gt;=$AF$4,1,0)</f>
        <v>0</v>
      </c>
      <c r="AG5291" t="str">
        <f>VLOOKUP(tbl_pbp[[#This Row],[gameId]], games!$B$2:$T$40, 9, FALSE)</f>
        <v>minnesota-vikings</v>
      </c>
      <c r="AH5291" s="5">
        <f>IF(tbl_pbp[[#This Row],[AwayTeam]] &lt;&gt; "new-orleans-saints", tbl_pbp[[#This Row],[homeWinPercentage]], 1-tbl_pbp[[#This Row],[homeWinPercentage]])</f>
        <v>0.79</v>
      </c>
      <c r="AI5291" s="13">
        <f>tbl_pbp[[#This Row],[Kamara]]*tbl_pbp[[#This Row],[Impactful Play]]</f>
        <v>0</v>
      </c>
      <c r="AJ5291" s="13">
        <f>tbl_pbp[[#This Row],[Thomas]]*tbl_pbp[[#This Row],[Impactful Play]]</f>
        <v>0</v>
      </c>
      <c r="AK5291" s="13" t="str">
        <f>VLOOKUP(tbl_pbp[[#This Row],[Play Saints Win % Increase]], tbl_impact[],3,TRUE)</f>
        <v>Scented (0 to +5%)</v>
      </c>
    </row>
    <row r="5292" spans="1:37">
      <c r="A5292" s="1">
        <v>101</v>
      </c>
      <c r="B5292" s="5">
        <v>0.82499999999999996</v>
      </c>
      <c r="C5292" t="s">
        <v>7856</v>
      </c>
      <c r="D5292">
        <v>0</v>
      </c>
      <c r="E5292">
        <v>0</v>
      </c>
      <c r="F5292">
        <v>3</v>
      </c>
      <c r="G5292">
        <v>24</v>
      </c>
      <c r="H5292">
        <v>20</v>
      </c>
      <c r="I5292">
        <v>10</v>
      </c>
      <c r="J5292">
        <v>40</v>
      </c>
      <c r="K5292" t="s">
        <v>29</v>
      </c>
      <c r="L5292">
        <v>1</v>
      </c>
      <c r="M5292">
        <v>60</v>
      </c>
      <c r="N5292" t="s">
        <v>7857</v>
      </c>
      <c r="O5292" t="s">
        <v>3290</v>
      </c>
      <c r="P5292" t="s">
        <v>30</v>
      </c>
      <c r="Q5292" t="s">
        <v>31</v>
      </c>
      <c r="R5292" t="s">
        <v>32</v>
      </c>
      <c r="S5292" t="s">
        <v>33</v>
      </c>
      <c r="T5292" t="s">
        <v>117</v>
      </c>
      <c r="U5292" t="s">
        <v>118</v>
      </c>
      <c r="V5292" t="s">
        <v>7601</v>
      </c>
      <c r="X5292" t="str">
        <f>VLOOKUP(pbp!V2525, games!$B$2:$R$40, 3, FALSE)</f>
        <v>2019-12-22T18:00Z</v>
      </c>
      <c r="Y5292">
        <f>VLOOKUP(1*V5292,NFLGames!$H$11:$H$555,1,FALSE)</f>
        <v>401220324</v>
      </c>
      <c r="Z5292">
        <f>VLOOKUP($Y5292, NFLGames!$H$11:$K$555,2,FALSE)</f>
        <v>2020</v>
      </c>
      <c r="AA5292">
        <f>VLOOKUP($Y5292, NFLGames!$H$11:$K$555,3,FALSE)</f>
        <v>16</v>
      </c>
      <c r="AB5292" s="6">
        <f>IF(A5293=0, 0, AH5293-tbl_pbp[[#This Row],[Saints Win %]])</f>
        <v>8.0000000000000071E-3</v>
      </c>
      <c r="AE5292">
        <f>ABS(tbl_pbp[[#This Row],[play.homeScore]]-tbl_pbp[[#This Row],[play.awayScore]])</f>
        <v>4</v>
      </c>
      <c r="AF5292">
        <f>IF(tbl_pbp[[#This Row],[Play Saints Win % Increase]]&gt;=$AF$4,1,0)</f>
        <v>0</v>
      </c>
      <c r="AG5292" t="str">
        <f>VLOOKUP(tbl_pbp[[#This Row],[gameId]], games!$B$2:$T$40, 9, FALSE)</f>
        <v>minnesota-vikings</v>
      </c>
      <c r="AH5292" s="5">
        <f>IF(tbl_pbp[[#This Row],[AwayTeam]] &lt;&gt; "new-orleans-saints", tbl_pbp[[#This Row],[homeWinPercentage]], 1-tbl_pbp[[#This Row],[homeWinPercentage]])</f>
        <v>0.82499999999999996</v>
      </c>
      <c r="AI5292" s="13">
        <f>tbl_pbp[[#This Row],[Kamara]]*tbl_pbp[[#This Row],[Impactful Play]]</f>
        <v>0</v>
      </c>
      <c r="AJ5292" s="13">
        <f>tbl_pbp[[#This Row],[Thomas]]*tbl_pbp[[#This Row],[Impactful Play]]</f>
        <v>0</v>
      </c>
      <c r="AK5292" s="13" t="str">
        <f>VLOOKUP(tbl_pbp[[#This Row],[Play Saints Win % Increase]], tbl_impact[],3,TRUE)</f>
        <v>Scented (0 to +5%)</v>
      </c>
    </row>
    <row r="5293" spans="1:37">
      <c r="A5293" s="1">
        <v>102</v>
      </c>
      <c r="B5293" s="5">
        <v>0.83299999999999996</v>
      </c>
      <c r="C5293" t="s">
        <v>7858</v>
      </c>
      <c r="D5293">
        <v>0</v>
      </c>
      <c r="E5293">
        <v>0</v>
      </c>
      <c r="F5293">
        <v>3</v>
      </c>
      <c r="G5293">
        <v>24</v>
      </c>
      <c r="H5293">
        <v>20</v>
      </c>
      <c r="I5293">
        <v>10</v>
      </c>
      <c r="J5293">
        <v>66</v>
      </c>
      <c r="K5293" t="s">
        <v>29</v>
      </c>
      <c r="L5293">
        <v>1</v>
      </c>
      <c r="M5293">
        <v>34</v>
      </c>
      <c r="N5293" t="s">
        <v>7859</v>
      </c>
      <c r="O5293" t="s">
        <v>3889</v>
      </c>
      <c r="P5293" t="s">
        <v>45</v>
      </c>
      <c r="Q5293" t="s">
        <v>46</v>
      </c>
      <c r="R5293" t="s">
        <v>47</v>
      </c>
      <c r="S5293" t="s">
        <v>33</v>
      </c>
      <c r="T5293" t="s">
        <v>7860</v>
      </c>
      <c r="U5293" t="s">
        <v>7861</v>
      </c>
      <c r="V5293" t="s">
        <v>7601</v>
      </c>
      <c r="X5293" t="str">
        <f>VLOOKUP(pbp!V2526, games!$B$2:$R$40, 3, FALSE)</f>
        <v>2019-12-22T18:00Z</v>
      </c>
      <c r="Y5293">
        <f>VLOOKUP(1*V5293,NFLGames!$H$11:$H$555,1,FALSE)</f>
        <v>401220324</v>
      </c>
      <c r="Z5293">
        <f>VLOOKUP($Y5293, NFLGames!$H$11:$K$555,2,FALSE)</f>
        <v>2020</v>
      </c>
      <c r="AA5293">
        <f>VLOOKUP($Y5293, NFLGames!$H$11:$K$555,3,FALSE)</f>
        <v>16</v>
      </c>
      <c r="AB5293" s="6">
        <f>IF(A5294=0, 0, AH5294-tbl_pbp[[#This Row],[Saints Win %]])</f>
        <v>7.0000000000000062E-3</v>
      </c>
      <c r="AE5293">
        <f>ABS(tbl_pbp[[#This Row],[play.homeScore]]-tbl_pbp[[#This Row],[play.awayScore]])</f>
        <v>4</v>
      </c>
      <c r="AF5293">
        <f>IF(tbl_pbp[[#This Row],[Play Saints Win % Increase]]&gt;=$AF$4,1,0)</f>
        <v>0</v>
      </c>
      <c r="AG5293" t="str">
        <f>VLOOKUP(tbl_pbp[[#This Row],[gameId]], games!$B$2:$T$40, 9, FALSE)</f>
        <v>minnesota-vikings</v>
      </c>
      <c r="AH5293" s="5">
        <f>IF(tbl_pbp[[#This Row],[AwayTeam]] &lt;&gt; "new-orleans-saints", tbl_pbp[[#This Row],[homeWinPercentage]], 1-tbl_pbp[[#This Row],[homeWinPercentage]])</f>
        <v>0.83299999999999996</v>
      </c>
      <c r="AI5293" s="13">
        <f>tbl_pbp[[#This Row],[Kamara]]*tbl_pbp[[#This Row],[Impactful Play]]</f>
        <v>0</v>
      </c>
      <c r="AJ5293" s="13">
        <f>tbl_pbp[[#This Row],[Thomas]]*tbl_pbp[[#This Row],[Impactful Play]]</f>
        <v>0</v>
      </c>
      <c r="AK5293" s="13" t="str">
        <f>VLOOKUP(tbl_pbp[[#This Row],[Play Saints Win % Increase]], tbl_impact[],3,TRUE)</f>
        <v>Scented (0 to +5%)</v>
      </c>
    </row>
    <row r="5294" spans="1:37">
      <c r="A5294" s="1">
        <v>103</v>
      </c>
      <c r="B5294" s="5">
        <v>0.84</v>
      </c>
      <c r="C5294" t="s">
        <v>7862</v>
      </c>
      <c r="D5294">
        <v>0</v>
      </c>
      <c r="E5294">
        <v>0</v>
      </c>
      <c r="F5294">
        <v>3</v>
      </c>
      <c r="G5294">
        <v>24</v>
      </c>
      <c r="H5294">
        <v>20</v>
      </c>
      <c r="I5294">
        <v>5</v>
      </c>
      <c r="J5294">
        <v>71</v>
      </c>
      <c r="K5294" t="s">
        <v>29</v>
      </c>
      <c r="L5294">
        <v>2</v>
      </c>
      <c r="M5294">
        <v>29</v>
      </c>
      <c r="N5294" t="s">
        <v>7863</v>
      </c>
      <c r="O5294" t="s">
        <v>471</v>
      </c>
      <c r="P5294" t="s">
        <v>30</v>
      </c>
      <c r="Q5294" t="s">
        <v>31</v>
      </c>
      <c r="R5294" t="s">
        <v>32</v>
      </c>
      <c r="S5294" t="s">
        <v>38</v>
      </c>
      <c r="T5294" t="s">
        <v>7864</v>
      </c>
      <c r="U5294" t="s">
        <v>7865</v>
      </c>
      <c r="V5294" t="s">
        <v>7601</v>
      </c>
      <c r="X5294" t="str">
        <f>VLOOKUP(pbp!V2527, games!$B$2:$R$40, 3, FALSE)</f>
        <v>2019-12-22T18:00Z</v>
      </c>
      <c r="Y5294">
        <f>VLOOKUP(1*V5294,NFLGames!$H$11:$H$555,1,FALSE)</f>
        <v>401220324</v>
      </c>
      <c r="Z5294">
        <f>VLOOKUP($Y5294, NFLGames!$H$11:$K$555,2,FALSE)</f>
        <v>2020</v>
      </c>
      <c r="AA5294">
        <f>VLOOKUP($Y5294, NFLGames!$H$11:$K$555,3,FALSE)</f>
        <v>16</v>
      </c>
      <c r="AB5294" s="6">
        <f>IF(A5295=0, 0, AH5295-tbl_pbp[[#This Row],[Saints Win %]])</f>
        <v>3.0000000000000027E-3</v>
      </c>
      <c r="AE5294">
        <f>ABS(tbl_pbp[[#This Row],[play.homeScore]]-tbl_pbp[[#This Row],[play.awayScore]])</f>
        <v>4</v>
      </c>
      <c r="AF5294">
        <f>IF(tbl_pbp[[#This Row],[Play Saints Win % Increase]]&gt;=$AF$4,1,0)</f>
        <v>0</v>
      </c>
      <c r="AG5294" t="str">
        <f>VLOOKUP(tbl_pbp[[#This Row],[gameId]], games!$B$2:$T$40, 9, FALSE)</f>
        <v>minnesota-vikings</v>
      </c>
      <c r="AH5294" s="5">
        <f>IF(tbl_pbp[[#This Row],[AwayTeam]] &lt;&gt; "new-orleans-saints", tbl_pbp[[#This Row],[homeWinPercentage]], 1-tbl_pbp[[#This Row],[homeWinPercentage]])</f>
        <v>0.84</v>
      </c>
      <c r="AI5294" s="13">
        <f>tbl_pbp[[#This Row],[Kamara]]*tbl_pbp[[#This Row],[Impactful Play]]</f>
        <v>0</v>
      </c>
      <c r="AJ5294" s="13">
        <f>tbl_pbp[[#This Row],[Thomas]]*tbl_pbp[[#This Row],[Impactful Play]]</f>
        <v>0</v>
      </c>
      <c r="AK5294" s="13" t="str">
        <f>VLOOKUP(tbl_pbp[[#This Row],[Play Saints Win % Increase]], tbl_impact[],3,TRUE)</f>
        <v>Scented (0 to +5%)</v>
      </c>
    </row>
    <row r="5295" spans="1:37">
      <c r="A5295" s="1">
        <v>104</v>
      </c>
      <c r="B5295" s="5">
        <v>0.84299999999999997</v>
      </c>
      <c r="C5295" t="s">
        <v>7866</v>
      </c>
      <c r="D5295">
        <v>0</v>
      </c>
      <c r="E5295">
        <v>0</v>
      </c>
      <c r="F5295">
        <v>3</v>
      </c>
      <c r="G5295">
        <v>24</v>
      </c>
      <c r="H5295">
        <v>20</v>
      </c>
      <c r="I5295">
        <v>2</v>
      </c>
      <c r="J5295">
        <v>74</v>
      </c>
      <c r="K5295" t="s">
        <v>29</v>
      </c>
      <c r="L5295">
        <v>3</v>
      </c>
      <c r="M5295">
        <v>26</v>
      </c>
      <c r="N5295" t="s">
        <v>7867</v>
      </c>
      <c r="O5295" t="s">
        <v>527</v>
      </c>
      <c r="P5295" t="s">
        <v>45</v>
      </c>
      <c r="Q5295" t="s">
        <v>46</v>
      </c>
      <c r="R5295" t="s">
        <v>47</v>
      </c>
      <c r="S5295" t="s">
        <v>241</v>
      </c>
      <c r="T5295" t="s">
        <v>7868</v>
      </c>
      <c r="U5295" t="s">
        <v>7869</v>
      </c>
      <c r="V5295" t="s">
        <v>7601</v>
      </c>
      <c r="X5295" t="str">
        <f>VLOOKUP(pbp!V2528, games!$B$2:$R$40, 3, FALSE)</f>
        <v>2019-12-22T18:00Z</v>
      </c>
      <c r="Y5295">
        <f>VLOOKUP(1*V5295,NFLGames!$H$11:$H$555,1,FALSE)</f>
        <v>401220324</v>
      </c>
      <c r="Z5295">
        <f>VLOOKUP($Y5295, NFLGames!$H$11:$K$555,2,FALSE)</f>
        <v>2020</v>
      </c>
      <c r="AA5295">
        <f>VLOOKUP($Y5295, NFLGames!$H$11:$K$555,3,FALSE)</f>
        <v>16</v>
      </c>
      <c r="AB5295" s="6">
        <f>IF(A5296=0, 0, AH5296-tbl_pbp[[#This Row],[Saints Win %]])</f>
        <v>5.0000000000000044E-3</v>
      </c>
      <c r="AE5295">
        <f>ABS(tbl_pbp[[#This Row],[play.homeScore]]-tbl_pbp[[#This Row],[play.awayScore]])</f>
        <v>4</v>
      </c>
      <c r="AF5295">
        <f>IF(tbl_pbp[[#This Row],[Play Saints Win % Increase]]&gt;=$AF$4,1,0)</f>
        <v>0</v>
      </c>
      <c r="AG5295" t="str">
        <f>VLOOKUP(tbl_pbp[[#This Row],[gameId]], games!$B$2:$T$40, 9, FALSE)</f>
        <v>minnesota-vikings</v>
      </c>
      <c r="AH5295" s="5">
        <f>IF(tbl_pbp[[#This Row],[AwayTeam]] &lt;&gt; "new-orleans-saints", tbl_pbp[[#This Row],[homeWinPercentage]], 1-tbl_pbp[[#This Row],[homeWinPercentage]])</f>
        <v>0.84299999999999997</v>
      </c>
      <c r="AI5295" s="13">
        <f>tbl_pbp[[#This Row],[Kamara]]*tbl_pbp[[#This Row],[Impactful Play]]</f>
        <v>0</v>
      </c>
      <c r="AJ5295" s="13">
        <f>tbl_pbp[[#This Row],[Thomas]]*tbl_pbp[[#This Row],[Impactful Play]]</f>
        <v>0</v>
      </c>
      <c r="AK5295" s="13" t="str">
        <f>VLOOKUP(tbl_pbp[[#This Row],[Play Saints Win % Increase]], tbl_impact[],3,TRUE)</f>
        <v>Scented (0 to +5%)</v>
      </c>
    </row>
    <row r="5296" spans="1:37">
      <c r="A5296" s="1">
        <v>105</v>
      </c>
      <c r="B5296" s="5">
        <v>0.84799999999999998</v>
      </c>
      <c r="C5296" t="s">
        <v>7870</v>
      </c>
      <c r="D5296">
        <v>0</v>
      </c>
      <c r="E5296">
        <v>0</v>
      </c>
      <c r="F5296">
        <v>3</v>
      </c>
      <c r="G5296">
        <v>24</v>
      </c>
      <c r="H5296">
        <v>20</v>
      </c>
      <c r="I5296">
        <v>1</v>
      </c>
      <c r="J5296">
        <v>75</v>
      </c>
      <c r="K5296" t="s">
        <v>29</v>
      </c>
      <c r="L5296">
        <v>4</v>
      </c>
      <c r="M5296">
        <v>25</v>
      </c>
      <c r="N5296" t="s">
        <v>7871</v>
      </c>
      <c r="O5296" t="s">
        <v>5897</v>
      </c>
      <c r="P5296" t="s">
        <v>45</v>
      </c>
      <c r="Q5296" t="s">
        <v>46</v>
      </c>
      <c r="R5296" t="s">
        <v>47</v>
      </c>
      <c r="S5296" t="s">
        <v>424</v>
      </c>
      <c r="T5296" t="s">
        <v>7620</v>
      </c>
      <c r="U5296" t="s">
        <v>7872</v>
      </c>
      <c r="V5296" t="s">
        <v>7601</v>
      </c>
      <c r="X5296" t="str">
        <f>VLOOKUP(pbp!V2529, games!$B$2:$R$40, 3, FALSE)</f>
        <v>2019-12-22T18:00Z</v>
      </c>
      <c r="Y5296">
        <f>VLOOKUP(1*V5296,NFLGames!$H$11:$H$555,1,FALSE)</f>
        <v>401220324</v>
      </c>
      <c r="Z5296">
        <f>VLOOKUP($Y5296, NFLGames!$H$11:$K$555,2,FALSE)</f>
        <v>2020</v>
      </c>
      <c r="AA5296">
        <f>VLOOKUP($Y5296, NFLGames!$H$11:$K$555,3,FALSE)</f>
        <v>16</v>
      </c>
      <c r="AB5296" s="6">
        <f>IF(A5297=0, 0, AH5297-tbl_pbp[[#This Row],[Saints Win %]])</f>
        <v>-5.1999999999999935E-2</v>
      </c>
      <c r="AE5296">
        <f>ABS(tbl_pbp[[#This Row],[play.homeScore]]-tbl_pbp[[#This Row],[play.awayScore]])</f>
        <v>4</v>
      </c>
      <c r="AF5296">
        <f>IF(tbl_pbp[[#This Row],[Play Saints Win % Increase]]&gt;=$AF$4,1,0)</f>
        <v>0</v>
      </c>
      <c r="AG5296" t="str">
        <f>VLOOKUP(tbl_pbp[[#This Row],[gameId]], games!$B$2:$T$40, 9, FALSE)</f>
        <v>minnesota-vikings</v>
      </c>
      <c r="AH5296" s="5">
        <f>IF(tbl_pbp[[#This Row],[AwayTeam]] &lt;&gt; "new-orleans-saints", tbl_pbp[[#This Row],[homeWinPercentage]], 1-tbl_pbp[[#This Row],[homeWinPercentage]])</f>
        <v>0.84799999999999998</v>
      </c>
      <c r="AI5296" s="13">
        <f>tbl_pbp[[#This Row],[Kamara]]*tbl_pbp[[#This Row],[Impactful Play]]</f>
        <v>0</v>
      </c>
      <c r="AJ5296" s="13">
        <f>tbl_pbp[[#This Row],[Thomas]]*tbl_pbp[[#This Row],[Impactful Play]]</f>
        <v>0</v>
      </c>
      <c r="AK5296" s="13" t="str">
        <f>VLOOKUP(tbl_pbp[[#This Row],[Play Saints Win % Increase]], tbl_impact[],3,TRUE)</f>
        <v>Smelly (worse than-5% -&gt; -10%)</v>
      </c>
    </row>
    <row r="5297" spans="1:37">
      <c r="A5297" s="1">
        <v>106</v>
      </c>
      <c r="B5297" s="5">
        <v>0.79600000000000004</v>
      </c>
      <c r="C5297" t="s">
        <v>7873</v>
      </c>
      <c r="D5297">
        <v>0</v>
      </c>
      <c r="E5297">
        <v>0</v>
      </c>
      <c r="F5297">
        <v>3</v>
      </c>
      <c r="G5297">
        <v>24</v>
      </c>
      <c r="H5297">
        <v>20</v>
      </c>
      <c r="I5297">
        <v>10</v>
      </c>
      <c r="J5297">
        <v>77</v>
      </c>
      <c r="K5297" t="s">
        <v>29</v>
      </c>
      <c r="L5297">
        <v>1</v>
      </c>
      <c r="M5297">
        <v>23</v>
      </c>
      <c r="N5297" t="s">
        <v>7874</v>
      </c>
      <c r="O5297" t="s">
        <v>2324</v>
      </c>
      <c r="P5297" t="s">
        <v>45</v>
      </c>
      <c r="Q5297" t="s">
        <v>46</v>
      </c>
      <c r="R5297" t="s">
        <v>47</v>
      </c>
      <c r="S5297" t="s">
        <v>33</v>
      </c>
      <c r="T5297" t="s">
        <v>7764</v>
      </c>
      <c r="U5297" t="s">
        <v>7875</v>
      </c>
      <c r="V5297" t="s">
        <v>7601</v>
      </c>
      <c r="X5297" t="str">
        <f>VLOOKUP(pbp!V2530, games!$B$2:$R$40, 3, FALSE)</f>
        <v>2019-12-22T18:00Z</v>
      </c>
      <c r="Y5297">
        <f>VLOOKUP(1*V5297,NFLGames!$H$11:$H$555,1,FALSE)</f>
        <v>401220324</v>
      </c>
      <c r="Z5297">
        <f>VLOOKUP($Y5297, NFLGames!$H$11:$K$555,2,FALSE)</f>
        <v>2020</v>
      </c>
      <c r="AA5297">
        <f>VLOOKUP($Y5297, NFLGames!$H$11:$K$555,3,FALSE)</f>
        <v>16</v>
      </c>
      <c r="AB5297" s="6">
        <f>IF(A5298=0, 0, AH5298-tbl_pbp[[#This Row],[Saints Win %]])</f>
        <v>0.11499999999999999</v>
      </c>
      <c r="AC5297">
        <v>1</v>
      </c>
      <c r="AE5297">
        <f>ABS(tbl_pbp[[#This Row],[play.homeScore]]-tbl_pbp[[#This Row],[play.awayScore]])</f>
        <v>4</v>
      </c>
      <c r="AF5297">
        <f>IF(tbl_pbp[[#This Row],[Play Saints Win % Increase]]&gt;=$AF$4,1,0)</f>
        <v>1</v>
      </c>
      <c r="AG5297" t="str">
        <f>VLOOKUP(tbl_pbp[[#This Row],[gameId]], games!$B$2:$T$40, 9, FALSE)</f>
        <v>minnesota-vikings</v>
      </c>
      <c r="AH5297" s="5">
        <f>IF(tbl_pbp[[#This Row],[AwayTeam]] &lt;&gt; "new-orleans-saints", tbl_pbp[[#This Row],[homeWinPercentage]], 1-tbl_pbp[[#This Row],[homeWinPercentage]])</f>
        <v>0.79600000000000004</v>
      </c>
      <c r="AI5297" s="13">
        <f>tbl_pbp[[#This Row],[Kamara]]*tbl_pbp[[#This Row],[Impactful Play]]</f>
        <v>1</v>
      </c>
      <c r="AJ5297" s="13">
        <f>tbl_pbp[[#This Row],[Thomas]]*tbl_pbp[[#This Row],[Impactful Play]]</f>
        <v>0</v>
      </c>
      <c r="AK5297" s="13" t="str">
        <f>VLOOKUP(tbl_pbp[[#This Row],[Play Saints Win % Increase]], tbl_impact[],3,TRUE)</f>
        <v>Fragrant (10% to 20%)</v>
      </c>
    </row>
    <row r="5298" spans="1:37">
      <c r="A5298" s="1">
        <v>107</v>
      </c>
      <c r="B5298" s="5">
        <v>0.91100000000000003</v>
      </c>
      <c r="C5298" t="s">
        <v>7876</v>
      </c>
      <c r="D5298">
        <v>0</v>
      </c>
      <c r="E5298">
        <v>0</v>
      </c>
      <c r="F5298">
        <v>3</v>
      </c>
      <c r="G5298">
        <v>31</v>
      </c>
      <c r="H5298">
        <v>20</v>
      </c>
      <c r="I5298">
        <v>6</v>
      </c>
      <c r="J5298">
        <v>94</v>
      </c>
      <c r="K5298" t="s">
        <v>29</v>
      </c>
      <c r="L5298">
        <v>1</v>
      </c>
      <c r="M5298">
        <v>6</v>
      </c>
      <c r="N5298" t="s">
        <v>748</v>
      </c>
      <c r="O5298" t="s">
        <v>2573</v>
      </c>
      <c r="P5298" t="s">
        <v>326</v>
      </c>
      <c r="Q5298" t="s">
        <v>327</v>
      </c>
      <c r="R5298" t="s">
        <v>105</v>
      </c>
      <c r="S5298" t="s">
        <v>283</v>
      </c>
      <c r="T5298" t="s">
        <v>7666</v>
      </c>
      <c r="U5298" t="s">
        <v>7667</v>
      </c>
      <c r="V5298" t="s">
        <v>7601</v>
      </c>
      <c r="X5298" t="str">
        <f>VLOOKUP(pbp!V2531, games!$B$2:$R$40, 3, FALSE)</f>
        <v>2019-12-22T18:00Z</v>
      </c>
      <c r="Y5298">
        <f>VLOOKUP(1*V5298,NFLGames!$H$11:$H$555,1,FALSE)</f>
        <v>401220324</v>
      </c>
      <c r="Z5298">
        <f>VLOOKUP($Y5298, NFLGames!$H$11:$K$555,2,FALSE)</f>
        <v>2020</v>
      </c>
      <c r="AA5298">
        <f>VLOOKUP($Y5298, NFLGames!$H$11:$K$555,3,FALSE)</f>
        <v>16</v>
      </c>
      <c r="AB5298" s="6">
        <f>IF(A5299=0, 0, AH5299-tbl_pbp[[#This Row],[Saints Win %]])</f>
        <v>7.0000000000000062E-3</v>
      </c>
      <c r="AE5298">
        <f>ABS(tbl_pbp[[#This Row],[play.homeScore]]-tbl_pbp[[#This Row],[play.awayScore]])</f>
        <v>11</v>
      </c>
      <c r="AF5298">
        <f>IF(tbl_pbp[[#This Row],[Play Saints Win % Increase]]&gt;=$AF$4,1,0)</f>
        <v>0</v>
      </c>
      <c r="AG5298" t="str">
        <f>VLOOKUP(tbl_pbp[[#This Row],[gameId]], games!$B$2:$T$40, 9, FALSE)</f>
        <v>minnesota-vikings</v>
      </c>
      <c r="AH5298" s="5">
        <f>IF(tbl_pbp[[#This Row],[AwayTeam]] &lt;&gt; "new-orleans-saints", tbl_pbp[[#This Row],[homeWinPercentage]], 1-tbl_pbp[[#This Row],[homeWinPercentage]])</f>
        <v>0.91100000000000003</v>
      </c>
      <c r="AI5298" s="13">
        <f>tbl_pbp[[#This Row],[Kamara]]*tbl_pbp[[#This Row],[Impactful Play]]</f>
        <v>0</v>
      </c>
      <c r="AJ5298" s="13">
        <f>tbl_pbp[[#This Row],[Thomas]]*tbl_pbp[[#This Row],[Impactful Play]]</f>
        <v>0</v>
      </c>
      <c r="AK5298" s="13" t="str">
        <f>VLOOKUP(tbl_pbp[[#This Row],[Play Saints Win % Increase]], tbl_impact[],3,TRUE)</f>
        <v>Scented (0 to +5%)</v>
      </c>
    </row>
    <row r="5299" spans="1:37">
      <c r="A5299" s="1">
        <v>108</v>
      </c>
      <c r="B5299" s="5">
        <v>0.91800000000000004</v>
      </c>
      <c r="C5299" t="s">
        <v>7877</v>
      </c>
      <c r="D5299">
        <v>0</v>
      </c>
      <c r="E5299">
        <v>0</v>
      </c>
      <c r="F5299">
        <v>3</v>
      </c>
      <c r="G5299">
        <v>31</v>
      </c>
      <c r="H5299">
        <v>20</v>
      </c>
      <c r="I5299">
        <v>0</v>
      </c>
      <c r="J5299">
        <v>35</v>
      </c>
      <c r="K5299" t="s">
        <v>29</v>
      </c>
      <c r="L5299">
        <v>0</v>
      </c>
      <c r="M5299">
        <v>65</v>
      </c>
      <c r="N5299" t="s">
        <v>288</v>
      </c>
      <c r="O5299" t="s">
        <v>2573</v>
      </c>
      <c r="P5299" t="s">
        <v>25</v>
      </c>
      <c r="Q5299" t="s">
        <v>26</v>
      </c>
      <c r="R5299" t="s">
        <v>27</v>
      </c>
      <c r="V5299" t="s">
        <v>7601</v>
      </c>
      <c r="X5299" t="str">
        <f>VLOOKUP(pbp!V2532, games!$B$2:$R$40, 3, FALSE)</f>
        <v>2019-12-22T18:00Z</v>
      </c>
      <c r="Y5299">
        <f>VLOOKUP(1*V5299,NFLGames!$H$11:$H$555,1,FALSE)</f>
        <v>401220324</v>
      </c>
      <c r="Z5299">
        <f>VLOOKUP($Y5299, NFLGames!$H$11:$K$555,2,FALSE)</f>
        <v>2020</v>
      </c>
      <c r="AA5299">
        <f>VLOOKUP($Y5299, NFLGames!$H$11:$K$555,3,FALSE)</f>
        <v>16</v>
      </c>
      <c r="AB5299" s="6">
        <f>IF(A5300=0, 0, AH5300-tbl_pbp[[#This Row],[Saints Win %]])</f>
        <v>2.0000000000000018E-3</v>
      </c>
      <c r="AE5299">
        <f>ABS(tbl_pbp[[#This Row],[play.homeScore]]-tbl_pbp[[#This Row],[play.awayScore]])</f>
        <v>11</v>
      </c>
      <c r="AF5299">
        <f>IF(tbl_pbp[[#This Row],[Play Saints Win % Increase]]&gt;=$AF$4,1,0)</f>
        <v>0</v>
      </c>
      <c r="AG5299" t="str">
        <f>VLOOKUP(tbl_pbp[[#This Row],[gameId]], games!$B$2:$T$40, 9, FALSE)</f>
        <v>minnesota-vikings</v>
      </c>
      <c r="AH5299" s="5">
        <f>IF(tbl_pbp[[#This Row],[AwayTeam]] &lt;&gt; "new-orleans-saints", tbl_pbp[[#This Row],[homeWinPercentage]], 1-tbl_pbp[[#This Row],[homeWinPercentage]])</f>
        <v>0.91800000000000004</v>
      </c>
      <c r="AI5299" s="13">
        <f>tbl_pbp[[#This Row],[Kamara]]*tbl_pbp[[#This Row],[Impactful Play]]</f>
        <v>0</v>
      </c>
      <c r="AJ5299" s="13">
        <f>tbl_pbp[[#This Row],[Thomas]]*tbl_pbp[[#This Row],[Impactful Play]]</f>
        <v>0</v>
      </c>
      <c r="AK5299" s="13" t="str">
        <f>VLOOKUP(tbl_pbp[[#This Row],[Play Saints Win % Increase]], tbl_impact[],3,TRUE)</f>
        <v>Scented (0 to +5%)</v>
      </c>
    </row>
    <row r="5300" spans="1:37">
      <c r="A5300" s="1">
        <v>109</v>
      </c>
      <c r="B5300" s="5">
        <v>0.92</v>
      </c>
      <c r="C5300" t="s">
        <v>7878</v>
      </c>
      <c r="D5300">
        <v>0</v>
      </c>
      <c r="E5300">
        <v>0</v>
      </c>
      <c r="F5300">
        <v>3</v>
      </c>
      <c r="G5300">
        <v>31</v>
      </c>
      <c r="H5300">
        <v>20</v>
      </c>
      <c r="I5300">
        <v>10</v>
      </c>
      <c r="J5300">
        <v>75</v>
      </c>
      <c r="K5300" t="s">
        <v>7599</v>
      </c>
      <c r="L5300">
        <v>1</v>
      </c>
      <c r="M5300">
        <v>75</v>
      </c>
      <c r="N5300" t="s">
        <v>7879</v>
      </c>
      <c r="O5300" t="s">
        <v>2573</v>
      </c>
      <c r="P5300" t="s">
        <v>22</v>
      </c>
      <c r="Q5300" t="s">
        <v>37</v>
      </c>
      <c r="S5300" t="s">
        <v>33</v>
      </c>
      <c r="T5300" t="s">
        <v>7620</v>
      </c>
      <c r="U5300" t="s">
        <v>7621</v>
      </c>
      <c r="V5300" t="s">
        <v>7601</v>
      </c>
      <c r="X5300" t="str">
        <f>VLOOKUP(pbp!V2533, games!$B$2:$R$40, 3, FALSE)</f>
        <v>2019-12-22T18:00Z</v>
      </c>
      <c r="Y5300">
        <f>VLOOKUP(1*V5300,NFLGames!$H$11:$H$555,1,FALSE)</f>
        <v>401220324</v>
      </c>
      <c r="Z5300">
        <f>VLOOKUP($Y5300, NFLGames!$H$11:$K$555,2,FALSE)</f>
        <v>2020</v>
      </c>
      <c r="AA5300">
        <f>VLOOKUP($Y5300, NFLGames!$H$11:$K$555,3,FALSE)</f>
        <v>16</v>
      </c>
      <c r="AB5300" s="6">
        <f>IF(A5301=0, 0, AH5301-tbl_pbp[[#This Row],[Saints Win %]])</f>
        <v>-1.0000000000000009E-3</v>
      </c>
      <c r="AE5300">
        <f>ABS(tbl_pbp[[#This Row],[play.homeScore]]-tbl_pbp[[#This Row],[play.awayScore]])</f>
        <v>11</v>
      </c>
      <c r="AF5300">
        <f>IF(tbl_pbp[[#This Row],[Play Saints Win % Increase]]&gt;=$AF$4,1,0)</f>
        <v>0</v>
      </c>
      <c r="AG5300" t="str">
        <f>VLOOKUP(tbl_pbp[[#This Row],[gameId]], games!$B$2:$T$40, 9, FALSE)</f>
        <v>minnesota-vikings</v>
      </c>
      <c r="AH5300" s="5">
        <f>IF(tbl_pbp[[#This Row],[AwayTeam]] &lt;&gt; "new-orleans-saints", tbl_pbp[[#This Row],[homeWinPercentage]], 1-tbl_pbp[[#This Row],[homeWinPercentage]])</f>
        <v>0.92</v>
      </c>
      <c r="AI5300" s="13">
        <f>tbl_pbp[[#This Row],[Kamara]]*tbl_pbp[[#This Row],[Impactful Play]]</f>
        <v>0</v>
      </c>
      <c r="AJ5300" s="13">
        <f>tbl_pbp[[#This Row],[Thomas]]*tbl_pbp[[#This Row],[Impactful Play]]</f>
        <v>0</v>
      </c>
      <c r="AK5300" s="13" t="str">
        <f>VLOOKUP(tbl_pbp[[#This Row],[Play Saints Win % Increase]], tbl_impact[],3,TRUE)</f>
        <v>Bad (0 to -5%)</v>
      </c>
    </row>
    <row r="5301" spans="1:37">
      <c r="A5301" s="1">
        <v>110</v>
      </c>
      <c r="B5301" s="5">
        <v>0.91900000000000004</v>
      </c>
      <c r="C5301" t="s">
        <v>7880</v>
      </c>
      <c r="D5301">
        <v>0</v>
      </c>
      <c r="E5301">
        <v>0</v>
      </c>
      <c r="F5301">
        <v>3</v>
      </c>
      <c r="G5301">
        <v>31</v>
      </c>
      <c r="H5301">
        <v>20</v>
      </c>
      <c r="I5301">
        <v>10</v>
      </c>
      <c r="J5301">
        <v>75</v>
      </c>
      <c r="K5301" t="s">
        <v>7599</v>
      </c>
      <c r="L5301">
        <v>2</v>
      </c>
      <c r="M5301">
        <v>75</v>
      </c>
      <c r="N5301" t="s">
        <v>7881</v>
      </c>
      <c r="O5301" t="s">
        <v>1697</v>
      </c>
      <c r="P5301" t="s">
        <v>30</v>
      </c>
      <c r="Q5301" t="s">
        <v>31</v>
      </c>
      <c r="R5301" t="s">
        <v>32</v>
      </c>
      <c r="S5301" t="s">
        <v>120</v>
      </c>
      <c r="T5301" t="s">
        <v>7620</v>
      </c>
      <c r="U5301" t="s">
        <v>7676</v>
      </c>
      <c r="V5301" t="s">
        <v>7601</v>
      </c>
      <c r="X5301" t="str">
        <f>VLOOKUP(pbp!V2534, games!$B$2:$R$40, 3, FALSE)</f>
        <v>2019-12-22T18:00Z</v>
      </c>
      <c r="Y5301">
        <f>VLOOKUP(1*V5301,NFLGames!$H$11:$H$555,1,FALSE)</f>
        <v>401220324</v>
      </c>
      <c r="Z5301">
        <f>VLOOKUP($Y5301, NFLGames!$H$11:$K$555,2,FALSE)</f>
        <v>2020</v>
      </c>
      <c r="AA5301">
        <f>VLOOKUP($Y5301, NFLGames!$H$11:$K$555,3,FALSE)</f>
        <v>16</v>
      </c>
      <c r="AB5301" s="6">
        <f>IF(A5302=0, 0, AH5302-tbl_pbp[[#This Row],[Saints Win %]])</f>
        <v>-1.8000000000000016E-2</v>
      </c>
      <c r="AE5301">
        <f>ABS(tbl_pbp[[#This Row],[play.homeScore]]-tbl_pbp[[#This Row],[play.awayScore]])</f>
        <v>11</v>
      </c>
      <c r="AF5301">
        <f>IF(tbl_pbp[[#This Row],[Play Saints Win % Increase]]&gt;=$AF$4,1,0)</f>
        <v>0</v>
      </c>
      <c r="AG5301" t="str">
        <f>VLOOKUP(tbl_pbp[[#This Row],[gameId]], games!$B$2:$T$40, 9, FALSE)</f>
        <v>minnesota-vikings</v>
      </c>
      <c r="AH5301" s="5">
        <f>IF(tbl_pbp[[#This Row],[AwayTeam]] &lt;&gt; "new-orleans-saints", tbl_pbp[[#This Row],[homeWinPercentage]], 1-tbl_pbp[[#This Row],[homeWinPercentage]])</f>
        <v>0.91900000000000004</v>
      </c>
      <c r="AI5301" s="13">
        <f>tbl_pbp[[#This Row],[Kamara]]*tbl_pbp[[#This Row],[Impactful Play]]</f>
        <v>0</v>
      </c>
      <c r="AJ5301" s="13">
        <f>tbl_pbp[[#This Row],[Thomas]]*tbl_pbp[[#This Row],[Impactful Play]]</f>
        <v>0</v>
      </c>
      <c r="AK5301" s="13" t="str">
        <f>VLOOKUP(tbl_pbp[[#This Row],[Play Saints Win % Increase]], tbl_impact[],3,TRUE)</f>
        <v>Bad (0 to -5%)</v>
      </c>
    </row>
    <row r="5302" spans="1:37">
      <c r="A5302" s="1">
        <v>111</v>
      </c>
      <c r="B5302" s="5">
        <v>0.90100000000000002</v>
      </c>
      <c r="C5302" t="s">
        <v>7882</v>
      </c>
      <c r="D5302">
        <v>0</v>
      </c>
      <c r="E5302">
        <v>0</v>
      </c>
      <c r="F5302">
        <v>3</v>
      </c>
      <c r="G5302">
        <v>31</v>
      </c>
      <c r="H5302">
        <v>20</v>
      </c>
      <c r="I5302">
        <v>6</v>
      </c>
      <c r="J5302">
        <v>71</v>
      </c>
      <c r="K5302" t="s">
        <v>7599</v>
      </c>
      <c r="L5302">
        <v>3</v>
      </c>
      <c r="M5302">
        <v>71</v>
      </c>
      <c r="N5302" t="s">
        <v>7883</v>
      </c>
      <c r="O5302" t="s">
        <v>3628</v>
      </c>
      <c r="P5302" t="s">
        <v>30</v>
      </c>
      <c r="Q5302" t="s">
        <v>31</v>
      </c>
      <c r="R5302" t="s">
        <v>32</v>
      </c>
      <c r="S5302" t="s">
        <v>302</v>
      </c>
      <c r="T5302" t="s">
        <v>7864</v>
      </c>
      <c r="U5302" t="s">
        <v>7884</v>
      </c>
      <c r="V5302" t="s">
        <v>7601</v>
      </c>
      <c r="X5302" t="str">
        <f>VLOOKUP(pbp!V2535, games!$B$2:$R$40, 3, FALSE)</f>
        <v>2019-12-22T18:00Z</v>
      </c>
      <c r="Y5302">
        <f>VLOOKUP(1*V5302,NFLGames!$H$11:$H$555,1,FALSE)</f>
        <v>401220324</v>
      </c>
      <c r="Z5302">
        <f>VLOOKUP($Y5302, NFLGames!$H$11:$K$555,2,FALSE)</f>
        <v>2020</v>
      </c>
      <c r="AA5302">
        <f>VLOOKUP($Y5302, NFLGames!$H$11:$K$555,3,FALSE)</f>
        <v>16</v>
      </c>
      <c r="AB5302" s="6">
        <f>IF(A5303=0, 0, AH5303-tbl_pbp[[#This Row],[Saints Win %]])</f>
        <v>5.1999999999999935E-2</v>
      </c>
      <c r="AE5302">
        <f>ABS(tbl_pbp[[#This Row],[play.homeScore]]-tbl_pbp[[#This Row],[play.awayScore]])</f>
        <v>11</v>
      </c>
      <c r="AF5302">
        <f>IF(tbl_pbp[[#This Row],[Play Saints Win % Increase]]&gt;=$AF$4,1,0)</f>
        <v>0</v>
      </c>
      <c r="AG5302" t="str">
        <f>VLOOKUP(tbl_pbp[[#This Row],[gameId]], games!$B$2:$T$40, 9, FALSE)</f>
        <v>minnesota-vikings</v>
      </c>
      <c r="AH5302" s="5">
        <f>IF(tbl_pbp[[#This Row],[AwayTeam]] &lt;&gt; "new-orleans-saints", tbl_pbp[[#This Row],[homeWinPercentage]], 1-tbl_pbp[[#This Row],[homeWinPercentage]])</f>
        <v>0.90100000000000002</v>
      </c>
      <c r="AI5302" s="13">
        <f>tbl_pbp[[#This Row],[Kamara]]*tbl_pbp[[#This Row],[Impactful Play]]</f>
        <v>0</v>
      </c>
      <c r="AJ5302" s="13">
        <f>tbl_pbp[[#This Row],[Thomas]]*tbl_pbp[[#This Row],[Impactful Play]]</f>
        <v>0</v>
      </c>
      <c r="AK5302" s="13" t="str">
        <f>VLOOKUP(tbl_pbp[[#This Row],[Play Saints Win % Increase]], tbl_impact[],3,TRUE)</f>
        <v>Perfumed (5 to + 10%)</v>
      </c>
    </row>
    <row r="5303" spans="1:37">
      <c r="A5303" s="1">
        <v>112</v>
      </c>
      <c r="B5303" s="5">
        <v>0.95299999999999996</v>
      </c>
      <c r="C5303" t="s">
        <v>7885</v>
      </c>
      <c r="D5303">
        <v>0</v>
      </c>
      <c r="E5303">
        <v>0</v>
      </c>
      <c r="F5303">
        <v>3</v>
      </c>
      <c r="G5303">
        <v>31</v>
      </c>
      <c r="H5303">
        <v>20</v>
      </c>
      <c r="I5303">
        <v>10</v>
      </c>
      <c r="J5303">
        <v>65</v>
      </c>
      <c r="K5303" t="s">
        <v>7599</v>
      </c>
      <c r="L5303">
        <v>1</v>
      </c>
      <c r="M5303">
        <v>65</v>
      </c>
      <c r="N5303" t="s">
        <v>7886</v>
      </c>
      <c r="O5303" t="s">
        <v>1415</v>
      </c>
      <c r="P5303" t="s">
        <v>45</v>
      </c>
      <c r="Q5303" t="s">
        <v>46</v>
      </c>
      <c r="R5303" t="s">
        <v>47</v>
      </c>
      <c r="S5303" t="s">
        <v>33</v>
      </c>
      <c r="T5303" t="s">
        <v>7887</v>
      </c>
      <c r="U5303" t="s">
        <v>7888</v>
      </c>
      <c r="V5303" t="s">
        <v>7601</v>
      </c>
      <c r="X5303" t="str">
        <f>VLOOKUP(pbp!V2536, games!$B$2:$R$40, 3, FALSE)</f>
        <v>2019-12-22T18:00Z</v>
      </c>
      <c r="Y5303">
        <f>VLOOKUP(1*V5303,NFLGames!$H$11:$H$555,1,FALSE)</f>
        <v>401220324</v>
      </c>
      <c r="Z5303">
        <f>VLOOKUP($Y5303, NFLGames!$H$11:$K$555,2,FALSE)</f>
        <v>2020</v>
      </c>
      <c r="AA5303">
        <f>VLOOKUP($Y5303, NFLGames!$H$11:$K$555,3,FALSE)</f>
        <v>16</v>
      </c>
      <c r="AB5303" s="6">
        <f>IF(A5304=0, 0, AH5304-tbl_pbp[[#This Row],[Saints Win %]])</f>
        <v>-8.8999999999999968E-2</v>
      </c>
      <c r="AE5303">
        <f>ABS(tbl_pbp[[#This Row],[play.homeScore]]-tbl_pbp[[#This Row],[play.awayScore]])</f>
        <v>11</v>
      </c>
      <c r="AF5303">
        <f>IF(tbl_pbp[[#This Row],[Play Saints Win % Increase]]&gt;=$AF$4,1,0)</f>
        <v>0</v>
      </c>
      <c r="AG5303" t="str">
        <f>VLOOKUP(tbl_pbp[[#This Row],[gameId]], games!$B$2:$T$40, 9, FALSE)</f>
        <v>minnesota-vikings</v>
      </c>
      <c r="AH5303" s="5">
        <f>IF(tbl_pbp[[#This Row],[AwayTeam]] &lt;&gt; "new-orleans-saints", tbl_pbp[[#This Row],[homeWinPercentage]], 1-tbl_pbp[[#This Row],[homeWinPercentage]])</f>
        <v>0.95299999999999996</v>
      </c>
      <c r="AI5303" s="13">
        <f>tbl_pbp[[#This Row],[Kamara]]*tbl_pbp[[#This Row],[Impactful Play]]</f>
        <v>0</v>
      </c>
      <c r="AJ5303" s="13">
        <f>tbl_pbp[[#This Row],[Thomas]]*tbl_pbp[[#This Row],[Impactful Play]]</f>
        <v>0</v>
      </c>
      <c r="AK5303" s="13" t="str">
        <f>VLOOKUP(tbl_pbp[[#This Row],[Play Saints Win % Increase]], tbl_impact[],3,TRUE)</f>
        <v>Smelly (worse than-5% -&gt; -10%)</v>
      </c>
    </row>
    <row r="5304" spans="1:37">
      <c r="A5304" s="1">
        <v>113</v>
      </c>
      <c r="B5304" s="5">
        <v>0.86399999999999999</v>
      </c>
      <c r="C5304" t="s">
        <v>7889</v>
      </c>
      <c r="D5304">
        <v>0</v>
      </c>
      <c r="E5304">
        <v>0</v>
      </c>
      <c r="F5304">
        <v>3</v>
      </c>
      <c r="G5304">
        <v>31</v>
      </c>
      <c r="H5304">
        <v>20</v>
      </c>
      <c r="I5304">
        <v>3</v>
      </c>
      <c r="J5304">
        <v>58</v>
      </c>
      <c r="K5304" t="s">
        <v>7599</v>
      </c>
      <c r="L5304">
        <v>2</v>
      </c>
      <c r="M5304">
        <v>58</v>
      </c>
      <c r="N5304" t="s">
        <v>7890</v>
      </c>
      <c r="O5304" t="s">
        <v>122</v>
      </c>
      <c r="P5304" t="s">
        <v>30</v>
      </c>
      <c r="Q5304" t="s">
        <v>31</v>
      </c>
      <c r="R5304" t="s">
        <v>32</v>
      </c>
      <c r="S5304" t="s">
        <v>193</v>
      </c>
      <c r="T5304" t="s">
        <v>7891</v>
      </c>
      <c r="U5304" t="s">
        <v>7892</v>
      </c>
      <c r="V5304" t="s">
        <v>7601</v>
      </c>
      <c r="X5304" t="str">
        <f>VLOOKUP(pbp!V2537, games!$B$2:$R$40, 3, FALSE)</f>
        <v>2019-12-22T18:00Z</v>
      </c>
      <c r="Y5304">
        <f>VLOOKUP(1*V5304,NFLGames!$H$11:$H$555,1,FALSE)</f>
        <v>401220324</v>
      </c>
      <c r="Z5304">
        <f>VLOOKUP($Y5304, NFLGames!$H$11:$K$555,2,FALSE)</f>
        <v>2020</v>
      </c>
      <c r="AA5304">
        <f>VLOOKUP($Y5304, NFLGames!$H$11:$K$555,3,FALSE)</f>
        <v>16</v>
      </c>
      <c r="AB5304" s="6">
        <f>IF(A5305=0, 0, AH5305-tbl_pbp[[#This Row],[Saints Win %]])</f>
        <v>4.500000000000004E-2</v>
      </c>
      <c r="AE5304">
        <f>ABS(tbl_pbp[[#This Row],[play.homeScore]]-tbl_pbp[[#This Row],[play.awayScore]])</f>
        <v>11</v>
      </c>
      <c r="AF5304">
        <f>IF(tbl_pbp[[#This Row],[Play Saints Win % Increase]]&gt;=$AF$4,1,0)</f>
        <v>0</v>
      </c>
      <c r="AG5304" t="str">
        <f>VLOOKUP(tbl_pbp[[#This Row],[gameId]], games!$B$2:$T$40, 9, FALSE)</f>
        <v>minnesota-vikings</v>
      </c>
      <c r="AH5304" s="5">
        <f>IF(tbl_pbp[[#This Row],[AwayTeam]] &lt;&gt; "new-orleans-saints", tbl_pbp[[#This Row],[homeWinPercentage]], 1-tbl_pbp[[#This Row],[homeWinPercentage]])</f>
        <v>0.86399999999999999</v>
      </c>
      <c r="AI5304" s="13">
        <f>tbl_pbp[[#This Row],[Kamara]]*tbl_pbp[[#This Row],[Impactful Play]]</f>
        <v>0</v>
      </c>
      <c r="AJ5304" s="13">
        <f>tbl_pbp[[#This Row],[Thomas]]*tbl_pbp[[#This Row],[Impactful Play]]</f>
        <v>0</v>
      </c>
      <c r="AK5304" s="13" t="str">
        <f>VLOOKUP(tbl_pbp[[#This Row],[Play Saints Win % Increase]], tbl_impact[],3,TRUE)</f>
        <v>Scented (0 to +5%)</v>
      </c>
    </row>
    <row r="5305" spans="1:37">
      <c r="A5305" s="1">
        <v>114</v>
      </c>
      <c r="B5305" s="5">
        <v>0.90900000000000003</v>
      </c>
      <c r="C5305" t="s">
        <v>7893</v>
      </c>
      <c r="D5305">
        <v>0</v>
      </c>
      <c r="E5305">
        <v>0</v>
      </c>
      <c r="F5305">
        <v>3</v>
      </c>
      <c r="G5305">
        <v>31</v>
      </c>
      <c r="H5305">
        <v>20</v>
      </c>
      <c r="I5305">
        <v>10</v>
      </c>
      <c r="J5305">
        <v>34</v>
      </c>
      <c r="K5305" t="s">
        <v>7599</v>
      </c>
      <c r="L5305">
        <v>1</v>
      </c>
      <c r="M5305">
        <v>34</v>
      </c>
      <c r="N5305" t="s">
        <v>7894</v>
      </c>
      <c r="O5305" t="s">
        <v>1308</v>
      </c>
      <c r="P5305" t="s">
        <v>94</v>
      </c>
      <c r="Q5305" t="s">
        <v>95</v>
      </c>
      <c r="R5305" t="s">
        <v>96</v>
      </c>
      <c r="S5305" t="s">
        <v>33</v>
      </c>
      <c r="T5305" t="s">
        <v>127</v>
      </c>
      <c r="U5305" t="s">
        <v>462</v>
      </c>
      <c r="V5305" t="s">
        <v>7601</v>
      </c>
      <c r="X5305" t="str">
        <f>VLOOKUP(pbp!V2538, games!$B$2:$R$40, 3, FALSE)</f>
        <v>2019-12-22T18:00Z</v>
      </c>
      <c r="Y5305">
        <f>VLOOKUP(1*V5305,NFLGames!$H$11:$H$555,1,FALSE)</f>
        <v>401220324</v>
      </c>
      <c r="Z5305">
        <f>VLOOKUP($Y5305, NFLGames!$H$11:$K$555,2,FALSE)</f>
        <v>2020</v>
      </c>
      <c r="AA5305">
        <f>VLOOKUP($Y5305, NFLGames!$H$11:$K$555,3,FALSE)</f>
        <v>16</v>
      </c>
      <c r="AB5305" s="6">
        <f>IF(A5306=0, 0, AH5306-tbl_pbp[[#This Row],[Saints Win %]])</f>
        <v>2.0000000000000018E-3</v>
      </c>
      <c r="AE5305">
        <f>ABS(tbl_pbp[[#This Row],[play.homeScore]]-tbl_pbp[[#This Row],[play.awayScore]])</f>
        <v>11</v>
      </c>
      <c r="AF5305">
        <f>IF(tbl_pbp[[#This Row],[Play Saints Win % Increase]]&gt;=$AF$4,1,0)</f>
        <v>0</v>
      </c>
      <c r="AG5305" t="str">
        <f>VLOOKUP(tbl_pbp[[#This Row],[gameId]], games!$B$2:$T$40, 9, FALSE)</f>
        <v>minnesota-vikings</v>
      </c>
      <c r="AH5305" s="5">
        <f>IF(tbl_pbp[[#This Row],[AwayTeam]] &lt;&gt; "new-orleans-saints", tbl_pbp[[#This Row],[homeWinPercentage]], 1-tbl_pbp[[#This Row],[homeWinPercentage]])</f>
        <v>0.90900000000000003</v>
      </c>
      <c r="AI5305" s="13">
        <f>tbl_pbp[[#This Row],[Kamara]]*tbl_pbp[[#This Row],[Impactful Play]]</f>
        <v>0</v>
      </c>
      <c r="AJ5305" s="13">
        <f>tbl_pbp[[#This Row],[Thomas]]*tbl_pbp[[#This Row],[Impactful Play]]</f>
        <v>0</v>
      </c>
      <c r="AK5305" s="13" t="str">
        <f>VLOOKUP(tbl_pbp[[#This Row],[Play Saints Win % Increase]], tbl_impact[],3,TRUE)</f>
        <v>Scented (0 to +5%)</v>
      </c>
    </row>
    <row r="5306" spans="1:37">
      <c r="A5306" s="1">
        <v>115</v>
      </c>
      <c r="B5306" s="5">
        <v>0.91100000000000003</v>
      </c>
      <c r="C5306" t="s">
        <v>7895</v>
      </c>
      <c r="D5306">
        <v>0</v>
      </c>
      <c r="E5306">
        <v>0</v>
      </c>
      <c r="F5306">
        <v>3</v>
      </c>
      <c r="G5306">
        <v>31</v>
      </c>
      <c r="H5306">
        <v>20</v>
      </c>
      <c r="I5306">
        <v>20</v>
      </c>
      <c r="J5306">
        <v>44</v>
      </c>
      <c r="K5306" t="s">
        <v>7599</v>
      </c>
      <c r="L5306">
        <v>1</v>
      </c>
      <c r="M5306">
        <v>44</v>
      </c>
      <c r="N5306" t="s">
        <v>7896</v>
      </c>
      <c r="O5306" t="s">
        <v>351</v>
      </c>
      <c r="P5306" t="s">
        <v>45</v>
      </c>
      <c r="Q5306" t="s">
        <v>46</v>
      </c>
      <c r="R5306" t="s">
        <v>47</v>
      </c>
      <c r="S5306" t="s">
        <v>1533</v>
      </c>
      <c r="T5306" t="s">
        <v>467</v>
      </c>
      <c r="U5306" t="s">
        <v>7897</v>
      </c>
      <c r="V5306" t="s">
        <v>7601</v>
      </c>
      <c r="X5306" t="str">
        <f>VLOOKUP(pbp!V2539, games!$B$2:$R$40, 3, FALSE)</f>
        <v>2019-12-22T18:00Z</v>
      </c>
      <c r="Y5306">
        <f>VLOOKUP(1*V5306,NFLGames!$H$11:$H$555,1,FALSE)</f>
        <v>401220324</v>
      </c>
      <c r="Z5306">
        <f>VLOOKUP($Y5306, NFLGames!$H$11:$K$555,2,FALSE)</f>
        <v>2020</v>
      </c>
      <c r="AA5306">
        <f>VLOOKUP($Y5306, NFLGames!$H$11:$K$555,3,FALSE)</f>
        <v>16</v>
      </c>
      <c r="AB5306" s="6">
        <f>IF(A5307=0, 0, AH5307-tbl_pbp[[#This Row],[Saints Win %]])</f>
        <v>-2.7000000000000024E-2</v>
      </c>
      <c r="AE5306">
        <f>ABS(tbl_pbp[[#This Row],[play.homeScore]]-tbl_pbp[[#This Row],[play.awayScore]])</f>
        <v>11</v>
      </c>
      <c r="AF5306">
        <f>IF(tbl_pbp[[#This Row],[Play Saints Win % Increase]]&gt;=$AF$4,1,0)</f>
        <v>0</v>
      </c>
      <c r="AG5306" t="str">
        <f>VLOOKUP(tbl_pbp[[#This Row],[gameId]], games!$B$2:$T$40, 9, FALSE)</f>
        <v>minnesota-vikings</v>
      </c>
      <c r="AH5306" s="5">
        <f>IF(tbl_pbp[[#This Row],[AwayTeam]] &lt;&gt; "new-orleans-saints", tbl_pbp[[#This Row],[homeWinPercentage]], 1-tbl_pbp[[#This Row],[homeWinPercentage]])</f>
        <v>0.91100000000000003</v>
      </c>
      <c r="AI5306" s="13">
        <f>tbl_pbp[[#This Row],[Kamara]]*tbl_pbp[[#This Row],[Impactful Play]]</f>
        <v>0</v>
      </c>
      <c r="AJ5306" s="13">
        <f>tbl_pbp[[#This Row],[Thomas]]*tbl_pbp[[#This Row],[Impactful Play]]</f>
        <v>0</v>
      </c>
      <c r="AK5306" s="13" t="str">
        <f>VLOOKUP(tbl_pbp[[#This Row],[Play Saints Win % Increase]], tbl_impact[],3,TRUE)</f>
        <v>Bad (0 to -5%)</v>
      </c>
    </row>
    <row r="5307" spans="1:37">
      <c r="A5307" s="1">
        <v>116</v>
      </c>
      <c r="B5307" s="5">
        <v>0.88400000000000001</v>
      </c>
      <c r="C5307" t="s">
        <v>7898</v>
      </c>
      <c r="D5307">
        <v>0</v>
      </c>
      <c r="E5307">
        <v>0</v>
      </c>
      <c r="F5307">
        <v>3</v>
      </c>
      <c r="G5307">
        <v>31</v>
      </c>
      <c r="H5307">
        <v>20</v>
      </c>
      <c r="I5307">
        <v>18</v>
      </c>
      <c r="J5307">
        <v>42</v>
      </c>
      <c r="K5307" t="s">
        <v>7599</v>
      </c>
      <c r="L5307">
        <v>2</v>
      </c>
      <c r="M5307">
        <v>42</v>
      </c>
      <c r="N5307" t="s">
        <v>7899</v>
      </c>
      <c r="O5307" t="s">
        <v>693</v>
      </c>
      <c r="P5307" t="s">
        <v>30</v>
      </c>
      <c r="Q5307" t="s">
        <v>31</v>
      </c>
      <c r="R5307" t="s">
        <v>32</v>
      </c>
      <c r="S5307" t="s">
        <v>1906</v>
      </c>
      <c r="T5307" t="s">
        <v>132</v>
      </c>
      <c r="U5307" t="s">
        <v>7900</v>
      </c>
      <c r="V5307" t="s">
        <v>7601</v>
      </c>
      <c r="X5307" t="str">
        <f>VLOOKUP(pbp!V2540, games!$B$2:$R$40, 3, FALSE)</f>
        <v>2019-12-22T18:00Z</v>
      </c>
      <c r="Y5307">
        <f>VLOOKUP(1*V5307,NFLGames!$H$11:$H$555,1,FALSE)</f>
        <v>401220324</v>
      </c>
      <c r="Z5307">
        <f>VLOOKUP($Y5307, NFLGames!$H$11:$K$555,2,FALSE)</f>
        <v>2020</v>
      </c>
      <c r="AA5307">
        <f>VLOOKUP($Y5307, NFLGames!$H$11:$K$555,3,FALSE)</f>
        <v>16</v>
      </c>
      <c r="AB5307" s="6">
        <f>IF(A5308=0, 0, AH5308-tbl_pbp[[#This Row],[Saints Win %]])</f>
        <v>-4.8000000000000043E-2</v>
      </c>
      <c r="AE5307">
        <f>ABS(tbl_pbp[[#This Row],[play.homeScore]]-tbl_pbp[[#This Row],[play.awayScore]])</f>
        <v>11</v>
      </c>
      <c r="AF5307">
        <f>IF(tbl_pbp[[#This Row],[Play Saints Win % Increase]]&gt;=$AF$4,1,0)</f>
        <v>0</v>
      </c>
      <c r="AG5307" t="str">
        <f>VLOOKUP(tbl_pbp[[#This Row],[gameId]], games!$B$2:$T$40, 9, FALSE)</f>
        <v>minnesota-vikings</v>
      </c>
      <c r="AH5307" s="5">
        <f>IF(tbl_pbp[[#This Row],[AwayTeam]] &lt;&gt; "new-orleans-saints", tbl_pbp[[#This Row],[homeWinPercentage]], 1-tbl_pbp[[#This Row],[homeWinPercentage]])</f>
        <v>0.88400000000000001</v>
      </c>
      <c r="AI5307" s="13">
        <f>tbl_pbp[[#This Row],[Kamara]]*tbl_pbp[[#This Row],[Impactful Play]]</f>
        <v>0</v>
      </c>
      <c r="AJ5307" s="13">
        <f>tbl_pbp[[#This Row],[Thomas]]*tbl_pbp[[#This Row],[Impactful Play]]</f>
        <v>0</v>
      </c>
      <c r="AK5307" s="13" t="str">
        <f>VLOOKUP(tbl_pbp[[#This Row],[Play Saints Win % Increase]], tbl_impact[],3,TRUE)</f>
        <v>Bad (0 to -5%)</v>
      </c>
    </row>
    <row r="5308" spans="1:37">
      <c r="A5308" s="1">
        <v>117</v>
      </c>
      <c r="B5308" s="5">
        <v>0.83599999999999997</v>
      </c>
      <c r="C5308" t="s">
        <v>7901</v>
      </c>
      <c r="D5308">
        <v>0</v>
      </c>
      <c r="E5308">
        <v>0</v>
      </c>
      <c r="F5308">
        <v>3</v>
      </c>
      <c r="G5308">
        <v>31</v>
      </c>
      <c r="H5308">
        <v>20</v>
      </c>
      <c r="I5308">
        <v>9</v>
      </c>
      <c r="J5308">
        <v>33</v>
      </c>
      <c r="K5308" t="s">
        <v>7599</v>
      </c>
      <c r="L5308">
        <v>3</v>
      </c>
      <c r="M5308">
        <v>33</v>
      </c>
      <c r="N5308" t="s">
        <v>7902</v>
      </c>
      <c r="O5308" t="s">
        <v>1316</v>
      </c>
      <c r="P5308" t="s">
        <v>94</v>
      </c>
      <c r="Q5308" t="s">
        <v>95</v>
      </c>
      <c r="R5308" t="s">
        <v>96</v>
      </c>
      <c r="S5308" t="s">
        <v>139</v>
      </c>
      <c r="T5308" t="s">
        <v>438</v>
      </c>
      <c r="U5308" t="s">
        <v>7903</v>
      </c>
      <c r="V5308" t="s">
        <v>7601</v>
      </c>
      <c r="X5308" t="str">
        <f>VLOOKUP(pbp!V2541, games!$B$2:$R$40, 3, FALSE)</f>
        <v>2019-12-22T18:00Z</v>
      </c>
      <c r="Y5308">
        <f>VLOOKUP(1*V5308,NFLGames!$H$11:$H$555,1,FALSE)</f>
        <v>401220324</v>
      </c>
      <c r="Z5308">
        <f>VLOOKUP($Y5308, NFLGames!$H$11:$K$555,2,FALSE)</f>
        <v>2020</v>
      </c>
      <c r="AA5308">
        <f>VLOOKUP($Y5308, NFLGames!$H$11:$K$555,3,FALSE)</f>
        <v>16</v>
      </c>
      <c r="AB5308" s="6">
        <f>IF(A5309=0, 0, AH5309-tbl_pbp[[#This Row],[Saints Win %]])</f>
        <v>-4.4999999999999929E-2</v>
      </c>
      <c r="AE5308">
        <f>ABS(tbl_pbp[[#This Row],[play.homeScore]]-tbl_pbp[[#This Row],[play.awayScore]])</f>
        <v>11</v>
      </c>
      <c r="AF5308">
        <f>IF(tbl_pbp[[#This Row],[Play Saints Win % Increase]]&gt;=$AF$4,1,0)</f>
        <v>0</v>
      </c>
      <c r="AG5308" t="str">
        <f>VLOOKUP(tbl_pbp[[#This Row],[gameId]], games!$B$2:$T$40, 9, FALSE)</f>
        <v>minnesota-vikings</v>
      </c>
      <c r="AH5308" s="5">
        <f>IF(tbl_pbp[[#This Row],[AwayTeam]] &lt;&gt; "new-orleans-saints", tbl_pbp[[#This Row],[homeWinPercentage]], 1-tbl_pbp[[#This Row],[homeWinPercentage]])</f>
        <v>0.83599999999999997</v>
      </c>
      <c r="AI5308" s="13">
        <f>tbl_pbp[[#This Row],[Kamara]]*tbl_pbp[[#This Row],[Impactful Play]]</f>
        <v>0</v>
      </c>
      <c r="AJ5308" s="13">
        <f>tbl_pbp[[#This Row],[Thomas]]*tbl_pbp[[#This Row],[Impactful Play]]</f>
        <v>0</v>
      </c>
      <c r="AK5308" s="13" t="str">
        <f>VLOOKUP(tbl_pbp[[#This Row],[Play Saints Win % Increase]], tbl_impact[],3,TRUE)</f>
        <v>Bad (0 to -5%)</v>
      </c>
    </row>
    <row r="5309" spans="1:37">
      <c r="A5309" s="1">
        <v>118</v>
      </c>
      <c r="B5309" s="5">
        <v>0.79100000000000004</v>
      </c>
      <c r="C5309" t="s">
        <v>7904</v>
      </c>
      <c r="D5309">
        <v>0</v>
      </c>
      <c r="E5309">
        <v>0</v>
      </c>
      <c r="F5309">
        <v>3</v>
      </c>
      <c r="G5309">
        <v>31</v>
      </c>
      <c r="H5309">
        <v>20</v>
      </c>
      <c r="I5309">
        <v>10</v>
      </c>
      <c r="J5309">
        <v>18</v>
      </c>
      <c r="K5309" t="s">
        <v>7599</v>
      </c>
      <c r="L5309">
        <v>1</v>
      </c>
      <c r="M5309">
        <v>18</v>
      </c>
      <c r="N5309" t="s">
        <v>7905</v>
      </c>
      <c r="O5309" t="s">
        <v>1979</v>
      </c>
      <c r="P5309" t="s">
        <v>94</v>
      </c>
      <c r="Q5309" t="s">
        <v>95</v>
      </c>
      <c r="R5309" t="s">
        <v>96</v>
      </c>
      <c r="S5309" t="s">
        <v>33</v>
      </c>
      <c r="T5309" t="s">
        <v>191</v>
      </c>
      <c r="U5309" t="s">
        <v>2280</v>
      </c>
      <c r="V5309" t="s">
        <v>7601</v>
      </c>
      <c r="X5309" t="str">
        <f>VLOOKUP(pbp!V2542, games!$B$2:$R$40, 3, FALSE)</f>
        <v>2019-12-22T18:00Z</v>
      </c>
      <c r="Y5309">
        <f>VLOOKUP(1*V5309,NFLGames!$H$11:$H$555,1,FALSE)</f>
        <v>401220324</v>
      </c>
      <c r="Z5309">
        <f>VLOOKUP($Y5309, NFLGames!$H$11:$K$555,2,FALSE)</f>
        <v>2020</v>
      </c>
      <c r="AA5309">
        <f>VLOOKUP($Y5309, NFLGames!$H$11:$K$555,3,FALSE)</f>
        <v>16</v>
      </c>
      <c r="AB5309" s="6">
        <f>IF(A5310=0, 0, AH5310-tbl_pbp[[#This Row],[Saints Win %]])</f>
        <v>0.10599999999999998</v>
      </c>
      <c r="AE5309">
        <f>ABS(tbl_pbp[[#This Row],[play.homeScore]]-tbl_pbp[[#This Row],[play.awayScore]])</f>
        <v>11</v>
      </c>
      <c r="AF5309">
        <f>IF(tbl_pbp[[#This Row],[Play Saints Win % Increase]]&gt;=$AF$4,1,0)</f>
        <v>1</v>
      </c>
      <c r="AG5309" t="str">
        <f>VLOOKUP(tbl_pbp[[#This Row],[gameId]], games!$B$2:$T$40, 9, FALSE)</f>
        <v>minnesota-vikings</v>
      </c>
      <c r="AH5309" s="5">
        <f>IF(tbl_pbp[[#This Row],[AwayTeam]] &lt;&gt; "new-orleans-saints", tbl_pbp[[#This Row],[homeWinPercentage]], 1-tbl_pbp[[#This Row],[homeWinPercentage]])</f>
        <v>0.79100000000000004</v>
      </c>
      <c r="AI5309" s="13">
        <f>tbl_pbp[[#This Row],[Kamara]]*tbl_pbp[[#This Row],[Impactful Play]]</f>
        <v>0</v>
      </c>
      <c r="AJ5309" s="13">
        <f>tbl_pbp[[#This Row],[Thomas]]*tbl_pbp[[#This Row],[Impactful Play]]</f>
        <v>0</v>
      </c>
      <c r="AK5309" s="13" t="str">
        <f>VLOOKUP(tbl_pbp[[#This Row],[Play Saints Win % Increase]], tbl_impact[],3,TRUE)</f>
        <v>Fragrant (10% to 20%)</v>
      </c>
    </row>
    <row r="5310" spans="1:37">
      <c r="A5310" s="1">
        <v>119</v>
      </c>
      <c r="B5310" s="5">
        <v>0.89700000000000002</v>
      </c>
      <c r="C5310" t="s">
        <v>7906</v>
      </c>
      <c r="D5310">
        <v>0</v>
      </c>
      <c r="E5310">
        <v>0</v>
      </c>
      <c r="F5310">
        <v>3</v>
      </c>
      <c r="G5310">
        <v>31</v>
      </c>
      <c r="H5310">
        <v>20</v>
      </c>
      <c r="I5310">
        <v>1</v>
      </c>
      <c r="J5310">
        <v>1</v>
      </c>
      <c r="K5310" t="s">
        <v>7599</v>
      </c>
      <c r="L5310">
        <v>1</v>
      </c>
      <c r="M5310">
        <v>1</v>
      </c>
      <c r="N5310" t="s">
        <v>7907</v>
      </c>
      <c r="O5310" t="s">
        <v>492</v>
      </c>
      <c r="P5310" t="s">
        <v>45</v>
      </c>
      <c r="Q5310" t="s">
        <v>46</v>
      </c>
      <c r="R5310" t="s">
        <v>47</v>
      </c>
      <c r="S5310" t="s">
        <v>283</v>
      </c>
      <c r="T5310" t="s">
        <v>575</v>
      </c>
      <c r="U5310" t="s">
        <v>2197</v>
      </c>
      <c r="V5310" t="s">
        <v>7601</v>
      </c>
      <c r="X5310" t="str">
        <f>VLOOKUP(pbp!V2543, games!$B$2:$R$40, 3, FALSE)</f>
        <v>2019-12-22T18:00Z</v>
      </c>
      <c r="Y5310">
        <f>VLOOKUP(1*V5310,NFLGames!$H$11:$H$555,1,FALSE)</f>
        <v>401220324</v>
      </c>
      <c r="Z5310">
        <f>VLOOKUP($Y5310, NFLGames!$H$11:$K$555,2,FALSE)</f>
        <v>2020</v>
      </c>
      <c r="AA5310">
        <f>VLOOKUP($Y5310, NFLGames!$H$11:$K$555,3,FALSE)</f>
        <v>16</v>
      </c>
      <c r="AB5310" s="6">
        <f>IF(A5311=0, 0, AH5311-tbl_pbp[[#This Row],[Saints Win %]])</f>
        <v>-0.13400000000000001</v>
      </c>
      <c r="AE5310">
        <f>ABS(tbl_pbp[[#This Row],[play.homeScore]]-tbl_pbp[[#This Row],[play.awayScore]])</f>
        <v>11</v>
      </c>
      <c r="AF5310">
        <f>IF(tbl_pbp[[#This Row],[Play Saints Win % Increase]]&gt;=$AF$4,1,0)</f>
        <v>0</v>
      </c>
      <c r="AG5310" t="str">
        <f>VLOOKUP(tbl_pbp[[#This Row],[gameId]], games!$B$2:$T$40, 9, FALSE)</f>
        <v>minnesota-vikings</v>
      </c>
      <c r="AH5310" s="5">
        <f>IF(tbl_pbp[[#This Row],[AwayTeam]] &lt;&gt; "new-orleans-saints", tbl_pbp[[#This Row],[homeWinPercentage]], 1-tbl_pbp[[#This Row],[homeWinPercentage]])</f>
        <v>0.89700000000000002</v>
      </c>
      <c r="AI5310" s="13">
        <f>tbl_pbp[[#This Row],[Kamara]]*tbl_pbp[[#This Row],[Impactful Play]]</f>
        <v>0</v>
      </c>
      <c r="AJ5310" s="13">
        <f>tbl_pbp[[#This Row],[Thomas]]*tbl_pbp[[#This Row],[Impactful Play]]</f>
        <v>0</v>
      </c>
      <c r="AK5310" s="13" t="str">
        <f>VLOOKUP(tbl_pbp[[#This Row],[Play Saints Win % Increase]], tbl_impact[],3,TRUE)</f>
        <v>Stinky (worse than -10% to -20%)</v>
      </c>
    </row>
    <row r="5311" spans="1:37">
      <c r="A5311" s="1">
        <v>120</v>
      </c>
      <c r="B5311" s="5">
        <v>0.76300000000000001</v>
      </c>
      <c r="C5311" t="s">
        <v>7908</v>
      </c>
      <c r="D5311">
        <v>0</v>
      </c>
      <c r="E5311">
        <v>0</v>
      </c>
      <c r="F5311">
        <v>3</v>
      </c>
      <c r="G5311">
        <v>31</v>
      </c>
      <c r="H5311">
        <v>27</v>
      </c>
      <c r="I5311">
        <v>4</v>
      </c>
      <c r="J5311">
        <v>4</v>
      </c>
      <c r="K5311" t="s">
        <v>7599</v>
      </c>
      <c r="L5311">
        <v>2</v>
      </c>
      <c r="M5311">
        <v>4</v>
      </c>
      <c r="N5311" t="s">
        <v>7909</v>
      </c>
      <c r="O5311" t="s">
        <v>304</v>
      </c>
      <c r="P5311" t="s">
        <v>103</v>
      </c>
      <c r="Q5311" t="s">
        <v>104</v>
      </c>
      <c r="R5311" t="s">
        <v>105</v>
      </c>
      <c r="S5311" t="s">
        <v>286</v>
      </c>
      <c r="T5311" t="s">
        <v>573</v>
      </c>
      <c r="U5311" t="s">
        <v>7910</v>
      </c>
      <c r="V5311" t="s">
        <v>7601</v>
      </c>
      <c r="X5311" t="str">
        <f>VLOOKUP(pbp!V2544, games!$B$2:$R$40, 3, FALSE)</f>
        <v>2019-12-22T18:00Z</v>
      </c>
      <c r="Y5311">
        <f>VLOOKUP(1*V5311,NFLGames!$H$11:$H$555,1,FALSE)</f>
        <v>401220324</v>
      </c>
      <c r="Z5311">
        <f>VLOOKUP($Y5311, NFLGames!$H$11:$K$555,2,FALSE)</f>
        <v>2020</v>
      </c>
      <c r="AA5311">
        <f>VLOOKUP($Y5311, NFLGames!$H$11:$K$555,3,FALSE)</f>
        <v>16</v>
      </c>
      <c r="AB5311" s="6">
        <f>IF(A5312=0, 0, AH5312-tbl_pbp[[#This Row],[Saints Win %]])</f>
        <v>2.300000000000002E-2</v>
      </c>
      <c r="AE5311">
        <f>ABS(tbl_pbp[[#This Row],[play.homeScore]]-tbl_pbp[[#This Row],[play.awayScore]])</f>
        <v>4</v>
      </c>
      <c r="AF5311">
        <f>IF(tbl_pbp[[#This Row],[Play Saints Win % Increase]]&gt;=$AF$4,1,0)</f>
        <v>0</v>
      </c>
      <c r="AG5311" t="str">
        <f>VLOOKUP(tbl_pbp[[#This Row],[gameId]], games!$B$2:$T$40, 9, FALSE)</f>
        <v>minnesota-vikings</v>
      </c>
      <c r="AH5311" s="5">
        <f>IF(tbl_pbp[[#This Row],[AwayTeam]] &lt;&gt; "new-orleans-saints", tbl_pbp[[#This Row],[homeWinPercentage]], 1-tbl_pbp[[#This Row],[homeWinPercentage]])</f>
        <v>0.76300000000000001</v>
      </c>
      <c r="AI5311" s="13">
        <f>tbl_pbp[[#This Row],[Kamara]]*tbl_pbp[[#This Row],[Impactful Play]]</f>
        <v>0</v>
      </c>
      <c r="AJ5311" s="13">
        <f>tbl_pbp[[#This Row],[Thomas]]*tbl_pbp[[#This Row],[Impactful Play]]</f>
        <v>0</v>
      </c>
      <c r="AK5311" s="13" t="str">
        <f>VLOOKUP(tbl_pbp[[#This Row],[Play Saints Win % Increase]], tbl_impact[],3,TRUE)</f>
        <v>Scented (0 to +5%)</v>
      </c>
    </row>
    <row r="5312" spans="1:37">
      <c r="A5312" s="1">
        <v>121</v>
      </c>
      <c r="B5312" s="5">
        <v>0.78600000000000003</v>
      </c>
      <c r="C5312" t="s">
        <v>7911</v>
      </c>
      <c r="D5312">
        <v>0</v>
      </c>
      <c r="E5312">
        <v>0</v>
      </c>
      <c r="F5312">
        <v>3</v>
      </c>
      <c r="G5312">
        <v>31</v>
      </c>
      <c r="H5312">
        <v>27</v>
      </c>
      <c r="I5312">
        <v>0</v>
      </c>
      <c r="J5312">
        <v>65</v>
      </c>
      <c r="K5312" t="s">
        <v>7599</v>
      </c>
      <c r="L5312">
        <v>0</v>
      </c>
      <c r="M5312">
        <v>65</v>
      </c>
      <c r="N5312" t="s">
        <v>7912</v>
      </c>
      <c r="O5312" t="s">
        <v>304</v>
      </c>
      <c r="P5312" t="s">
        <v>25</v>
      </c>
      <c r="Q5312" t="s">
        <v>26</v>
      </c>
      <c r="R5312" t="s">
        <v>27</v>
      </c>
      <c r="V5312" t="s">
        <v>7601</v>
      </c>
      <c r="X5312" t="str">
        <f>VLOOKUP(pbp!V2545, games!$B$2:$R$40, 3, FALSE)</f>
        <v>2019-12-22T18:00Z</v>
      </c>
      <c r="Y5312">
        <f>VLOOKUP(1*V5312,NFLGames!$H$11:$H$555,1,FALSE)</f>
        <v>401220324</v>
      </c>
      <c r="Z5312">
        <f>VLOOKUP($Y5312, NFLGames!$H$11:$K$555,2,FALSE)</f>
        <v>2020</v>
      </c>
      <c r="AA5312">
        <f>VLOOKUP($Y5312, NFLGames!$H$11:$K$555,3,FALSE)</f>
        <v>16</v>
      </c>
      <c r="AB5312" s="6">
        <f>IF(A5313=0, 0, AH5313-tbl_pbp[[#This Row],[Saints Win %]])</f>
        <v>-1.100000000000001E-2</v>
      </c>
      <c r="AE5312">
        <f>ABS(tbl_pbp[[#This Row],[play.homeScore]]-tbl_pbp[[#This Row],[play.awayScore]])</f>
        <v>4</v>
      </c>
      <c r="AF5312">
        <f>IF(tbl_pbp[[#This Row],[Play Saints Win % Increase]]&gt;=$AF$4,1,0)</f>
        <v>0</v>
      </c>
      <c r="AG5312" t="str">
        <f>VLOOKUP(tbl_pbp[[#This Row],[gameId]], games!$B$2:$T$40, 9, FALSE)</f>
        <v>minnesota-vikings</v>
      </c>
      <c r="AH5312" s="5">
        <f>IF(tbl_pbp[[#This Row],[AwayTeam]] &lt;&gt; "new-orleans-saints", tbl_pbp[[#This Row],[homeWinPercentage]], 1-tbl_pbp[[#This Row],[homeWinPercentage]])</f>
        <v>0.78600000000000003</v>
      </c>
      <c r="AI5312" s="13">
        <f>tbl_pbp[[#This Row],[Kamara]]*tbl_pbp[[#This Row],[Impactful Play]]</f>
        <v>0</v>
      </c>
      <c r="AJ5312" s="13">
        <f>tbl_pbp[[#This Row],[Thomas]]*tbl_pbp[[#This Row],[Impactful Play]]</f>
        <v>0</v>
      </c>
      <c r="AK5312" s="13" t="str">
        <f>VLOOKUP(tbl_pbp[[#This Row],[Play Saints Win % Increase]], tbl_impact[],3,TRUE)</f>
        <v>Bad (0 to -5%)</v>
      </c>
    </row>
    <row r="5313" spans="1:37">
      <c r="A5313" s="1">
        <v>122</v>
      </c>
      <c r="B5313" s="5">
        <v>0.77500000000000002</v>
      </c>
      <c r="C5313" t="s">
        <v>7913</v>
      </c>
      <c r="D5313">
        <v>0</v>
      </c>
      <c r="E5313">
        <v>0</v>
      </c>
      <c r="F5313">
        <v>3</v>
      </c>
      <c r="G5313">
        <v>31</v>
      </c>
      <c r="H5313">
        <v>27</v>
      </c>
      <c r="I5313">
        <v>10</v>
      </c>
      <c r="J5313">
        <v>33</v>
      </c>
      <c r="K5313" t="s">
        <v>29</v>
      </c>
      <c r="L5313">
        <v>1</v>
      </c>
      <c r="M5313">
        <v>67</v>
      </c>
      <c r="N5313" t="s">
        <v>7914</v>
      </c>
      <c r="O5313" t="s">
        <v>3015</v>
      </c>
      <c r="P5313" t="s">
        <v>45</v>
      </c>
      <c r="Q5313" t="s">
        <v>46</v>
      </c>
      <c r="R5313" t="s">
        <v>47</v>
      </c>
      <c r="S5313" t="s">
        <v>33</v>
      </c>
      <c r="T5313" t="s">
        <v>438</v>
      </c>
      <c r="U5313" t="s">
        <v>1358</v>
      </c>
      <c r="V5313" t="s">
        <v>7601</v>
      </c>
      <c r="X5313" t="str">
        <f>VLOOKUP(pbp!V2546, games!$B$2:$R$40, 3, FALSE)</f>
        <v>2019-12-22T18:00Z</v>
      </c>
      <c r="Y5313">
        <f>VLOOKUP(1*V5313,NFLGames!$H$11:$H$555,1,FALSE)</f>
        <v>401220324</v>
      </c>
      <c r="Z5313">
        <f>VLOOKUP($Y5313, NFLGames!$H$11:$K$555,2,FALSE)</f>
        <v>2020</v>
      </c>
      <c r="AA5313">
        <f>VLOOKUP($Y5313, NFLGames!$H$11:$K$555,3,FALSE)</f>
        <v>16</v>
      </c>
      <c r="AB5313" s="6">
        <f>IF(A5314=0, 0, AH5314-tbl_pbp[[#This Row],[Saints Win %]])</f>
        <v>0</v>
      </c>
      <c r="AE5313">
        <f>ABS(tbl_pbp[[#This Row],[play.homeScore]]-tbl_pbp[[#This Row],[play.awayScore]])</f>
        <v>4</v>
      </c>
      <c r="AF5313">
        <f>IF(tbl_pbp[[#This Row],[Play Saints Win % Increase]]&gt;=$AF$4,1,0)</f>
        <v>0</v>
      </c>
      <c r="AG5313" t="str">
        <f>VLOOKUP(tbl_pbp[[#This Row],[gameId]], games!$B$2:$T$40, 9, FALSE)</f>
        <v>minnesota-vikings</v>
      </c>
      <c r="AH5313" s="5">
        <f>IF(tbl_pbp[[#This Row],[AwayTeam]] &lt;&gt; "new-orleans-saints", tbl_pbp[[#This Row],[homeWinPercentage]], 1-tbl_pbp[[#This Row],[homeWinPercentage]])</f>
        <v>0.77500000000000002</v>
      </c>
      <c r="AI5313" s="13">
        <f>tbl_pbp[[#This Row],[Kamara]]*tbl_pbp[[#This Row],[Impactful Play]]</f>
        <v>0</v>
      </c>
      <c r="AJ5313" s="13">
        <f>tbl_pbp[[#This Row],[Thomas]]*tbl_pbp[[#This Row],[Impactful Play]]</f>
        <v>0</v>
      </c>
      <c r="AK5313" s="13" t="str">
        <f>VLOOKUP(tbl_pbp[[#This Row],[Play Saints Win % Increase]], tbl_impact[],3,TRUE)</f>
        <v>Scented (0 to +5%)</v>
      </c>
    </row>
    <row r="5314" spans="1:37">
      <c r="A5314" s="1">
        <v>123</v>
      </c>
      <c r="B5314" s="5">
        <v>0.77500000000000002</v>
      </c>
      <c r="C5314" t="s">
        <v>7915</v>
      </c>
      <c r="D5314">
        <v>0</v>
      </c>
      <c r="E5314">
        <v>0</v>
      </c>
      <c r="F5314">
        <v>3</v>
      </c>
      <c r="G5314">
        <v>31</v>
      </c>
      <c r="H5314">
        <v>27</v>
      </c>
      <c r="I5314">
        <v>0</v>
      </c>
      <c r="J5314">
        <v>37</v>
      </c>
      <c r="L5314">
        <v>2</v>
      </c>
      <c r="M5314">
        <v>63</v>
      </c>
      <c r="N5314" t="s">
        <v>306</v>
      </c>
      <c r="O5314" t="s">
        <v>143</v>
      </c>
      <c r="P5314" t="s">
        <v>144</v>
      </c>
      <c r="Q5314" t="s">
        <v>145</v>
      </c>
      <c r="R5314" t="s">
        <v>146</v>
      </c>
      <c r="V5314" t="s">
        <v>7601</v>
      </c>
      <c r="X5314" t="str">
        <f>VLOOKUP(pbp!V2547, games!$B$2:$R$40, 3, FALSE)</f>
        <v>2019-12-22T18:00Z</v>
      </c>
      <c r="Y5314">
        <f>VLOOKUP(1*V5314,NFLGames!$H$11:$H$555,1,FALSE)</f>
        <v>401220324</v>
      </c>
      <c r="Z5314">
        <f>VLOOKUP($Y5314, NFLGames!$H$11:$K$555,2,FALSE)</f>
        <v>2020</v>
      </c>
      <c r="AA5314">
        <f>VLOOKUP($Y5314, NFLGames!$H$11:$K$555,3,FALSE)</f>
        <v>16</v>
      </c>
      <c r="AB5314" s="6">
        <f>IF(A5315=0, 0, AH5315-tbl_pbp[[#This Row],[Saints Win %]])</f>
        <v>-1.9000000000000017E-2</v>
      </c>
      <c r="AE5314">
        <f>ABS(tbl_pbp[[#This Row],[play.homeScore]]-tbl_pbp[[#This Row],[play.awayScore]])</f>
        <v>4</v>
      </c>
      <c r="AF5314">
        <f>IF(tbl_pbp[[#This Row],[Play Saints Win % Increase]]&gt;=$AF$4,1,0)</f>
        <v>0</v>
      </c>
      <c r="AG5314" t="str">
        <f>VLOOKUP(tbl_pbp[[#This Row],[gameId]], games!$B$2:$T$40, 9, FALSE)</f>
        <v>minnesota-vikings</v>
      </c>
      <c r="AH5314" s="5">
        <f>IF(tbl_pbp[[#This Row],[AwayTeam]] &lt;&gt; "new-orleans-saints", tbl_pbp[[#This Row],[homeWinPercentage]], 1-tbl_pbp[[#This Row],[homeWinPercentage]])</f>
        <v>0.77500000000000002</v>
      </c>
      <c r="AI5314" s="13">
        <f>tbl_pbp[[#This Row],[Kamara]]*tbl_pbp[[#This Row],[Impactful Play]]</f>
        <v>0</v>
      </c>
      <c r="AJ5314" s="13">
        <f>tbl_pbp[[#This Row],[Thomas]]*tbl_pbp[[#This Row],[Impactful Play]]</f>
        <v>0</v>
      </c>
      <c r="AK5314" s="13" t="str">
        <f>VLOOKUP(tbl_pbp[[#This Row],[Play Saints Win % Increase]], tbl_impact[],3,TRUE)</f>
        <v>Bad (0 to -5%)</v>
      </c>
    </row>
    <row r="5315" spans="1:37">
      <c r="A5315" s="1">
        <v>124</v>
      </c>
      <c r="B5315" s="5">
        <v>0.75600000000000001</v>
      </c>
      <c r="C5315" t="s">
        <v>7916</v>
      </c>
      <c r="D5315">
        <v>0</v>
      </c>
      <c r="E5315">
        <v>0</v>
      </c>
      <c r="F5315">
        <v>4</v>
      </c>
      <c r="G5315">
        <v>31</v>
      </c>
      <c r="H5315">
        <v>27</v>
      </c>
      <c r="I5315">
        <v>6</v>
      </c>
      <c r="J5315">
        <v>37</v>
      </c>
      <c r="K5315" t="s">
        <v>29</v>
      </c>
      <c r="L5315">
        <v>2</v>
      </c>
      <c r="M5315">
        <v>63</v>
      </c>
      <c r="N5315" t="s">
        <v>7917</v>
      </c>
      <c r="O5315" t="s">
        <v>24</v>
      </c>
      <c r="P5315" t="s">
        <v>22</v>
      </c>
      <c r="Q5315" t="s">
        <v>37</v>
      </c>
      <c r="S5315" t="s">
        <v>60</v>
      </c>
      <c r="T5315" t="s">
        <v>196</v>
      </c>
      <c r="U5315" t="s">
        <v>7918</v>
      </c>
      <c r="V5315" t="s">
        <v>7601</v>
      </c>
      <c r="X5315" t="str">
        <f>VLOOKUP(pbp!V2548, games!$B$2:$R$40, 3, FALSE)</f>
        <v>2019-12-22T18:00Z</v>
      </c>
      <c r="Y5315">
        <f>VLOOKUP(1*V5315,NFLGames!$H$11:$H$555,1,FALSE)</f>
        <v>401220324</v>
      </c>
      <c r="Z5315">
        <f>VLOOKUP($Y5315, NFLGames!$H$11:$K$555,2,FALSE)</f>
        <v>2020</v>
      </c>
      <c r="AA5315">
        <f>VLOOKUP($Y5315, NFLGames!$H$11:$K$555,3,FALSE)</f>
        <v>16</v>
      </c>
      <c r="AB5315" s="6">
        <f>IF(A5316=0, 0, AH5316-tbl_pbp[[#This Row],[Saints Win %]])</f>
        <v>0.121</v>
      </c>
      <c r="AE5315">
        <f>ABS(tbl_pbp[[#This Row],[play.homeScore]]-tbl_pbp[[#This Row],[play.awayScore]])</f>
        <v>4</v>
      </c>
      <c r="AF5315">
        <f>IF(tbl_pbp[[#This Row],[Play Saints Win % Increase]]&gt;=$AF$4,1,0)</f>
        <v>1</v>
      </c>
      <c r="AG5315" t="str">
        <f>VLOOKUP(tbl_pbp[[#This Row],[gameId]], games!$B$2:$T$40, 9, FALSE)</f>
        <v>minnesota-vikings</v>
      </c>
      <c r="AH5315" s="5">
        <f>IF(tbl_pbp[[#This Row],[AwayTeam]] &lt;&gt; "new-orleans-saints", tbl_pbp[[#This Row],[homeWinPercentage]], 1-tbl_pbp[[#This Row],[homeWinPercentage]])</f>
        <v>0.75600000000000001</v>
      </c>
      <c r="AI5315" s="13">
        <f>tbl_pbp[[#This Row],[Kamara]]*tbl_pbp[[#This Row],[Impactful Play]]</f>
        <v>0</v>
      </c>
      <c r="AJ5315" s="13">
        <f>tbl_pbp[[#This Row],[Thomas]]*tbl_pbp[[#This Row],[Impactful Play]]</f>
        <v>0</v>
      </c>
      <c r="AK5315" s="13" t="str">
        <f>VLOOKUP(tbl_pbp[[#This Row],[Play Saints Win % Increase]], tbl_impact[],3,TRUE)</f>
        <v>Fragrant (10% to 20%)</v>
      </c>
    </row>
    <row r="5316" spans="1:37">
      <c r="A5316" s="1">
        <v>125</v>
      </c>
      <c r="B5316" s="5">
        <v>0.877</v>
      </c>
      <c r="C5316" t="s">
        <v>7919</v>
      </c>
      <c r="D5316">
        <v>0</v>
      </c>
      <c r="E5316">
        <v>0</v>
      </c>
      <c r="F5316">
        <v>4</v>
      </c>
      <c r="G5316">
        <v>31</v>
      </c>
      <c r="H5316">
        <v>27</v>
      </c>
      <c r="I5316">
        <v>6</v>
      </c>
      <c r="J5316">
        <v>37</v>
      </c>
      <c r="K5316" t="s">
        <v>29</v>
      </c>
      <c r="L5316">
        <v>3</v>
      </c>
      <c r="M5316">
        <v>63</v>
      </c>
      <c r="N5316" t="s">
        <v>7920</v>
      </c>
      <c r="O5316" t="s">
        <v>5484</v>
      </c>
      <c r="P5316" t="s">
        <v>30</v>
      </c>
      <c r="Q5316" t="s">
        <v>31</v>
      </c>
      <c r="R5316" t="s">
        <v>32</v>
      </c>
      <c r="S5316" t="s">
        <v>302</v>
      </c>
      <c r="T5316" t="s">
        <v>196</v>
      </c>
      <c r="U5316" t="s">
        <v>4105</v>
      </c>
      <c r="V5316" t="s">
        <v>7601</v>
      </c>
      <c r="X5316" t="str">
        <f>VLOOKUP(pbp!V2549, games!$B$2:$R$40, 3, FALSE)</f>
        <v>2019-12-22T18:00Z</v>
      </c>
      <c r="Y5316">
        <f>VLOOKUP(1*V5316,NFLGames!$H$11:$H$555,1,FALSE)</f>
        <v>401220324</v>
      </c>
      <c r="Z5316">
        <f>VLOOKUP($Y5316, NFLGames!$H$11:$K$555,2,FALSE)</f>
        <v>2020</v>
      </c>
      <c r="AA5316">
        <f>VLOOKUP($Y5316, NFLGames!$H$11:$K$555,3,FALSE)</f>
        <v>16</v>
      </c>
      <c r="AB5316" s="6">
        <f>IF(A5317=0, 0, AH5317-tbl_pbp[[#This Row],[Saints Win %]])</f>
        <v>1.5000000000000013E-2</v>
      </c>
      <c r="AE5316">
        <f>ABS(tbl_pbp[[#This Row],[play.homeScore]]-tbl_pbp[[#This Row],[play.awayScore]])</f>
        <v>4</v>
      </c>
      <c r="AF5316">
        <f>IF(tbl_pbp[[#This Row],[Play Saints Win % Increase]]&gt;=$AF$4,1,0)</f>
        <v>0</v>
      </c>
      <c r="AG5316" t="str">
        <f>VLOOKUP(tbl_pbp[[#This Row],[gameId]], games!$B$2:$T$40, 9, FALSE)</f>
        <v>minnesota-vikings</v>
      </c>
      <c r="AH5316" s="5">
        <f>IF(tbl_pbp[[#This Row],[AwayTeam]] &lt;&gt; "new-orleans-saints", tbl_pbp[[#This Row],[homeWinPercentage]], 1-tbl_pbp[[#This Row],[homeWinPercentage]])</f>
        <v>0.877</v>
      </c>
      <c r="AI5316" s="13">
        <f>tbl_pbp[[#This Row],[Kamara]]*tbl_pbp[[#This Row],[Impactful Play]]</f>
        <v>0</v>
      </c>
      <c r="AJ5316" s="13">
        <f>tbl_pbp[[#This Row],[Thomas]]*tbl_pbp[[#This Row],[Impactful Play]]</f>
        <v>0</v>
      </c>
      <c r="AK5316" s="13" t="str">
        <f>VLOOKUP(tbl_pbp[[#This Row],[Play Saints Win % Increase]], tbl_impact[],3,TRUE)</f>
        <v>Scented (0 to +5%)</v>
      </c>
    </row>
    <row r="5317" spans="1:37">
      <c r="A5317" s="1">
        <v>126</v>
      </c>
      <c r="B5317" s="5">
        <v>0.89200000000000002</v>
      </c>
      <c r="C5317" t="s">
        <v>7921</v>
      </c>
      <c r="D5317">
        <v>0</v>
      </c>
      <c r="E5317">
        <v>0</v>
      </c>
      <c r="F5317">
        <v>4</v>
      </c>
      <c r="G5317">
        <v>31</v>
      </c>
      <c r="H5317">
        <v>27</v>
      </c>
      <c r="I5317">
        <v>10</v>
      </c>
      <c r="J5317">
        <v>81</v>
      </c>
      <c r="K5317" t="s">
        <v>29</v>
      </c>
      <c r="L5317">
        <v>1</v>
      </c>
      <c r="M5317">
        <v>19</v>
      </c>
      <c r="N5317" t="s">
        <v>7922</v>
      </c>
      <c r="O5317" t="s">
        <v>1873</v>
      </c>
      <c r="P5317" t="s">
        <v>45</v>
      </c>
      <c r="Q5317" t="s">
        <v>46</v>
      </c>
      <c r="R5317" t="s">
        <v>47</v>
      </c>
      <c r="S5317" t="s">
        <v>33</v>
      </c>
      <c r="T5317" t="s">
        <v>7923</v>
      </c>
      <c r="U5317" t="s">
        <v>7924</v>
      </c>
      <c r="V5317" t="s">
        <v>7601</v>
      </c>
      <c r="X5317" t="str">
        <f>VLOOKUP(pbp!V2550, games!$B$2:$R$40, 3, FALSE)</f>
        <v>2019-12-22T18:00Z</v>
      </c>
      <c r="Y5317">
        <f>VLOOKUP(1*V5317,NFLGames!$H$11:$H$555,1,FALSE)</f>
        <v>401220324</v>
      </c>
      <c r="Z5317">
        <f>VLOOKUP($Y5317, NFLGames!$H$11:$K$555,2,FALSE)</f>
        <v>2020</v>
      </c>
      <c r="AA5317">
        <f>VLOOKUP($Y5317, NFLGames!$H$11:$K$555,3,FALSE)</f>
        <v>16</v>
      </c>
      <c r="AB5317" s="6">
        <f>IF(A5318=0, 0, AH5318-tbl_pbp[[#This Row],[Saints Win %]])</f>
        <v>3.0000000000000027E-3</v>
      </c>
      <c r="AC5317">
        <v>1</v>
      </c>
      <c r="AE5317">
        <f>ABS(tbl_pbp[[#This Row],[play.homeScore]]-tbl_pbp[[#This Row],[play.awayScore]])</f>
        <v>4</v>
      </c>
      <c r="AF5317">
        <f>IF(tbl_pbp[[#This Row],[Play Saints Win % Increase]]&gt;=$AF$4,1,0)</f>
        <v>0</v>
      </c>
      <c r="AG5317" t="str">
        <f>VLOOKUP(tbl_pbp[[#This Row],[gameId]], games!$B$2:$T$40, 9, FALSE)</f>
        <v>minnesota-vikings</v>
      </c>
      <c r="AH5317" s="5">
        <f>IF(tbl_pbp[[#This Row],[AwayTeam]] &lt;&gt; "new-orleans-saints", tbl_pbp[[#This Row],[homeWinPercentage]], 1-tbl_pbp[[#This Row],[homeWinPercentage]])</f>
        <v>0.89200000000000002</v>
      </c>
      <c r="AI5317" s="13">
        <f>tbl_pbp[[#This Row],[Kamara]]*tbl_pbp[[#This Row],[Impactful Play]]</f>
        <v>0</v>
      </c>
      <c r="AJ5317" s="13">
        <f>tbl_pbp[[#This Row],[Thomas]]*tbl_pbp[[#This Row],[Impactful Play]]</f>
        <v>0</v>
      </c>
      <c r="AK5317" s="13" t="str">
        <f>VLOOKUP(tbl_pbp[[#This Row],[Play Saints Win % Increase]], tbl_impact[],3,TRUE)</f>
        <v>Scented (0 to +5%)</v>
      </c>
    </row>
    <row r="5318" spans="1:37">
      <c r="A5318" s="1">
        <v>127</v>
      </c>
      <c r="B5318" s="5">
        <v>0.89500000000000002</v>
      </c>
      <c r="C5318" t="s">
        <v>7925</v>
      </c>
      <c r="D5318">
        <v>0</v>
      </c>
      <c r="E5318">
        <v>0</v>
      </c>
      <c r="F5318">
        <v>4</v>
      </c>
      <c r="G5318">
        <v>31</v>
      </c>
      <c r="H5318">
        <v>27</v>
      </c>
      <c r="I5318">
        <v>3</v>
      </c>
      <c r="J5318">
        <v>88</v>
      </c>
      <c r="K5318" t="s">
        <v>29</v>
      </c>
      <c r="L5318">
        <v>2</v>
      </c>
      <c r="M5318">
        <v>12</v>
      </c>
      <c r="N5318" t="s">
        <v>7926</v>
      </c>
      <c r="O5318" t="s">
        <v>1881</v>
      </c>
      <c r="P5318" t="s">
        <v>45</v>
      </c>
      <c r="Q5318" t="s">
        <v>46</v>
      </c>
      <c r="R5318" t="s">
        <v>47</v>
      </c>
      <c r="S5318" t="s">
        <v>193</v>
      </c>
      <c r="T5318" t="s">
        <v>7718</v>
      </c>
      <c r="U5318" t="s">
        <v>7927</v>
      </c>
      <c r="V5318" t="s">
        <v>7601</v>
      </c>
      <c r="X5318" t="str">
        <f>VLOOKUP(pbp!V2551, games!$B$2:$R$40, 3, FALSE)</f>
        <v>2019-12-22T18:00Z</v>
      </c>
      <c r="Y5318">
        <f>VLOOKUP(1*V5318,NFLGames!$H$11:$H$555,1,FALSE)</f>
        <v>401220324</v>
      </c>
      <c r="Z5318">
        <f>VLOOKUP($Y5318, NFLGames!$H$11:$K$555,2,FALSE)</f>
        <v>2020</v>
      </c>
      <c r="AA5318">
        <f>VLOOKUP($Y5318, NFLGames!$H$11:$K$555,3,FALSE)</f>
        <v>16</v>
      </c>
      <c r="AB5318" s="6">
        <f>IF(A5319=0, 0, AH5319-tbl_pbp[[#This Row],[Saints Win %]])</f>
        <v>-3.0000000000000027E-3</v>
      </c>
      <c r="AC5318">
        <v>1</v>
      </c>
      <c r="AE5318">
        <f>ABS(tbl_pbp[[#This Row],[play.homeScore]]-tbl_pbp[[#This Row],[play.awayScore]])</f>
        <v>4</v>
      </c>
      <c r="AF5318">
        <f>IF(tbl_pbp[[#This Row],[Play Saints Win % Increase]]&gt;=$AF$4,1,0)</f>
        <v>0</v>
      </c>
      <c r="AG5318" t="str">
        <f>VLOOKUP(tbl_pbp[[#This Row],[gameId]], games!$B$2:$T$40, 9, FALSE)</f>
        <v>minnesota-vikings</v>
      </c>
      <c r="AH5318" s="5">
        <f>IF(tbl_pbp[[#This Row],[AwayTeam]] &lt;&gt; "new-orleans-saints", tbl_pbp[[#This Row],[homeWinPercentage]], 1-tbl_pbp[[#This Row],[homeWinPercentage]])</f>
        <v>0.89500000000000002</v>
      </c>
      <c r="AI5318" s="13">
        <f>tbl_pbp[[#This Row],[Kamara]]*tbl_pbp[[#This Row],[Impactful Play]]</f>
        <v>0</v>
      </c>
      <c r="AJ5318" s="13">
        <f>tbl_pbp[[#This Row],[Thomas]]*tbl_pbp[[#This Row],[Impactful Play]]</f>
        <v>0</v>
      </c>
      <c r="AK5318" s="13" t="str">
        <f>VLOOKUP(tbl_pbp[[#This Row],[Play Saints Win % Increase]], tbl_impact[],3,TRUE)</f>
        <v>Bad (0 to -5%)</v>
      </c>
    </row>
    <row r="5319" spans="1:37">
      <c r="A5319" s="1">
        <v>128</v>
      </c>
      <c r="B5319" s="5">
        <v>0.89200000000000002</v>
      </c>
      <c r="C5319" t="s">
        <v>7928</v>
      </c>
      <c r="D5319">
        <v>0</v>
      </c>
      <c r="E5319">
        <v>0</v>
      </c>
      <c r="F5319">
        <v>4</v>
      </c>
      <c r="G5319">
        <v>31</v>
      </c>
      <c r="H5319">
        <v>27</v>
      </c>
      <c r="I5319">
        <v>1</v>
      </c>
      <c r="J5319">
        <v>90</v>
      </c>
      <c r="K5319" t="s">
        <v>29</v>
      </c>
      <c r="L5319">
        <v>3</v>
      </c>
      <c r="M5319">
        <v>10</v>
      </c>
      <c r="N5319" t="s">
        <v>7929</v>
      </c>
      <c r="O5319" t="s">
        <v>314</v>
      </c>
      <c r="P5319" t="s">
        <v>45</v>
      </c>
      <c r="Q5319" t="s">
        <v>46</v>
      </c>
      <c r="R5319" t="s">
        <v>47</v>
      </c>
      <c r="S5319" t="s">
        <v>54</v>
      </c>
      <c r="T5319" t="s">
        <v>7930</v>
      </c>
      <c r="U5319" t="s">
        <v>7931</v>
      </c>
      <c r="V5319" t="s">
        <v>7601</v>
      </c>
      <c r="X5319" t="str">
        <f>VLOOKUP(pbp!V2552, games!$B$2:$R$40, 3, FALSE)</f>
        <v>2019-12-22T18:00Z</v>
      </c>
      <c r="Y5319">
        <f>VLOOKUP(1*V5319,NFLGames!$H$11:$H$555,1,FALSE)</f>
        <v>401220324</v>
      </c>
      <c r="Z5319">
        <f>VLOOKUP($Y5319, NFLGames!$H$11:$K$555,2,FALSE)</f>
        <v>2020</v>
      </c>
      <c r="AA5319">
        <f>VLOOKUP($Y5319, NFLGames!$H$11:$K$555,3,FALSE)</f>
        <v>16</v>
      </c>
      <c r="AB5319" s="6">
        <f>IF(A5320=0, 0, AH5320-tbl_pbp[[#This Row],[Saints Win %]])</f>
        <v>4.6999999999999931E-2</v>
      </c>
      <c r="AE5319">
        <f>ABS(tbl_pbp[[#This Row],[play.homeScore]]-tbl_pbp[[#This Row],[play.awayScore]])</f>
        <v>4</v>
      </c>
      <c r="AF5319">
        <f>IF(tbl_pbp[[#This Row],[Play Saints Win % Increase]]&gt;=$AF$4,1,0)</f>
        <v>0</v>
      </c>
      <c r="AG5319" t="str">
        <f>VLOOKUP(tbl_pbp[[#This Row],[gameId]], games!$B$2:$T$40, 9, FALSE)</f>
        <v>minnesota-vikings</v>
      </c>
      <c r="AH5319" s="5">
        <f>IF(tbl_pbp[[#This Row],[AwayTeam]] &lt;&gt; "new-orleans-saints", tbl_pbp[[#This Row],[homeWinPercentage]], 1-tbl_pbp[[#This Row],[homeWinPercentage]])</f>
        <v>0.89200000000000002</v>
      </c>
      <c r="AI5319" s="13">
        <f>tbl_pbp[[#This Row],[Kamara]]*tbl_pbp[[#This Row],[Impactful Play]]</f>
        <v>0</v>
      </c>
      <c r="AJ5319" s="13">
        <f>tbl_pbp[[#This Row],[Thomas]]*tbl_pbp[[#This Row],[Impactful Play]]</f>
        <v>0</v>
      </c>
      <c r="AK5319" s="13" t="str">
        <f>VLOOKUP(tbl_pbp[[#This Row],[Play Saints Win % Increase]], tbl_impact[],3,TRUE)</f>
        <v>Scented (0 to +5%)</v>
      </c>
    </row>
    <row r="5320" spans="1:37">
      <c r="A5320" s="1">
        <v>129</v>
      </c>
      <c r="B5320" s="5">
        <v>0.93899999999999995</v>
      </c>
      <c r="C5320" t="s">
        <v>7932</v>
      </c>
      <c r="D5320">
        <v>0</v>
      </c>
      <c r="E5320">
        <v>0</v>
      </c>
      <c r="F5320">
        <v>4</v>
      </c>
      <c r="G5320">
        <v>38</v>
      </c>
      <c r="H5320">
        <v>27</v>
      </c>
      <c r="I5320">
        <v>7</v>
      </c>
      <c r="J5320">
        <v>93</v>
      </c>
      <c r="K5320" t="s">
        <v>29</v>
      </c>
      <c r="L5320">
        <v>1</v>
      </c>
      <c r="M5320">
        <v>7</v>
      </c>
      <c r="N5320" t="s">
        <v>7933</v>
      </c>
      <c r="O5320" t="s">
        <v>2389</v>
      </c>
      <c r="P5320" t="s">
        <v>326</v>
      </c>
      <c r="Q5320" t="s">
        <v>327</v>
      </c>
      <c r="R5320" t="s">
        <v>105</v>
      </c>
      <c r="S5320" t="s">
        <v>283</v>
      </c>
      <c r="T5320" t="s">
        <v>7934</v>
      </c>
      <c r="U5320" t="s">
        <v>7935</v>
      </c>
      <c r="V5320" t="s">
        <v>7601</v>
      </c>
      <c r="X5320" t="str">
        <f>VLOOKUP(pbp!V2553, games!$B$2:$R$40, 3, FALSE)</f>
        <v>2019-12-22T18:00Z</v>
      </c>
      <c r="Y5320">
        <f>VLOOKUP(1*V5320,NFLGames!$H$11:$H$555,1,FALSE)</f>
        <v>401220324</v>
      </c>
      <c r="Z5320">
        <f>VLOOKUP($Y5320, NFLGames!$H$11:$K$555,2,FALSE)</f>
        <v>2020</v>
      </c>
      <c r="AA5320">
        <f>VLOOKUP($Y5320, NFLGames!$H$11:$K$555,3,FALSE)</f>
        <v>16</v>
      </c>
      <c r="AB5320" s="6">
        <f>IF(A5321=0, 0, AH5321-tbl_pbp[[#This Row],[Saints Win %]])</f>
        <v>-2.9999999999998916E-3</v>
      </c>
      <c r="AE5320">
        <f>ABS(tbl_pbp[[#This Row],[play.homeScore]]-tbl_pbp[[#This Row],[play.awayScore]])</f>
        <v>11</v>
      </c>
      <c r="AF5320">
        <f>IF(tbl_pbp[[#This Row],[Play Saints Win % Increase]]&gt;=$AF$4,1,0)</f>
        <v>0</v>
      </c>
      <c r="AG5320" t="str">
        <f>VLOOKUP(tbl_pbp[[#This Row],[gameId]], games!$B$2:$T$40, 9, FALSE)</f>
        <v>minnesota-vikings</v>
      </c>
      <c r="AH5320" s="5">
        <f>IF(tbl_pbp[[#This Row],[AwayTeam]] &lt;&gt; "new-orleans-saints", tbl_pbp[[#This Row],[homeWinPercentage]], 1-tbl_pbp[[#This Row],[homeWinPercentage]])</f>
        <v>0.93899999999999995</v>
      </c>
      <c r="AI5320" s="13">
        <f>tbl_pbp[[#This Row],[Kamara]]*tbl_pbp[[#This Row],[Impactful Play]]</f>
        <v>0</v>
      </c>
      <c r="AJ5320" s="13">
        <f>tbl_pbp[[#This Row],[Thomas]]*tbl_pbp[[#This Row],[Impactful Play]]</f>
        <v>0</v>
      </c>
      <c r="AK5320" s="13" t="str">
        <f>VLOOKUP(tbl_pbp[[#This Row],[Play Saints Win % Increase]], tbl_impact[],3,TRUE)</f>
        <v>Bad (0 to -5%)</v>
      </c>
    </row>
    <row r="5321" spans="1:37">
      <c r="A5321" s="1">
        <v>130</v>
      </c>
      <c r="B5321" s="5">
        <v>0.93600000000000005</v>
      </c>
      <c r="C5321" t="s">
        <v>7936</v>
      </c>
      <c r="D5321">
        <v>0</v>
      </c>
      <c r="E5321">
        <v>0</v>
      </c>
      <c r="F5321">
        <v>4</v>
      </c>
      <c r="G5321">
        <v>38</v>
      </c>
      <c r="H5321">
        <v>27</v>
      </c>
      <c r="I5321">
        <v>0</v>
      </c>
      <c r="J5321">
        <v>35</v>
      </c>
      <c r="K5321" t="s">
        <v>29</v>
      </c>
      <c r="L5321">
        <v>0</v>
      </c>
      <c r="M5321">
        <v>65</v>
      </c>
      <c r="N5321" t="s">
        <v>288</v>
      </c>
      <c r="O5321" t="s">
        <v>2389</v>
      </c>
      <c r="P5321" t="s">
        <v>25</v>
      </c>
      <c r="Q5321" t="s">
        <v>26</v>
      </c>
      <c r="R5321" t="s">
        <v>27</v>
      </c>
      <c r="V5321" t="s">
        <v>7601</v>
      </c>
      <c r="X5321" t="str">
        <f>VLOOKUP(pbp!V2554, games!$B$2:$R$40, 3, FALSE)</f>
        <v>2019-12-22T18:00Z</v>
      </c>
      <c r="Y5321">
        <f>VLOOKUP(1*V5321,NFLGames!$H$11:$H$555,1,FALSE)</f>
        <v>401220324</v>
      </c>
      <c r="Z5321">
        <f>VLOOKUP($Y5321, NFLGames!$H$11:$K$555,2,FALSE)</f>
        <v>2020</v>
      </c>
      <c r="AA5321">
        <f>VLOOKUP($Y5321, NFLGames!$H$11:$K$555,3,FALSE)</f>
        <v>16</v>
      </c>
      <c r="AB5321" s="6">
        <f>IF(A5322=0, 0, AH5322-tbl_pbp[[#This Row],[Saints Win %]])</f>
        <v>-3.0000000000000027E-3</v>
      </c>
      <c r="AE5321">
        <f>ABS(tbl_pbp[[#This Row],[play.homeScore]]-tbl_pbp[[#This Row],[play.awayScore]])</f>
        <v>11</v>
      </c>
      <c r="AF5321">
        <f>IF(tbl_pbp[[#This Row],[Play Saints Win % Increase]]&gt;=$AF$4,1,0)</f>
        <v>0</v>
      </c>
      <c r="AG5321" t="str">
        <f>VLOOKUP(tbl_pbp[[#This Row],[gameId]], games!$B$2:$T$40, 9, FALSE)</f>
        <v>minnesota-vikings</v>
      </c>
      <c r="AH5321" s="5">
        <f>IF(tbl_pbp[[#This Row],[AwayTeam]] &lt;&gt; "new-orleans-saints", tbl_pbp[[#This Row],[homeWinPercentage]], 1-tbl_pbp[[#This Row],[homeWinPercentage]])</f>
        <v>0.93600000000000005</v>
      </c>
      <c r="AI5321" s="13">
        <f>tbl_pbp[[#This Row],[Kamara]]*tbl_pbp[[#This Row],[Impactful Play]]</f>
        <v>0</v>
      </c>
      <c r="AJ5321" s="13">
        <f>tbl_pbp[[#This Row],[Thomas]]*tbl_pbp[[#This Row],[Impactful Play]]</f>
        <v>0</v>
      </c>
      <c r="AK5321" s="13" t="str">
        <f>VLOOKUP(tbl_pbp[[#This Row],[Play Saints Win % Increase]], tbl_impact[],3,TRUE)</f>
        <v>Bad (0 to -5%)</v>
      </c>
    </row>
    <row r="5322" spans="1:37">
      <c r="A5322" s="1">
        <v>131</v>
      </c>
      <c r="B5322" s="5">
        <v>0.93300000000000005</v>
      </c>
      <c r="C5322" t="s">
        <v>7937</v>
      </c>
      <c r="D5322">
        <v>0</v>
      </c>
      <c r="E5322">
        <v>0</v>
      </c>
      <c r="F5322">
        <v>4</v>
      </c>
      <c r="G5322">
        <v>38</v>
      </c>
      <c r="H5322">
        <v>27</v>
      </c>
      <c r="I5322">
        <v>10</v>
      </c>
      <c r="J5322">
        <v>75</v>
      </c>
      <c r="K5322" t="s">
        <v>7599</v>
      </c>
      <c r="L5322">
        <v>1</v>
      </c>
      <c r="M5322">
        <v>75</v>
      </c>
      <c r="N5322" t="s">
        <v>7938</v>
      </c>
      <c r="O5322" t="s">
        <v>2389</v>
      </c>
      <c r="P5322" t="s">
        <v>30</v>
      </c>
      <c r="Q5322" t="s">
        <v>31</v>
      </c>
      <c r="R5322" t="s">
        <v>32</v>
      </c>
      <c r="S5322" t="s">
        <v>33</v>
      </c>
      <c r="T5322" t="s">
        <v>7620</v>
      </c>
      <c r="U5322" t="s">
        <v>7621</v>
      </c>
      <c r="V5322" t="s">
        <v>7601</v>
      </c>
      <c r="X5322" t="str">
        <f>VLOOKUP(pbp!V2555, games!$B$2:$R$40, 3, FALSE)</f>
        <v>2019-12-22T18:00Z</v>
      </c>
      <c r="Y5322">
        <f>VLOOKUP(1*V5322,NFLGames!$H$11:$H$555,1,FALSE)</f>
        <v>401220324</v>
      </c>
      <c r="Z5322">
        <f>VLOOKUP($Y5322, NFLGames!$H$11:$K$555,2,FALSE)</f>
        <v>2020</v>
      </c>
      <c r="AA5322">
        <f>VLOOKUP($Y5322, NFLGames!$H$11:$K$555,3,FALSE)</f>
        <v>16</v>
      </c>
      <c r="AB5322" s="6">
        <f>IF(A5323=0, 0, AH5323-tbl_pbp[[#This Row],[Saints Win %]])</f>
        <v>1.0999999999999899E-2</v>
      </c>
      <c r="AE5322">
        <f>ABS(tbl_pbp[[#This Row],[play.homeScore]]-tbl_pbp[[#This Row],[play.awayScore]])</f>
        <v>11</v>
      </c>
      <c r="AF5322">
        <f>IF(tbl_pbp[[#This Row],[Play Saints Win % Increase]]&gt;=$AF$4,1,0)</f>
        <v>0</v>
      </c>
      <c r="AG5322" t="str">
        <f>VLOOKUP(tbl_pbp[[#This Row],[gameId]], games!$B$2:$T$40, 9, FALSE)</f>
        <v>minnesota-vikings</v>
      </c>
      <c r="AH5322" s="5">
        <f>IF(tbl_pbp[[#This Row],[AwayTeam]] &lt;&gt; "new-orleans-saints", tbl_pbp[[#This Row],[homeWinPercentage]], 1-tbl_pbp[[#This Row],[homeWinPercentage]])</f>
        <v>0.93300000000000005</v>
      </c>
      <c r="AI5322" s="13">
        <f>tbl_pbp[[#This Row],[Kamara]]*tbl_pbp[[#This Row],[Impactful Play]]</f>
        <v>0</v>
      </c>
      <c r="AJ5322" s="13">
        <f>tbl_pbp[[#This Row],[Thomas]]*tbl_pbp[[#This Row],[Impactful Play]]</f>
        <v>0</v>
      </c>
      <c r="AK5322" s="13" t="str">
        <f>VLOOKUP(tbl_pbp[[#This Row],[Play Saints Win % Increase]], tbl_impact[],3,TRUE)</f>
        <v>Scented (0 to +5%)</v>
      </c>
    </row>
    <row r="5323" spans="1:37">
      <c r="A5323" s="1">
        <v>132</v>
      </c>
      <c r="B5323" s="5">
        <v>0.94399999999999995</v>
      </c>
      <c r="C5323" t="s">
        <v>7939</v>
      </c>
      <c r="D5323">
        <v>0</v>
      </c>
      <c r="E5323">
        <v>0</v>
      </c>
      <c r="F5323">
        <v>4</v>
      </c>
      <c r="G5323">
        <v>38</v>
      </c>
      <c r="H5323">
        <v>27</v>
      </c>
      <c r="I5323">
        <v>5</v>
      </c>
      <c r="J5323">
        <v>70</v>
      </c>
      <c r="K5323" t="s">
        <v>7599</v>
      </c>
      <c r="L5323">
        <v>2</v>
      </c>
      <c r="M5323">
        <v>70</v>
      </c>
      <c r="N5323" t="s">
        <v>7940</v>
      </c>
      <c r="O5323" t="s">
        <v>5360</v>
      </c>
      <c r="P5323" t="s">
        <v>22</v>
      </c>
      <c r="Q5323" t="s">
        <v>37</v>
      </c>
      <c r="S5323" t="s">
        <v>38</v>
      </c>
      <c r="T5323" t="s">
        <v>7941</v>
      </c>
      <c r="U5323" t="s">
        <v>7942</v>
      </c>
      <c r="V5323" t="s">
        <v>7601</v>
      </c>
      <c r="X5323" t="str">
        <f>VLOOKUP(pbp!V2556, games!$B$2:$R$40, 3, FALSE)</f>
        <v>2019-12-22T18:00Z</v>
      </c>
      <c r="Y5323">
        <f>VLOOKUP(1*V5323,NFLGames!$H$11:$H$555,1,FALSE)</f>
        <v>401220324</v>
      </c>
      <c r="Z5323">
        <f>VLOOKUP($Y5323, NFLGames!$H$11:$K$555,2,FALSE)</f>
        <v>2020</v>
      </c>
      <c r="AA5323">
        <f>VLOOKUP($Y5323, NFLGames!$H$11:$K$555,3,FALSE)</f>
        <v>16</v>
      </c>
      <c r="AB5323" s="6">
        <f>IF(A5324=0, 0, AH5324-tbl_pbp[[#This Row],[Saints Win %]])</f>
        <v>3.3000000000000029E-2</v>
      </c>
      <c r="AE5323">
        <f>ABS(tbl_pbp[[#This Row],[play.homeScore]]-tbl_pbp[[#This Row],[play.awayScore]])</f>
        <v>11</v>
      </c>
      <c r="AF5323">
        <f>IF(tbl_pbp[[#This Row],[Play Saints Win % Increase]]&gt;=$AF$4,1,0)</f>
        <v>0</v>
      </c>
      <c r="AG5323" t="str">
        <f>VLOOKUP(tbl_pbp[[#This Row],[gameId]], games!$B$2:$T$40, 9, FALSE)</f>
        <v>minnesota-vikings</v>
      </c>
      <c r="AH5323" s="5">
        <f>IF(tbl_pbp[[#This Row],[AwayTeam]] &lt;&gt; "new-orleans-saints", tbl_pbp[[#This Row],[homeWinPercentage]], 1-tbl_pbp[[#This Row],[homeWinPercentage]])</f>
        <v>0.94399999999999995</v>
      </c>
      <c r="AI5323" s="13">
        <f>tbl_pbp[[#This Row],[Kamara]]*tbl_pbp[[#This Row],[Impactful Play]]</f>
        <v>0</v>
      </c>
      <c r="AJ5323" s="13">
        <f>tbl_pbp[[#This Row],[Thomas]]*tbl_pbp[[#This Row],[Impactful Play]]</f>
        <v>0</v>
      </c>
      <c r="AK5323" s="13" t="str">
        <f>VLOOKUP(tbl_pbp[[#This Row],[Play Saints Win % Increase]], tbl_impact[],3,TRUE)</f>
        <v>Scented (0 to +5%)</v>
      </c>
    </row>
    <row r="5324" spans="1:37">
      <c r="A5324" s="1">
        <v>133</v>
      </c>
      <c r="B5324" s="5">
        <v>0.97699999999999998</v>
      </c>
      <c r="C5324" t="s">
        <v>7943</v>
      </c>
      <c r="D5324">
        <v>0</v>
      </c>
      <c r="E5324">
        <v>0</v>
      </c>
      <c r="F5324">
        <v>4</v>
      </c>
      <c r="G5324">
        <v>38</v>
      </c>
      <c r="H5324">
        <v>27</v>
      </c>
      <c r="I5324">
        <v>5</v>
      </c>
      <c r="J5324">
        <v>70</v>
      </c>
      <c r="K5324" t="s">
        <v>7599</v>
      </c>
      <c r="L5324">
        <v>3</v>
      </c>
      <c r="M5324">
        <v>70</v>
      </c>
      <c r="N5324" t="s">
        <v>7944</v>
      </c>
      <c r="O5324" t="s">
        <v>906</v>
      </c>
      <c r="P5324" t="s">
        <v>266</v>
      </c>
      <c r="Q5324" t="s">
        <v>267</v>
      </c>
      <c r="S5324" t="s">
        <v>42</v>
      </c>
      <c r="T5324" t="s">
        <v>7941</v>
      </c>
      <c r="U5324" t="s">
        <v>7945</v>
      </c>
      <c r="V5324" t="s">
        <v>7601</v>
      </c>
      <c r="X5324" t="str">
        <f>VLOOKUP(pbp!V2557, games!$B$2:$R$40, 3, FALSE)</f>
        <v>2019-12-22T18:00Z</v>
      </c>
      <c r="Y5324">
        <f>VLOOKUP(1*V5324,NFLGames!$H$11:$H$555,1,FALSE)</f>
        <v>401220324</v>
      </c>
      <c r="Z5324">
        <f>VLOOKUP($Y5324, NFLGames!$H$11:$K$555,2,FALSE)</f>
        <v>2020</v>
      </c>
      <c r="AA5324">
        <f>VLOOKUP($Y5324, NFLGames!$H$11:$K$555,3,FALSE)</f>
        <v>16</v>
      </c>
      <c r="AB5324" s="6">
        <f>IF(A5325=0, 0, AH5325-tbl_pbp[[#This Row],[Saints Win %]])</f>
        <v>-7.0000000000000062E-3</v>
      </c>
      <c r="AE5324">
        <f>ABS(tbl_pbp[[#This Row],[play.homeScore]]-tbl_pbp[[#This Row],[play.awayScore]])</f>
        <v>11</v>
      </c>
      <c r="AF5324">
        <f>IF(tbl_pbp[[#This Row],[Play Saints Win % Increase]]&gt;=$AF$4,1,0)</f>
        <v>0</v>
      </c>
      <c r="AG5324" t="str">
        <f>VLOOKUP(tbl_pbp[[#This Row],[gameId]], games!$B$2:$T$40, 9, FALSE)</f>
        <v>minnesota-vikings</v>
      </c>
      <c r="AH5324" s="5">
        <f>IF(tbl_pbp[[#This Row],[AwayTeam]] &lt;&gt; "new-orleans-saints", tbl_pbp[[#This Row],[homeWinPercentage]], 1-tbl_pbp[[#This Row],[homeWinPercentage]])</f>
        <v>0.97699999999999998</v>
      </c>
      <c r="AI5324" s="13">
        <f>tbl_pbp[[#This Row],[Kamara]]*tbl_pbp[[#This Row],[Impactful Play]]</f>
        <v>0</v>
      </c>
      <c r="AJ5324" s="13">
        <f>tbl_pbp[[#This Row],[Thomas]]*tbl_pbp[[#This Row],[Impactful Play]]</f>
        <v>0</v>
      </c>
      <c r="AK5324" s="13" t="str">
        <f>VLOOKUP(tbl_pbp[[#This Row],[Play Saints Win % Increase]], tbl_impact[],3,TRUE)</f>
        <v>Bad (0 to -5%)</v>
      </c>
    </row>
    <row r="5325" spans="1:37">
      <c r="A5325" s="1">
        <v>134</v>
      </c>
      <c r="B5325" s="5">
        <v>0.97</v>
      </c>
      <c r="C5325" t="s">
        <v>7946</v>
      </c>
      <c r="D5325">
        <v>0</v>
      </c>
      <c r="E5325">
        <v>0</v>
      </c>
      <c r="F5325">
        <v>4</v>
      </c>
      <c r="G5325">
        <v>38</v>
      </c>
      <c r="H5325">
        <v>27</v>
      </c>
      <c r="I5325">
        <v>16</v>
      </c>
      <c r="J5325">
        <v>81</v>
      </c>
      <c r="K5325" t="s">
        <v>7599</v>
      </c>
      <c r="L5325">
        <v>4</v>
      </c>
      <c r="M5325">
        <v>81</v>
      </c>
      <c r="N5325" t="s">
        <v>7947</v>
      </c>
      <c r="O5325" t="s">
        <v>7948</v>
      </c>
      <c r="P5325" t="s">
        <v>66</v>
      </c>
      <c r="Q5325" t="s">
        <v>67</v>
      </c>
      <c r="R5325" t="s">
        <v>68</v>
      </c>
      <c r="S5325" t="s">
        <v>395</v>
      </c>
      <c r="T5325" t="s">
        <v>7923</v>
      </c>
      <c r="U5325" t="s">
        <v>7949</v>
      </c>
      <c r="V5325" t="s">
        <v>7601</v>
      </c>
      <c r="X5325" t="str">
        <f>VLOOKUP(pbp!V2558, games!$B$2:$R$40, 3, FALSE)</f>
        <v>2019-12-22T18:00Z</v>
      </c>
      <c r="Y5325">
        <f>VLOOKUP(1*V5325,NFLGames!$H$11:$H$555,1,FALSE)</f>
        <v>401220324</v>
      </c>
      <c r="Z5325">
        <f>VLOOKUP($Y5325, NFLGames!$H$11:$K$555,2,FALSE)</f>
        <v>2020</v>
      </c>
      <c r="AA5325">
        <f>VLOOKUP($Y5325, NFLGames!$H$11:$K$555,3,FALSE)</f>
        <v>16</v>
      </c>
      <c r="AB5325" s="6">
        <f>IF(A5326=0, 0, AH5326-tbl_pbp[[#This Row],[Saints Win %]])</f>
        <v>2.0000000000000018E-3</v>
      </c>
      <c r="AE5325">
        <f>ABS(tbl_pbp[[#This Row],[play.homeScore]]-tbl_pbp[[#This Row],[play.awayScore]])</f>
        <v>11</v>
      </c>
      <c r="AF5325">
        <f>IF(tbl_pbp[[#This Row],[Play Saints Win % Increase]]&gt;=$AF$4,1,0)</f>
        <v>0</v>
      </c>
      <c r="AG5325" t="str">
        <f>VLOOKUP(tbl_pbp[[#This Row],[gameId]], games!$B$2:$T$40, 9, FALSE)</f>
        <v>minnesota-vikings</v>
      </c>
      <c r="AH5325" s="5">
        <f>IF(tbl_pbp[[#This Row],[AwayTeam]] &lt;&gt; "new-orleans-saints", tbl_pbp[[#This Row],[homeWinPercentage]], 1-tbl_pbp[[#This Row],[homeWinPercentage]])</f>
        <v>0.97</v>
      </c>
      <c r="AI5325" s="13">
        <f>tbl_pbp[[#This Row],[Kamara]]*tbl_pbp[[#This Row],[Impactful Play]]</f>
        <v>0</v>
      </c>
      <c r="AJ5325" s="13">
        <f>tbl_pbp[[#This Row],[Thomas]]*tbl_pbp[[#This Row],[Impactful Play]]</f>
        <v>0</v>
      </c>
      <c r="AK5325" s="13" t="str">
        <f>VLOOKUP(tbl_pbp[[#This Row],[Play Saints Win % Increase]], tbl_impact[],3,TRUE)</f>
        <v>Scented (0 to +5%)</v>
      </c>
    </row>
    <row r="5326" spans="1:37">
      <c r="A5326" s="1">
        <v>135</v>
      </c>
      <c r="B5326" s="5">
        <v>0.97199999999999998</v>
      </c>
      <c r="C5326" t="s">
        <v>7950</v>
      </c>
      <c r="D5326">
        <v>0</v>
      </c>
      <c r="E5326">
        <v>0</v>
      </c>
      <c r="F5326">
        <v>4</v>
      </c>
      <c r="G5326">
        <v>38</v>
      </c>
      <c r="H5326">
        <v>27</v>
      </c>
      <c r="I5326">
        <v>10</v>
      </c>
      <c r="J5326">
        <v>42</v>
      </c>
      <c r="K5326" t="s">
        <v>29</v>
      </c>
      <c r="L5326">
        <v>1</v>
      </c>
      <c r="M5326">
        <v>58</v>
      </c>
      <c r="N5326" t="s">
        <v>7951</v>
      </c>
      <c r="O5326" t="s">
        <v>7397</v>
      </c>
      <c r="P5326" t="s">
        <v>45</v>
      </c>
      <c r="Q5326" t="s">
        <v>46</v>
      </c>
      <c r="R5326" t="s">
        <v>47</v>
      </c>
      <c r="S5326" t="s">
        <v>33</v>
      </c>
      <c r="T5326" t="s">
        <v>132</v>
      </c>
      <c r="U5326" t="s">
        <v>133</v>
      </c>
      <c r="V5326" t="s">
        <v>7601</v>
      </c>
      <c r="X5326" t="str">
        <f>VLOOKUP(pbp!V2559, games!$B$2:$R$40, 3, FALSE)</f>
        <v>2019-12-22T18:00Z</v>
      </c>
      <c r="Y5326">
        <f>VLOOKUP(1*V5326,NFLGames!$H$11:$H$555,1,FALSE)</f>
        <v>401220324</v>
      </c>
      <c r="Z5326">
        <f>VLOOKUP($Y5326, NFLGames!$H$11:$K$555,2,FALSE)</f>
        <v>2020</v>
      </c>
      <c r="AA5326">
        <f>VLOOKUP($Y5326, NFLGames!$H$11:$K$555,3,FALSE)</f>
        <v>16</v>
      </c>
      <c r="AB5326" s="6">
        <f>IF(A5327=0, 0, AH5327-tbl_pbp[[#This Row],[Saints Win %]])</f>
        <v>9.000000000000008E-3</v>
      </c>
      <c r="AE5326">
        <f>ABS(tbl_pbp[[#This Row],[play.homeScore]]-tbl_pbp[[#This Row],[play.awayScore]])</f>
        <v>11</v>
      </c>
      <c r="AF5326">
        <f>IF(tbl_pbp[[#This Row],[Play Saints Win % Increase]]&gt;=$AF$4,1,0)</f>
        <v>0</v>
      </c>
      <c r="AG5326" t="str">
        <f>VLOOKUP(tbl_pbp[[#This Row],[gameId]], games!$B$2:$T$40, 9, FALSE)</f>
        <v>minnesota-vikings</v>
      </c>
      <c r="AH5326" s="5">
        <f>IF(tbl_pbp[[#This Row],[AwayTeam]] &lt;&gt; "new-orleans-saints", tbl_pbp[[#This Row],[homeWinPercentage]], 1-tbl_pbp[[#This Row],[homeWinPercentage]])</f>
        <v>0.97199999999999998</v>
      </c>
      <c r="AI5326" s="13">
        <f>tbl_pbp[[#This Row],[Kamara]]*tbl_pbp[[#This Row],[Impactful Play]]</f>
        <v>0</v>
      </c>
      <c r="AJ5326" s="13">
        <f>tbl_pbp[[#This Row],[Thomas]]*tbl_pbp[[#This Row],[Impactful Play]]</f>
        <v>0</v>
      </c>
      <c r="AK5326" s="13" t="str">
        <f>VLOOKUP(tbl_pbp[[#This Row],[Play Saints Win % Increase]], tbl_impact[],3,TRUE)</f>
        <v>Scented (0 to +5%)</v>
      </c>
    </row>
    <row r="5327" spans="1:37">
      <c r="A5327" s="1">
        <v>136</v>
      </c>
      <c r="B5327" s="5">
        <v>0.98099999999999998</v>
      </c>
      <c r="C5327" t="s">
        <v>7952</v>
      </c>
      <c r="D5327">
        <v>0</v>
      </c>
      <c r="E5327">
        <v>0</v>
      </c>
      <c r="F5327">
        <v>4</v>
      </c>
      <c r="G5327">
        <v>38</v>
      </c>
      <c r="H5327">
        <v>27</v>
      </c>
      <c r="I5327">
        <v>8</v>
      </c>
      <c r="J5327">
        <v>44</v>
      </c>
      <c r="K5327" t="s">
        <v>29</v>
      </c>
      <c r="L5327">
        <v>2</v>
      </c>
      <c r="M5327">
        <v>56</v>
      </c>
      <c r="N5327" t="s">
        <v>7953</v>
      </c>
      <c r="O5327" t="s">
        <v>1653</v>
      </c>
      <c r="P5327" t="s">
        <v>30</v>
      </c>
      <c r="Q5327" t="s">
        <v>31</v>
      </c>
      <c r="R5327" t="s">
        <v>32</v>
      </c>
      <c r="S5327" t="s">
        <v>73</v>
      </c>
      <c r="T5327" t="s">
        <v>467</v>
      </c>
      <c r="U5327" t="s">
        <v>7954</v>
      </c>
      <c r="V5327" t="s">
        <v>7601</v>
      </c>
      <c r="X5327" t="str">
        <f>VLOOKUP(pbp!V2560, games!$B$2:$R$40, 3, FALSE)</f>
        <v>2019-12-22T18:00Z</v>
      </c>
      <c r="Y5327">
        <f>VLOOKUP(1*V5327,NFLGames!$H$11:$H$555,1,FALSE)</f>
        <v>401220324</v>
      </c>
      <c r="Z5327">
        <f>VLOOKUP($Y5327, NFLGames!$H$11:$K$555,2,FALSE)</f>
        <v>2020</v>
      </c>
      <c r="AA5327">
        <f>VLOOKUP($Y5327, NFLGames!$H$11:$K$555,3,FALSE)</f>
        <v>16</v>
      </c>
      <c r="AB5327" s="6">
        <f>IF(A5328=0, 0, AH5328-tbl_pbp[[#This Row],[Saints Win %]])</f>
        <v>1.0000000000000009E-3</v>
      </c>
      <c r="AE5327">
        <f>ABS(tbl_pbp[[#This Row],[play.homeScore]]-tbl_pbp[[#This Row],[play.awayScore]])</f>
        <v>11</v>
      </c>
      <c r="AF5327">
        <f>IF(tbl_pbp[[#This Row],[Play Saints Win % Increase]]&gt;=$AF$4,1,0)</f>
        <v>0</v>
      </c>
      <c r="AG5327" t="str">
        <f>VLOOKUP(tbl_pbp[[#This Row],[gameId]], games!$B$2:$T$40, 9, FALSE)</f>
        <v>minnesota-vikings</v>
      </c>
      <c r="AH5327" s="5">
        <f>IF(tbl_pbp[[#This Row],[AwayTeam]] &lt;&gt; "new-orleans-saints", tbl_pbp[[#This Row],[homeWinPercentage]], 1-tbl_pbp[[#This Row],[homeWinPercentage]])</f>
        <v>0.98099999999999998</v>
      </c>
      <c r="AI5327" s="13">
        <f>tbl_pbp[[#This Row],[Kamara]]*tbl_pbp[[#This Row],[Impactful Play]]</f>
        <v>0</v>
      </c>
      <c r="AJ5327" s="13">
        <f>tbl_pbp[[#This Row],[Thomas]]*tbl_pbp[[#This Row],[Impactful Play]]</f>
        <v>0</v>
      </c>
      <c r="AK5327" s="13" t="str">
        <f>VLOOKUP(tbl_pbp[[#This Row],[Play Saints Win % Increase]], tbl_impact[],3,TRUE)</f>
        <v>Scented (0 to +5%)</v>
      </c>
    </row>
    <row r="5328" spans="1:37">
      <c r="A5328" s="1">
        <v>137</v>
      </c>
      <c r="B5328" s="5">
        <v>0.98199999999999998</v>
      </c>
      <c r="C5328" t="s">
        <v>7955</v>
      </c>
      <c r="D5328">
        <v>0</v>
      </c>
      <c r="E5328">
        <v>0</v>
      </c>
      <c r="F5328">
        <v>4</v>
      </c>
      <c r="G5328">
        <v>38</v>
      </c>
      <c r="H5328">
        <v>27</v>
      </c>
      <c r="I5328">
        <v>10</v>
      </c>
      <c r="J5328">
        <v>67</v>
      </c>
      <c r="K5328" t="s">
        <v>29</v>
      </c>
      <c r="L5328">
        <v>1</v>
      </c>
      <c r="M5328">
        <v>33</v>
      </c>
      <c r="N5328" t="s">
        <v>7956</v>
      </c>
      <c r="O5328" t="s">
        <v>5004</v>
      </c>
      <c r="P5328" t="s">
        <v>45</v>
      </c>
      <c r="Q5328" t="s">
        <v>46</v>
      </c>
      <c r="R5328" t="s">
        <v>47</v>
      </c>
      <c r="S5328" t="s">
        <v>33</v>
      </c>
      <c r="T5328" t="s">
        <v>7957</v>
      </c>
      <c r="U5328" t="s">
        <v>7958</v>
      </c>
      <c r="V5328" t="s">
        <v>7601</v>
      </c>
      <c r="X5328" t="str">
        <f>VLOOKUP(pbp!V2561, games!$B$2:$R$40, 3, FALSE)</f>
        <v>2019-12-22T18:00Z</v>
      </c>
      <c r="Y5328">
        <f>VLOOKUP(1*V5328,NFLGames!$H$11:$H$555,1,FALSE)</f>
        <v>401220324</v>
      </c>
      <c r="Z5328">
        <f>VLOOKUP($Y5328, NFLGames!$H$11:$K$555,2,FALSE)</f>
        <v>2020</v>
      </c>
      <c r="AA5328">
        <f>VLOOKUP($Y5328, NFLGames!$H$11:$K$555,3,FALSE)</f>
        <v>16</v>
      </c>
      <c r="AB5328" s="6">
        <f>IF(A5329=0, 0, AH5329-tbl_pbp[[#This Row],[Saints Win %]])</f>
        <v>6.0000000000000053E-3</v>
      </c>
      <c r="AE5328">
        <f>ABS(tbl_pbp[[#This Row],[play.homeScore]]-tbl_pbp[[#This Row],[play.awayScore]])</f>
        <v>11</v>
      </c>
      <c r="AF5328">
        <f>IF(tbl_pbp[[#This Row],[Play Saints Win % Increase]]&gt;=$AF$4,1,0)</f>
        <v>0</v>
      </c>
      <c r="AG5328" t="str">
        <f>VLOOKUP(tbl_pbp[[#This Row],[gameId]], games!$B$2:$T$40, 9, FALSE)</f>
        <v>minnesota-vikings</v>
      </c>
      <c r="AH5328" s="5">
        <f>IF(tbl_pbp[[#This Row],[AwayTeam]] &lt;&gt; "new-orleans-saints", tbl_pbp[[#This Row],[homeWinPercentage]], 1-tbl_pbp[[#This Row],[homeWinPercentage]])</f>
        <v>0.98199999999999998</v>
      </c>
      <c r="AI5328" s="13">
        <f>tbl_pbp[[#This Row],[Kamara]]*tbl_pbp[[#This Row],[Impactful Play]]</f>
        <v>0</v>
      </c>
      <c r="AJ5328" s="13">
        <f>tbl_pbp[[#This Row],[Thomas]]*tbl_pbp[[#This Row],[Impactful Play]]</f>
        <v>0</v>
      </c>
      <c r="AK5328" s="13" t="str">
        <f>VLOOKUP(tbl_pbp[[#This Row],[Play Saints Win % Increase]], tbl_impact[],3,TRUE)</f>
        <v>Scented (0 to +5%)</v>
      </c>
    </row>
    <row r="5329" spans="1:37">
      <c r="A5329" s="1">
        <v>138</v>
      </c>
      <c r="B5329" s="5">
        <v>0.98799999999999999</v>
      </c>
      <c r="C5329" t="s">
        <v>7959</v>
      </c>
      <c r="D5329">
        <v>0</v>
      </c>
      <c r="E5329">
        <v>0</v>
      </c>
      <c r="F5329">
        <v>4</v>
      </c>
      <c r="G5329">
        <v>38</v>
      </c>
      <c r="H5329">
        <v>27</v>
      </c>
      <c r="I5329">
        <v>5</v>
      </c>
      <c r="J5329">
        <v>72</v>
      </c>
      <c r="K5329" t="s">
        <v>29</v>
      </c>
      <c r="L5329">
        <v>2</v>
      </c>
      <c r="M5329">
        <v>28</v>
      </c>
      <c r="N5329" t="s">
        <v>7960</v>
      </c>
      <c r="O5329" t="s">
        <v>1380</v>
      </c>
      <c r="P5329" t="s">
        <v>30</v>
      </c>
      <c r="Q5329" t="s">
        <v>31</v>
      </c>
      <c r="R5329" t="s">
        <v>32</v>
      </c>
      <c r="S5329" t="s">
        <v>38</v>
      </c>
      <c r="T5329" t="s">
        <v>7961</v>
      </c>
      <c r="U5329" t="s">
        <v>7962</v>
      </c>
      <c r="V5329" t="s">
        <v>7601</v>
      </c>
      <c r="X5329" t="str">
        <f>VLOOKUP(pbp!V2562, games!$B$2:$R$40, 3, FALSE)</f>
        <v>2019-12-22T18:00Z</v>
      </c>
      <c r="Y5329">
        <f>VLOOKUP(1*V5329,NFLGames!$H$11:$H$555,1,FALSE)</f>
        <v>401220324</v>
      </c>
      <c r="Z5329">
        <f>VLOOKUP($Y5329, NFLGames!$H$11:$K$555,2,FALSE)</f>
        <v>2020</v>
      </c>
      <c r="AA5329">
        <f>VLOOKUP($Y5329, NFLGames!$H$11:$K$555,3,FALSE)</f>
        <v>16</v>
      </c>
      <c r="AB5329" s="6">
        <f>IF(A5330=0, 0, AH5330-tbl_pbp[[#This Row],[Saints Win %]])</f>
        <v>3.0000000000000027E-3</v>
      </c>
      <c r="AC5329">
        <v>1</v>
      </c>
      <c r="AE5329">
        <f>ABS(tbl_pbp[[#This Row],[play.homeScore]]-tbl_pbp[[#This Row],[play.awayScore]])</f>
        <v>11</v>
      </c>
      <c r="AF5329">
        <f>IF(tbl_pbp[[#This Row],[Play Saints Win % Increase]]&gt;=$AF$4,1,0)</f>
        <v>0</v>
      </c>
      <c r="AG5329" t="str">
        <f>VLOOKUP(tbl_pbp[[#This Row],[gameId]], games!$B$2:$T$40, 9, FALSE)</f>
        <v>minnesota-vikings</v>
      </c>
      <c r="AH5329" s="5">
        <f>IF(tbl_pbp[[#This Row],[AwayTeam]] &lt;&gt; "new-orleans-saints", tbl_pbp[[#This Row],[homeWinPercentage]], 1-tbl_pbp[[#This Row],[homeWinPercentage]])</f>
        <v>0.98799999999999999</v>
      </c>
      <c r="AI5329" s="13">
        <f>tbl_pbp[[#This Row],[Kamara]]*tbl_pbp[[#This Row],[Impactful Play]]</f>
        <v>0</v>
      </c>
      <c r="AJ5329" s="13">
        <f>tbl_pbp[[#This Row],[Thomas]]*tbl_pbp[[#This Row],[Impactful Play]]</f>
        <v>0</v>
      </c>
      <c r="AK5329" s="13" t="str">
        <f>VLOOKUP(tbl_pbp[[#This Row],[Play Saints Win % Increase]], tbl_impact[],3,TRUE)</f>
        <v>Scented (0 to +5%)</v>
      </c>
    </row>
    <row r="5330" spans="1:37">
      <c r="A5330" s="1">
        <v>139</v>
      </c>
      <c r="B5330" s="5">
        <v>0.99099999999999999</v>
      </c>
      <c r="C5330" t="s">
        <v>7963</v>
      </c>
      <c r="D5330">
        <v>0</v>
      </c>
      <c r="E5330">
        <v>0</v>
      </c>
      <c r="F5330">
        <v>4</v>
      </c>
      <c r="G5330">
        <v>38</v>
      </c>
      <c r="H5330">
        <v>27</v>
      </c>
      <c r="I5330">
        <v>10</v>
      </c>
      <c r="J5330">
        <v>79</v>
      </c>
      <c r="K5330" t="s">
        <v>29</v>
      </c>
      <c r="L5330">
        <v>1</v>
      </c>
      <c r="M5330">
        <v>21</v>
      </c>
      <c r="N5330" t="s">
        <v>7964</v>
      </c>
      <c r="O5330" t="s">
        <v>2549</v>
      </c>
      <c r="P5330" t="s">
        <v>30</v>
      </c>
      <c r="Q5330" t="s">
        <v>31</v>
      </c>
      <c r="R5330" t="s">
        <v>32</v>
      </c>
      <c r="S5330" t="s">
        <v>33</v>
      </c>
      <c r="T5330" t="s">
        <v>7965</v>
      </c>
      <c r="U5330" t="s">
        <v>7966</v>
      </c>
      <c r="V5330" t="s">
        <v>7601</v>
      </c>
      <c r="X5330" t="str">
        <f>VLOOKUP(pbp!V2563, games!$B$2:$R$40, 3, FALSE)</f>
        <v>2019-12-22T18:00Z</v>
      </c>
      <c r="Y5330">
        <f>VLOOKUP(1*V5330,NFLGames!$H$11:$H$555,1,FALSE)</f>
        <v>401220324</v>
      </c>
      <c r="Z5330">
        <f>VLOOKUP($Y5330, NFLGames!$H$11:$K$555,2,FALSE)</f>
        <v>2020</v>
      </c>
      <c r="AA5330">
        <f>VLOOKUP($Y5330, NFLGames!$H$11:$K$555,3,FALSE)</f>
        <v>16</v>
      </c>
      <c r="AB5330" s="6">
        <f>IF(A5331=0, 0, AH5331-tbl_pbp[[#This Row],[Saints Win %]])</f>
        <v>1.0000000000000009E-3</v>
      </c>
      <c r="AE5330">
        <f>ABS(tbl_pbp[[#This Row],[play.homeScore]]-tbl_pbp[[#This Row],[play.awayScore]])</f>
        <v>11</v>
      </c>
      <c r="AF5330">
        <f>IF(tbl_pbp[[#This Row],[Play Saints Win % Increase]]&gt;=$AF$4,1,0)</f>
        <v>0</v>
      </c>
      <c r="AG5330" t="str">
        <f>VLOOKUP(tbl_pbp[[#This Row],[gameId]], games!$B$2:$T$40, 9, FALSE)</f>
        <v>minnesota-vikings</v>
      </c>
      <c r="AH5330" s="5">
        <f>IF(tbl_pbp[[#This Row],[AwayTeam]] &lt;&gt; "new-orleans-saints", tbl_pbp[[#This Row],[homeWinPercentage]], 1-tbl_pbp[[#This Row],[homeWinPercentage]])</f>
        <v>0.99099999999999999</v>
      </c>
      <c r="AI5330" s="13">
        <f>tbl_pbp[[#This Row],[Kamara]]*tbl_pbp[[#This Row],[Impactful Play]]</f>
        <v>0</v>
      </c>
      <c r="AJ5330" s="13">
        <f>tbl_pbp[[#This Row],[Thomas]]*tbl_pbp[[#This Row],[Impactful Play]]</f>
        <v>0</v>
      </c>
      <c r="AK5330" s="13" t="str">
        <f>VLOOKUP(tbl_pbp[[#This Row],[Play Saints Win % Increase]], tbl_impact[],3,TRUE)</f>
        <v>Scented (0 to +5%)</v>
      </c>
    </row>
    <row r="5331" spans="1:37">
      <c r="A5331" s="1">
        <v>140</v>
      </c>
      <c r="B5331" s="5">
        <v>0.99199999999999999</v>
      </c>
      <c r="C5331" t="s">
        <v>7967</v>
      </c>
      <c r="D5331">
        <v>0</v>
      </c>
      <c r="E5331">
        <v>0</v>
      </c>
      <c r="F5331">
        <v>4</v>
      </c>
      <c r="G5331">
        <v>38</v>
      </c>
      <c r="H5331">
        <v>27</v>
      </c>
      <c r="I5331">
        <v>4</v>
      </c>
      <c r="J5331">
        <v>85</v>
      </c>
      <c r="K5331" t="s">
        <v>29</v>
      </c>
      <c r="L5331">
        <v>2</v>
      </c>
      <c r="M5331">
        <v>15</v>
      </c>
      <c r="N5331" t="s">
        <v>7968</v>
      </c>
      <c r="O5331" t="s">
        <v>6019</v>
      </c>
      <c r="P5331" t="s">
        <v>45</v>
      </c>
      <c r="Q5331" t="s">
        <v>46</v>
      </c>
      <c r="R5331" t="s">
        <v>47</v>
      </c>
      <c r="S5331" t="s">
        <v>135</v>
      </c>
      <c r="T5331" t="s">
        <v>7969</v>
      </c>
      <c r="U5331" t="s">
        <v>7970</v>
      </c>
      <c r="V5331" t="s">
        <v>7601</v>
      </c>
      <c r="X5331" t="str">
        <f>VLOOKUP(pbp!V2564, games!$B$2:$R$40, 3, FALSE)</f>
        <v>2019-12-22T18:00Z</v>
      </c>
      <c r="Y5331">
        <f>VLOOKUP(1*V5331,NFLGames!$H$11:$H$555,1,FALSE)</f>
        <v>401220324</v>
      </c>
      <c r="Z5331">
        <f>VLOOKUP($Y5331, NFLGames!$H$11:$K$555,2,FALSE)</f>
        <v>2020</v>
      </c>
      <c r="AA5331">
        <f>VLOOKUP($Y5331, NFLGames!$H$11:$K$555,3,FALSE)</f>
        <v>16</v>
      </c>
      <c r="AB5331" s="6">
        <f>IF(A5332=0, 0, AH5332-tbl_pbp[[#This Row],[Saints Win %]])</f>
        <v>1.0000000000000009E-3</v>
      </c>
      <c r="AC5331">
        <v>1</v>
      </c>
      <c r="AE5331">
        <f>ABS(tbl_pbp[[#This Row],[play.homeScore]]-tbl_pbp[[#This Row],[play.awayScore]])</f>
        <v>11</v>
      </c>
      <c r="AF5331">
        <f>IF(tbl_pbp[[#This Row],[Play Saints Win % Increase]]&gt;=$AF$4,1,0)</f>
        <v>0</v>
      </c>
      <c r="AG5331" t="str">
        <f>VLOOKUP(tbl_pbp[[#This Row],[gameId]], games!$B$2:$T$40, 9, FALSE)</f>
        <v>minnesota-vikings</v>
      </c>
      <c r="AH5331" s="5">
        <f>IF(tbl_pbp[[#This Row],[AwayTeam]] &lt;&gt; "new-orleans-saints", tbl_pbp[[#This Row],[homeWinPercentage]], 1-tbl_pbp[[#This Row],[homeWinPercentage]])</f>
        <v>0.99199999999999999</v>
      </c>
      <c r="AI5331" s="13">
        <f>tbl_pbp[[#This Row],[Kamara]]*tbl_pbp[[#This Row],[Impactful Play]]</f>
        <v>0</v>
      </c>
      <c r="AJ5331" s="13">
        <f>tbl_pbp[[#This Row],[Thomas]]*tbl_pbp[[#This Row],[Impactful Play]]</f>
        <v>0</v>
      </c>
      <c r="AK5331" s="13" t="str">
        <f>VLOOKUP(tbl_pbp[[#This Row],[Play Saints Win % Increase]], tbl_impact[],3,TRUE)</f>
        <v>Scented (0 to +5%)</v>
      </c>
    </row>
    <row r="5332" spans="1:37">
      <c r="A5332" s="1">
        <v>141</v>
      </c>
      <c r="B5332" s="5">
        <v>0.99299999999999999</v>
      </c>
      <c r="C5332" t="s">
        <v>7971</v>
      </c>
      <c r="D5332">
        <v>0</v>
      </c>
      <c r="E5332">
        <v>0</v>
      </c>
      <c r="F5332">
        <v>4</v>
      </c>
      <c r="G5332">
        <v>38</v>
      </c>
      <c r="H5332">
        <v>27</v>
      </c>
      <c r="I5332">
        <v>2</v>
      </c>
      <c r="J5332">
        <v>87</v>
      </c>
      <c r="K5332" t="s">
        <v>29</v>
      </c>
      <c r="L5332">
        <v>3</v>
      </c>
      <c r="M5332">
        <v>13</v>
      </c>
      <c r="N5332" t="s">
        <v>7972</v>
      </c>
      <c r="O5332" t="s">
        <v>6677</v>
      </c>
      <c r="P5332" t="s">
        <v>30</v>
      </c>
      <c r="Q5332" t="s">
        <v>31</v>
      </c>
      <c r="R5332" t="s">
        <v>32</v>
      </c>
      <c r="S5332" t="s">
        <v>241</v>
      </c>
      <c r="T5332" t="s">
        <v>7973</v>
      </c>
      <c r="U5332" t="s">
        <v>7974</v>
      </c>
      <c r="V5332" t="s">
        <v>7601</v>
      </c>
      <c r="X5332" t="str">
        <f>VLOOKUP(pbp!V2565, games!$B$2:$R$40, 3, FALSE)</f>
        <v>2019-12-22T18:00Z</v>
      </c>
      <c r="Y5332">
        <f>VLOOKUP(1*V5332,NFLGames!$H$11:$H$555,1,FALSE)</f>
        <v>401220324</v>
      </c>
      <c r="Z5332">
        <f>VLOOKUP($Y5332, NFLGames!$H$11:$K$555,2,FALSE)</f>
        <v>2020</v>
      </c>
      <c r="AA5332">
        <f>VLOOKUP($Y5332, NFLGames!$H$11:$K$555,3,FALSE)</f>
        <v>16</v>
      </c>
      <c r="AB5332" s="6">
        <f>IF(A5333=0, 0, AH5333-tbl_pbp[[#This Row],[Saints Win %]])</f>
        <v>2.0000000000000018E-3</v>
      </c>
      <c r="AE5332">
        <f>ABS(tbl_pbp[[#This Row],[play.homeScore]]-tbl_pbp[[#This Row],[play.awayScore]])</f>
        <v>11</v>
      </c>
      <c r="AF5332">
        <f>IF(tbl_pbp[[#This Row],[Play Saints Win % Increase]]&gt;=$AF$4,1,0)</f>
        <v>0</v>
      </c>
      <c r="AG5332" t="str">
        <f>VLOOKUP(tbl_pbp[[#This Row],[gameId]], games!$B$2:$T$40, 9, FALSE)</f>
        <v>minnesota-vikings</v>
      </c>
      <c r="AH5332" s="5">
        <f>IF(tbl_pbp[[#This Row],[AwayTeam]] &lt;&gt; "new-orleans-saints", tbl_pbp[[#This Row],[homeWinPercentage]], 1-tbl_pbp[[#This Row],[homeWinPercentage]])</f>
        <v>0.99299999999999999</v>
      </c>
      <c r="AI5332" s="13">
        <f>tbl_pbp[[#This Row],[Kamara]]*tbl_pbp[[#This Row],[Impactful Play]]</f>
        <v>0</v>
      </c>
      <c r="AJ5332" s="13">
        <f>tbl_pbp[[#This Row],[Thomas]]*tbl_pbp[[#This Row],[Impactful Play]]</f>
        <v>0</v>
      </c>
      <c r="AK5332" s="13" t="str">
        <f>VLOOKUP(tbl_pbp[[#This Row],[Play Saints Win % Increase]], tbl_impact[],3,TRUE)</f>
        <v>Scented (0 to +5%)</v>
      </c>
    </row>
    <row r="5333" spans="1:37">
      <c r="A5333" s="1">
        <v>142</v>
      </c>
      <c r="B5333" s="5">
        <v>0.995</v>
      </c>
      <c r="C5333" t="s">
        <v>7975</v>
      </c>
      <c r="D5333">
        <v>0</v>
      </c>
      <c r="E5333">
        <v>0</v>
      </c>
      <c r="F5333">
        <v>4</v>
      </c>
      <c r="G5333">
        <v>38</v>
      </c>
      <c r="H5333">
        <v>27</v>
      </c>
      <c r="I5333">
        <v>9</v>
      </c>
      <c r="J5333">
        <v>91</v>
      </c>
      <c r="K5333" t="s">
        <v>29</v>
      </c>
      <c r="L5333">
        <v>1</v>
      </c>
      <c r="M5333">
        <v>9</v>
      </c>
      <c r="N5333" t="s">
        <v>7976</v>
      </c>
      <c r="O5333" t="s">
        <v>531</v>
      </c>
      <c r="P5333" t="s">
        <v>45</v>
      </c>
      <c r="Q5333" t="s">
        <v>46</v>
      </c>
      <c r="R5333" t="s">
        <v>47</v>
      </c>
      <c r="S5333" t="s">
        <v>283</v>
      </c>
      <c r="T5333" t="s">
        <v>7977</v>
      </c>
      <c r="U5333" t="s">
        <v>7978</v>
      </c>
      <c r="V5333" t="s">
        <v>7601</v>
      </c>
      <c r="X5333" t="str">
        <f>VLOOKUP(pbp!V2566, games!$B$2:$R$40, 3, FALSE)</f>
        <v>2019-12-22T18:00Z</v>
      </c>
      <c r="Y5333">
        <f>VLOOKUP(1*V5333,NFLGames!$H$11:$H$555,1,FALSE)</f>
        <v>401220324</v>
      </c>
      <c r="Z5333">
        <f>VLOOKUP($Y5333, NFLGames!$H$11:$K$555,2,FALSE)</f>
        <v>2020</v>
      </c>
      <c r="AA5333">
        <f>VLOOKUP($Y5333, NFLGames!$H$11:$K$555,3,FALSE)</f>
        <v>16</v>
      </c>
      <c r="AB5333" s="6">
        <f>IF(A5334=0, 0, AH5334-tbl_pbp[[#This Row],[Saints Win %]])</f>
        <v>1.0000000000000009E-3</v>
      </c>
      <c r="AC5333">
        <v>1</v>
      </c>
      <c r="AE5333">
        <f>ABS(tbl_pbp[[#This Row],[play.homeScore]]-tbl_pbp[[#This Row],[play.awayScore]])</f>
        <v>11</v>
      </c>
      <c r="AF5333">
        <f>IF(tbl_pbp[[#This Row],[Play Saints Win % Increase]]&gt;=$AF$4,1,0)</f>
        <v>0</v>
      </c>
      <c r="AG5333" t="str">
        <f>VLOOKUP(tbl_pbp[[#This Row],[gameId]], games!$B$2:$T$40, 9, FALSE)</f>
        <v>minnesota-vikings</v>
      </c>
      <c r="AH5333" s="5">
        <f>IF(tbl_pbp[[#This Row],[AwayTeam]] &lt;&gt; "new-orleans-saints", tbl_pbp[[#This Row],[homeWinPercentage]], 1-tbl_pbp[[#This Row],[homeWinPercentage]])</f>
        <v>0.995</v>
      </c>
      <c r="AI5333" s="13">
        <f>tbl_pbp[[#This Row],[Kamara]]*tbl_pbp[[#This Row],[Impactful Play]]</f>
        <v>0</v>
      </c>
      <c r="AJ5333" s="13">
        <f>tbl_pbp[[#This Row],[Thomas]]*tbl_pbp[[#This Row],[Impactful Play]]</f>
        <v>0</v>
      </c>
      <c r="AK5333" s="13" t="str">
        <f>VLOOKUP(tbl_pbp[[#This Row],[Play Saints Win % Increase]], tbl_impact[],3,TRUE)</f>
        <v>Scented (0 to +5%)</v>
      </c>
    </row>
    <row r="5334" spans="1:37">
      <c r="A5334" s="1">
        <v>143</v>
      </c>
      <c r="B5334" s="5">
        <v>0.996</v>
      </c>
      <c r="C5334" t="s">
        <v>7979</v>
      </c>
      <c r="D5334">
        <v>0</v>
      </c>
      <c r="E5334">
        <v>0</v>
      </c>
      <c r="F5334">
        <v>4</v>
      </c>
      <c r="G5334">
        <v>38</v>
      </c>
      <c r="H5334">
        <v>27</v>
      </c>
      <c r="I5334">
        <v>5</v>
      </c>
      <c r="J5334">
        <v>95</v>
      </c>
      <c r="K5334" t="s">
        <v>29</v>
      </c>
      <c r="L5334">
        <v>2</v>
      </c>
      <c r="M5334">
        <v>5</v>
      </c>
      <c r="N5334" t="s">
        <v>7980</v>
      </c>
      <c r="O5334" t="s">
        <v>416</v>
      </c>
      <c r="P5334" t="s">
        <v>30</v>
      </c>
      <c r="Q5334" t="s">
        <v>31</v>
      </c>
      <c r="R5334" t="s">
        <v>32</v>
      </c>
      <c r="S5334" t="s">
        <v>286</v>
      </c>
      <c r="T5334" t="s">
        <v>7803</v>
      </c>
      <c r="U5334" t="s">
        <v>7804</v>
      </c>
      <c r="V5334" t="s">
        <v>7601</v>
      </c>
      <c r="X5334" t="str">
        <f>VLOOKUP(pbp!V2567, games!$B$2:$R$40, 3, FALSE)</f>
        <v>2019-12-22T18:00Z</v>
      </c>
      <c r="Y5334">
        <f>VLOOKUP(1*V5334,NFLGames!$H$11:$H$555,1,FALSE)</f>
        <v>401220324</v>
      </c>
      <c r="Z5334">
        <f>VLOOKUP($Y5334, NFLGames!$H$11:$K$555,2,FALSE)</f>
        <v>2020</v>
      </c>
      <c r="AA5334">
        <f>VLOOKUP($Y5334, NFLGames!$H$11:$K$555,3,FALSE)</f>
        <v>16</v>
      </c>
      <c r="AB5334" s="6">
        <f>IF(A5335=0, 0, AH5335-tbl_pbp[[#This Row],[Saints Win %]])</f>
        <v>1.0000000000000009E-3</v>
      </c>
      <c r="AE5334">
        <f>ABS(tbl_pbp[[#This Row],[play.homeScore]]-tbl_pbp[[#This Row],[play.awayScore]])</f>
        <v>11</v>
      </c>
      <c r="AF5334">
        <f>IF(tbl_pbp[[#This Row],[Play Saints Win % Increase]]&gt;=$AF$4,1,0)</f>
        <v>0</v>
      </c>
      <c r="AG5334" t="str">
        <f>VLOOKUP(tbl_pbp[[#This Row],[gameId]], games!$B$2:$T$40, 9, FALSE)</f>
        <v>minnesota-vikings</v>
      </c>
      <c r="AH5334" s="5">
        <f>IF(tbl_pbp[[#This Row],[AwayTeam]] &lt;&gt; "new-orleans-saints", tbl_pbp[[#This Row],[homeWinPercentage]], 1-tbl_pbp[[#This Row],[homeWinPercentage]])</f>
        <v>0.996</v>
      </c>
      <c r="AI5334" s="13">
        <f>tbl_pbp[[#This Row],[Kamara]]*tbl_pbp[[#This Row],[Impactful Play]]</f>
        <v>0</v>
      </c>
      <c r="AJ5334" s="13">
        <f>tbl_pbp[[#This Row],[Thomas]]*tbl_pbp[[#This Row],[Impactful Play]]</f>
        <v>0</v>
      </c>
      <c r="AK5334" s="13" t="str">
        <f>VLOOKUP(tbl_pbp[[#This Row],[Play Saints Win % Increase]], tbl_impact[],3,TRUE)</f>
        <v>Scented (0 to +5%)</v>
      </c>
    </row>
    <row r="5335" spans="1:37">
      <c r="A5335" s="1">
        <v>144</v>
      </c>
      <c r="B5335" s="5">
        <v>0.997</v>
      </c>
      <c r="C5335" t="s">
        <v>7981</v>
      </c>
      <c r="D5335">
        <v>0</v>
      </c>
      <c r="E5335">
        <v>0</v>
      </c>
      <c r="F5335">
        <v>4</v>
      </c>
      <c r="G5335">
        <v>38</v>
      </c>
      <c r="H5335">
        <v>27</v>
      </c>
      <c r="I5335">
        <v>1</v>
      </c>
      <c r="J5335">
        <v>99</v>
      </c>
      <c r="K5335" t="s">
        <v>29</v>
      </c>
      <c r="L5335">
        <v>3</v>
      </c>
      <c r="M5335">
        <v>1</v>
      </c>
      <c r="N5335" t="s">
        <v>7982</v>
      </c>
      <c r="O5335" t="s">
        <v>5035</v>
      </c>
      <c r="P5335" t="s">
        <v>124</v>
      </c>
      <c r="Q5335" t="s">
        <v>125</v>
      </c>
      <c r="R5335" t="s">
        <v>126</v>
      </c>
      <c r="V5335" t="s">
        <v>7601</v>
      </c>
      <c r="X5335" t="str">
        <f>VLOOKUP(pbp!V2568, games!$B$2:$R$40, 3, FALSE)</f>
        <v>2019-12-22T18:00Z</v>
      </c>
      <c r="Y5335">
        <f>VLOOKUP(1*V5335,NFLGames!$H$11:$H$555,1,FALSE)</f>
        <v>401220324</v>
      </c>
      <c r="Z5335">
        <f>VLOOKUP($Y5335, NFLGames!$H$11:$K$555,2,FALSE)</f>
        <v>2020</v>
      </c>
      <c r="AA5335">
        <f>VLOOKUP($Y5335, NFLGames!$H$11:$K$555,3,FALSE)</f>
        <v>16</v>
      </c>
      <c r="AB5335" s="6">
        <f>IF(A5336=0, 0, AH5336-tbl_pbp[[#This Row],[Saints Win %]])</f>
        <v>2.0000000000000018E-3</v>
      </c>
      <c r="AE5335">
        <f>ABS(tbl_pbp[[#This Row],[play.homeScore]]-tbl_pbp[[#This Row],[play.awayScore]])</f>
        <v>11</v>
      </c>
      <c r="AF5335">
        <f>IF(tbl_pbp[[#This Row],[Play Saints Win % Increase]]&gt;=$AF$4,1,0)</f>
        <v>0</v>
      </c>
      <c r="AG5335" t="str">
        <f>VLOOKUP(tbl_pbp[[#This Row],[gameId]], games!$B$2:$T$40, 9, FALSE)</f>
        <v>minnesota-vikings</v>
      </c>
      <c r="AH5335" s="5">
        <f>IF(tbl_pbp[[#This Row],[AwayTeam]] &lt;&gt; "new-orleans-saints", tbl_pbp[[#This Row],[homeWinPercentage]], 1-tbl_pbp[[#This Row],[homeWinPercentage]])</f>
        <v>0.997</v>
      </c>
      <c r="AI5335" s="13">
        <f>tbl_pbp[[#This Row],[Kamara]]*tbl_pbp[[#This Row],[Impactful Play]]</f>
        <v>0</v>
      </c>
      <c r="AJ5335" s="13">
        <f>tbl_pbp[[#This Row],[Thomas]]*tbl_pbp[[#This Row],[Impactful Play]]</f>
        <v>0</v>
      </c>
      <c r="AK5335" s="13" t="str">
        <f>VLOOKUP(tbl_pbp[[#This Row],[Play Saints Win % Increase]], tbl_impact[],3,TRUE)</f>
        <v>Scented (0 to +5%)</v>
      </c>
    </row>
    <row r="5336" spans="1:37">
      <c r="A5336" s="1">
        <v>145</v>
      </c>
      <c r="B5336" s="5">
        <v>0.999</v>
      </c>
      <c r="C5336" t="s">
        <v>7983</v>
      </c>
      <c r="D5336">
        <v>0</v>
      </c>
      <c r="E5336">
        <v>0</v>
      </c>
      <c r="F5336">
        <v>4</v>
      </c>
      <c r="G5336">
        <v>45</v>
      </c>
      <c r="H5336">
        <v>27</v>
      </c>
      <c r="I5336">
        <v>1</v>
      </c>
      <c r="J5336">
        <v>99</v>
      </c>
      <c r="K5336" t="s">
        <v>29</v>
      </c>
      <c r="L5336">
        <v>3</v>
      </c>
      <c r="M5336">
        <v>1</v>
      </c>
      <c r="N5336" t="s">
        <v>7984</v>
      </c>
      <c r="O5336" t="s">
        <v>4783</v>
      </c>
      <c r="P5336" t="s">
        <v>326</v>
      </c>
      <c r="Q5336" t="s">
        <v>327</v>
      </c>
      <c r="R5336" t="s">
        <v>105</v>
      </c>
      <c r="S5336" t="s">
        <v>347</v>
      </c>
      <c r="T5336" t="s">
        <v>7669</v>
      </c>
      <c r="U5336" t="s">
        <v>7985</v>
      </c>
      <c r="V5336" t="s">
        <v>7601</v>
      </c>
      <c r="X5336" t="str">
        <f>VLOOKUP(pbp!V2569, games!$B$2:$R$40, 3, FALSE)</f>
        <v>2019-12-22T18:00Z</v>
      </c>
      <c r="Y5336">
        <f>VLOOKUP(1*V5336,NFLGames!$H$11:$H$555,1,FALSE)</f>
        <v>401220324</v>
      </c>
      <c r="Z5336">
        <f>VLOOKUP($Y5336, NFLGames!$H$11:$K$555,2,FALSE)</f>
        <v>2020</v>
      </c>
      <c r="AA5336">
        <f>VLOOKUP($Y5336, NFLGames!$H$11:$K$555,3,FALSE)</f>
        <v>16</v>
      </c>
      <c r="AB5336" s="6">
        <f>IF(A5337=0, 0, AH5337-tbl_pbp[[#This Row],[Saints Win %]])</f>
        <v>0</v>
      </c>
      <c r="AE5336">
        <f>ABS(tbl_pbp[[#This Row],[play.homeScore]]-tbl_pbp[[#This Row],[play.awayScore]])</f>
        <v>18</v>
      </c>
      <c r="AF5336">
        <f>IF(tbl_pbp[[#This Row],[Play Saints Win % Increase]]&gt;=$AF$4,1,0)</f>
        <v>0</v>
      </c>
      <c r="AG5336" t="str">
        <f>VLOOKUP(tbl_pbp[[#This Row],[gameId]], games!$B$2:$T$40, 9, FALSE)</f>
        <v>minnesota-vikings</v>
      </c>
      <c r="AH5336" s="5">
        <f>IF(tbl_pbp[[#This Row],[AwayTeam]] &lt;&gt; "new-orleans-saints", tbl_pbp[[#This Row],[homeWinPercentage]], 1-tbl_pbp[[#This Row],[homeWinPercentage]])</f>
        <v>0.999</v>
      </c>
      <c r="AI5336" s="13">
        <f>tbl_pbp[[#This Row],[Kamara]]*tbl_pbp[[#This Row],[Impactful Play]]</f>
        <v>0</v>
      </c>
      <c r="AJ5336" s="13">
        <f>tbl_pbp[[#This Row],[Thomas]]*tbl_pbp[[#This Row],[Impactful Play]]</f>
        <v>0</v>
      </c>
      <c r="AK5336" s="13" t="str">
        <f>VLOOKUP(tbl_pbp[[#This Row],[Play Saints Win % Increase]], tbl_impact[],3,TRUE)</f>
        <v>Scented (0 to +5%)</v>
      </c>
    </row>
    <row r="5337" spans="1:37">
      <c r="A5337" s="1">
        <v>146</v>
      </c>
      <c r="B5337" s="5">
        <v>0.999</v>
      </c>
      <c r="C5337" t="s">
        <v>7986</v>
      </c>
      <c r="D5337">
        <v>0</v>
      </c>
      <c r="E5337">
        <v>0</v>
      </c>
      <c r="F5337">
        <v>4</v>
      </c>
      <c r="G5337">
        <v>45</v>
      </c>
      <c r="H5337">
        <v>27</v>
      </c>
      <c r="I5337">
        <v>0</v>
      </c>
      <c r="J5337">
        <v>35</v>
      </c>
      <c r="K5337" t="s">
        <v>29</v>
      </c>
      <c r="L5337">
        <v>0</v>
      </c>
      <c r="M5337">
        <v>65</v>
      </c>
      <c r="N5337" t="s">
        <v>288</v>
      </c>
      <c r="O5337" t="s">
        <v>4783</v>
      </c>
      <c r="P5337" t="s">
        <v>25</v>
      </c>
      <c r="Q5337" t="s">
        <v>26</v>
      </c>
      <c r="R5337" t="s">
        <v>27</v>
      </c>
      <c r="V5337" t="s">
        <v>7601</v>
      </c>
      <c r="X5337" t="str">
        <f>VLOOKUP(pbp!V2570, games!$B$2:$R$40, 3, FALSE)</f>
        <v>2019-12-22T18:00Z</v>
      </c>
      <c r="Y5337">
        <f>VLOOKUP(1*V5337,NFLGames!$H$11:$H$555,1,FALSE)</f>
        <v>401220324</v>
      </c>
      <c r="Z5337">
        <f>VLOOKUP($Y5337, NFLGames!$H$11:$K$555,2,FALSE)</f>
        <v>2020</v>
      </c>
      <c r="AA5337">
        <f>VLOOKUP($Y5337, NFLGames!$H$11:$K$555,3,FALSE)</f>
        <v>16</v>
      </c>
      <c r="AB5337" s="6">
        <f>IF(A5338=0, 0, AH5338-tbl_pbp[[#This Row],[Saints Win %]])</f>
        <v>0</v>
      </c>
      <c r="AE5337">
        <f>ABS(tbl_pbp[[#This Row],[play.homeScore]]-tbl_pbp[[#This Row],[play.awayScore]])</f>
        <v>18</v>
      </c>
      <c r="AF5337">
        <f>IF(tbl_pbp[[#This Row],[Play Saints Win % Increase]]&gt;=$AF$4,1,0)</f>
        <v>0</v>
      </c>
      <c r="AG5337" t="str">
        <f>VLOOKUP(tbl_pbp[[#This Row],[gameId]], games!$B$2:$T$40, 9, FALSE)</f>
        <v>minnesota-vikings</v>
      </c>
      <c r="AH5337" s="5">
        <f>IF(tbl_pbp[[#This Row],[AwayTeam]] &lt;&gt; "new-orleans-saints", tbl_pbp[[#This Row],[homeWinPercentage]], 1-tbl_pbp[[#This Row],[homeWinPercentage]])</f>
        <v>0.999</v>
      </c>
      <c r="AI5337" s="13">
        <f>tbl_pbp[[#This Row],[Kamara]]*tbl_pbp[[#This Row],[Impactful Play]]</f>
        <v>0</v>
      </c>
      <c r="AJ5337" s="13">
        <f>tbl_pbp[[#This Row],[Thomas]]*tbl_pbp[[#This Row],[Impactful Play]]</f>
        <v>0</v>
      </c>
      <c r="AK5337" s="13" t="str">
        <f>VLOOKUP(tbl_pbp[[#This Row],[Play Saints Win % Increase]], tbl_impact[],3,TRUE)</f>
        <v>Scented (0 to +5%)</v>
      </c>
    </row>
    <row r="5338" spans="1:37">
      <c r="A5338" s="1">
        <v>147</v>
      </c>
      <c r="B5338" s="5">
        <v>0.999</v>
      </c>
      <c r="C5338" t="s">
        <v>7987</v>
      </c>
      <c r="D5338">
        <v>0</v>
      </c>
      <c r="E5338">
        <v>0</v>
      </c>
      <c r="F5338">
        <v>4</v>
      </c>
      <c r="G5338">
        <v>45</v>
      </c>
      <c r="H5338">
        <v>27</v>
      </c>
      <c r="I5338">
        <v>10</v>
      </c>
      <c r="J5338">
        <v>75</v>
      </c>
      <c r="K5338" t="s">
        <v>7599</v>
      </c>
      <c r="L5338">
        <v>1</v>
      </c>
      <c r="M5338">
        <v>75</v>
      </c>
      <c r="N5338" t="s">
        <v>7988</v>
      </c>
      <c r="O5338" t="s">
        <v>4783</v>
      </c>
      <c r="P5338" t="s">
        <v>94</v>
      </c>
      <c r="Q5338" t="s">
        <v>95</v>
      </c>
      <c r="R5338" t="s">
        <v>96</v>
      </c>
      <c r="S5338" t="s">
        <v>33</v>
      </c>
      <c r="T5338" t="s">
        <v>7620</v>
      </c>
      <c r="U5338" t="s">
        <v>7621</v>
      </c>
      <c r="V5338" t="s">
        <v>7601</v>
      </c>
      <c r="X5338" t="str">
        <f>VLOOKUP(pbp!V2571, games!$B$2:$R$40, 3, FALSE)</f>
        <v>2019-12-22T18:00Z</v>
      </c>
      <c r="Y5338">
        <f>VLOOKUP(1*V5338,NFLGames!$H$11:$H$555,1,FALSE)</f>
        <v>401220324</v>
      </c>
      <c r="Z5338">
        <f>VLOOKUP($Y5338, NFLGames!$H$11:$K$555,2,FALSE)</f>
        <v>2020</v>
      </c>
      <c r="AA5338">
        <f>VLOOKUP($Y5338, NFLGames!$H$11:$K$555,3,FALSE)</f>
        <v>16</v>
      </c>
      <c r="AB5338" s="6">
        <f>IF(A5339=0, 0, AH5339-tbl_pbp[[#This Row],[Saints Win %]])</f>
        <v>0</v>
      </c>
      <c r="AE5338">
        <f>ABS(tbl_pbp[[#This Row],[play.homeScore]]-tbl_pbp[[#This Row],[play.awayScore]])</f>
        <v>18</v>
      </c>
      <c r="AF5338">
        <f>IF(tbl_pbp[[#This Row],[Play Saints Win % Increase]]&gt;=$AF$4,1,0)</f>
        <v>0</v>
      </c>
      <c r="AG5338" t="str">
        <f>VLOOKUP(tbl_pbp[[#This Row],[gameId]], games!$B$2:$T$40, 9, FALSE)</f>
        <v>minnesota-vikings</v>
      </c>
      <c r="AH5338" s="5">
        <f>IF(tbl_pbp[[#This Row],[AwayTeam]] &lt;&gt; "new-orleans-saints", tbl_pbp[[#This Row],[homeWinPercentage]], 1-tbl_pbp[[#This Row],[homeWinPercentage]])</f>
        <v>0.999</v>
      </c>
      <c r="AI5338" s="13">
        <f>tbl_pbp[[#This Row],[Kamara]]*tbl_pbp[[#This Row],[Impactful Play]]</f>
        <v>0</v>
      </c>
      <c r="AJ5338" s="13">
        <f>tbl_pbp[[#This Row],[Thomas]]*tbl_pbp[[#This Row],[Impactful Play]]</f>
        <v>0</v>
      </c>
      <c r="AK5338" s="13" t="str">
        <f>VLOOKUP(tbl_pbp[[#This Row],[Play Saints Win % Increase]], tbl_impact[],3,TRUE)</f>
        <v>Scented (0 to +5%)</v>
      </c>
    </row>
    <row r="5339" spans="1:37">
      <c r="A5339" s="1">
        <v>148</v>
      </c>
      <c r="B5339" s="5">
        <v>0.999</v>
      </c>
      <c r="C5339" t="s">
        <v>7989</v>
      </c>
      <c r="D5339">
        <v>0</v>
      </c>
      <c r="E5339">
        <v>0</v>
      </c>
      <c r="F5339">
        <v>4</v>
      </c>
      <c r="G5339">
        <v>45</v>
      </c>
      <c r="H5339">
        <v>27</v>
      </c>
      <c r="I5339">
        <v>15</v>
      </c>
      <c r="J5339">
        <v>80</v>
      </c>
      <c r="K5339" t="s">
        <v>7599</v>
      </c>
      <c r="L5339">
        <v>1</v>
      </c>
      <c r="M5339">
        <v>80</v>
      </c>
      <c r="N5339" t="s">
        <v>7990</v>
      </c>
      <c r="O5339" t="s">
        <v>4783</v>
      </c>
      <c r="P5339" t="s">
        <v>30</v>
      </c>
      <c r="Q5339" t="s">
        <v>31</v>
      </c>
      <c r="R5339" t="s">
        <v>32</v>
      </c>
      <c r="S5339" t="s">
        <v>250</v>
      </c>
      <c r="T5339" t="s">
        <v>7656</v>
      </c>
      <c r="U5339" t="s">
        <v>7991</v>
      </c>
      <c r="V5339" t="s">
        <v>7601</v>
      </c>
      <c r="X5339" t="str">
        <f>VLOOKUP(pbp!V2572, games!$B$2:$R$40, 3, FALSE)</f>
        <v>2019-12-22T18:00Z</v>
      </c>
      <c r="Y5339">
        <f>VLOOKUP(1*V5339,NFLGames!$H$11:$H$555,1,FALSE)</f>
        <v>401220324</v>
      </c>
      <c r="Z5339">
        <f>VLOOKUP($Y5339, NFLGames!$H$11:$K$555,2,FALSE)</f>
        <v>2020</v>
      </c>
      <c r="AA5339">
        <f>VLOOKUP($Y5339, NFLGames!$H$11:$K$555,3,FALSE)</f>
        <v>16</v>
      </c>
      <c r="AB5339" s="6">
        <f>IF(A5340=0, 0, AH5340-tbl_pbp[[#This Row],[Saints Win %]])</f>
        <v>0</v>
      </c>
      <c r="AE5339">
        <f>ABS(tbl_pbp[[#This Row],[play.homeScore]]-tbl_pbp[[#This Row],[play.awayScore]])</f>
        <v>18</v>
      </c>
      <c r="AF5339">
        <f>IF(tbl_pbp[[#This Row],[Play Saints Win % Increase]]&gt;=$AF$4,1,0)</f>
        <v>0</v>
      </c>
      <c r="AG5339" t="str">
        <f>VLOOKUP(tbl_pbp[[#This Row],[gameId]], games!$B$2:$T$40, 9, FALSE)</f>
        <v>minnesota-vikings</v>
      </c>
      <c r="AH5339" s="5">
        <f>IF(tbl_pbp[[#This Row],[AwayTeam]] &lt;&gt; "new-orleans-saints", tbl_pbp[[#This Row],[homeWinPercentage]], 1-tbl_pbp[[#This Row],[homeWinPercentage]])</f>
        <v>0.999</v>
      </c>
      <c r="AI5339" s="13">
        <f>tbl_pbp[[#This Row],[Kamara]]*tbl_pbp[[#This Row],[Impactful Play]]</f>
        <v>0</v>
      </c>
      <c r="AJ5339" s="13">
        <f>tbl_pbp[[#This Row],[Thomas]]*tbl_pbp[[#This Row],[Impactful Play]]</f>
        <v>0</v>
      </c>
      <c r="AK5339" s="13" t="str">
        <f>VLOOKUP(tbl_pbp[[#This Row],[Play Saints Win % Increase]], tbl_impact[],3,TRUE)</f>
        <v>Scented (0 to +5%)</v>
      </c>
    </row>
    <row r="5340" spans="1:37">
      <c r="A5340" s="1">
        <v>149</v>
      </c>
      <c r="B5340" s="5">
        <v>0.999</v>
      </c>
      <c r="C5340" t="s">
        <v>7992</v>
      </c>
      <c r="D5340">
        <v>0</v>
      </c>
      <c r="E5340">
        <v>0</v>
      </c>
      <c r="F5340">
        <v>4</v>
      </c>
      <c r="G5340">
        <v>45</v>
      </c>
      <c r="H5340">
        <v>27</v>
      </c>
      <c r="I5340">
        <v>1</v>
      </c>
      <c r="J5340">
        <v>66</v>
      </c>
      <c r="K5340" t="s">
        <v>7599</v>
      </c>
      <c r="L5340">
        <v>2</v>
      </c>
      <c r="M5340">
        <v>66</v>
      </c>
      <c r="N5340" t="s">
        <v>7993</v>
      </c>
      <c r="O5340" t="s">
        <v>2695</v>
      </c>
      <c r="P5340" t="s">
        <v>30</v>
      </c>
      <c r="Q5340" t="s">
        <v>31</v>
      </c>
      <c r="R5340" t="s">
        <v>32</v>
      </c>
      <c r="S5340" t="s">
        <v>83</v>
      </c>
      <c r="T5340" t="s">
        <v>7860</v>
      </c>
      <c r="U5340" t="s">
        <v>7994</v>
      </c>
      <c r="V5340" t="s">
        <v>7601</v>
      </c>
      <c r="X5340" t="str">
        <f>VLOOKUP(pbp!V2573, games!$B$2:$R$40, 3, FALSE)</f>
        <v>2019-12-22T18:00Z</v>
      </c>
      <c r="Y5340">
        <f>VLOOKUP(1*V5340,NFLGames!$H$11:$H$555,1,FALSE)</f>
        <v>401220324</v>
      </c>
      <c r="Z5340">
        <f>VLOOKUP($Y5340, NFLGames!$H$11:$K$555,2,FALSE)</f>
        <v>2020</v>
      </c>
      <c r="AA5340">
        <f>VLOOKUP($Y5340, NFLGames!$H$11:$K$555,3,FALSE)</f>
        <v>16</v>
      </c>
      <c r="AB5340" s="6">
        <f>IF(A5341=0, 0, AH5341-tbl_pbp[[#This Row],[Saints Win %]])</f>
        <v>-1.0000000000000009E-3</v>
      </c>
      <c r="AE5340">
        <f>ABS(tbl_pbp[[#This Row],[play.homeScore]]-tbl_pbp[[#This Row],[play.awayScore]])</f>
        <v>18</v>
      </c>
      <c r="AF5340">
        <f>IF(tbl_pbp[[#This Row],[Play Saints Win % Increase]]&gt;=$AF$4,1,0)</f>
        <v>0</v>
      </c>
      <c r="AG5340" t="str">
        <f>VLOOKUP(tbl_pbp[[#This Row],[gameId]], games!$B$2:$T$40, 9, FALSE)</f>
        <v>minnesota-vikings</v>
      </c>
      <c r="AH5340" s="5">
        <f>IF(tbl_pbp[[#This Row],[AwayTeam]] &lt;&gt; "new-orleans-saints", tbl_pbp[[#This Row],[homeWinPercentage]], 1-tbl_pbp[[#This Row],[homeWinPercentage]])</f>
        <v>0.999</v>
      </c>
      <c r="AI5340" s="13">
        <f>tbl_pbp[[#This Row],[Kamara]]*tbl_pbp[[#This Row],[Impactful Play]]</f>
        <v>0</v>
      </c>
      <c r="AJ5340" s="13">
        <f>tbl_pbp[[#This Row],[Thomas]]*tbl_pbp[[#This Row],[Impactful Play]]</f>
        <v>0</v>
      </c>
      <c r="AK5340" s="13" t="str">
        <f>VLOOKUP(tbl_pbp[[#This Row],[Play Saints Win % Increase]], tbl_impact[],3,TRUE)</f>
        <v>Bad (0 to -5%)</v>
      </c>
    </row>
    <row r="5341" spans="1:37">
      <c r="A5341" s="1">
        <v>150</v>
      </c>
      <c r="B5341" s="5">
        <v>0.998</v>
      </c>
      <c r="C5341" t="s">
        <v>7995</v>
      </c>
      <c r="D5341">
        <v>0</v>
      </c>
      <c r="E5341">
        <v>0</v>
      </c>
      <c r="F5341">
        <v>4</v>
      </c>
      <c r="G5341">
        <v>45</v>
      </c>
      <c r="H5341">
        <v>27</v>
      </c>
      <c r="I5341">
        <v>10</v>
      </c>
      <c r="J5341">
        <v>45</v>
      </c>
      <c r="K5341" t="s">
        <v>7599</v>
      </c>
      <c r="L5341">
        <v>1</v>
      </c>
      <c r="M5341">
        <v>45</v>
      </c>
      <c r="N5341" t="s">
        <v>7996</v>
      </c>
      <c r="O5341" t="s">
        <v>5299</v>
      </c>
      <c r="P5341" t="s">
        <v>30</v>
      </c>
      <c r="Q5341" t="s">
        <v>31</v>
      </c>
      <c r="R5341" t="s">
        <v>32</v>
      </c>
      <c r="S5341" t="s">
        <v>33</v>
      </c>
      <c r="T5341" t="s">
        <v>80</v>
      </c>
      <c r="U5341" t="s">
        <v>81</v>
      </c>
      <c r="V5341" t="s">
        <v>7601</v>
      </c>
      <c r="X5341" t="str">
        <f>VLOOKUP(pbp!V2574, games!$B$2:$R$40, 3, FALSE)</f>
        <v>2019-12-22T18:00Z</v>
      </c>
      <c r="Y5341">
        <f>VLOOKUP(1*V5341,NFLGames!$H$11:$H$555,1,FALSE)</f>
        <v>401220324</v>
      </c>
      <c r="Z5341">
        <f>VLOOKUP($Y5341, NFLGames!$H$11:$K$555,2,FALSE)</f>
        <v>2020</v>
      </c>
      <c r="AA5341">
        <f>VLOOKUP($Y5341, NFLGames!$H$11:$K$555,3,FALSE)</f>
        <v>16</v>
      </c>
      <c r="AB5341" s="6">
        <f>IF(A5342=0, 0, AH5342-tbl_pbp[[#This Row],[Saints Win %]])</f>
        <v>0</v>
      </c>
      <c r="AE5341">
        <f>ABS(tbl_pbp[[#This Row],[play.homeScore]]-tbl_pbp[[#This Row],[play.awayScore]])</f>
        <v>18</v>
      </c>
      <c r="AF5341">
        <f>IF(tbl_pbp[[#This Row],[Play Saints Win % Increase]]&gt;=$AF$4,1,0)</f>
        <v>0</v>
      </c>
      <c r="AG5341" t="str">
        <f>VLOOKUP(tbl_pbp[[#This Row],[gameId]], games!$B$2:$T$40, 9, FALSE)</f>
        <v>minnesota-vikings</v>
      </c>
      <c r="AH5341" s="5">
        <f>IF(tbl_pbp[[#This Row],[AwayTeam]] &lt;&gt; "new-orleans-saints", tbl_pbp[[#This Row],[homeWinPercentage]], 1-tbl_pbp[[#This Row],[homeWinPercentage]])</f>
        <v>0.998</v>
      </c>
      <c r="AI5341" s="13">
        <f>tbl_pbp[[#This Row],[Kamara]]*tbl_pbp[[#This Row],[Impactful Play]]</f>
        <v>0</v>
      </c>
      <c r="AJ5341" s="13">
        <f>tbl_pbp[[#This Row],[Thomas]]*tbl_pbp[[#This Row],[Impactful Play]]</f>
        <v>0</v>
      </c>
      <c r="AK5341" s="13" t="str">
        <f>VLOOKUP(tbl_pbp[[#This Row],[Play Saints Win % Increase]], tbl_impact[],3,TRUE)</f>
        <v>Scented (0 to +5%)</v>
      </c>
    </row>
    <row r="5342" spans="1:37">
      <c r="A5342" s="1">
        <v>151</v>
      </c>
      <c r="B5342" s="5">
        <v>0.998</v>
      </c>
      <c r="C5342" t="s">
        <v>7997</v>
      </c>
      <c r="D5342">
        <v>0</v>
      </c>
      <c r="E5342">
        <v>0</v>
      </c>
      <c r="F5342">
        <v>4</v>
      </c>
      <c r="G5342">
        <v>45</v>
      </c>
      <c r="H5342">
        <v>27</v>
      </c>
      <c r="I5342">
        <v>10</v>
      </c>
      <c r="J5342">
        <v>34</v>
      </c>
      <c r="K5342" t="s">
        <v>7599</v>
      </c>
      <c r="L5342">
        <v>1</v>
      </c>
      <c r="M5342">
        <v>34</v>
      </c>
      <c r="N5342" t="s">
        <v>7998</v>
      </c>
      <c r="O5342" t="s">
        <v>2965</v>
      </c>
      <c r="P5342" t="s">
        <v>30</v>
      </c>
      <c r="Q5342" t="s">
        <v>31</v>
      </c>
      <c r="R5342" t="s">
        <v>32</v>
      </c>
      <c r="S5342" t="s">
        <v>33</v>
      </c>
      <c r="T5342" t="s">
        <v>127</v>
      </c>
      <c r="U5342" t="s">
        <v>462</v>
      </c>
      <c r="V5342" t="s">
        <v>7601</v>
      </c>
      <c r="X5342" t="str">
        <f>VLOOKUP(pbp!V2575, games!$B$2:$R$40, 3, FALSE)</f>
        <v>2019-12-22T18:00Z</v>
      </c>
      <c r="Y5342">
        <f>VLOOKUP(1*V5342,NFLGames!$H$11:$H$555,1,FALSE)</f>
        <v>401220324</v>
      </c>
      <c r="Z5342">
        <f>VLOOKUP($Y5342, NFLGames!$H$11:$K$555,2,FALSE)</f>
        <v>2020</v>
      </c>
      <c r="AA5342">
        <f>VLOOKUP($Y5342, NFLGames!$H$11:$K$555,3,FALSE)</f>
        <v>16</v>
      </c>
      <c r="AB5342" s="6">
        <f>IF(A5343=0, 0, AH5343-tbl_pbp[[#This Row],[Saints Win %]])</f>
        <v>-1.0000000000000009E-3</v>
      </c>
      <c r="AE5342">
        <f>ABS(tbl_pbp[[#This Row],[play.homeScore]]-tbl_pbp[[#This Row],[play.awayScore]])</f>
        <v>18</v>
      </c>
      <c r="AF5342">
        <f>IF(tbl_pbp[[#This Row],[Play Saints Win % Increase]]&gt;=$AF$4,1,0)</f>
        <v>0</v>
      </c>
      <c r="AG5342" t="str">
        <f>VLOOKUP(tbl_pbp[[#This Row],[gameId]], games!$B$2:$T$40, 9, FALSE)</f>
        <v>minnesota-vikings</v>
      </c>
      <c r="AH5342" s="5">
        <f>IF(tbl_pbp[[#This Row],[AwayTeam]] &lt;&gt; "new-orleans-saints", tbl_pbp[[#This Row],[homeWinPercentage]], 1-tbl_pbp[[#This Row],[homeWinPercentage]])</f>
        <v>0.998</v>
      </c>
      <c r="AI5342" s="13">
        <f>tbl_pbp[[#This Row],[Kamara]]*tbl_pbp[[#This Row],[Impactful Play]]</f>
        <v>0</v>
      </c>
      <c r="AJ5342" s="13">
        <f>tbl_pbp[[#This Row],[Thomas]]*tbl_pbp[[#This Row],[Impactful Play]]</f>
        <v>0</v>
      </c>
      <c r="AK5342" s="13" t="str">
        <f>VLOOKUP(tbl_pbp[[#This Row],[Play Saints Win % Increase]], tbl_impact[],3,TRUE)</f>
        <v>Bad (0 to -5%)</v>
      </c>
    </row>
    <row r="5343" spans="1:37">
      <c r="A5343" s="1">
        <v>152</v>
      </c>
      <c r="B5343" s="5">
        <v>0.997</v>
      </c>
      <c r="C5343" t="s">
        <v>7999</v>
      </c>
      <c r="D5343">
        <v>0</v>
      </c>
      <c r="E5343">
        <v>0</v>
      </c>
      <c r="F5343">
        <v>4</v>
      </c>
      <c r="G5343">
        <v>45</v>
      </c>
      <c r="H5343">
        <v>27</v>
      </c>
      <c r="I5343">
        <v>10</v>
      </c>
      <c r="J5343">
        <v>15</v>
      </c>
      <c r="K5343" t="s">
        <v>7599</v>
      </c>
      <c r="L5343">
        <v>1</v>
      </c>
      <c r="M5343">
        <v>15</v>
      </c>
      <c r="N5343" t="s">
        <v>8000</v>
      </c>
      <c r="O5343" t="s">
        <v>225</v>
      </c>
      <c r="P5343" t="s">
        <v>30</v>
      </c>
      <c r="Q5343" t="s">
        <v>31</v>
      </c>
      <c r="R5343" t="s">
        <v>32</v>
      </c>
      <c r="S5343" t="s">
        <v>33</v>
      </c>
      <c r="T5343" t="s">
        <v>263</v>
      </c>
      <c r="U5343" t="s">
        <v>264</v>
      </c>
      <c r="V5343" t="s">
        <v>7601</v>
      </c>
      <c r="X5343" t="str">
        <f>VLOOKUP(pbp!V2576, games!$B$2:$R$40, 3, FALSE)</f>
        <v>2019-12-22T18:00Z</v>
      </c>
      <c r="Y5343">
        <f>VLOOKUP(1*V5343,NFLGames!$H$11:$H$555,1,FALSE)</f>
        <v>401220324</v>
      </c>
      <c r="Z5343">
        <f>VLOOKUP($Y5343, NFLGames!$H$11:$K$555,2,FALSE)</f>
        <v>2020</v>
      </c>
      <c r="AA5343">
        <f>VLOOKUP($Y5343, NFLGames!$H$11:$K$555,3,FALSE)</f>
        <v>16</v>
      </c>
      <c r="AB5343" s="6">
        <f>IF(A5344=0, 0, AH5344-tbl_pbp[[#This Row],[Saints Win %]])</f>
        <v>1.0000000000000009E-3</v>
      </c>
      <c r="AE5343">
        <f>ABS(tbl_pbp[[#This Row],[play.homeScore]]-tbl_pbp[[#This Row],[play.awayScore]])</f>
        <v>18</v>
      </c>
      <c r="AF5343">
        <f>IF(tbl_pbp[[#This Row],[Play Saints Win % Increase]]&gt;=$AF$4,1,0)</f>
        <v>0</v>
      </c>
      <c r="AG5343" t="str">
        <f>VLOOKUP(tbl_pbp[[#This Row],[gameId]], games!$B$2:$T$40, 9, FALSE)</f>
        <v>minnesota-vikings</v>
      </c>
      <c r="AH5343" s="5">
        <f>IF(tbl_pbp[[#This Row],[AwayTeam]] &lt;&gt; "new-orleans-saints", tbl_pbp[[#This Row],[homeWinPercentage]], 1-tbl_pbp[[#This Row],[homeWinPercentage]])</f>
        <v>0.997</v>
      </c>
      <c r="AI5343" s="13">
        <f>tbl_pbp[[#This Row],[Kamara]]*tbl_pbp[[#This Row],[Impactful Play]]</f>
        <v>0</v>
      </c>
      <c r="AJ5343" s="13">
        <f>tbl_pbp[[#This Row],[Thomas]]*tbl_pbp[[#This Row],[Impactful Play]]</f>
        <v>0</v>
      </c>
      <c r="AK5343" s="13" t="str">
        <f>VLOOKUP(tbl_pbp[[#This Row],[Play Saints Win % Increase]], tbl_impact[],3,TRUE)</f>
        <v>Scented (0 to +5%)</v>
      </c>
    </row>
    <row r="5344" spans="1:37">
      <c r="A5344" s="1">
        <v>153</v>
      </c>
      <c r="B5344" s="5">
        <v>0.998</v>
      </c>
      <c r="C5344" t="s">
        <v>8001</v>
      </c>
      <c r="D5344">
        <v>0</v>
      </c>
      <c r="E5344">
        <v>0</v>
      </c>
      <c r="F5344">
        <v>4</v>
      </c>
      <c r="G5344">
        <v>45</v>
      </c>
      <c r="H5344">
        <v>27</v>
      </c>
      <c r="I5344">
        <v>1</v>
      </c>
      <c r="J5344">
        <v>1</v>
      </c>
      <c r="K5344" t="s">
        <v>7599</v>
      </c>
      <c r="L5344">
        <v>1</v>
      </c>
      <c r="M5344">
        <v>1</v>
      </c>
      <c r="N5344" t="s">
        <v>8002</v>
      </c>
      <c r="O5344" t="s">
        <v>686</v>
      </c>
      <c r="P5344" t="s">
        <v>22</v>
      </c>
      <c r="Q5344" t="s">
        <v>37</v>
      </c>
      <c r="S5344" t="s">
        <v>283</v>
      </c>
      <c r="T5344" t="s">
        <v>575</v>
      </c>
      <c r="U5344" t="s">
        <v>2197</v>
      </c>
      <c r="V5344" t="s">
        <v>7601</v>
      </c>
      <c r="X5344" t="str">
        <f>VLOOKUP(pbp!V2577, games!$B$2:$R$40, 3, FALSE)</f>
        <v>2019-12-22T18:00Z</v>
      </c>
      <c r="Y5344">
        <f>VLOOKUP(1*V5344,NFLGames!$H$11:$H$555,1,FALSE)</f>
        <v>401220324</v>
      </c>
      <c r="Z5344">
        <f>VLOOKUP($Y5344, NFLGames!$H$11:$K$555,2,FALSE)</f>
        <v>2020</v>
      </c>
      <c r="AA5344">
        <f>VLOOKUP($Y5344, NFLGames!$H$11:$K$555,3,FALSE)</f>
        <v>16</v>
      </c>
      <c r="AB5344" s="6">
        <f>IF(A5345=0, 0, AH5345-tbl_pbp[[#This Row],[Saints Win %]])</f>
        <v>0</v>
      </c>
      <c r="AE5344">
        <f>ABS(tbl_pbp[[#This Row],[play.homeScore]]-tbl_pbp[[#This Row],[play.awayScore]])</f>
        <v>18</v>
      </c>
      <c r="AF5344">
        <f>IF(tbl_pbp[[#This Row],[Play Saints Win % Increase]]&gt;=$AF$4,1,0)</f>
        <v>0</v>
      </c>
      <c r="AG5344" t="str">
        <f>VLOOKUP(tbl_pbp[[#This Row],[gameId]], games!$B$2:$T$40, 9, FALSE)</f>
        <v>minnesota-vikings</v>
      </c>
      <c r="AH5344" s="5">
        <f>IF(tbl_pbp[[#This Row],[AwayTeam]] &lt;&gt; "new-orleans-saints", tbl_pbp[[#This Row],[homeWinPercentage]], 1-tbl_pbp[[#This Row],[homeWinPercentage]])</f>
        <v>0.998</v>
      </c>
      <c r="AI5344" s="13">
        <f>tbl_pbp[[#This Row],[Kamara]]*tbl_pbp[[#This Row],[Impactful Play]]</f>
        <v>0</v>
      </c>
      <c r="AJ5344" s="13">
        <f>tbl_pbp[[#This Row],[Thomas]]*tbl_pbp[[#This Row],[Impactful Play]]</f>
        <v>0</v>
      </c>
      <c r="AK5344" s="13" t="str">
        <f>VLOOKUP(tbl_pbp[[#This Row],[Play Saints Win % Increase]], tbl_impact[],3,TRUE)</f>
        <v>Scented (0 to +5%)</v>
      </c>
    </row>
    <row r="5345" spans="1:37">
      <c r="A5345" s="1">
        <v>154</v>
      </c>
      <c r="B5345" s="5">
        <v>0.998</v>
      </c>
      <c r="C5345" t="s">
        <v>8003</v>
      </c>
      <c r="D5345">
        <v>0</v>
      </c>
      <c r="E5345">
        <v>0</v>
      </c>
      <c r="F5345">
        <v>4</v>
      </c>
      <c r="G5345">
        <v>45</v>
      </c>
      <c r="H5345">
        <v>27</v>
      </c>
      <c r="I5345">
        <v>1</v>
      </c>
      <c r="J5345">
        <v>1</v>
      </c>
      <c r="K5345" t="s">
        <v>7599</v>
      </c>
      <c r="L5345">
        <v>2</v>
      </c>
      <c r="M5345">
        <v>1</v>
      </c>
      <c r="N5345" t="s">
        <v>2984</v>
      </c>
      <c r="O5345" t="s">
        <v>2985</v>
      </c>
      <c r="P5345" t="s">
        <v>124</v>
      </c>
      <c r="Q5345" t="s">
        <v>125</v>
      </c>
      <c r="R5345" t="s">
        <v>126</v>
      </c>
      <c r="V5345" t="s">
        <v>7601</v>
      </c>
      <c r="X5345" t="str">
        <f>VLOOKUP(pbp!V2578, games!$B$2:$R$40, 3, FALSE)</f>
        <v>2019-12-22T18:00Z</v>
      </c>
      <c r="Y5345">
        <f>VLOOKUP(1*V5345,NFLGames!$H$11:$H$555,1,FALSE)</f>
        <v>401220324</v>
      </c>
      <c r="Z5345">
        <f>VLOOKUP($Y5345, NFLGames!$H$11:$K$555,2,FALSE)</f>
        <v>2020</v>
      </c>
      <c r="AA5345">
        <f>VLOOKUP($Y5345, NFLGames!$H$11:$K$555,3,FALSE)</f>
        <v>16</v>
      </c>
      <c r="AB5345" s="6">
        <f>IF(A5346=0, 0, AH5346-tbl_pbp[[#This Row],[Saints Win %]])</f>
        <v>0</v>
      </c>
      <c r="AE5345">
        <f>ABS(tbl_pbp[[#This Row],[play.homeScore]]-tbl_pbp[[#This Row],[play.awayScore]])</f>
        <v>18</v>
      </c>
      <c r="AF5345">
        <f>IF(tbl_pbp[[#This Row],[Play Saints Win % Increase]]&gt;=$AF$4,1,0)</f>
        <v>0</v>
      </c>
      <c r="AG5345" t="str">
        <f>VLOOKUP(tbl_pbp[[#This Row],[gameId]], games!$B$2:$T$40, 9, FALSE)</f>
        <v>minnesota-vikings</v>
      </c>
      <c r="AH5345" s="5">
        <f>IF(tbl_pbp[[#This Row],[AwayTeam]] &lt;&gt; "new-orleans-saints", tbl_pbp[[#This Row],[homeWinPercentage]], 1-tbl_pbp[[#This Row],[homeWinPercentage]])</f>
        <v>0.998</v>
      </c>
      <c r="AI5345" s="13">
        <f>tbl_pbp[[#This Row],[Kamara]]*tbl_pbp[[#This Row],[Impactful Play]]</f>
        <v>0</v>
      </c>
      <c r="AJ5345" s="13">
        <f>tbl_pbp[[#This Row],[Thomas]]*tbl_pbp[[#This Row],[Impactful Play]]</f>
        <v>0</v>
      </c>
      <c r="AK5345" s="13" t="str">
        <f>VLOOKUP(tbl_pbp[[#This Row],[Play Saints Win % Increase]], tbl_impact[],3,TRUE)</f>
        <v>Scented (0 to +5%)</v>
      </c>
    </row>
    <row r="5346" spans="1:37">
      <c r="A5346" s="1">
        <v>155</v>
      </c>
      <c r="B5346" s="5">
        <v>0.998</v>
      </c>
      <c r="C5346" t="s">
        <v>8004</v>
      </c>
      <c r="D5346">
        <v>0</v>
      </c>
      <c r="E5346">
        <v>0</v>
      </c>
      <c r="F5346">
        <v>4</v>
      </c>
      <c r="G5346">
        <v>45</v>
      </c>
      <c r="H5346">
        <v>27</v>
      </c>
      <c r="I5346">
        <v>1</v>
      </c>
      <c r="J5346">
        <v>1</v>
      </c>
      <c r="K5346" t="s">
        <v>7599</v>
      </c>
      <c r="L5346">
        <v>2</v>
      </c>
      <c r="M5346">
        <v>1</v>
      </c>
      <c r="N5346" t="s">
        <v>8005</v>
      </c>
      <c r="O5346" t="s">
        <v>2985</v>
      </c>
      <c r="P5346" t="s">
        <v>22</v>
      </c>
      <c r="Q5346" t="s">
        <v>37</v>
      </c>
      <c r="S5346" t="s">
        <v>286</v>
      </c>
      <c r="T5346" t="s">
        <v>575</v>
      </c>
      <c r="U5346" t="s">
        <v>576</v>
      </c>
      <c r="V5346" t="s">
        <v>7601</v>
      </c>
      <c r="X5346" t="str">
        <f>VLOOKUP(pbp!V2579, games!$B$2:$R$40, 3, FALSE)</f>
        <v>2019-12-22T18:00Z</v>
      </c>
      <c r="Y5346">
        <f>VLOOKUP(1*V5346,NFLGames!$H$11:$H$555,1,FALSE)</f>
        <v>401220324</v>
      </c>
      <c r="Z5346">
        <f>VLOOKUP($Y5346, NFLGames!$H$11:$K$555,2,FALSE)</f>
        <v>2020</v>
      </c>
      <c r="AA5346">
        <f>VLOOKUP($Y5346, NFLGames!$H$11:$K$555,3,FALSE)</f>
        <v>16</v>
      </c>
      <c r="AB5346" s="6">
        <f>IF(A5347=0, 0, AH5347-tbl_pbp[[#This Row],[Saints Win %]])</f>
        <v>1.0000000000000009E-3</v>
      </c>
      <c r="AE5346">
        <f>ABS(tbl_pbp[[#This Row],[play.homeScore]]-tbl_pbp[[#This Row],[play.awayScore]])</f>
        <v>18</v>
      </c>
      <c r="AF5346">
        <f>IF(tbl_pbp[[#This Row],[Play Saints Win % Increase]]&gt;=$AF$4,1,0)</f>
        <v>0</v>
      </c>
      <c r="AG5346" t="str">
        <f>VLOOKUP(tbl_pbp[[#This Row],[gameId]], games!$B$2:$T$40, 9, FALSE)</f>
        <v>minnesota-vikings</v>
      </c>
      <c r="AH5346" s="5">
        <f>IF(tbl_pbp[[#This Row],[AwayTeam]] &lt;&gt; "new-orleans-saints", tbl_pbp[[#This Row],[homeWinPercentage]], 1-tbl_pbp[[#This Row],[homeWinPercentage]])</f>
        <v>0.998</v>
      </c>
      <c r="AI5346" s="13">
        <f>tbl_pbp[[#This Row],[Kamara]]*tbl_pbp[[#This Row],[Impactful Play]]</f>
        <v>0</v>
      </c>
      <c r="AJ5346" s="13">
        <f>tbl_pbp[[#This Row],[Thomas]]*tbl_pbp[[#This Row],[Impactful Play]]</f>
        <v>0</v>
      </c>
      <c r="AK5346" s="13" t="str">
        <f>VLOOKUP(tbl_pbp[[#This Row],[Play Saints Win % Increase]], tbl_impact[],3,TRUE)</f>
        <v>Scented (0 to +5%)</v>
      </c>
    </row>
    <row r="5347" spans="1:37">
      <c r="A5347" s="1">
        <v>156</v>
      </c>
      <c r="B5347" s="5">
        <v>0.999</v>
      </c>
      <c r="C5347" t="s">
        <v>8006</v>
      </c>
      <c r="D5347">
        <v>0</v>
      </c>
      <c r="E5347">
        <v>0</v>
      </c>
      <c r="F5347">
        <v>4</v>
      </c>
      <c r="G5347">
        <v>45</v>
      </c>
      <c r="H5347">
        <v>27</v>
      </c>
      <c r="I5347">
        <v>1</v>
      </c>
      <c r="J5347">
        <v>1</v>
      </c>
      <c r="K5347" t="s">
        <v>7599</v>
      </c>
      <c r="L5347">
        <v>3</v>
      </c>
      <c r="M5347">
        <v>1</v>
      </c>
      <c r="N5347" t="s">
        <v>8007</v>
      </c>
      <c r="O5347" t="s">
        <v>544</v>
      </c>
      <c r="P5347" t="s">
        <v>22</v>
      </c>
      <c r="Q5347" t="s">
        <v>37</v>
      </c>
      <c r="S5347" t="s">
        <v>347</v>
      </c>
      <c r="T5347" t="s">
        <v>575</v>
      </c>
      <c r="U5347" t="s">
        <v>1516</v>
      </c>
      <c r="V5347" t="s">
        <v>7601</v>
      </c>
      <c r="X5347" t="str">
        <f>VLOOKUP(pbp!V2580, games!$B$2:$R$40, 3, FALSE)</f>
        <v>2019-12-22T18:00Z</v>
      </c>
      <c r="Y5347">
        <f>VLOOKUP(1*V5347,NFLGames!$H$11:$H$555,1,FALSE)</f>
        <v>401220324</v>
      </c>
      <c r="Z5347">
        <f>VLOOKUP($Y5347, NFLGames!$H$11:$K$555,2,FALSE)</f>
        <v>2020</v>
      </c>
      <c r="AA5347">
        <f>VLOOKUP($Y5347, NFLGames!$H$11:$K$555,3,FALSE)</f>
        <v>16</v>
      </c>
      <c r="AB5347" s="6">
        <f>IF(A5348=0, 0, AH5348-tbl_pbp[[#This Row],[Saints Win %]])</f>
        <v>0</v>
      </c>
      <c r="AE5347">
        <f>ABS(tbl_pbp[[#This Row],[play.homeScore]]-tbl_pbp[[#This Row],[play.awayScore]])</f>
        <v>18</v>
      </c>
      <c r="AF5347">
        <f>IF(tbl_pbp[[#This Row],[Play Saints Win % Increase]]&gt;=$AF$4,1,0)</f>
        <v>0</v>
      </c>
      <c r="AG5347" t="str">
        <f>VLOOKUP(tbl_pbp[[#This Row],[gameId]], games!$B$2:$T$40, 9, FALSE)</f>
        <v>minnesota-vikings</v>
      </c>
      <c r="AH5347" s="5">
        <f>IF(tbl_pbp[[#This Row],[AwayTeam]] &lt;&gt; "new-orleans-saints", tbl_pbp[[#This Row],[homeWinPercentage]], 1-tbl_pbp[[#This Row],[homeWinPercentage]])</f>
        <v>0.999</v>
      </c>
      <c r="AI5347" s="13">
        <f>tbl_pbp[[#This Row],[Kamara]]*tbl_pbp[[#This Row],[Impactful Play]]</f>
        <v>0</v>
      </c>
      <c r="AJ5347" s="13">
        <f>tbl_pbp[[#This Row],[Thomas]]*tbl_pbp[[#This Row],[Impactful Play]]</f>
        <v>0</v>
      </c>
      <c r="AK5347" s="13" t="str">
        <f>VLOOKUP(tbl_pbp[[#This Row],[Play Saints Win % Increase]], tbl_impact[],3,TRUE)</f>
        <v>Scented (0 to +5%)</v>
      </c>
    </row>
    <row r="5348" spans="1:37">
      <c r="A5348" s="1">
        <v>157</v>
      </c>
      <c r="B5348" s="5">
        <v>0.999</v>
      </c>
      <c r="C5348" t="s">
        <v>8008</v>
      </c>
      <c r="D5348">
        <v>0</v>
      </c>
      <c r="E5348">
        <v>0</v>
      </c>
      <c r="F5348">
        <v>4</v>
      </c>
      <c r="G5348">
        <v>45</v>
      </c>
      <c r="H5348">
        <v>27</v>
      </c>
      <c r="I5348">
        <v>1</v>
      </c>
      <c r="J5348">
        <v>1</v>
      </c>
      <c r="K5348" t="s">
        <v>7599</v>
      </c>
      <c r="L5348">
        <v>4</v>
      </c>
      <c r="M5348">
        <v>1</v>
      </c>
      <c r="N5348" t="s">
        <v>8009</v>
      </c>
      <c r="O5348" t="s">
        <v>4084</v>
      </c>
      <c r="P5348" t="s">
        <v>124</v>
      </c>
      <c r="Q5348" t="s">
        <v>125</v>
      </c>
      <c r="R5348" t="s">
        <v>126</v>
      </c>
      <c r="V5348" t="s">
        <v>7601</v>
      </c>
      <c r="X5348" t="str">
        <f>VLOOKUP(pbp!V2581, games!$B$2:$R$40, 3, FALSE)</f>
        <v>2019-12-22T18:00Z</v>
      </c>
      <c r="Y5348">
        <f>VLOOKUP(1*V5348,NFLGames!$H$11:$H$555,1,FALSE)</f>
        <v>401220324</v>
      </c>
      <c r="Z5348">
        <f>VLOOKUP($Y5348, NFLGames!$H$11:$K$555,2,FALSE)</f>
        <v>2020</v>
      </c>
      <c r="AA5348">
        <f>VLOOKUP($Y5348, NFLGames!$H$11:$K$555,3,FALSE)</f>
        <v>16</v>
      </c>
      <c r="AB5348" s="6">
        <f>IF(A5349=0, 0, AH5349-tbl_pbp[[#This Row],[Saints Win %]])</f>
        <v>0</v>
      </c>
      <c r="AE5348">
        <f>ABS(tbl_pbp[[#This Row],[play.homeScore]]-tbl_pbp[[#This Row],[play.awayScore]])</f>
        <v>18</v>
      </c>
      <c r="AF5348">
        <f>IF(tbl_pbp[[#This Row],[Play Saints Win % Increase]]&gt;=$AF$4,1,0)</f>
        <v>0</v>
      </c>
      <c r="AG5348" t="str">
        <f>VLOOKUP(tbl_pbp[[#This Row],[gameId]], games!$B$2:$T$40, 9, FALSE)</f>
        <v>minnesota-vikings</v>
      </c>
      <c r="AH5348" s="5">
        <f>IF(tbl_pbp[[#This Row],[AwayTeam]] &lt;&gt; "new-orleans-saints", tbl_pbp[[#This Row],[homeWinPercentage]], 1-tbl_pbp[[#This Row],[homeWinPercentage]])</f>
        <v>0.999</v>
      </c>
      <c r="AI5348" s="13">
        <f>tbl_pbp[[#This Row],[Kamara]]*tbl_pbp[[#This Row],[Impactful Play]]</f>
        <v>0</v>
      </c>
      <c r="AJ5348" s="13">
        <f>tbl_pbp[[#This Row],[Thomas]]*tbl_pbp[[#This Row],[Impactful Play]]</f>
        <v>0</v>
      </c>
      <c r="AK5348" s="13" t="str">
        <f>VLOOKUP(tbl_pbp[[#This Row],[Play Saints Win % Increase]], tbl_impact[],3,TRUE)</f>
        <v>Scented (0 to +5%)</v>
      </c>
    </row>
    <row r="5349" spans="1:37">
      <c r="A5349" s="1">
        <v>158</v>
      </c>
      <c r="B5349" s="5">
        <v>0.999</v>
      </c>
      <c r="C5349" t="s">
        <v>8010</v>
      </c>
      <c r="D5349">
        <v>0</v>
      </c>
      <c r="E5349">
        <v>0</v>
      </c>
      <c r="F5349">
        <v>4</v>
      </c>
      <c r="G5349">
        <v>45</v>
      </c>
      <c r="H5349">
        <v>33</v>
      </c>
      <c r="I5349">
        <v>1</v>
      </c>
      <c r="J5349">
        <v>1</v>
      </c>
      <c r="K5349" t="s">
        <v>7599</v>
      </c>
      <c r="L5349">
        <v>4</v>
      </c>
      <c r="M5349">
        <v>1</v>
      </c>
      <c r="N5349" t="s">
        <v>8011</v>
      </c>
      <c r="O5349" t="s">
        <v>4088</v>
      </c>
      <c r="P5349" t="s">
        <v>103</v>
      </c>
      <c r="Q5349" t="s">
        <v>104</v>
      </c>
      <c r="R5349" t="s">
        <v>105</v>
      </c>
      <c r="S5349" t="s">
        <v>349</v>
      </c>
      <c r="T5349" t="s">
        <v>575</v>
      </c>
      <c r="U5349" t="s">
        <v>1520</v>
      </c>
      <c r="V5349" t="s">
        <v>7601</v>
      </c>
      <c r="X5349" t="str">
        <f>VLOOKUP(pbp!V2582, games!$B$2:$R$40, 3, FALSE)</f>
        <v>2019-12-22T18:00Z</v>
      </c>
      <c r="Y5349">
        <f>VLOOKUP(1*V5349,NFLGames!$H$11:$H$555,1,FALSE)</f>
        <v>401220324</v>
      </c>
      <c r="Z5349">
        <f>VLOOKUP($Y5349, NFLGames!$H$11:$K$555,2,FALSE)</f>
        <v>2020</v>
      </c>
      <c r="AA5349">
        <f>VLOOKUP($Y5349, NFLGames!$H$11:$K$555,3,FALSE)</f>
        <v>16</v>
      </c>
      <c r="AB5349" s="6">
        <f>IF(A5350=0, 0, AH5350-tbl_pbp[[#This Row],[Saints Win %]])</f>
        <v>0</v>
      </c>
      <c r="AE5349">
        <f>ABS(tbl_pbp[[#This Row],[play.homeScore]]-tbl_pbp[[#This Row],[play.awayScore]])</f>
        <v>12</v>
      </c>
      <c r="AF5349">
        <f>IF(tbl_pbp[[#This Row],[Play Saints Win % Increase]]&gt;=$AF$4,1,0)</f>
        <v>0</v>
      </c>
      <c r="AG5349" t="str">
        <f>VLOOKUP(tbl_pbp[[#This Row],[gameId]], games!$B$2:$T$40, 9, FALSE)</f>
        <v>minnesota-vikings</v>
      </c>
      <c r="AH5349" s="5">
        <f>IF(tbl_pbp[[#This Row],[AwayTeam]] &lt;&gt; "new-orleans-saints", tbl_pbp[[#This Row],[homeWinPercentage]], 1-tbl_pbp[[#This Row],[homeWinPercentage]])</f>
        <v>0.999</v>
      </c>
      <c r="AI5349" s="13">
        <f>tbl_pbp[[#This Row],[Kamara]]*tbl_pbp[[#This Row],[Impactful Play]]</f>
        <v>0</v>
      </c>
      <c r="AJ5349" s="13">
        <f>tbl_pbp[[#This Row],[Thomas]]*tbl_pbp[[#This Row],[Impactful Play]]</f>
        <v>0</v>
      </c>
      <c r="AK5349" s="13" t="str">
        <f>VLOOKUP(tbl_pbp[[#This Row],[Play Saints Win % Increase]], tbl_impact[],3,TRUE)</f>
        <v>Scented (0 to +5%)</v>
      </c>
    </row>
    <row r="5350" spans="1:37">
      <c r="A5350" s="1">
        <v>159</v>
      </c>
      <c r="B5350" s="5">
        <v>0.999</v>
      </c>
      <c r="C5350" t="s">
        <v>8012</v>
      </c>
      <c r="D5350">
        <v>0</v>
      </c>
      <c r="E5350">
        <v>0</v>
      </c>
      <c r="F5350">
        <v>4</v>
      </c>
      <c r="G5350">
        <v>45</v>
      </c>
      <c r="H5350">
        <v>33</v>
      </c>
      <c r="I5350">
        <v>0</v>
      </c>
      <c r="J5350">
        <v>65</v>
      </c>
      <c r="K5350" t="s">
        <v>7599</v>
      </c>
      <c r="L5350">
        <v>0</v>
      </c>
      <c r="M5350">
        <v>65</v>
      </c>
      <c r="N5350" t="s">
        <v>8013</v>
      </c>
      <c r="O5350" t="s">
        <v>4088</v>
      </c>
      <c r="P5350" t="s">
        <v>25</v>
      </c>
      <c r="Q5350" t="s">
        <v>26</v>
      </c>
      <c r="R5350" t="s">
        <v>27</v>
      </c>
      <c r="V5350" t="s">
        <v>7601</v>
      </c>
      <c r="X5350" t="str">
        <f>VLOOKUP(pbp!V2583, games!$B$2:$R$40, 3, FALSE)</f>
        <v>2019-12-22T18:00Z</v>
      </c>
      <c r="Y5350">
        <f>VLOOKUP(1*V5350,NFLGames!$H$11:$H$555,1,FALSE)</f>
        <v>401220324</v>
      </c>
      <c r="Z5350">
        <f>VLOOKUP($Y5350, NFLGames!$H$11:$K$555,2,FALSE)</f>
        <v>2020</v>
      </c>
      <c r="AA5350">
        <f>VLOOKUP($Y5350, NFLGames!$H$11:$K$555,3,FALSE)</f>
        <v>16</v>
      </c>
      <c r="AB5350" s="6">
        <f>IF(A5351=0, 0, AH5351-tbl_pbp[[#This Row],[Saints Win %]])</f>
        <v>0</v>
      </c>
      <c r="AE5350">
        <f>ABS(tbl_pbp[[#This Row],[play.homeScore]]-tbl_pbp[[#This Row],[play.awayScore]])</f>
        <v>12</v>
      </c>
      <c r="AF5350">
        <f>IF(tbl_pbp[[#This Row],[Play Saints Win % Increase]]&gt;=$AF$4,1,0)</f>
        <v>0</v>
      </c>
      <c r="AG5350" t="str">
        <f>VLOOKUP(tbl_pbp[[#This Row],[gameId]], games!$B$2:$T$40, 9, FALSE)</f>
        <v>minnesota-vikings</v>
      </c>
      <c r="AH5350" s="5">
        <f>IF(tbl_pbp[[#This Row],[AwayTeam]] &lt;&gt; "new-orleans-saints", tbl_pbp[[#This Row],[homeWinPercentage]], 1-tbl_pbp[[#This Row],[homeWinPercentage]])</f>
        <v>0.999</v>
      </c>
      <c r="AI5350" s="13">
        <f>tbl_pbp[[#This Row],[Kamara]]*tbl_pbp[[#This Row],[Impactful Play]]</f>
        <v>0</v>
      </c>
      <c r="AJ5350" s="13">
        <f>tbl_pbp[[#This Row],[Thomas]]*tbl_pbp[[#This Row],[Impactful Play]]</f>
        <v>0</v>
      </c>
      <c r="AK5350" s="13" t="str">
        <f>VLOOKUP(tbl_pbp[[#This Row],[Play Saints Win % Increase]], tbl_impact[],3,TRUE)</f>
        <v>Scented (0 to +5%)</v>
      </c>
    </row>
    <row r="5351" spans="1:37">
      <c r="A5351" s="1">
        <v>160</v>
      </c>
      <c r="B5351" s="5">
        <v>0.999</v>
      </c>
      <c r="C5351" t="s">
        <v>8014</v>
      </c>
      <c r="D5351">
        <v>0</v>
      </c>
      <c r="E5351">
        <v>0</v>
      </c>
      <c r="F5351">
        <v>4</v>
      </c>
      <c r="G5351">
        <v>45</v>
      </c>
      <c r="H5351">
        <v>33</v>
      </c>
      <c r="I5351">
        <v>10</v>
      </c>
      <c r="J5351">
        <v>52</v>
      </c>
      <c r="K5351" t="s">
        <v>29</v>
      </c>
      <c r="L5351">
        <v>1</v>
      </c>
      <c r="M5351">
        <v>48</v>
      </c>
      <c r="N5351" t="s">
        <v>8015</v>
      </c>
      <c r="O5351" t="s">
        <v>298</v>
      </c>
      <c r="P5351" t="s">
        <v>45</v>
      </c>
      <c r="Q5351" t="s">
        <v>46</v>
      </c>
      <c r="R5351" t="s">
        <v>47</v>
      </c>
      <c r="S5351" t="s">
        <v>33</v>
      </c>
      <c r="T5351" t="s">
        <v>8016</v>
      </c>
      <c r="U5351" t="s">
        <v>8017</v>
      </c>
      <c r="V5351" t="s">
        <v>7601</v>
      </c>
      <c r="X5351" t="str">
        <f>VLOOKUP(pbp!V2584, games!$B$2:$R$40, 3, FALSE)</f>
        <v>2019-12-22T18:00Z</v>
      </c>
      <c r="Y5351">
        <f>VLOOKUP(1*V5351,NFLGames!$H$11:$H$555,1,FALSE)</f>
        <v>401220324</v>
      </c>
      <c r="Z5351">
        <f>VLOOKUP($Y5351, NFLGames!$H$11:$K$555,2,FALSE)</f>
        <v>2020</v>
      </c>
      <c r="AA5351">
        <f>VLOOKUP($Y5351, NFLGames!$H$11:$K$555,3,FALSE)</f>
        <v>16</v>
      </c>
      <c r="AB5351" s="6">
        <f>IF(A5352=0, 0, AH5352-tbl_pbp[[#This Row],[Saints Win %]])</f>
        <v>0</v>
      </c>
      <c r="AE5351">
        <f>ABS(tbl_pbp[[#This Row],[play.homeScore]]-tbl_pbp[[#This Row],[play.awayScore]])</f>
        <v>12</v>
      </c>
      <c r="AF5351">
        <f>IF(tbl_pbp[[#This Row],[Play Saints Win % Increase]]&gt;=$AF$4,1,0)</f>
        <v>0</v>
      </c>
      <c r="AG5351" t="str">
        <f>VLOOKUP(tbl_pbp[[#This Row],[gameId]], games!$B$2:$T$40, 9, FALSE)</f>
        <v>minnesota-vikings</v>
      </c>
      <c r="AH5351" s="5">
        <f>IF(tbl_pbp[[#This Row],[AwayTeam]] &lt;&gt; "new-orleans-saints", tbl_pbp[[#This Row],[homeWinPercentage]], 1-tbl_pbp[[#This Row],[homeWinPercentage]])</f>
        <v>0.999</v>
      </c>
      <c r="AI5351" s="13">
        <f>tbl_pbp[[#This Row],[Kamara]]*tbl_pbp[[#This Row],[Impactful Play]]</f>
        <v>0</v>
      </c>
      <c r="AJ5351" s="13">
        <f>tbl_pbp[[#This Row],[Thomas]]*tbl_pbp[[#This Row],[Impactful Play]]</f>
        <v>0</v>
      </c>
      <c r="AK5351" s="13" t="str">
        <f>VLOOKUP(tbl_pbp[[#This Row],[Play Saints Win % Increase]], tbl_impact[],3,TRUE)</f>
        <v>Scented (0 to +5%)</v>
      </c>
    </row>
    <row r="5352" spans="1:37">
      <c r="A5352" s="1">
        <v>161</v>
      </c>
      <c r="B5352" s="5">
        <v>0.999</v>
      </c>
      <c r="C5352" t="s">
        <v>8018</v>
      </c>
      <c r="D5352">
        <v>0</v>
      </c>
      <c r="E5352">
        <v>0</v>
      </c>
      <c r="F5352">
        <v>4</v>
      </c>
      <c r="G5352">
        <v>45</v>
      </c>
      <c r="H5352">
        <v>33</v>
      </c>
      <c r="I5352">
        <v>6</v>
      </c>
      <c r="J5352">
        <v>56</v>
      </c>
      <c r="K5352" t="s">
        <v>29</v>
      </c>
      <c r="L5352">
        <v>2</v>
      </c>
      <c r="M5352">
        <v>44</v>
      </c>
      <c r="N5352" t="s">
        <v>8019</v>
      </c>
      <c r="O5352" t="s">
        <v>128</v>
      </c>
      <c r="P5352" t="s">
        <v>124</v>
      </c>
      <c r="Q5352" t="s">
        <v>125</v>
      </c>
      <c r="R5352" t="s">
        <v>126</v>
      </c>
      <c r="V5352" t="s">
        <v>7601</v>
      </c>
      <c r="X5352" t="str">
        <f>VLOOKUP(pbp!V2585, games!$B$2:$R$40, 3, FALSE)</f>
        <v>2019-12-22T18:00Z</v>
      </c>
      <c r="Y5352">
        <f>VLOOKUP(1*V5352,NFLGames!$H$11:$H$555,1,FALSE)</f>
        <v>401220324</v>
      </c>
      <c r="Z5352">
        <f>VLOOKUP($Y5352, NFLGames!$H$11:$K$555,2,FALSE)</f>
        <v>2020</v>
      </c>
      <c r="AA5352">
        <f>VLOOKUP($Y5352, NFLGames!$H$11:$K$555,3,FALSE)</f>
        <v>16</v>
      </c>
      <c r="AB5352" s="6">
        <f>IF(A5353=0, 0, AH5353-tbl_pbp[[#This Row],[Saints Win %]])</f>
        <v>0</v>
      </c>
      <c r="AE5352">
        <f>ABS(tbl_pbp[[#This Row],[play.homeScore]]-tbl_pbp[[#This Row],[play.awayScore]])</f>
        <v>12</v>
      </c>
      <c r="AF5352">
        <f>IF(tbl_pbp[[#This Row],[Play Saints Win % Increase]]&gt;=$AF$4,1,0)</f>
        <v>0</v>
      </c>
      <c r="AG5352" t="str">
        <f>VLOOKUP(tbl_pbp[[#This Row],[gameId]], games!$B$2:$T$40, 9, FALSE)</f>
        <v>minnesota-vikings</v>
      </c>
      <c r="AH5352" s="5">
        <f>IF(tbl_pbp[[#This Row],[AwayTeam]] &lt;&gt; "new-orleans-saints", tbl_pbp[[#This Row],[homeWinPercentage]], 1-tbl_pbp[[#This Row],[homeWinPercentage]])</f>
        <v>0.999</v>
      </c>
      <c r="AI5352" s="13">
        <f>tbl_pbp[[#This Row],[Kamara]]*tbl_pbp[[#This Row],[Impactful Play]]</f>
        <v>0</v>
      </c>
      <c r="AJ5352" s="13">
        <f>tbl_pbp[[#This Row],[Thomas]]*tbl_pbp[[#This Row],[Impactful Play]]</f>
        <v>0</v>
      </c>
      <c r="AK5352" s="13" t="str">
        <f>VLOOKUP(tbl_pbp[[#This Row],[Play Saints Win % Increase]], tbl_impact[],3,TRUE)</f>
        <v>Scented (0 to +5%)</v>
      </c>
    </row>
    <row r="5353" spans="1:37">
      <c r="A5353" s="1">
        <v>162</v>
      </c>
      <c r="B5353" s="5">
        <v>0.999</v>
      </c>
      <c r="C5353" t="s">
        <v>8020</v>
      </c>
      <c r="D5353">
        <v>0</v>
      </c>
      <c r="E5353">
        <v>0</v>
      </c>
      <c r="F5353">
        <v>4</v>
      </c>
      <c r="G5353">
        <v>45</v>
      </c>
      <c r="H5353">
        <v>33</v>
      </c>
      <c r="I5353">
        <v>6</v>
      </c>
      <c r="J5353">
        <v>56</v>
      </c>
      <c r="K5353" t="s">
        <v>29</v>
      </c>
      <c r="L5353">
        <v>2</v>
      </c>
      <c r="M5353">
        <v>44</v>
      </c>
      <c r="N5353" t="s">
        <v>8021</v>
      </c>
      <c r="O5353" t="s">
        <v>128</v>
      </c>
      <c r="P5353" t="s">
        <v>30</v>
      </c>
      <c r="Q5353" t="s">
        <v>31</v>
      </c>
      <c r="R5353" t="s">
        <v>32</v>
      </c>
      <c r="S5353" t="s">
        <v>60</v>
      </c>
      <c r="T5353" t="s">
        <v>7824</v>
      </c>
      <c r="U5353" t="s">
        <v>8022</v>
      </c>
      <c r="V5353" t="s">
        <v>7601</v>
      </c>
      <c r="X5353" t="str">
        <f>VLOOKUP(pbp!V2586, games!$B$2:$R$40, 3, FALSE)</f>
        <v>2019-12-22T18:00Z</v>
      </c>
      <c r="Y5353">
        <f>VLOOKUP(1*V5353,NFLGames!$H$11:$H$555,1,FALSE)</f>
        <v>401220324</v>
      </c>
      <c r="Z5353">
        <f>VLOOKUP($Y5353, NFLGames!$H$11:$K$555,2,FALSE)</f>
        <v>2020</v>
      </c>
      <c r="AA5353">
        <f>VLOOKUP($Y5353, NFLGames!$H$11:$K$555,3,FALSE)</f>
        <v>16</v>
      </c>
      <c r="AB5353" s="6">
        <f>IF(A5354=0, 0, AH5354-tbl_pbp[[#This Row],[Saints Win %]])</f>
        <v>0</v>
      </c>
      <c r="AE5353">
        <f>ABS(tbl_pbp[[#This Row],[play.homeScore]]-tbl_pbp[[#This Row],[play.awayScore]])</f>
        <v>12</v>
      </c>
      <c r="AF5353">
        <f>IF(tbl_pbp[[#This Row],[Play Saints Win % Increase]]&gt;=$AF$4,1,0)</f>
        <v>0</v>
      </c>
      <c r="AG5353" t="str">
        <f>VLOOKUP(tbl_pbp[[#This Row],[gameId]], games!$B$2:$T$40, 9, FALSE)</f>
        <v>minnesota-vikings</v>
      </c>
      <c r="AH5353" s="5">
        <f>IF(tbl_pbp[[#This Row],[AwayTeam]] &lt;&gt; "new-orleans-saints", tbl_pbp[[#This Row],[homeWinPercentage]], 1-tbl_pbp[[#This Row],[homeWinPercentage]])</f>
        <v>0.999</v>
      </c>
      <c r="AI5353" s="13">
        <f>tbl_pbp[[#This Row],[Kamara]]*tbl_pbp[[#This Row],[Impactful Play]]</f>
        <v>0</v>
      </c>
      <c r="AJ5353" s="13">
        <f>tbl_pbp[[#This Row],[Thomas]]*tbl_pbp[[#This Row],[Impactful Play]]</f>
        <v>0</v>
      </c>
      <c r="AK5353" s="13" t="str">
        <f>VLOOKUP(tbl_pbp[[#This Row],[Play Saints Win % Increase]], tbl_impact[],3,TRUE)</f>
        <v>Scented (0 to +5%)</v>
      </c>
    </row>
    <row r="5354" spans="1:37">
      <c r="A5354" s="1">
        <v>163</v>
      </c>
      <c r="B5354" s="5">
        <v>0.999</v>
      </c>
      <c r="C5354" t="s">
        <v>8023</v>
      </c>
      <c r="D5354">
        <v>0</v>
      </c>
      <c r="E5354">
        <v>0</v>
      </c>
      <c r="F5354">
        <v>4</v>
      </c>
      <c r="G5354">
        <v>45</v>
      </c>
      <c r="H5354">
        <v>33</v>
      </c>
      <c r="I5354">
        <v>3</v>
      </c>
      <c r="J5354">
        <v>97</v>
      </c>
      <c r="K5354" t="s">
        <v>29</v>
      </c>
      <c r="L5354">
        <v>1</v>
      </c>
      <c r="M5354">
        <v>3</v>
      </c>
      <c r="N5354" t="s">
        <v>229</v>
      </c>
      <c r="O5354" t="s">
        <v>234</v>
      </c>
      <c r="P5354" t="s">
        <v>231</v>
      </c>
      <c r="Q5354" t="s">
        <v>232</v>
      </c>
      <c r="R5354" t="s">
        <v>233</v>
      </c>
      <c r="V5354" t="s">
        <v>7601</v>
      </c>
      <c r="X5354" t="str">
        <f>VLOOKUP(pbp!V2587, games!$B$2:$R$40, 3, FALSE)</f>
        <v>2019-12-22T18:00Z</v>
      </c>
      <c r="Y5354">
        <f>VLOOKUP(1*V5354,NFLGames!$H$11:$H$555,1,FALSE)</f>
        <v>401220324</v>
      </c>
      <c r="Z5354">
        <f>VLOOKUP($Y5354, NFLGames!$H$11:$K$555,2,FALSE)</f>
        <v>2020</v>
      </c>
      <c r="AA5354">
        <f>VLOOKUP($Y5354, NFLGames!$H$11:$K$555,3,FALSE)</f>
        <v>16</v>
      </c>
      <c r="AB5354" s="6">
        <f>IF(A5355=0, 0, AH5355-tbl_pbp[[#This Row],[Saints Win %]])</f>
        <v>0</v>
      </c>
      <c r="AE5354">
        <f>ABS(tbl_pbp[[#This Row],[play.homeScore]]-tbl_pbp[[#This Row],[play.awayScore]])</f>
        <v>12</v>
      </c>
      <c r="AF5354">
        <f>IF(tbl_pbp[[#This Row],[Play Saints Win % Increase]]&gt;=$AF$4,1,0)</f>
        <v>0</v>
      </c>
      <c r="AG5354" t="str">
        <f>VLOOKUP(tbl_pbp[[#This Row],[gameId]], games!$B$2:$T$40, 9, FALSE)</f>
        <v>minnesota-vikings</v>
      </c>
      <c r="AH5354" s="5">
        <f>IF(tbl_pbp[[#This Row],[AwayTeam]] &lt;&gt; "new-orleans-saints", tbl_pbp[[#This Row],[homeWinPercentage]], 1-tbl_pbp[[#This Row],[homeWinPercentage]])</f>
        <v>0.999</v>
      </c>
      <c r="AI5354" s="13">
        <f>tbl_pbp[[#This Row],[Kamara]]*tbl_pbp[[#This Row],[Impactful Play]]</f>
        <v>0</v>
      </c>
      <c r="AJ5354" s="13">
        <f>tbl_pbp[[#This Row],[Thomas]]*tbl_pbp[[#This Row],[Impactful Play]]</f>
        <v>0</v>
      </c>
      <c r="AK5354" s="13" t="str">
        <f>VLOOKUP(tbl_pbp[[#This Row],[Play Saints Win % Increase]], tbl_impact[],3,TRUE)</f>
        <v>Scented (0 to +5%)</v>
      </c>
    </row>
    <row r="5355" spans="1:37">
      <c r="A5355" s="1">
        <v>164</v>
      </c>
      <c r="B5355" s="5">
        <v>0.999</v>
      </c>
      <c r="C5355" t="s">
        <v>8024</v>
      </c>
      <c r="D5355">
        <v>0</v>
      </c>
      <c r="E5355">
        <v>0</v>
      </c>
      <c r="F5355">
        <v>4</v>
      </c>
      <c r="G5355">
        <v>52</v>
      </c>
      <c r="H5355">
        <v>33</v>
      </c>
      <c r="I5355">
        <v>3</v>
      </c>
      <c r="J5355">
        <v>97</v>
      </c>
      <c r="K5355" t="s">
        <v>29</v>
      </c>
      <c r="L5355">
        <v>1</v>
      </c>
      <c r="M5355">
        <v>3</v>
      </c>
      <c r="N5355" t="s">
        <v>324</v>
      </c>
      <c r="O5355" t="s">
        <v>4922</v>
      </c>
      <c r="P5355" t="s">
        <v>326</v>
      </c>
      <c r="Q5355" t="s">
        <v>327</v>
      </c>
      <c r="R5355" t="s">
        <v>105</v>
      </c>
      <c r="S5355" t="s">
        <v>283</v>
      </c>
      <c r="T5355" t="s">
        <v>8025</v>
      </c>
      <c r="U5355" t="s">
        <v>8026</v>
      </c>
      <c r="V5355" t="s">
        <v>7601</v>
      </c>
      <c r="X5355" t="str">
        <f>VLOOKUP(pbp!V2588, games!$B$2:$R$40, 3, FALSE)</f>
        <v>2019-12-22T18:00Z</v>
      </c>
      <c r="Y5355">
        <f>VLOOKUP(1*V5355,NFLGames!$H$11:$H$555,1,FALSE)</f>
        <v>401220324</v>
      </c>
      <c r="Z5355">
        <f>VLOOKUP($Y5355, NFLGames!$H$11:$K$555,2,FALSE)</f>
        <v>2020</v>
      </c>
      <c r="AA5355">
        <f>VLOOKUP($Y5355, NFLGames!$H$11:$K$555,3,FALSE)</f>
        <v>16</v>
      </c>
      <c r="AB5355" s="6">
        <f>IF(A5356=0, 0, AH5356-tbl_pbp[[#This Row],[Saints Win %]])</f>
        <v>0</v>
      </c>
      <c r="AE5355">
        <f>ABS(tbl_pbp[[#This Row],[play.homeScore]]-tbl_pbp[[#This Row],[play.awayScore]])</f>
        <v>19</v>
      </c>
      <c r="AF5355">
        <f>IF(tbl_pbp[[#This Row],[Play Saints Win % Increase]]&gt;=$AF$4,1,0)</f>
        <v>0</v>
      </c>
      <c r="AG5355" t="str">
        <f>VLOOKUP(tbl_pbp[[#This Row],[gameId]], games!$B$2:$T$40, 9, FALSE)</f>
        <v>minnesota-vikings</v>
      </c>
      <c r="AH5355" s="5">
        <f>IF(tbl_pbp[[#This Row],[AwayTeam]] &lt;&gt; "new-orleans-saints", tbl_pbp[[#This Row],[homeWinPercentage]], 1-tbl_pbp[[#This Row],[homeWinPercentage]])</f>
        <v>0.999</v>
      </c>
      <c r="AI5355" s="13">
        <f>tbl_pbp[[#This Row],[Kamara]]*tbl_pbp[[#This Row],[Impactful Play]]</f>
        <v>0</v>
      </c>
      <c r="AJ5355" s="13">
        <f>tbl_pbp[[#This Row],[Thomas]]*tbl_pbp[[#This Row],[Impactful Play]]</f>
        <v>0</v>
      </c>
      <c r="AK5355" s="13" t="str">
        <f>VLOOKUP(tbl_pbp[[#This Row],[Play Saints Win % Increase]], tbl_impact[],3,TRUE)</f>
        <v>Scented (0 to +5%)</v>
      </c>
    </row>
    <row r="5356" spans="1:37">
      <c r="A5356" s="1">
        <v>165</v>
      </c>
      <c r="B5356" s="5">
        <v>0.999</v>
      </c>
      <c r="C5356" t="s">
        <v>8027</v>
      </c>
      <c r="D5356">
        <v>0</v>
      </c>
      <c r="E5356">
        <v>0</v>
      </c>
      <c r="F5356">
        <v>4</v>
      </c>
      <c r="G5356">
        <v>52</v>
      </c>
      <c r="H5356">
        <v>33</v>
      </c>
      <c r="I5356">
        <v>0</v>
      </c>
      <c r="J5356">
        <v>35</v>
      </c>
      <c r="K5356" t="s">
        <v>29</v>
      </c>
      <c r="L5356">
        <v>0</v>
      </c>
      <c r="M5356">
        <v>65</v>
      </c>
      <c r="N5356" t="s">
        <v>288</v>
      </c>
      <c r="O5356" t="s">
        <v>4922</v>
      </c>
      <c r="P5356" t="s">
        <v>25</v>
      </c>
      <c r="Q5356" t="s">
        <v>26</v>
      </c>
      <c r="R5356" t="s">
        <v>27</v>
      </c>
      <c r="V5356" t="s">
        <v>7601</v>
      </c>
      <c r="X5356" t="str">
        <f>VLOOKUP(pbp!V2589, games!$B$2:$R$40, 3, FALSE)</f>
        <v>2019-12-22T18:00Z</v>
      </c>
      <c r="Y5356">
        <f>VLOOKUP(1*V5356,NFLGames!$H$11:$H$555,1,FALSE)</f>
        <v>401220324</v>
      </c>
      <c r="Z5356">
        <f>VLOOKUP($Y5356, NFLGames!$H$11:$K$555,2,FALSE)</f>
        <v>2020</v>
      </c>
      <c r="AA5356">
        <f>VLOOKUP($Y5356, NFLGames!$H$11:$K$555,3,FALSE)</f>
        <v>16</v>
      </c>
      <c r="AB5356" s="6">
        <f>IF(A5357=0, 0, AH5357-tbl_pbp[[#This Row],[Saints Win %]])</f>
        <v>0</v>
      </c>
      <c r="AE5356">
        <f>ABS(tbl_pbp[[#This Row],[play.homeScore]]-tbl_pbp[[#This Row],[play.awayScore]])</f>
        <v>19</v>
      </c>
      <c r="AF5356">
        <f>IF(tbl_pbp[[#This Row],[Play Saints Win % Increase]]&gt;=$AF$4,1,0)</f>
        <v>0</v>
      </c>
      <c r="AG5356" t="str">
        <f>VLOOKUP(tbl_pbp[[#This Row],[gameId]], games!$B$2:$T$40, 9, FALSE)</f>
        <v>minnesota-vikings</v>
      </c>
      <c r="AH5356" s="5">
        <f>IF(tbl_pbp[[#This Row],[AwayTeam]] &lt;&gt; "new-orleans-saints", tbl_pbp[[#This Row],[homeWinPercentage]], 1-tbl_pbp[[#This Row],[homeWinPercentage]])</f>
        <v>0.999</v>
      </c>
      <c r="AI5356" s="13">
        <f>tbl_pbp[[#This Row],[Kamara]]*tbl_pbp[[#This Row],[Impactful Play]]</f>
        <v>0</v>
      </c>
      <c r="AJ5356" s="13">
        <f>tbl_pbp[[#This Row],[Thomas]]*tbl_pbp[[#This Row],[Impactful Play]]</f>
        <v>0</v>
      </c>
      <c r="AK5356" s="13" t="str">
        <f>VLOOKUP(tbl_pbp[[#This Row],[Play Saints Win % Increase]], tbl_impact[],3,TRUE)</f>
        <v>Scented (0 to +5%)</v>
      </c>
    </row>
    <row r="5357" spans="1:37">
      <c r="A5357" s="1">
        <v>166</v>
      </c>
      <c r="B5357" s="5">
        <v>0.999</v>
      </c>
      <c r="C5357" t="s">
        <v>8028</v>
      </c>
      <c r="D5357">
        <v>0</v>
      </c>
      <c r="E5357">
        <v>0</v>
      </c>
      <c r="F5357">
        <v>4</v>
      </c>
      <c r="G5357">
        <v>52</v>
      </c>
      <c r="H5357">
        <v>33</v>
      </c>
      <c r="I5357">
        <v>10</v>
      </c>
      <c r="J5357">
        <v>75</v>
      </c>
      <c r="K5357" t="s">
        <v>7599</v>
      </c>
      <c r="L5357">
        <v>1</v>
      </c>
      <c r="M5357">
        <v>75</v>
      </c>
      <c r="N5357" t="s">
        <v>8029</v>
      </c>
      <c r="O5357" t="s">
        <v>4922</v>
      </c>
      <c r="P5357" t="s">
        <v>22</v>
      </c>
      <c r="Q5357" t="s">
        <v>37</v>
      </c>
      <c r="S5357" t="s">
        <v>33</v>
      </c>
      <c r="T5357" t="s">
        <v>7620</v>
      </c>
      <c r="U5357" t="s">
        <v>7621</v>
      </c>
      <c r="V5357" t="s">
        <v>7601</v>
      </c>
      <c r="X5357" t="str">
        <f>VLOOKUP(pbp!V2590, games!$B$2:$R$40, 3, FALSE)</f>
        <v>2019-12-22T18:00Z</v>
      </c>
      <c r="Y5357">
        <f>VLOOKUP(1*V5357,NFLGames!$H$11:$H$555,1,FALSE)</f>
        <v>401220324</v>
      </c>
      <c r="Z5357">
        <f>VLOOKUP($Y5357, NFLGames!$H$11:$K$555,2,FALSE)</f>
        <v>2020</v>
      </c>
      <c r="AA5357">
        <f>VLOOKUP($Y5357, NFLGames!$H$11:$K$555,3,FALSE)</f>
        <v>16</v>
      </c>
      <c r="AB5357" s="6">
        <f>IF(A5358=0, 0, AH5358-tbl_pbp[[#This Row],[Saints Win %]])</f>
        <v>0</v>
      </c>
      <c r="AE5357">
        <f>ABS(tbl_pbp[[#This Row],[play.homeScore]]-tbl_pbp[[#This Row],[play.awayScore]])</f>
        <v>19</v>
      </c>
      <c r="AF5357">
        <f>IF(tbl_pbp[[#This Row],[Play Saints Win % Increase]]&gt;=$AF$4,1,0)</f>
        <v>0</v>
      </c>
      <c r="AG5357" t="str">
        <f>VLOOKUP(tbl_pbp[[#This Row],[gameId]], games!$B$2:$T$40, 9, FALSE)</f>
        <v>minnesota-vikings</v>
      </c>
      <c r="AH5357" s="5">
        <f>IF(tbl_pbp[[#This Row],[AwayTeam]] &lt;&gt; "new-orleans-saints", tbl_pbp[[#This Row],[homeWinPercentage]], 1-tbl_pbp[[#This Row],[homeWinPercentage]])</f>
        <v>0.999</v>
      </c>
      <c r="AI5357" s="13">
        <f>tbl_pbp[[#This Row],[Kamara]]*tbl_pbp[[#This Row],[Impactful Play]]</f>
        <v>0</v>
      </c>
      <c r="AJ5357" s="13">
        <f>tbl_pbp[[#This Row],[Thomas]]*tbl_pbp[[#This Row],[Impactful Play]]</f>
        <v>0</v>
      </c>
      <c r="AK5357" s="13" t="str">
        <f>VLOOKUP(tbl_pbp[[#This Row],[Play Saints Win % Increase]], tbl_impact[],3,TRUE)</f>
        <v>Scented (0 to +5%)</v>
      </c>
    </row>
    <row r="5358" spans="1:37">
      <c r="A5358" s="1">
        <v>167</v>
      </c>
      <c r="B5358" s="5">
        <v>0.999</v>
      </c>
      <c r="C5358" t="s">
        <v>8030</v>
      </c>
      <c r="D5358">
        <v>0</v>
      </c>
      <c r="E5358">
        <v>0</v>
      </c>
      <c r="F5358">
        <v>4</v>
      </c>
      <c r="G5358">
        <v>52</v>
      </c>
      <c r="H5358">
        <v>33</v>
      </c>
      <c r="I5358">
        <v>10</v>
      </c>
      <c r="J5358">
        <v>75</v>
      </c>
      <c r="K5358" t="s">
        <v>7599</v>
      </c>
      <c r="L5358">
        <v>2</v>
      </c>
      <c r="M5358">
        <v>75</v>
      </c>
      <c r="N5358" t="s">
        <v>8031</v>
      </c>
      <c r="O5358" t="s">
        <v>2467</v>
      </c>
      <c r="P5358" t="s">
        <v>22</v>
      </c>
      <c r="Q5358" t="s">
        <v>37</v>
      </c>
      <c r="S5358" t="s">
        <v>120</v>
      </c>
      <c r="T5358" t="s">
        <v>7620</v>
      </c>
      <c r="U5358" t="s">
        <v>7676</v>
      </c>
      <c r="V5358" t="s">
        <v>7601</v>
      </c>
      <c r="X5358" t="str">
        <f>VLOOKUP(pbp!V2591, games!$B$2:$R$40, 3, FALSE)</f>
        <v>2019-12-22T18:00Z</v>
      </c>
      <c r="Y5358">
        <f>VLOOKUP(1*V5358,NFLGames!$H$11:$H$555,1,FALSE)</f>
        <v>401220324</v>
      </c>
      <c r="Z5358">
        <f>VLOOKUP($Y5358, NFLGames!$H$11:$K$555,2,FALSE)</f>
        <v>2020</v>
      </c>
      <c r="AA5358">
        <f>VLOOKUP($Y5358, NFLGames!$H$11:$K$555,3,FALSE)</f>
        <v>16</v>
      </c>
      <c r="AB5358" s="6">
        <f>IF(A5359=0, 0, AH5359-tbl_pbp[[#This Row],[Saints Win %]])</f>
        <v>0</v>
      </c>
      <c r="AE5358">
        <f>ABS(tbl_pbp[[#This Row],[play.homeScore]]-tbl_pbp[[#This Row],[play.awayScore]])</f>
        <v>19</v>
      </c>
      <c r="AF5358">
        <f>IF(tbl_pbp[[#This Row],[Play Saints Win % Increase]]&gt;=$AF$4,1,0)</f>
        <v>0</v>
      </c>
      <c r="AG5358" t="str">
        <f>VLOOKUP(tbl_pbp[[#This Row],[gameId]], games!$B$2:$T$40, 9, FALSE)</f>
        <v>minnesota-vikings</v>
      </c>
      <c r="AH5358" s="5">
        <f>IF(tbl_pbp[[#This Row],[AwayTeam]] &lt;&gt; "new-orleans-saints", tbl_pbp[[#This Row],[homeWinPercentage]], 1-tbl_pbp[[#This Row],[homeWinPercentage]])</f>
        <v>0.999</v>
      </c>
      <c r="AI5358" s="13">
        <f>tbl_pbp[[#This Row],[Kamara]]*tbl_pbp[[#This Row],[Impactful Play]]</f>
        <v>0</v>
      </c>
      <c r="AJ5358" s="13">
        <f>tbl_pbp[[#This Row],[Thomas]]*tbl_pbp[[#This Row],[Impactful Play]]</f>
        <v>0</v>
      </c>
      <c r="AK5358" s="13" t="str">
        <f>VLOOKUP(tbl_pbp[[#This Row],[Play Saints Win % Increase]], tbl_impact[],3,TRUE)</f>
        <v>Scented (0 to +5%)</v>
      </c>
    </row>
    <row r="5359" spans="1:37">
      <c r="A5359" s="1">
        <v>168</v>
      </c>
      <c r="B5359" s="5">
        <v>0.999</v>
      </c>
      <c r="C5359" t="s">
        <v>8032</v>
      </c>
      <c r="D5359">
        <v>0</v>
      </c>
      <c r="E5359">
        <v>0</v>
      </c>
      <c r="F5359">
        <v>4</v>
      </c>
      <c r="G5359">
        <v>52</v>
      </c>
      <c r="H5359">
        <v>33</v>
      </c>
      <c r="I5359">
        <v>10</v>
      </c>
      <c r="J5359">
        <v>75</v>
      </c>
      <c r="K5359" t="s">
        <v>7599</v>
      </c>
      <c r="L5359">
        <v>3</v>
      </c>
      <c r="M5359">
        <v>75</v>
      </c>
      <c r="N5359" t="s">
        <v>8033</v>
      </c>
      <c r="O5359" t="s">
        <v>2470</v>
      </c>
      <c r="P5359" t="s">
        <v>22</v>
      </c>
      <c r="Q5359" t="s">
        <v>37</v>
      </c>
      <c r="S5359" t="s">
        <v>123</v>
      </c>
      <c r="T5359" t="s">
        <v>7620</v>
      </c>
      <c r="U5359" t="s">
        <v>8034</v>
      </c>
      <c r="V5359" t="s">
        <v>7601</v>
      </c>
      <c r="X5359" t="str">
        <f>VLOOKUP(pbp!V2592, games!$B$2:$R$40, 3, FALSE)</f>
        <v>2019-12-22T18:00Z</v>
      </c>
      <c r="Y5359">
        <f>VLOOKUP(1*V5359,NFLGames!$H$11:$H$555,1,FALSE)</f>
        <v>401220324</v>
      </c>
      <c r="Z5359">
        <f>VLOOKUP($Y5359, NFLGames!$H$11:$K$555,2,FALSE)</f>
        <v>2020</v>
      </c>
      <c r="AA5359">
        <f>VLOOKUP($Y5359, NFLGames!$H$11:$K$555,3,FALSE)</f>
        <v>16</v>
      </c>
      <c r="AB5359" s="6">
        <f>IF(A5360=0, 0, AH5360-tbl_pbp[[#This Row],[Saints Win %]])</f>
        <v>0</v>
      </c>
      <c r="AE5359">
        <f>ABS(tbl_pbp[[#This Row],[play.homeScore]]-tbl_pbp[[#This Row],[play.awayScore]])</f>
        <v>19</v>
      </c>
      <c r="AF5359">
        <f>IF(tbl_pbp[[#This Row],[Play Saints Win % Increase]]&gt;=$AF$4,1,0)</f>
        <v>0</v>
      </c>
      <c r="AG5359" t="str">
        <f>VLOOKUP(tbl_pbp[[#This Row],[gameId]], games!$B$2:$T$40, 9, FALSE)</f>
        <v>minnesota-vikings</v>
      </c>
      <c r="AH5359" s="5">
        <f>IF(tbl_pbp[[#This Row],[AwayTeam]] &lt;&gt; "new-orleans-saints", tbl_pbp[[#This Row],[homeWinPercentage]], 1-tbl_pbp[[#This Row],[homeWinPercentage]])</f>
        <v>0.999</v>
      </c>
      <c r="AI5359" s="13">
        <f>tbl_pbp[[#This Row],[Kamara]]*tbl_pbp[[#This Row],[Impactful Play]]</f>
        <v>0</v>
      </c>
      <c r="AJ5359" s="13">
        <f>tbl_pbp[[#This Row],[Thomas]]*tbl_pbp[[#This Row],[Impactful Play]]</f>
        <v>0</v>
      </c>
      <c r="AK5359" s="13" t="str">
        <f>VLOOKUP(tbl_pbp[[#This Row],[Play Saints Win % Increase]], tbl_impact[],3,TRUE)</f>
        <v>Scented (0 to +5%)</v>
      </c>
    </row>
    <row r="5360" spans="1:37">
      <c r="A5360" s="1">
        <v>169</v>
      </c>
      <c r="B5360" s="5">
        <v>0.999</v>
      </c>
      <c r="C5360" t="s">
        <v>8035</v>
      </c>
      <c r="D5360">
        <v>0</v>
      </c>
      <c r="E5360">
        <v>0</v>
      </c>
      <c r="F5360">
        <v>4</v>
      </c>
      <c r="G5360">
        <v>52</v>
      </c>
      <c r="H5360">
        <v>33</v>
      </c>
      <c r="I5360">
        <v>10</v>
      </c>
      <c r="J5360">
        <v>75</v>
      </c>
      <c r="K5360" t="s">
        <v>7599</v>
      </c>
      <c r="L5360">
        <v>4</v>
      </c>
      <c r="M5360">
        <v>75</v>
      </c>
      <c r="N5360" t="s">
        <v>8036</v>
      </c>
      <c r="O5360" t="s">
        <v>430</v>
      </c>
      <c r="P5360" t="s">
        <v>124</v>
      </c>
      <c r="Q5360" t="s">
        <v>125</v>
      </c>
      <c r="R5360" t="s">
        <v>126</v>
      </c>
      <c r="V5360" t="s">
        <v>7601</v>
      </c>
      <c r="X5360" t="str">
        <f>VLOOKUP(pbp!V2593, games!$B$2:$R$40, 3, FALSE)</f>
        <v>2019-12-22T18:00Z</v>
      </c>
      <c r="Y5360">
        <f>VLOOKUP(1*V5360,NFLGames!$H$11:$H$555,1,FALSE)</f>
        <v>401220324</v>
      </c>
      <c r="Z5360">
        <f>VLOOKUP($Y5360, NFLGames!$H$11:$K$555,2,FALSE)</f>
        <v>2020</v>
      </c>
      <c r="AA5360">
        <f>VLOOKUP($Y5360, NFLGames!$H$11:$K$555,3,FALSE)</f>
        <v>16</v>
      </c>
      <c r="AB5360" s="6">
        <f>IF(A5361=0, 0, AH5361-tbl_pbp[[#This Row],[Saints Win %]])</f>
        <v>0</v>
      </c>
      <c r="AE5360">
        <f>ABS(tbl_pbp[[#This Row],[play.homeScore]]-tbl_pbp[[#This Row],[play.awayScore]])</f>
        <v>19</v>
      </c>
      <c r="AF5360">
        <f>IF(tbl_pbp[[#This Row],[Play Saints Win % Increase]]&gt;=$AF$4,1,0)</f>
        <v>0</v>
      </c>
      <c r="AG5360" t="str">
        <f>VLOOKUP(tbl_pbp[[#This Row],[gameId]], games!$B$2:$T$40, 9, FALSE)</f>
        <v>minnesota-vikings</v>
      </c>
      <c r="AH5360" s="5">
        <f>IF(tbl_pbp[[#This Row],[AwayTeam]] &lt;&gt; "new-orleans-saints", tbl_pbp[[#This Row],[homeWinPercentage]], 1-tbl_pbp[[#This Row],[homeWinPercentage]])</f>
        <v>0.999</v>
      </c>
      <c r="AI5360" s="13">
        <f>tbl_pbp[[#This Row],[Kamara]]*tbl_pbp[[#This Row],[Impactful Play]]</f>
        <v>0</v>
      </c>
      <c r="AJ5360" s="13">
        <f>tbl_pbp[[#This Row],[Thomas]]*tbl_pbp[[#This Row],[Impactful Play]]</f>
        <v>0</v>
      </c>
      <c r="AK5360" s="13" t="str">
        <f>VLOOKUP(tbl_pbp[[#This Row],[Play Saints Win % Increase]], tbl_impact[],3,TRUE)</f>
        <v>Scented (0 to +5%)</v>
      </c>
    </row>
    <row r="5361" spans="1:37">
      <c r="A5361" s="1">
        <v>170</v>
      </c>
      <c r="B5361" s="5">
        <v>0.999</v>
      </c>
      <c r="C5361" t="s">
        <v>8037</v>
      </c>
      <c r="D5361">
        <v>0</v>
      </c>
      <c r="E5361">
        <v>0</v>
      </c>
      <c r="F5361">
        <v>4</v>
      </c>
      <c r="G5361">
        <v>52</v>
      </c>
      <c r="H5361">
        <v>33</v>
      </c>
      <c r="I5361">
        <v>10</v>
      </c>
      <c r="J5361">
        <v>75</v>
      </c>
      <c r="K5361" t="s">
        <v>7599</v>
      </c>
      <c r="L5361">
        <v>4</v>
      </c>
      <c r="M5361">
        <v>75</v>
      </c>
      <c r="N5361" t="s">
        <v>8038</v>
      </c>
      <c r="O5361" t="s">
        <v>430</v>
      </c>
      <c r="P5361" t="s">
        <v>30</v>
      </c>
      <c r="Q5361" t="s">
        <v>31</v>
      </c>
      <c r="R5361" t="s">
        <v>32</v>
      </c>
      <c r="S5361" t="s">
        <v>1081</v>
      </c>
      <c r="T5361" t="s">
        <v>7620</v>
      </c>
      <c r="U5361" t="s">
        <v>8039</v>
      </c>
      <c r="V5361" t="s">
        <v>7601</v>
      </c>
      <c r="X5361" t="str">
        <f>VLOOKUP(pbp!V2594, games!$B$2:$R$40, 3, FALSE)</f>
        <v>2019-12-22T18:00Z</v>
      </c>
      <c r="Y5361">
        <f>VLOOKUP(1*V5361,NFLGames!$H$11:$H$555,1,FALSE)</f>
        <v>401220324</v>
      </c>
      <c r="Z5361">
        <f>VLOOKUP($Y5361, NFLGames!$H$11:$K$555,2,FALSE)</f>
        <v>2020</v>
      </c>
      <c r="AA5361">
        <f>VLOOKUP($Y5361, NFLGames!$H$11:$K$555,3,FALSE)</f>
        <v>16</v>
      </c>
      <c r="AB5361" s="6">
        <f>IF(A5362=0, 0, AH5362-tbl_pbp[[#This Row],[Saints Win %]])</f>
        <v>0</v>
      </c>
      <c r="AE5361">
        <f>ABS(tbl_pbp[[#This Row],[play.homeScore]]-tbl_pbp[[#This Row],[play.awayScore]])</f>
        <v>19</v>
      </c>
      <c r="AF5361">
        <f>IF(tbl_pbp[[#This Row],[Play Saints Win % Increase]]&gt;=$AF$4,1,0)</f>
        <v>0</v>
      </c>
      <c r="AG5361" t="str">
        <f>VLOOKUP(tbl_pbp[[#This Row],[gameId]], games!$B$2:$T$40, 9, FALSE)</f>
        <v>minnesota-vikings</v>
      </c>
      <c r="AH5361" s="5">
        <f>IF(tbl_pbp[[#This Row],[AwayTeam]] &lt;&gt; "new-orleans-saints", tbl_pbp[[#This Row],[homeWinPercentage]], 1-tbl_pbp[[#This Row],[homeWinPercentage]])</f>
        <v>0.999</v>
      </c>
      <c r="AI5361" s="13">
        <f>tbl_pbp[[#This Row],[Kamara]]*tbl_pbp[[#This Row],[Impactful Play]]</f>
        <v>0</v>
      </c>
      <c r="AJ5361" s="13">
        <f>tbl_pbp[[#This Row],[Thomas]]*tbl_pbp[[#This Row],[Impactful Play]]</f>
        <v>0</v>
      </c>
      <c r="AK5361" s="13" t="str">
        <f>VLOOKUP(tbl_pbp[[#This Row],[Play Saints Win % Increase]], tbl_impact[],3,TRUE)</f>
        <v>Scented (0 to +5%)</v>
      </c>
    </row>
    <row r="5362" spans="1:37">
      <c r="A5362" s="1">
        <v>171</v>
      </c>
      <c r="B5362" s="5">
        <v>0.999</v>
      </c>
      <c r="C5362" t="s">
        <v>8040</v>
      </c>
      <c r="D5362">
        <v>0</v>
      </c>
      <c r="E5362">
        <v>0</v>
      </c>
      <c r="F5362">
        <v>4</v>
      </c>
      <c r="G5362">
        <v>52</v>
      </c>
      <c r="H5362">
        <v>33</v>
      </c>
      <c r="I5362">
        <v>10</v>
      </c>
      <c r="J5362">
        <v>67</v>
      </c>
      <c r="K5362" t="s">
        <v>29</v>
      </c>
      <c r="L5362">
        <v>1</v>
      </c>
      <c r="M5362">
        <v>33</v>
      </c>
      <c r="N5362" t="s">
        <v>8041</v>
      </c>
      <c r="O5362" t="s">
        <v>4092</v>
      </c>
      <c r="P5362" t="s">
        <v>45</v>
      </c>
      <c r="Q5362" t="s">
        <v>46</v>
      </c>
      <c r="R5362" t="s">
        <v>47</v>
      </c>
      <c r="S5362" t="s">
        <v>33</v>
      </c>
      <c r="T5362" t="s">
        <v>7957</v>
      </c>
      <c r="U5362" t="s">
        <v>7958</v>
      </c>
      <c r="V5362" t="s">
        <v>7601</v>
      </c>
      <c r="X5362" t="str">
        <f>VLOOKUP(pbp!V2595, games!$B$2:$R$40, 3, FALSE)</f>
        <v>2019-12-22T18:00Z</v>
      </c>
      <c r="Y5362">
        <f>VLOOKUP(1*V5362,NFLGames!$H$11:$H$555,1,FALSE)</f>
        <v>401220324</v>
      </c>
      <c r="Z5362">
        <f>VLOOKUP($Y5362, NFLGames!$H$11:$K$555,2,FALSE)</f>
        <v>2020</v>
      </c>
      <c r="AA5362">
        <f>VLOOKUP($Y5362, NFLGames!$H$11:$K$555,3,FALSE)</f>
        <v>16</v>
      </c>
      <c r="AB5362" s="6">
        <f>IF(A5363=0, 0, AH5363-tbl_pbp[[#This Row],[Saints Win %]])</f>
        <v>0</v>
      </c>
      <c r="AE5362">
        <f>ABS(tbl_pbp[[#This Row],[play.homeScore]]-tbl_pbp[[#This Row],[play.awayScore]])</f>
        <v>19</v>
      </c>
      <c r="AF5362">
        <f>IF(tbl_pbp[[#This Row],[Play Saints Win % Increase]]&gt;=$AF$4,1,0)</f>
        <v>0</v>
      </c>
      <c r="AG5362" t="str">
        <f>VLOOKUP(tbl_pbp[[#This Row],[gameId]], games!$B$2:$T$40, 9, FALSE)</f>
        <v>minnesota-vikings</v>
      </c>
      <c r="AH5362" s="5">
        <f>IF(tbl_pbp[[#This Row],[AwayTeam]] &lt;&gt; "new-orleans-saints", tbl_pbp[[#This Row],[homeWinPercentage]], 1-tbl_pbp[[#This Row],[homeWinPercentage]])</f>
        <v>0.999</v>
      </c>
      <c r="AI5362" s="13">
        <f>tbl_pbp[[#This Row],[Kamara]]*tbl_pbp[[#This Row],[Impactful Play]]</f>
        <v>0</v>
      </c>
      <c r="AJ5362" s="13">
        <f>tbl_pbp[[#This Row],[Thomas]]*tbl_pbp[[#This Row],[Impactful Play]]</f>
        <v>0</v>
      </c>
      <c r="AK5362" s="13" t="str">
        <f>VLOOKUP(tbl_pbp[[#This Row],[Play Saints Win % Increase]], tbl_impact[],3,TRUE)</f>
        <v>Scented (0 to +5%)</v>
      </c>
    </row>
    <row r="5363" spans="1:37">
      <c r="A5363" s="1">
        <v>172</v>
      </c>
      <c r="B5363" s="5">
        <v>0.999</v>
      </c>
      <c r="C5363" t="s">
        <v>8042</v>
      </c>
      <c r="D5363">
        <v>0</v>
      </c>
      <c r="E5363">
        <v>0</v>
      </c>
      <c r="F5363">
        <v>4</v>
      </c>
      <c r="G5363">
        <v>52</v>
      </c>
      <c r="H5363">
        <v>33</v>
      </c>
      <c r="I5363">
        <v>11</v>
      </c>
      <c r="J5363">
        <v>66</v>
      </c>
      <c r="K5363" t="s">
        <v>29</v>
      </c>
      <c r="L5363">
        <v>2</v>
      </c>
      <c r="M5363">
        <v>34</v>
      </c>
      <c r="N5363" t="s">
        <v>8043</v>
      </c>
      <c r="O5363" t="s">
        <v>1454</v>
      </c>
      <c r="P5363" t="s">
        <v>45</v>
      </c>
      <c r="Q5363" t="s">
        <v>46</v>
      </c>
      <c r="R5363" t="s">
        <v>47</v>
      </c>
      <c r="S5363" t="s">
        <v>147</v>
      </c>
      <c r="T5363" t="s">
        <v>7860</v>
      </c>
      <c r="U5363" t="s">
        <v>8044</v>
      </c>
      <c r="V5363" t="s">
        <v>7601</v>
      </c>
      <c r="X5363" t="str">
        <f>VLOOKUP(pbp!V2596, games!$B$2:$R$40, 3, FALSE)</f>
        <v>2019-12-22T18:00Z</v>
      </c>
      <c r="Y5363">
        <f>VLOOKUP(1*V5363,NFLGames!$H$11:$H$555,1,FALSE)</f>
        <v>401220324</v>
      </c>
      <c r="Z5363">
        <f>VLOOKUP($Y5363, NFLGames!$H$11:$K$555,2,FALSE)</f>
        <v>2020</v>
      </c>
      <c r="AA5363">
        <f>VLOOKUP($Y5363, NFLGames!$H$11:$K$555,3,FALSE)</f>
        <v>16</v>
      </c>
      <c r="AB5363" s="6">
        <f>IF(A5364=0, 0, AH5364-tbl_pbp[[#This Row],[Saints Win %]])</f>
        <v>0</v>
      </c>
      <c r="AE5363">
        <f>ABS(tbl_pbp[[#This Row],[play.homeScore]]-tbl_pbp[[#This Row],[play.awayScore]])</f>
        <v>19</v>
      </c>
      <c r="AF5363">
        <f>IF(tbl_pbp[[#This Row],[Play Saints Win % Increase]]&gt;=$AF$4,1,0)</f>
        <v>0</v>
      </c>
      <c r="AG5363" t="str">
        <f>VLOOKUP(tbl_pbp[[#This Row],[gameId]], games!$B$2:$T$40, 9, FALSE)</f>
        <v>minnesota-vikings</v>
      </c>
      <c r="AH5363" s="5">
        <f>IF(tbl_pbp[[#This Row],[AwayTeam]] &lt;&gt; "new-orleans-saints", tbl_pbp[[#This Row],[homeWinPercentage]], 1-tbl_pbp[[#This Row],[homeWinPercentage]])</f>
        <v>0.999</v>
      </c>
      <c r="AI5363" s="13">
        <f>tbl_pbp[[#This Row],[Kamara]]*tbl_pbp[[#This Row],[Impactful Play]]</f>
        <v>0</v>
      </c>
      <c r="AJ5363" s="13">
        <f>tbl_pbp[[#This Row],[Thomas]]*tbl_pbp[[#This Row],[Impactful Play]]</f>
        <v>0</v>
      </c>
      <c r="AK5363" s="13" t="str">
        <f>VLOOKUP(tbl_pbp[[#This Row],[Play Saints Win % Increase]], tbl_impact[],3,TRUE)</f>
        <v>Scented (0 to +5%)</v>
      </c>
    </row>
    <row r="5364" spans="1:37">
      <c r="A5364" s="1">
        <v>173</v>
      </c>
      <c r="B5364" s="5">
        <v>0.999</v>
      </c>
      <c r="C5364" t="s">
        <v>8045</v>
      </c>
      <c r="D5364">
        <v>0</v>
      </c>
      <c r="E5364">
        <v>0</v>
      </c>
      <c r="F5364">
        <v>4</v>
      </c>
      <c r="G5364">
        <v>52</v>
      </c>
      <c r="H5364">
        <v>33</v>
      </c>
      <c r="I5364">
        <v>12</v>
      </c>
      <c r="J5364">
        <v>65</v>
      </c>
      <c r="K5364" t="s">
        <v>29</v>
      </c>
      <c r="L5364">
        <v>3</v>
      </c>
      <c r="M5364">
        <v>35</v>
      </c>
      <c r="N5364" t="s">
        <v>8046</v>
      </c>
      <c r="O5364" t="s">
        <v>244</v>
      </c>
      <c r="P5364" t="s">
        <v>45</v>
      </c>
      <c r="Q5364" t="s">
        <v>46</v>
      </c>
      <c r="R5364" t="s">
        <v>47</v>
      </c>
      <c r="S5364" t="s">
        <v>201</v>
      </c>
      <c r="T5364" t="s">
        <v>7887</v>
      </c>
      <c r="U5364" t="s">
        <v>8047</v>
      </c>
      <c r="V5364" t="s">
        <v>7601</v>
      </c>
      <c r="X5364" t="str">
        <f>VLOOKUP(pbp!V2597, games!$B$2:$R$40, 3, FALSE)</f>
        <v>2019-12-22T18:00Z</v>
      </c>
      <c r="Y5364">
        <f>VLOOKUP(1*V5364,NFLGames!$H$11:$H$555,1,FALSE)</f>
        <v>401220324</v>
      </c>
      <c r="Z5364">
        <f>VLOOKUP($Y5364, NFLGames!$H$11:$K$555,2,FALSE)</f>
        <v>2020</v>
      </c>
      <c r="AA5364">
        <f>VLOOKUP($Y5364, NFLGames!$H$11:$K$555,3,FALSE)</f>
        <v>16</v>
      </c>
      <c r="AB5364" s="6">
        <f>IF(A5365=0, 0, AH5365-tbl_pbp[[#This Row],[Saints Win %]])</f>
        <v>1.0000000000000009E-3</v>
      </c>
      <c r="AE5364">
        <f>ABS(tbl_pbp[[#This Row],[play.homeScore]]-tbl_pbp[[#This Row],[play.awayScore]])</f>
        <v>19</v>
      </c>
      <c r="AF5364">
        <f>IF(tbl_pbp[[#This Row],[Play Saints Win % Increase]]&gt;=$AF$4,1,0)</f>
        <v>0</v>
      </c>
      <c r="AG5364" t="str">
        <f>VLOOKUP(tbl_pbp[[#This Row],[gameId]], games!$B$2:$T$40, 9, FALSE)</f>
        <v>minnesota-vikings</v>
      </c>
      <c r="AH5364" s="5">
        <f>IF(tbl_pbp[[#This Row],[AwayTeam]] &lt;&gt; "new-orleans-saints", tbl_pbp[[#This Row],[homeWinPercentage]], 1-tbl_pbp[[#This Row],[homeWinPercentage]])</f>
        <v>0.999</v>
      </c>
      <c r="AI5364" s="13">
        <f>tbl_pbp[[#This Row],[Kamara]]*tbl_pbp[[#This Row],[Impactful Play]]</f>
        <v>0</v>
      </c>
      <c r="AJ5364" s="13">
        <f>tbl_pbp[[#This Row],[Thomas]]*tbl_pbp[[#This Row],[Impactful Play]]</f>
        <v>0</v>
      </c>
      <c r="AK5364" s="13" t="str">
        <f>VLOOKUP(tbl_pbp[[#This Row],[Play Saints Win % Increase]], tbl_impact[],3,TRUE)</f>
        <v>Scented (0 to +5%)</v>
      </c>
    </row>
    <row r="5365" spans="1:37">
      <c r="A5365" s="1">
        <v>174</v>
      </c>
      <c r="B5365" s="5">
        <v>1</v>
      </c>
      <c r="C5365" t="s">
        <v>8048</v>
      </c>
      <c r="D5365">
        <v>0</v>
      </c>
      <c r="E5365">
        <v>0</v>
      </c>
      <c r="F5365">
        <v>4</v>
      </c>
      <c r="G5365">
        <v>52</v>
      </c>
      <c r="H5365">
        <v>33</v>
      </c>
      <c r="I5365">
        <v>0</v>
      </c>
      <c r="J5365">
        <v>64</v>
      </c>
      <c r="L5365">
        <v>0</v>
      </c>
      <c r="M5365">
        <v>0</v>
      </c>
      <c r="N5365" t="s">
        <v>364</v>
      </c>
      <c r="O5365" t="s">
        <v>143</v>
      </c>
      <c r="P5365" t="s">
        <v>365</v>
      </c>
      <c r="Q5365" t="s">
        <v>366</v>
      </c>
      <c r="R5365" t="s">
        <v>367</v>
      </c>
      <c r="V5365" t="s">
        <v>7601</v>
      </c>
      <c r="X5365" t="str">
        <f>VLOOKUP(pbp!V2598, games!$B$2:$R$40, 3, FALSE)</f>
        <v>2019-12-22T18:00Z</v>
      </c>
      <c r="Y5365">
        <f>VLOOKUP(1*V5365,NFLGames!$H$11:$H$555,1,FALSE)</f>
        <v>401220324</v>
      </c>
      <c r="Z5365">
        <f>VLOOKUP($Y5365, NFLGames!$H$11:$K$555,2,FALSE)</f>
        <v>2020</v>
      </c>
      <c r="AA5365">
        <f>VLOOKUP($Y5365, NFLGames!$H$11:$K$555,3,FALSE)</f>
        <v>16</v>
      </c>
      <c r="AB5365" s="6">
        <f>IF(A5366=0, 0, AH5366-tbl_pbp[[#This Row],[Saints Win %]])</f>
        <v>0</v>
      </c>
      <c r="AE5365">
        <f>ABS(tbl_pbp[[#This Row],[play.homeScore]]-tbl_pbp[[#This Row],[play.awayScore]])</f>
        <v>19</v>
      </c>
      <c r="AF5365">
        <f>IF(tbl_pbp[[#This Row],[Play Saints Win % Increase]]&gt;=$AF$4,1,0)</f>
        <v>0</v>
      </c>
      <c r="AG5365" t="str">
        <f>VLOOKUP(tbl_pbp[[#This Row],[gameId]], games!$B$2:$T$40, 9, FALSE)</f>
        <v>minnesota-vikings</v>
      </c>
      <c r="AH5365" s="5">
        <f>IF(tbl_pbp[[#This Row],[AwayTeam]] &lt;&gt; "new-orleans-saints", tbl_pbp[[#This Row],[homeWinPercentage]], 1-tbl_pbp[[#This Row],[homeWinPercentage]])</f>
        <v>1</v>
      </c>
      <c r="AI5365" s="13">
        <f>tbl_pbp[[#This Row],[Kamara]]*tbl_pbp[[#This Row],[Impactful Play]]</f>
        <v>0</v>
      </c>
      <c r="AJ5365" s="13">
        <f>tbl_pbp[[#This Row],[Thomas]]*tbl_pbp[[#This Row],[Impactful Play]]</f>
        <v>0</v>
      </c>
      <c r="AK5365" s="13" t="str">
        <f>VLOOKUP(tbl_pbp[[#This Row],[Play Saints Win % Increase]], tbl_impact[],3,TRUE)</f>
        <v>Scented (0 to +5%)</v>
      </c>
    </row>
    <row r="5366" spans="1:37">
      <c r="A5366" s="1">
        <v>0</v>
      </c>
      <c r="B5366" s="5">
        <v>0.27600000000000002</v>
      </c>
      <c r="C5366" t="s">
        <v>8049</v>
      </c>
      <c r="D5366">
        <v>0</v>
      </c>
      <c r="E5366">
        <v>0</v>
      </c>
      <c r="F5366">
        <v>1</v>
      </c>
      <c r="G5366">
        <v>0</v>
      </c>
      <c r="H5366">
        <v>0</v>
      </c>
      <c r="I5366">
        <v>0</v>
      </c>
      <c r="J5366">
        <v>65</v>
      </c>
      <c r="K5366" t="s">
        <v>29</v>
      </c>
      <c r="L5366">
        <v>0</v>
      </c>
      <c r="M5366">
        <v>65</v>
      </c>
      <c r="N5366" t="s">
        <v>288</v>
      </c>
      <c r="O5366" t="s">
        <v>24</v>
      </c>
      <c r="P5366" t="s">
        <v>25</v>
      </c>
      <c r="Q5366" t="s">
        <v>26</v>
      </c>
      <c r="R5366" t="s">
        <v>27</v>
      </c>
      <c r="V5366" t="s">
        <v>8050</v>
      </c>
      <c r="X5366" t="str">
        <f>VLOOKUP(pbp!V2599, games!$B$2:$R$40, 3, FALSE)</f>
        <v>2019-12-29T18:00Z</v>
      </c>
      <c r="Y5366">
        <f>VLOOKUP(1*V5366,NFLGames!$H$11:$H$555,1,FALSE)</f>
        <v>401220315</v>
      </c>
      <c r="Z5366">
        <f>VLOOKUP($Y5366, NFLGames!$H$11:$K$555,2,FALSE)</f>
        <v>2020</v>
      </c>
      <c r="AA5366">
        <f>VLOOKUP($Y5366, NFLGames!$H$11:$K$555,3,FALSE)</f>
        <v>17</v>
      </c>
      <c r="AB5366" s="6">
        <f>IF(A5367=0, 0, AH5367-tbl_pbp[[#This Row],[Saints Win %]])</f>
        <v>2.4000000000000021E-2</v>
      </c>
      <c r="AE5366">
        <f>ABS(tbl_pbp[[#This Row],[play.homeScore]]-tbl_pbp[[#This Row],[play.awayScore]])</f>
        <v>0</v>
      </c>
      <c r="AF5366">
        <f>IF(tbl_pbp[[#This Row],[Play Saints Win % Increase]]&gt;=$AF$4,1,0)</f>
        <v>0</v>
      </c>
      <c r="AG5366" t="str">
        <f>VLOOKUP(tbl_pbp[[#This Row],[gameId]], games!$B$2:$T$40, 9, FALSE)</f>
        <v>new-orleans-saints</v>
      </c>
      <c r="AH5366" s="5">
        <f>IF(tbl_pbp[[#This Row],[AwayTeam]] &lt;&gt; "new-orleans-saints", tbl_pbp[[#This Row],[homeWinPercentage]], 1-tbl_pbp[[#This Row],[homeWinPercentage]])</f>
        <v>0.72399999999999998</v>
      </c>
      <c r="AI5366" s="13">
        <f>tbl_pbp[[#This Row],[Kamara]]*tbl_pbp[[#This Row],[Impactful Play]]</f>
        <v>0</v>
      </c>
      <c r="AJ5366" s="13">
        <f>tbl_pbp[[#This Row],[Thomas]]*tbl_pbp[[#This Row],[Impactful Play]]</f>
        <v>0</v>
      </c>
      <c r="AK5366" s="13" t="str">
        <f>VLOOKUP(tbl_pbp[[#This Row],[Play Saints Win % Increase]], tbl_impact[],3,TRUE)</f>
        <v>Scented (0 to +5%)</v>
      </c>
    </row>
    <row r="5367" spans="1:37">
      <c r="A5367" s="1">
        <v>1</v>
      </c>
      <c r="B5367" s="5">
        <v>0.252</v>
      </c>
      <c r="C5367" t="s">
        <v>8051</v>
      </c>
      <c r="D5367">
        <v>0</v>
      </c>
      <c r="E5367">
        <v>0</v>
      </c>
      <c r="F5367">
        <v>1</v>
      </c>
      <c r="G5367">
        <v>0</v>
      </c>
      <c r="H5367">
        <v>0</v>
      </c>
      <c r="I5367">
        <v>10</v>
      </c>
      <c r="J5367">
        <v>25</v>
      </c>
      <c r="K5367" t="s">
        <v>533</v>
      </c>
      <c r="L5367">
        <v>1</v>
      </c>
      <c r="M5367">
        <v>75</v>
      </c>
      <c r="N5367" t="s">
        <v>8052</v>
      </c>
      <c r="O5367" t="s">
        <v>24</v>
      </c>
      <c r="P5367" t="s">
        <v>22</v>
      </c>
      <c r="Q5367" t="s">
        <v>37</v>
      </c>
      <c r="S5367" t="s">
        <v>33</v>
      </c>
      <c r="T5367" t="s">
        <v>3380</v>
      </c>
      <c r="U5367" t="s">
        <v>3381</v>
      </c>
      <c r="V5367" t="s">
        <v>8050</v>
      </c>
      <c r="X5367" t="str">
        <f>VLOOKUP(pbp!V2600, games!$B$2:$R$40, 3, FALSE)</f>
        <v>2019-12-29T18:00Z</v>
      </c>
      <c r="Y5367">
        <f>VLOOKUP(1*V5367,NFLGames!$H$11:$H$555,1,FALSE)</f>
        <v>401220315</v>
      </c>
      <c r="Z5367">
        <f>VLOOKUP($Y5367, NFLGames!$H$11:$K$555,2,FALSE)</f>
        <v>2020</v>
      </c>
      <c r="AA5367">
        <f>VLOOKUP($Y5367, NFLGames!$H$11:$K$555,3,FALSE)</f>
        <v>17</v>
      </c>
      <c r="AB5367" s="6">
        <f>IF(A5368=0, 0, AH5368-tbl_pbp[[#This Row],[Saints Win %]])</f>
        <v>7.4999999999999956E-2</v>
      </c>
      <c r="AE5367">
        <f>ABS(tbl_pbp[[#This Row],[play.homeScore]]-tbl_pbp[[#This Row],[play.awayScore]])</f>
        <v>0</v>
      </c>
      <c r="AF5367">
        <f>IF(tbl_pbp[[#This Row],[Play Saints Win % Increase]]&gt;=$AF$4,1,0)</f>
        <v>0</v>
      </c>
      <c r="AG5367" t="str">
        <f>VLOOKUP(tbl_pbp[[#This Row],[gameId]], games!$B$2:$T$40, 9, FALSE)</f>
        <v>new-orleans-saints</v>
      </c>
      <c r="AH5367" s="5">
        <f>IF(tbl_pbp[[#This Row],[AwayTeam]] &lt;&gt; "new-orleans-saints", tbl_pbp[[#This Row],[homeWinPercentage]], 1-tbl_pbp[[#This Row],[homeWinPercentage]])</f>
        <v>0.748</v>
      </c>
      <c r="AI5367" s="13">
        <f>tbl_pbp[[#This Row],[Kamara]]*tbl_pbp[[#This Row],[Impactful Play]]</f>
        <v>0</v>
      </c>
      <c r="AJ5367" s="13">
        <f>tbl_pbp[[#This Row],[Thomas]]*tbl_pbp[[#This Row],[Impactful Play]]</f>
        <v>0</v>
      </c>
      <c r="AK5367" s="13" t="str">
        <f>VLOOKUP(tbl_pbp[[#This Row],[Play Saints Win % Increase]], tbl_impact[],3,TRUE)</f>
        <v>Perfumed (5 to + 10%)</v>
      </c>
    </row>
    <row r="5368" spans="1:37">
      <c r="A5368" s="1">
        <v>2</v>
      </c>
      <c r="B5368" s="5">
        <v>0.17699999999999999</v>
      </c>
      <c r="C5368" t="s">
        <v>8053</v>
      </c>
      <c r="D5368">
        <v>0</v>
      </c>
      <c r="E5368">
        <v>0</v>
      </c>
      <c r="F5368">
        <v>1</v>
      </c>
      <c r="G5368">
        <v>0</v>
      </c>
      <c r="H5368">
        <v>0</v>
      </c>
      <c r="I5368">
        <v>10</v>
      </c>
      <c r="J5368">
        <v>25</v>
      </c>
      <c r="K5368" t="s">
        <v>533</v>
      </c>
      <c r="L5368">
        <v>2</v>
      </c>
      <c r="M5368">
        <v>75</v>
      </c>
      <c r="N5368" t="s">
        <v>8054</v>
      </c>
      <c r="O5368" t="s">
        <v>148</v>
      </c>
      <c r="P5368" t="s">
        <v>45</v>
      </c>
      <c r="Q5368" t="s">
        <v>46</v>
      </c>
      <c r="R5368" t="s">
        <v>47</v>
      </c>
      <c r="S5368" t="s">
        <v>120</v>
      </c>
      <c r="T5368" t="s">
        <v>3380</v>
      </c>
      <c r="U5368" t="s">
        <v>3483</v>
      </c>
      <c r="V5368" t="s">
        <v>8050</v>
      </c>
      <c r="X5368" t="str">
        <f>VLOOKUP(pbp!V2601, games!$B$2:$R$40, 3, FALSE)</f>
        <v>2019-12-29T18:00Z</v>
      </c>
      <c r="Y5368">
        <f>VLOOKUP(1*V5368,NFLGames!$H$11:$H$555,1,FALSE)</f>
        <v>401220315</v>
      </c>
      <c r="Z5368">
        <f>VLOOKUP($Y5368, NFLGames!$H$11:$K$555,2,FALSE)</f>
        <v>2020</v>
      </c>
      <c r="AA5368">
        <f>VLOOKUP($Y5368, NFLGames!$H$11:$K$555,3,FALSE)</f>
        <v>17</v>
      </c>
      <c r="AB5368" s="6">
        <f>IF(A5369=0, 0, AH5369-tbl_pbp[[#This Row],[Saints Win %]])</f>
        <v>-3.5999999999999921E-2</v>
      </c>
      <c r="AE5368">
        <f>ABS(tbl_pbp[[#This Row],[play.homeScore]]-tbl_pbp[[#This Row],[play.awayScore]])</f>
        <v>0</v>
      </c>
      <c r="AF5368">
        <f>IF(tbl_pbp[[#This Row],[Play Saints Win % Increase]]&gt;=$AF$4,1,0)</f>
        <v>0</v>
      </c>
      <c r="AG5368" t="str">
        <f>VLOOKUP(tbl_pbp[[#This Row],[gameId]], games!$B$2:$T$40, 9, FALSE)</f>
        <v>new-orleans-saints</v>
      </c>
      <c r="AH5368" s="5">
        <f>IF(tbl_pbp[[#This Row],[AwayTeam]] &lt;&gt; "new-orleans-saints", tbl_pbp[[#This Row],[homeWinPercentage]], 1-tbl_pbp[[#This Row],[homeWinPercentage]])</f>
        <v>0.82299999999999995</v>
      </c>
      <c r="AI5368" s="13">
        <f>tbl_pbp[[#This Row],[Kamara]]*tbl_pbp[[#This Row],[Impactful Play]]</f>
        <v>0</v>
      </c>
      <c r="AJ5368" s="13">
        <f>tbl_pbp[[#This Row],[Thomas]]*tbl_pbp[[#This Row],[Impactful Play]]</f>
        <v>0</v>
      </c>
      <c r="AK5368" s="13" t="str">
        <f>VLOOKUP(tbl_pbp[[#This Row],[Play Saints Win % Increase]], tbl_impact[],3,TRUE)</f>
        <v>Bad (0 to -5%)</v>
      </c>
    </row>
    <row r="5369" spans="1:37">
      <c r="A5369" s="1">
        <v>3</v>
      </c>
      <c r="B5369" s="5">
        <v>0.21299999999999999</v>
      </c>
      <c r="C5369" t="s">
        <v>8055</v>
      </c>
      <c r="D5369">
        <v>0</v>
      </c>
      <c r="E5369">
        <v>0</v>
      </c>
      <c r="F5369">
        <v>1</v>
      </c>
      <c r="G5369">
        <v>0</v>
      </c>
      <c r="H5369">
        <v>0</v>
      </c>
      <c r="I5369">
        <v>12</v>
      </c>
      <c r="J5369">
        <v>23</v>
      </c>
      <c r="K5369" t="s">
        <v>533</v>
      </c>
      <c r="L5369">
        <v>3</v>
      </c>
      <c r="M5369">
        <v>77</v>
      </c>
      <c r="N5369" t="s">
        <v>8056</v>
      </c>
      <c r="O5369" t="s">
        <v>2508</v>
      </c>
      <c r="P5369" t="s">
        <v>167</v>
      </c>
      <c r="Q5369" t="s">
        <v>168</v>
      </c>
      <c r="S5369" t="s">
        <v>201</v>
      </c>
      <c r="T5369" t="s">
        <v>3621</v>
      </c>
      <c r="U5369" t="s">
        <v>8057</v>
      </c>
      <c r="V5369" t="s">
        <v>8050</v>
      </c>
      <c r="X5369" t="str">
        <f>VLOOKUP(pbp!V2602, games!$B$2:$R$40, 3, FALSE)</f>
        <v>2019-12-29T18:00Z</v>
      </c>
      <c r="Y5369">
        <f>VLOOKUP(1*V5369,NFLGames!$H$11:$H$555,1,FALSE)</f>
        <v>401220315</v>
      </c>
      <c r="Z5369">
        <f>VLOOKUP($Y5369, NFLGames!$H$11:$K$555,2,FALSE)</f>
        <v>2020</v>
      </c>
      <c r="AA5369">
        <f>VLOOKUP($Y5369, NFLGames!$H$11:$K$555,3,FALSE)</f>
        <v>17</v>
      </c>
      <c r="AB5369" s="6">
        <f>IF(A5370=0, 0, AH5370-tbl_pbp[[#This Row],[Saints Win %]])</f>
        <v>-2.0000000000000018E-2</v>
      </c>
      <c r="AE5369">
        <f>ABS(tbl_pbp[[#This Row],[play.homeScore]]-tbl_pbp[[#This Row],[play.awayScore]])</f>
        <v>0</v>
      </c>
      <c r="AF5369">
        <f>IF(tbl_pbp[[#This Row],[Play Saints Win % Increase]]&gt;=$AF$4,1,0)</f>
        <v>0</v>
      </c>
      <c r="AG5369" t="str">
        <f>VLOOKUP(tbl_pbp[[#This Row],[gameId]], games!$B$2:$T$40, 9, FALSE)</f>
        <v>new-orleans-saints</v>
      </c>
      <c r="AH5369" s="5">
        <f>IF(tbl_pbp[[#This Row],[AwayTeam]] &lt;&gt; "new-orleans-saints", tbl_pbp[[#This Row],[homeWinPercentage]], 1-tbl_pbp[[#This Row],[homeWinPercentage]])</f>
        <v>0.78700000000000003</v>
      </c>
      <c r="AI5369" s="13">
        <f>tbl_pbp[[#This Row],[Kamara]]*tbl_pbp[[#This Row],[Impactful Play]]</f>
        <v>0</v>
      </c>
      <c r="AJ5369" s="13">
        <f>tbl_pbp[[#This Row],[Thomas]]*tbl_pbp[[#This Row],[Impactful Play]]</f>
        <v>0</v>
      </c>
      <c r="AK5369" s="13" t="str">
        <f>VLOOKUP(tbl_pbp[[#This Row],[Play Saints Win % Increase]], tbl_impact[],3,TRUE)</f>
        <v>Bad (0 to -5%)</v>
      </c>
    </row>
    <row r="5370" spans="1:37">
      <c r="A5370" s="1">
        <v>4</v>
      </c>
      <c r="B5370" s="5">
        <v>0.23300000000000001</v>
      </c>
      <c r="C5370" t="s">
        <v>8058</v>
      </c>
      <c r="D5370">
        <v>0</v>
      </c>
      <c r="E5370">
        <v>0</v>
      </c>
      <c r="F5370">
        <v>1</v>
      </c>
      <c r="G5370">
        <v>0</v>
      </c>
      <c r="H5370">
        <v>0</v>
      </c>
      <c r="I5370">
        <v>22</v>
      </c>
      <c r="J5370">
        <v>13</v>
      </c>
      <c r="K5370" t="s">
        <v>533</v>
      </c>
      <c r="L5370">
        <v>4</v>
      </c>
      <c r="M5370">
        <v>87</v>
      </c>
      <c r="N5370" t="s">
        <v>8059</v>
      </c>
      <c r="O5370" t="s">
        <v>8060</v>
      </c>
      <c r="P5370" t="s">
        <v>66</v>
      </c>
      <c r="Q5370" t="s">
        <v>67</v>
      </c>
      <c r="R5370" t="s">
        <v>68</v>
      </c>
      <c r="S5370" t="s">
        <v>4776</v>
      </c>
      <c r="T5370" t="s">
        <v>3611</v>
      </c>
      <c r="U5370" t="s">
        <v>8061</v>
      </c>
      <c r="V5370" t="s">
        <v>8050</v>
      </c>
      <c r="X5370" t="str">
        <f>VLOOKUP(pbp!V2603, games!$B$2:$R$40, 3, FALSE)</f>
        <v>2019-12-29T18:00Z</v>
      </c>
      <c r="Y5370">
        <f>VLOOKUP(1*V5370,NFLGames!$H$11:$H$555,1,FALSE)</f>
        <v>401220315</v>
      </c>
      <c r="Z5370">
        <f>VLOOKUP($Y5370, NFLGames!$H$11:$K$555,2,FALSE)</f>
        <v>2020</v>
      </c>
      <c r="AA5370">
        <f>VLOOKUP($Y5370, NFLGames!$H$11:$K$555,3,FALSE)</f>
        <v>17</v>
      </c>
      <c r="AB5370" s="6">
        <f>IF(A5371=0, 0, AH5371-tbl_pbp[[#This Row],[Saints Win %]])</f>
        <v>-1.100000000000001E-2</v>
      </c>
      <c r="AE5370">
        <f>ABS(tbl_pbp[[#This Row],[play.homeScore]]-tbl_pbp[[#This Row],[play.awayScore]])</f>
        <v>0</v>
      </c>
      <c r="AF5370">
        <f>IF(tbl_pbp[[#This Row],[Play Saints Win % Increase]]&gt;=$AF$4,1,0)</f>
        <v>0</v>
      </c>
      <c r="AG5370" t="str">
        <f>VLOOKUP(tbl_pbp[[#This Row],[gameId]], games!$B$2:$T$40, 9, FALSE)</f>
        <v>new-orleans-saints</v>
      </c>
      <c r="AH5370" s="5">
        <f>IF(tbl_pbp[[#This Row],[AwayTeam]] &lt;&gt; "new-orleans-saints", tbl_pbp[[#This Row],[homeWinPercentage]], 1-tbl_pbp[[#This Row],[homeWinPercentage]])</f>
        <v>0.76700000000000002</v>
      </c>
      <c r="AI5370" s="13">
        <f>tbl_pbp[[#This Row],[Kamara]]*tbl_pbp[[#This Row],[Impactful Play]]</f>
        <v>0</v>
      </c>
      <c r="AJ5370" s="13">
        <f>tbl_pbp[[#This Row],[Thomas]]*tbl_pbp[[#This Row],[Impactful Play]]</f>
        <v>0</v>
      </c>
      <c r="AK5370" s="13" t="str">
        <f>VLOOKUP(tbl_pbp[[#This Row],[Play Saints Win % Increase]], tbl_impact[],3,TRUE)</f>
        <v>Bad (0 to -5%)</v>
      </c>
    </row>
    <row r="5371" spans="1:37">
      <c r="A5371" s="1">
        <v>5</v>
      </c>
      <c r="B5371" s="5">
        <v>0.24399999999999999</v>
      </c>
      <c r="C5371" t="s">
        <v>8062</v>
      </c>
      <c r="D5371">
        <v>0</v>
      </c>
      <c r="E5371">
        <v>0</v>
      </c>
      <c r="F5371">
        <v>1</v>
      </c>
      <c r="G5371">
        <v>0</v>
      </c>
      <c r="H5371">
        <v>0</v>
      </c>
      <c r="I5371">
        <v>10</v>
      </c>
      <c r="J5371">
        <v>42</v>
      </c>
      <c r="K5371" t="s">
        <v>29</v>
      </c>
      <c r="L5371">
        <v>1</v>
      </c>
      <c r="M5371">
        <v>42</v>
      </c>
      <c r="N5371" t="s">
        <v>8063</v>
      </c>
      <c r="O5371" t="s">
        <v>2380</v>
      </c>
      <c r="P5371" t="s">
        <v>30</v>
      </c>
      <c r="Q5371" t="s">
        <v>31</v>
      </c>
      <c r="R5371" t="s">
        <v>32</v>
      </c>
      <c r="S5371" t="s">
        <v>33</v>
      </c>
      <c r="T5371" t="s">
        <v>3388</v>
      </c>
      <c r="U5371" t="s">
        <v>3389</v>
      </c>
      <c r="V5371" t="s">
        <v>8050</v>
      </c>
      <c r="X5371" t="str">
        <f>VLOOKUP(pbp!V2604, games!$B$2:$R$40, 3, FALSE)</f>
        <v>2019-12-29T18:00Z</v>
      </c>
      <c r="Y5371">
        <f>VLOOKUP(1*V5371,NFLGames!$H$11:$H$555,1,FALSE)</f>
        <v>401220315</v>
      </c>
      <c r="Z5371">
        <f>VLOOKUP($Y5371, NFLGames!$H$11:$K$555,2,FALSE)</f>
        <v>2020</v>
      </c>
      <c r="AA5371">
        <f>VLOOKUP($Y5371, NFLGames!$H$11:$K$555,3,FALSE)</f>
        <v>17</v>
      </c>
      <c r="AB5371" s="6">
        <f>IF(A5372=0, 0, AH5372-tbl_pbp[[#This Row],[Saints Win %]])</f>
        <v>4.8000000000000043E-2</v>
      </c>
      <c r="AE5371">
        <f>ABS(tbl_pbp[[#This Row],[play.homeScore]]-tbl_pbp[[#This Row],[play.awayScore]])</f>
        <v>0</v>
      </c>
      <c r="AF5371">
        <f>IF(tbl_pbp[[#This Row],[Play Saints Win % Increase]]&gt;=$AF$4,1,0)</f>
        <v>0</v>
      </c>
      <c r="AG5371" t="str">
        <f>VLOOKUP(tbl_pbp[[#This Row],[gameId]], games!$B$2:$T$40, 9, FALSE)</f>
        <v>new-orleans-saints</v>
      </c>
      <c r="AH5371" s="5">
        <f>IF(tbl_pbp[[#This Row],[AwayTeam]] &lt;&gt; "new-orleans-saints", tbl_pbp[[#This Row],[homeWinPercentage]], 1-tbl_pbp[[#This Row],[homeWinPercentage]])</f>
        <v>0.75600000000000001</v>
      </c>
      <c r="AI5371" s="13">
        <f>tbl_pbp[[#This Row],[Kamara]]*tbl_pbp[[#This Row],[Impactful Play]]</f>
        <v>0</v>
      </c>
      <c r="AJ5371" s="13">
        <f>tbl_pbp[[#This Row],[Thomas]]*tbl_pbp[[#This Row],[Impactful Play]]</f>
        <v>0</v>
      </c>
      <c r="AK5371" s="13" t="str">
        <f>VLOOKUP(tbl_pbp[[#This Row],[Play Saints Win % Increase]], tbl_impact[],3,TRUE)</f>
        <v>Scented (0 to +5%)</v>
      </c>
    </row>
    <row r="5372" spans="1:37">
      <c r="A5372" s="1">
        <v>6</v>
      </c>
      <c r="B5372" s="5">
        <v>0.19600000000000001</v>
      </c>
      <c r="C5372" t="s">
        <v>8064</v>
      </c>
      <c r="D5372">
        <v>0</v>
      </c>
      <c r="E5372">
        <v>0</v>
      </c>
      <c r="F5372">
        <v>1</v>
      </c>
      <c r="G5372">
        <v>0</v>
      </c>
      <c r="H5372">
        <v>0</v>
      </c>
      <c r="I5372">
        <v>2</v>
      </c>
      <c r="J5372">
        <v>34</v>
      </c>
      <c r="K5372" t="s">
        <v>29</v>
      </c>
      <c r="L5372">
        <v>2</v>
      </c>
      <c r="M5372">
        <v>34</v>
      </c>
      <c r="N5372" t="s">
        <v>8065</v>
      </c>
      <c r="O5372" t="s">
        <v>4326</v>
      </c>
      <c r="P5372" t="s">
        <v>45</v>
      </c>
      <c r="Q5372" t="s">
        <v>46</v>
      </c>
      <c r="R5372" t="s">
        <v>47</v>
      </c>
      <c r="S5372" t="s">
        <v>51</v>
      </c>
      <c r="T5372" t="s">
        <v>3573</v>
      </c>
      <c r="U5372" t="s">
        <v>8066</v>
      </c>
      <c r="V5372" t="s">
        <v>8050</v>
      </c>
      <c r="X5372" t="str">
        <f>VLOOKUP(pbp!V2605, games!$B$2:$R$40, 3, FALSE)</f>
        <v>2019-12-29T18:00Z</v>
      </c>
      <c r="Y5372">
        <f>VLOOKUP(1*V5372,NFLGames!$H$11:$H$555,1,FALSE)</f>
        <v>401220315</v>
      </c>
      <c r="Z5372">
        <f>VLOOKUP($Y5372, NFLGames!$H$11:$K$555,2,FALSE)</f>
        <v>2020</v>
      </c>
      <c r="AA5372">
        <f>VLOOKUP($Y5372, NFLGames!$H$11:$K$555,3,FALSE)</f>
        <v>17</v>
      </c>
      <c r="AB5372" s="6">
        <f>IF(A5373=0, 0, AH5373-tbl_pbp[[#This Row],[Saints Win %]])</f>
        <v>2.0000000000000018E-3</v>
      </c>
      <c r="AE5372">
        <f>ABS(tbl_pbp[[#This Row],[play.homeScore]]-tbl_pbp[[#This Row],[play.awayScore]])</f>
        <v>0</v>
      </c>
      <c r="AF5372">
        <f>IF(tbl_pbp[[#This Row],[Play Saints Win % Increase]]&gt;=$AF$4,1,0)</f>
        <v>0</v>
      </c>
      <c r="AG5372" t="str">
        <f>VLOOKUP(tbl_pbp[[#This Row],[gameId]], games!$B$2:$T$40, 9, FALSE)</f>
        <v>new-orleans-saints</v>
      </c>
      <c r="AH5372" s="5">
        <f>IF(tbl_pbp[[#This Row],[AwayTeam]] &lt;&gt; "new-orleans-saints", tbl_pbp[[#This Row],[homeWinPercentage]], 1-tbl_pbp[[#This Row],[homeWinPercentage]])</f>
        <v>0.80400000000000005</v>
      </c>
      <c r="AI5372" s="13">
        <f>tbl_pbp[[#This Row],[Kamara]]*tbl_pbp[[#This Row],[Impactful Play]]</f>
        <v>0</v>
      </c>
      <c r="AJ5372" s="13">
        <f>tbl_pbp[[#This Row],[Thomas]]*tbl_pbp[[#This Row],[Impactful Play]]</f>
        <v>0</v>
      </c>
      <c r="AK5372" s="13" t="str">
        <f>VLOOKUP(tbl_pbp[[#This Row],[Play Saints Win % Increase]], tbl_impact[],3,TRUE)</f>
        <v>Scented (0 to +5%)</v>
      </c>
    </row>
    <row r="5373" spans="1:37">
      <c r="A5373" s="1">
        <v>7</v>
      </c>
      <c r="B5373" s="5">
        <v>0.19400000000000001</v>
      </c>
      <c r="C5373" t="s">
        <v>8067</v>
      </c>
      <c r="D5373">
        <v>0</v>
      </c>
      <c r="E5373">
        <v>0</v>
      </c>
      <c r="F5373">
        <v>1</v>
      </c>
      <c r="G5373">
        <v>0</v>
      </c>
      <c r="H5373">
        <v>0</v>
      </c>
      <c r="I5373">
        <v>1</v>
      </c>
      <c r="J5373">
        <v>33</v>
      </c>
      <c r="K5373" t="s">
        <v>29</v>
      </c>
      <c r="L5373">
        <v>3</v>
      </c>
      <c r="M5373">
        <v>33</v>
      </c>
      <c r="N5373" t="s">
        <v>8068</v>
      </c>
      <c r="O5373" t="s">
        <v>2138</v>
      </c>
      <c r="P5373" t="s">
        <v>45</v>
      </c>
      <c r="Q5373" t="s">
        <v>46</v>
      </c>
      <c r="R5373" t="s">
        <v>47</v>
      </c>
      <c r="S5373" t="s">
        <v>54</v>
      </c>
      <c r="T5373" t="s">
        <v>3684</v>
      </c>
      <c r="U5373" t="s">
        <v>8069</v>
      </c>
      <c r="V5373" t="s">
        <v>8050</v>
      </c>
      <c r="X5373" t="str">
        <f>VLOOKUP(pbp!V2606, games!$B$2:$R$40, 3, FALSE)</f>
        <v>2019-12-29T18:00Z</v>
      </c>
      <c r="Y5373">
        <f>VLOOKUP(1*V5373,NFLGames!$H$11:$H$555,1,FALSE)</f>
        <v>401220315</v>
      </c>
      <c r="Z5373">
        <f>VLOOKUP($Y5373, NFLGames!$H$11:$K$555,2,FALSE)</f>
        <v>2020</v>
      </c>
      <c r="AA5373">
        <f>VLOOKUP($Y5373, NFLGames!$H$11:$K$555,3,FALSE)</f>
        <v>17</v>
      </c>
      <c r="AB5373" s="6">
        <f>IF(A5374=0, 0, AH5374-tbl_pbp[[#This Row],[Saints Win %]])</f>
        <v>-5.0000000000001155E-3</v>
      </c>
      <c r="AE5373">
        <f>ABS(tbl_pbp[[#This Row],[play.homeScore]]-tbl_pbp[[#This Row],[play.awayScore]])</f>
        <v>0</v>
      </c>
      <c r="AF5373">
        <f>IF(tbl_pbp[[#This Row],[Play Saints Win % Increase]]&gt;=$AF$4,1,0)</f>
        <v>0</v>
      </c>
      <c r="AG5373" t="str">
        <f>VLOOKUP(tbl_pbp[[#This Row],[gameId]], games!$B$2:$T$40, 9, FALSE)</f>
        <v>new-orleans-saints</v>
      </c>
      <c r="AH5373" s="5">
        <f>IF(tbl_pbp[[#This Row],[AwayTeam]] &lt;&gt; "new-orleans-saints", tbl_pbp[[#This Row],[homeWinPercentage]], 1-tbl_pbp[[#This Row],[homeWinPercentage]])</f>
        <v>0.80600000000000005</v>
      </c>
      <c r="AI5373" s="13">
        <f>tbl_pbp[[#This Row],[Kamara]]*tbl_pbp[[#This Row],[Impactful Play]]</f>
        <v>0</v>
      </c>
      <c r="AJ5373" s="13">
        <f>tbl_pbp[[#This Row],[Thomas]]*tbl_pbp[[#This Row],[Impactful Play]]</f>
        <v>0</v>
      </c>
      <c r="AK5373" s="13" t="str">
        <f>VLOOKUP(tbl_pbp[[#This Row],[Play Saints Win % Increase]], tbl_impact[],3,TRUE)</f>
        <v>Bad (0 to -5%)</v>
      </c>
    </row>
    <row r="5374" spans="1:37">
      <c r="A5374" s="1">
        <v>8</v>
      </c>
      <c r="B5374" s="5">
        <v>0.19900000000000001</v>
      </c>
      <c r="C5374" t="s">
        <v>8070</v>
      </c>
      <c r="D5374">
        <v>0</v>
      </c>
      <c r="E5374">
        <v>0</v>
      </c>
      <c r="F5374">
        <v>1</v>
      </c>
      <c r="G5374">
        <v>0</v>
      </c>
      <c r="H5374">
        <v>0</v>
      </c>
      <c r="I5374">
        <v>10</v>
      </c>
      <c r="J5374">
        <v>30</v>
      </c>
      <c r="K5374" t="s">
        <v>29</v>
      </c>
      <c r="L5374">
        <v>1</v>
      </c>
      <c r="M5374">
        <v>30</v>
      </c>
      <c r="N5374" t="s">
        <v>8071</v>
      </c>
      <c r="O5374" t="s">
        <v>7250</v>
      </c>
      <c r="P5374" t="s">
        <v>45</v>
      </c>
      <c r="Q5374" t="s">
        <v>46</v>
      </c>
      <c r="R5374" t="s">
        <v>47</v>
      </c>
      <c r="S5374" t="s">
        <v>33</v>
      </c>
      <c r="T5374" t="s">
        <v>3429</v>
      </c>
      <c r="U5374" t="s">
        <v>3430</v>
      </c>
      <c r="V5374" t="s">
        <v>8050</v>
      </c>
      <c r="X5374" t="str">
        <f>VLOOKUP(pbp!V2607, games!$B$2:$R$40, 3, FALSE)</f>
        <v>2019-12-29T18:00Z</v>
      </c>
      <c r="Y5374">
        <f>VLOOKUP(1*V5374,NFLGames!$H$11:$H$555,1,FALSE)</f>
        <v>401220315</v>
      </c>
      <c r="Z5374">
        <f>VLOOKUP($Y5374, NFLGames!$H$11:$K$555,2,FALSE)</f>
        <v>2020</v>
      </c>
      <c r="AA5374">
        <f>VLOOKUP($Y5374, NFLGames!$H$11:$K$555,3,FALSE)</f>
        <v>17</v>
      </c>
      <c r="AB5374" s="6">
        <f>IF(A5375=0, 0, AH5375-tbl_pbp[[#This Row],[Saints Win %]])</f>
        <v>-2.0999999999999908E-2</v>
      </c>
      <c r="AE5374">
        <f>ABS(tbl_pbp[[#This Row],[play.homeScore]]-tbl_pbp[[#This Row],[play.awayScore]])</f>
        <v>0</v>
      </c>
      <c r="AF5374">
        <f>IF(tbl_pbp[[#This Row],[Play Saints Win % Increase]]&gt;=$AF$4,1,0)</f>
        <v>0</v>
      </c>
      <c r="AG5374" t="str">
        <f>VLOOKUP(tbl_pbp[[#This Row],[gameId]], games!$B$2:$T$40, 9, FALSE)</f>
        <v>new-orleans-saints</v>
      </c>
      <c r="AH5374" s="5">
        <f>IF(tbl_pbp[[#This Row],[AwayTeam]] &lt;&gt; "new-orleans-saints", tbl_pbp[[#This Row],[homeWinPercentage]], 1-tbl_pbp[[#This Row],[homeWinPercentage]])</f>
        <v>0.80099999999999993</v>
      </c>
      <c r="AI5374" s="13">
        <f>tbl_pbp[[#This Row],[Kamara]]*tbl_pbp[[#This Row],[Impactful Play]]</f>
        <v>0</v>
      </c>
      <c r="AJ5374" s="13">
        <f>tbl_pbp[[#This Row],[Thomas]]*tbl_pbp[[#This Row],[Impactful Play]]</f>
        <v>0</v>
      </c>
      <c r="AK5374" s="13" t="str">
        <f>VLOOKUP(tbl_pbp[[#This Row],[Play Saints Win % Increase]], tbl_impact[],3,TRUE)</f>
        <v>Bad (0 to -5%)</v>
      </c>
    </row>
    <row r="5375" spans="1:37">
      <c r="A5375" s="1">
        <v>9</v>
      </c>
      <c r="B5375" s="5">
        <v>0.22</v>
      </c>
      <c r="C5375" t="s">
        <v>8072</v>
      </c>
      <c r="D5375">
        <v>0</v>
      </c>
      <c r="E5375">
        <v>0</v>
      </c>
      <c r="F5375">
        <v>1</v>
      </c>
      <c r="G5375">
        <v>0</v>
      </c>
      <c r="H5375">
        <v>0</v>
      </c>
      <c r="I5375">
        <v>6</v>
      </c>
      <c r="J5375">
        <v>26</v>
      </c>
      <c r="K5375" t="s">
        <v>29</v>
      </c>
      <c r="L5375">
        <v>2</v>
      </c>
      <c r="M5375">
        <v>26</v>
      </c>
      <c r="N5375" t="s">
        <v>8073</v>
      </c>
      <c r="O5375" t="s">
        <v>1893</v>
      </c>
      <c r="P5375" t="s">
        <v>94</v>
      </c>
      <c r="Q5375" t="s">
        <v>95</v>
      </c>
      <c r="R5375" t="s">
        <v>96</v>
      </c>
      <c r="S5375" t="s">
        <v>60</v>
      </c>
      <c r="T5375" t="s">
        <v>3354</v>
      </c>
      <c r="U5375" t="s">
        <v>8074</v>
      </c>
      <c r="V5375" t="s">
        <v>8050</v>
      </c>
      <c r="X5375" t="str">
        <f>VLOOKUP(pbp!V2608, games!$B$2:$R$40, 3, FALSE)</f>
        <v>2019-12-29T18:00Z</v>
      </c>
      <c r="Y5375">
        <f>VLOOKUP(1*V5375,NFLGames!$H$11:$H$555,1,FALSE)</f>
        <v>401220315</v>
      </c>
      <c r="Z5375">
        <f>VLOOKUP($Y5375, NFLGames!$H$11:$K$555,2,FALSE)</f>
        <v>2020</v>
      </c>
      <c r="AA5375">
        <f>VLOOKUP($Y5375, NFLGames!$H$11:$K$555,3,FALSE)</f>
        <v>17</v>
      </c>
      <c r="AB5375" s="6">
        <f>IF(A5376=0, 0, AH5376-tbl_pbp[[#This Row],[Saints Win %]])</f>
        <v>7.0000000000000062E-3</v>
      </c>
      <c r="AE5375">
        <f>ABS(tbl_pbp[[#This Row],[play.homeScore]]-tbl_pbp[[#This Row],[play.awayScore]])</f>
        <v>0</v>
      </c>
      <c r="AF5375">
        <f>IF(tbl_pbp[[#This Row],[Play Saints Win % Increase]]&gt;=$AF$4,1,0)</f>
        <v>0</v>
      </c>
      <c r="AG5375" t="str">
        <f>VLOOKUP(tbl_pbp[[#This Row],[gameId]], games!$B$2:$T$40, 9, FALSE)</f>
        <v>new-orleans-saints</v>
      </c>
      <c r="AH5375" s="5">
        <f>IF(tbl_pbp[[#This Row],[AwayTeam]] &lt;&gt; "new-orleans-saints", tbl_pbp[[#This Row],[homeWinPercentage]], 1-tbl_pbp[[#This Row],[homeWinPercentage]])</f>
        <v>0.78</v>
      </c>
      <c r="AI5375" s="13">
        <f>tbl_pbp[[#This Row],[Kamara]]*tbl_pbp[[#This Row],[Impactful Play]]</f>
        <v>0</v>
      </c>
      <c r="AJ5375" s="13">
        <f>tbl_pbp[[#This Row],[Thomas]]*tbl_pbp[[#This Row],[Impactful Play]]</f>
        <v>0</v>
      </c>
      <c r="AK5375" s="13" t="str">
        <f>VLOOKUP(tbl_pbp[[#This Row],[Play Saints Win % Increase]], tbl_impact[],3,TRUE)</f>
        <v>Scented (0 to +5%)</v>
      </c>
    </row>
    <row r="5376" spans="1:37">
      <c r="A5376" s="1">
        <v>10</v>
      </c>
      <c r="B5376" s="5">
        <v>0.21299999999999999</v>
      </c>
      <c r="C5376" t="s">
        <v>8075</v>
      </c>
      <c r="D5376">
        <v>0</v>
      </c>
      <c r="E5376">
        <v>0</v>
      </c>
      <c r="F5376">
        <v>1</v>
      </c>
      <c r="G5376">
        <v>0</v>
      </c>
      <c r="H5376">
        <v>0</v>
      </c>
      <c r="I5376">
        <v>11</v>
      </c>
      <c r="J5376">
        <v>31</v>
      </c>
      <c r="K5376" t="s">
        <v>29</v>
      </c>
      <c r="L5376">
        <v>2</v>
      </c>
      <c r="M5376">
        <v>31</v>
      </c>
      <c r="N5376" t="s">
        <v>8076</v>
      </c>
      <c r="O5376" t="s">
        <v>1047</v>
      </c>
      <c r="P5376" t="s">
        <v>30</v>
      </c>
      <c r="Q5376" t="s">
        <v>31</v>
      </c>
      <c r="R5376" t="s">
        <v>32</v>
      </c>
      <c r="S5376" t="s">
        <v>147</v>
      </c>
      <c r="T5376" t="s">
        <v>8077</v>
      </c>
      <c r="U5376" t="s">
        <v>8078</v>
      </c>
      <c r="V5376" t="s">
        <v>8050</v>
      </c>
      <c r="X5376" t="str">
        <f>VLOOKUP(pbp!V2609, games!$B$2:$R$40, 3, FALSE)</f>
        <v>2019-12-29T18:00Z</v>
      </c>
      <c r="Y5376">
        <f>VLOOKUP(1*V5376,NFLGames!$H$11:$H$555,1,FALSE)</f>
        <v>401220315</v>
      </c>
      <c r="Z5376">
        <f>VLOOKUP($Y5376, NFLGames!$H$11:$K$555,2,FALSE)</f>
        <v>2020</v>
      </c>
      <c r="AA5376">
        <f>VLOOKUP($Y5376, NFLGames!$H$11:$K$555,3,FALSE)</f>
        <v>17</v>
      </c>
      <c r="AB5376" s="6">
        <f>IF(A5377=0, 0, AH5377-tbl_pbp[[#This Row],[Saints Win %]])</f>
        <v>-2.4000000000000021E-2</v>
      </c>
      <c r="AE5376">
        <f>ABS(tbl_pbp[[#This Row],[play.homeScore]]-tbl_pbp[[#This Row],[play.awayScore]])</f>
        <v>0</v>
      </c>
      <c r="AF5376">
        <f>IF(tbl_pbp[[#This Row],[Play Saints Win % Increase]]&gt;=$AF$4,1,0)</f>
        <v>0</v>
      </c>
      <c r="AG5376" t="str">
        <f>VLOOKUP(tbl_pbp[[#This Row],[gameId]], games!$B$2:$T$40, 9, FALSE)</f>
        <v>new-orleans-saints</v>
      </c>
      <c r="AH5376" s="5">
        <f>IF(tbl_pbp[[#This Row],[AwayTeam]] &lt;&gt; "new-orleans-saints", tbl_pbp[[#This Row],[homeWinPercentage]], 1-tbl_pbp[[#This Row],[homeWinPercentage]])</f>
        <v>0.78700000000000003</v>
      </c>
      <c r="AI5376" s="13">
        <f>tbl_pbp[[#This Row],[Kamara]]*tbl_pbp[[#This Row],[Impactful Play]]</f>
        <v>0</v>
      </c>
      <c r="AJ5376" s="13">
        <f>tbl_pbp[[#This Row],[Thomas]]*tbl_pbp[[#This Row],[Impactful Play]]</f>
        <v>0</v>
      </c>
      <c r="AK5376" s="13" t="str">
        <f>VLOOKUP(tbl_pbp[[#This Row],[Play Saints Win % Increase]], tbl_impact[],3,TRUE)</f>
        <v>Bad (0 to -5%)</v>
      </c>
    </row>
    <row r="5377" spans="1:37">
      <c r="A5377" s="1">
        <v>11</v>
      </c>
      <c r="B5377" s="5">
        <v>0.23699999999999999</v>
      </c>
      <c r="C5377" t="s">
        <v>8079</v>
      </c>
      <c r="D5377">
        <v>0</v>
      </c>
      <c r="E5377">
        <v>0</v>
      </c>
      <c r="F5377">
        <v>1</v>
      </c>
      <c r="G5377">
        <v>0</v>
      </c>
      <c r="H5377">
        <v>0</v>
      </c>
      <c r="I5377">
        <v>6</v>
      </c>
      <c r="J5377">
        <v>26</v>
      </c>
      <c r="K5377" t="s">
        <v>29</v>
      </c>
      <c r="L5377">
        <v>3</v>
      </c>
      <c r="M5377">
        <v>26</v>
      </c>
      <c r="N5377" t="s">
        <v>8080</v>
      </c>
      <c r="O5377" t="s">
        <v>1649</v>
      </c>
      <c r="P5377" t="s">
        <v>30</v>
      </c>
      <c r="Q5377" t="s">
        <v>31</v>
      </c>
      <c r="R5377" t="s">
        <v>32</v>
      </c>
      <c r="S5377" t="s">
        <v>302</v>
      </c>
      <c r="T5377" t="s">
        <v>3354</v>
      </c>
      <c r="U5377" t="s">
        <v>8081</v>
      </c>
      <c r="V5377" t="s">
        <v>8050</v>
      </c>
      <c r="X5377" t="str">
        <f>VLOOKUP(pbp!V2610, games!$B$2:$R$40, 3, FALSE)</f>
        <v>2019-12-29T18:00Z</v>
      </c>
      <c r="Y5377">
        <f>VLOOKUP(1*V5377,NFLGames!$H$11:$H$555,1,FALSE)</f>
        <v>401220315</v>
      </c>
      <c r="Z5377">
        <f>VLOOKUP($Y5377, NFLGames!$H$11:$K$555,2,FALSE)</f>
        <v>2020</v>
      </c>
      <c r="AA5377">
        <f>VLOOKUP($Y5377, NFLGames!$H$11:$K$555,3,FALSE)</f>
        <v>17</v>
      </c>
      <c r="AB5377" s="6">
        <f>IF(A5378=0, 0, AH5378-tbl_pbp[[#This Row],[Saints Win %]])</f>
        <v>5.3000000000000047E-2</v>
      </c>
      <c r="AE5377">
        <f>ABS(tbl_pbp[[#This Row],[play.homeScore]]-tbl_pbp[[#This Row],[play.awayScore]])</f>
        <v>0</v>
      </c>
      <c r="AF5377">
        <f>IF(tbl_pbp[[#This Row],[Play Saints Win % Increase]]&gt;=$AF$4,1,0)</f>
        <v>0</v>
      </c>
      <c r="AG5377" t="str">
        <f>VLOOKUP(tbl_pbp[[#This Row],[gameId]], games!$B$2:$T$40, 9, FALSE)</f>
        <v>new-orleans-saints</v>
      </c>
      <c r="AH5377" s="5">
        <f>IF(tbl_pbp[[#This Row],[AwayTeam]] &lt;&gt; "new-orleans-saints", tbl_pbp[[#This Row],[homeWinPercentage]], 1-tbl_pbp[[#This Row],[homeWinPercentage]])</f>
        <v>0.76300000000000001</v>
      </c>
      <c r="AI5377" s="13">
        <f>tbl_pbp[[#This Row],[Kamara]]*tbl_pbp[[#This Row],[Impactful Play]]</f>
        <v>0</v>
      </c>
      <c r="AJ5377" s="13">
        <f>tbl_pbp[[#This Row],[Thomas]]*tbl_pbp[[#This Row],[Impactful Play]]</f>
        <v>0</v>
      </c>
      <c r="AK5377" s="13" t="str">
        <f>VLOOKUP(tbl_pbp[[#This Row],[Play Saints Win % Increase]], tbl_impact[],3,TRUE)</f>
        <v>Perfumed (5 to + 10%)</v>
      </c>
    </row>
    <row r="5378" spans="1:37">
      <c r="A5378" s="1">
        <v>12</v>
      </c>
      <c r="B5378" s="5">
        <v>0.184</v>
      </c>
      <c r="C5378" t="s">
        <v>8082</v>
      </c>
      <c r="D5378">
        <v>0</v>
      </c>
      <c r="E5378">
        <v>0</v>
      </c>
      <c r="F5378">
        <v>1</v>
      </c>
      <c r="G5378">
        <v>0</v>
      </c>
      <c r="H5378">
        <v>0</v>
      </c>
      <c r="I5378">
        <v>1</v>
      </c>
      <c r="J5378">
        <v>21</v>
      </c>
      <c r="K5378" t="s">
        <v>29</v>
      </c>
      <c r="L5378">
        <v>4</v>
      </c>
      <c r="M5378">
        <v>21</v>
      </c>
      <c r="N5378" t="s">
        <v>8083</v>
      </c>
      <c r="O5378" t="s">
        <v>1653</v>
      </c>
      <c r="P5378" t="s">
        <v>45</v>
      </c>
      <c r="Q5378" t="s">
        <v>46</v>
      </c>
      <c r="R5378" t="s">
        <v>47</v>
      </c>
      <c r="S5378" t="s">
        <v>424</v>
      </c>
      <c r="T5378" t="s">
        <v>3534</v>
      </c>
      <c r="U5378" t="s">
        <v>8084</v>
      </c>
      <c r="V5378" t="s">
        <v>8050</v>
      </c>
      <c r="X5378" t="str">
        <f>VLOOKUP(pbp!V2611, games!$B$2:$R$40, 3, FALSE)</f>
        <v>2019-12-29T18:00Z</v>
      </c>
      <c r="Y5378">
        <f>VLOOKUP(1*V5378,NFLGames!$H$11:$H$555,1,FALSE)</f>
        <v>401220315</v>
      </c>
      <c r="Z5378">
        <f>VLOOKUP($Y5378, NFLGames!$H$11:$K$555,2,FALSE)</f>
        <v>2020</v>
      </c>
      <c r="AA5378">
        <f>VLOOKUP($Y5378, NFLGames!$H$11:$K$555,3,FALSE)</f>
        <v>17</v>
      </c>
      <c r="AB5378" s="6">
        <f>IF(A5379=0, 0, AH5379-tbl_pbp[[#This Row],[Saints Win %]])</f>
        <v>2.6999999999999913E-2</v>
      </c>
      <c r="AE5378">
        <f>ABS(tbl_pbp[[#This Row],[play.homeScore]]-tbl_pbp[[#This Row],[play.awayScore]])</f>
        <v>0</v>
      </c>
      <c r="AF5378">
        <f>IF(tbl_pbp[[#This Row],[Play Saints Win % Increase]]&gt;=$AF$4,1,0)</f>
        <v>0</v>
      </c>
      <c r="AG5378" t="str">
        <f>VLOOKUP(tbl_pbp[[#This Row],[gameId]], games!$B$2:$T$40, 9, FALSE)</f>
        <v>new-orleans-saints</v>
      </c>
      <c r="AH5378" s="5">
        <f>IF(tbl_pbp[[#This Row],[AwayTeam]] &lt;&gt; "new-orleans-saints", tbl_pbp[[#This Row],[homeWinPercentage]], 1-tbl_pbp[[#This Row],[homeWinPercentage]])</f>
        <v>0.81600000000000006</v>
      </c>
      <c r="AI5378" s="13">
        <f>tbl_pbp[[#This Row],[Kamara]]*tbl_pbp[[#This Row],[Impactful Play]]</f>
        <v>0</v>
      </c>
      <c r="AJ5378" s="13">
        <f>tbl_pbp[[#This Row],[Thomas]]*tbl_pbp[[#This Row],[Impactful Play]]</f>
        <v>0</v>
      </c>
      <c r="AK5378" s="13" t="str">
        <f>VLOOKUP(tbl_pbp[[#This Row],[Play Saints Win % Increase]], tbl_impact[],3,TRUE)</f>
        <v>Scented (0 to +5%)</v>
      </c>
    </row>
    <row r="5379" spans="1:37">
      <c r="A5379" s="1">
        <v>13</v>
      </c>
      <c r="B5379" s="5">
        <v>0.157</v>
      </c>
      <c r="C5379" t="s">
        <v>8085</v>
      </c>
      <c r="D5379">
        <v>0</v>
      </c>
      <c r="E5379">
        <v>0</v>
      </c>
      <c r="F5379">
        <v>1</v>
      </c>
      <c r="G5379">
        <v>0</v>
      </c>
      <c r="H5379">
        <v>7</v>
      </c>
      <c r="I5379">
        <v>10</v>
      </c>
      <c r="J5379">
        <v>18</v>
      </c>
      <c r="K5379" t="s">
        <v>29</v>
      </c>
      <c r="L5379">
        <v>1</v>
      </c>
      <c r="M5379">
        <v>18</v>
      </c>
      <c r="N5379" t="s">
        <v>8086</v>
      </c>
      <c r="O5379" t="s">
        <v>520</v>
      </c>
      <c r="P5379" t="s">
        <v>103</v>
      </c>
      <c r="Q5379" t="s">
        <v>104</v>
      </c>
      <c r="R5379" t="s">
        <v>105</v>
      </c>
      <c r="S5379" t="s">
        <v>33</v>
      </c>
      <c r="T5379" t="s">
        <v>3363</v>
      </c>
      <c r="U5379" t="s">
        <v>3364</v>
      </c>
      <c r="V5379" t="s">
        <v>8050</v>
      </c>
      <c r="X5379" t="str">
        <f>VLOOKUP(pbp!V2612, games!$B$2:$R$40, 3, FALSE)</f>
        <v>2019-12-29T18:00Z</v>
      </c>
      <c r="Y5379">
        <f>VLOOKUP(1*V5379,NFLGames!$H$11:$H$555,1,FALSE)</f>
        <v>401220315</v>
      </c>
      <c r="Z5379">
        <f>VLOOKUP($Y5379, NFLGames!$H$11:$K$555,2,FALSE)</f>
        <v>2020</v>
      </c>
      <c r="AA5379">
        <f>VLOOKUP($Y5379, NFLGames!$H$11:$K$555,3,FALSE)</f>
        <v>17</v>
      </c>
      <c r="AB5379" s="6">
        <f>IF(A5380=0, 0, AH5380-tbl_pbp[[#This Row],[Saints Win %]])</f>
        <v>-3.0000000000000027E-3</v>
      </c>
      <c r="AE5379">
        <f>ABS(tbl_pbp[[#This Row],[play.homeScore]]-tbl_pbp[[#This Row],[play.awayScore]])</f>
        <v>7</v>
      </c>
      <c r="AF5379">
        <f>IF(tbl_pbp[[#This Row],[Play Saints Win % Increase]]&gt;=$AF$4,1,0)</f>
        <v>0</v>
      </c>
      <c r="AG5379" t="str">
        <f>VLOOKUP(tbl_pbp[[#This Row],[gameId]], games!$B$2:$T$40, 9, FALSE)</f>
        <v>new-orleans-saints</v>
      </c>
      <c r="AH5379" s="5">
        <f>IF(tbl_pbp[[#This Row],[AwayTeam]] &lt;&gt; "new-orleans-saints", tbl_pbp[[#This Row],[homeWinPercentage]], 1-tbl_pbp[[#This Row],[homeWinPercentage]])</f>
        <v>0.84299999999999997</v>
      </c>
      <c r="AI5379" s="13">
        <f>tbl_pbp[[#This Row],[Kamara]]*tbl_pbp[[#This Row],[Impactful Play]]</f>
        <v>0</v>
      </c>
      <c r="AJ5379" s="13">
        <f>tbl_pbp[[#This Row],[Thomas]]*tbl_pbp[[#This Row],[Impactful Play]]</f>
        <v>0</v>
      </c>
      <c r="AK5379" s="13" t="str">
        <f>VLOOKUP(tbl_pbp[[#This Row],[Play Saints Win % Increase]], tbl_impact[],3,TRUE)</f>
        <v>Bad (0 to -5%)</v>
      </c>
    </row>
    <row r="5380" spans="1:37">
      <c r="A5380" s="1">
        <v>14</v>
      </c>
      <c r="B5380" s="5">
        <v>0.16</v>
      </c>
      <c r="C5380" t="s">
        <v>8087</v>
      </c>
      <c r="D5380">
        <v>0</v>
      </c>
      <c r="E5380">
        <v>0</v>
      </c>
      <c r="F5380">
        <v>1</v>
      </c>
      <c r="G5380">
        <v>0</v>
      </c>
      <c r="H5380">
        <v>7</v>
      </c>
      <c r="I5380">
        <v>0</v>
      </c>
      <c r="J5380">
        <v>65</v>
      </c>
      <c r="K5380" t="s">
        <v>29</v>
      </c>
      <c r="L5380">
        <v>0</v>
      </c>
      <c r="M5380">
        <v>65</v>
      </c>
      <c r="N5380" t="s">
        <v>288</v>
      </c>
      <c r="O5380" t="s">
        <v>520</v>
      </c>
      <c r="P5380" t="s">
        <v>25</v>
      </c>
      <c r="Q5380" t="s">
        <v>26</v>
      </c>
      <c r="R5380" t="s">
        <v>27</v>
      </c>
      <c r="V5380" t="s">
        <v>8050</v>
      </c>
      <c r="X5380" t="str">
        <f>VLOOKUP(pbp!V2613, games!$B$2:$R$40, 3, FALSE)</f>
        <v>2019-12-29T18:00Z</v>
      </c>
      <c r="Y5380">
        <f>VLOOKUP(1*V5380,NFLGames!$H$11:$H$555,1,FALSE)</f>
        <v>401220315</v>
      </c>
      <c r="Z5380">
        <f>VLOOKUP($Y5380, NFLGames!$H$11:$K$555,2,FALSE)</f>
        <v>2020</v>
      </c>
      <c r="AA5380">
        <f>VLOOKUP($Y5380, NFLGames!$H$11:$K$555,3,FALSE)</f>
        <v>17</v>
      </c>
      <c r="AB5380" s="6">
        <f>IF(A5381=0, 0, AH5381-tbl_pbp[[#This Row],[Saints Win %]])</f>
        <v>4.1000000000000036E-2</v>
      </c>
      <c r="AE5380">
        <f>ABS(tbl_pbp[[#This Row],[play.homeScore]]-tbl_pbp[[#This Row],[play.awayScore]])</f>
        <v>7</v>
      </c>
      <c r="AF5380">
        <f>IF(tbl_pbp[[#This Row],[Play Saints Win % Increase]]&gt;=$AF$4,1,0)</f>
        <v>0</v>
      </c>
      <c r="AG5380" t="str">
        <f>VLOOKUP(tbl_pbp[[#This Row],[gameId]], games!$B$2:$T$40, 9, FALSE)</f>
        <v>new-orleans-saints</v>
      </c>
      <c r="AH5380" s="5">
        <f>IF(tbl_pbp[[#This Row],[AwayTeam]] &lt;&gt; "new-orleans-saints", tbl_pbp[[#This Row],[homeWinPercentage]], 1-tbl_pbp[[#This Row],[homeWinPercentage]])</f>
        <v>0.84</v>
      </c>
      <c r="AI5380" s="13">
        <f>tbl_pbp[[#This Row],[Kamara]]*tbl_pbp[[#This Row],[Impactful Play]]</f>
        <v>0</v>
      </c>
      <c r="AJ5380" s="13">
        <f>tbl_pbp[[#This Row],[Thomas]]*tbl_pbp[[#This Row],[Impactful Play]]</f>
        <v>0</v>
      </c>
      <c r="AK5380" s="13" t="str">
        <f>VLOOKUP(tbl_pbp[[#This Row],[Play Saints Win % Increase]], tbl_impact[],3,TRUE)</f>
        <v>Scented (0 to +5%)</v>
      </c>
    </row>
    <row r="5381" spans="1:37">
      <c r="A5381" s="1">
        <v>15</v>
      </c>
      <c r="B5381" s="5">
        <v>0.11899999999999999</v>
      </c>
      <c r="C5381" t="s">
        <v>8088</v>
      </c>
      <c r="D5381">
        <v>0</v>
      </c>
      <c r="E5381">
        <v>0</v>
      </c>
      <c r="F5381">
        <v>1</v>
      </c>
      <c r="G5381">
        <v>0</v>
      </c>
      <c r="H5381">
        <v>7</v>
      </c>
      <c r="I5381">
        <v>10</v>
      </c>
      <c r="J5381">
        <v>25</v>
      </c>
      <c r="K5381" t="s">
        <v>533</v>
      </c>
      <c r="L5381">
        <v>1</v>
      </c>
      <c r="M5381">
        <v>75</v>
      </c>
      <c r="N5381" t="s">
        <v>8089</v>
      </c>
      <c r="O5381" t="s">
        <v>520</v>
      </c>
      <c r="P5381" t="s">
        <v>266</v>
      </c>
      <c r="Q5381" t="s">
        <v>267</v>
      </c>
      <c r="S5381" t="s">
        <v>33</v>
      </c>
      <c r="T5381" t="s">
        <v>3380</v>
      </c>
      <c r="U5381" t="s">
        <v>3381</v>
      </c>
      <c r="V5381" t="s">
        <v>8050</v>
      </c>
      <c r="X5381" t="str">
        <f>VLOOKUP(pbp!V2614, games!$B$2:$R$40, 3, FALSE)</f>
        <v>2019-12-29T18:00Z</v>
      </c>
      <c r="Y5381">
        <f>VLOOKUP(1*V5381,NFLGames!$H$11:$H$555,1,FALSE)</f>
        <v>401220315</v>
      </c>
      <c r="Z5381">
        <f>VLOOKUP($Y5381, NFLGames!$H$11:$K$555,2,FALSE)</f>
        <v>2020</v>
      </c>
      <c r="AA5381">
        <f>VLOOKUP($Y5381, NFLGames!$H$11:$K$555,3,FALSE)</f>
        <v>17</v>
      </c>
      <c r="AB5381" s="6">
        <f>IF(A5382=0, 0, AH5382-tbl_pbp[[#This Row],[Saints Win %]])</f>
        <v>-9.000000000000008E-3</v>
      </c>
      <c r="AE5381">
        <f>ABS(tbl_pbp[[#This Row],[play.homeScore]]-tbl_pbp[[#This Row],[play.awayScore]])</f>
        <v>7</v>
      </c>
      <c r="AF5381">
        <f>IF(tbl_pbp[[#This Row],[Play Saints Win % Increase]]&gt;=$AF$4,1,0)</f>
        <v>0</v>
      </c>
      <c r="AG5381" t="str">
        <f>VLOOKUP(tbl_pbp[[#This Row],[gameId]], games!$B$2:$T$40, 9, FALSE)</f>
        <v>new-orleans-saints</v>
      </c>
      <c r="AH5381" s="5">
        <f>IF(tbl_pbp[[#This Row],[AwayTeam]] &lt;&gt; "new-orleans-saints", tbl_pbp[[#This Row],[homeWinPercentage]], 1-tbl_pbp[[#This Row],[homeWinPercentage]])</f>
        <v>0.88100000000000001</v>
      </c>
      <c r="AI5381" s="13">
        <f>tbl_pbp[[#This Row],[Kamara]]*tbl_pbp[[#This Row],[Impactful Play]]</f>
        <v>0</v>
      </c>
      <c r="AJ5381" s="13">
        <f>tbl_pbp[[#This Row],[Thomas]]*tbl_pbp[[#This Row],[Impactful Play]]</f>
        <v>0</v>
      </c>
      <c r="AK5381" s="13" t="str">
        <f>VLOOKUP(tbl_pbp[[#This Row],[Play Saints Win % Increase]], tbl_impact[],3,TRUE)</f>
        <v>Bad (0 to -5%)</v>
      </c>
    </row>
    <row r="5382" spans="1:37">
      <c r="A5382" s="1">
        <v>16</v>
      </c>
      <c r="B5382" s="5">
        <v>0.128</v>
      </c>
      <c r="C5382" t="s">
        <v>8090</v>
      </c>
      <c r="D5382">
        <v>0</v>
      </c>
      <c r="E5382">
        <v>0</v>
      </c>
      <c r="F5382">
        <v>1</v>
      </c>
      <c r="G5382">
        <v>0</v>
      </c>
      <c r="H5382">
        <v>7</v>
      </c>
      <c r="I5382">
        <v>15</v>
      </c>
      <c r="J5382">
        <v>20</v>
      </c>
      <c r="K5382" t="s">
        <v>533</v>
      </c>
      <c r="L5382">
        <v>2</v>
      </c>
      <c r="M5382">
        <v>80</v>
      </c>
      <c r="N5382" t="s">
        <v>8091</v>
      </c>
      <c r="O5382" t="s">
        <v>5260</v>
      </c>
      <c r="P5382" t="s">
        <v>124</v>
      </c>
      <c r="Q5382" t="s">
        <v>125</v>
      </c>
      <c r="R5382" t="s">
        <v>126</v>
      </c>
      <c r="V5382" t="s">
        <v>8050</v>
      </c>
      <c r="X5382" t="str">
        <f>VLOOKUP(pbp!V2615, games!$B$2:$R$40, 3, FALSE)</f>
        <v>2019-12-29T18:00Z</v>
      </c>
      <c r="Y5382">
        <f>VLOOKUP(1*V5382,NFLGames!$H$11:$H$555,1,FALSE)</f>
        <v>401220315</v>
      </c>
      <c r="Z5382">
        <f>VLOOKUP($Y5382, NFLGames!$H$11:$K$555,2,FALSE)</f>
        <v>2020</v>
      </c>
      <c r="AA5382">
        <f>VLOOKUP($Y5382, NFLGames!$H$11:$K$555,3,FALSE)</f>
        <v>17</v>
      </c>
      <c r="AB5382" s="6">
        <f>IF(A5383=0, 0, AH5383-tbl_pbp[[#This Row],[Saints Win %]])</f>
        <v>-1.100000000000001E-2</v>
      </c>
      <c r="AE5382">
        <f>ABS(tbl_pbp[[#This Row],[play.homeScore]]-tbl_pbp[[#This Row],[play.awayScore]])</f>
        <v>7</v>
      </c>
      <c r="AF5382">
        <f>IF(tbl_pbp[[#This Row],[Play Saints Win % Increase]]&gt;=$AF$4,1,0)</f>
        <v>0</v>
      </c>
      <c r="AG5382" t="str">
        <f>VLOOKUP(tbl_pbp[[#This Row],[gameId]], games!$B$2:$T$40, 9, FALSE)</f>
        <v>new-orleans-saints</v>
      </c>
      <c r="AH5382" s="5">
        <f>IF(tbl_pbp[[#This Row],[AwayTeam]] &lt;&gt; "new-orleans-saints", tbl_pbp[[#This Row],[homeWinPercentage]], 1-tbl_pbp[[#This Row],[homeWinPercentage]])</f>
        <v>0.872</v>
      </c>
      <c r="AI5382" s="13">
        <f>tbl_pbp[[#This Row],[Kamara]]*tbl_pbp[[#This Row],[Impactful Play]]</f>
        <v>0</v>
      </c>
      <c r="AJ5382" s="13">
        <f>tbl_pbp[[#This Row],[Thomas]]*tbl_pbp[[#This Row],[Impactful Play]]</f>
        <v>0</v>
      </c>
      <c r="AK5382" s="13" t="str">
        <f>VLOOKUP(tbl_pbp[[#This Row],[Play Saints Win % Increase]], tbl_impact[],3,TRUE)</f>
        <v>Bad (0 to -5%)</v>
      </c>
    </row>
    <row r="5383" spans="1:37">
      <c r="A5383" s="1">
        <v>17</v>
      </c>
      <c r="B5383" s="5">
        <v>0.13900000000000001</v>
      </c>
      <c r="C5383" t="s">
        <v>8092</v>
      </c>
      <c r="D5383">
        <v>0</v>
      </c>
      <c r="E5383">
        <v>0</v>
      </c>
      <c r="F5383">
        <v>1</v>
      </c>
      <c r="G5383">
        <v>0</v>
      </c>
      <c r="H5383">
        <v>7</v>
      </c>
      <c r="I5383">
        <v>15</v>
      </c>
      <c r="J5383">
        <v>20</v>
      </c>
      <c r="K5383" t="s">
        <v>533</v>
      </c>
      <c r="L5383">
        <v>2</v>
      </c>
      <c r="M5383">
        <v>80</v>
      </c>
      <c r="N5383" t="s">
        <v>8093</v>
      </c>
      <c r="O5383" t="s">
        <v>5260</v>
      </c>
      <c r="P5383" t="s">
        <v>94</v>
      </c>
      <c r="Q5383" t="s">
        <v>95</v>
      </c>
      <c r="R5383" t="s">
        <v>96</v>
      </c>
      <c r="S5383" t="s">
        <v>252</v>
      </c>
      <c r="T5383" t="s">
        <v>8094</v>
      </c>
      <c r="U5383" t="s">
        <v>8095</v>
      </c>
      <c r="V5383" t="s">
        <v>8050</v>
      </c>
      <c r="X5383" t="str">
        <f>VLOOKUP(pbp!V2616, games!$B$2:$R$40, 3, FALSE)</f>
        <v>2019-12-29T18:00Z</v>
      </c>
      <c r="Y5383">
        <f>VLOOKUP(1*V5383,NFLGames!$H$11:$H$555,1,FALSE)</f>
        <v>401220315</v>
      </c>
      <c r="Z5383">
        <f>VLOOKUP($Y5383, NFLGames!$H$11:$K$555,2,FALSE)</f>
        <v>2020</v>
      </c>
      <c r="AA5383">
        <f>VLOOKUP($Y5383, NFLGames!$H$11:$K$555,3,FALSE)</f>
        <v>17</v>
      </c>
      <c r="AB5383" s="6">
        <f>IF(A5384=0, 0, AH5384-tbl_pbp[[#This Row],[Saints Win %]])</f>
        <v>-1.0000000000000009E-3</v>
      </c>
      <c r="AE5383">
        <f>ABS(tbl_pbp[[#This Row],[play.homeScore]]-tbl_pbp[[#This Row],[play.awayScore]])</f>
        <v>7</v>
      </c>
      <c r="AF5383">
        <f>IF(tbl_pbp[[#This Row],[Play Saints Win % Increase]]&gt;=$AF$4,1,0)</f>
        <v>0</v>
      </c>
      <c r="AG5383" t="str">
        <f>VLOOKUP(tbl_pbp[[#This Row],[gameId]], games!$B$2:$T$40, 9, FALSE)</f>
        <v>new-orleans-saints</v>
      </c>
      <c r="AH5383" s="5">
        <f>IF(tbl_pbp[[#This Row],[AwayTeam]] &lt;&gt; "new-orleans-saints", tbl_pbp[[#This Row],[homeWinPercentage]], 1-tbl_pbp[[#This Row],[homeWinPercentage]])</f>
        <v>0.86099999999999999</v>
      </c>
      <c r="AI5383" s="13">
        <f>tbl_pbp[[#This Row],[Kamara]]*tbl_pbp[[#This Row],[Impactful Play]]</f>
        <v>0</v>
      </c>
      <c r="AJ5383" s="13">
        <f>tbl_pbp[[#This Row],[Thomas]]*tbl_pbp[[#This Row],[Impactful Play]]</f>
        <v>0</v>
      </c>
      <c r="AK5383" s="13" t="str">
        <f>VLOOKUP(tbl_pbp[[#This Row],[Play Saints Win % Increase]], tbl_impact[],3,TRUE)</f>
        <v>Bad (0 to -5%)</v>
      </c>
    </row>
    <row r="5384" spans="1:37">
      <c r="A5384" s="1">
        <v>18</v>
      </c>
      <c r="B5384" s="5">
        <v>0.14000000000000001</v>
      </c>
      <c r="C5384" t="s">
        <v>8096</v>
      </c>
      <c r="D5384">
        <v>0</v>
      </c>
      <c r="E5384">
        <v>0</v>
      </c>
      <c r="F5384">
        <v>1</v>
      </c>
      <c r="G5384">
        <v>0</v>
      </c>
      <c r="H5384">
        <v>7</v>
      </c>
      <c r="I5384">
        <v>10</v>
      </c>
      <c r="J5384">
        <v>25</v>
      </c>
      <c r="K5384" t="s">
        <v>533</v>
      </c>
      <c r="L5384">
        <v>2</v>
      </c>
      <c r="M5384">
        <v>75</v>
      </c>
      <c r="N5384" t="s">
        <v>8097</v>
      </c>
      <c r="O5384" t="s">
        <v>5260</v>
      </c>
      <c r="P5384" t="s">
        <v>30</v>
      </c>
      <c r="Q5384" t="s">
        <v>31</v>
      </c>
      <c r="R5384" t="s">
        <v>32</v>
      </c>
      <c r="S5384" t="s">
        <v>120</v>
      </c>
      <c r="T5384" t="s">
        <v>3380</v>
      </c>
      <c r="U5384" t="s">
        <v>3483</v>
      </c>
      <c r="V5384" t="s">
        <v>8050</v>
      </c>
      <c r="X5384" t="str">
        <f>VLOOKUP(pbp!V2617, games!$B$2:$R$40, 3, FALSE)</f>
        <v>2019-12-29T18:00Z</v>
      </c>
      <c r="Y5384">
        <f>VLOOKUP(1*V5384,NFLGames!$H$11:$H$555,1,FALSE)</f>
        <v>401220315</v>
      </c>
      <c r="Z5384">
        <f>VLOOKUP($Y5384, NFLGames!$H$11:$K$555,2,FALSE)</f>
        <v>2020</v>
      </c>
      <c r="AA5384">
        <f>VLOOKUP($Y5384, NFLGames!$H$11:$K$555,3,FALSE)</f>
        <v>17</v>
      </c>
      <c r="AB5384" s="6">
        <f>IF(A5385=0, 0, AH5385-tbl_pbp[[#This Row],[Saints Win %]])</f>
        <v>1.9000000000000017E-2</v>
      </c>
      <c r="AE5384">
        <f>ABS(tbl_pbp[[#This Row],[play.homeScore]]-tbl_pbp[[#This Row],[play.awayScore]])</f>
        <v>7</v>
      </c>
      <c r="AF5384">
        <f>IF(tbl_pbp[[#This Row],[Play Saints Win % Increase]]&gt;=$AF$4,1,0)</f>
        <v>0</v>
      </c>
      <c r="AG5384" t="str">
        <f>VLOOKUP(tbl_pbp[[#This Row],[gameId]], games!$B$2:$T$40, 9, FALSE)</f>
        <v>new-orleans-saints</v>
      </c>
      <c r="AH5384" s="5">
        <f>IF(tbl_pbp[[#This Row],[AwayTeam]] &lt;&gt; "new-orleans-saints", tbl_pbp[[#This Row],[homeWinPercentage]], 1-tbl_pbp[[#This Row],[homeWinPercentage]])</f>
        <v>0.86</v>
      </c>
      <c r="AI5384" s="13">
        <f>tbl_pbp[[#This Row],[Kamara]]*tbl_pbp[[#This Row],[Impactful Play]]</f>
        <v>0</v>
      </c>
      <c r="AJ5384" s="13">
        <f>tbl_pbp[[#This Row],[Thomas]]*tbl_pbp[[#This Row],[Impactful Play]]</f>
        <v>0</v>
      </c>
      <c r="AK5384" s="13" t="str">
        <f>VLOOKUP(tbl_pbp[[#This Row],[Play Saints Win % Increase]], tbl_impact[],3,TRUE)</f>
        <v>Scented (0 to +5%)</v>
      </c>
    </row>
    <row r="5385" spans="1:37">
      <c r="A5385" s="1">
        <v>19</v>
      </c>
      <c r="B5385" s="5">
        <v>0.121</v>
      </c>
      <c r="C5385" t="s">
        <v>8098</v>
      </c>
      <c r="D5385">
        <v>0</v>
      </c>
      <c r="E5385">
        <v>0</v>
      </c>
      <c r="F5385">
        <v>1</v>
      </c>
      <c r="G5385">
        <v>0</v>
      </c>
      <c r="H5385">
        <v>7</v>
      </c>
      <c r="I5385">
        <v>6</v>
      </c>
      <c r="J5385">
        <v>29</v>
      </c>
      <c r="K5385" t="s">
        <v>533</v>
      </c>
      <c r="L5385">
        <v>3</v>
      </c>
      <c r="M5385">
        <v>71</v>
      </c>
      <c r="N5385" t="s">
        <v>8099</v>
      </c>
      <c r="O5385" t="s">
        <v>332</v>
      </c>
      <c r="P5385" t="s">
        <v>22</v>
      </c>
      <c r="Q5385" t="s">
        <v>37</v>
      </c>
      <c r="S5385" t="s">
        <v>302</v>
      </c>
      <c r="T5385" t="s">
        <v>3680</v>
      </c>
      <c r="U5385" t="s">
        <v>8100</v>
      </c>
      <c r="V5385" t="s">
        <v>8050</v>
      </c>
      <c r="X5385" t="str">
        <f>VLOOKUP(pbp!V2618, games!$B$2:$R$40, 3, FALSE)</f>
        <v>2019-12-29T18:00Z</v>
      </c>
      <c r="Y5385">
        <f>VLOOKUP(1*V5385,NFLGames!$H$11:$H$555,1,FALSE)</f>
        <v>401220315</v>
      </c>
      <c r="Z5385">
        <f>VLOOKUP($Y5385, NFLGames!$H$11:$K$555,2,FALSE)</f>
        <v>2020</v>
      </c>
      <c r="AA5385">
        <f>VLOOKUP($Y5385, NFLGames!$H$11:$K$555,3,FALSE)</f>
        <v>17</v>
      </c>
      <c r="AB5385" s="6">
        <f>IF(A5386=0, 0, AH5386-tbl_pbp[[#This Row],[Saints Win %]])</f>
        <v>-9.000000000000008E-3</v>
      </c>
      <c r="AE5385">
        <f>ABS(tbl_pbp[[#This Row],[play.homeScore]]-tbl_pbp[[#This Row],[play.awayScore]])</f>
        <v>7</v>
      </c>
      <c r="AF5385">
        <f>IF(tbl_pbp[[#This Row],[Play Saints Win % Increase]]&gt;=$AF$4,1,0)</f>
        <v>0</v>
      </c>
      <c r="AG5385" t="str">
        <f>VLOOKUP(tbl_pbp[[#This Row],[gameId]], games!$B$2:$T$40, 9, FALSE)</f>
        <v>new-orleans-saints</v>
      </c>
      <c r="AH5385" s="5">
        <f>IF(tbl_pbp[[#This Row],[AwayTeam]] &lt;&gt; "new-orleans-saints", tbl_pbp[[#This Row],[homeWinPercentage]], 1-tbl_pbp[[#This Row],[homeWinPercentage]])</f>
        <v>0.879</v>
      </c>
      <c r="AI5385" s="13">
        <f>tbl_pbp[[#This Row],[Kamara]]*tbl_pbp[[#This Row],[Impactful Play]]</f>
        <v>0</v>
      </c>
      <c r="AJ5385" s="13">
        <f>tbl_pbp[[#This Row],[Thomas]]*tbl_pbp[[#This Row],[Impactful Play]]</f>
        <v>0</v>
      </c>
      <c r="AK5385" s="13" t="str">
        <f>VLOOKUP(tbl_pbp[[#This Row],[Play Saints Win % Increase]], tbl_impact[],3,TRUE)</f>
        <v>Bad (0 to -5%)</v>
      </c>
    </row>
    <row r="5386" spans="1:37">
      <c r="A5386" s="1">
        <v>20</v>
      </c>
      <c r="B5386" s="5">
        <v>0.13</v>
      </c>
      <c r="C5386" t="s">
        <v>8101</v>
      </c>
      <c r="D5386">
        <v>0</v>
      </c>
      <c r="E5386">
        <v>0</v>
      </c>
      <c r="F5386">
        <v>1</v>
      </c>
      <c r="G5386">
        <v>0</v>
      </c>
      <c r="H5386">
        <v>7</v>
      </c>
      <c r="I5386">
        <v>6</v>
      </c>
      <c r="J5386">
        <v>29</v>
      </c>
      <c r="K5386" t="s">
        <v>533</v>
      </c>
      <c r="L5386">
        <v>4</v>
      </c>
      <c r="M5386">
        <v>71</v>
      </c>
      <c r="N5386" t="s">
        <v>8102</v>
      </c>
      <c r="O5386" t="s">
        <v>1916</v>
      </c>
      <c r="P5386" t="s">
        <v>66</v>
      </c>
      <c r="Q5386" t="s">
        <v>67</v>
      </c>
      <c r="R5386" t="s">
        <v>68</v>
      </c>
      <c r="S5386" t="s">
        <v>2164</v>
      </c>
      <c r="T5386" t="s">
        <v>3680</v>
      </c>
      <c r="U5386" t="s">
        <v>8103</v>
      </c>
      <c r="V5386" t="s">
        <v>8050</v>
      </c>
      <c r="X5386" t="str">
        <f>VLOOKUP(pbp!V2619, games!$B$2:$R$40, 3, FALSE)</f>
        <v>2019-12-29T18:00Z</v>
      </c>
      <c r="Y5386">
        <f>VLOOKUP(1*V5386,NFLGames!$H$11:$H$555,1,FALSE)</f>
        <v>401220315</v>
      </c>
      <c r="Z5386">
        <f>VLOOKUP($Y5386, NFLGames!$H$11:$K$555,2,FALSE)</f>
        <v>2020</v>
      </c>
      <c r="AA5386">
        <f>VLOOKUP($Y5386, NFLGames!$H$11:$K$555,3,FALSE)</f>
        <v>17</v>
      </c>
      <c r="AB5386" s="6">
        <f>IF(A5387=0, 0, AH5387-tbl_pbp[[#This Row],[Saints Win %]])</f>
        <v>-2.300000000000002E-2</v>
      </c>
      <c r="AE5386">
        <f>ABS(tbl_pbp[[#This Row],[play.homeScore]]-tbl_pbp[[#This Row],[play.awayScore]])</f>
        <v>7</v>
      </c>
      <c r="AF5386">
        <f>IF(tbl_pbp[[#This Row],[Play Saints Win % Increase]]&gt;=$AF$4,1,0)</f>
        <v>0</v>
      </c>
      <c r="AG5386" t="str">
        <f>VLOOKUP(tbl_pbp[[#This Row],[gameId]], games!$B$2:$T$40, 9, FALSE)</f>
        <v>new-orleans-saints</v>
      </c>
      <c r="AH5386" s="5">
        <f>IF(tbl_pbp[[#This Row],[AwayTeam]] &lt;&gt; "new-orleans-saints", tbl_pbp[[#This Row],[homeWinPercentage]], 1-tbl_pbp[[#This Row],[homeWinPercentage]])</f>
        <v>0.87</v>
      </c>
      <c r="AI5386" s="13">
        <f>tbl_pbp[[#This Row],[Kamara]]*tbl_pbp[[#This Row],[Impactful Play]]</f>
        <v>0</v>
      </c>
      <c r="AJ5386" s="13">
        <f>tbl_pbp[[#This Row],[Thomas]]*tbl_pbp[[#This Row],[Impactful Play]]</f>
        <v>0</v>
      </c>
      <c r="AK5386" s="13" t="str">
        <f>VLOOKUP(tbl_pbp[[#This Row],[Play Saints Win % Increase]], tbl_impact[],3,TRUE)</f>
        <v>Bad (0 to -5%)</v>
      </c>
    </row>
    <row r="5387" spans="1:37">
      <c r="A5387" s="1">
        <v>21</v>
      </c>
      <c r="B5387" s="5">
        <v>0.153</v>
      </c>
      <c r="C5387" t="s">
        <v>8104</v>
      </c>
      <c r="D5387">
        <v>0</v>
      </c>
      <c r="E5387">
        <v>0</v>
      </c>
      <c r="F5387">
        <v>1</v>
      </c>
      <c r="G5387">
        <v>0</v>
      </c>
      <c r="H5387">
        <v>7</v>
      </c>
      <c r="I5387">
        <v>10</v>
      </c>
      <c r="J5387">
        <v>80</v>
      </c>
      <c r="K5387" t="s">
        <v>29</v>
      </c>
      <c r="L5387">
        <v>1</v>
      </c>
      <c r="M5387">
        <v>80</v>
      </c>
      <c r="N5387" t="s">
        <v>8105</v>
      </c>
      <c r="O5387" t="s">
        <v>8106</v>
      </c>
      <c r="P5387" t="s">
        <v>45</v>
      </c>
      <c r="Q5387" t="s">
        <v>46</v>
      </c>
      <c r="R5387" t="s">
        <v>47</v>
      </c>
      <c r="S5387" t="s">
        <v>33</v>
      </c>
      <c r="T5387" t="s">
        <v>165</v>
      </c>
      <c r="U5387" t="s">
        <v>571</v>
      </c>
      <c r="V5387" t="s">
        <v>8050</v>
      </c>
      <c r="X5387" t="str">
        <f>VLOOKUP(pbp!V2620, games!$B$2:$R$40, 3, FALSE)</f>
        <v>2019-12-29T18:00Z</v>
      </c>
      <c r="Y5387">
        <f>VLOOKUP(1*V5387,NFLGames!$H$11:$H$555,1,FALSE)</f>
        <v>401220315</v>
      </c>
      <c r="Z5387">
        <f>VLOOKUP($Y5387, NFLGames!$H$11:$K$555,2,FALSE)</f>
        <v>2020</v>
      </c>
      <c r="AA5387">
        <f>VLOOKUP($Y5387, NFLGames!$H$11:$K$555,3,FALSE)</f>
        <v>17</v>
      </c>
      <c r="AB5387" s="6">
        <f>IF(A5388=0, 0, AH5388-tbl_pbp[[#This Row],[Saints Win %]])</f>
        <v>9.000000000000008E-3</v>
      </c>
      <c r="AE5387">
        <f>ABS(tbl_pbp[[#This Row],[play.homeScore]]-tbl_pbp[[#This Row],[play.awayScore]])</f>
        <v>7</v>
      </c>
      <c r="AF5387">
        <f>IF(tbl_pbp[[#This Row],[Play Saints Win % Increase]]&gt;=$AF$4,1,0)</f>
        <v>0</v>
      </c>
      <c r="AG5387" t="str">
        <f>VLOOKUP(tbl_pbp[[#This Row],[gameId]], games!$B$2:$T$40, 9, FALSE)</f>
        <v>new-orleans-saints</v>
      </c>
      <c r="AH5387" s="5">
        <f>IF(tbl_pbp[[#This Row],[AwayTeam]] &lt;&gt; "new-orleans-saints", tbl_pbp[[#This Row],[homeWinPercentage]], 1-tbl_pbp[[#This Row],[homeWinPercentage]])</f>
        <v>0.84699999999999998</v>
      </c>
      <c r="AI5387" s="13">
        <f>tbl_pbp[[#This Row],[Kamara]]*tbl_pbp[[#This Row],[Impactful Play]]</f>
        <v>0</v>
      </c>
      <c r="AJ5387" s="13">
        <f>tbl_pbp[[#This Row],[Thomas]]*tbl_pbp[[#This Row],[Impactful Play]]</f>
        <v>0</v>
      </c>
      <c r="AK5387" s="13" t="str">
        <f>VLOOKUP(tbl_pbp[[#This Row],[Play Saints Win % Increase]], tbl_impact[],3,TRUE)</f>
        <v>Scented (0 to +5%)</v>
      </c>
    </row>
    <row r="5388" spans="1:37">
      <c r="A5388" s="1">
        <v>22</v>
      </c>
      <c r="B5388" s="5">
        <v>0.14399999999999999</v>
      </c>
      <c r="C5388" t="s">
        <v>8107</v>
      </c>
      <c r="D5388">
        <v>0</v>
      </c>
      <c r="E5388">
        <v>0</v>
      </c>
      <c r="F5388">
        <v>1</v>
      </c>
      <c r="G5388">
        <v>0</v>
      </c>
      <c r="H5388">
        <v>7</v>
      </c>
      <c r="I5388">
        <v>12</v>
      </c>
      <c r="J5388">
        <v>82</v>
      </c>
      <c r="K5388" t="s">
        <v>29</v>
      </c>
      <c r="L5388">
        <v>2</v>
      </c>
      <c r="M5388">
        <v>82</v>
      </c>
      <c r="N5388" t="s">
        <v>8108</v>
      </c>
      <c r="O5388" t="s">
        <v>6206</v>
      </c>
      <c r="P5388" t="s">
        <v>30</v>
      </c>
      <c r="Q5388" t="s">
        <v>31</v>
      </c>
      <c r="R5388" t="s">
        <v>32</v>
      </c>
      <c r="S5388" t="s">
        <v>871</v>
      </c>
      <c r="T5388" t="s">
        <v>191</v>
      </c>
      <c r="U5388" t="s">
        <v>8109</v>
      </c>
      <c r="V5388" t="s">
        <v>8050</v>
      </c>
      <c r="X5388" t="str">
        <f>VLOOKUP(pbp!V2621, games!$B$2:$R$40, 3, FALSE)</f>
        <v>2019-12-29T18:00Z</v>
      </c>
      <c r="Y5388">
        <f>VLOOKUP(1*V5388,NFLGames!$H$11:$H$555,1,FALSE)</f>
        <v>401220315</v>
      </c>
      <c r="Z5388">
        <f>VLOOKUP($Y5388, NFLGames!$H$11:$K$555,2,FALSE)</f>
        <v>2020</v>
      </c>
      <c r="AA5388">
        <f>VLOOKUP($Y5388, NFLGames!$H$11:$K$555,3,FALSE)</f>
        <v>17</v>
      </c>
      <c r="AB5388" s="6">
        <f>IF(A5389=0, 0, AH5389-tbl_pbp[[#This Row],[Saints Win %]])</f>
        <v>-4.3999999999999928E-2</v>
      </c>
      <c r="AE5388">
        <f>ABS(tbl_pbp[[#This Row],[play.homeScore]]-tbl_pbp[[#This Row],[play.awayScore]])</f>
        <v>7</v>
      </c>
      <c r="AF5388">
        <f>IF(tbl_pbp[[#This Row],[Play Saints Win % Increase]]&gt;=$AF$4,1,0)</f>
        <v>0</v>
      </c>
      <c r="AG5388" t="str">
        <f>VLOOKUP(tbl_pbp[[#This Row],[gameId]], games!$B$2:$T$40, 9, FALSE)</f>
        <v>new-orleans-saints</v>
      </c>
      <c r="AH5388" s="5">
        <f>IF(tbl_pbp[[#This Row],[AwayTeam]] &lt;&gt; "new-orleans-saints", tbl_pbp[[#This Row],[homeWinPercentage]], 1-tbl_pbp[[#This Row],[homeWinPercentage]])</f>
        <v>0.85599999999999998</v>
      </c>
      <c r="AI5388" s="13">
        <f>tbl_pbp[[#This Row],[Kamara]]*tbl_pbp[[#This Row],[Impactful Play]]</f>
        <v>0</v>
      </c>
      <c r="AJ5388" s="13">
        <f>tbl_pbp[[#This Row],[Thomas]]*tbl_pbp[[#This Row],[Impactful Play]]</f>
        <v>0</v>
      </c>
      <c r="AK5388" s="13" t="str">
        <f>VLOOKUP(tbl_pbp[[#This Row],[Play Saints Win % Increase]], tbl_impact[],3,TRUE)</f>
        <v>Bad (0 to -5%)</v>
      </c>
    </row>
    <row r="5389" spans="1:37">
      <c r="A5389" s="1">
        <v>23</v>
      </c>
      <c r="B5389" s="5">
        <v>0.188</v>
      </c>
      <c r="C5389" t="s">
        <v>8110</v>
      </c>
      <c r="D5389">
        <v>0</v>
      </c>
      <c r="E5389">
        <v>0</v>
      </c>
      <c r="F5389">
        <v>1</v>
      </c>
      <c r="G5389">
        <v>0</v>
      </c>
      <c r="H5389">
        <v>7</v>
      </c>
      <c r="I5389">
        <v>5</v>
      </c>
      <c r="J5389">
        <v>75</v>
      </c>
      <c r="K5389" t="s">
        <v>29</v>
      </c>
      <c r="L5389">
        <v>3</v>
      </c>
      <c r="M5389">
        <v>75</v>
      </c>
      <c r="N5389" t="s">
        <v>8111</v>
      </c>
      <c r="O5389" t="s">
        <v>334</v>
      </c>
      <c r="P5389" t="s">
        <v>167</v>
      </c>
      <c r="Q5389" t="s">
        <v>168</v>
      </c>
      <c r="S5389" t="s">
        <v>42</v>
      </c>
      <c r="T5389" t="s">
        <v>34</v>
      </c>
      <c r="U5389" t="s">
        <v>1328</v>
      </c>
      <c r="V5389" t="s">
        <v>8050</v>
      </c>
      <c r="X5389" t="str">
        <f>VLOOKUP(pbp!V2622, games!$B$2:$R$40, 3, FALSE)</f>
        <v>2019-12-29T18:00Z</v>
      </c>
      <c r="Y5389">
        <f>VLOOKUP(1*V5389,NFLGames!$H$11:$H$555,1,FALSE)</f>
        <v>401220315</v>
      </c>
      <c r="Z5389">
        <f>VLOOKUP($Y5389, NFLGames!$H$11:$K$555,2,FALSE)</f>
        <v>2020</v>
      </c>
      <c r="AA5389">
        <f>VLOOKUP($Y5389, NFLGames!$H$11:$K$555,3,FALSE)</f>
        <v>17</v>
      </c>
      <c r="AB5389" s="6">
        <f>IF(A5390=0, 0, AH5390-tbl_pbp[[#This Row],[Saints Win %]])</f>
        <v>1.9999999999999907E-2</v>
      </c>
      <c r="AE5389">
        <f>ABS(tbl_pbp[[#This Row],[play.homeScore]]-tbl_pbp[[#This Row],[play.awayScore]])</f>
        <v>7</v>
      </c>
      <c r="AF5389">
        <f>IF(tbl_pbp[[#This Row],[Play Saints Win % Increase]]&gt;=$AF$4,1,0)</f>
        <v>0</v>
      </c>
      <c r="AG5389" t="str">
        <f>VLOOKUP(tbl_pbp[[#This Row],[gameId]], games!$B$2:$T$40, 9, FALSE)</f>
        <v>new-orleans-saints</v>
      </c>
      <c r="AH5389" s="5">
        <f>IF(tbl_pbp[[#This Row],[AwayTeam]] &lt;&gt; "new-orleans-saints", tbl_pbp[[#This Row],[homeWinPercentage]], 1-tbl_pbp[[#This Row],[homeWinPercentage]])</f>
        <v>0.81200000000000006</v>
      </c>
      <c r="AI5389" s="13">
        <f>tbl_pbp[[#This Row],[Kamara]]*tbl_pbp[[#This Row],[Impactful Play]]</f>
        <v>0</v>
      </c>
      <c r="AJ5389" s="13">
        <f>tbl_pbp[[#This Row],[Thomas]]*tbl_pbp[[#This Row],[Impactful Play]]</f>
        <v>0</v>
      </c>
      <c r="AK5389" s="13" t="str">
        <f>VLOOKUP(tbl_pbp[[#This Row],[Play Saints Win % Increase]], tbl_impact[],3,TRUE)</f>
        <v>Scented (0 to +5%)</v>
      </c>
    </row>
    <row r="5390" spans="1:37">
      <c r="A5390" s="1">
        <v>24</v>
      </c>
      <c r="B5390" s="5">
        <v>0.16800000000000001</v>
      </c>
      <c r="C5390" t="s">
        <v>8112</v>
      </c>
      <c r="D5390">
        <v>0</v>
      </c>
      <c r="E5390">
        <v>0</v>
      </c>
      <c r="F5390">
        <v>1</v>
      </c>
      <c r="G5390">
        <v>0</v>
      </c>
      <c r="H5390">
        <v>7</v>
      </c>
      <c r="I5390">
        <v>8</v>
      </c>
      <c r="J5390">
        <v>78</v>
      </c>
      <c r="K5390" t="s">
        <v>29</v>
      </c>
      <c r="L5390">
        <v>4</v>
      </c>
      <c r="M5390">
        <v>78</v>
      </c>
      <c r="N5390" t="s">
        <v>8113</v>
      </c>
      <c r="O5390" t="s">
        <v>411</v>
      </c>
      <c r="P5390" t="s">
        <v>66</v>
      </c>
      <c r="Q5390" t="s">
        <v>67</v>
      </c>
      <c r="R5390" t="s">
        <v>68</v>
      </c>
      <c r="S5390" t="s">
        <v>160</v>
      </c>
      <c r="T5390" t="s">
        <v>1257</v>
      </c>
      <c r="U5390" t="s">
        <v>8114</v>
      </c>
      <c r="V5390" t="s">
        <v>8050</v>
      </c>
      <c r="X5390" t="str">
        <f>VLOOKUP(pbp!V2623, games!$B$2:$R$40, 3, FALSE)</f>
        <v>2019-12-29T18:00Z</v>
      </c>
      <c r="Y5390">
        <f>VLOOKUP(1*V5390,NFLGames!$H$11:$H$555,1,FALSE)</f>
        <v>401220315</v>
      </c>
      <c r="Z5390">
        <f>VLOOKUP($Y5390, NFLGames!$H$11:$K$555,2,FALSE)</f>
        <v>2020</v>
      </c>
      <c r="AA5390">
        <f>VLOOKUP($Y5390, NFLGames!$H$11:$K$555,3,FALSE)</f>
        <v>17</v>
      </c>
      <c r="AB5390" s="6">
        <f>IF(A5391=0, 0, AH5391-tbl_pbp[[#This Row],[Saints Win %]])</f>
        <v>2.1000000000000019E-2</v>
      </c>
      <c r="AE5390">
        <f>ABS(tbl_pbp[[#This Row],[play.homeScore]]-tbl_pbp[[#This Row],[play.awayScore]])</f>
        <v>7</v>
      </c>
      <c r="AF5390">
        <f>IF(tbl_pbp[[#This Row],[Play Saints Win % Increase]]&gt;=$AF$4,1,0)</f>
        <v>0</v>
      </c>
      <c r="AG5390" t="str">
        <f>VLOOKUP(tbl_pbp[[#This Row],[gameId]], games!$B$2:$T$40, 9, FALSE)</f>
        <v>new-orleans-saints</v>
      </c>
      <c r="AH5390" s="5">
        <f>IF(tbl_pbp[[#This Row],[AwayTeam]] &lt;&gt; "new-orleans-saints", tbl_pbp[[#This Row],[homeWinPercentage]], 1-tbl_pbp[[#This Row],[homeWinPercentage]])</f>
        <v>0.83199999999999996</v>
      </c>
      <c r="AI5390" s="13">
        <f>tbl_pbp[[#This Row],[Kamara]]*tbl_pbp[[#This Row],[Impactful Play]]</f>
        <v>0</v>
      </c>
      <c r="AJ5390" s="13">
        <f>tbl_pbp[[#This Row],[Thomas]]*tbl_pbp[[#This Row],[Impactful Play]]</f>
        <v>0</v>
      </c>
      <c r="AK5390" s="13" t="str">
        <f>VLOOKUP(tbl_pbp[[#This Row],[Play Saints Win % Increase]], tbl_impact[],3,TRUE)</f>
        <v>Scented (0 to +5%)</v>
      </c>
    </row>
    <row r="5391" spans="1:37">
      <c r="A5391" s="1">
        <v>25</v>
      </c>
      <c r="B5391" s="5">
        <v>0.14699999999999999</v>
      </c>
      <c r="C5391" t="s">
        <v>8115</v>
      </c>
      <c r="D5391">
        <v>0</v>
      </c>
      <c r="E5391">
        <v>0</v>
      </c>
      <c r="F5391">
        <v>1</v>
      </c>
      <c r="G5391">
        <v>0</v>
      </c>
      <c r="H5391">
        <v>7</v>
      </c>
      <c r="I5391">
        <v>10</v>
      </c>
      <c r="J5391">
        <v>36</v>
      </c>
      <c r="K5391" t="s">
        <v>533</v>
      </c>
      <c r="L5391">
        <v>1</v>
      </c>
      <c r="M5391">
        <v>64</v>
      </c>
      <c r="N5391" t="s">
        <v>8116</v>
      </c>
      <c r="O5391" t="s">
        <v>279</v>
      </c>
      <c r="P5391" t="s">
        <v>30</v>
      </c>
      <c r="Q5391" t="s">
        <v>31</v>
      </c>
      <c r="R5391" t="s">
        <v>32</v>
      </c>
      <c r="S5391" t="s">
        <v>33</v>
      </c>
      <c r="T5391" t="s">
        <v>3742</v>
      </c>
      <c r="U5391" t="s">
        <v>8117</v>
      </c>
      <c r="V5391" t="s">
        <v>8050</v>
      </c>
      <c r="X5391" t="str">
        <f>VLOOKUP(pbp!V2624, games!$B$2:$R$40, 3, FALSE)</f>
        <v>2019-12-29T18:00Z</v>
      </c>
      <c r="Y5391">
        <f>VLOOKUP(1*V5391,NFLGames!$H$11:$H$555,1,FALSE)</f>
        <v>401220315</v>
      </c>
      <c r="Z5391">
        <f>VLOOKUP($Y5391, NFLGames!$H$11:$K$555,2,FALSE)</f>
        <v>2020</v>
      </c>
      <c r="AA5391">
        <f>VLOOKUP($Y5391, NFLGames!$H$11:$K$555,3,FALSE)</f>
        <v>17</v>
      </c>
      <c r="AB5391" s="6">
        <f>IF(A5392=0, 0, AH5392-tbl_pbp[[#This Row],[Saints Win %]])</f>
        <v>-1.3000000000000012E-2</v>
      </c>
      <c r="AE5391">
        <f>ABS(tbl_pbp[[#This Row],[play.homeScore]]-tbl_pbp[[#This Row],[play.awayScore]])</f>
        <v>7</v>
      </c>
      <c r="AF5391">
        <f>IF(tbl_pbp[[#This Row],[Play Saints Win % Increase]]&gt;=$AF$4,1,0)</f>
        <v>0</v>
      </c>
      <c r="AG5391" t="str">
        <f>VLOOKUP(tbl_pbp[[#This Row],[gameId]], games!$B$2:$T$40, 9, FALSE)</f>
        <v>new-orleans-saints</v>
      </c>
      <c r="AH5391" s="5">
        <f>IF(tbl_pbp[[#This Row],[AwayTeam]] &lt;&gt; "new-orleans-saints", tbl_pbp[[#This Row],[homeWinPercentage]], 1-tbl_pbp[[#This Row],[homeWinPercentage]])</f>
        <v>0.85299999999999998</v>
      </c>
      <c r="AI5391" s="13">
        <f>tbl_pbp[[#This Row],[Kamara]]*tbl_pbp[[#This Row],[Impactful Play]]</f>
        <v>0</v>
      </c>
      <c r="AJ5391" s="13">
        <f>tbl_pbp[[#This Row],[Thomas]]*tbl_pbp[[#This Row],[Impactful Play]]</f>
        <v>0</v>
      </c>
      <c r="AK5391" s="13" t="str">
        <f>VLOOKUP(tbl_pbp[[#This Row],[Play Saints Win % Increase]], tbl_impact[],3,TRUE)</f>
        <v>Bad (0 to -5%)</v>
      </c>
    </row>
    <row r="5392" spans="1:37">
      <c r="A5392" s="1">
        <v>26</v>
      </c>
      <c r="B5392" s="5">
        <v>0.16</v>
      </c>
      <c r="C5392" t="s">
        <v>8118</v>
      </c>
      <c r="D5392">
        <v>0</v>
      </c>
      <c r="E5392">
        <v>0</v>
      </c>
      <c r="F5392">
        <v>1</v>
      </c>
      <c r="G5392">
        <v>0</v>
      </c>
      <c r="H5392">
        <v>7</v>
      </c>
      <c r="I5392">
        <v>11</v>
      </c>
      <c r="J5392">
        <v>35</v>
      </c>
      <c r="K5392" t="s">
        <v>533</v>
      </c>
      <c r="L5392">
        <v>2</v>
      </c>
      <c r="M5392">
        <v>65</v>
      </c>
      <c r="N5392" t="s">
        <v>8119</v>
      </c>
      <c r="O5392" t="s">
        <v>1827</v>
      </c>
      <c r="P5392" t="s">
        <v>30</v>
      </c>
      <c r="Q5392" t="s">
        <v>31</v>
      </c>
      <c r="R5392" t="s">
        <v>32</v>
      </c>
      <c r="S5392" t="s">
        <v>147</v>
      </c>
      <c r="T5392" t="s">
        <v>3486</v>
      </c>
      <c r="U5392" t="s">
        <v>8120</v>
      </c>
      <c r="V5392" t="s">
        <v>8050</v>
      </c>
      <c r="X5392" t="str">
        <f>VLOOKUP(pbp!V2625, games!$B$2:$R$40, 3, FALSE)</f>
        <v>2019-12-29T18:00Z</v>
      </c>
      <c r="Y5392">
        <f>VLOOKUP(1*V5392,NFLGames!$H$11:$H$555,1,FALSE)</f>
        <v>401220315</v>
      </c>
      <c r="Z5392">
        <f>VLOOKUP($Y5392, NFLGames!$H$11:$K$555,2,FALSE)</f>
        <v>2020</v>
      </c>
      <c r="AA5392">
        <f>VLOOKUP($Y5392, NFLGames!$H$11:$K$555,3,FALSE)</f>
        <v>17</v>
      </c>
      <c r="AB5392" s="6">
        <f>IF(A5393=0, 0, AH5393-tbl_pbp[[#This Row],[Saints Win %]])</f>
        <v>2.6000000000000023E-2</v>
      </c>
      <c r="AE5392">
        <f>ABS(tbl_pbp[[#This Row],[play.homeScore]]-tbl_pbp[[#This Row],[play.awayScore]])</f>
        <v>7</v>
      </c>
      <c r="AF5392">
        <f>IF(tbl_pbp[[#This Row],[Play Saints Win % Increase]]&gt;=$AF$4,1,0)</f>
        <v>0</v>
      </c>
      <c r="AG5392" t="str">
        <f>VLOOKUP(tbl_pbp[[#This Row],[gameId]], games!$B$2:$T$40, 9, FALSE)</f>
        <v>new-orleans-saints</v>
      </c>
      <c r="AH5392" s="5">
        <f>IF(tbl_pbp[[#This Row],[AwayTeam]] &lt;&gt; "new-orleans-saints", tbl_pbp[[#This Row],[homeWinPercentage]], 1-tbl_pbp[[#This Row],[homeWinPercentage]])</f>
        <v>0.84</v>
      </c>
      <c r="AI5392" s="13">
        <f>tbl_pbp[[#This Row],[Kamara]]*tbl_pbp[[#This Row],[Impactful Play]]</f>
        <v>0</v>
      </c>
      <c r="AJ5392" s="13">
        <f>tbl_pbp[[#This Row],[Thomas]]*tbl_pbp[[#This Row],[Impactful Play]]</f>
        <v>0</v>
      </c>
      <c r="AK5392" s="13" t="str">
        <f>VLOOKUP(tbl_pbp[[#This Row],[Play Saints Win % Increase]], tbl_impact[],3,TRUE)</f>
        <v>Scented (0 to +5%)</v>
      </c>
    </row>
    <row r="5393" spans="1:37">
      <c r="A5393" s="1">
        <v>27</v>
      </c>
      <c r="B5393" s="5">
        <v>0.13400000000000001</v>
      </c>
      <c r="C5393" t="s">
        <v>8121</v>
      </c>
      <c r="D5393">
        <v>0</v>
      </c>
      <c r="E5393">
        <v>0</v>
      </c>
      <c r="F5393">
        <v>1</v>
      </c>
      <c r="G5393">
        <v>0</v>
      </c>
      <c r="H5393">
        <v>7</v>
      </c>
      <c r="I5393">
        <v>3</v>
      </c>
      <c r="J5393">
        <v>43</v>
      </c>
      <c r="K5393" t="s">
        <v>533</v>
      </c>
      <c r="L5393">
        <v>3</v>
      </c>
      <c r="M5393">
        <v>57</v>
      </c>
      <c r="N5393" t="s">
        <v>8122</v>
      </c>
      <c r="O5393" t="s">
        <v>211</v>
      </c>
      <c r="P5393" t="s">
        <v>94</v>
      </c>
      <c r="Q5393" t="s">
        <v>95</v>
      </c>
      <c r="R5393" t="s">
        <v>96</v>
      </c>
      <c r="S5393" t="s">
        <v>375</v>
      </c>
      <c r="T5393" t="s">
        <v>3528</v>
      </c>
      <c r="U5393" t="s">
        <v>8123</v>
      </c>
      <c r="V5393" t="s">
        <v>8050</v>
      </c>
      <c r="X5393" t="str">
        <f>VLOOKUP(pbp!V2626, games!$B$2:$R$40, 3, FALSE)</f>
        <v>2019-12-29T18:00Z</v>
      </c>
      <c r="Y5393">
        <f>VLOOKUP(1*V5393,NFLGames!$H$11:$H$555,1,FALSE)</f>
        <v>401220315</v>
      </c>
      <c r="Z5393">
        <f>VLOOKUP($Y5393, NFLGames!$H$11:$K$555,2,FALSE)</f>
        <v>2020</v>
      </c>
      <c r="AA5393">
        <f>VLOOKUP($Y5393, NFLGames!$H$11:$K$555,3,FALSE)</f>
        <v>17</v>
      </c>
      <c r="AB5393" s="6">
        <f>IF(A5394=0, 0, AH5394-tbl_pbp[[#This Row],[Saints Win %]])</f>
        <v>-6.3000000000000056E-2</v>
      </c>
      <c r="AE5393">
        <f>ABS(tbl_pbp[[#This Row],[play.homeScore]]-tbl_pbp[[#This Row],[play.awayScore]])</f>
        <v>7</v>
      </c>
      <c r="AF5393">
        <f>IF(tbl_pbp[[#This Row],[Play Saints Win % Increase]]&gt;=$AF$4,1,0)</f>
        <v>0</v>
      </c>
      <c r="AG5393" t="str">
        <f>VLOOKUP(tbl_pbp[[#This Row],[gameId]], games!$B$2:$T$40, 9, FALSE)</f>
        <v>new-orleans-saints</v>
      </c>
      <c r="AH5393" s="5">
        <f>IF(tbl_pbp[[#This Row],[AwayTeam]] &lt;&gt; "new-orleans-saints", tbl_pbp[[#This Row],[homeWinPercentage]], 1-tbl_pbp[[#This Row],[homeWinPercentage]])</f>
        <v>0.86599999999999999</v>
      </c>
      <c r="AI5393" s="13">
        <f>tbl_pbp[[#This Row],[Kamara]]*tbl_pbp[[#This Row],[Impactful Play]]</f>
        <v>0</v>
      </c>
      <c r="AJ5393" s="13">
        <f>tbl_pbp[[#This Row],[Thomas]]*tbl_pbp[[#This Row],[Impactful Play]]</f>
        <v>0</v>
      </c>
      <c r="AK5393" s="13" t="str">
        <f>VLOOKUP(tbl_pbp[[#This Row],[Play Saints Win % Increase]], tbl_impact[],3,TRUE)</f>
        <v>Smelly (worse than-5% -&gt; -10%)</v>
      </c>
    </row>
    <row r="5394" spans="1:37">
      <c r="A5394" s="1">
        <v>28</v>
      </c>
      <c r="B5394" s="5">
        <v>0.19700000000000001</v>
      </c>
      <c r="C5394" t="s">
        <v>8124</v>
      </c>
      <c r="D5394">
        <v>0</v>
      </c>
      <c r="E5394">
        <v>0</v>
      </c>
      <c r="F5394">
        <v>1</v>
      </c>
      <c r="G5394">
        <v>0</v>
      </c>
      <c r="H5394">
        <v>7</v>
      </c>
      <c r="I5394">
        <v>10</v>
      </c>
      <c r="J5394">
        <v>49</v>
      </c>
      <c r="K5394" t="s">
        <v>533</v>
      </c>
      <c r="L5394">
        <v>1</v>
      </c>
      <c r="M5394">
        <v>51</v>
      </c>
      <c r="N5394" t="s">
        <v>8125</v>
      </c>
      <c r="O5394" t="s">
        <v>214</v>
      </c>
      <c r="P5394" t="s">
        <v>30</v>
      </c>
      <c r="Q5394" t="s">
        <v>31</v>
      </c>
      <c r="R5394" t="s">
        <v>32</v>
      </c>
      <c r="S5394" t="s">
        <v>33</v>
      </c>
      <c r="T5394" t="s">
        <v>3399</v>
      </c>
      <c r="U5394" t="s">
        <v>3598</v>
      </c>
      <c r="V5394" t="s">
        <v>8050</v>
      </c>
      <c r="X5394" t="str">
        <f>VLOOKUP(pbp!V2627, games!$B$2:$R$40, 3, FALSE)</f>
        <v>2019-12-29T18:00Z</v>
      </c>
      <c r="Y5394">
        <f>VLOOKUP(1*V5394,NFLGames!$H$11:$H$555,1,FALSE)</f>
        <v>401220315</v>
      </c>
      <c r="Z5394">
        <f>VLOOKUP($Y5394, NFLGames!$H$11:$K$555,2,FALSE)</f>
        <v>2020</v>
      </c>
      <c r="AA5394">
        <f>VLOOKUP($Y5394, NFLGames!$H$11:$K$555,3,FALSE)</f>
        <v>17</v>
      </c>
      <c r="AB5394" s="6">
        <f>IF(A5395=0, 0, AH5395-tbl_pbp[[#This Row],[Saints Win %]])</f>
        <v>3.0000000000001137E-3</v>
      </c>
      <c r="AE5394">
        <f>ABS(tbl_pbp[[#This Row],[play.homeScore]]-tbl_pbp[[#This Row],[play.awayScore]])</f>
        <v>7</v>
      </c>
      <c r="AF5394">
        <f>IF(tbl_pbp[[#This Row],[Play Saints Win % Increase]]&gt;=$AF$4,1,0)</f>
        <v>0</v>
      </c>
      <c r="AG5394" t="str">
        <f>VLOOKUP(tbl_pbp[[#This Row],[gameId]], games!$B$2:$T$40, 9, FALSE)</f>
        <v>new-orleans-saints</v>
      </c>
      <c r="AH5394" s="5">
        <f>IF(tbl_pbp[[#This Row],[AwayTeam]] &lt;&gt; "new-orleans-saints", tbl_pbp[[#This Row],[homeWinPercentage]], 1-tbl_pbp[[#This Row],[homeWinPercentage]])</f>
        <v>0.80299999999999994</v>
      </c>
      <c r="AI5394" s="13">
        <f>tbl_pbp[[#This Row],[Kamara]]*tbl_pbp[[#This Row],[Impactful Play]]</f>
        <v>0</v>
      </c>
      <c r="AJ5394" s="13">
        <f>tbl_pbp[[#This Row],[Thomas]]*tbl_pbp[[#This Row],[Impactful Play]]</f>
        <v>0</v>
      </c>
      <c r="AK5394" s="13" t="str">
        <f>VLOOKUP(tbl_pbp[[#This Row],[Play Saints Win % Increase]], tbl_impact[],3,TRUE)</f>
        <v>Scented (0 to +5%)</v>
      </c>
    </row>
    <row r="5395" spans="1:37">
      <c r="A5395" s="1">
        <v>29</v>
      </c>
      <c r="B5395" s="5">
        <v>0.19400000000000001</v>
      </c>
      <c r="C5395" t="s">
        <v>8126</v>
      </c>
      <c r="D5395">
        <v>0</v>
      </c>
      <c r="E5395">
        <v>0</v>
      </c>
      <c r="F5395">
        <v>1</v>
      </c>
      <c r="G5395">
        <v>0</v>
      </c>
      <c r="H5395">
        <v>7</v>
      </c>
      <c r="I5395">
        <v>10</v>
      </c>
      <c r="J5395">
        <v>63</v>
      </c>
      <c r="K5395" t="s">
        <v>533</v>
      </c>
      <c r="L5395">
        <v>1</v>
      </c>
      <c r="M5395">
        <v>37</v>
      </c>
      <c r="N5395" t="s">
        <v>8127</v>
      </c>
      <c r="O5395" t="s">
        <v>4380</v>
      </c>
      <c r="P5395" t="s">
        <v>45</v>
      </c>
      <c r="Q5395" t="s">
        <v>46</v>
      </c>
      <c r="R5395" t="s">
        <v>47</v>
      </c>
      <c r="S5395" t="s">
        <v>33</v>
      </c>
      <c r="T5395" t="s">
        <v>196</v>
      </c>
      <c r="U5395" t="s">
        <v>197</v>
      </c>
      <c r="V5395" t="s">
        <v>8050</v>
      </c>
      <c r="X5395" t="str">
        <f>VLOOKUP(pbp!V2628, games!$B$2:$R$40, 3, FALSE)</f>
        <v>2019-12-29T18:00Z</v>
      </c>
      <c r="Y5395">
        <f>VLOOKUP(1*V5395,NFLGames!$H$11:$H$555,1,FALSE)</f>
        <v>401220315</v>
      </c>
      <c r="Z5395">
        <f>VLOOKUP($Y5395, NFLGames!$H$11:$K$555,2,FALSE)</f>
        <v>2020</v>
      </c>
      <c r="AA5395">
        <f>VLOOKUP($Y5395, NFLGames!$H$11:$K$555,3,FALSE)</f>
        <v>17</v>
      </c>
      <c r="AB5395" s="6">
        <f>IF(A5396=0, 0, AH5396-tbl_pbp[[#This Row],[Saints Win %]])</f>
        <v>-5.5000000000000049E-2</v>
      </c>
      <c r="AE5395">
        <f>ABS(tbl_pbp[[#This Row],[play.homeScore]]-tbl_pbp[[#This Row],[play.awayScore]])</f>
        <v>7</v>
      </c>
      <c r="AF5395">
        <f>IF(tbl_pbp[[#This Row],[Play Saints Win % Increase]]&gt;=$AF$4,1,0)</f>
        <v>0</v>
      </c>
      <c r="AG5395" t="str">
        <f>VLOOKUP(tbl_pbp[[#This Row],[gameId]], games!$B$2:$T$40, 9, FALSE)</f>
        <v>new-orleans-saints</v>
      </c>
      <c r="AH5395" s="5">
        <f>IF(tbl_pbp[[#This Row],[AwayTeam]] &lt;&gt; "new-orleans-saints", tbl_pbp[[#This Row],[homeWinPercentage]], 1-tbl_pbp[[#This Row],[homeWinPercentage]])</f>
        <v>0.80600000000000005</v>
      </c>
      <c r="AI5395" s="13">
        <f>tbl_pbp[[#This Row],[Kamara]]*tbl_pbp[[#This Row],[Impactful Play]]</f>
        <v>0</v>
      </c>
      <c r="AJ5395" s="13">
        <f>tbl_pbp[[#This Row],[Thomas]]*tbl_pbp[[#This Row],[Impactful Play]]</f>
        <v>0</v>
      </c>
      <c r="AK5395" s="13" t="str">
        <f>VLOOKUP(tbl_pbp[[#This Row],[Play Saints Win % Increase]], tbl_impact[],3,TRUE)</f>
        <v>Smelly (worse than-5% -&gt; -10%)</v>
      </c>
    </row>
    <row r="5396" spans="1:37">
      <c r="A5396" s="1">
        <v>30</v>
      </c>
      <c r="B5396" s="5">
        <v>0.249</v>
      </c>
      <c r="C5396" t="s">
        <v>8128</v>
      </c>
      <c r="D5396">
        <v>0</v>
      </c>
      <c r="E5396">
        <v>0</v>
      </c>
      <c r="F5396">
        <v>1</v>
      </c>
      <c r="G5396">
        <v>0</v>
      </c>
      <c r="H5396">
        <v>7</v>
      </c>
      <c r="I5396">
        <v>6</v>
      </c>
      <c r="J5396">
        <v>67</v>
      </c>
      <c r="K5396" t="s">
        <v>533</v>
      </c>
      <c r="L5396">
        <v>2</v>
      </c>
      <c r="M5396">
        <v>33</v>
      </c>
      <c r="N5396" t="s">
        <v>8129</v>
      </c>
      <c r="O5396" t="s">
        <v>8130</v>
      </c>
      <c r="P5396" t="s">
        <v>30</v>
      </c>
      <c r="Q5396" t="s">
        <v>31</v>
      </c>
      <c r="R5396" t="s">
        <v>32</v>
      </c>
      <c r="S5396" t="s">
        <v>60</v>
      </c>
      <c r="T5396" t="s">
        <v>438</v>
      </c>
      <c r="U5396" t="s">
        <v>6217</v>
      </c>
      <c r="V5396" t="s">
        <v>8050</v>
      </c>
      <c r="X5396" t="str">
        <f>VLOOKUP(pbp!V2629, games!$B$2:$R$40, 3, FALSE)</f>
        <v>2019-12-29T18:00Z</v>
      </c>
      <c r="Y5396">
        <f>VLOOKUP(1*V5396,NFLGames!$H$11:$H$555,1,FALSE)</f>
        <v>401220315</v>
      </c>
      <c r="Z5396">
        <f>VLOOKUP($Y5396, NFLGames!$H$11:$K$555,2,FALSE)</f>
        <v>2020</v>
      </c>
      <c r="AA5396">
        <f>VLOOKUP($Y5396, NFLGames!$H$11:$K$555,3,FALSE)</f>
        <v>17</v>
      </c>
      <c r="AB5396" s="6">
        <f>IF(A5397=0, 0, AH5397-tbl_pbp[[#This Row],[Saints Win %]])</f>
        <v>-3.0000000000000027E-3</v>
      </c>
      <c r="AE5396">
        <f>ABS(tbl_pbp[[#This Row],[play.homeScore]]-tbl_pbp[[#This Row],[play.awayScore]])</f>
        <v>7</v>
      </c>
      <c r="AF5396">
        <f>IF(tbl_pbp[[#This Row],[Play Saints Win % Increase]]&gt;=$AF$4,1,0)</f>
        <v>0</v>
      </c>
      <c r="AG5396" t="str">
        <f>VLOOKUP(tbl_pbp[[#This Row],[gameId]], games!$B$2:$T$40, 9, FALSE)</f>
        <v>new-orleans-saints</v>
      </c>
      <c r="AH5396" s="5">
        <f>IF(tbl_pbp[[#This Row],[AwayTeam]] &lt;&gt; "new-orleans-saints", tbl_pbp[[#This Row],[homeWinPercentage]], 1-tbl_pbp[[#This Row],[homeWinPercentage]])</f>
        <v>0.751</v>
      </c>
      <c r="AI5396" s="13">
        <f>tbl_pbp[[#This Row],[Kamara]]*tbl_pbp[[#This Row],[Impactful Play]]</f>
        <v>0</v>
      </c>
      <c r="AJ5396" s="13">
        <f>tbl_pbp[[#This Row],[Thomas]]*tbl_pbp[[#This Row],[Impactful Play]]</f>
        <v>0</v>
      </c>
      <c r="AK5396" s="13" t="str">
        <f>VLOOKUP(tbl_pbp[[#This Row],[Play Saints Win % Increase]], tbl_impact[],3,TRUE)</f>
        <v>Bad (0 to -5%)</v>
      </c>
    </row>
    <row r="5397" spans="1:37">
      <c r="A5397" s="1">
        <v>31</v>
      </c>
      <c r="B5397" s="5">
        <v>0.252</v>
      </c>
      <c r="C5397" t="s">
        <v>8131</v>
      </c>
      <c r="D5397">
        <v>0</v>
      </c>
      <c r="E5397">
        <v>0</v>
      </c>
      <c r="F5397">
        <v>1</v>
      </c>
      <c r="G5397">
        <v>0</v>
      </c>
      <c r="H5397">
        <v>7</v>
      </c>
      <c r="I5397">
        <v>8</v>
      </c>
      <c r="J5397">
        <v>92</v>
      </c>
      <c r="K5397" t="s">
        <v>533</v>
      </c>
      <c r="L5397">
        <v>1</v>
      </c>
      <c r="M5397">
        <v>8</v>
      </c>
      <c r="N5397" t="s">
        <v>8132</v>
      </c>
      <c r="O5397" t="s">
        <v>4500</v>
      </c>
      <c r="P5397" t="s">
        <v>45</v>
      </c>
      <c r="Q5397" t="s">
        <v>46</v>
      </c>
      <c r="R5397" t="s">
        <v>47</v>
      </c>
      <c r="S5397" t="s">
        <v>283</v>
      </c>
      <c r="T5397" t="s">
        <v>444</v>
      </c>
      <c r="U5397" t="s">
        <v>6871</v>
      </c>
      <c r="V5397" t="s">
        <v>8050</v>
      </c>
      <c r="X5397" t="str">
        <f>VLOOKUP(pbp!V2630, games!$B$2:$R$40, 3, FALSE)</f>
        <v>2019-12-29T18:00Z</v>
      </c>
      <c r="Y5397">
        <f>VLOOKUP(1*V5397,NFLGames!$H$11:$H$555,1,FALSE)</f>
        <v>401220315</v>
      </c>
      <c r="Z5397">
        <f>VLOOKUP($Y5397, NFLGames!$H$11:$K$555,2,FALSE)</f>
        <v>2020</v>
      </c>
      <c r="AA5397">
        <f>VLOOKUP($Y5397, NFLGames!$H$11:$K$555,3,FALSE)</f>
        <v>17</v>
      </c>
      <c r="AB5397" s="6">
        <f>IF(A5398=0, 0, AH5398-tbl_pbp[[#This Row],[Saints Win %]])</f>
        <v>-1.8000000000000016E-2</v>
      </c>
      <c r="AE5397">
        <f>ABS(tbl_pbp[[#This Row],[play.homeScore]]-tbl_pbp[[#This Row],[play.awayScore]])</f>
        <v>7</v>
      </c>
      <c r="AF5397">
        <f>IF(tbl_pbp[[#This Row],[Play Saints Win % Increase]]&gt;=$AF$4,1,0)</f>
        <v>0</v>
      </c>
      <c r="AG5397" t="str">
        <f>VLOOKUP(tbl_pbp[[#This Row],[gameId]], games!$B$2:$T$40, 9, FALSE)</f>
        <v>new-orleans-saints</v>
      </c>
      <c r="AH5397" s="5">
        <f>IF(tbl_pbp[[#This Row],[AwayTeam]] &lt;&gt; "new-orleans-saints", tbl_pbp[[#This Row],[homeWinPercentage]], 1-tbl_pbp[[#This Row],[homeWinPercentage]])</f>
        <v>0.748</v>
      </c>
      <c r="AI5397" s="13">
        <f>tbl_pbp[[#This Row],[Kamara]]*tbl_pbp[[#This Row],[Impactful Play]]</f>
        <v>0</v>
      </c>
      <c r="AJ5397" s="13">
        <f>tbl_pbp[[#This Row],[Thomas]]*tbl_pbp[[#This Row],[Impactful Play]]</f>
        <v>0</v>
      </c>
      <c r="AK5397" s="13" t="str">
        <f>VLOOKUP(tbl_pbp[[#This Row],[Play Saints Win % Increase]], tbl_impact[],3,TRUE)</f>
        <v>Bad (0 to -5%)</v>
      </c>
    </row>
    <row r="5398" spans="1:37">
      <c r="A5398" s="1">
        <v>32</v>
      </c>
      <c r="B5398" s="5">
        <v>0.27</v>
      </c>
      <c r="C5398" t="s">
        <v>8133</v>
      </c>
      <c r="D5398">
        <v>0</v>
      </c>
      <c r="E5398">
        <v>0</v>
      </c>
      <c r="F5398">
        <v>1</v>
      </c>
      <c r="G5398">
        <v>7</v>
      </c>
      <c r="H5398">
        <v>7</v>
      </c>
      <c r="I5398">
        <v>1</v>
      </c>
      <c r="J5398">
        <v>99</v>
      </c>
      <c r="K5398" t="s">
        <v>533</v>
      </c>
      <c r="L5398">
        <v>2</v>
      </c>
      <c r="M5398">
        <v>1</v>
      </c>
      <c r="N5398" t="s">
        <v>8134</v>
      </c>
      <c r="O5398" t="s">
        <v>2360</v>
      </c>
      <c r="P5398" t="s">
        <v>326</v>
      </c>
      <c r="Q5398" t="s">
        <v>327</v>
      </c>
      <c r="R5398" t="s">
        <v>105</v>
      </c>
      <c r="S5398" t="s">
        <v>286</v>
      </c>
      <c r="T5398" t="s">
        <v>575</v>
      </c>
      <c r="U5398" t="s">
        <v>576</v>
      </c>
      <c r="V5398" t="s">
        <v>8050</v>
      </c>
      <c r="X5398" t="str">
        <f>VLOOKUP(pbp!V2631, games!$B$2:$R$40, 3, FALSE)</f>
        <v>2019-12-29T18:00Z</v>
      </c>
      <c r="Y5398">
        <f>VLOOKUP(1*V5398,NFLGames!$H$11:$H$555,1,FALSE)</f>
        <v>401220315</v>
      </c>
      <c r="Z5398">
        <f>VLOOKUP($Y5398, NFLGames!$H$11:$K$555,2,FALSE)</f>
        <v>2020</v>
      </c>
      <c r="AA5398">
        <f>VLOOKUP($Y5398, NFLGames!$H$11:$K$555,3,FALSE)</f>
        <v>17</v>
      </c>
      <c r="AB5398" s="6">
        <f>IF(A5399=0, 0, AH5399-tbl_pbp[[#This Row],[Saints Win %]])</f>
        <v>4.0000000000000036E-3</v>
      </c>
      <c r="AE5398">
        <f>ABS(tbl_pbp[[#This Row],[play.homeScore]]-tbl_pbp[[#This Row],[play.awayScore]])</f>
        <v>0</v>
      </c>
      <c r="AF5398">
        <f>IF(tbl_pbp[[#This Row],[Play Saints Win % Increase]]&gt;=$AF$4,1,0)</f>
        <v>0</v>
      </c>
      <c r="AG5398" t="str">
        <f>VLOOKUP(tbl_pbp[[#This Row],[gameId]], games!$B$2:$T$40, 9, FALSE)</f>
        <v>new-orleans-saints</v>
      </c>
      <c r="AH5398" s="5">
        <f>IF(tbl_pbp[[#This Row],[AwayTeam]] &lt;&gt; "new-orleans-saints", tbl_pbp[[#This Row],[homeWinPercentage]], 1-tbl_pbp[[#This Row],[homeWinPercentage]])</f>
        <v>0.73</v>
      </c>
      <c r="AI5398" s="13">
        <f>tbl_pbp[[#This Row],[Kamara]]*tbl_pbp[[#This Row],[Impactful Play]]</f>
        <v>0</v>
      </c>
      <c r="AJ5398" s="13">
        <f>tbl_pbp[[#This Row],[Thomas]]*tbl_pbp[[#This Row],[Impactful Play]]</f>
        <v>0</v>
      </c>
      <c r="AK5398" s="13" t="str">
        <f>VLOOKUP(tbl_pbp[[#This Row],[Play Saints Win % Increase]], tbl_impact[],3,TRUE)</f>
        <v>Scented (0 to +5%)</v>
      </c>
    </row>
    <row r="5399" spans="1:37">
      <c r="A5399" s="1">
        <v>33</v>
      </c>
      <c r="B5399" s="5">
        <v>0.26600000000000001</v>
      </c>
      <c r="C5399" t="s">
        <v>8135</v>
      </c>
      <c r="D5399">
        <v>0</v>
      </c>
      <c r="E5399">
        <v>0</v>
      </c>
      <c r="F5399">
        <v>1</v>
      </c>
      <c r="G5399">
        <v>7</v>
      </c>
      <c r="H5399">
        <v>7</v>
      </c>
      <c r="I5399">
        <v>0</v>
      </c>
      <c r="J5399">
        <v>35</v>
      </c>
      <c r="K5399" t="s">
        <v>533</v>
      </c>
      <c r="L5399">
        <v>0</v>
      </c>
      <c r="M5399">
        <v>65</v>
      </c>
      <c r="N5399" t="s">
        <v>3326</v>
      </c>
      <c r="O5399" t="s">
        <v>2360</v>
      </c>
      <c r="P5399" t="s">
        <v>25</v>
      </c>
      <c r="Q5399" t="s">
        <v>26</v>
      </c>
      <c r="R5399" t="s">
        <v>27</v>
      </c>
      <c r="V5399" t="s">
        <v>8050</v>
      </c>
      <c r="X5399" t="str">
        <f>VLOOKUP(pbp!V2632, games!$B$2:$R$40, 3, FALSE)</f>
        <v>2019-12-29T18:00Z</v>
      </c>
      <c r="Y5399">
        <f>VLOOKUP(1*V5399,NFLGames!$H$11:$H$555,1,FALSE)</f>
        <v>401220315</v>
      </c>
      <c r="Z5399">
        <f>VLOOKUP($Y5399, NFLGames!$H$11:$K$555,2,FALSE)</f>
        <v>2020</v>
      </c>
      <c r="AA5399">
        <f>VLOOKUP($Y5399, NFLGames!$H$11:$K$555,3,FALSE)</f>
        <v>17</v>
      </c>
      <c r="AB5399" s="6">
        <f>IF(A5400=0, 0, AH5400-tbl_pbp[[#This Row],[Saints Win %]])</f>
        <v>-2.8000000000000025E-2</v>
      </c>
      <c r="AE5399">
        <f>ABS(tbl_pbp[[#This Row],[play.homeScore]]-tbl_pbp[[#This Row],[play.awayScore]])</f>
        <v>0</v>
      </c>
      <c r="AF5399">
        <f>IF(tbl_pbp[[#This Row],[Play Saints Win % Increase]]&gt;=$AF$4,1,0)</f>
        <v>0</v>
      </c>
      <c r="AG5399" t="str">
        <f>VLOOKUP(tbl_pbp[[#This Row],[gameId]], games!$B$2:$T$40, 9, FALSE)</f>
        <v>new-orleans-saints</v>
      </c>
      <c r="AH5399" s="5">
        <f>IF(tbl_pbp[[#This Row],[AwayTeam]] &lt;&gt; "new-orleans-saints", tbl_pbp[[#This Row],[homeWinPercentage]], 1-tbl_pbp[[#This Row],[homeWinPercentage]])</f>
        <v>0.73399999999999999</v>
      </c>
      <c r="AI5399" s="13">
        <f>tbl_pbp[[#This Row],[Kamara]]*tbl_pbp[[#This Row],[Impactful Play]]</f>
        <v>0</v>
      </c>
      <c r="AJ5399" s="13">
        <f>tbl_pbp[[#This Row],[Thomas]]*tbl_pbp[[#This Row],[Impactful Play]]</f>
        <v>0</v>
      </c>
      <c r="AK5399" s="13" t="str">
        <f>VLOOKUP(tbl_pbp[[#This Row],[Play Saints Win % Increase]], tbl_impact[],3,TRUE)</f>
        <v>Bad (0 to -5%)</v>
      </c>
    </row>
    <row r="5400" spans="1:37">
      <c r="A5400" s="1">
        <v>34</v>
      </c>
      <c r="B5400" s="5">
        <v>0.29399999999999998</v>
      </c>
      <c r="C5400" t="s">
        <v>8136</v>
      </c>
      <c r="D5400">
        <v>0</v>
      </c>
      <c r="E5400">
        <v>0</v>
      </c>
      <c r="F5400">
        <v>1</v>
      </c>
      <c r="G5400">
        <v>7</v>
      </c>
      <c r="H5400">
        <v>7</v>
      </c>
      <c r="I5400">
        <v>10</v>
      </c>
      <c r="J5400">
        <v>75</v>
      </c>
      <c r="K5400" t="s">
        <v>29</v>
      </c>
      <c r="L5400">
        <v>1</v>
      </c>
      <c r="M5400">
        <v>75</v>
      </c>
      <c r="N5400" t="s">
        <v>8137</v>
      </c>
      <c r="O5400" t="s">
        <v>2360</v>
      </c>
      <c r="P5400" t="s">
        <v>22</v>
      </c>
      <c r="Q5400" t="s">
        <v>37</v>
      </c>
      <c r="S5400" t="s">
        <v>33</v>
      </c>
      <c r="T5400" t="s">
        <v>34</v>
      </c>
      <c r="U5400" t="s">
        <v>35</v>
      </c>
      <c r="V5400" t="s">
        <v>8050</v>
      </c>
      <c r="X5400" t="str">
        <f>VLOOKUP(pbp!V2633, games!$B$2:$R$40, 3, FALSE)</f>
        <v>2019-12-29T18:00Z</v>
      </c>
      <c r="Y5400">
        <f>VLOOKUP(1*V5400,NFLGames!$H$11:$H$555,1,FALSE)</f>
        <v>401220315</v>
      </c>
      <c r="Z5400">
        <f>VLOOKUP($Y5400, NFLGames!$H$11:$K$555,2,FALSE)</f>
        <v>2020</v>
      </c>
      <c r="AA5400">
        <f>VLOOKUP($Y5400, NFLGames!$H$11:$K$555,3,FALSE)</f>
        <v>17</v>
      </c>
      <c r="AB5400" s="6">
        <f>IF(A5401=0, 0, AH5401-tbl_pbp[[#This Row],[Saints Win %]])</f>
        <v>-9.6999999999999975E-2</v>
      </c>
      <c r="AE5400">
        <f>ABS(tbl_pbp[[#This Row],[play.homeScore]]-tbl_pbp[[#This Row],[play.awayScore]])</f>
        <v>0</v>
      </c>
      <c r="AF5400">
        <f>IF(tbl_pbp[[#This Row],[Play Saints Win % Increase]]&gt;=$AF$4,1,0)</f>
        <v>0</v>
      </c>
      <c r="AG5400" t="str">
        <f>VLOOKUP(tbl_pbp[[#This Row],[gameId]], games!$B$2:$T$40, 9, FALSE)</f>
        <v>new-orleans-saints</v>
      </c>
      <c r="AH5400" s="5">
        <f>IF(tbl_pbp[[#This Row],[AwayTeam]] &lt;&gt; "new-orleans-saints", tbl_pbp[[#This Row],[homeWinPercentage]], 1-tbl_pbp[[#This Row],[homeWinPercentage]])</f>
        <v>0.70599999999999996</v>
      </c>
      <c r="AI5400" s="13">
        <f>tbl_pbp[[#This Row],[Kamara]]*tbl_pbp[[#This Row],[Impactful Play]]</f>
        <v>0</v>
      </c>
      <c r="AJ5400" s="13">
        <f>tbl_pbp[[#This Row],[Thomas]]*tbl_pbp[[#This Row],[Impactful Play]]</f>
        <v>0</v>
      </c>
      <c r="AK5400" s="13" t="str">
        <f>VLOOKUP(tbl_pbp[[#This Row],[Play Saints Win % Increase]], tbl_impact[],3,TRUE)</f>
        <v>Smelly (worse than-5% -&gt; -10%)</v>
      </c>
    </row>
    <row r="5401" spans="1:37">
      <c r="A5401" s="1">
        <v>35</v>
      </c>
      <c r="B5401" s="5">
        <v>0.39100000000000001</v>
      </c>
      <c r="C5401" t="s">
        <v>8138</v>
      </c>
      <c r="D5401">
        <v>0</v>
      </c>
      <c r="E5401">
        <v>0</v>
      </c>
      <c r="F5401">
        <v>1</v>
      </c>
      <c r="G5401">
        <v>7</v>
      </c>
      <c r="H5401">
        <v>7</v>
      </c>
      <c r="I5401">
        <v>10</v>
      </c>
      <c r="J5401">
        <v>75</v>
      </c>
      <c r="K5401" t="s">
        <v>29</v>
      </c>
      <c r="L5401">
        <v>2</v>
      </c>
      <c r="M5401">
        <v>75</v>
      </c>
      <c r="N5401" t="s">
        <v>8139</v>
      </c>
      <c r="O5401" t="s">
        <v>2590</v>
      </c>
      <c r="P5401" t="s">
        <v>45</v>
      </c>
      <c r="Q5401" t="s">
        <v>46</v>
      </c>
      <c r="R5401" t="s">
        <v>47</v>
      </c>
      <c r="S5401" t="s">
        <v>120</v>
      </c>
      <c r="T5401" t="s">
        <v>34</v>
      </c>
      <c r="U5401" t="s">
        <v>458</v>
      </c>
      <c r="V5401" t="s">
        <v>8050</v>
      </c>
      <c r="X5401" t="str">
        <f>VLOOKUP(pbp!V2634, games!$B$2:$R$40, 3, FALSE)</f>
        <v>2019-12-29T18:00Z</v>
      </c>
      <c r="Y5401">
        <f>VLOOKUP(1*V5401,NFLGames!$H$11:$H$555,1,FALSE)</f>
        <v>401220315</v>
      </c>
      <c r="Z5401">
        <f>VLOOKUP($Y5401, NFLGames!$H$11:$K$555,2,FALSE)</f>
        <v>2020</v>
      </c>
      <c r="AA5401">
        <f>VLOOKUP($Y5401, NFLGames!$H$11:$K$555,3,FALSE)</f>
        <v>17</v>
      </c>
      <c r="AB5401" s="6">
        <f>IF(A5402=0, 0, AH5402-tbl_pbp[[#This Row],[Saints Win %]])</f>
        <v>5.2000000000000046E-2</v>
      </c>
      <c r="AE5401">
        <f>ABS(tbl_pbp[[#This Row],[play.homeScore]]-tbl_pbp[[#This Row],[play.awayScore]])</f>
        <v>0</v>
      </c>
      <c r="AF5401">
        <f>IF(tbl_pbp[[#This Row],[Play Saints Win % Increase]]&gt;=$AF$4,1,0)</f>
        <v>0</v>
      </c>
      <c r="AG5401" t="str">
        <f>VLOOKUP(tbl_pbp[[#This Row],[gameId]], games!$B$2:$T$40, 9, FALSE)</f>
        <v>new-orleans-saints</v>
      </c>
      <c r="AH5401" s="5">
        <f>IF(tbl_pbp[[#This Row],[AwayTeam]] &lt;&gt; "new-orleans-saints", tbl_pbp[[#This Row],[homeWinPercentage]], 1-tbl_pbp[[#This Row],[homeWinPercentage]])</f>
        <v>0.60899999999999999</v>
      </c>
      <c r="AI5401" s="13">
        <f>tbl_pbp[[#This Row],[Kamara]]*tbl_pbp[[#This Row],[Impactful Play]]</f>
        <v>0</v>
      </c>
      <c r="AJ5401" s="13">
        <f>tbl_pbp[[#This Row],[Thomas]]*tbl_pbp[[#This Row],[Impactful Play]]</f>
        <v>0</v>
      </c>
      <c r="AK5401" s="13" t="str">
        <f>VLOOKUP(tbl_pbp[[#This Row],[Play Saints Win % Increase]], tbl_impact[],3,TRUE)</f>
        <v>Perfumed (5 to + 10%)</v>
      </c>
    </row>
    <row r="5402" spans="1:37">
      <c r="A5402" s="1">
        <v>36</v>
      </c>
      <c r="B5402" s="5">
        <v>0.33900000000000002</v>
      </c>
      <c r="C5402" t="s">
        <v>8140</v>
      </c>
      <c r="D5402">
        <v>0</v>
      </c>
      <c r="E5402">
        <v>0</v>
      </c>
      <c r="F5402">
        <v>1</v>
      </c>
      <c r="G5402">
        <v>7</v>
      </c>
      <c r="H5402">
        <v>7</v>
      </c>
      <c r="I5402">
        <v>6</v>
      </c>
      <c r="J5402">
        <v>71</v>
      </c>
      <c r="K5402" t="s">
        <v>29</v>
      </c>
      <c r="L5402">
        <v>3</v>
      </c>
      <c r="M5402">
        <v>71</v>
      </c>
      <c r="N5402" t="s">
        <v>8141</v>
      </c>
      <c r="O5402" t="s">
        <v>6718</v>
      </c>
      <c r="P5402" t="s">
        <v>167</v>
      </c>
      <c r="Q5402" t="s">
        <v>168</v>
      </c>
      <c r="S5402" t="s">
        <v>302</v>
      </c>
      <c r="T5402" t="s">
        <v>401</v>
      </c>
      <c r="U5402" t="s">
        <v>460</v>
      </c>
      <c r="V5402" t="s">
        <v>8050</v>
      </c>
      <c r="X5402" t="str">
        <f>VLOOKUP(pbp!V2635, games!$B$2:$R$40, 3, FALSE)</f>
        <v>2019-12-29T18:00Z</v>
      </c>
      <c r="Y5402">
        <f>VLOOKUP(1*V5402,NFLGames!$H$11:$H$555,1,FALSE)</f>
        <v>401220315</v>
      </c>
      <c r="Z5402">
        <f>VLOOKUP($Y5402, NFLGames!$H$11:$K$555,2,FALSE)</f>
        <v>2020</v>
      </c>
      <c r="AA5402">
        <f>VLOOKUP($Y5402, NFLGames!$H$11:$K$555,3,FALSE)</f>
        <v>17</v>
      </c>
      <c r="AB5402" s="6">
        <f>IF(A5403=0, 0, AH5403-tbl_pbp[[#This Row],[Saints Win %]])</f>
        <v>-1.4000000000000012E-2</v>
      </c>
      <c r="AE5402">
        <f>ABS(tbl_pbp[[#This Row],[play.homeScore]]-tbl_pbp[[#This Row],[play.awayScore]])</f>
        <v>0</v>
      </c>
      <c r="AF5402">
        <f>IF(tbl_pbp[[#This Row],[Play Saints Win % Increase]]&gt;=$AF$4,1,0)</f>
        <v>0</v>
      </c>
      <c r="AG5402" t="str">
        <f>VLOOKUP(tbl_pbp[[#This Row],[gameId]], games!$B$2:$T$40, 9, FALSE)</f>
        <v>new-orleans-saints</v>
      </c>
      <c r="AH5402" s="5">
        <f>IF(tbl_pbp[[#This Row],[AwayTeam]] &lt;&gt; "new-orleans-saints", tbl_pbp[[#This Row],[homeWinPercentage]], 1-tbl_pbp[[#This Row],[homeWinPercentage]])</f>
        <v>0.66100000000000003</v>
      </c>
      <c r="AI5402" s="13">
        <f>tbl_pbp[[#This Row],[Kamara]]*tbl_pbp[[#This Row],[Impactful Play]]</f>
        <v>0</v>
      </c>
      <c r="AJ5402" s="13">
        <f>tbl_pbp[[#This Row],[Thomas]]*tbl_pbp[[#This Row],[Impactful Play]]</f>
        <v>0</v>
      </c>
      <c r="AK5402" s="13" t="str">
        <f>VLOOKUP(tbl_pbp[[#This Row],[Play Saints Win % Increase]], tbl_impact[],3,TRUE)</f>
        <v>Bad (0 to -5%)</v>
      </c>
    </row>
    <row r="5403" spans="1:37">
      <c r="A5403" s="1">
        <v>37</v>
      </c>
      <c r="B5403" s="5">
        <v>0.35299999999999998</v>
      </c>
      <c r="C5403" t="s">
        <v>8142</v>
      </c>
      <c r="D5403">
        <v>0</v>
      </c>
      <c r="E5403">
        <v>0</v>
      </c>
      <c r="F5403">
        <v>1</v>
      </c>
      <c r="G5403">
        <v>7</v>
      </c>
      <c r="H5403">
        <v>7</v>
      </c>
      <c r="I5403">
        <v>13</v>
      </c>
      <c r="J5403">
        <v>78</v>
      </c>
      <c r="K5403" t="s">
        <v>29</v>
      </c>
      <c r="L5403">
        <v>4</v>
      </c>
      <c r="M5403">
        <v>78</v>
      </c>
      <c r="N5403" t="s">
        <v>8143</v>
      </c>
      <c r="O5403" t="s">
        <v>8144</v>
      </c>
      <c r="P5403" t="s">
        <v>66</v>
      </c>
      <c r="Q5403" t="s">
        <v>67</v>
      </c>
      <c r="R5403" t="s">
        <v>68</v>
      </c>
      <c r="S5403" t="s">
        <v>948</v>
      </c>
      <c r="T5403" t="s">
        <v>1257</v>
      </c>
      <c r="U5403" t="s">
        <v>8145</v>
      </c>
      <c r="V5403" t="s">
        <v>8050</v>
      </c>
      <c r="X5403" t="str">
        <f>VLOOKUP(pbp!V2636, games!$B$2:$R$40, 3, FALSE)</f>
        <v>2019-12-29T18:00Z</v>
      </c>
      <c r="Y5403">
        <f>VLOOKUP(1*V5403,NFLGames!$H$11:$H$555,1,FALSE)</f>
        <v>401220315</v>
      </c>
      <c r="Z5403">
        <f>VLOOKUP($Y5403, NFLGames!$H$11:$K$555,2,FALSE)</f>
        <v>2020</v>
      </c>
      <c r="AA5403">
        <f>VLOOKUP($Y5403, NFLGames!$H$11:$K$555,3,FALSE)</f>
        <v>17</v>
      </c>
      <c r="AB5403" s="6">
        <f>IF(A5404=0, 0, AH5404-tbl_pbp[[#This Row],[Saints Win %]])</f>
        <v>-1.0000000000000009E-3</v>
      </c>
      <c r="AE5403">
        <f>ABS(tbl_pbp[[#This Row],[play.homeScore]]-tbl_pbp[[#This Row],[play.awayScore]])</f>
        <v>0</v>
      </c>
      <c r="AF5403">
        <f>IF(tbl_pbp[[#This Row],[Play Saints Win % Increase]]&gt;=$AF$4,1,0)</f>
        <v>0</v>
      </c>
      <c r="AG5403" t="str">
        <f>VLOOKUP(tbl_pbp[[#This Row],[gameId]], games!$B$2:$T$40, 9, FALSE)</f>
        <v>new-orleans-saints</v>
      </c>
      <c r="AH5403" s="5">
        <f>IF(tbl_pbp[[#This Row],[AwayTeam]] &lt;&gt; "new-orleans-saints", tbl_pbp[[#This Row],[homeWinPercentage]], 1-tbl_pbp[[#This Row],[homeWinPercentage]])</f>
        <v>0.64700000000000002</v>
      </c>
      <c r="AI5403" s="13">
        <f>tbl_pbp[[#This Row],[Kamara]]*tbl_pbp[[#This Row],[Impactful Play]]</f>
        <v>0</v>
      </c>
      <c r="AJ5403" s="13">
        <f>tbl_pbp[[#This Row],[Thomas]]*tbl_pbp[[#This Row],[Impactful Play]]</f>
        <v>0</v>
      </c>
      <c r="AK5403" s="13" t="str">
        <f>VLOOKUP(tbl_pbp[[#This Row],[Play Saints Win % Increase]], tbl_impact[],3,TRUE)</f>
        <v>Bad (0 to -5%)</v>
      </c>
    </row>
    <row r="5404" spans="1:37">
      <c r="A5404" s="1">
        <v>38</v>
      </c>
      <c r="B5404" s="5">
        <v>0.35399999999999998</v>
      </c>
      <c r="C5404" t="s">
        <v>8146</v>
      </c>
      <c r="D5404">
        <v>0</v>
      </c>
      <c r="E5404">
        <v>0</v>
      </c>
      <c r="F5404">
        <v>1</v>
      </c>
      <c r="G5404">
        <v>7</v>
      </c>
      <c r="H5404">
        <v>7</v>
      </c>
      <c r="I5404">
        <v>0</v>
      </c>
      <c r="J5404">
        <v>46</v>
      </c>
      <c r="L5404">
        <v>1</v>
      </c>
      <c r="M5404">
        <v>54</v>
      </c>
      <c r="N5404" t="s">
        <v>142</v>
      </c>
      <c r="O5404" t="s">
        <v>143</v>
      </c>
      <c r="P5404" t="s">
        <v>144</v>
      </c>
      <c r="Q5404" t="s">
        <v>145</v>
      </c>
      <c r="R5404" t="s">
        <v>146</v>
      </c>
      <c r="V5404" t="s">
        <v>8050</v>
      </c>
      <c r="X5404" t="str">
        <f>VLOOKUP(pbp!V2637, games!$B$2:$R$40, 3, FALSE)</f>
        <v>2019-12-29T18:00Z</v>
      </c>
      <c r="Y5404">
        <f>VLOOKUP(1*V5404,NFLGames!$H$11:$H$555,1,FALSE)</f>
        <v>401220315</v>
      </c>
      <c r="Z5404">
        <f>VLOOKUP($Y5404, NFLGames!$H$11:$K$555,2,FALSE)</f>
        <v>2020</v>
      </c>
      <c r="AA5404">
        <f>VLOOKUP($Y5404, NFLGames!$H$11:$K$555,3,FALSE)</f>
        <v>17</v>
      </c>
      <c r="AB5404" s="6">
        <f>IF(A5405=0, 0, AH5405-tbl_pbp[[#This Row],[Saints Win %]])</f>
        <v>-1.6000000000000014E-2</v>
      </c>
      <c r="AE5404">
        <f>ABS(tbl_pbp[[#This Row],[play.homeScore]]-tbl_pbp[[#This Row],[play.awayScore]])</f>
        <v>0</v>
      </c>
      <c r="AF5404">
        <f>IF(tbl_pbp[[#This Row],[Play Saints Win % Increase]]&gt;=$AF$4,1,0)</f>
        <v>0</v>
      </c>
      <c r="AG5404" t="str">
        <f>VLOOKUP(tbl_pbp[[#This Row],[gameId]], games!$B$2:$T$40, 9, FALSE)</f>
        <v>new-orleans-saints</v>
      </c>
      <c r="AH5404" s="5">
        <f>IF(tbl_pbp[[#This Row],[AwayTeam]] &lt;&gt; "new-orleans-saints", tbl_pbp[[#This Row],[homeWinPercentage]], 1-tbl_pbp[[#This Row],[homeWinPercentage]])</f>
        <v>0.64600000000000002</v>
      </c>
      <c r="AI5404" s="13">
        <f>tbl_pbp[[#This Row],[Kamara]]*tbl_pbp[[#This Row],[Impactful Play]]</f>
        <v>0</v>
      </c>
      <c r="AJ5404" s="13">
        <f>tbl_pbp[[#This Row],[Thomas]]*tbl_pbp[[#This Row],[Impactful Play]]</f>
        <v>0</v>
      </c>
      <c r="AK5404" s="13" t="str">
        <f>VLOOKUP(tbl_pbp[[#This Row],[Play Saints Win % Increase]], tbl_impact[],3,TRUE)</f>
        <v>Bad (0 to -5%)</v>
      </c>
    </row>
    <row r="5405" spans="1:37">
      <c r="A5405" s="1">
        <v>39</v>
      </c>
      <c r="B5405" s="5">
        <v>0.37</v>
      </c>
      <c r="C5405" t="s">
        <v>8147</v>
      </c>
      <c r="D5405">
        <v>0</v>
      </c>
      <c r="E5405">
        <v>0</v>
      </c>
      <c r="F5405">
        <v>2</v>
      </c>
      <c r="G5405">
        <v>7</v>
      </c>
      <c r="H5405">
        <v>7</v>
      </c>
      <c r="I5405">
        <v>10</v>
      </c>
      <c r="J5405">
        <v>46</v>
      </c>
      <c r="K5405" t="s">
        <v>533</v>
      </c>
      <c r="L5405">
        <v>1</v>
      </c>
      <c r="M5405">
        <v>54</v>
      </c>
      <c r="N5405" t="s">
        <v>8148</v>
      </c>
      <c r="O5405" t="s">
        <v>24</v>
      </c>
      <c r="P5405" t="s">
        <v>30</v>
      </c>
      <c r="Q5405" t="s">
        <v>31</v>
      </c>
      <c r="R5405" t="s">
        <v>32</v>
      </c>
      <c r="S5405" t="s">
        <v>33</v>
      </c>
      <c r="T5405" t="s">
        <v>3346</v>
      </c>
      <c r="U5405" t="s">
        <v>8149</v>
      </c>
      <c r="V5405" t="s">
        <v>8050</v>
      </c>
      <c r="X5405" t="str">
        <f>VLOOKUP(pbp!V2638, games!$B$2:$R$40, 3, FALSE)</f>
        <v>2019-12-29T18:00Z</v>
      </c>
      <c r="Y5405">
        <f>VLOOKUP(1*V5405,NFLGames!$H$11:$H$555,1,FALSE)</f>
        <v>401220315</v>
      </c>
      <c r="Z5405">
        <f>VLOOKUP($Y5405, NFLGames!$H$11:$K$555,2,FALSE)</f>
        <v>2020</v>
      </c>
      <c r="AA5405">
        <f>VLOOKUP($Y5405, NFLGames!$H$11:$K$555,3,FALSE)</f>
        <v>17</v>
      </c>
      <c r="AB5405" s="6">
        <f>IF(A5406=0, 0, AH5406-tbl_pbp[[#This Row],[Saints Win %]])</f>
        <v>7.0000000000000062E-3</v>
      </c>
      <c r="AE5405">
        <f>ABS(tbl_pbp[[#This Row],[play.homeScore]]-tbl_pbp[[#This Row],[play.awayScore]])</f>
        <v>0</v>
      </c>
      <c r="AF5405">
        <f>IF(tbl_pbp[[#This Row],[Play Saints Win % Increase]]&gt;=$AF$4,1,0)</f>
        <v>0</v>
      </c>
      <c r="AG5405" t="str">
        <f>VLOOKUP(tbl_pbp[[#This Row],[gameId]], games!$B$2:$T$40, 9, FALSE)</f>
        <v>new-orleans-saints</v>
      </c>
      <c r="AH5405" s="5">
        <f>IF(tbl_pbp[[#This Row],[AwayTeam]] &lt;&gt; "new-orleans-saints", tbl_pbp[[#This Row],[homeWinPercentage]], 1-tbl_pbp[[#This Row],[homeWinPercentage]])</f>
        <v>0.63</v>
      </c>
      <c r="AI5405" s="13">
        <f>tbl_pbp[[#This Row],[Kamara]]*tbl_pbp[[#This Row],[Impactful Play]]</f>
        <v>0</v>
      </c>
      <c r="AJ5405" s="13">
        <f>tbl_pbp[[#This Row],[Thomas]]*tbl_pbp[[#This Row],[Impactful Play]]</f>
        <v>0</v>
      </c>
      <c r="AK5405" s="13" t="str">
        <f>VLOOKUP(tbl_pbp[[#This Row],[Play Saints Win % Increase]], tbl_impact[],3,TRUE)</f>
        <v>Scented (0 to +5%)</v>
      </c>
    </row>
    <row r="5406" spans="1:37">
      <c r="A5406" s="1">
        <v>40</v>
      </c>
      <c r="B5406" s="5">
        <v>0.36299999999999999</v>
      </c>
      <c r="C5406" t="s">
        <v>8150</v>
      </c>
      <c r="D5406">
        <v>0</v>
      </c>
      <c r="E5406">
        <v>0</v>
      </c>
      <c r="F5406">
        <v>2</v>
      </c>
      <c r="G5406">
        <v>7</v>
      </c>
      <c r="H5406">
        <v>7</v>
      </c>
      <c r="I5406">
        <v>1</v>
      </c>
      <c r="J5406">
        <v>55</v>
      </c>
      <c r="K5406" t="s">
        <v>533</v>
      </c>
      <c r="L5406">
        <v>2</v>
      </c>
      <c r="M5406">
        <v>45</v>
      </c>
      <c r="N5406" t="s">
        <v>8151</v>
      </c>
      <c r="O5406" t="s">
        <v>3332</v>
      </c>
      <c r="P5406" t="s">
        <v>45</v>
      </c>
      <c r="Q5406" t="s">
        <v>46</v>
      </c>
      <c r="R5406" t="s">
        <v>47</v>
      </c>
      <c r="S5406" t="s">
        <v>83</v>
      </c>
      <c r="T5406" t="s">
        <v>80</v>
      </c>
      <c r="U5406" t="s">
        <v>7608</v>
      </c>
      <c r="V5406" t="s">
        <v>8050</v>
      </c>
      <c r="X5406" t="str">
        <f>VLOOKUP(pbp!V2639, games!$B$2:$R$40, 3, FALSE)</f>
        <v>2019-12-29T18:00Z</v>
      </c>
      <c r="Y5406">
        <f>VLOOKUP(1*V5406,NFLGames!$H$11:$H$555,1,FALSE)</f>
        <v>401220315</v>
      </c>
      <c r="Z5406">
        <f>VLOOKUP($Y5406, NFLGames!$H$11:$K$555,2,FALSE)</f>
        <v>2020</v>
      </c>
      <c r="AA5406">
        <f>VLOOKUP($Y5406, NFLGames!$H$11:$K$555,3,FALSE)</f>
        <v>17</v>
      </c>
      <c r="AB5406" s="6">
        <f>IF(A5407=0, 0, AH5407-tbl_pbp[[#This Row],[Saints Win %]])</f>
        <v>7.4999999999999956E-2</v>
      </c>
      <c r="AE5406">
        <f>ABS(tbl_pbp[[#This Row],[play.homeScore]]-tbl_pbp[[#This Row],[play.awayScore]])</f>
        <v>0</v>
      </c>
      <c r="AF5406">
        <f>IF(tbl_pbp[[#This Row],[Play Saints Win % Increase]]&gt;=$AF$4,1,0)</f>
        <v>0</v>
      </c>
      <c r="AG5406" t="str">
        <f>VLOOKUP(tbl_pbp[[#This Row],[gameId]], games!$B$2:$T$40, 9, FALSE)</f>
        <v>new-orleans-saints</v>
      </c>
      <c r="AH5406" s="5">
        <f>IF(tbl_pbp[[#This Row],[AwayTeam]] &lt;&gt; "new-orleans-saints", tbl_pbp[[#This Row],[homeWinPercentage]], 1-tbl_pbp[[#This Row],[homeWinPercentage]])</f>
        <v>0.63700000000000001</v>
      </c>
      <c r="AI5406" s="13">
        <f>tbl_pbp[[#This Row],[Kamara]]*tbl_pbp[[#This Row],[Impactful Play]]</f>
        <v>0</v>
      </c>
      <c r="AJ5406" s="13">
        <f>tbl_pbp[[#This Row],[Thomas]]*tbl_pbp[[#This Row],[Impactful Play]]</f>
        <v>0</v>
      </c>
      <c r="AK5406" s="13" t="str">
        <f>VLOOKUP(tbl_pbp[[#This Row],[Play Saints Win % Increase]], tbl_impact[],3,TRUE)</f>
        <v>Perfumed (5 to + 10%)</v>
      </c>
    </row>
    <row r="5407" spans="1:37">
      <c r="A5407" s="1">
        <v>41</v>
      </c>
      <c r="B5407" s="5">
        <v>0.28799999999999998</v>
      </c>
      <c r="C5407" t="s">
        <v>8152</v>
      </c>
      <c r="D5407">
        <v>0</v>
      </c>
      <c r="E5407">
        <v>0</v>
      </c>
      <c r="F5407">
        <v>2</v>
      </c>
      <c r="G5407">
        <v>7</v>
      </c>
      <c r="H5407">
        <v>7</v>
      </c>
      <c r="I5407">
        <v>1</v>
      </c>
      <c r="J5407">
        <v>55</v>
      </c>
      <c r="K5407" t="s">
        <v>533</v>
      </c>
      <c r="L5407">
        <v>3</v>
      </c>
      <c r="M5407">
        <v>45</v>
      </c>
      <c r="N5407" t="s">
        <v>8153</v>
      </c>
      <c r="O5407" t="s">
        <v>2511</v>
      </c>
      <c r="P5407" t="s">
        <v>22</v>
      </c>
      <c r="Q5407" t="s">
        <v>37</v>
      </c>
      <c r="S5407" t="s">
        <v>54</v>
      </c>
      <c r="T5407" t="s">
        <v>80</v>
      </c>
      <c r="U5407" t="s">
        <v>8154</v>
      </c>
      <c r="V5407" t="s">
        <v>8050</v>
      </c>
      <c r="X5407" t="str">
        <f>VLOOKUP(pbp!V2640, games!$B$2:$R$40, 3, FALSE)</f>
        <v>2019-12-29T18:00Z</v>
      </c>
      <c r="Y5407">
        <f>VLOOKUP(1*V5407,NFLGames!$H$11:$H$555,1,FALSE)</f>
        <v>401220315</v>
      </c>
      <c r="Z5407">
        <f>VLOOKUP($Y5407, NFLGames!$H$11:$K$555,2,FALSE)</f>
        <v>2020</v>
      </c>
      <c r="AA5407">
        <f>VLOOKUP($Y5407, NFLGames!$H$11:$K$555,3,FALSE)</f>
        <v>17</v>
      </c>
      <c r="AB5407" s="6">
        <f>IF(A5408=0, 0, AH5408-tbl_pbp[[#This Row],[Saints Win %]])</f>
        <v>-9.1999999999999971E-2</v>
      </c>
      <c r="AE5407">
        <f>ABS(tbl_pbp[[#This Row],[play.homeScore]]-tbl_pbp[[#This Row],[play.awayScore]])</f>
        <v>0</v>
      </c>
      <c r="AF5407">
        <f>IF(tbl_pbp[[#This Row],[Play Saints Win % Increase]]&gt;=$AF$4,1,0)</f>
        <v>0</v>
      </c>
      <c r="AG5407" t="str">
        <f>VLOOKUP(tbl_pbp[[#This Row],[gameId]], games!$B$2:$T$40, 9, FALSE)</f>
        <v>new-orleans-saints</v>
      </c>
      <c r="AH5407" s="5">
        <f>IF(tbl_pbp[[#This Row],[AwayTeam]] &lt;&gt; "new-orleans-saints", tbl_pbp[[#This Row],[homeWinPercentage]], 1-tbl_pbp[[#This Row],[homeWinPercentage]])</f>
        <v>0.71199999999999997</v>
      </c>
      <c r="AI5407" s="13">
        <f>tbl_pbp[[#This Row],[Kamara]]*tbl_pbp[[#This Row],[Impactful Play]]</f>
        <v>0</v>
      </c>
      <c r="AJ5407" s="13">
        <f>tbl_pbp[[#This Row],[Thomas]]*tbl_pbp[[#This Row],[Impactful Play]]</f>
        <v>0</v>
      </c>
      <c r="AK5407" s="13" t="str">
        <f>VLOOKUP(tbl_pbp[[#This Row],[Play Saints Win % Increase]], tbl_impact[],3,TRUE)</f>
        <v>Smelly (worse than-5% -&gt; -10%)</v>
      </c>
    </row>
    <row r="5408" spans="1:37">
      <c r="A5408" s="1">
        <v>42</v>
      </c>
      <c r="B5408" s="5">
        <v>0.38</v>
      </c>
      <c r="C5408" t="s">
        <v>8155</v>
      </c>
      <c r="D5408">
        <v>0</v>
      </c>
      <c r="E5408">
        <v>0</v>
      </c>
      <c r="F5408">
        <v>2</v>
      </c>
      <c r="G5408">
        <v>7</v>
      </c>
      <c r="H5408">
        <v>7</v>
      </c>
      <c r="I5408">
        <v>1</v>
      </c>
      <c r="J5408">
        <v>55</v>
      </c>
      <c r="K5408" t="s">
        <v>533</v>
      </c>
      <c r="L5408">
        <v>4</v>
      </c>
      <c r="M5408">
        <v>45</v>
      </c>
      <c r="N5408" t="s">
        <v>8156</v>
      </c>
      <c r="O5408" t="s">
        <v>4824</v>
      </c>
      <c r="P5408" t="s">
        <v>45</v>
      </c>
      <c r="Q5408" t="s">
        <v>46</v>
      </c>
      <c r="R5408" t="s">
        <v>47</v>
      </c>
      <c r="S5408" t="s">
        <v>424</v>
      </c>
      <c r="T5408" t="s">
        <v>80</v>
      </c>
      <c r="U5408" t="s">
        <v>6669</v>
      </c>
      <c r="V5408" t="s">
        <v>8050</v>
      </c>
      <c r="X5408" t="str">
        <f>VLOOKUP(pbp!V2641, games!$B$2:$R$40, 3, FALSE)</f>
        <v>2019-12-29T18:00Z</v>
      </c>
      <c r="Y5408">
        <f>VLOOKUP(1*V5408,NFLGames!$H$11:$H$555,1,FALSE)</f>
        <v>401220315</v>
      </c>
      <c r="Z5408">
        <f>VLOOKUP($Y5408, NFLGames!$H$11:$K$555,2,FALSE)</f>
        <v>2020</v>
      </c>
      <c r="AA5408">
        <f>VLOOKUP($Y5408, NFLGames!$H$11:$K$555,3,FALSE)</f>
        <v>17</v>
      </c>
      <c r="AB5408" s="6">
        <f>IF(A5409=0, 0, AH5409-tbl_pbp[[#This Row],[Saints Win %]])</f>
        <v>-2.4000000000000021E-2</v>
      </c>
      <c r="AE5408">
        <f>ABS(tbl_pbp[[#This Row],[play.homeScore]]-tbl_pbp[[#This Row],[play.awayScore]])</f>
        <v>0</v>
      </c>
      <c r="AF5408">
        <f>IF(tbl_pbp[[#This Row],[Play Saints Win % Increase]]&gt;=$AF$4,1,0)</f>
        <v>0</v>
      </c>
      <c r="AG5408" t="str">
        <f>VLOOKUP(tbl_pbp[[#This Row],[gameId]], games!$B$2:$T$40, 9, FALSE)</f>
        <v>new-orleans-saints</v>
      </c>
      <c r="AH5408" s="5">
        <f>IF(tbl_pbp[[#This Row],[AwayTeam]] &lt;&gt; "new-orleans-saints", tbl_pbp[[#This Row],[homeWinPercentage]], 1-tbl_pbp[[#This Row],[homeWinPercentage]])</f>
        <v>0.62</v>
      </c>
      <c r="AI5408" s="13">
        <f>tbl_pbp[[#This Row],[Kamara]]*tbl_pbp[[#This Row],[Impactful Play]]</f>
        <v>0</v>
      </c>
      <c r="AJ5408" s="13">
        <f>tbl_pbp[[#This Row],[Thomas]]*tbl_pbp[[#This Row],[Impactful Play]]</f>
        <v>0</v>
      </c>
      <c r="AK5408" s="13" t="str">
        <f>VLOOKUP(tbl_pbp[[#This Row],[Play Saints Win % Increase]], tbl_impact[],3,TRUE)</f>
        <v>Bad (0 to -5%)</v>
      </c>
    </row>
    <row r="5409" spans="1:37">
      <c r="A5409" s="1">
        <v>43</v>
      </c>
      <c r="B5409" s="5">
        <v>0.40400000000000003</v>
      </c>
      <c r="C5409" t="s">
        <v>8157</v>
      </c>
      <c r="D5409">
        <v>0</v>
      </c>
      <c r="E5409">
        <v>0</v>
      </c>
      <c r="F5409">
        <v>2</v>
      </c>
      <c r="G5409">
        <v>7</v>
      </c>
      <c r="H5409">
        <v>7</v>
      </c>
      <c r="I5409">
        <v>10</v>
      </c>
      <c r="J5409">
        <v>59</v>
      </c>
      <c r="K5409" t="s">
        <v>533</v>
      </c>
      <c r="L5409">
        <v>1</v>
      </c>
      <c r="M5409">
        <v>41</v>
      </c>
      <c r="N5409" t="s">
        <v>8158</v>
      </c>
      <c r="O5409" t="s">
        <v>893</v>
      </c>
      <c r="P5409" t="s">
        <v>30</v>
      </c>
      <c r="Q5409" t="s">
        <v>31</v>
      </c>
      <c r="R5409" t="s">
        <v>32</v>
      </c>
      <c r="S5409" t="s">
        <v>33</v>
      </c>
      <c r="T5409" t="s">
        <v>299</v>
      </c>
      <c r="U5409" t="s">
        <v>1913</v>
      </c>
      <c r="V5409" t="s">
        <v>8050</v>
      </c>
      <c r="X5409" t="str">
        <f>VLOOKUP(pbp!V2642, games!$B$2:$R$40, 3, FALSE)</f>
        <v>2019-12-29T18:00Z</v>
      </c>
      <c r="Y5409">
        <f>VLOOKUP(1*V5409,NFLGames!$H$11:$H$555,1,FALSE)</f>
        <v>401220315</v>
      </c>
      <c r="Z5409">
        <f>VLOOKUP($Y5409, NFLGames!$H$11:$K$555,2,FALSE)</f>
        <v>2020</v>
      </c>
      <c r="AA5409">
        <f>VLOOKUP($Y5409, NFLGames!$H$11:$K$555,3,FALSE)</f>
        <v>17</v>
      </c>
      <c r="AB5409" s="6">
        <f>IF(A5410=0, 0, AH5410-tbl_pbp[[#This Row],[Saints Win %]])</f>
        <v>1.4000000000000012E-2</v>
      </c>
      <c r="AE5409">
        <f>ABS(tbl_pbp[[#This Row],[play.homeScore]]-tbl_pbp[[#This Row],[play.awayScore]])</f>
        <v>0</v>
      </c>
      <c r="AF5409">
        <f>IF(tbl_pbp[[#This Row],[Play Saints Win % Increase]]&gt;=$AF$4,1,0)</f>
        <v>0</v>
      </c>
      <c r="AG5409" t="str">
        <f>VLOOKUP(tbl_pbp[[#This Row],[gameId]], games!$B$2:$T$40, 9, FALSE)</f>
        <v>new-orleans-saints</v>
      </c>
      <c r="AH5409" s="5">
        <f>IF(tbl_pbp[[#This Row],[AwayTeam]] &lt;&gt; "new-orleans-saints", tbl_pbp[[#This Row],[homeWinPercentage]], 1-tbl_pbp[[#This Row],[homeWinPercentage]])</f>
        <v>0.59599999999999997</v>
      </c>
      <c r="AI5409" s="13">
        <f>tbl_pbp[[#This Row],[Kamara]]*tbl_pbp[[#This Row],[Impactful Play]]</f>
        <v>0</v>
      </c>
      <c r="AJ5409" s="13">
        <f>tbl_pbp[[#This Row],[Thomas]]*tbl_pbp[[#This Row],[Impactful Play]]</f>
        <v>0</v>
      </c>
      <c r="AK5409" s="13" t="str">
        <f>VLOOKUP(tbl_pbp[[#This Row],[Play Saints Win % Increase]], tbl_impact[],3,TRUE)</f>
        <v>Scented (0 to +5%)</v>
      </c>
    </row>
    <row r="5410" spans="1:37">
      <c r="A5410" s="1">
        <v>44</v>
      </c>
      <c r="B5410" s="5">
        <v>0.39</v>
      </c>
      <c r="C5410" t="s">
        <v>8159</v>
      </c>
      <c r="D5410">
        <v>0</v>
      </c>
      <c r="E5410">
        <v>0</v>
      </c>
      <c r="F5410">
        <v>2</v>
      </c>
      <c r="G5410">
        <v>7</v>
      </c>
      <c r="H5410">
        <v>7</v>
      </c>
      <c r="I5410">
        <v>2</v>
      </c>
      <c r="J5410">
        <v>67</v>
      </c>
      <c r="K5410" t="s">
        <v>533</v>
      </c>
      <c r="L5410">
        <v>2</v>
      </c>
      <c r="M5410">
        <v>33</v>
      </c>
      <c r="N5410" t="s">
        <v>8160</v>
      </c>
      <c r="O5410" t="s">
        <v>2138</v>
      </c>
      <c r="P5410" t="s">
        <v>22</v>
      </c>
      <c r="Q5410" t="s">
        <v>37</v>
      </c>
      <c r="S5410" t="s">
        <v>51</v>
      </c>
      <c r="T5410" t="s">
        <v>438</v>
      </c>
      <c r="U5410" t="s">
        <v>903</v>
      </c>
      <c r="V5410" t="s">
        <v>8050</v>
      </c>
      <c r="X5410" t="str">
        <f>VLOOKUP(pbp!V2643, games!$B$2:$R$40, 3, FALSE)</f>
        <v>2019-12-29T18:00Z</v>
      </c>
      <c r="Y5410">
        <f>VLOOKUP(1*V5410,NFLGames!$H$11:$H$555,1,FALSE)</f>
        <v>401220315</v>
      </c>
      <c r="Z5410">
        <f>VLOOKUP($Y5410, NFLGames!$H$11:$K$555,2,FALSE)</f>
        <v>2020</v>
      </c>
      <c r="AA5410">
        <f>VLOOKUP($Y5410, NFLGames!$H$11:$K$555,3,FALSE)</f>
        <v>17</v>
      </c>
      <c r="AB5410" s="6">
        <f>IF(A5411=0, 0, AH5411-tbl_pbp[[#This Row],[Saints Win %]])</f>
        <v>-1.5000000000000013E-2</v>
      </c>
      <c r="AE5410">
        <f>ABS(tbl_pbp[[#This Row],[play.homeScore]]-tbl_pbp[[#This Row],[play.awayScore]])</f>
        <v>0</v>
      </c>
      <c r="AF5410">
        <f>IF(tbl_pbp[[#This Row],[Play Saints Win % Increase]]&gt;=$AF$4,1,0)</f>
        <v>0</v>
      </c>
      <c r="AG5410" t="str">
        <f>VLOOKUP(tbl_pbp[[#This Row],[gameId]], games!$B$2:$T$40, 9, FALSE)</f>
        <v>new-orleans-saints</v>
      </c>
      <c r="AH5410" s="5">
        <f>IF(tbl_pbp[[#This Row],[AwayTeam]] &lt;&gt; "new-orleans-saints", tbl_pbp[[#This Row],[homeWinPercentage]], 1-tbl_pbp[[#This Row],[homeWinPercentage]])</f>
        <v>0.61</v>
      </c>
      <c r="AI5410" s="13">
        <f>tbl_pbp[[#This Row],[Kamara]]*tbl_pbp[[#This Row],[Impactful Play]]</f>
        <v>0</v>
      </c>
      <c r="AJ5410" s="13">
        <f>tbl_pbp[[#This Row],[Thomas]]*tbl_pbp[[#This Row],[Impactful Play]]</f>
        <v>0</v>
      </c>
      <c r="AK5410" s="13" t="str">
        <f>VLOOKUP(tbl_pbp[[#This Row],[Play Saints Win % Increase]], tbl_impact[],3,TRUE)</f>
        <v>Bad (0 to -5%)</v>
      </c>
    </row>
    <row r="5411" spans="1:37">
      <c r="A5411" s="1">
        <v>45</v>
      </c>
      <c r="B5411" s="5">
        <v>0.40500000000000003</v>
      </c>
      <c r="C5411" t="s">
        <v>8161</v>
      </c>
      <c r="D5411">
        <v>0</v>
      </c>
      <c r="E5411">
        <v>0</v>
      </c>
      <c r="F5411">
        <v>2</v>
      </c>
      <c r="G5411">
        <v>7</v>
      </c>
      <c r="H5411">
        <v>7</v>
      </c>
      <c r="I5411">
        <v>2</v>
      </c>
      <c r="J5411">
        <v>67</v>
      </c>
      <c r="K5411" t="s">
        <v>533</v>
      </c>
      <c r="L5411">
        <v>3</v>
      </c>
      <c r="M5411">
        <v>33</v>
      </c>
      <c r="N5411" t="s">
        <v>8162</v>
      </c>
      <c r="O5411" t="s">
        <v>8163</v>
      </c>
      <c r="P5411" t="s">
        <v>45</v>
      </c>
      <c r="Q5411" t="s">
        <v>46</v>
      </c>
      <c r="R5411" t="s">
        <v>47</v>
      </c>
      <c r="S5411" t="s">
        <v>241</v>
      </c>
      <c r="T5411" t="s">
        <v>438</v>
      </c>
      <c r="U5411" t="s">
        <v>1002</v>
      </c>
      <c r="V5411" t="s">
        <v>8050</v>
      </c>
      <c r="X5411" t="str">
        <f>VLOOKUP(pbp!V2644, games!$B$2:$R$40, 3, FALSE)</f>
        <v>2019-12-29T18:00Z</v>
      </c>
      <c r="Y5411">
        <f>VLOOKUP(1*V5411,NFLGames!$H$11:$H$555,1,FALSE)</f>
        <v>401220315</v>
      </c>
      <c r="Z5411">
        <f>VLOOKUP($Y5411, NFLGames!$H$11:$K$555,2,FALSE)</f>
        <v>2020</v>
      </c>
      <c r="AA5411">
        <f>VLOOKUP($Y5411, NFLGames!$H$11:$K$555,3,FALSE)</f>
        <v>17</v>
      </c>
      <c r="AB5411" s="6">
        <f>IF(A5412=0, 0, AH5412-tbl_pbp[[#This Row],[Saints Win %]])</f>
        <v>6.0000000000000053E-3</v>
      </c>
      <c r="AE5411">
        <f>ABS(tbl_pbp[[#This Row],[play.homeScore]]-tbl_pbp[[#This Row],[play.awayScore]])</f>
        <v>0</v>
      </c>
      <c r="AF5411">
        <f>IF(tbl_pbp[[#This Row],[Play Saints Win % Increase]]&gt;=$AF$4,1,0)</f>
        <v>0</v>
      </c>
      <c r="AG5411" t="str">
        <f>VLOOKUP(tbl_pbp[[#This Row],[gameId]], games!$B$2:$T$40, 9, FALSE)</f>
        <v>new-orleans-saints</v>
      </c>
      <c r="AH5411" s="5">
        <f>IF(tbl_pbp[[#This Row],[AwayTeam]] &lt;&gt; "new-orleans-saints", tbl_pbp[[#This Row],[homeWinPercentage]], 1-tbl_pbp[[#This Row],[homeWinPercentage]])</f>
        <v>0.59499999999999997</v>
      </c>
      <c r="AI5411" s="13">
        <f>tbl_pbp[[#This Row],[Kamara]]*tbl_pbp[[#This Row],[Impactful Play]]</f>
        <v>0</v>
      </c>
      <c r="AJ5411" s="13">
        <f>tbl_pbp[[#This Row],[Thomas]]*tbl_pbp[[#This Row],[Impactful Play]]</f>
        <v>0</v>
      </c>
      <c r="AK5411" s="13" t="str">
        <f>VLOOKUP(tbl_pbp[[#This Row],[Play Saints Win % Increase]], tbl_impact[],3,TRUE)</f>
        <v>Scented (0 to +5%)</v>
      </c>
    </row>
    <row r="5412" spans="1:37">
      <c r="A5412" s="1">
        <v>46</v>
      </c>
      <c r="B5412" s="5">
        <v>0.39900000000000002</v>
      </c>
      <c r="C5412" t="s">
        <v>8164</v>
      </c>
      <c r="D5412">
        <v>0</v>
      </c>
      <c r="E5412">
        <v>0</v>
      </c>
      <c r="F5412">
        <v>2</v>
      </c>
      <c r="G5412">
        <v>7</v>
      </c>
      <c r="H5412">
        <v>7</v>
      </c>
      <c r="I5412">
        <v>10</v>
      </c>
      <c r="J5412">
        <v>70</v>
      </c>
      <c r="K5412" t="s">
        <v>533</v>
      </c>
      <c r="L5412">
        <v>1</v>
      </c>
      <c r="M5412">
        <v>30</v>
      </c>
      <c r="N5412" t="s">
        <v>8165</v>
      </c>
      <c r="O5412" t="s">
        <v>8166</v>
      </c>
      <c r="P5412" t="s">
        <v>22</v>
      </c>
      <c r="Q5412" t="s">
        <v>37</v>
      </c>
      <c r="S5412" t="s">
        <v>33</v>
      </c>
      <c r="T5412" t="s">
        <v>39</v>
      </c>
      <c r="U5412" t="s">
        <v>398</v>
      </c>
      <c r="V5412" t="s">
        <v>8050</v>
      </c>
      <c r="X5412" t="str">
        <f>VLOOKUP(pbp!V2645, games!$B$2:$R$40, 3, FALSE)</f>
        <v>2019-12-29T18:00Z</v>
      </c>
      <c r="Y5412">
        <f>VLOOKUP(1*V5412,NFLGames!$H$11:$H$555,1,FALSE)</f>
        <v>401220315</v>
      </c>
      <c r="Z5412">
        <f>VLOOKUP($Y5412, NFLGames!$H$11:$K$555,2,FALSE)</f>
        <v>2020</v>
      </c>
      <c r="AA5412">
        <f>VLOOKUP($Y5412, NFLGames!$H$11:$K$555,3,FALSE)</f>
        <v>17</v>
      </c>
      <c r="AB5412" s="6">
        <f>IF(A5413=0, 0, AH5413-tbl_pbp[[#This Row],[Saints Win %]])</f>
        <v>-2.6999999999999913E-2</v>
      </c>
      <c r="AE5412">
        <f>ABS(tbl_pbp[[#This Row],[play.homeScore]]-tbl_pbp[[#This Row],[play.awayScore]])</f>
        <v>0</v>
      </c>
      <c r="AF5412">
        <f>IF(tbl_pbp[[#This Row],[Play Saints Win % Increase]]&gt;=$AF$4,1,0)</f>
        <v>0</v>
      </c>
      <c r="AG5412" t="str">
        <f>VLOOKUP(tbl_pbp[[#This Row],[gameId]], games!$B$2:$T$40, 9, FALSE)</f>
        <v>new-orleans-saints</v>
      </c>
      <c r="AH5412" s="5">
        <f>IF(tbl_pbp[[#This Row],[AwayTeam]] &lt;&gt; "new-orleans-saints", tbl_pbp[[#This Row],[homeWinPercentage]], 1-tbl_pbp[[#This Row],[homeWinPercentage]])</f>
        <v>0.60099999999999998</v>
      </c>
      <c r="AI5412" s="13">
        <f>tbl_pbp[[#This Row],[Kamara]]*tbl_pbp[[#This Row],[Impactful Play]]</f>
        <v>0</v>
      </c>
      <c r="AJ5412" s="13">
        <f>tbl_pbp[[#This Row],[Thomas]]*tbl_pbp[[#This Row],[Impactful Play]]</f>
        <v>0</v>
      </c>
      <c r="AK5412" s="13" t="str">
        <f>VLOOKUP(tbl_pbp[[#This Row],[Play Saints Win % Increase]], tbl_impact[],3,TRUE)</f>
        <v>Bad (0 to -5%)</v>
      </c>
    </row>
    <row r="5413" spans="1:37">
      <c r="A5413" s="1">
        <v>47</v>
      </c>
      <c r="B5413" s="5">
        <v>0.42599999999999999</v>
      </c>
      <c r="C5413" t="s">
        <v>8167</v>
      </c>
      <c r="D5413">
        <v>0</v>
      </c>
      <c r="E5413">
        <v>0</v>
      </c>
      <c r="F5413">
        <v>2</v>
      </c>
      <c r="G5413">
        <v>7</v>
      </c>
      <c r="H5413">
        <v>7</v>
      </c>
      <c r="I5413">
        <v>10</v>
      </c>
      <c r="J5413">
        <v>70</v>
      </c>
      <c r="K5413" t="s">
        <v>533</v>
      </c>
      <c r="L5413">
        <v>2</v>
      </c>
      <c r="M5413">
        <v>30</v>
      </c>
      <c r="N5413" t="s">
        <v>8168</v>
      </c>
      <c r="O5413" t="s">
        <v>59</v>
      </c>
      <c r="P5413" t="s">
        <v>30</v>
      </c>
      <c r="Q5413" t="s">
        <v>31</v>
      </c>
      <c r="R5413" t="s">
        <v>32</v>
      </c>
      <c r="S5413" t="s">
        <v>120</v>
      </c>
      <c r="T5413" t="s">
        <v>39</v>
      </c>
      <c r="U5413" t="s">
        <v>399</v>
      </c>
      <c r="V5413" t="s">
        <v>8050</v>
      </c>
      <c r="X5413" t="str">
        <f>VLOOKUP(pbp!V2646, games!$B$2:$R$40, 3, FALSE)</f>
        <v>2019-12-29T18:00Z</v>
      </c>
      <c r="Y5413">
        <f>VLOOKUP(1*V5413,NFLGames!$H$11:$H$555,1,FALSE)</f>
        <v>401220315</v>
      </c>
      <c r="Z5413">
        <f>VLOOKUP($Y5413, NFLGames!$H$11:$K$555,2,FALSE)</f>
        <v>2020</v>
      </c>
      <c r="AA5413">
        <f>VLOOKUP($Y5413, NFLGames!$H$11:$K$555,3,FALSE)</f>
        <v>17</v>
      </c>
      <c r="AB5413" s="6">
        <f>IF(A5414=0, 0, AH5414-tbl_pbp[[#This Row],[Saints Win %]])</f>
        <v>0.17399999999999993</v>
      </c>
      <c r="AE5413">
        <f>ABS(tbl_pbp[[#This Row],[play.homeScore]]-tbl_pbp[[#This Row],[play.awayScore]])</f>
        <v>0</v>
      </c>
      <c r="AF5413">
        <f>IF(tbl_pbp[[#This Row],[Play Saints Win % Increase]]&gt;=$AF$4,1,0)</f>
        <v>1</v>
      </c>
      <c r="AG5413" t="str">
        <f>VLOOKUP(tbl_pbp[[#This Row],[gameId]], games!$B$2:$T$40, 9, FALSE)</f>
        <v>new-orleans-saints</v>
      </c>
      <c r="AH5413" s="5">
        <f>IF(tbl_pbp[[#This Row],[AwayTeam]] &lt;&gt; "new-orleans-saints", tbl_pbp[[#This Row],[homeWinPercentage]], 1-tbl_pbp[[#This Row],[homeWinPercentage]])</f>
        <v>0.57400000000000007</v>
      </c>
      <c r="AI5413" s="13">
        <f>tbl_pbp[[#This Row],[Kamara]]*tbl_pbp[[#This Row],[Impactful Play]]</f>
        <v>0</v>
      </c>
      <c r="AJ5413" s="13">
        <f>tbl_pbp[[#This Row],[Thomas]]*tbl_pbp[[#This Row],[Impactful Play]]</f>
        <v>0</v>
      </c>
      <c r="AK5413" s="13" t="str">
        <f>VLOOKUP(tbl_pbp[[#This Row],[Play Saints Win % Increase]], tbl_impact[],3,TRUE)</f>
        <v>Fragrant (10% to 20%)</v>
      </c>
    </row>
    <row r="5414" spans="1:37">
      <c r="A5414" s="1">
        <v>48</v>
      </c>
      <c r="B5414" s="5">
        <v>0.252</v>
      </c>
      <c r="C5414" t="s">
        <v>8169</v>
      </c>
      <c r="D5414">
        <v>0</v>
      </c>
      <c r="E5414">
        <v>0</v>
      </c>
      <c r="F5414">
        <v>2</v>
      </c>
      <c r="G5414">
        <v>7</v>
      </c>
      <c r="H5414">
        <v>7</v>
      </c>
      <c r="I5414">
        <v>10</v>
      </c>
      <c r="J5414">
        <v>82</v>
      </c>
      <c r="K5414" t="s">
        <v>533</v>
      </c>
      <c r="L5414">
        <v>1</v>
      </c>
      <c r="M5414">
        <v>18</v>
      </c>
      <c r="N5414" t="s">
        <v>8170</v>
      </c>
      <c r="O5414" t="s">
        <v>558</v>
      </c>
      <c r="P5414" t="s">
        <v>450</v>
      </c>
      <c r="Q5414" t="s">
        <v>451</v>
      </c>
      <c r="R5414" t="s">
        <v>452</v>
      </c>
      <c r="S5414" t="s">
        <v>33</v>
      </c>
      <c r="T5414" t="s">
        <v>191</v>
      </c>
      <c r="U5414" t="s">
        <v>2280</v>
      </c>
      <c r="V5414" t="s">
        <v>8050</v>
      </c>
      <c r="X5414" t="str">
        <f>VLOOKUP(pbp!V2647, games!$B$2:$R$40, 3, FALSE)</f>
        <v>2019-12-29T18:00Z</v>
      </c>
      <c r="Y5414">
        <f>VLOOKUP(1*V5414,NFLGames!$H$11:$H$555,1,FALSE)</f>
        <v>401220315</v>
      </c>
      <c r="Z5414">
        <f>VLOOKUP($Y5414, NFLGames!$H$11:$K$555,2,FALSE)</f>
        <v>2020</v>
      </c>
      <c r="AA5414">
        <f>VLOOKUP($Y5414, NFLGames!$H$11:$K$555,3,FALSE)</f>
        <v>17</v>
      </c>
      <c r="AB5414" s="6">
        <f>IF(A5415=0, 0, AH5415-tbl_pbp[[#This Row],[Saints Win %]])</f>
        <v>-1.0000000000000009E-3</v>
      </c>
      <c r="AE5414">
        <f>ABS(tbl_pbp[[#This Row],[play.homeScore]]-tbl_pbp[[#This Row],[play.awayScore]])</f>
        <v>0</v>
      </c>
      <c r="AF5414">
        <f>IF(tbl_pbp[[#This Row],[Play Saints Win % Increase]]&gt;=$AF$4,1,0)</f>
        <v>0</v>
      </c>
      <c r="AG5414" t="str">
        <f>VLOOKUP(tbl_pbp[[#This Row],[gameId]], games!$B$2:$T$40, 9, FALSE)</f>
        <v>new-orleans-saints</v>
      </c>
      <c r="AH5414" s="5">
        <f>IF(tbl_pbp[[#This Row],[AwayTeam]] &lt;&gt; "new-orleans-saints", tbl_pbp[[#This Row],[homeWinPercentage]], 1-tbl_pbp[[#This Row],[homeWinPercentage]])</f>
        <v>0.748</v>
      </c>
      <c r="AI5414" s="13">
        <f>tbl_pbp[[#This Row],[Kamara]]*tbl_pbp[[#This Row],[Impactful Play]]</f>
        <v>0</v>
      </c>
      <c r="AJ5414" s="13">
        <f>tbl_pbp[[#This Row],[Thomas]]*tbl_pbp[[#This Row],[Impactful Play]]</f>
        <v>0</v>
      </c>
      <c r="AK5414" s="13" t="str">
        <f>VLOOKUP(tbl_pbp[[#This Row],[Play Saints Win % Increase]], tbl_impact[],3,TRUE)</f>
        <v>Bad (0 to -5%)</v>
      </c>
    </row>
    <row r="5415" spans="1:37">
      <c r="A5415" s="1">
        <v>49</v>
      </c>
      <c r="B5415" s="5">
        <v>0.253</v>
      </c>
      <c r="C5415" t="s">
        <v>8171</v>
      </c>
      <c r="D5415">
        <v>0</v>
      </c>
      <c r="E5415">
        <v>0</v>
      </c>
      <c r="F5415">
        <v>2</v>
      </c>
      <c r="G5415">
        <v>7</v>
      </c>
      <c r="H5415">
        <v>7</v>
      </c>
      <c r="I5415">
        <v>10</v>
      </c>
      <c r="J5415">
        <v>54</v>
      </c>
      <c r="K5415" t="s">
        <v>29</v>
      </c>
      <c r="L5415">
        <v>1</v>
      </c>
      <c r="M5415">
        <v>54</v>
      </c>
      <c r="N5415" t="s">
        <v>8172</v>
      </c>
      <c r="O5415" t="s">
        <v>2397</v>
      </c>
      <c r="P5415" t="s">
        <v>45</v>
      </c>
      <c r="Q5415" t="s">
        <v>46</v>
      </c>
      <c r="R5415" t="s">
        <v>47</v>
      </c>
      <c r="S5415" t="s">
        <v>33</v>
      </c>
      <c r="T5415" t="s">
        <v>435</v>
      </c>
      <c r="U5415" t="s">
        <v>623</v>
      </c>
      <c r="V5415" t="s">
        <v>8050</v>
      </c>
      <c r="X5415" t="str">
        <f>VLOOKUP(pbp!V2648, games!$B$2:$R$40, 3, FALSE)</f>
        <v>2019-12-29T18:00Z</v>
      </c>
      <c r="Y5415">
        <f>VLOOKUP(1*V5415,NFLGames!$H$11:$H$555,1,FALSE)</f>
        <v>401220315</v>
      </c>
      <c r="Z5415">
        <f>VLOOKUP($Y5415, NFLGames!$H$11:$K$555,2,FALSE)</f>
        <v>2020</v>
      </c>
      <c r="AA5415">
        <f>VLOOKUP($Y5415, NFLGames!$H$11:$K$555,3,FALSE)</f>
        <v>17</v>
      </c>
      <c r="AB5415" s="6">
        <f>IF(A5416=0, 0, AH5416-tbl_pbp[[#This Row],[Saints Win %]])</f>
        <v>-1.5000000000000013E-2</v>
      </c>
      <c r="AE5415">
        <f>ABS(tbl_pbp[[#This Row],[play.homeScore]]-tbl_pbp[[#This Row],[play.awayScore]])</f>
        <v>0</v>
      </c>
      <c r="AF5415">
        <f>IF(tbl_pbp[[#This Row],[Play Saints Win % Increase]]&gt;=$AF$4,1,0)</f>
        <v>0</v>
      </c>
      <c r="AG5415" t="str">
        <f>VLOOKUP(tbl_pbp[[#This Row],[gameId]], games!$B$2:$T$40, 9, FALSE)</f>
        <v>new-orleans-saints</v>
      </c>
      <c r="AH5415" s="5">
        <f>IF(tbl_pbp[[#This Row],[AwayTeam]] &lt;&gt; "new-orleans-saints", tbl_pbp[[#This Row],[homeWinPercentage]], 1-tbl_pbp[[#This Row],[homeWinPercentage]])</f>
        <v>0.747</v>
      </c>
      <c r="AI5415" s="13">
        <f>tbl_pbp[[#This Row],[Kamara]]*tbl_pbp[[#This Row],[Impactful Play]]</f>
        <v>0</v>
      </c>
      <c r="AJ5415" s="13">
        <f>tbl_pbp[[#This Row],[Thomas]]*tbl_pbp[[#This Row],[Impactful Play]]</f>
        <v>0</v>
      </c>
      <c r="AK5415" s="13" t="str">
        <f>VLOOKUP(tbl_pbp[[#This Row],[Play Saints Win % Increase]], tbl_impact[],3,TRUE)</f>
        <v>Bad (0 to -5%)</v>
      </c>
    </row>
    <row r="5416" spans="1:37">
      <c r="A5416" s="1">
        <v>50</v>
      </c>
      <c r="B5416" s="5">
        <v>0.26800000000000002</v>
      </c>
      <c r="C5416" t="s">
        <v>8173</v>
      </c>
      <c r="D5416">
        <v>0</v>
      </c>
      <c r="E5416">
        <v>0</v>
      </c>
      <c r="F5416">
        <v>2</v>
      </c>
      <c r="G5416">
        <v>7</v>
      </c>
      <c r="H5416">
        <v>7</v>
      </c>
      <c r="I5416">
        <v>4</v>
      </c>
      <c r="J5416">
        <v>48</v>
      </c>
      <c r="K5416" t="s">
        <v>29</v>
      </c>
      <c r="L5416">
        <v>2</v>
      </c>
      <c r="M5416">
        <v>48</v>
      </c>
      <c r="N5416" t="s">
        <v>8174</v>
      </c>
      <c r="O5416" t="s">
        <v>5999</v>
      </c>
      <c r="P5416" t="s">
        <v>45</v>
      </c>
      <c r="Q5416" t="s">
        <v>46</v>
      </c>
      <c r="R5416" t="s">
        <v>47</v>
      </c>
      <c r="S5416" t="s">
        <v>135</v>
      </c>
      <c r="T5416" t="s">
        <v>8175</v>
      </c>
      <c r="U5416" t="s">
        <v>8176</v>
      </c>
      <c r="V5416" t="s">
        <v>8050</v>
      </c>
      <c r="X5416" t="str">
        <f>VLOOKUP(pbp!V2649, games!$B$2:$R$40, 3, FALSE)</f>
        <v>2019-12-29T18:00Z</v>
      </c>
      <c r="Y5416">
        <f>VLOOKUP(1*V5416,NFLGames!$H$11:$H$555,1,FALSE)</f>
        <v>401220315</v>
      </c>
      <c r="Z5416">
        <f>VLOOKUP($Y5416, NFLGames!$H$11:$K$555,2,FALSE)</f>
        <v>2020</v>
      </c>
      <c r="AA5416">
        <f>VLOOKUP($Y5416, NFLGames!$H$11:$K$555,3,FALSE)</f>
        <v>17</v>
      </c>
      <c r="AB5416" s="6">
        <f>IF(A5417=0, 0, AH5417-tbl_pbp[[#This Row],[Saints Win %]])</f>
        <v>5.9000000000000052E-2</v>
      </c>
      <c r="AE5416">
        <f>ABS(tbl_pbp[[#This Row],[play.homeScore]]-tbl_pbp[[#This Row],[play.awayScore]])</f>
        <v>0</v>
      </c>
      <c r="AF5416">
        <f>IF(tbl_pbp[[#This Row],[Play Saints Win % Increase]]&gt;=$AF$4,1,0)</f>
        <v>0</v>
      </c>
      <c r="AG5416" t="str">
        <f>VLOOKUP(tbl_pbp[[#This Row],[gameId]], games!$B$2:$T$40, 9, FALSE)</f>
        <v>new-orleans-saints</v>
      </c>
      <c r="AH5416" s="5">
        <f>IF(tbl_pbp[[#This Row],[AwayTeam]] &lt;&gt; "new-orleans-saints", tbl_pbp[[#This Row],[homeWinPercentage]], 1-tbl_pbp[[#This Row],[homeWinPercentage]])</f>
        <v>0.73199999999999998</v>
      </c>
      <c r="AI5416" s="13">
        <f>tbl_pbp[[#This Row],[Kamara]]*tbl_pbp[[#This Row],[Impactful Play]]</f>
        <v>0</v>
      </c>
      <c r="AJ5416" s="13">
        <f>tbl_pbp[[#This Row],[Thomas]]*tbl_pbp[[#This Row],[Impactful Play]]</f>
        <v>0</v>
      </c>
      <c r="AK5416" s="13" t="str">
        <f>VLOOKUP(tbl_pbp[[#This Row],[Play Saints Win % Increase]], tbl_impact[],3,TRUE)</f>
        <v>Perfumed (5 to + 10%)</v>
      </c>
    </row>
    <row r="5417" spans="1:37">
      <c r="A5417" s="1">
        <v>51</v>
      </c>
      <c r="B5417" s="5">
        <v>0.20899999999999999</v>
      </c>
      <c r="C5417" t="s">
        <v>8177</v>
      </c>
      <c r="D5417">
        <v>0</v>
      </c>
      <c r="E5417">
        <v>0</v>
      </c>
      <c r="F5417">
        <v>2</v>
      </c>
      <c r="G5417">
        <v>7</v>
      </c>
      <c r="H5417">
        <v>7</v>
      </c>
      <c r="I5417">
        <v>3</v>
      </c>
      <c r="J5417">
        <v>47</v>
      </c>
      <c r="K5417" t="s">
        <v>29</v>
      </c>
      <c r="L5417">
        <v>3</v>
      </c>
      <c r="M5417">
        <v>47</v>
      </c>
      <c r="N5417" t="s">
        <v>8178</v>
      </c>
      <c r="O5417" t="s">
        <v>3063</v>
      </c>
      <c r="P5417" t="s">
        <v>45</v>
      </c>
      <c r="Q5417" t="s">
        <v>46</v>
      </c>
      <c r="R5417" t="s">
        <v>47</v>
      </c>
      <c r="S5417" t="s">
        <v>375</v>
      </c>
      <c r="T5417" t="s">
        <v>3392</v>
      </c>
      <c r="U5417" t="s">
        <v>8179</v>
      </c>
      <c r="V5417" t="s">
        <v>8050</v>
      </c>
      <c r="X5417" t="str">
        <f>VLOOKUP(pbp!V2650, games!$B$2:$R$40, 3, FALSE)</f>
        <v>2019-12-29T18:00Z</v>
      </c>
      <c r="Y5417">
        <f>VLOOKUP(1*V5417,NFLGames!$H$11:$H$555,1,FALSE)</f>
        <v>401220315</v>
      </c>
      <c r="Z5417">
        <f>VLOOKUP($Y5417, NFLGames!$H$11:$K$555,2,FALSE)</f>
        <v>2020</v>
      </c>
      <c r="AA5417">
        <f>VLOOKUP($Y5417, NFLGames!$H$11:$K$555,3,FALSE)</f>
        <v>17</v>
      </c>
      <c r="AB5417" s="6">
        <f>IF(A5418=0, 0, AH5418-tbl_pbp[[#This Row],[Saints Win %]])</f>
        <v>2.0000000000000018E-3</v>
      </c>
      <c r="AE5417">
        <f>ABS(tbl_pbp[[#This Row],[play.homeScore]]-tbl_pbp[[#This Row],[play.awayScore]])</f>
        <v>0</v>
      </c>
      <c r="AF5417">
        <f>IF(tbl_pbp[[#This Row],[Play Saints Win % Increase]]&gt;=$AF$4,1,0)</f>
        <v>0</v>
      </c>
      <c r="AG5417" t="str">
        <f>VLOOKUP(tbl_pbp[[#This Row],[gameId]], games!$B$2:$T$40, 9, FALSE)</f>
        <v>new-orleans-saints</v>
      </c>
      <c r="AH5417" s="5">
        <f>IF(tbl_pbp[[#This Row],[AwayTeam]] &lt;&gt; "new-orleans-saints", tbl_pbp[[#This Row],[homeWinPercentage]], 1-tbl_pbp[[#This Row],[homeWinPercentage]])</f>
        <v>0.79100000000000004</v>
      </c>
      <c r="AI5417" s="13">
        <f>tbl_pbp[[#This Row],[Kamara]]*tbl_pbp[[#This Row],[Impactful Play]]</f>
        <v>0</v>
      </c>
      <c r="AJ5417" s="13">
        <f>tbl_pbp[[#This Row],[Thomas]]*tbl_pbp[[#This Row],[Impactful Play]]</f>
        <v>0</v>
      </c>
      <c r="AK5417" s="13" t="str">
        <f>VLOOKUP(tbl_pbp[[#This Row],[Play Saints Win % Increase]], tbl_impact[],3,TRUE)</f>
        <v>Scented (0 to +5%)</v>
      </c>
    </row>
    <row r="5418" spans="1:37">
      <c r="A5418" s="1">
        <v>52</v>
      </c>
      <c r="B5418" s="5">
        <v>0.20699999999999999</v>
      </c>
      <c r="C5418" t="s">
        <v>8180</v>
      </c>
      <c r="D5418">
        <v>0</v>
      </c>
      <c r="E5418">
        <v>0</v>
      </c>
      <c r="F5418">
        <v>2</v>
      </c>
      <c r="G5418">
        <v>7</v>
      </c>
      <c r="H5418">
        <v>7</v>
      </c>
      <c r="I5418">
        <v>10</v>
      </c>
      <c r="J5418">
        <v>11</v>
      </c>
      <c r="K5418" t="s">
        <v>29</v>
      </c>
      <c r="L5418">
        <v>1</v>
      </c>
      <c r="M5418">
        <v>11</v>
      </c>
      <c r="N5418" t="s">
        <v>8181</v>
      </c>
      <c r="O5418" t="s">
        <v>6434</v>
      </c>
      <c r="P5418" t="s">
        <v>45</v>
      </c>
      <c r="Q5418" t="s">
        <v>46</v>
      </c>
      <c r="R5418" t="s">
        <v>47</v>
      </c>
      <c r="S5418" t="s">
        <v>33</v>
      </c>
      <c r="T5418" t="s">
        <v>3367</v>
      </c>
      <c r="U5418" t="s">
        <v>8182</v>
      </c>
      <c r="V5418" t="s">
        <v>8050</v>
      </c>
      <c r="X5418" t="str">
        <f>VLOOKUP(pbp!V2651, games!$B$2:$R$40, 3, FALSE)</f>
        <v>2019-12-29T18:00Z</v>
      </c>
      <c r="Y5418">
        <f>VLOOKUP(1*V5418,NFLGames!$H$11:$H$555,1,FALSE)</f>
        <v>401220315</v>
      </c>
      <c r="Z5418">
        <f>VLOOKUP($Y5418, NFLGames!$H$11:$K$555,2,FALSE)</f>
        <v>2020</v>
      </c>
      <c r="AA5418">
        <f>VLOOKUP($Y5418, NFLGames!$H$11:$K$555,3,FALSE)</f>
        <v>17</v>
      </c>
      <c r="AB5418" s="6">
        <f>IF(A5419=0, 0, AH5419-tbl_pbp[[#This Row],[Saints Win %]])</f>
        <v>2.300000000000002E-2</v>
      </c>
      <c r="AE5418">
        <f>ABS(tbl_pbp[[#This Row],[play.homeScore]]-tbl_pbp[[#This Row],[play.awayScore]])</f>
        <v>0</v>
      </c>
      <c r="AF5418">
        <f>IF(tbl_pbp[[#This Row],[Play Saints Win % Increase]]&gt;=$AF$4,1,0)</f>
        <v>0</v>
      </c>
      <c r="AG5418" t="str">
        <f>VLOOKUP(tbl_pbp[[#This Row],[gameId]], games!$B$2:$T$40, 9, FALSE)</f>
        <v>new-orleans-saints</v>
      </c>
      <c r="AH5418" s="5">
        <f>IF(tbl_pbp[[#This Row],[AwayTeam]] &lt;&gt; "new-orleans-saints", tbl_pbp[[#This Row],[homeWinPercentage]], 1-tbl_pbp[[#This Row],[homeWinPercentage]])</f>
        <v>0.79300000000000004</v>
      </c>
      <c r="AI5418" s="13">
        <f>tbl_pbp[[#This Row],[Kamara]]*tbl_pbp[[#This Row],[Impactful Play]]</f>
        <v>0</v>
      </c>
      <c r="AJ5418" s="13">
        <f>tbl_pbp[[#This Row],[Thomas]]*tbl_pbp[[#This Row],[Impactful Play]]</f>
        <v>0</v>
      </c>
      <c r="AK5418" s="13" t="str">
        <f>VLOOKUP(tbl_pbp[[#This Row],[Play Saints Win % Increase]], tbl_impact[],3,TRUE)</f>
        <v>Scented (0 to +5%)</v>
      </c>
    </row>
    <row r="5419" spans="1:37">
      <c r="A5419" s="1">
        <v>53</v>
      </c>
      <c r="B5419" s="5">
        <v>0.184</v>
      </c>
      <c r="C5419" t="s">
        <v>8183</v>
      </c>
      <c r="D5419">
        <v>0</v>
      </c>
      <c r="E5419">
        <v>0</v>
      </c>
      <c r="F5419">
        <v>2</v>
      </c>
      <c r="G5419">
        <v>7</v>
      </c>
      <c r="H5419">
        <v>13</v>
      </c>
      <c r="I5419">
        <v>7</v>
      </c>
      <c r="J5419">
        <v>8</v>
      </c>
      <c r="K5419" t="s">
        <v>29</v>
      </c>
      <c r="L5419">
        <v>2</v>
      </c>
      <c r="M5419">
        <v>8</v>
      </c>
      <c r="N5419" t="s">
        <v>8184</v>
      </c>
      <c r="O5419" t="s">
        <v>8185</v>
      </c>
      <c r="P5419" t="s">
        <v>103</v>
      </c>
      <c r="Q5419" t="s">
        <v>104</v>
      </c>
      <c r="R5419" t="s">
        <v>105</v>
      </c>
      <c r="S5419" t="s">
        <v>220</v>
      </c>
      <c r="T5419" t="s">
        <v>8186</v>
      </c>
      <c r="U5419" t="s">
        <v>8187</v>
      </c>
      <c r="V5419" t="s">
        <v>8050</v>
      </c>
      <c r="X5419" t="str">
        <f>VLOOKUP(pbp!V2652, games!$B$2:$R$40, 3, FALSE)</f>
        <v>2019-12-29T18:00Z</v>
      </c>
      <c r="Y5419">
        <f>VLOOKUP(1*V5419,NFLGames!$H$11:$H$555,1,FALSE)</f>
        <v>401220315</v>
      </c>
      <c r="Z5419">
        <f>VLOOKUP($Y5419, NFLGames!$H$11:$K$555,2,FALSE)</f>
        <v>2020</v>
      </c>
      <c r="AA5419">
        <f>VLOOKUP($Y5419, NFLGames!$H$11:$K$555,3,FALSE)</f>
        <v>17</v>
      </c>
      <c r="AB5419" s="6">
        <f>IF(A5420=0, 0, AH5420-tbl_pbp[[#This Row],[Saints Win %]])</f>
        <v>-3.0000000000001137E-3</v>
      </c>
      <c r="AE5419">
        <f>ABS(tbl_pbp[[#This Row],[play.homeScore]]-tbl_pbp[[#This Row],[play.awayScore]])</f>
        <v>6</v>
      </c>
      <c r="AF5419">
        <f>IF(tbl_pbp[[#This Row],[Play Saints Win % Increase]]&gt;=$AF$4,1,0)</f>
        <v>0</v>
      </c>
      <c r="AG5419" t="str">
        <f>VLOOKUP(tbl_pbp[[#This Row],[gameId]], games!$B$2:$T$40, 9, FALSE)</f>
        <v>new-orleans-saints</v>
      </c>
      <c r="AH5419" s="5">
        <f>IF(tbl_pbp[[#This Row],[AwayTeam]] &lt;&gt; "new-orleans-saints", tbl_pbp[[#This Row],[homeWinPercentage]], 1-tbl_pbp[[#This Row],[homeWinPercentage]])</f>
        <v>0.81600000000000006</v>
      </c>
      <c r="AI5419" s="13">
        <f>tbl_pbp[[#This Row],[Kamara]]*tbl_pbp[[#This Row],[Impactful Play]]</f>
        <v>0</v>
      </c>
      <c r="AJ5419" s="13">
        <f>tbl_pbp[[#This Row],[Thomas]]*tbl_pbp[[#This Row],[Impactful Play]]</f>
        <v>0</v>
      </c>
      <c r="AK5419" s="13" t="str">
        <f>VLOOKUP(tbl_pbp[[#This Row],[Play Saints Win % Increase]], tbl_impact[],3,TRUE)</f>
        <v>Bad (0 to -5%)</v>
      </c>
    </row>
    <row r="5420" spans="1:37">
      <c r="A5420" s="1">
        <v>54</v>
      </c>
      <c r="B5420" s="5">
        <v>0.187</v>
      </c>
      <c r="C5420" t="s">
        <v>8188</v>
      </c>
      <c r="D5420">
        <v>0</v>
      </c>
      <c r="E5420">
        <v>0</v>
      </c>
      <c r="F5420">
        <v>2</v>
      </c>
      <c r="G5420">
        <v>7</v>
      </c>
      <c r="H5420">
        <v>13</v>
      </c>
      <c r="I5420">
        <v>0</v>
      </c>
      <c r="J5420">
        <v>65</v>
      </c>
      <c r="K5420" t="s">
        <v>29</v>
      </c>
      <c r="L5420">
        <v>0</v>
      </c>
      <c r="M5420">
        <v>65</v>
      </c>
      <c r="N5420" t="s">
        <v>288</v>
      </c>
      <c r="O5420" t="s">
        <v>8185</v>
      </c>
      <c r="P5420" t="s">
        <v>25</v>
      </c>
      <c r="Q5420" t="s">
        <v>26</v>
      </c>
      <c r="R5420" t="s">
        <v>27</v>
      </c>
      <c r="V5420" t="s">
        <v>8050</v>
      </c>
      <c r="X5420" t="str">
        <f>VLOOKUP(pbp!V2653, games!$B$2:$R$40, 3, FALSE)</f>
        <v>2019-12-29T18:00Z</v>
      </c>
      <c r="Y5420">
        <f>VLOOKUP(1*V5420,NFLGames!$H$11:$H$555,1,FALSE)</f>
        <v>401220315</v>
      </c>
      <c r="Z5420">
        <f>VLOOKUP($Y5420, NFLGames!$H$11:$K$555,2,FALSE)</f>
        <v>2020</v>
      </c>
      <c r="AA5420">
        <f>VLOOKUP($Y5420, NFLGames!$H$11:$K$555,3,FALSE)</f>
        <v>17</v>
      </c>
      <c r="AB5420" s="6">
        <f>IF(A5421=0, 0, AH5421-tbl_pbp[[#This Row],[Saints Win %]])</f>
        <v>2.0000000000000018E-3</v>
      </c>
      <c r="AE5420">
        <f>ABS(tbl_pbp[[#This Row],[play.homeScore]]-tbl_pbp[[#This Row],[play.awayScore]])</f>
        <v>6</v>
      </c>
      <c r="AF5420">
        <f>IF(tbl_pbp[[#This Row],[Play Saints Win % Increase]]&gt;=$AF$4,1,0)</f>
        <v>0</v>
      </c>
      <c r="AG5420" t="str">
        <f>VLOOKUP(tbl_pbp[[#This Row],[gameId]], games!$B$2:$T$40, 9, FALSE)</f>
        <v>new-orleans-saints</v>
      </c>
      <c r="AH5420" s="5">
        <f>IF(tbl_pbp[[#This Row],[AwayTeam]] &lt;&gt; "new-orleans-saints", tbl_pbp[[#This Row],[homeWinPercentage]], 1-tbl_pbp[[#This Row],[homeWinPercentage]])</f>
        <v>0.81299999999999994</v>
      </c>
      <c r="AI5420" s="13">
        <f>tbl_pbp[[#This Row],[Kamara]]*tbl_pbp[[#This Row],[Impactful Play]]</f>
        <v>0</v>
      </c>
      <c r="AJ5420" s="13">
        <f>tbl_pbp[[#This Row],[Thomas]]*tbl_pbp[[#This Row],[Impactful Play]]</f>
        <v>0</v>
      </c>
      <c r="AK5420" s="13" t="str">
        <f>VLOOKUP(tbl_pbp[[#This Row],[Play Saints Win % Increase]], tbl_impact[],3,TRUE)</f>
        <v>Scented (0 to +5%)</v>
      </c>
    </row>
    <row r="5421" spans="1:37">
      <c r="A5421" s="1">
        <v>55</v>
      </c>
      <c r="B5421" s="5">
        <v>0.185</v>
      </c>
      <c r="C5421" t="s">
        <v>8189</v>
      </c>
      <c r="D5421">
        <v>0</v>
      </c>
      <c r="E5421">
        <v>0</v>
      </c>
      <c r="F5421">
        <v>2</v>
      </c>
      <c r="G5421">
        <v>7</v>
      </c>
      <c r="H5421">
        <v>13</v>
      </c>
      <c r="I5421">
        <v>10</v>
      </c>
      <c r="J5421">
        <v>25</v>
      </c>
      <c r="K5421" t="s">
        <v>533</v>
      </c>
      <c r="L5421">
        <v>1</v>
      </c>
      <c r="M5421">
        <v>75</v>
      </c>
      <c r="N5421" t="s">
        <v>8190</v>
      </c>
      <c r="O5421" t="s">
        <v>8185</v>
      </c>
      <c r="P5421" t="s">
        <v>266</v>
      </c>
      <c r="Q5421" t="s">
        <v>267</v>
      </c>
      <c r="S5421" t="s">
        <v>33</v>
      </c>
      <c r="T5421" t="s">
        <v>3380</v>
      </c>
      <c r="U5421" t="s">
        <v>3381</v>
      </c>
      <c r="V5421" t="s">
        <v>8050</v>
      </c>
      <c r="X5421" t="str">
        <f>VLOOKUP(pbp!V2654, games!$B$2:$R$40, 3, FALSE)</f>
        <v>2019-12-29T18:00Z</v>
      </c>
      <c r="Y5421">
        <f>VLOOKUP(1*V5421,NFLGames!$H$11:$H$555,1,FALSE)</f>
        <v>401220315</v>
      </c>
      <c r="Z5421">
        <f>VLOOKUP($Y5421, NFLGames!$H$11:$K$555,2,FALSE)</f>
        <v>2020</v>
      </c>
      <c r="AA5421">
        <f>VLOOKUP($Y5421, NFLGames!$H$11:$K$555,3,FALSE)</f>
        <v>17</v>
      </c>
      <c r="AB5421" s="6">
        <f>IF(A5422=0, 0, AH5422-tbl_pbp[[#This Row],[Saints Win %]])</f>
        <v>-2.9999999999999916E-2</v>
      </c>
      <c r="AE5421">
        <f>ABS(tbl_pbp[[#This Row],[play.homeScore]]-tbl_pbp[[#This Row],[play.awayScore]])</f>
        <v>6</v>
      </c>
      <c r="AF5421">
        <f>IF(tbl_pbp[[#This Row],[Play Saints Win % Increase]]&gt;=$AF$4,1,0)</f>
        <v>0</v>
      </c>
      <c r="AG5421" t="str">
        <f>VLOOKUP(tbl_pbp[[#This Row],[gameId]], games!$B$2:$T$40, 9, FALSE)</f>
        <v>new-orleans-saints</v>
      </c>
      <c r="AH5421" s="5">
        <f>IF(tbl_pbp[[#This Row],[AwayTeam]] &lt;&gt; "new-orleans-saints", tbl_pbp[[#This Row],[homeWinPercentage]], 1-tbl_pbp[[#This Row],[homeWinPercentage]])</f>
        <v>0.81499999999999995</v>
      </c>
      <c r="AI5421" s="13">
        <f>tbl_pbp[[#This Row],[Kamara]]*tbl_pbp[[#This Row],[Impactful Play]]</f>
        <v>0</v>
      </c>
      <c r="AJ5421" s="13">
        <f>tbl_pbp[[#This Row],[Thomas]]*tbl_pbp[[#This Row],[Impactful Play]]</f>
        <v>0</v>
      </c>
      <c r="AK5421" s="13" t="str">
        <f>VLOOKUP(tbl_pbp[[#This Row],[Play Saints Win % Increase]], tbl_impact[],3,TRUE)</f>
        <v>Bad (0 to -5%)</v>
      </c>
    </row>
    <row r="5422" spans="1:37">
      <c r="A5422" s="1">
        <v>56</v>
      </c>
      <c r="B5422" s="5">
        <v>0.215</v>
      </c>
      <c r="C5422" t="s">
        <v>8191</v>
      </c>
      <c r="D5422">
        <v>0</v>
      </c>
      <c r="E5422">
        <v>0</v>
      </c>
      <c r="F5422">
        <v>2</v>
      </c>
      <c r="G5422">
        <v>7</v>
      </c>
      <c r="H5422">
        <v>13</v>
      </c>
      <c r="I5422">
        <v>12</v>
      </c>
      <c r="J5422">
        <v>23</v>
      </c>
      <c r="K5422" t="s">
        <v>533</v>
      </c>
      <c r="L5422">
        <v>2</v>
      </c>
      <c r="M5422">
        <v>77</v>
      </c>
      <c r="N5422" t="s">
        <v>8192</v>
      </c>
      <c r="O5422" t="s">
        <v>192</v>
      </c>
      <c r="P5422" t="s">
        <v>30</v>
      </c>
      <c r="Q5422" t="s">
        <v>31</v>
      </c>
      <c r="R5422" t="s">
        <v>32</v>
      </c>
      <c r="S5422" t="s">
        <v>871</v>
      </c>
      <c r="T5422" t="s">
        <v>3621</v>
      </c>
      <c r="U5422" t="s">
        <v>8193</v>
      </c>
      <c r="V5422" t="s">
        <v>8050</v>
      </c>
      <c r="X5422" t="str">
        <f>VLOOKUP(pbp!V2655, games!$B$2:$R$40, 3, FALSE)</f>
        <v>2019-12-29T18:00Z</v>
      </c>
      <c r="Y5422">
        <f>VLOOKUP(1*V5422,NFLGames!$H$11:$H$555,1,FALSE)</f>
        <v>401220315</v>
      </c>
      <c r="Z5422">
        <f>VLOOKUP($Y5422, NFLGames!$H$11:$K$555,2,FALSE)</f>
        <v>2020</v>
      </c>
      <c r="AA5422">
        <f>VLOOKUP($Y5422, NFLGames!$H$11:$K$555,3,FALSE)</f>
        <v>17</v>
      </c>
      <c r="AB5422" s="6">
        <f>IF(A5423=0, 0, AH5423-tbl_pbp[[#This Row],[Saints Win %]])</f>
        <v>-8.0000000000000071E-3</v>
      </c>
      <c r="AE5422">
        <f>ABS(tbl_pbp[[#This Row],[play.homeScore]]-tbl_pbp[[#This Row],[play.awayScore]])</f>
        <v>6</v>
      </c>
      <c r="AF5422">
        <f>IF(tbl_pbp[[#This Row],[Play Saints Win % Increase]]&gt;=$AF$4,1,0)</f>
        <v>0</v>
      </c>
      <c r="AG5422" t="str">
        <f>VLOOKUP(tbl_pbp[[#This Row],[gameId]], games!$B$2:$T$40, 9, FALSE)</f>
        <v>new-orleans-saints</v>
      </c>
      <c r="AH5422" s="5">
        <f>IF(tbl_pbp[[#This Row],[AwayTeam]] &lt;&gt; "new-orleans-saints", tbl_pbp[[#This Row],[homeWinPercentage]], 1-tbl_pbp[[#This Row],[homeWinPercentage]])</f>
        <v>0.78500000000000003</v>
      </c>
      <c r="AI5422" s="13">
        <f>tbl_pbp[[#This Row],[Kamara]]*tbl_pbp[[#This Row],[Impactful Play]]</f>
        <v>0</v>
      </c>
      <c r="AJ5422" s="13">
        <f>tbl_pbp[[#This Row],[Thomas]]*tbl_pbp[[#This Row],[Impactful Play]]</f>
        <v>0</v>
      </c>
      <c r="AK5422" s="13" t="str">
        <f>VLOOKUP(tbl_pbp[[#This Row],[Play Saints Win % Increase]], tbl_impact[],3,TRUE)</f>
        <v>Bad (0 to -5%)</v>
      </c>
    </row>
    <row r="5423" spans="1:37">
      <c r="A5423" s="1">
        <v>57</v>
      </c>
      <c r="B5423" s="5">
        <v>0.223</v>
      </c>
      <c r="C5423" t="s">
        <v>8194</v>
      </c>
      <c r="D5423">
        <v>0</v>
      </c>
      <c r="E5423">
        <v>0</v>
      </c>
      <c r="F5423">
        <v>2</v>
      </c>
      <c r="G5423">
        <v>7</v>
      </c>
      <c r="H5423">
        <v>13</v>
      </c>
      <c r="I5423">
        <v>10</v>
      </c>
      <c r="J5423">
        <v>56</v>
      </c>
      <c r="K5423" t="s">
        <v>533</v>
      </c>
      <c r="L5423">
        <v>1</v>
      </c>
      <c r="M5423">
        <v>44</v>
      </c>
      <c r="N5423" t="s">
        <v>8195</v>
      </c>
      <c r="O5423" t="s">
        <v>91</v>
      </c>
      <c r="P5423" t="s">
        <v>45</v>
      </c>
      <c r="Q5423" t="s">
        <v>46</v>
      </c>
      <c r="R5423" t="s">
        <v>47</v>
      </c>
      <c r="S5423" t="s">
        <v>33</v>
      </c>
      <c r="T5423" t="s">
        <v>467</v>
      </c>
      <c r="U5423" t="s">
        <v>468</v>
      </c>
      <c r="V5423" t="s">
        <v>8050</v>
      </c>
      <c r="X5423" t="str">
        <f>VLOOKUP(pbp!V2656, games!$B$2:$R$40, 3, FALSE)</f>
        <v>2019-12-29T18:00Z</v>
      </c>
      <c r="Y5423">
        <f>VLOOKUP(1*V5423,NFLGames!$H$11:$H$555,1,FALSE)</f>
        <v>401220315</v>
      </c>
      <c r="Z5423">
        <f>VLOOKUP($Y5423, NFLGames!$H$11:$K$555,2,FALSE)</f>
        <v>2020</v>
      </c>
      <c r="AA5423">
        <f>VLOOKUP($Y5423, NFLGames!$H$11:$K$555,3,FALSE)</f>
        <v>17</v>
      </c>
      <c r="AB5423" s="6">
        <f>IF(A5424=0, 0, AH5424-tbl_pbp[[#This Row],[Saints Win %]])</f>
        <v>5.9999999999999942E-2</v>
      </c>
      <c r="AE5423">
        <f>ABS(tbl_pbp[[#This Row],[play.homeScore]]-tbl_pbp[[#This Row],[play.awayScore]])</f>
        <v>6</v>
      </c>
      <c r="AF5423">
        <f>IF(tbl_pbp[[#This Row],[Play Saints Win % Increase]]&gt;=$AF$4,1,0)</f>
        <v>0</v>
      </c>
      <c r="AG5423" t="str">
        <f>VLOOKUP(tbl_pbp[[#This Row],[gameId]], games!$B$2:$T$40, 9, FALSE)</f>
        <v>new-orleans-saints</v>
      </c>
      <c r="AH5423" s="5">
        <f>IF(tbl_pbp[[#This Row],[AwayTeam]] &lt;&gt; "new-orleans-saints", tbl_pbp[[#This Row],[homeWinPercentage]], 1-tbl_pbp[[#This Row],[homeWinPercentage]])</f>
        <v>0.77700000000000002</v>
      </c>
      <c r="AI5423" s="13">
        <f>tbl_pbp[[#This Row],[Kamara]]*tbl_pbp[[#This Row],[Impactful Play]]</f>
        <v>0</v>
      </c>
      <c r="AJ5423" s="13">
        <f>tbl_pbp[[#This Row],[Thomas]]*tbl_pbp[[#This Row],[Impactful Play]]</f>
        <v>0</v>
      </c>
      <c r="AK5423" s="13" t="str">
        <f>VLOOKUP(tbl_pbp[[#This Row],[Play Saints Win % Increase]], tbl_impact[],3,TRUE)</f>
        <v>Perfumed (5 to + 10%)</v>
      </c>
    </row>
    <row r="5424" spans="1:37">
      <c r="A5424" s="1">
        <v>58</v>
      </c>
      <c r="B5424" s="5">
        <v>0.16300000000000001</v>
      </c>
      <c r="C5424" t="s">
        <v>8196</v>
      </c>
      <c r="D5424">
        <v>0</v>
      </c>
      <c r="E5424">
        <v>0</v>
      </c>
      <c r="F5424">
        <v>2</v>
      </c>
      <c r="G5424">
        <v>7</v>
      </c>
      <c r="H5424">
        <v>13</v>
      </c>
      <c r="I5424">
        <v>5</v>
      </c>
      <c r="J5424">
        <v>61</v>
      </c>
      <c r="K5424" t="s">
        <v>533</v>
      </c>
      <c r="L5424">
        <v>2</v>
      </c>
      <c r="M5424">
        <v>39</v>
      </c>
      <c r="N5424" t="s">
        <v>8197</v>
      </c>
      <c r="O5424" t="s">
        <v>2943</v>
      </c>
      <c r="P5424" t="s">
        <v>94</v>
      </c>
      <c r="Q5424" t="s">
        <v>95</v>
      </c>
      <c r="R5424" t="s">
        <v>96</v>
      </c>
      <c r="S5424" t="s">
        <v>38</v>
      </c>
      <c r="T5424" t="s">
        <v>463</v>
      </c>
      <c r="U5424" t="s">
        <v>464</v>
      </c>
      <c r="V5424" t="s">
        <v>8050</v>
      </c>
      <c r="X5424" t="str">
        <f>VLOOKUP(pbp!V2657, games!$B$2:$R$40, 3, FALSE)</f>
        <v>2019-12-29T18:00Z</v>
      </c>
      <c r="Y5424">
        <f>VLOOKUP(1*V5424,NFLGames!$H$11:$H$555,1,FALSE)</f>
        <v>401220315</v>
      </c>
      <c r="Z5424">
        <f>VLOOKUP($Y5424, NFLGames!$H$11:$K$555,2,FALSE)</f>
        <v>2020</v>
      </c>
      <c r="AA5424">
        <f>VLOOKUP($Y5424, NFLGames!$H$11:$K$555,3,FALSE)</f>
        <v>17</v>
      </c>
      <c r="AB5424" s="6">
        <f>IF(A5425=0, 0, AH5425-tbl_pbp[[#This Row],[Saints Win %]])</f>
        <v>-2.6000000000000023E-2</v>
      </c>
      <c r="AE5424">
        <f>ABS(tbl_pbp[[#This Row],[play.homeScore]]-tbl_pbp[[#This Row],[play.awayScore]])</f>
        <v>6</v>
      </c>
      <c r="AF5424">
        <f>IF(tbl_pbp[[#This Row],[Play Saints Win % Increase]]&gt;=$AF$4,1,0)</f>
        <v>0</v>
      </c>
      <c r="AG5424" t="str">
        <f>VLOOKUP(tbl_pbp[[#This Row],[gameId]], games!$B$2:$T$40, 9, FALSE)</f>
        <v>new-orleans-saints</v>
      </c>
      <c r="AH5424" s="5">
        <f>IF(tbl_pbp[[#This Row],[AwayTeam]] &lt;&gt; "new-orleans-saints", tbl_pbp[[#This Row],[homeWinPercentage]], 1-tbl_pbp[[#This Row],[homeWinPercentage]])</f>
        <v>0.83699999999999997</v>
      </c>
      <c r="AI5424" s="13">
        <f>tbl_pbp[[#This Row],[Kamara]]*tbl_pbp[[#This Row],[Impactful Play]]</f>
        <v>0</v>
      </c>
      <c r="AJ5424" s="13">
        <f>tbl_pbp[[#This Row],[Thomas]]*tbl_pbp[[#This Row],[Impactful Play]]</f>
        <v>0</v>
      </c>
      <c r="AK5424" s="13" t="str">
        <f>VLOOKUP(tbl_pbp[[#This Row],[Play Saints Win % Increase]], tbl_impact[],3,TRUE)</f>
        <v>Bad (0 to -5%)</v>
      </c>
    </row>
    <row r="5425" spans="1:37">
      <c r="A5425" s="1">
        <v>59</v>
      </c>
      <c r="B5425" s="5">
        <v>0.189</v>
      </c>
      <c r="C5425" t="s">
        <v>8198</v>
      </c>
      <c r="D5425">
        <v>0</v>
      </c>
      <c r="E5425">
        <v>0</v>
      </c>
      <c r="F5425">
        <v>2</v>
      </c>
      <c r="G5425">
        <v>7</v>
      </c>
      <c r="H5425">
        <v>13</v>
      </c>
      <c r="I5425">
        <v>10</v>
      </c>
      <c r="J5425">
        <v>56</v>
      </c>
      <c r="K5425" t="s">
        <v>533</v>
      </c>
      <c r="L5425">
        <v>2</v>
      </c>
      <c r="M5425">
        <v>44</v>
      </c>
      <c r="N5425" t="s">
        <v>8199</v>
      </c>
      <c r="O5425" t="s">
        <v>7039</v>
      </c>
      <c r="P5425" t="s">
        <v>22</v>
      </c>
      <c r="Q5425" t="s">
        <v>37</v>
      </c>
      <c r="S5425" t="s">
        <v>120</v>
      </c>
      <c r="T5425" t="s">
        <v>467</v>
      </c>
      <c r="U5425" t="s">
        <v>8200</v>
      </c>
      <c r="V5425" t="s">
        <v>8050</v>
      </c>
      <c r="X5425" t="str">
        <f>VLOOKUP(pbp!V2658, games!$B$2:$R$40, 3, FALSE)</f>
        <v>2019-12-29T18:00Z</v>
      </c>
      <c r="Y5425">
        <f>VLOOKUP(1*V5425,NFLGames!$H$11:$H$555,1,FALSE)</f>
        <v>401220315</v>
      </c>
      <c r="Z5425">
        <f>VLOOKUP($Y5425, NFLGames!$H$11:$K$555,2,FALSE)</f>
        <v>2020</v>
      </c>
      <c r="AA5425">
        <f>VLOOKUP($Y5425, NFLGames!$H$11:$K$555,3,FALSE)</f>
        <v>17</v>
      </c>
      <c r="AB5425" s="6">
        <f>IF(A5426=0, 0, AH5426-tbl_pbp[[#This Row],[Saints Win %]])</f>
        <v>2.0000000000000018E-3</v>
      </c>
      <c r="AE5425">
        <f>ABS(tbl_pbp[[#This Row],[play.homeScore]]-tbl_pbp[[#This Row],[play.awayScore]])</f>
        <v>6</v>
      </c>
      <c r="AF5425">
        <f>IF(tbl_pbp[[#This Row],[Play Saints Win % Increase]]&gt;=$AF$4,1,0)</f>
        <v>0</v>
      </c>
      <c r="AG5425" t="str">
        <f>VLOOKUP(tbl_pbp[[#This Row],[gameId]], games!$B$2:$T$40, 9, FALSE)</f>
        <v>new-orleans-saints</v>
      </c>
      <c r="AH5425" s="5">
        <f>IF(tbl_pbp[[#This Row],[AwayTeam]] &lt;&gt; "new-orleans-saints", tbl_pbp[[#This Row],[homeWinPercentage]], 1-tbl_pbp[[#This Row],[homeWinPercentage]])</f>
        <v>0.81099999999999994</v>
      </c>
      <c r="AI5425" s="13">
        <f>tbl_pbp[[#This Row],[Kamara]]*tbl_pbp[[#This Row],[Impactful Play]]</f>
        <v>0</v>
      </c>
      <c r="AJ5425" s="13">
        <f>tbl_pbp[[#This Row],[Thomas]]*tbl_pbp[[#This Row],[Impactful Play]]</f>
        <v>0</v>
      </c>
      <c r="AK5425" s="13" t="str">
        <f>VLOOKUP(tbl_pbp[[#This Row],[Play Saints Win % Increase]], tbl_impact[],3,TRUE)</f>
        <v>Scented (0 to +5%)</v>
      </c>
    </row>
    <row r="5426" spans="1:37">
      <c r="A5426" s="1">
        <v>60</v>
      </c>
      <c r="B5426" s="5">
        <v>0.187</v>
      </c>
      <c r="C5426" t="s">
        <v>8201</v>
      </c>
      <c r="D5426">
        <v>0</v>
      </c>
      <c r="E5426">
        <v>0</v>
      </c>
      <c r="F5426">
        <v>2</v>
      </c>
      <c r="G5426">
        <v>7</v>
      </c>
      <c r="H5426">
        <v>13</v>
      </c>
      <c r="I5426">
        <v>10</v>
      </c>
      <c r="J5426">
        <v>56</v>
      </c>
      <c r="K5426" t="s">
        <v>533</v>
      </c>
      <c r="L5426">
        <v>3</v>
      </c>
      <c r="M5426">
        <v>44</v>
      </c>
      <c r="N5426" t="s">
        <v>8202</v>
      </c>
      <c r="O5426" t="s">
        <v>206</v>
      </c>
      <c r="P5426" t="s">
        <v>30</v>
      </c>
      <c r="Q5426" t="s">
        <v>31</v>
      </c>
      <c r="R5426" t="s">
        <v>32</v>
      </c>
      <c r="S5426" t="s">
        <v>123</v>
      </c>
      <c r="T5426" t="s">
        <v>467</v>
      </c>
      <c r="U5426" t="s">
        <v>8203</v>
      </c>
      <c r="V5426" t="s">
        <v>8050</v>
      </c>
      <c r="X5426" t="str">
        <f>VLOOKUP(pbp!V2659, games!$B$2:$R$40, 3, FALSE)</f>
        <v>2019-12-29T18:00Z</v>
      </c>
      <c r="Y5426">
        <f>VLOOKUP(1*V5426,NFLGames!$H$11:$H$555,1,FALSE)</f>
        <v>401220315</v>
      </c>
      <c r="Z5426">
        <f>VLOOKUP($Y5426, NFLGames!$H$11:$K$555,2,FALSE)</f>
        <v>2020</v>
      </c>
      <c r="AA5426">
        <f>VLOOKUP($Y5426, NFLGames!$H$11:$K$555,3,FALSE)</f>
        <v>17</v>
      </c>
      <c r="AB5426" s="6">
        <f>IF(A5427=0, 0, AH5427-tbl_pbp[[#This Row],[Saints Win %]])</f>
        <v>6.0000000000000053E-3</v>
      </c>
      <c r="AE5426">
        <f>ABS(tbl_pbp[[#This Row],[play.homeScore]]-tbl_pbp[[#This Row],[play.awayScore]])</f>
        <v>6</v>
      </c>
      <c r="AF5426">
        <f>IF(tbl_pbp[[#This Row],[Play Saints Win % Increase]]&gt;=$AF$4,1,0)</f>
        <v>0</v>
      </c>
      <c r="AG5426" t="str">
        <f>VLOOKUP(tbl_pbp[[#This Row],[gameId]], games!$B$2:$T$40, 9, FALSE)</f>
        <v>new-orleans-saints</v>
      </c>
      <c r="AH5426" s="5">
        <f>IF(tbl_pbp[[#This Row],[AwayTeam]] &lt;&gt; "new-orleans-saints", tbl_pbp[[#This Row],[homeWinPercentage]], 1-tbl_pbp[[#This Row],[homeWinPercentage]])</f>
        <v>0.81299999999999994</v>
      </c>
      <c r="AI5426" s="13">
        <f>tbl_pbp[[#This Row],[Kamara]]*tbl_pbp[[#This Row],[Impactful Play]]</f>
        <v>0</v>
      </c>
      <c r="AJ5426" s="13">
        <f>tbl_pbp[[#This Row],[Thomas]]*tbl_pbp[[#This Row],[Impactful Play]]</f>
        <v>0</v>
      </c>
      <c r="AK5426" s="13" t="str">
        <f>VLOOKUP(tbl_pbp[[#This Row],[Play Saints Win % Increase]], tbl_impact[],3,TRUE)</f>
        <v>Scented (0 to +5%)</v>
      </c>
    </row>
    <row r="5427" spans="1:37">
      <c r="A5427" s="1">
        <v>61</v>
      </c>
      <c r="B5427" s="5">
        <v>0.18099999999999999</v>
      </c>
      <c r="C5427" t="s">
        <v>8204</v>
      </c>
      <c r="D5427">
        <v>0</v>
      </c>
      <c r="E5427">
        <v>0</v>
      </c>
      <c r="F5427">
        <v>2</v>
      </c>
      <c r="G5427">
        <v>7</v>
      </c>
      <c r="H5427">
        <v>13</v>
      </c>
      <c r="I5427">
        <v>1</v>
      </c>
      <c r="J5427">
        <v>65</v>
      </c>
      <c r="K5427" t="s">
        <v>533</v>
      </c>
      <c r="L5427">
        <v>4</v>
      </c>
      <c r="M5427">
        <v>35</v>
      </c>
      <c r="N5427" t="s">
        <v>8205</v>
      </c>
      <c r="O5427" t="s">
        <v>209</v>
      </c>
      <c r="P5427" t="s">
        <v>124</v>
      </c>
      <c r="Q5427" t="s">
        <v>125</v>
      </c>
      <c r="R5427" t="s">
        <v>126</v>
      </c>
      <c r="V5427" t="s">
        <v>8050</v>
      </c>
      <c r="X5427" t="str">
        <f>VLOOKUP(pbp!V2660, games!$B$2:$R$40, 3, FALSE)</f>
        <v>2019-12-29T18:00Z</v>
      </c>
      <c r="Y5427">
        <f>VLOOKUP(1*V5427,NFLGames!$H$11:$H$555,1,FALSE)</f>
        <v>401220315</v>
      </c>
      <c r="Z5427">
        <f>VLOOKUP($Y5427, NFLGames!$H$11:$K$555,2,FALSE)</f>
        <v>2020</v>
      </c>
      <c r="AA5427">
        <f>VLOOKUP($Y5427, NFLGames!$H$11:$K$555,3,FALSE)</f>
        <v>17</v>
      </c>
      <c r="AB5427" s="6">
        <f>IF(A5428=0, 0, AH5428-tbl_pbp[[#This Row],[Saints Win %]])</f>
        <v>-6.4999999999999947E-2</v>
      </c>
      <c r="AE5427">
        <f>ABS(tbl_pbp[[#This Row],[play.homeScore]]-tbl_pbp[[#This Row],[play.awayScore]])</f>
        <v>6</v>
      </c>
      <c r="AF5427">
        <f>IF(tbl_pbp[[#This Row],[Play Saints Win % Increase]]&gt;=$AF$4,1,0)</f>
        <v>0</v>
      </c>
      <c r="AG5427" t="str">
        <f>VLOOKUP(tbl_pbp[[#This Row],[gameId]], games!$B$2:$T$40, 9, FALSE)</f>
        <v>new-orleans-saints</v>
      </c>
      <c r="AH5427" s="5">
        <f>IF(tbl_pbp[[#This Row],[AwayTeam]] &lt;&gt; "new-orleans-saints", tbl_pbp[[#This Row],[homeWinPercentage]], 1-tbl_pbp[[#This Row],[homeWinPercentage]])</f>
        <v>0.81899999999999995</v>
      </c>
      <c r="AI5427" s="13">
        <f>tbl_pbp[[#This Row],[Kamara]]*tbl_pbp[[#This Row],[Impactful Play]]</f>
        <v>0</v>
      </c>
      <c r="AJ5427" s="13">
        <f>tbl_pbp[[#This Row],[Thomas]]*tbl_pbp[[#This Row],[Impactful Play]]</f>
        <v>0</v>
      </c>
      <c r="AK5427" s="13" t="str">
        <f>VLOOKUP(tbl_pbp[[#This Row],[Play Saints Win % Increase]], tbl_impact[],3,TRUE)</f>
        <v>Smelly (worse than-5% -&gt; -10%)</v>
      </c>
    </row>
    <row r="5428" spans="1:37">
      <c r="A5428" s="1">
        <v>62</v>
      </c>
      <c r="B5428" s="5">
        <v>0.246</v>
      </c>
      <c r="C5428" t="s">
        <v>8206</v>
      </c>
      <c r="D5428">
        <v>0</v>
      </c>
      <c r="E5428">
        <v>0</v>
      </c>
      <c r="F5428">
        <v>2</v>
      </c>
      <c r="G5428">
        <v>7</v>
      </c>
      <c r="H5428">
        <v>13</v>
      </c>
      <c r="I5428">
        <v>1</v>
      </c>
      <c r="J5428">
        <v>65</v>
      </c>
      <c r="K5428" t="s">
        <v>533</v>
      </c>
      <c r="L5428">
        <v>4</v>
      </c>
      <c r="M5428">
        <v>35</v>
      </c>
      <c r="N5428" t="s">
        <v>8207</v>
      </c>
      <c r="O5428" t="s">
        <v>209</v>
      </c>
      <c r="P5428" t="s">
        <v>45</v>
      </c>
      <c r="Q5428" t="s">
        <v>46</v>
      </c>
      <c r="R5428" t="s">
        <v>47</v>
      </c>
      <c r="S5428" t="s">
        <v>424</v>
      </c>
      <c r="T5428" t="s">
        <v>202</v>
      </c>
      <c r="U5428" t="s">
        <v>5820</v>
      </c>
      <c r="V5428" t="s">
        <v>8050</v>
      </c>
      <c r="X5428" t="str">
        <f>VLOOKUP(pbp!V2661, games!$B$2:$R$40, 3, FALSE)</f>
        <v>2019-12-29T18:00Z</v>
      </c>
      <c r="Y5428">
        <f>VLOOKUP(1*V5428,NFLGames!$H$11:$H$555,1,FALSE)</f>
        <v>401220315</v>
      </c>
      <c r="Z5428">
        <f>VLOOKUP($Y5428, NFLGames!$H$11:$K$555,2,FALSE)</f>
        <v>2020</v>
      </c>
      <c r="AA5428">
        <f>VLOOKUP($Y5428, NFLGames!$H$11:$K$555,3,FALSE)</f>
        <v>17</v>
      </c>
      <c r="AB5428" s="6">
        <f>IF(A5429=0, 0, AH5429-tbl_pbp[[#This Row],[Saints Win %]])</f>
        <v>-1.5000000000000013E-2</v>
      </c>
      <c r="AE5428">
        <f>ABS(tbl_pbp[[#This Row],[play.homeScore]]-tbl_pbp[[#This Row],[play.awayScore]])</f>
        <v>6</v>
      </c>
      <c r="AF5428">
        <f>IF(tbl_pbp[[#This Row],[Play Saints Win % Increase]]&gt;=$AF$4,1,0)</f>
        <v>0</v>
      </c>
      <c r="AG5428" t="str">
        <f>VLOOKUP(tbl_pbp[[#This Row],[gameId]], games!$B$2:$T$40, 9, FALSE)</f>
        <v>new-orleans-saints</v>
      </c>
      <c r="AH5428" s="5">
        <f>IF(tbl_pbp[[#This Row],[AwayTeam]] &lt;&gt; "new-orleans-saints", tbl_pbp[[#This Row],[homeWinPercentage]], 1-tbl_pbp[[#This Row],[homeWinPercentage]])</f>
        <v>0.754</v>
      </c>
      <c r="AI5428" s="13">
        <f>tbl_pbp[[#This Row],[Kamara]]*tbl_pbp[[#This Row],[Impactful Play]]</f>
        <v>0</v>
      </c>
      <c r="AJ5428" s="13">
        <f>tbl_pbp[[#This Row],[Thomas]]*tbl_pbp[[#This Row],[Impactful Play]]</f>
        <v>0</v>
      </c>
      <c r="AK5428" s="13" t="str">
        <f>VLOOKUP(tbl_pbp[[#This Row],[Play Saints Win % Increase]], tbl_impact[],3,TRUE)</f>
        <v>Bad (0 to -5%)</v>
      </c>
    </row>
    <row r="5429" spans="1:37">
      <c r="A5429" s="1">
        <v>63</v>
      </c>
      <c r="B5429" s="5">
        <v>0.26100000000000001</v>
      </c>
      <c r="C5429" t="s">
        <v>8208</v>
      </c>
      <c r="D5429">
        <v>0</v>
      </c>
      <c r="E5429">
        <v>0</v>
      </c>
      <c r="F5429">
        <v>2</v>
      </c>
      <c r="G5429">
        <v>7</v>
      </c>
      <c r="H5429">
        <v>13</v>
      </c>
      <c r="I5429">
        <v>10</v>
      </c>
      <c r="J5429">
        <v>70</v>
      </c>
      <c r="K5429" t="s">
        <v>533</v>
      </c>
      <c r="L5429">
        <v>1</v>
      </c>
      <c r="M5429">
        <v>30</v>
      </c>
      <c r="N5429" t="s">
        <v>8209</v>
      </c>
      <c r="O5429" t="s">
        <v>4162</v>
      </c>
      <c r="P5429" t="s">
        <v>45</v>
      </c>
      <c r="Q5429" t="s">
        <v>46</v>
      </c>
      <c r="R5429" t="s">
        <v>47</v>
      </c>
      <c r="S5429" t="s">
        <v>33</v>
      </c>
      <c r="T5429" t="s">
        <v>39</v>
      </c>
      <c r="U5429" t="s">
        <v>398</v>
      </c>
      <c r="V5429" t="s">
        <v>8050</v>
      </c>
      <c r="X5429" t="str">
        <f>VLOOKUP(pbp!V2662, games!$B$2:$R$40, 3, FALSE)</f>
        <v>2019-12-29T18:00Z</v>
      </c>
      <c r="Y5429">
        <f>VLOOKUP(1*V5429,NFLGames!$H$11:$H$555,1,FALSE)</f>
        <v>401220315</v>
      </c>
      <c r="Z5429">
        <f>VLOOKUP($Y5429, NFLGames!$H$11:$K$555,2,FALSE)</f>
        <v>2020</v>
      </c>
      <c r="AA5429">
        <f>VLOOKUP($Y5429, NFLGames!$H$11:$K$555,3,FALSE)</f>
        <v>17</v>
      </c>
      <c r="AB5429" s="6">
        <f>IF(A5430=0, 0, AH5430-tbl_pbp[[#This Row],[Saints Win %]])</f>
        <v>1.8000000000000016E-2</v>
      </c>
      <c r="AE5429">
        <f>ABS(tbl_pbp[[#This Row],[play.homeScore]]-tbl_pbp[[#This Row],[play.awayScore]])</f>
        <v>6</v>
      </c>
      <c r="AF5429">
        <f>IF(tbl_pbp[[#This Row],[Play Saints Win % Increase]]&gt;=$AF$4,1,0)</f>
        <v>0</v>
      </c>
      <c r="AG5429" t="str">
        <f>VLOOKUP(tbl_pbp[[#This Row],[gameId]], games!$B$2:$T$40, 9, FALSE)</f>
        <v>new-orleans-saints</v>
      </c>
      <c r="AH5429" s="5">
        <f>IF(tbl_pbp[[#This Row],[AwayTeam]] &lt;&gt; "new-orleans-saints", tbl_pbp[[#This Row],[homeWinPercentage]], 1-tbl_pbp[[#This Row],[homeWinPercentage]])</f>
        <v>0.73899999999999999</v>
      </c>
      <c r="AI5429" s="13">
        <f>tbl_pbp[[#This Row],[Kamara]]*tbl_pbp[[#This Row],[Impactful Play]]</f>
        <v>0</v>
      </c>
      <c r="AJ5429" s="13">
        <f>tbl_pbp[[#This Row],[Thomas]]*tbl_pbp[[#This Row],[Impactful Play]]</f>
        <v>0</v>
      </c>
      <c r="AK5429" s="13" t="str">
        <f>VLOOKUP(tbl_pbp[[#This Row],[Play Saints Win % Increase]], tbl_impact[],3,TRUE)</f>
        <v>Scented (0 to +5%)</v>
      </c>
    </row>
    <row r="5430" spans="1:37">
      <c r="A5430" s="1">
        <v>64</v>
      </c>
      <c r="B5430" s="5">
        <v>0.24299999999999999</v>
      </c>
      <c r="C5430" t="s">
        <v>8210</v>
      </c>
      <c r="D5430">
        <v>0</v>
      </c>
      <c r="E5430">
        <v>0</v>
      </c>
      <c r="F5430">
        <v>2</v>
      </c>
      <c r="G5430">
        <v>7</v>
      </c>
      <c r="H5430">
        <v>13</v>
      </c>
      <c r="I5430">
        <v>4</v>
      </c>
      <c r="J5430">
        <v>76</v>
      </c>
      <c r="K5430" t="s">
        <v>533</v>
      </c>
      <c r="L5430">
        <v>2</v>
      </c>
      <c r="M5430">
        <v>24</v>
      </c>
      <c r="N5430" t="s">
        <v>8211</v>
      </c>
      <c r="O5430" t="s">
        <v>119</v>
      </c>
      <c r="P5430" t="s">
        <v>22</v>
      </c>
      <c r="Q5430" t="s">
        <v>37</v>
      </c>
      <c r="S5430" t="s">
        <v>135</v>
      </c>
      <c r="T5430" t="s">
        <v>172</v>
      </c>
      <c r="U5430" t="s">
        <v>8212</v>
      </c>
      <c r="V5430" t="s">
        <v>8050</v>
      </c>
      <c r="X5430" t="str">
        <f>VLOOKUP(pbp!V2663, games!$B$2:$R$40, 3, FALSE)</f>
        <v>2019-12-29T18:00Z</v>
      </c>
      <c r="Y5430">
        <f>VLOOKUP(1*V5430,NFLGames!$H$11:$H$555,1,FALSE)</f>
        <v>401220315</v>
      </c>
      <c r="Z5430">
        <f>VLOOKUP($Y5430, NFLGames!$H$11:$K$555,2,FALSE)</f>
        <v>2020</v>
      </c>
      <c r="AA5430">
        <f>VLOOKUP($Y5430, NFLGames!$H$11:$K$555,3,FALSE)</f>
        <v>17</v>
      </c>
      <c r="AB5430" s="6">
        <f>IF(A5431=0, 0, AH5431-tbl_pbp[[#This Row],[Saints Win %]])</f>
        <v>3.8000000000000034E-2</v>
      </c>
      <c r="AE5430">
        <f>ABS(tbl_pbp[[#This Row],[play.homeScore]]-tbl_pbp[[#This Row],[play.awayScore]])</f>
        <v>6</v>
      </c>
      <c r="AF5430">
        <f>IF(tbl_pbp[[#This Row],[Play Saints Win % Increase]]&gt;=$AF$4,1,0)</f>
        <v>0</v>
      </c>
      <c r="AG5430" t="str">
        <f>VLOOKUP(tbl_pbp[[#This Row],[gameId]], games!$B$2:$T$40, 9, FALSE)</f>
        <v>new-orleans-saints</v>
      </c>
      <c r="AH5430" s="5">
        <f>IF(tbl_pbp[[#This Row],[AwayTeam]] &lt;&gt; "new-orleans-saints", tbl_pbp[[#This Row],[homeWinPercentage]], 1-tbl_pbp[[#This Row],[homeWinPercentage]])</f>
        <v>0.75700000000000001</v>
      </c>
      <c r="AI5430" s="13">
        <f>tbl_pbp[[#This Row],[Kamara]]*tbl_pbp[[#This Row],[Impactful Play]]</f>
        <v>0</v>
      </c>
      <c r="AJ5430" s="13">
        <f>tbl_pbp[[#This Row],[Thomas]]*tbl_pbp[[#This Row],[Impactful Play]]</f>
        <v>0</v>
      </c>
      <c r="AK5430" s="13" t="str">
        <f>VLOOKUP(tbl_pbp[[#This Row],[Play Saints Win % Increase]], tbl_impact[],3,TRUE)</f>
        <v>Scented (0 to +5%)</v>
      </c>
    </row>
    <row r="5431" spans="1:37">
      <c r="A5431" s="1">
        <v>65</v>
      </c>
      <c r="B5431" s="5">
        <v>0.20499999999999999</v>
      </c>
      <c r="C5431" t="s">
        <v>8213</v>
      </c>
      <c r="D5431">
        <v>0</v>
      </c>
      <c r="E5431">
        <v>0</v>
      </c>
      <c r="F5431">
        <v>2</v>
      </c>
      <c r="G5431">
        <v>7</v>
      </c>
      <c r="H5431">
        <v>13</v>
      </c>
      <c r="I5431">
        <v>4</v>
      </c>
      <c r="J5431">
        <v>76</v>
      </c>
      <c r="K5431" t="s">
        <v>533</v>
      </c>
      <c r="L5431">
        <v>3</v>
      </c>
      <c r="M5431">
        <v>24</v>
      </c>
      <c r="N5431" t="s">
        <v>8214</v>
      </c>
      <c r="O5431" t="s">
        <v>5039</v>
      </c>
      <c r="P5431" t="s">
        <v>30</v>
      </c>
      <c r="Q5431" t="s">
        <v>31</v>
      </c>
      <c r="R5431" t="s">
        <v>32</v>
      </c>
      <c r="S5431" t="s">
        <v>63</v>
      </c>
      <c r="T5431" t="s">
        <v>172</v>
      </c>
      <c r="U5431" t="s">
        <v>8215</v>
      </c>
      <c r="V5431" t="s">
        <v>8050</v>
      </c>
      <c r="X5431" t="str">
        <f>VLOOKUP(pbp!V2664, games!$B$2:$R$40, 3, FALSE)</f>
        <v>2019-12-29T18:00Z</v>
      </c>
      <c r="Y5431">
        <f>VLOOKUP(1*V5431,NFLGames!$H$11:$H$555,1,FALSE)</f>
        <v>401220315</v>
      </c>
      <c r="Z5431">
        <f>VLOOKUP($Y5431, NFLGames!$H$11:$K$555,2,FALSE)</f>
        <v>2020</v>
      </c>
      <c r="AA5431">
        <f>VLOOKUP($Y5431, NFLGames!$H$11:$K$555,3,FALSE)</f>
        <v>17</v>
      </c>
      <c r="AB5431" s="6">
        <f>IF(A5432=0, 0, AH5432-tbl_pbp[[#This Row],[Saints Win %]])</f>
        <v>-1.0000000000000009E-2</v>
      </c>
      <c r="AE5431">
        <f>ABS(tbl_pbp[[#This Row],[play.homeScore]]-tbl_pbp[[#This Row],[play.awayScore]])</f>
        <v>6</v>
      </c>
      <c r="AF5431">
        <f>IF(tbl_pbp[[#This Row],[Play Saints Win % Increase]]&gt;=$AF$4,1,0)</f>
        <v>0</v>
      </c>
      <c r="AG5431" t="str">
        <f>VLOOKUP(tbl_pbp[[#This Row],[gameId]], games!$B$2:$T$40, 9, FALSE)</f>
        <v>new-orleans-saints</v>
      </c>
      <c r="AH5431" s="5">
        <f>IF(tbl_pbp[[#This Row],[AwayTeam]] &lt;&gt; "new-orleans-saints", tbl_pbp[[#This Row],[homeWinPercentage]], 1-tbl_pbp[[#This Row],[homeWinPercentage]])</f>
        <v>0.79500000000000004</v>
      </c>
      <c r="AI5431" s="13">
        <f>tbl_pbp[[#This Row],[Kamara]]*tbl_pbp[[#This Row],[Impactful Play]]</f>
        <v>0</v>
      </c>
      <c r="AJ5431" s="13">
        <f>tbl_pbp[[#This Row],[Thomas]]*tbl_pbp[[#This Row],[Impactful Play]]</f>
        <v>0</v>
      </c>
      <c r="AK5431" s="13" t="str">
        <f>VLOOKUP(tbl_pbp[[#This Row],[Play Saints Win % Increase]], tbl_impact[],3,TRUE)</f>
        <v>Bad (0 to -5%)</v>
      </c>
    </row>
    <row r="5432" spans="1:37">
      <c r="A5432" s="1">
        <v>66</v>
      </c>
      <c r="B5432" s="5">
        <v>0.215</v>
      </c>
      <c r="C5432" t="s">
        <v>8216</v>
      </c>
      <c r="D5432">
        <v>0</v>
      </c>
      <c r="E5432">
        <v>0</v>
      </c>
      <c r="F5432">
        <v>2</v>
      </c>
      <c r="G5432">
        <v>7</v>
      </c>
      <c r="H5432">
        <v>13</v>
      </c>
      <c r="I5432">
        <v>1</v>
      </c>
      <c r="J5432">
        <v>79</v>
      </c>
      <c r="K5432" t="s">
        <v>533</v>
      </c>
      <c r="L5432">
        <v>4</v>
      </c>
      <c r="M5432">
        <v>21</v>
      </c>
      <c r="N5432" t="s">
        <v>8217</v>
      </c>
      <c r="O5432" t="s">
        <v>293</v>
      </c>
      <c r="P5432" t="s">
        <v>124</v>
      </c>
      <c r="Q5432" t="s">
        <v>125</v>
      </c>
      <c r="R5432" t="s">
        <v>126</v>
      </c>
      <c r="V5432" t="s">
        <v>8050</v>
      </c>
      <c r="X5432" t="str">
        <f>VLOOKUP(pbp!V2665, games!$B$2:$R$40, 3, FALSE)</f>
        <v>2019-12-29T18:00Z</v>
      </c>
      <c r="Y5432">
        <f>VLOOKUP(1*V5432,NFLGames!$H$11:$H$555,1,FALSE)</f>
        <v>401220315</v>
      </c>
      <c r="Z5432">
        <f>VLOOKUP($Y5432, NFLGames!$H$11:$K$555,2,FALSE)</f>
        <v>2020</v>
      </c>
      <c r="AA5432">
        <f>VLOOKUP($Y5432, NFLGames!$H$11:$K$555,3,FALSE)</f>
        <v>17</v>
      </c>
      <c r="AB5432" s="6">
        <f>IF(A5433=0, 0, AH5433-tbl_pbp[[#This Row],[Saints Win %]])</f>
        <v>5.699999999999994E-2</v>
      </c>
      <c r="AE5432">
        <f>ABS(tbl_pbp[[#This Row],[play.homeScore]]-tbl_pbp[[#This Row],[play.awayScore]])</f>
        <v>6</v>
      </c>
      <c r="AF5432">
        <f>IF(tbl_pbp[[#This Row],[Play Saints Win % Increase]]&gt;=$AF$4,1,0)</f>
        <v>0</v>
      </c>
      <c r="AG5432" t="str">
        <f>VLOOKUP(tbl_pbp[[#This Row],[gameId]], games!$B$2:$T$40, 9, FALSE)</f>
        <v>new-orleans-saints</v>
      </c>
      <c r="AH5432" s="5">
        <f>IF(tbl_pbp[[#This Row],[AwayTeam]] &lt;&gt; "new-orleans-saints", tbl_pbp[[#This Row],[homeWinPercentage]], 1-tbl_pbp[[#This Row],[homeWinPercentage]])</f>
        <v>0.78500000000000003</v>
      </c>
      <c r="AI5432" s="13">
        <f>tbl_pbp[[#This Row],[Kamara]]*tbl_pbp[[#This Row],[Impactful Play]]</f>
        <v>0</v>
      </c>
      <c r="AJ5432" s="13">
        <f>tbl_pbp[[#This Row],[Thomas]]*tbl_pbp[[#This Row],[Impactful Play]]</f>
        <v>0</v>
      </c>
      <c r="AK5432" s="13" t="str">
        <f>VLOOKUP(tbl_pbp[[#This Row],[Play Saints Win % Increase]], tbl_impact[],3,TRUE)</f>
        <v>Perfumed (5 to + 10%)</v>
      </c>
    </row>
    <row r="5433" spans="1:37">
      <c r="A5433" s="1">
        <v>67</v>
      </c>
      <c r="B5433" s="5">
        <v>0.158</v>
      </c>
      <c r="C5433" t="s">
        <v>8218</v>
      </c>
      <c r="D5433">
        <v>0</v>
      </c>
      <c r="E5433">
        <v>0</v>
      </c>
      <c r="F5433">
        <v>2</v>
      </c>
      <c r="G5433">
        <v>7</v>
      </c>
      <c r="H5433">
        <v>13</v>
      </c>
      <c r="I5433">
        <v>1</v>
      </c>
      <c r="J5433">
        <v>79</v>
      </c>
      <c r="K5433" t="s">
        <v>533</v>
      </c>
      <c r="L5433">
        <v>4</v>
      </c>
      <c r="M5433">
        <v>21</v>
      </c>
      <c r="N5433" t="s">
        <v>8219</v>
      </c>
      <c r="O5433" t="s">
        <v>293</v>
      </c>
      <c r="P5433" t="s">
        <v>45</v>
      </c>
      <c r="Q5433" t="s">
        <v>46</v>
      </c>
      <c r="R5433" t="s">
        <v>47</v>
      </c>
      <c r="S5433" t="s">
        <v>424</v>
      </c>
      <c r="T5433" t="s">
        <v>268</v>
      </c>
      <c r="U5433" t="s">
        <v>8220</v>
      </c>
      <c r="V5433" t="s">
        <v>8050</v>
      </c>
      <c r="X5433" t="str">
        <f>VLOOKUP(pbp!V2666, games!$B$2:$R$40, 3, FALSE)</f>
        <v>2019-12-29T18:00Z</v>
      </c>
      <c r="Y5433">
        <f>VLOOKUP(1*V5433,NFLGames!$H$11:$H$555,1,FALSE)</f>
        <v>401220315</v>
      </c>
      <c r="Z5433">
        <f>VLOOKUP($Y5433, NFLGames!$H$11:$K$555,2,FALSE)</f>
        <v>2020</v>
      </c>
      <c r="AA5433">
        <f>VLOOKUP($Y5433, NFLGames!$H$11:$K$555,3,FALSE)</f>
        <v>17</v>
      </c>
      <c r="AB5433" s="6">
        <f>IF(A5434=0, 0, AH5434-tbl_pbp[[#This Row],[Saints Win %]])</f>
        <v>-3.0000000000000027E-3</v>
      </c>
      <c r="AE5433">
        <f>ABS(tbl_pbp[[#This Row],[play.homeScore]]-tbl_pbp[[#This Row],[play.awayScore]])</f>
        <v>6</v>
      </c>
      <c r="AF5433">
        <f>IF(tbl_pbp[[#This Row],[Play Saints Win % Increase]]&gt;=$AF$4,1,0)</f>
        <v>0</v>
      </c>
      <c r="AG5433" t="str">
        <f>VLOOKUP(tbl_pbp[[#This Row],[gameId]], games!$B$2:$T$40, 9, FALSE)</f>
        <v>new-orleans-saints</v>
      </c>
      <c r="AH5433" s="5">
        <f>IF(tbl_pbp[[#This Row],[AwayTeam]] &lt;&gt; "new-orleans-saints", tbl_pbp[[#This Row],[homeWinPercentage]], 1-tbl_pbp[[#This Row],[homeWinPercentage]])</f>
        <v>0.84199999999999997</v>
      </c>
      <c r="AI5433" s="13">
        <f>tbl_pbp[[#This Row],[Kamara]]*tbl_pbp[[#This Row],[Impactful Play]]</f>
        <v>0</v>
      </c>
      <c r="AJ5433" s="13">
        <f>tbl_pbp[[#This Row],[Thomas]]*tbl_pbp[[#This Row],[Impactful Play]]</f>
        <v>0</v>
      </c>
      <c r="AK5433" s="13" t="str">
        <f>VLOOKUP(tbl_pbp[[#This Row],[Play Saints Win % Increase]], tbl_impact[],3,TRUE)</f>
        <v>Bad (0 to -5%)</v>
      </c>
    </row>
    <row r="5434" spans="1:37">
      <c r="A5434" s="1">
        <v>68</v>
      </c>
      <c r="B5434" s="5">
        <v>0.161</v>
      </c>
      <c r="C5434" t="s">
        <v>8221</v>
      </c>
      <c r="D5434">
        <v>0</v>
      </c>
      <c r="E5434">
        <v>0</v>
      </c>
      <c r="F5434">
        <v>2</v>
      </c>
      <c r="G5434">
        <v>7</v>
      </c>
      <c r="H5434">
        <v>13</v>
      </c>
      <c r="I5434">
        <v>10</v>
      </c>
      <c r="J5434">
        <v>78</v>
      </c>
      <c r="K5434" t="s">
        <v>29</v>
      </c>
      <c r="L5434">
        <v>1</v>
      </c>
      <c r="M5434">
        <v>78</v>
      </c>
      <c r="N5434" t="s">
        <v>8222</v>
      </c>
      <c r="O5434" t="s">
        <v>4395</v>
      </c>
      <c r="P5434" t="s">
        <v>30</v>
      </c>
      <c r="Q5434" t="s">
        <v>31</v>
      </c>
      <c r="R5434" t="s">
        <v>32</v>
      </c>
      <c r="S5434" t="s">
        <v>33</v>
      </c>
      <c r="T5434" t="s">
        <v>1257</v>
      </c>
      <c r="U5434" t="s">
        <v>1258</v>
      </c>
      <c r="V5434" t="s">
        <v>8050</v>
      </c>
      <c r="X5434" t="str">
        <f>VLOOKUP(pbp!V2667, games!$B$2:$R$40, 3, FALSE)</f>
        <v>2019-12-29T18:00Z</v>
      </c>
      <c r="Y5434">
        <f>VLOOKUP(1*V5434,NFLGames!$H$11:$H$555,1,FALSE)</f>
        <v>401220315</v>
      </c>
      <c r="Z5434">
        <f>VLOOKUP($Y5434, NFLGames!$H$11:$K$555,2,FALSE)</f>
        <v>2020</v>
      </c>
      <c r="AA5434">
        <f>VLOOKUP($Y5434, NFLGames!$H$11:$K$555,3,FALSE)</f>
        <v>17</v>
      </c>
      <c r="AB5434" s="6">
        <f>IF(A5435=0, 0, AH5435-tbl_pbp[[#This Row],[Saints Win %]])</f>
        <v>1.5000000000000013E-2</v>
      </c>
      <c r="AE5434">
        <f>ABS(tbl_pbp[[#This Row],[play.homeScore]]-tbl_pbp[[#This Row],[play.awayScore]])</f>
        <v>6</v>
      </c>
      <c r="AF5434">
        <f>IF(tbl_pbp[[#This Row],[Play Saints Win % Increase]]&gt;=$AF$4,1,0)</f>
        <v>0</v>
      </c>
      <c r="AG5434" t="str">
        <f>VLOOKUP(tbl_pbp[[#This Row],[gameId]], games!$B$2:$T$40, 9, FALSE)</f>
        <v>new-orleans-saints</v>
      </c>
      <c r="AH5434" s="5">
        <f>IF(tbl_pbp[[#This Row],[AwayTeam]] &lt;&gt; "new-orleans-saints", tbl_pbp[[#This Row],[homeWinPercentage]], 1-tbl_pbp[[#This Row],[homeWinPercentage]])</f>
        <v>0.83899999999999997</v>
      </c>
      <c r="AI5434" s="13">
        <f>tbl_pbp[[#This Row],[Kamara]]*tbl_pbp[[#This Row],[Impactful Play]]</f>
        <v>0</v>
      </c>
      <c r="AJ5434" s="13">
        <f>tbl_pbp[[#This Row],[Thomas]]*tbl_pbp[[#This Row],[Impactful Play]]</f>
        <v>0</v>
      </c>
      <c r="AK5434" s="13" t="str">
        <f>VLOOKUP(tbl_pbp[[#This Row],[Play Saints Win % Increase]], tbl_impact[],3,TRUE)</f>
        <v>Scented (0 to +5%)</v>
      </c>
    </row>
    <row r="5435" spans="1:37">
      <c r="A5435" s="1">
        <v>69</v>
      </c>
      <c r="B5435" s="5">
        <v>0.14599999999999999</v>
      </c>
      <c r="C5435" t="s">
        <v>8223</v>
      </c>
      <c r="D5435">
        <v>0</v>
      </c>
      <c r="E5435">
        <v>0</v>
      </c>
      <c r="F5435">
        <v>2</v>
      </c>
      <c r="G5435">
        <v>7</v>
      </c>
      <c r="H5435">
        <v>13</v>
      </c>
      <c r="I5435">
        <v>5</v>
      </c>
      <c r="J5435">
        <v>73</v>
      </c>
      <c r="K5435" t="s">
        <v>29</v>
      </c>
      <c r="L5435">
        <v>2</v>
      </c>
      <c r="M5435">
        <v>73</v>
      </c>
      <c r="N5435" t="s">
        <v>8224</v>
      </c>
      <c r="O5435" t="s">
        <v>2108</v>
      </c>
      <c r="P5435" t="s">
        <v>30</v>
      </c>
      <c r="Q5435" t="s">
        <v>31</v>
      </c>
      <c r="R5435" t="s">
        <v>32</v>
      </c>
      <c r="S5435" t="s">
        <v>38</v>
      </c>
      <c r="T5435" t="s">
        <v>169</v>
      </c>
      <c r="U5435" t="s">
        <v>4758</v>
      </c>
      <c r="V5435" t="s">
        <v>8050</v>
      </c>
      <c r="X5435" t="str">
        <f>VLOOKUP(pbp!V2668, games!$B$2:$R$40, 3, FALSE)</f>
        <v>2019-12-29T18:00Z</v>
      </c>
      <c r="Y5435">
        <f>VLOOKUP(1*V5435,NFLGames!$H$11:$H$555,1,FALSE)</f>
        <v>401220315</v>
      </c>
      <c r="Z5435">
        <f>VLOOKUP($Y5435, NFLGames!$H$11:$K$555,2,FALSE)</f>
        <v>2020</v>
      </c>
      <c r="AA5435">
        <f>VLOOKUP($Y5435, NFLGames!$H$11:$K$555,3,FALSE)</f>
        <v>17</v>
      </c>
      <c r="AB5435" s="6">
        <f>IF(A5436=0, 0, AH5436-tbl_pbp[[#This Row],[Saints Win %]])</f>
        <v>0</v>
      </c>
      <c r="AE5435">
        <f>ABS(tbl_pbp[[#This Row],[play.homeScore]]-tbl_pbp[[#This Row],[play.awayScore]])</f>
        <v>6</v>
      </c>
      <c r="AF5435">
        <f>IF(tbl_pbp[[#This Row],[Play Saints Win % Increase]]&gt;=$AF$4,1,0)</f>
        <v>0</v>
      </c>
      <c r="AG5435" t="str">
        <f>VLOOKUP(tbl_pbp[[#This Row],[gameId]], games!$B$2:$T$40, 9, FALSE)</f>
        <v>new-orleans-saints</v>
      </c>
      <c r="AH5435" s="5">
        <f>IF(tbl_pbp[[#This Row],[AwayTeam]] &lt;&gt; "new-orleans-saints", tbl_pbp[[#This Row],[homeWinPercentage]], 1-tbl_pbp[[#This Row],[homeWinPercentage]])</f>
        <v>0.85399999999999998</v>
      </c>
      <c r="AI5435" s="13">
        <f>tbl_pbp[[#This Row],[Kamara]]*tbl_pbp[[#This Row],[Impactful Play]]</f>
        <v>0</v>
      </c>
      <c r="AJ5435" s="13">
        <f>tbl_pbp[[#This Row],[Thomas]]*tbl_pbp[[#This Row],[Impactful Play]]</f>
        <v>0</v>
      </c>
      <c r="AK5435" s="13" t="str">
        <f>VLOOKUP(tbl_pbp[[#This Row],[Play Saints Win % Increase]], tbl_impact[],3,TRUE)</f>
        <v>Scented (0 to +5%)</v>
      </c>
    </row>
    <row r="5436" spans="1:37">
      <c r="A5436" s="1">
        <v>70</v>
      </c>
      <c r="B5436" s="5">
        <v>0.14599999999999999</v>
      </c>
      <c r="C5436" t="s">
        <v>8225</v>
      </c>
      <c r="D5436">
        <v>0</v>
      </c>
      <c r="E5436">
        <v>0</v>
      </c>
      <c r="F5436">
        <v>2</v>
      </c>
      <c r="G5436">
        <v>7</v>
      </c>
      <c r="H5436">
        <v>13</v>
      </c>
      <c r="I5436">
        <v>10</v>
      </c>
      <c r="J5436">
        <v>68</v>
      </c>
      <c r="K5436" t="s">
        <v>29</v>
      </c>
      <c r="L5436">
        <v>1</v>
      </c>
      <c r="M5436">
        <v>68</v>
      </c>
      <c r="N5436" t="s">
        <v>229</v>
      </c>
      <c r="O5436" t="s">
        <v>230</v>
      </c>
      <c r="P5436" t="s">
        <v>231</v>
      </c>
      <c r="Q5436" t="s">
        <v>232</v>
      </c>
      <c r="R5436" t="s">
        <v>233</v>
      </c>
      <c r="V5436" t="s">
        <v>8050</v>
      </c>
      <c r="X5436" t="str">
        <f>VLOOKUP(pbp!V2669, games!$B$2:$R$40, 3, FALSE)</f>
        <v>2019-12-29T18:00Z</v>
      </c>
      <c r="Y5436">
        <f>VLOOKUP(1*V5436,NFLGames!$H$11:$H$555,1,FALSE)</f>
        <v>401220315</v>
      </c>
      <c r="Z5436">
        <f>VLOOKUP($Y5436, NFLGames!$H$11:$K$555,2,FALSE)</f>
        <v>2020</v>
      </c>
      <c r="AA5436">
        <f>VLOOKUP($Y5436, NFLGames!$H$11:$K$555,3,FALSE)</f>
        <v>17</v>
      </c>
      <c r="AB5436" s="6">
        <f>IF(A5437=0, 0, AH5437-tbl_pbp[[#This Row],[Saints Win %]])</f>
        <v>1.7000000000000015E-2</v>
      </c>
      <c r="AE5436">
        <f>ABS(tbl_pbp[[#This Row],[play.homeScore]]-tbl_pbp[[#This Row],[play.awayScore]])</f>
        <v>6</v>
      </c>
      <c r="AF5436">
        <f>IF(tbl_pbp[[#This Row],[Play Saints Win % Increase]]&gt;=$AF$4,1,0)</f>
        <v>0</v>
      </c>
      <c r="AG5436" t="str">
        <f>VLOOKUP(tbl_pbp[[#This Row],[gameId]], games!$B$2:$T$40, 9, FALSE)</f>
        <v>new-orleans-saints</v>
      </c>
      <c r="AH5436" s="5">
        <f>IF(tbl_pbp[[#This Row],[AwayTeam]] &lt;&gt; "new-orleans-saints", tbl_pbp[[#This Row],[homeWinPercentage]], 1-tbl_pbp[[#This Row],[homeWinPercentage]])</f>
        <v>0.85399999999999998</v>
      </c>
      <c r="AI5436" s="13">
        <f>tbl_pbp[[#This Row],[Kamara]]*tbl_pbp[[#This Row],[Impactful Play]]</f>
        <v>0</v>
      </c>
      <c r="AJ5436" s="13">
        <f>tbl_pbp[[#This Row],[Thomas]]*tbl_pbp[[#This Row],[Impactful Play]]</f>
        <v>0</v>
      </c>
      <c r="AK5436" s="13" t="str">
        <f>VLOOKUP(tbl_pbp[[#This Row],[Play Saints Win % Increase]], tbl_impact[],3,TRUE)</f>
        <v>Scented (0 to +5%)</v>
      </c>
    </row>
    <row r="5437" spans="1:37">
      <c r="A5437" s="1">
        <v>71</v>
      </c>
      <c r="B5437" s="5">
        <v>0.129</v>
      </c>
      <c r="C5437" t="s">
        <v>8226</v>
      </c>
      <c r="D5437">
        <v>0</v>
      </c>
      <c r="E5437">
        <v>0</v>
      </c>
      <c r="F5437">
        <v>2</v>
      </c>
      <c r="G5437">
        <v>7</v>
      </c>
      <c r="H5437">
        <v>13</v>
      </c>
      <c r="I5437">
        <v>10</v>
      </c>
      <c r="J5437">
        <v>68</v>
      </c>
      <c r="K5437" t="s">
        <v>29</v>
      </c>
      <c r="L5437">
        <v>1</v>
      </c>
      <c r="M5437">
        <v>68</v>
      </c>
      <c r="N5437" t="s">
        <v>8227</v>
      </c>
      <c r="O5437" t="s">
        <v>230</v>
      </c>
      <c r="P5437" t="s">
        <v>30</v>
      </c>
      <c r="Q5437" t="s">
        <v>31</v>
      </c>
      <c r="R5437" t="s">
        <v>32</v>
      </c>
      <c r="S5437" t="s">
        <v>33</v>
      </c>
      <c r="T5437" t="s">
        <v>129</v>
      </c>
      <c r="U5437" t="s">
        <v>130</v>
      </c>
      <c r="V5437" t="s">
        <v>8050</v>
      </c>
      <c r="X5437" t="str">
        <f>VLOOKUP(pbp!V2670, games!$B$2:$R$40, 3, FALSE)</f>
        <v>2019-12-29T18:00Z</v>
      </c>
      <c r="Y5437">
        <f>VLOOKUP(1*V5437,NFLGames!$H$11:$H$555,1,FALSE)</f>
        <v>401220315</v>
      </c>
      <c r="Z5437">
        <f>VLOOKUP($Y5437, NFLGames!$H$11:$K$555,2,FALSE)</f>
        <v>2020</v>
      </c>
      <c r="AA5437">
        <f>VLOOKUP($Y5437, NFLGames!$H$11:$K$555,3,FALSE)</f>
        <v>17</v>
      </c>
      <c r="AB5437" s="6">
        <f>IF(A5438=0, 0, AH5438-tbl_pbp[[#This Row],[Saints Win %]])</f>
        <v>-1.0000000000000009E-3</v>
      </c>
      <c r="AE5437">
        <f>ABS(tbl_pbp[[#This Row],[play.homeScore]]-tbl_pbp[[#This Row],[play.awayScore]])</f>
        <v>6</v>
      </c>
      <c r="AF5437">
        <f>IF(tbl_pbp[[#This Row],[Play Saints Win % Increase]]&gt;=$AF$4,1,0)</f>
        <v>0</v>
      </c>
      <c r="AG5437" t="str">
        <f>VLOOKUP(tbl_pbp[[#This Row],[gameId]], games!$B$2:$T$40, 9, FALSE)</f>
        <v>new-orleans-saints</v>
      </c>
      <c r="AH5437" s="5">
        <f>IF(tbl_pbp[[#This Row],[AwayTeam]] &lt;&gt; "new-orleans-saints", tbl_pbp[[#This Row],[homeWinPercentage]], 1-tbl_pbp[[#This Row],[homeWinPercentage]])</f>
        <v>0.871</v>
      </c>
      <c r="AI5437" s="13">
        <f>tbl_pbp[[#This Row],[Kamara]]*tbl_pbp[[#This Row],[Impactful Play]]</f>
        <v>0</v>
      </c>
      <c r="AJ5437" s="13">
        <f>tbl_pbp[[#This Row],[Thomas]]*tbl_pbp[[#This Row],[Impactful Play]]</f>
        <v>0</v>
      </c>
      <c r="AK5437" s="13" t="str">
        <f>VLOOKUP(tbl_pbp[[#This Row],[Play Saints Win % Increase]], tbl_impact[],3,TRUE)</f>
        <v>Bad (0 to -5%)</v>
      </c>
    </row>
    <row r="5438" spans="1:37">
      <c r="A5438" s="1">
        <v>72</v>
      </c>
      <c r="B5438" s="5">
        <v>0.13</v>
      </c>
      <c r="C5438" t="s">
        <v>8228</v>
      </c>
      <c r="D5438">
        <v>0</v>
      </c>
      <c r="E5438">
        <v>0</v>
      </c>
      <c r="F5438">
        <v>2</v>
      </c>
      <c r="G5438">
        <v>7</v>
      </c>
      <c r="H5438">
        <v>13</v>
      </c>
      <c r="I5438">
        <v>1</v>
      </c>
      <c r="J5438">
        <v>59</v>
      </c>
      <c r="K5438" t="s">
        <v>29</v>
      </c>
      <c r="L5438">
        <v>2</v>
      </c>
      <c r="M5438">
        <v>59</v>
      </c>
      <c r="N5438" t="s">
        <v>8229</v>
      </c>
      <c r="O5438" t="s">
        <v>693</v>
      </c>
      <c r="P5438" t="s">
        <v>30</v>
      </c>
      <c r="Q5438" t="s">
        <v>31</v>
      </c>
      <c r="R5438" t="s">
        <v>32</v>
      </c>
      <c r="S5438" t="s">
        <v>83</v>
      </c>
      <c r="T5438" t="s">
        <v>299</v>
      </c>
      <c r="U5438" t="s">
        <v>8230</v>
      </c>
      <c r="V5438" t="s">
        <v>8050</v>
      </c>
      <c r="X5438" t="str">
        <f>VLOOKUP(pbp!V2671, games!$B$2:$R$40, 3, FALSE)</f>
        <v>2019-12-29T18:00Z</v>
      </c>
      <c r="Y5438">
        <f>VLOOKUP(1*V5438,NFLGames!$H$11:$H$555,1,FALSE)</f>
        <v>401220315</v>
      </c>
      <c r="Z5438">
        <f>VLOOKUP($Y5438, NFLGames!$H$11:$K$555,2,FALSE)</f>
        <v>2020</v>
      </c>
      <c r="AA5438">
        <f>VLOOKUP($Y5438, NFLGames!$H$11:$K$555,3,FALSE)</f>
        <v>17</v>
      </c>
      <c r="AB5438" s="6">
        <f>IF(A5439=0, 0, AH5439-tbl_pbp[[#This Row],[Saints Win %]])</f>
        <v>1.100000000000001E-2</v>
      </c>
      <c r="AE5438">
        <f>ABS(tbl_pbp[[#This Row],[play.homeScore]]-tbl_pbp[[#This Row],[play.awayScore]])</f>
        <v>6</v>
      </c>
      <c r="AF5438">
        <f>IF(tbl_pbp[[#This Row],[Play Saints Win % Increase]]&gt;=$AF$4,1,0)</f>
        <v>0</v>
      </c>
      <c r="AG5438" t="str">
        <f>VLOOKUP(tbl_pbp[[#This Row],[gameId]], games!$B$2:$T$40, 9, FALSE)</f>
        <v>new-orleans-saints</v>
      </c>
      <c r="AH5438" s="5">
        <f>IF(tbl_pbp[[#This Row],[AwayTeam]] &lt;&gt; "new-orleans-saints", tbl_pbp[[#This Row],[homeWinPercentage]], 1-tbl_pbp[[#This Row],[homeWinPercentage]])</f>
        <v>0.87</v>
      </c>
      <c r="AI5438" s="13">
        <f>tbl_pbp[[#This Row],[Kamara]]*tbl_pbp[[#This Row],[Impactful Play]]</f>
        <v>0</v>
      </c>
      <c r="AJ5438" s="13">
        <f>tbl_pbp[[#This Row],[Thomas]]*tbl_pbp[[#This Row],[Impactful Play]]</f>
        <v>0</v>
      </c>
      <c r="AK5438" s="13" t="str">
        <f>VLOOKUP(tbl_pbp[[#This Row],[Play Saints Win % Increase]], tbl_impact[],3,TRUE)</f>
        <v>Scented (0 to +5%)</v>
      </c>
    </row>
    <row r="5439" spans="1:37">
      <c r="A5439" s="1">
        <v>73</v>
      </c>
      <c r="B5439" s="5">
        <v>0.11899999999999999</v>
      </c>
      <c r="C5439" t="s">
        <v>8231</v>
      </c>
      <c r="D5439">
        <v>0</v>
      </c>
      <c r="E5439">
        <v>0</v>
      </c>
      <c r="F5439">
        <v>2</v>
      </c>
      <c r="G5439">
        <v>7</v>
      </c>
      <c r="H5439">
        <v>13</v>
      </c>
      <c r="I5439">
        <v>10</v>
      </c>
      <c r="J5439">
        <v>51</v>
      </c>
      <c r="K5439" t="s">
        <v>29</v>
      </c>
      <c r="L5439">
        <v>1</v>
      </c>
      <c r="M5439">
        <v>51</v>
      </c>
      <c r="N5439" t="s">
        <v>8232</v>
      </c>
      <c r="O5439" t="s">
        <v>1448</v>
      </c>
      <c r="P5439" t="s">
        <v>30</v>
      </c>
      <c r="Q5439" t="s">
        <v>31</v>
      </c>
      <c r="R5439" t="s">
        <v>32</v>
      </c>
      <c r="S5439" t="s">
        <v>33</v>
      </c>
      <c r="T5439" t="s">
        <v>493</v>
      </c>
      <c r="U5439" t="s">
        <v>494</v>
      </c>
      <c r="V5439" t="s">
        <v>8050</v>
      </c>
      <c r="X5439" t="str">
        <f>VLOOKUP(pbp!V2672, games!$B$2:$R$40, 3, FALSE)</f>
        <v>2019-12-29T18:00Z</v>
      </c>
      <c r="Y5439">
        <f>VLOOKUP(1*V5439,NFLGames!$H$11:$H$555,1,FALSE)</f>
        <v>401220315</v>
      </c>
      <c r="Z5439">
        <f>VLOOKUP($Y5439, NFLGames!$H$11:$K$555,2,FALSE)</f>
        <v>2020</v>
      </c>
      <c r="AA5439">
        <f>VLOOKUP($Y5439, NFLGames!$H$11:$K$555,3,FALSE)</f>
        <v>17</v>
      </c>
      <c r="AB5439" s="6">
        <f>IF(A5440=0, 0, AH5440-tbl_pbp[[#This Row],[Saints Win %]])</f>
        <v>8.0000000000000071E-3</v>
      </c>
      <c r="AE5439">
        <f>ABS(tbl_pbp[[#This Row],[play.homeScore]]-tbl_pbp[[#This Row],[play.awayScore]])</f>
        <v>6</v>
      </c>
      <c r="AF5439">
        <f>IF(tbl_pbp[[#This Row],[Play Saints Win % Increase]]&gt;=$AF$4,1,0)</f>
        <v>0</v>
      </c>
      <c r="AG5439" t="str">
        <f>VLOOKUP(tbl_pbp[[#This Row],[gameId]], games!$B$2:$T$40, 9, FALSE)</f>
        <v>new-orleans-saints</v>
      </c>
      <c r="AH5439" s="5">
        <f>IF(tbl_pbp[[#This Row],[AwayTeam]] &lt;&gt; "new-orleans-saints", tbl_pbp[[#This Row],[homeWinPercentage]], 1-tbl_pbp[[#This Row],[homeWinPercentage]])</f>
        <v>0.88100000000000001</v>
      </c>
      <c r="AI5439" s="13">
        <f>tbl_pbp[[#This Row],[Kamara]]*tbl_pbp[[#This Row],[Impactful Play]]</f>
        <v>0</v>
      </c>
      <c r="AJ5439" s="13">
        <f>tbl_pbp[[#This Row],[Thomas]]*tbl_pbp[[#This Row],[Impactful Play]]</f>
        <v>0</v>
      </c>
      <c r="AK5439" s="13" t="str">
        <f>VLOOKUP(tbl_pbp[[#This Row],[Play Saints Win % Increase]], tbl_impact[],3,TRUE)</f>
        <v>Scented (0 to +5%)</v>
      </c>
    </row>
    <row r="5440" spans="1:37">
      <c r="A5440" s="1">
        <v>74</v>
      </c>
      <c r="B5440" s="5">
        <v>0.111</v>
      </c>
      <c r="C5440" t="s">
        <v>8233</v>
      </c>
      <c r="D5440">
        <v>0</v>
      </c>
      <c r="E5440">
        <v>0</v>
      </c>
      <c r="F5440">
        <v>2</v>
      </c>
      <c r="G5440">
        <v>7</v>
      </c>
      <c r="H5440">
        <v>13</v>
      </c>
      <c r="I5440">
        <v>10</v>
      </c>
      <c r="J5440">
        <v>41</v>
      </c>
      <c r="K5440" t="s">
        <v>29</v>
      </c>
      <c r="L5440">
        <v>1</v>
      </c>
      <c r="M5440">
        <v>41</v>
      </c>
      <c r="N5440" t="s">
        <v>8234</v>
      </c>
      <c r="O5440" t="s">
        <v>841</v>
      </c>
      <c r="P5440" t="s">
        <v>30</v>
      </c>
      <c r="Q5440" t="s">
        <v>31</v>
      </c>
      <c r="R5440" t="s">
        <v>32</v>
      </c>
      <c r="S5440" t="s">
        <v>33</v>
      </c>
      <c r="T5440" t="s">
        <v>3667</v>
      </c>
      <c r="U5440" t="s">
        <v>3668</v>
      </c>
      <c r="V5440" t="s">
        <v>8050</v>
      </c>
      <c r="X5440" t="str">
        <f>VLOOKUP(pbp!V2673, games!$B$2:$R$40, 3, FALSE)</f>
        <v>2019-12-29T18:00Z</v>
      </c>
      <c r="Y5440">
        <f>VLOOKUP(1*V5440,NFLGames!$H$11:$H$555,1,FALSE)</f>
        <v>401220315</v>
      </c>
      <c r="Z5440">
        <f>VLOOKUP($Y5440, NFLGames!$H$11:$K$555,2,FALSE)</f>
        <v>2020</v>
      </c>
      <c r="AA5440">
        <f>VLOOKUP($Y5440, NFLGames!$H$11:$K$555,3,FALSE)</f>
        <v>17</v>
      </c>
      <c r="AB5440" s="6">
        <f>IF(A5441=0, 0, AH5441-tbl_pbp[[#This Row],[Saints Win %]])</f>
        <v>-7.0000000000000062E-3</v>
      </c>
      <c r="AE5440">
        <f>ABS(tbl_pbp[[#This Row],[play.homeScore]]-tbl_pbp[[#This Row],[play.awayScore]])</f>
        <v>6</v>
      </c>
      <c r="AF5440">
        <f>IF(tbl_pbp[[#This Row],[Play Saints Win % Increase]]&gt;=$AF$4,1,0)</f>
        <v>0</v>
      </c>
      <c r="AG5440" t="str">
        <f>VLOOKUP(tbl_pbp[[#This Row],[gameId]], games!$B$2:$T$40, 9, FALSE)</f>
        <v>new-orleans-saints</v>
      </c>
      <c r="AH5440" s="5">
        <f>IF(tbl_pbp[[#This Row],[AwayTeam]] &lt;&gt; "new-orleans-saints", tbl_pbp[[#This Row],[homeWinPercentage]], 1-tbl_pbp[[#This Row],[homeWinPercentage]])</f>
        <v>0.88900000000000001</v>
      </c>
      <c r="AI5440" s="13">
        <f>tbl_pbp[[#This Row],[Kamara]]*tbl_pbp[[#This Row],[Impactful Play]]</f>
        <v>0</v>
      </c>
      <c r="AJ5440" s="13">
        <f>tbl_pbp[[#This Row],[Thomas]]*tbl_pbp[[#This Row],[Impactful Play]]</f>
        <v>0</v>
      </c>
      <c r="AK5440" s="13" t="str">
        <f>VLOOKUP(tbl_pbp[[#This Row],[Play Saints Win % Increase]], tbl_impact[],3,TRUE)</f>
        <v>Bad (0 to -5%)</v>
      </c>
    </row>
    <row r="5441" spans="1:37">
      <c r="A5441" s="1">
        <v>75</v>
      </c>
      <c r="B5441" s="5">
        <v>0.11799999999999999</v>
      </c>
      <c r="C5441" t="s">
        <v>8235</v>
      </c>
      <c r="D5441">
        <v>0</v>
      </c>
      <c r="E5441">
        <v>0</v>
      </c>
      <c r="F5441">
        <v>2</v>
      </c>
      <c r="G5441">
        <v>7</v>
      </c>
      <c r="H5441">
        <v>13</v>
      </c>
      <c r="I5441">
        <v>10</v>
      </c>
      <c r="J5441">
        <v>24</v>
      </c>
      <c r="K5441" t="s">
        <v>29</v>
      </c>
      <c r="L5441">
        <v>1</v>
      </c>
      <c r="M5441">
        <v>24</v>
      </c>
      <c r="N5441" t="s">
        <v>8236</v>
      </c>
      <c r="O5441" t="s">
        <v>1461</v>
      </c>
      <c r="P5441" t="s">
        <v>124</v>
      </c>
      <c r="Q5441" t="s">
        <v>125</v>
      </c>
      <c r="R5441" t="s">
        <v>126</v>
      </c>
      <c r="V5441" t="s">
        <v>8050</v>
      </c>
      <c r="X5441" t="str">
        <f>VLOOKUP(pbp!V2674, games!$B$2:$R$40, 3, FALSE)</f>
        <v>2019-12-29T18:00Z</v>
      </c>
      <c r="Y5441">
        <f>VLOOKUP(1*V5441,NFLGames!$H$11:$H$555,1,FALSE)</f>
        <v>401220315</v>
      </c>
      <c r="Z5441">
        <f>VLOOKUP($Y5441, NFLGames!$H$11:$K$555,2,FALSE)</f>
        <v>2020</v>
      </c>
      <c r="AA5441">
        <f>VLOOKUP($Y5441, NFLGames!$H$11:$K$555,3,FALSE)</f>
        <v>17</v>
      </c>
      <c r="AB5441" s="6">
        <f>IF(A5442=0, 0, AH5442-tbl_pbp[[#This Row],[Saints Win %]])</f>
        <v>2.1000000000000019E-2</v>
      </c>
      <c r="AE5441">
        <f>ABS(tbl_pbp[[#This Row],[play.homeScore]]-tbl_pbp[[#This Row],[play.awayScore]])</f>
        <v>6</v>
      </c>
      <c r="AF5441">
        <f>IF(tbl_pbp[[#This Row],[Play Saints Win % Increase]]&gt;=$AF$4,1,0)</f>
        <v>0</v>
      </c>
      <c r="AG5441" t="str">
        <f>VLOOKUP(tbl_pbp[[#This Row],[gameId]], games!$B$2:$T$40, 9, FALSE)</f>
        <v>new-orleans-saints</v>
      </c>
      <c r="AH5441" s="5">
        <f>IF(tbl_pbp[[#This Row],[AwayTeam]] &lt;&gt; "new-orleans-saints", tbl_pbp[[#This Row],[homeWinPercentage]], 1-tbl_pbp[[#This Row],[homeWinPercentage]])</f>
        <v>0.88200000000000001</v>
      </c>
      <c r="AI5441" s="13">
        <f>tbl_pbp[[#This Row],[Kamara]]*tbl_pbp[[#This Row],[Impactful Play]]</f>
        <v>0</v>
      </c>
      <c r="AJ5441" s="13">
        <f>tbl_pbp[[#This Row],[Thomas]]*tbl_pbp[[#This Row],[Impactful Play]]</f>
        <v>0</v>
      </c>
      <c r="AK5441" s="13" t="str">
        <f>VLOOKUP(tbl_pbp[[#This Row],[Play Saints Win % Increase]], tbl_impact[],3,TRUE)</f>
        <v>Scented (0 to +5%)</v>
      </c>
    </row>
    <row r="5442" spans="1:37">
      <c r="A5442" s="1">
        <v>76</v>
      </c>
      <c r="B5442" s="5">
        <v>9.7000000000000003E-2</v>
      </c>
      <c r="C5442" t="s">
        <v>8237</v>
      </c>
      <c r="D5442">
        <v>0</v>
      </c>
      <c r="E5442">
        <v>0</v>
      </c>
      <c r="F5442">
        <v>2</v>
      </c>
      <c r="G5442">
        <v>7</v>
      </c>
      <c r="H5442">
        <v>13</v>
      </c>
      <c r="I5442">
        <v>10</v>
      </c>
      <c r="J5442">
        <v>24</v>
      </c>
      <c r="K5442" t="s">
        <v>29</v>
      </c>
      <c r="L5442">
        <v>1</v>
      </c>
      <c r="M5442">
        <v>24</v>
      </c>
      <c r="N5442" t="s">
        <v>8238</v>
      </c>
      <c r="O5442" t="s">
        <v>1461</v>
      </c>
      <c r="P5442" t="s">
        <v>30</v>
      </c>
      <c r="Q5442" t="s">
        <v>31</v>
      </c>
      <c r="R5442" t="s">
        <v>32</v>
      </c>
      <c r="S5442" t="s">
        <v>33</v>
      </c>
      <c r="T5442" t="s">
        <v>8239</v>
      </c>
      <c r="U5442" t="s">
        <v>8240</v>
      </c>
      <c r="V5442" t="s">
        <v>8050</v>
      </c>
      <c r="X5442" t="str">
        <f>VLOOKUP(pbp!V2675, games!$B$2:$R$40, 3, FALSE)</f>
        <v>2019-12-29T18:00Z</v>
      </c>
      <c r="Y5442">
        <f>VLOOKUP(1*V5442,NFLGames!$H$11:$H$555,1,FALSE)</f>
        <v>401220315</v>
      </c>
      <c r="Z5442">
        <f>VLOOKUP($Y5442, NFLGames!$H$11:$K$555,2,FALSE)</f>
        <v>2020</v>
      </c>
      <c r="AA5442">
        <f>VLOOKUP($Y5442, NFLGames!$H$11:$K$555,3,FALSE)</f>
        <v>17</v>
      </c>
      <c r="AB5442" s="6">
        <f>IF(A5443=0, 0, AH5443-tbl_pbp[[#This Row],[Saints Win %]])</f>
        <v>-1.7000000000000015E-2</v>
      </c>
      <c r="AE5442">
        <f>ABS(tbl_pbp[[#This Row],[play.homeScore]]-tbl_pbp[[#This Row],[play.awayScore]])</f>
        <v>6</v>
      </c>
      <c r="AF5442">
        <f>IF(tbl_pbp[[#This Row],[Play Saints Win % Increase]]&gt;=$AF$4,1,0)</f>
        <v>0</v>
      </c>
      <c r="AG5442" t="str">
        <f>VLOOKUP(tbl_pbp[[#This Row],[gameId]], games!$B$2:$T$40, 9, FALSE)</f>
        <v>new-orleans-saints</v>
      </c>
      <c r="AH5442" s="5">
        <f>IF(tbl_pbp[[#This Row],[AwayTeam]] &lt;&gt; "new-orleans-saints", tbl_pbp[[#This Row],[homeWinPercentage]], 1-tbl_pbp[[#This Row],[homeWinPercentage]])</f>
        <v>0.90300000000000002</v>
      </c>
      <c r="AI5442" s="13">
        <f>tbl_pbp[[#This Row],[Kamara]]*tbl_pbp[[#This Row],[Impactful Play]]</f>
        <v>0</v>
      </c>
      <c r="AJ5442" s="13">
        <f>tbl_pbp[[#This Row],[Thomas]]*tbl_pbp[[#This Row],[Impactful Play]]</f>
        <v>0</v>
      </c>
      <c r="AK5442" s="13" t="str">
        <f>VLOOKUP(tbl_pbp[[#This Row],[Play Saints Win % Increase]], tbl_impact[],3,TRUE)</f>
        <v>Bad (0 to -5%)</v>
      </c>
    </row>
    <row r="5443" spans="1:37">
      <c r="A5443" s="1">
        <v>77</v>
      </c>
      <c r="B5443" s="5">
        <v>0.114</v>
      </c>
      <c r="C5443" t="s">
        <v>8241</v>
      </c>
      <c r="D5443">
        <v>0</v>
      </c>
      <c r="E5443">
        <v>0</v>
      </c>
      <c r="F5443">
        <v>2</v>
      </c>
      <c r="G5443">
        <v>7</v>
      </c>
      <c r="H5443">
        <v>13</v>
      </c>
      <c r="I5443">
        <v>1</v>
      </c>
      <c r="J5443">
        <v>15</v>
      </c>
      <c r="K5443" t="s">
        <v>29</v>
      </c>
      <c r="L5443">
        <v>2</v>
      </c>
      <c r="M5443">
        <v>15</v>
      </c>
      <c r="N5443" t="s">
        <v>8242</v>
      </c>
      <c r="O5443" t="s">
        <v>140</v>
      </c>
      <c r="P5443" t="s">
        <v>22</v>
      </c>
      <c r="Q5443" t="s">
        <v>37</v>
      </c>
      <c r="S5443" t="s">
        <v>83</v>
      </c>
      <c r="T5443" t="s">
        <v>8243</v>
      </c>
      <c r="U5443" t="s">
        <v>8244</v>
      </c>
      <c r="V5443" t="s">
        <v>8050</v>
      </c>
      <c r="X5443" t="str">
        <f>VLOOKUP(pbp!V2676, games!$B$2:$R$40, 3, FALSE)</f>
        <v>2019-12-29T18:00Z</v>
      </c>
      <c r="Y5443">
        <f>VLOOKUP(1*V5443,NFLGames!$H$11:$H$555,1,FALSE)</f>
        <v>401220315</v>
      </c>
      <c r="Z5443">
        <f>VLOOKUP($Y5443, NFLGames!$H$11:$K$555,2,FALSE)</f>
        <v>2020</v>
      </c>
      <c r="AA5443">
        <f>VLOOKUP($Y5443, NFLGames!$H$11:$K$555,3,FALSE)</f>
        <v>17</v>
      </c>
      <c r="AB5443" s="6">
        <f>IF(A5444=0, 0, AH5444-tbl_pbp[[#This Row],[Saints Win %]])</f>
        <v>-1.9000000000000017E-2</v>
      </c>
      <c r="AE5443">
        <f>ABS(tbl_pbp[[#This Row],[play.homeScore]]-tbl_pbp[[#This Row],[play.awayScore]])</f>
        <v>6</v>
      </c>
      <c r="AF5443">
        <f>IF(tbl_pbp[[#This Row],[Play Saints Win % Increase]]&gt;=$AF$4,1,0)</f>
        <v>0</v>
      </c>
      <c r="AG5443" t="str">
        <f>VLOOKUP(tbl_pbp[[#This Row],[gameId]], games!$B$2:$T$40, 9, FALSE)</f>
        <v>new-orleans-saints</v>
      </c>
      <c r="AH5443" s="5">
        <f>IF(tbl_pbp[[#This Row],[AwayTeam]] &lt;&gt; "new-orleans-saints", tbl_pbp[[#This Row],[homeWinPercentage]], 1-tbl_pbp[[#This Row],[homeWinPercentage]])</f>
        <v>0.88600000000000001</v>
      </c>
      <c r="AI5443" s="13">
        <f>tbl_pbp[[#This Row],[Kamara]]*tbl_pbp[[#This Row],[Impactful Play]]</f>
        <v>0</v>
      </c>
      <c r="AJ5443" s="13">
        <f>tbl_pbp[[#This Row],[Thomas]]*tbl_pbp[[#This Row],[Impactful Play]]</f>
        <v>0</v>
      </c>
      <c r="AK5443" s="13" t="str">
        <f>VLOOKUP(tbl_pbp[[#This Row],[Play Saints Win % Increase]], tbl_impact[],3,TRUE)</f>
        <v>Bad (0 to -5%)</v>
      </c>
    </row>
    <row r="5444" spans="1:37">
      <c r="A5444" s="1">
        <v>78</v>
      </c>
      <c r="B5444" s="5">
        <v>0.13300000000000001</v>
      </c>
      <c r="C5444" t="s">
        <v>8245</v>
      </c>
      <c r="D5444">
        <v>0</v>
      </c>
      <c r="E5444">
        <v>0</v>
      </c>
      <c r="F5444">
        <v>2</v>
      </c>
      <c r="G5444">
        <v>7</v>
      </c>
      <c r="H5444">
        <v>13</v>
      </c>
      <c r="I5444">
        <v>1</v>
      </c>
      <c r="J5444">
        <v>15</v>
      </c>
      <c r="K5444" t="s">
        <v>29</v>
      </c>
      <c r="L5444">
        <v>3</v>
      </c>
      <c r="M5444">
        <v>15</v>
      </c>
      <c r="N5444" t="s">
        <v>8246</v>
      </c>
      <c r="O5444" t="s">
        <v>2500</v>
      </c>
      <c r="P5444" t="s">
        <v>22</v>
      </c>
      <c r="Q5444" t="s">
        <v>37</v>
      </c>
      <c r="S5444" t="s">
        <v>54</v>
      </c>
      <c r="T5444" t="s">
        <v>8243</v>
      </c>
      <c r="U5444" t="s">
        <v>8247</v>
      </c>
      <c r="V5444" t="s">
        <v>8050</v>
      </c>
      <c r="X5444" t="str">
        <f>VLOOKUP(pbp!V2677, games!$B$2:$R$40, 3, FALSE)</f>
        <v>2019-12-29T18:00Z</v>
      </c>
      <c r="Y5444">
        <f>VLOOKUP(1*V5444,NFLGames!$H$11:$H$555,1,FALSE)</f>
        <v>401220315</v>
      </c>
      <c r="Z5444">
        <f>VLOOKUP($Y5444, NFLGames!$H$11:$K$555,2,FALSE)</f>
        <v>2020</v>
      </c>
      <c r="AA5444">
        <f>VLOOKUP($Y5444, NFLGames!$H$11:$K$555,3,FALSE)</f>
        <v>17</v>
      </c>
      <c r="AB5444" s="6">
        <f>IF(A5445=0, 0, AH5445-tbl_pbp[[#This Row],[Saints Win %]])</f>
        <v>1.5000000000000013E-2</v>
      </c>
      <c r="AE5444">
        <f>ABS(tbl_pbp[[#This Row],[play.homeScore]]-tbl_pbp[[#This Row],[play.awayScore]])</f>
        <v>6</v>
      </c>
      <c r="AF5444">
        <f>IF(tbl_pbp[[#This Row],[Play Saints Win % Increase]]&gt;=$AF$4,1,0)</f>
        <v>0</v>
      </c>
      <c r="AG5444" t="str">
        <f>VLOOKUP(tbl_pbp[[#This Row],[gameId]], games!$B$2:$T$40, 9, FALSE)</f>
        <v>new-orleans-saints</v>
      </c>
      <c r="AH5444" s="5">
        <f>IF(tbl_pbp[[#This Row],[AwayTeam]] &lt;&gt; "new-orleans-saints", tbl_pbp[[#This Row],[homeWinPercentage]], 1-tbl_pbp[[#This Row],[homeWinPercentage]])</f>
        <v>0.86699999999999999</v>
      </c>
      <c r="AI5444" s="13">
        <f>tbl_pbp[[#This Row],[Kamara]]*tbl_pbp[[#This Row],[Impactful Play]]</f>
        <v>0</v>
      </c>
      <c r="AJ5444" s="13">
        <f>tbl_pbp[[#This Row],[Thomas]]*tbl_pbp[[#This Row],[Impactful Play]]</f>
        <v>0</v>
      </c>
      <c r="AK5444" s="13" t="str">
        <f>VLOOKUP(tbl_pbp[[#This Row],[Play Saints Win % Increase]], tbl_impact[],3,TRUE)</f>
        <v>Scented (0 to +5%)</v>
      </c>
    </row>
    <row r="5445" spans="1:37">
      <c r="A5445" s="1">
        <v>79</v>
      </c>
      <c r="B5445" s="5">
        <v>0.11799999999999999</v>
      </c>
      <c r="C5445" t="s">
        <v>8248</v>
      </c>
      <c r="D5445">
        <v>0</v>
      </c>
      <c r="E5445">
        <v>0</v>
      </c>
      <c r="F5445">
        <v>2</v>
      </c>
      <c r="G5445">
        <v>7</v>
      </c>
      <c r="H5445">
        <v>16</v>
      </c>
      <c r="I5445">
        <v>1</v>
      </c>
      <c r="J5445">
        <v>15</v>
      </c>
      <c r="K5445" t="s">
        <v>29</v>
      </c>
      <c r="L5445">
        <v>4</v>
      </c>
      <c r="M5445">
        <v>15</v>
      </c>
      <c r="N5445" t="s">
        <v>8249</v>
      </c>
      <c r="O5445" t="s">
        <v>143</v>
      </c>
      <c r="P5445" t="s">
        <v>187</v>
      </c>
      <c r="Q5445" t="s">
        <v>188</v>
      </c>
      <c r="R5445" t="s">
        <v>189</v>
      </c>
      <c r="S5445" t="s">
        <v>424</v>
      </c>
      <c r="T5445" t="s">
        <v>8243</v>
      </c>
      <c r="U5445" t="s">
        <v>8250</v>
      </c>
      <c r="V5445" t="s">
        <v>8050</v>
      </c>
      <c r="X5445" t="str">
        <f>VLOOKUP(pbp!V2678, games!$B$2:$R$40, 3, FALSE)</f>
        <v>2019-12-29T18:00Z</v>
      </c>
      <c r="Y5445">
        <f>VLOOKUP(1*V5445,NFLGames!$H$11:$H$555,1,FALSE)</f>
        <v>401220315</v>
      </c>
      <c r="Z5445">
        <f>VLOOKUP($Y5445, NFLGames!$H$11:$K$555,2,FALSE)</f>
        <v>2020</v>
      </c>
      <c r="AA5445">
        <f>VLOOKUP($Y5445, NFLGames!$H$11:$K$555,3,FALSE)</f>
        <v>17</v>
      </c>
      <c r="AB5445" s="6">
        <f>IF(A5446=0, 0, AH5446-tbl_pbp[[#This Row],[Saints Win %]])</f>
        <v>-5.0000000000000044E-3</v>
      </c>
      <c r="AE5445">
        <f>ABS(tbl_pbp[[#This Row],[play.homeScore]]-tbl_pbp[[#This Row],[play.awayScore]])</f>
        <v>9</v>
      </c>
      <c r="AF5445">
        <f>IF(tbl_pbp[[#This Row],[Play Saints Win % Increase]]&gt;=$AF$4,1,0)</f>
        <v>0</v>
      </c>
      <c r="AG5445" t="str">
        <f>VLOOKUP(tbl_pbp[[#This Row],[gameId]], games!$B$2:$T$40, 9, FALSE)</f>
        <v>new-orleans-saints</v>
      </c>
      <c r="AH5445" s="5">
        <f>IF(tbl_pbp[[#This Row],[AwayTeam]] &lt;&gt; "new-orleans-saints", tbl_pbp[[#This Row],[homeWinPercentage]], 1-tbl_pbp[[#This Row],[homeWinPercentage]])</f>
        <v>0.88200000000000001</v>
      </c>
      <c r="AI5445" s="13">
        <f>tbl_pbp[[#This Row],[Kamara]]*tbl_pbp[[#This Row],[Impactful Play]]</f>
        <v>0</v>
      </c>
      <c r="AJ5445" s="13">
        <f>tbl_pbp[[#This Row],[Thomas]]*tbl_pbp[[#This Row],[Impactful Play]]</f>
        <v>0</v>
      </c>
      <c r="AK5445" s="13" t="str">
        <f>VLOOKUP(tbl_pbp[[#This Row],[Play Saints Win % Increase]], tbl_impact[],3,TRUE)</f>
        <v>Bad (0 to -5%)</v>
      </c>
    </row>
    <row r="5446" spans="1:37">
      <c r="A5446" s="1">
        <v>80</v>
      </c>
      <c r="B5446" s="5">
        <v>0.123</v>
      </c>
      <c r="C5446" t="s">
        <v>8251</v>
      </c>
      <c r="D5446">
        <v>0</v>
      </c>
      <c r="E5446">
        <v>0</v>
      </c>
      <c r="F5446">
        <v>2</v>
      </c>
      <c r="G5446">
        <v>7</v>
      </c>
      <c r="H5446">
        <v>16</v>
      </c>
      <c r="I5446">
        <v>0</v>
      </c>
      <c r="J5446">
        <v>39</v>
      </c>
      <c r="L5446">
        <v>0</v>
      </c>
      <c r="M5446">
        <v>0</v>
      </c>
      <c r="N5446" t="s">
        <v>245</v>
      </c>
      <c r="O5446" t="s">
        <v>143</v>
      </c>
      <c r="P5446" t="s">
        <v>246</v>
      </c>
      <c r="Q5446" t="s">
        <v>247</v>
      </c>
      <c r="R5446" t="s">
        <v>248</v>
      </c>
      <c r="V5446" t="s">
        <v>8050</v>
      </c>
      <c r="X5446" t="str">
        <f>VLOOKUP(pbp!V2679, games!$B$2:$R$40, 3, FALSE)</f>
        <v>2019-12-29T18:00Z</v>
      </c>
      <c r="Y5446">
        <f>VLOOKUP(1*V5446,NFLGames!$H$11:$H$555,1,FALSE)</f>
        <v>401220315</v>
      </c>
      <c r="Z5446">
        <f>VLOOKUP($Y5446, NFLGames!$H$11:$K$555,2,FALSE)</f>
        <v>2020</v>
      </c>
      <c r="AA5446">
        <f>VLOOKUP($Y5446, NFLGames!$H$11:$K$555,3,FALSE)</f>
        <v>17</v>
      </c>
      <c r="AB5446" s="6">
        <f>IF(A5447=0, 0, AH5447-tbl_pbp[[#This Row],[Saints Win %]])</f>
        <v>2.0000000000000018E-2</v>
      </c>
      <c r="AE5446">
        <f>ABS(tbl_pbp[[#This Row],[play.homeScore]]-tbl_pbp[[#This Row],[play.awayScore]])</f>
        <v>9</v>
      </c>
      <c r="AF5446">
        <f>IF(tbl_pbp[[#This Row],[Play Saints Win % Increase]]&gt;=$AF$4,1,0)</f>
        <v>0</v>
      </c>
      <c r="AG5446" t="str">
        <f>VLOOKUP(tbl_pbp[[#This Row],[gameId]], games!$B$2:$T$40, 9, FALSE)</f>
        <v>new-orleans-saints</v>
      </c>
      <c r="AH5446" s="5">
        <f>IF(tbl_pbp[[#This Row],[AwayTeam]] &lt;&gt; "new-orleans-saints", tbl_pbp[[#This Row],[homeWinPercentage]], 1-tbl_pbp[[#This Row],[homeWinPercentage]])</f>
        <v>0.877</v>
      </c>
      <c r="AI5446" s="13">
        <f>tbl_pbp[[#This Row],[Kamara]]*tbl_pbp[[#This Row],[Impactful Play]]</f>
        <v>0</v>
      </c>
      <c r="AJ5446" s="13">
        <f>tbl_pbp[[#This Row],[Thomas]]*tbl_pbp[[#This Row],[Impactful Play]]</f>
        <v>0</v>
      </c>
      <c r="AK5446" s="13" t="str">
        <f>VLOOKUP(tbl_pbp[[#This Row],[Play Saints Win % Increase]], tbl_impact[],3,TRUE)</f>
        <v>Scented (0 to +5%)</v>
      </c>
    </row>
    <row r="5447" spans="1:37">
      <c r="A5447" s="1">
        <v>81</v>
      </c>
      <c r="B5447" s="5">
        <v>0.10299999999999999</v>
      </c>
      <c r="C5447" t="s">
        <v>8252</v>
      </c>
      <c r="D5447">
        <v>0</v>
      </c>
      <c r="E5447">
        <v>0</v>
      </c>
      <c r="F5447">
        <v>3</v>
      </c>
      <c r="G5447">
        <v>7</v>
      </c>
      <c r="H5447">
        <v>16</v>
      </c>
      <c r="I5447">
        <v>0</v>
      </c>
      <c r="J5447">
        <v>35</v>
      </c>
      <c r="K5447" t="s">
        <v>533</v>
      </c>
      <c r="L5447">
        <v>0</v>
      </c>
      <c r="M5447">
        <v>65</v>
      </c>
      <c r="N5447" t="s">
        <v>3326</v>
      </c>
      <c r="O5447" t="s">
        <v>24</v>
      </c>
      <c r="P5447" t="s">
        <v>25</v>
      </c>
      <c r="Q5447" t="s">
        <v>26</v>
      </c>
      <c r="R5447" t="s">
        <v>27</v>
      </c>
      <c r="V5447" t="s">
        <v>8050</v>
      </c>
      <c r="X5447" t="str">
        <f>VLOOKUP(pbp!V2680, games!$B$2:$R$40, 3, FALSE)</f>
        <v>2019-12-29T18:00Z</v>
      </c>
      <c r="Y5447">
        <f>VLOOKUP(1*V5447,NFLGames!$H$11:$H$555,1,FALSE)</f>
        <v>401220315</v>
      </c>
      <c r="Z5447">
        <f>VLOOKUP($Y5447, NFLGames!$H$11:$K$555,2,FALSE)</f>
        <v>2020</v>
      </c>
      <c r="AA5447">
        <f>VLOOKUP($Y5447, NFLGames!$H$11:$K$555,3,FALSE)</f>
        <v>17</v>
      </c>
      <c r="AB5447" s="6">
        <f>IF(A5448=0, 0, AH5448-tbl_pbp[[#This Row],[Saints Win %]])</f>
        <v>-2.300000000000002E-2</v>
      </c>
      <c r="AE5447">
        <f>ABS(tbl_pbp[[#This Row],[play.homeScore]]-tbl_pbp[[#This Row],[play.awayScore]])</f>
        <v>9</v>
      </c>
      <c r="AF5447">
        <f>IF(tbl_pbp[[#This Row],[Play Saints Win % Increase]]&gt;=$AF$4,1,0)</f>
        <v>0</v>
      </c>
      <c r="AG5447" t="str">
        <f>VLOOKUP(tbl_pbp[[#This Row],[gameId]], games!$B$2:$T$40, 9, FALSE)</f>
        <v>new-orleans-saints</v>
      </c>
      <c r="AH5447" s="5">
        <f>IF(tbl_pbp[[#This Row],[AwayTeam]] &lt;&gt; "new-orleans-saints", tbl_pbp[[#This Row],[homeWinPercentage]], 1-tbl_pbp[[#This Row],[homeWinPercentage]])</f>
        <v>0.89700000000000002</v>
      </c>
      <c r="AI5447" s="13">
        <f>tbl_pbp[[#This Row],[Kamara]]*tbl_pbp[[#This Row],[Impactful Play]]</f>
        <v>0</v>
      </c>
      <c r="AJ5447" s="13">
        <f>tbl_pbp[[#This Row],[Thomas]]*tbl_pbp[[#This Row],[Impactful Play]]</f>
        <v>0</v>
      </c>
      <c r="AK5447" s="13" t="str">
        <f>VLOOKUP(tbl_pbp[[#This Row],[Play Saints Win % Increase]], tbl_impact[],3,TRUE)</f>
        <v>Bad (0 to -5%)</v>
      </c>
    </row>
    <row r="5448" spans="1:37">
      <c r="A5448" s="1">
        <v>82</v>
      </c>
      <c r="B5448" s="5">
        <v>0.126</v>
      </c>
      <c r="C5448" t="s">
        <v>8253</v>
      </c>
      <c r="D5448">
        <v>0</v>
      </c>
      <c r="E5448">
        <v>0</v>
      </c>
      <c r="F5448">
        <v>3</v>
      </c>
      <c r="G5448">
        <v>7</v>
      </c>
      <c r="H5448">
        <v>16</v>
      </c>
      <c r="I5448">
        <v>10</v>
      </c>
      <c r="J5448">
        <v>75</v>
      </c>
      <c r="K5448" t="s">
        <v>29</v>
      </c>
      <c r="L5448">
        <v>1</v>
      </c>
      <c r="M5448">
        <v>75</v>
      </c>
      <c r="N5448" t="s">
        <v>8254</v>
      </c>
      <c r="O5448" t="s">
        <v>24</v>
      </c>
      <c r="P5448" t="s">
        <v>22</v>
      </c>
      <c r="Q5448" t="s">
        <v>37</v>
      </c>
      <c r="S5448" t="s">
        <v>33</v>
      </c>
      <c r="T5448" t="s">
        <v>34</v>
      </c>
      <c r="U5448" t="s">
        <v>35</v>
      </c>
      <c r="V5448" t="s">
        <v>8050</v>
      </c>
      <c r="X5448" t="str">
        <f>VLOOKUP(pbp!V2681, games!$B$2:$R$40, 3, FALSE)</f>
        <v>2019-12-29T18:00Z</v>
      </c>
      <c r="Y5448">
        <f>VLOOKUP(1*V5448,NFLGames!$H$11:$H$555,1,FALSE)</f>
        <v>401220315</v>
      </c>
      <c r="Z5448">
        <f>VLOOKUP($Y5448, NFLGames!$H$11:$K$555,2,FALSE)</f>
        <v>2020</v>
      </c>
      <c r="AA5448">
        <f>VLOOKUP($Y5448, NFLGames!$H$11:$K$555,3,FALSE)</f>
        <v>17</v>
      </c>
      <c r="AB5448" s="6">
        <f>IF(A5449=0, 0, AH5449-tbl_pbp[[#This Row],[Saints Win %]])</f>
        <v>3.1000000000000028E-2</v>
      </c>
      <c r="AE5448">
        <f>ABS(tbl_pbp[[#This Row],[play.homeScore]]-tbl_pbp[[#This Row],[play.awayScore]])</f>
        <v>9</v>
      </c>
      <c r="AF5448">
        <f>IF(tbl_pbp[[#This Row],[Play Saints Win % Increase]]&gt;=$AF$4,1,0)</f>
        <v>0</v>
      </c>
      <c r="AG5448" t="str">
        <f>VLOOKUP(tbl_pbp[[#This Row],[gameId]], games!$B$2:$T$40, 9, FALSE)</f>
        <v>new-orleans-saints</v>
      </c>
      <c r="AH5448" s="5">
        <f>IF(tbl_pbp[[#This Row],[AwayTeam]] &lt;&gt; "new-orleans-saints", tbl_pbp[[#This Row],[homeWinPercentage]], 1-tbl_pbp[[#This Row],[homeWinPercentage]])</f>
        <v>0.874</v>
      </c>
      <c r="AI5448" s="13">
        <f>tbl_pbp[[#This Row],[Kamara]]*tbl_pbp[[#This Row],[Impactful Play]]</f>
        <v>0</v>
      </c>
      <c r="AJ5448" s="13">
        <f>tbl_pbp[[#This Row],[Thomas]]*tbl_pbp[[#This Row],[Impactful Play]]</f>
        <v>0</v>
      </c>
      <c r="AK5448" s="13" t="str">
        <f>VLOOKUP(tbl_pbp[[#This Row],[Play Saints Win % Increase]], tbl_impact[],3,TRUE)</f>
        <v>Scented (0 to +5%)</v>
      </c>
    </row>
    <row r="5449" spans="1:37">
      <c r="A5449" s="1">
        <v>83</v>
      </c>
      <c r="B5449" s="5">
        <v>9.5000000000000001E-2</v>
      </c>
      <c r="C5449" t="s">
        <v>8255</v>
      </c>
      <c r="D5449">
        <v>0</v>
      </c>
      <c r="E5449">
        <v>0</v>
      </c>
      <c r="F5449">
        <v>3</v>
      </c>
      <c r="G5449">
        <v>7</v>
      </c>
      <c r="H5449">
        <v>16</v>
      </c>
      <c r="I5449">
        <v>10</v>
      </c>
      <c r="J5449">
        <v>75</v>
      </c>
      <c r="K5449" t="s">
        <v>29</v>
      </c>
      <c r="L5449">
        <v>2</v>
      </c>
      <c r="M5449">
        <v>75</v>
      </c>
      <c r="N5449" t="s">
        <v>8256</v>
      </c>
      <c r="O5449" t="s">
        <v>1758</v>
      </c>
      <c r="P5449" t="s">
        <v>30</v>
      </c>
      <c r="Q5449" t="s">
        <v>31</v>
      </c>
      <c r="R5449" t="s">
        <v>32</v>
      </c>
      <c r="S5449" t="s">
        <v>120</v>
      </c>
      <c r="T5449" t="s">
        <v>34</v>
      </c>
      <c r="U5449" t="s">
        <v>458</v>
      </c>
      <c r="V5449" t="s">
        <v>8050</v>
      </c>
      <c r="X5449" t="str">
        <f>VLOOKUP(pbp!V2682, games!$B$2:$R$40, 3, FALSE)</f>
        <v>2019-12-29T18:00Z</v>
      </c>
      <c r="Y5449">
        <f>VLOOKUP(1*V5449,NFLGames!$H$11:$H$555,1,FALSE)</f>
        <v>401220315</v>
      </c>
      <c r="Z5449">
        <f>VLOOKUP($Y5449, NFLGames!$H$11:$K$555,2,FALSE)</f>
        <v>2020</v>
      </c>
      <c r="AA5449">
        <f>VLOOKUP($Y5449, NFLGames!$H$11:$K$555,3,FALSE)</f>
        <v>17</v>
      </c>
      <c r="AB5449" s="6">
        <f>IF(A5450=0, 0, AH5450-tbl_pbp[[#This Row],[Saints Win %]])</f>
        <v>-7.0000000000000062E-3</v>
      </c>
      <c r="AE5449">
        <f>ABS(tbl_pbp[[#This Row],[play.homeScore]]-tbl_pbp[[#This Row],[play.awayScore]])</f>
        <v>9</v>
      </c>
      <c r="AF5449">
        <f>IF(tbl_pbp[[#This Row],[Play Saints Win % Increase]]&gt;=$AF$4,1,0)</f>
        <v>0</v>
      </c>
      <c r="AG5449" t="str">
        <f>VLOOKUP(tbl_pbp[[#This Row],[gameId]], games!$B$2:$T$40, 9, FALSE)</f>
        <v>new-orleans-saints</v>
      </c>
      <c r="AH5449" s="5">
        <f>IF(tbl_pbp[[#This Row],[AwayTeam]] &lt;&gt; "new-orleans-saints", tbl_pbp[[#This Row],[homeWinPercentage]], 1-tbl_pbp[[#This Row],[homeWinPercentage]])</f>
        <v>0.90500000000000003</v>
      </c>
      <c r="AI5449" s="13">
        <f>tbl_pbp[[#This Row],[Kamara]]*tbl_pbp[[#This Row],[Impactful Play]]</f>
        <v>0</v>
      </c>
      <c r="AJ5449" s="13">
        <f>tbl_pbp[[#This Row],[Thomas]]*tbl_pbp[[#This Row],[Impactful Play]]</f>
        <v>0</v>
      </c>
      <c r="AK5449" s="13" t="str">
        <f>VLOOKUP(tbl_pbp[[#This Row],[Play Saints Win % Increase]], tbl_impact[],3,TRUE)</f>
        <v>Bad (0 to -5%)</v>
      </c>
    </row>
    <row r="5450" spans="1:37">
      <c r="A5450" s="1">
        <v>84</v>
      </c>
      <c r="B5450" s="5">
        <v>0.10199999999999999</v>
      </c>
      <c r="C5450" t="s">
        <v>8257</v>
      </c>
      <c r="D5450">
        <v>0</v>
      </c>
      <c r="E5450">
        <v>0</v>
      </c>
      <c r="F5450">
        <v>3</v>
      </c>
      <c r="G5450">
        <v>7</v>
      </c>
      <c r="H5450">
        <v>16</v>
      </c>
      <c r="I5450">
        <v>10</v>
      </c>
      <c r="J5450">
        <v>48</v>
      </c>
      <c r="K5450" t="s">
        <v>29</v>
      </c>
      <c r="L5450">
        <v>1</v>
      </c>
      <c r="M5450">
        <v>48</v>
      </c>
      <c r="N5450" t="s">
        <v>8258</v>
      </c>
      <c r="O5450" t="s">
        <v>150</v>
      </c>
      <c r="P5450" t="s">
        <v>45</v>
      </c>
      <c r="Q5450" t="s">
        <v>46</v>
      </c>
      <c r="R5450" t="s">
        <v>47</v>
      </c>
      <c r="S5450" t="s">
        <v>33</v>
      </c>
      <c r="T5450" t="s">
        <v>8175</v>
      </c>
      <c r="U5450" t="s">
        <v>8259</v>
      </c>
      <c r="V5450" t="s">
        <v>8050</v>
      </c>
      <c r="X5450" t="str">
        <f>VLOOKUP(pbp!V2683, games!$B$2:$R$40, 3, FALSE)</f>
        <v>2019-12-29T18:00Z</v>
      </c>
      <c r="Y5450">
        <f>VLOOKUP(1*V5450,NFLGames!$H$11:$H$555,1,FALSE)</f>
        <v>401220315</v>
      </c>
      <c r="Z5450">
        <f>VLOOKUP($Y5450, NFLGames!$H$11:$K$555,2,FALSE)</f>
        <v>2020</v>
      </c>
      <c r="AA5450">
        <f>VLOOKUP($Y5450, NFLGames!$H$11:$K$555,3,FALSE)</f>
        <v>17</v>
      </c>
      <c r="AB5450" s="6">
        <f>IF(A5451=0, 0, AH5451-tbl_pbp[[#This Row],[Saints Win %]])</f>
        <v>1.6000000000000014E-2</v>
      </c>
      <c r="AE5450">
        <f>ABS(tbl_pbp[[#This Row],[play.homeScore]]-tbl_pbp[[#This Row],[play.awayScore]])</f>
        <v>9</v>
      </c>
      <c r="AF5450">
        <f>IF(tbl_pbp[[#This Row],[Play Saints Win % Increase]]&gt;=$AF$4,1,0)</f>
        <v>0</v>
      </c>
      <c r="AG5450" t="str">
        <f>VLOOKUP(tbl_pbp[[#This Row],[gameId]], games!$B$2:$T$40, 9, FALSE)</f>
        <v>new-orleans-saints</v>
      </c>
      <c r="AH5450" s="5">
        <f>IF(tbl_pbp[[#This Row],[AwayTeam]] &lt;&gt; "new-orleans-saints", tbl_pbp[[#This Row],[homeWinPercentage]], 1-tbl_pbp[[#This Row],[homeWinPercentage]])</f>
        <v>0.89800000000000002</v>
      </c>
      <c r="AI5450" s="13">
        <f>tbl_pbp[[#This Row],[Kamara]]*tbl_pbp[[#This Row],[Impactful Play]]</f>
        <v>0</v>
      </c>
      <c r="AJ5450" s="13">
        <f>tbl_pbp[[#This Row],[Thomas]]*tbl_pbp[[#This Row],[Impactful Play]]</f>
        <v>0</v>
      </c>
      <c r="AK5450" s="13" t="str">
        <f>VLOOKUP(tbl_pbp[[#This Row],[Play Saints Win % Increase]], tbl_impact[],3,TRUE)</f>
        <v>Scented (0 to +5%)</v>
      </c>
    </row>
    <row r="5451" spans="1:37">
      <c r="A5451" s="1">
        <v>85</v>
      </c>
      <c r="B5451" s="5">
        <v>8.5999999999999993E-2</v>
      </c>
      <c r="C5451" t="s">
        <v>8260</v>
      </c>
      <c r="D5451">
        <v>0</v>
      </c>
      <c r="E5451">
        <v>0</v>
      </c>
      <c r="F5451">
        <v>3</v>
      </c>
      <c r="G5451">
        <v>7</v>
      </c>
      <c r="H5451">
        <v>16</v>
      </c>
      <c r="I5451">
        <v>6</v>
      </c>
      <c r="J5451">
        <v>44</v>
      </c>
      <c r="K5451" t="s">
        <v>29</v>
      </c>
      <c r="L5451">
        <v>2</v>
      </c>
      <c r="M5451">
        <v>44</v>
      </c>
      <c r="N5451" t="s">
        <v>8261</v>
      </c>
      <c r="O5451" t="s">
        <v>6156</v>
      </c>
      <c r="P5451" t="s">
        <v>45</v>
      </c>
      <c r="Q5451" t="s">
        <v>46</v>
      </c>
      <c r="R5451" t="s">
        <v>47</v>
      </c>
      <c r="S5451" t="s">
        <v>60</v>
      </c>
      <c r="T5451" t="s">
        <v>8262</v>
      </c>
      <c r="U5451" t="s">
        <v>8263</v>
      </c>
      <c r="V5451" t="s">
        <v>8050</v>
      </c>
      <c r="X5451" t="str">
        <f>VLOOKUP(pbp!V2684, games!$B$2:$R$40, 3, FALSE)</f>
        <v>2019-12-29T18:00Z</v>
      </c>
      <c r="Y5451">
        <f>VLOOKUP(1*V5451,NFLGames!$H$11:$H$555,1,FALSE)</f>
        <v>401220315</v>
      </c>
      <c r="Z5451">
        <f>VLOOKUP($Y5451, NFLGames!$H$11:$K$555,2,FALSE)</f>
        <v>2020</v>
      </c>
      <c r="AA5451">
        <f>VLOOKUP($Y5451, NFLGames!$H$11:$K$555,3,FALSE)</f>
        <v>17</v>
      </c>
      <c r="AB5451" s="6">
        <f>IF(A5452=0, 0, AH5452-tbl_pbp[[#This Row],[Saints Win %]])</f>
        <v>-1.0000000000000009E-3</v>
      </c>
      <c r="AE5451">
        <f>ABS(tbl_pbp[[#This Row],[play.homeScore]]-tbl_pbp[[#This Row],[play.awayScore]])</f>
        <v>9</v>
      </c>
      <c r="AF5451">
        <f>IF(tbl_pbp[[#This Row],[Play Saints Win % Increase]]&gt;=$AF$4,1,0)</f>
        <v>0</v>
      </c>
      <c r="AG5451" t="str">
        <f>VLOOKUP(tbl_pbp[[#This Row],[gameId]], games!$B$2:$T$40, 9, FALSE)</f>
        <v>new-orleans-saints</v>
      </c>
      <c r="AH5451" s="5">
        <f>IF(tbl_pbp[[#This Row],[AwayTeam]] &lt;&gt; "new-orleans-saints", tbl_pbp[[#This Row],[homeWinPercentage]], 1-tbl_pbp[[#This Row],[homeWinPercentage]])</f>
        <v>0.91400000000000003</v>
      </c>
      <c r="AI5451" s="13">
        <f>tbl_pbp[[#This Row],[Kamara]]*tbl_pbp[[#This Row],[Impactful Play]]</f>
        <v>0</v>
      </c>
      <c r="AJ5451" s="13">
        <f>tbl_pbp[[#This Row],[Thomas]]*tbl_pbp[[#This Row],[Impactful Play]]</f>
        <v>0</v>
      </c>
      <c r="AK5451" s="13" t="str">
        <f>VLOOKUP(tbl_pbp[[#This Row],[Play Saints Win % Increase]], tbl_impact[],3,TRUE)</f>
        <v>Bad (0 to -5%)</v>
      </c>
    </row>
    <row r="5452" spans="1:37">
      <c r="A5452" s="1">
        <v>86</v>
      </c>
      <c r="B5452" s="5">
        <v>8.6999999999999994E-2</v>
      </c>
      <c r="C5452" t="s">
        <v>8264</v>
      </c>
      <c r="D5452">
        <v>0</v>
      </c>
      <c r="E5452">
        <v>0</v>
      </c>
      <c r="F5452">
        <v>3</v>
      </c>
      <c r="G5452">
        <v>7</v>
      </c>
      <c r="H5452">
        <v>16</v>
      </c>
      <c r="I5452">
        <v>10</v>
      </c>
      <c r="J5452">
        <v>34</v>
      </c>
      <c r="K5452" t="s">
        <v>29</v>
      </c>
      <c r="L5452">
        <v>1</v>
      </c>
      <c r="M5452">
        <v>65</v>
      </c>
      <c r="N5452" t="s">
        <v>8265</v>
      </c>
      <c r="O5452" t="s">
        <v>1504</v>
      </c>
      <c r="P5452" t="s">
        <v>22</v>
      </c>
      <c r="Q5452" t="s">
        <v>37</v>
      </c>
      <c r="S5452" t="s">
        <v>33</v>
      </c>
      <c r="T5452" t="s">
        <v>3573</v>
      </c>
      <c r="U5452" t="s">
        <v>3746</v>
      </c>
      <c r="V5452" t="s">
        <v>8050</v>
      </c>
      <c r="X5452" t="str">
        <f>VLOOKUP(pbp!V2685, games!$B$2:$R$40, 3, FALSE)</f>
        <v>2019-12-29T18:00Z</v>
      </c>
      <c r="Y5452">
        <f>VLOOKUP(1*V5452,NFLGames!$H$11:$H$555,1,FALSE)</f>
        <v>401220315</v>
      </c>
      <c r="Z5452">
        <f>VLOOKUP($Y5452, NFLGames!$H$11:$K$555,2,FALSE)</f>
        <v>2020</v>
      </c>
      <c r="AA5452">
        <f>VLOOKUP($Y5452, NFLGames!$H$11:$K$555,3,FALSE)</f>
        <v>17</v>
      </c>
      <c r="AB5452" s="6">
        <f>IF(A5453=0, 0, AH5453-tbl_pbp[[#This Row],[Saints Win %]])</f>
        <v>-1.0000000000000009E-3</v>
      </c>
      <c r="AE5452">
        <f>ABS(tbl_pbp[[#This Row],[play.homeScore]]-tbl_pbp[[#This Row],[play.awayScore]])</f>
        <v>9</v>
      </c>
      <c r="AF5452">
        <f>IF(tbl_pbp[[#This Row],[Play Saints Win % Increase]]&gt;=$AF$4,1,0)</f>
        <v>0</v>
      </c>
      <c r="AG5452" t="str">
        <f>VLOOKUP(tbl_pbp[[#This Row],[gameId]], games!$B$2:$T$40, 9, FALSE)</f>
        <v>new-orleans-saints</v>
      </c>
      <c r="AH5452" s="5">
        <f>IF(tbl_pbp[[#This Row],[AwayTeam]] &lt;&gt; "new-orleans-saints", tbl_pbp[[#This Row],[homeWinPercentage]], 1-tbl_pbp[[#This Row],[homeWinPercentage]])</f>
        <v>0.91300000000000003</v>
      </c>
      <c r="AI5452" s="13">
        <f>tbl_pbp[[#This Row],[Kamara]]*tbl_pbp[[#This Row],[Impactful Play]]</f>
        <v>0</v>
      </c>
      <c r="AJ5452" s="13">
        <f>tbl_pbp[[#This Row],[Thomas]]*tbl_pbp[[#This Row],[Impactful Play]]</f>
        <v>0</v>
      </c>
      <c r="AK5452" s="13" t="str">
        <f>VLOOKUP(tbl_pbp[[#This Row],[Play Saints Win % Increase]], tbl_impact[],3,TRUE)</f>
        <v>Bad (0 to -5%)</v>
      </c>
    </row>
    <row r="5453" spans="1:37">
      <c r="A5453" s="1">
        <v>87</v>
      </c>
      <c r="B5453" s="5">
        <v>8.7999999999999995E-2</v>
      </c>
      <c r="C5453" t="s">
        <v>8266</v>
      </c>
      <c r="D5453">
        <v>0</v>
      </c>
      <c r="E5453">
        <v>0</v>
      </c>
      <c r="F5453">
        <v>3</v>
      </c>
      <c r="G5453">
        <v>7</v>
      </c>
      <c r="H5453">
        <v>16</v>
      </c>
      <c r="I5453">
        <v>10</v>
      </c>
      <c r="J5453">
        <v>34</v>
      </c>
      <c r="K5453" t="s">
        <v>29</v>
      </c>
      <c r="L5453">
        <v>2</v>
      </c>
      <c r="M5453">
        <v>34</v>
      </c>
      <c r="N5453" t="s">
        <v>8267</v>
      </c>
      <c r="O5453" t="s">
        <v>2385</v>
      </c>
      <c r="P5453" t="s">
        <v>45</v>
      </c>
      <c r="Q5453" t="s">
        <v>46</v>
      </c>
      <c r="R5453" t="s">
        <v>47</v>
      </c>
      <c r="S5453" t="s">
        <v>120</v>
      </c>
      <c r="T5453" t="s">
        <v>3573</v>
      </c>
      <c r="U5453" t="s">
        <v>8268</v>
      </c>
      <c r="V5453" t="s">
        <v>8050</v>
      </c>
      <c r="X5453" t="str">
        <f>VLOOKUP(pbp!V2686, games!$B$2:$R$40, 3, FALSE)</f>
        <v>2019-12-29T18:00Z</v>
      </c>
      <c r="Y5453">
        <f>VLOOKUP(1*V5453,NFLGames!$H$11:$H$555,1,FALSE)</f>
        <v>401220315</v>
      </c>
      <c r="Z5453">
        <f>VLOOKUP($Y5453, NFLGames!$H$11:$K$555,2,FALSE)</f>
        <v>2020</v>
      </c>
      <c r="AA5453">
        <f>VLOOKUP($Y5453, NFLGames!$H$11:$K$555,3,FALSE)</f>
        <v>17</v>
      </c>
      <c r="AB5453" s="6">
        <f>IF(A5454=0, 0, AH5454-tbl_pbp[[#This Row],[Saints Win %]])</f>
        <v>-1.4000000000000012E-2</v>
      </c>
      <c r="AE5453">
        <f>ABS(tbl_pbp[[#This Row],[play.homeScore]]-tbl_pbp[[#This Row],[play.awayScore]])</f>
        <v>9</v>
      </c>
      <c r="AF5453">
        <f>IF(tbl_pbp[[#This Row],[Play Saints Win % Increase]]&gt;=$AF$4,1,0)</f>
        <v>0</v>
      </c>
      <c r="AG5453" t="str">
        <f>VLOOKUP(tbl_pbp[[#This Row],[gameId]], games!$B$2:$T$40, 9, FALSE)</f>
        <v>new-orleans-saints</v>
      </c>
      <c r="AH5453" s="5">
        <f>IF(tbl_pbp[[#This Row],[AwayTeam]] &lt;&gt; "new-orleans-saints", tbl_pbp[[#This Row],[homeWinPercentage]], 1-tbl_pbp[[#This Row],[homeWinPercentage]])</f>
        <v>0.91200000000000003</v>
      </c>
      <c r="AI5453" s="13">
        <f>tbl_pbp[[#This Row],[Kamara]]*tbl_pbp[[#This Row],[Impactful Play]]</f>
        <v>0</v>
      </c>
      <c r="AJ5453" s="13">
        <f>tbl_pbp[[#This Row],[Thomas]]*tbl_pbp[[#This Row],[Impactful Play]]</f>
        <v>0</v>
      </c>
      <c r="AK5453" s="13" t="str">
        <f>VLOOKUP(tbl_pbp[[#This Row],[Play Saints Win % Increase]], tbl_impact[],3,TRUE)</f>
        <v>Bad (0 to -5%)</v>
      </c>
    </row>
    <row r="5454" spans="1:37">
      <c r="A5454" s="1">
        <v>88</v>
      </c>
      <c r="B5454" s="5">
        <v>0.10199999999999999</v>
      </c>
      <c r="C5454" t="s">
        <v>8269</v>
      </c>
      <c r="D5454">
        <v>0</v>
      </c>
      <c r="E5454">
        <v>0</v>
      </c>
      <c r="F5454">
        <v>3</v>
      </c>
      <c r="G5454">
        <v>7</v>
      </c>
      <c r="H5454">
        <v>16</v>
      </c>
      <c r="I5454">
        <v>5</v>
      </c>
      <c r="J5454">
        <v>29</v>
      </c>
      <c r="K5454" t="s">
        <v>29</v>
      </c>
      <c r="L5454">
        <v>3</v>
      </c>
      <c r="M5454">
        <v>29</v>
      </c>
      <c r="N5454" t="s">
        <v>8270</v>
      </c>
      <c r="O5454" t="s">
        <v>2271</v>
      </c>
      <c r="P5454" t="s">
        <v>22</v>
      </c>
      <c r="Q5454" t="s">
        <v>37</v>
      </c>
      <c r="S5454" t="s">
        <v>42</v>
      </c>
      <c r="T5454" t="s">
        <v>3680</v>
      </c>
      <c r="U5454" t="s">
        <v>8271</v>
      </c>
      <c r="V5454" t="s">
        <v>8050</v>
      </c>
      <c r="X5454" t="str">
        <f>VLOOKUP(pbp!V2687, games!$B$2:$R$40, 3, FALSE)</f>
        <v>2019-12-29T18:00Z</v>
      </c>
      <c r="Y5454">
        <f>VLOOKUP(1*V5454,NFLGames!$H$11:$H$555,1,FALSE)</f>
        <v>401220315</v>
      </c>
      <c r="Z5454">
        <f>VLOOKUP($Y5454, NFLGames!$H$11:$K$555,2,FALSE)</f>
        <v>2020</v>
      </c>
      <c r="AA5454">
        <f>VLOOKUP($Y5454, NFLGames!$H$11:$K$555,3,FALSE)</f>
        <v>17</v>
      </c>
      <c r="AB5454" s="6">
        <f>IF(A5455=0, 0, AH5455-tbl_pbp[[#This Row],[Saints Win %]])</f>
        <v>3.1000000000000028E-2</v>
      </c>
      <c r="AE5454">
        <f>ABS(tbl_pbp[[#This Row],[play.homeScore]]-tbl_pbp[[#This Row],[play.awayScore]])</f>
        <v>9</v>
      </c>
      <c r="AF5454">
        <f>IF(tbl_pbp[[#This Row],[Play Saints Win % Increase]]&gt;=$AF$4,1,0)</f>
        <v>0</v>
      </c>
      <c r="AG5454" t="str">
        <f>VLOOKUP(tbl_pbp[[#This Row],[gameId]], games!$B$2:$T$40, 9, FALSE)</f>
        <v>new-orleans-saints</v>
      </c>
      <c r="AH5454" s="5">
        <f>IF(tbl_pbp[[#This Row],[AwayTeam]] &lt;&gt; "new-orleans-saints", tbl_pbp[[#This Row],[homeWinPercentage]], 1-tbl_pbp[[#This Row],[homeWinPercentage]])</f>
        <v>0.89800000000000002</v>
      </c>
      <c r="AI5454" s="13">
        <f>tbl_pbp[[#This Row],[Kamara]]*tbl_pbp[[#This Row],[Impactful Play]]</f>
        <v>0</v>
      </c>
      <c r="AJ5454" s="13">
        <f>tbl_pbp[[#This Row],[Thomas]]*tbl_pbp[[#This Row],[Impactful Play]]</f>
        <v>0</v>
      </c>
      <c r="AK5454" s="13" t="str">
        <f>VLOOKUP(tbl_pbp[[#This Row],[Play Saints Win % Increase]], tbl_impact[],3,TRUE)</f>
        <v>Scented (0 to +5%)</v>
      </c>
    </row>
    <row r="5455" spans="1:37">
      <c r="A5455" s="1">
        <v>89</v>
      </c>
      <c r="B5455" s="5">
        <v>7.0999999999999994E-2</v>
      </c>
      <c r="C5455" t="s">
        <v>8272</v>
      </c>
      <c r="D5455">
        <v>0</v>
      </c>
      <c r="E5455">
        <v>0</v>
      </c>
      <c r="F5455">
        <v>3</v>
      </c>
      <c r="G5455">
        <v>7</v>
      </c>
      <c r="H5455">
        <v>19</v>
      </c>
      <c r="I5455">
        <v>5</v>
      </c>
      <c r="J5455">
        <v>29</v>
      </c>
      <c r="K5455" t="s">
        <v>29</v>
      </c>
      <c r="L5455">
        <v>4</v>
      </c>
      <c r="M5455">
        <v>29</v>
      </c>
      <c r="N5455" t="s">
        <v>8273</v>
      </c>
      <c r="O5455" t="s">
        <v>258</v>
      </c>
      <c r="P5455" t="s">
        <v>187</v>
      </c>
      <c r="Q5455" t="s">
        <v>188</v>
      </c>
      <c r="R5455" t="s">
        <v>189</v>
      </c>
      <c r="S5455" t="s">
        <v>78</v>
      </c>
      <c r="T5455" t="s">
        <v>3680</v>
      </c>
      <c r="U5455" t="s">
        <v>8274</v>
      </c>
      <c r="V5455" t="s">
        <v>8050</v>
      </c>
      <c r="X5455" t="str">
        <f>VLOOKUP(pbp!V2688, games!$B$2:$R$40, 3, FALSE)</f>
        <v>2019-12-29T18:00Z</v>
      </c>
      <c r="Y5455">
        <f>VLOOKUP(1*V5455,NFLGames!$H$11:$H$555,1,FALSE)</f>
        <v>401220315</v>
      </c>
      <c r="Z5455">
        <f>VLOOKUP($Y5455, NFLGames!$H$11:$K$555,2,FALSE)</f>
        <v>2020</v>
      </c>
      <c r="AA5455">
        <f>VLOOKUP($Y5455, NFLGames!$H$11:$K$555,3,FALSE)</f>
        <v>17</v>
      </c>
      <c r="AB5455" s="6">
        <f>IF(A5456=0, 0, AH5456-tbl_pbp[[#This Row],[Saints Win %]])</f>
        <v>-1.8000000000000016E-2</v>
      </c>
      <c r="AE5455">
        <f>ABS(tbl_pbp[[#This Row],[play.homeScore]]-tbl_pbp[[#This Row],[play.awayScore]])</f>
        <v>12</v>
      </c>
      <c r="AF5455">
        <f>IF(tbl_pbp[[#This Row],[Play Saints Win % Increase]]&gt;=$AF$4,1,0)</f>
        <v>0</v>
      </c>
      <c r="AG5455" t="str">
        <f>VLOOKUP(tbl_pbp[[#This Row],[gameId]], games!$B$2:$T$40, 9, FALSE)</f>
        <v>new-orleans-saints</v>
      </c>
      <c r="AH5455" s="5">
        <f>IF(tbl_pbp[[#This Row],[AwayTeam]] &lt;&gt; "new-orleans-saints", tbl_pbp[[#This Row],[homeWinPercentage]], 1-tbl_pbp[[#This Row],[homeWinPercentage]])</f>
        <v>0.92900000000000005</v>
      </c>
      <c r="AI5455" s="13">
        <f>tbl_pbp[[#This Row],[Kamara]]*tbl_pbp[[#This Row],[Impactful Play]]</f>
        <v>0</v>
      </c>
      <c r="AJ5455" s="13">
        <f>tbl_pbp[[#This Row],[Thomas]]*tbl_pbp[[#This Row],[Impactful Play]]</f>
        <v>0</v>
      </c>
      <c r="AK5455" s="13" t="str">
        <f>VLOOKUP(tbl_pbp[[#This Row],[Play Saints Win % Increase]], tbl_impact[],3,TRUE)</f>
        <v>Bad (0 to -5%)</v>
      </c>
    </row>
    <row r="5456" spans="1:37">
      <c r="A5456" s="1">
        <v>90</v>
      </c>
      <c r="B5456" s="5">
        <v>8.8999999999999996E-2</v>
      </c>
      <c r="C5456" t="s">
        <v>8275</v>
      </c>
      <c r="D5456">
        <v>0</v>
      </c>
      <c r="E5456">
        <v>0</v>
      </c>
      <c r="F5456">
        <v>3</v>
      </c>
      <c r="G5456">
        <v>7</v>
      </c>
      <c r="H5456">
        <v>19</v>
      </c>
      <c r="I5456">
        <v>0</v>
      </c>
      <c r="J5456">
        <v>65</v>
      </c>
      <c r="K5456" t="s">
        <v>29</v>
      </c>
      <c r="L5456">
        <v>0</v>
      </c>
      <c r="M5456">
        <v>65</v>
      </c>
      <c r="N5456" t="s">
        <v>288</v>
      </c>
      <c r="O5456" t="s">
        <v>258</v>
      </c>
      <c r="P5456" t="s">
        <v>25</v>
      </c>
      <c r="Q5456" t="s">
        <v>26</v>
      </c>
      <c r="R5456" t="s">
        <v>27</v>
      </c>
      <c r="V5456" t="s">
        <v>8050</v>
      </c>
      <c r="X5456" t="str">
        <f>VLOOKUP(pbp!V2689, games!$B$2:$R$40, 3, FALSE)</f>
        <v>2019-12-29T18:00Z</v>
      </c>
      <c r="Y5456">
        <f>VLOOKUP(1*V5456,NFLGames!$H$11:$H$555,1,FALSE)</f>
        <v>401220315</v>
      </c>
      <c r="Z5456">
        <f>VLOOKUP($Y5456, NFLGames!$H$11:$K$555,2,FALSE)</f>
        <v>2020</v>
      </c>
      <c r="AA5456">
        <f>VLOOKUP($Y5456, NFLGames!$H$11:$K$555,3,FALSE)</f>
        <v>17</v>
      </c>
      <c r="AB5456" s="6">
        <f>IF(A5457=0, 0, AH5457-tbl_pbp[[#This Row],[Saints Win %]])</f>
        <v>-1.100000000000001E-2</v>
      </c>
      <c r="AE5456">
        <f>ABS(tbl_pbp[[#This Row],[play.homeScore]]-tbl_pbp[[#This Row],[play.awayScore]])</f>
        <v>12</v>
      </c>
      <c r="AF5456">
        <f>IF(tbl_pbp[[#This Row],[Play Saints Win % Increase]]&gt;=$AF$4,1,0)</f>
        <v>0</v>
      </c>
      <c r="AG5456" t="str">
        <f>VLOOKUP(tbl_pbp[[#This Row],[gameId]], games!$B$2:$T$40, 9, FALSE)</f>
        <v>new-orleans-saints</v>
      </c>
      <c r="AH5456" s="5">
        <f>IF(tbl_pbp[[#This Row],[AwayTeam]] &lt;&gt; "new-orleans-saints", tbl_pbp[[#This Row],[homeWinPercentage]], 1-tbl_pbp[[#This Row],[homeWinPercentage]])</f>
        <v>0.91100000000000003</v>
      </c>
      <c r="AI5456" s="13">
        <f>tbl_pbp[[#This Row],[Kamara]]*tbl_pbp[[#This Row],[Impactful Play]]</f>
        <v>0</v>
      </c>
      <c r="AJ5456" s="13">
        <f>tbl_pbp[[#This Row],[Thomas]]*tbl_pbp[[#This Row],[Impactful Play]]</f>
        <v>0</v>
      </c>
      <c r="AK5456" s="13" t="str">
        <f>VLOOKUP(tbl_pbp[[#This Row],[Play Saints Win % Increase]], tbl_impact[],3,TRUE)</f>
        <v>Bad (0 to -5%)</v>
      </c>
    </row>
    <row r="5457" spans="1:37">
      <c r="A5457" s="1">
        <v>91</v>
      </c>
      <c r="B5457" s="5">
        <v>0.1</v>
      </c>
      <c r="C5457" t="s">
        <v>8276</v>
      </c>
      <c r="D5457">
        <v>0</v>
      </c>
      <c r="E5457">
        <v>0</v>
      </c>
      <c r="F5457">
        <v>3</v>
      </c>
      <c r="G5457">
        <v>7</v>
      </c>
      <c r="H5457">
        <v>19</v>
      </c>
      <c r="I5457">
        <v>10</v>
      </c>
      <c r="J5457">
        <v>25</v>
      </c>
      <c r="K5457" t="s">
        <v>533</v>
      </c>
      <c r="L5457">
        <v>1</v>
      </c>
      <c r="M5457">
        <v>75</v>
      </c>
      <c r="N5457" t="s">
        <v>8277</v>
      </c>
      <c r="O5457" t="s">
        <v>258</v>
      </c>
      <c r="P5457" t="s">
        <v>30</v>
      </c>
      <c r="Q5457" t="s">
        <v>31</v>
      </c>
      <c r="R5457" t="s">
        <v>32</v>
      </c>
      <c r="S5457" t="s">
        <v>33</v>
      </c>
      <c r="T5457" t="s">
        <v>3380</v>
      </c>
      <c r="U5457" t="s">
        <v>3381</v>
      </c>
      <c r="V5457" t="s">
        <v>8050</v>
      </c>
      <c r="X5457" t="str">
        <f>VLOOKUP(pbp!V2690, games!$B$2:$R$40, 3, FALSE)</f>
        <v>2019-12-29T18:00Z</v>
      </c>
      <c r="Y5457">
        <f>VLOOKUP(1*V5457,NFLGames!$H$11:$H$555,1,FALSE)</f>
        <v>401220315</v>
      </c>
      <c r="Z5457">
        <f>VLOOKUP($Y5457, NFLGames!$H$11:$K$555,2,FALSE)</f>
        <v>2020</v>
      </c>
      <c r="AA5457">
        <f>VLOOKUP($Y5457, NFLGames!$H$11:$K$555,3,FALSE)</f>
        <v>17</v>
      </c>
      <c r="AB5457" s="6">
        <f>IF(A5458=0, 0, AH5458-tbl_pbp[[#This Row],[Saints Win %]])</f>
        <v>0</v>
      </c>
      <c r="AE5457">
        <f>ABS(tbl_pbp[[#This Row],[play.homeScore]]-tbl_pbp[[#This Row],[play.awayScore]])</f>
        <v>12</v>
      </c>
      <c r="AF5457">
        <f>IF(tbl_pbp[[#This Row],[Play Saints Win % Increase]]&gt;=$AF$4,1,0)</f>
        <v>0</v>
      </c>
      <c r="AG5457" t="str">
        <f>VLOOKUP(tbl_pbp[[#This Row],[gameId]], games!$B$2:$T$40, 9, FALSE)</f>
        <v>new-orleans-saints</v>
      </c>
      <c r="AH5457" s="5">
        <f>IF(tbl_pbp[[#This Row],[AwayTeam]] &lt;&gt; "new-orleans-saints", tbl_pbp[[#This Row],[homeWinPercentage]], 1-tbl_pbp[[#This Row],[homeWinPercentage]])</f>
        <v>0.9</v>
      </c>
      <c r="AI5457" s="13">
        <f>tbl_pbp[[#This Row],[Kamara]]*tbl_pbp[[#This Row],[Impactful Play]]</f>
        <v>0</v>
      </c>
      <c r="AJ5457" s="13">
        <f>tbl_pbp[[#This Row],[Thomas]]*tbl_pbp[[#This Row],[Impactful Play]]</f>
        <v>0</v>
      </c>
      <c r="AK5457" s="13" t="str">
        <f>VLOOKUP(tbl_pbp[[#This Row],[Play Saints Win % Increase]], tbl_impact[],3,TRUE)</f>
        <v>Scented (0 to +5%)</v>
      </c>
    </row>
    <row r="5458" spans="1:37">
      <c r="A5458" s="1">
        <v>92</v>
      </c>
      <c r="B5458" s="5">
        <v>0.1</v>
      </c>
      <c r="C5458" t="s">
        <v>8278</v>
      </c>
      <c r="D5458">
        <v>0</v>
      </c>
      <c r="E5458">
        <v>0</v>
      </c>
      <c r="F5458">
        <v>3</v>
      </c>
      <c r="G5458">
        <v>7</v>
      </c>
      <c r="H5458">
        <v>19</v>
      </c>
      <c r="I5458">
        <v>2</v>
      </c>
      <c r="J5458">
        <v>33</v>
      </c>
      <c r="K5458" t="s">
        <v>533</v>
      </c>
      <c r="L5458">
        <v>2</v>
      </c>
      <c r="M5458">
        <v>67</v>
      </c>
      <c r="N5458" t="s">
        <v>8279</v>
      </c>
      <c r="O5458" t="s">
        <v>454</v>
      </c>
      <c r="P5458" t="s">
        <v>45</v>
      </c>
      <c r="Q5458" t="s">
        <v>46</v>
      </c>
      <c r="R5458" t="s">
        <v>47</v>
      </c>
      <c r="S5458" t="s">
        <v>51</v>
      </c>
      <c r="T5458" t="s">
        <v>3684</v>
      </c>
      <c r="U5458" t="s">
        <v>8280</v>
      </c>
      <c r="V5458" t="s">
        <v>8050</v>
      </c>
      <c r="X5458" t="str">
        <f>VLOOKUP(pbp!V2691, games!$B$2:$R$40, 3, FALSE)</f>
        <v>2019-12-29T18:00Z</v>
      </c>
      <c r="Y5458">
        <f>VLOOKUP(1*V5458,NFLGames!$H$11:$H$555,1,FALSE)</f>
        <v>401220315</v>
      </c>
      <c r="Z5458">
        <f>VLOOKUP($Y5458, NFLGames!$H$11:$K$555,2,FALSE)</f>
        <v>2020</v>
      </c>
      <c r="AA5458">
        <f>VLOOKUP($Y5458, NFLGames!$H$11:$K$555,3,FALSE)</f>
        <v>17</v>
      </c>
      <c r="AB5458" s="6">
        <f>IF(A5459=0, 0, AH5459-tbl_pbp[[#This Row],[Saints Win %]])</f>
        <v>1.4000000000000012E-2</v>
      </c>
      <c r="AE5458">
        <f>ABS(tbl_pbp[[#This Row],[play.homeScore]]-tbl_pbp[[#This Row],[play.awayScore]])</f>
        <v>12</v>
      </c>
      <c r="AF5458">
        <f>IF(tbl_pbp[[#This Row],[Play Saints Win % Increase]]&gt;=$AF$4,1,0)</f>
        <v>0</v>
      </c>
      <c r="AG5458" t="str">
        <f>VLOOKUP(tbl_pbp[[#This Row],[gameId]], games!$B$2:$T$40, 9, FALSE)</f>
        <v>new-orleans-saints</v>
      </c>
      <c r="AH5458" s="5">
        <f>IF(tbl_pbp[[#This Row],[AwayTeam]] &lt;&gt; "new-orleans-saints", tbl_pbp[[#This Row],[homeWinPercentage]], 1-tbl_pbp[[#This Row],[homeWinPercentage]])</f>
        <v>0.9</v>
      </c>
      <c r="AI5458" s="13">
        <f>tbl_pbp[[#This Row],[Kamara]]*tbl_pbp[[#This Row],[Impactful Play]]</f>
        <v>0</v>
      </c>
      <c r="AJ5458" s="13">
        <f>tbl_pbp[[#This Row],[Thomas]]*tbl_pbp[[#This Row],[Impactful Play]]</f>
        <v>0</v>
      </c>
      <c r="AK5458" s="13" t="str">
        <f>VLOOKUP(tbl_pbp[[#This Row],[Play Saints Win % Increase]], tbl_impact[],3,TRUE)</f>
        <v>Scented (0 to +5%)</v>
      </c>
    </row>
    <row r="5459" spans="1:37">
      <c r="A5459" s="1">
        <v>93</v>
      </c>
      <c r="B5459" s="5">
        <v>8.5999999999999993E-2</v>
      </c>
      <c r="C5459" t="s">
        <v>8281</v>
      </c>
      <c r="D5459">
        <v>0</v>
      </c>
      <c r="E5459">
        <v>0</v>
      </c>
      <c r="F5459">
        <v>3</v>
      </c>
      <c r="G5459">
        <v>7</v>
      </c>
      <c r="H5459">
        <v>19</v>
      </c>
      <c r="I5459">
        <v>10</v>
      </c>
      <c r="J5459">
        <v>37</v>
      </c>
      <c r="K5459" t="s">
        <v>533</v>
      </c>
      <c r="L5459">
        <v>1</v>
      </c>
      <c r="M5459">
        <v>63</v>
      </c>
      <c r="N5459" t="s">
        <v>8282</v>
      </c>
      <c r="O5459" t="s">
        <v>1515</v>
      </c>
      <c r="P5459" t="s">
        <v>22</v>
      </c>
      <c r="Q5459" t="s">
        <v>37</v>
      </c>
      <c r="S5459" t="s">
        <v>33</v>
      </c>
      <c r="T5459" t="s">
        <v>3672</v>
      </c>
      <c r="U5459" t="s">
        <v>8283</v>
      </c>
      <c r="V5459" t="s">
        <v>8050</v>
      </c>
      <c r="X5459" t="str">
        <f>VLOOKUP(pbp!V2692, games!$B$2:$R$40, 3, FALSE)</f>
        <v>2019-12-29T18:00Z</v>
      </c>
      <c r="Y5459">
        <f>VLOOKUP(1*V5459,NFLGames!$H$11:$H$555,1,FALSE)</f>
        <v>401220315</v>
      </c>
      <c r="Z5459">
        <f>VLOOKUP($Y5459, NFLGames!$H$11:$K$555,2,FALSE)</f>
        <v>2020</v>
      </c>
      <c r="AA5459">
        <f>VLOOKUP($Y5459, NFLGames!$H$11:$K$555,3,FALSE)</f>
        <v>17</v>
      </c>
      <c r="AB5459" s="6">
        <f>IF(A5460=0, 0, AH5460-tbl_pbp[[#This Row],[Saints Win %]])</f>
        <v>-6.4000000000000057E-2</v>
      </c>
      <c r="AE5459">
        <f>ABS(tbl_pbp[[#This Row],[play.homeScore]]-tbl_pbp[[#This Row],[play.awayScore]])</f>
        <v>12</v>
      </c>
      <c r="AF5459">
        <f>IF(tbl_pbp[[#This Row],[Play Saints Win % Increase]]&gt;=$AF$4,1,0)</f>
        <v>0</v>
      </c>
      <c r="AG5459" t="str">
        <f>VLOOKUP(tbl_pbp[[#This Row],[gameId]], games!$B$2:$T$40, 9, FALSE)</f>
        <v>new-orleans-saints</v>
      </c>
      <c r="AH5459" s="5">
        <f>IF(tbl_pbp[[#This Row],[AwayTeam]] &lt;&gt; "new-orleans-saints", tbl_pbp[[#This Row],[homeWinPercentage]], 1-tbl_pbp[[#This Row],[homeWinPercentage]])</f>
        <v>0.91400000000000003</v>
      </c>
      <c r="AI5459" s="13">
        <f>tbl_pbp[[#This Row],[Kamara]]*tbl_pbp[[#This Row],[Impactful Play]]</f>
        <v>0</v>
      </c>
      <c r="AJ5459" s="13">
        <f>tbl_pbp[[#This Row],[Thomas]]*tbl_pbp[[#This Row],[Impactful Play]]</f>
        <v>0</v>
      </c>
      <c r="AK5459" s="13" t="str">
        <f>VLOOKUP(tbl_pbp[[#This Row],[Play Saints Win % Increase]], tbl_impact[],3,TRUE)</f>
        <v>Smelly (worse than-5% -&gt; -10%)</v>
      </c>
    </row>
    <row r="5460" spans="1:37">
      <c r="A5460" s="1">
        <v>94</v>
      </c>
      <c r="B5460" s="5">
        <v>0.15</v>
      </c>
      <c r="C5460" t="s">
        <v>8284</v>
      </c>
      <c r="D5460">
        <v>0</v>
      </c>
      <c r="E5460">
        <v>0</v>
      </c>
      <c r="F5460">
        <v>3</v>
      </c>
      <c r="G5460">
        <v>7</v>
      </c>
      <c r="H5460">
        <v>19</v>
      </c>
      <c r="I5460">
        <v>10</v>
      </c>
      <c r="J5460">
        <v>37</v>
      </c>
      <c r="K5460" t="s">
        <v>533</v>
      </c>
      <c r="L5460">
        <v>2</v>
      </c>
      <c r="M5460">
        <v>63</v>
      </c>
      <c r="N5460" t="s">
        <v>8285</v>
      </c>
      <c r="O5460" t="s">
        <v>8286</v>
      </c>
      <c r="P5460" t="s">
        <v>30</v>
      </c>
      <c r="Q5460" t="s">
        <v>31</v>
      </c>
      <c r="R5460" t="s">
        <v>32</v>
      </c>
      <c r="S5460" t="s">
        <v>120</v>
      </c>
      <c r="T5460" t="s">
        <v>3672</v>
      </c>
      <c r="U5460" t="s">
        <v>8287</v>
      </c>
      <c r="V5460" t="s">
        <v>8050</v>
      </c>
      <c r="X5460" t="str">
        <f>VLOOKUP(pbp!V2693, games!$B$2:$R$40, 3, FALSE)</f>
        <v>2019-12-29T18:00Z</v>
      </c>
      <c r="Y5460">
        <f>VLOOKUP(1*V5460,NFLGames!$H$11:$H$555,1,FALSE)</f>
        <v>401220315</v>
      </c>
      <c r="Z5460">
        <f>VLOOKUP($Y5460, NFLGames!$H$11:$K$555,2,FALSE)</f>
        <v>2020</v>
      </c>
      <c r="AA5460">
        <f>VLOOKUP($Y5460, NFLGames!$H$11:$K$555,3,FALSE)</f>
        <v>17</v>
      </c>
      <c r="AB5460" s="6">
        <f>IF(A5461=0, 0, AH5461-tbl_pbp[[#This Row],[Saints Win %]])</f>
        <v>5.1000000000000045E-2</v>
      </c>
      <c r="AE5460">
        <f>ABS(tbl_pbp[[#This Row],[play.homeScore]]-tbl_pbp[[#This Row],[play.awayScore]])</f>
        <v>12</v>
      </c>
      <c r="AF5460">
        <f>IF(tbl_pbp[[#This Row],[Play Saints Win % Increase]]&gt;=$AF$4,1,0)</f>
        <v>0</v>
      </c>
      <c r="AG5460" t="str">
        <f>VLOOKUP(tbl_pbp[[#This Row],[gameId]], games!$B$2:$T$40, 9, FALSE)</f>
        <v>new-orleans-saints</v>
      </c>
      <c r="AH5460" s="5">
        <f>IF(tbl_pbp[[#This Row],[AwayTeam]] &lt;&gt; "new-orleans-saints", tbl_pbp[[#This Row],[homeWinPercentage]], 1-tbl_pbp[[#This Row],[homeWinPercentage]])</f>
        <v>0.85</v>
      </c>
      <c r="AI5460" s="13">
        <f>tbl_pbp[[#This Row],[Kamara]]*tbl_pbp[[#This Row],[Impactful Play]]</f>
        <v>0</v>
      </c>
      <c r="AJ5460" s="13">
        <f>tbl_pbp[[#This Row],[Thomas]]*tbl_pbp[[#This Row],[Impactful Play]]</f>
        <v>0</v>
      </c>
      <c r="AK5460" s="13" t="str">
        <f>VLOOKUP(tbl_pbp[[#This Row],[Play Saints Win % Increase]], tbl_impact[],3,TRUE)</f>
        <v>Perfumed (5 to + 10%)</v>
      </c>
    </row>
    <row r="5461" spans="1:37">
      <c r="A5461" s="1">
        <v>95</v>
      </c>
      <c r="B5461" s="5">
        <v>9.9000000000000005E-2</v>
      </c>
      <c r="C5461" t="s">
        <v>8288</v>
      </c>
      <c r="D5461">
        <v>0</v>
      </c>
      <c r="E5461">
        <v>0</v>
      </c>
      <c r="F5461">
        <v>3</v>
      </c>
      <c r="G5461">
        <v>9</v>
      </c>
      <c r="H5461">
        <v>19</v>
      </c>
      <c r="I5461">
        <v>10</v>
      </c>
      <c r="J5461">
        <v>81</v>
      </c>
      <c r="K5461" t="s">
        <v>533</v>
      </c>
      <c r="L5461">
        <v>1</v>
      </c>
      <c r="M5461">
        <v>19</v>
      </c>
      <c r="N5461" t="s">
        <v>8289</v>
      </c>
      <c r="O5461" t="s">
        <v>6083</v>
      </c>
      <c r="P5461" t="s">
        <v>450</v>
      </c>
      <c r="Q5461" t="s">
        <v>451</v>
      </c>
      <c r="R5461" t="s">
        <v>452</v>
      </c>
      <c r="S5461" t="s">
        <v>33</v>
      </c>
      <c r="T5461" t="s">
        <v>363</v>
      </c>
      <c r="U5461" t="s">
        <v>559</v>
      </c>
      <c r="V5461" t="s">
        <v>8050</v>
      </c>
      <c r="X5461" t="str">
        <f>VLOOKUP(pbp!V2694, games!$B$2:$R$40, 3, FALSE)</f>
        <v>2019-12-29T18:00Z</v>
      </c>
      <c r="Y5461">
        <f>VLOOKUP(1*V5461,NFLGames!$H$11:$H$555,1,FALSE)</f>
        <v>401220315</v>
      </c>
      <c r="Z5461">
        <f>VLOOKUP($Y5461, NFLGames!$H$11:$K$555,2,FALSE)</f>
        <v>2020</v>
      </c>
      <c r="AA5461">
        <f>VLOOKUP($Y5461, NFLGames!$H$11:$K$555,3,FALSE)</f>
        <v>17</v>
      </c>
      <c r="AB5461" s="6">
        <f>IF(A5462=0, 0, AH5462-tbl_pbp[[#This Row],[Saints Win %]])</f>
        <v>3.2000000000000028E-2</v>
      </c>
      <c r="AE5461">
        <f>ABS(tbl_pbp[[#This Row],[play.homeScore]]-tbl_pbp[[#This Row],[play.awayScore]])</f>
        <v>10</v>
      </c>
      <c r="AF5461">
        <f>IF(tbl_pbp[[#This Row],[Play Saints Win % Increase]]&gt;=$AF$4,1,0)</f>
        <v>0</v>
      </c>
      <c r="AG5461" t="str">
        <f>VLOOKUP(tbl_pbp[[#This Row],[gameId]], games!$B$2:$T$40, 9, FALSE)</f>
        <v>new-orleans-saints</v>
      </c>
      <c r="AH5461" s="5">
        <f>IF(tbl_pbp[[#This Row],[AwayTeam]] &lt;&gt; "new-orleans-saints", tbl_pbp[[#This Row],[homeWinPercentage]], 1-tbl_pbp[[#This Row],[homeWinPercentage]])</f>
        <v>0.90100000000000002</v>
      </c>
      <c r="AI5461" s="13">
        <f>tbl_pbp[[#This Row],[Kamara]]*tbl_pbp[[#This Row],[Impactful Play]]</f>
        <v>0</v>
      </c>
      <c r="AJ5461" s="13">
        <f>tbl_pbp[[#This Row],[Thomas]]*tbl_pbp[[#This Row],[Impactful Play]]</f>
        <v>0</v>
      </c>
      <c r="AK5461" s="13" t="str">
        <f>VLOOKUP(tbl_pbp[[#This Row],[Play Saints Win % Increase]], tbl_impact[],3,TRUE)</f>
        <v>Scented (0 to +5%)</v>
      </c>
    </row>
    <row r="5462" spans="1:37">
      <c r="A5462" s="1">
        <v>96</v>
      </c>
      <c r="B5462" s="5">
        <v>6.7000000000000004E-2</v>
      </c>
      <c r="C5462" t="s">
        <v>8290</v>
      </c>
      <c r="D5462">
        <v>0</v>
      </c>
      <c r="E5462">
        <v>0</v>
      </c>
      <c r="F5462">
        <v>3</v>
      </c>
      <c r="G5462">
        <v>7</v>
      </c>
      <c r="H5462">
        <v>19</v>
      </c>
      <c r="I5462">
        <v>10</v>
      </c>
      <c r="J5462">
        <v>80</v>
      </c>
      <c r="K5462" t="s">
        <v>29</v>
      </c>
      <c r="L5462">
        <v>1</v>
      </c>
      <c r="M5462">
        <v>80</v>
      </c>
      <c r="N5462" t="s">
        <v>8291</v>
      </c>
      <c r="O5462" t="s">
        <v>8292</v>
      </c>
      <c r="P5462" t="s">
        <v>45</v>
      </c>
      <c r="Q5462" t="s">
        <v>46</v>
      </c>
      <c r="R5462" t="s">
        <v>47</v>
      </c>
      <c r="S5462" t="s">
        <v>33</v>
      </c>
      <c r="T5462" t="s">
        <v>165</v>
      </c>
      <c r="U5462" t="s">
        <v>571</v>
      </c>
      <c r="V5462" t="s">
        <v>8050</v>
      </c>
      <c r="X5462" t="str">
        <f>VLOOKUP(pbp!V2695, games!$B$2:$R$40, 3, FALSE)</f>
        <v>2019-12-29T18:00Z</v>
      </c>
      <c r="Y5462">
        <f>VLOOKUP(1*V5462,NFLGames!$H$11:$H$555,1,FALSE)</f>
        <v>401220315</v>
      </c>
      <c r="Z5462">
        <f>VLOOKUP($Y5462, NFLGames!$H$11:$K$555,2,FALSE)</f>
        <v>2020</v>
      </c>
      <c r="AA5462">
        <f>VLOOKUP($Y5462, NFLGames!$H$11:$K$555,3,FALSE)</f>
        <v>17</v>
      </c>
      <c r="AB5462" s="6">
        <f>IF(A5463=0, 0, AH5463-tbl_pbp[[#This Row],[Saints Win %]])</f>
        <v>9.9999999999988987E-4</v>
      </c>
      <c r="AE5462">
        <f>ABS(tbl_pbp[[#This Row],[play.homeScore]]-tbl_pbp[[#This Row],[play.awayScore]])</f>
        <v>12</v>
      </c>
      <c r="AF5462">
        <f>IF(tbl_pbp[[#This Row],[Play Saints Win % Increase]]&gt;=$AF$4,1,0)</f>
        <v>0</v>
      </c>
      <c r="AG5462" t="str">
        <f>VLOOKUP(tbl_pbp[[#This Row],[gameId]], games!$B$2:$T$40, 9, FALSE)</f>
        <v>new-orleans-saints</v>
      </c>
      <c r="AH5462" s="5">
        <f>IF(tbl_pbp[[#This Row],[AwayTeam]] &lt;&gt; "new-orleans-saints", tbl_pbp[[#This Row],[homeWinPercentage]], 1-tbl_pbp[[#This Row],[homeWinPercentage]])</f>
        <v>0.93300000000000005</v>
      </c>
      <c r="AI5462" s="13">
        <f>tbl_pbp[[#This Row],[Kamara]]*tbl_pbp[[#This Row],[Impactful Play]]</f>
        <v>0</v>
      </c>
      <c r="AJ5462" s="13">
        <f>tbl_pbp[[#This Row],[Thomas]]*tbl_pbp[[#This Row],[Impactful Play]]</f>
        <v>0</v>
      </c>
      <c r="AK5462" s="13" t="str">
        <f>VLOOKUP(tbl_pbp[[#This Row],[Play Saints Win % Increase]], tbl_impact[],3,TRUE)</f>
        <v>Scented (0 to +5%)</v>
      </c>
    </row>
    <row r="5463" spans="1:37">
      <c r="A5463" s="1">
        <v>97</v>
      </c>
      <c r="B5463" s="5">
        <v>6.6000000000000003E-2</v>
      </c>
      <c r="C5463" t="s">
        <v>8293</v>
      </c>
      <c r="D5463">
        <v>0</v>
      </c>
      <c r="E5463">
        <v>0</v>
      </c>
      <c r="F5463">
        <v>3</v>
      </c>
      <c r="G5463">
        <v>7</v>
      </c>
      <c r="H5463">
        <v>19</v>
      </c>
      <c r="I5463">
        <v>7</v>
      </c>
      <c r="J5463">
        <v>77</v>
      </c>
      <c r="K5463" t="s">
        <v>29</v>
      </c>
      <c r="L5463">
        <v>2</v>
      </c>
      <c r="M5463">
        <v>77</v>
      </c>
      <c r="N5463" t="s">
        <v>8294</v>
      </c>
      <c r="O5463" t="s">
        <v>465</v>
      </c>
      <c r="P5463" t="s">
        <v>22</v>
      </c>
      <c r="Q5463" t="s">
        <v>37</v>
      </c>
      <c r="S5463" t="s">
        <v>220</v>
      </c>
      <c r="T5463" t="s">
        <v>217</v>
      </c>
      <c r="U5463" t="s">
        <v>2423</v>
      </c>
      <c r="V5463" t="s">
        <v>8050</v>
      </c>
      <c r="X5463" t="str">
        <f>VLOOKUP(pbp!V2696, games!$B$2:$R$40, 3, FALSE)</f>
        <v>2019-12-29T18:00Z</v>
      </c>
      <c r="Y5463">
        <f>VLOOKUP(1*V5463,NFLGames!$H$11:$H$555,1,FALSE)</f>
        <v>401220315</v>
      </c>
      <c r="Z5463">
        <f>VLOOKUP($Y5463, NFLGames!$H$11:$K$555,2,FALSE)</f>
        <v>2020</v>
      </c>
      <c r="AA5463">
        <f>VLOOKUP($Y5463, NFLGames!$H$11:$K$555,3,FALSE)</f>
        <v>17</v>
      </c>
      <c r="AB5463" s="6">
        <f>IF(A5464=0, 0, AH5464-tbl_pbp[[#This Row],[Saints Win %]])</f>
        <v>-9.9999999999988987E-4</v>
      </c>
      <c r="AE5463">
        <f>ABS(tbl_pbp[[#This Row],[play.homeScore]]-tbl_pbp[[#This Row],[play.awayScore]])</f>
        <v>12</v>
      </c>
      <c r="AF5463">
        <f>IF(tbl_pbp[[#This Row],[Play Saints Win % Increase]]&gt;=$AF$4,1,0)</f>
        <v>0</v>
      </c>
      <c r="AG5463" t="str">
        <f>VLOOKUP(tbl_pbp[[#This Row],[gameId]], games!$B$2:$T$40, 9, FALSE)</f>
        <v>new-orleans-saints</v>
      </c>
      <c r="AH5463" s="5">
        <f>IF(tbl_pbp[[#This Row],[AwayTeam]] &lt;&gt; "new-orleans-saints", tbl_pbp[[#This Row],[homeWinPercentage]], 1-tbl_pbp[[#This Row],[homeWinPercentage]])</f>
        <v>0.93399999999999994</v>
      </c>
      <c r="AI5463" s="13">
        <f>tbl_pbp[[#This Row],[Kamara]]*tbl_pbp[[#This Row],[Impactful Play]]</f>
        <v>0</v>
      </c>
      <c r="AJ5463" s="13">
        <f>tbl_pbp[[#This Row],[Thomas]]*tbl_pbp[[#This Row],[Impactful Play]]</f>
        <v>0</v>
      </c>
      <c r="AK5463" s="13" t="str">
        <f>VLOOKUP(tbl_pbp[[#This Row],[Play Saints Win % Increase]], tbl_impact[],3,TRUE)</f>
        <v>Bad (0 to -5%)</v>
      </c>
    </row>
    <row r="5464" spans="1:37">
      <c r="A5464" s="1">
        <v>98</v>
      </c>
      <c r="B5464" s="5">
        <v>6.7000000000000004E-2</v>
      </c>
      <c r="C5464" t="s">
        <v>8295</v>
      </c>
      <c r="D5464">
        <v>0</v>
      </c>
      <c r="E5464">
        <v>0</v>
      </c>
      <c r="F5464">
        <v>3</v>
      </c>
      <c r="G5464">
        <v>7</v>
      </c>
      <c r="H5464">
        <v>19</v>
      </c>
      <c r="I5464">
        <v>7</v>
      </c>
      <c r="J5464">
        <v>77</v>
      </c>
      <c r="K5464" t="s">
        <v>29</v>
      </c>
      <c r="L5464">
        <v>3</v>
      </c>
      <c r="M5464">
        <v>77</v>
      </c>
      <c r="N5464" t="s">
        <v>8296</v>
      </c>
      <c r="O5464" t="s">
        <v>1372</v>
      </c>
      <c r="P5464" t="s">
        <v>30</v>
      </c>
      <c r="Q5464" t="s">
        <v>31</v>
      </c>
      <c r="R5464" t="s">
        <v>32</v>
      </c>
      <c r="S5464" t="s">
        <v>212</v>
      </c>
      <c r="T5464" t="s">
        <v>217</v>
      </c>
      <c r="U5464" t="s">
        <v>8297</v>
      </c>
      <c r="V5464" t="s">
        <v>8050</v>
      </c>
      <c r="X5464" t="str">
        <f>VLOOKUP(pbp!V2697, games!$B$2:$R$40, 3, FALSE)</f>
        <v>2019-12-29T18:00Z</v>
      </c>
      <c r="Y5464">
        <f>VLOOKUP(1*V5464,NFLGames!$H$11:$H$555,1,FALSE)</f>
        <v>401220315</v>
      </c>
      <c r="Z5464">
        <f>VLOOKUP($Y5464, NFLGames!$H$11:$K$555,2,FALSE)</f>
        <v>2020</v>
      </c>
      <c r="AA5464">
        <f>VLOOKUP($Y5464, NFLGames!$H$11:$K$555,3,FALSE)</f>
        <v>17</v>
      </c>
      <c r="AB5464" s="6">
        <f>IF(A5465=0, 0, AH5465-tbl_pbp[[#This Row],[Saints Win %]])</f>
        <v>6.0000000000000053E-3</v>
      </c>
      <c r="AE5464">
        <f>ABS(tbl_pbp[[#This Row],[play.homeScore]]-tbl_pbp[[#This Row],[play.awayScore]])</f>
        <v>12</v>
      </c>
      <c r="AF5464">
        <f>IF(tbl_pbp[[#This Row],[Play Saints Win % Increase]]&gt;=$AF$4,1,0)</f>
        <v>0</v>
      </c>
      <c r="AG5464" t="str">
        <f>VLOOKUP(tbl_pbp[[#This Row],[gameId]], games!$B$2:$T$40, 9, FALSE)</f>
        <v>new-orleans-saints</v>
      </c>
      <c r="AH5464" s="5">
        <f>IF(tbl_pbp[[#This Row],[AwayTeam]] &lt;&gt; "new-orleans-saints", tbl_pbp[[#This Row],[homeWinPercentage]], 1-tbl_pbp[[#This Row],[homeWinPercentage]])</f>
        <v>0.93300000000000005</v>
      </c>
      <c r="AI5464" s="13">
        <f>tbl_pbp[[#This Row],[Kamara]]*tbl_pbp[[#This Row],[Impactful Play]]</f>
        <v>0</v>
      </c>
      <c r="AJ5464" s="13">
        <f>tbl_pbp[[#This Row],[Thomas]]*tbl_pbp[[#This Row],[Impactful Play]]</f>
        <v>0</v>
      </c>
      <c r="AK5464" s="13" t="str">
        <f>VLOOKUP(tbl_pbp[[#This Row],[Play Saints Win % Increase]], tbl_impact[],3,TRUE)</f>
        <v>Scented (0 to +5%)</v>
      </c>
    </row>
    <row r="5465" spans="1:37">
      <c r="A5465" s="1">
        <v>99</v>
      </c>
      <c r="B5465" s="5">
        <v>6.0999999999999999E-2</v>
      </c>
      <c r="C5465" t="s">
        <v>8298</v>
      </c>
      <c r="D5465">
        <v>0</v>
      </c>
      <c r="E5465">
        <v>0</v>
      </c>
      <c r="F5465">
        <v>3</v>
      </c>
      <c r="G5465">
        <v>7</v>
      </c>
      <c r="H5465">
        <v>19</v>
      </c>
      <c r="I5465">
        <v>10</v>
      </c>
      <c r="J5465">
        <v>59</v>
      </c>
      <c r="K5465" t="s">
        <v>29</v>
      </c>
      <c r="L5465">
        <v>1</v>
      </c>
      <c r="M5465">
        <v>59</v>
      </c>
      <c r="N5465" t="s">
        <v>8299</v>
      </c>
      <c r="O5465" t="s">
        <v>1380</v>
      </c>
      <c r="P5465" t="s">
        <v>45</v>
      </c>
      <c r="Q5465" t="s">
        <v>46</v>
      </c>
      <c r="R5465" t="s">
        <v>47</v>
      </c>
      <c r="S5465" t="s">
        <v>33</v>
      </c>
      <c r="T5465" t="s">
        <v>299</v>
      </c>
      <c r="U5465" t="s">
        <v>1913</v>
      </c>
      <c r="V5465" t="s">
        <v>8050</v>
      </c>
      <c r="X5465" t="str">
        <f>VLOOKUP(pbp!V2698, games!$B$2:$R$40, 3, FALSE)</f>
        <v>2019-12-29T18:00Z</v>
      </c>
      <c r="Y5465">
        <f>VLOOKUP(1*V5465,NFLGames!$H$11:$H$555,1,FALSE)</f>
        <v>401220315</v>
      </c>
      <c r="Z5465">
        <f>VLOOKUP($Y5465, NFLGames!$H$11:$K$555,2,FALSE)</f>
        <v>2020</v>
      </c>
      <c r="AA5465">
        <f>VLOOKUP($Y5465, NFLGames!$H$11:$K$555,3,FALSE)</f>
        <v>17</v>
      </c>
      <c r="AB5465" s="6">
        <f>IF(A5466=0, 0, AH5466-tbl_pbp[[#This Row],[Saints Win %]])</f>
        <v>-4.9000000000000044E-2</v>
      </c>
      <c r="AE5465">
        <f>ABS(tbl_pbp[[#This Row],[play.homeScore]]-tbl_pbp[[#This Row],[play.awayScore]])</f>
        <v>12</v>
      </c>
      <c r="AF5465">
        <f>IF(tbl_pbp[[#This Row],[Play Saints Win % Increase]]&gt;=$AF$4,1,0)</f>
        <v>0</v>
      </c>
      <c r="AG5465" t="str">
        <f>VLOOKUP(tbl_pbp[[#This Row],[gameId]], games!$B$2:$T$40, 9, FALSE)</f>
        <v>new-orleans-saints</v>
      </c>
      <c r="AH5465" s="5">
        <f>IF(tbl_pbp[[#This Row],[AwayTeam]] &lt;&gt; "new-orleans-saints", tbl_pbp[[#This Row],[homeWinPercentage]], 1-tbl_pbp[[#This Row],[homeWinPercentage]])</f>
        <v>0.93900000000000006</v>
      </c>
      <c r="AI5465" s="13">
        <f>tbl_pbp[[#This Row],[Kamara]]*tbl_pbp[[#This Row],[Impactful Play]]</f>
        <v>0</v>
      </c>
      <c r="AJ5465" s="13">
        <f>tbl_pbp[[#This Row],[Thomas]]*tbl_pbp[[#This Row],[Impactful Play]]</f>
        <v>0</v>
      </c>
      <c r="AK5465" s="13" t="str">
        <f>VLOOKUP(tbl_pbp[[#This Row],[Play Saints Win % Increase]], tbl_impact[],3,TRUE)</f>
        <v>Bad (0 to -5%)</v>
      </c>
    </row>
    <row r="5466" spans="1:37">
      <c r="A5466" s="1">
        <v>100</v>
      </c>
      <c r="B5466" s="5">
        <v>0.11</v>
      </c>
      <c r="C5466" t="s">
        <v>8300</v>
      </c>
      <c r="D5466">
        <v>0</v>
      </c>
      <c r="E5466">
        <v>0</v>
      </c>
      <c r="F5466">
        <v>3</v>
      </c>
      <c r="G5466">
        <v>7</v>
      </c>
      <c r="H5466">
        <v>19</v>
      </c>
      <c r="I5466">
        <v>7</v>
      </c>
      <c r="J5466">
        <v>56</v>
      </c>
      <c r="K5466" t="s">
        <v>29</v>
      </c>
      <c r="L5466">
        <v>2</v>
      </c>
      <c r="M5466">
        <v>56</v>
      </c>
      <c r="N5466" t="s">
        <v>8301</v>
      </c>
      <c r="O5466" t="s">
        <v>2063</v>
      </c>
      <c r="P5466" t="s">
        <v>30</v>
      </c>
      <c r="Q5466" t="s">
        <v>31</v>
      </c>
      <c r="R5466" t="s">
        <v>32</v>
      </c>
      <c r="S5466" t="s">
        <v>220</v>
      </c>
      <c r="T5466" t="s">
        <v>467</v>
      </c>
      <c r="U5466" t="s">
        <v>2297</v>
      </c>
      <c r="V5466" t="s">
        <v>8050</v>
      </c>
      <c r="X5466" t="str">
        <f>VLOOKUP(pbp!V2699, games!$B$2:$R$40, 3, FALSE)</f>
        <v>2019-12-29T18:00Z</v>
      </c>
      <c r="Y5466">
        <f>VLOOKUP(1*V5466,NFLGames!$H$11:$H$555,1,FALSE)</f>
        <v>401220315</v>
      </c>
      <c r="Z5466">
        <f>VLOOKUP($Y5466, NFLGames!$H$11:$K$555,2,FALSE)</f>
        <v>2020</v>
      </c>
      <c r="AA5466">
        <f>VLOOKUP($Y5466, NFLGames!$H$11:$K$555,3,FALSE)</f>
        <v>17</v>
      </c>
      <c r="AB5466" s="6">
        <f>IF(A5467=0, 0, AH5467-tbl_pbp[[#This Row],[Saints Win %]])</f>
        <v>1.4000000000000012E-2</v>
      </c>
      <c r="AE5466">
        <f>ABS(tbl_pbp[[#This Row],[play.homeScore]]-tbl_pbp[[#This Row],[play.awayScore]])</f>
        <v>12</v>
      </c>
      <c r="AF5466">
        <f>IF(tbl_pbp[[#This Row],[Play Saints Win % Increase]]&gt;=$AF$4,1,0)</f>
        <v>0</v>
      </c>
      <c r="AG5466" t="str">
        <f>VLOOKUP(tbl_pbp[[#This Row],[gameId]], games!$B$2:$T$40, 9, FALSE)</f>
        <v>new-orleans-saints</v>
      </c>
      <c r="AH5466" s="5">
        <f>IF(tbl_pbp[[#This Row],[AwayTeam]] &lt;&gt; "new-orleans-saints", tbl_pbp[[#This Row],[homeWinPercentage]], 1-tbl_pbp[[#This Row],[homeWinPercentage]])</f>
        <v>0.89</v>
      </c>
      <c r="AI5466" s="13">
        <f>tbl_pbp[[#This Row],[Kamara]]*tbl_pbp[[#This Row],[Impactful Play]]</f>
        <v>0</v>
      </c>
      <c r="AJ5466" s="13">
        <f>tbl_pbp[[#This Row],[Thomas]]*tbl_pbp[[#This Row],[Impactful Play]]</f>
        <v>0</v>
      </c>
      <c r="AK5466" s="13" t="str">
        <f>VLOOKUP(tbl_pbp[[#This Row],[Play Saints Win % Increase]], tbl_impact[],3,TRUE)</f>
        <v>Scented (0 to +5%)</v>
      </c>
    </row>
    <row r="5467" spans="1:37">
      <c r="A5467" s="1">
        <v>101</v>
      </c>
      <c r="B5467" s="5">
        <v>9.6000000000000002E-2</v>
      </c>
      <c r="C5467" t="s">
        <v>8302</v>
      </c>
      <c r="D5467">
        <v>0</v>
      </c>
      <c r="E5467">
        <v>0</v>
      </c>
      <c r="F5467">
        <v>3</v>
      </c>
      <c r="G5467">
        <v>7</v>
      </c>
      <c r="H5467">
        <v>19</v>
      </c>
      <c r="I5467">
        <v>5</v>
      </c>
      <c r="J5467">
        <v>54</v>
      </c>
      <c r="K5467" t="s">
        <v>29</v>
      </c>
      <c r="L5467">
        <v>3</v>
      </c>
      <c r="M5467">
        <v>72</v>
      </c>
      <c r="N5467" t="s">
        <v>8303</v>
      </c>
      <c r="O5467" t="s">
        <v>525</v>
      </c>
      <c r="P5467" t="s">
        <v>22</v>
      </c>
      <c r="Q5467" t="s">
        <v>37</v>
      </c>
      <c r="S5467" t="s">
        <v>42</v>
      </c>
      <c r="T5467" t="s">
        <v>435</v>
      </c>
      <c r="U5467" t="s">
        <v>436</v>
      </c>
      <c r="V5467" t="s">
        <v>8050</v>
      </c>
      <c r="X5467" t="str">
        <f>VLOOKUP(pbp!V2700, games!$B$2:$R$40, 3, FALSE)</f>
        <v>2019-12-29T18:00Z</v>
      </c>
      <c r="Y5467">
        <f>VLOOKUP(1*V5467,NFLGames!$H$11:$H$555,1,FALSE)</f>
        <v>401220315</v>
      </c>
      <c r="Z5467">
        <f>VLOOKUP($Y5467, NFLGames!$H$11:$K$555,2,FALSE)</f>
        <v>2020</v>
      </c>
      <c r="AA5467">
        <f>VLOOKUP($Y5467, NFLGames!$H$11:$K$555,3,FALSE)</f>
        <v>17</v>
      </c>
      <c r="AB5467" s="6">
        <f>IF(A5468=0, 0, AH5468-tbl_pbp[[#This Row],[Saints Win %]])</f>
        <v>1.6000000000000014E-2</v>
      </c>
      <c r="AE5467">
        <f>ABS(tbl_pbp[[#This Row],[play.homeScore]]-tbl_pbp[[#This Row],[play.awayScore]])</f>
        <v>12</v>
      </c>
      <c r="AF5467">
        <f>IF(tbl_pbp[[#This Row],[Play Saints Win % Increase]]&gt;=$AF$4,1,0)</f>
        <v>0</v>
      </c>
      <c r="AG5467" t="str">
        <f>VLOOKUP(tbl_pbp[[#This Row],[gameId]], games!$B$2:$T$40, 9, FALSE)</f>
        <v>new-orleans-saints</v>
      </c>
      <c r="AH5467" s="5">
        <f>IF(tbl_pbp[[#This Row],[AwayTeam]] &lt;&gt; "new-orleans-saints", tbl_pbp[[#This Row],[homeWinPercentage]], 1-tbl_pbp[[#This Row],[homeWinPercentage]])</f>
        <v>0.90400000000000003</v>
      </c>
      <c r="AI5467" s="13">
        <f>tbl_pbp[[#This Row],[Kamara]]*tbl_pbp[[#This Row],[Impactful Play]]</f>
        <v>0</v>
      </c>
      <c r="AJ5467" s="13">
        <f>tbl_pbp[[#This Row],[Thomas]]*tbl_pbp[[#This Row],[Impactful Play]]</f>
        <v>0</v>
      </c>
      <c r="AK5467" s="13" t="str">
        <f>VLOOKUP(tbl_pbp[[#This Row],[Play Saints Win % Increase]], tbl_impact[],3,TRUE)</f>
        <v>Scented (0 to +5%)</v>
      </c>
    </row>
    <row r="5468" spans="1:37">
      <c r="A5468" s="1">
        <v>102</v>
      </c>
      <c r="B5468" s="5">
        <v>0.08</v>
      </c>
      <c r="C5468" t="s">
        <v>8304</v>
      </c>
      <c r="D5468">
        <v>0</v>
      </c>
      <c r="E5468">
        <v>0</v>
      </c>
      <c r="F5468">
        <v>3</v>
      </c>
      <c r="G5468">
        <v>7</v>
      </c>
      <c r="H5468">
        <v>19</v>
      </c>
      <c r="I5468">
        <v>5</v>
      </c>
      <c r="J5468">
        <v>54</v>
      </c>
      <c r="K5468" t="s">
        <v>29</v>
      </c>
      <c r="L5468">
        <v>4</v>
      </c>
      <c r="M5468">
        <v>54</v>
      </c>
      <c r="N5468" t="s">
        <v>8305</v>
      </c>
      <c r="O5468" t="s">
        <v>333</v>
      </c>
      <c r="P5468" t="s">
        <v>66</v>
      </c>
      <c r="Q5468" t="s">
        <v>67</v>
      </c>
      <c r="R5468" t="s">
        <v>68</v>
      </c>
      <c r="S5468" t="s">
        <v>78</v>
      </c>
      <c r="T5468" t="s">
        <v>435</v>
      </c>
      <c r="U5468" t="s">
        <v>8306</v>
      </c>
      <c r="V5468" t="s">
        <v>8050</v>
      </c>
      <c r="X5468" t="str">
        <f>VLOOKUP(pbp!V2701, games!$B$2:$R$40, 3, FALSE)</f>
        <v>2019-12-29T18:00Z</v>
      </c>
      <c r="Y5468">
        <f>VLOOKUP(1*V5468,NFLGames!$H$11:$H$555,1,FALSE)</f>
        <v>401220315</v>
      </c>
      <c r="Z5468">
        <f>VLOOKUP($Y5468, NFLGames!$H$11:$K$555,2,FALSE)</f>
        <v>2020</v>
      </c>
      <c r="AA5468">
        <f>VLOOKUP($Y5468, NFLGames!$H$11:$K$555,3,FALSE)</f>
        <v>17</v>
      </c>
      <c r="AB5468" s="6">
        <f>IF(A5469=0, 0, AH5469-tbl_pbp[[#This Row],[Saints Win %]])</f>
        <v>-3.0000000000000027E-3</v>
      </c>
      <c r="AE5468">
        <f>ABS(tbl_pbp[[#This Row],[play.homeScore]]-tbl_pbp[[#This Row],[play.awayScore]])</f>
        <v>12</v>
      </c>
      <c r="AF5468">
        <f>IF(tbl_pbp[[#This Row],[Play Saints Win % Increase]]&gt;=$AF$4,1,0)</f>
        <v>0</v>
      </c>
      <c r="AG5468" t="str">
        <f>VLOOKUP(tbl_pbp[[#This Row],[gameId]], games!$B$2:$T$40, 9, FALSE)</f>
        <v>new-orleans-saints</v>
      </c>
      <c r="AH5468" s="5">
        <f>IF(tbl_pbp[[#This Row],[AwayTeam]] &lt;&gt; "new-orleans-saints", tbl_pbp[[#This Row],[homeWinPercentage]], 1-tbl_pbp[[#This Row],[homeWinPercentage]])</f>
        <v>0.92</v>
      </c>
      <c r="AI5468" s="13">
        <f>tbl_pbp[[#This Row],[Kamara]]*tbl_pbp[[#This Row],[Impactful Play]]</f>
        <v>0</v>
      </c>
      <c r="AJ5468" s="13">
        <f>tbl_pbp[[#This Row],[Thomas]]*tbl_pbp[[#This Row],[Impactful Play]]</f>
        <v>0</v>
      </c>
      <c r="AK5468" s="13" t="str">
        <f>VLOOKUP(tbl_pbp[[#This Row],[Play Saints Win % Increase]], tbl_impact[],3,TRUE)</f>
        <v>Bad (0 to -5%)</v>
      </c>
    </row>
    <row r="5469" spans="1:37">
      <c r="A5469" s="1">
        <v>103</v>
      </c>
      <c r="B5469" s="5">
        <v>8.3000000000000004E-2</v>
      </c>
      <c r="C5469" t="s">
        <v>8307</v>
      </c>
      <c r="D5469">
        <v>0</v>
      </c>
      <c r="E5469">
        <v>0</v>
      </c>
      <c r="F5469">
        <v>3</v>
      </c>
      <c r="G5469">
        <v>7</v>
      </c>
      <c r="H5469">
        <v>19</v>
      </c>
      <c r="I5469">
        <v>10</v>
      </c>
      <c r="J5469">
        <v>22</v>
      </c>
      <c r="K5469" t="s">
        <v>533</v>
      </c>
      <c r="L5469">
        <v>1</v>
      </c>
      <c r="M5469">
        <v>78</v>
      </c>
      <c r="N5469" t="s">
        <v>8308</v>
      </c>
      <c r="O5469" t="s">
        <v>2071</v>
      </c>
      <c r="P5469" t="s">
        <v>45</v>
      </c>
      <c r="Q5469" t="s">
        <v>46</v>
      </c>
      <c r="R5469" t="s">
        <v>47</v>
      </c>
      <c r="S5469" t="s">
        <v>33</v>
      </c>
      <c r="T5469" t="s">
        <v>8309</v>
      </c>
      <c r="U5469" t="s">
        <v>8310</v>
      </c>
      <c r="V5469" t="s">
        <v>8050</v>
      </c>
      <c r="X5469" t="str">
        <f>VLOOKUP(pbp!V2702, games!$B$2:$R$40, 3, FALSE)</f>
        <v>2019-12-29T18:00Z</v>
      </c>
      <c r="Y5469">
        <f>VLOOKUP(1*V5469,NFLGames!$H$11:$H$555,1,FALSE)</f>
        <v>401220315</v>
      </c>
      <c r="Z5469">
        <f>VLOOKUP($Y5469, NFLGames!$H$11:$K$555,2,FALSE)</f>
        <v>2020</v>
      </c>
      <c r="AA5469">
        <f>VLOOKUP($Y5469, NFLGames!$H$11:$K$555,3,FALSE)</f>
        <v>17</v>
      </c>
      <c r="AB5469" s="6">
        <f>IF(A5470=0, 0, AH5470-tbl_pbp[[#This Row],[Saints Win %]])</f>
        <v>1.0000000000000009E-2</v>
      </c>
      <c r="AE5469">
        <f>ABS(tbl_pbp[[#This Row],[play.homeScore]]-tbl_pbp[[#This Row],[play.awayScore]])</f>
        <v>12</v>
      </c>
      <c r="AF5469">
        <f>IF(tbl_pbp[[#This Row],[Play Saints Win % Increase]]&gt;=$AF$4,1,0)</f>
        <v>0</v>
      </c>
      <c r="AG5469" t="str">
        <f>VLOOKUP(tbl_pbp[[#This Row],[gameId]], games!$B$2:$T$40, 9, FALSE)</f>
        <v>new-orleans-saints</v>
      </c>
      <c r="AH5469" s="5">
        <f>IF(tbl_pbp[[#This Row],[AwayTeam]] &lt;&gt; "new-orleans-saints", tbl_pbp[[#This Row],[homeWinPercentage]], 1-tbl_pbp[[#This Row],[homeWinPercentage]])</f>
        <v>0.91700000000000004</v>
      </c>
      <c r="AI5469" s="13">
        <f>tbl_pbp[[#This Row],[Kamara]]*tbl_pbp[[#This Row],[Impactful Play]]</f>
        <v>0</v>
      </c>
      <c r="AJ5469" s="13">
        <f>tbl_pbp[[#This Row],[Thomas]]*tbl_pbp[[#This Row],[Impactful Play]]</f>
        <v>0</v>
      </c>
      <c r="AK5469" s="13" t="str">
        <f>VLOOKUP(tbl_pbp[[#This Row],[Play Saints Win % Increase]], tbl_impact[],3,TRUE)</f>
        <v>Scented (0 to +5%)</v>
      </c>
    </row>
    <row r="5470" spans="1:37">
      <c r="A5470" s="1">
        <v>104</v>
      </c>
      <c r="B5470" s="5">
        <v>7.2999999999999995E-2</v>
      </c>
      <c r="C5470" t="s">
        <v>8311</v>
      </c>
      <c r="D5470">
        <v>0</v>
      </c>
      <c r="E5470">
        <v>0</v>
      </c>
      <c r="F5470">
        <v>3</v>
      </c>
      <c r="G5470">
        <v>7</v>
      </c>
      <c r="H5470">
        <v>19</v>
      </c>
      <c r="I5470">
        <v>4</v>
      </c>
      <c r="J5470">
        <v>28</v>
      </c>
      <c r="K5470" t="s">
        <v>533</v>
      </c>
      <c r="L5470">
        <v>2</v>
      </c>
      <c r="M5470">
        <v>72</v>
      </c>
      <c r="N5470" t="s">
        <v>8312</v>
      </c>
      <c r="O5470" t="s">
        <v>965</v>
      </c>
      <c r="P5470" t="s">
        <v>22</v>
      </c>
      <c r="Q5470" t="s">
        <v>37</v>
      </c>
      <c r="S5470" t="s">
        <v>135</v>
      </c>
      <c r="T5470" t="s">
        <v>3350</v>
      </c>
      <c r="U5470" t="s">
        <v>8313</v>
      </c>
      <c r="V5470" t="s">
        <v>8050</v>
      </c>
      <c r="X5470" t="str">
        <f>VLOOKUP(pbp!V2703, games!$B$2:$R$40, 3, FALSE)</f>
        <v>2019-12-29T18:00Z</v>
      </c>
      <c r="Y5470">
        <f>VLOOKUP(1*V5470,NFLGames!$H$11:$H$555,1,FALSE)</f>
        <v>401220315</v>
      </c>
      <c r="Z5470">
        <f>VLOOKUP($Y5470, NFLGames!$H$11:$K$555,2,FALSE)</f>
        <v>2020</v>
      </c>
      <c r="AA5470">
        <f>VLOOKUP($Y5470, NFLGames!$H$11:$K$555,3,FALSE)</f>
        <v>17</v>
      </c>
      <c r="AB5470" s="6">
        <f>IF(A5471=0, 0, AH5471-tbl_pbp[[#This Row],[Saints Win %]])</f>
        <v>3.8999999999999924E-2</v>
      </c>
      <c r="AE5470">
        <f>ABS(tbl_pbp[[#This Row],[play.homeScore]]-tbl_pbp[[#This Row],[play.awayScore]])</f>
        <v>12</v>
      </c>
      <c r="AF5470">
        <f>IF(tbl_pbp[[#This Row],[Play Saints Win % Increase]]&gt;=$AF$4,1,0)</f>
        <v>0</v>
      </c>
      <c r="AG5470" t="str">
        <f>VLOOKUP(tbl_pbp[[#This Row],[gameId]], games!$B$2:$T$40, 9, FALSE)</f>
        <v>new-orleans-saints</v>
      </c>
      <c r="AH5470" s="5">
        <f>IF(tbl_pbp[[#This Row],[AwayTeam]] &lt;&gt; "new-orleans-saints", tbl_pbp[[#This Row],[homeWinPercentage]], 1-tbl_pbp[[#This Row],[homeWinPercentage]])</f>
        <v>0.92700000000000005</v>
      </c>
      <c r="AI5470" s="13">
        <f>tbl_pbp[[#This Row],[Kamara]]*tbl_pbp[[#This Row],[Impactful Play]]</f>
        <v>0</v>
      </c>
      <c r="AJ5470" s="13">
        <f>tbl_pbp[[#This Row],[Thomas]]*tbl_pbp[[#This Row],[Impactful Play]]</f>
        <v>0</v>
      </c>
      <c r="AK5470" s="13" t="str">
        <f>VLOOKUP(tbl_pbp[[#This Row],[Play Saints Win % Increase]], tbl_impact[],3,TRUE)</f>
        <v>Scented (0 to +5%)</v>
      </c>
    </row>
    <row r="5471" spans="1:37">
      <c r="A5471" s="1">
        <v>105</v>
      </c>
      <c r="B5471" s="5">
        <v>3.4000000000000002E-2</v>
      </c>
      <c r="C5471" t="s">
        <v>8314</v>
      </c>
      <c r="D5471">
        <v>0</v>
      </c>
      <c r="E5471">
        <v>0</v>
      </c>
      <c r="F5471">
        <v>3</v>
      </c>
      <c r="G5471">
        <v>7</v>
      </c>
      <c r="H5471">
        <v>19</v>
      </c>
      <c r="I5471">
        <v>4</v>
      </c>
      <c r="J5471">
        <v>28</v>
      </c>
      <c r="K5471" t="s">
        <v>533</v>
      </c>
      <c r="L5471">
        <v>3</v>
      </c>
      <c r="M5471">
        <v>72</v>
      </c>
      <c r="N5471" t="s">
        <v>8315</v>
      </c>
      <c r="O5471" t="s">
        <v>6677</v>
      </c>
      <c r="P5471" t="s">
        <v>450</v>
      </c>
      <c r="Q5471" t="s">
        <v>451</v>
      </c>
      <c r="R5471" t="s">
        <v>452</v>
      </c>
      <c r="S5471" t="s">
        <v>63</v>
      </c>
      <c r="T5471" t="s">
        <v>3350</v>
      </c>
      <c r="U5471" t="s">
        <v>8316</v>
      </c>
      <c r="V5471" t="s">
        <v>8050</v>
      </c>
      <c r="X5471" t="str">
        <f>VLOOKUP(pbp!V2704, games!$B$2:$R$40, 3, FALSE)</f>
        <v>2019-12-29T18:00Z</v>
      </c>
      <c r="Y5471">
        <f>VLOOKUP(1*V5471,NFLGames!$H$11:$H$555,1,FALSE)</f>
        <v>401220315</v>
      </c>
      <c r="Z5471">
        <f>VLOOKUP($Y5471, NFLGames!$H$11:$K$555,2,FALSE)</f>
        <v>2020</v>
      </c>
      <c r="AA5471">
        <f>VLOOKUP($Y5471, NFLGames!$H$11:$K$555,3,FALSE)</f>
        <v>17</v>
      </c>
      <c r="AB5471" s="6">
        <f>IF(A5472=0, 0, AH5472-tbl_pbp[[#This Row],[Saints Win %]])</f>
        <v>4.0000000000000036E-3</v>
      </c>
      <c r="AE5471">
        <f>ABS(tbl_pbp[[#This Row],[play.homeScore]]-tbl_pbp[[#This Row],[play.awayScore]])</f>
        <v>12</v>
      </c>
      <c r="AF5471">
        <f>IF(tbl_pbp[[#This Row],[Play Saints Win % Increase]]&gt;=$AF$4,1,0)</f>
        <v>0</v>
      </c>
      <c r="AG5471" t="str">
        <f>VLOOKUP(tbl_pbp[[#This Row],[gameId]], games!$B$2:$T$40, 9, FALSE)</f>
        <v>new-orleans-saints</v>
      </c>
      <c r="AH5471" s="5">
        <f>IF(tbl_pbp[[#This Row],[AwayTeam]] &lt;&gt; "new-orleans-saints", tbl_pbp[[#This Row],[homeWinPercentage]], 1-tbl_pbp[[#This Row],[homeWinPercentage]])</f>
        <v>0.96599999999999997</v>
      </c>
      <c r="AI5471" s="13">
        <f>tbl_pbp[[#This Row],[Kamara]]*tbl_pbp[[#This Row],[Impactful Play]]</f>
        <v>0</v>
      </c>
      <c r="AJ5471" s="13">
        <f>tbl_pbp[[#This Row],[Thomas]]*tbl_pbp[[#This Row],[Impactful Play]]</f>
        <v>0</v>
      </c>
      <c r="AK5471" s="13" t="str">
        <f>VLOOKUP(tbl_pbp[[#This Row],[Play Saints Win % Increase]], tbl_impact[],3,TRUE)</f>
        <v>Scented (0 to +5%)</v>
      </c>
    </row>
    <row r="5472" spans="1:37">
      <c r="A5472" s="1">
        <v>106</v>
      </c>
      <c r="B5472" s="5">
        <v>0.03</v>
      </c>
      <c r="C5472" t="s">
        <v>8317</v>
      </c>
      <c r="D5472">
        <v>0</v>
      </c>
      <c r="E5472">
        <v>0</v>
      </c>
      <c r="F5472">
        <v>3</v>
      </c>
      <c r="G5472">
        <v>7</v>
      </c>
      <c r="H5472">
        <v>19</v>
      </c>
      <c r="I5472">
        <v>10</v>
      </c>
      <c r="J5472">
        <v>24</v>
      </c>
      <c r="K5472" t="s">
        <v>29</v>
      </c>
      <c r="L5472">
        <v>1</v>
      </c>
      <c r="M5472">
        <v>24</v>
      </c>
      <c r="N5472" t="s">
        <v>8318</v>
      </c>
      <c r="O5472" t="s">
        <v>1681</v>
      </c>
      <c r="P5472" t="s">
        <v>45</v>
      </c>
      <c r="Q5472" t="s">
        <v>46</v>
      </c>
      <c r="R5472" t="s">
        <v>47</v>
      </c>
      <c r="S5472" t="s">
        <v>33</v>
      </c>
      <c r="T5472" t="s">
        <v>8239</v>
      </c>
      <c r="U5472" t="s">
        <v>8240</v>
      </c>
      <c r="V5472" t="s">
        <v>8050</v>
      </c>
      <c r="X5472" t="str">
        <f>VLOOKUP(pbp!V2705, games!$B$2:$R$40, 3, FALSE)</f>
        <v>2019-12-29T18:00Z</v>
      </c>
      <c r="Y5472">
        <f>VLOOKUP(1*V5472,NFLGames!$H$11:$H$555,1,FALSE)</f>
        <v>401220315</v>
      </c>
      <c r="Z5472">
        <f>VLOOKUP($Y5472, NFLGames!$H$11:$K$555,2,FALSE)</f>
        <v>2020</v>
      </c>
      <c r="AA5472">
        <f>VLOOKUP($Y5472, NFLGames!$H$11:$K$555,3,FALSE)</f>
        <v>17</v>
      </c>
      <c r="AB5472" s="6">
        <f>IF(A5473=0, 0, AH5473-tbl_pbp[[#This Row],[Saints Win %]])</f>
        <v>-1.0000000000000009E-3</v>
      </c>
      <c r="AE5472">
        <f>ABS(tbl_pbp[[#This Row],[play.homeScore]]-tbl_pbp[[#This Row],[play.awayScore]])</f>
        <v>12</v>
      </c>
      <c r="AF5472">
        <f>IF(tbl_pbp[[#This Row],[Play Saints Win % Increase]]&gt;=$AF$4,1,0)</f>
        <v>0</v>
      </c>
      <c r="AG5472" t="str">
        <f>VLOOKUP(tbl_pbp[[#This Row],[gameId]], games!$B$2:$T$40, 9, FALSE)</f>
        <v>new-orleans-saints</v>
      </c>
      <c r="AH5472" s="5">
        <f>IF(tbl_pbp[[#This Row],[AwayTeam]] &lt;&gt; "new-orleans-saints", tbl_pbp[[#This Row],[homeWinPercentage]], 1-tbl_pbp[[#This Row],[homeWinPercentage]])</f>
        <v>0.97</v>
      </c>
      <c r="AI5472" s="13">
        <f>tbl_pbp[[#This Row],[Kamara]]*tbl_pbp[[#This Row],[Impactful Play]]</f>
        <v>0</v>
      </c>
      <c r="AJ5472" s="13">
        <f>tbl_pbp[[#This Row],[Thomas]]*tbl_pbp[[#This Row],[Impactful Play]]</f>
        <v>0</v>
      </c>
      <c r="AK5472" s="13" t="str">
        <f>VLOOKUP(tbl_pbp[[#This Row],[Play Saints Win % Increase]], tbl_impact[],3,TRUE)</f>
        <v>Bad (0 to -5%)</v>
      </c>
    </row>
    <row r="5473" spans="1:37">
      <c r="A5473" s="1">
        <v>107</v>
      </c>
      <c r="B5473" s="5">
        <v>3.1E-2</v>
      </c>
      <c r="C5473" t="s">
        <v>8319</v>
      </c>
      <c r="D5473">
        <v>0</v>
      </c>
      <c r="E5473">
        <v>0</v>
      </c>
      <c r="F5473">
        <v>3</v>
      </c>
      <c r="G5473">
        <v>7</v>
      </c>
      <c r="H5473">
        <v>19</v>
      </c>
      <c r="I5473">
        <v>4</v>
      </c>
      <c r="J5473">
        <v>18</v>
      </c>
      <c r="K5473" t="s">
        <v>29</v>
      </c>
      <c r="L5473">
        <v>2</v>
      </c>
      <c r="M5473">
        <v>18</v>
      </c>
      <c r="N5473" t="s">
        <v>8320</v>
      </c>
      <c r="O5473" t="s">
        <v>8321</v>
      </c>
      <c r="P5473" t="s">
        <v>124</v>
      </c>
      <c r="Q5473" t="s">
        <v>125</v>
      </c>
      <c r="R5473" t="s">
        <v>126</v>
      </c>
      <c r="V5473" t="s">
        <v>8050</v>
      </c>
      <c r="X5473" t="str">
        <f>VLOOKUP(pbp!V2706, games!$B$2:$R$40, 3, FALSE)</f>
        <v>2019-12-29T18:00Z</v>
      </c>
      <c r="Y5473">
        <f>VLOOKUP(1*V5473,NFLGames!$H$11:$H$555,1,FALSE)</f>
        <v>401220315</v>
      </c>
      <c r="Z5473">
        <f>VLOOKUP($Y5473, NFLGames!$H$11:$K$555,2,FALSE)</f>
        <v>2020</v>
      </c>
      <c r="AA5473">
        <f>VLOOKUP($Y5473, NFLGames!$H$11:$K$555,3,FALSE)</f>
        <v>17</v>
      </c>
      <c r="AB5473" s="6">
        <f>IF(A5474=0, 0, AH5474-tbl_pbp[[#This Row],[Saints Win %]])</f>
        <v>7.0000000000000062E-3</v>
      </c>
      <c r="AE5473">
        <f>ABS(tbl_pbp[[#This Row],[play.homeScore]]-tbl_pbp[[#This Row],[play.awayScore]])</f>
        <v>12</v>
      </c>
      <c r="AF5473">
        <f>IF(tbl_pbp[[#This Row],[Play Saints Win % Increase]]&gt;=$AF$4,1,0)</f>
        <v>0</v>
      </c>
      <c r="AG5473" t="str">
        <f>VLOOKUP(tbl_pbp[[#This Row],[gameId]], games!$B$2:$T$40, 9, FALSE)</f>
        <v>new-orleans-saints</v>
      </c>
      <c r="AH5473" s="5">
        <f>IF(tbl_pbp[[#This Row],[AwayTeam]] &lt;&gt; "new-orleans-saints", tbl_pbp[[#This Row],[homeWinPercentage]], 1-tbl_pbp[[#This Row],[homeWinPercentage]])</f>
        <v>0.96899999999999997</v>
      </c>
      <c r="AI5473" s="13">
        <f>tbl_pbp[[#This Row],[Kamara]]*tbl_pbp[[#This Row],[Impactful Play]]</f>
        <v>0</v>
      </c>
      <c r="AJ5473" s="13">
        <f>tbl_pbp[[#This Row],[Thomas]]*tbl_pbp[[#This Row],[Impactful Play]]</f>
        <v>0</v>
      </c>
      <c r="AK5473" s="13" t="str">
        <f>VLOOKUP(tbl_pbp[[#This Row],[Play Saints Win % Increase]], tbl_impact[],3,TRUE)</f>
        <v>Scented (0 to +5%)</v>
      </c>
    </row>
    <row r="5474" spans="1:37">
      <c r="A5474" s="1">
        <v>108</v>
      </c>
      <c r="B5474" s="5">
        <v>2.4E-2</v>
      </c>
      <c r="C5474" t="s">
        <v>8322</v>
      </c>
      <c r="D5474">
        <v>0</v>
      </c>
      <c r="E5474">
        <v>0</v>
      </c>
      <c r="F5474">
        <v>3</v>
      </c>
      <c r="G5474">
        <v>7</v>
      </c>
      <c r="H5474">
        <v>19</v>
      </c>
      <c r="I5474">
        <v>4</v>
      </c>
      <c r="J5474">
        <v>18</v>
      </c>
      <c r="K5474" t="s">
        <v>29</v>
      </c>
      <c r="L5474">
        <v>2</v>
      </c>
      <c r="M5474">
        <v>18</v>
      </c>
      <c r="N5474" t="s">
        <v>8323</v>
      </c>
      <c r="O5474" t="s">
        <v>8321</v>
      </c>
      <c r="P5474" t="s">
        <v>45</v>
      </c>
      <c r="Q5474" t="s">
        <v>46</v>
      </c>
      <c r="R5474" t="s">
        <v>47</v>
      </c>
      <c r="S5474" t="s">
        <v>135</v>
      </c>
      <c r="T5474" t="s">
        <v>3363</v>
      </c>
      <c r="U5474" t="s">
        <v>8324</v>
      </c>
      <c r="V5474" t="s">
        <v>8050</v>
      </c>
      <c r="X5474" t="str">
        <f>VLOOKUP(pbp!V2707, games!$B$2:$R$40, 3, FALSE)</f>
        <v>2019-12-29T18:00Z</v>
      </c>
      <c r="Y5474">
        <f>VLOOKUP(1*V5474,NFLGames!$H$11:$H$555,1,FALSE)</f>
        <v>401220315</v>
      </c>
      <c r="Z5474">
        <f>VLOOKUP($Y5474, NFLGames!$H$11:$K$555,2,FALSE)</f>
        <v>2020</v>
      </c>
      <c r="AA5474">
        <f>VLOOKUP($Y5474, NFLGames!$H$11:$K$555,3,FALSE)</f>
        <v>17</v>
      </c>
      <c r="AB5474" s="6">
        <f>IF(A5475=0, 0, AH5475-tbl_pbp[[#This Row],[Saints Win %]])</f>
        <v>1.0000000000000009E-2</v>
      </c>
      <c r="AE5474">
        <f>ABS(tbl_pbp[[#This Row],[play.homeScore]]-tbl_pbp[[#This Row],[play.awayScore]])</f>
        <v>12</v>
      </c>
      <c r="AF5474">
        <f>IF(tbl_pbp[[#This Row],[Play Saints Win % Increase]]&gt;=$AF$4,1,0)</f>
        <v>0</v>
      </c>
      <c r="AG5474" t="str">
        <f>VLOOKUP(tbl_pbp[[#This Row],[gameId]], games!$B$2:$T$40, 9, FALSE)</f>
        <v>new-orleans-saints</v>
      </c>
      <c r="AH5474" s="5">
        <f>IF(tbl_pbp[[#This Row],[AwayTeam]] &lt;&gt; "new-orleans-saints", tbl_pbp[[#This Row],[homeWinPercentage]], 1-tbl_pbp[[#This Row],[homeWinPercentage]])</f>
        <v>0.97599999999999998</v>
      </c>
      <c r="AI5474" s="13">
        <f>tbl_pbp[[#This Row],[Kamara]]*tbl_pbp[[#This Row],[Impactful Play]]</f>
        <v>0</v>
      </c>
      <c r="AJ5474" s="13">
        <f>tbl_pbp[[#This Row],[Thomas]]*tbl_pbp[[#This Row],[Impactful Play]]</f>
        <v>0</v>
      </c>
      <c r="AK5474" s="13" t="str">
        <f>VLOOKUP(tbl_pbp[[#This Row],[Play Saints Win % Increase]], tbl_impact[],3,TRUE)</f>
        <v>Scented (0 to +5%)</v>
      </c>
    </row>
    <row r="5475" spans="1:37">
      <c r="A5475" s="1">
        <v>109</v>
      </c>
      <c r="B5475" s="5">
        <v>1.4E-2</v>
      </c>
      <c r="C5475" t="s">
        <v>8325</v>
      </c>
      <c r="D5475">
        <v>0</v>
      </c>
      <c r="E5475">
        <v>0</v>
      </c>
      <c r="F5475">
        <v>3</v>
      </c>
      <c r="G5475">
        <v>7</v>
      </c>
      <c r="H5475">
        <v>26</v>
      </c>
      <c r="I5475">
        <v>3</v>
      </c>
      <c r="J5475">
        <v>3</v>
      </c>
      <c r="K5475" t="s">
        <v>29</v>
      </c>
      <c r="L5475">
        <v>1</v>
      </c>
      <c r="M5475">
        <v>3</v>
      </c>
      <c r="N5475" t="s">
        <v>8326</v>
      </c>
      <c r="O5475" t="s">
        <v>3497</v>
      </c>
      <c r="P5475" t="s">
        <v>326</v>
      </c>
      <c r="Q5475" t="s">
        <v>327</v>
      </c>
      <c r="R5475" t="s">
        <v>105</v>
      </c>
      <c r="S5475" t="s">
        <v>283</v>
      </c>
      <c r="T5475" t="s">
        <v>8327</v>
      </c>
      <c r="U5475" t="s">
        <v>8328</v>
      </c>
      <c r="V5475" t="s">
        <v>8050</v>
      </c>
      <c r="X5475" t="str">
        <f>VLOOKUP(pbp!V2708, games!$B$2:$R$40, 3, FALSE)</f>
        <v>2019-12-29T18:00Z</v>
      </c>
      <c r="Y5475">
        <f>VLOOKUP(1*V5475,NFLGames!$H$11:$H$555,1,FALSE)</f>
        <v>401220315</v>
      </c>
      <c r="Z5475">
        <f>VLOOKUP($Y5475, NFLGames!$H$11:$K$555,2,FALSE)</f>
        <v>2020</v>
      </c>
      <c r="AA5475">
        <f>VLOOKUP($Y5475, NFLGames!$H$11:$K$555,3,FALSE)</f>
        <v>17</v>
      </c>
      <c r="AB5475" s="6">
        <f>IF(A5476=0, 0, AH5476-tbl_pbp[[#This Row],[Saints Win %]])</f>
        <v>1.0000000000000009E-3</v>
      </c>
      <c r="AE5475">
        <f>ABS(tbl_pbp[[#This Row],[play.homeScore]]-tbl_pbp[[#This Row],[play.awayScore]])</f>
        <v>19</v>
      </c>
      <c r="AF5475">
        <f>IF(tbl_pbp[[#This Row],[Play Saints Win % Increase]]&gt;=$AF$4,1,0)</f>
        <v>0</v>
      </c>
      <c r="AG5475" t="str">
        <f>VLOOKUP(tbl_pbp[[#This Row],[gameId]], games!$B$2:$T$40, 9, FALSE)</f>
        <v>new-orleans-saints</v>
      </c>
      <c r="AH5475" s="5">
        <f>IF(tbl_pbp[[#This Row],[AwayTeam]] &lt;&gt; "new-orleans-saints", tbl_pbp[[#This Row],[homeWinPercentage]], 1-tbl_pbp[[#This Row],[homeWinPercentage]])</f>
        <v>0.98599999999999999</v>
      </c>
      <c r="AI5475" s="13">
        <f>tbl_pbp[[#This Row],[Kamara]]*tbl_pbp[[#This Row],[Impactful Play]]</f>
        <v>0</v>
      </c>
      <c r="AJ5475" s="13">
        <f>tbl_pbp[[#This Row],[Thomas]]*tbl_pbp[[#This Row],[Impactful Play]]</f>
        <v>0</v>
      </c>
      <c r="AK5475" s="13" t="str">
        <f>VLOOKUP(tbl_pbp[[#This Row],[Play Saints Win % Increase]], tbl_impact[],3,TRUE)</f>
        <v>Scented (0 to +5%)</v>
      </c>
    </row>
    <row r="5476" spans="1:37">
      <c r="A5476" s="1">
        <v>110</v>
      </c>
      <c r="B5476" s="5">
        <v>1.2999999999999999E-2</v>
      </c>
      <c r="C5476" t="s">
        <v>8329</v>
      </c>
      <c r="D5476">
        <v>0</v>
      </c>
      <c r="E5476">
        <v>0</v>
      </c>
      <c r="F5476">
        <v>3</v>
      </c>
      <c r="G5476">
        <v>7</v>
      </c>
      <c r="H5476">
        <v>26</v>
      </c>
      <c r="I5476">
        <v>0</v>
      </c>
      <c r="J5476">
        <v>65</v>
      </c>
      <c r="K5476" t="s">
        <v>29</v>
      </c>
      <c r="L5476">
        <v>0</v>
      </c>
      <c r="M5476">
        <v>65</v>
      </c>
      <c r="N5476" t="s">
        <v>8330</v>
      </c>
      <c r="O5476" t="s">
        <v>3497</v>
      </c>
      <c r="P5476" t="s">
        <v>25</v>
      </c>
      <c r="Q5476" t="s">
        <v>26</v>
      </c>
      <c r="R5476" t="s">
        <v>27</v>
      </c>
      <c r="V5476" t="s">
        <v>8050</v>
      </c>
      <c r="X5476" t="str">
        <f>VLOOKUP(pbp!V2709, games!$B$2:$R$40, 3, FALSE)</f>
        <v>2019-12-29T18:00Z</v>
      </c>
      <c r="Y5476">
        <f>VLOOKUP(1*V5476,NFLGames!$H$11:$H$555,1,FALSE)</f>
        <v>401220315</v>
      </c>
      <c r="Z5476">
        <f>VLOOKUP($Y5476, NFLGames!$H$11:$K$555,2,FALSE)</f>
        <v>2020</v>
      </c>
      <c r="AA5476">
        <f>VLOOKUP($Y5476, NFLGames!$H$11:$K$555,3,FALSE)</f>
        <v>17</v>
      </c>
      <c r="AB5476" s="6">
        <f>IF(A5477=0, 0, AH5477-tbl_pbp[[#This Row],[Saints Win %]])</f>
        <v>2.0000000000000018E-3</v>
      </c>
      <c r="AE5476">
        <f>ABS(tbl_pbp[[#This Row],[play.homeScore]]-tbl_pbp[[#This Row],[play.awayScore]])</f>
        <v>19</v>
      </c>
      <c r="AF5476">
        <f>IF(tbl_pbp[[#This Row],[Play Saints Win % Increase]]&gt;=$AF$4,1,0)</f>
        <v>0</v>
      </c>
      <c r="AG5476" t="str">
        <f>VLOOKUP(tbl_pbp[[#This Row],[gameId]], games!$B$2:$T$40, 9, FALSE)</f>
        <v>new-orleans-saints</v>
      </c>
      <c r="AH5476" s="5">
        <f>IF(tbl_pbp[[#This Row],[AwayTeam]] &lt;&gt; "new-orleans-saints", tbl_pbp[[#This Row],[homeWinPercentage]], 1-tbl_pbp[[#This Row],[homeWinPercentage]])</f>
        <v>0.98699999999999999</v>
      </c>
      <c r="AI5476" s="13">
        <f>tbl_pbp[[#This Row],[Kamara]]*tbl_pbp[[#This Row],[Impactful Play]]</f>
        <v>0</v>
      </c>
      <c r="AJ5476" s="13">
        <f>tbl_pbp[[#This Row],[Thomas]]*tbl_pbp[[#This Row],[Impactful Play]]</f>
        <v>0</v>
      </c>
      <c r="AK5476" s="13" t="str">
        <f>VLOOKUP(tbl_pbp[[#This Row],[Play Saints Win % Increase]], tbl_impact[],3,TRUE)</f>
        <v>Scented (0 to +5%)</v>
      </c>
    </row>
    <row r="5477" spans="1:37">
      <c r="A5477" s="1">
        <v>111</v>
      </c>
      <c r="B5477" s="5">
        <v>1.0999999999999999E-2</v>
      </c>
      <c r="C5477" t="s">
        <v>8331</v>
      </c>
      <c r="D5477">
        <v>0</v>
      </c>
      <c r="E5477">
        <v>0</v>
      </c>
      <c r="F5477">
        <v>3</v>
      </c>
      <c r="G5477">
        <v>7</v>
      </c>
      <c r="H5477">
        <v>26</v>
      </c>
      <c r="I5477">
        <v>10</v>
      </c>
      <c r="J5477">
        <v>18</v>
      </c>
      <c r="K5477" t="s">
        <v>533</v>
      </c>
      <c r="L5477">
        <v>1</v>
      </c>
      <c r="M5477">
        <v>82</v>
      </c>
      <c r="N5477" t="s">
        <v>8332</v>
      </c>
      <c r="O5477" t="s">
        <v>209</v>
      </c>
      <c r="P5477" t="s">
        <v>22</v>
      </c>
      <c r="Q5477" t="s">
        <v>37</v>
      </c>
      <c r="S5477" t="s">
        <v>33</v>
      </c>
      <c r="T5477" t="s">
        <v>3363</v>
      </c>
      <c r="U5477" t="s">
        <v>3364</v>
      </c>
      <c r="V5477" t="s">
        <v>8050</v>
      </c>
      <c r="X5477" t="str">
        <f>VLOOKUP(pbp!V2710, games!$B$2:$R$40, 3, FALSE)</f>
        <v>2019-12-29T18:00Z</v>
      </c>
      <c r="Y5477">
        <f>VLOOKUP(1*V5477,NFLGames!$H$11:$H$555,1,FALSE)</f>
        <v>401220315</v>
      </c>
      <c r="Z5477">
        <f>VLOOKUP($Y5477, NFLGames!$H$11:$K$555,2,FALSE)</f>
        <v>2020</v>
      </c>
      <c r="AA5477">
        <f>VLOOKUP($Y5477, NFLGames!$H$11:$K$555,3,FALSE)</f>
        <v>17</v>
      </c>
      <c r="AB5477" s="6">
        <f>IF(A5478=0, 0, AH5478-tbl_pbp[[#This Row],[Saints Win %]])</f>
        <v>1.0000000000000009E-3</v>
      </c>
      <c r="AE5477">
        <f>ABS(tbl_pbp[[#This Row],[play.homeScore]]-tbl_pbp[[#This Row],[play.awayScore]])</f>
        <v>19</v>
      </c>
      <c r="AF5477">
        <f>IF(tbl_pbp[[#This Row],[Play Saints Win % Increase]]&gt;=$AF$4,1,0)</f>
        <v>0</v>
      </c>
      <c r="AG5477" t="str">
        <f>VLOOKUP(tbl_pbp[[#This Row],[gameId]], games!$B$2:$T$40, 9, FALSE)</f>
        <v>new-orleans-saints</v>
      </c>
      <c r="AH5477" s="5">
        <f>IF(tbl_pbp[[#This Row],[AwayTeam]] &lt;&gt; "new-orleans-saints", tbl_pbp[[#This Row],[homeWinPercentage]], 1-tbl_pbp[[#This Row],[homeWinPercentage]])</f>
        <v>0.98899999999999999</v>
      </c>
      <c r="AI5477" s="13">
        <f>tbl_pbp[[#This Row],[Kamara]]*tbl_pbp[[#This Row],[Impactful Play]]</f>
        <v>0</v>
      </c>
      <c r="AJ5477" s="13">
        <f>tbl_pbp[[#This Row],[Thomas]]*tbl_pbp[[#This Row],[Impactful Play]]</f>
        <v>0</v>
      </c>
      <c r="AK5477" s="13" t="str">
        <f>VLOOKUP(tbl_pbp[[#This Row],[Play Saints Win % Increase]], tbl_impact[],3,TRUE)</f>
        <v>Scented (0 to +5%)</v>
      </c>
    </row>
    <row r="5478" spans="1:37">
      <c r="A5478" s="1">
        <v>112</v>
      </c>
      <c r="B5478" s="5">
        <v>0.01</v>
      </c>
      <c r="C5478" t="s">
        <v>8333</v>
      </c>
      <c r="D5478">
        <v>0</v>
      </c>
      <c r="E5478">
        <v>0</v>
      </c>
      <c r="F5478">
        <v>3</v>
      </c>
      <c r="G5478">
        <v>7</v>
      </c>
      <c r="H5478">
        <v>26</v>
      </c>
      <c r="I5478">
        <v>10</v>
      </c>
      <c r="J5478">
        <v>18</v>
      </c>
      <c r="K5478" t="s">
        <v>533</v>
      </c>
      <c r="L5478">
        <v>2</v>
      </c>
      <c r="M5478">
        <v>82</v>
      </c>
      <c r="N5478" t="s">
        <v>8334</v>
      </c>
      <c r="O5478" t="s">
        <v>1280</v>
      </c>
      <c r="P5478" t="s">
        <v>22</v>
      </c>
      <c r="Q5478" t="s">
        <v>37</v>
      </c>
      <c r="S5478" t="s">
        <v>120</v>
      </c>
      <c r="T5478" t="s">
        <v>3363</v>
      </c>
      <c r="U5478" t="s">
        <v>8335</v>
      </c>
      <c r="V5478" t="s">
        <v>8050</v>
      </c>
      <c r="X5478" t="str">
        <f>VLOOKUP(pbp!V2711, games!$B$2:$R$40, 3, FALSE)</f>
        <v>2019-12-29T18:00Z</v>
      </c>
      <c r="Y5478">
        <f>VLOOKUP(1*V5478,NFLGames!$H$11:$H$555,1,FALSE)</f>
        <v>401220315</v>
      </c>
      <c r="Z5478">
        <f>VLOOKUP($Y5478, NFLGames!$H$11:$K$555,2,FALSE)</f>
        <v>2020</v>
      </c>
      <c r="AA5478">
        <f>VLOOKUP($Y5478, NFLGames!$H$11:$K$555,3,FALSE)</f>
        <v>17</v>
      </c>
      <c r="AB5478" s="6">
        <f>IF(A5479=0, 0, AH5479-tbl_pbp[[#This Row],[Saints Win %]])</f>
        <v>1.0000000000000009E-3</v>
      </c>
      <c r="AE5478">
        <f>ABS(tbl_pbp[[#This Row],[play.homeScore]]-tbl_pbp[[#This Row],[play.awayScore]])</f>
        <v>19</v>
      </c>
      <c r="AF5478">
        <f>IF(tbl_pbp[[#This Row],[Play Saints Win % Increase]]&gt;=$AF$4,1,0)</f>
        <v>0</v>
      </c>
      <c r="AG5478" t="str">
        <f>VLOOKUP(tbl_pbp[[#This Row],[gameId]], games!$B$2:$T$40, 9, FALSE)</f>
        <v>new-orleans-saints</v>
      </c>
      <c r="AH5478" s="5">
        <f>IF(tbl_pbp[[#This Row],[AwayTeam]] &lt;&gt; "new-orleans-saints", tbl_pbp[[#This Row],[homeWinPercentage]], 1-tbl_pbp[[#This Row],[homeWinPercentage]])</f>
        <v>0.99</v>
      </c>
      <c r="AI5478" s="13">
        <f>tbl_pbp[[#This Row],[Kamara]]*tbl_pbp[[#This Row],[Impactful Play]]</f>
        <v>0</v>
      </c>
      <c r="AJ5478" s="13">
        <f>tbl_pbp[[#This Row],[Thomas]]*tbl_pbp[[#This Row],[Impactful Play]]</f>
        <v>0</v>
      </c>
      <c r="AK5478" s="13" t="str">
        <f>VLOOKUP(tbl_pbp[[#This Row],[Play Saints Win % Increase]], tbl_impact[],3,TRUE)</f>
        <v>Scented (0 to +5%)</v>
      </c>
    </row>
    <row r="5479" spans="1:37">
      <c r="A5479" s="1">
        <v>113</v>
      </c>
      <c r="B5479" s="5">
        <v>8.9999999999999993E-3</v>
      </c>
      <c r="C5479" t="s">
        <v>8336</v>
      </c>
      <c r="D5479">
        <v>0</v>
      </c>
      <c r="E5479">
        <v>0</v>
      </c>
      <c r="F5479">
        <v>3</v>
      </c>
      <c r="G5479">
        <v>7</v>
      </c>
      <c r="H5479">
        <v>26</v>
      </c>
      <c r="I5479">
        <v>10</v>
      </c>
      <c r="J5479">
        <v>18</v>
      </c>
      <c r="K5479" t="s">
        <v>533</v>
      </c>
      <c r="L5479">
        <v>3</v>
      </c>
      <c r="M5479">
        <v>82</v>
      </c>
      <c r="N5479" t="s">
        <v>8337</v>
      </c>
      <c r="O5479" t="s">
        <v>532</v>
      </c>
      <c r="P5479" t="s">
        <v>22</v>
      </c>
      <c r="Q5479" t="s">
        <v>37</v>
      </c>
      <c r="S5479" t="s">
        <v>123</v>
      </c>
      <c r="T5479" t="s">
        <v>3363</v>
      </c>
      <c r="U5479" t="s">
        <v>8338</v>
      </c>
      <c r="V5479" t="s">
        <v>8050</v>
      </c>
      <c r="X5479" t="str">
        <f>VLOOKUP(pbp!V2712, games!$B$2:$R$40, 3, FALSE)</f>
        <v>2019-12-29T18:00Z</v>
      </c>
      <c r="Y5479">
        <f>VLOOKUP(1*V5479,NFLGames!$H$11:$H$555,1,FALSE)</f>
        <v>401220315</v>
      </c>
      <c r="Z5479">
        <f>VLOOKUP($Y5479, NFLGames!$H$11:$K$555,2,FALSE)</f>
        <v>2020</v>
      </c>
      <c r="AA5479">
        <f>VLOOKUP($Y5479, NFLGames!$H$11:$K$555,3,FALSE)</f>
        <v>17</v>
      </c>
      <c r="AB5479" s="6">
        <f>IF(A5480=0, 0, AH5480-tbl_pbp[[#This Row],[Saints Win %]])</f>
        <v>1.0000000000000009E-3</v>
      </c>
      <c r="AE5479">
        <f>ABS(tbl_pbp[[#This Row],[play.homeScore]]-tbl_pbp[[#This Row],[play.awayScore]])</f>
        <v>19</v>
      </c>
      <c r="AF5479">
        <f>IF(tbl_pbp[[#This Row],[Play Saints Win % Increase]]&gt;=$AF$4,1,0)</f>
        <v>0</v>
      </c>
      <c r="AG5479" t="str">
        <f>VLOOKUP(tbl_pbp[[#This Row],[gameId]], games!$B$2:$T$40, 9, FALSE)</f>
        <v>new-orleans-saints</v>
      </c>
      <c r="AH5479" s="5">
        <f>IF(tbl_pbp[[#This Row],[AwayTeam]] &lt;&gt; "new-orleans-saints", tbl_pbp[[#This Row],[homeWinPercentage]], 1-tbl_pbp[[#This Row],[homeWinPercentage]])</f>
        <v>0.99099999999999999</v>
      </c>
      <c r="AI5479" s="13">
        <f>tbl_pbp[[#This Row],[Kamara]]*tbl_pbp[[#This Row],[Impactful Play]]</f>
        <v>0</v>
      </c>
      <c r="AJ5479" s="13">
        <f>tbl_pbp[[#This Row],[Thomas]]*tbl_pbp[[#This Row],[Impactful Play]]</f>
        <v>0</v>
      </c>
      <c r="AK5479" s="13" t="str">
        <f>VLOOKUP(tbl_pbp[[#This Row],[Play Saints Win % Increase]], tbl_impact[],3,TRUE)</f>
        <v>Scented (0 to +5%)</v>
      </c>
    </row>
    <row r="5480" spans="1:37">
      <c r="A5480" s="1">
        <v>114</v>
      </c>
      <c r="B5480" s="5">
        <v>8.0000000000000002E-3</v>
      </c>
      <c r="C5480" t="s">
        <v>8339</v>
      </c>
      <c r="D5480">
        <v>0</v>
      </c>
      <c r="E5480">
        <v>0</v>
      </c>
      <c r="F5480">
        <v>3</v>
      </c>
      <c r="G5480">
        <v>7</v>
      </c>
      <c r="H5480">
        <v>26</v>
      </c>
      <c r="I5480">
        <v>10</v>
      </c>
      <c r="J5480">
        <v>18</v>
      </c>
      <c r="K5480" t="s">
        <v>533</v>
      </c>
      <c r="L5480">
        <v>4</v>
      </c>
      <c r="M5480">
        <v>82</v>
      </c>
      <c r="N5480" t="s">
        <v>8340</v>
      </c>
      <c r="O5480" t="s">
        <v>1285</v>
      </c>
      <c r="P5480" t="s">
        <v>66</v>
      </c>
      <c r="Q5480" t="s">
        <v>67</v>
      </c>
      <c r="R5480" t="s">
        <v>68</v>
      </c>
      <c r="S5480" t="s">
        <v>1081</v>
      </c>
      <c r="T5480" t="s">
        <v>3363</v>
      </c>
      <c r="U5480" t="s">
        <v>8341</v>
      </c>
      <c r="V5480" t="s">
        <v>8050</v>
      </c>
      <c r="X5480" t="str">
        <f>VLOOKUP(pbp!V2713, games!$B$2:$R$40, 3, FALSE)</f>
        <v>2019-12-29T18:00Z</v>
      </c>
      <c r="Y5480">
        <f>VLOOKUP(1*V5480,NFLGames!$H$11:$H$555,1,FALSE)</f>
        <v>401220315</v>
      </c>
      <c r="Z5480">
        <f>VLOOKUP($Y5480, NFLGames!$H$11:$K$555,2,FALSE)</f>
        <v>2020</v>
      </c>
      <c r="AA5480">
        <f>VLOOKUP($Y5480, NFLGames!$H$11:$K$555,3,FALSE)</f>
        <v>17</v>
      </c>
      <c r="AB5480" s="6">
        <f>IF(A5481=0, 0, AH5481-tbl_pbp[[#This Row],[Saints Win %]])</f>
        <v>1.0000000000000009E-3</v>
      </c>
      <c r="AE5480">
        <f>ABS(tbl_pbp[[#This Row],[play.homeScore]]-tbl_pbp[[#This Row],[play.awayScore]])</f>
        <v>19</v>
      </c>
      <c r="AF5480">
        <f>IF(tbl_pbp[[#This Row],[Play Saints Win % Increase]]&gt;=$AF$4,1,0)</f>
        <v>0</v>
      </c>
      <c r="AG5480" t="str">
        <f>VLOOKUP(tbl_pbp[[#This Row],[gameId]], games!$B$2:$T$40, 9, FALSE)</f>
        <v>new-orleans-saints</v>
      </c>
      <c r="AH5480" s="5">
        <f>IF(tbl_pbp[[#This Row],[AwayTeam]] &lt;&gt; "new-orleans-saints", tbl_pbp[[#This Row],[homeWinPercentage]], 1-tbl_pbp[[#This Row],[homeWinPercentage]])</f>
        <v>0.99199999999999999</v>
      </c>
      <c r="AI5480" s="13">
        <f>tbl_pbp[[#This Row],[Kamara]]*tbl_pbp[[#This Row],[Impactful Play]]</f>
        <v>0</v>
      </c>
      <c r="AJ5480" s="13">
        <f>tbl_pbp[[#This Row],[Thomas]]*tbl_pbp[[#This Row],[Impactful Play]]</f>
        <v>0</v>
      </c>
      <c r="AK5480" s="13" t="str">
        <f>VLOOKUP(tbl_pbp[[#This Row],[Play Saints Win % Increase]], tbl_impact[],3,TRUE)</f>
        <v>Scented (0 to +5%)</v>
      </c>
    </row>
    <row r="5481" spans="1:37">
      <c r="A5481" s="1">
        <v>115</v>
      </c>
      <c r="B5481" s="5">
        <v>7.0000000000000001E-3</v>
      </c>
      <c r="C5481" t="s">
        <v>8342</v>
      </c>
      <c r="D5481">
        <v>0</v>
      </c>
      <c r="E5481">
        <v>0</v>
      </c>
      <c r="F5481">
        <v>3</v>
      </c>
      <c r="G5481">
        <v>7</v>
      </c>
      <c r="H5481">
        <v>26</v>
      </c>
      <c r="I5481">
        <v>10</v>
      </c>
      <c r="J5481">
        <v>57</v>
      </c>
      <c r="K5481" t="s">
        <v>29</v>
      </c>
      <c r="L5481">
        <v>1</v>
      </c>
      <c r="M5481">
        <v>57</v>
      </c>
      <c r="N5481" t="s">
        <v>8343</v>
      </c>
      <c r="O5481" t="s">
        <v>4679</v>
      </c>
      <c r="P5481" t="s">
        <v>45</v>
      </c>
      <c r="Q5481" t="s">
        <v>46</v>
      </c>
      <c r="R5481" t="s">
        <v>47</v>
      </c>
      <c r="S5481" t="s">
        <v>33</v>
      </c>
      <c r="T5481" t="s">
        <v>48</v>
      </c>
      <c r="U5481" t="s">
        <v>49</v>
      </c>
      <c r="V5481" t="s">
        <v>8050</v>
      </c>
      <c r="X5481" t="str">
        <f>VLOOKUP(pbp!V2714, games!$B$2:$R$40, 3, FALSE)</f>
        <v>2019-12-29T18:00Z</v>
      </c>
      <c r="Y5481">
        <f>VLOOKUP(1*V5481,NFLGames!$H$11:$H$555,1,FALSE)</f>
        <v>401220315</v>
      </c>
      <c r="Z5481">
        <f>VLOOKUP($Y5481, NFLGames!$H$11:$K$555,2,FALSE)</f>
        <v>2020</v>
      </c>
      <c r="AA5481">
        <f>VLOOKUP($Y5481, NFLGames!$H$11:$K$555,3,FALSE)</f>
        <v>17</v>
      </c>
      <c r="AB5481" s="6">
        <f>IF(A5482=0, 0, AH5482-tbl_pbp[[#This Row],[Saints Win %]])</f>
        <v>0</v>
      </c>
      <c r="AE5481">
        <f>ABS(tbl_pbp[[#This Row],[play.homeScore]]-tbl_pbp[[#This Row],[play.awayScore]])</f>
        <v>19</v>
      </c>
      <c r="AF5481">
        <f>IF(tbl_pbp[[#This Row],[Play Saints Win % Increase]]&gt;=$AF$4,1,0)</f>
        <v>0</v>
      </c>
      <c r="AG5481" t="str">
        <f>VLOOKUP(tbl_pbp[[#This Row],[gameId]], games!$B$2:$T$40, 9, FALSE)</f>
        <v>new-orleans-saints</v>
      </c>
      <c r="AH5481" s="5">
        <f>IF(tbl_pbp[[#This Row],[AwayTeam]] &lt;&gt; "new-orleans-saints", tbl_pbp[[#This Row],[homeWinPercentage]], 1-tbl_pbp[[#This Row],[homeWinPercentage]])</f>
        <v>0.99299999999999999</v>
      </c>
      <c r="AI5481" s="13">
        <f>tbl_pbp[[#This Row],[Kamara]]*tbl_pbp[[#This Row],[Impactful Play]]</f>
        <v>0</v>
      </c>
      <c r="AJ5481" s="13">
        <f>tbl_pbp[[#This Row],[Thomas]]*tbl_pbp[[#This Row],[Impactful Play]]</f>
        <v>0</v>
      </c>
      <c r="AK5481" s="13" t="str">
        <f>VLOOKUP(tbl_pbp[[#This Row],[Play Saints Win % Increase]], tbl_impact[],3,TRUE)</f>
        <v>Scented (0 to +5%)</v>
      </c>
    </row>
    <row r="5482" spans="1:37">
      <c r="A5482" s="1">
        <v>116</v>
      </c>
      <c r="B5482" s="5">
        <v>7.0000000000000001E-3</v>
      </c>
      <c r="C5482" t="s">
        <v>8344</v>
      </c>
      <c r="D5482">
        <v>0</v>
      </c>
      <c r="E5482">
        <v>0</v>
      </c>
      <c r="F5482">
        <v>3</v>
      </c>
      <c r="G5482">
        <v>7</v>
      </c>
      <c r="H5482">
        <v>26</v>
      </c>
      <c r="I5482">
        <v>10</v>
      </c>
      <c r="J5482">
        <v>43</v>
      </c>
      <c r="K5482" t="s">
        <v>29</v>
      </c>
      <c r="L5482">
        <v>1</v>
      </c>
      <c r="M5482">
        <v>43</v>
      </c>
      <c r="N5482" t="s">
        <v>8345</v>
      </c>
      <c r="O5482" t="s">
        <v>4682</v>
      </c>
      <c r="P5482" t="s">
        <v>30</v>
      </c>
      <c r="Q5482" t="s">
        <v>31</v>
      </c>
      <c r="R5482" t="s">
        <v>32</v>
      </c>
      <c r="S5482" t="s">
        <v>33</v>
      </c>
      <c r="T5482" t="s">
        <v>3528</v>
      </c>
      <c r="U5482" t="s">
        <v>3529</v>
      </c>
      <c r="V5482" t="s">
        <v>8050</v>
      </c>
      <c r="X5482" t="str">
        <f>VLOOKUP(pbp!V2715, games!$B$2:$R$40, 3, FALSE)</f>
        <v>2019-12-29T18:00Z</v>
      </c>
      <c r="Y5482">
        <f>VLOOKUP(1*V5482,NFLGames!$H$11:$H$555,1,FALSE)</f>
        <v>401220315</v>
      </c>
      <c r="Z5482">
        <f>VLOOKUP($Y5482, NFLGames!$H$11:$K$555,2,FALSE)</f>
        <v>2020</v>
      </c>
      <c r="AA5482">
        <f>VLOOKUP($Y5482, NFLGames!$H$11:$K$555,3,FALSE)</f>
        <v>17</v>
      </c>
      <c r="AB5482" s="6">
        <f>IF(A5483=0, 0, AH5483-tbl_pbp[[#This Row],[Saints Win %]])</f>
        <v>0</v>
      </c>
      <c r="AE5482">
        <f>ABS(tbl_pbp[[#This Row],[play.homeScore]]-tbl_pbp[[#This Row],[play.awayScore]])</f>
        <v>19</v>
      </c>
      <c r="AF5482">
        <f>IF(tbl_pbp[[#This Row],[Play Saints Win % Increase]]&gt;=$AF$4,1,0)</f>
        <v>0</v>
      </c>
      <c r="AG5482" t="str">
        <f>VLOOKUP(tbl_pbp[[#This Row],[gameId]], games!$B$2:$T$40, 9, FALSE)</f>
        <v>new-orleans-saints</v>
      </c>
      <c r="AH5482" s="5">
        <f>IF(tbl_pbp[[#This Row],[AwayTeam]] &lt;&gt; "new-orleans-saints", tbl_pbp[[#This Row],[homeWinPercentage]], 1-tbl_pbp[[#This Row],[homeWinPercentage]])</f>
        <v>0.99299999999999999</v>
      </c>
      <c r="AI5482" s="13">
        <f>tbl_pbp[[#This Row],[Kamara]]*tbl_pbp[[#This Row],[Impactful Play]]</f>
        <v>0</v>
      </c>
      <c r="AJ5482" s="13">
        <f>tbl_pbp[[#This Row],[Thomas]]*tbl_pbp[[#This Row],[Impactful Play]]</f>
        <v>0</v>
      </c>
      <c r="AK5482" s="13" t="str">
        <f>VLOOKUP(tbl_pbp[[#This Row],[Play Saints Win % Increase]], tbl_impact[],3,TRUE)</f>
        <v>Scented (0 to +5%)</v>
      </c>
    </row>
    <row r="5483" spans="1:37">
      <c r="A5483" s="1">
        <v>117</v>
      </c>
      <c r="B5483" s="5">
        <v>7.0000000000000001E-3</v>
      </c>
      <c r="C5483" t="s">
        <v>8346</v>
      </c>
      <c r="D5483">
        <v>0</v>
      </c>
      <c r="E5483">
        <v>0</v>
      </c>
      <c r="F5483">
        <v>3</v>
      </c>
      <c r="G5483">
        <v>7</v>
      </c>
      <c r="H5483">
        <v>26</v>
      </c>
      <c r="I5483">
        <v>6</v>
      </c>
      <c r="J5483">
        <v>39</v>
      </c>
      <c r="K5483" t="s">
        <v>29</v>
      </c>
      <c r="L5483">
        <v>2</v>
      </c>
      <c r="M5483">
        <v>39</v>
      </c>
      <c r="N5483" t="s">
        <v>8347</v>
      </c>
      <c r="O5483" t="s">
        <v>2584</v>
      </c>
      <c r="P5483" t="s">
        <v>45</v>
      </c>
      <c r="Q5483" t="s">
        <v>46</v>
      </c>
      <c r="R5483" t="s">
        <v>47</v>
      </c>
      <c r="S5483" t="s">
        <v>60</v>
      </c>
      <c r="T5483" t="s">
        <v>3736</v>
      </c>
      <c r="U5483" t="s">
        <v>8348</v>
      </c>
      <c r="V5483" t="s">
        <v>8050</v>
      </c>
      <c r="X5483" t="str">
        <f>VLOOKUP(pbp!V2716, games!$B$2:$R$40, 3, FALSE)</f>
        <v>2019-12-29T18:00Z</v>
      </c>
      <c r="Y5483">
        <f>VLOOKUP(1*V5483,NFLGames!$H$11:$H$555,1,FALSE)</f>
        <v>401220315</v>
      </c>
      <c r="Z5483">
        <f>VLOOKUP($Y5483, NFLGames!$H$11:$K$555,2,FALSE)</f>
        <v>2020</v>
      </c>
      <c r="AA5483">
        <f>VLOOKUP($Y5483, NFLGames!$H$11:$K$555,3,FALSE)</f>
        <v>17</v>
      </c>
      <c r="AB5483" s="6">
        <f>IF(A5484=0, 0, AH5484-tbl_pbp[[#This Row],[Saints Win %]])</f>
        <v>3.0000000000000027E-3</v>
      </c>
      <c r="AE5483">
        <f>ABS(tbl_pbp[[#This Row],[play.homeScore]]-tbl_pbp[[#This Row],[play.awayScore]])</f>
        <v>19</v>
      </c>
      <c r="AF5483">
        <f>IF(tbl_pbp[[#This Row],[Play Saints Win % Increase]]&gt;=$AF$4,1,0)</f>
        <v>0</v>
      </c>
      <c r="AG5483" t="str">
        <f>VLOOKUP(tbl_pbp[[#This Row],[gameId]], games!$B$2:$T$40, 9, FALSE)</f>
        <v>new-orleans-saints</v>
      </c>
      <c r="AH5483" s="5">
        <f>IF(tbl_pbp[[#This Row],[AwayTeam]] &lt;&gt; "new-orleans-saints", tbl_pbp[[#This Row],[homeWinPercentage]], 1-tbl_pbp[[#This Row],[homeWinPercentage]])</f>
        <v>0.99299999999999999</v>
      </c>
      <c r="AI5483" s="13">
        <f>tbl_pbp[[#This Row],[Kamara]]*tbl_pbp[[#This Row],[Impactful Play]]</f>
        <v>0</v>
      </c>
      <c r="AJ5483" s="13">
        <f>tbl_pbp[[#This Row],[Thomas]]*tbl_pbp[[#This Row],[Impactful Play]]</f>
        <v>0</v>
      </c>
      <c r="AK5483" s="13" t="str">
        <f>VLOOKUP(tbl_pbp[[#This Row],[Play Saints Win % Increase]], tbl_impact[],3,TRUE)</f>
        <v>Scented (0 to +5%)</v>
      </c>
    </row>
    <row r="5484" spans="1:37">
      <c r="A5484" s="1">
        <v>118</v>
      </c>
      <c r="B5484" s="5">
        <v>4.0000000000000001E-3</v>
      </c>
      <c r="C5484" t="s">
        <v>8349</v>
      </c>
      <c r="D5484">
        <v>0</v>
      </c>
      <c r="E5484">
        <v>0</v>
      </c>
      <c r="F5484">
        <v>3</v>
      </c>
      <c r="G5484">
        <v>7</v>
      </c>
      <c r="H5484">
        <v>26</v>
      </c>
      <c r="I5484">
        <v>5</v>
      </c>
      <c r="J5484">
        <v>38</v>
      </c>
      <c r="K5484" t="s">
        <v>29</v>
      </c>
      <c r="L5484">
        <v>3</v>
      </c>
      <c r="M5484">
        <v>38</v>
      </c>
      <c r="N5484" t="s">
        <v>8350</v>
      </c>
      <c r="O5484" t="s">
        <v>4084</v>
      </c>
      <c r="P5484" t="s">
        <v>30</v>
      </c>
      <c r="Q5484" t="s">
        <v>31</v>
      </c>
      <c r="R5484" t="s">
        <v>32</v>
      </c>
      <c r="S5484" t="s">
        <v>42</v>
      </c>
      <c r="T5484" t="s">
        <v>3702</v>
      </c>
      <c r="U5484" t="s">
        <v>8351</v>
      </c>
      <c r="V5484" t="s">
        <v>8050</v>
      </c>
      <c r="X5484" t="str">
        <f>VLOOKUP(pbp!V2717, games!$B$2:$R$40, 3, FALSE)</f>
        <v>2019-12-29T18:00Z</v>
      </c>
      <c r="Y5484">
        <f>VLOOKUP(1*V5484,NFLGames!$H$11:$H$555,1,FALSE)</f>
        <v>401220315</v>
      </c>
      <c r="Z5484">
        <f>VLOOKUP($Y5484, NFLGames!$H$11:$K$555,2,FALSE)</f>
        <v>2020</v>
      </c>
      <c r="AA5484">
        <f>VLOOKUP($Y5484, NFLGames!$H$11:$K$555,3,FALSE)</f>
        <v>17</v>
      </c>
      <c r="AB5484" s="6">
        <f>IF(A5485=0, 0, AH5485-tbl_pbp[[#This Row],[Saints Win %]])</f>
        <v>-1.0000000000000009E-3</v>
      </c>
      <c r="AE5484">
        <f>ABS(tbl_pbp[[#This Row],[play.homeScore]]-tbl_pbp[[#This Row],[play.awayScore]])</f>
        <v>19</v>
      </c>
      <c r="AF5484">
        <f>IF(tbl_pbp[[#This Row],[Play Saints Win % Increase]]&gt;=$AF$4,1,0)</f>
        <v>0</v>
      </c>
      <c r="AG5484" t="str">
        <f>VLOOKUP(tbl_pbp[[#This Row],[gameId]], games!$B$2:$T$40, 9, FALSE)</f>
        <v>new-orleans-saints</v>
      </c>
      <c r="AH5484" s="5">
        <f>IF(tbl_pbp[[#This Row],[AwayTeam]] &lt;&gt; "new-orleans-saints", tbl_pbp[[#This Row],[homeWinPercentage]], 1-tbl_pbp[[#This Row],[homeWinPercentage]])</f>
        <v>0.996</v>
      </c>
      <c r="AI5484" s="13">
        <f>tbl_pbp[[#This Row],[Kamara]]*tbl_pbp[[#This Row],[Impactful Play]]</f>
        <v>0</v>
      </c>
      <c r="AJ5484" s="13">
        <f>tbl_pbp[[#This Row],[Thomas]]*tbl_pbp[[#This Row],[Impactful Play]]</f>
        <v>0</v>
      </c>
      <c r="AK5484" s="13" t="str">
        <f>VLOOKUP(tbl_pbp[[#This Row],[Play Saints Win % Increase]], tbl_impact[],3,TRUE)</f>
        <v>Bad (0 to -5%)</v>
      </c>
    </row>
    <row r="5485" spans="1:37">
      <c r="A5485" s="1">
        <v>119</v>
      </c>
      <c r="B5485" s="5">
        <v>5.0000000000000001E-3</v>
      </c>
      <c r="C5485" t="s">
        <v>8352</v>
      </c>
      <c r="D5485">
        <v>0</v>
      </c>
      <c r="E5485">
        <v>0</v>
      </c>
      <c r="F5485">
        <v>3</v>
      </c>
      <c r="G5485">
        <v>7</v>
      </c>
      <c r="H5485">
        <v>26</v>
      </c>
      <c r="I5485">
        <v>10</v>
      </c>
      <c r="J5485">
        <v>29</v>
      </c>
      <c r="K5485" t="s">
        <v>29</v>
      </c>
      <c r="L5485">
        <v>1</v>
      </c>
      <c r="M5485">
        <v>29</v>
      </c>
      <c r="N5485" t="s">
        <v>8353</v>
      </c>
      <c r="O5485" t="s">
        <v>4934</v>
      </c>
      <c r="P5485" t="s">
        <v>22</v>
      </c>
      <c r="Q5485" t="s">
        <v>37</v>
      </c>
      <c r="S5485" t="s">
        <v>33</v>
      </c>
      <c r="T5485" t="s">
        <v>3680</v>
      </c>
      <c r="U5485" t="s">
        <v>3681</v>
      </c>
      <c r="V5485" t="s">
        <v>8050</v>
      </c>
      <c r="X5485" t="str">
        <f>VLOOKUP(pbp!V2718, games!$B$2:$R$40, 3, FALSE)</f>
        <v>2019-12-29T18:00Z</v>
      </c>
      <c r="Y5485">
        <f>VLOOKUP(1*V5485,NFLGames!$H$11:$H$555,1,FALSE)</f>
        <v>401220315</v>
      </c>
      <c r="Z5485">
        <f>VLOOKUP($Y5485, NFLGames!$H$11:$K$555,2,FALSE)</f>
        <v>2020</v>
      </c>
      <c r="AA5485">
        <f>VLOOKUP($Y5485, NFLGames!$H$11:$K$555,3,FALSE)</f>
        <v>17</v>
      </c>
      <c r="AB5485" s="6">
        <f>IF(A5486=0, 0, AH5486-tbl_pbp[[#This Row],[Saints Win %]])</f>
        <v>1.0000000000000009E-3</v>
      </c>
      <c r="AE5485">
        <f>ABS(tbl_pbp[[#This Row],[play.homeScore]]-tbl_pbp[[#This Row],[play.awayScore]])</f>
        <v>19</v>
      </c>
      <c r="AF5485">
        <f>IF(tbl_pbp[[#This Row],[Play Saints Win % Increase]]&gt;=$AF$4,1,0)</f>
        <v>0</v>
      </c>
      <c r="AG5485" t="str">
        <f>VLOOKUP(tbl_pbp[[#This Row],[gameId]], games!$B$2:$T$40, 9, FALSE)</f>
        <v>new-orleans-saints</v>
      </c>
      <c r="AH5485" s="5">
        <f>IF(tbl_pbp[[#This Row],[AwayTeam]] &lt;&gt; "new-orleans-saints", tbl_pbp[[#This Row],[homeWinPercentage]], 1-tbl_pbp[[#This Row],[homeWinPercentage]])</f>
        <v>0.995</v>
      </c>
      <c r="AI5485" s="13">
        <f>tbl_pbp[[#This Row],[Kamara]]*tbl_pbp[[#This Row],[Impactful Play]]</f>
        <v>0</v>
      </c>
      <c r="AJ5485" s="13">
        <f>tbl_pbp[[#This Row],[Thomas]]*tbl_pbp[[#This Row],[Impactful Play]]</f>
        <v>0</v>
      </c>
      <c r="AK5485" s="13" t="str">
        <f>VLOOKUP(tbl_pbp[[#This Row],[Play Saints Win % Increase]], tbl_impact[],3,TRUE)</f>
        <v>Scented (0 to +5%)</v>
      </c>
    </row>
    <row r="5486" spans="1:37">
      <c r="A5486" s="1">
        <v>120</v>
      </c>
      <c r="B5486" s="5">
        <v>4.0000000000000001E-3</v>
      </c>
      <c r="C5486" t="s">
        <v>8354</v>
      </c>
      <c r="D5486">
        <v>0</v>
      </c>
      <c r="E5486">
        <v>0</v>
      </c>
      <c r="F5486">
        <v>3</v>
      </c>
      <c r="G5486">
        <v>7</v>
      </c>
      <c r="H5486">
        <v>26</v>
      </c>
      <c r="I5486">
        <v>10</v>
      </c>
      <c r="J5486">
        <v>29</v>
      </c>
      <c r="K5486" t="s">
        <v>29</v>
      </c>
      <c r="L5486">
        <v>2</v>
      </c>
      <c r="M5486">
        <v>29</v>
      </c>
      <c r="N5486" t="s">
        <v>8355</v>
      </c>
      <c r="O5486" t="s">
        <v>1445</v>
      </c>
      <c r="P5486" t="s">
        <v>30</v>
      </c>
      <c r="Q5486" t="s">
        <v>31</v>
      </c>
      <c r="R5486" t="s">
        <v>32</v>
      </c>
      <c r="S5486" t="s">
        <v>120</v>
      </c>
      <c r="T5486" t="s">
        <v>3680</v>
      </c>
      <c r="U5486" t="s">
        <v>8356</v>
      </c>
      <c r="V5486" t="s">
        <v>8050</v>
      </c>
      <c r="X5486" t="str">
        <f>VLOOKUP(pbp!V2719, games!$B$2:$R$40, 3, FALSE)</f>
        <v>2019-12-29T18:00Z</v>
      </c>
      <c r="Y5486">
        <f>VLOOKUP(1*V5486,NFLGames!$H$11:$H$555,1,FALSE)</f>
        <v>401220315</v>
      </c>
      <c r="Z5486">
        <f>VLOOKUP($Y5486, NFLGames!$H$11:$K$555,2,FALSE)</f>
        <v>2020</v>
      </c>
      <c r="AA5486">
        <f>VLOOKUP($Y5486, NFLGames!$H$11:$K$555,3,FALSE)</f>
        <v>17</v>
      </c>
      <c r="AB5486" s="6">
        <f>IF(A5487=0, 0, AH5487-tbl_pbp[[#This Row],[Saints Win %]])</f>
        <v>2.0000000000000018E-3</v>
      </c>
      <c r="AE5486">
        <f>ABS(tbl_pbp[[#This Row],[play.homeScore]]-tbl_pbp[[#This Row],[play.awayScore]])</f>
        <v>19</v>
      </c>
      <c r="AF5486">
        <f>IF(tbl_pbp[[#This Row],[Play Saints Win % Increase]]&gt;=$AF$4,1,0)</f>
        <v>0</v>
      </c>
      <c r="AG5486" t="str">
        <f>VLOOKUP(tbl_pbp[[#This Row],[gameId]], games!$B$2:$T$40, 9, FALSE)</f>
        <v>new-orleans-saints</v>
      </c>
      <c r="AH5486" s="5">
        <f>IF(tbl_pbp[[#This Row],[AwayTeam]] &lt;&gt; "new-orleans-saints", tbl_pbp[[#This Row],[homeWinPercentage]], 1-tbl_pbp[[#This Row],[homeWinPercentage]])</f>
        <v>0.996</v>
      </c>
      <c r="AI5486" s="13">
        <f>tbl_pbp[[#This Row],[Kamara]]*tbl_pbp[[#This Row],[Impactful Play]]</f>
        <v>0</v>
      </c>
      <c r="AJ5486" s="13">
        <f>tbl_pbp[[#This Row],[Thomas]]*tbl_pbp[[#This Row],[Impactful Play]]</f>
        <v>0</v>
      </c>
      <c r="AK5486" s="13" t="str">
        <f>VLOOKUP(tbl_pbp[[#This Row],[Play Saints Win % Increase]], tbl_impact[],3,TRUE)</f>
        <v>Scented (0 to +5%)</v>
      </c>
    </row>
    <row r="5487" spans="1:37">
      <c r="A5487" s="1">
        <v>121</v>
      </c>
      <c r="B5487" s="5">
        <v>2E-3</v>
      </c>
      <c r="C5487" t="s">
        <v>8357</v>
      </c>
      <c r="D5487">
        <v>0</v>
      </c>
      <c r="E5487">
        <v>0</v>
      </c>
      <c r="F5487">
        <v>3</v>
      </c>
      <c r="G5487">
        <v>7</v>
      </c>
      <c r="H5487">
        <v>26</v>
      </c>
      <c r="I5487">
        <v>4</v>
      </c>
      <c r="J5487">
        <v>23</v>
      </c>
      <c r="K5487" t="s">
        <v>29</v>
      </c>
      <c r="L5487">
        <v>3</v>
      </c>
      <c r="M5487">
        <v>23</v>
      </c>
      <c r="N5487" t="s">
        <v>8358</v>
      </c>
      <c r="O5487" t="s">
        <v>1743</v>
      </c>
      <c r="P5487" t="s">
        <v>45</v>
      </c>
      <c r="Q5487" t="s">
        <v>46</v>
      </c>
      <c r="R5487" t="s">
        <v>47</v>
      </c>
      <c r="S5487" t="s">
        <v>63</v>
      </c>
      <c r="T5487" t="s">
        <v>3621</v>
      </c>
      <c r="U5487" t="s">
        <v>8359</v>
      </c>
      <c r="V5487" t="s">
        <v>8050</v>
      </c>
      <c r="X5487" t="str">
        <f>VLOOKUP(pbp!V2720, games!$B$2:$R$40, 3, FALSE)</f>
        <v>2019-12-29T18:00Z</v>
      </c>
      <c r="Y5487">
        <f>VLOOKUP(1*V5487,NFLGames!$H$11:$H$555,1,FALSE)</f>
        <v>401220315</v>
      </c>
      <c r="Z5487">
        <f>VLOOKUP($Y5487, NFLGames!$H$11:$K$555,2,FALSE)</f>
        <v>2020</v>
      </c>
      <c r="AA5487">
        <f>VLOOKUP($Y5487, NFLGames!$H$11:$K$555,3,FALSE)</f>
        <v>17</v>
      </c>
      <c r="AB5487" s="6">
        <f>IF(A5488=0, 0, AH5488-tbl_pbp[[#This Row],[Saints Win %]])</f>
        <v>0</v>
      </c>
      <c r="AE5487">
        <f>ABS(tbl_pbp[[#This Row],[play.homeScore]]-tbl_pbp[[#This Row],[play.awayScore]])</f>
        <v>19</v>
      </c>
      <c r="AF5487">
        <f>IF(tbl_pbp[[#This Row],[Play Saints Win % Increase]]&gt;=$AF$4,1,0)</f>
        <v>0</v>
      </c>
      <c r="AG5487" t="str">
        <f>VLOOKUP(tbl_pbp[[#This Row],[gameId]], games!$B$2:$T$40, 9, FALSE)</f>
        <v>new-orleans-saints</v>
      </c>
      <c r="AH5487" s="5">
        <f>IF(tbl_pbp[[#This Row],[AwayTeam]] &lt;&gt; "new-orleans-saints", tbl_pbp[[#This Row],[homeWinPercentage]], 1-tbl_pbp[[#This Row],[homeWinPercentage]])</f>
        <v>0.998</v>
      </c>
      <c r="AI5487" s="13">
        <f>tbl_pbp[[#This Row],[Kamara]]*tbl_pbp[[#This Row],[Impactful Play]]</f>
        <v>0</v>
      </c>
      <c r="AJ5487" s="13">
        <f>tbl_pbp[[#This Row],[Thomas]]*tbl_pbp[[#This Row],[Impactful Play]]</f>
        <v>0</v>
      </c>
      <c r="AK5487" s="13" t="str">
        <f>VLOOKUP(tbl_pbp[[#This Row],[Play Saints Win % Increase]], tbl_impact[],3,TRUE)</f>
        <v>Scented (0 to +5%)</v>
      </c>
    </row>
    <row r="5488" spans="1:37">
      <c r="A5488" s="1">
        <v>122</v>
      </c>
      <c r="B5488" s="5">
        <v>2E-3</v>
      </c>
      <c r="C5488" t="s">
        <v>8360</v>
      </c>
      <c r="D5488">
        <v>0</v>
      </c>
      <c r="E5488">
        <v>0</v>
      </c>
      <c r="F5488">
        <v>3</v>
      </c>
      <c r="G5488">
        <v>7</v>
      </c>
      <c r="H5488">
        <v>26</v>
      </c>
      <c r="I5488">
        <v>0</v>
      </c>
      <c r="J5488">
        <v>11</v>
      </c>
      <c r="L5488">
        <v>1</v>
      </c>
      <c r="M5488">
        <v>11</v>
      </c>
      <c r="N5488" t="s">
        <v>306</v>
      </c>
      <c r="O5488" t="s">
        <v>143</v>
      </c>
      <c r="P5488" t="s">
        <v>144</v>
      </c>
      <c r="Q5488" t="s">
        <v>145</v>
      </c>
      <c r="R5488" t="s">
        <v>146</v>
      </c>
      <c r="V5488" t="s">
        <v>8050</v>
      </c>
      <c r="X5488" t="str">
        <f>VLOOKUP(pbp!V2721, games!$B$2:$R$40, 3, FALSE)</f>
        <v>2019-12-29T18:00Z</v>
      </c>
      <c r="Y5488">
        <f>VLOOKUP(1*V5488,NFLGames!$H$11:$H$555,1,FALSE)</f>
        <v>401220315</v>
      </c>
      <c r="Z5488">
        <f>VLOOKUP($Y5488, NFLGames!$H$11:$K$555,2,FALSE)</f>
        <v>2020</v>
      </c>
      <c r="AA5488">
        <f>VLOOKUP($Y5488, NFLGames!$H$11:$K$555,3,FALSE)</f>
        <v>17</v>
      </c>
      <c r="AB5488" s="6">
        <f>IF(A5489=0, 0, AH5489-tbl_pbp[[#This Row],[Saints Win %]])</f>
        <v>1.0000000000000009E-3</v>
      </c>
      <c r="AE5488">
        <f>ABS(tbl_pbp[[#This Row],[play.homeScore]]-tbl_pbp[[#This Row],[play.awayScore]])</f>
        <v>19</v>
      </c>
      <c r="AF5488">
        <f>IF(tbl_pbp[[#This Row],[Play Saints Win % Increase]]&gt;=$AF$4,1,0)</f>
        <v>0</v>
      </c>
      <c r="AG5488" t="str">
        <f>VLOOKUP(tbl_pbp[[#This Row],[gameId]], games!$B$2:$T$40, 9, FALSE)</f>
        <v>new-orleans-saints</v>
      </c>
      <c r="AH5488" s="5">
        <f>IF(tbl_pbp[[#This Row],[AwayTeam]] &lt;&gt; "new-orleans-saints", tbl_pbp[[#This Row],[homeWinPercentage]], 1-tbl_pbp[[#This Row],[homeWinPercentage]])</f>
        <v>0.998</v>
      </c>
      <c r="AI5488" s="13">
        <f>tbl_pbp[[#This Row],[Kamara]]*tbl_pbp[[#This Row],[Impactful Play]]</f>
        <v>0</v>
      </c>
      <c r="AJ5488" s="13">
        <f>tbl_pbp[[#This Row],[Thomas]]*tbl_pbp[[#This Row],[Impactful Play]]</f>
        <v>0</v>
      </c>
      <c r="AK5488" s="13" t="str">
        <f>VLOOKUP(tbl_pbp[[#This Row],[Play Saints Win % Increase]], tbl_impact[],3,TRUE)</f>
        <v>Scented (0 to +5%)</v>
      </c>
    </row>
    <row r="5489" spans="1:37">
      <c r="A5489" s="1">
        <v>123</v>
      </c>
      <c r="B5489" s="5">
        <v>1E-3</v>
      </c>
      <c r="C5489" t="s">
        <v>8361</v>
      </c>
      <c r="D5489">
        <v>0</v>
      </c>
      <c r="E5489">
        <v>0</v>
      </c>
      <c r="F5489">
        <v>4</v>
      </c>
      <c r="G5489">
        <v>7</v>
      </c>
      <c r="H5489">
        <v>33</v>
      </c>
      <c r="I5489">
        <v>10</v>
      </c>
      <c r="J5489">
        <v>11</v>
      </c>
      <c r="K5489" t="s">
        <v>29</v>
      </c>
      <c r="L5489">
        <v>1</v>
      </c>
      <c r="M5489">
        <v>11</v>
      </c>
      <c r="N5489" t="s">
        <v>8362</v>
      </c>
      <c r="O5489" t="s">
        <v>1758</v>
      </c>
      <c r="P5489" t="s">
        <v>103</v>
      </c>
      <c r="Q5489" t="s">
        <v>104</v>
      </c>
      <c r="R5489" t="s">
        <v>105</v>
      </c>
      <c r="S5489" t="s">
        <v>33</v>
      </c>
      <c r="T5489" t="s">
        <v>3367</v>
      </c>
      <c r="U5489" t="s">
        <v>8182</v>
      </c>
      <c r="V5489" t="s">
        <v>8050</v>
      </c>
      <c r="X5489" t="str">
        <f>VLOOKUP(pbp!V2722, games!$B$2:$R$40, 3, FALSE)</f>
        <v>2019-12-29T18:00Z</v>
      </c>
      <c r="Y5489">
        <f>VLOOKUP(1*V5489,NFLGames!$H$11:$H$555,1,FALSE)</f>
        <v>401220315</v>
      </c>
      <c r="Z5489">
        <f>VLOOKUP($Y5489, NFLGames!$H$11:$K$555,2,FALSE)</f>
        <v>2020</v>
      </c>
      <c r="AA5489">
        <f>VLOOKUP($Y5489, NFLGames!$H$11:$K$555,3,FALSE)</f>
        <v>17</v>
      </c>
      <c r="AB5489" s="6">
        <f>IF(A5490=0, 0, AH5490-tbl_pbp[[#This Row],[Saints Win %]])</f>
        <v>0</v>
      </c>
      <c r="AE5489">
        <f>ABS(tbl_pbp[[#This Row],[play.homeScore]]-tbl_pbp[[#This Row],[play.awayScore]])</f>
        <v>26</v>
      </c>
      <c r="AF5489">
        <f>IF(tbl_pbp[[#This Row],[Play Saints Win % Increase]]&gt;=$AF$4,1,0)</f>
        <v>0</v>
      </c>
      <c r="AG5489" t="str">
        <f>VLOOKUP(tbl_pbp[[#This Row],[gameId]], games!$B$2:$T$40, 9, FALSE)</f>
        <v>new-orleans-saints</v>
      </c>
      <c r="AH5489" s="5">
        <f>IF(tbl_pbp[[#This Row],[AwayTeam]] &lt;&gt; "new-orleans-saints", tbl_pbp[[#This Row],[homeWinPercentage]], 1-tbl_pbp[[#This Row],[homeWinPercentage]])</f>
        <v>0.999</v>
      </c>
      <c r="AI5489" s="13">
        <f>tbl_pbp[[#This Row],[Kamara]]*tbl_pbp[[#This Row],[Impactful Play]]</f>
        <v>0</v>
      </c>
      <c r="AJ5489" s="13">
        <f>tbl_pbp[[#This Row],[Thomas]]*tbl_pbp[[#This Row],[Impactful Play]]</f>
        <v>0</v>
      </c>
      <c r="AK5489" s="13" t="str">
        <f>VLOOKUP(tbl_pbp[[#This Row],[Play Saints Win % Increase]], tbl_impact[],3,TRUE)</f>
        <v>Scented (0 to +5%)</v>
      </c>
    </row>
    <row r="5490" spans="1:37">
      <c r="A5490" s="1">
        <v>124</v>
      </c>
      <c r="B5490" s="5">
        <v>1E-3</v>
      </c>
      <c r="C5490" t="s">
        <v>8363</v>
      </c>
      <c r="D5490">
        <v>0</v>
      </c>
      <c r="E5490">
        <v>0</v>
      </c>
      <c r="F5490">
        <v>4</v>
      </c>
      <c r="G5490">
        <v>7</v>
      </c>
      <c r="H5490">
        <v>33</v>
      </c>
      <c r="I5490">
        <v>0</v>
      </c>
      <c r="J5490">
        <v>65</v>
      </c>
      <c r="K5490" t="s">
        <v>29</v>
      </c>
      <c r="L5490">
        <v>0</v>
      </c>
      <c r="M5490">
        <v>65</v>
      </c>
      <c r="N5490" t="s">
        <v>288</v>
      </c>
      <c r="O5490" t="s">
        <v>1758</v>
      </c>
      <c r="P5490" t="s">
        <v>25</v>
      </c>
      <c r="Q5490" t="s">
        <v>26</v>
      </c>
      <c r="R5490" t="s">
        <v>27</v>
      </c>
      <c r="V5490" t="s">
        <v>8050</v>
      </c>
      <c r="X5490" t="str">
        <f>VLOOKUP(pbp!V2723, games!$B$2:$R$40, 3, FALSE)</f>
        <v>2019-12-29T18:00Z</v>
      </c>
      <c r="Y5490">
        <f>VLOOKUP(1*V5490,NFLGames!$H$11:$H$555,1,FALSE)</f>
        <v>401220315</v>
      </c>
      <c r="Z5490">
        <f>VLOOKUP($Y5490, NFLGames!$H$11:$K$555,2,FALSE)</f>
        <v>2020</v>
      </c>
      <c r="AA5490">
        <f>VLOOKUP($Y5490, NFLGames!$H$11:$K$555,3,FALSE)</f>
        <v>17</v>
      </c>
      <c r="AB5490" s="6">
        <f>IF(A5491=0, 0, AH5491-tbl_pbp[[#This Row],[Saints Win %]])</f>
        <v>0</v>
      </c>
      <c r="AE5490">
        <f>ABS(tbl_pbp[[#This Row],[play.homeScore]]-tbl_pbp[[#This Row],[play.awayScore]])</f>
        <v>26</v>
      </c>
      <c r="AF5490">
        <f>IF(tbl_pbp[[#This Row],[Play Saints Win % Increase]]&gt;=$AF$4,1,0)</f>
        <v>0</v>
      </c>
      <c r="AG5490" t="str">
        <f>VLOOKUP(tbl_pbp[[#This Row],[gameId]], games!$B$2:$T$40, 9, FALSE)</f>
        <v>new-orleans-saints</v>
      </c>
      <c r="AH5490" s="5">
        <f>IF(tbl_pbp[[#This Row],[AwayTeam]] &lt;&gt; "new-orleans-saints", tbl_pbp[[#This Row],[homeWinPercentage]], 1-tbl_pbp[[#This Row],[homeWinPercentage]])</f>
        <v>0.999</v>
      </c>
      <c r="AI5490" s="13">
        <f>tbl_pbp[[#This Row],[Kamara]]*tbl_pbp[[#This Row],[Impactful Play]]</f>
        <v>0</v>
      </c>
      <c r="AJ5490" s="13">
        <f>tbl_pbp[[#This Row],[Thomas]]*tbl_pbp[[#This Row],[Impactful Play]]</f>
        <v>0</v>
      </c>
      <c r="AK5490" s="13" t="str">
        <f>VLOOKUP(tbl_pbp[[#This Row],[Play Saints Win % Increase]], tbl_impact[],3,TRUE)</f>
        <v>Scented (0 to +5%)</v>
      </c>
    </row>
    <row r="5491" spans="1:37">
      <c r="A5491" s="1">
        <v>125</v>
      </c>
      <c r="B5491" s="5">
        <v>1E-3</v>
      </c>
      <c r="C5491" t="s">
        <v>8364</v>
      </c>
      <c r="D5491">
        <v>0</v>
      </c>
      <c r="E5491">
        <v>0</v>
      </c>
      <c r="F5491">
        <v>4</v>
      </c>
      <c r="G5491">
        <v>7</v>
      </c>
      <c r="H5491">
        <v>33</v>
      </c>
      <c r="I5491">
        <v>10</v>
      </c>
      <c r="J5491">
        <v>25</v>
      </c>
      <c r="K5491" t="s">
        <v>533</v>
      </c>
      <c r="L5491">
        <v>1</v>
      </c>
      <c r="M5491">
        <v>75</v>
      </c>
      <c r="N5491" t="s">
        <v>8365</v>
      </c>
      <c r="O5491" t="s">
        <v>1758</v>
      </c>
      <c r="P5491" t="s">
        <v>45</v>
      </c>
      <c r="Q5491" t="s">
        <v>46</v>
      </c>
      <c r="R5491" t="s">
        <v>47</v>
      </c>
      <c r="S5491" t="s">
        <v>33</v>
      </c>
      <c r="T5491" t="s">
        <v>3380</v>
      </c>
      <c r="U5491" t="s">
        <v>3381</v>
      </c>
      <c r="V5491" t="s">
        <v>8050</v>
      </c>
      <c r="X5491" t="str">
        <f>VLOOKUP(pbp!V2724, games!$B$2:$R$40, 3, FALSE)</f>
        <v>2019-12-29T18:00Z</v>
      </c>
      <c r="Y5491">
        <f>VLOOKUP(1*V5491,NFLGames!$H$11:$H$555,1,FALSE)</f>
        <v>401220315</v>
      </c>
      <c r="Z5491">
        <f>VLOOKUP($Y5491, NFLGames!$H$11:$K$555,2,FALSE)</f>
        <v>2020</v>
      </c>
      <c r="AA5491">
        <f>VLOOKUP($Y5491, NFLGames!$H$11:$K$555,3,FALSE)</f>
        <v>17</v>
      </c>
      <c r="AB5491" s="6">
        <f>IF(A5492=0, 0, AH5492-tbl_pbp[[#This Row],[Saints Win %]])</f>
        <v>0</v>
      </c>
      <c r="AE5491">
        <f>ABS(tbl_pbp[[#This Row],[play.homeScore]]-tbl_pbp[[#This Row],[play.awayScore]])</f>
        <v>26</v>
      </c>
      <c r="AF5491">
        <f>IF(tbl_pbp[[#This Row],[Play Saints Win % Increase]]&gt;=$AF$4,1,0)</f>
        <v>0</v>
      </c>
      <c r="AG5491" t="str">
        <f>VLOOKUP(tbl_pbp[[#This Row],[gameId]], games!$B$2:$T$40, 9, FALSE)</f>
        <v>new-orleans-saints</v>
      </c>
      <c r="AH5491" s="5">
        <f>IF(tbl_pbp[[#This Row],[AwayTeam]] &lt;&gt; "new-orleans-saints", tbl_pbp[[#This Row],[homeWinPercentage]], 1-tbl_pbp[[#This Row],[homeWinPercentage]])</f>
        <v>0.999</v>
      </c>
      <c r="AI5491" s="13">
        <f>tbl_pbp[[#This Row],[Kamara]]*tbl_pbp[[#This Row],[Impactful Play]]</f>
        <v>0</v>
      </c>
      <c r="AJ5491" s="13">
        <f>tbl_pbp[[#This Row],[Thomas]]*tbl_pbp[[#This Row],[Impactful Play]]</f>
        <v>0</v>
      </c>
      <c r="AK5491" s="13" t="str">
        <f>VLOOKUP(tbl_pbp[[#This Row],[Play Saints Win % Increase]], tbl_impact[],3,TRUE)</f>
        <v>Scented (0 to +5%)</v>
      </c>
    </row>
    <row r="5492" spans="1:37">
      <c r="A5492" s="1">
        <v>126</v>
      </c>
      <c r="B5492" s="5">
        <v>1E-3</v>
      </c>
      <c r="C5492" t="s">
        <v>8366</v>
      </c>
      <c r="D5492">
        <v>0</v>
      </c>
      <c r="E5492">
        <v>0</v>
      </c>
      <c r="F5492">
        <v>4</v>
      </c>
      <c r="G5492">
        <v>7</v>
      </c>
      <c r="H5492">
        <v>33</v>
      </c>
      <c r="I5492">
        <v>5</v>
      </c>
      <c r="J5492">
        <v>30</v>
      </c>
      <c r="K5492" t="s">
        <v>533</v>
      </c>
      <c r="L5492">
        <v>2</v>
      </c>
      <c r="M5492">
        <v>70</v>
      </c>
      <c r="N5492" t="s">
        <v>8367</v>
      </c>
      <c r="O5492" t="s">
        <v>2753</v>
      </c>
      <c r="P5492" t="s">
        <v>45</v>
      </c>
      <c r="Q5492" t="s">
        <v>46</v>
      </c>
      <c r="R5492" t="s">
        <v>47</v>
      </c>
      <c r="S5492" t="s">
        <v>38</v>
      </c>
      <c r="T5492" t="s">
        <v>3429</v>
      </c>
      <c r="U5492" t="s">
        <v>8368</v>
      </c>
      <c r="V5492" t="s">
        <v>8050</v>
      </c>
      <c r="X5492" t="str">
        <f>VLOOKUP(pbp!V2725, games!$B$2:$R$40, 3, FALSE)</f>
        <v>2019-12-29T18:00Z</v>
      </c>
      <c r="Y5492">
        <f>VLOOKUP(1*V5492,NFLGames!$H$11:$H$555,1,FALSE)</f>
        <v>401220315</v>
      </c>
      <c r="Z5492">
        <f>VLOOKUP($Y5492, NFLGames!$H$11:$K$555,2,FALSE)</f>
        <v>2020</v>
      </c>
      <c r="AA5492">
        <f>VLOOKUP($Y5492, NFLGames!$H$11:$K$555,3,FALSE)</f>
        <v>17</v>
      </c>
      <c r="AB5492" s="6">
        <f>IF(A5493=0, 0, AH5493-tbl_pbp[[#This Row],[Saints Win %]])</f>
        <v>0</v>
      </c>
      <c r="AE5492">
        <f>ABS(tbl_pbp[[#This Row],[play.homeScore]]-tbl_pbp[[#This Row],[play.awayScore]])</f>
        <v>26</v>
      </c>
      <c r="AF5492">
        <f>IF(tbl_pbp[[#This Row],[Play Saints Win % Increase]]&gt;=$AF$4,1,0)</f>
        <v>0</v>
      </c>
      <c r="AG5492" t="str">
        <f>VLOOKUP(tbl_pbp[[#This Row],[gameId]], games!$B$2:$T$40, 9, FALSE)</f>
        <v>new-orleans-saints</v>
      </c>
      <c r="AH5492" s="5">
        <f>IF(tbl_pbp[[#This Row],[AwayTeam]] &lt;&gt; "new-orleans-saints", tbl_pbp[[#This Row],[homeWinPercentage]], 1-tbl_pbp[[#This Row],[homeWinPercentage]])</f>
        <v>0.999</v>
      </c>
      <c r="AI5492" s="13">
        <f>tbl_pbp[[#This Row],[Kamara]]*tbl_pbp[[#This Row],[Impactful Play]]</f>
        <v>0</v>
      </c>
      <c r="AJ5492" s="13">
        <f>tbl_pbp[[#This Row],[Thomas]]*tbl_pbp[[#This Row],[Impactful Play]]</f>
        <v>0</v>
      </c>
      <c r="AK5492" s="13" t="str">
        <f>VLOOKUP(tbl_pbp[[#This Row],[Play Saints Win % Increase]], tbl_impact[],3,TRUE)</f>
        <v>Scented (0 to +5%)</v>
      </c>
    </row>
    <row r="5493" spans="1:37">
      <c r="A5493" s="1">
        <v>127</v>
      </c>
      <c r="B5493" s="5">
        <v>1E-3</v>
      </c>
      <c r="C5493" t="s">
        <v>8369</v>
      </c>
      <c r="D5493">
        <v>0</v>
      </c>
      <c r="E5493">
        <v>0</v>
      </c>
      <c r="F5493">
        <v>4</v>
      </c>
      <c r="G5493">
        <v>7</v>
      </c>
      <c r="H5493">
        <v>33</v>
      </c>
      <c r="I5493">
        <v>10</v>
      </c>
      <c r="J5493">
        <v>38</v>
      </c>
      <c r="K5493" t="s">
        <v>533</v>
      </c>
      <c r="L5493">
        <v>1</v>
      </c>
      <c r="M5493">
        <v>62</v>
      </c>
      <c r="N5493" t="s">
        <v>8370</v>
      </c>
      <c r="O5493" t="s">
        <v>253</v>
      </c>
      <c r="P5493" t="s">
        <v>45</v>
      </c>
      <c r="Q5493" t="s">
        <v>46</v>
      </c>
      <c r="R5493" t="s">
        <v>47</v>
      </c>
      <c r="S5493" t="s">
        <v>33</v>
      </c>
      <c r="T5493" t="s">
        <v>3702</v>
      </c>
      <c r="U5493" t="s">
        <v>3703</v>
      </c>
      <c r="V5493" t="s">
        <v>8050</v>
      </c>
      <c r="X5493" t="str">
        <f>VLOOKUP(pbp!V2726, games!$B$2:$R$40, 3, FALSE)</f>
        <v>2019-12-29T18:00Z</v>
      </c>
      <c r="Y5493">
        <f>VLOOKUP(1*V5493,NFLGames!$H$11:$H$555,1,FALSE)</f>
        <v>401220315</v>
      </c>
      <c r="Z5493">
        <f>VLOOKUP($Y5493, NFLGames!$H$11:$K$555,2,FALSE)</f>
        <v>2020</v>
      </c>
      <c r="AA5493">
        <f>VLOOKUP($Y5493, NFLGames!$H$11:$K$555,3,FALSE)</f>
        <v>17</v>
      </c>
      <c r="AB5493" s="6">
        <f>IF(A5494=0, 0, AH5494-tbl_pbp[[#This Row],[Saints Win %]])</f>
        <v>0</v>
      </c>
      <c r="AE5493">
        <f>ABS(tbl_pbp[[#This Row],[play.homeScore]]-tbl_pbp[[#This Row],[play.awayScore]])</f>
        <v>26</v>
      </c>
      <c r="AF5493">
        <f>IF(tbl_pbp[[#This Row],[Play Saints Win % Increase]]&gt;=$AF$4,1,0)</f>
        <v>0</v>
      </c>
      <c r="AG5493" t="str">
        <f>VLOOKUP(tbl_pbp[[#This Row],[gameId]], games!$B$2:$T$40, 9, FALSE)</f>
        <v>new-orleans-saints</v>
      </c>
      <c r="AH5493" s="5">
        <f>IF(tbl_pbp[[#This Row],[AwayTeam]] &lt;&gt; "new-orleans-saints", tbl_pbp[[#This Row],[homeWinPercentage]], 1-tbl_pbp[[#This Row],[homeWinPercentage]])</f>
        <v>0.999</v>
      </c>
      <c r="AI5493" s="13">
        <f>tbl_pbp[[#This Row],[Kamara]]*tbl_pbp[[#This Row],[Impactful Play]]</f>
        <v>0</v>
      </c>
      <c r="AJ5493" s="13">
        <f>tbl_pbp[[#This Row],[Thomas]]*tbl_pbp[[#This Row],[Impactful Play]]</f>
        <v>0</v>
      </c>
      <c r="AK5493" s="13" t="str">
        <f>VLOOKUP(tbl_pbp[[#This Row],[Play Saints Win % Increase]], tbl_impact[],3,TRUE)</f>
        <v>Scented (0 to +5%)</v>
      </c>
    </row>
    <row r="5494" spans="1:37">
      <c r="A5494" s="1">
        <v>128</v>
      </c>
      <c r="B5494" s="5">
        <v>1E-3</v>
      </c>
      <c r="C5494" t="s">
        <v>8371</v>
      </c>
      <c r="D5494">
        <v>0</v>
      </c>
      <c r="E5494">
        <v>0</v>
      </c>
      <c r="F5494">
        <v>4</v>
      </c>
      <c r="G5494">
        <v>7</v>
      </c>
      <c r="H5494">
        <v>33</v>
      </c>
      <c r="I5494">
        <v>4</v>
      </c>
      <c r="J5494">
        <v>44</v>
      </c>
      <c r="K5494" t="s">
        <v>533</v>
      </c>
      <c r="L5494">
        <v>2</v>
      </c>
      <c r="M5494">
        <v>56</v>
      </c>
      <c r="N5494" t="s">
        <v>8372</v>
      </c>
      <c r="O5494" t="s">
        <v>4831</v>
      </c>
      <c r="P5494" t="s">
        <v>45</v>
      </c>
      <c r="Q5494" t="s">
        <v>46</v>
      </c>
      <c r="R5494" t="s">
        <v>47</v>
      </c>
      <c r="S5494" t="s">
        <v>135</v>
      </c>
      <c r="T5494" t="s">
        <v>8262</v>
      </c>
      <c r="U5494" t="s">
        <v>8373</v>
      </c>
      <c r="V5494" t="s">
        <v>8050</v>
      </c>
      <c r="X5494" t="str">
        <f>VLOOKUP(pbp!V2727, games!$B$2:$R$40, 3, FALSE)</f>
        <v>2019-12-29T18:00Z</v>
      </c>
      <c r="Y5494">
        <f>VLOOKUP(1*V5494,NFLGames!$H$11:$H$555,1,FALSE)</f>
        <v>401220315</v>
      </c>
      <c r="Z5494">
        <f>VLOOKUP($Y5494, NFLGames!$H$11:$K$555,2,FALSE)</f>
        <v>2020</v>
      </c>
      <c r="AA5494">
        <f>VLOOKUP($Y5494, NFLGames!$H$11:$K$555,3,FALSE)</f>
        <v>17</v>
      </c>
      <c r="AB5494" s="6">
        <f>IF(A5495=0, 0, AH5495-tbl_pbp[[#This Row],[Saints Win %]])</f>
        <v>0</v>
      </c>
      <c r="AE5494">
        <f>ABS(tbl_pbp[[#This Row],[play.homeScore]]-tbl_pbp[[#This Row],[play.awayScore]])</f>
        <v>26</v>
      </c>
      <c r="AF5494">
        <f>IF(tbl_pbp[[#This Row],[Play Saints Win % Increase]]&gt;=$AF$4,1,0)</f>
        <v>0</v>
      </c>
      <c r="AG5494" t="str">
        <f>VLOOKUP(tbl_pbp[[#This Row],[gameId]], games!$B$2:$T$40, 9, FALSE)</f>
        <v>new-orleans-saints</v>
      </c>
      <c r="AH5494" s="5">
        <f>IF(tbl_pbp[[#This Row],[AwayTeam]] &lt;&gt; "new-orleans-saints", tbl_pbp[[#This Row],[homeWinPercentage]], 1-tbl_pbp[[#This Row],[homeWinPercentage]])</f>
        <v>0.999</v>
      </c>
      <c r="AI5494" s="13">
        <f>tbl_pbp[[#This Row],[Kamara]]*tbl_pbp[[#This Row],[Impactful Play]]</f>
        <v>0</v>
      </c>
      <c r="AJ5494" s="13">
        <f>tbl_pbp[[#This Row],[Thomas]]*tbl_pbp[[#This Row],[Impactful Play]]</f>
        <v>0</v>
      </c>
      <c r="AK5494" s="13" t="str">
        <f>VLOOKUP(tbl_pbp[[#This Row],[Play Saints Win % Increase]], tbl_impact[],3,TRUE)</f>
        <v>Scented (0 to +5%)</v>
      </c>
    </row>
    <row r="5495" spans="1:37">
      <c r="A5495" s="1">
        <v>129</v>
      </c>
      <c r="B5495" s="5">
        <v>1E-3</v>
      </c>
      <c r="C5495" t="s">
        <v>8374</v>
      </c>
      <c r="D5495">
        <v>0</v>
      </c>
      <c r="E5495">
        <v>0</v>
      </c>
      <c r="F5495">
        <v>4</v>
      </c>
      <c r="G5495">
        <v>7</v>
      </c>
      <c r="H5495">
        <v>33</v>
      </c>
      <c r="I5495">
        <v>10</v>
      </c>
      <c r="J5495">
        <v>54</v>
      </c>
      <c r="K5495" t="s">
        <v>533</v>
      </c>
      <c r="L5495">
        <v>1</v>
      </c>
      <c r="M5495">
        <v>46</v>
      </c>
      <c r="N5495" t="s">
        <v>8375</v>
      </c>
      <c r="O5495" t="s">
        <v>6267</v>
      </c>
      <c r="P5495" t="s">
        <v>30</v>
      </c>
      <c r="Q5495" t="s">
        <v>31</v>
      </c>
      <c r="R5495" t="s">
        <v>32</v>
      </c>
      <c r="S5495" t="s">
        <v>33</v>
      </c>
      <c r="T5495" t="s">
        <v>435</v>
      </c>
      <c r="U5495" t="s">
        <v>623</v>
      </c>
      <c r="V5495" t="s">
        <v>8050</v>
      </c>
      <c r="X5495" t="str">
        <f>VLOOKUP(pbp!V2728, games!$B$2:$R$40, 3, FALSE)</f>
        <v>2019-12-29T18:00Z</v>
      </c>
      <c r="Y5495">
        <f>VLOOKUP(1*V5495,NFLGames!$H$11:$H$555,1,FALSE)</f>
        <v>401220315</v>
      </c>
      <c r="Z5495">
        <f>VLOOKUP($Y5495, NFLGames!$H$11:$K$555,2,FALSE)</f>
        <v>2020</v>
      </c>
      <c r="AA5495">
        <f>VLOOKUP($Y5495, NFLGames!$H$11:$K$555,3,FALSE)</f>
        <v>17</v>
      </c>
      <c r="AB5495" s="6">
        <f>IF(A5496=0, 0, AH5496-tbl_pbp[[#This Row],[Saints Win %]])</f>
        <v>0</v>
      </c>
      <c r="AE5495">
        <f>ABS(tbl_pbp[[#This Row],[play.homeScore]]-tbl_pbp[[#This Row],[play.awayScore]])</f>
        <v>26</v>
      </c>
      <c r="AF5495">
        <f>IF(tbl_pbp[[#This Row],[Play Saints Win % Increase]]&gt;=$AF$4,1,0)</f>
        <v>0</v>
      </c>
      <c r="AG5495" t="str">
        <f>VLOOKUP(tbl_pbp[[#This Row],[gameId]], games!$B$2:$T$40, 9, FALSE)</f>
        <v>new-orleans-saints</v>
      </c>
      <c r="AH5495" s="5">
        <f>IF(tbl_pbp[[#This Row],[AwayTeam]] &lt;&gt; "new-orleans-saints", tbl_pbp[[#This Row],[homeWinPercentage]], 1-tbl_pbp[[#This Row],[homeWinPercentage]])</f>
        <v>0.999</v>
      </c>
      <c r="AI5495" s="13">
        <f>tbl_pbp[[#This Row],[Kamara]]*tbl_pbp[[#This Row],[Impactful Play]]</f>
        <v>0</v>
      </c>
      <c r="AJ5495" s="13">
        <f>tbl_pbp[[#This Row],[Thomas]]*tbl_pbp[[#This Row],[Impactful Play]]</f>
        <v>0</v>
      </c>
      <c r="AK5495" s="13" t="str">
        <f>VLOOKUP(tbl_pbp[[#This Row],[Play Saints Win % Increase]], tbl_impact[],3,TRUE)</f>
        <v>Scented (0 to +5%)</v>
      </c>
    </row>
    <row r="5496" spans="1:37">
      <c r="A5496" s="1">
        <v>130</v>
      </c>
      <c r="B5496" s="5">
        <v>1E-3</v>
      </c>
      <c r="C5496" t="s">
        <v>8376</v>
      </c>
      <c r="D5496">
        <v>0</v>
      </c>
      <c r="E5496">
        <v>0</v>
      </c>
      <c r="F5496">
        <v>4</v>
      </c>
      <c r="G5496">
        <v>7</v>
      </c>
      <c r="H5496">
        <v>33</v>
      </c>
      <c r="I5496">
        <v>10</v>
      </c>
      <c r="J5496">
        <v>77</v>
      </c>
      <c r="K5496" t="s">
        <v>533</v>
      </c>
      <c r="L5496">
        <v>1</v>
      </c>
      <c r="M5496">
        <v>23</v>
      </c>
      <c r="N5496" t="s">
        <v>8377</v>
      </c>
      <c r="O5496" t="s">
        <v>2043</v>
      </c>
      <c r="P5496" t="s">
        <v>45</v>
      </c>
      <c r="Q5496" t="s">
        <v>46</v>
      </c>
      <c r="R5496" t="s">
        <v>47</v>
      </c>
      <c r="S5496" t="s">
        <v>33</v>
      </c>
      <c r="T5496" t="s">
        <v>217</v>
      </c>
      <c r="U5496" t="s">
        <v>218</v>
      </c>
      <c r="V5496" t="s">
        <v>8050</v>
      </c>
      <c r="X5496" t="str">
        <f>VLOOKUP(pbp!V2729, games!$B$2:$R$40, 3, FALSE)</f>
        <v>2019-12-29T18:00Z</v>
      </c>
      <c r="Y5496">
        <f>VLOOKUP(1*V5496,NFLGames!$H$11:$H$555,1,FALSE)</f>
        <v>401220315</v>
      </c>
      <c r="Z5496">
        <f>VLOOKUP($Y5496, NFLGames!$H$11:$K$555,2,FALSE)</f>
        <v>2020</v>
      </c>
      <c r="AA5496">
        <f>VLOOKUP($Y5496, NFLGames!$H$11:$K$555,3,FALSE)</f>
        <v>17</v>
      </c>
      <c r="AB5496" s="6">
        <f>IF(A5497=0, 0, AH5497-tbl_pbp[[#This Row],[Saints Win %]])</f>
        <v>0</v>
      </c>
      <c r="AE5496">
        <f>ABS(tbl_pbp[[#This Row],[play.homeScore]]-tbl_pbp[[#This Row],[play.awayScore]])</f>
        <v>26</v>
      </c>
      <c r="AF5496">
        <f>IF(tbl_pbp[[#This Row],[Play Saints Win % Increase]]&gt;=$AF$4,1,0)</f>
        <v>0</v>
      </c>
      <c r="AG5496" t="str">
        <f>VLOOKUP(tbl_pbp[[#This Row],[gameId]], games!$B$2:$T$40, 9, FALSE)</f>
        <v>new-orleans-saints</v>
      </c>
      <c r="AH5496" s="5">
        <f>IF(tbl_pbp[[#This Row],[AwayTeam]] &lt;&gt; "new-orleans-saints", tbl_pbp[[#This Row],[homeWinPercentage]], 1-tbl_pbp[[#This Row],[homeWinPercentage]])</f>
        <v>0.999</v>
      </c>
      <c r="AI5496" s="13">
        <f>tbl_pbp[[#This Row],[Kamara]]*tbl_pbp[[#This Row],[Impactful Play]]</f>
        <v>0</v>
      </c>
      <c r="AJ5496" s="13">
        <f>tbl_pbp[[#This Row],[Thomas]]*tbl_pbp[[#This Row],[Impactful Play]]</f>
        <v>0</v>
      </c>
      <c r="AK5496" s="13" t="str">
        <f>VLOOKUP(tbl_pbp[[#This Row],[Play Saints Win % Increase]], tbl_impact[],3,TRUE)</f>
        <v>Scented (0 to +5%)</v>
      </c>
    </row>
    <row r="5497" spans="1:37">
      <c r="A5497" s="1">
        <v>131</v>
      </c>
      <c r="B5497" s="5">
        <v>1E-3</v>
      </c>
      <c r="C5497" t="s">
        <v>8378</v>
      </c>
      <c r="D5497">
        <v>0</v>
      </c>
      <c r="E5497">
        <v>0</v>
      </c>
      <c r="F5497">
        <v>4</v>
      </c>
      <c r="G5497">
        <v>7</v>
      </c>
      <c r="H5497">
        <v>33</v>
      </c>
      <c r="I5497">
        <v>7</v>
      </c>
      <c r="J5497">
        <v>80</v>
      </c>
      <c r="K5497" t="s">
        <v>533</v>
      </c>
      <c r="L5497">
        <v>2</v>
      </c>
      <c r="M5497">
        <v>20</v>
      </c>
      <c r="N5497" t="s">
        <v>8379</v>
      </c>
      <c r="O5497" t="s">
        <v>2782</v>
      </c>
      <c r="P5497" t="s">
        <v>22</v>
      </c>
      <c r="Q5497" t="s">
        <v>37</v>
      </c>
      <c r="S5497" t="s">
        <v>220</v>
      </c>
      <c r="T5497" t="s">
        <v>165</v>
      </c>
      <c r="U5497" t="s">
        <v>8380</v>
      </c>
      <c r="V5497" t="s">
        <v>8050</v>
      </c>
      <c r="X5497" t="str">
        <f>VLOOKUP(pbp!V2730, games!$B$2:$R$40, 3, FALSE)</f>
        <v>2019-12-29T18:00Z</v>
      </c>
      <c r="Y5497">
        <f>VLOOKUP(1*V5497,NFLGames!$H$11:$H$555,1,FALSE)</f>
        <v>401220315</v>
      </c>
      <c r="Z5497">
        <f>VLOOKUP($Y5497, NFLGames!$H$11:$K$555,2,FALSE)</f>
        <v>2020</v>
      </c>
      <c r="AA5497">
        <f>VLOOKUP($Y5497, NFLGames!$H$11:$K$555,3,FALSE)</f>
        <v>17</v>
      </c>
      <c r="AB5497" s="6">
        <f>IF(A5498=0, 0, AH5498-tbl_pbp[[#This Row],[Saints Win %]])</f>
        <v>0</v>
      </c>
      <c r="AE5497">
        <f>ABS(tbl_pbp[[#This Row],[play.homeScore]]-tbl_pbp[[#This Row],[play.awayScore]])</f>
        <v>26</v>
      </c>
      <c r="AF5497">
        <f>IF(tbl_pbp[[#This Row],[Play Saints Win % Increase]]&gt;=$AF$4,1,0)</f>
        <v>0</v>
      </c>
      <c r="AG5497" t="str">
        <f>VLOOKUP(tbl_pbp[[#This Row],[gameId]], games!$B$2:$T$40, 9, FALSE)</f>
        <v>new-orleans-saints</v>
      </c>
      <c r="AH5497" s="5">
        <f>IF(tbl_pbp[[#This Row],[AwayTeam]] &lt;&gt; "new-orleans-saints", tbl_pbp[[#This Row],[homeWinPercentage]], 1-tbl_pbp[[#This Row],[homeWinPercentage]])</f>
        <v>0.999</v>
      </c>
      <c r="AI5497" s="13">
        <f>tbl_pbp[[#This Row],[Kamara]]*tbl_pbp[[#This Row],[Impactful Play]]</f>
        <v>0</v>
      </c>
      <c r="AJ5497" s="13">
        <f>tbl_pbp[[#This Row],[Thomas]]*tbl_pbp[[#This Row],[Impactful Play]]</f>
        <v>0</v>
      </c>
      <c r="AK5497" s="13" t="str">
        <f>VLOOKUP(tbl_pbp[[#This Row],[Play Saints Win % Increase]], tbl_impact[],3,TRUE)</f>
        <v>Scented (0 to +5%)</v>
      </c>
    </row>
    <row r="5498" spans="1:37">
      <c r="A5498" s="1">
        <v>132</v>
      </c>
      <c r="B5498" s="5">
        <v>1E-3</v>
      </c>
      <c r="C5498" t="s">
        <v>8381</v>
      </c>
      <c r="D5498">
        <v>0</v>
      </c>
      <c r="E5498">
        <v>0</v>
      </c>
      <c r="F5498">
        <v>4</v>
      </c>
      <c r="G5498">
        <v>7</v>
      </c>
      <c r="H5498">
        <v>33</v>
      </c>
      <c r="I5498">
        <v>7</v>
      </c>
      <c r="J5498">
        <v>80</v>
      </c>
      <c r="K5498" t="s">
        <v>533</v>
      </c>
      <c r="L5498">
        <v>3</v>
      </c>
      <c r="M5498">
        <v>20</v>
      </c>
      <c r="N5498" t="s">
        <v>8382</v>
      </c>
      <c r="O5498" t="s">
        <v>1220</v>
      </c>
      <c r="P5498" t="s">
        <v>22</v>
      </c>
      <c r="Q5498" t="s">
        <v>37</v>
      </c>
      <c r="S5498" t="s">
        <v>212</v>
      </c>
      <c r="T5498" t="s">
        <v>165</v>
      </c>
      <c r="U5498" t="s">
        <v>990</v>
      </c>
      <c r="V5498" t="s">
        <v>8050</v>
      </c>
      <c r="X5498" t="str">
        <f>VLOOKUP(pbp!V2731, games!$B$2:$R$40, 3, FALSE)</f>
        <v>2019-12-29T18:00Z</v>
      </c>
      <c r="Y5498">
        <f>VLOOKUP(1*V5498,NFLGames!$H$11:$H$555,1,FALSE)</f>
        <v>401220315</v>
      </c>
      <c r="Z5498">
        <f>VLOOKUP($Y5498, NFLGames!$H$11:$K$555,2,FALSE)</f>
        <v>2020</v>
      </c>
      <c r="AA5498">
        <f>VLOOKUP($Y5498, NFLGames!$H$11:$K$555,3,FALSE)</f>
        <v>17</v>
      </c>
      <c r="AB5498" s="6">
        <f>IF(A5499=0, 0, AH5499-tbl_pbp[[#This Row],[Saints Win %]])</f>
        <v>0</v>
      </c>
      <c r="AE5498">
        <f>ABS(tbl_pbp[[#This Row],[play.homeScore]]-tbl_pbp[[#This Row],[play.awayScore]])</f>
        <v>26</v>
      </c>
      <c r="AF5498">
        <f>IF(tbl_pbp[[#This Row],[Play Saints Win % Increase]]&gt;=$AF$4,1,0)</f>
        <v>0</v>
      </c>
      <c r="AG5498" t="str">
        <f>VLOOKUP(tbl_pbp[[#This Row],[gameId]], games!$B$2:$T$40, 9, FALSE)</f>
        <v>new-orleans-saints</v>
      </c>
      <c r="AH5498" s="5">
        <f>IF(tbl_pbp[[#This Row],[AwayTeam]] &lt;&gt; "new-orleans-saints", tbl_pbp[[#This Row],[homeWinPercentage]], 1-tbl_pbp[[#This Row],[homeWinPercentage]])</f>
        <v>0.999</v>
      </c>
      <c r="AI5498" s="13">
        <f>tbl_pbp[[#This Row],[Kamara]]*tbl_pbp[[#This Row],[Impactful Play]]</f>
        <v>0</v>
      </c>
      <c r="AJ5498" s="13">
        <f>tbl_pbp[[#This Row],[Thomas]]*tbl_pbp[[#This Row],[Impactful Play]]</f>
        <v>0</v>
      </c>
      <c r="AK5498" s="13" t="str">
        <f>VLOOKUP(tbl_pbp[[#This Row],[Play Saints Win % Increase]], tbl_impact[],3,TRUE)</f>
        <v>Scented (0 to +5%)</v>
      </c>
    </row>
    <row r="5499" spans="1:37">
      <c r="A5499" s="1">
        <v>133</v>
      </c>
      <c r="B5499" s="5">
        <v>1E-3</v>
      </c>
      <c r="C5499" t="s">
        <v>8383</v>
      </c>
      <c r="D5499">
        <v>0</v>
      </c>
      <c r="E5499">
        <v>0</v>
      </c>
      <c r="F5499">
        <v>4</v>
      </c>
      <c r="G5499">
        <v>7</v>
      </c>
      <c r="H5499">
        <v>33</v>
      </c>
      <c r="I5499">
        <v>7</v>
      </c>
      <c r="J5499">
        <v>80</v>
      </c>
      <c r="K5499" t="s">
        <v>533</v>
      </c>
      <c r="L5499">
        <v>4</v>
      </c>
      <c r="M5499">
        <v>20</v>
      </c>
      <c r="N5499" t="s">
        <v>8384</v>
      </c>
      <c r="O5499" t="s">
        <v>62</v>
      </c>
      <c r="P5499" t="s">
        <v>30</v>
      </c>
      <c r="Q5499" t="s">
        <v>31</v>
      </c>
      <c r="R5499" t="s">
        <v>32</v>
      </c>
      <c r="S5499" t="s">
        <v>215</v>
      </c>
      <c r="T5499" t="s">
        <v>165</v>
      </c>
      <c r="U5499" t="s">
        <v>993</v>
      </c>
      <c r="V5499" t="s">
        <v>8050</v>
      </c>
      <c r="X5499" t="str">
        <f>VLOOKUP(pbp!V2732, games!$B$2:$R$40, 3, FALSE)</f>
        <v>2019-12-29T18:00Z</v>
      </c>
      <c r="Y5499">
        <f>VLOOKUP(1*V5499,NFLGames!$H$11:$H$555,1,FALSE)</f>
        <v>401220315</v>
      </c>
      <c r="Z5499">
        <f>VLOOKUP($Y5499, NFLGames!$H$11:$K$555,2,FALSE)</f>
        <v>2020</v>
      </c>
      <c r="AA5499">
        <f>VLOOKUP($Y5499, NFLGames!$H$11:$K$555,3,FALSE)</f>
        <v>17</v>
      </c>
      <c r="AB5499" s="6">
        <f>IF(A5500=0, 0, AH5500-tbl_pbp[[#This Row],[Saints Win %]])</f>
        <v>0</v>
      </c>
      <c r="AE5499">
        <f>ABS(tbl_pbp[[#This Row],[play.homeScore]]-tbl_pbp[[#This Row],[play.awayScore]])</f>
        <v>26</v>
      </c>
      <c r="AF5499">
        <f>IF(tbl_pbp[[#This Row],[Play Saints Win % Increase]]&gt;=$AF$4,1,0)</f>
        <v>0</v>
      </c>
      <c r="AG5499" t="str">
        <f>VLOOKUP(tbl_pbp[[#This Row],[gameId]], games!$B$2:$T$40, 9, FALSE)</f>
        <v>new-orleans-saints</v>
      </c>
      <c r="AH5499" s="5">
        <f>IF(tbl_pbp[[#This Row],[AwayTeam]] &lt;&gt; "new-orleans-saints", tbl_pbp[[#This Row],[homeWinPercentage]], 1-tbl_pbp[[#This Row],[homeWinPercentage]])</f>
        <v>0.999</v>
      </c>
      <c r="AI5499" s="13">
        <f>tbl_pbp[[#This Row],[Kamara]]*tbl_pbp[[#This Row],[Impactful Play]]</f>
        <v>0</v>
      </c>
      <c r="AJ5499" s="13">
        <f>tbl_pbp[[#This Row],[Thomas]]*tbl_pbp[[#This Row],[Impactful Play]]</f>
        <v>0</v>
      </c>
      <c r="AK5499" s="13" t="str">
        <f>VLOOKUP(tbl_pbp[[#This Row],[Play Saints Win % Increase]], tbl_impact[],3,TRUE)</f>
        <v>Scented (0 to +5%)</v>
      </c>
    </row>
    <row r="5500" spans="1:37">
      <c r="A5500" s="1">
        <v>134</v>
      </c>
      <c r="B5500" s="5">
        <v>1E-3</v>
      </c>
      <c r="C5500" t="s">
        <v>8385</v>
      </c>
      <c r="D5500">
        <v>0</v>
      </c>
      <c r="E5500">
        <v>0</v>
      </c>
      <c r="F5500">
        <v>4</v>
      </c>
      <c r="G5500">
        <v>7</v>
      </c>
      <c r="H5500">
        <v>33</v>
      </c>
      <c r="I5500">
        <v>10</v>
      </c>
      <c r="J5500">
        <v>81</v>
      </c>
      <c r="K5500" t="s">
        <v>29</v>
      </c>
      <c r="L5500">
        <v>1</v>
      </c>
      <c r="M5500">
        <v>81</v>
      </c>
      <c r="N5500" t="s">
        <v>8386</v>
      </c>
      <c r="O5500" t="s">
        <v>558</v>
      </c>
      <c r="P5500" t="s">
        <v>45</v>
      </c>
      <c r="Q5500" t="s">
        <v>46</v>
      </c>
      <c r="R5500" t="s">
        <v>47</v>
      </c>
      <c r="S5500" t="s">
        <v>33</v>
      </c>
      <c r="T5500" t="s">
        <v>363</v>
      </c>
      <c r="U5500" t="s">
        <v>559</v>
      </c>
      <c r="V5500" t="s">
        <v>8050</v>
      </c>
      <c r="X5500" t="str">
        <f>VLOOKUP(pbp!V2733, games!$B$2:$R$40, 3, FALSE)</f>
        <v>2019-12-29T18:00Z</v>
      </c>
      <c r="Y5500">
        <f>VLOOKUP(1*V5500,NFLGames!$H$11:$H$555,1,FALSE)</f>
        <v>401220315</v>
      </c>
      <c r="Z5500">
        <f>VLOOKUP($Y5500, NFLGames!$H$11:$K$555,2,FALSE)</f>
        <v>2020</v>
      </c>
      <c r="AA5500">
        <f>VLOOKUP($Y5500, NFLGames!$H$11:$K$555,3,FALSE)</f>
        <v>17</v>
      </c>
      <c r="AB5500" s="6">
        <f>IF(A5501=0, 0, AH5501-tbl_pbp[[#This Row],[Saints Win %]])</f>
        <v>0</v>
      </c>
      <c r="AE5500">
        <f>ABS(tbl_pbp[[#This Row],[play.homeScore]]-tbl_pbp[[#This Row],[play.awayScore]])</f>
        <v>26</v>
      </c>
      <c r="AF5500">
        <f>IF(tbl_pbp[[#This Row],[Play Saints Win % Increase]]&gt;=$AF$4,1,0)</f>
        <v>0</v>
      </c>
      <c r="AG5500" t="str">
        <f>VLOOKUP(tbl_pbp[[#This Row],[gameId]], games!$B$2:$T$40, 9, FALSE)</f>
        <v>new-orleans-saints</v>
      </c>
      <c r="AH5500" s="5">
        <f>IF(tbl_pbp[[#This Row],[AwayTeam]] &lt;&gt; "new-orleans-saints", tbl_pbp[[#This Row],[homeWinPercentage]], 1-tbl_pbp[[#This Row],[homeWinPercentage]])</f>
        <v>0.999</v>
      </c>
      <c r="AI5500" s="13">
        <f>tbl_pbp[[#This Row],[Kamara]]*tbl_pbp[[#This Row],[Impactful Play]]</f>
        <v>0</v>
      </c>
      <c r="AJ5500" s="13">
        <f>tbl_pbp[[#This Row],[Thomas]]*tbl_pbp[[#This Row],[Impactful Play]]</f>
        <v>0</v>
      </c>
      <c r="AK5500" s="13" t="str">
        <f>VLOOKUP(tbl_pbp[[#This Row],[Play Saints Win % Increase]], tbl_impact[],3,TRUE)</f>
        <v>Scented (0 to +5%)</v>
      </c>
    </row>
    <row r="5501" spans="1:37">
      <c r="A5501" s="1">
        <v>135</v>
      </c>
      <c r="B5501" s="5">
        <v>1E-3</v>
      </c>
      <c r="C5501" t="s">
        <v>8387</v>
      </c>
      <c r="D5501">
        <v>0</v>
      </c>
      <c r="E5501">
        <v>0</v>
      </c>
      <c r="F5501">
        <v>4</v>
      </c>
      <c r="G5501">
        <v>7</v>
      </c>
      <c r="H5501">
        <v>33</v>
      </c>
      <c r="I5501">
        <v>3</v>
      </c>
      <c r="J5501">
        <v>74</v>
      </c>
      <c r="K5501" t="s">
        <v>29</v>
      </c>
      <c r="L5501">
        <v>2</v>
      </c>
      <c r="M5501">
        <v>74</v>
      </c>
      <c r="N5501" t="s">
        <v>8388</v>
      </c>
      <c r="O5501" t="s">
        <v>1649</v>
      </c>
      <c r="P5501" t="s">
        <v>30</v>
      </c>
      <c r="Q5501" t="s">
        <v>31</v>
      </c>
      <c r="R5501" t="s">
        <v>32</v>
      </c>
      <c r="S5501" t="s">
        <v>193</v>
      </c>
      <c r="T5501" t="s">
        <v>221</v>
      </c>
      <c r="U5501" t="s">
        <v>8389</v>
      </c>
      <c r="V5501" t="s">
        <v>8050</v>
      </c>
      <c r="X5501" t="str">
        <f>VLOOKUP(pbp!V2734, games!$B$2:$R$40, 3, FALSE)</f>
        <v>2019-12-29T18:00Z</v>
      </c>
      <c r="Y5501">
        <f>VLOOKUP(1*V5501,NFLGames!$H$11:$H$555,1,FALSE)</f>
        <v>401220315</v>
      </c>
      <c r="Z5501">
        <f>VLOOKUP($Y5501, NFLGames!$H$11:$K$555,2,FALSE)</f>
        <v>2020</v>
      </c>
      <c r="AA5501">
        <f>VLOOKUP($Y5501, NFLGames!$H$11:$K$555,3,FALSE)</f>
        <v>17</v>
      </c>
      <c r="AB5501" s="6">
        <f>IF(A5502=0, 0, AH5502-tbl_pbp[[#This Row],[Saints Win %]])</f>
        <v>0</v>
      </c>
      <c r="AE5501">
        <f>ABS(tbl_pbp[[#This Row],[play.homeScore]]-tbl_pbp[[#This Row],[play.awayScore]])</f>
        <v>26</v>
      </c>
      <c r="AF5501">
        <f>IF(tbl_pbp[[#This Row],[Play Saints Win % Increase]]&gt;=$AF$4,1,0)</f>
        <v>0</v>
      </c>
      <c r="AG5501" t="str">
        <f>VLOOKUP(tbl_pbp[[#This Row],[gameId]], games!$B$2:$T$40, 9, FALSE)</f>
        <v>new-orleans-saints</v>
      </c>
      <c r="AH5501" s="5">
        <f>IF(tbl_pbp[[#This Row],[AwayTeam]] &lt;&gt; "new-orleans-saints", tbl_pbp[[#This Row],[homeWinPercentage]], 1-tbl_pbp[[#This Row],[homeWinPercentage]])</f>
        <v>0.999</v>
      </c>
      <c r="AI5501" s="13">
        <f>tbl_pbp[[#This Row],[Kamara]]*tbl_pbp[[#This Row],[Impactful Play]]</f>
        <v>0</v>
      </c>
      <c r="AJ5501" s="13">
        <f>tbl_pbp[[#This Row],[Thomas]]*tbl_pbp[[#This Row],[Impactful Play]]</f>
        <v>0</v>
      </c>
      <c r="AK5501" s="13" t="str">
        <f>VLOOKUP(tbl_pbp[[#This Row],[Play Saints Win % Increase]], tbl_impact[],3,TRUE)</f>
        <v>Scented (0 to +5%)</v>
      </c>
    </row>
    <row r="5502" spans="1:37">
      <c r="A5502" s="1">
        <v>136</v>
      </c>
      <c r="B5502" s="5">
        <v>1E-3</v>
      </c>
      <c r="C5502" t="s">
        <v>8390</v>
      </c>
      <c r="D5502">
        <v>0</v>
      </c>
      <c r="E5502">
        <v>0</v>
      </c>
      <c r="F5502">
        <v>4</v>
      </c>
      <c r="G5502">
        <v>7</v>
      </c>
      <c r="H5502">
        <v>33</v>
      </c>
      <c r="I5502">
        <v>10</v>
      </c>
      <c r="J5502">
        <v>70</v>
      </c>
      <c r="K5502" t="s">
        <v>29</v>
      </c>
      <c r="L5502">
        <v>1</v>
      </c>
      <c r="M5502">
        <v>70</v>
      </c>
      <c r="N5502" t="s">
        <v>8391</v>
      </c>
      <c r="O5502" t="s">
        <v>8392</v>
      </c>
      <c r="P5502" t="s">
        <v>45</v>
      </c>
      <c r="Q5502" t="s">
        <v>46</v>
      </c>
      <c r="R5502" t="s">
        <v>47</v>
      </c>
      <c r="S5502" t="s">
        <v>33</v>
      </c>
      <c r="T5502" t="s">
        <v>39</v>
      </c>
      <c r="U5502" t="s">
        <v>398</v>
      </c>
      <c r="V5502" t="s">
        <v>8050</v>
      </c>
      <c r="X5502" t="str">
        <f>VLOOKUP(pbp!V2735, games!$B$2:$R$40, 3, FALSE)</f>
        <v>2019-12-29T18:00Z</v>
      </c>
      <c r="Y5502">
        <f>VLOOKUP(1*V5502,NFLGames!$H$11:$H$555,1,FALSE)</f>
        <v>401220315</v>
      </c>
      <c r="Z5502">
        <f>VLOOKUP($Y5502, NFLGames!$H$11:$K$555,2,FALSE)</f>
        <v>2020</v>
      </c>
      <c r="AA5502">
        <f>VLOOKUP($Y5502, NFLGames!$H$11:$K$555,3,FALSE)</f>
        <v>17</v>
      </c>
      <c r="AB5502" s="6">
        <f>IF(A5503=0, 0, AH5503-tbl_pbp[[#This Row],[Saints Win %]])</f>
        <v>0</v>
      </c>
      <c r="AE5502">
        <f>ABS(tbl_pbp[[#This Row],[play.homeScore]]-tbl_pbp[[#This Row],[play.awayScore]])</f>
        <v>26</v>
      </c>
      <c r="AF5502">
        <f>IF(tbl_pbp[[#This Row],[Play Saints Win % Increase]]&gt;=$AF$4,1,0)</f>
        <v>0</v>
      </c>
      <c r="AG5502" t="str">
        <f>VLOOKUP(tbl_pbp[[#This Row],[gameId]], games!$B$2:$T$40, 9, FALSE)</f>
        <v>new-orleans-saints</v>
      </c>
      <c r="AH5502" s="5">
        <f>IF(tbl_pbp[[#This Row],[AwayTeam]] &lt;&gt; "new-orleans-saints", tbl_pbp[[#This Row],[homeWinPercentage]], 1-tbl_pbp[[#This Row],[homeWinPercentage]])</f>
        <v>0.999</v>
      </c>
      <c r="AI5502" s="13">
        <f>tbl_pbp[[#This Row],[Kamara]]*tbl_pbp[[#This Row],[Impactful Play]]</f>
        <v>0</v>
      </c>
      <c r="AJ5502" s="13">
        <f>tbl_pbp[[#This Row],[Thomas]]*tbl_pbp[[#This Row],[Impactful Play]]</f>
        <v>0</v>
      </c>
      <c r="AK5502" s="13" t="str">
        <f>VLOOKUP(tbl_pbp[[#This Row],[Play Saints Win % Increase]], tbl_impact[],3,TRUE)</f>
        <v>Scented (0 to +5%)</v>
      </c>
    </row>
    <row r="5503" spans="1:37">
      <c r="A5503" s="1">
        <v>137</v>
      </c>
      <c r="B5503" s="5">
        <v>1E-3</v>
      </c>
      <c r="C5503" t="s">
        <v>8393</v>
      </c>
      <c r="D5503">
        <v>0</v>
      </c>
      <c r="E5503">
        <v>0</v>
      </c>
      <c r="F5503">
        <v>4</v>
      </c>
      <c r="G5503">
        <v>7</v>
      </c>
      <c r="H5503">
        <v>33</v>
      </c>
      <c r="I5503">
        <v>10</v>
      </c>
      <c r="J5503">
        <v>70</v>
      </c>
      <c r="K5503" t="s">
        <v>29</v>
      </c>
      <c r="L5503">
        <v>2</v>
      </c>
      <c r="M5503">
        <v>70</v>
      </c>
      <c r="N5503" t="s">
        <v>8394</v>
      </c>
      <c r="O5503" t="s">
        <v>5004</v>
      </c>
      <c r="P5503" t="s">
        <v>30</v>
      </c>
      <c r="Q5503" t="s">
        <v>31</v>
      </c>
      <c r="R5503" t="s">
        <v>32</v>
      </c>
      <c r="S5503" t="s">
        <v>120</v>
      </c>
      <c r="T5503" t="s">
        <v>39</v>
      </c>
      <c r="U5503" t="s">
        <v>399</v>
      </c>
      <c r="V5503" t="s">
        <v>8050</v>
      </c>
      <c r="X5503" t="str">
        <f>VLOOKUP(pbp!V2736, games!$B$2:$R$40, 3, FALSE)</f>
        <v>2019-12-29T18:00Z</v>
      </c>
      <c r="Y5503">
        <f>VLOOKUP(1*V5503,NFLGames!$H$11:$H$555,1,FALSE)</f>
        <v>401220315</v>
      </c>
      <c r="Z5503">
        <f>VLOOKUP($Y5503, NFLGames!$H$11:$K$555,2,FALSE)</f>
        <v>2020</v>
      </c>
      <c r="AA5503">
        <f>VLOOKUP($Y5503, NFLGames!$H$11:$K$555,3,FALSE)</f>
        <v>17</v>
      </c>
      <c r="AB5503" s="6">
        <f>IF(A5504=0, 0, AH5504-tbl_pbp[[#This Row],[Saints Win %]])</f>
        <v>0</v>
      </c>
      <c r="AE5503">
        <f>ABS(tbl_pbp[[#This Row],[play.homeScore]]-tbl_pbp[[#This Row],[play.awayScore]])</f>
        <v>26</v>
      </c>
      <c r="AF5503">
        <f>IF(tbl_pbp[[#This Row],[Play Saints Win % Increase]]&gt;=$AF$4,1,0)</f>
        <v>0</v>
      </c>
      <c r="AG5503" t="str">
        <f>VLOOKUP(tbl_pbp[[#This Row],[gameId]], games!$B$2:$T$40, 9, FALSE)</f>
        <v>new-orleans-saints</v>
      </c>
      <c r="AH5503" s="5">
        <f>IF(tbl_pbp[[#This Row],[AwayTeam]] &lt;&gt; "new-orleans-saints", tbl_pbp[[#This Row],[homeWinPercentage]], 1-tbl_pbp[[#This Row],[homeWinPercentage]])</f>
        <v>0.999</v>
      </c>
      <c r="AI5503" s="13">
        <f>tbl_pbp[[#This Row],[Kamara]]*tbl_pbp[[#This Row],[Impactful Play]]</f>
        <v>0</v>
      </c>
      <c r="AJ5503" s="13">
        <f>tbl_pbp[[#This Row],[Thomas]]*tbl_pbp[[#This Row],[Impactful Play]]</f>
        <v>0</v>
      </c>
      <c r="AK5503" s="13" t="str">
        <f>VLOOKUP(tbl_pbp[[#This Row],[Play Saints Win % Increase]], tbl_impact[],3,TRUE)</f>
        <v>Scented (0 to +5%)</v>
      </c>
    </row>
    <row r="5504" spans="1:37">
      <c r="A5504" s="1">
        <v>138</v>
      </c>
      <c r="B5504" s="5">
        <v>1E-3</v>
      </c>
      <c r="C5504" t="s">
        <v>8395</v>
      </c>
      <c r="D5504">
        <v>0</v>
      </c>
      <c r="E5504">
        <v>0</v>
      </c>
      <c r="F5504">
        <v>4</v>
      </c>
      <c r="G5504">
        <v>7</v>
      </c>
      <c r="H5504">
        <v>33</v>
      </c>
      <c r="I5504">
        <v>4</v>
      </c>
      <c r="J5504">
        <v>64</v>
      </c>
      <c r="K5504" t="s">
        <v>29</v>
      </c>
      <c r="L5504">
        <v>3</v>
      </c>
      <c r="M5504">
        <v>64</v>
      </c>
      <c r="N5504" t="s">
        <v>8396</v>
      </c>
      <c r="O5504" t="s">
        <v>8397</v>
      </c>
      <c r="P5504" t="s">
        <v>22</v>
      </c>
      <c r="Q5504" t="s">
        <v>37</v>
      </c>
      <c r="S5504" t="s">
        <v>63</v>
      </c>
      <c r="T5504" t="s">
        <v>296</v>
      </c>
      <c r="U5504" t="s">
        <v>4613</v>
      </c>
      <c r="V5504" t="s">
        <v>8050</v>
      </c>
      <c r="X5504" t="str">
        <f>VLOOKUP(pbp!V2737, games!$B$2:$R$40, 3, FALSE)</f>
        <v>2019-12-29T18:00Z</v>
      </c>
      <c r="Y5504">
        <f>VLOOKUP(1*V5504,NFLGames!$H$11:$H$555,1,FALSE)</f>
        <v>401220315</v>
      </c>
      <c r="Z5504">
        <f>VLOOKUP($Y5504, NFLGames!$H$11:$K$555,2,FALSE)</f>
        <v>2020</v>
      </c>
      <c r="AA5504">
        <f>VLOOKUP($Y5504, NFLGames!$H$11:$K$555,3,FALSE)</f>
        <v>17</v>
      </c>
      <c r="AB5504" s="6">
        <f>IF(A5505=0, 0, AH5505-tbl_pbp[[#This Row],[Saints Win %]])</f>
        <v>0</v>
      </c>
      <c r="AE5504">
        <f>ABS(tbl_pbp[[#This Row],[play.homeScore]]-tbl_pbp[[#This Row],[play.awayScore]])</f>
        <v>26</v>
      </c>
      <c r="AF5504">
        <f>IF(tbl_pbp[[#This Row],[Play Saints Win % Increase]]&gt;=$AF$4,1,0)</f>
        <v>0</v>
      </c>
      <c r="AG5504" t="str">
        <f>VLOOKUP(tbl_pbp[[#This Row],[gameId]], games!$B$2:$T$40, 9, FALSE)</f>
        <v>new-orleans-saints</v>
      </c>
      <c r="AH5504" s="5">
        <f>IF(tbl_pbp[[#This Row],[AwayTeam]] &lt;&gt; "new-orleans-saints", tbl_pbp[[#This Row],[homeWinPercentage]], 1-tbl_pbp[[#This Row],[homeWinPercentage]])</f>
        <v>0.999</v>
      </c>
      <c r="AI5504" s="13">
        <f>tbl_pbp[[#This Row],[Kamara]]*tbl_pbp[[#This Row],[Impactful Play]]</f>
        <v>0</v>
      </c>
      <c r="AJ5504" s="13">
        <f>tbl_pbp[[#This Row],[Thomas]]*tbl_pbp[[#This Row],[Impactful Play]]</f>
        <v>0</v>
      </c>
      <c r="AK5504" s="13" t="str">
        <f>VLOOKUP(tbl_pbp[[#This Row],[Play Saints Win % Increase]], tbl_impact[],3,TRUE)</f>
        <v>Scented (0 to +5%)</v>
      </c>
    </row>
    <row r="5505" spans="1:37">
      <c r="A5505" s="1">
        <v>139</v>
      </c>
      <c r="B5505" s="5">
        <v>1E-3</v>
      </c>
      <c r="C5505" t="s">
        <v>8398</v>
      </c>
      <c r="D5505">
        <v>0</v>
      </c>
      <c r="E5505">
        <v>0</v>
      </c>
      <c r="F5505">
        <v>4</v>
      </c>
      <c r="G5505">
        <v>7</v>
      </c>
      <c r="H5505">
        <v>33</v>
      </c>
      <c r="I5505">
        <v>4</v>
      </c>
      <c r="J5505">
        <v>64</v>
      </c>
      <c r="K5505" t="s">
        <v>29</v>
      </c>
      <c r="L5505">
        <v>4</v>
      </c>
      <c r="M5505">
        <v>64</v>
      </c>
      <c r="N5505" t="s">
        <v>8399</v>
      </c>
      <c r="O5505" t="s">
        <v>8185</v>
      </c>
      <c r="P5505" t="s">
        <v>66</v>
      </c>
      <c r="Q5505" t="s">
        <v>67</v>
      </c>
      <c r="R5505" t="s">
        <v>68</v>
      </c>
      <c r="S5505" t="s">
        <v>69</v>
      </c>
      <c r="T5505" t="s">
        <v>296</v>
      </c>
      <c r="U5505" t="s">
        <v>8400</v>
      </c>
      <c r="V5505" t="s">
        <v>8050</v>
      </c>
      <c r="X5505" t="str">
        <f>VLOOKUP(pbp!V2738, games!$B$2:$R$40, 3, FALSE)</f>
        <v>2019-12-29T18:00Z</v>
      </c>
      <c r="Y5505">
        <f>VLOOKUP(1*V5505,NFLGames!$H$11:$H$555,1,FALSE)</f>
        <v>401220315</v>
      </c>
      <c r="Z5505">
        <f>VLOOKUP($Y5505, NFLGames!$H$11:$K$555,2,FALSE)</f>
        <v>2020</v>
      </c>
      <c r="AA5505">
        <f>VLOOKUP($Y5505, NFLGames!$H$11:$K$555,3,FALSE)</f>
        <v>17</v>
      </c>
      <c r="AB5505" s="6">
        <f>IF(A5506=0, 0, AH5506-tbl_pbp[[#This Row],[Saints Win %]])</f>
        <v>0</v>
      </c>
      <c r="AE5505">
        <f>ABS(tbl_pbp[[#This Row],[play.homeScore]]-tbl_pbp[[#This Row],[play.awayScore]])</f>
        <v>26</v>
      </c>
      <c r="AF5505">
        <f>IF(tbl_pbp[[#This Row],[Play Saints Win % Increase]]&gt;=$AF$4,1,0)</f>
        <v>0</v>
      </c>
      <c r="AG5505" t="str">
        <f>VLOOKUP(tbl_pbp[[#This Row],[gameId]], games!$B$2:$T$40, 9, FALSE)</f>
        <v>new-orleans-saints</v>
      </c>
      <c r="AH5505" s="5">
        <f>IF(tbl_pbp[[#This Row],[AwayTeam]] &lt;&gt; "new-orleans-saints", tbl_pbp[[#This Row],[homeWinPercentage]], 1-tbl_pbp[[#This Row],[homeWinPercentage]])</f>
        <v>0.999</v>
      </c>
      <c r="AI5505" s="13">
        <f>tbl_pbp[[#This Row],[Kamara]]*tbl_pbp[[#This Row],[Impactful Play]]</f>
        <v>0</v>
      </c>
      <c r="AJ5505" s="13">
        <f>tbl_pbp[[#This Row],[Thomas]]*tbl_pbp[[#This Row],[Impactful Play]]</f>
        <v>0</v>
      </c>
      <c r="AK5505" s="13" t="str">
        <f>VLOOKUP(tbl_pbp[[#This Row],[Play Saints Win % Increase]], tbl_impact[],3,TRUE)</f>
        <v>Scented (0 to +5%)</v>
      </c>
    </row>
    <row r="5506" spans="1:37">
      <c r="A5506" s="1">
        <v>140</v>
      </c>
      <c r="B5506" s="5">
        <v>1E-3</v>
      </c>
      <c r="C5506" t="s">
        <v>8401</v>
      </c>
      <c r="D5506">
        <v>0</v>
      </c>
      <c r="E5506">
        <v>0</v>
      </c>
      <c r="F5506">
        <v>4</v>
      </c>
      <c r="G5506">
        <v>7</v>
      </c>
      <c r="H5506">
        <v>33</v>
      </c>
      <c r="I5506">
        <v>10</v>
      </c>
      <c r="J5506">
        <v>13</v>
      </c>
      <c r="K5506" t="s">
        <v>533</v>
      </c>
      <c r="L5506">
        <v>1</v>
      </c>
      <c r="M5506">
        <v>87</v>
      </c>
      <c r="N5506" t="s">
        <v>8402</v>
      </c>
      <c r="O5506" t="s">
        <v>186</v>
      </c>
      <c r="P5506" t="s">
        <v>30</v>
      </c>
      <c r="Q5506" t="s">
        <v>31</v>
      </c>
      <c r="R5506" t="s">
        <v>32</v>
      </c>
      <c r="S5506" t="s">
        <v>33</v>
      </c>
      <c r="T5506" t="s">
        <v>3611</v>
      </c>
      <c r="U5506" t="s">
        <v>8403</v>
      </c>
      <c r="V5506" t="s">
        <v>8050</v>
      </c>
      <c r="X5506" t="str">
        <f>VLOOKUP(pbp!V2739, games!$B$2:$R$40, 3, FALSE)</f>
        <v>2019-12-29T18:00Z</v>
      </c>
      <c r="Y5506">
        <f>VLOOKUP(1*V5506,NFLGames!$H$11:$H$555,1,FALSE)</f>
        <v>401220315</v>
      </c>
      <c r="Z5506">
        <f>VLOOKUP($Y5506, NFLGames!$H$11:$K$555,2,FALSE)</f>
        <v>2020</v>
      </c>
      <c r="AA5506">
        <f>VLOOKUP($Y5506, NFLGames!$H$11:$K$555,3,FALSE)</f>
        <v>17</v>
      </c>
      <c r="AB5506" s="6">
        <f>IF(A5507=0, 0, AH5507-tbl_pbp[[#This Row],[Saints Win %]])</f>
        <v>0</v>
      </c>
      <c r="AE5506">
        <f>ABS(tbl_pbp[[#This Row],[play.homeScore]]-tbl_pbp[[#This Row],[play.awayScore]])</f>
        <v>26</v>
      </c>
      <c r="AF5506">
        <f>IF(tbl_pbp[[#This Row],[Play Saints Win % Increase]]&gt;=$AF$4,1,0)</f>
        <v>0</v>
      </c>
      <c r="AG5506" t="str">
        <f>VLOOKUP(tbl_pbp[[#This Row],[gameId]], games!$B$2:$T$40, 9, FALSE)</f>
        <v>new-orleans-saints</v>
      </c>
      <c r="AH5506" s="5">
        <f>IF(tbl_pbp[[#This Row],[AwayTeam]] &lt;&gt; "new-orleans-saints", tbl_pbp[[#This Row],[homeWinPercentage]], 1-tbl_pbp[[#This Row],[homeWinPercentage]])</f>
        <v>0.999</v>
      </c>
      <c r="AI5506" s="13">
        <f>tbl_pbp[[#This Row],[Kamara]]*tbl_pbp[[#This Row],[Impactful Play]]</f>
        <v>0</v>
      </c>
      <c r="AJ5506" s="13">
        <f>tbl_pbp[[#This Row],[Thomas]]*tbl_pbp[[#This Row],[Impactful Play]]</f>
        <v>0</v>
      </c>
      <c r="AK5506" s="13" t="str">
        <f>VLOOKUP(tbl_pbp[[#This Row],[Play Saints Win % Increase]], tbl_impact[],3,TRUE)</f>
        <v>Scented (0 to +5%)</v>
      </c>
    </row>
    <row r="5507" spans="1:37">
      <c r="A5507" s="1">
        <v>141</v>
      </c>
      <c r="B5507" s="5">
        <v>1E-3</v>
      </c>
      <c r="C5507" t="s">
        <v>8404</v>
      </c>
      <c r="D5507">
        <v>0</v>
      </c>
      <c r="E5507">
        <v>0</v>
      </c>
      <c r="F5507">
        <v>4</v>
      </c>
      <c r="G5507">
        <v>7</v>
      </c>
      <c r="H5507">
        <v>33</v>
      </c>
      <c r="I5507">
        <v>10</v>
      </c>
      <c r="J5507">
        <v>44</v>
      </c>
      <c r="K5507" t="s">
        <v>533</v>
      </c>
      <c r="L5507">
        <v>1</v>
      </c>
      <c r="M5507">
        <v>56</v>
      </c>
      <c r="N5507" t="s">
        <v>8405</v>
      </c>
      <c r="O5507" t="s">
        <v>5133</v>
      </c>
      <c r="P5507" t="s">
        <v>167</v>
      </c>
      <c r="Q5507" t="s">
        <v>168</v>
      </c>
      <c r="S5507" t="s">
        <v>33</v>
      </c>
      <c r="T5507" t="s">
        <v>8262</v>
      </c>
      <c r="U5507" t="s">
        <v>8406</v>
      </c>
      <c r="V5507" t="s">
        <v>8050</v>
      </c>
      <c r="X5507" t="str">
        <f>VLOOKUP(pbp!V2740, games!$B$2:$R$40, 3, FALSE)</f>
        <v>2019-12-29T18:00Z</v>
      </c>
      <c r="Y5507">
        <f>VLOOKUP(1*V5507,NFLGames!$H$11:$H$555,1,FALSE)</f>
        <v>401220315</v>
      </c>
      <c r="Z5507">
        <f>VLOOKUP($Y5507, NFLGames!$H$11:$K$555,2,FALSE)</f>
        <v>2020</v>
      </c>
      <c r="AA5507">
        <f>VLOOKUP($Y5507, NFLGames!$H$11:$K$555,3,FALSE)</f>
        <v>17</v>
      </c>
      <c r="AB5507" s="6">
        <f>IF(A5508=0, 0, AH5508-tbl_pbp[[#This Row],[Saints Win %]])</f>
        <v>0</v>
      </c>
      <c r="AE5507">
        <f>ABS(tbl_pbp[[#This Row],[play.homeScore]]-tbl_pbp[[#This Row],[play.awayScore]])</f>
        <v>26</v>
      </c>
      <c r="AF5507">
        <f>IF(tbl_pbp[[#This Row],[Play Saints Win % Increase]]&gt;=$AF$4,1,0)</f>
        <v>0</v>
      </c>
      <c r="AG5507" t="str">
        <f>VLOOKUP(tbl_pbp[[#This Row],[gameId]], games!$B$2:$T$40, 9, FALSE)</f>
        <v>new-orleans-saints</v>
      </c>
      <c r="AH5507" s="5">
        <f>IF(tbl_pbp[[#This Row],[AwayTeam]] &lt;&gt; "new-orleans-saints", tbl_pbp[[#This Row],[homeWinPercentage]], 1-tbl_pbp[[#This Row],[homeWinPercentage]])</f>
        <v>0.999</v>
      </c>
      <c r="AI5507" s="13">
        <f>tbl_pbp[[#This Row],[Kamara]]*tbl_pbp[[#This Row],[Impactful Play]]</f>
        <v>0</v>
      </c>
      <c r="AJ5507" s="13">
        <f>tbl_pbp[[#This Row],[Thomas]]*tbl_pbp[[#This Row],[Impactful Play]]</f>
        <v>0</v>
      </c>
      <c r="AK5507" s="13" t="str">
        <f>VLOOKUP(tbl_pbp[[#This Row],[Play Saints Win % Increase]], tbl_impact[],3,TRUE)</f>
        <v>Scented (0 to +5%)</v>
      </c>
    </row>
    <row r="5508" spans="1:37">
      <c r="A5508" s="1">
        <v>142</v>
      </c>
      <c r="B5508" s="5">
        <v>1E-3</v>
      </c>
      <c r="C5508" t="s">
        <v>8407</v>
      </c>
      <c r="D5508">
        <v>0</v>
      </c>
      <c r="E5508">
        <v>0</v>
      </c>
      <c r="F5508">
        <v>4</v>
      </c>
      <c r="G5508">
        <v>7</v>
      </c>
      <c r="H5508">
        <v>33</v>
      </c>
      <c r="I5508">
        <v>12</v>
      </c>
      <c r="J5508">
        <v>42</v>
      </c>
      <c r="K5508" t="s">
        <v>533</v>
      </c>
      <c r="L5508">
        <v>2</v>
      </c>
      <c r="M5508">
        <v>58</v>
      </c>
      <c r="N5508" t="s">
        <v>8408</v>
      </c>
      <c r="O5508" t="s">
        <v>471</v>
      </c>
      <c r="P5508" t="s">
        <v>30</v>
      </c>
      <c r="Q5508" t="s">
        <v>31</v>
      </c>
      <c r="R5508" t="s">
        <v>32</v>
      </c>
      <c r="S5508" t="s">
        <v>871</v>
      </c>
      <c r="T5508" t="s">
        <v>3388</v>
      </c>
      <c r="U5508" t="s">
        <v>8409</v>
      </c>
      <c r="V5508" t="s">
        <v>8050</v>
      </c>
      <c r="X5508" t="str">
        <f>VLOOKUP(pbp!V2741, games!$B$2:$R$40, 3, FALSE)</f>
        <v>2019-12-29T18:00Z</v>
      </c>
      <c r="Y5508">
        <f>VLOOKUP(1*V5508,NFLGames!$H$11:$H$555,1,FALSE)</f>
        <v>401220315</v>
      </c>
      <c r="Z5508">
        <f>VLOOKUP($Y5508, NFLGames!$H$11:$K$555,2,FALSE)</f>
        <v>2020</v>
      </c>
      <c r="AA5508">
        <f>VLOOKUP($Y5508, NFLGames!$H$11:$K$555,3,FALSE)</f>
        <v>17</v>
      </c>
      <c r="AB5508" s="6">
        <f>IF(A5509=0, 0, AH5509-tbl_pbp[[#This Row],[Saints Win %]])</f>
        <v>0</v>
      </c>
      <c r="AE5508">
        <f>ABS(tbl_pbp[[#This Row],[play.homeScore]]-tbl_pbp[[#This Row],[play.awayScore]])</f>
        <v>26</v>
      </c>
      <c r="AF5508">
        <f>IF(tbl_pbp[[#This Row],[Play Saints Win % Increase]]&gt;=$AF$4,1,0)</f>
        <v>0</v>
      </c>
      <c r="AG5508" t="str">
        <f>VLOOKUP(tbl_pbp[[#This Row],[gameId]], games!$B$2:$T$40, 9, FALSE)</f>
        <v>new-orleans-saints</v>
      </c>
      <c r="AH5508" s="5">
        <f>IF(tbl_pbp[[#This Row],[AwayTeam]] &lt;&gt; "new-orleans-saints", tbl_pbp[[#This Row],[homeWinPercentage]], 1-tbl_pbp[[#This Row],[homeWinPercentage]])</f>
        <v>0.999</v>
      </c>
      <c r="AI5508" s="13">
        <f>tbl_pbp[[#This Row],[Kamara]]*tbl_pbp[[#This Row],[Impactful Play]]</f>
        <v>0</v>
      </c>
      <c r="AJ5508" s="13">
        <f>tbl_pbp[[#This Row],[Thomas]]*tbl_pbp[[#This Row],[Impactful Play]]</f>
        <v>0</v>
      </c>
      <c r="AK5508" s="13" t="str">
        <f>VLOOKUP(tbl_pbp[[#This Row],[Play Saints Win % Increase]], tbl_impact[],3,TRUE)</f>
        <v>Scented (0 to +5%)</v>
      </c>
    </row>
    <row r="5509" spans="1:37">
      <c r="A5509" s="1">
        <v>143</v>
      </c>
      <c r="B5509" s="5">
        <v>1E-3</v>
      </c>
      <c r="C5509" t="s">
        <v>8410</v>
      </c>
      <c r="D5509">
        <v>0</v>
      </c>
      <c r="E5509">
        <v>0</v>
      </c>
      <c r="F5509">
        <v>4</v>
      </c>
      <c r="G5509">
        <v>7</v>
      </c>
      <c r="H5509">
        <v>33</v>
      </c>
      <c r="I5509">
        <v>10</v>
      </c>
      <c r="J5509">
        <v>64</v>
      </c>
      <c r="K5509" t="s">
        <v>533</v>
      </c>
      <c r="L5509">
        <v>1</v>
      </c>
      <c r="M5509">
        <v>36</v>
      </c>
      <c r="N5509" t="s">
        <v>8411</v>
      </c>
      <c r="O5509" t="s">
        <v>471</v>
      </c>
      <c r="P5509" t="s">
        <v>30</v>
      </c>
      <c r="Q5509" t="s">
        <v>31</v>
      </c>
      <c r="R5509" t="s">
        <v>32</v>
      </c>
      <c r="S5509" t="s">
        <v>33</v>
      </c>
      <c r="T5509" t="s">
        <v>296</v>
      </c>
      <c r="U5509" t="s">
        <v>297</v>
      </c>
      <c r="V5509" t="s">
        <v>8050</v>
      </c>
      <c r="X5509" t="str">
        <f>VLOOKUP(pbp!V2742, games!$B$2:$R$40, 3, FALSE)</f>
        <v>2019-12-29T18:00Z</v>
      </c>
      <c r="Y5509">
        <f>VLOOKUP(1*V5509,NFLGames!$H$11:$H$555,1,FALSE)</f>
        <v>401220315</v>
      </c>
      <c r="Z5509">
        <f>VLOOKUP($Y5509, NFLGames!$H$11:$K$555,2,FALSE)</f>
        <v>2020</v>
      </c>
      <c r="AA5509">
        <f>VLOOKUP($Y5509, NFLGames!$H$11:$K$555,3,FALSE)</f>
        <v>17</v>
      </c>
      <c r="AB5509" s="6">
        <f>IF(A5510=0, 0, AH5510-tbl_pbp[[#This Row],[Saints Win %]])</f>
        <v>0</v>
      </c>
      <c r="AE5509">
        <f>ABS(tbl_pbp[[#This Row],[play.homeScore]]-tbl_pbp[[#This Row],[play.awayScore]])</f>
        <v>26</v>
      </c>
      <c r="AF5509">
        <f>IF(tbl_pbp[[#This Row],[Play Saints Win % Increase]]&gt;=$AF$4,1,0)</f>
        <v>0</v>
      </c>
      <c r="AG5509" t="str">
        <f>VLOOKUP(tbl_pbp[[#This Row],[gameId]], games!$B$2:$T$40, 9, FALSE)</f>
        <v>new-orleans-saints</v>
      </c>
      <c r="AH5509" s="5">
        <f>IF(tbl_pbp[[#This Row],[AwayTeam]] &lt;&gt; "new-orleans-saints", tbl_pbp[[#This Row],[homeWinPercentage]], 1-tbl_pbp[[#This Row],[homeWinPercentage]])</f>
        <v>0.999</v>
      </c>
      <c r="AI5509" s="13">
        <f>tbl_pbp[[#This Row],[Kamara]]*tbl_pbp[[#This Row],[Impactful Play]]</f>
        <v>0</v>
      </c>
      <c r="AJ5509" s="13">
        <f>tbl_pbp[[#This Row],[Thomas]]*tbl_pbp[[#This Row],[Impactful Play]]</f>
        <v>0</v>
      </c>
      <c r="AK5509" s="13" t="str">
        <f>VLOOKUP(tbl_pbp[[#This Row],[Play Saints Win % Increase]], tbl_impact[],3,TRUE)</f>
        <v>Scented (0 to +5%)</v>
      </c>
    </row>
    <row r="5510" spans="1:37">
      <c r="A5510" s="1">
        <v>144</v>
      </c>
      <c r="B5510" s="5">
        <v>1E-3</v>
      </c>
      <c r="C5510" t="s">
        <v>8412</v>
      </c>
      <c r="D5510">
        <v>0</v>
      </c>
      <c r="E5510">
        <v>0</v>
      </c>
      <c r="F5510">
        <v>4</v>
      </c>
      <c r="G5510">
        <v>7</v>
      </c>
      <c r="H5510">
        <v>33</v>
      </c>
      <c r="I5510">
        <v>10</v>
      </c>
      <c r="J5510">
        <v>82</v>
      </c>
      <c r="K5510" t="s">
        <v>533</v>
      </c>
      <c r="L5510">
        <v>1</v>
      </c>
      <c r="M5510">
        <v>18</v>
      </c>
      <c r="N5510" t="s">
        <v>8413</v>
      </c>
      <c r="O5510" t="s">
        <v>102</v>
      </c>
      <c r="P5510" t="s">
        <v>167</v>
      </c>
      <c r="Q5510" t="s">
        <v>168</v>
      </c>
      <c r="S5510" t="s">
        <v>33</v>
      </c>
      <c r="T5510" t="s">
        <v>191</v>
      </c>
      <c r="U5510" t="s">
        <v>2280</v>
      </c>
      <c r="V5510" t="s">
        <v>8050</v>
      </c>
      <c r="X5510" t="str">
        <f>VLOOKUP(pbp!V2743, games!$B$2:$R$40, 3, FALSE)</f>
        <v>2019-12-29T18:00Z</v>
      </c>
      <c r="Y5510">
        <f>VLOOKUP(1*V5510,NFLGames!$H$11:$H$555,1,FALSE)</f>
        <v>401220315</v>
      </c>
      <c r="Z5510">
        <f>VLOOKUP($Y5510, NFLGames!$H$11:$K$555,2,FALSE)</f>
        <v>2020</v>
      </c>
      <c r="AA5510">
        <f>VLOOKUP($Y5510, NFLGames!$H$11:$K$555,3,FALSE)</f>
        <v>17</v>
      </c>
      <c r="AB5510" s="6">
        <f>IF(A5511=0, 0, AH5511-tbl_pbp[[#This Row],[Saints Win %]])</f>
        <v>0</v>
      </c>
      <c r="AE5510">
        <f>ABS(tbl_pbp[[#This Row],[play.homeScore]]-tbl_pbp[[#This Row],[play.awayScore]])</f>
        <v>26</v>
      </c>
      <c r="AF5510">
        <f>IF(tbl_pbp[[#This Row],[Play Saints Win % Increase]]&gt;=$AF$4,1,0)</f>
        <v>0</v>
      </c>
      <c r="AG5510" t="str">
        <f>VLOOKUP(tbl_pbp[[#This Row],[gameId]], games!$B$2:$T$40, 9, FALSE)</f>
        <v>new-orleans-saints</v>
      </c>
      <c r="AH5510" s="5">
        <f>IF(tbl_pbp[[#This Row],[AwayTeam]] &lt;&gt; "new-orleans-saints", tbl_pbp[[#This Row],[homeWinPercentage]], 1-tbl_pbp[[#This Row],[homeWinPercentage]])</f>
        <v>0.999</v>
      </c>
      <c r="AI5510" s="13">
        <f>tbl_pbp[[#This Row],[Kamara]]*tbl_pbp[[#This Row],[Impactful Play]]</f>
        <v>0</v>
      </c>
      <c r="AJ5510" s="13">
        <f>tbl_pbp[[#This Row],[Thomas]]*tbl_pbp[[#This Row],[Impactful Play]]</f>
        <v>0</v>
      </c>
      <c r="AK5510" s="13" t="str">
        <f>VLOOKUP(tbl_pbp[[#This Row],[Play Saints Win % Increase]], tbl_impact[],3,TRUE)</f>
        <v>Scented (0 to +5%)</v>
      </c>
    </row>
    <row r="5511" spans="1:37">
      <c r="A5511" s="1">
        <v>145</v>
      </c>
      <c r="B5511" s="5">
        <v>1E-3</v>
      </c>
      <c r="C5511" t="s">
        <v>8414</v>
      </c>
      <c r="D5511">
        <v>0</v>
      </c>
      <c r="E5511">
        <v>0</v>
      </c>
      <c r="F5511">
        <v>4</v>
      </c>
      <c r="G5511">
        <v>7</v>
      </c>
      <c r="H5511">
        <v>33</v>
      </c>
      <c r="I5511">
        <v>23</v>
      </c>
      <c r="J5511">
        <v>69</v>
      </c>
      <c r="K5511" t="s">
        <v>533</v>
      </c>
      <c r="L5511">
        <v>2</v>
      </c>
      <c r="M5511">
        <v>31</v>
      </c>
      <c r="N5511" t="s">
        <v>8415</v>
      </c>
      <c r="O5511" t="s">
        <v>4679</v>
      </c>
      <c r="P5511" t="s">
        <v>450</v>
      </c>
      <c r="Q5511" t="s">
        <v>451</v>
      </c>
      <c r="R5511" t="s">
        <v>452</v>
      </c>
      <c r="S5511" t="s">
        <v>8416</v>
      </c>
      <c r="T5511" t="s">
        <v>361</v>
      </c>
      <c r="U5511" t="s">
        <v>8417</v>
      </c>
      <c r="V5511" t="s">
        <v>8050</v>
      </c>
      <c r="X5511" t="str">
        <f>VLOOKUP(pbp!V2744, games!$B$2:$R$40, 3, FALSE)</f>
        <v>2019-12-29T18:00Z</v>
      </c>
      <c r="Y5511">
        <f>VLOOKUP(1*V5511,NFLGames!$H$11:$H$555,1,FALSE)</f>
        <v>401220315</v>
      </c>
      <c r="Z5511">
        <f>VLOOKUP($Y5511, NFLGames!$H$11:$K$555,2,FALSE)</f>
        <v>2020</v>
      </c>
      <c r="AA5511">
        <f>VLOOKUP($Y5511, NFLGames!$H$11:$K$555,3,FALSE)</f>
        <v>17</v>
      </c>
      <c r="AB5511" s="6">
        <f>IF(A5512=0, 0, AH5512-tbl_pbp[[#This Row],[Saints Win %]])</f>
        <v>0</v>
      </c>
      <c r="AE5511">
        <f>ABS(tbl_pbp[[#This Row],[play.homeScore]]-tbl_pbp[[#This Row],[play.awayScore]])</f>
        <v>26</v>
      </c>
      <c r="AF5511">
        <f>IF(tbl_pbp[[#This Row],[Play Saints Win % Increase]]&gt;=$AF$4,1,0)</f>
        <v>0</v>
      </c>
      <c r="AG5511" t="str">
        <f>VLOOKUP(tbl_pbp[[#This Row],[gameId]], games!$B$2:$T$40, 9, FALSE)</f>
        <v>new-orleans-saints</v>
      </c>
      <c r="AH5511" s="5">
        <f>IF(tbl_pbp[[#This Row],[AwayTeam]] &lt;&gt; "new-orleans-saints", tbl_pbp[[#This Row],[homeWinPercentage]], 1-tbl_pbp[[#This Row],[homeWinPercentage]])</f>
        <v>0.999</v>
      </c>
      <c r="AI5511" s="13">
        <f>tbl_pbp[[#This Row],[Kamara]]*tbl_pbp[[#This Row],[Impactful Play]]</f>
        <v>0</v>
      </c>
      <c r="AJ5511" s="13">
        <f>tbl_pbp[[#This Row],[Thomas]]*tbl_pbp[[#This Row],[Impactful Play]]</f>
        <v>0</v>
      </c>
      <c r="AK5511" s="13" t="str">
        <f>VLOOKUP(tbl_pbp[[#This Row],[Play Saints Win % Increase]], tbl_impact[],3,TRUE)</f>
        <v>Scented (0 to +5%)</v>
      </c>
    </row>
    <row r="5512" spans="1:37">
      <c r="A5512" s="1">
        <v>146</v>
      </c>
      <c r="B5512" s="5">
        <v>1E-3</v>
      </c>
      <c r="C5512" t="s">
        <v>8418</v>
      </c>
      <c r="D5512">
        <v>0</v>
      </c>
      <c r="E5512">
        <v>0</v>
      </c>
      <c r="F5512">
        <v>4</v>
      </c>
      <c r="G5512">
        <v>7</v>
      </c>
      <c r="H5512">
        <v>33</v>
      </c>
      <c r="I5512">
        <v>10</v>
      </c>
      <c r="J5512">
        <v>69</v>
      </c>
      <c r="K5512" t="s">
        <v>29</v>
      </c>
      <c r="L5512">
        <v>1</v>
      </c>
      <c r="M5512">
        <v>69</v>
      </c>
      <c r="N5512" t="s">
        <v>8419</v>
      </c>
      <c r="O5512" t="s">
        <v>3817</v>
      </c>
      <c r="P5512" t="s">
        <v>45</v>
      </c>
      <c r="Q5512" t="s">
        <v>46</v>
      </c>
      <c r="R5512" t="s">
        <v>47</v>
      </c>
      <c r="S5512" t="s">
        <v>33</v>
      </c>
      <c r="T5512" t="s">
        <v>361</v>
      </c>
      <c r="U5512" t="s">
        <v>557</v>
      </c>
      <c r="V5512" t="s">
        <v>8050</v>
      </c>
      <c r="X5512" t="str">
        <f>VLOOKUP(pbp!V2745, games!$B$2:$R$40, 3, FALSE)</f>
        <v>2019-12-29T18:00Z</v>
      </c>
      <c r="Y5512">
        <f>VLOOKUP(1*V5512,NFLGames!$H$11:$H$555,1,FALSE)</f>
        <v>401220315</v>
      </c>
      <c r="Z5512">
        <f>VLOOKUP($Y5512, NFLGames!$H$11:$K$555,2,FALSE)</f>
        <v>2020</v>
      </c>
      <c r="AA5512">
        <f>VLOOKUP($Y5512, NFLGames!$H$11:$K$555,3,FALSE)</f>
        <v>17</v>
      </c>
      <c r="AB5512" s="6">
        <f>IF(A5513=0, 0, AH5513-tbl_pbp[[#This Row],[Saints Win %]])</f>
        <v>0</v>
      </c>
      <c r="AE5512">
        <f>ABS(tbl_pbp[[#This Row],[play.homeScore]]-tbl_pbp[[#This Row],[play.awayScore]])</f>
        <v>26</v>
      </c>
      <c r="AF5512">
        <f>IF(tbl_pbp[[#This Row],[Play Saints Win % Increase]]&gt;=$AF$4,1,0)</f>
        <v>0</v>
      </c>
      <c r="AG5512" t="str">
        <f>VLOOKUP(tbl_pbp[[#This Row],[gameId]], games!$B$2:$T$40, 9, FALSE)</f>
        <v>new-orleans-saints</v>
      </c>
      <c r="AH5512" s="5">
        <f>IF(tbl_pbp[[#This Row],[AwayTeam]] &lt;&gt; "new-orleans-saints", tbl_pbp[[#This Row],[homeWinPercentage]], 1-tbl_pbp[[#This Row],[homeWinPercentage]])</f>
        <v>0.999</v>
      </c>
      <c r="AI5512" s="13">
        <f>tbl_pbp[[#This Row],[Kamara]]*tbl_pbp[[#This Row],[Impactful Play]]</f>
        <v>0</v>
      </c>
      <c r="AJ5512" s="13">
        <f>tbl_pbp[[#This Row],[Thomas]]*tbl_pbp[[#This Row],[Impactful Play]]</f>
        <v>0</v>
      </c>
      <c r="AK5512" s="13" t="str">
        <f>VLOOKUP(tbl_pbp[[#This Row],[Play Saints Win % Increase]], tbl_impact[],3,TRUE)</f>
        <v>Scented (0 to +5%)</v>
      </c>
    </row>
    <row r="5513" spans="1:37">
      <c r="A5513" s="1">
        <v>147</v>
      </c>
      <c r="B5513" s="5">
        <v>1E-3</v>
      </c>
      <c r="C5513" t="s">
        <v>8420</v>
      </c>
      <c r="D5513">
        <v>0</v>
      </c>
      <c r="E5513">
        <v>0</v>
      </c>
      <c r="F5513">
        <v>4</v>
      </c>
      <c r="G5513">
        <v>7</v>
      </c>
      <c r="H5513">
        <v>33</v>
      </c>
      <c r="I5513">
        <v>10</v>
      </c>
      <c r="J5513">
        <v>69</v>
      </c>
      <c r="K5513" t="s">
        <v>29</v>
      </c>
      <c r="L5513">
        <v>2</v>
      </c>
      <c r="M5513">
        <v>69</v>
      </c>
      <c r="N5513" t="s">
        <v>8421</v>
      </c>
      <c r="O5513" t="s">
        <v>2701</v>
      </c>
      <c r="P5513" t="s">
        <v>45</v>
      </c>
      <c r="Q5513" t="s">
        <v>46</v>
      </c>
      <c r="R5513" t="s">
        <v>47</v>
      </c>
      <c r="S5513" t="s">
        <v>120</v>
      </c>
      <c r="T5513" t="s">
        <v>361</v>
      </c>
      <c r="U5513" t="s">
        <v>1803</v>
      </c>
      <c r="V5513" t="s">
        <v>8050</v>
      </c>
      <c r="X5513" t="str">
        <f>VLOOKUP(pbp!V2746, games!$B$2:$R$40, 3, FALSE)</f>
        <v>2019-12-29T18:00Z</v>
      </c>
      <c r="Y5513">
        <f>VLOOKUP(1*V5513,NFLGames!$H$11:$H$555,1,FALSE)</f>
        <v>401220315</v>
      </c>
      <c r="Z5513">
        <f>VLOOKUP($Y5513, NFLGames!$H$11:$K$555,2,FALSE)</f>
        <v>2020</v>
      </c>
      <c r="AA5513">
        <f>VLOOKUP($Y5513, NFLGames!$H$11:$K$555,3,FALSE)</f>
        <v>17</v>
      </c>
      <c r="AB5513" s="6">
        <f>IF(A5514=0, 0, AH5514-tbl_pbp[[#This Row],[Saints Win %]])</f>
        <v>0</v>
      </c>
      <c r="AE5513">
        <f>ABS(tbl_pbp[[#This Row],[play.homeScore]]-tbl_pbp[[#This Row],[play.awayScore]])</f>
        <v>26</v>
      </c>
      <c r="AF5513">
        <f>IF(tbl_pbp[[#This Row],[Play Saints Win % Increase]]&gt;=$AF$4,1,0)</f>
        <v>0</v>
      </c>
      <c r="AG5513" t="str">
        <f>VLOOKUP(tbl_pbp[[#This Row],[gameId]], games!$B$2:$T$40, 9, FALSE)</f>
        <v>new-orleans-saints</v>
      </c>
      <c r="AH5513" s="5">
        <f>IF(tbl_pbp[[#This Row],[AwayTeam]] &lt;&gt; "new-orleans-saints", tbl_pbp[[#This Row],[homeWinPercentage]], 1-tbl_pbp[[#This Row],[homeWinPercentage]])</f>
        <v>0.999</v>
      </c>
      <c r="AI5513" s="13">
        <f>tbl_pbp[[#This Row],[Kamara]]*tbl_pbp[[#This Row],[Impactful Play]]</f>
        <v>0</v>
      </c>
      <c r="AJ5513" s="13">
        <f>tbl_pbp[[#This Row],[Thomas]]*tbl_pbp[[#This Row],[Impactful Play]]</f>
        <v>0</v>
      </c>
      <c r="AK5513" s="13" t="str">
        <f>VLOOKUP(tbl_pbp[[#This Row],[Play Saints Win % Increase]], tbl_impact[],3,TRUE)</f>
        <v>Scented (0 to +5%)</v>
      </c>
    </row>
    <row r="5514" spans="1:37">
      <c r="A5514" s="1">
        <v>148</v>
      </c>
      <c r="B5514" s="5">
        <v>1E-3</v>
      </c>
      <c r="C5514" t="s">
        <v>8422</v>
      </c>
      <c r="D5514">
        <v>0</v>
      </c>
      <c r="E5514">
        <v>0</v>
      </c>
      <c r="F5514">
        <v>4</v>
      </c>
      <c r="G5514">
        <v>7</v>
      </c>
      <c r="H5514">
        <v>33</v>
      </c>
      <c r="I5514">
        <v>12</v>
      </c>
      <c r="J5514">
        <v>71</v>
      </c>
      <c r="K5514" t="s">
        <v>29</v>
      </c>
      <c r="L5514">
        <v>3</v>
      </c>
      <c r="M5514">
        <v>71</v>
      </c>
      <c r="N5514" t="s">
        <v>8423</v>
      </c>
      <c r="O5514" t="s">
        <v>1584</v>
      </c>
      <c r="P5514" t="s">
        <v>45</v>
      </c>
      <c r="Q5514" t="s">
        <v>46</v>
      </c>
      <c r="R5514" t="s">
        <v>47</v>
      </c>
      <c r="S5514" t="s">
        <v>201</v>
      </c>
      <c r="T5514" t="s">
        <v>401</v>
      </c>
      <c r="U5514" t="s">
        <v>8424</v>
      </c>
      <c r="V5514" t="s">
        <v>8050</v>
      </c>
      <c r="X5514" t="str">
        <f>VLOOKUP(pbp!V2747, games!$B$2:$R$40, 3, FALSE)</f>
        <v>2019-12-29T18:00Z</v>
      </c>
      <c r="Y5514">
        <f>VLOOKUP(1*V5514,NFLGames!$H$11:$H$555,1,FALSE)</f>
        <v>401220315</v>
      </c>
      <c r="Z5514">
        <f>VLOOKUP($Y5514, NFLGames!$H$11:$K$555,2,FALSE)</f>
        <v>2020</v>
      </c>
      <c r="AA5514">
        <f>VLOOKUP($Y5514, NFLGames!$H$11:$K$555,3,FALSE)</f>
        <v>17</v>
      </c>
      <c r="AB5514" s="6">
        <f>IF(A5515=0, 0, AH5515-tbl_pbp[[#This Row],[Saints Win %]])</f>
        <v>0</v>
      </c>
      <c r="AE5514">
        <f>ABS(tbl_pbp[[#This Row],[play.homeScore]]-tbl_pbp[[#This Row],[play.awayScore]])</f>
        <v>26</v>
      </c>
      <c r="AF5514">
        <f>IF(tbl_pbp[[#This Row],[Play Saints Win % Increase]]&gt;=$AF$4,1,0)</f>
        <v>0</v>
      </c>
      <c r="AG5514" t="str">
        <f>VLOOKUP(tbl_pbp[[#This Row],[gameId]], games!$B$2:$T$40, 9, FALSE)</f>
        <v>new-orleans-saints</v>
      </c>
      <c r="AH5514" s="5">
        <f>IF(tbl_pbp[[#This Row],[AwayTeam]] &lt;&gt; "new-orleans-saints", tbl_pbp[[#This Row],[homeWinPercentage]], 1-tbl_pbp[[#This Row],[homeWinPercentage]])</f>
        <v>0.999</v>
      </c>
      <c r="AI5514" s="13">
        <f>tbl_pbp[[#This Row],[Kamara]]*tbl_pbp[[#This Row],[Impactful Play]]</f>
        <v>0</v>
      </c>
      <c r="AJ5514" s="13">
        <f>tbl_pbp[[#This Row],[Thomas]]*tbl_pbp[[#This Row],[Impactful Play]]</f>
        <v>0</v>
      </c>
      <c r="AK5514" s="13" t="str">
        <f>VLOOKUP(tbl_pbp[[#This Row],[Play Saints Win % Increase]], tbl_impact[],3,TRUE)</f>
        <v>Scented (0 to +5%)</v>
      </c>
    </row>
    <row r="5515" spans="1:37">
      <c r="A5515" s="1">
        <v>149</v>
      </c>
      <c r="B5515" s="5">
        <v>1E-3</v>
      </c>
      <c r="C5515" t="s">
        <v>8425</v>
      </c>
      <c r="D5515">
        <v>0</v>
      </c>
      <c r="E5515">
        <v>0</v>
      </c>
      <c r="F5515">
        <v>4</v>
      </c>
      <c r="G5515">
        <v>7</v>
      </c>
      <c r="H5515">
        <v>33</v>
      </c>
      <c r="I5515">
        <v>21</v>
      </c>
      <c r="J5515">
        <v>80</v>
      </c>
      <c r="K5515" t="s">
        <v>29</v>
      </c>
      <c r="L5515">
        <v>4</v>
      </c>
      <c r="M5515">
        <v>80</v>
      </c>
      <c r="N5515" t="s">
        <v>8426</v>
      </c>
      <c r="O5515" t="s">
        <v>346</v>
      </c>
      <c r="P5515" t="s">
        <v>66</v>
      </c>
      <c r="Q5515" t="s">
        <v>67</v>
      </c>
      <c r="R5515" t="s">
        <v>68</v>
      </c>
      <c r="S5515" t="s">
        <v>2853</v>
      </c>
      <c r="T5515" t="s">
        <v>165</v>
      </c>
      <c r="U5515" t="s">
        <v>8427</v>
      </c>
      <c r="V5515" t="s">
        <v>8050</v>
      </c>
      <c r="X5515" t="str">
        <f>VLOOKUP(pbp!V2748, games!$B$2:$R$40, 3, FALSE)</f>
        <v>2019-12-29T18:00Z</v>
      </c>
      <c r="Y5515">
        <f>VLOOKUP(1*V5515,NFLGames!$H$11:$H$555,1,FALSE)</f>
        <v>401220315</v>
      </c>
      <c r="Z5515">
        <f>VLOOKUP($Y5515, NFLGames!$H$11:$K$555,2,FALSE)</f>
        <v>2020</v>
      </c>
      <c r="AA5515">
        <f>VLOOKUP($Y5515, NFLGames!$H$11:$K$555,3,FALSE)</f>
        <v>17</v>
      </c>
      <c r="AB5515" s="6">
        <f>IF(A5516=0, 0, AH5516-tbl_pbp[[#This Row],[Saints Win %]])</f>
        <v>0</v>
      </c>
      <c r="AE5515">
        <f>ABS(tbl_pbp[[#This Row],[play.homeScore]]-tbl_pbp[[#This Row],[play.awayScore]])</f>
        <v>26</v>
      </c>
      <c r="AF5515">
        <f>IF(tbl_pbp[[#This Row],[Play Saints Win % Increase]]&gt;=$AF$4,1,0)</f>
        <v>0</v>
      </c>
      <c r="AG5515" t="str">
        <f>VLOOKUP(tbl_pbp[[#This Row],[gameId]], games!$B$2:$T$40, 9, FALSE)</f>
        <v>new-orleans-saints</v>
      </c>
      <c r="AH5515" s="5">
        <f>IF(tbl_pbp[[#This Row],[AwayTeam]] &lt;&gt; "new-orleans-saints", tbl_pbp[[#This Row],[homeWinPercentage]], 1-tbl_pbp[[#This Row],[homeWinPercentage]])</f>
        <v>0.999</v>
      </c>
      <c r="AI5515" s="13">
        <f>tbl_pbp[[#This Row],[Kamara]]*tbl_pbp[[#This Row],[Impactful Play]]</f>
        <v>0</v>
      </c>
      <c r="AJ5515" s="13">
        <f>tbl_pbp[[#This Row],[Thomas]]*tbl_pbp[[#This Row],[Impactful Play]]</f>
        <v>0</v>
      </c>
      <c r="AK5515" s="13" t="str">
        <f>VLOOKUP(tbl_pbp[[#This Row],[Play Saints Win % Increase]], tbl_impact[],3,TRUE)</f>
        <v>Scented (0 to +5%)</v>
      </c>
    </row>
    <row r="5516" spans="1:37">
      <c r="A5516" s="1">
        <v>150</v>
      </c>
      <c r="B5516" s="5">
        <v>1E-3</v>
      </c>
      <c r="C5516" t="s">
        <v>8428</v>
      </c>
      <c r="D5516">
        <v>0</v>
      </c>
      <c r="E5516">
        <v>0</v>
      </c>
      <c r="F5516">
        <v>4</v>
      </c>
      <c r="G5516">
        <v>7</v>
      </c>
      <c r="H5516">
        <v>33</v>
      </c>
      <c r="I5516">
        <v>10</v>
      </c>
      <c r="J5516">
        <v>36</v>
      </c>
      <c r="K5516" t="s">
        <v>533</v>
      </c>
      <c r="L5516">
        <v>1</v>
      </c>
      <c r="M5516">
        <v>64</v>
      </c>
      <c r="N5516" t="s">
        <v>8429</v>
      </c>
      <c r="O5516" t="s">
        <v>4500</v>
      </c>
      <c r="P5516" t="s">
        <v>450</v>
      </c>
      <c r="Q5516" t="s">
        <v>451</v>
      </c>
      <c r="R5516" t="s">
        <v>452</v>
      </c>
      <c r="S5516" t="s">
        <v>33</v>
      </c>
      <c r="T5516" t="s">
        <v>3742</v>
      </c>
      <c r="U5516" t="s">
        <v>8117</v>
      </c>
      <c r="V5516" t="s">
        <v>8050</v>
      </c>
      <c r="X5516" t="str">
        <f>VLOOKUP(pbp!V2749, games!$B$2:$R$40, 3, FALSE)</f>
        <v>2019-12-29T18:00Z</v>
      </c>
      <c r="Y5516">
        <f>VLOOKUP(1*V5516,NFLGames!$H$11:$H$555,1,FALSE)</f>
        <v>401220315</v>
      </c>
      <c r="Z5516">
        <f>VLOOKUP($Y5516, NFLGames!$H$11:$K$555,2,FALSE)</f>
        <v>2020</v>
      </c>
      <c r="AA5516">
        <f>VLOOKUP($Y5516, NFLGames!$H$11:$K$555,3,FALSE)</f>
        <v>17</v>
      </c>
      <c r="AB5516" s="6">
        <f>IF(A5517=0, 0, AH5517-tbl_pbp[[#This Row],[Saints Win %]])</f>
        <v>0</v>
      </c>
      <c r="AE5516">
        <f>ABS(tbl_pbp[[#This Row],[play.homeScore]]-tbl_pbp[[#This Row],[play.awayScore]])</f>
        <v>26</v>
      </c>
      <c r="AF5516">
        <f>IF(tbl_pbp[[#This Row],[Play Saints Win % Increase]]&gt;=$AF$4,1,0)</f>
        <v>0</v>
      </c>
      <c r="AG5516" t="str">
        <f>VLOOKUP(tbl_pbp[[#This Row],[gameId]], games!$B$2:$T$40, 9, FALSE)</f>
        <v>new-orleans-saints</v>
      </c>
      <c r="AH5516" s="5">
        <f>IF(tbl_pbp[[#This Row],[AwayTeam]] &lt;&gt; "new-orleans-saints", tbl_pbp[[#This Row],[homeWinPercentage]], 1-tbl_pbp[[#This Row],[homeWinPercentage]])</f>
        <v>0.999</v>
      </c>
      <c r="AI5516" s="13">
        <f>tbl_pbp[[#This Row],[Kamara]]*tbl_pbp[[#This Row],[Impactful Play]]</f>
        <v>0</v>
      </c>
      <c r="AJ5516" s="13">
        <f>tbl_pbp[[#This Row],[Thomas]]*tbl_pbp[[#This Row],[Impactful Play]]</f>
        <v>0</v>
      </c>
      <c r="AK5516" s="13" t="str">
        <f>VLOOKUP(tbl_pbp[[#This Row],[Play Saints Win % Increase]], tbl_impact[],3,TRUE)</f>
        <v>Scented (0 to +5%)</v>
      </c>
    </row>
    <row r="5517" spans="1:37">
      <c r="A5517" s="1">
        <v>151</v>
      </c>
      <c r="B5517" s="5">
        <v>1E-3</v>
      </c>
      <c r="C5517" t="s">
        <v>8430</v>
      </c>
      <c r="D5517">
        <v>0</v>
      </c>
      <c r="E5517">
        <v>0</v>
      </c>
      <c r="F5517">
        <v>4</v>
      </c>
      <c r="G5517">
        <v>7</v>
      </c>
      <c r="H5517">
        <v>33</v>
      </c>
      <c r="I5517">
        <v>10</v>
      </c>
      <c r="J5517">
        <v>95</v>
      </c>
      <c r="K5517" t="s">
        <v>29</v>
      </c>
      <c r="L5517">
        <v>1</v>
      </c>
      <c r="M5517">
        <v>95</v>
      </c>
      <c r="N5517" t="s">
        <v>8431</v>
      </c>
      <c r="O5517" t="s">
        <v>2108</v>
      </c>
      <c r="P5517" t="s">
        <v>45</v>
      </c>
      <c r="Q5517" t="s">
        <v>46</v>
      </c>
      <c r="R5517" t="s">
        <v>47</v>
      </c>
      <c r="S5517" t="s">
        <v>33</v>
      </c>
      <c r="T5517" t="s">
        <v>645</v>
      </c>
      <c r="U5517" t="s">
        <v>6988</v>
      </c>
      <c r="V5517" t="s">
        <v>8050</v>
      </c>
      <c r="X5517" t="str">
        <f>VLOOKUP(pbp!V2750, games!$B$2:$R$40, 3, FALSE)</f>
        <v>2019-12-29T18:00Z</v>
      </c>
      <c r="Y5517">
        <f>VLOOKUP(1*V5517,NFLGames!$H$11:$H$555,1,FALSE)</f>
        <v>401220315</v>
      </c>
      <c r="Z5517">
        <f>VLOOKUP($Y5517, NFLGames!$H$11:$K$555,2,FALSE)</f>
        <v>2020</v>
      </c>
      <c r="AA5517">
        <f>VLOOKUP($Y5517, NFLGames!$H$11:$K$555,3,FALSE)</f>
        <v>17</v>
      </c>
      <c r="AB5517" s="6">
        <f>IF(A5518=0, 0, AH5518-tbl_pbp[[#This Row],[Saints Win %]])</f>
        <v>0</v>
      </c>
      <c r="AE5517">
        <f>ABS(tbl_pbp[[#This Row],[play.homeScore]]-tbl_pbp[[#This Row],[play.awayScore]])</f>
        <v>26</v>
      </c>
      <c r="AF5517">
        <f>IF(tbl_pbp[[#This Row],[Play Saints Win % Increase]]&gt;=$AF$4,1,0)</f>
        <v>0</v>
      </c>
      <c r="AG5517" t="str">
        <f>VLOOKUP(tbl_pbp[[#This Row],[gameId]], games!$B$2:$T$40, 9, FALSE)</f>
        <v>new-orleans-saints</v>
      </c>
      <c r="AH5517" s="5">
        <f>IF(tbl_pbp[[#This Row],[AwayTeam]] &lt;&gt; "new-orleans-saints", tbl_pbp[[#This Row],[homeWinPercentage]], 1-tbl_pbp[[#This Row],[homeWinPercentage]])</f>
        <v>0.999</v>
      </c>
      <c r="AI5517" s="13">
        <f>tbl_pbp[[#This Row],[Kamara]]*tbl_pbp[[#This Row],[Impactful Play]]</f>
        <v>0</v>
      </c>
      <c r="AJ5517" s="13">
        <f>tbl_pbp[[#This Row],[Thomas]]*tbl_pbp[[#This Row],[Impactful Play]]</f>
        <v>0</v>
      </c>
      <c r="AK5517" s="13" t="str">
        <f>VLOOKUP(tbl_pbp[[#This Row],[Play Saints Win % Increase]], tbl_impact[],3,TRUE)</f>
        <v>Scented (0 to +5%)</v>
      </c>
    </row>
    <row r="5518" spans="1:37">
      <c r="A5518" s="1">
        <v>152</v>
      </c>
      <c r="B5518" s="5">
        <v>1E-3</v>
      </c>
      <c r="C5518" t="s">
        <v>8432</v>
      </c>
      <c r="D5518">
        <v>0</v>
      </c>
      <c r="E5518">
        <v>0</v>
      </c>
      <c r="F5518">
        <v>4</v>
      </c>
      <c r="G5518">
        <v>7</v>
      </c>
      <c r="H5518">
        <v>33</v>
      </c>
      <c r="I5518">
        <v>5</v>
      </c>
      <c r="J5518">
        <v>90</v>
      </c>
      <c r="K5518" t="s">
        <v>29</v>
      </c>
      <c r="L5518">
        <v>2</v>
      </c>
      <c r="M5518">
        <v>90</v>
      </c>
      <c r="N5518" t="s">
        <v>229</v>
      </c>
      <c r="O5518" t="s">
        <v>230</v>
      </c>
      <c r="P5518" t="s">
        <v>231</v>
      </c>
      <c r="Q5518" t="s">
        <v>232</v>
      </c>
      <c r="R5518" t="s">
        <v>233</v>
      </c>
      <c r="V5518" t="s">
        <v>8050</v>
      </c>
      <c r="X5518" t="str">
        <f>VLOOKUP(pbp!V2751, games!$B$2:$R$40, 3, FALSE)</f>
        <v>2019-12-29T18:00Z</v>
      </c>
      <c r="Y5518">
        <f>VLOOKUP(1*V5518,NFLGames!$H$11:$H$555,1,FALSE)</f>
        <v>401220315</v>
      </c>
      <c r="Z5518">
        <f>VLOOKUP($Y5518, NFLGames!$H$11:$K$555,2,FALSE)</f>
        <v>2020</v>
      </c>
      <c r="AA5518">
        <f>VLOOKUP($Y5518, NFLGames!$H$11:$K$555,3,FALSE)</f>
        <v>17</v>
      </c>
      <c r="AB5518" s="6">
        <f>IF(A5519=0, 0, AH5519-tbl_pbp[[#This Row],[Saints Win %]])</f>
        <v>0</v>
      </c>
      <c r="AE5518">
        <f>ABS(tbl_pbp[[#This Row],[play.homeScore]]-tbl_pbp[[#This Row],[play.awayScore]])</f>
        <v>26</v>
      </c>
      <c r="AF5518">
        <f>IF(tbl_pbp[[#This Row],[Play Saints Win % Increase]]&gt;=$AF$4,1,0)</f>
        <v>0</v>
      </c>
      <c r="AG5518" t="str">
        <f>VLOOKUP(tbl_pbp[[#This Row],[gameId]], games!$B$2:$T$40, 9, FALSE)</f>
        <v>new-orleans-saints</v>
      </c>
      <c r="AH5518" s="5">
        <f>IF(tbl_pbp[[#This Row],[AwayTeam]] &lt;&gt; "new-orleans-saints", tbl_pbp[[#This Row],[homeWinPercentage]], 1-tbl_pbp[[#This Row],[homeWinPercentage]])</f>
        <v>0.999</v>
      </c>
      <c r="AI5518" s="13">
        <f>tbl_pbp[[#This Row],[Kamara]]*tbl_pbp[[#This Row],[Impactful Play]]</f>
        <v>0</v>
      </c>
      <c r="AJ5518" s="13">
        <f>tbl_pbp[[#This Row],[Thomas]]*tbl_pbp[[#This Row],[Impactful Play]]</f>
        <v>0</v>
      </c>
      <c r="AK5518" s="13" t="str">
        <f>VLOOKUP(tbl_pbp[[#This Row],[Play Saints Win % Increase]], tbl_impact[],3,TRUE)</f>
        <v>Scented (0 to +5%)</v>
      </c>
    </row>
    <row r="5519" spans="1:37">
      <c r="A5519" s="1">
        <v>153</v>
      </c>
      <c r="B5519" s="5">
        <v>1E-3</v>
      </c>
      <c r="C5519" t="s">
        <v>8433</v>
      </c>
      <c r="D5519">
        <v>0</v>
      </c>
      <c r="E5519">
        <v>0</v>
      </c>
      <c r="F5519">
        <v>4</v>
      </c>
      <c r="G5519">
        <v>7</v>
      </c>
      <c r="H5519">
        <v>33</v>
      </c>
      <c r="I5519">
        <v>5</v>
      </c>
      <c r="J5519">
        <v>90</v>
      </c>
      <c r="K5519" t="s">
        <v>29</v>
      </c>
      <c r="L5519">
        <v>2</v>
      </c>
      <c r="M5519">
        <v>90</v>
      </c>
      <c r="N5519" t="s">
        <v>8434</v>
      </c>
      <c r="O5519" t="s">
        <v>230</v>
      </c>
      <c r="P5519" t="s">
        <v>45</v>
      </c>
      <c r="Q5519" t="s">
        <v>46</v>
      </c>
      <c r="R5519" t="s">
        <v>47</v>
      </c>
      <c r="S5519" t="s">
        <v>38</v>
      </c>
      <c r="T5519" t="s">
        <v>179</v>
      </c>
      <c r="U5519" t="s">
        <v>8435</v>
      </c>
      <c r="V5519" t="s">
        <v>8050</v>
      </c>
      <c r="X5519" t="str">
        <f>VLOOKUP(pbp!V2752, games!$B$2:$R$40, 3, FALSE)</f>
        <v>2019-12-29T18:00Z</v>
      </c>
      <c r="Y5519">
        <f>VLOOKUP(1*V5519,NFLGames!$H$11:$H$555,1,FALSE)</f>
        <v>401220315</v>
      </c>
      <c r="Z5519">
        <f>VLOOKUP($Y5519, NFLGames!$H$11:$K$555,2,FALSE)</f>
        <v>2020</v>
      </c>
      <c r="AA5519">
        <f>VLOOKUP($Y5519, NFLGames!$H$11:$K$555,3,FALSE)</f>
        <v>17</v>
      </c>
      <c r="AB5519" s="6">
        <f>IF(A5520=0, 0, AH5520-tbl_pbp[[#This Row],[Saints Win %]])</f>
        <v>0</v>
      </c>
      <c r="AE5519">
        <f>ABS(tbl_pbp[[#This Row],[play.homeScore]]-tbl_pbp[[#This Row],[play.awayScore]])</f>
        <v>26</v>
      </c>
      <c r="AF5519">
        <f>IF(tbl_pbp[[#This Row],[Play Saints Win % Increase]]&gt;=$AF$4,1,0)</f>
        <v>0</v>
      </c>
      <c r="AG5519" t="str">
        <f>VLOOKUP(tbl_pbp[[#This Row],[gameId]], games!$B$2:$T$40, 9, FALSE)</f>
        <v>new-orleans-saints</v>
      </c>
      <c r="AH5519" s="5">
        <f>IF(tbl_pbp[[#This Row],[AwayTeam]] &lt;&gt; "new-orleans-saints", tbl_pbp[[#This Row],[homeWinPercentage]], 1-tbl_pbp[[#This Row],[homeWinPercentage]])</f>
        <v>0.999</v>
      </c>
      <c r="AI5519" s="13">
        <f>tbl_pbp[[#This Row],[Kamara]]*tbl_pbp[[#This Row],[Impactful Play]]</f>
        <v>0</v>
      </c>
      <c r="AJ5519" s="13">
        <f>tbl_pbp[[#This Row],[Thomas]]*tbl_pbp[[#This Row],[Impactful Play]]</f>
        <v>0</v>
      </c>
      <c r="AK5519" s="13" t="str">
        <f>VLOOKUP(tbl_pbp[[#This Row],[Play Saints Win % Increase]], tbl_impact[],3,TRUE)</f>
        <v>Scented (0 to +5%)</v>
      </c>
    </row>
    <row r="5520" spans="1:37">
      <c r="A5520" s="1">
        <v>154</v>
      </c>
      <c r="B5520" s="5">
        <v>1E-3</v>
      </c>
      <c r="C5520" t="s">
        <v>8436</v>
      </c>
      <c r="D5520">
        <v>0</v>
      </c>
      <c r="E5520">
        <v>0</v>
      </c>
      <c r="F5520">
        <v>4</v>
      </c>
      <c r="G5520">
        <v>7</v>
      </c>
      <c r="H5520">
        <v>33</v>
      </c>
      <c r="I5520">
        <v>1</v>
      </c>
      <c r="J5520">
        <v>86</v>
      </c>
      <c r="K5520" t="s">
        <v>29</v>
      </c>
      <c r="L5520">
        <v>3</v>
      </c>
      <c r="M5520">
        <v>86</v>
      </c>
      <c r="N5520" t="s">
        <v>8437</v>
      </c>
      <c r="O5520" t="s">
        <v>1445</v>
      </c>
      <c r="P5520" t="s">
        <v>45</v>
      </c>
      <c r="Q5520" t="s">
        <v>46</v>
      </c>
      <c r="R5520" t="s">
        <v>47</v>
      </c>
      <c r="S5520" t="s">
        <v>54</v>
      </c>
      <c r="T5520" t="s">
        <v>176</v>
      </c>
      <c r="U5520" t="s">
        <v>8438</v>
      </c>
      <c r="V5520" t="s">
        <v>8050</v>
      </c>
      <c r="X5520" t="str">
        <f>VLOOKUP(pbp!V2753, games!$B$2:$R$40, 3, FALSE)</f>
        <v>2019-12-29T18:00Z</v>
      </c>
      <c r="Y5520">
        <f>VLOOKUP(1*V5520,NFLGames!$H$11:$H$555,1,FALSE)</f>
        <v>401220315</v>
      </c>
      <c r="Z5520">
        <f>VLOOKUP($Y5520, NFLGames!$H$11:$K$555,2,FALSE)</f>
        <v>2020</v>
      </c>
      <c r="AA5520">
        <f>VLOOKUP($Y5520, NFLGames!$H$11:$K$555,3,FALSE)</f>
        <v>17</v>
      </c>
      <c r="AB5520" s="6">
        <f>IF(A5521=0, 0, AH5521-tbl_pbp[[#This Row],[Saints Win %]])</f>
        <v>0</v>
      </c>
      <c r="AE5520">
        <f>ABS(tbl_pbp[[#This Row],[play.homeScore]]-tbl_pbp[[#This Row],[play.awayScore]])</f>
        <v>26</v>
      </c>
      <c r="AF5520">
        <f>IF(tbl_pbp[[#This Row],[Play Saints Win % Increase]]&gt;=$AF$4,1,0)</f>
        <v>0</v>
      </c>
      <c r="AG5520" t="str">
        <f>VLOOKUP(tbl_pbp[[#This Row],[gameId]], games!$B$2:$T$40, 9, FALSE)</f>
        <v>new-orleans-saints</v>
      </c>
      <c r="AH5520" s="5">
        <f>IF(tbl_pbp[[#This Row],[AwayTeam]] &lt;&gt; "new-orleans-saints", tbl_pbp[[#This Row],[homeWinPercentage]], 1-tbl_pbp[[#This Row],[homeWinPercentage]])</f>
        <v>0.999</v>
      </c>
      <c r="AI5520" s="13">
        <f>tbl_pbp[[#This Row],[Kamara]]*tbl_pbp[[#This Row],[Impactful Play]]</f>
        <v>0</v>
      </c>
      <c r="AJ5520" s="13">
        <f>tbl_pbp[[#This Row],[Thomas]]*tbl_pbp[[#This Row],[Impactful Play]]</f>
        <v>0</v>
      </c>
      <c r="AK5520" s="13" t="str">
        <f>VLOOKUP(tbl_pbp[[#This Row],[Play Saints Win % Increase]], tbl_impact[],3,TRUE)</f>
        <v>Scented (0 to +5%)</v>
      </c>
    </row>
    <row r="5521" spans="1:37">
      <c r="A5521" s="1">
        <v>155</v>
      </c>
      <c r="B5521" s="5">
        <v>1E-3</v>
      </c>
      <c r="C5521" t="s">
        <v>8439</v>
      </c>
      <c r="D5521">
        <v>0</v>
      </c>
      <c r="E5521">
        <v>0</v>
      </c>
      <c r="F5521">
        <v>4</v>
      </c>
      <c r="G5521">
        <v>7</v>
      </c>
      <c r="H5521">
        <v>33</v>
      </c>
      <c r="I5521">
        <v>10</v>
      </c>
      <c r="J5521">
        <v>84</v>
      </c>
      <c r="K5521" t="s">
        <v>29</v>
      </c>
      <c r="L5521">
        <v>1</v>
      </c>
      <c r="M5521">
        <v>84</v>
      </c>
      <c r="N5521" t="s">
        <v>8440</v>
      </c>
      <c r="O5521" t="s">
        <v>499</v>
      </c>
      <c r="P5521" t="s">
        <v>45</v>
      </c>
      <c r="Q5521" t="s">
        <v>46</v>
      </c>
      <c r="R5521" t="s">
        <v>47</v>
      </c>
      <c r="S5521" t="s">
        <v>33</v>
      </c>
      <c r="T5521" t="s">
        <v>162</v>
      </c>
      <c r="U5521" t="s">
        <v>163</v>
      </c>
      <c r="V5521" t="s">
        <v>8050</v>
      </c>
      <c r="X5521" t="str">
        <f>VLOOKUP(pbp!V2754, games!$B$2:$R$40, 3, FALSE)</f>
        <v>2019-12-29T18:00Z</v>
      </c>
      <c r="Y5521">
        <f>VLOOKUP(1*V5521,NFLGames!$H$11:$H$555,1,FALSE)</f>
        <v>401220315</v>
      </c>
      <c r="Z5521">
        <f>VLOOKUP($Y5521, NFLGames!$H$11:$K$555,2,FALSE)</f>
        <v>2020</v>
      </c>
      <c r="AA5521">
        <f>VLOOKUP($Y5521, NFLGames!$H$11:$K$555,3,FALSE)</f>
        <v>17</v>
      </c>
      <c r="AB5521" s="6">
        <f>IF(A5522=0, 0, AH5522-tbl_pbp[[#This Row],[Saints Win %]])</f>
        <v>1.0000000000000009E-3</v>
      </c>
      <c r="AE5521">
        <f>ABS(tbl_pbp[[#This Row],[play.homeScore]]-tbl_pbp[[#This Row],[play.awayScore]])</f>
        <v>26</v>
      </c>
      <c r="AF5521">
        <f>IF(tbl_pbp[[#This Row],[Play Saints Win % Increase]]&gt;=$AF$4,1,0)</f>
        <v>0</v>
      </c>
      <c r="AG5521" t="str">
        <f>VLOOKUP(tbl_pbp[[#This Row],[gameId]], games!$B$2:$T$40, 9, FALSE)</f>
        <v>new-orleans-saints</v>
      </c>
      <c r="AH5521" s="5">
        <f>IF(tbl_pbp[[#This Row],[AwayTeam]] &lt;&gt; "new-orleans-saints", tbl_pbp[[#This Row],[homeWinPercentage]], 1-tbl_pbp[[#This Row],[homeWinPercentage]])</f>
        <v>0.999</v>
      </c>
      <c r="AI5521" s="13">
        <f>tbl_pbp[[#This Row],[Kamara]]*tbl_pbp[[#This Row],[Impactful Play]]</f>
        <v>0</v>
      </c>
      <c r="AJ5521" s="13">
        <f>tbl_pbp[[#This Row],[Thomas]]*tbl_pbp[[#This Row],[Impactful Play]]</f>
        <v>0</v>
      </c>
      <c r="AK5521" s="13" t="str">
        <f>VLOOKUP(tbl_pbp[[#This Row],[Play Saints Win % Increase]], tbl_impact[],3,TRUE)</f>
        <v>Scented (0 to +5%)</v>
      </c>
    </row>
    <row r="5522" spans="1:37">
      <c r="A5522" s="1">
        <v>156</v>
      </c>
      <c r="B5522" s="5">
        <v>0</v>
      </c>
      <c r="C5522" t="s">
        <v>8441</v>
      </c>
      <c r="D5522">
        <v>0</v>
      </c>
      <c r="E5522">
        <v>0</v>
      </c>
      <c r="F5522">
        <v>4</v>
      </c>
      <c r="G5522">
        <v>7</v>
      </c>
      <c r="H5522">
        <v>33</v>
      </c>
      <c r="I5522">
        <v>0</v>
      </c>
      <c r="J5522">
        <v>85</v>
      </c>
      <c r="L5522">
        <v>0</v>
      </c>
      <c r="M5522">
        <v>0</v>
      </c>
      <c r="N5522" t="s">
        <v>364</v>
      </c>
      <c r="O5522" t="s">
        <v>143</v>
      </c>
      <c r="P5522" t="s">
        <v>365</v>
      </c>
      <c r="Q5522" t="s">
        <v>366</v>
      </c>
      <c r="R5522" t="s">
        <v>367</v>
      </c>
      <c r="V5522" t="s">
        <v>8050</v>
      </c>
      <c r="X5522" t="str">
        <f>VLOOKUP(pbp!V2755, games!$B$2:$R$40, 3, FALSE)</f>
        <v>2019-12-29T18:00Z</v>
      </c>
      <c r="Y5522">
        <f>VLOOKUP(1*V5522,NFLGames!$H$11:$H$555,1,FALSE)</f>
        <v>401220315</v>
      </c>
      <c r="Z5522">
        <f>VLOOKUP($Y5522, NFLGames!$H$11:$K$555,2,FALSE)</f>
        <v>2020</v>
      </c>
      <c r="AA5522">
        <f>VLOOKUP($Y5522, NFLGames!$H$11:$K$555,3,FALSE)</f>
        <v>17</v>
      </c>
      <c r="AB5522" s="6">
        <f>IF(A5523=0, 0, AH5523-tbl_pbp[[#This Row],[Saints Win %]])</f>
        <v>0</v>
      </c>
      <c r="AE5522">
        <f>ABS(tbl_pbp[[#This Row],[play.homeScore]]-tbl_pbp[[#This Row],[play.awayScore]])</f>
        <v>26</v>
      </c>
      <c r="AF5522">
        <f>IF(tbl_pbp[[#This Row],[Play Saints Win % Increase]]&gt;=$AF$4,1,0)</f>
        <v>0</v>
      </c>
      <c r="AG5522" t="str">
        <f>VLOOKUP(tbl_pbp[[#This Row],[gameId]], games!$B$2:$T$40, 9, FALSE)</f>
        <v>new-orleans-saints</v>
      </c>
      <c r="AH5522" s="5">
        <f>IF(tbl_pbp[[#This Row],[AwayTeam]] &lt;&gt; "new-orleans-saints", tbl_pbp[[#This Row],[homeWinPercentage]], 1-tbl_pbp[[#This Row],[homeWinPercentage]])</f>
        <v>1</v>
      </c>
      <c r="AI5522" s="13">
        <f>tbl_pbp[[#This Row],[Kamara]]*tbl_pbp[[#This Row],[Impactful Play]]</f>
        <v>0</v>
      </c>
      <c r="AJ5522" s="13">
        <f>tbl_pbp[[#This Row],[Thomas]]*tbl_pbp[[#This Row],[Impactful Play]]</f>
        <v>0</v>
      </c>
      <c r="AK5522" s="13" t="str">
        <f>VLOOKUP(tbl_pbp[[#This Row],[Play Saints Win % Increase]], tbl_impact[],3,TRUE)</f>
        <v>Scented (0 to +5%)</v>
      </c>
    </row>
    <row r="5527" spans="1:37">
      <c r="E5527" s="2"/>
    </row>
  </sheetData>
  <pageMargins left="0.75" right="0.75" top="1" bottom="1" header="0.5" footer="0.5"/>
  <drawing r:id="rId1"/>
  <tableParts count="3">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0"/>
  <sheetViews>
    <sheetView workbookViewId="0">
      <selection activeCell="J2" sqref="J2"/>
    </sheetView>
  </sheetViews>
  <sheetFormatPr defaultRowHeight="14.5"/>
  <cols>
    <col min="2" max="2" width="11.54296875" bestFit="1" customWidth="1"/>
    <col min="3" max="3" width="9.81640625" customWidth="1"/>
    <col min="4" max="4" width="17.1796875" customWidth="1"/>
    <col min="8" max="8" width="10.7265625" customWidth="1"/>
    <col min="10" max="10" width="14.7265625" customWidth="1"/>
  </cols>
  <sheetData>
    <row r="1" spans="1:21">
      <c r="B1" s="1" t="s">
        <v>20</v>
      </c>
      <c r="C1" s="1" t="s">
        <v>15415</v>
      </c>
      <c r="D1" s="1" t="s">
        <v>15416</v>
      </c>
      <c r="E1" s="1" t="s">
        <v>15417</v>
      </c>
      <c r="F1" s="1" t="s">
        <v>15418</v>
      </c>
      <c r="G1" s="1" t="s">
        <v>15419</v>
      </c>
      <c r="H1" s="1" t="s">
        <v>15420</v>
      </c>
      <c r="I1" s="1" t="s">
        <v>15421</v>
      </c>
      <c r="J1" s="1" t="s">
        <v>15422</v>
      </c>
      <c r="K1" s="1" t="s">
        <v>15423</v>
      </c>
      <c r="L1" s="1" t="s">
        <v>15424</v>
      </c>
      <c r="M1" s="1" t="s">
        <v>15425</v>
      </c>
      <c r="N1" s="1" t="s">
        <v>15426</v>
      </c>
      <c r="O1" s="1" t="s">
        <v>15427</v>
      </c>
      <c r="P1" s="1" t="s">
        <v>15428</v>
      </c>
      <c r="Q1" s="1" t="s">
        <v>15429</v>
      </c>
      <c r="R1" s="1" t="s">
        <v>15430</v>
      </c>
      <c r="S1" s="3" t="s">
        <v>15529</v>
      </c>
      <c r="T1" s="3" t="s">
        <v>15530</v>
      </c>
      <c r="U1" s="4" t="s">
        <v>17664</v>
      </c>
    </row>
    <row r="2" spans="1:21">
      <c r="A2" s="1">
        <v>0</v>
      </c>
      <c r="B2" t="s">
        <v>15410</v>
      </c>
      <c r="C2" t="s">
        <v>15431</v>
      </c>
      <c r="D2" t="s">
        <v>15521</v>
      </c>
      <c r="E2" t="s">
        <v>15433</v>
      </c>
      <c r="F2" t="s">
        <v>15434</v>
      </c>
      <c r="G2" t="s">
        <v>15434</v>
      </c>
      <c r="H2" t="s">
        <v>15435</v>
      </c>
      <c r="J2" t="s">
        <v>15486</v>
      </c>
      <c r="K2" t="s">
        <v>15438</v>
      </c>
      <c r="L2" t="s">
        <v>7599</v>
      </c>
      <c r="M2" t="s">
        <v>29</v>
      </c>
      <c r="N2" t="s">
        <v>15487</v>
      </c>
      <c r="O2" t="s">
        <v>15440</v>
      </c>
      <c r="P2" t="s">
        <v>15441</v>
      </c>
      <c r="Q2" t="s">
        <v>15442</v>
      </c>
      <c r="R2" t="s">
        <v>15443</v>
      </c>
      <c r="S2" t="str">
        <f>J2 &amp; " at " &amp; K2</f>
        <v>minnesota-vikings at new-orleans-saints</v>
      </c>
      <c r="T2">
        <v>2019</v>
      </c>
    </row>
    <row r="3" spans="1:21">
      <c r="A3" s="1">
        <v>0</v>
      </c>
      <c r="B3" t="s">
        <v>15411</v>
      </c>
      <c r="C3" t="s">
        <v>15431</v>
      </c>
      <c r="D3" t="s">
        <v>15522</v>
      </c>
      <c r="E3" t="s">
        <v>15433</v>
      </c>
      <c r="F3" t="s">
        <v>15434</v>
      </c>
      <c r="G3" t="s">
        <v>15434</v>
      </c>
      <c r="H3" t="s">
        <v>15435</v>
      </c>
      <c r="I3" t="s">
        <v>15436</v>
      </c>
      <c r="J3" t="s">
        <v>15438</v>
      </c>
      <c r="K3" t="s">
        <v>15462</v>
      </c>
      <c r="L3" t="s">
        <v>29</v>
      </c>
      <c r="M3" t="s">
        <v>30</v>
      </c>
      <c r="N3" t="s">
        <v>15440</v>
      </c>
      <c r="O3" t="s">
        <v>15463</v>
      </c>
      <c r="P3" t="s">
        <v>15441</v>
      </c>
      <c r="Q3" t="s">
        <v>15442</v>
      </c>
      <c r="R3" t="s">
        <v>15443</v>
      </c>
      <c r="S3" t="str">
        <f>J3 &amp; " at " &amp; K3</f>
        <v>new-orleans-saints at los-angeles-chargers</v>
      </c>
      <c r="T3">
        <v>2019</v>
      </c>
    </row>
    <row r="4" spans="1:21">
      <c r="A4" s="1">
        <v>0</v>
      </c>
      <c r="B4" t="s">
        <v>15412</v>
      </c>
      <c r="C4" t="s">
        <v>15431</v>
      </c>
      <c r="D4" t="s">
        <v>15523</v>
      </c>
      <c r="E4" t="s">
        <v>15433</v>
      </c>
      <c r="F4" t="s">
        <v>15434</v>
      </c>
      <c r="G4" t="s">
        <v>15434</v>
      </c>
      <c r="H4" t="s">
        <v>15435</v>
      </c>
      <c r="J4" t="s">
        <v>15438</v>
      </c>
      <c r="K4" t="s">
        <v>15524</v>
      </c>
      <c r="L4" t="s">
        <v>29</v>
      </c>
      <c r="M4" t="s">
        <v>7352</v>
      </c>
      <c r="N4" t="s">
        <v>15440</v>
      </c>
      <c r="O4" t="s">
        <v>15525</v>
      </c>
      <c r="P4" t="s">
        <v>15441</v>
      </c>
      <c r="Q4" t="s">
        <v>15442</v>
      </c>
      <c r="R4" t="s">
        <v>15443</v>
      </c>
      <c r="S4" t="str">
        <f>J4 &amp; " at " &amp; K4</f>
        <v>new-orleans-saints at new-york-jets</v>
      </c>
      <c r="T4">
        <v>2019</v>
      </c>
    </row>
    <row r="5" spans="1:21">
      <c r="A5" s="1">
        <v>0</v>
      </c>
      <c r="B5" t="s">
        <v>15413</v>
      </c>
      <c r="C5" t="s">
        <v>15431</v>
      </c>
      <c r="D5" t="s">
        <v>15526</v>
      </c>
      <c r="E5" t="s">
        <v>15433</v>
      </c>
      <c r="F5" t="s">
        <v>15434</v>
      </c>
      <c r="G5" t="s">
        <v>15434</v>
      </c>
      <c r="H5" t="s">
        <v>15435</v>
      </c>
      <c r="J5" t="s">
        <v>15527</v>
      </c>
      <c r="K5" t="s">
        <v>15438</v>
      </c>
      <c r="L5" t="s">
        <v>15414</v>
      </c>
      <c r="M5" t="s">
        <v>29</v>
      </c>
      <c r="N5" t="s">
        <v>15528</v>
      </c>
      <c r="O5" t="s">
        <v>15440</v>
      </c>
      <c r="P5" t="s">
        <v>15441</v>
      </c>
      <c r="Q5" t="s">
        <v>15442</v>
      </c>
      <c r="R5" t="s">
        <v>15443</v>
      </c>
      <c r="S5" t="str">
        <f>J5 &amp; " at " &amp; K5</f>
        <v>miami-dolphins at new-orleans-saints</v>
      </c>
      <c r="T5">
        <v>2019</v>
      </c>
    </row>
    <row r="6" spans="1:21">
      <c r="A6" s="1">
        <v>0</v>
      </c>
      <c r="B6" t="s">
        <v>8462</v>
      </c>
      <c r="C6" t="s">
        <v>15431</v>
      </c>
      <c r="D6" t="s">
        <v>15490</v>
      </c>
      <c r="E6" t="s">
        <v>15433</v>
      </c>
      <c r="F6" t="s">
        <v>15434</v>
      </c>
      <c r="G6" t="s">
        <v>15434</v>
      </c>
      <c r="H6" t="s">
        <v>15435</v>
      </c>
      <c r="I6" t="s">
        <v>15461</v>
      </c>
      <c r="J6" t="s">
        <v>15491</v>
      </c>
      <c r="K6" t="s">
        <v>15438</v>
      </c>
      <c r="L6" t="s">
        <v>8464</v>
      </c>
      <c r="M6" t="s">
        <v>29</v>
      </c>
      <c r="N6" t="s">
        <v>15492</v>
      </c>
      <c r="O6" t="s">
        <v>15440</v>
      </c>
      <c r="P6" t="s">
        <v>15441</v>
      </c>
      <c r="Q6" t="s">
        <v>15442</v>
      </c>
      <c r="R6" t="s">
        <v>15443</v>
      </c>
      <c r="S6" t="str">
        <f>J6 &amp; " at " &amp; K6</f>
        <v>houston-texans at new-orleans-saints</v>
      </c>
      <c r="T6">
        <v>2019</v>
      </c>
    </row>
    <row r="7" spans="1:21">
      <c r="A7" s="1">
        <v>0</v>
      </c>
      <c r="B7" t="s">
        <v>8933</v>
      </c>
      <c r="C7" t="s">
        <v>15431</v>
      </c>
      <c r="D7" t="s">
        <v>15493</v>
      </c>
      <c r="E7" t="s">
        <v>15433</v>
      </c>
      <c r="F7" t="s">
        <v>15434</v>
      </c>
      <c r="G7" t="s">
        <v>15434</v>
      </c>
      <c r="H7" t="s">
        <v>15435</v>
      </c>
      <c r="I7" t="s">
        <v>15445</v>
      </c>
      <c r="J7" t="s">
        <v>15438</v>
      </c>
      <c r="K7" t="s">
        <v>15494</v>
      </c>
      <c r="L7" t="s">
        <v>29</v>
      </c>
      <c r="M7" t="s">
        <v>8931</v>
      </c>
      <c r="N7" t="s">
        <v>15440</v>
      </c>
      <c r="O7" t="s">
        <v>15495</v>
      </c>
      <c r="P7" t="s">
        <v>15441</v>
      </c>
      <c r="Q7" t="s">
        <v>15442</v>
      </c>
      <c r="R7" t="s">
        <v>15443</v>
      </c>
      <c r="S7" t="str">
        <f>J7 &amp; " at " &amp; K7</f>
        <v>new-orleans-saints at los-angeles-rams</v>
      </c>
      <c r="T7">
        <v>2019</v>
      </c>
    </row>
    <row r="8" spans="1:21">
      <c r="A8" s="1">
        <v>0</v>
      </c>
      <c r="B8" t="s">
        <v>9385</v>
      </c>
      <c r="C8" t="s">
        <v>15431</v>
      </c>
      <c r="D8" t="s">
        <v>15496</v>
      </c>
      <c r="E8" t="s">
        <v>15433</v>
      </c>
      <c r="F8" t="s">
        <v>15434</v>
      </c>
      <c r="G8" t="s">
        <v>15434</v>
      </c>
      <c r="H8" t="s">
        <v>15435</v>
      </c>
      <c r="I8" t="s">
        <v>15436</v>
      </c>
      <c r="J8" t="s">
        <v>15438</v>
      </c>
      <c r="K8" t="s">
        <v>15497</v>
      </c>
      <c r="L8" t="s">
        <v>29</v>
      </c>
      <c r="M8" t="s">
        <v>450</v>
      </c>
      <c r="N8" t="s">
        <v>15440</v>
      </c>
      <c r="O8" t="s">
        <v>15498</v>
      </c>
      <c r="P8" t="s">
        <v>15441</v>
      </c>
      <c r="Q8" t="s">
        <v>15442</v>
      </c>
      <c r="R8" t="s">
        <v>15443</v>
      </c>
      <c r="S8" t="str">
        <f>J8 &amp; " at " &amp; K8</f>
        <v>new-orleans-saints at seattle-seahawks</v>
      </c>
      <c r="T8">
        <v>2019</v>
      </c>
    </row>
    <row r="9" spans="1:21">
      <c r="A9" s="1">
        <v>0</v>
      </c>
      <c r="B9" t="s">
        <v>9866</v>
      </c>
      <c r="C9" t="s">
        <v>15431</v>
      </c>
      <c r="D9" t="s">
        <v>15499</v>
      </c>
      <c r="E9" t="s">
        <v>15433</v>
      </c>
      <c r="F9" t="s">
        <v>15434</v>
      </c>
      <c r="G9" t="s">
        <v>15434</v>
      </c>
      <c r="H9" t="s">
        <v>15435</v>
      </c>
      <c r="I9" t="s">
        <v>15454</v>
      </c>
      <c r="J9" t="s">
        <v>15500</v>
      </c>
      <c r="K9" t="s">
        <v>15438</v>
      </c>
      <c r="L9" t="s">
        <v>9868</v>
      </c>
      <c r="M9" t="s">
        <v>29</v>
      </c>
      <c r="N9" t="s">
        <v>15476</v>
      </c>
      <c r="O9" t="s">
        <v>15440</v>
      </c>
      <c r="P9" t="s">
        <v>15441</v>
      </c>
      <c r="Q9" t="s">
        <v>15442</v>
      </c>
      <c r="R9" t="s">
        <v>15443</v>
      </c>
      <c r="S9" t="str">
        <f>J9 &amp; " at " &amp; K9</f>
        <v>dallas-cowboys at new-orleans-saints</v>
      </c>
      <c r="T9">
        <v>2019</v>
      </c>
    </row>
    <row r="10" spans="1:21">
      <c r="A10" s="1">
        <v>0</v>
      </c>
      <c r="B10" t="s">
        <v>10326</v>
      </c>
      <c r="C10" t="s">
        <v>15431</v>
      </c>
      <c r="D10" t="s">
        <v>15501</v>
      </c>
      <c r="E10" t="s">
        <v>15433</v>
      </c>
      <c r="F10" t="s">
        <v>15434</v>
      </c>
      <c r="G10" t="s">
        <v>15434</v>
      </c>
      <c r="H10" t="s">
        <v>15435</v>
      </c>
      <c r="I10" t="s">
        <v>15445</v>
      </c>
      <c r="J10" t="s">
        <v>15446</v>
      </c>
      <c r="K10" t="s">
        <v>15438</v>
      </c>
      <c r="L10" t="s">
        <v>369</v>
      </c>
      <c r="M10" t="s">
        <v>29</v>
      </c>
      <c r="N10" t="s">
        <v>15447</v>
      </c>
      <c r="O10" t="s">
        <v>15440</v>
      </c>
      <c r="P10" t="s">
        <v>15441</v>
      </c>
      <c r="Q10" t="s">
        <v>15442</v>
      </c>
      <c r="R10" t="s">
        <v>15443</v>
      </c>
      <c r="S10" t="str">
        <f>J10 &amp; " at " &amp; K10</f>
        <v>tampa-bay-buccaneers at new-orleans-saints</v>
      </c>
      <c r="T10">
        <v>2019</v>
      </c>
    </row>
    <row r="11" spans="1:21">
      <c r="A11" s="1">
        <v>0</v>
      </c>
      <c r="B11" t="s">
        <v>10699</v>
      </c>
      <c r="C11" t="s">
        <v>15431</v>
      </c>
      <c r="D11" t="s">
        <v>15502</v>
      </c>
      <c r="E11" t="s">
        <v>15433</v>
      </c>
      <c r="F11" t="s">
        <v>15434</v>
      </c>
      <c r="G11" t="s">
        <v>15434</v>
      </c>
      <c r="H11" t="s">
        <v>15435</v>
      </c>
      <c r="I11" t="s">
        <v>15436</v>
      </c>
      <c r="J11" t="s">
        <v>15438</v>
      </c>
      <c r="K11" t="s">
        <v>15503</v>
      </c>
      <c r="L11" t="s">
        <v>29</v>
      </c>
      <c r="M11" t="s">
        <v>10697</v>
      </c>
      <c r="N11" t="s">
        <v>15440</v>
      </c>
      <c r="O11" t="s">
        <v>15504</v>
      </c>
      <c r="P11" t="s">
        <v>15441</v>
      </c>
      <c r="Q11" t="s">
        <v>15442</v>
      </c>
      <c r="R11" t="s">
        <v>15443</v>
      </c>
      <c r="S11" t="str">
        <f>J11 &amp; " at " &amp; K11</f>
        <v>new-orleans-saints at jacksonville-jaguars</v>
      </c>
      <c r="T11">
        <v>2019</v>
      </c>
    </row>
    <row r="12" spans="1:21">
      <c r="A12" s="1">
        <v>0</v>
      </c>
      <c r="B12" t="s">
        <v>11144</v>
      </c>
      <c r="C12" t="s">
        <v>15431</v>
      </c>
      <c r="D12" t="s">
        <v>15505</v>
      </c>
      <c r="E12" t="s">
        <v>15433</v>
      </c>
      <c r="F12" t="s">
        <v>15434</v>
      </c>
      <c r="G12" t="s">
        <v>15434</v>
      </c>
      <c r="H12" t="s">
        <v>15435</v>
      </c>
      <c r="I12" t="s">
        <v>15445</v>
      </c>
      <c r="J12" t="s">
        <v>15438</v>
      </c>
      <c r="K12" t="s">
        <v>15437</v>
      </c>
      <c r="L12" t="s">
        <v>29</v>
      </c>
      <c r="M12" t="s">
        <v>22</v>
      </c>
      <c r="N12" t="s">
        <v>15440</v>
      </c>
      <c r="O12" t="s">
        <v>15439</v>
      </c>
      <c r="P12" t="s">
        <v>15441</v>
      </c>
      <c r="Q12" t="s">
        <v>15442</v>
      </c>
      <c r="R12" t="s">
        <v>15443</v>
      </c>
      <c r="S12" t="str">
        <f>J12 &amp; " at " &amp; K12</f>
        <v>new-orleans-saints at chicago-bears</v>
      </c>
      <c r="T12">
        <v>2019</v>
      </c>
    </row>
    <row r="13" spans="1:21">
      <c r="A13" s="1">
        <v>0</v>
      </c>
      <c r="B13" t="s">
        <v>11622</v>
      </c>
      <c r="C13" t="s">
        <v>15431</v>
      </c>
      <c r="D13" t="s">
        <v>15506</v>
      </c>
      <c r="E13" t="s">
        <v>15433</v>
      </c>
      <c r="F13" t="s">
        <v>15434</v>
      </c>
      <c r="G13" t="s">
        <v>15434</v>
      </c>
      <c r="H13" t="s">
        <v>15435</v>
      </c>
      <c r="I13" t="s">
        <v>15436</v>
      </c>
      <c r="J13" t="s">
        <v>15507</v>
      </c>
      <c r="K13" t="s">
        <v>15438</v>
      </c>
      <c r="L13" t="s">
        <v>11620</v>
      </c>
      <c r="M13" t="s">
        <v>29</v>
      </c>
      <c r="N13" t="s">
        <v>15508</v>
      </c>
      <c r="O13" t="s">
        <v>15440</v>
      </c>
      <c r="P13" t="s">
        <v>15441</v>
      </c>
      <c r="Q13" t="s">
        <v>15442</v>
      </c>
      <c r="R13" t="s">
        <v>15443</v>
      </c>
      <c r="S13" t="str">
        <f>J13 &amp; " at " &amp; K13</f>
        <v>arizona-cardinals at new-orleans-saints</v>
      </c>
      <c r="T13">
        <v>2019</v>
      </c>
    </row>
    <row r="14" spans="1:21">
      <c r="A14" s="1">
        <v>0</v>
      </c>
      <c r="B14" t="s">
        <v>12050</v>
      </c>
      <c r="C14" t="s">
        <v>15431</v>
      </c>
      <c r="D14" t="s">
        <v>15509</v>
      </c>
      <c r="E14" t="s">
        <v>15433</v>
      </c>
      <c r="F14" t="s">
        <v>15434</v>
      </c>
      <c r="G14" t="s">
        <v>15434</v>
      </c>
      <c r="H14" t="s">
        <v>15435</v>
      </c>
      <c r="I14" t="s">
        <v>15445</v>
      </c>
      <c r="J14" t="s">
        <v>15473</v>
      </c>
      <c r="K14" t="s">
        <v>15438</v>
      </c>
      <c r="L14" t="s">
        <v>5211</v>
      </c>
      <c r="M14" t="s">
        <v>29</v>
      </c>
      <c r="N14" t="s">
        <v>15452</v>
      </c>
      <c r="O14" t="s">
        <v>15440</v>
      </c>
      <c r="P14" t="s">
        <v>15441</v>
      </c>
      <c r="Q14" t="s">
        <v>15442</v>
      </c>
      <c r="R14" t="s">
        <v>15443</v>
      </c>
      <c r="S14" t="str">
        <f>J14 &amp; " at " &amp; K14</f>
        <v>atlanta-falcons at new-orleans-saints</v>
      </c>
      <c r="T14">
        <v>2019</v>
      </c>
    </row>
    <row r="15" spans="1:21">
      <c r="A15" s="1">
        <v>0</v>
      </c>
      <c r="B15" t="s">
        <v>12488</v>
      </c>
      <c r="C15" t="s">
        <v>15431</v>
      </c>
      <c r="D15" t="s">
        <v>15510</v>
      </c>
      <c r="E15" t="s">
        <v>15433</v>
      </c>
      <c r="F15" t="s">
        <v>15434</v>
      </c>
      <c r="G15" t="s">
        <v>15434</v>
      </c>
      <c r="H15" t="s">
        <v>15435</v>
      </c>
      <c r="I15" t="s">
        <v>15445</v>
      </c>
      <c r="J15" t="s">
        <v>15438</v>
      </c>
      <c r="K15" t="s">
        <v>15446</v>
      </c>
      <c r="L15" t="s">
        <v>29</v>
      </c>
      <c r="M15" t="s">
        <v>369</v>
      </c>
      <c r="N15" t="s">
        <v>15440</v>
      </c>
      <c r="O15" t="s">
        <v>15447</v>
      </c>
      <c r="P15" t="s">
        <v>15441</v>
      </c>
      <c r="Q15" t="s">
        <v>15442</v>
      </c>
      <c r="R15" t="s">
        <v>15443</v>
      </c>
      <c r="S15" t="str">
        <f>J15 &amp; " at " &amp; K15</f>
        <v>new-orleans-saints at tampa-bay-buccaneers</v>
      </c>
      <c r="T15">
        <v>2019</v>
      </c>
    </row>
    <row r="16" spans="1:21">
      <c r="A16" s="1">
        <v>0</v>
      </c>
      <c r="B16" t="s">
        <v>12876</v>
      </c>
      <c r="C16" t="s">
        <v>15431</v>
      </c>
      <c r="D16" t="s">
        <v>15511</v>
      </c>
      <c r="E16" t="s">
        <v>15433</v>
      </c>
      <c r="F16" t="s">
        <v>15434</v>
      </c>
      <c r="G16" t="s">
        <v>15434</v>
      </c>
      <c r="H16" t="s">
        <v>15435</v>
      </c>
      <c r="I16" t="s">
        <v>15436</v>
      </c>
      <c r="J16" t="s">
        <v>15465</v>
      </c>
      <c r="K16" t="s">
        <v>15438</v>
      </c>
      <c r="L16" t="s">
        <v>533</v>
      </c>
      <c r="M16" t="s">
        <v>29</v>
      </c>
      <c r="N16" t="s">
        <v>15466</v>
      </c>
      <c r="O16" t="s">
        <v>15440</v>
      </c>
      <c r="P16" t="s">
        <v>15441</v>
      </c>
      <c r="Q16" t="s">
        <v>15442</v>
      </c>
      <c r="R16" t="s">
        <v>15443</v>
      </c>
      <c r="S16" t="str">
        <f>J16 &amp; " at " &amp; K16</f>
        <v>carolina-panthers at new-orleans-saints</v>
      </c>
      <c r="T16">
        <v>2019</v>
      </c>
    </row>
    <row r="17" spans="1:20">
      <c r="A17" s="1">
        <v>0</v>
      </c>
      <c r="B17" t="s">
        <v>13271</v>
      </c>
      <c r="C17" t="s">
        <v>15431</v>
      </c>
      <c r="D17" t="s">
        <v>15512</v>
      </c>
      <c r="E17" t="s">
        <v>15433</v>
      </c>
      <c r="F17" t="s">
        <v>15434</v>
      </c>
      <c r="G17" t="s">
        <v>15434</v>
      </c>
      <c r="H17" t="s">
        <v>15435</v>
      </c>
      <c r="I17" t="s">
        <v>15454</v>
      </c>
      <c r="J17" t="s">
        <v>15438</v>
      </c>
      <c r="K17" t="s">
        <v>15473</v>
      </c>
      <c r="L17" t="s">
        <v>29</v>
      </c>
      <c r="M17" t="s">
        <v>5211</v>
      </c>
      <c r="N17" t="s">
        <v>15440</v>
      </c>
      <c r="O17" t="s">
        <v>15452</v>
      </c>
      <c r="P17" t="s">
        <v>15441</v>
      </c>
      <c r="Q17" t="s">
        <v>15442</v>
      </c>
      <c r="R17" t="s">
        <v>15443</v>
      </c>
      <c r="S17" t="str">
        <f>J17 &amp; " at " &amp; K17</f>
        <v>new-orleans-saints at atlanta-falcons</v>
      </c>
      <c r="T17">
        <v>2019</v>
      </c>
    </row>
    <row r="18" spans="1:20">
      <c r="A18" s="1">
        <v>0</v>
      </c>
      <c r="B18" t="s">
        <v>13698</v>
      </c>
      <c r="C18" t="s">
        <v>15431</v>
      </c>
      <c r="D18" t="s">
        <v>15513</v>
      </c>
      <c r="E18" t="s">
        <v>15433</v>
      </c>
      <c r="F18" t="s">
        <v>15434</v>
      </c>
      <c r="G18" t="s">
        <v>15434</v>
      </c>
      <c r="H18" t="s">
        <v>15435</v>
      </c>
      <c r="I18" t="s">
        <v>15445</v>
      </c>
      <c r="J18" t="s">
        <v>15470</v>
      </c>
      <c r="K18" t="s">
        <v>15438</v>
      </c>
      <c r="L18" t="s">
        <v>4709</v>
      </c>
      <c r="M18" t="s">
        <v>29</v>
      </c>
      <c r="N18" t="s">
        <v>15471</v>
      </c>
      <c r="O18" t="s">
        <v>15440</v>
      </c>
      <c r="P18" t="s">
        <v>15441</v>
      </c>
      <c r="Q18" t="s">
        <v>15442</v>
      </c>
      <c r="R18" t="s">
        <v>15443</v>
      </c>
      <c r="S18" t="str">
        <f>J18 &amp; " at " &amp; K18</f>
        <v>san-francisco-49ers at new-orleans-saints</v>
      </c>
      <c r="T18">
        <v>2019</v>
      </c>
    </row>
    <row r="19" spans="1:20">
      <c r="A19" s="1">
        <v>0</v>
      </c>
      <c r="B19" t="s">
        <v>14126</v>
      </c>
      <c r="C19" t="s">
        <v>15431</v>
      </c>
      <c r="D19" t="s">
        <v>15514</v>
      </c>
      <c r="E19" t="s">
        <v>15433</v>
      </c>
      <c r="F19" t="s">
        <v>15434</v>
      </c>
      <c r="G19" t="s">
        <v>15434</v>
      </c>
      <c r="H19" t="s">
        <v>15435</v>
      </c>
      <c r="I19" t="s">
        <v>15461</v>
      </c>
      <c r="J19" t="s">
        <v>15515</v>
      </c>
      <c r="K19" t="s">
        <v>15438</v>
      </c>
      <c r="L19" t="s">
        <v>14128</v>
      </c>
      <c r="M19" t="s">
        <v>29</v>
      </c>
      <c r="N19" t="s">
        <v>15516</v>
      </c>
      <c r="O19" t="s">
        <v>15440</v>
      </c>
      <c r="P19" t="s">
        <v>15441</v>
      </c>
      <c r="Q19" t="s">
        <v>15442</v>
      </c>
      <c r="R19" t="s">
        <v>15443</v>
      </c>
      <c r="S19" t="str">
        <f>J19 &amp; " at " &amp; K19</f>
        <v>indianapolis-colts at new-orleans-saints</v>
      </c>
      <c r="T19">
        <v>2019</v>
      </c>
    </row>
    <row r="20" spans="1:20">
      <c r="A20" s="1">
        <v>0</v>
      </c>
      <c r="B20" t="s">
        <v>14549</v>
      </c>
      <c r="C20" t="s">
        <v>15431</v>
      </c>
      <c r="D20" t="s">
        <v>15517</v>
      </c>
      <c r="E20" t="s">
        <v>15433</v>
      </c>
      <c r="F20" t="s">
        <v>15434</v>
      </c>
      <c r="G20" t="s">
        <v>15434</v>
      </c>
      <c r="H20" t="s">
        <v>15435</v>
      </c>
      <c r="I20" t="s">
        <v>15445</v>
      </c>
      <c r="J20" t="s">
        <v>15438</v>
      </c>
      <c r="K20" t="s">
        <v>15518</v>
      </c>
      <c r="L20" t="s">
        <v>29</v>
      </c>
      <c r="M20" t="s">
        <v>14551</v>
      </c>
      <c r="N20" t="s">
        <v>15440</v>
      </c>
      <c r="O20" t="s">
        <v>15519</v>
      </c>
      <c r="P20" t="s">
        <v>15441</v>
      </c>
      <c r="Q20" t="s">
        <v>15442</v>
      </c>
      <c r="R20" t="s">
        <v>15443</v>
      </c>
      <c r="S20" t="str">
        <f>J20 &amp; " at " &amp; K20</f>
        <v>new-orleans-saints at tennessee-titans</v>
      </c>
      <c r="T20">
        <v>2019</v>
      </c>
    </row>
    <row r="21" spans="1:20">
      <c r="A21" s="1">
        <v>0</v>
      </c>
      <c r="B21" t="s">
        <v>15025</v>
      </c>
      <c r="C21" t="s">
        <v>15431</v>
      </c>
      <c r="D21" t="s">
        <v>15520</v>
      </c>
      <c r="E21" t="s">
        <v>15433</v>
      </c>
      <c r="F21" t="s">
        <v>15434</v>
      </c>
      <c r="G21" t="s">
        <v>15434</v>
      </c>
      <c r="H21" t="s">
        <v>15435</v>
      </c>
      <c r="I21" t="s">
        <v>15445</v>
      </c>
      <c r="J21" t="s">
        <v>15438</v>
      </c>
      <c r="K21" t="s">
        <v>15465</v>
      </c>
      <c r="L21" t="s">
        <v>29</v>
      </c>
      <c r="M21" t="s">
        <v>533</v>
      </c>
      <c r="N21" t="s">
        <v>15440</v>
      </c>
      <c r="O21" t="s">
        <v>15466</v>
      </c>
      <c r="P21" t="s">
        <v>15441</v>
      </c>
      <c r="Q21" t="s">
        <v>15442</v>
      </c>
      <c r="R21" t="s">
        <v>15443</v>
      </c>
      <c r="S21" t="str">
        <f>J21 &amp; " at " &amp; K21</f>
        <v>new-orleans-saints at carolina-panthers</v>
      </c>
      <c r="T21">
        <v>2019</v>
      </c>
    </row>
    <row r="22" spans="1:20">
      <c r="A22" s="1">
        <v>0</v>
      </c>
      <c r="B22" t="s">
        <v>8442</v>
      </c>
      <c r="C22" t="s">
        <v>15431</v>
      </c>
      <c r="D22" t="s">
        <v>15489</v>
      </c>
      <c r="E22" t="s">
        <v>15433</v>
      </c>
      <c r="F22" t="s">
        <v>15434</v>
      </c>
      <c r="G22" t="s">
        <v>15434</v>
      </c>
      <c r="H22" t="s">
        <v>15435</v>
      </c>
      <c r="I22" t="s">
        <v>15445</v>
      </c>
      <c r="J22" t="s">
        <v>15486</v>
      </c>
      <c r="K22" t="s">
        <v>15438</v>
      </c>
      <c r="L22" t="s">
        <v>7599</v>
      </c>
      <c r="M22" t="s">
        <v>29</v>
      </c>
      <c r="N22" t="s">
        <v>15487</v>
      </c>
      <c r="O22" t="s">
        <v>15440</v>
      </c>
      <c r="P22" t="s">
        <v>15441</v>
      </c>
      <c r="Q22" t="s">
        <v>15442</v>
      </c>
      <c r="R22" t="s">
        <v>15443</v>
      </c>
      <c r="S22" t="str">
        <f>J22 &amp; " at " &amp; K22</f>
        <v>minnesota-vikings at new-orleans-saints</v>
      </c>
      <c r="T22">
        <v>2019</v>
      </c>
    </row>
    <row r="23" spans="1:20">
      <c r="A23" s="1">
        <v>0</v>
      </c>
      <c r="B23" t="s">
        <v>591</v>
      </c>
      <c r="C23" t="s">
        <v>15431</v>
      </c>
      <c r="D23" t="s">
        <v>15448</v>
      </c>
      <c r="E23" t="s">
        <v>15433</v>
      </c>
      <c r="F23" t="s">
        <v>15434</v>
      </c>
      <c r="G23" t="s">
        <v>15434</v>
      </c>
      <c r="H23" t="s">
        <v>15435</v>
      </c>
      <c r="I23" t="s">
        <v>15445</v>
      </c>
      <c r="J23" t="s">
        <v>15446</v>
      </c>
      <c r="K23" t="s">
        <v>15438</v>
      </c>
      <c r="L23" t="s">
        <v>369</v>
      </c>
      <c r="M23" t="s">
        <v>29</v>
      </c>
      <c r="N23" t="s">
        <v>15447</v>
      </c>
      <c r="O23" t="s">
        <v>15440</v>
      </c>
      <c r="P23" t="s">
        <v>15441</v>
      </c>
      <c r="Q23" t="s">
        <v>15442</v>
      </c>
      <c r="R23" t="s">
        <v>15443</v>
      </c>
      <c r="S23" t="str">
        <f>J23 &amp; " at " &amp; K23</f>
        <v>tampa-bay-buccaneers at new-orleans-saints</v>
      </c>
    </row>
    <row r="24" spans="1:20">
      <c r="A24" s="1">
        <v>0</v>
      </c>
      <c r="B24" t="s">
        <v>1181</v>
      </c>
      <c r="C24" t="s">
        <v>15431</v>
      </c>
      <c r="D24" t="s">
        <v>15449</v>
      </c>
      <c r="E24" t="s">
        <v>15433</v>
      </c>
      <c r="F24" t="s">
        <v>15434</v>
      </c>
      <c r="G24" t="s">
        <v>15434</v>
      </c>
      <c r="H24" t="s">
        <v>15435</v>
      </c>
      <c r="I24" t="s">
        <v>15450</v>
      </c>
      <c r="J24" t="s">
        <v>15438</v>
      </c>
      <c r="K24" t="s">
        <v>15451</v>
      </c>
      <c r="L24" t="s">
        <v>29</v>
      </c>
      <c r="M24" t="s">
        <v>1179</v>
      </c>
      <c r="N24" t="s">
        <v>15440</v>
      </c>
      <c r="O24" t="s">
        <v>15452</v>
      </c>
      <c r="P24" t="s">
        <v>15441</v>
      </c>
      <c r="Q24" t="s">
        <v>15442</v>
      </c>
      <c r="R24" t="s">
        <v>15443</v>
      </c>
      <c r="S24" t="str">
        <f>J24 &amp; " at " &amp; K24</f>
        <v>new-orleans-saints at las-vegas-raiders</v>
      </c>
    </row>
    <row r="25" spans="1:20">
      <c r="A25" s="1">
        <v>0</v>
      </c>
      <c r="B25" t="s">
        <v>1755</v>
      </c>
      <c r="C25" t="s">
        <v>15431</v>
      </c>
      <c r="D25" t="s">
        <v>15453</v>
      </c>
      <c r="E25" t="s">
        <v>15433</v>
      </c>
      <c r="F25" t="s">
        <v>15434</v>
      </c>
      <c r="G25" t="s">
        <v>15434</v>
      </c>
      <c r="H25" t="s">
        <v>15435</v>
      </c>
      <c r="I25" t="s">
        <v>15454</v>
      </c>
      <c r="J25" t="s">
        <v>15455</v>
      </c>
      <c r="K25" t="s">
        <v>15438</v>
      </c>
      <c r="L25" t="s">
        <v>266</v>
      </c>
      <c r="M25" t="s">
        <v>29</v>
      </c>
      <c r="N25" t="s">
        <v>15456</v>
      </c>
      <c r="O25" t="s">
        <v>15440</v>
      </c>
      <c r="P25" t="s">
        <v>15441</v>
      </c>
      <c r="Q25" t="s">
        <v>15442</v>
      </c>
      <c r="R25" t="s">
        <v>15443</v>
      </c>
      <c r="S25" t="str">
        <f>J25 &amp; " at " &amp; K25</f>
        <v>green-bay-packers at new-orleans-saints</v>
      </c>
    </row>
    <row r="26" spans="1:20">
      <c r="A26" s="1">
        <v>0</v>
      </c>
      <c r="B26" t="s">
        <v>2242</v>
      </c>
      <c r="C26" t="s">
        <v>15431</v>
      </c>
      <c r="D26" t="s">
        <v>15457</v>
      </c>
      <c r="E26" t="s">
        <v>15433</v>
      </c>
      <c r="F26" t="s">
        <v>15434</v>
      </c>
      <c r="G26" t="s">
        <v>15434</v>
      </c>
      <c r="H26" t="s">
        <v>15435</v>
      </c>
      <c r="I26" t="s">
        <v>15445</v>
      </c>
      <c r="J26" t="s">
        <v>15438</v>
      </c>
      <c r="K26" t="s">
        <v>15458</v>
      </c>
      <c r="L26" t="s">
        <v>29</v>
      </c>
      <c r="M26" t="s">
        <v>94</v>
      </c>
      <c r="N26" t="s">
        <v>15440</v>
      </c>
      <c r="O26" t="s">
        <v>15459</v>
      </c>
      <c r="P26" t="s">
        <v>15441</v>
      </c>
      <c r="Q26" t="s">
        <v>15442</v>
      </c>
      <c r="R26" t="s">
        <v>15443</v>
      </c>
      <c r="S26" t="str">
        <f>J26 &amp; " at " &amp; K26</f>
        <v>new-orleans-saints at detroit-lions</v>
      </c>
    </row>
    <row r="27" spans="1:20">
      <c r="A27" s="1">
        <v>0</v>
      </c>
      <c r="B27" t="s">
        <v>2741</v>
      </c>
      <c r="C27" t="s">
        <v>15431</v>
      </c>
      <c r="D27" t="s">
        <v>15460</v>
      </c>
      <c r="E27" t="s">
        <v>15433</v>
      </c>
      <c r="F27" t="s">
        <v>15434</v>
      </c>
      <c r="G27" t="s">
        <v>15434</v>
      </c>
      <c r="H27" t="s">
        <v>15435</v>
      </c>
      <c r="I27" t="s">
        <v>15461</v>
      </c>
      <c r="J27" t="s">
        <v>15462</v>
      </c>
      <c r="K27" t="s">
        <v>15438</v>
      </c>
      <c r="L27" t="s">
        <v>30</v>
      </c>
      <c r="M27" t="s">
        <v>29</v>
      </c>
      <c r="N27" t="s">
        <v>15463</v>
      </c>
      <c r="O27" t="s">
        <v>15440</v>
      </c>
      <c r="P27" t="s">
        <v>15441</v>
      </c>
      <c r="Q27" t="s">
        <v>15442</v>
      </c>
      <c r="R27" t="s">
        <v>15443</v>
      </c>
      <c r="S27" t="str">
        <f>J27 &amp; " at " &amp; K27</f>
        <v>los-angeles-chargers at new-orleans-saints</v>
      </c>
    </row>
    <row r="28" spans="1:20">
      <c r="A28" s="1">
        <v>0</v>
      </c>
      <c r="B28" t="s">
        <v>3327</v>
      </c>
      <c r="C28" t="s">
        <v>15431</v>
      </c>
      <c r="D28" t="s">
        <v>15464</v>
      </c>
      <c r="E28" t="s">
        <v>15433</v>
      </c>
      <c r="F28" t="s">
        <v>15434</v>
      </c>
      <c r="G28" t="s">
        <v>15434</v>
      </c>
      <c r="H28" t="s">
        <v>15435</v>
      </c>
      <c r="I28" t="s">
        <v>15445</v>
      </c>
      <c r="J28" t="s">
        <v>15465</v>
      </c>
      <c r="K28" t="s">
        <v>15438</v>
      </c>
      <c r="L28" t="s">
        <v>533</v>
      </c>
      <c r="M28" t="s">
        <v>29</v>
      </c>
      <c r="N28" t="s">
        <v>15466</v>
      </c>
      <c r="O28" t="s">
        <v>15440</v>
      </c>
      <c r="P28" t="s">
        <v>15441</v>
      </c>
      <c r="Q28" t="s">
        <v>15442</v>
      </c>
      <c r="R28" t="s">
        <v>15443</v>
      </c>
      <c r="S28" t="str">
        <f>J28 &amp; " at " &amp; K28</f>
        <v>carolina-panthers at new-orleans-saints</v>
      </c>
    </row>
    <row r="29" spans="1:20">
      <c r="A29" s="1">
        <v>0</v>
      </c>
      <c r="B29" t="s">
        <v>3749</v>
      </c>
      <c r="C29" t="s">
        <v>15431</v>
      </c>
      <c r="D29" t="s">
        <v>15467</v>
      </c>
      <c r="E29" t="s">
        <v>15433</v>
      </c>
      <c r="F29" t="s">
        <v>15434</v>
      </c>
      <c r="G29" t="s">
        <v>15434</v>
      </c>
      <c r="H29" t="s">
        <v>15435</v>
      </c>
      <c r="I29" t="s">
        <v>15445</v>
      </c>
      <c r="J29" t="s">
        <v>15438</v>
      </c>
      <c r="K29" t="s">
        <v>15437</v>
      </c>
      <c r="L29" t="s">
        <v>29</v>
      </c>
      <c r="M29" t="s">
        <v>22</v>
      </c>
      <c r="N29" t="s">
        <v>15440</v>
      </c>
      <c r="O29" t="s">
        <v>15439</v>
      </c>
      <c r="P29" t="s">
        <v>15441</v>
      </c>
      <c r="Q29" t="s">
        <v>15442</v>
      </c>
      <c r="R29" t="s">
        <v>15443</v>
      </c>
      <c r="S29" t="str">
        <f>J29 &amp; " at " &amp; K29</f>
        <v>new-orleans-saints at chicago-bears</v>
      </c>
    </row>
    <row r="30" spans="1:20">
      <c r="A30" s="1">
        <v>0</v>
      </c>
      <c r="B30" t="s">
        <v>4310</v>
      </c>
      <c r="C30" t="s">
        <v>15431</v>
      </c>
      <c r="D30" t="s">
        <v>15468</v>
      </c>
      <c r="E30" t="s">
        <v>15433</v>
      </c>
      <c r="F30" t="s">
        <v>15434</v>
      </c>
      <c r="G30" t="s">
        <v>15434</v>
      </c>
      <c r="H30" t="s">
        <v>15435</v>
      </c>
      <c r="I30" t="s">
        <v>15454</v>
      </c>
      <c r="J30" t="s">
        <v>15438</v>
      </c>
      <c r="K30" t="s">
        <v>15446</v>
      </c>
      <c r="L30" t="s">
        <v>29</v>
      </c>
      <c r="M30" t="s">
        <v>369</v>
      </c>
      <c r="N30" t="s">
        <v>15440</v>
      </c>
      <c r="O30" t="s">
        <v>15447</v>
      </c>
      <c r="P30" t="s">
        <v>15441</v>
      </c>
      <c r="Q30" t="s">
        <v>15442</v>
      </c>
      <c r="R30" t="s">
        <v>15443</v>
      </c>
      <c r="S30" t="str">
        <f>J30 &amp; " at " &amp; K30</f>
        <v>new-orleans-saints at tampa-bay-buccaneers</v>
      </c>
    </row>
    <row r="31" spans="1:20">
      <c r="A31" s="1">
        <v>0</v>
      </c>
      <c r="B31" t="s">
        <v>4707</v>
      </c>
      <c r="C31" t="s">
        <v>15431</v>
      </c>
      <c r="D31" t="s">
        <v>15469</v>
      </c>
      <c r="E31" t="s">
        <v>15433</v>
      </c>
      <c r="F31" t="s">
        <v>15434</v>
      </c>
      <c r="G31" t="s">
        <v>15434</v>
      </c>
      <c r="H31" t="s">
        <v>15435</v>
      </c>
      <c r="I31" t="s">
        <v>15445</v>
      </c>
      <c r="J31" t="s">
        <v>15470</v>
      </c>
      <c r="K31" t="s">
        <v>15438</v>
      </c>
      <c r="L31" t="s">
        <v>4709</v>
      </c>
      <c r="M31" t="s">
        <v>29</v>
      </c>
      <c r="N31" t="s">
        <v>15471</v>
      </c>
      <c r="O31" t="s">
        <v>15440</v>
      </c>
      <c r="P31" t="s">
        <v>15441</v>
      </c>
      <c r="Q31" t="s">
        <v>15442</v>
      </c>
      <c r="R31" t="s">
        <v>15443</v>
      </c>
      <c r="S31" t="str">
        <f>J31 &amp; " at " &amp; K31</f>
        <v>san-francisco-49ers at new-orleans-saints</v>
      </c>
    </row>
    <row r="32" spans="1:20">
      <c r="A32" s="1">
        <v>0</v>
      </c>
      <c r="B32" t="s">
        <v>5209</v>
      </c>
      <c r="C32" t="s">
        <v>15431</v>
      </c>
      <c r="D32" t="s">
        <v>15472</v>
      </c>
      <c r="E32" t="s">
        <v>15433</v>
      </c>
      <c r="F32" t="s">
        <v>15434</v>
      </c>
      <c r="G32" t="s">
        <v>15434</v>
      </c>
      <c r="H32" t="s">
        <v>15435</v>
      </c>
      <c r="I32" t="s">
        <v>15445</v>
      </c>
      <c r="J32" t="s">
        <v>15473</v>
      </c>
      <c r="K32" t="s">
        <v>15438</v>
      </c>
      <c r="L32" t="s">
        <v>5211</v>
      </c>
      <c r="M32" t="s">
        <v>29</v>
      </c>
      <c r="N32" t="s">
        <v>15452</v>
      </c>
      <c r="O32" t="s">
        <v>15440</v>
      </c>
      <c r="P32" t="s">
        <v>15441</v>
      </c>
      <c r="Q32" t="s">
        <v>15442</v>
      </c>
      <c r="R32" t="s">
        <v>15443</v>
      </c>
      <c r="S32" t="str">
        <f>J32 &amp; " at " &amp; K32</f>
        <v>atlanta-falcons at new-orleans-saints</v>
      </c>
    </row>
    <row r="33" spans="1:19">
      <c r="A33" s="1">
        <v>0</v>
      </c>
      <c r="B33" t="s">
        <v>5720</v>
      </c>
      <c r="C33" t="s">
        <v>15431</v>
      </c>
      <c r="D33" t="s">
        <v>15474</v>
      </c>
      <c r="E33" t="s">
        <v>15433</v>
      </c>
      <c r="F33" t="s">
        <v>15434</v>
      </c>
      <c r="G33" t="s">
        <v>15434</v>
      </c>
      <c r="H33" t="s">
        <v>15435</v>
      </c>
      <c r="I33" t="s">
        <v>15445</v>
      </c>
      <c r="J33" t="s">
        <v>15438</v>
      </c>
      <c r="K33" t="s">
        <v>15475</v>
      </c>
      <c r="L33" t="s">
        <v>29</v>
      </c>
      <c r="M33" t="s">
        <v>167</v>
      </c>
      <c r="N33" t="s">
        <v>15440</v>
      </c>
      <c r="O33" t="s">
        <v>15476</v>
      </c>
      <c r="P33" t="s">
        <v>15441</v>
      </c>
      <c r="Q33" t="s">
        <v>15442</v>
      </c>
      <c r="R33" t="s">
        <v>15443</v>
      </c>
      <c r="S33" t="str">
        <f>J33 &amp; " at " &amp; K33</f>
        <v>new-orleans-saints at denver-broncos</v>
      </c>
    </row>
    <row r="34" spans="1:19">
      <c r="A34" s="1">
        <v>0</v>
      </c>
      <c r="B34" t="s">
        <v>6141</v>
      </c>
      <c r="C34" t="s">
        <v>15431</v>
      </c>
      <c r="D34" t="s">
        <v>15477</v>
      </c>
      <c r="E34" t="s">
        <v>15433</v>
      </c>
      <c r="F34" t="s">
        <v>15434</v>
      </c>
      <c r="G34" t="s">
        <v>15434</v>
      </c>
      <c r="H34" t="s">
        <v>15435</v>
      </c>
      <c r="I34" t="s">
        <v>15445</v>
      </c>
      <c r="J34" t="s">
        <v>15438</v>
      </c>
      <c r="K34" t="s">
        <v>15473</v>
      </c>
      <c r="L34" t="s">
        <v>29</v>
      </c>
      <c r="M34" t="s">
        <v>5211</v>
      </c>
      <c r="N34" t="s">
        <v>15440</v>
      </c>
      <c r="O34" t="s">
        <v>15452</v>
      </c>
      <c r="P34" t="s">
        <v>15441</v>
      </c>
      <c r="Q34" t="s">
        <v>15442</v>
      </c>
      <c r="R34" t="s">
        <v>15443</v>
      </c>
      <c r="S34" t="str">
        <f>J34 &amp; " at " &amp; K34</f>
        <v>new-orleans-saints at atlanta-falcons</v>
      </c>
    </row>
    <row r="35" spans="1:19">
      <c r="A35" s="1">
        <v>0</v>
      </c>
      <c r="B35" t="s">
        <v>6623</v>
      </c>
      <c r="C35" t="s">
        <v>15431</v>
      </c>
      <c r="D35" t="s">
        <v>15478</v>
      </c>
      <c r="E35" t="s">
        <v>15433</v>
      </c>
      <c r="F35" t="s">
        <v>15434</v>
      </c>
      <c r="G35" t="s">
        <v>15434</v>
      </c>
      <c r="H35" t="s">
        <v>15435</v>
      </c>
      <c r="I35" t="s">
        <v>15445</v>
      </c>
      <c r="J35" t="s">
        <v>15438</v>
      </c>
      <c r="K35" t="s">
        <v>15479</v>
      </c>
      <c r="L35" t="s">
        <v>29</v>
      </c>
      <c r="M35" t="s">
        <v>124</v>
      </c>
      <c r="N35" t="s">
        <v>15440</v>
      </c>
      <c r="O35" t="s">
        <v>15480</v>
      </c>
      <c r="P35" t="s">
        <v>15441</v>
      </c>
      <c r="Q35" t="s">
        <v>15442</v>
      </c>
      <c r="R35" t="s">
        <v>15443</v>
      </c>
      <c r="S35" t="str">
        <f>J35 &amp; " at " &amp; K35</f>
        <v>new-orleans-saints at philadelphia-eagles</v>
      </c>
    </row>
    <row r="36" spans="1:19">
      <c r="A36" s="1">
        <v>0</v>
      </c>
      <c r="B36" t="s">
        <v>7091</v>
      </c>
      <c r="C36" t="s">
        <v>15431</v>
      </c>
      <c r="D36" t="s">
        <v>15481</v>
      </c>
      <c r="E36" t="s">
        <v>15433</v>
      </c>
      <c r="F36" t="s">
        <v>15434</v>
      </c>
      <c r="G36" t="s">
        <v>15434</v>
      </c>
      <c r="H36" t="s">
        <v>15435</v>
      </c>
      <c r="I36" t="s">
        <v>15436</v>
      </c>
      <c r="J36" t="s">
        <v>15482</v>
      </c>
      <c r="K36" t="s">
        <v>15438</v>
      </c>
      <c r="L36" t="s">
        <v>3416</v>
      </c>
      <c r="M36" t="s">
        <v>29</v>
      </c>
      <c r="N36" t="s">
        <v>15483</v>
      </c>
      <c r="O36" t="s">
        <v>15440</v>
      </c>
      <c r="P36" t="s">
        <v>15441</v>
      </c>
      <c r="Q36" t="s">
        <v>15442</v>
      </c>
      <c r="R36" t="s">
        <v>15443</v>
      </c>
      <c r="S36" t="str">
        <f>J36 &amp; " at " &amp; K36</f>
        <v>kansas-city-chiefs at new-orleans-saints</v>
      </c>
    </row>
    <row r="37" spans="1:19">
      <c r="A37" s="1">
        <v>0</v>
      </c>
      <c r="B37" t="s">
        <v>7601</v>
      </c>
      <c r="C37" t="s">
        <v>15431</v>
      </c>
      <c r="D37" t="s">
        <v>15484</v>
      </c>
      <c r="E37" t="s">
        <v>15433</v>
      </c>
      <c r="F37" t="s">
        <v>15434</v>
      </c>
      <c r="G37" t="s">
        <v>15434</v>
      </c>
      <c r="H37" t="s">
        <v>15435</v>
      </c>
      <c r="I37" t="s">
        <v>15485</v>
      </c>
      <c r="J37" t="s">
        <v>15486</v>
      </c>
      <c r="K37" t="s">
        <v>15438</v>
      </c>
      <c r="L37" t="s">
        <v>7599</v>
      </c>
      <c r="M37" t="s">
        <v>29</v>
      </c>
      <c r="N37" t="s">
        <v>15487</v>
      </c>
      <c r="O37" t="s">
        <v>15440</v>
      </c>
      <c r="P37" t="s">
        <v>15441</v>
      </c>
      <c r="Q37" t="s">
        <v>15442</v>
      </c>
      <c r="R37" t="s">
        <v>15443</v>
      </c>
      <c r="S37" t="str">
        <f>J37 &amp; " at " &amp; K37</f>
        <v>minnesota-vikings at new-orleans-saints</v>
      </c>
    </row>
    <row r="38" spans="1:19">
      <c r="A38" s="1">
        <v>0</v>
      </c>
      <c r="B38" t="s">
        <v>8050</v>
      </c>
      <c r="C38" t="s">
        <v>15431</v>
      </c>
      <c r="D38" t="s">
        <v>15488</v>
      </c>
      <c r="E38" t="s">
        <v>15433</v>
      </c>
      <c r="F38" t="s">
        <v>15434</v>
      </c>
      <c r="G38" t="s">
        <v>15434</v>
      </c>
      <c r="H38" t="s">
        <v>15435</v>
      </c>
      <c r="I38" t="s">
        <v>15445</v>
      </c>
      <c r="J38" t="s">
        <v>15438</v>
      </c>
      <c r="K38" t="s">
        <v>15465</v>
      </c>
      <c r="L38" t="s">
        <v>29</v>
      </c>
      <c r="M38" t="s">
        <v>533</v>
      </c>
      <c r="N38" t="s">
        <v>15440</v>
      </c>
      <c r="O38" t="s">
        <v>15466</v>
      </c>
      <c r="P38" t="s">
        <v>15441</v>
      </c>
      <c r="Q38" t="s">
        <v>15442</v>
      </c>
      <c r="R38" t="s">
        <v>15443</v>
      </c>
      <c r="S38" t="str">
        <f>J38 &amp; " at " &amp; K38</f>
        <v>new-orleans-saints at carolina-panthers</v>
      </c>
    </row>
    <row r="39" spans="1:19">
      <c r="A39" s="1">
        <v>0</v>
      </c>
      <c r="B39" t="s">
        <v>28</v>
      </c>
      <c r="C39" t="s">
        <v>15431</v>
      </c>
      <c r="D39" t="s">
        <v>15432</v>
      </c>
      <c r="E39" t="s">
        <v>15433</v>
      </c>
      <c r="F39" t="s">
        <v>15434</v>
      </c>
      <c r="G39" t="s">
        <v>15434</v>
      </c>
      <c r="H39" t="s">
        <v>15435</v>
      </c>
      <c r="I39" t="s">
        <v>15436</v>
      </c>
      <c r="J39" t="s">
        <v>15437</v>
      </c>
      <c r="K39" t="s">
        <v>15438</v>
      </c>
      <c r="L39" t="s">
        <v>22</v>
      </c>
      <c r="M39" t="s">
        <v>29</v>
      </c>
      <c r="N39" t="s">
        <v>15439</v>
      </c>
      <c r="O39" t="s">
        <v>15440</v>
      </c>
      <c r="P39" t="s">
        <v>15441</v>
      </c>
      <c r="Q39" t="s">
        <v>15442</v>
      </c>
      <c r="R39" t="s">
        <v>15443</v>
      </c>
      <c r="S39" t="str">
        <f>J39 &amp; " at " &amp; K39</f>
        <v>chicago-bears at new-orleans-saints</v>
      </c>
    </row>
    <row r="40" spans="1:19">
      <c r="A40" s="1">
        <v>0</v>
      </c>
      <c r="B40" t="s">
        <v>368</v>
      </c>
      <c r="C40" t="s">
        <v>15431</v>
      </c>
      <c r="D40" t="s">
        <v>15444</v>
      </c>
      <c r="E40" t="s">
        <v>15433</v>
      </c>
      <c r="F40" t="s">
        <v>15434</v>
      </c>
      <c r="G40" t="s">
        <v>15434</v>
      </c>
      <c r="H40" t="s">
        <v>15435</v>
      </c>
      <c r="I40" t="s">
        <v>15445</v>
      </c>
      <c r="J40" t="s">
        <v>15446</v>
      </c>
      <c r="K40" t="s">
        <v>15438</v>
      </c>
      <c r="L40" t="s">
        <v>369</v>
      </c>
      <c r="M40" t="s">
        <v>29</v>
      </c>
      <c r="N40" t="s">
        <v>15447</v>
      </c>
      <c r="O40" t="s">
        <v>15440</v>
      </c>
      <c r="P40" t="s">
        <v>15441</v>
      </c>
      <c r="Q40" t="s">
        <v>15442</v>
      </c>
      <c r="R40" t="s">
        <v>15443</v>
      </c>
      <c r="S40" t="str">
        <f>J40 &amp; " at " &amp; K40</f>
        <v>tampa-bay-buccaneers at new-orleans-saints</v>
      </c>
    </row>
  </sheetData>
  <autoFilter ref="A1:R40"/>
  <sortState ref="A2:U40">
    <sortCondition ref="D1"/>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9:K555"/>
  <sheetViews>
    <sheetView topLeftCell="A536" workbookViewId="0">
      <selection activeCell="G274" sqref="G274"/>
    </sheetView>
  </sheetViews>
  <sheetFormatPr defaultRowHeight="14.5"/>
  <cols>
    <col min="1" max="1" width="2.81640625" bestFit="1" customWidth="1"/>
    <col min="2" max="3" width="15.36328125" bestFit="1" customWidth="1"/>
    <col min="4" max="4" width="18.453125" bestFit="1" customWidth="1"/>
    <col min="5" max="5" width="21.08984375" bestFit="1" customWidth="1"/>
    <col min="6" max="6" width="23.26953125" bestFit="1" customWidth="1"/>
    <col min="7" max="7" width="26" bestFit="1" customWidth="1"/>
    <col min="8" max="8" width="11" customWidth="1"/>
    <col min="9" max="9" width="6.6328125" bestFit="1" customWidth="1"/>
    <col min="10" max="10" width="5.1796875" bestFit="1" customWidth="1"/>
    <col min="11" max="11" width="11.54296875" bestFit="1" customWidth="1"/>
  </cols>
  <sheetData>
    <row r="9" spans="1:11">
      <c r="H9" t="b">
        <f>ISNUMBER(H11)</f>
        <v>1</v>
      </c>
    </row>
    <row r="10" spans="1:11">
      <c r="B10" t="s">
        <v>15618</v>
      </c>
      <c r="C10" t="s">
        <v>15619</v>
      </c>
      <c r="D10" t="s">
        <v>15620</v>
      </c>
      <c r="E10" t="s">
        <v>15621</v>
      </c>
      <c r="F10" t="s">
        <v>15622</v>
      </c>
      <c r="G10" t="s">
        <v>15623</v>
      </c>
      <c r="H10" t="s">
        <v>20</v>
      </c>
      <c r="I10" t="s">
        <v>15624</v>
      </c>
      <c r="J10" t="s">
        <v>15625</v>
      </c>
      <c r="K10" t="s">
        <v>15626</v>
      </c>
    </row>
    <row r="11" spans="1:11">
      <c r="A11">
        <v>0</v>
      </c>
      <c r="B11" t="s">
        <v>15627</v>
      </c>
      <c r="C11" t="s">
        <v>15628</v>
      </c>
      <c r="D11" t="s">
        <v>15629</v>
      </c>
      <c r="E11" t="s">
        <v>15630</v>
      </c>
      <c r="F11" t="s">
        <v>15631</v>
      </c>
      <c r="G11" t="s">
        <v>15632</v>
      </c>
      <c r="H11">
        <v>401127913</v>
      </c>
      <c r="I11">
        <v>2019</v>
      </c>
      <c r="J11">
        <v>1</v>
      </c>
      <c r="K11" t="b">
        <v>0</v>
      </c>
    </row>
    <row r="12" spans="1:11">
      <c r="A12">
        <v>0</v>
      </c>
      <c r="B12" t="s">
        <v>15633</v>
      </c>
      <c r="C12" t="s">
        <v>15634</v>
      </c>
      <c r="D12" t="s">
        <v>15635</v>
      </c>
      <c r="E12" t="s">
        <v>15636</v>
      </c>
      <c r="F12" t="s">
        <v>15637</v>
      </c>
      <c r="G12" t="s">
        <v>15638</v>
      </c>
      <c r="H12">
        <v>401127928</v>
      </c>
      <c r="I12">
        <v>2019</v>
      </c>
      <c r="J12">
        <v>1</v>
      </c>
      <c r="K12" t="b">
        <v>0</v>
      </c>
    </row>
    <row r="13" spans="1:11">
      <c r="A13">
        <v>1</v>
      </c>
      <c r="B13" t="s">
        <v>15639</v>
      </c>
      <c r="C13" t="s">
        <v>15640</v>
      </c>
      <c r="D13" t="s">
        <v>15641</v>
      </c>
      <c r="E13" t="s">
        <v>15642</v>
      </c>
      <c r="F13" t="s">
        <v>15643</v>
      </c>
      <c r="G13" t="s">
        <v>15644</v>
      </c>
      <c r="H13">
        <v>401127954</v>
      </c>
      <c r="I13">
        <v>2019</v>
      </c>
      <c r="J13">
        <v>1</v>
      </c>
      <c r="K13" t="b">
        <v>0</v>
      </c>
    </row>
    <row r="14" spans="1:11">
      <c r="A14">
        <v>2</v>
      </c>
      <c r="B14" t="s">
        <v>15645</v>
      </c>
      <c r="C14" t="s">
        <v>15646</v>
      </c>
      <c r="D14" t="s">
        <v>15647</v>
      </c>
      <c r="E14" t="s">
        <v>15648</v>
      </c>
      <c r="F14" t="s">
        <v>15649</v>
      </c>
      <c r="G14" t="s">
        <v>15650</v>
      </c>
      <c r="H14">
        <v>401127961</v>
      </c>
      <c r="I14">
        <v>2019</v>
      </c>
      <c r="J14">
        <v>1</v>
      </c>
      <c r="K14" t="b">
        <v>0</v>
      </c>
    </row>
    <row r="15" spans="1:11">
      <c r="A15">
        <v>3</v>
      </c>
      <c r="B15" t="s">
        <v>15651</v>
      </c>
      <c r="C15" t="s">
        <v>15652</v>
      </c>
      <c r="D15" t="s">
        <v>15653</v>
      </c>
      <c r="E15" t="s">
        <v>15654</v>
      </c>
      <c r="F15" t="s">
        <v>15655</v>
      </c>
      <c r="G15" t="s">
        <v>15656</v>
      </c>
      <c r="H15">
        <v>401127963</v>
      </c>
      <c r="I15">
        <v>2019</v>
      </c>
      <c r="J15">
        <v>1</v>
      </c>
      <c r="K15" t="b">
        <v>0</v>
      </c>
    </row>
    <row r="16" spans="1:11">
      <c r="A16">
        <v>4</v>
      </c>
      <c r="B16" t="s">
        <v>15657</v>
      </c>
      <c r="C16" t="s">
        <v>15658</v>
      </c>
      <c r="D16" t="s">
        <v>15659</v>
      </c>
      <c r="E16" t="s">
        <v>15660</v>
      </c>
      <c r="F16" t="s">
        <v>15661</v>
      </c>
      <c r="G16" t="s">
        <v>15662</v>
      </c>
      <c r="H16">
        <v>401127968</v>
      </c>
      <c r="I16">
        <v>2019</v>
      </c>
      <c r="J16">
        <v>1</v>
      </c>
      <c r="K16" t="b">
        <v>0</v>
      </c>
    </row>
    <row r="17" spans="1:11">
      <c r="A17">
        <v>5</v>
      </c>
      <c r="B17" t="s">
        <v>15663</v>
      </c>
      <c r="C17" t="s">
        <v>15664</v>
      </c>
      <c r="D17" t="s">
        <v>15665</v>
      </c>
      <c r="E17" t="s">
        <v>15666</v>
      </c>
      <c r="F17" t="s">
        <v>15667</v>
      </c>
      <c r="G17" t="s">
        <v>15668</v>
      </c>
      <c r="H17">
        <v>401127923</v>
      </c>
      <c r="I17">
        <v>2019</v>
      </c>
      <c r="J17">
        <v>1</v>
      </c>
      <c r="K17" t="b">
        <v>0</v>
      </c>
    </row>
    <row r="18" spans="1:11">
      <c r="A18">
        <v>6</v>
      </c>
      <c r="B18" t="s">
        <v>15669</v>
      </c>
      <c r="C18" t="s">
        <v>15670</v>
      </c>
      <c r="D18" t="s">
        <v>15671</v>
      </c>
      <c r="E18" t="s">
        <v>15672</v>
      </c>
      <c r="F18" t="s">
        <v>15673</v>
      </c>
      <c r="G18" t="s">
        <v>15674</v>
      </c>
      <c r="H18">
        <v>401127931</v>
      </c>
      <c r="I18">
        <v>2019</v>
      </c>
      <c r="J18">
        <v>1</v>
      </c>
      <c r="K18" t="b">
        <v>0</v>
      </c>
    </row>
    <row r="19" spans="1:11">
      <c r="A19">
        <v>7</v>
      </c>
      <c r="B19" t="s">
        <v>15675</v>
      </c>
      <c r="C19" t="s">
        <v>15676</v>
      </c>
      <c r="D19" t="s">
        <v>15677</v>
      </c>
      <c r="E19" t="s">
        <v>15678</v>
      </c>
      <c r="F19" t="s">
        <v>15679</v>
      </c>
      <c r="G19" t="s">
        <v>15680</v>
      </c>
      <c r="H19">
        <v>401127972</v>
      </c>
      <c r="I19">
        <v>2019</v>
      </c>
      <c r="J19">
        <v>1</v>
      </c>
      <c r="K19" t="b">
        <v>0</v>
      </c>
    </row>
    <row r="20" spans="1:11">
      <c r="A20">
        <v>8</v>
      </c>
      <c r="B20" t="s">
        <v>15681</v>
      </c>
      <c r="C20" t="s">
        <v>15682</v>
      </c>
      <c r="D20" t="s">
        <v>15683</v>
      </c>
      <c r="E20" t="s">
        <v>15684</v>
      </c>
      <c r="F20" t="s">
        <v>15685</v>
      </c>
      <c r="G20" t="s">
        <v>15686</v>
      </c>
      <c r="H20">
        <v>401127995</v>
      </c>
      <c r="I20">
        <v>2019</v>
      </c>
      <c r="J20">
        <v>1</v>
      </c>
      <c r="K20" t="b">
        <v>0</v>
      </c>
    </row>
    <row r="21" spans="1:11">
      <c r="A21">
        <v>9</v>
      </c>
      <c r="B21" t="s">
        <v>15687</v>
      </c>
      <c r="C21" t="s">
        <v>15688</v>
      </c>
      <c r="D21" t="s">
        <v>15689</v>
      </c>
      <c r="E21" t="s">
        <v>15690</v>
      </c>
      <c r="F21" t="s">
        <v>15691</v>
      </c>
      <c r="G21" t="s">
        <v>15692</v>
      </c>
      <c r="H21">
        <v>401128007</v>
      </c>
      <c r="I21">
        <v>2019</v>
      </c>
      <c r="J21">
        <v>1</v>
      </c>
      <c r="K21" t="b">
        <v>0</v>
      </c>
    </row>
    <row r="22" spans="1:11">
      <c r="A22">
        <v>10</v>
      </c>
      <c r="B22" t="s">
        <v>15693</v>
      </c>
      <c r="C22" t="s">
        <v>15694</v>
      </c>
      <c r="D22" t="s">
        <v>15695</v>
      </c>
      <c r="E22" t="s">
        <v>15696</v>
      </c>
      <c r="F22" t="s">
        <v>15697</v>
      </c>
      <c r="G22" t="s">
        <v>15698</v>
      </c>
      <c r="H22">
        <v>401127999</v>
      </c>
      <c r="I22">
        <v>2019</v>
      </c>
      <c r="J22">
        <v>1</v>
      </c>
      <c r="K22" t="b">
        <v>0</v>
      </c>
    </row>
    <row r="23" spans="1:11">
      <c r="A23">
        <v>11</v>
      </c>
      <c r="B23" t="s">
        <v>15699</v>
      </c>
      <c r="C23" t="s">
        <v>15700</v>
      </c>
      <c r="D23" t="s">
        <v>15701</v>
      </c>
      <c r="E23" t="s">
        <v>15702</v>
      </c>
      <c r="F23" t="s">
        <v>15703</v>
      </c>
      <c r="G23" t="s">
        <v>15704</v>
      </c>
      <c r="H23">
        <v>401128010</v>
      </c>
      <c r="I23">
        <v>2019</v>
      </c>
      <c r="J23">
        <v>1</v>
      </c>
      <c r="K23" t="b">
        <v>0</v>
      </c>
    </row>
    <row r="24" spans="1:11">
      <c r="A24">
        <v>12</v>
      </c>
      <c r="B24" t="s">
        <v>15705</v>
      </c>
      <c r="C24" t="s">
        <v>15706</v>
      </c>
      <c r="D24" t="s">
        <v>15707</v>
      </c>
      <c r="E24" t="s">
        <v>15708</v>
      </c>
      <c r="F24" t="s">
        <v>15709</v>
      </c>
      <c r="G24" t="s">
        <v>15710</v>
      </c>
      <c r="H24">
        <v>401127860</v>
      </c>
      <c r="I24">
        <v>2019</v>
      </c>
      <c r="J24">
        <v>1</v>
      </c>
      <c r="K24" t="b">
        <v>0</v>
      </c>
    </row>
    <row r="25" spans="1:11">
      <c r="A25">
        <v>0</v>
      </c>
      <c r="B25" t="s">
        <v>15711</v>
      </c>
      <c r="C25" t="s">
        <v>15712</v>
      </c>
      <c r="D25" t="s">
        <v>15713</v>
      </c>
      <c r="E25" t="s">
        <v>15714</v>
      </c>
      <c r="F25" t="s">
        <v>15715</v>
      </c>
      <c r="G25" t="s">
        <v>15716</v>
      </c>
      <c r="H25">
        <v>401128021</v>
      </c>
      <c r="I25">
        <v>2019</v>
      </c>
      <c r="J25">
        <v>1</v>
      </c>
      <c r="K25" t="b">
        <v>0</v>
      </c>
    </row>
    <row r="26" spans="1:11">
      <c r="A26">
        <v>1</v>
      </c>
      <c r="B26" t="s">
        <v>15717</v>
      </c>
      <c r="C26" t="s">
        <v>15718</v>
      </c>
      <c r="D26" t="s">
        <v>15719</v>
      </c>
      <c r="E26" t="s">
        <v>15720</v>
      </c>
      <c r="F26" t="s">
        <v>15721</v>
      </c>
      <c r="G26" t="s">
        <v>15722</v>
      </c>
      <c r="H26">
        <v>401128025</v>
      </c>
      <c r="I26">
        <v>2019</v>
      </c>
      <c r="J26">
        <v>1</v>
      </c>
      <c r="K26" t="b">
        <v>0</v>
      </c>
    </row>
    <row r="27" spans="1:11">
      <c r="B27" t="s">
        <v>15618</v>
      </c>
      <c r="C27" t="s">
        <v>15619</v>
      </c>
      <c r="D27" t="s">
        <v>15620</v>
      </c>
      <c r="E27" t="s">
        <v>15621</v>
      </c>
      <c r="F27" t="s">
        <v>15622</v>
      </c>
      <c r="G27" t="s">
        <v>15623</v>
      </c>
      <c r="H27" t="s">
        <v>20</v>
      </c>
      <c r="I27" t="s">
        <v>15624</v>
      </c>
      <c r="J27" t="s">
        <v>15625</v>
      </c>
      <c r="K27" t="s">
        <v>15626</v>
      </c>
    </row>
    <row r="28" spans="1:11">
      <c r="A28">
        <v>0</v>
      </c>
      <c r="B28" t="s">
        <v>15700</v>
      </c>
      <c r="C28" t="s">
        <v>15664</v>
      </c>
      <c r="D28" t="s">
        <v>15723</v>
      </c>
      <c r="E28" t="s">
        <v>15724</v>
      </c>
      <c r="F28" t="s">
        <v>15725</v>
      </c>
      <c r="G28" t="s">
        <v>15726</v>
      </c>
      <c r="H28">
        <v>401128054</v>
      </c>
      <c r="I28">
        <v>2019</v>
      </c>
      <c r="J28">
        <v>2</v>
      </c>
      <c r="K28" t="b">
        <v>0</v>
      </c>
    </row>
    <row r="29" spans="1:11">
      <c r="A29">
        <v>0</v>
      </c>
      <c r="B29" t="s">
        <v>15699</v>
      </c>
      <c r="C29" t="s">
        <v>15681</v>
      </c>
      <c r="D29" t="s">
        <v>15727</v>
      </c>
      <c r="E29" t="s">
        <v>15728</v>
      </c>
      <c r="F29" t="s">
        <v>15729</v>
      </c>
      <c r="G29" t="s">
        <v>15730</v>
      </c>
      <c r="H29">
        <v>401128066</v>
      </c>
      <c r="I29">
        <v>2019</v>
      </c>
      <c r="J29">
        <v>2</v>
      </c>
      <c r="K29" t="b">
        <v>0</v>
      </c>
    </row>
    <row r="30" spans="1:11">
      <c r="A30">
        <v>1</v>
      </c>
      <c r="B30" t="s">
        <v>15676</v>
      </c>
      <c r="C30" t="s">
        <v>15693</v>
      </c>
      <c r="D30" t="s">
        <v>15731</v>
      </c>
      <c r="E30" t="s">
        <v>15732</v>
      </c>
      <c r="F30" t="s">
        <v>15733</v>
      </c>
      <c r="G30" t="s">
        <v>15734</v>
      </c>
      <c r="H30">
        <v>401128072</v>
      </c>
      <c r="I30">
        <v>2019</v>
      </c>
      <c r="J30">
        <v>2</v>
      </c>
      <c r="K30" t="b">
        <v>0</v>
      </c>
    </row>
    <row r="31" spans="1:11">
      <c r="A31">
        <v>2</v>
      </c>
      <c r="B31" t="s">
        <v>15646</v>
      </c>
      <c r="C31" t="s">
        <v>15627</v>
      </c>
      <c r="D31" t="s">
        <v>15735</v>
      </c>
      <c r="E31" t="s">
        <v>15736</v>
      </c>
      <c r="F31" t="s">
        <v>15737</v>
      </c>
      <c r="G31" t="s">
        <v>15738</v>
      </c>
      <c r="H31">
        <v>401128098</v>
      </c>
      <c r="I31">
        <v>2019</v>
      </c>
      <c r="J31">
        <v>2</v>
      </c>
      <c r="K31" t="b">
        <v>0</v>
      </c>
    </row>
    <row r="32" spans="1:11">
      <c r="A32">
        <v>3</v>
      </c>
      <c r="B32" t="s">
        <v>15675</v>
      </c>
      <c r="C32" t="s">
        <v>15633</v>
      </c>
      <c r="D32" t="s">
        <v>15739</v>
      </c>
      <c r="E32" t="s">
        <v>15740</v>
      </c>
      <c r="F32" t="s">
        <v>15741</v>
      </c>
      <c r="G32" t="s">
        <v>15742</v>
      </c>
      <c r="H32">
        <v>401128114</v>
      </c>
      <c r="I32">
        <v>2019</v>
      </c>
      <c r="J32">
        <v>2</v>
      </c>
      <c r="K32" t="b">
        <v>0</v>
      </c>
    </row>
    <row r="33" spans="1:11">
      <c r="A33">
        <v>4</v>
      </c>
      <c r="B33" t="s">
        <v>15706</v>
      </c>
      <c r="C33" t="s">
        <v>15640</v>
      </c>
      <c r="D33" t="s">
        <v>15743</v>
      </c>
      <c r="E33" t="s">
        <v>15744</v>
      </c>
      <c r="F33" t="s">
        <v>15745</v>
      </c>
      <c r="G33" t="s">
        <v>15746</v>
      </c>
      <c r="H33">
        <v>401127862</v>
      </c>
      <c r="I33">
        <v>2019</v>
      </c>
      <c r="J33">
        <v>2</v>
      </c>
      <c r="K33" t="b">
        <v>0</v>
      </c>
    </row>
    <row r="34" spans="1:11">
      <c r="A34">
        <v>5</v>
      </c>
      <c r="B34" t="s">
        <v>15651</v>
      </c>
      <c r="C34" t="s">
        <v>15687</v>
      </c>
      <c r="D34" t="s">
        <v>15747</v>
      </c>
      <c r="E34" t="s">
        <v>15748</v>
      </c>
      <c r="F34" t="s">
        <v>15749</v>
      </c>
      <c r="G34" t="s">
        <v>15750</v>
      </c>
      <c r="H34">
        <v>401128106</v>
      </c>
      <c r="I34">
        <v>2019</v>
      </c>
      <c r="J34">
        <v>2</v>
      </c>
      <c r="K34" t="b">
        <v>0</v>
      </c>
    </row>
    <row r="35" spans="1:11">
      <c r="A35">
        <v>6</v>
      </c>
      <c r="B35" t="s">
        <v>15682</v>
      </c>
      <c r="C35" t="s">
        <v>15705</v>
      </c>
      <c r="D35" t="s">
        <v>15751</v>
      </c>
      <c r="E35" t="s">
        <v>15752</v>
      </c>
      <c r="F35" t="s">
        <v>15753</v>
      </c>
      <c r="G35" t="s">
        <v>15754</v>
      </c>
      <c r="H35">
        <v>401128110</v>
      </c>
      <c r="I35">
        <v>2019</v>
      </c>
      <c r="J35">
        <v>2</v>
      </c>
      <c r="K35" t="b">
        <v>0</v>
      </c>
    </row>
    <row r="36" spans="1:11">
      <c r="A36">
        <v>7</v>
      </c>
      <c r="B36" t="s">
        <v>15688</v>
      </c>
      <c r="C36" t="s">
        <v>15657</v>
      </c>
      <c r="D36" t="s">
        <v>15755</v>
      </c>
      <c r="E36" t="s">
        <v>15756</v>
      </c>
      <c r="F36" t="s">
        <v>15757</v>
      </c>
      <c r="G36" t="s">
        <v>15758</v>
      </c>
      <c r="H36">
        <v>401128115</v>
      </c>
      <c r="I36">
        <v>2019</v>
      </c>
      <c r="J36">
        <v>2</v>
      </c>
      <c r="K36" t="b">
        <v>0</v>
      </c>
    </row>
    <row r="37" spans="1:11">
      <c r="A37">
        <v>8</v>
      </c>
      <c r="B37" t="s">
        <v>15694</v>
      </c>
      <c r="C37" t="s">
        <v>15639</v>
      </c>
      <c r="D37" t="s">
        <v>15759</v>
      </c>
      <c r="E37" t="s">
        <v>15760</v>
      </c>
      <c r="F37" t="s">
        <v>15761</v>
      </c>
      <c r="G37" t="s">
        <v>15762</v>
      </c>
      <c r="H37">
        <v>401128061</v>
      </c>
      <c r="I37">
        <v>2019</v>
      </c>
      <c r="J37">
        <v>2</v>
      </c>
      <c r="K37" t="b">
        <v>0</v>
      </c>
    </row>
    <row r="38" spans="1:11">
      <c r="A38">
        <v>9</v>
      </c>
      <c r="B38" t="s">
        <v>15670</v>
      </c>
      <c r="C38" t="s">
        <v>15711</v>
      </c>
      <c r="D38" t="s">
        <v>15763</v>
      </c>
      <c r="E38" t="s">
        <v>15764</v>
      </c>
      <c r="F38" t="s">
        <v>15765</v>
      </c>
      <c r="G38" t="s">
        <v>15766</v>
      </c>
      <c r="H38">
        <v>401128101</v>
      </c>
      <c r="I38">
        <v>2019</v>
      </c>
      <c r="J38">
        <v>2</v>
      </c>
      <c r="K38" t="b">
        <v>0</v>
      </c>
    </row>
    <row r="39" spans="1:11">
      <c r="A39">
        <v>10</v>
      </c>
      <c r="B39" t="s">
        <v>15669</v>
      </c>
      <c r="C39" t="s">
        <v>15718</v>
      </c>
      <c r="D39" t="s">
        <v>15767</v>
      </c>
      <c r="E39" t="s">
        <v>15768</v>
      </c>
      <c r="F39" t="s">
        <v>15769</v>
      </c>
      <c r="G39" t="s">
        <v>15770</v>
      </c>
      <c r="H39">
        <v>401128118</v>
      </c>
      <c r="I39">
        <v>2019</v>
      </c>
      <c r="J39">
        <v>2</v>
      </c>
      <c r="K39" t="b">
        <v>0</v>
      </c>
    </row>
    <row r="40" spans="1:11">
      <c r="A40">
        <v>11</v>
      </c>
      <c r="B40" t="s">
        <v>15628</v>
      </c>
      <c r="C40" t="s">
        <v>15717</v>
      </c>
      <c r="D40" t="s">
        <v>15771</v>
      </c>
      <c r="E40" t="s">
        <v>15772</v>
      </c>
      <c r="F40" t="s">
        <v>15773</v>
      </c>
      <c r="G40" t="s">
        <v>15774</v>
      </c>
      <c r="H40">
        <v>401128120</v>
      </c>
      <c r="I40">
        <v>2019</v>
      </c>
      <c r="J40">
        <v>2</v>
      </c>
      <c r="K40" t="b">
        <v>0</v>
      </c>
    </row>
    <row r="41" spans="1:11">
      <c r="A41">
        <v>12</v>
      </c>
      <c r="B41" t="s">
        <v>15712</v>
      </c>
      <c r="C41" t="s">
        <v>15663</v>
      </c>
      <c r="D41" t="s">
        <v>15775</v>
      </c>
      <c r="E41" t="s">
        <v>15776</v>
      </c>
      <c r="F41" t="s">
        <v>15777</v>
      </c>
      <c r="G41" t="s">
        <v>15778</v>
      </c>
      <c r="H41">
        <v>401128122</v>
      </c>
      <c r="I41">
        <v>2019</v>
      </c>
      <c r="J41">
        <v>2</v>
      </c>
      <c r="K41" t="b">
        <v>0</v>
      </c>
    </row>
    <row r="42" spans="1:11">
      <c r="A42">
        <v>13</v>
      </c>
      <c r="B42" t="s">
        <v>15658</v>
      </c>
      <c r="C42" t="s">
        <v>15645</v>
      </c>
      <c r="D42" t="s">
        <v>15779</v>
      </c>
      <c r="E42" t="s">
        <v>15780</v>
      </c>
      <c r="F42" t="s">
        <v>15781</v>
      </c>
      <c r="G42" t="s">
        <v>15782</v>
      </c>
      <c r="H42">
        <v>401128124</v>
      </c>
      <c r="I42">
        <v>2019</v>
      </c>
      <c r="J42">
        <v>2</v>
      </c>
      <c r="K42" t="b">
        <v>0</v>
      </c>
    </row>
    <row r="43" spans="1:11">
      <c r="A43">
        <v>0</v>
      </c>
      <c r="B43" t="s">
        <v>15634</v>
      </c>
      <c r="C43" t="s">
        <v>15652</v>
      </c>
      <c r="D43" t="s">
        <v>15783</v>
      </c>
      <c r="E43" t="s">
        <v>15784</v>
      </c>
      <c r="F43" t="s">
        <v>15785</v>
      </c>
      <c r="G43" t="s">
        <v>15786</v>
      </c>
      <c r="H43">
        <v>401128127</v>
      </c>
      <c r="I43">
        <v>2019</v>
      </c>
      <c r="J43">
        <v>2</v>
      </c>
      <c r="K43" t="b">
        <v>0</v>
      </c>
    </row>
    <row r="44" spans="1:11">
      <c r="B44" t="s">
        <v>15618</v>
      </c>
      <c r="C44" t="s">
        <v>15619</v>
      </c>
      <c r="D44" t="s">
        <v>15620</v>
      </c>
      <c r="E44" t="s">
        <v>15621</v>
      </c>
      <c r="F44" t="s">
        <v>15622</v>
      </c>
      <c r="G44" t="s">
        <v>15623</v>
      </c>
      <c r="H44" t="s">
        <v>20</v>
      </c>
      <c r="I44" t="s">
        <v>15624</v>
      </c>
      <c r="J44" t="s">
        <v>15625</v>
      </c>
      <c r="K44" t="s">
        <v>15626</v>
      </c>
    </row>
    <row r="45" spans="1:11">
      <c r="A45">
        <v>0</v>
      </c>
      <c r="B45" t="s">
        <v>15633</v>
      </c>
      <c r="C45" t="s">
        <v>15670</v>
      </c>
      <c r="D45" t="s">
        <v>15787</v>
      </c>
      <c r="E45" t="s">
        <v>15788</v>
      </c>
      <c r="F45" t="s">
        <v>15789</v>
      </c>
      <c r="G45" t="s">
        <v>15790</v>
      </c>
      <c r="H45">
        <v>401127859</v>
      </c>
      <c r="I45">
        <v>2019</v>
      </c>
      <c r="J45">
        <v>3</v>
      </c>
      <c r="K45" t="b">
        <v>0</v>
      </c>
    </row>
    <row r="46" spans="1:11">
      <c r="A46">
        <v>0</v>
      </c>
      <c r="B46" t="s">
        <v>15681</v>
      </c>
      <c r="C46" t="s">
        <v>15651</v>
      </c>
      <c r="D46" t="s">
        <v>15791</v>
      </c>
      <c r="E46" t="s">
        <v>15792</v>
      </c>
      <c r="F46" t="s">
        <v>15793</v>
      </c>
      <c r="G46" t="s">
        <v>15794</v>
      </c>
      <c r="H46">
        <v>401127915</v>
      </c>
      <c r="I46">
        <v>2019</v>
      </c>
      <c r="J46">
        <v>3</v>
      </c>
      <c r="K46" t="b">
        <v>0</v>
      </c>
    </row>
    <row r="47" spans="1:11">
      <c r="A47">
        <v>1</v>
      </c>
      <c r="B47" t="s">
        <v>15640</v>
      </c>
      <c r="C47" t="s">
        <v>15688</v>
      </c>
      <c r="D47" t="s">
        <v>15795</v>
      </c>
      <c r="E47" t="s">
        <v>15796</v>
      </c>
      <c r="F47" t="s">
        <v>15797</v>
      </c>
      <c r="G47" t="s">
        <v>15798</v>
      </c>
      <c r="H47">
        <v>401127921</v>
      </c>
      <c r="I47">
        <v>2019</v>
      </c>
      <c r="J47">
        <v>3</v>
      </c>
      <c r="K47" t="b">
        <v>0</v>
      </c>
    </row>
    <row r="48" spans="1:11">
      <c r="A48">
        <v>2</v>
      </c>
      <c r="B48" t="s">
        <v>15717</v>
      </c>
      <c r="C48" t="s">
        <v>15627</v>
      </c>
      <c r="D48" t="s">
        <v>15799</v>
      </c>
      <c r="E48" t="s">
        <v>15800</v>
      </c>
      <c r="F48" t="s">
        <v>15801</v>
      </c>
      <c r="G48" t="s">
        <v>15802</v>
      </c>
      <c r="H48">
        <v>401127925</v>
      </c>
      <c r="I48">
        <v>2019</v>
      </c>
      <c r="J48">
        <v>3</v>
      </c>
      <c r="K48" t="b">
        <v>0</v>
      </c>
    </row>
    <row r="49" spans="1:11">
      <c r="A49">
        <v>3</v>
      </c>
      <c r="B49" t="s">
        <v>15645</v>
      </c>
      <c r="C49" t="s">
        <v>15675</v>
      </c>
      <c r="D49" t="s">
        <v>15803</v>
      </c>
      <c r="E49" t="s">
        <v>15804</v>
      </c>
      <c r="F49" t="s">
        <v>15805</v>
      </c>
      <c r="G49" t="s">
        <v>15806</v>
      </c>
      <c r="H49">
        <v>401127929</v>
      </c>
      <c r="I49">
        <v>2019</v>
      </c>
      <c r="J49">
        <v>3</v>
      </c>
      <c r="K49" t="b">
        <v>0</v>
      </c>
    </row>
    <row r="50" spans="1:11">
      <c r="A50">
        <v>4</v>
      </c>
      <c r="B50" t="s">
        <v>15639</v>
      </c>
      <c r="C50" t="s">
        <v>15669</v>
      </c>
      <c r="D50" t="s">
        <v>15807</v>
      </c>
      <c r="E50" t="s">
        <v>15808</v>
      </c>
      <c r="F50" t="s">
        <v>15809</v>
      </c>
      <c r="G50" t="s">
        <v>15810</v>
      </c>
      <c r="H50">
        <v>401127953</v>
      </c>
      <c r="I50">
        <v>2019</v>
      </c>
      <c r="J50">
        <v>3</v>
      </c>
      <c r="K50" t="b">
        <v>0</v>
      </c>
    </row>
    <row r="51" spans="1:11">
      <c r="A51">
        <v>5</v>
      </c>
      <c r="B51" t="s">
        <v>15718</v>
      </c>
      <c r="C51" t="s">
        <v>15646</v>
      </c>
      <c r="D51" t="s">
        <v>15811</v>
      </c>
      <c r="E51" t="s">
        <v>15812</v>
      </c>
      <c r="F51" t="s">
        <v>15813</v>
      </c>
      <c r="G51" t="s">
        <v>15814</v>
      </c>
      <c r="H51">
        <v>401127956</v>
      </c>
      <c r="I51">
        <v>2019</v>
      </c>
      <c r="J51">
        <v>3</v>
      </c>
      <c r="K51" t="b">
        <v>0</v>
      </c>
    </row>
    <row r="52" spans="1:11">
      <c r="A52">
        <v>6</v>
      </c>
      <c r="B52" t="s">
        <v>15652</v>
      </c>
      <c r="C52" t="s">
        <v>15706</v>
      </c>
      <c r="D52" t="s">
        <v>15815</v>
      </c>
      <c r="E52" t="s">
        <v>15816</v>
      </c>
      <c r="F52" t="s">
        <v>15817</v>
      </c>
      <c r="G52" t="s">
        <v>15818</v>
      </c>
      <c r="H52">
        <v>401127861</v>
      </c>
      <c r="I52">
        <v>2019</v>
      </c>
      <c r="J52">
        <v>3</v>
      </c>
      <c r="K52" t="b">
        <v>0</v>
      </c>
    </row>
    <row r="53" spans="1:11">
      <c r="A53">
        <v>7</v>
      </c>
      <c r="B53" t="s">
        <v>15693</v>
      </c>
      <c r="C53" t="s">
        <v>15658</v>
      </c>
      <c r="D53" t="s">
        <v>15819</v>
      </c>
      <c r="E53" t="s">
        <v>15820</v>
      </c>
      <c r="F53" t="s">
        <v>15821</v>
      </c>
      <c r="G53" t="s">
        <v>15822</v>
      </c>
      <c r="H53">
        <v>401127959</v>
      </c>
      <c r="I53">
        <v>2019</v>
      </c>
      <c r="J53">
        <v>3</v>
      </c>
      <c r="K53" t="b">
        <v>0</v>
      </c>
    </row>
    <row r="54" spans="1:11">
      <c r="A54">
        <v>8</v>
      </c>
      <c r="B54" t="s">
        <v>15664</v>
      </c>
      <c r="C54" t="s">
        <v>15694</v>
      </c>
      <c r="D54" t="s">
        <v>15823</v>
      </c>
      <c r="E54" t="s">
        <v>15824</v>
      </c>
      <c r="F54" t="s">
        <v>15825</v>
      </c>
      <c r="G54" t="s">
        <v>15826</v>
      </c>
      <c r="H54">
        <v>401127962</v>
      </c>
      <c r="I54">
        <v>2019</v>
      </c>
      <c r="J54">
        <v>3</v>
      </c>
      <c r="K54" t="b">
        <v>0</v>
      </c>
    </row>
    <row r="55" spans="1:11">
      <c r="A55">
        <v>9</v>
      </c>
      <c r="B55" t="s">
        <v>15687</v>
      </c>
      <c r="C55" t="s">
        <v>15700</v>
      </c>
      <c r="D55" t="s">
        <v>15827</v>
      </c>
      <c r="E55" t="s">
        <v>15828</v>
      </c>
      <c r="F55" t="s">
        <v>15829</v>
      </c>
      <c r="G55" t="s">
        <v>15830</v>
      </c>
      <c r="H55">
        <v>401127966</v>
      </c>
      <c r="I55">
        <v>2019</v>
      </c>
      <c r="J55">
        <v>3</v>
      </c>
      <c r="K55" t="b">
        <v>0</v>
      </c>
    </row>
    <row r="56" spans="1:11">
      <c r="A56">
        <v>10</v>
      </c>
      <c r="B56" t="s">
        <v>15711</v>
      </c>
      <c r="C56" t="s">
        <v>15676</v>
      </c>
      <c r="D56" t="s">
        <v>15831</v>
      </c>
      <c r="E56" t="s">
        <v>15832</v>
      </c>
      <c r="F56" t="s">
        <v>15833</v>
      </c>
      <c r="G56" t="s">
        <v>15834</v>
      </c>
      <c r="H56">
        <v>401127970</v>
      </c>
      <c r="I56">
        <v>2019</v>
      </c>
      <c r="J56">
        <v>3</v>
      </c>
      <c r="K56" t="b">
        <v>0</v>
      </c>
    </row>
    <row r="57" spans="1:11">
      <c r="A57">
        <v>11</v>
      </c>
      <c r="B57" t="s">
        <v>15705</v>
      </c>
      <c r="C57" t="s">
        <v>15699</v>
      </c>
      <c r="D57" t="s">
        <v>15835</v>
      </c>
      <c r="E57" t="s">
        <v>15836</v>
      </c>
      <c r="F57" t="s">
        <v>15837</v>
      </c>
      <c r="G57" t="s">
        <v>15838</v>
      </c>
      <c r="H57">
        <v>401127998</v>
      </c>
      <c r="I57">
        <v>2019</v>
      </c>
      <c r="J57">
        <v>3</v>
      </c>
      <c r="K57" t="b">
        <v>0</v>
      </c>
    </row>
    <row r="58" spans="1:11">
      <c r="A58">
        <v>12</v>
      </c>
      <c r="B58" t="s">
        <v>15712</v>
      </c>
      <c r="C58" t="s">
        <v>15682</v>
      </c>
      <c r="D58" t="s">
        <v>15839</v>
      </c>
      <c r="E58" t="s">
        <v>15840</v>
      </c>
      <c r="F58" t="s">
        <v>15841</v>
      </c>
      <c r="G58" t="s">
        <v>15842</v>
      </c>
      <c r="H58">
        <v>401127993</v>
      </c>
      <c r="I58">
        <v>2019</v>
      </c>
      <c r="J58">
        <v>3</v>
      </c>
      <c r="K58" t="b">
        <v>0</v>
      </c>
    </row>
    <row r="59" spans="1:11">
      <c r="A59">
        <v>13</v>
      </c>
      <c r="B59" t="s">
        <v>15663</v>
      </c>
      <c r="C59" t="s">
        <v>15634</v>
      </c>
      <c r="D59" t="s">
        <v>15843</v>
      </c>
      <c r="E59" t="s">
        <v>15844</v>
      </c>
      <c r="F59" t="s">
        <v>15845</v>
      </c>
      <c r="G59" t="s">
        <v>15846</v>
      </c>
      <c r="H59">
        <v>401128125</v>
      </c>
      <c r="I59">
        <v>2019</v>
      </c>
      <c r="J59">
        <v>3</v>
      </c>
      <c r="K59" t="b">
        <v>0</v>
      </c>
    </row>
    <row r="60" spans="1:11">
      <c r="A60">
        <v>0</v>
      </c>
      <c r="B60" t="s">
        <v>15628</v>
      </c>
      <c r="C60" t="s">
        <v>15657</v>
      </c>
      <c r="D60" t="s">
        <v>15847</v>
      </c>
      <c r="E60" t="s">
        <v>15848</v>
      </c>
      <c r="F60" t="s">
        <v>15849</v>
      </c>
      <c r="G60" t="s">
        <v>15850</v>
      </c>
      <c r="H60">
        <v>401128003</v>
      </c>
      <c r="I60">
        <v>2019</v>
      </c>
      <c r="J60">
        <v>3</v>
      </c>
      <c r="K60" t="b">
        <v>0</v>
      </c>
    </row>
    <row r="61" spans="1:11">
      <c r="B61" t="s">
        <v>15618</v>
      </c>
      <c r="C61" t="s">
        <v>15619</v>
      </c>
      <c r="D61" t="s">
        <v>15620</v>
      </c>
      <c r="E61" t="s">
        <v>15621</v>
      </c>
      <c r="F61" t="s">
        <v>15622</v>
      </c>
      <c r="G61" t="s">
        <v>15623</v>
      </c>
      <c r="H61" t="s">
        <v>20</v>
      </c>
      <c r="I61" t="s">
        <v>15624</v>
      </c>
      <c r="J61" t="s">
        <v>15625</v>
      </c>
      <c r="K61" t="s">
        <v>15626</v>
      </c>
    </row>
    <row r="62" spans="1:11">
      <c r="A62">
        <v>0</v>
      </c>
      <c r="B62" t="s">
        <v>15658</v>
      </c>
      <c r="C62" t="s">
        <v>15627</v>
      </c>
      <c r="D62" t="s">
        <v>15851</v>
      </c>
      <c r="E62" t="s">
        <v>15852</v>
      </c>
      <c r="F62" t="s">
        <v>15853</v>
      </c>
      <c r="G62" t="s">
        <v>15854</v>
      </c>
      <c r="H62">
        <v>401127863</v>
      </c>
      <c r="I62">
        <v>2019</v>
      </c>
      <c r="J62">
        <v>4</v>
      </c>
      <c r="K62" t="b">
        <v>0</v>
      </c>
    </row>
    <row r="63" spans="1:11">
      <c r="A63">
        <v>0</v>
      </c>
      <c r="B63" t="s">
        <v>15633</v>
      </c>
      <c r="C63" t="s">
        <v>15645</v>
      </c>
      <c r="D63" t="s">
        <v>15855</v>
      </c>
      <c r="E63" t="s">
        <v>15856</v>
      </c>
      <c r="F63" t="s">
        <v>15857</v>
      </c>
      <c r="G63" t="s">
        <v>15858</v>
      </c>
      <c r="H63">
        <v>401128016</v>
      </c>
      <c r="I63">
        <v>2019</v>
      </c>
      <c r="J63">
        <v>4</v>
      </c>
      <c r="K63" t="b">
        <v>0</v>
      </c>
    </row>
    <row r="64" spans="1:11">
      <c r="A64">
        <v>1</v>
      </c>
      <c r="B64" t="s">
        <v>15706</v>
      </c>
      <c r="C64" t="s">
        <v>15651</v>
      </c>
      <c r="D64" t="s">
        <v>15859</v>
      </c>
      <c r="E64" t="s">
        <v>15860</v>
      </c>
      <c r="F64" t="s">
        <v>15861</v>
      </c>
      <c r="G64" t="s">
        <v>15862</v>
      </c>
      <c r="H64">
        <v>401127866</v>
      </c>
      <c r="I64">
        <v>2019</v>
      </c>
      <c r="J64">
        <v>4</v>
      </c>
      <c r="K64" t="b">
        <v>0</v>
      </c>
    </row>
    <row r="65" spans="1:11">
      <c r="A65">
        <v>2</v>
      </c>
      <c r="B65" t="s">
        <v>15669</v>
      </c>
      <c r="C65" t="s">
        <v>15693</v>
      </c>
      <c r="D65" t="s">
        <v>15863</v>
      </c>
      <c r="E65" t="s">
        <v>15864</v>
      </c>
      <c r="F65" t="s">
        <v>15865</v>
      </c>
      <c r="G65" t="s">
        <v>15866</v>
      </c>
      <c r="H65">
        <v>401128023</v>
      </c>
      <c r="I65">
        <v>2019</v>
      </c>
      <c r="J65">
        <v>4</v>
      </c>
      <c r="K65" t="b">
        <v>0</v>
      </c>
    </row>
    <row r="66" spans="1:11">
      <c r="A66">
        <v>3</v>
      </c>
      <c r="B66" t="s">
        <v>15718</v>
      </c>
      <c r="C66" t="s">
        <v>15675</v>
      </c>
      <c r="D66" t="s">
        <v>15867</v>
      </c>
      <c r="E66" t="s">
        <v>15868</v>
      </c>
      <c r="F66" t="s">
        <v>15869</v>
      </c>
      <c r="G66" t="s">
        <v>15870</v>
      </c>
      <c r="H66">
        <v>401128030</v>
      </c>
      <c r="I66">
        <v>2019</v>
      </c>
      <c r="J66">
        <v>4</v>
      </c>
      <c r="K66" t="b">
        <v>0</v>
      </c>
    </row>
    <row r="67" spans="1:11">
      <c r="A67">
        <v>4</v>
      </c>
      <c r="B67" t="s">
        <v>15676</v>
      </c>
      <c r="C67" t="s">
        <v>15640</v>
      </c>
      <c r="D67" t="s">
        <v>15871</v>
      </c>
      <c r="E67" t="s">
        <v>15872</v>
      </c>
      <c r="F67" t="s">
        <v>15873</v>
      </c>
      <c r="G67" t="s">
        <v>15874</v>
      </c>
      <c r="H67">
        <v>401128055</v>
      </c>
      <c r="I67">
        <v>2019</v>
      </c>
      <c r="J67">
        <v>4</v>
      </c>
      <c r="K67" t="b">
        <v>0</v>
      </c>
    </row>
    <row r="68" spans="1:11">
      <c r="A68">
        <v>5</v>
      </c>
      <c r="B68" t="s">
        <v>15657</v>
      </c>
      <c r="C68" t="s">
        <v>15687</v>
      </c>
      <c r="D68" t="s">
        <v>15875</v>
      </c>
      <c r="E68" t="s">
        <v>15876</v>
      </c>
      <c r="F68" t="s">
        <v>15877</v>
      </c>
      <c r="G68" t="s">
        <v>15878</v>
      </c>
      <c r="H68">
        <v>401128059</v>
      </c>
      <c r="I68">
        <v>2019</v>
      </c>
      <c r="J68">
        <v>4</v>
      </c>
      <c r="K68" t="b">
        <v>0</v>
      </c>
    </row>
    <row r="69" spans="1:11">
      <c r="A69">
        <v>6</v>
      </c>
      <c r="B69" t="s">
        <v>15634</v>
      </c>
      <c r="C69" t="s">
        <v>15639</v>
      </c>
      <c r="D69" t="s">
        <v>15879</v>
      </c>
      <c r="E69" t="s">
        <v>15880</v>
      </c>
      <c r="F69" t="s">
        <v>15881</v>
      </c>
      <c r="G69" t="s">
        <v>15882</v>
      </c>
      <c r="H69">
        <v>401128018</v>
      </c>
      <c r="I69">
        <v>2019</v>
      </c>
      <c r="J69">
        <v>4</v>
      </c>
      <c r="K69" t="b">
        <v>0</v>
      </c>
    </row>
    <row r="70" spans="1:11">
      <c r="A70">
        <v>7</v>
      </c>
      <c r="B70" t="s">
        <v>15664</v>
      </c>
      <c r="C70" t="s">
        <v>15711</v>
      </c>
      <c r="D70" t="s">
        <v>15883</v>
      </c>
      <c r="E70" t="s">
        <v>15884</v>
      </c>
      <c r="F70" t="s">
        <v>15885</v>
      </c>
      <c r="G70" t="s">
        <v>15886</v>
      </c>
      <c r="H70">
        <v>401128026</v>
      </c>
      <c r="I70">
        <v>2019</v>
      </c>
      <c r="J70">
        <v>4</v>
      </c>
      <c r="K70" t="b">
        <v>0</v>
      </c>
    </row>
    <row r="71" spans="1:11">
      <c r="A71">
        <v>8</v>
      </c>
      <c r="B71" t="s">
        <v>15700</v>
      </c>
      <c r="C71" t="s">
        <v>15663</v>
      </c>
      <c r="D71" t="s">
        <v>15887</v>
      </c>
      <c r="E71" t="s">
        <v>15888</v>
      </c>
      <c r="F71" t="s">
        <v>15889</v>
      </c>
      <c r="G71" t="s">
        <v>15890</v>
      </c>
      <c r="H71">
        <v>401128069</v>
      </c>
      <c r="I71">
        <v>2019</v>
      </c>
      <c r="J71">
        <v>4</v>
      </c>
      <c r="K71" t="b">
        <v>0</v>
      </c>
    </row>
    <row r="72" spans="1:11">
      <c r="A72">
        <v>9</v>
      </c>
      <c r="B72" t="s">
        <v>15682</v>
      </c>
      <c r="C72" t="s">
        <v>15694</v>
      </c>
      <c r="D72" t="s">
        <v>15891</v>
      </c>
      <c r="E72" t="s">
        <v>15892</v>
      </c>
      <c r="F72" t="s">
        <v>15893</v>
      </c>
      <c r="G72" t="s">
        <v>15894</v>
      </c>
      <c r="H72">
        <v>401128064</v>
      </c>
      <c r="I72">
        <v>2019</v>
      </c>
      <c r="J72">
        <v>4</v>
      </c>
      <c r="K72" t="b">
        <v>0</v>
      </c>
    </row>
    <row r="73" spans="1:11">
      <c r="A73">
        <v>10</v>
      </c>
      <c r="B73" t="s">
        <v>15646</v>
      </c>
      <c r="C73" t="s">
        <v>15628</v>
      </c>
      <c r="D73" t="s">
        <v>15895</v>
      </c>
      <c r="E73" t="s">
        <v>15896</v>
      </c>
      <c r="F73" t="s">
        <v>15897</v>
      </c>
      <c r="G73" t="s">
        <v>15898</v>
      </c>
      <c r="H73">
        <v>401128093</v>
      </c>
      <c r="I73">
        <v>2019</v>
      </c>
      <c r="J73">
        <v>4</v>
      </c>
      <c r="K73" t="b">
        <v>0</v>
      </c>
    </row>
    <row r="74" spans="1:11">
      <c r="A74">
        <v>11</v>
      </c>
      <c r="B74" t="s">
        <v>15670</v>
      </c>
      <c r="C74" t="s">
        <v>15717</v>
      </c>
      <c r="D74" t="s">
        <v>15899</v>
      </c>
      <c r="E74" t="s">
        <v>15900</v>
      </c>
      <c r="F74" t="s">
        <v>15901</v>
      </c>
      <c r="G74" t="s">
        <v>15902</v>
      </c>
      <c r="H74">
        <v>401128097</v>
      </c>
      <c r="I74">
        <v>2019</v>
      </c>
      <c r="J74">
        <v>4</v>
      </c>
      <c r="K74" t="b">
        <v>0</v>
      </c>
    </row>
    <row r="75" spans="1:11">
      <c r="A75">
        <v>12</v>
      </c>
      <c r="B75" t="s">
        <v>15688</v>
      </c>
      <c r="C75" t="s">
        <v>15712</v>
      </c>
      <c r="D75" t="s">
        <v>15903</v>
      </c>
      <c r="E75" t="s">
        <v>15904</v>
      </c>
      <c r="F75" t="s">
        <v>15841</v>
      </c>
      <c r="G75" t="s">
        <v>15905</v>
      </c>
      <c r="H75">
        <v>401128102</v>
      </c>
      <c r="I75">
        <v>2019</v>
      </c>
      <c r="J75">
        <v>4</v>
      </c>
      <c r="K75" t="b">
        <v>0</v>
      </c>
    </row>
    <row r="76" spans="1:11">
      <c r="A76">
        <v>0</v>
      </c>
      <c r="B76" t="s">
        <v>15681</v>
      </c>
      <c r="C76" t="s">
        <v>15705</v>
      </c>
      <c r="D76" t="s">
        <v>15906</v>
      </c>
      <c r="E76" t="s">
        <v>15907</v>
      </c>
      <c r="F76" t="s">
        <v>15908</v>
      </c>
      <c r="G76" t="s">
        <v>15909</v>
      </c>
      <c r="H76">
        <v>401128109</v>
      </c>
      <c r="I76">
        <v>2019</v>
      </c>
      <c r="J76">
        <v>4</v>
      </c>
      <c r="K76" t="b">
        <v>0</v>
      </c>
    </row>
    <row r="77" spans="1:11">
      <c r="B77" t="s">
        <v>15618</v>
      </c>
      <c r="C77" t="s">
        <v>15619</v>
      </c>
      <c r="D77" t="s">
        <v>15620</v>
      </c>
      <c r="E77" t="s">
        <v>15621</v>
      </c>
      <c r="F77" t="s">
        <v>15622</v>
      </c>
      <c r="G77" t="s">
        <v>15623</v>
      </c>
      <c r="H77" t="s">
        <v>20</v>
      </c>
      <c r="I77" t="s">
        <v>15624</v>
      </c>
      <c r="J77" t="s">
        <v>15625</v>
      </c>
      <c r="K77" t="s">
        <v>15626</v>
      </c>
    </row>
    <row r="78" spans="1:11">
      <c r="A78">
        <v>0</v>
      </c>
      <c r="B78" t="s">
        <v>15663</v>
      </c>
      <c r="C78" t="s">
        <v>15682</v>
      </c>
      <c r="D78" t="s">
        <v>15910</v>
      </c>
      <c r="E78" t="s">
        <v>15911</v>
      </c>
      <c r="F78" t="s">
        <v>15912</v>
      </c>
      <c r="G78" t="s">
        <v>15913</v>
      </c>
      <c r="H78">
        <v>401127927</v>
      </c>
      <c r="I78">
        <v>2019</v>
      </c>
      <c r="J78">
        <v>5</v>
      </c>
      <c r="K78" t="b">
        <v>0</v>
      </c>
    </row>
    <row r="79" spans="1:11">
      <c r="A79">
        <v>0</v>
      </c>
      <c r="B79" t="s">
        <v>15694</v>
      </c>
      <c r="C79" t="s">
        <v>15681</v>
      </c>
      <c r="D79" t="s">
        <v>15914</v>
      </c>
      <c r="E79" t="s">
        <v>15915</v>
      </c>
      <c r="F79" t="s">
        <v>15916</v>
      </c>
      <c r="G79" t="s">
        <v>15917</v>
      </c>
      <c r="H79">
        <v>401127958</v>
      </c>
      <c r="I79">
        <v>2019</v>
      </c>
      <c r="J79">
        <v>5</v>
      </c>
      <c r="K79" t="b">
        <v>0</v>
      </c>
    </row>
    <row r="80" spans="1:11">
      <c r="A80">
        <v>1</v>
      </c>
      <c r="B80" t="s">
        <v>15651</v>
      </c>
      <c r="C80" t="s">
        <v>15633</v>
      </c>
      <c r="D80" t="s">
        <v>15918</v>
      </c>
      <c r="E80" t="s">
        <v>15919</v>
      </c>
      <c r="F80" t="s">
        <v>15920</v>
      </c>
      <c r="G80" t="s">
        <v>15921</v>
      </c>
      <c r="H80">
        <v>401128014</v>
      </c>
      <c r="I80">
        <v>2019</v>
      </c>
      <c r="J80">
        <v>5</v>
      </c>
      <c r="K80" t="b">
        <v>0</v>
      </c>
    </row>
    <row r="81" spans="1:11">
      <c r="A81">
        <v>2</v>
      </c>
      <c r="B81" t="s">
        <v>15628</v>
      </c>
      <c r="C81" t="s">
        <v>15718</v>
      </c>
      <c r="D81" t="s">
        <v>15922</v>
      </c>
      <c r="E81" t="s">
        <v>15923</v>
      </c>
      <c r="F81" t="s">
        <v>15924</v>
      </c>
      <c r="G81" t="s">
        <v>15925</v>
      </c>
      <c r="H81">
        <v>401128001</v>
      </c>
      <c r="I81">
        <v>2019</v>
      </c>
      <c r="J81">
        <v>5</v>
      </c>
      <c r="K81" t="b">
        <v>0</v>
      </c>
    </row>
    <row r="82" spans="1:11">
      <c r="A82">
        <v>3</v>
      </c>
      <c r="B82" t="s">
        <v>15700</v>
      </c>
      <c r="C82" t="s">
        <v>15712</v>
      </c>
      <c r="D82" t="s">
        <v>15926</v>
      </c>
      <c r="E82" t="s">
        <v>15927</v>
      </c>
      <c r="F82" t="s">
        <v>15928</v>
      </c>
      <c r="G82" t="s">
        <v>15929</v>
      </c>
      <c r="H82">
        <v>401127965</v>
      </c>
      <c r="I82">
        <v>2019</v>
      </c>
      <c r="J82">
        <v>5</v>
      </c>
      <c r="K82" t="b">
        <v>0</v>
      </c>
    </row>
    <row r="83" spans="1:11">
      <c r="A83">
        <v>4</v>
      </c>
      <c r="B83" t="s">
        <v>15646</v>
      </c>
      <c r="C83" t="s">
        <v>15687</v>
      </c>
      <c r="D83" t="s">
        <v>15930</v>
      </c>
      <c r="E83" t="s">
        <v>15931</v>
      </c>
      <c r="F83" t="s">
        <v>15932</v>
      </c>
      <c r="G83" t="s">
        <v>15933</v>
      </c>
      <c r="H83">
        <v>401127971</v>
      </c>
      <c r="I83">
        <v>2019</v>
      </c>
      <c r="J83">
        <v>5</v>
      </c>
      <c r="K83" t="b">
        <v>0</v>
      </c>
    </row>
    <row r="84" spans="1:11">
      <c r="A84">
        <v>5</v>
      </c>
      <c r="B84" t="s">
        <v>15652</v>
      </c>
      <c r="C84" t="s">
        <v>15658</v>
      </c>
      <c r="D84" t="s">
        <v>15934</v>
      </c>
      <c r="E84" t="s">
        <v>15935</v>
      </c>
      <c r="F84" t="s">
        <v>15936</v>
      </c>
      <c r="G84" t="s">
        <v>15937</v>
      </c>
      <c r="H84">
        <v>401128006</v>
      </c>
      <c r="I84">
        <v>2019</v>
      </c>
      <c r="J84">
        <v>5</v>
      </c>
      <c r="K84" t="b">
        <v>0</v>
      </c>
    </row>
    <row r="85" spans="1:11">
      <c r="A85">
        <v>6</v>
      </c>
      <c r="B85" t="s">
        <v>15639</v>
      </c>
      <c r="C85" t="s">
        <v>15705</v>
      </c>
      <c r="D85" t="s">
        <v>15938</v>
      </c>
      <c r="E85" t="s">
        <v>15939</v>
      </c>
      <c r="F85" t="s">
        <v>15940</v>
      </c>
      <c r="G85" t="s">
        <v>15941</v>
      </c>
      <c r="H85">
        <v>401128011</v>
      </c>
      <c r="I85">
        <v>2019</v>
      </c>
      <c r="J85">
        <v>5</v>
      </c>
      <c r="K85" t="b">
        <v>0</v>
      </c>
    </row>
    <row r="86" spans="1:11">
      <c r="A86">
        <v>7</v>
      </c>
      <c r="B86" t="s">
        <v>15706</v>
      </c>
      <c r="C86" t="s">
        <v>15657</v>
      </c>
      <c r="D86" t="s">
        <v>15942</v>
      </c>
      <c r="E86" t="s">
        <v>15943</v>
      </c>
      <c r="F86" t="s">
        <v>15944</v>
      </c>
      <c r="G86" t="s">
        <v>15945</v>
      </c>
      <c r="H86">
        <v>401127864</v>
      </c>
      <c r="I86">
        <v>2019</v>
      </c>
      <c r="J86">
        <v>5</v>
      </c>
      <c r="K86" t="b">
        <v>0</v>
      </c>
    </row>
    <row r="87" spans="1:11">
      <c r="A87">
        <v>8</v>
      </c>
      <c r="B87" t="s">
        <v>15670</v>
      </c>
      <c r="C87" t="s">
        <v>15664</v>
      </c>
      <c r="D87" t="s">
        <v>15946</v>
      </c>
      <c r="E87" t="s">
        <v>15947</v>
      </c>
      <c r="F87" t="s">
        <v>15948</v>
      </c>
      <c r="G87" t="s">
        <v>15949</v>
      </c>
      <c r="H87">
        <v>401127932</v>
      </c>
      <c r="I87">
        <v>2019</v>
      </c>
      <c r="J87">
        <v>5</v>
      </c>
      <c r="K87" t="b">
        <v>0</v>
      </c>
    </row>
    <row r="88" spans="1:11">
      <c r="A88">
        <v>9</v>
      </c>
      <c r="B88" t="s">
        <v>15645</v>
      </c>
      <c r="C88" t="s">
        <v>15711</v>
      </c>
      <c r="D88" t="s">
        <v>15950</v>
      </c>
      <c r="E88" t="s">
        <v>15951</v>
      </c>
      <c r="F88" t="s">
        <v>15952</v>
      </c>
      <c r="G88" t="s">
        <v>15953</v>
      </c>
      <c r="H88">
        <v>401127960</v>
      </c>
      <c r="I88">
        <v>2019</v>
      </c>
      <c r="J88">
        <v>5</v>
      </c>
      <c r="K88" t="b">
        <v>0</v>
      </c>
    </row>
    <row r="89" spans="1:11">
      <c r="A89">
        <v>10</v>
      </c>
      <c r="B89" t="s">
        <v>15717</v>
      </c>
      <c r="C89" t="s">
        <v>15676</v>
      </c>
      <c r="D89" t="s">
        <v>15954</v>
      </c>
      <c r="E89" t="s">
        <v>15955</v>
      </c>
      <c r="F89" t="s">
        <v>15956</v>
      </c>
      <c r="G89" t="s">
        <v>15957</v>
      </c>
      <c r="H89">
        <v>401128019</v>
      </c>
      <c r="I89">
        <v>2019</v>
      </c>
      <c r="J89">
        <v>5</v>
      </c>
      <c r="K89" t="b">
        <v>0</v>
      </c>
    </row>
    <row r="90" spans="1:11">
      <c r="A90">
        <v>11</v>
      </c>
      <c r="B90" t="s">
        <v>15627</v>
      </c>
      <c r="C90" t="s">
        <v>15688</v>
      </c>
      <c r="D90" t="s">
        <v>15958</v>
      </c>
      <c r="E90" t="s">
        <v>15959</v>
      </c>
      <c r="F90" t="s">
        <v>15960</v>
      </c>
      <c r="G90" t="s">
        <v>15961</v>
      </c>
      <c r="H90">
        <v>401128029</v>
      </c>
      <c r="I90">
        <v>2019</v>
      </c>
      <c r="J90">
        <v>5</v>
      </c>
      <c r="K90" t="b">
        <v>0</v>
      </c>
    </row>
    <row r="91" spans="1:11">
      <c r="A91">
        <v>12</v>
      </c>
      <c r="B91" t="s">
        <v>15675</v>
      </c>
      <c r="C91" t="s">
        <v>15669</v>
      </c>
      <c r="D91" t="s">
        <v>15962</v>
      </c>
      <c r="E91" t="s">
        <v>15963</v>
      </c>
      <c r="F91" t="s">
        <v>15964</v>
      </c>
      <c r="G91" t="s">
        <v>15965</v>
      </c>
      <c r="H91">
        <v>401128053</v>
      </c>
      <c r="I91">
        <v>2019</v>
      </c>
      <c r="J91">
        <v>5</v>
      </c>
      <c r="K91" t="b">
        <v>0</v>
      </c>
    </row>
    <row r="92" spans="1:11">
      <c r="A92">
        <v>0</v>
      </c>
      <c r="B92" t="s">
        <v>15634</v>
      </c>
      <c r="C92" t="s">
        <v>15699</v>
      </c>
      <c r="D92" t="s">
        <v>15966</v>
      </c>
      <c r="E92" t="s">
        <v>15967</v>
      </c>
      <c r="F92" t="s">
        <v>15968</v>
      </c>
      <c r="G92" t="s">
        <v>15969</v>
      </c>
      <c r="H92">
        <v>401128062</v>
      </c>
      <c r="I92">
        <v>2019</v>
      </c>
      <c r="J92">
        <v>5</v>
      </c>
      <c r="K92" t="b">
        <v>0</v>
      </c>
    </row>
    <row r="93" spans="1:11">
      <c r="B93" t="s">
        <v>15618</v>
      </c>
      <c r="C93" t="s">
        <v>15619</v>
      </c>
      <c r="D93" t="s">
        <v>15620</v>
      </c>
      <c r="E93" t="s">
        <v>15621</v>
      </c>
      <c r="F93" t="s">
        <v>15622</v>
      </c>
      <c r="G93" t="s">
        <v>15623</v>
      </c>
      <c r="H93" t="s">
        <v>20</v>
      </c>
      <c r="I93" t="s">
        <v>15624</v>
      </c>
      <c r="J93" t="s">
        <v>15625</v>
      </c>
      <c r="K93" t="s">
        <v>15626</v>
      </c>
    </row>
    <row r="94" spans="1:11">
      <c r="A94">
        <v>0</v>
      </c>
      <c r="B94" t="s">
        <v>15687</v>
      </c>
      <c r="C94" t="s">
        <v>15706</v>
      </c>
      <c r="D94" t="s">
        <v>15970</v>
      </c>
      <c r="E94" t="s">
        <v>15971</v>
      </c>
      <c r="F94" t="s">
        <v>15972</v>
      </c>
      <c r="G94" t="s">
        <v>15973</v>
      </c>
      <c r="H94">
        <v>401127917</v>
      </c>
      <c r="I94">
        <v>2019</v>
      </c>
      <c r="J94">
        <v>6</v>
      </c>
      <c r="K94" t="b">
        <v>0</v>
      </c>
    </row>
    <row r="95" spans="1:11">
      <c r="A95">
        <v>0</v>
      </c>
      <c r="B95" t="s">
        <v>15664</v>
      </c>
      <c r="C95" t="s">
        <v>15700</v>
      </c>
      <c r="D95" t="s">
        <v>15974</v>
      </c>
      <c r="E95" t="s">
        <v>15975</v>
      </c>
      <c r="F95" t="s">
        <v>15976</v>
      </c>
      <c r="G95" t="s">
        <v>15977</v>
      </c>
      <c r="H95">
        <v>401128096</v>
      </c>
      <c r="I95">
        <v>2019</v>
      </c>
      <c r="J95">
        <v>6</v>
      </c>
      <c r="K95" t="b">
        <v>0</v>
      </c>
    </row>
    <row r="96" spans="1:11">
      <c r="A96">
        <v>1</v>
      </c>
      <c r="B96" t="s">
        <v>15682</v>
      </c>
      <c r="C96" t="s">
        <v>15634</v>
      </c>
      <c r="D96" t="s">
        <v>15978</v>
      </c>
      <c r="E96" t="s">
        <v>15979</v>
      </c>
      <c r="F96" t="s">
        <v>15980</v>
      </c>
      <c r="G96" t="s">
        <v>15981</v>
      </c>
      <c r="H96">
        <v>401128111</v>
      </c>
      <c r="I96">
        <v>2019</v>
      </c>
      <c r="J96">
        <v>6</v>
      </c>
      <c r="K96" t="b">
        <v>0</v>
      </c>
    </row>
    <row r="97" spans="1:11">
      <c r="A97">
        <v>2</v>
      </c>
      <c r="B97" t="s">
        <v>15711</v>
      </c>
      <c r="C97" t="s">
        <v>15669</v>
      </c>
      <c r="D97" t="s">
        <v>15982</v>
      </c>
      <c r="E97" t="s">
        <v>15983</v>
      </c>
      <c r="F97" t="s">
        <v>15984</v>
      </c>
      <c r="G97" t="s">
        <v>15985</v>
      </c>
      <c r="H97">
        <v>401128119</v>
      </c>
      <c r="I97">
        <v>2019</v>
      </c>
      <c r="J97">
        <v>6</v>
      </c>
      <c r="K97" t="b">
        <v>0</v>
      </c>
    </row>
    <row r="98" spans="1:11">
      <c r="A98">
        <v>3</v>
      </c>
      <c r="B98" t="s">
        <v>15657</v>
      </c>
      <c r="C98" t="s">
        <v>15640</v>
      </c>
      <c r="D98" t="s">
        <v>15986</v>
      </c>
      <c r="E98" t="s">
        <v>15987</v>
      </c>
      <c r="F98" t="s">
        <v>15988</v>
      </c>
      <c r="G98" t="s">
        <v>15989</v>
      </c>
      <c r="H98">
        <v>401128121</v>
      </c>
      <c r="I98">
        <v>2019</v>
      </c>
      <c r="J98">
        <v>6</v>
      </c>
      <c r="K98" t="b">
        <v>0</v>
      </c>
    </row>
    <row r="99" spans="1:11">
      <c r="A99">
        <v>4</v>
      </c>
      <c r="B99" t="s">
        <v>15658</v>
      </c>
      <c r="C99" t="s">
        <v>15646</v>
      </c>
      <c r="D99" t="s">
        <v>15990</v>
      </c>
      <c r="E99" t="s">
        <v>15991</v>
      </c>
      <c r="F99" t="s">
        <v>15992</v>
      </c>
      <c r="G99" t="s">
        <v>15993</v>
      </c>
      <c r="H99">
        <v>401128123</v>
      </c>
      <c r="I99">
        <v>2019</v>
      </c>
      <c r="J99">
        <v>6</v>
      </c>
      <c r="K99" t="b">
        <v>0</v>
      </c>
    </row>
    <row r="100" spans="1:11">
      <c r="A100">
        <v>5</v>
      </c>
      <c r="B100" t="s">
        <v>15712</v>
      </c>
      <c r="C100" t="s">
        <v>15670</v>
      </c>
      <c r="D100" t="s">
        <v>15994</v>
      </c>
      <c r="E100" t="s">
        <v>15995</v>
      </c>
      <c r="F100" t="s">
        <v>15996</v>
      </c>
      <c r="G100" t="s">
        <v>15997</v>
      </c>
      <c r="H100">
        <v>401128116</v>
      </c>
      <c r="I100">
        <v>2019</v>
      </c>
      <c r="J100">
        <v>6</v>
      </c>
      <c r="K100" t="b">
        <v>0</v>
      </c>
    </row>
    <row r="101" spans="1:11">
      <c r="A101">
        <v>6</v>
      </c>
      <c r="B101" t="s">
        <v>15681</v>
      </c>
      <c r="C101" t="s">
        <v>15639</v>
      </c>
      <c r="D101" t="s">
        <v>15998</v>
      </c>
      <c r="E101" t="s">
        <v>15999</v>
      </c>
      <c r="F101" t="s">
        <v>16000</v>
      </c>
      <c r="G101" t="s">
        <v>16001</v>
      </c>
      <c r="H101">
        <v>401128105</v>
      </c>
      <c r="I101">
        <v>2019</v>
      </c>
      <c r="J101">
        <v>6</v>
      </c>
      <c r="K101" t="b">
        <v>0</v>
      </c>
    </row>
    <row r="102" spans="1:11">
      <c r="A102">
        <v>7</v>
      </c>
      <c r="B102" t="s">
        <v>15699</v>
      </c>
      <c r="C102" t="s">
        <v>15663</v>
      </c>
      <c r="D102" t="s">
        <v>16002</v>
      </c>
      <c r="E102" t="s">
        <v>16003</v>
      </c>
      <c r="F102" t="s">
        <v>16004</v>
      </c>
      <c r="G102" t="s">
        <v>16005</v>
      </c>
      <c r="H102">
        <v>401128128</v>
      </c>
      <c r="I102">
        <v>2019</v>
      </c>
      <c r="J102">
        <v>6</v>
      </c>
      <c r="K102" t="b">
        <v>0</v>
      </c>
    </row>
    <row r="103" spans="1:11">
      <c r="A103">
        <v>8</v>
      </c>
      <c r="B103" t="s">
        <v>15645</v>
      </c>
      <c r="C103" t="s">
        <v>15694</v>
      </c>
      <c r="D103" t="s">
        <v>16006</v>
      </c>
      <c r="E103" t="s">
        <v>16007</v>
      </c>
      <c r="F103" t="s">
        <v>15805</v>
      </c>
      <c r="G103" t="s">
        <v>16008</v>
      </c>
      <c r="H103">
        <v>401128126</v>
      </c>
      <c r="I103">
        <v>2019</v>
      </c>
      <c r="J103">
        <v>6</v>
      </c>
      <c r="K103" t="b">
        <v>0</v>
      </c>
    </row>
    <row r="104" spans="1:11">
      <c r="A104">
        <v>9</v>
      </c>
      <c r="B104" t="s">
        <v>15633</v>
      </c>
      <c r="C104" t="s">
        <v>15717</v>
      </c>
      <c r="D104" t="s">
        <v>16009</v>
      </c>
      <c r="E104" t="s">
        <v>16010</v>
      </c>
      <c r="F104" t="s">
        <v>16011</v>
      </c>
      <c r="G104" t="s">
        <v>16012</v>
      </c>
      <c r="H104">
        <v>401128129</v>
      </c>
      <c r="I104">
        <v>2019</v>
      </c>
      <c r="J104">
        <v>6</v>
      </c>
      <c r="K104" t="b">
        <v>0</v>
      </c>
    </row>
    <row r="105" spans="1:11">
      <c r="A105">
        <v>10</v>
      </c>
      <c r="B105" t="s">
        <v>15688</v>
      </c>
      <c r="C105" t="s">
        <v>15652</v>
      </c>
      <c r="D105" t="s">
        <v>16013</v>
      </c>
      <c r="E105" t="s">
        <v>16014</v>
      </c>
      <c r="F105" t="s">
        <v>16015</v>
      </c>
      <c r="G105" t="s">
        <v>16016</v>
      </c>
      <c r="H105">
        <v>401128130</v>
      </c>
      <c r="I105">
        <v>2019</v>
      </c>
      <c r="J105">
        <v>6</v>
      </c>
      <c r="K105" t="b">
        <v>0</v>
      </c>
    </row>
    <row r="106" spans="1:11">
      <c r="A106">
        <v>11</v>
      </c>
      <c r="B106" t="s">
        <v>15705</v>
      </c>
      <c r="C106" t="s">
        <v>15676</v>
      </c>
      <c r="D106" t="s">
        <v>16017</v>
      </c>
      <c r="E106" t="s">
        <v>16018</v>
      </c>
      <c r="F106" t="s">
        <v>16019</v>
      </c>
      <c r="G106" t="s">
        <v>16020</v>
      </c>
      <c r="H106">
        <v>401128131</v>
      </c>
      <c r="I106">
        <v>2019</v>
      </c>
      <c r="J106">
        <v>6</v>
      </c>
      <c r="K106" t="b">
        <v>0</v>
      </c>
    </row>
    <row r="107" spans="1:11">
      <c r="A107">
        <v>0</v>
      </c>
      <c r="B107" t="s">
        <v>15693</v>
      </c>
      <c r="C107" t="s">
        <v>15627</v>
      </c>
      <c r="D107" t="s">
        <v>16021</v>
      </c>
      <c r="E107" t="s">
        <v>16022</v>
      </c>
      <c r="F107" t="s">
        <v>16023</v>
      </c>
      <c r="G107" t="s">
        <v>16024</v>
      </c>
      <c r="H107">
        <v>401128132</v>
      </c>
      <c r="I107">
        <v>2019</v>
      </c>
      <c r="J107">
        <v>6</v>
      </c>
      <c r="K107" t="b">
        <v>0</v>
      </c>
    </row>
    <row r="108" spans="1:11">
      <c r="B108" t="s">
        <v>15618</v>
      </c>
      <c r="C108" t="s">
        <v>15619</v>
      </c>
      <c r="D108" t="s">
        <v>15620</v>
      </c>
      <c r="E108" t="s">
        <v>15621</v>
      </c>
      <c r="F108" t="s">
        <v>15622</v>
      </c>
      <c r="G108" t="s">
        <v>15623</v>
      </c>
      <c r="H108" t="s">
        <v>20</v>
      </c>
      <c r="I108" t="s">
        <v>15624</v>
      </c>
      <c r="J108" t="s">
        <v>15625</v>
      </c>
      <c r="K108" t="s">
        <v>15626</v>
      </c>
    </row>
    <row r="109" spans="1:11">
      <c r="A109">
        <v>0</v>
      </c>
      <c r="B109" t="s">
        <v>15669</v>
      </c>
      <c r="C109" t="s">
        <v>15717</v>
      </c>
      <c r="D109" t="s">
        <v>16025</v>
      </c>
      <c r="E109" t="s">
        <v>16026</v>
      </c>
      <c r="F109" t="s">
        <v>16027</v>
      </c>
      <c r="G109" t="s">
        <v>16028</v>
      </c>
      <c r="H109">
        <v>401127902</v>
      </c>
      <c r="I109">
        <v>2019</v>
      </c>
      <c r="J109">
        <v>7</v>
      </c>
      <c r="K109" t="b">
        <v>0</v>
      </c>
    </row>
    <row r="110" spans="1:11">
      <c r="A110">
        <v>0</v>
      </c>
      <c r="B110" t="s">
        <v>15663</v>
      </c>
      <c r="C110" t="s">
        <v>15645</v>
      </c>
      <c r="D110" t="s">
        <v>16029</v>
      </c>
      <c r="E110" t="s">
        <v>15844</v>
      </c>
      <c r="F110" t="s">
        <v>16030</v>
      </c>
      <c r="G110" t="s">
        <v>16031</v>
      </c>
      <c r="H110">
        <v>401127940</v>
      </c>
      <c r="I110">
        <v>2019</v>
      </c>
      <c r="J110">
        <v>7</v>
      </c>
      <c r="K110" t="b">
        <v>0</v>
      </c>
    </row>
    <row r="111" spans="1:11">
      <c r="A111">
        <v>1</v>
      </c>
      <c r="B111" t="s">
        <v>15640</v>
      </c>
      <c r="C111" t="s">
        <v>15651</v>
      </c>
      <c r="D111" t="s">
        <v>16032</v>
      </c>
      <c r="E111" t="s">
        <v>16033</v>
      </c>
      <c r="F111" t="s">
        <v>16034</v>
      </c>
      <c r="G111" t="s">
        <v>16035</v>
      </c>
      <c r="H111">
        <v>401127942</v>
      </c>
      <c r="I111">
        <v>2019</v>
      </c>
      <c r="J111">
        <v>7</v>
      </c>
      <c r="K111" t="b">
        <v>0</v>
      </c>
    </row>
    <row r="112" spans="1:11">
      <c r="A112">
        <v>2</v>
      </c>
      <c r="B112" t="s">
        <v>15670</v>
      </c>
      <c r="C112" t="s">
        <v>15681</v>
      </c>
      <c r="D112" t="s">
        <v>16036</v>
      </c>
      <c r="E112" t="s">
        <v>16037</v>
      </c>
      <c r="F112" t="s">
        <v>16038</v>
      </c>
      <c r="G112" t="s">
        <v>16039</v>
      </c>
      <c r="H112">
        <v>401127945</v>
      </c>
      <c r="I112">
        <v>2019</v>
      </c>
      <c r="J112">
        <v>7</v>
      </c>
      <c r="K112" t="b">
        <v>0</v>
      </c>
    </row>
    <row r="113" spans="1:11">
      <c r="A113">
        <v>3</v>
      </c>
      <c r="B113" t="s">
        <v>15646</v>
      </c>
      <c r="C113" t="s">
        <v>15693</v>
      </c>
      <c r="D113" t="s">
        <v>16040</v>
      </c>
      <c r="E113" t="s">
        <v>16041</v>
      </c>
      <c r="F113" t="s">
        <v>16042</v>
      </c>
      <c r="G113" t="s">
        <v>16043</v>
      </c>
      <c r="H113">
        <v>401127947</v>
      </c>
      <c r="I113">
        <v>2019</v>
      </c>
      <c r="J113">
        <v>7</v>
      </c>
      <c r="K113" t="b">
        <v>0</v>
      </c>
    </row>
    <row r="114" spans="1:11">
      <c r="A114">
        <v>4</v>
      </c>
      <c r="B114" t="s">
        <v>15718</v>
      </c>
      <c r="C114" t="s">
        <v>15627</v>
      </c>
      <c r="D114" t="s">
        <v>16044</v>
      </c>
      <c r="E114" t="s">
        <v>16045</v>
      </c>
      <c r="F114" t="s">
        <v>16046</v>
      </c>
      <c r="G114" t="s">
        <v>16047</v>
      </c>
      <c r="H114">
        <v>401127949</v>
      </c>
      <c r="I114">
        <v>2019</v>
      </c>
      <c r="J114">
        <v>7</v>
      </c>
      <c r="K114" t="b">
        <v>0</v>
      </c>
    </row>
    <row r="115" spans="1:11">
      <c r="A115">
        <v>5</v>
      </c>
      <c r="B115" t="s">
        <v>15711</v>
      </c>
      <c r="C115" t="s">
        <v>15675</v>
      </c>
      <c r="D115" t="s">
        <v>16048</v>
      </c>
      <c r="E115" t="s">
        <v>16049</v>
      </c>
      <c r="F115" t="s">
        <v>16050</v>
      </c>
      <c r="G115" t="s">
        <v>16051</v>
      </c>
      <c r="H115">
        <v>401127951</v>
      </c>
      <c r="I115">
        <v>2019</v>
      </c>
      <c r="J115">
        <v>7</v>
      </c>
      <c r="K115" t="b">
        <v>0</v>
      </c>
    </row>
    <row r="116" spans="1:11">
      <c r="A116">
        <v>6</v>
      </c>
      <c r="B116" t="s">
        <v>15694</v>
      </c>
      <c r="C116" t="s">
        <v>15687</v>
      </c>
      <c r="D116" t="s">
        <v>16052</v>
      </c>
      <c r="E116" t="s">
        <v>16053</v>
      </c>
      <c r="F116" t="s">
        <v>16054</v>
      </c>
      <c r="G116" t="s">
        <v>16055</v>
      </c>
      <c r="H116">
        <v>401127974</v>
      </c>
      <c r="I116">
        <v>2019</v>
      </c>
      <c r="J116">
        <v>7</v>
      </c>
      <c r="K116" t="b">
        <v>0</v>
      </c>
    </row>
    <row r="117" spans="1:11">
      <c r="A117">
        <v>7</v>
      </c>
      <c r="B117" t="s">
        <v>15699</v>
      </c>
      <c r="C117" t="s">
        <v>15657</v>
      </c>
      <c r="D117" t="s">
        <v>16056</v>
      </c>
      <c r="E117" t="s">
        <v>16057</v>
      </c>
      <c r="F117" t="s">
        <v>16058</v>
      </c>
      <c r="G117" t="s">
        <v>16059</v>
      </c>
      <c r="H117">
        <v>401127977</v>
      </c>
      <c r="I117">
        <v>2019</v>
      </c>
      <c r="J117">
        <v>7</v>
      </c>
      <c r="K117" t="b">
        <v>0</v>
      </c>
    </row>
    <row r="118" spans="1:11">
      <c r="A118">
        <v>8</v>
      </c>
      <c r="B118" t="s">
        <v>15676</v>
      </c>
      <c r="C118" t="s">
        <v>15633</v>
      </c>
      <c r="D118" t="s">
        <v>16060</v>
      </c>
      <c r="E118" t="s">
        <v>16061</v>
      </c>
      <c r="F118" t="s">
        <v>16062</v>
      </c>
      <c r="G118" t="s">
        <v>16063</v>
      </c>
      <c r="H118">
        <v>401127979</v>
      </c>
      <c r="I118">
        <v>2019</v>
      </c>
      <c r="J118">
        <v>7</v>
      </c>
      <c r="K118" t="b">
        <v>0</v>
      </c>
    </row>
    <row r="119" spans="1:11">
      <c r="A119">
        <v>9</v>
      </c>
      <c r="B119" t="s">
        <v>15712</v>
      </c>
      <c r="C119" t="s">
        <v>15628</v>
      </c>
      <c r="D119" t="s">
        <v>16064</v>
      </c>
      <c r="E119" t="s">
        <v>16065</v>
      </c>
      <c r="F119" t="s">
        <v>16066</v>
      </c>
      <c r="G119" t="s">
        <v>16067</v>
      </c>
      <c r="H119">
        <v>401127982</v>
      </c>
      <c r="I119">
        <v>2019</v>
      </c>
      <c r="J119">
        <v>7</v>
      </c>
      <c r="K119" t="b">
        <v>0</v>
      </c>
    </row>
    <row r="120" spans="1:11">
      <c r="A120">
        <v>10</v>
      </c>
      <c r="B120" t="s">
        <v>15639</v>
      </c>
      <c r="C120" t="s">
        <v>15682</v>
      </c>
      <c r="D120" t="s">
        <v>16068</v>
      </c>
      <c r="E120" t="s">
        <v>16069</v>
      </c>
      <c r="F120" t="s">
        <v>16070</v>
      </c>
      <c r="G120" t="s">
        <v>16071</v>
      </c>
      <c r="H120">
        <v>401127985</v>
      </c>
      <c r="I120">
        <v>2019</v>
      </c>
      <c r="J120">
        <v>7</v>
      </c>
      <c r="K120" t="b">
        <v>0</v>
      </c>
    </row>
    <row r="121" spans="1:11">
      <c r="A121">
        <v>11</v>
      </c>
      <c r="B121" t="s">
        <v>15658</v>
      </c>
      <c r="C121" t="s">
        <v>15688</v>
      </c>
      <c r="D121" t="s">
        <v>16072</v>
      </c>
      <c r="E121" t="s">
        <v>16073</v>
      </c>
      <c r="F121" t="s">
        <v>15757</v>
      </c>
      <c r="G121" t="s">
        <v>16074</v>
      </c>
      <c r="H121">
        <v>401127987</v>
      </c>
      <c r="I121">
        <v>2019</v>
      </c>
      <c r="J121">
        <v>7</v>
      </c>
      <c r="K121" t="b">
        <v>0</v>
      </c>
    </row>
    <row r="122" spans="1:11">
      <c r="A122">
        <v>0</v>
      </c>
      <c r="B122" t="s">
        <v>15706</v>
      </c>
      <c r="C122" t="s">
        <v>15652</v>
      </c>
      <c r="D122" t="s">
        <v>16075</v>
      </c>
      <c r="E122" t="s">
        <v>16076</v>
      </c>
      <c r="F122" t="s">
        <v>16077</v>
      </c>
      <c r="G122" t="s">
        <v>16078</v>
      </c>
      <c r="H122">
        <v>401127894</v>
      </c>
      <c r="I122">
        <v>2019</v>
      </c>
      <c r="J122">
        <v>7</v>
      </c>
      <c r="K122" t="b">
        <v>0</v>
      </c>
    </row>
    <row r="123" spans="1:11">
      <c r="B123" t="s">
        <v>15618</v>
      </c>
      <c r="C123" t="s">
        <v>15619</v>
      </c>
      <c r="D123" t="s">
        <v>15620</v>
      </c>
      <c r="E123" t="s">
        <v>15621</v>
      </c>
      <c r="F123" t="s">
        <v>15622</v>
      </c>
      <c r="G123" t="s">
        <v>15623</v>
      </c>
      <c r="H123" t="s">
        <v>20</v>
      </c>
      <c r="I123" t="s">
        <v>15624</v>
      </c>
      <c r="J123" t="s">
        <v>15625</v>
      </c>
      <c r="K123" t="s">
        <v>15626</v>
      </c>
    </row>
    <row r="124" spans="1:11">
      <c r="A124">
        <v>0</v>
      </c>
      <c r="B124" t="s">
        <v>15657</v>
      </c>
      <c r="C124" t="s">
        <v>15646</v>
      </c>
      <c r="D124" t="s">
        <v>16079</v>
      </c>
      <c r="E124" t="s">
        <v>16080</v>
      </c>
      <c r="F124" t="s">
        <v>16081</v>
      </c>
      <c r="G124" t="s">
        <v>16043</v>
      </c>
      <c r="H124">
        <v>401127905</v>
      </c>
      <c r="I124">
        <v>2019</v>
      </c>
      <c r="J124">
        <v>8</v>
      </c>
      <c r="K124" t="b">
        <v>0</v>
      </c>
    </row>
    <row r="125" spans="1:11">
      <c r="A125">
        <v>0</v>
      </c>
      <c r="B125" t="s">
        <v>15682</v>
      </c>
      <c r="C125" t="s">
        <v>15645</v>
      </c>
      <c r="D125" t="s">
        <v>16082</v>
      </c>
      <c r="E125" t="s">
        <v>16083</v>
      </c>
      <c r="F125" t="s">
        <v>16084</v>
      </c>
      <c r="G125" t="s">
        <v>16085</v>
      </c>
      <c r="H125">
        <v>401128035</v>
      </c>
      <c r="I125">
        <v>2019</v>
      </c>
      <c r="J125">
        <v>8</v>
      </c>
      <c r="K125" t="b">
        <v>0</v>
      </c>
    </row>
    <row r="126" spans="1:11">
      <c r="A126">
        <v>1</v>
      </c>
      <c r="B126" t="s">
        <v>15658</v>
      </c>
      <c r="C126" t="s">
        <v>15651</v>
      </c>
      <c r="D126" t="s">
        <v>16086</v>
      </c>
      <c r="E126" t="s">
        <v>16087</v>
      </c>
      <c r="F126" t="s">
        <v>16088</v>
      </c>
      <c r="G126" t="s">
        <v>16089</v>
      </c>
      <c r="H126">
        <v>401128037</v>
      </c>
      <c r="I126">
        <v>2019</v>
      </c>
      <c r="J126">
        <v>8</v>
      </c>
      <c r="K126" t="b">
        <v>0</v>
      </c>
    </row>
    <row r="127" spans="1:11">
      <c r="A127">
        <v>2</v>
      </c>
      <c r="B127" t="s">
        <v>15676</v>
      </c>
      <c r="C127" t="s">
        <v>15628</v>
      </c>
      <c r="D127" t="s">
        <v>16090</v>
      </c>
      <c r="E127" t="s">
        <v>16091</v>
      </c>
      <c r="F127" t="s">
        <v>16092</v>
      </c>
      <c r="G127" t="s">
        <v>16093</v>
      </c>
      <c r="H127">
        <v>401128039</v>
      </c>
      <c r="I127">
        <v>2019</v>
      </c>
      <c r="J127">
        <v>8</v>
      </c>
      <c r="K127" t="b">
        <v>0</v>
      </c>
    </row>
    <row r="128" spans="1:11">
      <c r="A128">
        <v>3</v>
      </c>
      <c r="B128" t="s">
        <v>15687</v>
      </c>
      <c r="C128" t="s">
        <v>15693</v>
      </c>
      <c r="D128" t="s">
        <v>16094</v>
      </c>
      <c r="E128" t="s">
        <v>16095</v>
      </c>
      <c r="F128" t="s">
        <v>16096</v>
      </c>
      <c r="G128" t="s">
        <v>16097</v>
      </c>
      <c r="H128">
        <v>401128042</v>
      </c>
      <c r="I128">
        <v>2019</v>
      </c>
      <c r="J128">
        <v>8</v>
      </c>
      <c r="K128" t="b">
        <v>0</v>
      </c>
    </row>
    <row r="129" spans="1:11">
      <c r="A129">
        <v>4</v>
      </c>
      <c r="B129" t="s">
        <v>15700</v>
      </c>
      <c r="C129" t="s">
        <v>15633</v>
      </c>
      <c r="D129" t="s">
        <v>16098</v>
      </c>
      <c r="E129" t="s">
        <v>16099</v>
      </c>
      <c r="F129" t="s">
        <v>16100</v>
      </c>
      <c r="G129" t="s">
        <v>16101</v>
      </c>
      <c r="H129">
        <v>401128048</v>
      </c>
      <c r="I129">
        <v>2019</v>
      </c>
      <c r="J129">
        <v>8</v>
      </c>
      <c r="K129" t="b">
        <v>0</v>
      </c>
    </row>
    <row r="130" spans="1:11">
      <c r="A130">
        <v>5</v>
      </c>
      <c r="B130" t="s">
        <v>15717</v>
      </c>
      <c r="C130" t="s">
        <v>15675</v>
      </c>
      <c r="D130" t="s">
        <v>16102</v>
      </c>
      <c r="E130" t="s">
        <v>16103</v>
      </c>
      <c r="F130" t="s">
        <v>16104</v>
      </c>
      <c r="G130" t="s">
        <v>16105</v>
      </c>
      <c r="H130">
        <v>401128051</v>
      </c>
      <c r="I130">
        <v>2019</v>
      </c>
      <c r="J130">
        <v>8</v>
      </c>
      <c r="K130" t="b">
        <v>0</v>
      </c>
    </row>
    <row r="131" spans="1:11">
      <c r="A131">
        <v>6</v>
      </c>
      <c r="B131" t="s">
        <v>15681</v>
      </c>
      <c r="C131" t="s">
        <v>15663</v>
      </c>
      <c r="D131" t="s">
        <v>16106</v>
      </c>
      <c r="E131" t="s">
        <v>16107</v>
      </c>
      <c r="F131" t="s">
        <v>16108</v>
      </c>
      <c r="G131" t="s">
        <v>16109</v>
      </c>
      <c r="H131">
        <v>401127912</v>
      </c>
      <c r="I131">
        <v>2019</v>
      </c>
      <c r="J131">
        <v>8</v>
      </c>
      <c r="K131" t="b">
        <v>0</v>
      </c>
    </row>
    <row r="132" spans="1:11">
      <c r="A132">
        <v>7</v>
      </c>
      <c r="B132" t="s">
        <v>15694</v>
      </c>
      <c r="C132" t="s">
        <v>15712</v>
      </c>
      <c r="D132" t="s">
        <v>16110</v>
      </c>
      <c r="E132" t="s">
        <v>16111</v>
      </c>
      <c r="F132" t="s">
        <v>16112</v>
      </c>
      <c r="G132" t="s">
        <v>16113</v>
      </c>
      <c r="H132">
        <v>401128046</v>
      </c>
      <c r="I132">
        <v>2019</v>
      </c>
      <c r="J132">
        <v>8</v>
      </c>
      <c r="K132" t="b">
        <v>0</v>
      </c>
    </row>
    <row r="133" spans="1:11">
      <c r="A133">
        <v>8</v>
      </c>
      <c r="B133" t="s">
        <v>15652</v>
      </c>
      <c r="C133" t="s">
        <v>15670</v>
      </c>
      <c r="D133" t="s">
        <v>16114</v>
      </c>
      <c r="E133" t="s">
        <v>16115</v>
      </c>
      <c r="F133" t="s">
        <v>16116</v>
      </c>
      <c r="G133" t="s">
        <v>16117</v>
      </c>
      <c r="H133">
        <v>401128045</v>
      </c>
      <c r="I133">
        <v>2019</v>
      </c>
      <c r="J133">
        <v>8</v>
      </c>
      <c r="K133" t="b">
        <v>0</v>
      </c>
    </row>
    <row r="134" spans="1:11">
      <c r="A134">
        <v>9</v>
      </c>
      <c r="B134" t="s">
        <v>15664</v>
      </c>
      <c r="C134" t="s">
        <v>15699</v>
      </c>
      <c r="D134" t="s">
        <v>16118</v>
      </c>
      <c r="E134" t="s">
        <v>16119</v>
      </c>
      <c r="F134" t="s">
        <v>16120</v>
      </c>
      <c r="G134" t="s">
        <v>16121</v>
      </c>
      <c r="H134">
        <v>401128050</v>
      </c>
      <c r="I134">
        <v>2019</v>
      </c>
      <c r="J134">
        <v>8</v>
      </c>
      <c r="K134" t="b">
        <v>0</v>
      </c>
    </row>
    <row r="135" spans="1:11">
      <c r="A135">
        <v>10</v>
      </c>
      <c r="B135" t="s">
        <v>15634</v>
      </c>
      <c r="C135" t="s">
        <v>15706</v>
      </c>
      <c r="D135" t="s">
        <v>16122</v>
      </c>
      <c r="E135" t="s">
        <v>16123</v>
      </c>
      <c r="F135" t="s">
        <v>16124</v>
      </c>
      <c r="G135" t="s">
        <v>16125</v>
      </c>
      <c r="H135">
        <v>401127895</v>
      </c>
      <c r="I135">
        <v>2019</v>
      </c>
      <c r="J135">
        <v>8</v>
      </c>
      <c r="K135" t="b">
        <v>0</v>
      </c>
    </row>
    <row r="136" spans="1:11">
      <c r="A136">
        <v>11</v>
      </c>
      <c r="B136" t="s">
        <v>15718</v>
      </c>
      <c r="C136" t="s">
        <v>15711</v>
      </c>
      <c r="D136" t="s">
        <v>16126</v>
      </c>
      <c r="E136" t="s">
        <v>16127</v>
      </c>
      <c r="F136" t="s">
        <v>16128</v>
      </c>
      <c r="G136" t="s">
        <v>16129</v>
      </c>
      <c r="H136">
        <v>401128043</v>
      </c>
      <c r="I136">
        <v>2019</v>
      </c>
      <c r="J136">
        <v>8</v>
      </c>
      <c r="K136" t="b">
        <v>0</v>
      </c>
    </row>
    <row r="137" spans="1:11">
      <c r="A137">
        <v>12</v>
      </c>
      <c r="B137" t="s">
        <v>15627</v>
      </c>
      <c r="C137" t="s">
        <v>15669</v>
      </c>
      <c r="D137" t="s">
        <v>16130</v>
      </c>
      <c r="E137" t="s">
        <v>16131</v>
      </c>
      <c r="F137" t="s">
        <v>16132</v>
      </c>
      <c r="G137" t="s">
        <v>16133</v>
      </c>
      <c r="H137">
        <v>401128073</v>
      </c>
      <c r="I137">
        <v>2019</v>
      </c>
      <c r="J137">
        <v>8</v>
      </c>
      <c r="K137" t="b">
        <v>0</v>
      </c>
    </row>
    <row r="138" spans="1:11">
      <c r="A138">
        <v>0</v>
      </c>
      <c r="B138" t="s">
        <v>15640</v>
      </c>
      <c r="C138" t="s">
        <v>15705</v>
      </c>
      <c r="D138" t="s">
        <v>16134</v>
      </c>
      <c r="E138" t="s">
        <v>16135</v>
      </c>
      <c r="F138" t="s">
        <v>16136</v>
      </c>
      <c r="G138" t="s">
        <v>16137</v>
      </c>
      <c r="H138">
        <v>401128074</v>
      </c>
      <c r="I138">
        <v>2019</v>
      </c>
      <c r="J138">
        <v>8</v>
      </c>
      <c r="K138" t="b">
        <v>0</v>
      </c>
    </row>
    <row r="139" spans="1:11">
      <c r="B139" t="s">
        <v>15618</v>
      </c>
      <c r="C139" t="s">
        <v>15619</v>
      </c>
      <c r="D139" t="s">
        <v>15620</v>
      </c>
      <c r="E139" t="s">
        <v>15621</v>
      </c>
      <c r="F139" t="s">
        <v>15622</v>
      </c>
      <c r="G139" t="s">
        <v>15623</v>
      </c>
      <c r="H139" t="s">
        <v>20</v>
      </c>
      <c r="I139" t="s">
        <v>15624</v>
      </c>
      <c r="J139" t="s">
        <v>15625</v>
      </c>
      <c r="K139" t="s">
        <v>15626</v>
      </c>
    </row>
    <row r="140" spans="1:11">
      <c r="A140">
        <v>0</v>
      </c>
      <c r="B140" t="s">
        <v>15699</v>
      </c>
      <c r="C140" t="s">
        <v>15694</v>
      </c>
      <c r="D140" t="s">
        <v>16138</v>
      </c>
      <c r="E140" t="s">
        <v>16139</v>
      </c>
      <c r="F140" t="s">
        <v>16140</v>
      </c>
      <c r="G140" t="s">
        <v>16141</v>
      </c>
      <c r="H140">
        <v>401127908</v>
      </c>
      <c r="I140">
        <v>2019</v>
      </c>
      <c r="J140">
        <v>9</v>
      </c>
      <c r="K140" t="b">
        <v>0</v>
      </c>
    </row>
    <row r="141" spans="1:11">
      <c r="A141">
        <v>0</v>
      </c>
      <c r="B141" t="s">
        <v>15711</v>
      </c>
      <c r="C141" t="s">
        <v>15670</v>
      </c>
      <c r="D141" t="s">
        <v>16142</v>
      </c>
      <c r="E141" t="s">
        <v>16143</v>
      </c>
      <c r="F141" t="s">
        <v>16144</v>
      </c>
      <c r="G141" t="s">
        <v>16145</v>
      </c>
      <c r="H141">
        <v>401127936</v>
      </c>
      <c r="I141">
        <v>2019</v>
      </c>
      <c r="J141">
        <v>9</v>
      </c>
      <c r="K141" t="b">
        <v>0</v>
      </c>
    </row>
    <row r="142" spans="1:11">
      <c r="A142">
        <v>1</v>
      </c>
      <c r="B142" t="s">
        <v>15657</v>
      </c>
      <c r="C142" t="s">
        <v>15651</v>
      </c>
      <c r="D142" t="s">
        <v>16146</v>
      </c>
      <c r="E142" t="s">
        <v>16147</v>
      </c>
      <c r="F142" t="s">
        <v>16148</v>
      </c>
      <c r="G142" t="s">
        <v>16149</v>
      </c>
      <c r="H142">
        <v>401128076</v>
      </c>
      <c r="I142">
        <v>2019</v>
      </c>
      <c r="J142">
        <v>9</v>
      </c>
      <c r="K142" t="b">
        <v>0</v>
      </c>
    </row>
    <row r="143" spans="1:11">
      <c r="A143">
        <v>2</v>
      </c>
      <c r="B143" t="s">
        <v>15646</v>
      </c>
      <c r="C143" t="s">
        <v>15669</v>
      </c>
      <c r="D143" t="s">
        <v>16150</v>
      </c>
      <c r="E143" t="s">
        <v>16151</v>
      </c>
      <c r="F143" t="s">
        <v>16152</v>
      </c>
      <c r="G143" t="s">
        <v>16153</v>
      </c>
      <c r="H143">
        <v>401128079</v>
      </c>
      <c r="I143">
        <v>2019</v>
      </c>
      <c r="J143">
        <v>9</v>
      </c>
      <c r="K143" t="b">
        <v>0</v>
      </c>
    </row>
    <row r="144" spans="1:11">
      <c r="A144">
        <v>3</v>
      </c>
      <c r="B144" t="s">
        <v>15652</v>
      </c>
      <c r="C144" t="s">
        <v>15640</v>
      </c>
      <c r="D144" t="s">
        <v>16154</v>
      </c>
      <c r="E144" t="s">
        <v>16155</v>
      </c>
      <c r="F144" t="s">
        <v>16156</v>
      </c>
      <c r="G144" t="s">
        <v>16157</v>
      </c>
      <c r="H144">
        <v>401128080</v>
      </c>
      <c r="I144">
        <v>2019</v>
      </c>
      <c r="J144">
        <v>9</v>
      </c>
      <c r="K144" t="b">
        <v>0</v>
      </c>
    </row>
    <row r="145" spans="1:11">
      <c r="A145">
        <v>4</v>
      </c>
      <c r="B145" t="s">
        <v>15628</v>
      </c>
      <c r="C145" t="s">
        <v>15658</v>
      </c>
      <c r="D145" t="s">
        <v>16158</v>
      </c>
      <c r="E145" t="s">
        <v>16159</v>
      </c>
      <c r="F145" t="s">
        <v>16160</v>
      </c>
      <c r="G145" t="s">
        <v>16161</v>
      </c>
      <c r="H145">
        <v>401128082</v>
      </c>
      <c r="I145">
        <v>2019</v>
      </c>
      <c r="J145">
        <v>9</v>
      </c>
      <c r="K145" t="b">
        <v>0</v>
      </c>
    </row>
    <row r="146" spans="1:11">
      <c r="A146">
        <v>5</v>
      </c>
      <c r="B146" t="s">
        <v>15675</v>
      </c>
      <c r="C146" t="s">
        <v>15705</v>
      </c>
      <c r="D146" t="s">
        <v>16162</v>
      </c>
      <c r="E146" t="s">
        <v>16163</v>
      </c>
      <c r="F146" t="s">
        <v>16164</v>
      </c>
      <c r="G146" t="s">
        <v>16165</v>
      </c>
      <c r="H146">
        <v>401128083</v>
      </c>
      <c r="I146">
        <v>2019</v>
      </c>
      <c r="J146">
        <v>9</v>
      </c>
      <c r="K146" t="b">
        <v>0</v>
      </c>
    </row>
    <row r="147" spans="1:11">
      <c r="A147">
        <v>6</v>
      </c>
      <c r="B147" t="s">
        <v>15633</v>
      </c>
      <c r="C147" t="s">
        <v>15664</v>
      </c>
      <c r="D147" t="s">
        <v>16166</v>
      </c>
      <c r="E147" t="s">
        <v>16167</v>
      </c>
      <c r="F147" t="s">
        <v>16168</v>
      </c>
      <c r="G147" t="s">
        <v>16169</v>
      </c>
      <c r="H147">
        <v>401128078</v>
      </c>
      <c r="I147">
        <v>2019</v>
      </c>
      <c r="J147">
        <v>9</v>
      </c>
      <c r="K147" t="b">
        <v>0</v>
      </c>
    </row>
    <row r="148" spans="1:11">
      <c r="A148">
        <v>7</v>
      </c>
      <c r="B148" t="s">
        <v>15693</v>
      </c>
      <c r="C148" t="s">
        <v>15718</v>
      </c>
      <c r="D148" t="s">
        <v>16170</v>
      </c>
      <c r="E148" t="s">
        <v>16171</v>
      </c>
      <c r="F148" t="s">
        <v>16172</v>
      </c>
      <c r="G148" t="s">
        <v>16173</v>
      </c>
      <c r="H148">
        <v>401128085</v>
      </c>
      <c r="I148">
        <v>2019</v>
      </c>
      <c r="J148">
        <v>9</v>
      </c>
      <c r="K148" t="b">
        <v>0</v>
      </c>
    </row>
    <row r="149" spans="1:11">
      <c r="A149">
        <v>8</v>
      </c>
      <c r="B149" t="s">
        <v>15700</v>
      </c>
      <c r="C149" t="s">
        <v>15682</v>
      </c>
      <c r="D149" t="s">
        <v>16174</v>
      </c>
      <c r="E149" t="s">
        <v>16175</v>
      </c>
      <c r="F149" t="s">
        <v>16176</v>
      </c>
      <c r="G149" t="s">
        <v>16177</v>
      </c>
      <c r="H149">
        <v>401128087</v>
      </c>
      <c r="I149">
        <v>2019</v>
      </c>
      <c r="J149">
        <v>9</v>
      </c>
      <c r="K149" t="b">
        <v>0</v>
      </c>
    </row>
    <row r="150" spans="1:11">
      <c r="A150">
        <v>9</v>
      </c>
      <c r="B150" t="s">
        <v>15634</v>
      </c>
      <c r="C150" t="s">
        <v>15717</v>
      </c>
      <c r="D150" t="s">
        <v>16178</v>
      </c>
      <c r="E150" t="s">
        <v>16179</v>
      </c>
      <c r="F150" t="s">
        <v>16180</v>
      </c>
      <c r="G150" t="s">
        <v>16181</v>
      </c>
      <c r="H150">
        <v>401128088</v>
      </c>
      <c r="I150">
        <v>2019</v>
      </c>
      <c r="J150">
        <v>9</v>
      </c>
      <c r="K150" t="b">
        <v>0</v>
      </c>
    </row>
    <row r="151" spans="1:11">
      <c r="A151">
        <v>10</v>
      </c>
      <c r="B151" t="s">
        <v>15627</v>
      </c>
      <c r="C151" t="s">
        <v>15676</v>
      </c>
      <c r="D151" t="s">
        <v>16182</v>
      </c>
      <c r="E151" t="s">
        <v>16183</v>
      </c>
      <c r="F151" t="s">
        <v>16184</v>
      </c>
      <c r="G151" t="s">
        <v>16185</v>
      </c>
      <c r="H151">
        <v>401128090</v>
      </c>
      <c r="I151">
        <v>2019</v>
      </c>
      <c r="J151">
        <v>9</v>
      </c>
      <c r="K151" t="b">
        <v>0</v>
      </c>
    </row>
    <row r="152" spans="1:11">
      <c r="A152">
        <v>11</v>
      </c>
      <c r="B152" t="s">
        <v>15706</v>
      </c>
      <c r="C152" t="s">
        <v>15639</v>
      </c>
      <c r="D152" t="s">
        <v>16186</v>
      </c>
      <c r="E152" t="s">
        <v>16187</v>
      </c>
      <c r="F152" t="s">
        <v>16188</v>
      </c>
      <c r="G152" t="s">
        <v>16189</v>
      </c>
      <c r="H152">
        <v>401127899</v>
      </c>
      <c r="I152">
        <v>2019</v>
      </c>
      <c r="J152">
        <v>9</v>
      </c>
      <c r="K152" t="b">
        <v>0</v>
      </c>
    </row>
    <row r="153" spans="1:11">
      <c r="A153">
        <v>0</v>
      </c>
      <c r="B153" t="s">
        <v>15688</v>
      </c>
      <c r="C153" t="s">
        <v>15687</v>
      </c>
      <c r="D153" t="s">
        <v>16190</v>
      </c>
      <c r="E153" t="s">
        <v>16191</v>
      </c>
      <c r="F153" t="s">
        <v>16192</v>
      </c>
      <c r="G153" t="s">
        <v>16193</v>
      </c>
      <c r="H153">
        <v>401128091</v>
      </c>
      <c r="I153">
        <v>2019</v>
      </c>
      <c r="J153">
        <v>9</v>
      </c>
      <c r="K153" t="b">
        <v>0</v>
      </c>
    </row>
    <row r="154" spans="1:11">
      <c r="B154" t="s">
        <v>15618</v>
      </c>
      <c r="C154" t="s">
        <v>15619</v>
      </c>
      <c r="D154" t="s">
        <v>15620</v>
      </c>
      <c r="E154" t="s">
        <v>15621</v>
      </c>
      <c r="F154" t="s">
        <v>15622</v>
      </c>
      <c r="G154" t="s">
        <v>15623</v>
      </c>
      <c r="H154" t="s">
        <v>20</v>
      </c>
      <c r="I154" t="s">
        <v>15624</v>
      </c>
      <c r="J154" t="s">
        <v>15625</v>
      </c>
      <c r="K154" t="s">
        <v>15626</v>
      </c>
    </row>
    <row r="155" spans="1:11">
      <c r="A155">
        <v>0</v>
      </c>
      <c r="B155" t="s">
        <v>15676</v>
      </c>
      <c r="C155" t="s">
        <v>15718</v>
      </c>
      <c r="D155" t="s">
        <v>16194</v>
      </c>
      <c r="E155" t="s">
        <v>16195</v>
      </c>
      <c r="F155" t="s">
        <v>16196</v>
      </c>
      <c r="G155" t="s">
        <v>16197</v>
      </c>
      <c r="H155">
        <v>401127907</v>
      </c>
      <c r="I155">
        <v>2019</v>
      </c>
      <c r="J155">
        <v>10</v>
      </c>
      <c r="K155" t="b">
        <v>0</v>
      </c>
    </row>
    <row r="156" spans="1:11">
      <c r="A156">
        <v>0</v>
      </c>
      <c r="B156" t="s">
        <v>15693</v>
      </c>
      <c r="C156" t="s">
        <v>15628</v>
      </c>
      <c r="D156" t="s">
        <v>16198</v>
      </c>
      <c r="E156" t="s">
        <v>16199</v>
      </c>
      <c r="F156" t="s">
        <v>16200</v>
      </c>
      <c r="G156" t="s">
        <v>16201</v>
      </c>
      <c r="H156">
        <v>401127911</v>
      </c>
      <c r="I156">
        <v>2019</v>
      </c>
      <c r="J156">
        <v>10</v>
      </c>
      <c r="K156" t="b">
        <v>0</v>
      </c>
    </row>
    <row r="157" spans="1:11">
      <c r="A157">
        <v>1</v>
      </c>
      <c r="B157" t="s">
        <v>15639</v>
      </c>
      <c r="C157" t="s">
        <v>15681</v>
      </c>
      <c r="D157" t="s">
        <v>16202</v>
      </c>
      <c r="E157" t="s">
        <v>16203</v>
      </c>
      <c r="F157" t="s">
        <v>16204</v>
      </c>
      <c r="G157" t="s">
        <v>16205</v>
      </c>
      <c r="H157">
        <v>401127934</v>
      </c>
      <c r="I157">
        <v>2019</v>
      </c>
      <c r="J157">
        <v>10</v>
      </c>
      <c r="K157" t="b">
        <v>0</v>
      </c>
    </row>
    <row r="158" spans="1:11">
      <c r="A158">
        <v>2</v>
      </c>
      <c r="B158" t="s">
        <v>15651</v>
      </c>
      <c r="C158" t="s">
        <v>15634</v>
      </c>
      <c r="D158" t="s">
        <v>16206</v>
      </c>
      <c r="E158" t="s">
        <v>16207</v>
      </c>
      <c r="F158" t="s">
        <v>16208</v>
      </c>
      <c r="G158" t="s">
        <v>16209</v>
      </c>
      <c r="H158">
        <v>401127939</v>
      </c>
      <c r="I158">
        <v>2019</v>
      </c>
      <c r="J158">
        <v>10</v>
      </c>
      <c r="K158" t="b">
        <v>0</v>
      </c>
    </row>
    <row r="159" spans="1:11">
      <c r="A159">
        <v>3</v>
      </c>
      <c r="B159" t="s">
        <v>15669</v>
      </c>
      <c r="C159" t="s">
        <v>15633</v>
      </c>
      <c r="D159" t="s">
        <v>16210</v>
      </c>
      <c r="E159" t="s">
        <v>16211</v>
      </c>
      <c r="F159" t="s">
        <v>16212</v>
      </c>
      <c r="G159" t="s">
        <v>16213</v>
      </c>
      <c r="H159">
        <v>401127981</v>
      </c>
      <c r="I159">
        <v>2019</v>
      </c>
      <c r="J159">
        <v>10</v>
      </c>
      <c r="K159" t="b">
        <v>0</v>
      </c>
    </row>
    <row r="160" spans="1:11">
      <c r="A160">
        <v>4</v>
      </c>
      <c r="B160" t="s">
        <v>15645</v>
      </c>
      <c r="C160" t="s">
        <v>15712</v>
      </c>
      <c r="D160" t="s">
        <v>16214</v>
      </c>
      <c r="E160" t="s">
        <v>16215</v>
      </c>
      <c r="F160" t="s">
        <v>16216</v>
      </c>
      <c r="G160" t="s">
        <v>16217</v>
      </c>
      <c r="H160">
        <v>401127948</v>
      </c>
      <c r="I160">
        <v>2019</v>
      </c>
      <c r="J160">
        <v>10</v>
      </c>
      <c r="K160" t="b">
        <v>0</v>
      </c>
    </row>
    <row r="161" spans="1:11">
      <c r="A161">
        <v>5</v>
      </c>
      <c r="B161" t="s">
        <v>15687</v>
      </c>
      <c r="C161" t="s">
        <v>15652</v>
      </c>
      <c r="D161" t="s">
        <v>16218</v>
      </c>
      <c r="E161" t="s">
        <v>16219</v>
      </c>
      <c r="F161" t="s">
        <v>16220</v>
      </c>
      <c r="G161" t="s">
        <v>16221</v>
      </c>
      <c r="H161">
        <v>401127952</v>
      </c>
      <c r="I161">
        <v>2019</v>
      </c>
      <c r="J161">
        <v>10</v>
      </c>
      <c r="K161" t="b">
        <v>0</v>
      </c>
    </row>
    <row r="162" spans="1:11">
      <c r="A162">
        <v>6</v>
      </c>
      <c r="B162" t="s">
        <v>15694</v>
      </c>
      <c r="C162" t="s">
        <v>15700</v>
      </c>
      <c r="D162" t="s">
        <v>16222</v>
      </c>
      <c r="E162" t="s">
        <v>16223</v>
      </c>
      <c r="F162" t="s">
        <v>16224</v>
      </c>
      <c r="G162" t="s">
        <v>16225</v>
      </c>
      <c r="H162">
        <v>401127976</v>
      </c>
      <c r="I162">
        <v>2019</v>
      </c>
      <c r="J162">
        <v>10</v>
      </c>
      <c r="K162" t="b">
        <v>0</v>
      </c>
    </row>
    <row r="163" spans="1:11">
      <c r="A163">
        <v>7</v>
      </c>
      <c r="B163" t="s">
        <v>15640</v>
      </c>
      <c r="C163" t="s">
        <v>15675</v>
      </c>
      <c r="D163" t="s">
        <v>16226</v>
      </c>
      <c r="E163" t="s">
        <v>16227</v>
      </c>
      <c r="F163" t="s">
        <v>16228</v>
      </c>
      <c r="G163" t="s">
        <v>16229</v>
      </c>
      <c r="H163">
        <v>401127986</v>
      </c>
      <c r="I163">
        <v>2019</v>
      </c>
      <c r="J163">
        <v>10</v>
      </c>
      <c r="K163" t="b">
        <v>0</v>
      </c>
    </row>
    <row r="164" spans="1:11">
      <c r="A164">
        <v>8</v>
      </c>
      <c r="B164" t="s">
        <v>15664</v>
      </c>
      <c r="C164" t="s">
        <v>15627</v>
      </c>
      <c r="D164" t="s">
        <v>16230</v>
      </c>
      <c r="E164" t="s">
        <v>16231</v>
      </c>
      <c r="F164" t="s">
        <v>16232</v>
      </c>
      <c r="G164" t="s">
        <v>16233</v>
      </c>
      <c r="H164">
        <v>401127944</v>
      </c>
      <c r="I164">
        <v>2019</v>
      </c>
      <c r="J164">
        <v>10</v>
      </c>
      <c r="K164" t="b">
        <v>0</v>
      </c>
    </row>
    <row r="165" spans="1:11">
      <c r="A165">
        <v>9</v>
      </c>
      <c r="B165" t="s">
        <v>15663</v>
      </c>
      <c r="C165" t="s">
        <v>15705</v>
      </c>
      <c r="D165" t="s">
        <v>16234</v>
      </c>
      <c r="E165" t="s">
        <v>16235</v>
      </c>
      <c r="F165" t="s">
        <v>16236</v>
      </c>
      <c r="G165" t="s">
        <v>16237</v>
      </c>
      <c r="H165">
        <v>401127989</v>
      </c>
      <c r="I165">
        <v>2019</v>
      </c>
      <c r="J165">
        <v>10</v>
      </c>
      <c r="K165" t="b">
        <v>0</v>
      </c>
    </row>
    <row r="166" spans="1:11">
      <c r="A166">
        <v>10</v>
      </c>
      <c r="B166" t="s">
        <v>15646</v>
      </c>
      <c r="C166" t="s">
        <v>15688</v>
      </c>
      <c r="D166" t="s">
        <v>16238</v>
      </c>
      <c r="E166" t="s">
        <v>16239</v>
      </c>
      <c r="F166" t="s">
        <v>16240</v>
      </c>
      <c r="G166" t="s">
        <v>16241</v>
      </c>
      <c r="H166">
        <v>401128041</v>
      </c>
      <c r="I166">
        <v>2019</v>
      </c>
      <c r="J166">
        <v>10</v>
      </c>
      <c r="K166" t="b">
        <v>0</v>
      </c>
    </row>
    <row r="167" spans="1:11">
      <c r="A167">
        <v>0</v>
      </c>
      <c r="B167" t="s">
        <v>15682</v>
      </c>
      <c r="C167" t="s">
        <v>15699</v>
      </c>
      <c r="D167" t="s">
        <v>16242</v>
      </c>
      <c r="E167" t="s">
        <v>16243</v>
      </c>
      <c r="F167" t="s">
        <v>16244</v>
      </c>
      <c r="G167" t="s">
        <v>16245</v>
      </c>
      <c r="H167">
        <v>401127992</v>
      </c>
      <c r="I167">
        <v>2019</v>
      </c>
      <c r="J167">
        <v>10</v>
      </c>
      <c r="K167" t="b">
        <v>0</v>
      </c>
    </row>
    <row r="168" spans="1:11">
      <c r="B168" t="s">
        <v>15618</v>
      </c>
      <c r="C168" t="s">
        <v>15619</v>
      </c>
      <c r="D168" t="s">
        <v>15620</v>
      </c>
      <c r="E168" t="s">
        <v>15621</v>
      </c>
      <c r="F168" t="s">
        <v>15622</v>
      </c>
      <c r="G168" t="s">
        <v>15623</v>
      </c>
      <c r="H168" t="s">
        <v>20</v>
      </c>
      <c r="I168" t="s">
        <v>15624</v>
      </c>
      <c r="J168" t="s">
        <v>15625</v>
      </c>
      <c r="K168" t="s">
        <v>15626</v>
      </c>
    </row>
    <row r="169" spans="1:11">
      <c r="A169">
        <v>0</v>
      </c>
      <c r="B169" t="s">
        <v>15705</v>
      </c>
      <c r="C169" t="s">
        <v>15634</v>
      </c>
      <c r="D169" t="s">
        <v>16246</v>
      </c>
      <c r="E169" t="s">
        <v>16247</v>
      </c>
      <c r="F169" t="s">
        <v>16248</v>
      </c>
      <c r="G169" t="s">
        <v>16249</v>
      </c>
      <c r="H169">
        <v>401128044</v>
      </c>
      <c r="I169">
        <v>2019</v>
      </c>
      <c r="J169">
        <v>11</v>
      </c>
      <c r="K169" t="b">
        <v>0</v>
      </c>
    </row>
    <row r="170" spans="1:11">
      <c r="A170">
        <v>0</v>
      </c>
      <c r="B170" t="s">
        <v>15688</v>
      </c>
      <c r="C170" t="s">
        <v>15693</v>
      </c>
      <c r="D170" t="s">
        <v>16250</v>
      </c>
      <c r="E170" t="s">
        <v>16251</v>
      </c>
      <c r="F170" t="s">
        <v>16252</v>
      </c>
      <c r="G170" t="s">
        <v>16253</v>
      </c>
      <c r="H170">
        <v>401128052</v>
      </c>
      <c r="I170">
        <v>2019</v>
      </c>
      <c r="J170">
        <v>11</v>
      </c>
      <c r="K170" t="b">
        <v>0</v>
      </c>
    </row>
    <row r="171" spans="1:11">
      <c r="A171">
        <v>1</v>
      </c>
      <c r="B171" t="s">
        <v>15670</v>
      </c>
      <c r="C171" t="s">
        <v>15675</v>
      </c>
      <c r="D171" t="s">
        <v>16254</v>
      </c>
      <c r="E171" t="s">
        <v>16255</v>
      </c>
      <c r="F171" t="s">
        <v>16256</v>
      </c>
      <c r="G171" t="s">
        <v>16257</v>
      </c>
      <c r="H171">
        <v>401128075</v>
      </c>
      <c r="I171">
        <v>2019</v>
      </c>
      <c r="J171">
        <v>11</v>
      </c>
      <c r="K171" t="b">
        <v>0</v>
      </c>
    </row>
    <row r="172" spans="1:11">
      <c r="A172">
        <v>2</v>
      </c>
      <c r="B172" t="s">
        <v>15651</v>
      </c>
      <c r="C172" t="s">
        <v>15640</v>
      </c>
      <c r="D172" t="s">
        <v>16258</v>
      </c>
      <c r="E172" t="s">
        <v>16259</v>
      </c>
      <c r="F172" t="s">
        <v>16260</v>
      </c>
      <c r="G172" t="s">
        <v>16261</v>
      </c>
      <c r="H172">
        <v>401128077</v>
      </c>
      <c r="I172">
        <v>2019</v>
      </c>
      <c r="J172">
        <v>11</v>
      </c>
      <c r="K172" t="b">
        <v>0</v>
      </c>
    </row>
    <row r="173" spans="1:11">
      <c r="A173">
        <v>3</v>
      </c>
      <c r="B173" t="s">
        <v>15717</v>
      </c>
      <c r="C173" t="s">
        <v>15646</v>
      </c>
      <c r="D173" t="s">
        <v>16262</v>
      </c>
      <c r="E173" t="s">
        <v>16263</v>
      </c>
      <c r="F173" t="s">
        <v>16264</v>
      </c>
      <c r="G173" t="s">
        <v>16265</v>
      </c>
      <c r="H173">
        <v>401128081</v>
      </c>
      <c r="I173">
        <v>2019</v>
      </c>
      <c r="J173">
        <v>11</v>
      </c>
      <c r="K173" t="b">
        <v>0</v>
      </c>
    </row>
    <row r="174" spans="1:11">
      <c r="A174">
        <v>4</v>
      </c>
      <c r="B174" t="s">
        <v>15712</v>
      </c>
      <c r="C174" t="s">
        <v>15700</v>
      </c>
      <c r="D174" t="s">
        <v>16266</v>
      </c>
      <c r="E174" t="s">
        <v>16267</v>
      </c>
      <c r="F174" t="s">
        <v>16268</v>
      </c>
      <c r="G174" t="s">
        <v>16269</v>
      </c>
      <c r="H174">
        <v>401128084</v>
      </c>
      <c r="I174">
        <v>2019</v>
      </c>
      <c r="J174">
        <v>11</v>
      </c>
      <c r="K174" t="b">
        <v>0</v>
      </c>
    </row>
    <row r="175" spans="1:11">
      <c r="A175">
        <v>5</v>
      </c>
      <c r="B175" t="s">
        <v>15652</v>
      </c>
      <c r="C175" t="s">
        <v>15657</v>
      </c>
      <c r="D175" t="s">
        <v>16270</v>
      </c>
      <c r="E175" t="s">
        <v>16271</v>
      </c>
      <c r="F175" t="s">
        <v>16272</v>
      </c>
      <c r="G175" t="s">
        <v>16273</v>
      </c>
      <c r="H175">
        <v>401128086</v>
      </c>
      <c r="I175">
        <v>2019</v>
      </c>
      <c r="J175">
        <v>11</v>
      </c>
      <c r="K175" t="b">
        <v>0</v>
      </c>
    </row>
    <row r="176" spans="1:11">
      <c r="A176">
        <v>6</v>
      </c>
      <c r="B176" t="s">
        <v>15645</v>
      </c>
      <c r="C176" t="s">
        <v>15664</v>
      </c>
      <c r="D176" t="s">
        <v>16274</v>
      </c>
      <c r="E176" t="s">
        <v>16275</v>
      </c>
      <c r="F176" t="s">
        <v>16276</v>
      </c>
      <c r="G176" t="s">
        <v>16277</v>
      </c>
      <c r="H176">
        <v>401128049</v>
      </c>
      <c r="I176">
        <v>2019</v>
      </c>
      <c r="J176">
        <v>11</v>
      </c>
      <c r="K176" t="b">
        <v>0</v>
      </c>
    </row>
    <row r="177" spans="1:11">
      <c r="A177">
        <v>7</v>
      </c>
      <c r="B177" t="s">
        <v>15711</v>
      </c>
      <c r="C177" t="s">
        <v>15639</v>
      </c>
      <c r="D177" t="s">
        <v>16278</v>
      </c>
      <c r="E177" t="s">
        <v>16279</v>
      </c>
      <c r="F177" t="s">
        <v>16280</v>
      </c>
      <c r="G177" t="s">
        <v>16281</v>
      </c>
      <c r="H177">
        <v>401128047</v>
      </c>
      <c r="I177">
        <v>2019</v>
      </c>
      <c r="J177">
        <v>11</v>
      </c>
      <c r="K177" t="b">
        <v>0</v>
      </c>
    </row>
    <row r="178" spans="1:11">
      <c r="A178">
        <v>8</v>
      </c>
      <c r="B178" t="s">
        <v>15694</v>
      </c>
      <c r="C178" t="s">
        <v>15699</v>
      </c>
      <c r="D178" t="s">
        <v>16282</v>
      </c>
      <c r="E178" t="s">
        <v>16283</v>
      </c>
      <c r="F178" t="s">
        <v>16284</v>
      </c>
      <c r="G178" t="s">
        <v>16285</v>
      </c>
      <c r="H178">
        <v>401128089</v>
      </c>
      <c r="I178">
        <v>2019</v>
      </c>
      <c r="J178">
        <v>11</v>
      </c>
      <c r="K178" t="b">
        <v>0</v>
      </c>
    </row>
    <row r="179" spans="1:11">
      <c r="A179">
        <v>9</v>
      </c>
      <c r="B179" t="s">
        <v>15681</v>
      </c>
      <c r="C179" t="s">
        <v>15718</v>
      </c>
      <c r="D179" t="s">
        <v>16286</v>
      </c>
      <c r="E179" t="s">
        <v>16287</v>
      </c>
      <c r="F179" t="s">
        <v>16288</v>
      </c>
      <c r="G179" t="s">
        <v>16289</v>
      </c>
      <c r="H179">
        <v>401128092</v>
      </c>
      <c r="I179">
        <v>2019</v>
      </c>
      <c r="J179">
        <v>11</v>
      </c>
      <c r="K179" t="b">
        <v>0</v>
      </c>
    </row>
    <row r="180" spans="1:11">
      <c r="A180">
        <v>10</v>
      </c>
      <c r="B180" t="s">
        <v>15706</v>
      </c>
      <c r="C180" t="s">
        <v>15658</v>
      </c>
      <c r="D180" t="s">
        <v>16290</v>
      </c>
      <c r="E180" t="s">
        <v>16291</v>
      </c>
      <c r="F180" t="s">
        <v>16292</v>
      </c>
      <c r="G180" t="s">
        <v>16293</v>
      </c>
      <c r="H180">
        <v>401127897</v>
      </c>
      <c r="I180">
        <v>2019</v>
      </c>
      <c r="J180">
        <v>11</v>
      </c>
      <c r="K180" t="b">
        <v>0</v>
      </c>
    </row>
    <row r="181" spans="1:11">
      <c r="A181">
        <v>11</v>
      </c>
      <c r="B181" t="s">
        <v>15628</v>
      </c>
      <c r="C181" t="s">
        <v>15663</v>
      </c>
      <c r="D181" t="s">
        <v>16294</v>
      </c>
      <c r="E181" t="s">
        <v>16295</v>
      </c>
      <c r="F181" t="s">
        <v>16296</v>
      </c>
      <c r="G181" t="s">
        <v>16297</v>
      </c>
      <c r="H181">
        <v>401128133</v>
      </c>
      <c r="I181">
        <v>2019</v>
      </c>
      <c r="J181">
        <v>11</v>
      </c>
      <c r="K181" t="b">
        <v>0</v>
      </c>
    </row>
    <row r="182" spans="1:11">
      <c r="A182">
        <v>0</v>
      </c>
      <c r="B182" t="s">
        <v>15669</v>
      </c>
      <c r="C182" t="s">
        <v>15676</v>
      </c>
      <c r="D182" t="s">
        <v>16298</v>
      </c>
      <c r="E182" t="s">
        <v>16299</v>
      </c>
      <c r="F182" t="s">
        <v>16300</v>
      </c>
      <c r="G182" t="s">
        <v>16301</v>
      </c>
      <c r="H182">
        <v>401128134</v>
      </c>
      <c r="I182">
        <v>2019</v>
      </c>
      <c r="J182">
        <v>11</v>
      </c>
      <c r="K182" t="b">
        <v>0</v>
      </c>
    </row>
    <row r="183" spans="1:11">
      <c r="B183" t="s">
        <v>15618</v>
      </c>
      <c r="C183" t="s">
        <v>15619</v>
      </c>
      <c r="D183" t="s">
        <v>15620</v>
      </c>
      <c r="E183" t="s">
        <v>15621</v>
      </c>
      <c r="F183" t="s">
        <v>15622</v>
      </c>
      <c r="G183" t="s">
        <v>15623</v>
      </c>
      <c r="H183" t="s">
        <v>20</v>
      </c>
      <c r="I183" t="s">
        <v>15624</v>
      </c>
      <c r="J183" t="s">
        <v>15625</v>
      </c>
      <c r="K183" t="s">
        <v>15626</v>
      </c>
    </row>
    <row r="184" spans="1:11">
      <c r="A184">
        <v>0</v>
      </c>
      <c r="B184" t="s">
        <v>15675</v>
      </c>
      <c r="C184" t="s">
        <v>15711</v>
      </c>
      <c r="D184" t="s">
        <v>16302</v>
      </c>
      <c r="E184" t="s">
        <v>16303</v>
      </c>
      <c r="F184" t="s">
        <v>16304</v>
      </c>
      <c r="G184" t="s">
        <v>16305</v>
      </c>
      <c r="H184">
        <v>401127865</v>
      </c>
      <c r="I184">
        <v>2019</v>
      </c>
      <c r="J184">
        <v>12</v>
      </c>
      <c r="K184" t="b">
        <v>0</v>
      </c>
    </row>
    <row r="185" spans="1:11">
      <c r="A185">
        <v>0</v>
      </c>
      <c r="B185" t="s">
        <v>15700</v>
      </c>
      <c r="C185" t="s">
        <v>15645</v>
      </c>
      <c r="D185" t="s">
        <v>16306</v>
      </c>
      <c r="E185" t="s">
        <v>16267</v>
      </c>
      <c r="F185" t="s">
        <v>16307</v>
      </c>
      <c r="G185" t="s">
        <v>16308</v>
      </c>
      <c r="H185">
        <v>401127870</v>
      </c>
      <c r="I185">
        <v>2019</v>
      </c>
      <c r="J185">
        <v>12</v>
      </c>
      <c r="K185" t="b">
        <v>0</v>
      </c>
    </row>
    <row r="186" spans="1:11">
      <c r="A186">
        <v>1</v>
      </c>
      <c r="B186" t="s">
        <v>15717</v>
      </c>
      <c r="C186" t="s">
        <v>15651</v>
      </c>
      <c r="D186" t="s">
        <v>16309</v>
      </c>
      <c r="E186" t="s">
        <v>16310</v>
      </c>
      <c r="F186" t="s">
        <v>16311</v>
      </c>
      <c r="G186" t="s">
        <v>16312</v>
      </c>
      <c r="H186">
        <v>401127872</v>
      </c>
      <c r="I186">
        <v>2019</v>
      </c>
      <c r="J186">
        <v>12</v>
      </c>
      <c r="K186" t="b">
        <v>0</v>
      </c>
    </row>
    <row r="187" spans="1:11">
      <c r="A187">
        <v>2</v>
      </c>
      <c r="B187" t="s">
        <v>15687</v>
      </c>
      <c r="C187" t="s">
        <v>15628</v>
      </c>
      <c r="D187" t="s">
        <v>16313</v>
      </c>
      <c r="E187" t="s">
        <v>16314</v>
      </c>
      <c r="F187" t="s">
        <v>16315</v>
      </c>
      <c r="G187" t="s">
        <v>16316</v>
      </c>
      <c r="H187">
        <v>401127914</v>
      </c>
      <c r="I187">
        <v>2019</v>
      </c>
      <c r="J187">
        <v>12</v>
      </c>
      <c r="K187" t="b">
        <v>0</v>
      </c>
    </row>
    <row r="188" spans="1:11">
      <c r="A188">
        <v>3</v>
      </c>
      <c r="B188" t="s">
        <v>15705</v>
      </c>
      <c r="C188" t="s">
        <v>15681</v>
      </c>
      <c r="D188" t="s">
        <v>16317</v>
      </c>
      <c r="E188" t="s">
        <v>16318</v>
      </c>
      <c r="F188" t="s">
        <v>16319</v>
      </c>
      <c r="G188" t="s">
        <v>16320</v>
      </c>
      <c r="H188">
        <v>401127918</v>
      </c>
      <c r="I188">
        <v>2019</v>
      </c>
      <c r="J188">
        <v>12</v>
      </c>
      <c r="K188" t="b">
        <v>0</v>
      </c>
    </row>
    <row r="189" spans="1:11">
      <c r="A189">
        <v>4</v>
      </c>
      <c r="B189" t="s">
        <v>15640</v>
      </c>
      <c r="C189" t="s">
        <v>15634</v>
      </c>
      <c r="D189" t="s">
        <v>16321</v>
      </c>
      <c r="E189" t="s">
        <v>16322</v>
      </c>
      <c r="F189" t="s">
        <v>16323</v>
      </c>
      <c r="G189" t="s">
        <v>16324</v>
      </c>
      <c r="H189">
        <v>401127919</v>
      </c>
      <c r="I189">
        <v>2019</v>
      </c>
      <c r="J189">
        <v>12</v>
      </c>
      <c r="K189" t="b">
        <v>0</v>
      </c>
    </row>
    <row r="190" spans="1:11">
      <c r="A190">
        <v>5</v>
      </c>
      <c r="B190" t="s">
        <v>15664</v>
      </c>
      <c r="C190" t="s">
        <v>15712</v>
      </c>
      <c r="D190" t="s">
        <v>16325</v>
      </c>
      <c r="E190" t="s">
        <v>16326</v>
      </c>
      <c r="F190" t="s">
        <v>16327</v>
      </c>
      <c r="G190" t="s">
        <v>16328</v>
      </c>
      <c r="H190">
        <v>401127922</v>
      </c>
      <c r="I190">
        <v>2019</v>
      </c>
      <c r="J190">
        <v>12</v>
      </c>
      <c r="K190" t="b">
        <v>0</v>
      </c>
    </row>
    <row r="191" spans="1:11">
      <c r="A191">
        <v>6</v>
      </c>
      <c r="B191" t="s">
        <v>15718</v>
      </c>
      <c r="C191" t="s">
        <v>15652</v>
      </c>
      <c r="D191" t="s">
        <v>16329</v>
      </c>
      <c r="E191" t="s">
        <v>16330</v>
      </c>
      <c r="F191" t="s">
        <v>16331</v>
      </c>
      <c r="G191" t="s">
        <v>16332</v>
      </c>
      <c r="H191">
        <v>401127924</v>
      </c>
      <c r="I191">
        <v>2019</v>
      </c>
      <c r="J191">
        <v>12</v>
      </c>
      <c r="K191" t="b">
        <v>0</v>
      </c>
    </row>
    <row r="192" spans="1:11">
      <c r="A192">
        <v>7</v>
      </c>
      <c r="B192" t="s">
        <v>15682</v>
      </c>
      <c r="C192" t="s">
        <v>15658</v>
      </c>
      <c r="D192" t="s">
        <v>16333</v>
      </c>
      <c r="E192" t="s">
        <v>16334</v>
      </c>
      <c r="F192" t="s">
        <v>16335</v>
      </c>
      <c r="G192" t="s">
        <v>16336</v>
      </c>
      <c r="H192">
        <v>401128008</v>
      </c>
      <c r="I192">
        <v>2019</v>
      </c>
      <c r="J192">
        <v>12</v>
      </c>
      <c r="K192" t="b">
        <v>0</v>
      </c>
    </row>
    <row r="193" spans="1:11">
      <c r="A193">
        <v>8</v>
      </c>
      <c r="B193" t="s">
        <v>15693</v>
      </c>
      <c r="C193" t="s">
        <v>15657</v>
      </c>
      <c r="D193" t="s">
        <v>16337</v>
      </c>
      <c r="E193" t="s">
        <v>16338</v>
      </c>
      <c r="F193" t="s">
        <v>16339</v>
      </c>
      <c r="G193" t="s">
        <v>16340</v>
      </c>
      <c r="H193">
        <v>401127996</v>
      </c>
      <c r="I193">
        <v>2019</v>
      </c>
      <c r="J193">
        <v>12</v>
      </c>
      <c r="K193" t="b">
        <v>0</v>
      </c>
    </row>
    <row r="194" spans="1:11">
      <c r="A194">
        <v>9</v>
      </c>
      <c r="B194" t="s">
        <v>15670</v>
      </c>
      <c r="C194" t="s">
        <v>15633</v>
      </c>
      <c r="D194" t="s">
        <v>16341</v>
      </c>
      <c r="E194" t="s">
        <v>16342</v>
      </c>
      <c r="F194" t="s">
        <v>16343</v>
      </c>
      <c r="G194" t="s">
        <v>16344</v>
      </c>
      <c r="H194">
        <v>401128000</v>
      </c>
      <c r="I194">
        <v>2019</v>
      </c>
      <c r="J194">
        <v>12</v>
      </c>
      <c r="K194" t="b">
        <v>0</v>
      </c>
    </row>
    <row r="195" spans="1:11">
      <c r="A195">
        <v>10</v>
      </c>
      <c r="B195" t="s">
        <v>15688</v>
      </c>
      <c r="C195" t="s">
        <v>15706</v>
      </c>
      <c r="D195" t="s">
        <v>16345</v>
      </c>
      <c r="E195" t="s">
        <v>16346</v>
      </c>
      <c r="F195" t="s">
        <v>16347</v>
      </c>
      <c r="G195" t="s">
        <v>16348</v>
      </c>
      <c r="H195">
        <v>401127957</v>
      </c>
      <c r="I195">
        <v>2019</v>
      </c>
      <c r="J195">
        <v>12</v>
      </c>
      <c r="K195" t="b">
        <v>0</v>
      </c>
    </row>
    <row r="196" spans="1:11">
      <c r="A196">
        <v>11</v>
      </c>
      <c r="B196" t="s">
        <v>15627</v>
      </c>
      <c r="C196" t="s">
        <v>15699</v>
      </c>
      <c r="D196" t="s">
        <v>16349</v>
      </c>
      <c r="E196" t="s">
        <v>16350</v>
      </c>
      <c r="F196" t="s">
        <v>16351</v>
      </c>
      <c r="G196" t="s">
        <v>16352</v>
      </c>
      <c r="H196">
        <v>401128004</v>
      </c>
      <c r="I196">
        <v>2019</v>
      </c>
      <c r="J196">
        <v>12</v>
      </c>
      <c r="K196" t="b">
        <v>0</v>
      </c>
    </row>
    <row r="197" spans="1:11">
      <c r="A197">
        <v>0</v>
      </c>
      <c r="B197" t="s">
        <v>15639</v>
      </c>
      <c r="C197" t="s">
        <v>15663</v>
      </c>
      <c r="D197" t="s">
        <v>16353</v>
      </c>
      <c r="E197" t="s">
        <v>16354</v>
      </c>
      <c r="F197" t="s">
        <v>16355</v>
      </c>
      <c r="G197" t="s">
        <v>16356</v>
      </c>
      <c r="H197">
        <v>401128012</v>
      </c>
      <c r="I197">
        <v>2019</v>
      </c>
      <c r="J197">
        <v>12</v>
      </c>
      <c r="K197" t="b">
        <v>0</v>
      </c>
    </row>
    <row r="198" spans="1:11">
      <c r="B198" t="s">
        <v>15618</v>
      </c>
      <c r="C198" t="s">
        <v>15619</v>
      </c>
      <c r="D198" t="s">
        <v>15620</v>
      </c>
      <c r="E198" t="s">
        <v>15621</v>
      </c>
      <c r="F198" t="s">
        <v>15622</v>
      </c>
      <c r="G198" t="s">
        <v>15623</v>
      </c>
      <c r="H198" t="s">
        <v>20</v>
      </c>
      <c r="I198" t="s">
        <v>15624</v>
      </c>
      <c r="J198" t="s">
        <v>15625</v>
      </c>
      <c r="K198" t="s">
        <v>15626</v>
      </c>
    </row>
    <row r="199" spans="1:11">
      <c r="A199">
        <v>0</v>
      </c>
      <c r="B199" t="s">
        <v>15628</v>
      </c>
      <c r="C199" t="s">
        <v>15693</v>
      </c>
      <c r="D199" t="s">
        <v>16357</v>
      </c>
      <c r="E199" t="s">
        <v>16358</v>
      </c>
      <c r="F199" t="s">
        <v>16359</v>
      </c>
      <c r="G199" t="s">
        <v>16360</v>
      </c>
      <c r="H199">
        <v>401128015</v>
      </c>
      <c r="I199">
        <v>2019</v>
      </c>
      <c r="J199">
        <v>13</v>
      </c>
      <c r="K199" t="b">
        <v>0</v>
      </c>
    </row>
    <row r="200" spans="1:11">
      <c r="A200">
        <v>1</v>
      </c>
      <c r="B200" t="s">
        <v>15651</v>
      </c>
      <c r="C200" t="s">
        <v>15688</v>
      </c>
      <c r="D200" t="s">
        <v>16361</v>
      </c>
      <c r="E200" t="s">
        <v>16362</v>
      </c>
      <c r="F200" t="s">
        <v>16363</v>
      </c>
      <c r="G200" t="s">
        <v>16364</v>
      </c>
      <c r="H200">
        <v>401128017</v>
      </c>
      <c r="I200">
        <v>2019</v>
      </c>
      <c r="J200">
        <v>13</v>
      </c>
      <c r="K200" t="b">
        <v>0</v>
      </c>
    </row>
    <row r="201" spans="1:11">
      <c r="A201">
        <v>2</v>
      </c>
      <c r="B201" t="s">
        <v>15712</v>
      </c>
      <c r="C201" t="s">
        <v>15645</v>
      </c>
      <c r="D201" t="s">
        <v>16365</v>
      </c>
      <c r="E201" t="s">
        <v>16366</v>
      </c>
      <c r="F201" t="s">
        <v>16367</v>
      </c>
      <c r="G201" t="s">
        <v>16368</v>
      </c>
      <c r="H201">
        <v>401128022</v>
      </c>
      <c r="I201">
        <v>2019</v>
      </c>
      <c r="J201">
        <v>13</v>
      </c>
      <c r="K201" t="b">
        <v>0</v>
      </c>
    </row>
    <row r="202" spans="1:11">
      <c r="A202">
        <v>0</v>
      </c>
      <c r="B202" t="s">
        <v>15652</v>
      </c>
      <c r="C202" t="s">
        <v>15681</v>
      </c>
      <c r="D202" t="s">
        <v>16369</v>
      </c>
      <c r="E202" t="s">
        <v>16370</v>
      </c>
      <c r="F202" t="s">
        <v>16371</v>
      </c>
      <c r="G202" t="s">
        <v>16372</v>
      </c>
      <c r="H202">
        <v>401128057</v>
      </c>
      <c r="I202">
        <v>2019</v>
      </c>
      <c r="J202">
        <v>13</v>
      </c>
      <c r="K202" t="b">
        <v>0</v>
      </c>
    </row>
    <row r="203" spans="1:11">
      <c r="A203">
        <v>1</v>
      </c>
      <c r="B203" t="s">
        <v>15633</v>
      </c>
      <c r="C203" t="s">
        <v>15675</v>
      </c>
      <c r="D203" t="s">
        <v>16373</v>
      </c>
      <c r="E203" t="s">
        <v>16374</v>
      </c>
      <c r="F203" t="s">
        <v>16375</v>
      </c>
      <c r="G203" t="s">
        <v>16376</v>
      </c>
      <c r="H203">
        <v>401128058</v>
      </c>
      <c r="I203">
        <v>2019</v>
      </c>
      <c r="J203">
        <v>13</v>
      </c>
      <c r="K203" t="b">
        <v>0</v>
      </c>
    </row>
    <row r="204" spans="1:11">
      <c r="A204">
        <v>2</v>
      </c>
      <c r="B204" t="s">
        <v>15658</v>
      </c>
      <c r="C204" t="s">
        <v>15640</v>
      </c>
      <c r="D204" t="s">
        <v>16377</v>
      </c>
      <c r="E204" t="s">
        <v>16378</v>
      </c>
      <c r="F204" t="s">
        <v>16379</v>
      </c>
      <c r="G204" t="s">
        <v>16380</v>
      </c>
      <c r="H204">
        <v>401128070</v>
      </c>
      <c r="I204">
        <v>2019</v>
      </c>
      <c r="J204">
        <v>13</v>
      </c>
      <c r="K204" t="b">
        <v>0</v>
      </c>
    </row>
    <row r="205" spans="1:11">
      <c r="A205">
        <v>3</v>
      </c>
      <c r="B205" t="s">
        <v>15627</v>
      </c>
      <c r="C205" t="s">
        <v>15687</v>
      </c>
      <c r="D205" t="s">
        <v>16381</v>
      </c>
      <c r="E205" t="s">
        <v>16382</v>
      </c>
      <c r="F205" t="s">
        <v>16383</v>
      </c>
      <c r="G205" t="s">
        <v>16384</v>
      </c>
      <c r="H205">
        <v>401128095</v>
      </c>
      <c r="I205">
        <v>2019</v>
      </c>
      <c r="J205">
        <v>13</v>
      </c>
      <c r="K205" t="b">
        <v>0</v>
      </c>
    </row>
    <row r="206" spans="1:11">
      <c r="A206">
        <v>4</v>
      </c>
      <c r="B206" t="s">
        <v>15634</v>
      </c>
      <c r="C206" t="s">
        <v>15705</v>
      </c>
      <c r="D206" t="s">
        <v>16385</v>
      </c>
      <c r="E206" t="s">
        <v>16386</v>
      </c>
      <c r="F206" t="s">
        <v>16387</v>
      </c>
      <c r="G206" t="s">
        <v>16388</v>
      </c>
      <c r="H206">
        <v>401128107</v>
      </c>
      <c r="I206">
        <v>2019</v>
      </c>
      <c r="J206">
        <v>13</v>
      </c>
      <c r="K206" t="b">
        <v>0</v>
      </c>
    </row>
    <row r="207" spans="1:11">
      <c r="A207">
        <v>5</v>
      </c>
      <c r="B207" t="s">
        <v>15657</v>
      </c>
      <c r="C207" t="s">
        <v>15664</v>
      </c>
      <c r="D207" t="s">
        <v>16389</v>
      </c>
      <c r="E207" t="s">
        <v>16390</v>
      </c>
      <c r="F207" t="s">
        <v>16391</v>
      </c>
      <c r="G207" t="s">
        <v>16392</v>
      </c>
      <c r="H207">
        <v>401128032</v>
      </c>
      <c r="I207">
        <v>2019</v>
      </c>
      <c r="J207">
        <v>13</v>
      </c>
      <c r="K207" t="b">
        <v>0</v>
      </c>
    </row>
    <row r="208" spans="1:11">
      <c r="A208">
        <v>6</v>
      </c>
      <c r="B208" t="s">
        <v>15700</v>
      </c>
      <c r="C208" t="s">
        <v>15670</v>
      </c>
      <c r="D208" t="s">
        <v>16393</v>
      </c>
      <c r="E208" t="s">
        <v>16394</v>
      </c>
      <c r="F208" t="s">
        <v>16395</v>
      </c>
      <c r="G208" t="s">
        <v>16396</v>
      </c>
      <c r="H208">
        <v>401128063</v>
      </c>
      <c r="I208">
        <v>2019</v>
      </c>
      <c r="J208">
        <v>13</v>
      </c>
      <c r="K208" t="b">
        <v>0</v>
      </c>
    </row>
    <row r="209" spans="1:11">
      <c r="A209">
        <v>7</v>
      </c>
      <c r="B209" t="s">
        <v>15699</v>
      </c>
      <c r="C209" t="s">
        <v>15639</v>
      </c>
      <c r="D209" t="s">
        <v>16397</v>
      </c>
      <c r="E209" t="s">
        <v>16398</v>
      </c>
      <c r="F209" t="s">
        <v>16399</v>
      </c>
      <c r="G209" t="s">
        <v>16400</v>
      </c>
      <c r="H209">
        <v>401128027</v>
      </c>
      <c r="I209">
        <v>2019</v>
      </c>
      <c r="J209">
        <v>13</v>
      </c>
      <c r="K209" t="b">
        <v>0</v>
      </c>
    </row>
    <row r="210" spans="1:11">
      <c r="A210">
        <v>8</v>
      </c>
      <c r="B210" t="s">
        <v>15663</v>
      </c>
      <c r="C210" t="s">
        <v>15694</v>
      </c>
      <c r="D210" t="s">
        <v>16401</v>
      </c>
      <c r="E210" t="s">
        <v>16402</v>
      </c>
      <c r="F210" t="s">
        <v>16403</v>
      </c>
      <c r="G210" t="s">
        <v>16404</v>
      </c>
      <c r="H210">
        <v>401128100</v>
      </c>
      <c r="I210">
        <v>2019</v>
      </c>
      <c r="J210">
        <v>13</v>
      </c>
      <c r="K210" t="b">
        <v>0</v>
      </c>
    </row>
    <row r="211" spans="1:11">
      <c r="A211">
        <v>9</v>
      </c>
      <c r="B211" t="s">
        <v>15676</v>
      </c>
      <c r="C211" t="s">
        <v>15717</v>
      </c>
      <c r="D211" t="s">
        <v>16405</v>
      </c>
      <c r="E211" t="s">
        <v>16406</v>
      </c>
      <c r="F211" t="s">
        <v>16407</v>
      </c>
      <c r="G211" t="s">
        <v>16408</v>
      </c>
      <c r="H211">
        <v>401128104</v>
      </c>
      <c r="I211">
        <v>2019</v>
      </c>
      <c r="J211">
        <v>13</v>
      </c>
      <c r="K211" t="b">
        <v>0</v>
      </c>
    </row>
    <row r="212" spans="1:11">
      <c r="A212">
        <v>10</v>
      </c>
      <c r="B212" t="s">
        <v>15718</v>
      </c>
      <c r="C212" t="s">
        <v>15669</v>
      </c>
      <c r="D212" t="s">
        <v>16409</v>
      </c>
      <c r="E212" t="s">
        <v>16410</v>
      </c>
      <c r="F212" t="s">
        <v>16411</v>
      </c>
      <c r="G212" t="s">
        <v>16412</v>
      </c>
      <c r="H212">
        <v>401128067</v>
      </c>
      <c r="I212">
        <v>2019</v>
      </c>
      <c r="J212">
        <v>13</v>
      </c>
      <c r="K212" t="b">
        <v>0</v>
      </c>
    </row>
    <row r="213" spans="1:11">
      <c r="A213">
        <v>11</v>
      </c>
      <c r="B213" t="s">
        <v>15706</v>
      </c>
      <c r="C213" t="s">
        <v>15711</v>
      </c>
      <c r="D213" t="s">
        <v>16413</v>
      </c>
      <c r="E213" t="s">
        <v>16414</v>
      </c>
      <c r="F213" t="s">
        <v>16415</v>
      </c>
      <c r="G213" t="s">
        <v>16416</v>
      </c>
      <c r="H213">
        <v>401127967</v>
      </c>
      <c r="I213">
        <v>2019</v>
      </c>
      <c r="J213">
        <v>13</v>
      </c>
      <c r="K213" t="b">
        <v>0</v>
      </c>
    </row>
    <row r="214" spans="1:11">
      <c r="A214">
        <v>0</v>
      </c>
      <c r="B214" t="s">
        <v>15646</v>
      </c>
      <c r="C214" t="s">
        <v>15682</v>
      </c>
      <c r="D214" t="s">
        <v>16417</v>
      </c>
      <c r="E214" t="s">
        <v>16418</v>
      </c>
      <c r="F214" t="s">
        <v>16419</v>
      </c>
      <c r="G214" t="s">
        <v>16420</v>
      </c>
      <c r="H214">
        <v>401128112</v>
      </c>
      <c r="I214">
        <v>2019</v>
      </c>
      <c r="J214">
        <v>13</v>
      </c>
      <c r="K214" t="b">
        <v>0</v>
      </c>
    </row>
    <row r="215" spans="1:11">
      <c r="B215" t="s">
        <v>15618</v>
      </c>
      <c r="C215" t="s">
        <v>15619</v>
      </c>
      <c r="D215" t="s">
        <v>15620</v>
      </c>
      <c r="E215" t="s">
        <v>15621</v>
      </c>
      <c r="F215" t="s">
        <v>15622</v>
      </c>
      <c r="G215" t="s">
        <v>15623</v>
      </c>
      <c r="H215" t="s">
        <v>20</v>
      </c>
      <c r="I215" t="s">
        <v>15624</v>
      </c>
      <c r="J215" t="s">
        <v>15625</v>
      </c>
      <c r="K215" t="s">
        <v>15626</v>
      </c>
    </row>
    <row r="216" spans="1:11">
      <c r="A216">
        <v>0</v>
      </c>
      <c r="B216" t="s">
        <v>15688</v>
      </c>
      <c r="C216" t="s">
        <v>15628</v>
      </c>
      <c r="D216" t="s">
        <v>16421</v>
      </c>
      <c r="E216" t="s">
        <v>16422</v>
      </c>
      <c r="F216" t="s">
        <v>16423</v>
      </c>
      <c r="G216" t="s">
        <v>16424</v>
      </c>
      <c r="H216">
        <v>401127871</v>
      </c>
      <c r="I216">
        <v>2019</v>
      </c>
      <c r="J216">
        <v>14</v>
      </c>
      <c r="K216" t="b">
        <v>0</v>
      </c>
    </row>
    <row r="217" spans="1:11">
      <c r="A217">
        <v>0</v>
      </c>
      <c r="B217" t="s">
        <v>15664</v>
      </c>
      <c r="C217" t="s">
        <v>15645</v>
      </c>
      <c r="D217" t="s">
        <v>16425</v>
      </c>
      <c r="E217" t="s">
        <v>16426</v>
      </c>
      <c r="F217" t="s">
        <v>16427</v>
      </c>
      <c r="G217" t="s">
        <v>16428</v>
      </c>
      <c r="H217">
        <v>401127869</v>
      </c>
      <c r="I217">
        <v>2019</v>
      </c>
      <c r="J217">
        <v>14</v>
      </c>
      <c r="K217" t="b">
        <v>0</v>
      </c>
    </row>
    <row r="218" spans="1:11">
      <c r="A218">
        <v>1</v>
      </c>
      <c r="B218" t="s">
        <v>15639</v>
      </c>
      <c r="C218" t="s">
        <v>15651</v>
      </c>
      <c r="D218" t="s">
        <v>16429</v>
      </c>
      <c r="E218" t="s">
        <v>16430</v>
      </c>
      <c r="F218" t="s">
        <v>16431</v>
      </c>
      <c r="G218" t="s">
        <v>16432</v>
      </c>
      <c r="H218">
        <v>401127868</v>
      </c>
      <c r="I218">
        <v>2019</v>
      </c>
      <c r="J218">
        <v>14</v>
      </c>
      <c r="K218" t="b">
        <v>0</v>
      </c>
    </row>
    <row r="219" spans="1:11">
      <c r="A219">
        <v>2</v>
      </c>
      <c r="B219" t="s">
        <v>15681</v>
      </c>
      <c r="C219" t="s">
        <v>15634</v>
      </c>
      <c r="D219" t="s">
        <v>16433</v>
      </c>
      <c r="E219" t="s">
        <v>15915</v>
      </c>
      <c r="F219" t="s">
        <v>16434</v>
      </c>
      <c r="G219" t="s">
        <v>16435</v>
      </c>
      <c r="H219">
        <v>401127867</v>
      </c>
      <c r="I219">
        <v>2019</v>
      </c>
      <c r="J219">
        <v>14</v>
      </c>
      <c r="K219" t="b">
        <v>0</v>
      </c>
    </row>
    <row r="220" spans="1:11">
      <c r="A220">
        <v>3</v>
      </c>
      <c r="B220" t="s">
        <v>15657</v>
      </c>
      <c r="C220" t="s">
        <v>15627</v>
      </c>
      <c r="D220" t="s">
        <v>16436</v>
      </c>
      <c r="E220" t="s">
        <v>16437</v>
      </c>
      <c r="F220" t="s">
        <v>16438</v>
      </c>
      <c r="G220" t="s">
        <v>16439</v>
      </c>
      <c r="H220">
        <v>401127916</v>
      </c>
      <c r="I220">
        <v>2019</v>
      </c>
      <c r="J220">
        <v>14</v>
      </c>
      <c r="K220" t="b">
        <v>0</v>
      </c>
    </row>
    <row r="221" spans="1:11">
      <c r="A221">
        <v>4</v>
      </c>
      <c r="B221" t="s">
        <v>15693</v>
      </c>
      <c r="C221" t="s">
        <v>15646</v>
      </c>
      <c r="D221" t="s">
        <v>16440</v>
      </c>
      <c r="E221" t="s">
        <v>16441</v>
      </c>
      <c r="F221" t="s">
        <v>16442</v>
      </c>
      <c r="G221" t="s">
        <v>16443</v>
      </c>
      <c r="H221">
        <v>401127926</v>
      </c>
      <c r="I221">
        <v>2019</v>
      </c>
      <c r="J221">
        <v>14</v>
      </c>
      <c r="K221" t="b">
        <v>0</v>
      </c>
    </row>
    <row r="222" spans="1:11">
      <c r="A222">
        <v>5</v>
      </c>
      <c r="B222" t="s">
        <v>15699</v>
      </c>
      <c r="C222" t="s">
        <v>15712</v>
      </c>
      <c r="D222" t="s">
        <v>16444</v>
      </c>
      <c r="E222" t="s">
        <v>16445</v>
      </c>
      <c r="F222" t="s">
        <v>16446</v>
      </c>
      <c r="G222" t="s">
        <v>16447</v>
      </c>
      <c r="H222">
        <v>401127964</v>
      </c>
      <c r="I222">
        <v>2019</v>
      </c>
      <c r="J222">
        <v>14</v>
      </c>
      <c r="K222" t="b">
        <v>0</v>
      </c>
    </row>
    <row r="223" spans="1:11">
      <c r="A223">
        <v>6</v>
      </c>
      <c r="B223" t="s">
        <v>15640</v>
      </c>
      <c r="C223" t="s">
        <v>15652</v>
      </c>
      <c r="D223" t="s">
        <v>16448</v>
      </c>
      <c r="E223" t="s">
        <v>16449</v>
      </c>
      <c r="F223" t="s">
        <v>16450</v>
      </c>
      <c r="G223" t="s">
        <v>16451</v>
      </c>
      <c r="H223">
        <v>401127969</v>
      </c>
      <c r="I223">
        <v>2019</v>
      </c>
      <c r="J223">
        <v>14</v>
      </c>
      <c r="K223" t="b">
        <v>0</v>
      </c>
    </row>
    <row r="224" spans="1:11">
      <c r="A224">
        <v>7</v>
      </c>
      <c r="B224" t="s">
        <v>15675</v>
      </c>
      <c r="C224" t="s">
        <v>15700</v>
      </c>
      <c r="D224" t="s">
        <v>16452</v>
      </c>
      <c r="E224" t="s">
        <v>16453</v>
      </c>
      <c r="F224" t="s">
        <v>16454</v>
      </c>
      <c r="G224" t="s">
        <v>16455</v>
      </c>
      <c r="H224">
        <v>401127994</v>
      </c>
      <c r="I224">
        <v>2019</v>
      </c>
      <c r="J224">
        <v>14</v>
      </c>
      <c r="K224" t="b">
        <v>0</v>
      </c>
    </row>
    <row r="225" spans="1:11">
      <c r="A225">
        <v>8</v>
      </c>
      <c r="B225" t="s">
        <v>15717</v>
      </c>
      <c r="C225" t="s">
        <v>15711</v>
      </c>
      <c r="D225" t="s">
        <v>16456</v>
      </c>
      <c r="E225" t="s">
        <v>16457</v>
      </c>
      <c r="F225" t="s">
        <v>16458</v>
      </c>
      <c r="G225" t="s">
        <v>16459</v>
      </c>
      <c r="H225">
        <v>401127920</v>
      </c>
      <c r="I225">
        <v>2019</v>
      </c>
      <c r="J225">
        <v>14</v>
      </c>
      <c r="K225" t="b">
        <v>0</v>
      </c>
    </row>
    <row r="226" spans="1:11">
      <c r="A226">
        <v>9</v>
      </c>
      <c r="B226" t="s">
        <v>15676</v>
      </c>
      <c r="C226" t="s">
        <v>15670</v>
      </c>
      <c r="D226" t="s">
        <v>16460</v>
      </c>
      <c r="E226" t="s">
        <v>16461</v>
      </c>
      <c r="F226" t="s">
        <v>16462</v>
      </c>
      <c r="G226" t="s">
        <v>16463</v>
      </c>
      <c r="H226">
        <v>401127997</v>
      </c>
      <c r="I226">
        <v>2019</v>
      </c>
      <c r="J226">
        <v>14</v>
      </c>
      <c r="K226" t="b">
        <v>0</v>
      </c>
    </row>
    <row r="227" spans="1:11">
      <c r="A227">
        <v>10</v>
      </c>
      <c r="B227" t="s">
        <v>15633</v>
      </c>
      <c r="C227" t="s">
        <v>15718</v>
      </c>
      <c r="D227" t="s">
        <v>16464</v>
      </c>
      <c r="E227" t="s">
        <v>16465</v>
      </c>
      <c r="F227" t="s">
        <v>16466</v>
      </c>
      <c r="G227" t="s">
        <v>16467</v>
      </c>
      <c r="H227">
        <v>401128005</v>
      </c>
      <c r="I227">
        <v>2019</v>
      </c>
      <c r="J227">
        <v>14</v>
      </c>
      <c r="K227" t="b">
        <v>0</v>
      </c>
    </row>
    <row r="228" spans="1:11">
      <c r="A228">
        <v>11</v>
      </c>
      <c r="B228" t="s">
        <v>15669</v>
      </c>
      <c r="C228" t="s">
        <v>15706</v>
      </c>
      <c r="D228" t="s">
        <v>16468</v>
      </c>
      <c r="E228" t="s">
        <v>16469</v>
      </c>
      <c r="F228" t="s">
        <v>16470</v>
      </c>
      <c r="G228" t="s">
        <v>16471</v>
      </c>
      <c r="H228">
        <v>401127930</v>
      </c>
      <c r="I228">
        <v>2019</v>
      </c>
      <c r="J228">
        <v>14</v>
      </c>
      <c r="K228" t="b">
        <v>0</v>
      </c>
    </row>
    <row r="229" spans="1:11">
      <c r="A229">
        <v>12</v>
      </c>
      <c r="B229" t="s">
        <v>15705</v>
      </c>
      <c r="C229" t="s">
        <v>15694</v>
      </c>
      <c r="D229" t="s">
        <v>16472</v>
      </c>
      <c r="E229" t="s">
        <v>16473</v>
      </c>
      <c r="F229" t="s">
        <v>16474</v>
      </c>
      <c r="G229" t="s">
        <v>16475</v>
      </c>
      <c r="H229">
        <v>401128002</v>
      </c>
      <c r="I229">
        <v>2019</v>
      </c>
      <c r="J229">
        <v>14</v>
      </c>
      <c r="K229" t="b">
        <v>0</v>
      </c>
    </row>
    <row r="230" spans="1:11">
      <c r="A230">
        <v>13</v>
      </c>
      <c r="B230" t="s">
        <v>15682</v>
      </c>
      <c r="C230" t="s">
        <v>15663</v>
      </c>
      <c r="D230" t="s">
        <v>16476</v>
      </c>
      <c r="E230" t="s">
        <v>16477</v>
      </c>
      <c r="F230" t="s">
        <v>16478</v>
      </c>
      <c r="G230" t="s">
        <v>16479</v>
      </c>
      <c r="H230">
        <v>401128009</v>
      </c>
      <c r="I230">
        <v>2019</v>
      </c>
      <c r="J230">
        <v>14</v>
      </c>
      <c r="K230" t="b">
        <v>0</v>
      </c>
    </row>
    <row r="231" spans="1:11">
      <c r="A231">
        <v>0</v>
      </c>
      <c r="B231" t="s">
        <v>15687</v>
      </c>
      <c r="C231" t="s">
        <v>15658</v>
      </c>
      <c r="D231" t="s">
        <v>16480</v>
      </c>
      <c r="E231" t="s">
        <v>16481</v>
      </c>
      <c r="F231" t="s">
        <v>16482</v>
      </c>
      <c r="G231" t="s">
        <v>16483</v>
      </c>
      <c r="H231">
        <v>401128013</v>
      </c>
      <c r="I231">
        <v>2019</v>
      </c>
      <c r="J231">
        <v>14</v>
      </c>
      <c r="K231" t="b">
        <v>0</v>
      </c>
    </row>
    <row r="232" spans="1:11">
      <c r="B232" t="s">
        <v>15618</v>
      </c>
      <c r="C232" t="s">
        <v>15619</v>
      </c>
      <c r="D232" t="s">
        <v>15620</v>
      </c>
      <c r="E232" t="s">
        <v>15621</v>
      </c>
      <c r="F232" t="s">
        <v>15622</v>
      </c>
      <c r="G232" t="s">
        <v>15623</v>
      </c>
      <c r="H232" t="s">
        <v>20</v>
      </c>
      <c r="I232" t="s">
        <v>15624</v>
      </c>
      <c r="J232" t="s">
        <v>15625</v>
      </c>
      <c r="K232" t="s">
        <v>15626</v>
      </c>
    </row>
    <row r="233" spans="1:11">
      <c r="A233">
        <v>0</v>
      </c>
      <c r="B233" t="s">
        <v>15652</v>
      </c>
      <c r="C233" t="s">
        <v>15639</v>
      </c>
      <c r="D233" t="s">
        <v>16484</v>
      </c>
      <c r="E233" t="s">
        <v>16485</v>
      </c>
      <c r="F233" t="s">
        <v>16486</v>
      </c>
      <c r="G233" t="s">
        <v>16487</v>
      </c>
      <c r="H233">
        <v>401128020</v>
      </c>
      <c r="I233">
        <v>2019</v>
      </c>
      <c r="J233">
        <v>15</v>
      </c>
      <c r="K233" t="b">
        <v>0</v>
      </c>
    </row>
    <row r="234" spans="1:11">
      <c r="A234">
        <v>0</v>
      </c>
      <c r="B234" t="s">
        <v>15706</v>
      </c>
      <c r="C234" t="s">
        <v>15681</v>
      </c>
      <c r="D234" t="s">
        <v>16488</v>
      </c>
      <c r="E234" t="s">
        <v>16489</v>
      </c>
      <c r="F234" t="s">
        <v>16490</v>
      </c>
      <c r="G234" t="s">
        <v>16491</v>
      </c>
      <c r="H234">
        <v>401127955</v>
      </c>
      <c r="I234">
        <v>2019</v>
      </c>
      <c r="J234">
        <v>15</v>
      </c>
      <c r="K234" t="b">
        <v>0</v>
      </c>
    </row>
    <row r="235" spans="1:11">
      <c r="A235">
        <v>1</v>
      </c>
      <c r="B235" t="s">
        <v>15700</v>
      </c>
      <c r="C235" t="s">
        <v>15693</v>
      </c>
      <c r="D235" t="s">
        <v>16492</v>
      </c>
      <c r="E235" t="s">
        <v>16493</v>
      </c>
      <c r="F235" t="s">
        <v>16494</v>
      </c>
      <c r="G235" t="s">
        <v>15726</v>
      </c>
      <c r="H235">
        <v>401128028</v>
      </c>
      <c r="I235">
        <v>2019</v>
      </c>
      <c r="J235">
        <v>15</v>
      </c>
      <c r="K235" t="b">
        <v>0</v>
      </c>
    </row>
    <row r="236" spans="1:11">
      <c r="A236">
        <v>2</v>
      </c>
      <c r="B236" t="s">
        <v>15628</v>
      </c>
      <c r="C236" t="s">
        <v>15627</v>
      </c>
      <c r="D236" t="s">
        <v>16495</v>
      </c>
      <c r="E236" t="s">
        <v>16496</v>
      </c>
      <c r="F236" t="s">
        <v>16497</v>
      </c>
      <c r="G236" t="s">
        <v>16498</v>
      </c>
      <c r="H236">
        <v>401128031</v>
      </c>
      <c r="I236">
        <v>2019</v>
      </c>
      <c r="J236">
        <v>15</v>
      </c>
      <c r="K236" t="b">
        <v>0</v>
      </c>
    </row>
    <row r="237" spans="1:11">
      <c r="A237">
        <v>3</v>
      </c>
      <c r="B237" t="s">
        <v>15711</v>
      </c>
      <c r="C237" t="s">
        <v>15633</v>
      </c>
      <c r="D237" t="s">
        <v>16499</v>
      </c>
      <c r="E237" t="s">
        <v>16500</v>
      </c>
      <c r="F237" t="s">
        <v>16501</v>
      </c>
      <c r="G237" t="s">
        <v>16502</v>
      </c>
      <c r="H237">
        <v>401128068</v>
      </c>
      <c r="I237">
        <v>2019</v>
      </c>
      <c r="J237">
        <v>15</v>
      </c>
      <c r="K237" t="b">
        <v>0</v>
      </c>
    </row>
    <row r="238" spans="1:11">
      <c r="A238">
        <v>4</v>
      </c>
      <c r="B238" t="s">
        <v>15717</v>
      </c>
      <c r="C238" t="s">
        <v>15669</v>
      </c>
      <c r="D238" t="s">
        <v>16503</v>
      </c>
      <c r="E238" t="s">
        <v>16504</v>
      </c>
      <c r="F238" t="s">
        <v>16505</v>
      </c>
      <c r="G238" t="s">
        <v>16506</v>
      </c>
      <c r="H238">
        <v>401128056</v>
      </c>
      <c r="I238">
        <v>2019</v>
      </c>
      <c r="J238">
        <v>15</v>
      </c>
      <c r="K238" t="b">
        <v>0</v>
      </c>
    </row>
    <row r="239" spans="1:11">
      <c r="A239">
        <v>5</v>
      </c>
      <c r="B239" t="s">
        <v>15640</v>
      </c>
      <c r="C239" t="s">
        <v>15687</v>
      </c>
      <c r="D239" t="s">
        <v>16507</v>
      </c>
      <c r="E239" t="s">
        <v>16508</v>
      </c>
      <c r="F239" t="s">
        <v>16509</v>
      </c>
      <c r="G239" t="s">
        <v>16510</v>
      </c>
      <c r="H239">
        <v>401128060</v>
      </c>
      <c r="I239">
        <v>2019</v>
      </c>
      <c r="J239">
        <v>15</v>
      </c>
      <c r="K239" t="b">
        <v>0</v>
      </c>
    </row>
    <row r="240" spans="1:11">
      <c r="A240">
        <v>6</v>
      </c>
      <c r="B240" t="s">
        <v>15658</v>
      </c>
      <c r="C240" t="s">
        <v>15657</v>
      </c>
      <c r="D240" t="s">
        <v>16511</v>
      </c>
      <c r="E240" t="s">
        <v>16512</v>
      </c>
      <c r="F240" t="s">
        <v>16513</v>
      </c>
      <c r="G240" t="s">
        <v>16514</v>
      </c>
      <c r="H240">
        <v>401128071</v>
      </c>
      <c r="I240">
        <v>2019</v>
      </c>
      <c r="J240">
        <v>15</v>
      </c>
      <c r="K240" t="b">
        <v>0</v>
      </c>
    </row>
    <row r="241" spans="1:11">
      <c r="A241">
        <v>7</v>
      </c>
      <c r="B241" t="s">
        <v>15682</v>
      </c>
      <c r="C241" t="s">
        <v>15664</v>
      </c>
      <c r="D241" t="s">
        <v>16515</v>
      </c>
      <c r="E241" t="s">
        <v>16516</v>
      </c>
      <c r="F241" t="s">
        <v>16517</v>
      </c>
      <c r="G241" t="s">
        <v>16518</v>
      </c>
      <c r="H241">
        <v>401128024</v>
      </c>
      <c r="I241">
        <v>2019</v>
      </c>
      <c r="J241">
        <v>15</v>
      </c>
      <c r="K241" t="b">
        <v>0</v>
      </c>
    </row>
    <row r="242" spans="1:11">
      <c r="A242">
        <v>8</v>
      </c>
      <c r="B242" t="s">
        <v>15670</v>
      </c>
      <c r="C242" t="s">
        <v>15718</v>
      </c>
      <c r="D242" t="s">
        <v>16519</v>
      </c>
      <c r="E242" t="s">
        <v>16520</v>
      </c>
      <c r="F242" t="s">
        <v>16521</v>
      </c>
      <c r="G242" t="s">
        <v>16522</v>
      </c>
      <c r="H242">
        <v>401128099</v>
      </c>
      <c r="I242">
        <v>2019</v>
      </c>
      <c r="J242">
        <v>15</v>
      </c>
      <c r="K242" t="b">
        <v>0</v>
      </c>
    </row>
    <row r="243" spans="1:11">
      <c r="A243">
        <v>9</v>
      </c>
      <c r="B243" t="s">
        <v>15634</v>
      </c>
      <c r="C243" t="s">
        <v>15694</v>
      </c>
      <c r="D243" t="s">
        <v>16523</v>
      </c>
      <c r="E243" t="s">
        <v>16524</v>
      </c>
      <c r="F243" t="s">
        <v>16525</v>
      </c>
      <c r="G243" t="s">
        <v>16526</v>
      </c>
      <c r="H243">
        <v>401128094</v>
      </c>
      <c r="I243">
        <v>2019</v>
      </c>
      <c r="J243">
        <v>15</v>
      </c>
      <c r="K243" t="b">
        <v>0</v>
      </c>
    </row>
    <row r="244" spans="1:11">
      <c r="A244">
        <v>10</v>
      </c>
      <c r="B244" t="s">
        <v>15646</v>
      </c>
      <c r="C244" t="s">
        <v>15676</v>
      </c>
      <c r="D244" t="s">
        <v>16527</v>
      </c>
      <c r="E244" t="s">
        <v>16528</v>
      </c>
      <c r="F244" t="s">
        <v>16529</v>
      </c>
      <c r="G244" t="s">
        <v>16530</v>
      </c>
      <c r="H244">
        <v>401128113</v>
      </c>
      <c r="I244">
        <v>2019</v>
      </c>
      <c r="J244">
        <v>15</v>
      </c>
      <c r="K244" t="b">
        <v>0</v>
      </c>
    </row>
    <row r="245" spans="1:11">
      <c r="A245">
        <v>11</v>
      </c>
      <c r="B245" t="s">
        <v>15663</v>
      </c>
      <c r="C245" t="s">
        <v>15688</v>
      </c>
      <c r="D245" t="s">
        <v>16531</v>
      </c>
      <c r="E245" t="s">
        <v>16532</v>
      </c>
      <c r="F245" t="s">
        <v>16533</v>
      </c>
      <c r="G245" t="s">
        <v>16534</v>
      </c>
      <c r="H245">
        <v>401128103</v>
      </c>
      <c r="I245">
        <v>2019</v>
      </c>
      <c r="J245">
        <v>15</v>
      </c>
      <c r="K245" t="b">
        <v>0</v>
      </c>
    </row>
    <row r="246" spans="1:11">
      <c r="A246">
        <v>12</v>
      </c>
      <c r="B246" t="s">
        <v>15645</v>
      </c>
      <c r="C246" t="s">
        <v>15699</v>
      </c>
      <c r="D246" t="s">
        <v>16535</v>
      </c>
      <c r="E246" t="s">
        <v>16536</v>
      </c>
      <c r="F246" t="s">
        <v>16537</v>
      </c>
      <c r="G246" t="s">
        <v>16538</v>
      </c>
      <c r="H246">
        <v>401128108</v>
      </c>
      <c r="I246">
        <v>2019</v>
      </c>
      <c r="J246">
        <v>15</v>
      </c>
      <c r="K246" t="b">
        <v>0</v>
      </c>
    </row>
    <row r="247" spans="1:11">
      <c r="A247">
        <v>13</v>
      </c>
      <c r="B247" t="s">
        <v>15651</v>
      </c>
      <c r="C247" t="s">
        <v>15705</v>
      </c>
      <c r="D247" t="s">
        <v>16539</v>
      </c>
      <c r="E247" t="s">
        <v>16540</v>
      </c>
      <c r="F247" t="s">
        <v>16541</v>
      </c>
      <c r="G247" t="s">
        <v>16542</v>
      </c>
      <c r="H247">
        <v>401128065</v>
      </c>
      <c r="I247">
        <v>2019</v>
      </c>
      <c r="J247">
        <v>15</v>
      </c>
      <c r="K247" t="b">
        <v>0</v>
      </c>
    </row>
    <row r="248" spans="1:11">
      <c r="A248">
        <v>0</v>
      </c>
      <c r="B248" t="s">
        <v>15675</v>
      </c>
      <c r="C248" t="s">
        <v>15712</v>
      </c>
      <c r="D248" t="s">
        <v>16543</v>
      </c>
      <c r="E248" t="s">
        <v>16544</v>
      </c>
      <c r="F248" t="s">
        <v>16545</v>
      </c>
      <c r="G248" t="s">
        <v>16546</v>
      </c>
      <c r="H248">
        <v>401128117</v>
      </c>
      <c r="I248">
        <v>2019</v>
      </c>
      <c r="J248">
        <v>15</v>
      </c>
      <c r="K248" t="b">
        <v>0</v>
      </c>
    </row>
    <row r="249" spans="1:11">
      <c r="B249" t="s">
        <v>15618</v>
      </c>
      <c r="C249" t="s">
        <v>15619</v>
      </c>
      <c r="D249" t="s">
        <v>15620</v>
      </c>
      <c r="E249" t="s">
        <v>15621</v>
      </c>
      <c r="F249" t="s">
        <v>15622</v>
      </c>
      <c r="G249" t="s">
        <v>15623</v>
      </c>
      <c r="H249" t="s">
        <v>20</v>
      </c>
      <c r="I249" t="s">
        <v>15624</v>
      </c>
      <c r="J249" t="s">
        <v>15625</v>
      </c>
      <c r="K249" t="s">
        <v>15626</v>
      </c>
    </row>
    <row r="250" spans="1:11">
      <c r="A250">
        <v>0</v>
      </c>
      <c r="B250" t="s">
        <v>15711</v>
      </c>
      <c r="C250" t="s">
        <v>15700</v>
      </c>
      <c r="D250" t="s">
        <v>16547</v>
      </c>
      <c r="E250" t="s">
        <v>16548</v>
      </c>
      <c r="F250" t="s">
        <v>16549</v>
      </c>
      <c r="G250" t="s">
        <v>16550</v>
      </c>
      <c r="H250">
        <v>401127901</v>
      </c>
      <c r="I250">
        <v>2019</v>
      </c>
      <c r="J250">
        <v>16</v>
      </c>
      <c r="K250" t="b">
        <v>0</v>
      </c>
    </row>
    <row r="251" spans="1:11">
      <c r="A251">
        <v>1</v>
      </c>
      <c r="B251" t="s">
        <v>15651</v>
      </c>
      <c r="C251" t="s">
        <v>15706</v>
      </c>
      <c r="D251" t="s">
        <v>16551</v>
      </c>
      <c r="E251" t="s">
        <v>16552</v>
      </c>
      <c r="F251" t="s">
        <v>16553</v>
      </c>
      <c r="G251" t="s">
        <v>16554</v>
      </c>
      <c r="H251">
        <v>401127898</v>
      </c>
      <c r="I251">
        <v>2019</v>
      </c>
      <c r="J251">
        <v>16</v>
      </c>
      <c r="K251" t="b">
        <v>0</v>
      </c>
    </row>
    <row r="252" spans="1:11">
      <c r="A252">
        <v>2</v>
      </c>
      <c r="B252" t="s">
        <v>15663</v>
      </c>
      <c r="C252" t="s">
        <v>15699</v>
      </c>
      <c r="D252" t="s">
        <v>16555</v>
      </c>
      <c r="E252" t="s">
        <v>16556</v>
      </c>
      <c r="F252" t="s">
        <v>16557</v>
      </c>
      <c r="G252" t="s">
        <v>16558</v>
      </c>
      <c r="H252">
        <v>401127900</v>
      </c>
      <c r="I252">
        <v>2019</v>
      </c>
      <c r="J252">
        <v>16</v>
      </c>
      <c r="K252" t="b">
        <v>0</v>
      </c>
    </row>
    <row r="253" spans="1:11">
      <c r="A253">
        <v>0</v>
      </c>
      <c r="B253" t="s">
        <v>15670</v>
      </c>
      <c r="C253" t="s">
        <v>15645</v>
      </c>
      <c r="D253" t="s">
        <v>16559</v>
      </c>
      <c r="E253" t="s">
        <v>16560</v>
      </c>
      <c r="F253" t="s">
        <v>16561</v>
      </c>
      <c r="G253" t="s">
        <v>16562</v>
      </c>
      <c r="H253">
        <v>401127903</v>
      </c>
      <c r="I253">
        <v>2019</v>
      </c>
      <c r="J253">
        <v>16</v>
      </c>
      <c r="K253" t="b">
        <v>0</v>
      </c>
    </row>
    <row r="254" spans="1:11">
      <c r="A254">
        <v>1</v>
      </c>
      <c r="B254" t="s">
        <v>15639</v>
      </c>
      <c r="C254" t="s">
        <v>15634</v>
      </c>
      <c r="D254" t="s">
        <v>16563</v>
      </c>
      <c r="E254" t="s">
        <v>16564</v>
      </c>
      <c r="F254" t="s">
        <v>16565</v>
      </c>
      <c r="G254" t="s">
        <v>16566</v>
      </c>
      <c r="H254">
        <v>401127904</v>
      </c>
      <c r="I254">
        <v>2019</v>
      </c>
      <c r="J254">
        <v>16</v>
      </c>
      <c r="K254" t="b">
        <v>0</v>
      </c>
    </row>
    <row r="255" spans="1:11">
      <c r="A255">
        <v>2</v>
      </c>
      <c r="B255" t="s">
        <v>15712</v>
      </c>
      <c r="C255" t="s">
        <v>15633</v>
      </c>
      <c r="D255" t="s">
        <v>16567</v>
      </c>
      <c r="E255" t="s">
        <v>16568</v>
      </c>
      <c r="F255" t="s">
        <v>16569</v>
      </c>
      <c r="G255" t="s">
        <v>16570</v>
      </c>
      <c r="H255">
        <v>401127935</v>
      </c>
      <c r="I255">
        <v>2019</v>
      </c>
      <c r="J255">
        <v>16</v>
      </c>
      <c r="K255" t="b">
        <v>0</v>
      </c>
    </row>
    <row r="256" spans="1:11">
      <c r="A256">
        <v>3</v>
      </c>
      <c r="B256" t="s">
        <v>15664</v>
      </c>
      <c r="C256" t="s">
        <v>15675</v>
      </c>
      <c r="D256" t="s">
        <v>16571</v>
      </c>
      <c r="E256" t="s">
        <v>16572</v>
      </c>
      <c r="F256" t="s">
        <v>16573</v>
      </c>
      <c r="G256" t="s">
        <v>16574</v>
      </c>
      <c r="H256">
        <v>401127906</v>
      </c>
      <c r="I256">
        <v>2019</v>
      </c>
      <c r="J256">
        <v>16</v>
      </c>
      <c r="K256" t="b">
        <v>0</v>
      </c>
    </row>
    <row r="257" spans="1:11">
      <c r="A257">
        <v>4</v>
      </c>
      <c r="B257" t="s">
        <v>15681</v>
      </c>
      <c r="C257" t="s">
        <v>15640</v>
      </c>
      <c r="D257" t="s">
        <v>16575</v>
      </c>
      <c r="E257" t="s">
        <v>16576</v>
      </c>
      <c r="F257" t="s">
        <v>16577</v>
      </c>
      <c r="G257" t="s">
        <v>16578</v>
      </c>
      <c r="H257">
        <v>401127910</v>
      </c>
      <c r="I257">
        <v>2019</v>
      </c>
      <c r="J257">
        <v>16</v>
      </c>
      <c r="K257" t="b">
        <v>0</v>
      </c>
    </row>
    <row r="258" spans="1:11">
      <c r="A258">
        <v>5</v>
      </c>
      <c r="B258" t="s">
        <v>15705</v>
      </c>
      <c r="C258" t="s">
        <v>15652</v>
      </c>
      <c r="D258" t="s">
        <v>16579</v>
      </c>
      <c r="E258" t="s">
        <v>16580</v>
      </c>
      <c r="F258" t="s">
        <v>16581</v>
      </c>
      <c r="G258" t="s">
        <v>16582</v>
      </c>
      <c r="H258">
        <v>401127933</v>
      </c>
      <c r="I258">
        <v>2019</v>
      </c>
      <c r="J258">
        <v>16</v>
      </c>
      <c r="K258" t="b">
        <v>0</v>
      </c>
    </row>
    <row r="259" spans="1:11">
      <c r="A259">
        <v>6</v>
      </c>
      <c r="B259" t="s">
        <v>15687</v>
      </c>
      <c r="C259" t="s">
        <v>15657</v>
      </c>
      <c r="D259" t="s">
        <v>16583</v>
      </c>
      <c r="E259" t="s">
        <v>16584</v>
      </c>
      <c r="F259" t="s">
        <v>16585</v>
      </c>
      <c r="G259" t="s">
        <v>16586</v>
      </c>
      <c r="H259">
        <v>401127937</v>
      </c>
      <c r="I259">
        <v>2019</v>
      </c>
      <c r="J259">
        <v>16</v>
      </c>
      <c r="K259" t="b">
        <v>0</v>
      </c>
    </row>
    <row r="260" spans="1:11">
      <c r="A260">
        <v>7</v>
      </c>
      <c r="B260" t="s">
        <v>15693</v>
      </c>
      <c r="C260" t="s">
        <v>15717</v>
      </c>
      <c r="D260" t="s">
        <v>16587</v>
      </c>
      <c r="E260" t="s">
        <v>16588</v>
      </c>
      <c r="F260" t="s">
        <v>16589</v>
      </c>
      <c r="G260" t="s">
        <v>16590</v>
      </c>
      <c r="H260">
        <v>401127893</v>
      </c>
      <c r="I260">
        <v>2019</v>
      </c>
      <c r="J260">
        <v>16</v>
      </c>
      <c r="K260" t="b">
        <v>0</v>
      </c>
    </row>
    <row r="261" spans="1:11">
      <c r="A261">
        <v>8</v>
      </c>
      <c r="B261" t="s">
        <v>15718</v>
      </c>
      <c r="C261" t="s">
        <v>15676</v>
      </c>
      <c r="D261" t="s">
        <v>16591</v>
      </c>
      <c r="E261" t="s">
        <v>16592</v>
      </c>
      <c r="F261" t="s">
        <v>16593</v>
      </c>
      <c r="G261" t="s">
        <v>16594</v>
      </c>
      <c r="H261">
        <v>401127896</v>
      </c>
      <c r="I261">
        <v>2019</v>
      </c>
      <c r="J261">
        <v>16</v>
      </c>
      <c r="K261" t="b">
        <v>0</v>
      </c>
    </row>
    <row r="262" spans="1:11">
      <c r="A262">
        <v>9</v>
      </c>
      <c r="B262" t="s">
        <v>15688</v>
      </c>
      <c r="C262" t="s">
        <v>15658</v>
      </c>
      <c r="D262" t="s">
        <v>16595</v>
      </c>
      <c r="E262" t="s">
        <v>16596</v>
      </c>
      <c r="F262" t="s">
        <v>16597</v>
      </c>
      <c r="G262" t="s">
        <v>16598</v>
      </c>
      <c r="H262">
        <v>401127938</v>
      </c>
      <c r="I262">
        <v>2019</v>
      </c>
      <c r="J262">
        <v>16</v>
      </c>
      <c r="K262" t="b">
        <v>0</v>
      </c>
    </row>
    <row r="263" spans="1:11">
      <c r="A263">
        <v>10</v>
      </c>
      <c r="B263" t="s">
        <v>15694</v>
      </c>
      <c r="C263" t="s">
        <v>15682</v>
      </c>
      <c r="D263" t="s">
        <v>16599</v>
      </c>
      <c r="E263" t="s">
        <v>16600</v>
      </c>
      <c r="F263" t="s">
        <v>16601</v>
      </c>
      <c r="G263" t="s">
        <v>16602</v>
      </c>
      <c r="H263">
        <v>401127941</v>
      </c>
      <c r="I263">
        <v>2019</v>
      </c>
      <c r="J263">
        <v>16</v>
      </c>
      <c r="K263" t="b">
        <v>0</v>
      </c>
    </row>
    <row r="264" spans="1:11">
      <c r="A264">
        <v>11</v>
      </c>
      <c r="B264" t="s">
        <v>15669</v>
      </c>
      <c r="C264" t="s">
        <v>15628</v>
      </c>
      <c r="D264" t="s">
        <v>16603</v>
      </c>
      <c r="E264" t="s">
        <v>16604</v>
      </c>
      <c r="F264" t="s">
        <v>16605</v>
      </c>
      <c r="G264" t="s">
        <v>16606</v>
      </c>
      <c r="H264">
        <v>401127943</v>
      </c>
      <c r="I264">
        <v>2019</v>
      </c>
      <c r="J264">
        <v>16</v>
      </c>
      <c r="K264" t="b">
        <v>0</v>
      </c>
    </row>
    <row r="265" spans="1:11">
      <c r="A265">
        <v>0</v>
      </c>
      <c r="B265" t="s">
        <v>15627</v>
      </c>
      <c r="C265" t="s">
        <v>15646</v>
      </c>
      <c r="D265" t="s">
        <v>16607</v>
      </c>
      <c r="E265" t="s">
        <v>16608</v>
      </c>
      <c r="F265" t="s">
        <v>16609</v>
      </c>
      <c r="G265" t="s">
        <v>16610</v>
      </c>
      <c r="H265">
        <v>401127946</v>
      </c>
      <c r="I265">
        <v>2019</v>
      </c>
      <c r="J265">
        <v>16</v>
      </c>
      <c r="K265" t="b">
        <v>0</v>
      </c>
    </row>
    <row r="266" spans="1:11">
      <c r="B266" t="s">
        <v>15618</v>
      </c>
      <c r="C266" t="s">
        <v>15619</v>
      </c>
      <c r="D266" t="s">
        <v>15620</v>
      </c>
      <c r="E266" t="s">
        <v>15621</v>
      </c>
      <c r="F266" t="s">
        <v>15622</v>
      </c>
      <c r="G266" t="s">
        <v>15623</v>
      </c>
      <c r="H266" t="s">
        <v>20</v>
      </c>
      <c r="I266" t="s">
        <v>15624</v>
      </c>
      <c r="J266" t="s">
        <v>15625</v>
      </c>
      <c r="K266" t="s">
        <v>15626</v>
      </c>
    </row>
    <row r="267" spans="1:11">
      <c r="A267">
        <v>0</v>
      </c>
      <c r="B267" t="s">
        <v>15652</v>
      </c>
      <c r="C267" t="s">
        <v>15651</v>
      </c>
      <c r="D267" t="s">
        <v>16611</v>
      </c>
      <c r="E267" t="s">
        <v>16612</v>
      </c>
      <c r="F267" t="s">
        <v>16613</v>
      </c>
      <c r="G267" t="s">
        <v>16614</v>
      </c>
      <c r="H267">
        <v>401127973</v>
      </c>
      <c r="I267">
        <v>2019</v>
      </c>
      <c r="J267">
        <v>17</v>
      </c>
      <c r="K267" t="b">
        <v>0</v>
      </c>
    </row>
    <row r="268" spans="1:11">
      <c r="A268">
        <v>1</v>
      </c>
      <c r="B268" t="s">
        <v>15634</v>
      </c>
      <c r="C268" t="s">
        <v>15681</v>
      </c>
      <c r="D268" t="s">
        <v>16615</v>
      </c>
      <c r="E268" t="s">
        <v>16616</v>
      </c>
      <c r="F268" t="s">
        <v>16617</v>
      </c>
      <c r="G268" t="s">
        <v>16618</v>
      </c>
      <c r="H268">
        <v>401127978</v>
      </c>
      <c r="I268">
        <v>2019</v>
      </c>
      <c r="J268">
        <v>17</v>
      </c>
      <c r="K268" t="b">
        <v>0</v>
      </c>
    </row>
    <row r="269" spans="1:11">
      <c r="A269">
        <v>2</v>
      </c>
      <c r="B269" t="s">
        <v>15627</v>
      </c>
      <c r="C269" t="s">
        <v>15693</v>
      </c>
      <c r="D269" t="s">
        <v>16619</v>
      </c>
      <c r="E269" t="s">
        <v>16620</v>
      </c>
      <c r="F269" t="s">
        <v>16621</v>
      </c>
      <c r="G269" t="s">
        <v>16622</v>
      </c>
      <c r="H269">
        <v>401127983</v>
      </c>
      <c r="I269">
        <v>2019</v>
      </c>
      <c r="J269">
        <v>17</v>
      </c>
      <c r="K269" t="b">
        <v>0</v>
      </c>
    </row>
    <row r="270" spans="1:11">
      <c r="A270">
        <v>3</v>
      </c>
      <c r="B270" t="s">
        <v>15676</v>
      </c>
      <c r="C270" t="s">
        <v>15669</v>
      </c>
      <c r="D270" t="s">
        <v>16623</v>
      </c>
      <c r="E270" t="s">
        <v>16624</v>
      </c>
      <c r="F270" t="s">
        <v>16625</v>
      </c>
      <c r="G270" t="s">
        <v>16626</v>
      </c>
      <c r="H270">
        <v>401127990</v>
      </c>
      <c r="I270">
        <v>2019</v>
      </c>
      <c r="J270">
        <v>17</v>
      </c>
      <c r="K270" t="b">
        <v>0</v>
      </c>
    </row>
    <row r="271" spans="1:11">
      <c r="A271">
        <v>4</v>
      </c>
      <c r="B271" t="s">
        <v>15628</v>
      </c>
      <c r="C271" t="s">
        <v>15646</v>
      </c>
      <c r="D271" t="s">
        <v>16627</v>
      </c>
      <c r="E271" t="s">
        <v>16628</v>
      </c>
      <c r="F271" t="s">
        <v>16629</v>
      </c>
      <c r="G271" t="s">
        <v>16630</v>
      </c>
      <c r="H271">
        <v>401127991</v>
      </c>
      <c r="I271">
        <v>2019</v>
      </c>
      <c r="J271">
        <v>17</v>
      </c>
      <c r="K271" t="b">
        <v>0</v>
      </c>
    </row>
    <row r="272" spans="1:11">
      <c r="A272">
        <v>5</v>
      </c>
      <c r="B272" t="s">
        <v>15640</v>
      </c>
      <c r="C272" t="s">
        <v>15706</v>
      </c>
      <c r="D272" t="s">
        <v>16631</v>
      </c>
      <c r="E272" t="s">
        <v>16632</v>
      </c>
      <c r="F272" t="s">
        <v>16633</v>
      </c>
      <c r="G272" t="s">
        <v>16634</v>
      </c>
      <c r="H272">
        <v>401127909</v>
      </c>
      <c r="I272">
        <v>2019</v>
      </c>
      <c r="J272">
        <v>17</v>
      </c>
      <c r="K272" t="b">
        <v>0</v>
      </c>
    </row>
    <row r="273" spans="1:11">
      <c r="A273">
        <v>6</v>
      </c>
      <c r="B273" t="s">
        <v>15645</v>
      </c>
      <c r="C273" t="s">
        <v>15700</v>
      </c>
      <c r="D273" t="s">
        <v>16635</v>
      </c>
      <c r="E273" t="s">
        <v>16426</v>
      </c>
      <c r="F273" t="s">
        <v>16636</v>
      </c>
      <c r="G273" t="s">
        <v>16637</v>
      </c>
      <c r="H273">
        <v>401128034</v>
      </c>
      <c r="I273">
        <v>2019</v>
      </c>
      <c r="J273">
        <v>17</v>
      </c>
      <c r="K273" t="b">
        <v>0</v>
      </c>
    </row>
    <row r="274" spans="1:11">
      <c r="A274">
        <v>7</v>
      </c>
      <c r="B274" t="s">
        <v>15712</v>
      </c>
      <c r="C274" t="s">
        <v>15664</v>
      </c>
      <c r="D274" t="s">
        <v>16638</v>
      </c>
      <c r="E274" t="s">
        <v>16639</v>
      </c>
      <c r="F274" t="s">
        <v>16640</v>
      </c>
      <c r="G274" t="s">
        <v>16641</v>
      </c>
      <c r="H274">
        <v>401127975</v>
      </c>
      <c r="I274">
        <v>2019</v>
      </c>
      <c r="J274">
        <v>17</v>
      </c>
      <c r="K274" t="b">
        <v>0</v>
      </c>
    </row>
    <row r="275" spans="1:11">
      <c r="A275">
        <v>8</v>
      </c>
      <c r="B275" t="s">
        <v>15657</v>
      </c>
      <c r="C275" t="s">
        <v>15688</v>
      </c>
      <c r="D275" t="s">
        <v>16642</v>
      </c>
      <c r="E275" t="s">
        <v>16643</v>
      </c>
      <c r="F275" t="s">
        <v>16644</v>
      </c>
      <c r="G275" t="s">
        <v>16598</v>
      </c>
      <c r="H275">
        <v>401127980</v>
      </c>
      <c r="I275">
        <v>2019</v>
      </c>
      <c r="J275">
        <v>17</v>
      </c>
      <c r="K275" t="b">
        <v>0</v>
      </c>
    </row>
    <row r="276" spans="1:11">
      <c r="A276">
        <v>9</v>
      </c>
      <c r="B276" t="s">
        <v>15718</v>
      </c>
      <c r="C276" t="s">
        <v>15717</v>
      </c>
      <c r="D276" t="s">
        <v>16645</v>
      </c>
      <c r="E276" t="s">
        <v>16646</v>
      </c>
      <c r="F276" t="s">
        <v>16647</v>
      </c>
      <c r="G276" t="s">
        <v>16648</v>
      </c>
      <c r="H276">
        <v>401128036</v>
      </c>
      <c r="I276">
        <v>2019</v>
      </c>
      <c r="J276">
        <v>17</v>
      </c>
      <c r="K276" t="b">
        <v>0</v>
      </c>
    </row>
    <row r="277" spans="1:11">
      <c r="A277">
        <v>10</v>
      </c>
      <c r="B277" t="s">
        <v>15694</v>
      </c>
      <c r="C277" t="s">
        <v>15663</v>
      </c>
      <c r="D277" t="s">
        <v>16649</v>
      </c>
      <c r="E277" t="s">
        <v>16650</v>
      </c>
      <c r="F277" t="s">
        <v>16651</v>
      </c>
      <c r="G277" t="s">
        <v>16652</v>
      </c>
      <c r="H277">
        <v>401128038</v>
      </c>
      <c r="I277">
        <v>2019</v>
      </c>
      <c r="J277">
        <v>17</v>
      </c>
      <c r="K277" t="b">
        <v>0</v>
      </c>
    </row>
    <row r="278" spans="1:11">
      <c r="A278">
        <v>11</v>
      </c>
      <c r="B278" t="s">
        <v>15658</v>
      </c>
      <c r="C278" t="s">
        <v>15687</v>
      </c>
      <c r="D278" t="s">
        <v>16653</v>
      </c>
      <c r="E278" t="s">
        <v>16654</v>
      </c>
      <c r="F278" t="s">
        <v>16655</v>
      </c>
      <c r="G278" t="s">
        <v>16656</v>
      </c>
      <c r="H278">
        <v>401128033</v>
      </c>
      <c r="I278">
        <v>2019</v>
      </c>
      <c r="J278">
        <v>17</v>
      </c>
      <c r="K278" t="b">
        <v>0</v>
      </c>
    </row>
    <row r="279" spans="1:11">
      <c r="A279">
        <v>12</v>
      </c>
      <c r="B279" t="s">
        <v>15675</v>
      </c>
      <c r="C279" t="s">
        <v>15670</v>
      </c>
      <c r="D279" t="s">
        <v>16657</v>
      </c>
      <c r="E279" t="s">
        <v>16658</v>
      </c>
      <c r="F279" t="s">
        <v>16659</v>
      </c>
      <c r="G279" t="s">
        <v>16660</v>
      </c>
      <c r="H279">
        <v>401127988</v>
      </c>
      <c r="I279">
        <v>2019</v>
      </c>
      <c r="J279">
        <v>17</v>
      </c>
      <c r="K279" t="b">
        <v>0</v>
      </c>
    </row>
    <row r="280" spans="1:11">
      <c r="A280">
        <v>13</v>
      </c>
      <c r="B280" t="s">
        <v>15705</v>
      </c>
      <c r="C280" t="s">
        <v>15639</v>
      </c>
      <c r="D280" t="s">
        <v>16661</v>
      </c>
      <c r="E280" t="s">
        <v>16662</v>
      </c>
      <c r="F280" t="s">
        <v>16663</v>
      </c>
      <c r="G280" t="s">
        <v>16664</v>
      </c>
      <c r="H280">
        <v>401127950</v>
      </c>
      <c r="I280">
        <v>2019</v>
      </c>
      <c r="J280">
        <v>17</v>
      </c>
      <c r="K280" t="b">
        <v>0</v>
      </c>
    </row>
    <row r="281" spans="1:11">
      <c r="A281">
        <v>14</v>
      </c>
      <c r="B281" t="s">
        <v>15633</v>
      </c>
      <c r="C281" t="s">
        <v>15711</v>
      </c>
      <c r="D281" t="s">
        <v>16665</v>
      </c>
      <c r="E281" t="s">
        <v>16666</v>
      </c>
      <c r="F281" t="s">
        <v>16667</v>
      </c>
      <c r="G281" t="s">
        <v>16668</v>
      </c>
      <c r="H281">
        <v>401127984</v>
      </c>
      <c r="I281">
        <v>2019</v>
      </c>
      <c r="J281">
        <v>17</v>
      </c>
      <c r="K281" t="b">
        <v>0</v>
      </c>
    </row>
    <row r="282" spans="1:11">
      <c r="A282">
        <v>15</v>
      </c>
      <c r="B282" t="s">
        <v>15699</v>
      </c>
      <c r="C282" t="s">
        <v>15682</v>
      </c>
      <c r="D282" t="s">
        <v>16669</v>
      </c>
      <c r="E282" t="s">
        <v>16670</v>
      </c>
      <c r="F282" t="s">
        <v>16671</v>
      </c>
      <c r="G282" t="s">
        <v>16672</v>
      </c>
      <c r="H282">
        <v>401128040</v>
      </c>
      <c r="I282">
        <v>2019</v>
      </c>
      <c r="J282">
        <v>17</v>
      </c>
      <c r="K282" t="b">
        <v>0</v>
      </c>
    </row>
    <row r="283" spans="1:11">
      <c r="B283" t="s">
        <v>15618</v>
      </c>
      <c r="C283" t="s">
        <v>15619</v>
      </c>
      <c r="D283" t="s">
        <v>15620</v>
      </c>
      <c r="E283" t="s">
        <v>15621</v>
      </c>
      <c r="F283" t="s">
        <v>15622</v>
      </c>
      <c r="G283" t="s">
        <v>15623</v>
      </c>
      <c r="H283" t="s">
        <v>20</v>
      </c>
      <c r="I283" t="s">
        <v>15624</v>
      </c>
      <c r="J283" t="s">
        <v>15625</v>
      </c>
      <c r="K283" t="s">
        <v>15626</v>
      </c>
    </row>
    <row r="284" spans="1:11">
      <c r="A284">
        <v>0</v>
      </c>
      <c r="B284" t="s">
        <v>15711</v>
      </c>
      <c r="C284" t="s">
        <v>15669</v>
      </c>
      <c r="D284" t="s">
        <v>16673</v>
      </c>
      <c r="E284" t="s">
        <v>16674</v>
      </c>
      <c r="F284" t="s">
        <v>16675</v>
      </c>
      <c r="G284" t="s">
        <v>16676</v>
      </c>
      <c r="H284">
        <v>401220225</v>
      </c>
      <c r="I284">
        <v>2020</v>
      </c>
      <c r="J284">
        <v>1</v>
      </c>
      <c r="K284" t="b">
        <v>0</v>
      </c>
    </row>
    <row r="285" spans="1:11">
      <c r="A285">
        <v>0</v>
      </c>
      <c r="B285" t="s">
        <v>15682</v>
      </c>
      <c r="C285" t="s">
        <v>15645</v>
      </c>
      <c r="D285" t="s">
        <v>16677</v>
      </c>
      <c r="E285" t="s">
        <v>16678</v>
      </c>
      <c r="F285" t="s">
        <v>16679</v>
      </c>
      <c r="G285" t="s">
        <v>16680</v>
      </c>
      <c r="H285">
        <v>401220313</v>
      </c>
      <c r="I285">
        <v>2020</v>
      </c>
      <c r="J285">
        <v>1</v>
      </c>
      <c r="K285" t="b">
        <v>0</v>
      </c>
    </row>
    <row r="286" spans="1:11">
      <c r="A286">
        <v>1</v>
      </c>
      <c r="B286" t="s">
        <v>15652</v>
      </c>
      <c r="C286" t="s">
        <v>15651</v>
      </c>
      <c r="D286" t="s">
        <v>16681</v>
      </c>
      <c r="E286" t="s">
        <v>16682</v>
      </c>
      <c r="F286" t="s">
        <v>16683</v>
      </c>
      <c r="G286" t="s">
        <v>16684</v>
      </c>
      <c r="H286">
        <v>401220116</v>
      </c>
      <c r="I286">
        <v>2020</v>
      </c>
      <c r="J286">
        <v>1</v>
      </c>
      <c r="K286" t="b">
        <v>0</v>
      </c>
    </row>
    <row r="287" spans="1:11">
      <c r="A287">
        <v>2</v>
      </c>
      <c r="B287" t="s">
        <v>15628</v>
      </c>
      <c r="C287" t="s">
        <v>15693</v>
      </c>
      <c r="D287" t="s">
        <v>16685</v>
      </c>
      <c r="E287" t="s">
        <v>16686</v>
      </c>
      <c r="F287" t="s">
        <v>16687</v>
      </c>
      <c r="G287" t="s">
        <v>16688</v>
      </c>
      <c r="H287">
        <v>401220282</v>
      </c>
      <c r="I287">
        <v>2020</v>
      </c>
      <c r="J287">
        <v>1</v>
      </c>
      <c r="K287" t="b">
        <v>0</v>
      </c>
    </row>
    <row r="288" spans="1:11">
      <c r="A288">
        <v>3</v>
      </c>
      <c r="B288" t="s">
        <v>15627</v>
      </c>
      <c r="C288" t="s">
        <v>15646</v>
      </c>
      <c r="D288" t="s">
        <v>16689</v>
      </c>
      <c r="E288" t="s">
        <v>16690</v>
      </c>
      <c r="F288" t="s">
        <v>16691</v>
      </c>
      <c r="G288" t="s">
        <v>16692</v>
      </c>
      <c r="H288">
        <v>401220300</v>
      </c>
      <c r="I288">
        <v>2020</v>
      </c>
      <c r="J288">
        <v>1</v>
      </c>
      <c r="K288" t="b">
        <v>0</v>
      </c>
    </row>
    <row r="289" spans="1:11">
      <c r="A289">
        <v>4</v>
      </c>
      <c r="B289" t="s">
        <v>15640</v>
      </c>
      <c r="C289" t="s">
        <v>15706</v>
      </c>
      <c r="D289" t="s">
        <v>16693</v>
      </c>
      <c r="E289" t="s">
        <v>16694</v>
      </c>
      <c r="F289" t="s">
        <v>16695</v>
      </c>
      <c r="G289" t="s">
        <v>16696</v>
      </c>
      <c r="H289">
        <v>401220131</v>
      </c>
      <c r="I289">
        <v>2020</v>
      </c>
      <c r="J289">
        <v>1</v>
      </c>
      <c r="K289" t="b">
        <v>0</v>
      </c>
    </row>
    <row r="290" spans="1:11">
      <c r="A290">
        <v>5</v>
      </c>
      <c r="B290" t="s">
        <v>15658</v>
      </c>
      <c r="C290" t="s">
        <v>15657</v>
      </c>
      <c r="D290" t="s">
        <v>16697</v>
      </c>
      <c r="E290" t="s">
        <v>16698</v>
      </c>
      <c r="F290" t="s">
        <v>16699</v>
      </c>
      <c r="G290" t="s">
        <v>16700</v>
      </c>
      <c r="H290">
        <v>401220268</v>
      </c>
      <c r="I290">
        <v>2020</v>
      </c>
      <c r="J290">
        <v>1</v>
      </c>
      <c r="K290" t="b">
        <v>0</v>
      </c>
    </row>
    <row r="291" spans="1:11">
      <c r="A291">
        <v>6</v>
      </c>
      <c r="B291" t="s">
        <v>16701</v>
      </c>
      <c r="C291" t="s">
        <v>15664</v>
      </c>
      <c r="D291" t="s">
        <v>16702</v>
      </c>
      <c r="E291" t="s">
        <v>16703</v>
      </c>
      <c r="F291" t="s">
        <v>16704</v>
      </c>
      <c r="G291" t="s">
        <v>16705</v>
      </c>
      <c r="H291">
        <v>401220370</v>
      </c>
      <c r="I291">
        <v>2020</v>
      </c>
      <c r="J291">
        <v>1</v>
      </c>
      <c r="K291" t="b">
        <v>0</v>
      </c>
    </row>
    <row r="292" spans="1:11">
      <c r="A292">
        <v>7</v>
      </c>
      <c r="B292" t="s">
        <v>15675</v>
      </c>
      <c r="C292" t="s">
        <v>15670</v>
      </c>
      <c r="D292" t="s">
        <v>16706</v>
      </c>
      <c r="E292" t="s">
        <v>16707</v>
      </c>
      <c r="F292" t="s">
        <v>16708</v>
      </c>
      <c r="G292" t="s">
        <v>16709</v>
      </c>
      <c r="H292">
        <v>401220195</v>
      </c>
      <c r="I292">
        <v>2020</v>
      </c>
      <c r="J292">
        <v>1</v>
      </c>
      <c r="K292" t="b">
        <v>0</v>
      </c>
    </row>
    <row r="293" spans="1:11">
      <c r="A293">
        <v>8</v>
      </c>
      <c r="B293" t="s">
        <v>15634</v>
      </c>
      <c r="C293" t="s">
        <v>15639</v>
      </c>
      <c r="D293" t="s">
        <v>16710</v>
      </c>
      <c r="E293" t="s">
        <v>16711</v>
      </c>
      <c r="F293" t="s">
        <v>16712</v>
      </c>
      <c r="G293" t="s">
        <v>16713</v>
      </c>
      <c r="H293">
        <v>401220147</v>
      </c>
      <c r="I293">
        <v>2020</v>
      </c>
      <c r="J293">
        <v>1</v>
      </c>
      <c r="K293" t="b">
        <v>0</v>
      </c>
    </row>
    <row r="294" spans="1:11">
      <c r="A294">
        <v>9</v>
      </c>
      <c r="B294" t="s">
        <v>15676</v>
      </c>
      <c r="C294" t="s">
        <v>15681</v>
      </c>
      <c r="D294" t="s">
        <v>16714</v>
      </c>
      <c r="E294" t="s">
        <v>16715</v>
      </c>
      <c r="F294" t="s">
        <v>16716</v>
      </c>
      <c r="G294" t="s">
        <v>16717</v>
      </c>
      <c r="H294">
        <v>401220161</v>
      </c>
      <c r="I294">
        <v>2020</v>
      </c>
      <c r="J294">
        <v>1</v>
      </c>
      <c r="K294" t="b">
        <v>0</v>
      </c>
    </row>
    <row r="295" spans="1:11">
      <c r="A295">
        <v>10</v>
      </c>
      <c r="B295" t="s">
        <v>15700</v>
      </c>
      <c r="C295" t="s">
        <v>15712</v>
      </c>
      <c r="D295" t="s">
        <v>16718</v>
      </c>
      <c r="E295" t="s">
        <v>16719</v>
      </c>
      <c r="F295" t="s">
        <v>16720</v>
      </c>
      <c r="G295" t="s">
        <v>16721</v>
      </c>
      <c r="H295">
        <v>401220369</v>
      </c>
      <c r="I295">
        <v>2020</v>
      </c>
      <c r="J295">
        <v>1</v>
      </c>
      <c r="K295" t="b">
        <v>0</v>
      </c>
    </row>
    <row r="296" spans="1:11">
      <c r="A296">
        <v>11</v>
      </c>
      <c r="B296" t="s">
        <v>15694</v>
      </c>
      <c r="C296" t="s">
        <v>15699</v>
      </c>
      <c r="D296" t="s">
        <v>16722</v>
      </c>
      <c r="E296" t="s">
        <v>16723</v>
      </c>
      <c r="F296" t="s">
        <v>16724</v>
      </c>
      <c r="G296" t="s">
        <v>16725</v>
      </c>
      <c r="H296">
        <v>401220352</v>
      </c>
      <c r="I296">
        <v>2020</v>
      </c>
      <c r="J296">
        <v>1</v>
      </c>
      <c r="K296" t="b">
        <v>0</v>
      </c>
    </row>
    <row r="297" spans="1:11">
      <c r="A297">
        <v>12</v>
      </c>
      <c r="B297" t="s">
        <v>15688</v>
      </c>
      <c r="C297" t="s">
        <v>15663</v>
      </c>
      <c r="D297" t="s">
        <v>16726</v>
      </c>
      <c r="E297" t="s">
        <v>16727</v>
      </c>
      <c r="F297" t="s">
        <v>16728</v>
      </c>
      <c r="G297" t="s">
        <v>16729</v>
      </c>
      <c r="H297">
        <v>401220347</v>
      </c>
      <c r="I297">
        <v>2020</v>
      </c>
      <c r="J297">
        <v>1</v>
      </c>
      <c r="K297" t="b">
        <v>0</v>
      </c>
    </row>
    <row r="298" spans="1:11">
      <c r="A298">
        <v>0</v>
      </c>
      <c r="B298" t="s">
        <v>15705</v>
      </c>
      <c r="C298" t="s">
        <v>15687</v>
      </c>
      <c r="D298" t="s">
        <v>16730</v>
      </c>
      <c r="E298" t="s">
        <v>16731</v>
      </c>
      <c r="F298" t="s">
        <v>16732</v>
      </c>
      <c r="G298" t="s">
        <v>16733</v>
      </c>
      <c r="H298">
        <v>401220256</v>
      </c>
      <c r="I298">
        <v>2020</v>
      </c>
      <c r="J298">
        <v>1</v>
      </c>
      <c r="K298" t="b">
        <v>0</v>
      </c>
    </row>
    <row r="299" spans="1:11">
      <c r="A299">
        <v>1</v>
      </c>
      <c r="B299" t="s">
        <v>15633</v>
      </c>
      <c r="C299" t="s">
        <v>15717</v>
      </c>
      <c r="D299" t="s">
        <v>16734</v>
      </c>
      <c r="E299" t="s">
        <v>16735</v>
      </c>
      <c r="F299" t="s">
        <v>16736</v>
      </c>
      <c r="G299" t="s">
        <v>16737</v>
      </c>
      <c r="H299">
        <v>401220217</v>
      </c>
      <c r="I299">
        <v>2020</v>
      </c>
      <c r="J299">
        <v>1</v>
      </c>
      <c r="K299" t="b">
        <v>0</v>
      </c>
    </row>
    <row r="300" spans="1:11">
      <c r="B300" t="s">
        <v>15618</v>
      </c>
      <c r="C300" t="s">
        <v>15619</v>
      </c>
      <c r="D300" t="s">
        <v>15620</v>
      </c>
      <c r="E300" t="s">
        <v>15621</v>
      </c>
      <c r="F300" t="s">
        <v>15622</v>
      </c>
      <c r="G300" t="s">
        <v>15623</v>
      </c>
      <c r="H300" t="s">
        <v>20</v>
      </c>
      <c r="I300" t="s">
        <v>15624</v>
      </c>
      <c r="J300" t="s">
        <v>15625</v>
      </c>
      <c r="K300" t="s">
        <v>15626</v>
      </c>
    </row>
    <row r="301" spans="1:11">
      <c r="A301">
        <v>0</v>
      </c>
      <c r="B301" t="s">
        <v>15681</v>
      </c>
      <c r="C301" t="s">
        <v>15634</v>
      </c>
      <c r="D301" t="s">
        <v>16738</v>
      </c>
      <c r="E301" t="s">
        <v>16739</v>
      </c>
      <c r="F301" t="s">
        <v>16740</v>
      </c>
      <c r="G301" t="s">
        <v>16741</v>
      </c>
      <c r="H301">
        <v>401220163</v>
      </c>
      <c r="I301">
        <v>2020</v>
      </c>
      <c r="J301">
        <v>2</v>
      </c>
      <c r="K301" t="b">
        <v>0</v>
      </c>
    </row>
    <row r="302" spans="1:11">
      <c r="A302">
        <v>0</v>
      </c>
      <c r="B302" t="s">
        <v>15687</v>
      </c>
      <c r="C302" t="s">
        <v>15628</v>
      </c>
      <c r="D302" t="s">
        <v>16742</v>
      </c>
      <c r="E302" t="s">
        <v>16743</v>
      </c>
      <c r="F302" t="s">
        <v>16744</v>
      </c>
      <c r="G302" t="s">
        <v>16745</v>
      </c>
      <c r="H302">
        <v>401220281</v>
      </c>
      <c r="I302">
        <v>2020</v>
      </c>
      <c r="J302">
        <v>2</v>
      </c>
      <c r="K302" t="b">
        <v>0</v>
      </c>
    </row>
    <row r="303" spans="1:11">
      <c r="A303">
        <v>1</v>
      </c>
      <c r="B303" t="s">
        <v>15645</v>
      </c>
      <c r="C303" t="s">
        <v>15688</v>
      </c>
      <c r="D303" t="s">
        <v>16746</v>
      </c>
      <c r="E303" t="s">
        <v>16747</v>
      </c>
      <c r="F303" t="s">
        <v>16748</v>
      </c>
      <c r="G303" t="s">
        <v>16749</v>
      </c>
      <c r="H303">
        <v>401220249</v>
      </c>
      <c r="I303">
        <v>2020</v>
      </c>
      <c r="J303">
        <v>2</v>
      </c>
      <c r="K303" t="b">
        <v>0</v>
      </c>
    </row>
    <row r="304" spans="1:11">
      <c r="A304">
        <v>2</v>
      </c>
      <c r="B304" t="s">
        <v>15693</v>
      </c>
      <c r="C304" t="s">
        <v>15627</v>
      </c>
      <c r="D304" t="s">
        <v>16750</v>
      </c>
      <c r="E304" t="s">
        <v>16751</v>
      </c>
      <c r="F304" t="s">
        <v>16752</v>
      </c>
      <c r="G304" t="s">
        <v>16753</v>
      </c>
      <c r="H304">
        <v>401220291</v>
      </c>
      <c r="I304">
        <v>2020</v>
      </c>
      <c r="J304">
        <v>2</v>
      </c>
      <c r="K304" t="b">
        <v>0</v>
      </c>
    </row>
    <row r="305" spans="1:11">
      <c r="A305">
        <v>3</v>
      </c>
      <c r="B305" t="s">
        <v>15670</v>
      </c>
      <c r="C305" t="s">
        <v>15633</v>
      </c>
      <c r="D305" t="s">
        <v>16754</v>
      </c>
      <c r="E305" t="s">
        <v>16755</v>
      </c>
      <c r="F305" t="s">
        <v>16756</v>
      </c>
      <c r="G305" t="s">
        <v>16757</v>
      </c>
      <c r="H305">
        <v>401220204</v>
      </c>
      <c r="I305">
        <v>2020</v>
      </c>
      <c r="J305">
        <v>2</v>
      </c>
      <c r="K305" t="b">
        <v>0</v>
      </c>
    </row>
    <row r="306" spans="1:11">
      <c r="A306">
        <v>4</v>
      </c>
      <c r="B306" t="s">
        <v>15646</v>
      </c>
      <c r="C306" t="s">
        <v>15675</v>
      </c>
      <c r="D306" t="s">
        <v>16758</v>
      </c>
      <c r="E306" t="s">
        <v>16759</v>
      </c>
      <c r="F306" t="s">
        <v>16760</v>
      </c>
      <c r="G306" t="s">
        <v>16761</v>
      </c>
      <c r="H306">
        <v>401220192</v>
      </c>
      <c r="I306">
        <v>2020</v>
      </c>
      <c r="J306">
        <v>2</v>
      </c>
      <c r="K306" t="b">
        <v>0</v>
      </c>
    </row>
    <row r="307" spans="1:11">
      <c r="A307">
        <v>5</v>
      </c>
      <c r="B307" t="s">
        <v>15651</v>
      </c>
      <c r="C307" t="s">
        <v>15640</v>
      </c>
      <c r="D307" t="s">
        <v>16762</v>
      </c>
      <c r="E307" t="s">
        <v>16763</v>
      </c>
      <c r="F307" t="s">
        <v>16764</v>
      </c>
      <c r="G307" t="s">
        <v>16765</v>
      </c>
      <c r="H307">
        <v>401220122</v>
      </c>
      <c r="I307">
        <v>2020</v>
      </c>
      <c r="J307">
        <v>2</v>
      </c>
      <c r="K307" t="b">
        <v>0</v>
      </c>
    </row>
    <row r="308" spans="1:11">
      <c r="A308">
        <v>6</v>
      </c>
      <c r="B308" t="s">
        <v>15699</v>
      </c>
      <c r="C308" t="s">
        <v>15652</v>
      </c>
      <c r="D308" t="s">
        <v>16766</v>
      </c>
      <c r="E308" t="s">
        <v>16767</v>
      </c>
      <c r="F308" t="s">
        <v>16768</v>
      </c>
      <c r="G308" t="s">
        <v>16769</v>
      </c>
      <c r="H308">
        <v>401220144</v>
      </c>
      <c r="I308">
        <v>2020</v>
      </c>
      <c r="J308">
        <v>2</v>
      </c>
      <c r="K308" t="b">
        <v>0</v>
      </c>
    </row>
    <row r="309" spans="1:11">
      <c r="A309">
        <v>7</v>
      </c>
      <c r="B309" t="s">
        <v>15663</v>
      </c>
      <c r="C309" t="s">
        <v>15658</v>
      </c>
      <c r="D309" t="s">
        <v>16770</v>
      </c>
      <c r="E309" t="s">
        <v>16771</v>
      </c>
      <c r="F309" t="s">
        <v>16772</v>
      </c>
      <c r="G309" t="s">
        <v>16773</v>
      </c>
      <c r="H309">
        <v>401220261</v>
      </c>
      <c r="I309">
        <v>2020</v>
      </c>
      <c r="J309">
        <v>2</v>
      </c>
      <c r="K309" t="b">
        <v>0</v>
      </c>
    </row>
    <row r="310" spans="1:11">
      <c r="A310">
        <v>8</v>
      </c>
      <c r="B310" t="s">
        <v>15717</v>
      </c>
      <c r="C310" t="s">
        <v>15705</v>
      </c>
      <c r="D310" t="s">
        <v>16774</v>
      </c>
      <c r="E310" t="s">
        <v>16775</v>
      </c>
      <c r="F310" t="s">
        <v>16776</v>
      </c>
      <c r="G310" t="s">
        <v>16777</v>
      </c>
      <c r="H310">
        <v>401220177</v>
      </c>
      <c r="I310">
        <v>2020</v>
      </c>
      <c r="J310">
        <v>2</v>
      </c>
      <c r="K310" t="b">
        <v>0</v>
      </c>
    </row>
    <row r="311" spans="1:11">
      <c r="A311">
        <v>9</v>
      </c>
      <c r="B311" t="s">
        <v>15664</v>
      </c>
      <c r="C311" t="s">
        <v>15700</v>
      </c>
      <c r="D311" t="s">
        <v>16778</v>
      </c>
      <c r="E311" t="s">
        <v>16779</v>
      </c>
      <c r="F311" t="s">
        <v>16780</v>
      </c>
      <c r="G311" t="s">
        <v>16233</v>
      </c>
      <c r="H311">
        <v>401220329</v>
      </c>
      <c r="I311">
        <v>2020</v>
      </c>
      <c r="J311">
        <v>2</v>
      </c>
      <c r="K311" t="b">
        <v>0</v>
      </c>
    </row>
    <row r="312" spans="1:11">
      <c r="A312">
        <v>10</v>
      </c>
      <c r="B312" t="s">
        <v>15657</v>
      </c>
      <c r="C312" t="s">
        <v>15694</v>
      </c>
      <c r="D312" t="s">
        <v>16781</v>
      </c>
      <c r="E312" t="s">
        <v>16782</v>
      </c>
      <c r="F312" t="s">
        <v>16783</v>
      </c>
      <c r="G312" t="s">
        <v>16784</v>
      </c>
      <c r="H312">
        <v>401220340</v>
      </c>
      <c r="I312">
        <v>2020</v>
      </c>
      <c r="J312">
        <v>2</v>
      </c>
      <c r="K312" t="b">
        <v>0</v>
      </c>
    </row>
    <row r="313" spans="1:11">
      <c r="A313">
        <v>11</v>
      </c>
      <c r="B313" t="s">
        <v>15669</v>
      </c>
      <c r="C313" t="s">
        <v>15676</v>
      </c>
      <c r="D313" t="s">
        <v>16785</v>
      </c>
      <c r="E313" t="s">
        <v>16786</v>
      </c>
      <c r="F313" t="s">
        <v>16787</v>
      </c>
      <c r="G313" t="s">
        <v>16788</v>
      </c>
      <c r="H313">
        <v>401220235</v>
      </c>
      <c r="I313">
        <v>2020</v>
      </c>
      <c r="J313">
        <v>2</v>
      </c>
      <c r="K313" t="b">
        <v>0</v>
      </c>
    </row>
    <row r="314" spans="1:11">
      <c r="A314">
        <v>12</v>
      </c>
      <c r="B314" t="s">
        <v>15639</v>
      </c>
      <c r="C314" t="s">
        <v>15711</v>
      </c>
      <c r="D314" t="s">
        <v>16789</v>
      </c>
      <c r="E314" t="s">
        <v>16790</v>
      </c>
      <c r="F314" t="s">
        <v>16791</v>
      </c>
      <c r="G314" t="s">
        <v>16792</v>
      </c>
      <c r="H314">
        <v>401220181</v>
      </c>
      <c r="I314">
        <v>2020</v>
      </c>
      <c r="J314">
        <v>2</v>
      </c>
      <c r="K314" t="b">
        <v>0</v>
      </c>
    </row>
    <row r="315" spans="1:11">
      <c r="A315">
        <v>13</v>
      </c>
      <c r="B315" t="s">
        <v>15706</v>
      </c>
      <c r="C315" t="s">
        <v>15682</v>
      </c>
      <c r="D315" t="s">
        <v>16793</v>
      </c>
      <c r="E315" t="s">
        <v>16794</v>
      </c>
      <c r="F315" t="s">
        <v>16795</v>
      </c>
      <c r="G315" t="s">
        <v>16796</v>
      </c>
      <c r="H315">
        <v>401220365</v>
      </c>
      <c r="I315">
        <v>2020</v>
      </c>
      <c r="J315">
        <v>2</v>
      </c>
      <c r="K315" t="b">
        <v>0</v>
      </c>
    </row>
    <row r="316" spans="1:11">
      <c r="A316">
        <v>0</v>
      </c>
      <c r="B316" t="s">
        <v>15712</v>
      </c>
      <c r="C316" t="s">
        <v>16701</v>
      </c>
      <c r="D316" t="s">
        <v>16797</v>
      </c>
      <c r="E316" t="s">
        <v>16798</v>
      </c>
      <c r="F316" t="s">
        <v>16799</v>
      </c>
      <c r="G316" t="s">
        <v>16800</v>
      </c>
      <c r="H316">
        <v>401220231</v>
      </c>
      <c r="I316">
        <v>2020</v>
      </c>
      <c r="J316">
        <v>2</v>
      </c>
      <c r="K316" t="b">
        <v>0</v>
      </c>
    </row>
    <row r="317" spans="1:11">
      <c r="B317" t="s">
        <v>15618</v>
      </c>
      <c r="C317" t="s">
        <v>15619</v>
      </c>
      <c r="D317" t="s">
        <v>15620</v>
      </c>
      <c r="E317" t="s">
        <v>15621</v>
      </c>
      <c r="F317" t="s">
        <v>15622</v>
      </c>
      <c r="G317" t="s">
        <v>15623</v>
      </c>
      <c r="H317" t="s">
        <v>20</v>
      </c>
      <c r="I317" t="s">
        <v>15624</v>
      </c>
      <c r="J317" t="s">
        <v>15625</v>
      </c>
      <c r="K317" t="s">
        <v>15626</v>
      </c>
    </row>
    <row r="318" spans="1:11">
      <c r="A318">
        <v>0</v>
      </c>
      <c r="B318" t="s">
        <v>15640</v>
      </c>
      <c r="C318" t="s">
        <v>15670</v>
      </c>
      <c r="D318" t="s">
        <v>16801</v>
      </c>
      <c r="E318" t="s">
        <v>16802</v>
      </c>
      <c r="F318" t="s">
        <v>16803</v>
      </c>
      <c r="G318" t="s">
        <v>16804</v>
      </c>
      <c r="H318">
        <v>401220201</v>
      </c>
      <c r="I318">
        <v>2020</v>
      </c>
      <c r="J318">
        <v>3</v>
      </c>
      <c r="K318" t="b">
        <v>0</v>
      </c>
    </row>
    <row r="319" spans="1:11">
      <c r="A319">
        <v>0</v>
      </c>
      <c r="B319" t="s">
        <v>15628</v>
      </c>
      <c r="C319" t="s">
        <v>15645</v>
      </c>
      <c r="D319" t="s">
        <v>16805</v>
      </c>
      <c r="E319" t="s">
        <v>16806</v>
      </c>
      <c r="F319" t="s">
        <v>16807</v>
      </c>
      <c r="G319" t="s">
        <v>16808</v>
      </c>
      <c r="H319">
        <v>401220309</v>
      </c>
      <c r="I319">
        <v>2020</v>
      </c>
      <c r="J319">
        <v>3</v>
      </c>
      <c r="K319" t="b">
        <v>0</v>
      </c>
    </row>
    <row r="320" spans="1:11">
      <c r="A320">
        <v>1</v>
      </c>
      <c r="B320" t="s">
        <v>15663</v>
      </c>
      <c r="C320" t="s">
        <v>15651</v>
      </c>
      <c r="D320" t="s">
        <v>16809</v>
      </c>
      <c r="E320" t="s">
        <v>16810</v>
      </c>
      <c r="F320" t="s">
        <v>16811</v>
      </c>
      <c r="G320" t="s">
        <v>16812</v>
      </c>
      <c r="H320">
        <v>401220119</v>
      </c>
      <c r="I320">
        <v>2020</v>
      </c>
      <c r="J320">
        <v>3</v>
      </c>
      <c r="K320" t="b">
        <v>0</v>
      </c>
    </row>
    <row r="321" spans="1:11">
      <c r="A321">
        <v>2</v>
      </c>
      <c r="B321" t="s">
        <v>15657</v>
      </c>
      <c r="C321" t="s">
        <v>15634</v>
      </c>
      <c r="D321" t="s">
        <v>16813</v>
      </c>
      <c r="E321" t="s">
        <v>16814</v>
      </c>
      <c r="F321" t="s">
        <v>16815</v>
      </c>
      <c r="G321" t="s">
        <v>16816</v>
      </c>
      <c r="H321">
        <v>401220168</v>
      </c>
      <c r="I321">
        <v>2020</v>
      </c>
      <c r="J321">
        <v>3</v>
      </c>
      <c r="K321" t="b">
        <v>0</v>
      </c>
    </row>
    <row r="322" spans="1:11">
      <c r="A322">
        <v>3</v>
      </c>
      <c r="B322" t="s">
        <v>15633</v>
      </c>
      <c r="C322" t="s">
        <v>15646</v>
      </c>
      <c r="D322" t="s">
        <v>16817</v>
      </c>
      <c r="E322" t="s">
        <v>16818</v>
      </c>
      <c r="F322" t="s">
        <v>16819</v>
      </c>
      <c r="G322" t="s">
        <v>16820</v>
      </c>
      <c r="H322">
        <v>401220304</v>
      </c>
      <c r="I322">
        <v>2020</v>
      </c>
      <c r="J322">
        <v>3</v>
      </c>
      <c r="K322" t="b">
        <v>0</v>
      </c>
    </row>
    <row r="323" spans="1:11">
      <c r="A323">
        <v>4</v>
      </c>
      <c r="B323" t="s">
        <v>16701</v>
      </c>
      <c r="C323" t="s">
        <v>15706</v>
      </c>
      <c r="D323" t="s">
        <v>16821</v>
      </c>
      <c r="E323" t="s">
        <v>16822</v>
      </c>
      <c r="F323" t="s">
        <v>16823</v>
      </c>
      <c r="G323" t="s">
        <v>16824</v>
      </c>
      <c r="H323">
        <v>401220134</v>
      </c>
      <c r="I323">
        <v>2020</v>
      </c>
      <c r="J323">
        <v>3</v>
      </c>
      <c r="K323" t="b">
        <v>0</v>
      </c>
    </row>
    <row r="324" spans="1:11">
      <c r="A324">
        <v>5</v>
      </c>
      <c r="B324" t="s">
        <v>15699</v>
      </c>
      <c r="C324" t="s">
        <v>15687</v>
      </c>
      <c r="D324" t="s">
        <v>16825</v>
      </c>
      <c r="E324" t="s">
        <v>16826</v>
      </c>
      <c r="F324" t="s">
        <v>16827</v>
      </c>
      <c r="G324" t="s">
        <v>16828</v>
      </c>
      <c r="H324">
        <v>401220254</v>
      </c>
      <c r="I324">
        <v>2020</v>
      </c>
      <c r="J324">
        <v>3</v>
      </c>
      <c r="K324" t="b">
        <v>0</v>
      </c>
    </row>
    <row r="325" spans="1:11">
      <c r="A325">
        <v>6</v>
      </c>
      <c r="B325" t="s">
        <v>15681</v>
      </c>
      <c r="C325" t="s">
        <v>15658</v>
      </c>
      <c r="D325" t="s">
        <v>16829</v>
      </c>
      <c r="E325" t="s">
        <v>16830</v>
      </c>
      <c r="F325" t="s">
        <v>16772</v>
      </c>
      <c r="G325" t="s">
        <v>16831</v>
      </c>
      <c r="H325">
        <v>401220264</v>
      </c>
      <c r="I325">
        <v>2020</v>
      </c>
      <c r="J325">
        <v>3</v>
      </c>
      <c r="K325" t="b">
        <v>0</v>
      </c>
    </row>
    <row r="326" spans="1:11">
      <c r="A326">
        <v>7</v>
      </c>
      <c r="B326" t="s">
        <v>15711</v>
      </c>
      <c r="C326" t="s">
        <v>15705</v>
      </c>
      <c r="D326" t="s">
        <v>16832</v>
      </c>
      <c r="E326" t="s">
        <v>16833</v>
      </c>
      <c r="F326" t="s">
        <v>16834</v>
      </c>
      <c r="G326" t="s">
        <v>16835</v>
      </c>
      <c r="H326">
        <v>401220173</v>
      </c>
      <c r="I326">
        <v>2020</v>
      </c>
      <c r="J326">
        <v>3</v>
      </c>
      <c r="K326" t="b">
        <v>0</v>
      </c>
    </row>
    <row r="327" spans="1:11">
      <c r="A327">
        <v>8</v>
      </c>
      <c r="B327" t="s">
        <v>15652</v>
      </c>
      <c r="C327" t="s">
        <v>15675</v>
      </c>
      <c r="D327" t="s">
        <v>16836</v>
      </c>
      <c r="E327" t="s">
        <v>16837</v>
      </c>
      <c r="F327" t="s">
        <v>16838</v>
      </c>
      <c r="G327" t="s">
        <v>16839</v>
      </c>
      <c r="H327">
        <v>401220193</v>
      </c>
      <c r="I327">
        <v>2020</v>
      </c>
      <c r="J327">
        <v>3</v>
      </c>
      <c r="K327" t="b">
        <v>0</v>
      </c>
    </row>
    <row r="328" spans="1:11">
      <c r="A328">
        <v>9</v>
      </c>
      <c r="B328" t="s">
        <v>15664</v>
      </c>
      <c r="C328" t="s">
        <v>15676</v>
      </c>
      <c r="D328" t="s">
        <v>16840</v>
      </c>
      <c r="E328" t="s">
        <v>16841</v>
      </c>
      <c r="F328" t="s">
        <v>16842</v>
      </c>
      <c r="G328" t="s">
        <v>16843</v>
      </c>
      <c r="H328">
        <v>401220240</v>
      </c>
      <c r="I328">
        <v>2020</v>
      </c>
      <c r="J328">
        <v>3</v>
      </c>
      <c r="K328" t="b">
        <v>0</v>
      </c>
    </row>
    <row r="329" spans="1:11">
      <c r="A329">
        <v>10</v>
      </c>
      <c r="B329" t="s">
        <v>15700</v>
      </c>
      <c r="C329" t="s">
        <v>15717</v>
      </c>
      <c r="D329" t="s">
        <v>16844</v>
      </c>
      <c r="E329" t="s">
        <v>16845</v>
      </c>
      <c r="F329" t="s">
        <v>16846</v>
      </c>
      <c r="G329" t="s">
        <v>16847</v>
      </c>
      <c r="H329">
        <v>401220216</v>
      </c>
      <c r="I329">
        <v>2020</v>
      </c>
      <c r="J329">
        <v>3</v>
      </c>
      <c r="K329" t="b">
        <v>0</v>
      </c>
    </row>
    <row r="330" spans="1:11">
      <c r="A330">
        <v>11</v>
      </c>
      <c r="B330" t="s">
        <v>15693</v>
      </c>
      <c r="C330" t="s">
        <v>15694</v>
      </c>
      <c r="D330" t="s">
        <v>16848</v>
      </c>
      <c r="E330" t="s">
        <v>16849</v>
      </c>
      <c r="F330" t="s">
        <v>16850</v>
      </c>
      <c r="G330" t="s">
        <v>16851</v>
      </c>
      <c r="H330">
        <v>401220343</v>
      </c>
      <c r="I330">
        <v>2020</v>
      </c>
      <c r="J330">
        <v>3</v>
      </c>
      <c r="K330" t="b">
        <v>0</v>
      </c>
    </row>
    <row r="331" spans="1:11">
      <c r="A331">
        <v>12</v>
      </c>
      <c r="B331" t="s">
        <v>15688</v>
      </c>
      <c r="C331" t="s">
        <v>15682</v>
      </c>
      <c r="D331" t="s">
        <v>16852</v>
      </c>
      <c r="E331" t="s">
        <v>16853</v>
      </c>
      <c r="F331" t="s">
        <v>16854</v>
      </c>
      <c r="G331" t="s">
        <v>16855</v>
      </c>
      <c r="H331">
        <v>401220363</v>
      </c>
      <c r="I331">
        <v>2020</v>
      </c>
      <c r="J331">
        <v>3</v>
      </c>
      <c r="K331" t="b">
        <v>0</v>
      </c>
    </row>
    <row r="332" spans="1:11">
      <c r="A332">
        <v>13</v>
      </c>
      <c r="B332" t="s">
        <v>15627</v>
      </c>
      <c r="C332" t="s">
        <v>15712</v>
      </c>
      <c r="D332" t="s">
        <v>16856</v>
      </c>
      <c r="E332" t="s">
        <v>16857</v>
      </c>
      <c r="F332" t="s">
        <v>16858</v>
      </c>
      <c r="G332" t="s">
        <v>16859</v>
      </c>
      <c r="H332">
        <v>401220323</v>
      </c>
      <c r="I332">
        <v>2020</v>
      </c>
      <c r="J332">
        <v>3</v>
      </c>
      <c r="K332" t="b">
        <v>0</v>
      </c>
    </row>
    <row r="333" spans="1:11">
      <c r="A333">
        <v>0</v>
      </c>
      <c r="B333" t="s">
        <v>15669</v>
      </c>
      <c r="C333" t="s">
        <v>15639</v>
      </c>
      <c r="D333" t="s">
        <v>16860</v>
      </c>
      <c r="E333" t="s">
        <v>16861</v>
      </c>
      <c r="F333" t="s">
        <v>16862</v>
      </c>
      <c r="G333" t="s">
        <v>16863</v>
      </c>
      <c r="H333">
        <v>401220153</v>
      </c>
      <c r="I333">
        <v>2020</v>
      </c>
      <c r="J333">
        <v>3</v>
      </c>
      <c r="K333" t="b">
        <v>0</v>
      </c>
    </row>
    <row r="334" spans="1:11">
      <c r="B334" t="s">
        <v>15618</v>
      </c>
      <c r="C334" t="s">
        <v>15619</v>
      </c>
      <c r="D334" t="s">
        <v>15620</v>
      </c>
      <c r="E334" t="s">
        <v>15621</v>
      </c>
      <c r="F334" t="s">
        <v>15622</v>
      </c>
      <c r="G334" t="s">
        <v>15623</v>
      </c>
      <c r="H334" t="s">
        <v>20</v>
      </c>
      <c r="I334" t="s">
        <v>15624</v>
      </c>
      <c r="J334" t="s">
        <v>15625</v>
      </c>
      <c r="K334" t="s">
        <v>15626</v>
      </c>
    </row>
    <row r="335" spans="1:11">
      <c r="A335">
        <v>0</v>
      </c>
      <c r="B335" t="s">
        <v>15717</v>
      </c>
      <c r="C335" t="s">
        <v>15652</v>
      </c>
      <c r="D335" t="s">
        <v>16864</v>
      </c>
      <c r="E335" t="s">
        <v>16865</v>
      </c>
      <c r="F335" t="s">
        <v>16866</v>
      </c>
      <c r="G335" t="s">
        <v>16867</v>
      </c>
      <c r="H335">
        <v>401220141</v>
      </c>
      <c r="I335">
        <v>2020</v>
      </c>
      <c r="J335">
        <v>4</v>
      </c>
      <c r="K335" t="b">
        <v>0</v>
      </c>
    </row>
    <row r="336" spans="1:11">
      <c r="A336">
        <v>0</v>
      </c>
      <c r="B336" t="s">
        <v>15670</v>
      </c>
      <c r="C336" t="s">
        <v>15681</v>
      </c>
      <c r="D336" t="s">
        <v>16868</v>
      </c>
      <c r="E336" t="s">
        <v>16869</v>
      </c>
      <c r="F336" t="s">
        <v>16870</v>
      </c>
      <c r="G336" t="s">
        <v>16871</v>
      </c>
      <c r="H336">
        <v>401220157</v>
      </c>
      <c r="I336">
        <v>2020</v>
      </c>
      <c r="J336">
        <v>4</v>
      </c>
      <c r="K336" t="b">
        <v>0</v>
      </c>
    </row>
    <row r="337" spans="1:11">
      <c r="A337">
        <v>1</v>
      </c>
      <c r="B337" t="s">
        <v>15634</v>
      </c>
      <c r="C337" t="s">
        <v>15688</v>
      </c>
      <c r="D337" t="s">
        <v>16872</v>
      </c>
      <c r="E337" t="s">
        <v>16873</v>
      </c>
      <c r="F337" t="s">
        <v>16874</v>
      </c>
      <c r="G337" t="s">
        <v>16875</v>
      </c>
      <c r="H337">
        <v>401220247</v>
      </c>
      <c r="I337">
        <v>2020</v>
      </c>
      <c r="J337">
        <v>4</v>
      </c>
      <c r="K337" t="b">
        <v>0</v>
      </c>
    </row>
    <row r="338" spans="1:11">
      <c r="A338">
        <v>2</v>
      </c>
      <c r="B338" t="s">
        <v>15712</v>
      </c>
      <c r="C338" t="s">
        <v>15693</v>
      </c>
      <c r="D338" t="s">
        <v>16876</v>
      </c>
      <c r="E338" t="s">
        <v>16877</v>
      </c>
      <c r="F338" t="s">
        <v>16878</v>
      </c>
      <c r="G338" t="s">
        <v>16879</v>
      </c>
      <c r="H338">
        <v>401220285</v>
      </c>
      <c r="I338">
        <v>2020</v>
      </c>
      <c r="J338">
        <v>4</v>
      </c>
      <c r="K338" t="b">
        <v>0</v>
      </c>
    </row>
    <row r="339" spans="1:11">
      <c r="A339">
        <v>3</v>
      </c>
      <c r="B339" t="s">
        <v>15682</v>
      </c>
      <c r="C339" t="s">
        <v>15640</v>
      </c>
      <c r="D339" t="s">
        <v>16880</v>
      </c>
      <c r="E339" t="s">
        <v>16881</v>
      </c>
      <c r="F339" t="s">
        <v>16882</v>
      </c>
      <c r="G339" t="s">
        <v>16883</v>
      </c>
      <c r="H339">
        <v>401220128</v>
      </c>
      <c r="I339">
        <v>2020</v>
      </c>
      <c r="J339">
        <v>4</v>
      </c>
      <c r="K339" t="b">
        <v>0</v>
      </c>
    </row>
    <row r="340" spans="1:11">
      <c r="A340">
        <v>4</v>
      </c>
      <c r="B340" t="s">
        <v>15676</v>
      </c>
      <c r="C340" t="s">
        <v>15700</v>
      </c>
      <c r="D340" t="s">
        <v>16884</v>
      </c>
      <c r="E340" t="s">
        <v>16885</v>
      </c>
      <c r="F340" t="s">
        <v>16886</v>
      </c>
      <c r="G340" t="s">
        <v>16887</v>
      </c>
      <c r="H340">
        <v>401220334</v>
      </c>
      <c r="I340">
        <v>2020</v>
      </c>
      <c r="J340">
        <v>4</v>
      </c>
      <c r="K340" t="b">
        <v>0</v>
      </c>
    </row>
    <row r="341" spans="1:11">
      <c r="A341">
        <v>5</v>
      </c>
      <c r="B341" t="s">
        <v>15639</v>
      </c>
      <c r="C341" t="s">
        <v>15657</v>
      </c>
      <c r="D341" t="s">
        <v>16888</v>
      </c>
      <c r="E341" t="s">
        <v>16889</v>
      </c>
      <c r="F341" t="s">
        <v>16890</v>
      </c>
      <c r="G341" t="s">
        <v>16891</v>
      </c>
      <c r="H341">
        <v>401220271</v>
      </c>
      <c r="I341">
        <v>2020</v>
      </c>
      <c r="J341">
        <v>4</v>
      </c>
      <c r="K341" t="b">
        <v>0</v>
      </c>
    </row>
    <row r="342" spans="1:11">
      <c r="A342">
        <v>6</v>
      </c>
      <c r="B342" t="s">
        <v>15694</v>
      </c>
      <c r="C342" t="s">
        <v>15664</v>
      </c>
      <c r="D342" t="s">
        <v>16892</v>
      </c>
      <c r="E342" t="s">
        <v>16893</v>
      </c>
      <c r="F342" t="s">
        <v>16894</v>
      </c>
      <c r="G342" t="s">
        <v>16895</v>
      </c>
      <c r="H342">
        <v>401220320</v>
      </c>
      <c r="I342">
        <v>2020</v>
      </c>
      <c r="J342">
        <v>4</v>
      </c>
      <c r="K342" t="b">
        <v>0</v>
      </c>
    </row>
    <row r="343" spans="1:11">
      <c r="A343">
        <v>7</v>
      </c>
      <c r="B343" t="s">
        <v>15646</v>
      </c>
      <c r="C343" t="s">
        <v>15711</v>
      </c>
      <c r="D343" t="s">
        <v>16896</v>
      </c>
      <c r="E343" t="s">
        <v>16897</v>
      </c>
      <c r="F343" t="s">
        <v>16898</v>
      </c>
      <c r="G343" t="s">
        <v>16899</v>
      </c>
      <c r="H343">
        <v>401220184</v>
      </c>
      <c r="I343">
        <v>2020</v>
      </c>
      <c r="J343">
        <v>4</v>
      </c>
      <c r="K343" t="b">
        <v>0</v>
      </c>
    </row>
    <row r="344" spans="1:11">
      <c r="A344">
        <v>8</v>
      </c>
      <c r="B344" t="s">
        <v>15687</v>
      </c>
      <c r="C344" t="s">
        <v>15663</v>
      </c>
      <c r="D344" t="s">
        <v>16900</v>
      </c>
      <c r="E344" t="s">
        <v>16901</v>
      </c>
      <c r="F344" t="s">
        <v>16902</v>
      </c>
      <c r="G344" t="s">
        <v>16903</v>
      </c>
      <c r="H344">
        <v>401220348</v>
      </c>
      <c r="I344">
        <v>2020</v>
      </c>
      <c r="J344">
        <v>4</v>
      </c>
      <c r="K344" t="b">
        <v>0</v>
      </c>
    </row>
    <row r="345" spans="1:11">
      <c r="A345">
        <v>9</v>
      </c>
      <c r="B345" t="s">
        <v>15675</v>
      </c>
      <c r="C345" t="s">
        <v>15628</v>
      </c>
      <c r="D345" t="s">
        <v>16904</v>
      </c>
      <c r="E345" t="s">
        <v>16905</v>
      </c>
      <c r="F345" t="s">
        <v>16906</v>
      </c>
      <c r="G345" t="s">
        <v>16907</v>
      </c>
      <c r="H345">
        <v>401220280</v>
      </c>
      <c r="I345">
        <v>2020</v>
      </c>
      <c r="J345">
        <v>4</v>
      </c>
      <c r="K345" t="b">
        <v>0</v>
      </c>
    </row>
    <row r="346" spans="1:11">
      <c r="A346">
        <v>10</v>
      </c>
      <c r="B346" t="s">
        <v>15651</v>
      </c>
      <c r="C346" t="s">
        <v>16701</v>
      </c>
      <c r="D346" t="s">
        <v>16908</v>
      </c>
      <c r="E346" t="s">
        <v>16909</v>
      </c>
      <c r="F346" t="s">
        <v>16764</v>
      </c>
      <c r="G346" t="s">
        <v>16910</v>
      </c>
      <c r="H346">
        <v>401220229</v>
      </c>
      <c r="I346">
        <v>2020</v>
      </c>
      <c r="J346">
        <v>4</v>
      </c>
      <c r="K346" t="b">
        <v>0</v>
      </c>
    </row>
    <row r="347" spans="1:11">
      <c r="A347">
        <v>11</v>
      </c>
      <c r="B347" t="s">
        <v>15658</v>
      </c>
      <c r="C347" t="s">
        <v>15699</v>
      </c>
      <c r="D347" t="s">
        <v>16911</v>
      </c>
      <c r="E347" t="s">
        <v>16912</v>
      </c>
      <c r="F347" t="s">
        <v>16913</v>
      </c>
      <c r="G347" t="s">
        <v>16914</v>
      </c>
      <c r="H347">
        <v>401220355</v>
      </c>
      <c r="I347">
        <v>2020</v>
      </c>
      <c r="J347">
        <v>4</v>
      </c>
      <c r="K347" t="b">
        <v>0</v>
      </c>
    </row>
    <row r="348" spans="1:11">
      <c r="A348">
        <v>0</v>
      </c>
      <c r="B348" t="s">
        <v>15706</v>
      </c>
      <c r="C348" t="s">
        <v>15669</v>
      </c>
      <c r="D348" t="s">
        <v>16915</v>
      </c>
      <c r="E348" t="s">
        <v>16916</v>
      </c>
      <c r="F348" t="s">
        <v>16917</v>
      </c>
      <c r="G348" t="s">
        <v>16918</v>
      </c>
      <c r="H348">
        <v>401220221</v>
      </c>
      <c r="I348">
        <v>2020</v>
      </c>
      <c r="J348">
        <v>4</v>
      </c>
      <c r="K348" t="b">
        <v>0</v>
      </c>
    </row>
    <row r="349" spans="1:11">
      <c r="A349">
        <v>1</v>
      </c>
      <c r="B349" t="s">
        <v>15645</v>
      </c>
      <c r="C349" t="s">
        <v>15627</v>
      </c>
      <c r="D349" t="s">
        <v>16919</v>
      </c>
      <c r="E349" t="s">
        <v>16920</v>
      </c>
      <c r="F349" t="s">
        <v>16921</v>
      </c>
      <c r="G349" t="s">
        <v>16922</v>
      </c>
      <c r="H349">
        <v>401220293</v>
      </c>
      <c r="I349">
        <v>2020</v>
      </c>
      <c r="J349">
        <v>4</v>
      </c>
      <c r="K349" t="b">
        <v>0</v>
      </c>
    </row>
    <row r="350" spans="1:11">
      <c r="B350" t="s">
        <v>15618</v>
      </c>
      <c r="C350" t="s">
        <v>15619</v>
      </c>
      <c r="D350" t="s">
        <v>15620</v>
      </c>
      <c r="E350" t="s">
        <v>15621</v>
      </c>
      <c r="F350" t="s">
        <v>15622</v>
      </c>
      <c r="G350" t="s">
        <v>15623</v>
      </c>
      <c r="H350" t="s">
        <v>20</v>
      </c>
      <c r="I350" t="s">
        <v>15624</v>
      </c>
      <c r="J350" t="s">
        <v>15625</v>
      </c>
      <c r="K350" t="s">
        <v>15626</v>
      </c>
    </row>
    <row r="351" spans="1:11">
      <c r="A351">
        <v>0</v>
      </c>
      <c r="B351" t="s">
        <v>15700</v>
      </c>
      <c r="C351" t="s">
        <v>15628</v>
      </c>
      <c r="D351" t="s">
        <v>16923</v>
      </c>
      <c r="E351" t="s">
        <v>16924</v>
      </c>
      <c r="F351" t="s">
        <v>16636</v>
      </c>
      <c r="G351" t="s">
        <v>16925</v>
      </c>
      <c r="H351">
        <v>401220278</v>
      </c>
      <c r="I351">
        <v>2020</v>
      </c>
      <c r="J351">
        <v>5</v>
      </c>
      <c r="K351" t="b">
        <v>0</v>
      </c>
    </row>
    <row r="352" spans="1:11">
      <c r="A352">
        <v>0</v>
      </c>
      <c r="B352" t="s">
        <v>15664</v>
      </c>
      <c r="C352" t="s">
        <v>15645</v>
      </c>
      <c r="D352" t="s">
        <v>16926</v>
      </c>
      <c r="E352" t="s">
        <v>16927</v>
      </c>
      <c r="F352" t="s">
        <v>16928</v>
      </c>
      <c r="G352" t="s">
        <v>16929</v>
      </c>
      <c r="H352">
        <v>401220306</v>
      </c>
      <c r="I352">
        <v>2020</v>
      </c>
      <c r="J352">
        <v>5</v>
      </c>
      <c r="K352" t="b">
        <v>0</v>
      </c>
    </row>
    <row r="353" spans="1:11">
      <c r="A353">
        <v>1</v>
      </c>
      <c r="B353" t="s">
        <v>16701</v>
      </c>
      <c r="C353" t="s">
        <v>15669</v>
      </c>
      <c r="D353" t="s">
        <v>16930</v>
      </c>
      <c r="E353" t="s">
        <v>16931</v>
      </c>
      <c r="F353" t="s">
        <v>16932</v>
      </c>
      <c r="G353" t="s">
        <v>16933</v>
      </c>
      <c r="H353">
        <v>401220219</v>
      </c>
      <c r="I353">
        <v>2020</v>
      </c>
      <c r="J353">
        <v>5</v>
      </c>
      <c r="K353" t="b">
        <v>0</v>
      </c>
    </row>
    <row r="354" spans="1:11">
      <c r="A354">
        <v>2</v>
      </c>
      <c r="B354" t="s">
        <v>15694</v>
      </c>
      <c r="C354" t="s">
        <v>15652</v>
      </c>
      <c r="D354" t="s">
        <v>16934</v>
      </c>
      <c r="E354" t="s">
        <v>16935</v>
      </c>
      <c r="F354" t="s">
        <v>16936</v>
      </c>
      <c r="G354" t="s">
        <v>16937</v>
      </c>
      <c r="H354">
        <v>401220143</v>
      </c>
      <c r="I354">
        <v>2020</v>
      </c>
      <c r="J354">
        <v>5</v>
      </c>
      <c r="K354" t="b">
        <v>0</v>
      </c>
    </row>
    <row r="355" spans="1:11">
      <c r="A355">
        <v>3</v>
      </c>
      <c r="B355" t="s">
        <v>15658</v>
      </c>
      <c r="C355" t="s">
        <v>15705</v>
      </c>
      <c r="D355" t="s">
        <v>16938</v>
      </c>
      <c r="E355" t="s">
        <v>16939</v>
      </c>
      <c r="F355" t="s">
        <v>16940</v>
      </c>
      <c r="G355" t="s">
        <v>16941</v>
      </c>
      <c r="H355">
        <v>401220175</v>
      </c>
      <c r="I355">
        <v>2020</v>
      </c>
      <c r="J355">
        <v>5</v>
      </c>
      <c r="K355" t="b">
        <v>0</v>
      </c>
    </row>
    <row r="356" spans="1:11">
      <c r="A356">
        <v>4</v>
      </c>
      <c r="B356" t="s">
        <v>15663</v>
      </c>
      <c r="C356" t="s">
        <v>15657</v>
      </c>
      <c r="D356" t="s">
        <v>16942</v>
      </c>
      <c r="E356" t="s">
        <v>16943</v>
      </c>
      <c r="F356" t="s">
        <v>16944</v>
      </c>
      <c r="G356" t="s">
        <v>16945</v>
      </c>
      <c r="H356">
        <v>401220269</v>
      </c>
      <c r="I356">
        <v>2020</v>
      </c>
      <c r="J356">
        <v>5</v>
      </c>
      <c r="K356" t="b">
        <v>0</v>
      </c>
    </row>
    <row r="357" spans="1:11">
      <c r="A357">
        <v>5</v>
      </c>
      <c r="B357" t="s">
        <v>15681</v>
      </c>
      <c r="C357" t="s">
        <v>15639</v>
      </c>
      <c r="D357" t="s">
        <v>16946</v>
      </c>
      <c r="E357" t="s">
        <v>16947</v>
      </c>
      <c r="F357" t="s">
        <v>16948</v>
      </c>
      <c r="G357" t="s">
        <v>16949</v>
      </c>
      <c r="H357">
        <v>401220146</v>
      </c>
      <c r="I357">
        <v>2020</v>
      </c>
      <c r="J357">
        <v>5</v>
      </c>
      <c r="K357" t="b">
        <v>0</v>
      </c>
    </row>
    <row r="358" spans="1:11">
      <c r="A358">
        <v>6</v>
      </c>
      <c r="B358" t="s">
        <v>15670</v>
      </c>
      <c r="C358" t="s">
        <v>15711</v>
      </c>
      <c r="D358" t="s">
        <v>16950</v>
      </c>
      <c r="E358" t="s">
        <v>16951</v>
      </c>
      <c r="F358" t="s">
        <v>16952</v>
      </c>
      <c r="G358" t="s">
        <v>16953</v>
      </c>
      <c r="H358">
        <v>401220179</v>
      </c>
      <c r="I358">
        <v>2020</v>
      </c>
      <c r="J358">
        <v>5</v>
      </c>
      <c r="K358" t="b">
        <v>0</v>
      </c>
    </row>
    <row r="359" spans="1:11">
      <c r="A359">
        <v>7</v>
      </c>
      <c r="B359" t="s">
        <v>15640</v>
      </c>
      <c r="C359" t="s">
        <v>15699</v>
      </c>
      <c r="D359" t="s">
        <v>16954</v>
      </c>
      <c r="E359" t="s">
        <v>16955</v>
      </c>
      <c r="F359" t="s">
        <v>16956</v>
      </c>
      <c r="G359" t="s">
        <v>16957</v>
      </c>
      <c r="H359">
        <v>401220358</v>
      </c>
      <c r="I359">
        <v>2020</v>
      </c>
      <c r="J359">
        <v>5</v>
      </c>
      <c r="K359" t="b">
        <v>0</v>
      </c>
    </row>
    <row r="360" spans="1:11">
      <c r="A360">
        <v>8</v>
      </c>
      <c r="B360" t="s">
        <v>15675</v>
      </c>
      <c r="C360" t="s">
        <v>15634</v>
      </c>
      <c r="D360" t="s">
        <v>16958</v>
      </c>
      <c r="E360" t="s">
        <v>16524</v>
      </c>
      <c r="F360" t="s">
        <v>16712</v>
      </c>
      <c r="G360" t="s">
        <v>16959</v>
      </c>
      <c r="H360">
        <v>401220166</v>
      </c>
      <c r="I360">
        <v>2020</v>
      </c>
      <c r="J360">
        <v>5</v>
      </c>
      <c r="K360" t="b">
        <v>0</v>
      </c>
    </row>
    <row r="361" spans="1:11">
      <c r="A361">
        <v>9</v>
      </c>
      <c r="B361" t="s">
        <v>15687</v>
      </c>
      <c r="C361" t="s">
        <v>15688</v>
      </c>
      <c r="D361" t="s">
        <v>16960</v>
      </c>
      <c r="E361" t="s">
        <v>16961</v>
      </c>
      <c r="F361" t="s">
        <v>16962</v>
      </c>
      <c r="G361" t="s">
        <v>16963</v>
      </c>
      <c r="H361">
        <v>401220242</v>
      </c>
      <c r="I361">
        <v>2020</v>
      </c>
      <c r="J361">
        <v>5</v>
      </c>
      <c r="K361" t="b">
        <v>0</v>
      </c>
    </row>
    <row r="362" spans="1:11">
      <c r="A362">
        <v>10</v>
      </c>
      <c r="B362" t="s">
        <v>15646</v>
      </c>
      <c r="C362" t="s">
        <v>15682</v>
      </c>
      <c r="D362" t="s">
        <v>16964</v>
      </c>
      <c r="E362" t="s">
        <v>16965</v>
      </c>
      <c r="F362" t="s">
        <v>16966</v>
      </c>
      <c r="G362" t="s">
        <v>16967</v>
      </c>
      <c r="H362">
        <v>401220367</v>
      </c>
      <c r="I362">
        <v>2020</v>
      </c>
      <c r="J362">
        <v>5</v>
      </c>
      <c r="K362" t="b">
        <v>0</v>
      </c>
    </row>
    <row r="363" spans="1:11">
      <c r="A363">
        <v>0</v>
      </c>
      <c r="B363" t="s">
        <v>15676</v>
      </c>
      <c r="C363" t="s">
        <v>15712</v>
      </c>
      <c r="D363" t="s">
        <v>16968</v>
      </c>
      <c r="E363" t="s">
        <v>16969</v>
      </c>
      <c r="F363" t="s">
        <v>16970</v>
      </c>
      <c r="G363" t="s">
        <v>16971</v>
      </c>
      <c r="H363">
        <v>401220326</v>
      </c>
      <c r="I363">
        <v>2020</v>
      </c>
      <c r="J363">
        <v>5</v>
      </c>
      <c r="K363" t="b">
        <v>0</v>
      </c>
    </row>
    <row r="364" spans="1:11">
      <c r="A364">
        <v>0</v>
      </c>
      <c r="B364" t="s">
        <v>15651</v>
      </c>
      <c r="C364" t="s">
        <v>15633</v>
      </c>
      <c r="D364" t="s">
        <v>16972</v>
      </c>
      <c r="E364" t="s">
        <v>16973</v>
      </c>
      <c r="F364" t="s">
        <v>16974</v>
      </c>
      <c r="G364" t="s">
        <v>16975</v>
      </c>
      <c r="H364">
        <v>401220209</v>
      </c>
      <c r="I364">
        <v>2020</v>
      </c>
      <c r="J364">
        <v>5</v>
      </c>
      <c r="K364" t="b">
        <v>0</v>
      </c>
    </row>
    <row r="365" spans="1:11">
      <c r="B365" t="s">
        <v>15618</v>
      </c>
      <c r="C365" t="s">
        <v>15619</v>
      </c>
      <c r="D365" t="s">
        <v>15620</v>
      </c>
      <c r="E365" t="s">
        <v>15621</v>
      </c>
      <c r="F365" t="s">
        <v>15622</v>
      </c>
      <c r="G365" t="s">
        <v>15623</v>
      </c>
      <c r="H365" t="s">
        <v>20</v>
      </c>
      <c r="I365" t="s">
        <v>15624</v>
      </c>
      <c r="J365" t="s">
        <v>15625</v>
      </c>
      <c r="K365" t="s">
        <v>15626</v>
      </c>
    </row>
    <row r="366" spans="1:11">
      <c r="A366">
        <v>0</v>
      </c>
      <c r="B366" t="s">
        <v>15711</v>
      </c>
      <c r="C366" t="s">
        <v>15633</v>
      </c>
      <c r="D366" t="s">
        <v>16976</v>
      </c>
      <c r="E366" t="s">
        <v>16977</v>
      </c>
      <c r="F366" t="s">
        <v>16978</v>
      </c>
      <c r="G366" t="s">
        <v>16979</v>
      </c>
      <c r="H366">
        <v>401220202</v>
      </c>
      <c r="I366">
        <v>2020</v>
      </c>
      <c r="J366">
        <v>6</v>
      </c>
      <c r="K366" t="b">
        <v>0</v>
      </c>
    </row>
    <row r="367" spans="1:11">
      <c r="A367">
        <v>1</v>
      </c>
      <c r="B367" t="s">
        <v>15681</v>
      </c>
      <c r="C367" t="s">
        <v>15675</v>
      </c>
      <c r="D367" t="s">
        <v>16980</v>
      </c>
      <c r="E367" t="s">
        <v>16981</v>
      </c>
      <c r="F367" t="s">
        <v>16982</v>
      </c>
      <c r="G367" t="s">
        <v>16983</v>
      </c>
      <c r="H367">
        <v>401220190</v>
      </c>
      <c r="I367">
        <v>2020</v>
      </c>
      <c r="J367">
        <v>6</v>
      </c>
      <c r="K367" t="b">
        <v>0</v>
      </c>
    </row>
    <row r="368" spans="1:11">
      <c r="A368">
        <v>2</v>
      </c>
      <c r="B368" t="s">
        <v>15645</v>
      </c>
      <c r="C368" t="s">
        <v>15646</v>
      </c>
      <c r="D368" t="s">
        <v>16984</v>
      </c>
      <c r="E368" t="s">
        <v>16985</v>
      </c>
      <c r="F368" t="s">
        <v>16986</v>
      </c>
      <c r="G368" t="s">
        <v>16987</v>
      </c>
      <c r="H368">
        <v>401220301</v>
      </c>
      <c r="I368">
        <v>2020</v>
      </c>
      <c r="J368">
        <v>6</v>
      </c>
      <c r="K368" t="b">
        <v>0</v>
      </c>
    </row>
    <row r="369" spans="1:11">
      <c r="A369">
        <v>3</v>
      </c>
      <c r="B369" t="s">
        <v>15717</v>
      </c>
      <c r="C369" t="s">
        <v>15706</v>
      </c>
      <c r="D369" t="s">
        <v>16988</v>
      </c>
      <c r="E369" t="s">
        <v>16989</v>
      </c>
      <c r="F369" t="s">
        <v>16990</v>
      </c>
      <c r="G369" t="s">
        <v>16991</v>
      </c>
      <c r="H369">
        <v>401220133</v>
      </c>
      <c r="I369">
        <v>2020</v>
      </c>
      <c r="J369">
        <v>6</v>
      </c>
      <c r="K369" t="b">
        <v>0</v>
      </c>
    </row>
    <row r="370" spans="1:11">
      <c r="A370">
        <v>4</v>
      </c>
      <c r="B370" t="s">
        <v>15657</v>
      </c>
      <c r="C370" t="s">
        <v>15687</v>
      </c>
      <c r="D370" t="s">
        <v>16992</v>
      </c>
      <c r="E370" t="s">
        <v>16993</v>
      </c>
      <c r="F370" t="s">
        <v>16994</v>
      </c>
      <c r="G370" t="s">
        <v>16995</v>
      </c>
      <c r="H370">
        <v>401220252</v>
      </c>
      <c r="I370">
        <v>2020</v>
      </c>
      <c r="J370">
        <v>6</v>
      </c>
      <c r="K370" t="b">
        <v>0</v>
      </c>
    </row>
    <row r="371" spans="1:11">
      <c r="A371">
        <v>5</v>
      </c>
      <c r="B371" t="s">
        <v>15639</v>
      </c>
      <c r="C371" t="s">
        <v>15658</v>
      </c>
      <c r="D371" t="s">
        <v>16996</v>
      </c>
      <c r="E371" t="s">
        <v>16997</v>
      </c>
      <c r="F371" t="s">
        <v>16998</v>
      </c>
      <c r="G371" t="s">
        <v>16999</v>
      </c>
      <c r="H371">
        <v>401220263</v>
      </c>
      <c r="I371">
        <v>2020</v>
      </c>
      <c r="J371">
        <v>6</v>
      </c>
      <c r="K371" t="b">
        <v>0</v>
      </c>
    </row>
    <row r="372" spans="1:11">
      <c r="A372">
        <v>6</v>
      </c>
      <c r="B372" t="s">
        <v>15634</v>
      </c>
      <c r="C372" t="s">
        <v>15705</v>
      </c>
      <c r="D372" t="s">
        <v>17000</v>
      </c>
      <c r="E372" t="s">
        <v>17001</v>
      </c>
      <c r="F372" t="s">
        <v>17002</v>
      </c>
      <c r="G372" t="s">
        <v>17003</v>
      </c>
      <c r="H372">
        <v>401220172</v>
      </c>
      <c r="I372">
        <v>2020</v>
      </c>
      <c r="J372">
        <v>6</v>
      </c>
      <c r="K372" t="b">
        <v>0</v>
      </c>
    </row>
    <row r="373" spans="1:11">
      <c r="A373">
        <v>7</v>
      </c>
      <c r="B373" t="s">
        <v>15628</v>
      </c>
      <c r="C373" t="s">
        <v>15664</v>
      </c>
      <c r="D373" t="s">
        <v>17004</v>
      </c>
      <c r="E373" t="s">
        <v>17005</v>
      </c>
      <c r="F373" t="s">
        <v>17006</v>
      </c>
      <c r="G373" t="s">
        <v>17007</v>
      </c>
      <c r="H373">
        <v>401220317</v>
      </c>
      <c r="I373">
        <v>2020</v>
      </c>
      <c r="J373">
        <v>6</v>
      </c>
      <c r="K373" t="b">
        <v>0</v>
      </c>
    </row>
    <row r="374" spans="1:11">
      <c r="A374">
        <v>8</v>
      </c>
      <c r="B374" t="s">
        <v>15693</v>
      </c>
      <c r="C374" t="s">
        <v>15670</v>
      </c>
      <c r="D374" t="s">
        <v>17008</v>
      </c>
      <c r="E374" t="s">
        <v>17009</v>
      </c>
      <c r="F374" t="s">
        <v>17010</v>
      </c>
      <c r="G374" t="s">
        <v>17011</v>
      </c>
      <c r="H374">
        <v>401220200</v>
      </c>
      <c r="I374">
        <v>2020</v>
      </c>
      <c r="J374">
        <v>6</v>
      </c>
      <c r="K374" t="b">
        <v>0</v>
      </c>
    </row>
    <row r="375" spans="1:11">
      <c r="A375">
        <v>9</v>
      </c>
      <c r="B375" t="s">
        <v>15652</v>
      </c>
      <c r="C375" t="s">
        <v>15640</v>
      </c>
      <c r="D375" t="s">
        <v>17012</v>
      </c>
      <c r="E375" t="s">
        <v>16694</v>
      </c>
      <c r="F375" t="s">
        <v>17013</v>
      </c>
      <c r="G375" t="s">
        <v>17014</v>
      </c>
      <c r="H375">
        <v>401220124</v>
      </c>
      <c r="I375">
        <v>2020</v>
      </c>
      <c r="J375">
        <v>6</v>
      </c>
      <c r="K375" t="b">
        <v>0</v>
      </c>
    </row>
    <row r="376" spans="1:11">
      <c r="A376">
        <v>10</v>
      </c>
      <c r="B376" t="s">
        <v>15627</v>
      </c>
      <c r="C376" t="s">
        <v>15700</v>
      </c>
      <c r="D376" t="s">
        <v>17015</v>
      </c>
      <c r="E376" t="s">
        <v>17016</v>
      </c>
      <c r="F376" t="s">
        <v>17017</v>
      </c>
      <c r="G376" t="s">
        <v>17018</v>
      </c>
      <c r="H376">
        <v>401220331</v>
      </c>
      <c r="I376">
        <v>2020</v>
      </c>
      <c r="J376">
        <v>6</v>
      </c>
      <c r="K376" t="b">
        <v>0</v>
      </c>
    </row>
    <row r="377" spans="1:11">
      <c r="A377">
        <v>11</v>
      </c>
      <c r="B377" t="s">
        <v>15663</v>
      </c>
      <c r="C377" t="s">
        <v>15699</v>
      </c>
      <c r="D377" t="s">
        <v>17019</v>
      </c>
      <c r="E377" t="s">
        <v>17020</v>
      </c>
      <c r="F377" t="s">
        <v>17021</v>
      </c>
      <c r="G377" t="s">
        <v>17022</v>
      </c>
      <c r="H377">
        <v>401220353</v>
      </c>
      <c r="I377">
        <v>2020</v>
      </c>
      <c r="J377">
        <v>6</v>
      </c>
      <c r="K377" t="b">
        <v>0</v>
      </c>
    </row>
    <row r="378" spans="1:11">
      <c r="A378">
        <v>0</v>
      </c>
      <c r="B378" t="s">
        <v>15669</v>
      </c>
      <c r="C378" t="s">
        <v>15651</v>
      </c>
      <c r="D378" t="s">
        <v>17023</v>
      </c>
      <c r="E378" t="s">
        <v>17024</v>
      </c>
      <c r="F378" t="s">
        <v>17025</v>
      </c>
      <c r="G378" t="s">
        <v>17026</v>
      </c>
      <c r="H378">
        <v>401220117</v>
      </c>
      <c r="I378">
        <v>2020</v>
      </c>
      <c r="J378">
        <v>6</v>
      </c>
      <c r="K378" t="b">
        <v>0</v>
      </c>
    </row>
    <row r="379" spans="1:11">
      <c r="A379">
        <v>1</v>
      </c>
      <c r="B379" t="s">
        <v>15694</v>
      </c>
      <c r="C379" t="s">
        <v>15688</v>
      </c>
      <c r="D379" t="s">
        <v>17027</v>
      </c>
      <c r="E379" t="s">
        <v>17028</v>
      </c>
      <c r="F379" t="s">
        <v>17029</v>
      </c>
      <c r="G379" t="s">
        <v>17030</v>
      </c>
      <c r="H379">
        <v>401220245</v>
      </c>
      <c r="I379">
        <v>2020</v>
      </c>
      <c r="J379">
        <v>6</v>
      </c>
      <c r="K379" t="b">
        <v>0</v>
      </c>
    </row>
    <row r="380" spans="1:11">
      <c r="B380" t="s">
        <v>15618</v>
      </c>
      <c r="C380" t="s">
        <v>15619</v>
      </c>
      <c r="D380" t="s">
        <v>15620</v>
      </c>
      <c r="E380" t="s">
        <v>15621</v>
      </c>
      <c r="F380" t="s">
        <v>15622</v>
      </c>
      <c r="G380" t="s">
        <v>15623</v>
      </c>
      <c r="H380" t="s">
        <v>20</v>
      </c>
      <c r="I380" t="s">
        <v>15624</v>
      </c>
      <c r="J380" t="s">
        <v>15625</v>
      </c>
      <c r="K380" t="s">
        <v>15626</v>
      </c>
    </row>
    <row r="381" spans="1:11">
      <c r="A381">
        <v>0</v>
      </c>
      <c r="B381" t="s">
        <v>15687</v>
      </c>
      <c r="C381" t="s">
        <v>15658</v>
      </c>
      <c r="D381" t="s">
        <v>17031</v>
      </c>
      <c r="E381" t="s">
        <v>17032</v>
      </c>
      <c r="F381" t="s">
        <v>17033</v>
      </c>
      <c r="G381" t="s">
        <v>17034</v>
      </c>
      <c r="H381">
        <v>401220259</v>
      </c>
      <c r="I381">
        <v>2020</v>
      </c>
      <c r="J381">
        <v>7</v>
      </c>
      <c r="K381" t="b">
        <v>0</v>
      </c>
    </row>
    <row r="382" spans="1:11">
      <c r="A382">
        <v>0</v>
      </c>
      <c r="B382" t="s">
        <v>15693</v>
      </c>
      <c r="C382" t="s">
        <v>15645</v>
      </c>
      <c r="D382" t="s">
        <v>17035</v>
      </c>
      <c r="E382" t="s">
        <v>17036</v>
      </c>
      <c r="F382" t="s">
        <v>15777</v>
      </c>
      <c r="G382" t="s">
        <v>17037</v>
      </c>
      <c r="H382">
        <v>401220310</v>
      </c>
      <c r="I382">
        <v>2020</v>
      </c>
      <c r="J382">
        <v>7</v>
      </c>
      <c r="K382" t="b">
        <v>0</v>
      </c>
    </row>
    <row r="383" spans="1:11">
      <c r="A383">
        <v>1</v>
      </c>
      <c r="B383" t="s">
        <v>15634</v>
      </c>
      <c r="C383" t="s">
        <v>15681</v>
      </c>
      <c r="D383" t="s">
        <v>17038</v>
      </c>
      <c r="E383" t="s">
        <v>17039</v>
      </c>
      <c r="F383" t="s">
        <v>17040</v>
      </c>
      <c r="G383" t="s">
        <v>17041</v>
      </c>
      <c r="H383">
        <v>401220155</v>
      </c>
      <c r="I383">
        <v>2020</v>
      </c>
      <c r="J383">
        <v>7</v>
      </c>
      <c r="K383" t="b">
        <v>0</v>
      </c>
    </row>
    <row r="384" spans="1:11">
      <c r="A384">
        <v>2</v>
      </c>
      <c r="B384" t="s">
        <v>15705</v>
      </c>
      <c r="C384" t="s">
        <v>15633</v>
      </c>
      <c r="D384" t="s">
        <v>17042</v>
      </c>
      <c r="E384" t="s">
        <v>17043</v>
      </c>
      <c r="F384" t="s">
        <v>17044</v>
      </c>
      <c r="G384" t="s">
        <v>16467</v>
      </c>
      <c r="H384">
        <v>401249063</v>
      </c>
      <c r="I384">
        <v>2020</v>
      </c>
      <c r="J384">
        <v>7</v>
      </c>
      <c r="K384" t="b">
        <v>0</v>
      </c>
    </row>
    <row r="385" spans="1:11">
      <c r="A385">
        <v>3</v>
      </c>
      <c r="B385" t="s">
        <v>15664</v>
      </c>
      <c r="C385" t="s">
        <v>15712</v>
      </c>
      <c r="D385" t="s">
        <v>17045</v>
      </c>
      <c r="E385" t="s">
        <v>16215</v>
      </c>
      <c r="F385" t="s">
        <v>16878</v>
      </c>
      <c r="G385" t="s">
        <v>17007</v>
      </c>
      <c r="H385">
        <v>401220322</v>
      </c>
      <c r="I385">
        <v>2020</v>
      </c>
      <c r="J385">
        <v>7</v>
      </c>
      <c r="K385" t="b">
        <v>0</v>
      </c>
    </row>
    <row r="386" spans="1:11">
      <c r="A386">
        <v>4</v>
      </c>
      <c r="B386" t="s">
        <v>15651</v>
      </c>
      <c r="C386" t="s">
        <v>15652</v>
      </c>
      <c r="D386" t="s">
        <v>17046</v>
      </c>
      <c r="E386" t="s">
        <v>17047</v>
      </c>
      <c r="F386" t="s">
        <v>17048</v>
      </c>
      <c r="G386" t="s">
        <v>17049</v>
      </c>
      <c r="H386">
        <v>401220138</v>
      </c>
      <c r="I386">
        <v>2020</v>
      </c>
      <c r="J386">
        <v>7</v>
      </c>
      <c r="K386" t="b">
        <v>0</v>
      </c>
    </row>
    <row r="387" spans="1:11">
      <c r="A387">
        <v>5</v>
      </c>
      <c r="B387" t="s">
        <v>15688</v>
      </c>
      <c r="C387" t="s">
        <v>15657</v>
      </c>
      <c r="D387" t="s">
        <v>17050</v>
      </c>
      <c r="E387" t="s">
        <v>17051</v>
      </c>
      <c r="F387" t="s">
        <v>17052</v>
      </c>
      <c r="G387" t="s">
        <v>17053</v>
      </c>
      <c r="H387">
        <v>401220266</v>
      </c>
      <c r="I387">
        <v>2020</v>
      </c>
      <c r="J387">
        <v>7</v>
      </c>
      <c r="K387" t="b">
        <v>0</v>
      </c>
    </row>
    <row r="388" spans="1:11">
      <c r="A388">
        <v>6</v>
      </c>
      <c r="B388" t="s">
        <v>15627</v>
      </c>
      <c r="C388" t="s">
        <v>15711</v>
      </c>
      <c r="D388" t="s">
        <v>17054</v>
      </c>
      <c r="E388" t="s">
        <v>17055</v>
      </c>
      <c r="F388" t="s">
        <v>17056</v>
      </c>
      <c r="G388" t="s">
        <v>17057</v>
      </c>
      <c r="H388">
        <v>401220183</v>
      </c>
      <c r="I388">
        <v>2020</v>
      </c>
      <c r="J388">
        <v>7</v>
      </c>
      <c r="K388" t="b">
        <v>0</v>
      </c>
    </row>
    <row r="389" spans="1:11">
      <c r="A389">
        <v>7</v>
      </c>
      <c r="B389" t="s">
        <v>15700</v>
      </c>
      <c r="C389" t="s">
        <v>16701</v>
      </c>
      <c r="D389" t="s">
        <v>17058</v>
      </c>
      <c r="E389" t="s">
        <v>16885</v>
      </c>
      <c r="F389" t="s">
        <v>17059</v>
      </c>
      <c r="G389" t="s">
        <v>17060</v>
      </c>
      <c r="H389">
        <v>401220232</v>
      </c>
      <c r="I389">
        <v>2020</v>
      </c>
      <c r="J389">
        <v>7</v>
      </c>
      <c r="K389" t="b">
        <v>0</v>
      </c>
    </row>
    <row r="390" spans="1:11">
      <c r="A390">
        <v>8</v>
      </c>
      <c r="B390" t="s">
        <v>15669</v>
      </c>
      <c r="C390" t="s">
        <v>15717</v>
      </c>
      <c r="D390" t="s">
        <v>17061</v>
      </c>
      <c r="E390" t="s">
        <v>17062</v>
      </c>
      <c r="F390" t="s">
        <v>17063</v>
      </c>
      <c r="G390" t="s">
        <v>17064</v>
      </c>
      <c r="H390">
        <v>401220210</v>
      </c>
      <c r="I390">
        <v>2020</v>
      </c>
      <c r="J390">
        <v>7</v>
      </c>
      <c r="K390" t="b">
        <v>0</v>
      </c>
    </row>
    <row r="391" spans="1:11">
      <c r="A391">
        <v>9</v>
      </c>
      <c r="B391" t="s">
        <v>15699</v>
      </c>
      <c r="C391" t="s">
        <v>15706</v>
      </c>
      <c r="D391" t="s">
        <v>17065</v>
      </c>
      <c r="E391" t="s">
        <v>15836</v>
      </c>
      <c r="F391" t="s">
        <v>17066</v>
      </c>
      <c r="G391" t="s">
        <v>17067</v>
      </c>
      <c r="H391">
        <v>401220136</v>
      </c>
      <c r="I391">
        <v>2020</v>
      </c>
      <c r="J391">
        <v>7</v>
      </c>
      <c r="K391" t="b">
        <v>0</v>
      </c>
    </row>
    <row r="392" spans="1:11">
      <c r="A392">
        <v>10</v>
      </c>
      <c r="B392" t="s">
        <v>15670</v>
      </c>
      <c r="C392" t="s">
        <v>15676</v>
      </c>
      <c r="D392" t="s">
        <v>17068</v>
      </c>
      <c r="E392" t="s">
        <v>17069</v>
      </c>
      <c r="F392" t="s">
        <v>17070</v>
      </c>
      <c r="G392" t="s">
        <v>17071</v>
      </c>
      <c r="H392">
        <v>401220241</v>
      </c>
      <c r="I392">
        <v>2020</v>
      </c>
      <c r="J392">
        <v>7</v>
      </c>
      <c r="K392" t="b">
        <v>0</v>
      </c>
    </row>
    <row r="393" spans="1:11">
      <c r="A393">
        <v>11</v>
      </c>
      <c r="B393" t="s">
        <v>15682</v>
      </c>
      <c r="C393" t="s">
        <v>15694</v>
      </c>
      <c r="D393" t="s">
        <v>17072</v>
      </c>
      <c r="E393" t="s">
        <v>17073</v>
      </c>
      <c r="F393" t="s">
        <v>17074</v>
      </c>
      <c r="G393" t="s">
        <v>17075</v>
      </c>
      <c r="H393">
        <v>401220338</v>
      </c>
      <c r="I393">
        <v>2020</v>
      </c>
      <c r="J393">
        <v>7</v>
      </c>
      <c r="K393" t="b">
        <v>0</v>
      </c>
    </row>
    <row r="394" spans="1:11">
      <c r="A394">
        <v>0</v>
      </c>
      <c r="B394" t="s">
        <v>15628</v>
      </c>
      <c r="C394" t="s">
        <v>15663</v>
      </c>
      <c r="D394" t="s">
        <v>17076</v>
      </c>
      <c r="E394" t="s">
        <v>17077</v>
      </c>
      <c r="F394" t="s">
        <v>17078</v>
      </c>
      <c r="G394" t="s">
        <v>17079</v>
      </c>
      <c r="H394">
        <v>401220351</v>
      </c>
      <c r="I394">
        <v>2020</v>
      </c>
      <c r="J394">
        <v>7</v>
      </c>
      <c r="K394" t="b">
        <v>0</v>
      </c>
    </row>
    <row r="395" spans="1:11">
      <c r="B395" t="s">
        <v>15618</v>
      </c>
      <c r="C395" t="s">
        <v>15619</v>
      </c>
      <c r="D395" t="s">
        <v>15620</v>
      </c>
      <c r="E395" t="s">
        <v>15621</v>
      </c>
      <c r="F395" t="s">
        <v>15622</v>
      </c>
      <c r="G395" t="s">
        <v>15623</v>
      </c>
      <c r="H395" t="s">
        <v>20</v>
      </c>
      <c r="I395" t="s">
        <v>15624</v>
      </c>
      <c r="J395" t="s">
        <v>15625</v>
      </c>
      <c r="K395" t="s">
        <v>15626</v>
      </c>
    </row>
    <row r="396" spans="1:11">
      <c r="A396">
        <v>0</v>
      </c>
      <c r="B396" t="s">
        <v>15645</v>
      </c>
      <c r="C396" t="s">
        <v>15664</v>
      </c>
      <c r="D396" t="s">
        <v>17080</v>
      </c>
      <c r="E396" t="s">
        <v>17081</v>
      </c>
      <c r="F396" t="s">
        <v>17082</v>
      </c>
      <c r="G396" t="s">
        <v>17083</v>
      </c>
      <c r="H396">
        <v>401220314</v>
      </c>
      <c r="I396">
        <v>2020</v>
      </c>
      <c r="J396">
        <v>8</v>
      </c>
      <c r="K396" t="b">
        <v>0</v>
      </c>
    </row>
    <row r="397" spans="1:11">
      <c r="A397">
        <v>0</v>
      </c>
      <c r="B397" t="s">
        <v>15706</v>
      </c>
      <c r="C397" t="s">
        <v>15651</v>
      </c>
      <c r="D397" t="s">
        <v>17084</v>
      </c>
      <c r="E397" t="s">
        <v>17085</v>
      </c>
      <c r="F397" t="s">
        <v>17086</v>
      </c>
      <c r="G397" t="s">
        <v>16443</v>
      </c>
      <c r="H397">
        <v>401220115</v>
      </c>
      <c r="I397">
        <v>2020</v>
      </c>
      <c r="J397">
        <v>8</v>
      </c>
      <c r="K397" t="b">
        <v>0</v>
      </c>
    </row>
    <row r="398" spans="1:11">
      <c r="A398">
        <v>1</v>
      </c>
      <c r="B398" t="s">
        <v>15633</v>
      </c>
      <c r="C398" t="s">
        <v>15681</v>
      </c>
      <c r="D398" t="s">
        <v>17087</v>
      </c>
      <c r="E398" t="s">
        <v>17088</v>
      </c>
      <c r="F398" t="s">
        <v>17089</v>
      </c>
      <c r="G398" t="s">
        <v>17090</v>
      </c>
      <c r="H398">
        <v>401220158</v>
      </c>
      <c r="I398">
        <v>2020</v>
      </c>
      <c r="J398">
        <v>8</v>
      </c>
      <c r="K398" t="b">
        <v>0</v>
      </c>
    </row>
    <row r="399" spans="1:11">
      <c r="A399">
        <v>2</v>
      </c>
      <c r="B399" t="s">
        <v>16701</v>
      </c>
      <c r="C399" t="s">
        <v>15634</v>
      </c>
      <c r="D399" t="s">
        <v>17091</v>
      </c>
      <c r="E399" t="s">
        <v>17092</v>
      </c>
      <c r="F399" t="s">
        <v>17093</v>
      </c>
      <c r="G399" t="s">
        <v>17094</v>
      </c>
      <c r="H399">
        <v>401220169</v>
      </c>
      <c r="I399">
        <v>2020</v>
      </c>
      <c r="J399">
        <v>8</v>
      </c>
      <c r="K399" t="b">
        <v>0</v>
      </c>
    </row>
    <row r="400" spans="1:11">
      <c r="A400">
        <v>3</v>
      </c>
      <c r="B400" t="s">
        <v>15675</v>
      </c>
      <c r="C400" t="s">
        <v>15693</v>
      </c>
      <c r="D400" t="s">
        <v>17095</v>
      </c>
      <c r="E400" t="s">
        <v>17096</v>
      </c>
      <c r="F400" t="s">
        <v>17097</v>
      </c>
      <c r="G400" t="s">
        <v>17098</v>
      </c>
      <c r="H400">
        <v>401220288</v>
      </c>
      <c r="I400">
        <v>2020</v>
      </c>
      <c r="J400">
        <v>8</v>
      </c>
      <c r="K400" t="b">
        <v>0</v>
      </c>
    </row>
    <row r="401" spans="1:11">
      <c r="A401">
        <v>4</v>
      </c>
      <c r="B401" t="s">
        <v>15646</v>
      </c>
      <c r="C401" t="s">
        <v>15627</v>
      </c>
      <c r="D401" t="s">
        <v>17099</v>
      </c>
      <c r="E401" t="s">
        <v>17100</v>
      </c>
      <c r="F401" t="s">
        <v>17101</v>
      </c>
      <c r="G401" t="s">
        <v>17102</v>
      </c>
      <c r="H401">
        <v>401220292</v>
      </c>
      <c r="I401">
        <v>2020</v>
      </c>
      <c r="J401">
        <v>8</v>
      </c>
      <c r="K401" t="b">
        <v>0</v>
      </c>
    </row>
    <row r="402" spans="1:11">
      <c r="A402">
        <v>5</v>
      </c>
      <c r="B402" t="s">
        <v>15652</v>
      </c>
      <c r="C402" t="s">
        <v>15669</v>
      </c>
      <c r="D402" t="s">
        <v>17103</v>
      </c>
      <c r="E402" t="s">
        <v>17104</v>
      </c>
      <c r="F402" t="s">
        <v>17105</v>
      </c>
      <c r="G402" t="s">
        <v>17106</v>
      </c>
      <c r="H402">
        <v>401220222</v>
      </c>
      <c r="I402">
        <v>2020</v>
      </c>
      <c r="J402">
        <v>8</v>
      </c>
      <c r="K402" t="b">
        <v>0</v>
      </c>
    </row>
    <row r="403" spans="1:11">
      <c r="A403">
        <v>6</v>
      </c>
      <c r="B403" t="s">
        <v>15663</v>
      </c>
      <c r="C403" t="s">
        <v>15640</v>
      </c>
      <c r="D403" t="s">
        <v>17107</v>
      </c>
      <c r="E403" t="s">
        <v>17108</v>
      </c>
      <c r="F403" t="s">
        <v>17109</v>
      </c>
      <c r="G403" t="s">
        <v>17110</v>
      </c>
      <c r="H403">
        <v>401220127</v>
      </c>
      <c r="I403">
        <v>2020</v>
      </c>
      <c r="J403">
        <v>8</v>
      </c>
      <c r="K403" t="b">
        <v>0</v>
      </c>
    </row>
    <row r="404" spans="1:11">
      <c r="A404">
        <v>7</v>
      </c>
      <c r="B404" t="s">
        <v>15705</v>
      </c>
      <c r="C404" t="s">
        <v>15639</v>
      </c>
      <c r="D404" t="s">
        <v>17111</v>
      </c>
      <c r="E404" t="s">
        <v>17112</v>
      </c>
      <c r="F404" t="s">
        <v>17113</v>
      </c>
      <c r="G404" t="s">
        <v>17114</v>
      </c>
      <c r="H404">
        <v>401220148</v>
      </c>
      <c r="I404">
        <v>2020</v>
      </c>
      <c r="J404">
        <v>8</v>
      </c>
      <c r="K404" t="b">
        <v>0</v>
      </c>
    </row>
    <row r="405" spans="1:11">
      <c r="A405">
        <v>8</v>
      </c>
      <c r="B405" t="s">
        <v>15676</v>
      </c>
      <c r="C405" t="s">
        <v>15717</v>
      </c>
      <c r="D405" t="s">
        <v>17115</v>
      </c>
      <c r="E405" t="s">
        <v>17116</v>
      </c>
      <c r="F405" t="s">
        <v>17117</v>
      </c>
      <c r="G405" t="s">
        <v>17118</v>
      </c>
      <c r="H405">
        <v>401220212</v>
      </c>
      <c r="I405">
        <v>2020</v>
      </c>
      <c r="J405">
        <v>8</v>
      </c>
      <c r="K405" t="b">
        <v>0</v>
      </c>
    </row>
    <row r="406" spans="1:11">
      <c r="A406">
        <v>9</v>
      </c>
      <c r="B406" t="s">
        <v>15712</v>
      </c>
      <c r="C406" t="s">
        <v>15628</v>
      </c>
      <c r="D406" t="s">
        <v>17119</v>
      </c>
      <c r="E406" t="s">
        <v>17120</v>
      </c>
      <c r="F406" t="s">
        <v>17121</v>
      </c>
      <c r="G406" t="s">
        <v>17122</v>
      </c>
      <c r="H406">
        <v>401220277</v>
      </c>
      <c r="I406">
        <v>2020</v>
      </c>
      <c r="J406">
        <v>8</v>
      </c>
      <c r="K406" t="b">
        <v>0</v>
      </c>
    </row>
    <row r="407" spans="1:11">
      <c r="A407">
        <v>10</v>
      </c>
      <c r="B407" t="s">
        <v>15699</v>
      </c>
      <c r="C407" t="s">
        <v>15682</v>
      </c>
      <c r="D407" t="s">
        <v>17123</v>
      </c>
      <c r="E407" t="s">
        <v>17124</v>
      </c>
      <c r="F407" t="s">
        <v>17125</v>
      </c>
      <c r="G407" t="s">
        <v>17126</v>
      </c>
      <c r="H407">
        <v>401220361</v>
      </c>
      <c r="I407">
        <v>2020</v>
      </c>
      <c r="J407">
        <v>8</v>
      </c>
      <c r="K407" t="b">
        <v>0</v>
      </c>
    </row>
    <row r="408" spans="1:11">
      <c r="A408">
        <v>11</v>
      </c>
      <c r="B408" t="s">
        <v>15688</v>
      </c>
      <c r="C408" t="s">
        <v>15658</v>
      </c>
      <c r="D408" t="s">
        <v>17127</v>
      </c>
      <c r="E408" t="s">
        <v>17128</v>
      </c>
      <c r="F408" t="s">
        <v>17129</v>
      </c>
      <c r="G408" t="s">
        <v>17130</v>
      </c>
      <c r="H408">
        <v>401220258</v>
      </c>
      <c r="I408">
        <v>2020</v>
      </c>
      <c r="J408">
        <v>8</v>
      </c>
      <c r="K408" t="b">
        <v>0</v>
      </c>
    </row>
    <row r="409" spans="1:11">
      <c r="A409">
        <v>0</v>
      </c>
      <c r="B409" t="s">
        <v>15700</v>
      </c>
      <c r="C409" t="s">
        <v>15687</v>
      </c>
      <c r="D409" t="s">
        <v>17131</v>
      </c>
      <c r="E409" t="s">
        <v>17132</v>
      </c>
      <c r="F409" t="s">
        <v>17133</v>
      </c>
      <c r="G409" t="s">
        <v>17134</v>
      </c>
      <c r="H409">
        <v>401220257</v>
      </c>
      <c r="I409">
        <v>2020</v>
      </c>
      <c r="J409">
        <v>8</v>
      </c>
      <c r="K409" t="b">
        <v>0</v>
      </c>
    </row>
    <row r="410" spans="1:11">
      <c r="B410" t="s">
        <v>15618</v>
      </c>
      <c r="C410" t="s">
        <v>15619</v>
      </c>
      <c r="D410" t="s">
        <v>15620</v>
      </c>
      <c r="E410" t="s">
        <v>15621</v>
      </c>
      <c r="F410" t="s">
        <v>15622</v>
      </c>
      <c r="G410" t="s">
        <v>15623</v>
      </c>
      <c r="H410" t="s">
        <v>20</v>
      </c>
      <c r="I410" t="s">
        <v>15624</v>
      </c>
      <c r="J410" t="s">
        <v>15625</v>
      </c>
      <c r="K410" t="s">
        <v>15626</v>
      </c>
    </row>
    <row r="411" spans="1:11">
      <c r="A411">
        <v>0</v>
      </c>
      <c r="B411" t="s">
        <v>15627</v>
      </c>
      <c r="C411" t="s">
        <v>15699</v>
      </c>
      <c r="D411" t="s">
        <v>17135</v>
      </c>
      <c r="E411" t="s">
        <v>16131</v>
      </c>
      <c r="F411" t="s">
        <v>16439</v>
      </c>
      <c r="G411" t="s">
        <v>17136</v>
      </c>
      <c r="H411">
        <v>401220359</v>
      </c>
      <c r="I411">
        <v>2020</v>
      </c>
      <c r="J411">
        <v>9</v>
      </c>
      <c r="K411" t="b">
        <v>0</v>
      </c>
    </row>
    <row r="412" spans="1:11">
      <c r="A412">
        <v>0</v>
      </c>
      <c r="B412" t="s">
        <v>15717</v>
      </c>
      <c r="C412" t="s">
        <v>15645</v>
      </c>
      <c r="D412" t="s">
        <v>17137</v>
      </c>
      <c r="E412" t="s">
        <v>17138</v>
      </c>
      <c r="F412" t="s">
        <v>17139</v>
      </c>
      <c r="G412" t="s">
        <v>17140</v>
      </c>
      <c r="H412">
        <v>401220311</v>
      </c>
      <c r="I412">
        <v>2020</v>
      </c>
      <c r="J412">
        <v>9</v>
      </c>
      <c r="K412" t="b">
        <v>0</v>
      </c>
    </row>
    <row r="413" spans="1:11">
      <c r="A413">
        <v>1</v>
      </c>
      <c r="B413" t="s">
        <v>15682</v>
      </c>
      <c r="C413" t="s">
        <v>15651</v>
      </c>
      <c r="D413" t="s">
        <v>17141</v>
      </c>
      <c r="E413" t="s">
        <v>16763</v>
      </c>
      <c r="F413" t="s">
        <v>17142</v>
      </c>
      <c r="G413" t="s">
        <v>17143</v>
      </c>
      <c r="H413">
        <v>401220120</v>
      </c>
      <c r="I413">
        <v>2020</v>
      </c>
      <c r="J413">
        <v>9</v>
      </c>
      <c r="K413" t="b">
        <v>0</v>
      </c>
    </row>
    <row r="414" spans="1:11">
      <c r="A414">
        <v>2</v>
      </c>
      <c r="B414" t="s">
        <v>15628</v>
      </c>
      <c r="C414" t="s">
        <v>15633</v>
      </c>
      <c r="D414" t="s">
        <v>17144</v>
      </c>
      <c r="E414" t="s">
        <v>17145</v>
      </c>
      <c r="F414" t="s">
        <v>17146</v>
      </c>
      <c r="G414" t="s">
        <v>17147</v>
      </c>
      <c r="H414">
        <v>401220207</v>
      </c>
      <c r="I414">
        <v>2020</v>
      </c>
      <c r="J414">
        <v>9</v>
      </c>
      <c r="K414" t="b">
        <v>0</v>
      </c>
    </row>
    <row r="415" spans="1:11">
      <c r="A415">
        <v>3</v>
      </c>
      <c r="B415" t="s">
        <v>15639</v>
      </c>
      <c r="C415" t="s">
        <v>15675</v>
      </c>
      <c r="D415" t="s">
        <v>17148</v>
      </c>
      <c r="E415" t="s">
        <v>17149</v>
      </c>
      <c r="F415" t="s">
        <v>17150</v>
      </c>
      <c r="G415" t="s">
        <v>17151</v>
      </c>
      <c r="H415">
        <v>401220189</v>
      </c>
      <c r="I415">
        <v>2020</v>
      </c>
      <c r="J415">
        <v>9</v>
      </c>
      <c r="K415" t="b">
        <v>0</v>
      </c>
    </row>
    <row r="416" spans="1:11">
      <c r="A416">
        <v>4</v>
      </c>
      <c r="B416" t="s">
        <v>15664</v>
      </c>
      <c r="C416" t="s">
        <v>15669</v>
      </c>
      <c r="D416" t="s">
        <v>17152</v>
      </c>
      <c r="E416" t="s">
        <v>17153</v>
      </c>
      <c r="F416" t="s">
        <v>17154</v>
      </c>
      <c r="G416" t="s">
        <v>17155</v>
      </c>
      <c r="H416">
        <v>401220224</v>
      </c>
      <c r="I416">
        <v>2020</v>
      </c>
      <c r="J416">
        <v>9</v>
      </c>
      <c r="K416" t="b">
        <v>0</v>
      </c>
    </row>
    <row r="417" spans="1:11">
      <c r="A417">
        <v>5</v>
      </c>
      <c r="B417" t="s">
        <v>15693</v>
      </c>
      <c r="C417" t="s">
        <v>15646</v>
      </c>
      <c r="D417" t="s">
        <v>17156</v>
      </c>
      <c r="E417" t="s">
        <v>17157</v>
      </c>
      <c r="F417" t="s">
        <v>17158</v>
      </c>
      <c r="G417" t="s">
        <v>17159</v>
      </c>
      <c r="H417">
        <v>401220299</v>
      </c>
      <c r="I417">
        <v>2020</v>
      </c>
      <c r="J417">
        <v>9</v>
      </c>
      <c r="K417" t="b">
        <v>0</v>
      </c>
    </row>
    <row r="418" spans="1:11">
      <c r="A418">
        <v>6</v>
      </c>
      <c r="B418" t="s">
        <v>15687</v>
      </c>
      <c r="C418" t="s">
        <v>15657</v>
      </c>
      <c r="D418" t="s">
        <v>17160</v>
      </c>
      <c r="E418" t="s">
        <v>17161</v>
      </c>
      <c r="F418" t="s">
        <v>17162</v>
      </c>
      <c r="G418" t="s">
        <v>17163</v>
      </c>
      <c r="H418">
        <v>401220267</v>
      </c>
      <c r="I418">
        <v>2020</v>
      </c>
      <c r="J418">
        <v>9</v>
      </c>
      <c r="K418" t="b">
        <v>0</v>
      </c>
    </row>
    <row r="419" spans="1:11">
      <c r="A419">
        <v>7</v>
      </c>
      <c r="B419" t="s">
        <v>15711</v>
      </c>
      <c r="C419" t="s">
        <v>15670</v>
      </c>
      <c r="D419" t="s">
        <v>17164</v>
      </c>
      <c r="E419" t="s">
        <v>17165</v>
      </c>
      <c r="F419" t="s">
        <v>17166</v>
      </c>
      <c r="G419" t="s">
        <v>17167</v>
      </c>
      <c r="H419">
        <v>401220194</v>
      </c>
      <c r="I419">
        <v>2020</v>
      </c>
      <c r="J419">
        <v>9</v>
      </c>
      <c r="K419" t="b">
        <v>0</v>
      </c>
    </row>
    <row r="420" spans="1:11">
      <c r="A420">
        <v>8</v>
      </c>
      <c r="B420" t="s">
        <v>16701</v>
      </c>
      <c r="C420" t="s">
        <v>15676</v>
      </c>
      <c r="D420" t="s">
        <v>17168</v>
      </c>
      <c r="E420" t="s">
        <v>17169</v>
      </c>
      <c r="F420" t="s">
        <v>17170</v>
      </c>
      <c r="G420" t="s">
        <v>17171</v>
      </c>
      <c r="H420">
        <v>401220236</v>
      </c>
      <c r="I420">
        <v>2020</v>
      </c>
      <c r="J420">
        <v>9</v>
      </c>
      <c r="K420" t="b">
        <v>0</v>
      </c>
    </row>
    <row r="421" spans="1:11">
      <c r="A421">
        <v>9</v>
      </c>
      <c r="B421" t="s">
        <v>15705</v>
      </c>
      <c r="C421" t="s">
        <v>15688</v>
      </c>
      <c r="D421" t="s">
        <v>17172</v>
      </c>
      <c r="E421" t="s">
        <v>17173</v>
      </c>
      <c r="F421" t="s">
        <v>17174</v>
      </c>
      <c r="G421" t="s">
        <v>17175</v>
      </c>
      <c r="H421">
        <v>401220248</v>
      </c>
      <c r="I421">
        <v>2020</v>
      </c>
      <c r="J421">
        <v>9</v>
      </c>
      <c r="K421" t="b">
        <v>0</v>
      </c>
    </row>
    <row r="422" spans="1:11">
      <c r="A422">
        <v>10</v>
      </c>
      <c r="B422" t="s">
        <v>15640</v>
      </c>
      <c r="C422" t="s">
        <v>15694</v>
      </c>
      <c r="D422" t="s">
        <v>17176</v>
      </c>
      <c r="E422" t="s">
        <v>17177</v>
      </c>
      <c r="F422" t="s">
        <v>17178</v>
      </c>
      <c r="G422" t="s">
        <v>17179</v>
      </c>
      <c r="H422">
        <v>401220342</v>
      </c>
      <c r="I422">
        <v>2020</v>
      </c>
      <c r="J422">
        <v>9</v>
      </c>
      <c r="K422" t="b">
        <v>0</v>
      </c>
    </row>
    <row r="423" spans="1:11">
      <c r="A423">
        <v>11</v>
      </c>
      <c r="B423" t="s">
        <v>15712</v>
      </c>
      <c r="C423" t="s">
        <v>15700</v>
      </c>
      <c r="D423" t="s">
        <v>17180</v>
      </c>
      <c r="E423" t="s">
        <v>17181</v>
      </c>
      <c r="F423" t="s">
        <v>17182</v>
      </c>
      <c r="G423" t="s">
        <v>17183</v>
      </c>
      <c r="H423">
        <v>401220330</v>
      </c>
      <c r="I423">
        <v>2020</v>
      </c>
      <c r="J423">
        <v>9</v>
      </c>
      <c r="K423" t="b">
        <v>0</v>
      </c>
    </row>
    <row r="424" spans="1:11">
      <c r="A424">
        <v>0</v>
      </c>
      <c r="B424" t="s">
        <v>15706</v>
      </c>
      <c r="C424" t="s">
        <v>15652</v>
      </c>
      <c r="D424" t="s">
        <v>17184</v>
      </c>
      <c r="E424" t="s">
        <v>17185</v>
      </c>
      <c r="F424" t="s">
        <v>17186</v>
      </c>
      <c r="G424" t="s">
        <v>17187</v>
      </c>
      <c r="H424">
        <v>401220140</v>
      </c>
      <c r="I424">
        <v>2020</v>
      </c>
      <c r="J424">
        <v>9</v>
      </c>
      <c r="K424" t="b">
        <v>0</v>
      </c>
    </row>
    <row r="425" spans="1:11">
      <c r="B425" t="s">
        <v>15618</v>
      </c>
      <c r="C425" t="s">
        <v>15619</v>
      </c>
      <c r="D425" t="s">
        <v>15620</v>
      </c>
      <c r="E425" t="s">
        <v>15621</v>
      </c>
      <c r="F425" t="s">
        <v>15622</v>
      </c>
      <c r="G425" t="s">
        <v>15623</v>
      </c>
      <c r="H425" t="s">
        <v>20</v>
      </c>
      <c r="I425" t="s">
        <v>15624</v>
      </c>
      <c r="J425" t="s">
        <v>15625</v>
      </c>
      <c r="K425" t="s">
        <v>15626</v>
      </c>
    </row>
    <row r="426" spans="1:11">
      <c r="A426">
        <v>0</v>
      </c>
      <c r="B426" t="s">
        <v>15675</v>
      </c>
      <c r="C426" t="s">
        <v>15633</v>
      </c>
      <c r="D426" t="s">
        <v>17188</v>
      </c>
      <c r="E426" t="s">
        <v>17189</v>
      </c>
      <c r="F426" t="s">
        <v>16466</v>
      </c>
      <c r="G426" t="s">
        <v>17190</v>
      </c>
      <c r="H426">
        <v>401220203</v>
      </c>
      <c r="I426">
        <v>2020</v>
      </c>
      <c r="J426">
        <v>10</v>
      </c>
      <c r="K426" t="b">
        <v>0</v>
      </c>
    </row>
    <row r="427" spans="1:11">
      <c r="A427">
        <v>0</v>
      </c>
      <c r="B427" t="s">
        <v>15711</v>
      </c>
      <c r="C427" t="s">
        <v>15634</v>
      </c>
      <c r="D427" t="s">
        <v>17191</v>
      </c>
      <c r="E427" t="s">
        <v>17192</v>
      </c>
      <c r="F427" t="s">
        <v>17193</v>
      </c>
      <c r="G427" t="s">
        <v>17194</v>
      </c>
      <c r="H427">
        <v>401220165</v>
      </c>
      <c r="I427">
        <v>2020</v>
      </c>
      <c r="J427">
        <v>10</v>
      </c>
      <c r="K427" t="b">
        <v>0</v>
      </c>
    </row>
    <row r="428" spans="1:11">
      <c r="A428">
        <v>1</v>
      </c>
      <c r="B428" t="s">
        <v>15657</v>
      </c>
      <c r="C428" t="s">
        <v>15693</v>
      </c>
      <c r="D428" t="s">
        <v>17195</v>
      </c>
      <c r="E428" t="s">
        <v>17196</v>
      </c>
      <c r="F428" t="s">
        <v>17197</v>
      </c>
      <c r="G428" t="s">
        <v>17198</v>
      </c>
      <c r="H428">
        <v>401220289</v>
      </c>
      <c r="I428">
        <v>2020</v>
      </c>
      <c r="J428">
        <v>10</v>
      </c>
      <c r="K428" t="b">
        <v>0</v>
      </c>
    </row>
    <row r="429" spans="1:11">
      <c r="A429">
        <v>2</v>
      </c>
      <c r="B429" t="s">
        <v>15670</v>
      </c>
      <c r="C429" t="s">
        <v>15627</v>
      </c>
      <c r="D429" t="s">
        <v>17199</v>
      </c>
      <c r="E429" t="s">
        <v>17200</v>
      </c>
      <c r="F429" t="s">
        <v>17201</v>
      </c>
      <c r="G429" t="s">
        <v>17202</v>
      </c>
      <c r="H429">
        <v>401220295</v>
      </c>
      <c r="I429">
        <v>2020</v>
      </c>
      <c r="J429">
        <v>10</v>
      </c>
      <c r="K429" t="b">
        <v>0</v>
      </c>
    </row>
    <row r="430" spans="1:11">
      <c r="A430">
        <v>3</v>
      </c>
      <c r="B430" t="s">
        <v>15658</v>
      </c>
      <c r="C430" t="s">
        <v>15687</v>
      </c>
      <c r="D430" t="s">
        <v>17203</v>
      </c>
      <c r="E430" t="s">
        <v>17204</v>
      </c>
      <c r="F430" t="s">
        <v>17205</v>
      </c>
      <c r="G430" t="s">
        <v>17206</v>
      </c>
      <c r="H430">
        <v>401220251</v>
      </c>
      <c r="I430">
        <v>2020</v>
      </c>
      <c r="J430">
        <v>10</v>
      </c>
      <c r="K430" t="b">
        <v>0</v>
      </c>
    </row>
    <row r="431" spans="1:11">
      <c r="A431">
        <v>4</v>
      </c>
      <c r="B431" t="s">
        <v>15700</v>
      </c>
      <c r="C431" t="s">
        <v>15664</v>
      </c>
      <c r="D431" t="s">
        <v>17207</v>
      </c>
      <c r="E431" t="s">
        <v>15708</v>
      </c>
      <c r="F431" t="s">
        <v>17208</v>
      </c>
      <c r="G431" t="s">
        <v>17209</v>
      </c>
      <c r="H431">
        <v>401220368</v>
      </c>
      <c r="I431">
        <v>2020</v>
      </c>
      <c r="J431">
        <v>10</v>
      </c>
      <c r="K431" t="b">
        <v>0</v>
      </c>
    </row>
    <row r="432" spans="1:11">
      <c r="A432">
        <v>5</v>
      </c>
      <c r="B432" t="s">
        <v>15717</v>
      </c>
      <c r="C432" t="s">
        <v>16701</v>
      </c>
      <c r="D432" t="s">
        <v>17210</v>
      </c>
      <c r="E432" t="s">
        <v>17211</v>
      </c>
      <c r="F432" t="s">
        <v>16288</v>
      </c>
      <c r="G432" t="s">
        <v>17212</v>
      </c>
      <c r="H432">
        <v>401220226</v>
      </c>
      <c r="I432">
        <v>2020</v>
      </c>
      <c r="J432">
        <v>10</v>
      </c>
      <c r="K432" t="b">
        <v>0</v>
      </c>
    </row>
    <row r="433" spans="1:11">
      <c r="A433">
        <v>6</v>
      </c>
      <c r="B433" t="s">
        <v>15676</v>
      </c>
      <c r="C433" t="s">
        <v>15640</v>
      </c>
      <c r="D433" t="s">
        <v>17213</v>
      </c>
      <c r="E433" t="s">
        <v>17214</v>
      </c>
      <c r="F433" t="s">
        <v>17215</v>
      </c>
      <c r="G433" t="s">
        <v>17216</v>
      </c>
      <c r="H433">
        <v>401220126</v>
      </c>
      <c r="I433">
        <v>2020</v>
      </c>
      <c r="J433">
        <v>10</v>
      </c>
      <c r="K433" t="b">
        <v>0</v>
      </c>
    </row>
    <row r="434" spans="1:11">
      <c r="A434">
        <v>7</v>
      </c>
      <c r="B434" t="s">
        <v>15651</v>
      </c>
      <c r="C434" t="s">
        <v>15694</v>
      </c>
      <c r="D434" t="s">
        <v>17217</v>
      </c>
      <c r="E434" t="s">
        <v>17218</v>
      </c>
      <c r="F434" t="s">
        <v>17219</v>
      </c>
      <c r="G434" t="s">
        <v>17220</v>
      </c>
      <c r="H434">
        <v>401220341</v>
      </c>
      <c r="I434">
        <v>2020</v>
      </c>
      <c r="J434">
        <v>10</v>
      </c>
      <c r="K434" t="b">
        <v>0</v>
      </c>
    </row>
    <row r="435" spans="1:11">
      <c r="A435">
        <v>8</v>
      </c>
      <c r="B435" t="s">
        <v>15682</v>
      </c>
      <c r="C435" t="s">
        <v>15663</v>
      </c>
      <c r="D435" t="s">
        <v>17221</v>
      </c>
      <c r="E435" t="s">
        <v>17222</v>
      </c>
      <c r="F435" t="s">
        <v>17223</v>
      </c>
      <c r="G435" t="s">
        <v>17224</v>
      </c>
      <c r="H435">
        <v>401220346</v>
      </c>
      <c r="I435">
        <v>2020</v>
      </c>
      <c r="J435">
        <v>10</v>
      </c>
      <c r="K435" t="b">
        <v>0</v>
      </c>
    </row>
    <row r="436" spans="1:11">
      <c r="A436">
        <v>9</v>
      </c>
      <c r="B436" t="s">
        <v>15699</v>
      </c>
      <c r="C436" t="s">
        <v>15712</v>
      </c>
      <c r="D436" t="s">
        <v>17225</v>
      </c>
      <c r="E436" t="s">
        <v>17226</v>
      </c>
      <c r="F436" t="s">
        <v>17227</v>
      </c>
      <c r="G436" t="s">
        <v>16878</v>
      </c>
      <c r="H436">
        <v>401220327</v>
      </c>
      <c r="I436">
        <v>2020</v>
      </c>
      <c r="J436">
        <v>10</v>
      </c>
      <c r="K436" t="b">
        <v>0</v>
      </c>
    </row>
    <row r="437" spans="1:11">
      <c r="A437">
        <v>10</v>
      </c>
      <c r="B437" t="s">
        <v>15681</v>
      </c>
      <c r="C437" t="s">
        <v>15705</v>
      </c>
      <c r="D437" t="s">
        <v>17228</v>
      </c>
      <c r="E437" t="s">
        <v>17229</v>
      </c>
      <c r="F437" t="s">
        <v>17230</v>
      </c>
      <c r="G437" t="s">
        <v>17231</v>
      </c>
      <c r="H437">
        <v>401220171</v>
      </c>
      <c r="I437">
        <v>2020</v>
      </c>
      <c r="J437">
        <v>10</v>
      </c>
      <c r="K437" t="b">
        <v>0</v>
      </c>
    </row>
    <row r="438" spans="1:11">
      <c r="A438">
        <v>11</v>
      </c>
      <c r="B438" t="s">
        <v>15639</v>
      </c>
      <c r="C438" t="s">
        <v>15706</v>
      </c>
      <c r="D438" t="s">
        <v>17232</v>
      </c>
      <c r="E438" t="s">
        <v>17233</v>
      </c>
      <c r="F438" t="s">
        <v>17234</v>
      </c>
      <c r="G438" t="s">
        <v>17235</v>
      </c>
      <c r="H438">
        <v>401220137</v>
      </c>
      <c r="I438">
        <v>2020</v>
      </c>
      <c r="J438">
        <v>10</v>
      </c>
      <c r="K438" t="b">
        <v>0</v>
      </c>
    </row>
    <row r="439" spans="1:11">
      <c r="A439">
        <v>0</v>
      </c>
      <c r="B439" t="s">
        <v>15646</v>
      </c>
      <c r="C439" t="s">
        <v>15628</v>
      </c>
      <c r="D439" t="s">
        <v>17236</v>
      </c>
      <c r="E439" t="s">
        <v>17237</v>
      </c>
      <c r="F439" t="s">
        <v>17238</v>
      </c>
      <c r="G439" t="s">
        <v>17239</v>
      </c>
      <c r="H439">
        <v>401220276</v>
      </c>
      <c r="I439">
        <v>2020</v>
      </c>
      <c r="J439">
        <v>10</v>
      </c>
      <c r="K439" t="b">
        <v>0</v>
      </c>
    </row>
    <row r="440" spans="1:11">
      <c r="B440" t="s">
        <v>15618</v>
      </c>
      <c r="C440" t="s">
        <v>15619</v>
      </c>
      <c r="D440" t="s">
        <v>15620</v>
      </c>
      <c r="E440" t="s">
        <v>15621</v>
      </c>
      <c r="F440" t="s">
        <v>15622</v>
      </c>
      <c r="G440" t="s">
        <v>15623</v>
      </c>
      <c r="H440" t="s">
        <v>20</v>
      </c>
      <c r="I440" t="s">
        <v>15624</v>
      </c>
      <c r="J440" t="s">
        <v>15625</v>
      </c>
      <c r="K440" t="s">
        <v>15626</v>
      </c>
    </row>
    <row r="441" spans="1:11">
      <c r="A441">
        <v>0</v>
      </c>
      <c r="B441" t="s">
        <v>15694</v>
      </c>
      <c r="C441" t="s">
        <v>15682</v>
      </c>
      <c r="D441" t="s">
        <v>17240</v>
      </c>
      <c r="E441" t="s">
        <v>17241</v>
      </c>
      <c r="F441" t="s">
        <v>17242</v>
      </c>
      <c r="G441" t="s">
        <v>17243</v>
      </c>
      <c r="H441">
        <v>401220360</v>
      </c>
      <c r="I441">
        <v>2020</v>
      </c>
      <c r="J441">
        <v>11</v>
      </c>
      <c r="K441" t="b">
        <v>0</v>
      </c>
    </row>
    <row r="442" spans="1:11">
      <c r="A442">
        <v>0</v>
      </c>
      <c r="B442" t="s">
        <v>15658</v>
      </c>
      <c r="C442" t="s">
        <v>15634</v>
      </c>
      <c r="D442" t="s">
        <v>17244</v>
      </c>
      <c r="E442" t="s">
        <v>17245</v>
      </c>
      <c r="F442" t="s">
        <v>17246</v>
      </c>
      <c r="G442" t="s">
        <v>17247</v>
      </c>
      <c r="H442">
        <v>401220167</v>
      </c>
      <c r="I442">
        <v>2020</v>
      </c>
      <c r="J442">
        <v>11</v>
      </c>
      <c r="K442" t="b">
        <v>0</v>
      </c>
    </row>
    <row r="443" spans="1:11">
      <c r="A443">
        <v>1</v>
      </c>
      <c r="B443" t="s">
        <v>15645</v>
      </c>
      <c r="C443" t="s">
        <v>15712</v>
      </c>
      <c r="D443" t="s">
        <v>17248</v>
      </c>
      <c r="E443" t="s">
        <v>17249</v>
      </c>
      <c r="F443" t="s">
        <v>17250</v>
      </c>
      <c r="G443" t="s">
        <v>17251</v>
      </c>
      <c r="H443">
        <v>401220321</v>
      </c>
      <c r="I443">
        <v>2020</v>
      </c>
      <c r="J443">
        <v>11</v>
      </c>
      <c r="K443" t="b">
        <v>0</v>
      </c>
    </row>
    <row r="444" spans="1:11">
      <c r="A444">
        <v>2</v>
      </c>
      <c r="B444" t="s">
        <v>15681</v>
      </c>
      <c r="C444" t="s">
        <v>15657</v>
      </c>
      <c r="D444" t="s">
        <v>17252</v>
      </c>
      <c r="E444" t="s">
        <v>17253</v>
      </c>
      <c r="F444" t="s">
        <v>17254</v>
      </c>
      <c r="G444" t="s">
        <v>17255</v>
      </c>
      <c r="H444">
        <v>401220272</v>
      </c>
      <c r="I444">
        <v>2020</v>
      </c>
      <c r="J444">
        <v>11</v>
      </c>
      <c r="K444" t="b">
        <v>0</v>
      </c>
    </row>
    <row r="445" spans="1:11">
      <c r="A445">
        <v>3</v>
      </c>
      <c r="B445" t="s">
        <v>15693</v>
      </c>
      <c r="C445" t="s">
        <v>15664</v>
      </c>
      <c r="D445" t="s">
        <v>17256</v>
      </c>
      <c r="E445" t="s">
        <v>17257</v>
      </c>
      <c r="F445" t="s">
        <v>17258</v>
      </c>
      <c r="G445" t="s">
        <v>17259</v>
      </c>
      <c r="H445">
        <v>401220318</v>
      </c>
      <c r="I445">
        <v>2020</v>
      </c>
      <c r="J445">
        <v>11</v>
      </c>
      <c r="K445" t="b">
        <v>0</v>
      </c>
    </row>
    <row r="446" spans="1:11">
      <c r="A446">
        <v>4</v>
      </c>
      <c r="B446" t="s">
        <v>15705</v>
      </c>
      <c r="C446" t="s">
        <v>15670</v>
      </c>
      <c r="D446" t="s">
        <v>17260</v>
      </c>
      <c r="E446" t="s">
        <v>17261</v>
      </c>
      <c r="F446" t="s">
        <v>17262</v>
      </c>
      <c r="G446" t="s">
        <v>17263</v>
      </c>
      <c r="H446">
        <v>401220198</v>
      </c>
      <c r="I446">
        <v>2020</v>
      </c>
      <c r="J446">
        <v>11</v>
      </c>
      <c r="K446" t="b">
        <v>0</v>
      </c>
    </row>
    <row r="447" spans="1:11">
      <c r="A447">
        <v>5</v>
      </c>
      <c r="B447" t="s">
        <v>15633</v>
      </c>
      <c r="C447" t="s">
        <v>15639</v>
      </c>
      <c r="D447" t="s">
        <v>17264</v>
      </c>
      <c r="E447" t="s">
        <v>17265</v>
      </c>
      <c r="F447" t="s">
        <v>17266</v>
      </c>
      <c r="G447" t="s">
        <v>17267</v>
      </c>
      <c r="H447">
        <v>401220150</v>
      </c>
      <c r="I447">
        <v>2020</v>
      </c>
      <c r="J447">
        <v>11</v>
      </c>
      <c r="K447" t="b">
        <v>0</v>
      </c>
    </row>
    <row r="448" spans="1:11">
      <c r="A448">
        <v>6</v>
      </c>
      <c r="B448" t="s">
        <v>15706</v>
      </c>
      <c r="C448" t="s">
        <v>15711</v>
      </c>
      <c r="D448" t="s">
        <v>17268</v>
      </c>
      <c r="E448" t="s">
        <v>17269</v>
      </c>
      <c r="F448" t="s">
        <v>17270</v>
      </c>
      <c r="G448" t="s">
        <v>17271</v>
      </c>
      <c r="H448">
        <v>401220185</v>
      </c>
      <c r="I448">
        <v>2020</v>
      </c>
      <c r="J448">
        <v>11</v>
      </c>
      <c r="K448" t="b">
        <v>0</v>
      </c>
    </row>
    <row r="449" spans="1:11">
      <c r="A449">
        <v>7</v>
      </c>
      <c r="B449" t="s">
        <v>15640</v>
      </c>
      <c r="C449" t="s">
        <v>15717</v>
      </c>
      <c r="D449" t="s">
        <v>17272</v>
      </c>
      <c r="E449" t="s">
        <v>17273</v>
      </c>
      <c r="F449" t="s">
        <v>17274</v>
      </c>
      <c r="G449" t="s">
        <v>17275</v>
      </c>
      <c r="H449">
        <v>401220214</v>
      </c>
      <c r="I449">
        <v>2020</v>
      </c>
      <c r="J449">
        <v>11</v>
      </c>
      <c r="K449" t="b">
        <v>0</v>
      </c>
    </row>
    <row r="450" spans="1:11">
      <c r="A450">
        <v>8</v>
      </c>
      <c r="B450" t="s">
        <v>15652</v>
      </c>
      <c r="C450" t="s">
        <v>15676</v>
      </c>
      <c r="D450" t="s">
        <v>17276</v>
      </c>
      <c r="E450" t="s">
        <v>17277</v>
      </c>
      <c r="F450" t="s">
        <v>17278</v>
      </c>
      <c r="G450" t="s">
        <v>17279</v>
      </c>
      <c r="H450">
        <v>401220238</v>
      </c>
      <c r="I450">
        <v>2020</v>
      </c>
      <c r="J450">
        <v>11</v>
      </c>
      <c r="K450" t="b">
        <v>0</v>
      </c>
    </row>
    <row r="451" spans="1:11">
      <c r="A451">
        <v>9</v>
      </c>
      <c r="B451" t="s">
        <v>15627</v>
      </c>
      <c r="C451" t="s">
        <v>15675</v>
      </c>
      <c r="D451" t="s">
        <v>17280</v>
      </c>
      <c r="E451" t="s">
        <v>17281</v>
      </c>
      <c r="F451" t="s">
        <v>17282</v>
      </c>
      <c r="G451" t="s">
        <v>15738</v>
      </c>
      <c r="H451">
        <v>401220191</v>
      </c>
      <c r="I451">
        <v>2020</v>
      </c>
      <c r="J451">
        <v>11</v>
      </c>
      <c r="K451" t="b">
        <v>0</v>
      </c>
    </row>
    <row r="452" spans="1:11">
      <c r="A452">
        <v>10</v>
      </c>
      <c r="B452" t="s">
        <v>15688</v>
      </c>
      <c r="C452" t="s">
        <v>15646</v>
      </c>
      <c r="D452" t="s">
        <v>17283</v>
      </c>
      <c r="E452" t="s">
        <v>17284</v>
      </c>
      <c r="F452" t="s">
        <v>17285</v>
      </c>
      <c r="G452" t="s">
        <v>17286</v>
      </c>
      <c r="H452">
        <v>401220305</v>
      </c>
      <c r="I452">
        <v>2020</v>
      </c>
      <c r="J452">
        <v>11</v>
      </c>
      <c r="K452" t="b">
        <v>0</v>
      </c>
    </row>
    <row r="453" spans="1:11">
      <c r="A453">
        <v>11</v>
      </c>
      <c r="B453" t="s">
        <v>15669</v>
      </c>
      <c r="C453" t="s">
        <v>16701</v>
      </c>
      <c r="D453" t="s">
        <v>17287</v>
      </c>
      <c r="E453" t="s">
        <v>17288</v>
      </c>
      <c r="F453" t="s">
        <v>17289</v>
      </c>
      <c r="G453" t="s">
        <v>17290</v>
      </c>
      <c r="H453">
        <v>401220227</v>
      </c>
      <c r="I453">
        <v>2020</v>
      </c>
      <c r="J453">
        <v>11</v>
      </c>
      <c r="K453" t="b">
        <v>0</v>
      </c>
    </row>
    <row r="454" spans="1:11">
      <c r="A454">
        <v>0</v>
      </c>
      <c r="B454" t="s">
        <v>15663</v>
      </c>
      <c r="C454" t="s">
        <v>15700</v>
      </c>
      <c r="D454" t="s">
        <v>17291</v>
      </c>
      <c r="E454" t="s">
        <v>17292</v>
      </c>
      <c r="F454" t="s">
        <v>17293</v>
      </c>
      <c r="G454" t="s">
        <v>17294</v>
      </c>
      <c r="H454">
        <v>401220335</v>
      </c>
      <c r="I454">
        <v>2020</v>
      </c>
      <c r="J454">
        <v>11</v>
      </c>
      <c r="K454" t="b">
        <v>0</v>
      </c>
    </row>
    <row r="455" spans="1:11">
      <c r="B455" t="s">
        <v>15618</v>
      </c>
      <c r="C455" t="s">
        <v>15619</v>
      </c>
      <c r="D455" t="s">
        <v>15620</v>
      </c>
      <c r="E455" t="s">
        <v>15621</v>
      </c>
      <c r="F455" t="s">
        <v>15622</v>
      </c>
      <c r="G455" t="s">
        <v>15623</v>
      </c>
      <c r="H455" t="s">
        <v>20</v>
      </c>
      <c r="I455" t="s">
        <v>15624</v>
      </c>
      <c r="J455" t="s">
        <v>15625</v>
      </c>
      <c r="K455" t="s">
        <v>15626</v>
      </c>
    </row>
    <row r="456" spans="1:11">
      <c r="A456">
        <v>0</v>
      </c>
      <c r="B456" t="s">
        <v>15711</v>
      </c>
      <c r="C456" t="s">
        <v>15693</v>
      </c>
      <c r="D456" t="s">
        <v>17295</v>
      </c>
      <c r="E456" t="s">
        <v>17296</v>
      </c>
      <c r="F456" t="s">
        <v>17297</v>
      </c>
      <c r="G456" t="s">
        <v>17298</v>
      </c>
      <c r="H456">
        <v>401220287</v>
      </c>
      <c r="I456">
        <v>2020</v>
      </c>
      <c r="J456">
        <v>12</v>
      </c>
      <c r="K456" t="b">
        <v>0</v>
      </c>
    </row>
    <row r="457" spans="1:11">
      <c r="A457">
        <v>1</v>
      </c>
      <c r="B457" t="s">
        <v>15657</v>
      </c>
      <c r="C457" t="s">
        <v>15688</v>
      </c>
      <c r="D457" t="s">
        <v>17299</v>
      </c>
      <c r="E457" t="s">
        <v>17300</v>
      </c>
      <c r="F457" t="s">
        <v>17301</v>
      </c>
      <c r="G457" t="s">
        <v>17302</v>
      </c>
      <c r="H457">
        <v>401220244</v>
      </c>
      <c r="I457">
        <v>2020</v>
      </c>
      <c r="J457">
        <v>12</v>
      </c>
      <c r="K457" t="b">
        <v>0</v>
      </c>
    </row>
    <row r="458" spans="1:11">
      <c r="A458">
        <v>0</v>
      </c>
      <c r="B458" t="s">
        <v>16701</v>
      </c>
      <c r="C458" t="s">
        <v>15645</v>
      </c>
      <c r="D458" t="s">
        <v>17303</v>
      </c>
      <c r="E458" t="s">
        <v>17304</v>
      </c>
      <c r="F458" t="s">
        <v>17305</v>
      </c>
      <c r="G458" t="s">
        <v>17306</v>
      </c>
      <c r="H458">
        <v>401220312</v>
      </c>
      <c r="I458">
        <v>2020</v>
      </c>
      <c r="J458">
        <v>12</v>
      </c>
      <c r="K458" t="b">
        <v>0</v>
      </c>
    </row>
    <row r="459" spans="1:11">
      <c r="A459">
        <v>1</v>
      </c>
      <c r="B459" t="s">
        <v>15676</v>
      </c>
      <c r="C459" t="s">
        <v>15651</v>
      </c>
      <c r="D459" t="s">
        <v>17307</v>
      </c>
      <c r="E459" t="s">
        <v>17308</v>
      </c>
      <c r="F459" t="s">
        <v>17309</v>
      </c>
      <c r="G459" t="s">
        <v>17310</v>
      </c>
      <c r="H459">
        <v>401220118</v>
      </c>
      <c r="I459">
        <v>2020</v>
      </c>
      <c r="J459">
        <v>12</v>
      </c>
      <c r="K459" t="b">
        <v>0</v>
      </c>
    </row>
    <row r="460" spans="1:11">
      <c r="A460">
        <v>2</v>
      </c>
      <c r="B460" t="s">
        <v>15687</v>
      </c>
      <c r="C460" t="s">
        <v>15681</v>
      </c>
      <c r="D460" t="s">
        <v>17311</v>
      </c>
      <c r="E460" t="s">
        <v>17312</v>
      </c>
      <c r="F460" t="s">
        <v>17313</v>
      </c>
      <c r="G460" t="s">
        <v>17314</v>
      </c>
      <c r="H460">
        <v>401220160</v>
      </c>
      <c r="I460">
        <v>2020</v>
      </c>
      <c r="J460">
        <v>12</v>
      </c>
      <c r="K460" t="b">
        <v>0</v>
      </c>
    </row>
    <row r="461" spans="1:11">
      <c r="A461">
        <v>3</v>
      </c>
      <c r="B461" t="s">
        <v>15633</v>
      </c>
      <c r="C461" t="s">
        <v>15675</v>
      </c>
      <c r="D461" t="s">
        <v>17315</v>
      </c>
      <c r="E461" t="s">
        <v>17316</v>
      </c>
      <c r="F461" t="s">
        <v>17317</v>
      </c>
      <c r="G461" t="s">
        <v>17318</v>
      </c>
      <c r="H461">
        <v>401220188</v>
      </c>
      <c r="I461">
        <v>2020</v>
      </c>
      <c r="J461">
        <v>12</v>
      </c>
      <c r="K461" t="b">
        <v>0</v>
      </c>
    </row>
    <row r="462" spans="1:11">
      <c r="A462">
        <v>4</v>
      </c>
      <c r="B462" t="s">
        <v>15664</v>
      </c>
      <c r="C462" t="s">
        <v>15646</v>
      </c>
      <c r="D462" t="s">
        <v>17319</v>
      </c>
      <c r="E462" t="s">
        <v>17320</v>
      </c>
      <c r="F462" t="s">
        <v>17321</v>
      </c>
      <c r="G462" t="s">
        <v>17322</v>
      </c>
      <c r="H462">
        <v>401220302</v>
      </c>
      <c r="I462">
        <v>2020</v>
      </c>
      <c r="J462">
        <v>12</v>
      </c>
      <c r="K462" t="b">
        <v>0</v>
      </c>
    </row>
    <row r="463" spans="1:11">
      <c r="A463">
        <v>5</v>
      </c>
      <c r="B463" t="s">
        <v>15694</v>
      </c>
      <c r="C463" t="s">
        <v>15706</v>
      </c>
      <c r="D463" t="s">
        <v>17323</v>
      </c>
      <c r="E463" t="s">
        <v>17324</v>
      </c>
      <c r="F463" t="s">
        <v>17325</v>
      </c>
      <c r="G463" t="s">
        <v>17326</v>
      </c>
      <c r="H463">
        <v>401220135</v>
      </c>
      <c r="I463">
        <v>2020</v>
      </c>
      <c r="J463">
        <v>12</v>
      </c>
      <c r="K463" t="b">
        <v>0</v>
      </c>
    </row>
    <row r="464" spans="1:11">
      <c r="A464">
        <v>6</v>
      </c>
      <c r="B464" t="s">
        <v>15640</v>
      </c>
      <c r="C464" t="s">
        <v>15652</v>
      </c>
      <c r="D464" t="s">
        <v>17327</v>
      </c>
      <c r="E464" t="s">
        <v>17328</v>
      </c>
      <c r="F464" t="s">
        <v>17329</v>
      </c>
      <c r="G464" t="s">
        <v>17330</v>
      </c>
      <c r="H464">
        <v>401220139</v>
      </c>
      <c r="I464">
        <v>2020</v>
      </c>
      <c r="J464">
        <v>12</v>
      </c>
      <c r="K464" t="b">
        <v>0</v>
      </c>
    </row>
    <row r="465" spans="1:11">
      <c r="A465">
        <v>7</v>
      </c>
      <c r="B465" t="s">
        <v>15634</v>
      </c>
      <c r="C465" t="s">
        <v>15670</v>
      </c>
      <c r="D465" t="s">
        <v>17331</v>
      </c>
      <c r="E465" t="s">
        <v>17332</v>
      </c>
      <c r="F465" t="s">
        <v>17333</v>
      </c>
      <c r="G465" t="s">
        <v>17334</v>
      </c>
      <c r="H465">
        <v>401220197</v>
      </c>
      <c r="I465">
        <v>2020</v>
      </c>
      <c r="J465">
        <v>12</v>
      </c>
      <c r="K465" t="b">
        <v>0</v>
      </c>
    </row>
    <row r="466" spans="1:11">
      <c r="A466">
        <v>8</v>
      </c>
      <c r="B466" t="s">
        <v>15712</v>
      </c>
      <c r="C466" t="s">
        <v>15717</v>
      </c>
      <c r="D466" t="s">
        <v>17335</v>
      </c>
      <c r="E466" t="s">
        <v>17336</v>
      </c>
      <c r="F466" t="s">
        <v>17337</v>
      </c>
      <c r="G466" t="s">
        <v>17338</v>
      </c>
      <c r="H466">
        <v>401220215</v>
      </c>
      <c r="I466">
        <v>2020</v>
      </c>
      <c r="J466">
        <v>12</v>
      </c>
      <c r="K466" t="b">
        <v>0</v>
      </c>
    </row>
    <row r="467" spans="1:11">
      <c r="A467">
        <v>9</v>
      </c>
      <c r="B467" t="s">
        <v>15699</v>
      </c>
      <c r="C467" t="s">
        <v>15663</v>
      </c>
      <c r="D467" t="s">
        <v>17339</v>
      </c>
      <c r="E467" t="s">
        <v>17340</v>
      </c>
      <c r="F467" t="s">
        <v>17341</v>
      </c>
      <c r="G467" t="s">
        <v>17342</v>
      </c>
      <c r="H467">
        <v>401220345</v>
      </c>
      <c r="I467">
        <v>2020</v>
      </c>
      <c r="J467">
        <v>12</v>
      </c>
      <c r="K467" t="b">
        <v>0</v>
      </c>
    </row>
    <row r="468" spans="1:11">
      <c r="A468">
        <v>10</v>
      </c>
      <c r="B468" t="s">
        <v>15669</v>
      </c>
      <c r="C468" t="s">
        <v>15700</v>
      </c>
      <c r="D468" t="s">
        <v>17343</v>
      </c>
      <c r="E468" t="s">
        <v>17344</v>
      </c>
      <c r="F468" t="s">
        <v>16720</v>
      </c>
      <c r="G468" t="s">
        <v>17345</v>
      </c>
      <c r="H468">
        <v>401220333</v>
      </c>
      <c r="I468">
        <v>2020</v>
      </c>
      <c r="J468">
        <v>12</v>
      </c>
      <c r="K468" t="b">
        <v>0</v>
      </c>
    </row>
    <row r="469" spans="1:11">
      <c r="A469">
        <v>11</v>
      </c>
      <c r="B469" t="s">
        <v>15628</v>
      </c>
      <c r="C469" t="s">
        <v>15627</v>
      </c>
      <c r="D469" t="s">
        <v>17346</v>
      </c>
      <c r="E469" t="s">
        <v>17347</v>
      </c>
      <c r="F469" t="s">
        <v>17348</v>
      </c>
      <c r="G469" t="s">
        <v>17349</v>
      </c>
      <c r="H469">
        <v>401220290</v>
      </c>
      <c r="I469">
        <v>2020</v>
      </c>
      <c r="J469">
        <v>12</v>
      </c>
      <c r="K469" t="b">
        <v>0</v>
      </c>
    </row>
    <row r="470" spans="1:11">
      <c r="A470">
        <v>0</v>
      </c>
      <c r="B470" t="s">
        <v>15682</v>
      </c>
      <c r="C470" t="s">
        <v>15658</v>
      </c>
      <c r="D470" t="s">
        <v>17350</v>
      </c>
      <c r="E470" t="s">
        <v>17351</v>
      </c>
      <c r="F470" t="s">
        <v>17352</v>
      </c>
      <c r="G470" t="s">
        <v>17353</v>
      </c>
      <c r="H470">
        <v>401220262</v>
      </c>
      <c r="I470">
        <v>2020</v>
      </c>
      <c r="J470">
        <v>12</v>
      </c>
      <c r="K470" t="b">
        <v>0</v>
      </c>
    </row>
    <row r="471" spans="1:11">
      <c r="A471">
        <v>0</v>
      </c>
      <c r="B471" t="s">
        <v>15639</v>
      </c>
      <c r="C471" t="s">
        <v>15705</v>
      </c>
      <c r="D471" t="s">
        <v>17354</v>
      </c>
      <c r="E471" t="s">
        <v>17355</v>
      </c>
      <c r="F471" t="s">
        <v>17356</v>
      </c>
      <c r="G471" t="s">
        <v>17357</v>
      </c>
      <c r="H471">
        <v>401220170</v>
      </c>
      <c r="I471">
        <v>2020</v>
      </c>
      <c r="J471">
        <v>12</v>
      </c>
      <c r="K471" t="b">
        <v>0</v>
      </c>
    </row>
    <row r="472" spans="1:11">
      <c r="B472" t="s">
        <v>15618</v>
      </c>
      <c r="C472" t="s">
        <v>15619</v>
      </c>
      <c r="D472" t="s">
        <v>15620</v>
      </c>
      <c r="E472" t="s">
        <v>15621</v>
      </c>
      <c r="F472" t="s">
        <v>15622</v>
      </c>
      <c r="G472" t="s">
        <v>15623</v>
      </c>
      <c r="H472" t="s">
        <v>20</v>
      </c>
      <c r="I472" t="s">
        <v>15624</v>
      </c>
      <c r="J472" t="s">
        <v>15625</v>
      </c>
      <c r="K472" t="s">
        <v>15626</v>
      </c>
    </row>
    <row r="473" spans="1:11">
      <c r="A473">
        <v>0</v>
      </c>
      <c r="B473" t="s">
        <v>15712</v>
      </c>
      <c r="C473" t="s">
        <v>15645</v>
      </c>
      <c r="D473" t="s">
        <v>17358</v>
      </c>
      <c r="E473" t="s">
        <v>17359</v>
      </c>
      <c r="F473" t="s">
        <v>17360</v>
      </c>
      <c r="G473" t="s">
        <v>17361</v>
      </c>
      <c r="H473">
        <v>401220307</v>
      </c>
      <c r="I473">
        <v>2020</v>
      </c>
      <c r="J473">
        <v>13</v>
      </c>
      <c r="K473" t="b">
        <v>0</v>
      </c>
    </row>
    <row r="474" spans="1:11">
      <c r="A474">
        <v>1</v>
      </c>
      <c r="B474" t="s">
        <v>15693</v>
      </c>
      <c r="C474" t="s">
        <v>15628</v>
      </c>
      <c r="D474" t="s">
        <v>17362</v>
      </c>
      <c r="E474" t="s">
        <v>17363</v>
      </c>
      <c r="F474" t="s">
        <v>17364</v>
      </c>
      <c r="G474" t="s">
        <v>17365</v>
      </c>
      <c r="H474">
        <v>401220274</v>
      </c>
      <c r="I474">
        <v>2020</v>
      </c>
      <c r="J474">
        <v>13</v>
      </c>
      <c r="K474" t="b">
        <v>0</v>
      </c>
    </row>
    <row r="475" spans="1:11">
      <c r="A475">
        <v>2</v>
      </c>
      <c r="B475" t="s">
        <v>15634</v>
      </c>
      <c r="C475" t="s">
        <v>15633</v>
      </c>
      <c r="D475" t="s">
        <v>17366</v>
      </c>
      <c r="E475" t="s">
        <v>17367</v>
      </c>
      <c r="F475" t="s">
        <v>17368</v>
      </c>
      <c r="G475" t="s">
        <v>17369</v>
      </c>
      <c r="H475">
        <v>401220205</v>
      </c>
      <c r="I475">
        <v>2020</v>
      </c>
      <c r="J475">
        <v>13</v>
      </c>
      <c r="K475" t="b">
        <v>0</v>
      </c>
    </row>
    <row r="476" spans="1:11">
      <c r="A476">
        <v>3</v>
      </c>
      <c r="B476" t="s">
        <v>15681</v>
      </c>
      <c r="C476" t="s">
        <v>15640</v>
      </c>
      <c r="D476" t="s">
        <v>17370</v>
      </c>
      <c r="E476" t="s">
        <v>17371</v>
      </c>
      <c r="F476" t="s">
        <v>17372</v>
      </c>
      <c r="G476" t="s">
        <v>17373</v>
      </c>
      <c r="H476">
        <v>401220129</v>
      </c>
      <c r="I476">
        <v>2020</v>
      </c>
      <c r="J476">
        <v>13</v>
      </c>
      <c r="K476" t="b">
        <v>0</v>
      </c>
    </row>
    <row r="477" spans="1:11">
      <c r="A477">
        <v>4</v>
      </c>
      <c r="B477" t="s">
        <v>15670</v>
      </c>
      <c r="C477" t="s">
        <v>15646</v>
      </c>
      <c r="D477" t="s">
        <v>17374</v>
      </c>
      <c r="E477" t="s">
        <v>17375</v>
      </c>
      <c r="F477" t="s">
        <v>17376</v>
      </c>
      <c r="G477" t="s">
        <v>17377</v>
      </c>
      <c r="H477">
        <v>401220303</v>
      </c>
      <c r="I477">
        <v>2020</v>
      </c>
      <c r="J477">
        <v>13</v>
      </c>
      <c r="K477" t="b">
        <v>0</v>
      </c>
    </row>
    <row r="478" spans="1:11">
      <c r="A478">
        <v>5</v>
      </c>
      <c r="B478" t="s">
        <v>16701</v>
      </c>
      <c r="C478" t="s">
        <v>15652</v>
      </c>
      <c r="D478" t="s">
        <v>17378</v>
      </c>
      <c r="E478" t="s">
        <v>17379</v>
      </c>
      <c r="F478" t="s">
        <v>17380</v>
      </c>
      <c r="G478" t="s">
        <v>17381</v>
      </c>
      <c r="H478">
        <v>401220142</v>
      </c>
      <c r="I478">
        <v>2020</v>
      </c>
      <c r="J478">
        <v>13</v>
      </c>
      <c r="K478" t="b">
        <v>0</v>
      </c>
    </row>
    <row r="479" spans="1:11">
      <c r="A479">
        <v>6</v>
      </c>
      <c r="B479" t="s">
        <v>15675</v>
      </c>
      <c r="C479" t="s">
        <v>15711</v>
      </c>
      <c r="D479" t="s">
        <v>17382</v>
      </c>
      <c r="E479" t="s">
        <v>17383</v>
      </c>
      <c r="F479" t="s">
        <v>17384</v>
      </c>
      <c r="G479" t="s">
        <v>17385</v>
      </c>
      <c r="H479">
        <v>401220178</v>
      </c>
      <c r="I479">
        <v>2020</v>
      </c>
      <c r="J479">
        <v>13</v>
      </c>
      <c r="K479" t="b">
        <v>0</v>
      </c>
    </row>
    <row r="480" spans="1:11">
      <c r="A480">
        <v>7</v>
      </c>
      <c r="B480" t="s">
        <v>15663</v>
      </c>
      <c r="C480" t="s">
        <v>15694</v>
      </c>
      <c r="D480" t="s">
        <v>17386</v>
      </c>
      <c r="E480" t="s">
        <v>17387</v>
      </c>
      <c r="F480" t="s">
        <v>17388</v>
      </c>
      <c r="G480" t="s">
        <v>17389</v>
      </c>
      <c r="H480">
        <v>401220336</v>
      </c>
      <c r="I480">
        <v>2020</v>
      </c>
      <c r="J480">
        <v>13</v>
      </c>
      <c r="K480" t="b">
        <v>0</v>
      </c>
    </row>
    <row r="481" spans="1:11">
      <c r="A481">
        <v>8</v>
      </c>
      <c r="B481" t="s">
        <v>15687</v>
      </c>
      <c r="C481" t="s">
        <v>15682</v>
      </c>
      <c r="D481" t="s">
        <v>17390</v>
      </c>
      <c r="E481" t="s">
        <v>17391</v>
      </c>
      <c r="F481" t="s">
        <v>17392</v>
      </c>
      <c r="G481" t="s">
        <v>17393</v>
      </c>
      <c r="H481">
        <v>401220364</v>
      </c>
      <c r="I481">
        <v>2020</v>
      </c>
      <c r="J481">
        <v>13</v>
      </c>
      <c r="K481" t="b">
        <v>0</v>
      </c>
    </row>
    <row r="482" spans="1:11">
      <c r="A482">
        <v>9</v>
      </c>
      <c r="B482" t="s">
        <v>15658</v>
      </c>
      <c r="C482" t="s">
        <v>15627</v>
      </c>
      <c r="D482" t="s">
        <v>17394</v>
      </c>
      <c r="E482" t="s">
        <v>17395</v>
      </c>
      <c r="F482" t="s">
        <v>17396</v>
      </c>
      <c r="G482" t="s">
        <v>17397</v>
      </c>
      <c r="H482">
        <v>401220297</v>
      </c>
      <c r="I482">
        <v>2020</v>
      </c>
      <c r="J482">
        <v>13</v>
      </c>
      <c r="K482" t="b">
        <v>0</v>
      </c>
    </row>
    <row r="483" spans="1:11">
      <c r="A483">
        <v>10</v>
      </c>
      <c r="B483" t="s">
        <v>15706</v>
      </c>
      <c r="C483" t="s">
        <v>15676</v>
      </c>
      <c r="D483" t="s">
        <v>17398</v>
      </c>
      <c r="E483" t="s">
        <v>17399</v>
      </c>
      <c r="F483" t="s">
        <v>17400</v>
      </c>
      <c r="G483" t="s">
        <v>17401</v>
      </c>
      <c r="H483">
        <v>401220237</v>
      </c>
      <c r="I483">
        <v>2020</v>
      </c>
      <c r="J483">
        <v>13</v>
      </c>
      <c r="K483" t="b">
        <v>0</v>
      </c>
    </row>
    <row r="484" spans="1:11">
      <c r="A484">
        <v>11</v>
      </c>
      <c r="B484" t="s">
        <v>15717</v>
      </c>
      <c r="C484" t="s">
        <v>15669</v>
      </c>
      <c r="D484" t="s">
        <v>17402</v>
      </c>
      <c r="E484" t="s">
        <v>17403</v>
      </c>
      <c r="F484" t="s">
        <v>17404</v>
      </c>
      <c r="G484" t="s">
        <v>17405</v>
      </c>
      <c r="H484">
        <v>401220218</v>
      </c>
      <c r="I484">
        <v>2020</v>
      </c>
      <c r="J484">
        <v>13</v>
      </c>
      <c r="K484" t="b">
        <v>0</v>
      </c>
    </row>
    <row r="485" spans="1:11">
      <c r="A485">
        <v>0</v>
      </c>
      <c r="B485" t="s">
        <v>15657</v>
      </c>
      <c r="C485" t="s">
        <v>15705</v>
      </c>
      <c r="D485" t="s">
        <v>17406</v>
      </c>
      <c r="E485" t="s">
        <v>17407</v>
      </c>
      <c r="F485" t="s">
        <v>17408</v>
      </c>
      <c r="G485" t="s">
        <v>17409</v>
      </c>
      <c r="H485">
        <v>401220176</v>
      </c>
      <c r="I485">
        <v>2020</v>
      </c>
      <c r="J485">
        <v>13</v>
      </c>
      <c r="K485" t="b">
        <v>0</v>
      </c>
    </row>
    <row r="486" spans="1:11">
      <c r="A486">
        <v>1</v>
      </c>
      <c r="B486" t="s">
        <v>15651</v>
      </c>
      <c r="C486" t="s">
        <v>15699</v>
      </c>
      <c r="D486" t="s">
        <v>17410</v>
      </c>
      <c r="E486" t="s">
        <v>17411</v>
      </c>
      <c r="F486" t="s">
        <v>17412</v>
      </c>
      <c r="G486" t="s">
        <v>17413</v>
      </c>
      <c r="H486">
        <v>401220357</v>
      </c>
      <c r="I486">
        <v>2020</v>
      </c>
      <c r="J486">
        <v>13</v>
      </c>
      <c r="K486" t="b">
        <v>0</v>
      </c>
    </row>
    <row r="487" spans="1:11">
      <c r="A487">
        <v>0</v>
      </c>
      <c r="B487" t="s">
        <v>15688</v>
      </c>
      <c r="C487" t="s">
        <v>15639</v>
      </c>
      <c r="D487" t="s">
        <v>17414</v>
      </c>
      <c r="E487" t="s">
        <v>17415</v>
      </c>
      <c r="F487" t="s">
        <v>17416</v>
      </c>
      <c r="G487" t="s">
        <v>17417</v>
      </c>
      <c r="H487">
        <v>401220151</v>
      </c>
      <c r="I487">
        <v>2020</v>
      </c>
      <c r="J487">
        <v>13</v>
      </c>
      <c r="K487" t="b">
        <v>0</v>
      </c>
    </row>
    <row r="488" spans="1:11">
      <c r="B488" t="s">
        <v>15618</v>
      </c>
      <c r="C488" t="s">
        <v>15619</v>
      </c>
      <c r="D488" t="s">
        <v>15620</v>
      </c>
      <c r="E488" t="s">
        <v>15621</v>
      </c>
      <c r="F488" t="s">
        <v>15622</v>
      </c>
      <c r="G488" t="s">
        <v>15623</v>
      </c>
      <c r="H488" t="s">
        <v>20</v>
      </c>
      <c r="I488" t="s">
        <v>15624</v>
      </c>
      <c r="J488" t="s">
        <v>15625</v>
      </c>
      <c r="K488" t="s">
        <v>15626</v>
      </c>
    </row>
    <row r="489" spans="1:11">
      <c r="A489">
        <v>0</v>
      </c>
      <c r="B489" t="s">
        <v>15706</v>
      </c>
      <c r="C489" t="s">
        <v>15663</v>
      </c>
      <c r="D489" t="s">
        <v>17418</v>
      </c>
      <c r="E489" t="s">
        <v>17419</v>
      </c>
      <c r="F489" t="s">
        <v>17420</v>
      </c>
      <c r="G489" t="s">
        <v>17421</v>
      </c>
      <c r="H489">
        <v>401220349</v>
      </c>
      <c r="I489">
        <v>2020</v>
      </c>
      <c r="J489">
        <v>14</v>
      </c>
      <c r="K489" t="b">
        <v>0</v>
      </c>
    </row>
    <row r="490" spans="1:11">
      <c r="A490">
        <v>0</v>
      </c>
      <c r="B490" t="s">
        <v>15711</v>
      </c>
      <c r="C490" t="s">
        <v>15628</v>
      </c>
      <c r="D490" t="s">
        <v>17422</v>
      </c>
      <c r="E490" t="s">
        <v>17423</v>
      </c>
      <c r="F490" t="s">
        <v>17424</v>
      </c>
      <c r="G490" t="s">
        <v>16808</v>
      </c>
      <c r="H490">
        <v>401220279</v>
      </c>
      <c r="I490">
        <v>2020</v>
      </c>
      <c r="J490">
        <v>14</v>
      </c>
      <c r="K490" t="b">
        <v>0</v>
      </c>
    </row>
    <row r="491" spans="1:11">
      <c r="A491">
        <v>1</v>
      </c>
      <c r="B491" t="s">
        <v>15688</v>
      </c>
      <c r="C491" t="s">
        <v>15681</v>
      </c>
      <c r="D491" t="s">
        <v>17425</v>
      </c>
      <c r="E491" t="s">
        <v>17426</v>
      </c>
      <c r="F491" t="s">
        <v>17427</v>
      </c>
      <c r="G491" t="s">
        <v>17428</v>
      </c>
      <c r="H491">
        <v>401220159</v>
      </c>
      <c r="I491">
        <v>2020</v>
      </c>
      <c r="J491">
        <v>14</v>
      </c>
      <c r="K491" t="b">
        <v>0</v>
      </c>
    </row>
    <row r="492" spans="1:11">
      <c r="A492">
        <v>2</v>
      </c>
      <c r="B492" t="s">
        <v>15669</v>
      </c>
      <c r="C492" t="s">
        <v>15640</v>
      </c>
      <c r="D492" t="s">
        <v>17429</v>
      </c>
      <c r="E492" t="s">
        <v>17430</v>
      </c>
      <c r="F492" t="s">
        <v>17431</v>
      </c>
      <c r="G492" t="s">
        <v>17405</v>
      </c>
      <c r="H492">
        <v>401220125</v>
      </c>
      <c r="I492">
        <v>2020</v>
      </c>
      <c r="J492">
        <v>14</v>
      </c>
      <c r="K492" t="b">
        <v>0</v>
      </c>
    </row>
    <row r="493" spans="1:11">
      <c r="A493">
        <v>3</v>
      </c>
      <c r="B493" t="s">
        <v>15694</v>
      </c>
      <c r="C493" t="s">
        <v>15687</v>
      </c>
      <c r="D493" t="s">
        <v>17432</v>
      </c>
      <c r="E493" t="s">
        <v>17433</v>
      </c>
      <c r="F493" t="s">
        <v>17434</v>
      </c>
      <c r="G493" t="s">
        <v>17435</v>
      </c>
      <c r="H493">
        <v>401220253</v>
      </c>
      <c r="I493">
        <v>2020</v>
      </c>
      <c r="J493">
        <v>14</v>
      </c>
      <c r="K493" t="b">
        <v>0</v>
      </c>
    </row>
    <row r="494" spans="1:11">
      <c r="A494">
        <v>4</v>
      </c>
      <c r="B494" t="s">
        <v>15646</v>
      </c>
      <c r="C494" t="s">
        <v>15700</v>
      </c>
      <c r="D494" t="s">
        <v>17436</v>
      </c>
      <c r="E494" t="s">
        <v>17437</v>
      </c>
      <c r="F494" t="s">
        <v>17438</v>
      </c>
      <c r="G494" t="s">
        <v>17439</v>
      </c>
      <c r="H494">
        <v>401220332</v>
      </c>
      <c r="I494">
        <v>2020</v>
      </c>
      <c r="J494">
        <v>14</v>
      </c>
      <c r="K494" t="b">
        <v>0</v>
      </c>
    </row>
    <row r="495" spans="1:11">
      <c r="A495">
        <v>5</v>
      </c>
      <c r="B495" t="s">
        <v>15717</v>
      </c>
      <c r="C495" t="s">
        <v>15664</v>
      </c>
      <c r="D495" t="s">
        <v>17440</v>
      </c>
      <c r="E495" t="s">
        <v>17441</v>
      </c>
      <c r="F495" t="s">
        <v>17442</v>
      </c>
      <c r="G495" t="s">
        <v>17443</v>
      </c>
      <c r="H495">
        <v>401220319</v>
      </c>
      <c r="I495">
        <v>2020</v>
      </c>
      <c r="J495">
        <v>14</v>
      </c>
      <c r="K495" t="b">
        <v>0</v>
      </c>
    </row>
    <row r="496" spans="1:11">
      <c r="A496">
        <v>6</v>
      </c>
      <c r="B496" t="s">
        <v>15633</v>
      </c>
      <c r="C496" t="s">
        <v>15670</v>
      </c>
      <c r="D496" t="s">
        <v>17444</v>
      </c>
      <c r="E496" t="s">
        <v>17445</v>
      </c>
      <c r="F496" t="s">
        <v>17446</v>
      </c>
      <c r="G496" t="s">
        <v>17447</v>
      </c>
      <c r="H496">
        <v>401220196</v>
      </c>
      <c r="I496">
        <v>2020</v>
      </c>
      <c r="J496">
        <v>14</v>
      </c>
      <c r="K496" t="b">
        <v>0</v>
      </c>
    </row>
    <row r="497" spans="1:11">
      <c r="A497">
        <v>7</v>
      </c>
      <c r="B497" t="s">
        <v>15675</v>
      </c>
      <c r="C497" t="s">
        <v>16701</v>
      </c>
      <c r="D497" t="s">
        <v>17448</v>
      </c>
      <c r="E497" t="s">
        <v>17449</v>
      </c>
      <c r="F497" t="s">
        <v>17450</v>
      </c>
      <c r="G497" t="s">
        <v>17451</v>
      </c>
      <c r="H497">
        <v>401220233</v>
      </c>
      <c r="I497">
        <v>2020</v>
      </c>
      <c r="J497">
        <v>14</v>
      </c>
      <c r="K497" t="b">
        <v>0</v>
      </c>
    </row>
    <row r="498" spans="1:11">
      <c r="A498">
        <v>8</v>
      </c>
      <c r="B498" t="s">
        <v>15652</v>
      </c>
      <c r="C498" t="s">
        <v>15682</v>
      </c>
      <c r="D498" t="s">
        <v>17452</v>
      </c>
      <c r="E498" t="s">
        <v>17453</v>
      </c>
      <c r="F498" t="s">
        <v>17454</v>
      </c>
      <c r="G498" t="s">
        <v>17455</v>
      </c>
      <c r="H498">
        <v>401220366</v>
      </c>
      <c r="I498">
        <v>2020</v>
      </c>
      <c r="J498">
        <v>14</v>
      </c>
      <c r="K498" t="b">
        <v>0</v>
      </c>
    </row>
    <row r="499" spans="1:11">
      <c r="A499">
        <v>9</v>
      </c>
      <c r="B499" t="s">
        <v>15627</v>
      </c>
      <c r="C499" t="s">
        <v>15693</v>
      </c>
      <c r="D499" t="s">
        <v>17456</v>
      </c>
      <c r="E499" t="s">
        <v>17457</v>
      </c>
      <c r="F499" t="s">
        <v>16858</v>
      </c>
      <c r="G499" t="s">
        <v>17458</v>
      </c>
      <c r="H499">
        <v>401220283</v>
      </c>
      <c r="I499">
        <v>2020</v>
      </c>
      <c r="J499">
        <v>14</v>
      </c>
      <c r="K499" t="b">
        <v>0</v>
      </c>
    </row>
    <row r="500" spans="1:11">
      <c r="A500">
        <v>10</v>
      </c>
      <c r="B500" t="s">
        <v>15712</v>
      </c>
      <c r="C500" t="s">
        <v>15658</v>
      </c>
      <c r="D500" t="s">
        <v>17459</v>
      </c>
      <c r="E500" t="s">
        <v>17460</v>
      </c>
      <c r="F500" t="s">
        <v>17461</v>
      </c>
      <c r="G500" t="s">
        <v>17462</v>
      </c>
      <c r="H500">
        <v>401220265</v>
      </c>
      <c r="I500">
        <v>2020</v>
      </c>
      <c r="J500">
        <v>14</v>
      </c>
      <c r="K500" t="b">
        <v>0</v>
      </c>
    </row>
    <row r="501" spans="1:11">
      <c r="A501">
        <v>11</v>
      </c>
      <c r="B501" t="s">
        <v>15645</v>
      </c>
      <c r="C501" t="s">
        <v>15676</v>
      </c>
      <c r="D501" t="s">
        <v>17463</v>
      </c>
      <c r="E501" t="s">
        <v>17464</v>
      </c>
      <c r="F501" t="s">
        <v>17465</v>
      </c>
      <c r="G501" t="s">
        <v>17466</v>
      </c>
      <c r="H501">
        <v>401220239</v>
      </c>
      <c r="I501">
        <v>2020</v>
      </c>
      <c r="J501">
        <v>14</v>
      </c>
      <c r="K501" t="b">
        <v>0</v>
      </c>
    </row>
    <row r="502" spans="1:11">
      <c r="A502">
        <v>12</v>
      </c>
      <c r="B502" t="s">
        <v>15657</v>
      </c>
      <c r="C502" t="s">
        <v>15699</v>
      </c>
      <c r="D502" t="s">
        <v>17467</v>
      </c>
      <c r="E502" t="s">
        <v>17468</v>
      </c>
      <c r="F502" t="s">
        <v>17469</v>
      </c>
      <c r="G502" t="s">
        <v>17470</v>
      </c>
      <c r="H502">
        <v>401220356</v>
      </c>
      <c r="I502">
        <v>2020</v>
      </c>
      <c r="J502">
        <v>14</v>
      </c>
      <c r="K502" t="b">
        <v>0</v>
      </c>
    </row>
    <row r="503" spans="1:11">
      <c r="A503">
        <v>13</v>
      </c>
      <c r="B503" t="s">
        <v>15705</v>
      </c>
      <c r="C503" t="s">
        <v>15651</v>
      </c>
      <c r="D503" t="s">
        <v>17471</v>
      </c>
      <c r="E503" t="s">
        <v>17472</v>
      </c>
      <c r="F503" t="s">
        <v>17473</v>
      </c>
      <c r="G503" t="s">
        <v>17474</v>
      </c>
      <c r="H503">
        <v>401220121</v>
      </c>
      <c r="I503">
        <v>2020</v>
      </c>
      <c r="J503">
        <v>14</v>
      </c>
      <c r="K503" t="b">
        <v>0</v>
      </c>
    </row>
    <row r="504" spans="1:11">
      <c r="A504">
        <v>0</v>
      </c>
      <c r="B504" t="s">
        <v>15639</v>
      </c>
      <c r="C504" t="s">
        <v>15634</v>
      </c>
      <c r="D504" t="s">
        <v>17475</v>
      </c>
      <c r="E504" t="s">
        <v>17476</v>
      </c>
      <c r="F504" t="s">
        <v>17477</v>
      </c>
      <c r="G504" t="s">
        <v>17478</v>
      </c>
      <c r="H504">
        <v>401220162</v>
      </c>
      <c r="I504">
        <v>2020</v>
      </c>
      <c r="J504">
        <v>14</v>
      </c>
      <c r="K504" t="b">
        <v>0</v>
      </c>
    </row>
    <row r="505" spans="1:11">
      <c r="B505" t="s">
        <v>15618</v>
      </c>
      <c r="C505" t="s">
        <v>15619</v>
      </c>
      <c r="D505" t="s">
        <v>15620</v>
      </c>
      <c r="E505" t="s">
        <v>15621</v>
      </c>
      <c r="F505" t="s">
        <v>15622</v>
      </c>
      <c r="G505" t="s">
        <v>15623</v>
      </c>
      <c r="H505" t="s">
        <v>20</v>
      </c>
      <c r="I505" t="s">
        <v>15624</v>
      </c>
      <c r="J505" t="s">
        <v>15625</v>
      </c>
      <c r="K505" t="s">
        <v>15626</v>
      </c>
    </row>
    <row r="506" spans="1:11">
      <c r="A506">
        <v>0</v>
      </c>
      <c r="B506" t="s">
        <v>15676</v>
      </c>
      <c r="C506" t="s">
        <v>16701</v>
      </c>
      <c r="D506" t="s">
        <v>17479</v>
      </c>
      <c r="E506" t="s">
        <v>17480</v>
      </c>
      <c r="F506" t="s">
        <v>17481</v>
      </c>
      <c r="G506" t="s">
        <v>17482</v>
      </c>
      <c r="H506">
        <v>401220228</v>
      </c>
      <c r="I506">
        <v>2020</v>
      </c>
      <c r="J506">
        <v>15</v>
      </c>
      <c r="K506" t="b">
        <v>0</v>
      </c>
    </row>
    <row r="507" spans="1:11">
      <c r="A507">
        <v>0</v>
      </c>
      <c r="B507" t="s">
        <v>15651</v>
      </c>
      <c r="C507" t="s">
        <v>15717</v>
      </c>
      <c r="D507" t="s">
        <v>17483</v>
      </c>
      <c r="E507" t="s">
        <v>17484</v>
      </c>
      <c r="F507" t="s">
        <v>17485</v>
      </c>
      <c r="G507" t="s">
        <v>17486</v>
      </c>
      <c r="H507">
        <v>401220213</v>
      </c>
      <c r="I507">
        <v>2020</v>
      </c>
      <c r="J507">
        <v>15</v>
      </c>
      <c r="K507" t="b">
        <v>0</v>
      </c>
    </row>
    <row r="508" spans="1:11">
      <c r="A508">
        <v>1</v>
      </c>
      <c r="B508" t="s">
        <v>15664</v>
      </c>
      <c r="C508" t="s">
        <v>15627</v>
      </c>
      <c r="D508" t="s">
        <v>16230</v>
      </c>
      <c r="E508" t="s">
        <v>17487</v>
      </c>
      <c r="F508" t="s">
        <v>17488</v>
      </c>
      <c r="G508" t="s">
        <v>17489</v>
      </c>
      <c r="H508">
        <v>401220294</v>
      </c>
      <c r="I508">
        <v>2020</v>
      </c>
      <c r="J508">
        <v>15</v>
      </c>
      <c r="K508" t="b">
        <v>0</v>
      </c>
    </row>
    <row r="509" spans="1:11">
      <c r="A509">
        <v>0</v>
      </c>
      <c r="B509" t="s">
        <v>15700</v>
      </c>
      <c r="C509" t="s">
        <v>15645</v>
      </c>
      <c r="D509" t="s">
        <v>17490</v>
      </c>
      <c r="E509" t="s">
        <v>17491</v>
      </c>
      <c r="F509" t="s">
        <v>17492</v>
      </c>
      <c r="G509" t="s">
        <v>17493</v>
      </c>
      <c r="H509">
        <v>401220308</v>
      </c>
      <c r="I509">
        <v>2020</v>
      </c>
      <c r="J509">
        <v>15</v>
      </c>
      <c r="K509" t="b">
        <v>0</v>
      </c>
    </row>
    <row r="510" spans="1:11">
      <c r="A510">
        <v>1</v>
      </c>
      <c r="B510" t="s">
        <v>15699</v>
      </c>
      <c r="C510" t="s">
        <v>15688</v>
      </c>
      <c r="D510" t="s">
        <v>17494</v>
      </c>
      <c r="E510" t="s">
        <v>17495</v>
      </c>
      <c r="F510" t="s">
        <v>17496</v>
      </c>
      <c r="G510" t="s">
        <v>17497</v>
      </c>
      <c r="H510">
        <v>401220246</v>
      </c>
      <c r="I510">
        <v>2020</v>
      </c>
      <c r="J510">
        <v>15</v>
      </c>
      <c r="K510" t="b">
        <v>0</v>
      </c>
    </row>
    <row r="511" spans="1:11">
      <c r="A511">
        <v>2</v>
      </c>
      <c r="B511" t="s">
        <v>15693</v>
      </c>
      <c r="C511" t="s">
        <v>15633</v>
      </c>
      <c r="D511" t="s">
        <v>17498</v>
      </c>
      <c r="E511" t="s">
        <v>17499</v>
      </c>
      <c r="F511" t="s">
        <v>17500</v>
      </c>
      <c r="G511" t="s">
        <v>17501</v>
      </c>
      <c r="H511">
        <v>401220208</v>
      </c>
      <c r="I511">
        <v>2020</v>
      </c>
      <c r="J511">
        <v>15</v>
      </c>
      <c r="K511" t="b">
        <v>0</v>
      </c>
    </row>
    <row r="512" spans="1:11">
      <c r="A512">
        <v>3</v>
      </c>
      <c r="B512" t="s">
        <v>15711</v>
      </c>
      <c r="C512" t="s">
        <v>15675</v>
      </c>
      <c r="D512" t="s">
        <v>17502</v>
      </c>
      <c r="E512" t="s">
        <v>17503</v>
      </c>
      <c r="F512" t="s">
        <v>17504</v>
      </c>
      <c r="G512" t="s">
        <v>17505</v>
      </c>
      <c r="H512">
        <v>401220186</v>
      </c>
      <c r="I512">
        <v>2020</v>
      </c>
      <c r="J512">
        <v>15</v>
      </c>
      <c r="K512" t="b">
        <v>0</v>
      </c>
    </row>
    <row r="513" spans="1:11">
      <c r="A513">
        <v>4</v>
      </c>
      <c r="B513" t="s">
        <v>15706</v>
      </c>
      <c r="C513" t="s">
        <v>15640</v>
      </c>
      <c r="D513" t="s">
        <v>17506</v>
      </c>
      <c r="E513" t="s">
        <v>17507</v>
      </c>
      <c r="F513" t="s">
        <v>17508</v>
      </c>
      <c r="G513" t="s">
        <v>17509</v>
      </c>
      <c r="H513">
        <v>401220123</v>
      </c>
      <c r="I513">
        <v>2020</v>
      </c>
      <c r="J513">
        <v>15</v>
      </c>
      <c r="K513" t="b">
        <v>0</v>
      </c>
    </row>
    <row r="514" spans="1:11">
      <c r="A514">
        <v>5</v>
      </c>
      <c r="B514" t="s">
        <v>15628</v>
      </c>
      <c r="C514" t="s">
        <v>15646</v>
      </c>
      <c r="D514" t="s">
        <v>17510</v>
      </c>
      <c r="E514" t="s">
        <v>17511</v>
      </c>
      <c r="F514" t="s">
        <v>17512</v>
      </c>
      <c r="G514" t="s">
        <v>17513</v>
      </c>
      <c r="H514">
        <v>401220298</v>
      </c>
      <c r="I514">
        <v>2020</v>
      </c>
      <c r="J514">
        <v>15</v>
      </c>
      <c r="K514" t="b">
        <v>0</v>
      </c>
    </row>
    <row r="515" spans="1:11">
      <c r="A515">
        <v>6</v>
      </c>
      <c r="B515" t="s">
        <v>15682</v>
      </c>
      <c r="C515" t="s">
        <v>15657</v>
      </c>
      <c r="D515" t="s">
        <v>17514</v>
      </c>
      <c r="E515" t="s">
        <v>17515</v>
      </c>
      <c r="F515" t="s">
        <v>17516</v>
      </c>
      <c r="G515" t="s">
        <v>17517</v>
      </c>
      <c r="H515">
        <v>401220270</v>
      </c>
      <c r="I515">
        <v>2020</v>
      </c>
      <c r="J515">
        <v>15</v>
      </c>
      <c r="K515" t="b">
        <v>0</v>
      </c>
    </row>
    <row r="516" spans="1:11">
      <c r="A516">
        <v>7</v>
      </c>
      <c r="B516" t="s">
        <v>15670</v>
      </c>
      <c r="C516" t="s">
        <v>15639</v>
      </c>
      <c r="D516" t="s">
        <v>17518</v>
      </c>
      <c r="E516" t="s">
        <v>17519</v>
      </c>
      <c r="F516" t="s">
        <v>17520</v>
      </c>
      <c r="G516" t="s">
        <v>17521</v>
      </c>
      <c r="H516">
        <v>401220149</v>
      </c>
      <c r="I516">
        <v>2020</v>
      </c>
      <c r="J516">
        <v>15</v>
      </c>
      <c r="K516" t="b">
        <v>0</v>
      </c>
    </row>
    <row r="517" spans="1:11">
      <c r="A517">
        <v>8</v>
      </c>
      <c r="B517" t="s">
        <v>15652</v>
      </c>
      <c r="C517" t="s">
        <v>15663</v>
      </c>
      <c r="D517" t="s">
        <v>17522</v>
      </c>
      <c r="E517" t="s">
        <v>17523</v>
      </c>
      <c r="F517" t="s">
        <v>17524</v>
      </c>
      <c r="G517" t="s">
        <v>17525</v>
      </c>
      <c r="H517">
        <v>401220350</v>
      </c>
      <c r="I517">
        <v>2020</v>
      </c>
      <c r="J517">
        <v>15</v>
      </c>
      <c r="K517" t="b">
        <v>0</v>
      </c>
    </row>
    <row r="518" spans="1:11">
      <c r="A518">
        <v>9</v>
      </c>
      <c r="B518" t="s">
        <v>15658</v>
      </c>
      <c r="C518" t="s">
        <v>15694</v>
      </c>
      <c r="D518" t="s">
        <v>17526</v>
      </c>
      <c r="E518" t="s">
        <v>17527</v>
      </c>
      <c r="F518" t="s">
        <v>17528</v>
      </c>
      <c r="G518" t="s">
        <v>17529</v>
      </c>
      <c r="H518">
        <v>401220339</v>
      </c>
      <c r="I518">
        <v>2020</v>
      </c>
      <c r="J518">
        <v>15</v>
      </c>
      <c r="K518" t="b">
        <v>0</v>
      </c>
    </row>
    <row r="519" spans="1:11">
      <c r="A519">
        <v>10</v>
      </c>
      <c r="B519" t="s">
        <v>15669</v>
      </c>
      <c r="C519" t="s">
        <v>15712</v>
      </c>
      <c r="D519" t="s">
        <v>17530</v>
      </c>
      <c r="E519" t="s">
        <v>17531</v>
      </c>
      <c r="F519" t="s">
        <v>17532</v>
      </c>
      <c r="G519" t="s">
        <v>17533</v>
      </c>
      <c r="H519">
        <v>401220325</v>
      </c>
      <c r="I519">
        <v>2020</v>
      </c>
      <c r="J519">
        <v>15</v>
      </c>
      <c r="K519" t="b">
        <v>0</v>
      </c>
    </row>
    <row r="520" spans="1:11">
      <c r="A520">
        <v>11</v>
      </c>
      <c r="B520" t="s">
        <v>15634</v>
      </c>
      <c r="C520" t="s">
        <v>15687</v>
      </c>
      <c r="D520" t="s">
        <v>17534</v>
      </c>
      <c r="E520" t="s">
        <v>17535</v>
      </c>
      <c r="F520" t="s">
        <v>17536</v>
      </c>
      <c r="G520" t="s">
        <v>17537</v>
      </c>
      <c r="H520">
        <v>401220255</v>
      </c>
      <c r="I520">
        <v>2020</v>
      </c>
      <c r="J520">
        <v>15</v>
      </c>
      <c r="K520" t="b">
        <v>0</v>
      </c>
    </row>
    <row r="521" spans="1:11">
      <c r="A521">
        <v>0</v>
      </c>
      <c r="B521" t="s">
        <v>15705</v>
      </c>
      <c r="C521" t="s">
        <v>15681</v>
      </c>
      <c r="D521" t="s">
        <v>17538</v>
      </c>
      <c r="E521" t="s">
        <v>17539</v>
      </c>
      <c r="F521" t="s">
        <v>17540</v>
      </c>
      <c r="G521" t="s">
        <v>17541</v>
      </c>
      <c r="H521">
        <v>401220156</v>
      </c>
      <c r="I521">
        <v>2020</v>
      </c>
      <c r="J521">
        <v>15</v>
      </c>
      <c r="K521" t="b">
        <v>0</v>
      </c>
    </row>
    <row r="522" spans="1:11">
      <c r="B522" t="s">
        <v>15618</v>
      </c>
      <c r="C522" t="s">
        <v>15619</v>
      </c>
      <c r="D522" t="s">
        <v>15620</v>
      </c>
      <c r="E522" t="s">
        <v>15621</v>
      </c>
      <c r="F522" t="s">
        <v>15622</v>
      </c>
      <c r="G522" t="s">
        <v>15623</v>
      </c>
      <c r="H522" t="s">
        <v>20</v>
      </c>
      <c r="I522" t="s">
        <v>15624</v>
      </c>
      <c r="J522" t="s">
        <v>15625</v>
      </c>
      <c r="K522" t="s">
        <v>15626</v>
      </c>
    </row>
    <row r="523" spans="1:11">
      <c r="A523">
        <v>0</v>
      </c>
      <c r="B523" t="s">
        <v>15646</v>
      </c>
      <c r="C523" t="s">
        <v>15712</v>
      </c>
      <c r="D523" t="s">
        <v>17542</v>
      </c>
      <c r="E523" t="s">
        <v>16326</v>
      </c>
      <c r="F523" t="s">
        <v>17543</v>
      </c>
      <c r="G523" t="s">
        <v>17544</v>
      </c>
      <c r="H523">
        <v>401220324</v>
      </c>
      <c r="I523">
        <v>2020</v>
      </c>
      <c r="J523">
        <v>16</v>
      </c>
      <c r="K523" t="b">
        <v>0</v>
      </c>
    </row>
    <row r="524" spans="1:11">
      <c r="A524">
        <v>0</v>
      </c>
      <c r="B524" t="s">
        <v>15700</v>
      </c>
      <c r="C524" t="s">
        <v>15693</v>
      </c>
      <c r="D524" t="s">
        <v>17545</v>
      </c>
      <c r="E524" t="s">
        <v>15943</v>
      </c>
      <c r="F524" t="s">
        <v>17546</v>
      </c>
      <c r="G524" t="s">
        <v>17547</v>
      </c>
      <c r="H524">
        <v>401220286</v>
      </c>
      <c r="I524">
        <v>2020</v>
      </c>
      <c r="J524">
        <v>16</v>
      </c>
      <c r="K524" t="b">
        <v>0</v>
      </c>
    </row>
    <row r="525" spans="1:11">
      <c r="A525">
        <v>1</v>
      </c>
      <c r="B525" t="s">
        <v>15699</v>
      </c>
      <c r="C525" t="s">
        <v>15694</v>
      </c>
      <c r="D525" t="s">
        <v>17548</v>
      </c>
      <c r="E525" t="s">
        <v>17549</v>
      </c>
      <c r="F525" t="s">
        <v>17550</v>
      </c>
      <c r="G525" t="s">
        <v>17551</v>
      </c>
      <c r="H525">
        <v>401220337</v>
      </c>
      <c r="I525">
        <v>2020</v>
      </c>
      <c r="J525">
        <v>16</v>
      </c>
      <c r="K525" t="b">
        <v>0</v>
      </c>
    </row>
    <row r="526" spans="1:11">
      <c r="A526">
        <v>2</v>
      </c>
      <c r="B526" t="s">
        <v>15640</v>
      </c>
      <c r="C526" t="s">
        <v>16701</v>
      </c>
      <c r="D526" t="s">
        <v>17552</v>
      </c>
      <c r="E526" t="s">
        <v>17553</v>
      </c>
      <c r="F526" t="s">
        <v>17554</v>
      </c>
      <c r="G526" t="s">
        <v>17555</v>
      </c>
      <c r="H526">
        <v>401220230</v>
      </c>
      <c r="I526">
        <v>2020</v>
      </c>
      <c r="J526">
        <v>16</v>
      </c>
      <c r="K526" t="b">
        <v>0</v>
      </c>
    </row>
    <row r="527" spans="1:11">
      <c r="A527">
        <v>0</v>
      </c>
      <c r="B527" t="s">
        <v>15645</v>
      </c>
      <c r="C527" t="s">
        <v>15669</v>
      </c>
      <c r="D527" t="s">
        <v>17556</v>
      </c>
      <c r="E527" t="s">
        <v>17557</v>
      </c>
      <c r="F527" t="s">
        <v>17558</v>
      </c>
      <c r="G527" t="s">
        <v>17559</v>
      </c>
      <c r="H527">
        <v>401220223</v>
      </c>
      <c r="I527">
        <v>2020</v>
      </c>
      <c r="J527">
        <v>16</v>
      </c>
      <c r="K527" t="b">
        <v>0</v>
      </c>
    </row>
    <row r="528" spans="1:11">
      <c r="A528">
        <v>1</v>
      </c>
      <c r="B528" t="s">
        <v>15634</v>
      </c>
      <c r="C528" t="s">
        <v>15652</v>
      </c>
      <c r="D528" t="s">
        <v>17560</v>
      </c>
      <c r="E528" t="s">
        <v>15636</v>
      </c>
      <c r="F528" t="s">
        <v>17561</v>
      </c>
      <c r="G528" t="s">
        <v>17562</v>
      </c>
      <c r="H528">
        <v>401220145</v>
      </c>
      <c r="I528">
        <v>2020</v>
      </c>
      <c r="J528">
        <v>16</v>
      </c>
      <c r="K528" t="b">
        <v>0</v>
      </c>
    </row>
    <row r="529" spans="1:11">
      <c r="A529">
        <v>2</v>
      </c>
      <c r="B529" t="s">
        <v>15675</v>
      </c>
      <c r="C529" t="s">
        <v>15705</v>
      </c>
      <c r="D529" t="s">
        <v>17563</v>
      </c>
      <c r="E529" t="s">
        <v>17564</v>
      </c>
      <c r="F529" t="s">
        <v>17565</v>
      </c>
      <c r="G529" t="s">
        <v>17566</v>
      </c>
      <c r="H529">
        <v>401220174</v>
      </c>
      <c r="I529">
        <v>2020</v>
      </c>
      <c r="J529">
        <v>16</v>
      </c>
      <c r="K529" t="b">
        <v>0</v>
      </c>
    </row>
    <row r="530" spans="1:11">
      <c r="A530">
        <v>3</v>
      </c>
      <c r="B530" t="s">
        <v>15628</v>
      </c>
      <c r="C530" t="s">
        <v>15670</v>
      </c>
      <c r="D530" t="s">
        <v>17567</v>
      </c>
      <c r="E530" t="s">
        <v>17568</v>
      </c>
      <c r="F530" t="s">
        <v>17569</v>
      </c>
      <c r="G530" t="s">
        <v>17570</v>
      </c>
      <c r="H530">
        <v>401220199</v>
      </c>
      <c r="I530">
        <v>2020</v>
      </c>
      <c r="J530">
        <v>16</v>
      </c>
      <c r="K530" t="b">
        <v>0</v>
      </c>
    </row>
    <row r="531" spans="1:11">
      <c r="A531">
        <v>4</v>
      </c>
      <c r="B531" t="s">
        <v>15687</v>
      </c>
      <c r="C531" t="s">
        <v>15639</v>
      </c>
      <c r="D531" t="s">
        <v>17571</v>
      </c>
      <c r="E531" t="s">
        <v>17572</v>
      </c>
      <c r="F531" t="s">
        <v>17573</v>
      </c>
      <c r="G531" t="s">
        <v>17574</v>
      </c>
      <c r="H531">
        <v>401220152</v>
      </c>
      <c r="I531">
        <v>2020</v>
      </c>
      <c r="J531">
        <v>16</v>
      </c>
      <c r="K531" t="b">
        <v>0</v>
      </c>
    </row>
    <row r="532" spans="1:11">
      <c r="A532">
        <v>5</v>
      </c>
      <c r="B532" t="s">
        <v>15681</v>
      </c>
      <c r="C532" t="s">
        <v>15711</v>
      </c>
      <c r="D532" t="s">
        <v>17575</v>
      </c>
      <c r="E532" t="s">
        <v>17576</v>
      </c>
      <c r="F532" t="s">
        <v>17577</v>
      </c>
      <c r="G532" t="s">
        <v>17578</v>
      </c>
      <c r="H532">
        <v>401220182</v>
      </c>
      <c r="I532">
        <v>2020</v>
      </c>
      <c r="J532">
        <v>16</v>
      </c>
      <c r="K532" t="b">
        <v>0</v>
      </c>
    </row>
    <row r="533" spans="1:11">
      <c r="A533">
        <v>6</v>
      </c>
      <c r="B533" t="s">
        <v>15717</v>
      </c>
      <c r="C533" t="s">
        <v>15676</v>
      </c>
      <c r="D533" t="s">
        <v>17579</v>
      </c>
      <c r="E533" t="s">
        <v>17580</v>
      </c>
      <c r="F533" t="s">
        <v>17581</v>
      </c>
      <c r="G533" t="s">
        <v>17582</v>
      </c>
      <c r="H533">
        <v>401220234</v>
      </c>
      <c r="I533">
        <v>2020</v>
      </c>
      <c r="J533">
        <v>16</v>
      </c>
      <c r="K533" t="b">
        <v>0</v>
      </c>
    </row>
    <row r="534" spans="1:11">
      <c r="A534">
        <v>7</v>
      </c>
      <c r="B534" t="s">
        <v>15664</v>
      </c>
      <c r="C534" t="s">
        <v>15657</v>
      </c>
      <c r="D534" t="s">
        <v>17583</v>
      </c>
      <c r="E534" t="s">
        <v>17584</v>
      </c>
      <c r="F534" t="s">
        <v>17585</v>
      </c>
      <c r="G534" t="s">
        <v>17586</v>
      </c>
      <c r="H534">
        <v>401220273</v>
      </c>
      <c r="I534">
        <v>2020</v>
      </c>
      <c r="J534">
        <v>16</v>
      </c>
      <c r="K534" t="b">
        <v>0</v>
      </c>
    </row>
    <row r="535" spans="1:11">
      <c r="A535">
        <v>8</v>
      </c>
      <c r="B535" t="s">
        <v>15658</v>
      </c>
      <c r="C535" t="s">
        <v>15688</v>
      </c>
      <c r="D535" t="s">
        <v>17587</v>
      </c>
      <c r="E535" t="s">
        <v>17588</v>
      </c>
      <c r="F535" t="s">
        <v>16015</v>
      </c>
      <c r="G535" t="s">
        <v>17589</v>
      </c>
      <c r="H535">
        <v>401220243</v>
      </c>
      <c r="I535">
        <v>2020</v>
      </c>
      <c r="J535">
        <v>16</v>
      </c>
      <c r="K535" t="b">
        <v>0</v>
      </c>
    </row>
    <row r="536" spans="1:11">
      <c r="A536">
        <v>9</v>
      </c>
      <c r="B536" t="s">
        <v>15663</v>
      </c>
      <c r="C536" t="s">
        <v>15682</v>
      </c>
      <c r="D536" t="s">
        <v>17590</v>
      </c>
      <c r="E536" t="s">
        <v>17591</v>
      </c>
      <c r="F536" t="s">
        <v>17592</v>
      </c>
      <c r="G536" t="s">
        <v>17593</v>
      </c>
      <c r="H536">
        <v>401220362</v>
      </c>
      <c r="I536">
        <v>2020</v>
      </c>
      <c r="J536">
        <v>16</v>
      </c>
      <c r="K536" t="b">
        <v>0</v>
      </c>
    </row>
    <row r="537" spans="1:11">
      <c r="A537">
        <v>10</v>
      </c>
      <c r="B537" t="s">
        <v>15633</v>
      </c>
      <c r="C537" t="s">
        <v>15627</v>
      </c>
      <c r="D537" t="s">
        <v>17594</v>
      </c>
      <c r="E537" t="s">
        <v>17595</v>
      </c>
      <c r="F537" t="s">
        <v>17596</v>
      </c>
      <c r="G537" t="s">
        <v>17597</v>
      </c>
      <c r="H537">
        <v>401220296</v>
      </c>
      <c r="I537">
        <v>2020</v>
      </c>
      <c r="J537">
        <v>16</v>
      </c>
      <c r="K537" t="b">
        <v>0</v>
      </c>
    </row>
    <row r="538" spans="1:11">
      <c r="A538">
        <v>0</v>
      </c>
      <c r="B538" t="s">
        <v>15651</v>
      </c>
      <c r="C538" t="s">
        <v>15706</v>
      </c>
      <c r="D538" t="s">
        <v>17598</v>
      </c>
      <c r="E538" t="s">
        <v>17599</v>
      </c>
      <c r="F538" t="s">
        <v>17600</v>
      </c>
      <c r="G538" t="s">
        <v>17601</v>
      </c>
      <c r="H538">
        <v>401220130</v>
      </c>
      <c r="I538">
        <v>2020</v>
      </c>
      <c r="J538">
        <v>16</v>
      </c>
      <c r="K538" t="b">
        <v>0</v>
      </c>
    </row>
    <row r="539" spans="1:11">
      <c r="B539" t="s">
        <v>15618</v>
      </c>
      <c r="C539" t="s">
        <v>15619</v>
      </c>
      <c r="D539" t="s">
        <v>15620</v>
      </c>
      <c r="E539" t="s">
        <v>15621</v>
      </c>
      <c r="F539" t="s">
        <v>15622</v>
      </c>
      <c r="G539" t="s">
        <v>15623</v>
      </c>
      <c r="H539" t="s">
        <v>20</v>
      </c>
      <c r="I539" t="s">
        <v>15624</v>
      </c>
      <c r="J539" t="s">
        <v>15625</v>
      </c>
      <c r="K539" t="s">
        <v>15626</v>
      </c>
    </row>
    <row r="540" spans="1:11">
      <c r="A540">
        <v>0</v>
      </c>
      <c r="B540" t="s">
        <v>15640</v>
      </c>
      <c r="C540" t="s">
        <v>15651</v>
      </c>
      <c r="D540" t="s">
        <v>17602</v>
      </c>
      <c r="E540" t="s">
        <v>17603</v>
      </c>
      <c r="F540" t="s">
        <v>17604</v>
      </c>
      <c r="G540" t="s">
        <v>17605</v>
      </c>
      <c r="H540">
        <v>401220114</v>
      </c>
      <c r="I540">
        <v>2020</v>
      </c>
      <c r="J540">
        <v>17</v>
      </c>
      <c r="K540" t="b">
        <v>0</v>
      </c>
    </row>
    <row r="541" spans="1:11">
      <c r="A541">
        <v>1</v>
      </c>
      <c r="B541" t="s">
        <v>15639</v>
      </c>
      <c r="C541" t="s">
        <v>15681</v>
      </c>
      <c r="D541" t="s">
        <v>17606</v>
      </c>
      <c r="E541" t="s">
        <v>17607</v>
      </c>
      <c r="F541" t="s">
        <v>17608</v>
      </c>
      <c r="G541" t="s">
        <v>17609</v>
      </c>
      <c r="H541">
        <v>401220154</v>
      </c>
      <c r="I541">
        <v>2020</v>
      </c>
      <c r="J541">
        <v>17</v>
      </c>
      <c r="K541" t="b">
        <v>0</v>
      </c>
    </row>
    <row r="542" spans="1:11">
      <c r="A542">
        <v>2</v>
      </c>
      <c r="B542" t="s">
        <v>15705</v>
      </c>
      <c r="C542" t="s">
        <v>15634</v>
      </c>
      <c r="D542" t="s">
        <v>17610</v>
      </c>
      <c r="E542" t="s">
        <v>17611</v>
      </c>
      <c r="F542" t="s">
        <v>16815</v>
      </c>
      <c r="G542" t="s">
        <v>17612</v>
      </c>
      <c r="H542">
        <v>401220164</v>
      </c>
      <c r="I542">
        <v>2020</v>
      </c>
      <c r="J542">
        <v>17</v>
      </c>
      <c r="K542" t="b">
        <v>0</v>
      </c>
    </row>
    <row r="543" spans="1:11">
      <c r="A543">
        <v>3</v>
      </c>
      <c r="B543" t="s">
        <v>15646</v>
      </c>
      <c r="C543" t="s">
        <v>15693</v>
      </c>
      <c r="D543" t="s">
        <v>17613</v>
      </c>
      <c r="E543" t="s">
        <v>17614</v>
      </c>
      <c r="F543" t="s">
        <v>17615</v>
      </c>
      <c r="G543" t="s">
        <v>17616</v>
      </c>
      <c r="H543">
        <v>401220284</v>
      </c>
      <c r="I543">
        <v>2020</v>
      </c>
      <c r="J543">
        <v>17</v>
      </c>
      <c r="K543" t="b">
        <v>0</v>
      </c>
    </row>
    <row r="544" spans="1:11">
      <c r="A544">
        <v>4</v>
      </c>
      <c r="B544" t="s">
        <v>15652</v>
      </c>
      <c r="C544" t="s">
        <v>15706</v>
      </c>
      <c r="D544" t="s">
        <v>17617</v>
      </c>
      <c r="E544" t="s">
        <v>17618</v>
      </c>
      <c r="F544" t="s">
        <v>17619</v>
      </c>
      <c r="G544" t="s">
        <v>17620</v>
      </c>
      <c r="H544">
        <v>401220132</v>
      </c>
      <c r="I544">
        <v>2020</v>
      </c>
      <c r="J544">
        <v>17</v>
      </c>
      <c r="K544" t="b">
        <v>0</v>
      </c>
    </row>
    <row r="545" spans="1:11">
      <c r="A545">
        <v>5</v>
      </c>
      <c r="B545" t="s">
        <v>15688</v>
      </c>
      <c r="C545" t="s">
        <v>15687</v>
      </c>
      <c r="D545" t="s">
        <v>17621</v>
      </c>
      <c r="E545" t="s">
        <v>16370</v>
      </c>
      <c r="F545" t="s">
        <v>17622</v>
      </c>
      <c r="G545" t="s">
        <v>17623</v>
      </c>
      <c r="H545">
        <v>401220250</v>
      </c>
      <c r="I545">
        <v>2020</v>
      </c>
      <c r="J545">
        <v>17</v>
      </c>
      <c r="K545" t="b">
        <v>0</v>
      </c>
    </row>
    <row r="546" spans="1:11">
      <c r="A546">
        <v>6</v>
      </c>
      <c r="B546" t="s">
        <v>15645</v>
      </c>
      <c r="C546" t="s">
        <v>15700</v>
      </c>
      <c r="D546" t="s">
        <v>17624</v>
      </c>
      <c r="E546" t="s">
        <v>17625</v>
      </c>
      <c r="F546" t="s">
        <v>17626</v>
      </c>
      <c r="G546" t="s">
        <v>17627</v>
      </c>
      <c r="H546">
        <v>401220328</v>
      </c>
      <c r="I546">
        <v>2020</v>
      </c>
      <c r="J546">
        <v>17</v>
      </c>
      <c r="K546" t="b">
        <v>0</v>
      </c>
    </row>
    <row r="547" spans="1:11">
      <c r="A547">
        <v>7</v>
      </c>
      <c r="B547" t="s">
        <v>15627</v>
      </c>
      <c r="C547" t="s">
        <v>15628</v>
      </c>
      <c r="D547" t="s">
        <v>17628</v>
      </c>
      <c r="E547" t="s">
        <v>17629</v>
      </c>
      <c r="F547" t="s">
        <v>17630</v>
      </c>
      <c r="G547" t="s">
        <v>17631</v>
      </c>
      <c r="H547">
        <v>401220275</v>
      </c>
      <c r="I547">
        <v>2020</v>
      </c>
      <c r="J547">
        <v>17</v>
      </c>
      <c r="K547" t="b">
        <v>0</v>
      </c>
    </row>
    <row r="548" spans="1:11">
      <c r="A548">
        <v>8</v>
      </c>
      <c r="B548" t="s">
        <v>16701</v>
      </c>
      <c r="C548" t="s">
        <v>15717</v>
      </c>
      <c r="D548" t="s">
        <v>17632</v>
      </c>
      <c r="E548" t="s">
        <v>17633</v>
      </c>
      <c r="F548" t="s">
        <v>17634</v>
      </c>
      <c r="G548" t="s">
        <v>17635</v>
      </c>
      <c r="H548">
        <v>401220211</v>
      </c>
      <c r="I548">
        <v>2020</v>
      </c>
      <c r="J548">
        <v>17</v>
      </c>
      <c r="K548" t="b">
        <v>0</v>
      </c>
    </row>
    <row r="549" spans="1:11">
      <c r="A549">
        <v>9</v>
      </c>
      <c r="B549" t="s">
        <v>15670</v>
      </c>
      <c r="C549" t="s">
        <v>15675</v>
      </c>
      <c r="D549" t="s">
        <v>17636</v>
      </c>
      <c r="E549" t="s">
        <v>17637</v>
      </c>
      <c r="F549" t="s">
        <v>17638</v>
      </c>
      <c r="G549" t="s">
        <v>17639</v>
      </c>
      <c r="H549">
        <v>401220187</v>
      </c>
      <c r="I549">
        <v>2020</v>
      </c>
      <c r="J549">
        <v>17</v>
      </c>
      <c r="K549" t="b">
        <v>0</v>
      </c>
    </row>
    <row r="550" spans="1:11">
      <c r="A550">
        <v>10</v>
      </c>
      <c r="B550" t="s">
        <v>15676</v>
      </c>
      <c r="C550" t="s">
        <v>15669</v>
      </c>
      <c r="D550" t="s">
        <v>17640</v>
      </c>
      <c r="E550" t="s">
        <v>17641</v>
      </c>
      <c r="F550" t="s">
        <v>17642</v>
      </c>
      <c r="G550" t="s">
        <v>17643</v>
      </c>
      <c r="H550">
        <v>401220220</v>
      </c>
      <c r="I550">
        <v>2020</v>
      </c>
      <c r="J550">
        <v>17</v>
      </c>
      <c r="K550" t="b">
        <v>0</v>
      </c>
    </row>
    <row r="551" spans="1:11">
      <c r="A551">
        <v>11</v>
      </c>
      <c r="B551" t="s">
        <v>15694</v>
      </c>
      <c r="C551" t="s">
        <v>15663</v>
      </c>
      <c r="D551" t="s">
        <v>17644</v>
      </c>
      <c r="E551" t="s">
        <v>17645</v>
      </c>
      <c r="F551" t="s">
        <v>17646</v>
      </c>
      <c r="G551" t="s">
        <v>17647</v>
      </c>
      <c r="H551">
        <v>401220344</v>
      </c>
      <c r="I551">
        <v>2020</v>
      </c>
      <c r="J551">
        <v>17</v>
      </c>
      <c r="K551" t="b">
        <v>0</v>
      </c>
    </row>
    <row r="552" spans="1:11">
      <c r="A552">
        <v>12</v>
      </c>
      <c r="B552" t="s">
        <v>15682</v>
      </c>
      <c r="C552" t="s">
        <v>15699</v>
      </c>
      <c r="D552" t="s">
        <v>17648</v>
      </c>
      <c r="E552" t="s">
        <v>17649</v>
      </c>
      <c r="F552" t="s">
        <v>17650</v>
      </c>
      <c r="G552" t="s">
        <v>17651</v>
      </c>
      <c r="H552">
        <v>401220354</v>
      </c>
      <c r="I552">
        <v>2020</v>
      </c>
      <c r="J552">
        <v>17</v>
      </c>
      <c r="K552" t="b">
        <v>0</v>
      </c>
    </row>
    <row r="553" spans="1:11">
      <c r="A553">
        <v>13</v>
      </c>
      <c r="B553" t="s">
        <v>15712</v>
      </c>
      <c r="C553" t="s">
        <v>15664</v>
      </c>
      <c r="D553" t="s">
        <v>17652</v>
      </c>
      <c r="E553" t="s">
        <v>17653</v>
      </c>
      <c r="F553" t="s">
        <v>17654</v>
      </c>
      <c r="G553" t="s">
        <v>17655</v>
      </c>
      <c r="H553">
        <v>401220315</v>
      </c>
      <c r="I553">
        <v>2020</v>
      </c>
      <c r="J553">
        <v>17</v>
      </c>
      <c r="K553" t="b">
        <v>0</v>
      </c>
    </row>
    <row r="554" spans="1:11">
      <c r="A554">
        <v>14</v>
      </c>
      <c r="B554" t="s">
        <v>15633</v>
      </c>
      <c r="C554" t="s">
        <v>15711</v>
      </c>
      <c r="D554" t="s">
        <v>17656</v>
      </c>
      <c r="E554" t="s">
        <v>17657</v>
      </c>
      <c r="F554" t="s">
        <v>17658</v>
      </c>
      <c r="G554" t="s">
        <v>17659</v>
      </c>
      <c r="H554">
        <v>401220180</v>
      </c>
      <c r="I554">
        <v>2020</v>
      </c>
      <c r="J554">
        <v>17</v>
      </c>
      <c r="K554" t="b">
        <v>0</v>
      </c>
    </row>
    <row r="555" spans="1:11">
      <c r="A555">
        <v>15</v>
      </c>
      <c r="B555" t="s">
        <v>15657</v>
      </c>
      <c r="C555" t="s">
        <v>15658</v>
      </c>
      <c r="D555" t="s">
        <v>17660</v>
      </c>
      <c r="E555" t="s">
        <v>17661</v>
      </c>
      <c r="F555" t="s">
        <v>17662</v>
      </c>
      <c r="G555" t="s">
        <v>17663</v>
      </c>
      <c r="H555">
        <v>401220260</v>
      </c>
      <c r="I555">
        <v>2020</v>
      </c>
      <c r="J555">
        <v>17</v>
      </c>
      <c r="K555"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0:D42"/>
  <sheetViews>
    <sheetView workbookViewId="0">
      <selection activeCell="F14" sqref="F14"/>
    </sheetView>
  </sheetViews>
  <sheetFormatPr defaultRowHeight="14.5"/>
  <sheetData>
    <row r="10" spans="1:4">
      <c r="A10" t="s">
        <v>15531</v>
      </c>
      <c r="B10" t="s">
        <v>15532</v>
      </c>
      <c r="C10" t="s">
        <v>15534</v>
      </c>
      <c r="D10" t="s">
        <v>15533</v>
      </c>
    </row>
    <row r="11" spans="1:4">
      <c r="A11" t="s">
        <v>15565</v>
      </c>
      <c r="B11" t="s">
        <v>15535</v>
      </c>
    </row>
    <row r="12" spans="1:4">
      <c r="A12" t="s">
        <v>15566</v>
      </c>
      <c r="B12" t="s">
        <v>15536</v>
      </c>
      <c r="C12" t="s">
        <v>15597</v>
      </c>
    </row>
    <row r="13" spans="1:4">
      <c r="A13" t="s">
        <v>15567</v>
      </c>
      <c r="B13" t="s">
        <v>15537</v>
      </c>
      <c r="C13" t="s">
        <v>15598</v>
      </c>
    </row>
    <row r="14" spans="1:4">
      <c r="A14" t="s">
        <v>15568</v>
      </c>
      <c r="B14" t="s">
        <v>15538</v>
      </c>
      <c r="C14" t="s">
        <v>15599</v>
      </c>
    </row>
    <row r="15" spans="1:4">
      <c r="A15" t="s">
        <v>15569</v>
      </c>
      <c r="B15" t="s">
        <v>15539</v>
      </c>
    </row>
    <row r="16" spans="1:4">
      <c r="A16" t="s">
        <v>15570</v>
      </c>
      <c r="B16" t="s">
        <v>15540</v>
      </c>
      <c r="C16" t="s">
        <v>15600</v>
      </c>
    </row>
    <row r="17" spans="1:3">
      <c r="A17" t="s">
        <v>15571</v>
      </c>
      <c r="B17" t="s">
        <v>15541</v>
      </c>
      <c r="C17" t="s">
        <v>15601</v>
      </c>
    </row>
    <row r="18" spans="1:3">
      <c r="A18" t="s">
        <v>15572</v>
      </c>
      <c r="B18" t="s">
        <v>15542</v>
      </c>
      <c r="C18" t="s">
        <v>15601</v>
      </c>
    </row>
    <row r="19" spans="1:3">
      <c r="A19" t="s">
        <v>15573</v>
      </c>
      <c r="B19" t="s">
        <v>15543</v>
      </c>
      <c r="C19" t="s">
        <v>15602</v>
      </c>
    </row>
    <row r="20" spans="1:3">
      <c r="A20" t="s">
        <v>15574</v>
      </c>
      <c r="B20" t="s">
        <v>15544</v>
      </c>
      <c r="C20" t="s">
        <v>15603</v>
      </c>
    </row>
    <row r="21" spans="1:3">
      <c r="A21" t="s">
        <v>15575</v>
      </c>
      <c r="B21" t="s">
        <v>15545</v>
      </c>
      <c r="C21" t="s">
        <v>15604</v>
      </c>
    </row>
    <row r="22" spans="1:3">
      <c r="A22" t="s">
        <v>15576</v>
      </c>
      <c r="B22" t="s">
        <v>15546</v>
      </c>
      <c r="C22" t="s">
        <v>15605</v>
      </c>
    </row>
    <row r="23" spans="1:3">
      <c r="A23" t="s">
        <v>15577</v>
      </c>
      <c r="B23" t="s">
        <v>15547</v>
      </c>
      <c r="C23" t="s">
        <v>15602</v>
      </c>
    </row>
    <row r="24" spans="1:3">
      <c r="A24" t="s">
        <v>15578</v>
      </c>
      <c r="B24" t="s">
        <v>15548</v>
      </c>
      <c r="C24" t="s">
        <v>15606</v>
      </c>
    </row>
    <row r="25" spans="1:3">
      <c r="A25" t="s">
        <v>15579</v>
      </c>
      <c r="B25" t="s">
        <v>15549</v>
      </c>
      <c r="C25" t="s">
        <v>15610</v>
      </c>
    </row>
    <row r="26" spans="1:3">
      <c r="A26" t="s">
        <v>15580</v>
      </c>
      <c r="B26" t="s">
        <v>15550</v>
      </c>
      <c r="C26" t="s">
        <v>15607</v>
      </c>
    </row>
    <row r="27" spans="1:3">
      <c r="A27" t="s">
        <v>15581</v>
      </c>
      <c r="B27" t="s">
        <v>15551</v>
      </c>
      <c r="C27" t="s">
        <v>15608</v>
      </c>
    </row>
    <row r="28" spans="1:3">
      <c r="A28" t="s">
        <v>15582</v>
      </c>
      <c r="B28" t="s">
        <v>15552</v>
      </c>
      <c r="C28" t="s">
        <v>15609</v>
      </c>
    </row>
    <row r="29" spans="1:3">
      <c r="A29" t="s">
        <v>15583</v>
      </c>
      <c r="B29" t="s">
        <v>15552</v>
      </c>
      <c r="C29" t="s">
        <v>15609</v>
      </c>
    </row>
    <row r="30" spans="1:3">
      <c r="A30" t="s">
        <v>15584</v>
      </c>
      <c r="B30" t="s">
        <v>15553</v>
      </c>
      <c r="C30" t="s">
        <v>15610</v>
      </c>
    </row>
    <row r="31" spans="1:3">
      <c r="A31" t="s">
        <v>15585</v>
      </c>
      <c r="B31" t="s">
        <v>15554</v>
      </c>
      <c r="C31" t="s">
        <v>15611</v>
      </c>
    </row>
    <row r="32" spans="1:3">
      <c r="A32" t="s">
        <v>15586</v>
      </c>
      <c r="B32" t="s">
        <v>15555</v>
      </c>
      <c r="C32" t="s">
        <v>15612</v>
      </c>
    </row>
    <row r="33" spans="1:3">
      <c r="A33" t="s">
        <v>15587</v>
      </c>
      <c r="B33" t="s">
        <v>15556</v>
      </c>
      <c r="C33" t="s">
        <v>15613</v>
      </c>
    </row>
    <row r="34" spans="1:3">
      <c r="A34" t="s">
        <v>15588</v>
      </c>
      <c r="B34" t="s">
        <v>15557</v>
      </c>
      <c r="C34" t="s">
        <v>15599</v>
      </c>
    </row>
    <row r="35" spans="1:3">
      <c r="A35" t="s">
        <v>15589</v>
      </c>
      <c r="B35" t="s">
        <v>15557</v>
      </c>
      <c r="C35" t="s">
        <v>15599</v>
      </c>
    </row>
    <row r="36" spans="1:3">
      <c r="A36" t="s">
        <v>15590</v>
      </c>
      <c r="B36" t="s">
        <v>15558</v>
      </c>
      <c r="C36" t="s">
        <v>15617</v>
      </c>
    </row>
    <row r="37" spans="1:3">
      <c r="A37" t="s">
        <v>15591</v>
      </c>
      <c r="B37" t="s">
        <v>15559</v>
      </c>
      <c r="C37" t="s">
        <v>15617</v>
      </c>
    </row>
    <row r="38" spans="1:3">
      <c r="A38" t="s">
        <v>15592</v>
      </c>
      <c r="B38" t="s">
        <v>15560</v>
      </c>
      <c r="C38" t="s">
        <v>15609</v>
      </c>
    </row>
    <row r="39" spans="1:3">
      <c r="A39" t="s">
        <v>15593</v>
      </c>
      <c r="B39" t="s">
        <v>15561</v>
      </c>
      <c r="C39" t="s">
        <v>15614</v>
      </c>
    </row>
    <row r="40" spans="1:3">
      <c r="A40" t="s">
        <v>15594</v>
      </c>
      <c r="B40" t="s">
        <v>15562</v>
      </c>
      <c r="C40" t="s">
        <v>15610</v>
      </c>
    </row>
    <row r="41" spans="1:3">
      <c r="A41" t="s">
        <v>15595</v>
      </c>
      <c r="B41" t="s">
        <v>15563</v>
      </c>
      <c r="C41" t="s">
        <v>15615</v>
      </c>
    </row>
    <row r="42" spans="1:3">
      <c r="A42" t="s">
        <v>15596</v>
      </c>
      <c r="B42" t="s">
        <v>15564</v>
      </c>
      <c r="C42" t="s">
        <v>15616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pbp</vt:lpstr>
      <vt:lpstr>games</vt:lpstr>
      <vt:lpstr>NFLGames</vt:lpstr>
      <vt:lpstr>Teams</vt:lpstr>
      <vt:lpstr>NFLGames!games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Mitchell Hollberg</cp:lastModifiedBy>
  <dcterms:created xsi:type="dcterms:W3CDTF">2021-06-21T04:15:01Z</dcterms:created>
  <dcterms:modified xsi:type="dcterms:W3CDTF">2021-06-24T02:15:01Z</dcterms:modified>
</cp:coreProperties>
</file>